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embeddings/oleObject2.bin" ContentType="application/vnd.openxmlformats-officedocument.oleObject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6.xml" ContentType="application/vnd.openxmlformats-officedocument.drawing+xml"/>
  <Override PartName="/xl/ctrlProps/ctrlProp2.xml" ContentType="application/vnd.ms-excel.controlproperti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tiwari\Documents\Data Analytics\Reciprocating compressor\POC\GUI devlop\May 21 2019_Final - Copy\"/>
    </mc:Choice>
  </mc:AlternateContent>
  <bookViews>
    <workbookView xWindow="0" yWindow="0" windowWidth="20490" windowHeight="7155" tabRatio="724" firstSheet="2" activeTab="10"/>
  </bookViews>
  <sheets>
    <sheet name="Config sheet" sheetId="3" r:id="rId1"/>
    <sheet name="Coeff_Summary" sheetId="15" state="hidden" r:id="rId2"/>
    <sheet name="GERC_A_PARA" sheetId="1" r:id="rId3"/>
    <sheet name="Table" sheetId="21" r:id="rId4"/>
    <sheet name="cur_data" sheetId="18" r:id="rId5"/>
    <sheet name="database" sheetId="19" r:id="rId6"/>
    <sheet name="Stage 1" sheetId="8" r:id="rId7"/>
    <sheet name="Stage 2" sheetId="9" r:id="rId8"/>
    <sheet name="Final plots" sheetId="4" r:id="rId9"/>
    <sheet name="Sheet1" sheetId="22" r:id="rId10"/>
    <sheet name="Plots" sheetId="20" r:id="rId11"/>
    <sheet name="Design plots" sheetId="11" r:id="rId12"/>
  </sheets>
  <functionGroups builtInGroupCount="18"/>
  <calcPr calcId="152511"/>
</workbook>
</file>

<file path=xl/calcChain.xml><?xml version="1.0" encoding="utf-8"?>
<calcChain xmlns="http://schemas.openxmlformats.org/spreadsheetml/2006/main">
  <c r="FB358" i="1" l="1"/>
  <c r="FB359" i="1"/>
  <c r="FB360" i="1"/>
  <c r="FB361" i="1"/>
  <c r="FB362" i="1"/>
  <c r="FB363" i="1"/>
  <c r="FB364" i="1"/>
  <c r="FB365" i="1"/>
  <c r="FB366" i="1"/>
  <c r="FB367" i="1"/>
  <c r="FB368" i="1"/>
  <c r="FB369" i="1"/>
  <c r="FB370" i="1"/>
  <c r="FB371" i="1"/>
  <c r="FB372" i="1"/>
  <c r="FB373" i="1"/>
  <c r="FB374" i="1"/>
  <c r="FB375" i="1"/>
  <c r="FB376" i="1"/>
  <c r="FB357" i="1"/>
  <c r="CD358" i="1"/>
  <c r="CD359" i="1"/>
  <c r="CD360" i="1"/>
  <c r="CD361" i="1"/>
  <c r="CD362" i="1"/>
  <c r="CD363" i="1"/>
  <c r="CD364" i="1"/>
  <c r="CD365" i="1"/>
  <c r="CD366" i="1"/>
  <c r="CD367" i="1"/>
  <c r="CD368" i="1"/>
  <c r="CD369" i="1"/>
  <c r="CD370" i="1"/>
  <c r="CD371" i="1"/>
  <c r="CD372" i="1"/>
  <c r="CD373" i="1"/>
  <c r="CD374" i="1"/>
  <c r="CD375" i="1"/>
  <c r="CD376" i="1"/>
  <c r="CD357" i="1"/>
  <c r="FB5" i="1" l="1"/>
  <c r="FB6" i="1"/>
  <c r="FB7" i="1"/>
  <c r="FB8" i="1"/>
  <c r="FB9" i="1"/>
  <c r="FB10" i="1"/>
  <c r="FB11" i="1"/>
  <c r="FB12" i="1"/>
  <c r="FB13" i="1"/>
  <c r="FB14" i="1"/>
  <c r="FB15" i="1"/>
  <c r="FB16" i="1"/>
  <c r="FB17" i="1"/>
  <c r="FB18" i="1"/>
  <c r="FB19" i="1"/>
  <c r="FB20" i="1"/>
  <c r="FB21" i="1"/>
  <c r="FB22" i="1"/>
  <c r="FB23" i="1"/>
  <c r="FB24" i="1"/>
  <c r="FB25" i="1"/>
  <c r="FB26" i="1"/>
  <c r="FB27" i="1"/>
  <c r="FB28" i="1"/>
  <c r="FB29" i="1"/>
  <c r="FB30" i="1"/>
  <c r="FB31" i="1"/>
  <c r="FB32" i="1"/>
  <c r="FB33" i="1"/>
  <c r="FB34" i="1"/>
  <c r="FB35" i="1"/>
  <c r="FB36" i="1"/>
  <c r="FB37" i="1"/>
  <c r="FB38" i="1"/>
  <c r="FB39" i="1"/>
  <c r="FB40" i="1"/>
  <c r="FB41" i="1"/>
  <c r="FB42" i="1"/>
  <c r="FB43" i="1"/>
  <c r="FB44" i="1"/>
  <c r="FB45" i="1"/>
  <c r="FB46" i="1"/>
  <c r="FB47" i="1"/>
  <c r="FB48" i="1"/>
  <c r="FB49" i="1"/>
  <c r="FB50" i="1"/>
  <c r="FB51" i="1"/>
  <c r="FB52" i="1"/>
  <c r="FB53" i="1"/>
  <c r="FB54" i="1"/>
  <c r="FB55" i="1"/>
  <c r="FB56" i="1"/>
  <c r="FB57" i="1"/>
  <c r="FB58" i="1"/>
  <c r="FB59" i="1"/>
  <c r="FB60" i="1"/>
  <c r="FB61" i="1"/>
  <c r="FB62" i="1"/>
  <c r="FB63" i="1"/>
  <c r="FB64" i="1"/>
  <c r="FB65" i="1"/>
  <c r="FB66" i="1"/>
  <c r="FB67" i="1"/>
  <c r="FB68" i="1"/>
  <c r="FB69" i="1"/>
  <c r="FB70" i="1"/>
  <c r="FB71" i="1"/>
  <c r="FB72" i="1"/>
  <c r="FB73" i="1"/>
  <c r="FB74" i="1"/>
  <c r="FB75" i="1"/>
  <c r="FB76" i="1"/>
  <c r="FB77" i="1"/>
  <c r="FB78" i="1"/>
  <c r="FB79" i="1"/>
  <c r="FB80" i="1"/>
  <c r="FB81" i="1"/>
  <c r="FB82" i="1"/>
  <c r="FB83" i="1"/>
  <c r="FB84" i="1"/>
  <c r="FB85" i="1"/>
  <c r="FB86" i="1"/>
  <c r="FB87" i="1"/>
  <c r="FB88" i="1"/>
  <c r="FB89" i="1"/>
  <c r="FB90" i="1"/>
  <c r="FB91" i="1"/>
  <c r="FB92" i="1"/>
  <c r="FB93" i="1"/>
  <c r="FB94" i="1"/>
  <c r="FB95" i="1"/>
  <c r="FB96" i="1"/>
  <c r="FB97" i="1"/>
  <c r="FB98" i="1"/>
  <c r="FB99" i="1"/>
  <c r="FB100" i="1"/>
  <c r="FB101" i="1"/>
  <c r="FB102" i="1"/>
  <c r="FB103" i="1"/>
  <c r="FB104" i="1"/>
  <c r="FB105" i="1"/>
  <c r="FB106" i="1"/>
  <c r="FB107" i="1"/>
  <c r="FB108" i="1"/>
  <c r="FB109" i="1"/>
  <c r="FB110" i="1"/>
  <c r="FB111" i="1"/>
  <c r="FB112" i="1"/>
  <c r="FB113" i="1"/>
  <c r="FB114" i="1"/>
  <c r="FB115" i="1"/>
  <c r="FB116" i="1"/>
  <c r="FB117" i="1"/>
  <c r="FB118" i="1"/>
  <c r="FB119" i="1"/>
  <c r="FB120" i="1"/>
  <c r="FB121" i="1"/>
  <c r="FB122" i="1"/>
  <c r="FB123" i="1"/>
  <c r="FB124" i="1"/>
  <c r="FB125" i="1"/>
  <c r="FB126" i="1"/>
  <c r="FB127" i="1"/>
  <c r="FB128" i="1"/>
  <c r="FB129" i="1"/>
  <c r="FB130" i="1"/>
  <c r="FB131" i="1"/>
  <c r="FB132" i="1"/>
  <c r="FB133" i="1"/>
  <c r="FB134" i="1"/>
  <c r="FB135" i="1"/>
  <c r="FB136" i="1"/>
  <c r="FB137" i="1"/>
  <c r="FB138" i="1"/>
  <c r="FB139" i="1"/>
  <c r="FB140" i="1"/>
  <c r="FB141" i="1"/>
  <c r="FB142" i="1"/>
  <c r="FB143" i="1"/>
  <c r="FB144" i="1"/>
  <c r="FB145" i="1"/>
  <c r="FB146" i="1"/>
  <c r="FB147" i="1"/>
  <c r="FB148" i="1"/>
  <c r="FB149" i="1"/>
  <c r="FB150" i="1"/>
  <c r="FB151" i="1"/>
  <c r="FB152" i="1"/>
  <c r="FB153" i="1"/>
  <c r="FB154" i="1"/>
  <c r="FB155" i="1"/>
  <c r="FB156" i="1"/>
  <c r="FB157" i="1"/>
  <c r="FB158" i="1"/>
  <c r="FB159" i="1"/>
  <c r="FB160" i="1"/>
  <c r="FB161" i="1"/>
  <c r="FB162" i="1"/>
  <c r="FB163" i="1"/>
  <c r="FB164" i="1"/>
  <c r="FB165" i="1"/>
  <c r="FB166" i="1"/>
  <c r="FB167" i="1"/>
  <c r="FB168" i="1"/>
  <c r="FB169" i="1"/>
  <c r="FB170" i="1"/>
  <c r="FB171" i="1"/>
  <c r="FB172" i="1"/>
  <c r="FB173" i="1"/>
  <c r="FB174" i="1"/>
  <c r="FB175" i="1"/>
  <c r="FB176" i="1"/>
  <c r="FB177" i="1"/>
  <c r="FB178" i="1"/>
  <c r="FB179" i="1"/>
  <c r="FB180" i="1"/>
  <c r="FB181" i="1"/>
  <c r="FB182" i="1"/>
  <c r="FB183" i="1"/>
  <c r="FB184" i="1"/>
  <c r="FB185" i="1"/>
  <c r="FB186" i="1"/>
  <c r="FB187" i="1"/>
  <c r="FB188" i="1"/>
  <c r="FB189" i="1"/>
  <c r="FB190" i="1"/>
  <c r="FB191" i="1"/>
  <c r="FB192" i="1"/>
  <c r="FB193" i="1"/>
  <c r="FB194" i="1"/>
  <c r="FB195" i="1"/>
  <c r="FB196" i="1"/>
  <c r="FB197" i="1"/>
  <c r="FB198" i="1"/>
  <c r="FB199" i="1"/>
  <c r="FB200" i="1"/>
  <c r="FB201" i="1"/>
  <c r="FB202" i="1"/>
  <c r="FB203" i="1"/>
  <c r="FB204" i="1"/>
  <c r="FB205" i="1"/>
  <c r="FB206" i="1"/>
  <c r="FB207" i="1"/>
  <c r="FB208" i="1"/>
  <c r="FB209" i="1"/>
  <c r="FB210" i="1"/>
  <c r="FB211" i="1"/>
  <c r="FB212" i="1"/>
  <c r="FB213" i="1"/>
  <c r="FB214" i="1"/>
  <c r="FB215" i="1"/>
  <c r="FB216" i="1"/>
  <c r="FB217" i="1"/>
  <c r="FB218" i="1"/>
  <c r="FB219" i="1"/>
  <c r="FB220" i="1"/>
  <c r="FB221" i="1"/>
  <c r="FB222" i="1"/>
  <c r="FB223" i="1"/>
  <c r="FB224" i="1"/>
  <c r="FB225" i="1"/>
  <c r="FB226" i="1"/>
  <c r="FB227" i="1"/>
  <c r="FB228" i="1"/>
  <c r="FB229" i="1"/>
  <c r="FB230" i="1"/>
  <c r="FB231" i="1"/>
  <c r="FB232" i="1"/>
  <c r="FB233" i="1"/>
  <c r="FB234" i="1"/>
  <c r="FB235" i="1"/>
  <c r="FB236" i="1"/>
  <c r="FB237" i="1"/>
  <c r="FB238" i="1"/>
  <c r="FB239" i="1"/>
  <c r="FB240" i="1"/>
  <c r="FB241" i="1"/>
  <c r="FB242" i="1"/>
  <c r="FB243" i="1"/>
  <c r="FB244" i="1"/>
  <c r="FB245" i="1"/>
  <c r="FB246" i="1"/>
  <c r="FB247" i="1"/>
  <c r="FB248" i="1"/>
  <c r="FB249" i="1"/>
  <c r="FB250" i="1"/>
  <c r="FB251" i="1"/>
  <c r="FB252" i="1"/>
  <c r="FB253" i="1"/>
  <c r="FB254" i="1"/>
  <c r="FB255" i="1"/>
  <c r="FB256" i="1"/>
  <c r="FB257" i="1"/>
  <c r="FB258" i="1"/>
  <c r="FB259" i="1"/>
  <c r="FB260" i="1"/>
  <c r="FB261" i="1"/>
  <c r="FB262" i="1"/>
  <c r="FB263" i="1"/>
  <c r="FB264" i="1"/>
  <c r="FB265" i="1"/>
  <c r="FB266" i="1"/>
  <c r="FB267" i="1"/>
  <c r="FB268" i="1"/>
  <c r="FB269" i="1"/>
  <c r="FB270" i="1"/>
  <c r="FB271" i="1"/>
  <c r="FB272" i="1"/>
  <c r="FB273" i="1"/>
  <c r="FB274" i="1"/>
  <c r="FB275" i="1"/>
  <c r="FB276" i="1"/>
  <c r="FB277" i="1"/>
  <c r="FB278" i="1"/>
  <c r="FB279" i="1"/>
  <c r="FB280" i="1"/>
  <c r="FB281" i="1"/>
  <c r="FB282" i="1"/>
  <c r="FB283" i="1"/>
  <c r="FB284" i="1"/>
  <c r="FB285" i="1"/>
  <c r="FB286" i="1"/>
  <c r="FB287" i="1"/>
  <c r="FB288" i="1"/>
  <c r="FB289" i="1"/>
  <c r="FB290" i="1"/>
  <c r="FB291" i="1"/>
  <c r="FB292" i="1"/>
  <c r="FB293" i="1"/>
  <c r="FB294" i="1"/>
  <c r="FB295" i="1"/>
  <c r="FB296" i="1"/>
  <c r="FB297" i="1"/>
  <c r="FB298" i="1"/>
  <c r="FB299" i="1"/>
  <c r="FB300" i="1"/>
  <c r="FB301" i="1"/>
  <c r="FB302" i="1"/>
  <c r="FB303" i="1"/>
  <c r="FB304" i="1"/>
  <c r="FB305" i="1"/>
  <c r="FB306" i="1"/>
  <c r="FB307" i="1"/>
  <c r="FB308" i="1"/>
  <c r="FB309" i="1"/>
  <c r="FB310" i="1"/>
  <c r="FB311" i="1"/>
  <c r="FB312" i="1"/>
  <c r="FB313" i="1"/>
  <c r="FB314" i="1"/>
  <c r="FB315" i="1"/>
  <c r="FB316" i="1"/>
  <c r="FB317" i="1"/>
  <c r="FB318" i="1"/>
  <c r="FB319" i="1"/>
  <c r="FB320" i="1"/>
  <c r="FB321" i="1"/>
  <c r="FB322" i="1"/>
  <c r="FB323" i="1"/>
  <c r="FB324" i="1"/>
  <c r="FB325" i="1"/>
  <c r="FB326" i="1"/>
  <c r="FB327" i="1"/>
  <c r="FB328" i="1"/>
  <c r="FB329" i="1"/>
  <c r="FB330" i="1"/>
  <c r="FB331" i="1"/>
  <c r="FB332" i="1"/>
  <c r="FB333" i="1"/>
  <c r="FB334" i="1"/>
  <c r="FB335" i="1"/>
  <c r="FB336" i="1"/>
  <c r="FB337" i="1"/>
  <c r="FB338" i="1"/>
  <c r="FB339" i="1"/>
  <c r="FB340" i="1"/>
  <c r="FB341" i="1"/>
  <c r="FB342" i="1"/>
  <c r="FB343" i="1"/>
  <c r="FB344" i="1"/>
  <c r="FB345" i="1"/>
  <c r="FB346" i="1"/>
  <c r="FB347" i="1"/>
  <c r="FB348" i="1"/>
  <c r="FB349" i="1"/>
  <c r="FB350" i="1"/>
  <c r="FB351" i="1"/>
  <c r="FB352" i="1"/>
  <c r="FB353" i="1"/>
  <c r="FB4" i="1"/>
  <c r="CD5" i="1"/>
  <c r="CD6" i="1"/>
  <c r="CD7" i="1"/>
  <c r="CD8" i="1"/>
  <c r="CD9" i="1"/>
  <c r="CD10" i="1"/>
  <c r="CD11" i="1"/>
  <c r="CD12" i="1"/>
  <c r="CD13" i="1"/>
  <c r="CD14" i="1"/>
  <c r="CD15" i="1"/>
  <c r="CD16" i="1"/>
  <c r="CD17" i="1"/>
  <c r="CD18" i="1"/>
  <c r="CD19" i="1"/>
  <c r="CD20" i="1"/>
  <c r="CD21" i="1"/>
  <c r="CD22" i="1"/>
  <c r="CD23" i="1"/>
  <c r="CD24" i="1"/>
  <c r="CD25" i="1"/>
  <c r="CD26" i="1"/>
  <c r="CD27" i="1"/>
  <c r="CD28" i="1"/>
  <c r="CD29" i="1"/>
  <c r="CD30" i="1"/>
  <c r="CD31" i="1"/>
  <c r="CD32" i="1"/>
  <c r="CD33" i="1"/>
  <c r="CD34" i="1"/>
  <c r="CD35" i="1"/>
  <c r="CD36" i="1"/>
  <c r="CD37" i="1"/>
  <c r="CD38" i="1"/>
  <c r="CD39" i="1"/>
  <c r="CD40" i="1"/>
  <c r="CD41" i="1"/>
  <c r="CD42" i="1"/>
  <c r="CD43" i="1"/>
  <c r="CD44" i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83" i="1"/>
  <c r="CD84" i="1"/>
  <c r="CD85" i="1"/>
  <c r="CD86" i="1"/>
  <c r="CD87" i="1"/>
  <c r="CD88" i="1"/>
  <c r="CD89" i="1"/>
  <c r="CD90" i="1"/>
  <c r="CD91" i="1"/>
  <c r="CD92" i="1"/>
  <c r="CD93" i="1"/>
  <c r="CD94" i="1"/>
  <c r="CD95" i="1"/>
  <c r="CD96" i="1"/>
  <c r="CD97" i="1"/>
  <c r="CD98" i="1"/>
  <c r="CD99" i="1"/>
  <c r="CD100" i="1"/>
  <c r="CD101" i="1"/>
  <c r="CD102" i="1"/>
  <c r="CD103" i="1"/>
  <c r="CD104" i="1"/>
  <c r="CD105" i="1"/>
  <c r="CD106" i="1"/>
  <c r="CD107" i="1"/>
  <c r="CD108" i="1"/>
  <c r="CD109" i="1"/>
  <c r="CD110" i="1"/>
  <c r="CD111" i="1"/>
  <c r="CD112" i="1"/>
  <c r="CD113" i="1"/>
  <c r="CD114" i="1"/>
  <c r="CD115" i="1"/>
  <c r="CD116" i="1"/>
  <c r="CD117" i="1"/>
  <c r="CD118" i="1"/>
  <c r="CD119" i="1"/>
  <c r="CD120" i="1"/>
  <c r="CD121" i="1"/>
  <c r="CD122" i="1"/>
  <c r="CD123" i="1"/>
  <c r="CD124" i="1"/>
  <c r="CD125" i="1"/>
  <c r="CD126" i="1"/>
  <c r="CD127" i="1"/>
  <c r="CD128" i="1"/>
  <c r="CD129" i="1"/>
  <c r="CD130" i="1"/>
  <c r="CD131" i="1"/>
  <c r="CD132" i="1"/>
  <c r="CD133" i="1"/>
  <c r="CD134" i="1"/>
  <c r="CD135" i="1"/>
  <c r="CD136" i="1"/>
  <c r="CD137" i="1"/>
  <c r="CD138" i="1"/>
  <c r="CD139" i="1"/>
  <c r="CD140" i="1"/>
  <c r="CD141" i="1"/>
  <c r="CD142" i="1"/>
  <c r="CD143" i="1"/>
  <c r="CD144" i="1"/>
  <c r="CD145" i="1"/>
  <c r="CD146" i="1"/>
  <c r="CD147" i="1"/>
  <c r="CD148" i="1"/>
  <c r="CD149" i="1"/>
  <c r="CD150" i="1"/>
  <c r="CD151" i="1"/>
  <c r="CD152" i="1"/>
  <c r="CD153" i="1"/>
  <c r="CD154" i="1"/>
  <c r="CD155" i="1"/>
  <c r="CD156" i="1"/>
  <c r="CD157" i="1"/>
  <c r="CD158" i="1"/>
  <c r="CD159" i="1"/>
  <c r="CD160" i="1"/>
  <c r="CD161" i="1"/>
  <c r="CD162" i="1"/>
  <c r="CD163" i="1"/>
  <c r="CD164" i="1"/>
  <c r="CD165" i="1"/>
  <c r="CD166" i="1"/>
  <c r="CD167" i="1"/>
  <c r="CD168" i="1"/>
  <c r="CD169" i="1"/>
  <c r="CD170" i="1"/>
  <c r="CD171" i="1"/>
  <c r="CD172" i="1"/>
  <c r="CD173" i="1"/>
  <c r="CD174" i="1"/>
  <c r="CD175" i="1"/>
  <c r="CD176" i="1"/>
  <c r="CD177" i="1"/>
  <c r="CD178" i="1"/>
  <c r="CD179" i="1"/>
  <c r="CD180" i="1"/>
  <c r="CD181" i="1"/>
  <c r="CD182" i="1"/>
  <c r="CD183" i="1"/>
  <c r="CD184" i="1"/>
  <c r="CD185" i="1"/>
  <c r="CD186" i="1"/>
  <c r="CD187" i="1"/>
  <c r="CD188" i="1"/>
  <c r="CD189" i="1"/>
  <c r="CD190" i="1"/>
  <c r="CD191" i="1"/>
  <c r="CD192" i="1"/>
  <c r="CD193" i="1"/>
  <c r="CD194" i="1"/>
  <c r="CD195" i="1"/>
  <c r="CD196" i="1"/>
  <c r="CD197" i="1"/>
  <c r="CD198" i="1"/>
  <c r="CD199" i="1"/>
  <c r="CD200" i="1"/>
  <c r="CD201" i="1"/>
  <c r="CD202" i="1"/>
  <c r="CD203" i="1"/>
  <c r="CD204" i="1"/>
  <c r="CD205" i="1"/>
  <c r="CD206" i="1"/>
  <c r="CD207" i="1"/>
  <c r="CD208" i="1"/>
  <c r="CD209" i="1"/>
  <c r="CD210" i="1"/>
  <c r="CD211" i="1"/>
  <c r="CD212" i="1"/>
  <c r="CD213" i="1"/>
  <c r="CD214" i="1"/>
  <c r="CD215" i="1"/>
  <c r="CD216" i="1"/>
  <c r="CD217" i="1"/>
  <c r="CD218" i="1"/>
  <c r="CD219" i="1"/>
  <c r="CD220" i="1"/>
  <c r="CD221" i="1"/>
  <c r="CD222" i="1"/>
  <c r="CD223" i="1"/>
  <c r="CD224" i="1"/>
  <c r="CD225" i="1"/>
  <c r="CD226" i="1"/>
  <c r="CD227" i="1"/>
  <c r="CD228" i="1"/>
  <c r="CD229" i="1"/>
  <c r="CD230" i="1"/>
  <c r="CD231" i="1"/>
  <c r="CD232" i="1"/>
  <c r="CD233" i="1"/>
  <c r="CD234" i="1"/>
  <c r="CD235" i="1"/>
  <c r="CD236" i="1"/>
  <c r="CD237" i="1"/>
  <c r="CD238" i="1"/>
  <c r="CD239" i="1"/>
  <c r="CD240" i="1"/>
  <c r="CD241" i="1"/>
  <c r="CD242" i="1"/>
  <c r="CD243" i="1"/>
  <c r="CD244" i="1"/>
  <c r="CD245" i="1"/>
  <c r="CD246" i="1"/>
  <c r="CD247" i="1"/>
  <c r="CD248" i="1"/>
  <c r="CD249" i="1"/>
  <c r="CD250" i="1"/>
  <c r="CD251" i="1"/>
  <c r="CD252" i="1"/>
  <c r="CD253" i="1"/>
  <c r="CD254" i="1"/>
  <c r="CD255" i="1"/>
  <c r="CD256" i="1"/>
  <c r="CD257" i="1"/>
  <c r="CD258" i="1"/>
  <c r="CD259" i="1"/>
  <c r="CD260" i="1"/>
  <c r="CD261" i="1"/>
  <c r="CD262" i="1"/>
  <c r="CD263" i="1"/>
  <c r="CD264" i="1"/>
  <c r="CD265" i="1"/>
  <c r="CD266" i="1"/>
  <c r="CD267" i="1"/>
  <c r="CD268" i="1"/>
  <c r="CD269" i="1"/>
  <c r="CD270" i="1"/>
  <c r="CD271" i="1"/>
  <c r="CD272" i="1"/>
  <c r="CD273" i="1"/>
  <c r="CD274" i="1"/>
  <c r="CD275" i="1"/>
  <c r="CD276" i="1"/>
  <c r="CD277" i="1"/>
  <c r="CD278" i="1"/>
  <c r="CD279" i="1"/>
  <c r="CD280" i="1"/>
  <c r="CD281" i="1"/>
  <c r="CD282" i="1"/>
  <c r="CD283" i="1"/>
  <c r="CD284" i="1"/>
  <c r="CD285" i="1"/>
  <c r="CD286" i="1"/>
  <c r="CD287" i="1"/>
  <c r="CD288" i="1"/>
  <c r="CD289" i="1"/>
  <c r="CD290" i="1"/>
  <c r="CD291" i="1"/>
  <c r="CD292" i="1"/>
  <c r="CD293" i="1"/>
  <c r="CD294" i="1"/>
  <c r="CD295" i="1"/>
  <c r="CD296" i="1"/>
  <c r="CD297" i="1"/>
  <c r="CD298" i="1"/>
  <c r="CD299" i="1"/>
  <c r="CD300" i="1"/>
  <c r="CD301" i="1"/>
  <c r="CD302" i="1"/>
  <c r="CD303" i="1"/>
  <c r="CD304" i="1"/>
  <c r="CD305" i="1"/>
  <c r="CD306" i="1"/>
  <c r="CD307" i="1"/>
  <c r="CD308" i="1"/>
  <c r="CD309" i="1"/>
  <c r="CD310" i="1"/>
  <c r="CD311" i="1"/>
  <c r="CD312" i="1"/>
  <c r="CD313" i="1"/>
  <c r="CD314" i="1"/>
  <c r="CD315" i="1"/>
  <c r="CD316" i="1"/>
  <c r="CD317" i="1"/>
  <c r="CD318" i="1"/>
  <c r="CD319" i="1"/>
  <c r="CD320" i="1"/>
  <c r="CD321" i="1"/>
  <c r="CD322" i="1"/>
  <c r="CD323" i="1"/>
  <c r="CD324" i="1"/>
  <c r="CD325" i="1"/>
  <c r="CD326" i="1"/>
  <c r="CD327" i="1"/>
  <c r="CD328" i="1"/>
  <c r="CD329" i="1"/>
  <c r="CD330" i="1"/>
  <c r="CD331" i="1"/>
  <c r="CD332" i="1"/>
  <c r="CD333" i="1"/>
  <c r="CD334" i="1"/>
  <c r="CD335" i="1"/>
  <c r="CD336" i="1"/>
  <c r="CD337" i="1"/>
  <c r="CD338" i="1"/>
  <c r="CD339" i="1"/>
  <c r="CD340" i="1"/>
  <c r="CD341" i="1"/>
  <c r="CD342" i="1"/>
  <c r="CD343" i="1"/>
  <c r="CD344" i="1"/>
  <c r="CD345" i="1"/>
  <c r="CD346" i="1"/>
  <c r="CD347" i="1"/>
  <c r="CD348" i="1"/>
  <c r="CD349" i="1"/>
  <c r="CD350" i="1"/>
  <c r="CD351" i="1"/>
  <c r="CD352" i="1"/>
  <c r="CD353" i="1"/>
  <c r="CD4" i="1"/>
  <c r="BP5" i="1" l="1"/>
  <c r="BP6" i="1"/>
  <c r="BP7" i="1"/>
  <c r="BP8" i="1"/>
  <c r="BP9" i="1"/>
  <c r="BP10" i="1"/>
  <c r="BP11" i="1"/>
  <c r="BP12" i="1"/>
  <c r="BP13" i="1"/>
  <c r="BP14" i="1"/>
  <c r="BP15" i="1"/>
  <c r="BP16" i="1"/>
  <c r="BP17" i="1"/>
  <c r="BP18" i="1"/>
  <c r="BP19" i="1"/>
  <c r="BP20" i="1"/>
  <c r="BP21" i="1"/>
  <c r="BP22" i="1"/>
  <c r="BP23" i="1"/>
  <c r="BP24" i="1"/>
  <c r="BP25" i="1"/>
  <c r="BP26" i="1"/>
  <c r="BP27" i="1"/>
  <c r="BP28" i="1"/>
  <c r="BP29" i="1"/>
  <c r="BP30" i="1"/>
  <c r="BP31" i="1"/>
  <c r="BP32" i="1"/>
  <c r="BP33" i="1"/>
  <c r="BP34" i="1"/>
  <c r="BP35" i="1"/>
  <c r="BP36" i="1"/>
  <c r="BP37" i="1"/>
  <c r="BP38" i="1"/>
  <c r="BP39" i="1"/>
  <c r="BP40" i="1"/>
  <c r="BP41" i="1"/>
  <c r="BP42" i="1"/>
  <c r="BP43" i="1"/>
  <c r="BP44" i="1"/>
  <c r="BP45" i="1"/>
  <c r="BP46" i="1"/>
  <c r="BP47" i="1"/>
  <c r="BP48" i="1"/>
  <c r="BP49" i="1"/>
  <c r="BP50" i="1"/>
  <c r="BP51" i="1"/>
  <c r="BP52" i="1"/>
  <c r="BP53" i="1"/>
  <c r="BP54" i="1"/>
  <c r="BP55" i="1"/>
  <c r="BP56" i="1"/>
  <c r="BP57" i="1"/>
  <c r="BP58" i="1"/>
  <c r="BP59" i="1"/>
  <c r="BP60" i="1"/>
  <c r="BP61" i="1"/>
  <c r="BP62" i="1"/>
  <c r="BP63" i="1"/>
  <c r="BP64" i="1"/>
  <c r="BP65" i="1"/>
  <c r="BP66" i="1"/>
  <c r="BP67" i="1"/>
  <c r="BP68" i="1"/>
  <c r="BP69" i="1"/>
  <c r="BP70" i="1"/>
  <c r="BP71" i="1"/>
  <c r="BP72" i="1"/>
  <c r="BP73" i="1"/>
  <c r="BP74" i="1"/>
  <c r="BP75" i="1"/>
  <c r="BP76" i="1"/>
  <c r="BP77" i="1"/>
  <c r="BP78" i="1"/>
  <c r="BP79" i="1"/>
  <c r="BP80" i="1"/>
  <c r="BP81" i="1"/>
  <c r="BP82" i="1"/>
  <c r="BP83" i="1"/>
  <c r="BP84" i="1"/>
  <c r="BP85" i="1"/>
  <c r="BP86" i="1"/>
  <c r="BP87" i="1"/>
  <c r="BP88" i="1"/>
  <c r="BP89" i="1"/>
  <c r="BP90" i="1"/>
  <c r="BP91" i="1"/>
  <c r="BP92" i="1"/>
  <c r="BP93" i="1"/>
  <c r="BP94" i="1"/>
  <c r="BP95" i="1"/>
  <c r="BP96" i="1"/>
  <c r="BP97" i="1"/>
  <c r="BP98" i="1"/>
  <c r="BP99" i="1"/>
  <c r="BP100" i="1"/>
  <c r="BP101" i="1"/>
  <c r="BP102" i="1"/>
  <c r="BP103" i="1"/>
  <c r="BP104" i="1"/>
  <c r="BP105" i="1"/>
  <c r="BP106" i="1"/>
  <c r="BP107" i="1"/>
  <c r="BP108" i="1"/>
  <c r="BP109" i="1"/>
  <c r="BP110" i="1"/>
  <c r="BP111" i="1"/>
  <c r="BP112" i="1"/>
  <c r="BP113" i="1"/>
  <c r="BP114" i="1"/>
  <c r="BP115" i="1"/>
  <c r="BP116" i="1"/>
  <c r="BP117" i="1"/>
  <c r="BP118" i="1"/>
  <c r="BP119" i="1"/>
  <c r="BP120" i="1"/>
  <c r="BP121" i="1"/>
  <c r="BP122" i="1"/>
  <c r="BP123" i="1"/>
  <c r="BP124" i="1"/>
  <c r="BP125" i="1"/>
  <c r="BP126" i="1"/>
  <c r="BP127" i="1"/>
  <c r="BP128" i="1"/>
  <c r="BP129" i="1"/>
  <c r="BP130" i="1"/>
  <c r="BP131" i="1"/>
  <c r="BP132" i="1"/>
  <c r="BP133" i="1"/>
  <c r="BP134" i="1"/>
  <c r="BP135" i="1"/>
  <c r="BP136" i="1"/>
  <c r="BP137" i="1"/>
  <c r="BP138" i="1"/>
  <c r="BP139" i="1"/>
  <c r="BP140" i="1"/>
  <c r="BP141" i="1"/>
  <c r="BP142" i="1"/>
  <c r="BP143" i="1"/>
  <c r="BP144" i="1"/>
  <c r="BP145" i="1"/>
  <c r="BP146" i="1"/>
  <c r="BP147" i="1"/>
  <c r="BP148" i="1"/>
  <c r="BP149" i="1"/>
  <c r="BP150" i="1"/>
  <c r="BP151" i="1"/>
  <c r="BP152" i="1"/>
  <c r="BP153" i="1"/>
  <c r="BP154" i="1"/>
  <c r="BP155" i="1"/>
  <c r="BP156" i="1"/>
  <c r="BP157" i="1"/>
  <c r="BP158" i="1"/>
  <c r="BP159" i="1"/>
  <c r="BP160" i="1"/>
  <c r="BP161" i="1"/>
  <c r="BP162" i="1"/>
  <c r="BP163" i="1"/>
  <c r="BP164" i="1"/>
  <c r="BP165" i="1"/>
  <c r="BP166" i="1"/>
  <c r="BP167" i="1"/>
  <c r="BP168" i="1"/>
  <c r="BP169" i="1"/>
  <c r="BP170" i="1"/>
  <c r="BP171" i="1"/>
  <c r="BP172" i="1"/>
  <c r="BP173" i="1"/>
  <c r="BP174" i="1"/>
  <c r="BP175" i="1"/>
  <c r="BP176" i="1"/>
  <c r="BP177" i="1"/>
  <c r="BP178" i="1"/>
  <c r="BP179" i="1"/>
  <c r="BP180" i="1"/>
  <c r="BP181" i="1"/>
  <c r="BP182" i="1"/>
  <c r="BP183" i="1"/>
  <c r="BP184" i="1"/>
  <c r="BP185" i="1"/>
  <c r="BP186" i="1"/>
  <c r="BP187" i="1"/>
  <c r="BP188" i="1"/>
  <c r="BP189" i="1"/>
  <c r="BP190" i="1"/>
  <c r="BP191" i="1"/>
  <c r="BP192" i="1"/>
  <c r="BP193" i="1"/>
  <c r="BP194" i="1"/>
  <c r="BP195" i="1"/>
  <c r="BP196" i="1"/>
  <c r="BP197" i="1"/>
  <c r="BP198" i="1"/>
  <c r="BP199" i="1"/>
  <c r="BP200" i="1"/>
  <c r="BP201" i="1"/>
  <c r="BP202" i="1"/>
  <c r="BP203" i="1"/>
  <c r="BP204" i="1"/>
  <c r="BP205" i="1"/>
  <c r="BP206" i="1"/>
  <c r="BP207" i="1"/>
  <c r="BP208" i="1"/>
  <c r="BP209" i="1"/>
  <c r="BP210" i="1"/>
  <c r="BP211" i="1"/>
  <c r="BP212" i="1"/>
  <c r="BP213" i="1"/>
  <c r="BP214" i="1"/>
  <c r="BP215" i="1"/>
  <c r="BP216" i="1"/>
  <c r="BP217" i="1"/>
  <c r="BP218" i="1"/>
  <c r="BP219" i="1"/>
  <c r="BP220" i="1"/>
  <c r="BP221" i="1"/>
  <c r="BP222" i="1"/>
  <c r="BP223" i="1"/>
  <c r="BP224" i="1"/>
  <c r="BP225" i="1"/>
  <c r="BP226" i="1"/>
  <c r="BP227" i="1"/>
  <c r="BP228" i="1"/>
  <c r="BP229" i="1"/>
  <c r="BP230" i="1"/>
  <c r="BP231" i="1"/>
  <c r="BP232" i="1"/>
  <c r="BP233" i="1"/>
  <c r="BP234" i="1"/>
  <c r="BP235" i="1"/>
  <c r="BP236" i="1"/>
  <c r="BP237" i="1"/>
  <c r="BP238" i="1"/>
  <c r="BP239" i="1"/>
  <c r="BP240" i="1"/>
  <c r="BP241" i="1"/>
  <c r="BP242" i="1"/>
  <c r="BP243" i="1"/>
  <c r="BP244" i="1"/>
  <c r="BP245" i="1"/>
  <c r="BP246" i="1"/>
  <c r="BP247" i="1"/>
  <c r="BP248" i="1"/>
  <c r="BP249" i="1"/>
  <c r="BP250" i="1"/>
  <c r="BP251" i="1"/>
  <c r="BP252" i="1"/>
  <c r="BP253" i="1"/>
  <c r="BP254" i="1"/>
  <c r="BP255" i="1"/>
  <c r="BP256" i="1"/>
  <c r="BP257" i="1"/>
  <c r="BP258" i="1"/>
  <c r="BP259" i="1"/>
  <c r="BP260" i="1"/>
  <c r="BP261" i="1"/>
  <c r="BP262" i="1"/>
  <c r="BP263" i="1"/>
  <c r="BP264" i="1"/>
  <c r="BP265" i="1"/>
  <c r="BP266" i="1"/>
  <c r="BP267" i="1"/>
  <c r="BP268" i="1"/>
  <c r="BP269" i="1"/>
  <c r="BP270" i="1"/>
  <c r="BP271" i="1"/>
  <c r="BP272" i="1"/>
  <c r="BP273" i="1"/>
  <c r="BP274" i="1"/>
  <c r="BP275" i="1"/>
  <c r="BP276" i="1"/>
  <c r="BP277" i="1"/>
  <c r="BP278" i="1"/>
  <c r="BP279" i="1"/>
  <c r="BP280" i="1"/>
  <c r="BP281" i="1"/>
  <c r="BP282" i="1"/>
  <c r="BP283" i="1"/>
  <c r="BP284" i="1"/>
  <c r="BP285" i="1"/>
  <c r="BP286" i="1"/>
  <c r="BP287" i="1"/>
  <c r="BP288" i="1"/>
  <c r="BP289" i="1"/>
  <c r="BP290" i="1"/>
  <c r="BP291" i="1"/>
  <c r="BP292" i="1"/>
  <c r="BP293" i="1"/>
  <c r="BP294" i="1"/>
  <c r="BP295" i="1"/>
  <c r="BP296" i="1"/>
  <c r="BP297" i="1"/>
  <c r="BP298" i="1"/>
  <c r="BP299" i="1"/>
  <c r="BP300" i="1"/>
  <c r="BP301" i="1"/>
  <c r="BP302" i="1"/>
  <c r="BP303" i="1"/>
  <c r="BP304" i="1"/>
  <c r="BP305" i="1"/>
  <c r="BP306" i="1"/>
  <c r="BP307" i="1"/>
  <c r="BP308" i="1"/>
  <c r="BP309" i="1"/>
  <c r="BP310" i="1"/>
  <c r="BP311" i="1"/>
  <c r="BP312" i="1"/>
  <c r="BP313" i="1"/>
  <c r="BP314" i="1"/>
  <c r="BP315" i="1"/>
  <c r="BP316" i="1"/>
  <c r="BP317" i="1"/>
  <c r="BP318" i="1"/>
  <c r="BP319" i="1"/>
  <c r="BP320" i="1"/>
  <c r="BP321" i="1"/>
  <c r="BP322" i="1"/>
  <c r="BP323" i="1"/>
  <c r="BP324" i="1"/>
  <c r="BP325" i="1"/>
  <c r="BP326" i="1"/>
  <c r="BP327" i="1"/>
  <c r="BP328" i="1"/>
  <c r="BP329" i="1"/>
  <c r="BP330" i="1"/>
  <c r="BP331" i="1"/>
  <c r="BP332" i="1"/>
  <c r="BP333" i="1"/>
  <c r="BP334" i="1"/>
  <c r="BP335" i="1"/>
  <c r="BP336" i="1"/>
  <c r="BP337" i="1"/>
  <c r="BP338" i="1"/>
  <c r="BP339" i="1"/>
  <c r="BP340" i="1"/>
  <c r="BP341" i="1"/>
  <c r="BP342" i="1"/>
  <c r="BP343" i="1"/>
  <c r="BP344" i="1"/>
  <c r="BP345" i="1"/>
  <c r="BP346" i="1"/>
  <c r="BP347" i="1"/>
  <c r="BP348" i="1"/>
  <c r="BP349" i="1"/>
  <c r="BP350" i="1"/>
  <c r="BP351" i="1"/>
  <c r="BP352" i="1"/>
  <c r="BP353" i="1"/>
  <c r="BP4" i="1"/>
  <c r="DT6" i="1" l="1"/>
  <c r="DT7" i="1"/>
  <c r="DT8" i="1"/>
  <c r="DT9" i="1"/>
  <c r="DT10" i="1"/>
  <c r="DT11" i="1"/>
  <c r="DT12" i="1"/>
  <c r="DT13" i="1"/>
  <c r="DT14" i="1"/>
  <c r="DT15" i="1"/>
  <c r="DT16" i="1"/>
  <c r="DT17" i="1"/>
  <c r="DT18" i="1"/>
  <c r="DT19" i="1"/>
  <c r="DT20" i="1"/>
  <c r="DT21" i="1"/>
  <c r="DT22" i="1"/>
  <c r="DT23" i="1"/>
  <c r="DT24" i="1"/>
  <c r="DT25" i="1"/>
  <c r="DT26" i="1"/>
  <c r="DT27" i="1"/>
  <c r="DT28" i="1"/>
  <c r="DT29" i="1"/>
  <c r="DT30" i="1"/>
  <c r="DT31" i="1"/>
  <c r="DT32" i="1"/>
  <c r="DT33" i="1"/>
  <c r="DT34" i="1"/>
  <c r="DT35" i="1"/>
  <c r="DT36" i="1"/>
  <c r="DT37" i="1"/>
  <c r="DT38" i="1"/>
  <c r="DT39" i="1"/>
  <c r="DT40" i="1"/>
  <c r="DT41" i="1"/>
  <c r="DT42" i="1"/>
  <c r="DT43" i="1"/>
  <c r="DT44" i="1"/>
  <c r="DT45" i="1"/>
  <c r="DT46" i="1"/>
  <c r="DT47" i="1"/>
  <c r="DT48" i="1"/>
  <c r="DT49" i="1"/>
  <c r="DT50" i="1"/>
  <c r="DT51" i="1"/>
  <c r="DT52" i="1"/>
  <c r="DT53" i="1"/>
  <c r="DT54" i="1"/>
  <c r="DT55" i="1"/>
  <c r="DT56" i="1"/>
  <c r="DT57" i="1"/>
  <c r="DT58" i="1"/>
  <c r="DT59" i="1"/>
  <c r="DT60" i="1"/>
  <c r="DT61" i="1"/>
  <c r="DT62" i="1"/>
  <c r="DT63" i="1"/>
  <c r="DT64" i="1"/>
  <c r="DT65" i="1"/>
  <c r="DT66" i="1"/>
  <c r="DT67" i="1"/>
  <c r="DT68" i="1"/>
  <c r="DT69" i="1"/>
  <c r="DT70" i="1"/>
  <c r="DT71" i="1"/>
  <c r="DT72" i="1"/>
  <c r="DT73" i="1"/>
  <c r="DT74" i="1"/>
  <c r="DT75" i="1"/>
  <c r="DT76" i="1"/>
  <c r="DT77" i="1"/>
  <c r="DT78" i="1"/>
  <c r="DT79" i="1"/>
  <c r="DT80" i="1"/>
  <c r="DT81" i="1"/>
  <c r="DT82" i="1"/>
  <c r="DT83" i="1"/>
  <c r="DT84" i="1"/>
  <c r="DT85" i="1"/>
  <c r="DT86" i="1"/>
  <c r="DT87" i="1"/>
  <c r="DT88" i="1"/>
  <c r="DT89" i="1"/>
  <c r="DT90" i="1"/>
  <c r="DT91" i="1"/>
  <c r="DT92" i="1"/>
  <c r="DT93" i="1"/>
  <c r="DT94" i="1"/>
  <c r="DT95" i="1"/>
  <c r="DT96" i="1"/>
  <c r="DT97" i="1"/>
  <c r="DT98" i="1"/>
  <c r="DT99" i="1"/>
  <c r="DT100" i="1"/>
  <c r="DT101" i="1"/>
  <c r="DT102" i="1"/>
  <c r="DT103" i="1"/>
  <c r="DT104" i="1"/>
  <c r="DT105" i="1"/>
  <c r="DT106" i="1"/>
  <c r="DT107" i="1"/>
  <c r="DT108" i="1"/>
  <c r="DT109" i="1"/>
  <c r="DT110" i="1"/>
  <c r="DT111" i="1"/>
  <c r="DT112" i="1"/>
  <c r="DT113" i="1"/>
  <c r="DT114" i="1"/>
  <c r="DT115" i="1"/>
  <c r="DT116" i="1"/>
  <c r="DT117" i="1"/>
  <c r="DT118" i="1"/>
  <c r="DT119" i="1"/>
  <c r="DT120" i="1"/>
  <c r="DT121" i="1"/>
  <c r="DT122" i="1"/>
  <c r="DT123" i="1"/>
  <c r="DT124" i="1"/>
  <c r="DT125" i="1"/>
  <c r="DT126" i="1"/>
  <c r="DT127" i="1"/>
  <c r="DT128" i="1"/>
  <c r="DT129" i="1"/>
  <c r="DT130" i="1"/>
  <c r="DT131" i="1"/>
  <c r="DT132" i="1"/>
  <c r="DT133" i="1"/>
  <c r="DT134" i="1"/>
  <c r="DT135" i="1"/>
  <c r="DT136" i="1"/>
  <c r="DT137" i="1"/>
  <c r="DT138" i="1"/>
  <c r="DT139" i="1"/>
  <c r="DT140" i="1"/>
  <c r="DT141" i="1"/>
  <c r="DT142" i="1"/>
  <c r="DT143" i="1"/>
  <c r="DT144" i="1"/>
  <c r="DT145" i="1"/>
  <c r="DT146" i="1"/>
  <c r="DT147" i="1"/>
  <c r="DT148" i="1"/>
  <c r="DT149" i="1"/>
  <c r="DT150" i="1"/>
  <c r="DT151" i="1"/>
  <c r="DT152" i="1"/>
  <c r="DT153" i="1"/>
  <c r="DT154" i="1"/>
  <c r="DT155" i="1"/>
  <c r="DT156" i="1"/>
  <c r="DT157" i="1"/>
  <c r="DT158" i="1"/>
  <c r="DT159" i="1"/>
  <c r="DT160" i="1"/>
  <c r="DT161" i="1"/>
  <c r="DT162" i="1"/>
  <c r="DT163" i="1"/>
  <c r="DT164" i="1"/>
  <c r="DT165" i="1"/>
  <c r="DT166" i="1"/>
  <c r="DT167" i="1"/>
  <c r="DT168" i="1"/>
  <c r="DT169" i="1"/>
  <c r="DT170" i="1"/>
  <c r="DT171" i="1"/>
  <c r="DT172" i="1"/>
  <c r="DT173" i="1"/>
  <c r="DT174" i="1"/>
  <c r="DT175" i="1"/>
  <c r="DT176" i="1"/>
  <c r="DT177" i="1"/>
  <c r="DT178" i="1"/>
  <c r="DT179" i="1"/>
  <c r="DT180" i="1"/>
  <c r="DT181" i="1"/>
  <c r="DT182" i="1"/>
  <c r="DT183" i="1"/>
  <c r="DT184" i="1"/>
  <c r="DT185" i="1"/>
  <c r="DT186" i="1"/>
  <c r="DT187" i="1"/>
  <c r="DT188" i="1"/>
  <c r="DT189" i="1"/>
  <c r="DT190" i="1"/>
  <c r="DT191" i="1"/>
  <c r="DT192" i="1"/>
  <c r="DT193" i="1"/>
  <c r="DT194" i="1"/>
  <c r="DT195" i="1"/>
  <c r="DT196" i="1"/>
  <c r="DT197" i="1"/>
  <c r="DT198" i="1"/>
  <c r="DT199" i="1"/>
  <c r="DT200" i="1"/>
  <c r="DT201" i="1"/>
  <c r="DT202" i="1"/>
  <c r="DT203" i="1"/>
  <c r="DT204" i="1"/>
  <c r="DT205" i="1"/>
  <c r="DT206" i="1"/>
  <c r="DT207" i="1"/>
  <c r="DT208" i="1"/>
  <c r="DT209" i="1"/>
  <c r="DT210" i="1"/>
  <c r="DT211" i="1"/>
  <c r="DT212" i="1"/>
  <c r="DT213" i="1"/>
  <c r="DT214" i="1"/>
  <c r="DT215" i="1"/>
  <c r="DT216" i="1"/>
  <c r="DT217" i="1"/>
  <c r="DT218" i="1"/>
  <c r="DT219" i="1"/>
  <c r="DT220" i="1"/>
  <c r="DT221" i="1"/>
  <c r="DT222" i="1"/>
  <c r="DT223" i="1"/>
  <c r="DT224" i="1"/>
  <c r="DT225" i="1"/>
  <c r="DT226" i="1"/>
  <c r="DT227" i="1"/>
  <c r="DT228" i="1"/>
  <c r="DT229" i="1"/>
  <c r="DT230" i="1"/>
  <c r="DT231" i="1"/>
  <c r="DT232" i="1"/>
  <c r="DT233" i="1"/>
  <c r="DT234" i="1"/>
  <c r="DT235" i="1"/>
  <c r="DT236" i="1"/>
  <c r="DT237" i="1"/>
  <c r="DT238" i="1"/>
  <c r="DT239" i="1"/>
  <c r="DT240" i="1"/>
  <c r="DT241" i="1"/>
  <c r="DT242" i="1"/>
  <c r="DT243" i="1"/>
  <c r="DT244" i="1"/>
  <c r="DT245" i="1"/>
  <c r="DT246" i="1"/>
  <c r="DT247" i="1"/>
  <c r="DT248" i="1"/>
  <c r="DT249" i="1"/>
  <c r="DT250" i="1"/>
  <c r="DT251" i="1"/>
  <c r="DT252" i="1"/>
  <c r="DT253" i="1"/>
  <c r="DT254" i="1"/>
  <c r="DT255" i="1"/>
  <c r="DT256" i="1"/>
  <c r="DT257" i="1"/>
  <c r="DT258" i="1"/>
  <c r="DT259" i="1"/>
  <c r="DT260" i="1"/>
  <c r="DT261" i="1"/>
  <c r="DT262" i="1"/>
  <c r="DT263" i="1"/>
  <c r="DT264" i="1"/>
  <c r="DT265" i="1"/>
  <c r="DT266" i="1"/>
  <c r="DT267" i="1"/>
  <c r="DT268" i="1"/>
  <c r="DT269" i="1"/>
  <c r="DT270" i="1"/>
  <c r="DT271" i="1"/>
  <c r="DT272" i="1"/>
  <c r="DT273" i="1"/>
  <c r="DT274" i="1"/>
  <c r="DT275" i="1"/>
  <c r="DT276" i="1"/>
  <c r="DT277" i="1"/>
  <c r="DT278" i="1"/>
  <c r="DT279" i="1"/>
  <c r="DT280" i="1"/>
  <c r="DT281" i="1"/>
  <c r="DT282" i="1"/>
  <c r="DT283" i="1"/>
  <c r="DT284" i="1"/>
  <c r="DT285" i="1"/>
  <c r="DT286" i="1"/>
  <c r="DT287" i="1"/>
  <c r="DT288" i="1"/>
  <c r="DT289" i="1"/>
  <c r="DT290" i="1"/>
  <c r="DT291" i="1"/>
  <c r="DT292" i="1"/>
  <c r="DT293" i="1"/>
  <c r="DT294" i="1"/>
  <c r="DT295" i="1"/>
  <c r="DT296" i="1"/>
  <c r="DT297" i="1"/>
  <c r="DT298" i="1"/>
  <c r="DT299" i="1"/>
  <c r="DT300" i="1"/>
  <c r="DT301" i="1"/>
  <c r="DT302" i="1"/>
  <c r="DT303" i="1"/>
  <c r="DT304" i="1"/>
  <c r="DT305" i="1"/>
  <c r="DT306" i="1"/>
  <c r="DT307" i="1"/>
  <c r="DT308" i="1"/>
  <c r="DT309" i="1"/>
  <c r="DT310" i="1"/>
  <c r="DT311" i="1"/>
  <c r="DT312" i="1"/>
  <c r="DT313" i="1"/>
  <c r="DT314" i="1"/>
  <c r="DT315" i="1"/>
  <c r="DT316" i="1"/>
  <c r="DT317" i="1"/>
  <c r="DT318" i="1"/>
  <c r="DT319" i="1"/>
  <c r="DT320" i="1"/>
  <c r="DT321" i="1"/>
  <c r="DT322" i="1"/>
  <c r="DT323" i="1"/>
  <c r="DT324" i="1"/>
  <c r="DT325" i="1"/>
  <c r="DT326" i="1"/>
  <c r="DT327" i="1"/>
  <c r="DT328" i="1"/>
  <c r="DT329" i="1"/>
  <c r="DT330" i="1"/>
  <c r="DT331" i="1"/>
  <c r="DT332" i="1"/>
  <c r="DT333" i="1"/>
  <c r="DT334" i="1"/>
  <c r="DT335" i="1"/>
  <c r="DT336" i="1"/>
  <c r="DT337" i="1"/>
  <c r="DT338" i="1"/>
  <c r="DT339" i="1"/>
  <c r="DT340" i="1"/>
  <c r="DT341" i="1"/>
  <c r="DT342" i="1"/>
  <c r="DT343" i="1"/>
  <c r="DT344" i="1"/>
  <c r="DT345" i="1"/>
  <c r="DT346" i="1"/>
  <c r="DT347" i="1"/>
  <c r="DT348" i="1"/>
  <c r="DT349" i="1"/>
  <c r="DT350" i="1"/>
  <c r="DT351" i="1"/>
  <c r="DT352" i="1"/>
  <c r="DT353" i="1"/>
  <c r="DT5" i="1"/>
  <c r="DT4" i="1"/>
  <c r="DU8" i="1" l="1"/>
  <c r="DW8" i="1" s="1"/>
  <c r="DY8" i="1" s="1"/>
  <c r="D367" i="1" l="1"/>
  <c r="D368" i="1"/>
  <c r="D369" i="1"/>
  <c r="D370" i="1"/>
  <c r="D371" i="1"/>
  <c r="D372" i="1"/>
  <c r="D373" i="1"/>
  <c r="D374" i="1"/>
  <c r="D375" i="1"/>
  <c r="D376" i="1"/>
  <c r="C363" i="1"/>
  <c r="C364" i="1"/>
  <c r="C365" i="1"/>
  <c r="C366" i="1"/>
  <c r="D366" i="1" s="1"/>
  <c r="C367" i="1"/>
  <c r="C368" i="1"/>
  <c r="C369" i="1"/>
  <c r="C370" i="1"/>
  <c r="C371" i="1"/>
  <c r="C372" i="1"/>
  <c r="C373" i="1"/>
  <c r="C374" i="1"/>
  <c r="C375" i="1"/>
  <c r="C376" i="1"/>
  <c r="C362" i="1"/>
  <c r="D362" i="1" s="1"/>
  <c r="N89" i="3"/>
  <c r="G371" i="1"/>
  <c r="G372" i="1"/>
  <c r="G373" i="1"/>
  <c r="G374" i="1"/>
  <c r="G375" i="1"/>
  <c r="DX375" i="1" s="1"/>
  <c r="G376" i="1"/>
  <c r="D363" i="1"/>
  <c r="D364" i="1"/>
  <c r="D365" i="1"/>
  <c r="F372" i="1"/>
  <c r="F373" i="1"/>
  <c r="DK373" i="1" s="1"/>
  <c r="F374" i="1"/>
  <c r="F375" i="1"/>
  <c r="F376" i="1"/>
  <c r="F371" i="1"/>
  <c r="F370" i="1"/>
  <c r="G370" i="1" s="1"/>
  <c r="FE371" i="1"/>
  <c r="DC371" i="1" s="1"/>
  <c r="FF371" i="1"/>
  <c r="CV371" i="1" s="1"/>
  <c r="FE372" i="1"/>
  <c r="DC372" i="1" s="1"/>
  <c r="FF372" i="1"/>
  <c r="DA372" i="1" s="1"/>
  <c r="FE373" i="1"/>
  <c r="DC373" i="1" s="1"/>
  <c r="FF373" i="1"/>
  <c r="DA373" i="1" s="1"/>
  <c r="FE374" i="1"/>
  <c r="CX374" i="1" s="1"/>
  <c r="FF374" i="1"/>
  <c r="DA374" i="1" s="1"/>
  <c r="FE375" i="1"/>
  <c r="DC375" i="1" s="1"/>
  <c r="FF375" i="1"/>
  <c r="CV375" i="1" s="1"/>
  <c r="FE376" i="1"/>
  <c r="DC376" i="1" s="1"/>
  <c r="FF376" i="1"/>
  <c r="DA376" i="1" s="1"/>
  <c r="FF370" i="1"/>
  <c r="DA370" i="1" s="1"/>
  <c r="FE370" i="1"/>
  <c r="DC370" i="1" s="1"/>
  <c r="FE358" i="1"/>
  <c r="FF358" i="1"/>
  <c r="FE359" i="1"/>
  <c r="FF359" i="1"/>
  <c r="FE360" i="1"/>
  <c r="FF360" i="1"/>
  <c r="FE361" i="1"/>
  <c r="FF361" i="1"/>
  <c r="FE362" i="1"/>
  <c r="FF362" i="1"/>
  <c r="FE363" i="1"/>
  <c r="FF363" i="1"/>
  <c r="FE364" i="1"/>
  <c r="FF364" i="1"/>
  <c r="FE365" i="1"/>
  <c r="FF365" i="1"/>
  <c r="FE366" i="1"/>
  <c r="FF366" i="1"/>
  <c r="FE367" i="1"/>
  <c r="FF367" i="1"/>
  <c r="FE368" i="1"/>
  <c r="FF368" i="1"/>
  <c r="FE369" i="1"/>
  <c r="FF369" i="1"/>
  <c r="FF357" i="1"/>
  <c r="FE357" i="1"/>
  <c r="CG368" i="1"/>
  <c r="AT368" i="1" s="1"/>
  <c r="CH368" i="1"/>
  <c r="AR368" i="1" s="1"/>
  <c r="CG369" i="1"/>
  <c r="AY369" i="1" s="1"/>
  <c r="CH369" i="1"/>
  <c r="AW369" i="1" s="1"/>
  <c r="CG370" i="1"/>
  <c r="AY370" i="1" s="1"/>
  <c r="CH370" i="1"/>
  <c r="AW370" i="1" s="1"/>
  <c r="CG371" i="1"/>
  <c r="AY371" i="1" s="1"/>
  <c r="CH371" i="1"/>
  <c r="AR371" i="1" s="1"/>
  <c r="CG372" i="1"/>
  <c r="AY372" i="1" s="1"/>
  <c r="CH372" i="1"/>
  <c r="AR372" i="1" s="1"/>
  <c r="CG373" i="1"/>
  <c r="AY373" i="1" s="1"/>
  <c r="CH373" i="1"/>
  <c r="AW373" i="1" s="1"/>
  <c r="CG374" i="1"/>
  <c r="AY374" i="1" s="1"/>
  <c r="CH374" i="1"/>
  <c r="AW374" i="1" s="1"/>
  <c r="CG375" i="1"/>
  <c r="AY375" i="1" s="1"/>
  <c r="CH375" i="1"/>
  <c r="AR375" i="1" s="1"/>
  <c r="CG376" i="1"/>
  <c r="AY376" i="1" s="1"/>
  <c r="CH376" i="1"/>
  <c r="AR376" i="1" s="1"/>
  <c r="CG367" i="1"/>
  <c r="AY367" i="1" s="1"/>
  <c r="CH367" i="1"/>
  <c r="AR367" i="1" s="1"/>
  <c r="DT2" i="1"/>
  <c r="CS2" i="1"/>
  <c r="EZ376" i="1"/>
  <c r="EX376" i="1"/>
  <c r="EI376" i="1"/>
  <c r="EG376" i="1"/>
  <c r="DX376" i="1"/>
  <c r="DU376" i="1"/>
  <c r="DI376" i="1"/>
  <c r="CR376" i="1"/>
  <c r="CY376" i="1" s="1"/>
  <c r="CQ376" i="1"/>
  <c r="CT376" i="1" s="1"/>
  <c r="CP376" i="1"/>
  <c r="CN376" i="1"/>
  <c r="EE376" i="1" s="1"/>
  <c r="CM376" i="1"/>
  <c r="CC376" i="1"/>
  <c r="BG376" i="1"/>
  <c r="BE376" i="1"/>
  <c r="AU376" i="1"/>
  <c r="AN376" i="1"/>
  <c r="AM376" i="1"/>
  <c r="AP376" i="1" s="1"/>
  <c r="AQ376" i="1" s="1"/>
  <c r="AL376" i="1"/>
  <c r="AJ376" i="1"/>
  <c r="AI376" i="1"/>
  <c r="AH376" i="1"/>
  <c r="EZ375" i="1"/>
  <c r="EX375" i="1"/>
  <c r="EI375" i="1"/>
  <c r="EG375" i="1"/>
  <c r="DI375" i="1"/>
  <c r="CW375" i="1"/>
  <c r="CR375" i="1"/>
  <c r="CY375" i="1" s="1"/>
  <c r="CQ375" i="1"/>
  <c r="CT375" i="1" s="1"/>
  <c r="CP375" i="1"/>
  <c r="CO375" i="1"/>
  <c r="CN375" i="1"/>
  <c r="EF375" i="1" s="1"/>
  <c r="CM375" i="1"/>
  <c r="DK375" i="1" s="1"/>
  <c r="DN375" i="1" s="1"/>
  <c r="CC375" i="1"/>
  <c r="BE375" i="1"/>
  <c r="AN375" i="1"/>
  <c r="AU375" i="1" s="1"/>
  <c r="AV375" i="1" s="1"/>
  <c r="AM375" i="1"/>
  <c r="AP375" i="1" s="1"/>
  <c r="AQ375" i="1" s="1"/>
  <c r="AL375" i="1"/>
  <c r="AJ375" i="1"/>
  <c r="CA375" i="1" s="1"/>
  <c r="AI375" i="1"/>
  <c r="AH375" i="1"/>
  <c r="EZ374" i="1"/>
  <c r="EX374" i="1"/>
  <c r="EI374" i="1"/>
  <c r="EG374" i="1"/>
  <c r="DX374" i="1"/>
  <c r="DU374" i="1"/>
  <c r="DI374" i="1"/>
  <c r="CW374" i="1"/>
  <c r="CT374" i="1"/>
  <c r="CR374" i="1"/>
  <c r="CY374" i="1" s="1"/>
  <c r="DB374" i="1" s="1"/>
  <c r="CQ374" i="1"/>
  <c r="CP374" i="1"/>
  <c r="CO374" i="1"/>
  <c r="CN374" i="1"/>
  <c r="EF374" i="1" s="1"/>
  <c r="CM374" i="1"/>
  <c r="CC374" i="1"/>
  <c r="BE374" i="1"/>
  <c r="AN374" i="1"/>
  <c r="AU374" i="1" s="1"/>
  <c r="AV374" i="1" s="1"/>
  <c r="AM374" i="1"/>
  <c r="AP374" i="1" s="1"/>
  <c r="AS374" i="1" s="1"/>
  <c r="AL374" i="1"/>
  <c r="AJ374" i="1"/>
  <c r="CA374" i="1" s="1"/>
  <c r="AI374" i="1"/>
  <c r="AH374" i="1"/>
  <c r="EZ373" i="1"/>
  <c r="EX373" i="1"/>
  <c r="EI373" i="1"/>
  <c r="EG373" i="1"/>
  <c r="DX373" i="1"/>
  <c r="DI373" i="1"/>
  <c r="CY373" i="1"/>
  <c r="CR373" i="1"/>
  <c r="CQ373" i="1"/>
  <c r="CT373" i="1" s="1"/>
  <c r="CP373" i="1"/>
  <c r="CN373" i="1"/>
  <c r="EF373" i="1" s="1"/>
  <c r="CM373" i="1"/>
  <c r="DU373" i="1" s="1"/>
  <c r="CC373" i="1"/>
  <c r="BE373" i="1"/>
  <c r="AV373" i="1"/>
  <c r="AP373" i="1"/>
  <c r="AN373" i="1"/>
  <c r="AU373" i="1" s="1"/>
  <c r="AM373" i="1"/>
  <c r="AL373" i="1"/>
  <c r="AJ373" i="1"/>
  <c r="AI373" i="1"/>
  <c r="BG373" i="1" s="1"/>
  <c r="AH373" i="1"/>
  <c r="EZ372" i="1"/>
  <c r="EX372" i="1"/>
  <c r="EI372" i="1"/>
  <c r="EG372" i="1"/>
  <c r="DX372" i="1"/>
  <c r="DL372" i="1"/>
  <c r="DO372" i="1" s="1"/>
  <c r="DI372" i="1"/>
  <c r="CT372" i="1"/>
  <c r="CR372" i="1"/>
  <c r="CY372" i="1" s="1"/>
  <c r="CQ372" i="1"/>
  <c r="CP372" i="1"/>
  <c r="CN372" i="1"/>
  <c r="CM372" i="1"/>
  <c r="CC372" i="1"/>
  <c r="BE372" i="1"/>
  <c r="AU372" i="1"/>
  <c r="AP372" i="1"/>
  <c r="AN372" i="1"/>
  <c r="AM372" i="1"/>
  <c r="AL372" i="1"/>
  <c r="AK372" i="1"/>
  <c r="AJ372" i="1"/>
  <c r="AI372" i="1"/>
  <c r="AH372" i="1"/>
  <c r="EZ371" i="1"/>
  <c r="EX371" i="1"/>
  <c r="EI371" i="1"/>
  <c r="EG371" i="1"/>
  <c r="DX371" i="1"/>
  <c r="DK371" i="1"/>
  <c r="DN371" i="1" s="1"/>
  <c r="DI371" i="1"/>
  <c r="CR371" i="1"/>
  <c r="CY371" i="1" s="1"/>
  <c r="CQ371" i="1"/>
  <c r="CT371" i="1" s="1"/>
  <c r="CP371" i="1"/>
  <c r="CN371" i="1"/>
  <c r="CM371" i="1"/>
  <c r="CC371" i="1"/>
  <c r="CA371" i="1"/>
  <c r="BE371" i="1"/>
  <c r="AX371" i="1"/>
  <c r="AU371" i="1"/>
  <c r="AP371" i="1"/>
  <c r="AN371" i="1"/>
  <c r="AM371" i="1"/>
  <c r="AL371" i="1"/>
  <c r="AJ371" i="1"/>
  <c r="AI371" i="1"/>
  <c r="CB371" i="1" s="1"/>
  <c r="AH371" i="1"/>
  <c r="EZ370" i="1"/>
  <c r="EX370" i="1"/>
  <c r="EI370" i="1"/>
  <c r="EG370" i="1"/>
  <c r="DU370" i="1"/>
  <c r="DI370" i="1"/>
  <c r="CW370" i="1"/>
  <c r="CT370" i="1"/>
  <c r="CR370" i="1"/>
  <c r="CY370" i="1" s="1"/>
  <c r="CQ370" i="1"/>
  <c r="CP370" i="1"/>
  <c r="CN370" i="1"/>
  <c r="CM370" i="1"/>
  <c r="DK370" i="1" s="1"/>
  <c r="CC370" i="1"/>
  <c r="BE370" i="1"/>
  <c r="AU370" i="1"/>
  <c r="AV370" i="1" s="1"/>
  <c r="AN370" i="1"/>
  <c r="AM370" i="1"/>
  <c r="AL370" i="1"/>
  <c r="AJ370" i="1"/>
  <c r="AK370" i="1" s="1"/>
  <c r="CZ370" i="1" s="1"/>
  <c r="AI370" i="1"/>
  <c r="AH370" i="1"/>
  <c r="EZ369" i="1"/>
  <c r="EX369" i="1"/>
  <c r="EI369" i="1"/>
  <c r="EG369" i="1"/>
  <c r="DX369" i="1"/>
  <c r="DI369" i="1"/>
  <c r="CY369" i="1"/>
  <c r="CW369" i="1"/>
  <c r="CT369" i="1"/>
  <c r="CR369" i="1"/>
  <c r="CQ369" i="1"/>
  <c r="CP369" i="1"/>
  <c r="CO369" i="1"/>
  <c r="CN369" i="1"/>
  <c r="EF369" i="1" s="1"/>
  <c r="CM369" i="1"/>
  <c r="DT369" i="1" s="1"/>
  <c r="DU369" i="1" s="1"/>
  <c r="CC369" i="1"/>
  <c r="BE369" i="1"/>
  <c r="AS369" i="1"/>
  <c r="AP369" i="1"/>
  <c r="AN369" i="1"/>
  <c r="AU369" i="1" s="1"/>
  <c r="AV369" i="1" s="1"/>
  <c r="AM369" i="1"/>
  <c r="AL369" i="1"/>
  <c r="AJ369" i="1"/>
  <c r="CA369" i="1" s="1"/>
  <c r="AI369" i="1"/>
  <c r="BG369" i="1" s="1"/>
  <c r="AH369" i="1"/>
  <c r="EZ368" i="1"/>
  <c r="EX368" i="1"/>
  <c r="EI368" i="1"/>
  <c r="EG368" i="1"/>
  <c r="DX368" i="1"/>
  <c r="DL368" i="1"/>
  <c r="DO368" i="1" s="1"/>
  <c r="DI368" i="1"/>
  <c r="CT368" i="1"/>
  <c r="CR368" i="1"/>
  <c r="CY368" i="1" s="1"/>
  <c r="CQ368" i="1"/>
  <c r="CP368" i="1"/>
  <c r="CN368" i="1"/>
  <c r="CM368" i="1"/>
  <c r="DK368" i="1" s="1"/>
  <c r="CC368" i="1"/>
  <c r="BE368" i="1"/>
  <c r="AU368" i="1"/>
  <c r="AP368" i="1"/>
  <c r="AN368" i="1"/>
  <c r="AM368" i="1"/>
  <c r="AL368" i="1"/>
  <c r="AK368" i="1"/>
  <c r="AJ368" i="1"/>
  <c r="CB368" i="1" s="1"/>
  <c r="AI368" i="1"/>
  <c r="AH368" i="1"/>
  <c r="EZ367" i="1"/>
  <c r="EX367" i="1"/>
  <c r="EI367" i="1"/>
  <c r="EG367" i="1"/>
  <c r="DI367" i="1"/>
  <c r="CY367" i="1"/>
  <c r="CR367" i="1"/>
  <c r="CQ367" i="1"/>
  <c r="CT367" i="1" s="1"/>
  <c r="CP367" i="1"/>
  <c r="CN367" i="1"/>
  <c r="EF367" i="1" s="1"/>
  <c r="CM367" i="1"/>
  <c r="EE367" i="1" s="1"/>
  <c r="CC367" i="1"/>
  <c r="BE367" i="1"/>
  <c r="AU367" i="1"/>
  <c r="AP367" i="1"/>
  <c r="AN367" i="1"/>
  <c r="AM367" i="1"/>
  <c r="AL367" i="1"/>
  <c r="AJ367" i="1"/>
  <c r="CB367" i="1" s="1"/>
  <c r="AI367" i="1"/>
  <c r="AH367" i="1"/>
  <c r="J25" i="21"/>
  <c r="J23" i="21"/>
  <c r="J22" i="21"/>
  <c r="CX370" i="1" l="1"/>
  <c r="BG370" i="1"/>
  <c r="AW376" i="1"/>
  <c r="AW372" i="1"/>
  <c r="AR374" i="1"/>
  <c r="AW368" i="1"/>
  <c r="AR370" i="1"/>
  <c r="AR373" i="1"/>
  <c r="AR369" i="1"/>
  <c r="AW375" i="1"/>
  <c r="AW371" i="1"/>
  <c r="AW367" i="1"/>
  <c r="AT372" i="1"/>
  <c r="AY368" i="1"/>
  <c r="AT375" i="1"/>
  <c r="AT371" i="1"/>
  <c r="AT367" i="1"/>
  <c r="AT374" i="1"/>
  <c r="AT370" i="1"/>
  <c r="AT376" i="1"/>
  <c r="AT373" i="1"/>
  <c r="AT369" i="1"/>
  <c r="CV374" i="1"/>
  <c r="DA375" i="1"/>
  <c r="DA371" i="1"/>
  <c r="DC374" i="1"/>
  <c r="CX373" i="1"/>
  <c r="CV370" i="1"/>
  <c r="CV373" i="1"/>
  <c r="CX376" i="1"/>
  <c r="CX372" i="1"/>
  <c r="CV376" i="1"/>
  <c r="CV372" i="1"/>
  <c r="CX375" i="1"/>
  <c r="CX371" i="1"/>
  <c r="DX370" i="1"/>
  <c r="DL370" i="1"/>
  <c r="DO370" i="1" s="1"/>
  <c r="DK376" i="1"/>
  <c r="BG375" i="1"/>
  <c r="BJ375" i="1" s="1"/>
  <c r="BG374" i="1"/>
  <c r="BJ374" i="1" s="1"/>
  <c r="DM368" i="1"/>
  <c r="DN368" i="1"/>
  <c r="AX367" i="1"/>
  <c r="CB373" i="1"/>
  <c r="CA373" i="1"/>
  <c r="BG367" i="1"/>
  <c r="CA367" i="1"/>
  <c r="CW368" i="1"/>
  <c r="CO368" i="1"/>
  <c r="AV368" i="1"/>
  <c r="EF368" i="1"/>
  <c r="EE368" i="1"/>
  <c r="AK369" i="1"/>
  <c r="BJ370" i="1"/>
  <c r="DN370" i="1"/>
  <c r="DM370" i="1"/>
  <c r="CZ372" i="1"/>
  <c r="DK372" i="1"/>
  <c r="DU372" i="1"/>
  <c r="CU367" i="1"/>
  <c r="AQ367" i="1"/>
  <c r="AV367" i="1"/>
  <c r="CO367" i="1"/>
  <c r="CW367" i="1"/>
  <c r="AQ368" i="1"/>
  <c r="BG368" i="1"/>
  <c r="CA368" i="1"/>
  <c r="CU368" i="1"/>
  <c r="CZ368" i="1"/>
  <c r="DT368" i="1"/>
  <c r="DU368" i="1" s="1"/>
  <c r="CB369" i="1"/>
  <c r="DW369" i="1"/>
  <c r="CS369" i="1"/>
  <c r="AP370" i="1"/>
  <c r="AQ370" i="1" s="1"/>
  <c r="AS370" i="1"/>
  <c r="EE370" i="1"/>
  <c r="CO370" i="1"/>
  <c r="EF370" i="1"/>
  <c r="EF372" i="1"/>
  <c r="DK367" i="1"/>
  <c r="AK367" i="1"/>
  <c r="AS367" i="1"/>
  <c r="DB367" i="1"/>
  <c r="AS368" i="1"/>
  <c r="AX368" i="1"/>
  <c r="DB368" i="1"/>
  <c r="BJ369" i="1"/>
  <c r="CA370" i="1"/>
  <c r="DB371" i="1"/>
  <c r="AS371" i="1"/>
  <c r="AK371" i="1"/>
  <c r="CU371" i="1"/>
  <c r="AV371" i="1"/>
  <c r="CO371" i="1"/>
  <c r="AQ371" i="1"/>
  <c r="DL371" i="1"/>
  <c r="EF371" i="1"/>
  <c r="EE371" i="1"/>
  <c r="DU371" i="1"/>
  <c r="CW371" i="1"/>
  <c r="CX369" i="1"/>
  <c r="DB369" i="1"/>
  <c r="CB370" i="1"/>
  <c r="BG371" i="1"/>
  <c r="CW372" i="1"/>
  <c r="CO372" i="1"/>
  <c r="AV372" i="1"/>
  <c r="EE372" i="1"/>
  <c r="DN373" i="1"/>
  <c r="AX369" i="1"/>
  <c r="CU369" i="1"/>
  <c r="DF369" i="1" s="1"/>
  <c r="DK369" i="1"/>
  <c r="EE369" i="1"/>
  <c r="DB370" i="1"/>
  <c r="AQ372" i="1"/>
  <c r="BG372" i="1"/>
  <c r="CA372" i="1"/>
  <c r="CU372" i="1"/>
  <c r="DN376" i="1"/>
  <c r="AQ369" i="1"/>
  <c r="CV369" i="1"/>
  <c r="DD369" i="1" s="1"/>
  <c r="DL369" i="1"/>
  <c r="DO369" i="1" s="1"/>
  <c r="AX370" i="1"/>
  <c r="CU370" i="1"/>
  <c r="CB372" i="1"/>
  <c r="AS372" i="1"/>
  <c r="AX372" i="1"/>
  <c r="DB372" i="1"/>
  <c r="BJ373" i="1"/>
  <c r="BJ376" i="1"/>
  <c r="AK373" i="1"/>
  <c r="AS373" i="1"/>
  <c r="CW373" i="1"/>
  <c r="CO373" i="1"/>
  <c r="AX373" i="1"/>
  <c r="DB373" i="1"/>
  <c r="CB374" i="1"/>
  <c r="DW374" i="1"/>
  <c r="CS374" i="1"/>
  <c r="DD374" i="1" s="1"/>
  <c r="CA376" i="1"/>
  <c r="DL376" i="1"/>
  <c r="DO376" i="1" s="1"/>
  <c r="AQ373" i="1"/>
  <c r="CU373" i="1"/>
  <c r="EE373" i="1"/>
  <c r="AK374" i="1"/>
  <c r="CB375" i="1"/>
  <c r="CS375" i="1"/>
  <c r="CB376" i="1"/>
  <c r="EF376" i="1"/>
  <c r="DL373" i="1"/>
  <c r="DO373" i="1" s="1"/>
  <c r="AX374" i="1"/>
  <c r="CU374" i="1"/>
  <c r="DK374" i="1"/>
  <c r="EE374" i="1"/>
  <c r="AK375" i="1"/>
  <c r="AS375" i="1"/>
  <c r="DB375" i="1"/>
  <c r="AV376" i="1"/>
  <c r="CO376" i="1"/>
  <c r="CW376" i="1"/>
  <c r="AQ374" i="1"/>
  <c r="DL374" i="1"/>
  <c r="DO374" i="1" s="1"/>
  <c r="AX375" i="1"/>
  <c r="CU375" i="1"/>
  <c r="DD375" i="1" s="1"/>
  <c r="EE375" i="1"/>
  <c r="AK376" i="1"/>
  <c r="AS376" i="1"/>
  <c r="DB376" i="1"/>
  <c r="DL375" i="1"/>
  <c r="DU375" i="1"/>
  <c r="DW375" i="1" s="1"/>
  <c r="AX376" i="1"/>
  <c r="CU376" i="1"/>
  <c r="DF375" i="1" l="1"/>
  <c r="DD371" i="1"/>
  <c r="EA375" i="1"/>
  <c r="EB375" i="1" s="1"/>
  <c r="DY375" i="1"/>
  <c r="CZ373" i="1"/>
  <c r="DW376" i="1"/>
  <c r="CS376" i="1"/>
  <c r="DF376" i="1" s="1"/>
  <c r="EA374" i="1"/>
  <c r="EB374" i="1" s="1"/>
  <c r="DY374" i="1"/>
  <c r="DM376" i="1"/>
  <c r="DV376" i="1" s="1"/>
  <c r="CS372" i="1"/>
  <c r="DW372" i="1"/>
  <c r="BJ371" i="1"/>
  <c r="DN367" i="1"/>
  <c r="BJ368" i="1"/>
  <c r="DF374" i="1"/>
  <c r="DD376" i="1"/>
  <c r="CZ376" i="1"/>
  <c r="CZ375" i="1"/>
  <c r="DE375" i="1" s="1"/>
  <c r="CS373" i="1"/>
  <c r="DF373" i="1" s="1"/>
  <c r="DW373" i="1"/>
  <c r="BJ372" i="1"/>
  <c r="DO371" i="1"/>
  <c r="DM371" i="1"/>
  <c r="DV371" i="1" s="1"/>
  <c r="DW371" i="1"/>
  <c r="CS371" i="1"/>
  <c r="DF371" i="1" s="1"/>
  <c r="CZ371" i="1"/>
  <c r="CZ367" i="1"/>
  <c r="DW370" i="1"/>
  <c r="CS370" i="1"/>
  <c r="DD370" i="1" s="1"/>
  <c r="CZ369" i="1"/>
  <c r="DA369" i="1" s="1"/>
  <c r="DE369" i="1" s="1"/>
  <c r="DC369" i="1"/>
  <c r="BJ367" i="1"/>
  <c r="DN374" i="1"/>
  <c r="DM374" i="1"/>
  <c r="DV374" i="1" s="1"/>
  <c r="EA369" i="1"/>
  <c r="EB369" i="1" s="1"/>
  <c r="DY369" i="1"/>
  <c r="CS368" i="1"/>
  <c r="CX368" i="1" s="1"/>
  <c r="DF368" i="1" s="1"/>
  <c r="DW368" i="1"/>
  <c r="DO375" i="1"/>
  <c r="DM375" i="1"/>
  <c r="DV375" i="1" s="1"/>
  <c r="CZ374" i="1"/>
  <c r="DE374" i="1" s="1"/>
  <c r="DG374" i="1"/>
  <c r="DN369" i="1"/>
  <c r="DM369" i="1"/>
  <c r="DV369" i="1" s="1"/>
  <c r="DM373" i="1"/>
  <c r="DV373" i="1" s="1"/>
  <c r="DM372" i="1"/>
  <c r="DV372" i="1" s="1"/>
  <c r="DN372" i="1"/>
  <c r="DV370" i="1"/>
  <c r="DV368" i="1"/>
  <c r="EZ361" i="1"/>
  <c r="EX361" i="1"/>
  <c r="EI361" i="1"/>
  <c r="EG361" i="1"/>
  <c r="DX361" i="1"/>
  <c r="DI361" i="1"/>
  <c r="CR361" i="1"/>
  <c r="CY361" i="1" s="1"/>
  <c r="CQ361" i="1"/>
  <c r="CT361" i="1" s="1"/>
  <c r="CP361" i="1"/>
  <c r="CN361" i="1"/>
  <c r="CM361" i="1"/>
  <c r="DK361" i="1" s="1"/>
  <c r="CC361" i="1"/>
  <c r="BT361" i="1"/>
  <c r="BE361" i="1"/>
  <c r="AN361" i="1"/>
  <c r="AU361" i="1" s="1"/>
  <c r="AM361" i="1"/>
  <c r="AP361" i="1" s="1"/>
  <c r="AL361" i="1"/>
  <c r="AJ361" i="1"/>
  <c r="AI361" i="1"/>
  <c r="BQ361" i="1" s="1"/>
  <c r="AH361" i="1"/>
  <c r="EZ360" i="1"/>
  <c r="EX360" i="1"/>
  <c r="EI360" i="1"/>
  <c r="EG360" i="1"/>
  <c r="DX360" i="1"/>
  <c r="DI360" i="1"/>
  <c r="CR360" i="1"/>
  <c r="CY360" i="1" s="1"/>
  <c r="CQ360" i="1"/>
  <c r="CT360" i="1" s="1"/>
  <c r="CP360" i="1"/>
  <c r="CN360" i="1"/>
  <c r="CM360" i="1"/>
  <c r="DK360" i="1" s="1"/>
  <c r="CC360" i="1"/>
  <c r="BT360" i="1"/>
  <c r="BE360" i="1"/>
  <c r="AN360" i="1"/>
  <c r="AU360" i="1" s="1"/>
  <c r="AM360" i="1"/>
  <c r="AP360" i="1" s="1"/>
  <c r="AL360" i="1"/>
  <c r="AJ360" i="1"/>
  <c r="AI360" i="1"/>
  <c r="AH360" i="1"/>
  <c r="EZ359" i="1"/>
  <c r="EX359" i="1"/>
  <c r="EI359" i="1"/>
  <c r="EG359" i="1"/>
  <c r="DX359" i="1"/>
  <c r="DI359" i="1"/>
  <c r="CR359" i="1"/>
  <c r="CY359" i="1" s="1"/>
  <c r="CQ359" i="1"/>
  <c r="CT359" i="1" s="1"/>
  <c r="CP359" i="1"/>
  <c r="CN359" i="1"/>
  <c r="CM359" i="1"/>
  <c r="DK359" i="1" s="1"/>
  <c r="CC359" i="1"/>
  <c r="BT359" i="1"/>
  <c r="BE359" i="1"/>
  <c r="AN359" i="1"/>
  <c r="AU359" i="1" s="1"/>
  <c r="AM359" i="1"/>
  <c r="AP359" i="1" s="1"/>
  <c r="AL359" i="1"/>
  <c r="AJ359" i="1"/>
  <c r="AI359" i="1"/>
  <c r="BG359" i="1" s="1"/>
  <c r="AH359" i="1"/>
  <c r="EZ358" i="1"/>
  <c r="EX358" i="1"/>
  <c r="EI358" i="1"/>
  <c r="EG358" i="1"/>
  <c r="DX358" i="1"/>
  <c r="DI358" i="1"/>
  <c r="CR358" i="1"/>
  <c r="CY358" i="1" s="1"/>
  <c r="CQ358" i="1"/>
  <c r="CT358" i="1" s="1"/>
  <c r="CP358" i="1"/>
  <c r="CN358" i="1"/>
  <c r="CM358" i="1"/>
  <c r="CC358" i="1"/>
  <c r="BT358" i="1"/>
  <c r="BE358" i="1"/>
  <c r="AN358" i="1"/>
  <c r="AU358" i="1" s="1"/>
  <c r="AM358" i="1"/>
  <c r="AP358" i="1" s="1"/>
  <c r="AL358" i="1"/>
  <c r="AJ358" i="1"/>
  <c r="AI358" i="1"/>
  <c r="BG358" i="1" s="1"/>
  <c r="AH358" i="1"/>
  <c r="EZ357" i="1"/>
  <c r="EX357" i="1"/>
  <c r="EI357" i="1"/>
  <c r="EG357" i="1"/>
  <c r="DX357" i="1"/>
  <c r="DI357" i="1"/>
  <c r="CR357" i="1"/>
  <c r="CY357" i="1" s="1"/>
  <c r="CQ357" i="1"/>
  <c r="CT357" i="1" s="1"/>
  <c r="CP357" i="1"/>
  <c r="CN357" i="1"/>
  <c r="CM357" i="1"/>
  <c r="DK357" i="1" s="1"/>
  <c r="CC357" i="1"/>
  <c r="BT357" i="1"/>
  <c r="BE357" i="1"/>
  <c r="AN357" i="1"/>
  <c r="AU357" i="1" s="1"/>
  <c r="AM357" i="1"/>
  <c r="AP357" i="1" s="1"/>
  <c r="AL357" i="1"/>
  <c r="AJ357" i="1"/>
  <c r="AI357" i="1"/>
  <c r="BG357" i="1" s="1"/>
  <c r="AH357" i="1"/>
  <c r="EZ366" i="1"/>
  <c r="EX366" i="1"/>
  <c r="EI366" i="1"/>
  <c r="EG366" i="1"/>
  <c r="DX366" i="1"/>
  <c r="DI366" i="1"/>
  <c r="CR366" i="1"/>
  <c r="CY366" i="1" s="1"/>
  <c r="CQ366" i="1"/>
  <c r="CT366" i="1" s="1"/>
  <c r="CP366" i="1"/>
  <c r="CN366" i="1"/>
  <c r="CM366" i="1"/>
  <c r="DK366" i="1" s="1"/>
  <c r="CC366" i="1"/>
  <c r="BE366" i="1"/>
  <c r="AN366" i="1"/>
  <c r="AU366" i="1" s="1"/>
  <c r="AM366" i="1"/>
  <c r="AP366" i="1" s="1"/>
  <c r="AL366" i="1"/>
  <c r="AJ366" i="1"/>
  <c r="AI366" i="1"/>
  <c r="BG366" i="1" s="1"/>
  <c r="AH366" i="1"/>
  <c r="EZ365" i="1"/>
  <c r="EX365" i="1"/>
  <c r="EI365" i="1"/>
  <c r="EG365" i="1"/>
  <c r="DX365" i="1"/>
  <c r="DI365" i="1"/>
  <c r="CR365" i="1"/>
  <c r="CY365" i="1" s="1"/>
  <c r="CQ365" i="1"/>
  <c r="CT365" i="1" s="1"/>
  <c r="CP365" i="1"/>
  <c r="CN365" i="1"/>
  <c r="CM365" i="1"/>
  <c r="DK365" i="1" s="1"/>
  <c r="DN365" i="1" s="1"/>
  <c r="CC365" i="1"/>
  <c r="BE365" i="1"/>
  <c r="AN365" i="1"/>
  <c r="AU365" i="1" s="1"/>
  <c r="AM365" i="1"/>
  <c r="AP365" i="1" s="1"/>
  <c r="AL365" i="1"/>
  <c r="AJ365" i="1"/>
  <c r="AI365" i="1"/>
  <c r="AH365" i="1"/>
  <c r="EZ364" i="1"/>
  <c r="EX364" i="1"/>
  <c r="EI364" i="1"/>
  <c r="EG364" i="1"/>
  <c r="DX364" i="1"/>
  <c r="DI364" i="1"/>
  <c r="CR364" i="1"/>
  <c r="CY364" i="1" s="1"/>
  <c r="CQ364" i="1"/>
  <c r="CT364" i="1" s="1"/>
  <c r="CP364" i="1"/>
  <c r="CN364" i="1"/>
  <c r="CM364" i="1"/>
  <c r="DK364" i="1" s="1"/>
  <c r="DN364" i="1" s="1"/>
  <c r="CC364" i="1"/>
  <c r="BE364" i="1"/>
  <c r="AN364" i="1"/>
  <c r="AU364" i="1" s="1"/>
  <c r="AM364" i="1"/>
  <c r="AP364" i="1" s="1"/>
  <c r="AL364" i="1"/>
  <c r="AJ364" i="1"/>
  <c r="AI364" i="1"/>
  <c r="BG364" i="1" s="1"/>
  <c r="BJ364" i="1" s="1"/>
  <c r="AH364" i="1"/>
  <c r="EZ363" i="1"/>
  <c r="EX363" i="1"/>
  <c r="EI363" i="1"/>
  <c r="EG363" i="1"/>
  <c r="DX363" i="1"/>
  <c r="DI363" i="1"/>
  <c r="CR363" i="1"/>
  <c r="CY363" i="1" s="1"/>
  <c r="CQ363" i="1"/>
  <c r="CT363" i="1" s="1"/>
  <c r="CP363" i="1"/>
  <c r="CN363" i="1"/>
  <c r="CM363" i="1"/>
  <c r="CC363" i="1"/>
  <c r="BE363" i="1"/>
  <c r="AN363" i="1"/>
  <c r="AU363" i="1" s="1"/>
  <c r="AM363" i="1"/>
  <c r="AP363" i="1" s="1"/>
  <c r="AL363" i="1"/>
  <c r="AJ363" i="1"/>
  <c r="AI363" i="1"/>
  <c r="BG363" i="1" s="1"/>
  <c r="AH363" i="1"/>
  <c r="AQ363" i="1" s="1"/>
  <c r="EZ362" i="1"/>
  <c r="EX362" i="1"/>
  <c r="EI362" i="1"/>
  <c r="EG362" i="1"/>
  <c r="DX362" i="1"/>
  <c r="DI362" i="1"/>
  <c r="CR362" i="1"/>
  <c r="CY362" i="1" s="1"/>
  <c r="CQ362" i="1"/>
  <c r="CT362" i="1" s="1"/>
  <c r="CP362" i="1"/>
  <c r="CN362" i="1"/>
  <c r="CM362" i="1"/>
  <c r="CC362" i="1"/>
  <c r="BE362" i="1"/>
  <c r="AN362" i="1"/>
  <c r="AU362" i="1" s="1"/>
  <c r="AM362" i="1"/>
  <c r="AP362" i="1" s="1"/>
  <c r="AL362" i="1"/>
  <c r="AJ362" i="1"/>
  <c r="AI362" i="1"/>
  <c r="BG362" i="1" s="1"/>
  <c r="AH362" i="1"/>
  <c r="DE371" i="1" l="1"/>
  <c r="DJ374" i="1"/>
  <c r="DP374" i="1"/>
  <c r="DR368" i="1"/>
  <c r="DH375" i="1"/>
  <c r="DP375" i="1"/>
  <c r="DH369" i="1"/>
  <c r="DP369" i="1"/>
  <c r="DP371" i="1"/>
  <c r="DH371" i="1"/>
  <c r="DE372" i="1"/>
  <c r="DD372" i="1"/>
  <c r="DG372" i="1"/>
  <c r="DY368" i="1"/>
  <c r="EA368" i="1"/>
  <c r="EB368" i="1" s="1"/>
  <c r="EA370" i="1"/>
  <c r="EB370" i="1" s="1"/>
  <c r="DY370" i="1"/>
  <c r="DR374" i="1"/>
  <c r="EA376" i="1"/>
  <c r="EB376" i="1" s="1"/>
  <c r="DY376" i="1"/>
  <c r="DG373" i="1"/>
  <c r="DR373" i="1" s="1"/>
  <c r="DD373" i="1"/>
  <c r="DH374" i="1"/>
  <c r="CV368" i="1"/>
  <c r="DD368" i="1" s="1"/>
  <c r="DC368" i="1"/>
  <c r="DG368" i="1" s="1"/>
  <c r="DG371" i="1"/>
  <c r="DJ371" i="1" s="1"/>
  <c r="DG376" i="1"/>
  <c r="DR376" i="1" s="1"/>
  <c r="DE373" i="1"/>
  <c r="DA368" i="1"/>
  <c r="DE368" i="1" s="1"/>
  <c r="DE370" i="1"/>
  <c r="DP370" i="1" s="1"/>
  <c r="DF370" i="1"/>
  <c r="ER374" i="1"/>
  <c r="DQ374" i="1"/>
  <c r="DG369" i="1"/>
  <c r="DR369" i="1" s="1"/>
  <c r="EA371" i="1"/>
  <c r="EB371" i="1" s="1"/>
  <c r="DY371" i="1"/>
  <c r="DF372" i="1"/>
  <c r="DY373" i="1"/>
  <c r="EA373" i="1"/>
  <c r="EB373" i="1" s="1"/>
  <c r="DG375" i="1"/>
  <c r="DR375" i="1" s="1"/>
  <c r="DE376" i="1"/>
  <c r="DP376" i="1" s="1"/>
  <c r="DG370" i="1"/>
  <c r="DY372" i="1"/>
  <c r="EA372" i="1"/>
  <c r="EB372" i="1" s="1"/>
  <c r="EF365" i="1"/>
  <c r="CO365" i="1"/>
  <c r="CO357" i="1"/>
  <c r="CS357" i="1" s="1"/>
  <c r="EF360" i="1"/>
  <c r="CB361" i="1"/>
  <c r="EE361" i="1"/>
  <c r="DT362" i="1"/>
  <c r="DU362" i="1" s="1"/>
  <c r="AV364" i="1"/>
  <c r="EF364" i="1"/>
  <c r="CB358" i="1"/>
  <c r="DT358" i="1"/>
  <c r="DU358" i="1" s="1"/>
  <c r="DT363" i="1"/>
  <c r="DU363" i="1" s="1"/>
  <c r="DB364" i="1"/>
  <c r="AV365" i="1"/>
  <c r="EE366" i="1"/>
  <c r="AV357" i="1"/>
  <c r="CO359" i="1"/>
  <c r="CS359" i="1" s="1"/>
  <c r="AQ365" i="1"/>
  <c r="DT366" i="1"/>
  <c r="DU366" i="1" s="1"/>
  <c r="EF359" i="1"/>
  <c r="CA360" i="1"/>
  <c r="CW364" i="1"/>
  <c r="CO362" i="1"/>
  <c r="DW362" i="1" s="1"/>
  <c r="CU363" i="1"/>
  <c r="CB366" i="1"/>
  <c r="AQ358" i="1"/>
  <c r="CW362" i="1"/>
  <c r="AQ364" i="1"/>
  <c r="AQ357" i="1"/>
  <c r="CW357" i="1"/>
  <c r="AQ360" i="1"/>
  <c r="AQ366" i="1"/>
  <c r="AQ359" i="1"/>
  <c r="CW359" i="1"/>
  <c r="AV362" i="1"/>
  <c r="EF362" i="1"/>
  <c r="DK363" i="1"/>
  <c r="DN363" i="1" s="1"/>
  <c r="CA364" i="1"/>
  <c r="CO364" i="1"/>
  <c r="CW365" i="1"/>
  <c r="CB357" i="1"/>
  <c r="EF357" i="1"/>
  <c r="EF358" i="1"/>
  <c r="AV359" i="1"/>
  <c r="CB360" i="1"/>
  <c r="BJ358" i="1"/>
  <c r="BJ357" i="1"/>
  <c r="DN357" i="1"/>
  <c r="AK357" i="1"/>
  <c r="AS357" i="1"/>
  <c r="DB357" i="1"/>
  <c r="AV358" i="1"/>
  <c r="BH358" i="1"/>
  <c r="BK358" i="1" s="1"/>
  <c r="BQ358" i="1"/>
  <c r="CA358" i="1"/>
  <c r="CA359" i="1"/>
  <c r="DN359" i="1"/>
  <c r="DN361" i="1"/>
  <c r="AX357" i="1"/>
  <c r="CU357" i="1"/>
  <c r="EE357" i="1"/>
  <c r="AK358" i="1"/>
  <c r="AS358" i="1"/>
  <c r="CO358" i="1"/>
  <c r="BH359" i="1"/>
  <c r="BK359" i="1" s="1"/>
  <c r="CA357" i="1"/>
  <c r="DL357" i="1"/>
  <c r="DO357" i="1" s="1"/>
  <c r="DT357" i="1"/>
  <c r="DU357" i="1" s="1"/>
  <c r="DW357" i="1" s="1"/>
  <c r="CU358" i="1"/>
  <c r="AX358" i="1"/>
  <c r="DB358" i="1"/>
  <c r="CB359" i="1"/>
  <c r="BH357" i="1"/>
  <c r="BK357" i="1" s="1"/>
  <c r="BQ357" i="1"/>
  <c r="CW358" i="1"/>
  <c r="BJ359" i="1"/>
  <c r="BQ359" i="1"/>
  <c r="DN360" i="1"/>
  <c r="DK358" i="1"/>
  <c r="EE358" i="1"/>
  <c r="AK359" i="1"/>
  <c r="AS359" i="1"/>
  <c r="DB359" i="1"/>
  <c r="AV360" i="1"/>
  <c r="BH360" i="1"/>
  <c r="BK360" i="1" s="1"/>
  <c r="BQ360" i="1"/>
  <c r="CO360" i="1"/>
  <c r="CW360" i="1"/>
  <c r="AQ361" i="1"/>
  <c r="BG361" i="1"/>
  <c r="CA361" i="1"/>
  <c r="DL361" i="1"/>
  <c r="DO361" i="1" s="1"/>
  <c r="DT361" i="1"/>
  <c r="DU361" i="1" s="1"/>
  <c r="EF361" i="1"/>
  <c r="DL358" i="1"/>
  <c r="DO358" i="1" s="1"/>
  <c r="AX359" i="1"/>
  <c r="CU359" i="1"/>
  <c r="EE359" i="1"/>
  <c r="AK360" i="1"/>
  <c r="AS360" i="1"/>
  <c r="DB360" i="1"/>
  <c r="AV361" i="1"/>
  <c r="BH361" i="1"/>
  <c r="BK361" i="1" s="1"/>
  <c r="CO361" i="1"/>
  <c r="CW361" i="1"/>
  <c r="DL359" i="1"/>
  <c r="DO359" i="1" s="1"/>
  <c r="DT359" i="1"/>
  <c r="DU359" i="1" s="1"/>
  <c r="AX360" i="1"/>
  <c r="CU360" i="1"/>
  <c r="EE360" i="1"/>
  <c r="AK361" i="1"/>
  <c r="AS361" i="1"/>
  <c r="DB361" i="1"/>
  <c r="BG360" i="1"/>
  <c r="DL360" i="1"/>
  <c r="DO360" i="1" s="1"/>
  <c r="DT360" i="1"/>
  <c r="DU360" i="1" s="1"/>
  <c r="AX361" i="1"/>
  <c r="CU361" i="1"/>
  <c r="BJ363" i="1"/>
  <c r="BG365" i="1"/>
  <c r="CA362" i="1"/>
  <c r="CB362" i="1"/>
  <c r="EE363" i="1"/>
  <c r="DN366" i="1"/>
  <c r="BJ362" i="1"/>
  <c r="BJ366" i="1"/>
  <c r="AK362" i="1"/>
  <c r="AS362" i="1"/>
  <c r="DB362" i="1"/>
  <c r="CA363" i="1"/>
  <c r="AV363" i="1"/>
  <c r="EF363" i="1"/>
  <c r="CW363" i="1"/>
  <c r="DB363" i="1"/>
  <c r="AS364" i="1"/>
  <c r="CA365" i="1"/>
  <c r="AX362" i="1"/>
  <c r="CU362" i="1"/>
  <c r="DK362" i="1"/>
  <c r="EE362" i="1"/>
  <c r="AK363" i="1"/>
  <c r="AS363" i="1"/>
  <c r="CB363" i="1"/>
  <c r="CO363" i="1"/>
  <c r="CB364" i="1"/>
  <c r="CS364" i="1"/>
  <c r="CB365" i="1"/>
  <c r="CS365" i="1"/>
  <c r="CA366" i="1"/>
  <c r="DL366" i="1"/>
  <c r="DO366" i="1" s="1"/>
  <c r="AQ362" i="1"/>
  <c r="DL362" i="1"/>
  <c r="DO362" i="1" s="1"/>
  <c r="AX363" i="1"/>
  <c r="AK364" i="1"/>
  <c r="EF366" i="1"/>
  <c r="DL363" i="1"/>
  <c r="DO363" i="1" s="1"/>
  <c r="AX364" i="1"/>
  <c r="CU364" i="1"/>
  <c r="CV364" i="1" s="1"/>
  <c r="EE364" i="1"/>
  <c r="AK365" i="1"/>
  <c r="AS365" i="1"/>
  <c r="DB365" i="1"/>
  <c r="AV366" i="1"/>
  <c r="CO366" i="1"/>
  <c r="CW366" i="1"/>
  <c r="DL364" i="1"/>
  <c r="DT364" i="1"/>
  <c r="DU364" i="1" s="1"/>
  <c r="DW364" i="1" s="1"/>
  <c r="AX365" i="1"/>
  <c r="CU365" i="1"/>
  <c r="EE365" i="1"/>
  <c r="AK366" i="1"/>
  <c r="AS366" i="1"/>
  <c r="DB366" i="1"/>
  <c r="DL365" i="1"/>
  <c r="DO365" i="1" s="1"/>
  <c r="DT365" i="1"/>
  <c r="DU365" i="1" s="1"/>
  <c r="DW365" i="1" s="1"/>
  <c r="AX366" i="1"/>
  <c r="CU366" i="1"/>
  <c r="E22" i="21"/>
  <c r="E23" i="21"/>
  <c r="E24" i="21"/>
  <c r="E25" i="21"/>
  <c r="E26" i="21"/>
  <c r="E32" i="21"/>
  <c r="E31" i="21"/>
  <c r="E30" i="21"/>
  <c r="E29" i="21"/>
  <c r="E28" i="21"/>
  <c r="E27" i="21"/>
  <c r="J8" i="21"/>
  <c r="J7" i="21"/>
  <c r="E4" i="21"/>
  <c r="E5" i="21"/>
  <c r="H14" i="21"/>
  <c r="E14" i="21"/>
  <c r="E13" i="21"/>
  <c r="E12" i="21"/>
  <c r="E11" i="21"/>
  <c r="E10" i="21"/>
  <c r="E9" i="21"/>
  <c r="E8" i="21"/>
  <c r="E7" i="21"/>
  <c r="H6" i="21"/>
  <c r="J6" i="21" s="1"/>
  <c r="E6" i="21"/>
  <c r="H5" i="21"/>
  <c r="J5" i="21" s="1"/>
  <c r="H4" i="21"/>
  <c r="J4" i="21" s="1"/>
  <c r="DJ376" i="1" l="1"/>
  <c r="DR371" i="1"/>
  <c r="ES371" i="1" s="1"/>
  <c r="DH370" i="1"/>
  <c r="ER370" i="1"/>
  <c r="DQ370" i="1"/>
  <c r="ES373" i="1"/>
  <c r="DS373" i="1"/>
  <c r="EN373" i="1" s="1"/>
  <c r="ER376" i="1"/>
  <c r="DQ376" i="1"/>
  <c r="ES375" i="1"/>
  <c r="DS375" i="1"/>
  <c r="EN375" i="1" s="1"/>
  <c r="ES369" i="1"/>
  <c r="DS369" i="1"/>
  <c r="EN369" i="1" s="1"/>
  <c r="EC374" i="1"/>
  <c r="EM374" i="1"/>
  <c r="DZ374" i="1"/>
  <c r="DR370" i="1"/>
  <c r="DJ373" i="1"/>
  <c r="DP373" i="1"/>
  <c r="DH373" i="1"/>
  <c r="DJ370" i="1"/>
  <c r="DJ369" i="1"/>
  <c r="ER375" i="1"/>
  <c r="DQ375" i="1"/>
  <c r="DS371" i="1"/>
  <c r="EN371" i="1" s="1"/>
  <c r="ES374" i="1"/>
  <c r="ET374" i="1" s="1"/>
  <c r="DS374" i="1"/>
  <c r="EN374" i="1" s="1"/>
  <c r="DJ372" i="1"/>
  <c r="DH372" i="1"/>
  <c r="DP372" i="1"/>
  <c r="DQ371" i="1"/>
  <c r="ER371" i="1"/>
  <c r="DH376" i="1"/>
  <c r="DP368" i="1"/>
  <c r="DH368" i="1"/>
  <c r="DJ368" i="1"/>
  <c r="DS376" i="1"/>
  <c r="EN376" i="1" s="1"/>
  <c r="ES376" i="1"/>
  <c r="ES368" i="1"/>
  <c r="DS368" i="1"/>
  <c r="EN368" i="1" s="1"/>
  <c r="DR372" i="1"/>
  <c r="ER369" i="1"/>
  <c r="DQ369" i="1"/>
  <c r="DJ375" i="1"/>
  <c r="CS362" i="1"/>
  <c r="CX359" i="1"/>
  <c r="DF359" i="1" s="1"/>
  <c r="CX357" i="1"/>
  <c r="DW359" i="1"/>
  <c r="DY359" i="1" s="1"/>
  <c r="BT363" i="1"/>
  <c r="DF357" i="1"/>
  <c r="CX365" i="1"/>
  <c r="DF365" i="1" s="1"/>
  <c r="BI359" i="1"/>
  <c r="BR359" i="1" s="1"/>
  <c r="DD364" i="1"/>
  <c r="CX364" i="1"/>
  <c r="CV365" i="1"/>
  <c r="DD365" i="1" s="1"/>
  <c r="BH363" i="1"/>
  <c r="CV362" i="1"/>
  <c r="DD362" i="1" s="1"/>
  <c r="CV357" i="1"/>
  <c r="DD357" i="1" s="1"/>
  <c r="BT365" i="1"/>
  <c r="CX362" i="1"/>
  <c r="DF362" i="1" s="1"/>
  <c r="DM365" i="1"/>
  <c r="DV365" i="1" s="1"/>
  <c r="CV359" i="1"/>
  <c r="DD359" i="1" s="1"/>
  <c r="DF364" i="1"/>
  <c r="BH364" i="1"/>
  <c r="BI364" i="1" s="1"/>
  <c r="BQ366" i="1"/>
  <c r="BS366" i="1" s="1"/>
  <c r="BQ363" i="1"/>
  <c r="BS363" i="1" s="1"/>
  <c r="BQ364" i="1"/>
  <c r="BQ365" i="1"/>
  <c r="BS365" i="1" s="1"/>
  <c r="DY357" i="1"/>
  <c r="EA357" i="1"/>
  <c r="EB357" i="1" s="1"/>
  <c r="AO361" i="1"/>
  <c r="CZ361" i="1"/>
  <c r="BS361" i="1"/>
  <c r="CI361" i="1" s="1"/>
  <c r="CZ359" i="1"/>
  <c r="DA359" i="1" s="1"/>
  <c r="DE359" i="1" s="1"/>
  <c r="DP359" i="1" s="1"/>
  <c r="BS359" i="1"/>
  <c r="CI359" i="1" s="1"/>
  <c r="DC359" i="1"/>
  <c r="AO359" i="1"/>
  <c r="DW358" i="1"/>
  <c r="CS358" i="1"/>
  <c r="CV358" i="1" s="1"/>
  <c r="DD358" i="1" s="1"/>
  <c r="CZ358" i="1"/>
  <c r="BS358" i="1"/>
  <c r="CI358" i="1" s="1"/>
  <c r="AO358" i="1"/>
  <c r="DM361" i="1"/>
  <c r="DV361" i="1" s="1"/>
  <c r="DM359" i="1"/>
  <c r="DV359" i="1" s="1"/>
  <c r="BJ360" i="1"/>
  <c r="BI360" i="1"/>
  <c r="BR360" i="1" s="1"/>
  <c r="BI358" i="1"/>
  <c r="BR358" i="1" s="1"/>
  <c r="DW360" i="1"/>
  <c r="CS360" i="1"/>
  <c r="DM358" i="1"/>
  <c r="DV358" i="1" s="1"/>
  <c r="DN358" i="1"/>
  <c r="DM357" i="1"/>
  <c r="DV357" i="1" s="1"/>
  <c r="DW361" i="1"/>
  <c r="CS361" i="1"/>
  <c r="CX361" i="1" s="1"/>
  <c r="DF361" i="1" s="1"/>
  <c r="CZ360" i="1"/>
  <c r="BS360" i="1"/>
  <c r="CI360" i="1" s="1"/>
  <c r="AO360" i="1"/>
  <c r="BJ361" i="1"/>
  <c r="BI361" i="1"/>
  <c r="BR361" i="1" s="1"/>
  <c r="DM360" i="1"/>
  <c r="DV360" i="1" s="1"/>
  <c r="CZ357" i="1"/>
  <c r="DA357" i="1" s="1"/>
  <c r="DE357" i="1" s="1"/>
  <c r="BS357" i="1"/>
  <c r="CI357" i="1" s="1"/>
  <c r="DC357" i="1"/>
  <c r="AO357" i="1"/>
  <c r="BI357" i="1"/>
  <c r="BR357" i="1" s="1"/>
  <c r="EA365" i="1"/>
  <c r="EB365" i="1" s="1"/>
  <c r="DY365" i="1"/>
  <c r="EA364" i="1"/>
  <c r="EB364" i="1" s="1"/>
  <c r="DY364" i="1"/>
  <c r="CZ364" i="1"/>
  <c r="DA364" i="1" s="1"/>
  <c r="DE364" i="1" s="1"/>
  <c r="DC364" i="1"/>
  <c r="BJ365" i="1"/>
  <c r="CZ366" i="1"/>
  <c r="CS363" i="1"/>
  <c r="CV363" i="1" s="1"/>
  <c r="DD363" i="1" s="1"/>
  <c r="DW363" i="1"/>
  <c r="EA362" i="1"/>
  <c r="EB362" i="1" s="1"/>
  <c r="DY362" i="1"/>
  <c r="DO364" i="1"/>
  <c r="DM364" i="1"/>
  <c r="DV364" i="1" s="1"/>
  <c r="DW366" i="1"/>
  <c r="CS366" i="1"/>
  <c r="CX366" i="1" s="1"/>
  <c r="DF366" i="1" s="1"/>
  <c r="DE365" i="1"/>
  <c r="CZ363" i="1"/>
  <c r="DN362" i="1"/>
  <c r="DM362" i="1"/>
  <c r="DV362" i="1" s="1"/>
  <c r="CZ362" i="1"/>
  <c r="DA362" i="1" s="1"/>
  <c r="DE362" i="1" s="1"/>
  <c r="DC362" i="1"/>
  <c r="CZ365" i="1"/>
  <c r="DA365" i="1" s="1"/>
  <c r="DC365" i="1"/>
  <c r="DM366" i="1"/>
  <c r="DV366" i="1" s="1"/>
  <c r="DM363" i="1"/>
  <c r="DV363" i="1" s="1"/>
  <c r="R746" i="8"/>
  <c r="S746" i="8"/>
  <c r="R747" i="8"/>
  <c r="S747" i="8"/>
  <c r="R748" i="8"/>
  <c r="S748" i="8"/>
  <c r="R749" i="8"/>
  <c r="S749" i="8"/>
  <c r="R750" i="8"/>
  <c r="S750" i="8"/>
  <c r="R751" i="8"/>
  <c r="S751" i="8"/>
  <c r="R752" i="8"/>
  <c r="S752" i="8"/>
  <c r="R753" i="8"/>
  <c r="S753" i="8"/>
  <c r="R754" i="8"/>
  <c r="S754" i="8"/>
  <c r="R755" i="8"/>
  <c r="S755" i="8"/>
  <c r="R756" i="8"/>
  <c r="S756" i="8"/>
  <c r="R757" i="8"/>
  <c r="S757" i="8"/>
  <c r="R758" i="8"/>
  <c r="S758" i="8"/>
  <c r="R759" i="8"/>
  <c r="S759" i="8"/>
  <c r="R760" i="8"/>
  <c r="S760" i="8"/>
  <c r="R761" i="8"/>
  <c r="S761" i="8"/>
  <c r="R762" i="8"/>
  <c r="S762" i="8"/>
  <c r="R763" i="8"/>
  <c r="S763" i="8"/>
  <c r="R764" i="8"/>
  <c r="S764" i="8"/>
  <c r="R765" i="8"/>
  <c r="S765" i="8"/>
  <c r="R766" i="8"/>
  <c r="S766" i="8"/>
  <c r="R767" i="8"/>
  <c r="S767" i="8"/>
  <c r="R768" i="8"/>
  <c r="S768" i="8"/>
  <c r="R769" i="8"/>
  <c r="S769" i="8"/>
  <c r="R770" i="8"/>
  <c r="S770" i="8"/>
  <c r="R771" i="8"/>
  <c r="S771" i="8"/>
  <c r="R772" i="8"/>
  <c r="S772" i="8"/>
  <c r="R773" i="8"/>
  <c r="S773" i="8"/>
  <c r="R774" i="8"/>
  <c r="S774" i="8"/>
  <c r="R775" i="8"/>
  <c r="S775" i="8"/>
  <c r="R776" i="8"/>
  <c r="S776" i="8"/>
  <c r="R777" i="8"/>
  <c r="S777" i="8"/>
  <c r="R778" i="8"/>
  <c r="S778" i="8"/>
  <c r="R779" i="8"/>
  <c r="S779" i="8"/>
  <c r="R780" i="8"/>
  <c r="S780" i="8"/>
  <c r="R781" i="8"/>
  <c r="S781" i="8"/>
  <c r="R782" i="8"/>
  <c r="S782" i="8"/>
  <c r="R783" i="8"/>
  <c r="S783" i="8"/>
  <c r="R784" i="8"/>
  <c r="S784" i="8"/>
  <c r="R785" i="8"/>
  <c r="S785" i="8"/>
  <c r="R786" i="8"/>
  <c r="S786" i="8"/>
  <c r="R787" i="8"/>
  <c r="S787" i="8"/>
  <c r="R788" i="8"/>
  <c r="S788" i="8"/>
  <c r="R789" i="8"/>
  <c r="S789" i="8"/>
  <c r="R790" i="8"/>
  <c r="S790" i="8"/>
  <c r="R791" i="8"/>
  <c r="S791" i="8"/>
  <c r="R792" i="8"/>
  <c r="S792" i="8"/>
  <c r="R793" i="8"/>
  <c r="S793" i="8"/>
  <c r="R794" i="8"/>
  <c r="S794" i="8"/>
  <c r="R795" i="8"/>
  <c r="S795" i="8"/>
  <c r="R796" i="8"/>
  <c r="S796" i="8"/>
  <c r="R797" i="8"/>
  <c r="S797" i="8"/>
  <c r="R798" i="8"/>
  <c r="S798" i="8"/>
  <c r="R799" i="8"/>
  <c r="S799" i="8"/>
  <c r="R800" i="8"/>
  <c r="S800" i="8"/>
  <c r="R801" i="8"/>
  <c r="S801" i="8"/>
  <c r="R802" i="8"/>
  <c r="S802" i="8"/>
  <c r="R803" i="8"/>
  <c r="S803" i="8"/>
  <c r="R804" i="8"/>
  <c r="S804" i="8"/>
  <c r="R805" i="8"/>
  <c r="S805" i="8"/>
  <c r="R806" i="8"/>
  <c r="S806" i="8"/>
  <c r="R807" i="8"/>
  <c r="S807" i="8"/>
  <c r="R808" i="8"/>
  <c r="S808" i="8"/>
  <c r="R809" i="8"/>
  <c r="S809" i="8"/>
  <c r="R810" i="8"/>
  <c r="S810" i="8"/>
  <c r="R811" i="8"/>
  <c r="S811" i="8"/>
  <c r="R812" i="8"/>
  <c r="S812" i="8"/>
  <c r="R813" i="8"/>
  <c r="S813" i="8"/>
  <c r="R814" i="8"/>
  <c r="S814" i="8"/>
  <c r="R815" i="8"/>
  <c r="S815" i="8"/>
  <c r="R816" i="8"/>
  <c r="S816" i="8"/>
  <c r="R817" i="8"/>
  <c r="S817" i="8"/>
  <c r="R818" i="8"/>
  <c r="S818" i="8"/>
  <c r="R819" i="8"/>
  <c r="S819" i="8"/>
  <c r="R820" i="8"/>
  <c r="S820" i="8"/>
  <c r="R821" i="8"/>
  <c r="S821" i="8"/>
  <c r="R822" i="8"/>
  <c r="S822" i="8"/>
  <c r="R823" i="8"/>
  <c r="S823" i="8"/>
  <c r="R824" i="8"/>
  <c r="S824" i="8"/>
  <c r="R825" i="8"/>
  <c r="S825" i="8"/>
  <c r="R826" i="8"/>
  <c r="S826" i="8"/>
  <c r="R827" i="8"/>
  <c r="S827" i="8"/>
  <c r="R828" i="8"/>
  <c r="S828" i="8"/>
  <c r="R829" i="8"/>
  <c r="S829" i="8"/>
  <c r="R830" i="8"/>
  <c r="S830" i="8"/>
  <c r="R831" i="8"/>
  <c r="S831" i="8"/>
  <c r="R832" i="8"/>
  <c r="S832" i="8"/>
  <c r="R833" i="8"/>
  <c r="S833" i="8"/>
  <c r="R834" i="8"/>
  <c r="S834" i="8"/>
  <c r="R835" i="8"/>
  <c r="S835" i="8"/>
  <c r="R836" i="8"/>
  <c r="S836" i="8"/>
  <c r="R837" i="8"/>
  <c r="S837" i="8"/>
  <c r="R838" i="8"/>
  <c r="S838" i="8"/>
  <c r="R839" i="8"/>
  <c r="S839" i="8"/>
  <c r="R840" i="8"/>
  <c r="S840" i="8"/>
  <c r="R841" i="8"/>
  <c r="S841" i="8"/>
  <c r="R842" i="8"/>
  <c r="S842" i="8"/>
  <c r="R843" i="8"/>
  <c r="S843" i="8"/>
  <c r="R844" i="8"/>
  <c r="S844" i="8"/>
  <c r="R845" i="8"/>
  <c r="S845" i="8"/>
  <c r="R846" i="8"/>
  <c r="S846" i="8"/>
  <c r="R847" i="8"/>
  <c r="S847" i="8"/>
  <c r="R848" i="8"/>
  <c r="S848" i="8"/>
  <c r="R849" i="8"/>
  <c r="S849" i="8"/>
  <c r="R850" i="8"/>
  <c r="S850" i="8"/>
  <c r="R851" i="8"/>
  <c r="S851" i="8"/>
  <c r="R852" i="8"/>
  <c r="S852" i="8"/>
  <c r="R853" i="8"/>
  <c r="S853" i="8"/>
  <c r="R854" i="8"/>
  <c r="S854" i="8"/>
  <c r="R855" i="8"/>
  <c r="S855" i="8"/>
  <c r="R856" i="8"/>
  <c r="S856" i="8"/>
  <c r="R857" i="8"/>
  <c r="S857" i="8"/>
  <c r="R858" i="8"/>
  <c r="S858" i="8"/>
  <c r="R859" i="8"/>
  <c r="S859" i="8"/>
  <c r="R860" i="8"/>
  <c r="S860" i="8"/>
  <c r="R861" i="8"/>
  <c r="S861" i="8"/>
  <c r="R862" i="8"/>
  <c r="S862" i="8"/>
  <c r="R863" i="8"/>
  <c r="S863" i="8"/>
  <c r="R864" i="8"/>
  <c r="S864" i="8"/>
  <c r="R865" i="8"/>
  <c r="S865" i="8"/>
  <c r="R866" i="8"/>
  <c r="S866" i="8"/>
  <c r="R867" i="8"/>
  <c r="S867" i="8"/>
  <c r="R868" i="8"/>
  <c r="S868" i="8"/>
  <c r="R869" i="8"/>
  <c r="S869" i="8"/>
  <c r="R870" i="8"/>
  <c r="S870" i="8"/>
  <c r="R871" i="8"/>
  <c r="S871" i="8"/>
  <c r="R872" i="8"/>
  <c r="S872" i="8"/>
  <c r="R873" i="8"/>
  <c r="S873" i="8"/>
  <c r="R874" i="8"/>
  <c r="S874" i="8"/>
  <c r="R875" i="8"/>
  <c r="S875" i="8"/>
  <c r="R876" i="8"/>
  <c r="S876" i="8"/>
  <c r="R877" i="8"/>
  <c r="S877" i="8"/>
  <c r="R878" i="8"/>
  <c r="S878" i="8"/>
  <c r="R879" i="8"/>
  <c r="S879" i="8"/>
  <c r="R880" i="8"/>
  <c r="S880" i="8"/>
  <c r="R881" i="8"/>
  <c r="S881" i="8"/>
  <c r="R882" i="8"/>
  <c r="S882" i="8"/>
  <c r="R883" i="8"/>
  <c r="S883" i="8"/>
  <c r="R884" i="8"/>
  <c r="S884" i="8"/>
  <c r="R885" i="8"/>
  <c r="S885" i="8"/>
  <c r="R886" i="8"/>
  <c r="S886" i="8"/>
  <c r="R887" i="8"/>
  <c r="S887" i="8"/>
  <c r="R888" i="8"/>
  <c r="S888" i="8"/>
  <c r="R889" i="8"/>
  <c r="S889" i="8"/>
  <c r="R890" i="8"/>
  <c r="S890" i="8"/>
  <c r="R891" i="8"/>
  <c r="S891" i="8"/>
  <c r="R892" i="8"/>
  <c r="S892" i="8"/>
  <c r="R893" i="8"/>
  <c r="S893" i="8"/>
  <c r="R894" i="8"/>
  <c r="S894" i="8"/>
  <c r="R895" i="8"/>
  <c r="S895" i="8"/>
  <c r="R896" i="8"/>
  <c r="S896" i="8"/>
  <c r="R897" i="8"/>
  <c r="S897" i="8"/>
  <c r="R898" i="8"/>
  <c r="S898" i="8"/>
  <c r="R899" i="8"/>
  <c r="S899" i="8"/>
  <c r="R900" i="8"/>
  <c r="S900" i="8"/>
  <c r="R901" i="8"/>
  <c r="S901" i="8"/>
  <c r="R902" i="8"/>
  <c r="S902" i="8"/>
  <c r="R903" i="8"/>
  <c r="S903" i="8"/>
  <c r="R904" i="8"/>
  <c r="S904" i="8"/>
  <c r="R905" i="8"/>
  <c r="S905" i="8"/>
  <c r="R906" i="8"/>
  <c r="S906" i="8"/>
  <c r="R907" i="8"/>
  <c r="S907" i="8"/>
  <c r="R908" i="8"/>
  <c r="S908" i="8"/>
  <c r="R909" i="8"/>
  <c r="S909" i="8"/>
  <c r="R910" i="8"/>
  <c r="S910" i="8"/>
  <c r="R911" i="8"/>
  <c r="S911" i="8"/>
  <c r="R912" i="8"/>
  <c r="S912" i="8"/>
  <c r="R913" i="8"/>
  <c r="S913" i="8"/>
  <c r="R914" i="8"/>
  <c r="S914" i="8"/>
  <c r="R915" i="8"/>
  <c r="S915" i="8"/>
  <c r="R916" i="8"/>
  <c r="S916" i="8"/>
  <c r="R917" i="8"/>
  <c r="S917" i="8"/>
  <c r="R918" i="8"/>
  <c r="S918" i="8"/>
  <c r="R919" i="8"/>
  <c r="S919" i="8"/>
  <c r="R920" i="8"/>
  <c r="S920" i="8"/>
  <c r="R921" i="8"/>
  <c r="S921" i="8"/>
  <c r="R922" i="8"/>
  <c r="S922" i="8"/>
  <c r="R923" i="8"/>
  <c r="S923" i="8"/>
  <c r="R924" i="8"/>
  <c r="S924" i="8"/>
  <c r="R925" i="8"/>
  <c r="S925" i="8"/>
  <c r="R926" i="8"/>
  <c r="S926" i="8"/>
  <c r="R927" i="8"/>
  <c r="S927" i="8"/>
  <c r="R928" i="8"/>
  <c r="S928" i="8"/>
  <c r="R929" i="8"/>
  <c r="S929" i="8"/>
  <c r="R930" i="8"/>
  <c r="S930" i="8"/>
  <c r="R931" i="8"/>
  <c r="S931" i="8"/>
  <c r="R932" i="8"/>
  <c r="S932" i="8"/>
  <c r="R933" i="8"/>
  <c r="S933" i="8"/>
  <c r="R934" i="8"/>
  <c r="S934" i="8"/>
  <c r="R935" i="8"/>
  <c r="S935" i="8"/>
  <c r="R936" i="8"/>
  <c r="S936" i="8"/>
  <c r="R937" i="8"/>
  <c r="S937" i="8"/>
  <c r="R938" i="8"/>
  <c r="S938" i="8"/>
  <c r="R939" i="8"/>
  <c r="S939" i="8"/>
  <c r="R940" i="8"/>
  <c r="S940" i="8"/>
  <c r="R941" i="8"/>
  <c r="S941" i="8"/>
  <c r="R942" i="8"/>
  <c r="S942" i="8"/>
  <c r="R943" i="8"/>
  <c r="S943" i="8"/>
  <c r="R944" i="8"/>
  <c r="S944" i="8"/>
  <c r="R945" i="8"/>
  <c r="S945" i="8"/>
  <c r="R946" i="8"/>
  <c r="S946" i="8"/>
  <c r="R947" i="8"/>
  <c r="S947" i="8"/>
  <c r="R948" i="8"/>
  <c r="S948" i="8"/>
  <c r="R949" i="8"/>
  <c r="S949" i="8"/>
  <c r="R950" i="8"/>
  <c r="S950" i="8"/>
  <c r="R951" i="8"/>
  <c r="S951" i="8"/>
  <c r="R952" i="8"/>
  <c r="S952" i="8"/>
  <c r="R953" i="8"/>
  <c r="S953" i="8"/>
  <c r="R954" i="8"/>
  <c r="S954" i="8"/>
  <c r="R955" i="8"/>
  <c r="S955" i="8"/>
  <c r="R956" i="8"/>
  <c r="S956" i="8"/>
  <c r="R957" i="8"/>
  <c r="S957" i="8"/>
  <c r="R958" i="8"/>
  <c r="S958" i="8"/>
  <c r="R959" i="8"/>
  <c r="S959" i="8"/>
  <c r="R960" i="8"/>
  <c r="S960" i="8"/>
  <c r="R961" i="8"/>
  <c r="S961" i="8"/>
  <c r="R962" i="8"/>
  <c r="S962" i="8"/>
  <c r="R963" i="8"/>
  <c r="S963" i="8"/>
  <c r="R964" i="8"/>
  <c r="S964" i="8"/>
  <c r="R965" i="8"/>
  <c r="S965" i="8"/>
  <c r="R966" i="8"/>
  <c r="S966" i="8"/>
  <c r="R967" i="8"/>
  <c r="S967" i="8"/>
  <c r="R968" i="8"/>
  <c r="S968" i="8"/>
  <c r="R969" i="8"/>
  <c r="S969" i="8"/>
  <c r="R970" i="8"/>
  <c r="S970" i="8"/>
  <c r="R971" i="8"/>
  <c r="S971" i="8"/>
  <c r="R972" i="8"/>
  <c r="S972" i="8"/>
  <c r="R973" i="8"/>
  <c r="S973" i="8"/>
  <c r="R974" i="8"/>
  <c r="S974" i="8"/>
  <c r="R975" i="8"/>
  <c r="S975" i="8"/>
  <c r="R976" i="8"/>
  <c r="S976" i="8"/>
  <c r="R977" i="8"/>
  <c r="S977" i="8"/>
  <c r="R978" i="8"/>
  <c r="S978" i="8"/>
  <c r="R979" i="8"/>
  <c r="S979" i="8"/>
  <c r="R980" i="8"/>
  <c r="S980" i="8"/>
  <c r="R981" i="8"/>
  <c r="S981" i="8"/>
  <c r="R982" i="8"/>
  <c r="S982" i="8"/>
  <c r="R983" i="8"/>
  <c r="S983" i="8"/>
  <c r="R984" i="8"/>
  <c r="S984" i="8"/>
  <c r="R985" i="8"/>
  <c r="S985" i="8"/>
  <c r="R986" i="8"/>
  <c r="S986" i="8"/>
  <c r="R987" i="8"/>
  <c r="S987" i="8"/>
  <c r="R988" i="8"/>
  <c r="S988" i="8"/>
  <c r="R989" i="8"/>
  <c r="S989" i="8"/>
  <c r="R990" i="8"/>
  <c r="S990" i="8"/>
  <c r="R991" i="8"/>
  <c r="S991" i="8"/>
  <c r="R992" i="8"/>
  <c r="S992" i="8"/>
  <c r="R993" i="8"/>
  <c r="S993" i="8"/>
  <c r="R994" i="8"/>
  <c r="S994" i="8"/>
  <c r="R995" i="8"/>
  <c r="S995" i="8"/>
  <c r="R996" i="8"/>
  <c r="S996" i="8"/>
  <c r="R997" i="8"/>
  <c r="S997" i="8"/>
  <c r="R998" i="8"/>
  <c r="S998" i="8"/>
  <c r="R999" i="8"/>
  <c r="S999" i="8"/>
  <c r="R1000" i="8"/>
  <c r="S1000" i="8"/>
  <c r="R1001" i="8"/>
  <c r="S1001" i="8"/>
  <c r="R1002" i="8"/>
  <c r="S1002" i="8"/>
  <c r="R1003" i="8"/>
  <c r="S1003" i="8"/>
  <c r="R1004" i="8"/>
  <c r="S1004" i="8"/>
  <c r="R1005" i="8"/>
  <c r="S1005" i="8"/>
  <c r="R1006" i="8"/>
  <c r="S1006" i="8"/>
  <c r="R1007" i="8"/>
  <c r="S1007" i="8"/>
  <c r="R1008" i="8"/>
  <c r="S1008" i="8"/>
  <c r="R1009" i="8"/>
  <c r="S1009" i="8"/>
  <c r="R1010" i="8"/>
  <c r="S1010" i="8"/>
  <c r="R1011" i="8"/>
  <c r="S1011" i="8"/>
  <c r="R1012" i="8"/>
  <c r="S1012" i="8"/>
  <c r="R1013" i="8"/>
  <c r="S1013" i="8"/>
  <c r="R1014" i="8"/>
  <c r="S1014" i="8"/>
  <c r="R1015" i="8"/>
  <c r="S1015" i="8"/>
  <c r="R1016" i="8"/>
  <c r="S1016" i="8"/>
  <c r="R1017" i="8"/>
  <c r="S1017" i="8"/>
  <c r="R1018" i="8"/>
  <c r="S1018" i="8"/>
  <c r="R1019" i="8"/>
  <c r="S1019" i="8"/>
  <c r="R1020" i="8"/>
  <c r="S1020" i="8"/>
  <c r="R1021" i="8"/>
  <c r="S1021" i="8"/>
  <c r="R1022" i="8"/>
  <c r="S1022" i="8"/>
  <c r="R1023" i="8"/>
  <c r="S1023" i="8"/>
  <c r="R1024" i="8"/>
  <c r="S1024" i="8"/>
  <c r="R1025" i="8"/>
  <c r="S1025" i="8"/>
  <c r="R1026" i="8"/>
  <c r="S1026" i="8"/>
  <c r="R1027" i="8"/>
  <c r="S1027" i="8"/>
  <c r="R1028" i="8"/>
  <c r="S1028" i="8"/>
  <c r="R1029" i="8"/>
  <c r="S1029" i="8"/>
  <c r="R1030" i="8"/>
  <c r="S1030" i="8"/>
  <c r="R1031" i="8"/>
  <c r="S1031" i="8"/>
  <c r="R1032" i="8"/>
  <c r="S1032" i="8"/>
  <c r="R1033" i="8"/>
  <c r="S1033" i="8"/>
  <c r="R1034" i="8"/>
  <c r="S1034" i="8"/>
  <c r="R1035" i="8"/>
  <c r="S1035" i="8"/>
  <c r="R1036" i="8"/>
  <c r="S1036" i="8"/>
  <c r="R1037" i="8"/>
  <c r="S1037" i="8"/>
  <c r="R1038" i="8"/>
  <c r="S1038" i="8"/>
  <c r="R1039" i="8"/>
  <c r="S1039" i="8"/>
  <c r="R1040" i="8"/>
  <c r="S1040" i="8"/>
  <c r="R1041" i="8"/>
  <c r="S1041" i="8"/>
  <c r="R1042" i="8"/>
  <c r="S1042" i="8"/>
  <c r="R1043" i="8"/>
  <c r="S1043" i="8"/>
  <c r="R1044" i="8"/>
  <c r="S1044" i="8"/>
  <c r="R1045" i="8"/>
  <c r="S1045" i="8"/>
  <c r="R1046" i="8"/>
  <c r="S1046" i="8"/>
  <c r="R1047" i="8"/>
  <c r="S1047" i="8"/>
  <c r="R1048" i="8"/>
  <c r="S1048" i="8"/>
  <c r="R1049" i="8"/>
  <c r="S1049" i="8"/>
  <c r="R1050" i="8"/>
  <c r="S1050" i="8"/>
  <c r="R1051" i="8"/>
  <c r="S1051" i="8"/>
  <c r="R1052" i="8"/>
  <c r="S1052" i="8"/>
  <c r="R1053" i="8"/>
  <c r="S1053" i="8"/>
  <c r="R1054" i="8"/>
  <c r="S1054" i="8"/>
  <c r="R1055" i="8"/>
  <c r="S1055" i="8"/>
  <c r="R1056" i="8"/>
  <c r="S1056" i="8"/>
  <c r="R1057" i="8"/>
  <c r="S1057" i="8"/>
  <c r="R1058" i="8"/>
  <c r="S1058" i="8"/>
  <c r="R1059" i="8"/>
  <c r="S1059" i="8"/>
  <c r="R1060" i="8"/>
  <c r="S1060" i="8"/>
  <c r="R1061" i="8"/>
  <c r="S1061" i="8"/>
  <c r="R1062" i="8"/>
  <c r="S1062" i="8"/>
  <c r="R1063" i="8"/>
  <c r="S1063" i="8"/>
  <c r="R1064" i="8"/>
  <c r="S1064" i="8"/>
  <c r="R1065" i="8"/>
  <c r="S1065" i="8"/>
  <c r="R1066" i="8"/>
  <c r="S1066" i="8"/>
  <c r="R1067" i="8"/>
  <c r="S1067" i="8"/>
  <c r="R1068" i="8"/>
  <c r="S1068" i="8"/>
  <c r="R1069" i="8"/>
  <c r="S1069" i="8"/>
  <c r="R1070" i="8"/>
  <c r="S1070" i="8"/>
  <c r="R1071" i="8"/>
  <c r="S1071" i="8"/>
  <c r="R1072" i="8"/>
  <c r="S1072" i="8"/>
  <c r="R1073" i="8"/>
  <c r="S1073" i="8"/>
  <c r="R1074" i="8"/>
  <c r="S1074" i="8"/>
  <c r="R1075" i="8"/>
  <c r="S1075" i="8"/>
  <c r="R1076" i="8"/>
  <c r="S1076" i="8"/>
  <c r="R1077" i="8"/>
  <c r="S1077" i="8"/>
  <c r="R1078" i="8"/>
  <c r="S1078" i="8"/>
  <c r="R1079" i="8"/>
  <c r="S1079" i="8"/>
  <c r="R1080" i="8"/>
  <c r="S1080" i="8"/>
  <c r="R1081" i="8"/>
  <c r="S1081" i="8"/>
  <c r="R1082" i="8"/>
  <c r="S1082" i="8"/>
  <c r="R1083" i="8"/>
  <c r="S1083" i="8"/>
  <c r="R1084" i="8"/>
  <c r="S1084" i="8"/>
  <c r="R1085" i="8"/>
  <c r="S1085" i="8"/>
  <c r="R1086" i="8"/>
  <c r="S1086" i="8"/>
  <c r="R1087" i="8"/>
  <c r="S1087" i="8"/>
  <c r="R1088" i="8"/>
  <c r="S1088" i="8"/>
  <c r="R1089" i="8"/>
  <c r="S1089" i="8"/>
  <c r="R1090" i="8"/>
  <c r="S1090" i="8"/>
  <c r="R1091" i="8"/>
  <c r="S1091" i="8"/>
  <c r="R1092" i="8"/>
  <c r="S1092" i="8"/>
  <c r="R1093" i="8"/>
  <c r="S1093" i="8"/>
  <c r="R1094" i="8"/>
  <c r="S1094" i="8"/>
  <c r="R1095" i="8"/>
  <c r="S1095" i="8"/>
  <c r="R1096" i="8"/>
  <c r="S1096" i="8"/>
  <c r="R1097" i="8"/>
  <c r="S1097" i="8"/>
  <c r="R1098" i="8"/>
  <c r="S1098" i="8"/>
  <c r="R1099" i="8"/>
  <c r="S1099" i="8"/>
  <c r="R1100" i="8"/>
  <c r="S1100" i="8"/>
  <c r="R1101" i="8"/>
  <c r="S1101" i="8"/>
  <c r="R1102" i="8"/>
  <c r="S1102" i="8"/>
  <c r="R1103" i="8"/>
  <c r="S1103" i="8"/>
  <c r="R1104" i="8"/>
  <c r="S1104" i="8"/>
  <c r="R1105" i="8"/>
  <c r="S1105" i="8"/>
  <c r="R1106" i="8"/>
  <c r="S1106" i="8"/>
  <c r="R1111" i="8"/>
  <c r="R1112" i="8"/>
  <c r="R1113" i="8"/>
  <c r="R1114" i="8"/>
  <c r="R1115" i="8"/>
  <c r="R1116" i="8"/>
  <c r="R1117" i="8"/>
  <c r="R1118" i="8"/>
  <c r="R1119" i="8"/>
  <c r="R1120" i="8"/>
  <c r="R1121" i="8"/>
  <c r="R1122" i="8"/>
  <c r="R1123" i="8"/>
  <c r="R1124" i="8"/>
  <c r="R1125" i="8"/>
  <c r="R1126" i="8"/>
  <c r="R1127" i="8"/>
  <c r="R1128" i="8"/>
  <c r="R1129" i="8"/>
  <c r="R1130" i="8"/>
  <c r="R1131" i="8"/>
  <c r="R1132" i="8"/>
  <c r="R1133" i="8"/>
  <c r="R1134" i="8"/>
  <c r="R1135" i="8"/>
  <c r="R1136" i="8"/>
  <c r="R1137" i="8"/>
  <c r="R1138" i="8"/>
  <c r="R1139" i="8"/>
  <c r="R1140" i="8"/>
  <c r="R1141" i="8"/>
  <c r="R1142" i="8"/>
  <c r="R1143" i="8"/>
  <c r="R1144" i="8"/>
  <c r="R1145" i="8"/>
  <c r="R1146" i="8"/>
  <c r="R1147" i="8"/>
  <c r="R1148" i="8"/>
  <c r="R1149" i="8"/>
  <c r="R1150" i="8"/>
  <c r="R1151" i="8"/>
  <c r="R1152" i="8"/>
  <c r="R1153" i="8"/>
  <c r="R1154" i="8"/>
  <c r="R1155" i="8"/>
  <c r="R1156" i="8"/>
  <c r="R1157" i="8"/>
  <c r="R1158" i="8"/>
  <c r="R1159" i="8"/>
  <c r="R1160" i="8"/>
  <c r="R1161" i="8"/>
  <c r="R1162" i="8"/>
  <c r="R1163" i="8"/>
  <c r="R1164" i="8"/>
  <c r="R1165" i="8"/>
  <c r="R1166" i="8"/>
  <c r="R1167" i="8"/>
  <c r="R1168" i="8"/>
  <c r="R1169" i="8"/>
  <c r="R1170" i="8"/>
  <c r="R1171" i="8"/>
  <c r="R1172" i="8"/>
  <c r="R1173" i="8"/>
  <c r="R1174" i="8"/>
  <c r="R1175" i="8"/>
  <c r="R1176" i="8"/>
  <c r="R1177" i="8"/>
  <c r="R1178" i="8"/>
  <c r="R1179" i="8"/>
  <c r="R1180" i="8"/>
  <c r="R1181" i="8"/>
  <c r="R1182" i="8"/>
  <c r="R1183" i="8"/>
  <c r="R1184" i="8"/>
  <c r="R1185" i="8"/>
  <c r="R1186" i="8"/>
  <c r="R1187" i="8"/>
  <c r="R1188" i="8"/>
  <c r="R1189" i="8"/>
  <c r="R1190" i="8"/>
  <c r="R1191" i="8"/>
  <c r="R1192" i="8"/>
  <c r="R1193" i="8"/>
  <c r="R1194" i="8"/>
  <c r="R1195" i="8"/>
  <c r="R1196" i="8"/>
  <c r="R1197" i="8"/>
  <c r="R1198" i="8"/>
  <c r="R1199" i="8"/>
  <c r="R1200" i="8"/>
  <c r="R1201" i="8"/>
  <c r="R1202" i="8"/>
  <c r="R1203" i="8"/>
  <c r="R1204" i="8"/>
  <c r="R1205" i="8"/>
  <c r="R1206" i="8"/>
  <c r="R1207" i="8"/>
  <c r="R1208" i="8"/>
  <c r="R1209" i="8"/>
  <c r="R1210" i="8"/>
  <c r="R1211" i="8"/>
  <c r="R1212" i="8"/>
  <c r="R1213" i="8"/>
  <c r="R1214" i="8"/>
  <c r="R1215" i="8"/>
  <c r="R1216" i="8"/>
  <c r="R1217" i="8"/>
  <c r="R1218" i="8"/>
  <c r="R1219" i="8"/>
  <c r="R1220" i="8"/>
  <c r="R1221" i="8"/>
  <c r="R1222" i="8"/>
  <c r="R1223" i="8"/>
  <c r="R1224" i="8"/>
  <c r="R1225" i="8"/>
  <c r="R1226" i="8"/>
  <c r="R1227" i="8"/>
  <c r="R1228" i="8"/>
  <c r="R1229" i="8"/>
  <c r="R1230" i="8"/>
  <c r="R1231" i="8"/>
  <c r="R1232" i="8"/>
  <c r="R1233" i="8"/>
  <c r="R1234" i="8"/>
  <c r="R1235" i="8"/>
  <c r="R1236" i="8"/>
  <c r="R1237" i="8"/>
  <c r="R1238" i="8"/>
  <c r="R1239" i="8"/>
  <c r="R1240" i="8"/>
  <c r="R1241" i="8"/>
  <c r="R1242" i="8"/>
  <c r="R1243" i="8"/>
  <c r="R1244" i="8"/>
  <c r="R1245" i="8"/>
  <c r="R1246" i="8"/>
  <c r="R1247" i="8"/>
  <c r="R1248" i="8"/>
  <c r="R1249" i="8"/>
  <c r="R1250" i="8"/>
  <c r="R1251" i="8"/>
  <c r="R1252" i="8"/>
  <c r="R1253" i="8"/>
  <c r="R1254" i="8"/>
  <c r="R1255" i="8"/>
  <c r="R1256" i="8"/>
  <c r="R1257" i="8"/>
  <c r="R1258" i="8"/>
  <c r="R1259" i="8"/>
  <c r="R1260" i="8"/>
  <c r="R1261" i="8"/>
  <c r="R1262" i="8"/>
  <c r="R1263" i="8"/>
  <c r="R1264" i="8"/>
  <c r="R1265" i="8"/>
  <c r="R1266" i="8"/>
  <c r="R1267" i="8"/>
  <c r="R1268" i="8"/>
  <c r="R1269" i="8"/>
  <c r="R1270" i="8"/>
  <c r="R1271" i="8"/>
  <c r="R1272" i="8"/>
  <c r="R1273" i="8"/>
  <c r="R1274" i="8"/>
  <c r="R1275" i="8"/>
  <c r="R1276" i="8"/>
  <c r="R1277" i="8"/>
  <c r="R1278" i="8"/>
  <c r="R1279" i="8"/>
  <c r="R1280" i="8"/>
  <c r="R1281" i="8"/>
  <c r="R1282" i="8"/>
  <c r="R1283" i="8"/>
  <c r="R1284" i="8"/>
  <c r="R1285" i="8"/>
  <c r="R1286" i="8"/>
  <c r="R1287" i="8"/>
  <c r="R1288" i="8"/>
  <c r="R1289" i="8"/>
  <c r="R1290" i="8"/>
  <c r="R1291" i="8"/>
  <c r="R1292" i="8"/>
  <c r="R1293" i="8"/>
  <c r="R1294" i="8"/>
  <c r="R1295" i="8"/>
  <c r="R1296" i="8"/>
  <c r="R1297" i="8"/>
  <c r="R1298" i="8"/>
  <c r="R1299" i="8"/>
  <c r="R1300" i="8"/>
  <c r="R1301" i="8"/>
  <c r="R1302" i="8"/>
  <c r="R1303" i="8"/>
  <c r="R1304" i="8"/>
  <c r="R1305" i="8"/>
  <c r="R1306" i="8"/>
  <c r="R1307" i="8"/>
  <c r="R1308" i="8"/>
  <c r="R1309" i="8"/>
  <c r="R1310" i="8"/>
  <c r="R1311" i="8"/>
  <c r="R1312" i="8"/>
  <c r="R1313" i="8"/>
  <c r="R1314" i="8"/>
  <c r="R1315" i="8"/>
  <c r="R1316" i="8"/>
  <c r="R1317" i="8"/>
  <c r="R1318" i="8"/>
  <c r="R1319" i="8"/>
  <c r="R1320" i="8"/>
  <c r="R1321" i="8"/>
  <c r="R1322" i="8"/>
  <c r="R1323" i="8"/>
  <c r="R1324" i="8"/>
  <c r="R1325" i="8"/>
  <c r="R1326" i="8"/>
  <c r="R1327" i="8"/>
  <c r="R1328" i="8"/>
  <c r="R1329" i="8"/>
  <c r="R1330" i="8"/>
  <c r="R1331" i="8"/>
  <c r="R1332" i="8"/>
  <c r="R1333" i="8"/>
  <c r="R1334" i="8"/>
  <c r="R1335" i="8"/>
  <c r="R1336" i="8"/>
  <c r="R1337" i="8"/>
  <c r="R1338" i="8"/>
  <c r="R1339" i="8"/>
  <c r="R1340" i="8"/>
  <c r="R1341" i="8"/>
  <c r="R1342" i="8"/>
  <c r="R1343" i="8"/>
  <c r="R1344" i="8"/>
  <c r="R1345" i="8"/>
  <c r="R1346" i="8"/>
  <c r="R1347" i="8"/>
  <c r="R1348" i="8"/>
  <c r="R1349" i="8"/>
  <c r="R1350" i="8"/>
  <c r="R1351" i="8"/>
  <c r="R1352" i="8"/>
  <c r="R1353" i="8"/>
  <c r="R1354" i="8"/>
  <c r="R1355" i="8"/>
  <c r="R1356" i="8"/>
  <c r="R1357" i="8"/>
  <c r="R1358" i="8"/>
  <c r="R1359" i="8"/>
  <c r="R1360" i="8"/>
  <c r="R1361" i="8"/>
  <c r="R1362" i="8"/>
  <c r="R1363" i="8"/>
  <c r="R1364" i="8"/>
  <c r="R1365" i="8"/>
  <c r="R1366" i="8"/>
  <c r="R1367" i="8"/>
  <c r="R1368" i="8"/>
  <c r="R1369" i="8"/>
  <c r="R1370" i="8"/>
  <c r="R1371" i="8"/>
  <c r="R1372" i="8"/>
  <c r="R1373" i="8"/>
  <c r="R1374" i="8"/>
  <c r="R1375" i="8"/>
  <c r="R1376" i="8"/>
  <c r="R1377" i="8"/>
  <c r="R1378" i="8"/>
  <c r="R1379" i="8"/>
  <c r="R1380" i="8"/>
  <c r="R1381" i="8"/>
  <c r="R1382" i="8"/>
  <c r="R1383" i="8"/>
  <c r="R1384" i="8"/>
  <c r="R1385" i="8"/>
  <c r="R1386" i="8"/>
  <c r="R1387" i="8"/>
  <c r="R1388" i="8"/>
  <c r="R1389" i="8"/>
  <c r="R1390" i="8"/>
  <c r="R1391" i="8"/>
  <c r="R1392" i="8"/>
  <c r="R1393" i="8"/>
  <c r="R1394" i="8"/>
  <c r="R1395" i="8"/>
  <c r="R1396" i="8"/>
  <c r="R1397" i="8"/>
  <c r="R1398" i="8"/>
  <c r="R1399" i="8"/>
  <c r="R1400" i="8"/>
  <c r="R1401" i="8"/>
  <c r="R1402" i="8"/>
  <c r="R1403" i="8"/>
  <c r="R1404" i="8"/>
  <c r="R1405" i="8"/>
  <c r="R1406" i="8"/>
  <c r="R1407" i="8"/>
  <c r="R1408" i="8"/>
  <c r="R1409" i="8"/>
  <c r="R1410" i="8"/>
  <c r="R1411" i="8"/>
  <c r="R1412" i="8"/>
  <c r="R1413" i="8"/>
  <c r="R1414" i="8"/>
  <c r="R1415" i="8"/>
  <c r="R1416" i="8"/>
  <c r="R1417" i="8"/>
  <c r="R1418" i="8"/>
  <c r="R1419" i="8"/>
  <c r="R1420" i="8"/>
  <c r="R1421" i="8"/>
  <c r="R1422" i="8"/>
  <c r="R1423" i="8"/>
  <c r="R1424" i="8"/>
  <c r="R1425" i="8"/>
  <c r="R1426" i="8"/>
  <c r="R1427" i="8"/>
  <c r="R1428" i="8"/>
  <c r="R1429" i="8"/>
  <c r="R1430" i="8"/>
  <c r="R1431" i="8"/>
  <c r="R1432" i="8"/>
  <c r="R1433" i="8"/>
  <c r="R1434" i="8"/>
  <c r="R1435" i="8"/>
  <c r="R1436" i="8"/>
  <c r="R1437" i="8"/>
  <c r="R1438" i="8"/>
  <c r="R1439" i="8"/>
  <c r="R1440" i="8"/>
  <c r="R1441" i="8"/>
  <c r="R1442" i="8"/>
  <c r="R1443" i="8"/>
  <c r="R1444" i="8"/>
  <c r="R1445" i="8"/>
  <c r="R1446" i="8"/>
  <c r="R1447" i="8"/>
  <c r="R1448" i="8"/>
  <c r="R1449" i="8"/>
  <c r="R1450" i="8"/>
  <c r="R1451" i="8"/>
  <c r="R1452" i="8"/>
  <c r="R1453" i="8"/>
  <c r="R1454" i="8"/>
  <c r="R1455" i="8"/>
  <c r="R1456" i="8"/>
  <c r="R1457" i="8"/>
  <c r="R1458" i="8"/>
  <c r="R1459" i="8"/>
  <c r="R1460" i="8"/>
  <c r="R1461" i="8"/>
  <c r="R1462" i="8"/>
  <c r="R1463" i="8"/>
  <c r="R1464" i="8"/>
  <c r="R1465" i="8"/>
  <c r="R1466" i="8"/>
  <c r="R1467" i="8"/>
  <c r="R1468" i="8"/>
  <c r="R1469" i="8"/>
  <c r="R1470" i="8"/>
  <c r="R1471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X746" i="8"/>
  <c r="Y746" i="8"/>
  <c r="X747" i="8"/>
  <c r="Y747" i="8"/>
  <c r="X748" i="8"/>
  <c r="Y748" i="8"/>
  <c r="X749" i="8"/>
  <c r="Y749" i="8"/>
  <c r="X750" i="8"/>
  <c r="Y750" i="8"/>
  <c r="X751" i="8"/>
  <c r="Y751" i="8"/>
  <c r="X752" i="8"/>
  <c r="Y752" i="8"/>
  <c r="X753" i="8"/>
  <c r="Y753" i="8"/>
  <c r="X754" i="8"/>
  <c r="Y754" i="8"/>
  <c r="X755" i="8"/>
  <c r="Y755" i="8"/>
  <c r="X756" i="8"/>
  <c r="Y756" i="8"/>
  <c r="X757" i="8"/>
  <c r="Y757" i="8"/>
  <c r="X758" i="8"/>
  <c r="Y758" i="8"/>
  <c r="X759" i="8"/>
  <c r="Y759" i="8"/>
  <c r="X760" i="8"/>
  <c r="Y760" i="8"/>
  <c r="X761" i="8"/>
  <c r="Y761" i="8"/>
  <c r="X762" i="8"/>
  <c r="Y762" i="8"/>
  <c r="X763" i="8"/>
  <c r="Y763" i="8"/>
  <c r="X764" i="8"/>
  <c r="Y764" i="8"/>
  <c r="X765" i="8"/>
  <c r="Y765" i="8"/>
  <c r="X766" i="8"/>
  <c r="Y766" i="8"/>
  <c r="X767" i="8"/>
  <c r="Y767" i="8"/>
  <c r="X768" i="8"/>
  <c r="Y768" i="8"/>
  <c r="X769" i="8"/>
  <c r="Y769" i="8"/>
  <c r="X770" i="8"/>
  <c r="Y770" i="8"/>
  <c r="X771" i="8"/>
  <c r="Y771" i="8"/>
  <c r="X772" i="8"/>
  <c r="Y772" i="8"/>
  <c r="X773" i="8"/>
  <c r="Y773" i="8"/>
  <c r="X774" i="8"/>
  <c r="Y774" i="8"/>
  <c r="X775" i="8"/>
  <c r="Y775" i="8"/>
  <c r="X776" i="8"/>
  <c r="Y776" i="8"/>
  <c r="X777" i="8"/>
  <c r="Y777" i="8"/>
  <c r="X778" i="8"/>
  <c r="Y778" i="8"/>
  <c r="X779" i="8"/>
  <c r="Y779" i="8"/>
  <c r="X780" i="8"/>
  <c r="Y780" i="8"/>
  <c r="X781" i="8"/>
  <c r="Y781" i="8"/>
  <c r="X782" i="8"/>
  <c r="Y782" i="8"/>
  <c r="X783" i="8"/>
  <c r="Y783" i="8"/>
  <c r="X784" i="8"/>
  <c r="Y784" i="8"/>
  <c r="X785" i="8"/>
  <c r="Y785" i="8"/>
  <c r="X786" i="8"/>
  <c r="Y786" i="8"/>
  <c r="X787" i="8"/>
  <c r="Y787" i="8"/>
  <c r="X788" i="8"/>
  <c r="Y788" i="8"/>
  <c r="X789" i="8"/>
  <c r="Y789" i="8"/>
  <c r="X790" i="8"/>
  <c r="Y790" i="8"/>
  <c r="X791" i="8"/>
  <c r="Y791" i="8"/>
  <c r="X792" i="8"/>
  <c r="Y792" i="8"/>
  <c r="X793" i="8"/>
  <c r="Y793" i="8"/>
  <c r="X794" i="8"/>
  <c r="Y794" i="8"/>
  <c r="X795" i="8"/>
  <c r="Y795" i="8"/>
  <c r="X796" i="8"/>
  <c r="Y796" i="8"/>
  <c r="X797" i="8"/>
  <c r="Y797" i="8"/>
  <c r="X798" i="8"/>
  <c r="Y798" i="8"/>
  <c r="X799" i="8"/>
  <c r="Y799" i="8"/>
  <c r="X800" i="8"/>
  <c r="Y800" i="8"/>
  <c r="X801" i="8"/>
  <c r="Y801" i="8"/>
  <c r="X802" i="8"/>
  <c r="Y802" i="8"/>
  <c r="X803" i="8"/>
  <c r="Y803" i="8"/>
  <c r="X804" i="8"/>
  <c r="Y804" i="8"/>
  <c r="X805" i="8"/>
  <c r="Y805" i="8"/>
  <c r="X806" i="8"/>
  <c r="Y806" i="8"/>
  <c r="X807" i="8"/>
  <c r="Y807" i="8"/>
  <c r="X808" i="8"/>
  <c r="Y808" i="8"/>
  <c r="X809" i="8"/>
  <c r="Y809" i="8"/>
  <c r="X810" i="8"/>
  <c r="Y810" i="8"/>
  <c r="X811" i="8"/>
  <c r="Y811" i="8"/>
  <c r="X812" i="8"/>
  <c r="Y812" i="8"/>
  <c r="X813" i="8"/>
  <c r="Y813" i="8"/>
  <c r="X814" i="8"/>
  <c r="Y814" i="8"/>
  <c r="X815" i="8"/>
  <c r="Y815" i="8"/>
  <c r="X816" i="8"/>
  <c r="Y816" i="8"/>
  <c r="X817" i="8"/>
  <c r="Y817" i="8"/>
  <c r="X818" i="8"/>
  <c r="Y818" i="8"/>
  <c r="X819" i="8"/>
  <c r="Y819" i="8"/>
  <c r="X820" i="8"/>
  <c r="Y820" i="8"/>
  <c r="X821" i="8"/>
  <c r="Y821" i="8"/>
  <c r="X822" i="8"/>
  <c r="Y822" i="8"/>
  <c r="X823" i="8"/>
  <c r="Y823" i="8"/>
  <c r="X824" i="8"/>
  <c r="Y824" i="8"/>
  <c r="X825" i="8"/>
  <c r="Y825" i="8"/>
  <c r="X826" i="8"/>
  <c r="Y826" i="8"/>
  <c r="X827" i="8"/>
  <c r="Y827" i="8"/>
  <c r="X828" i="8"/>
  <c r="Y828" i="8"/>
  <c r="X829" i="8"/>
  <c r="Y829" i="8"/>
  <c r="X830" i="8"/>
  <c r="Y830" i="8"/>
  <c r="X831" i="8"/>
  <c r="Y831" i="8"/>
  <c r="X832" i="8"/>
  <c r="Y832" i="8"/>
  <c r="X833" i="8"/>
  <c r="Y833" i="8"/>
  <c r="X834" i="8"/>
  <c r="Y834" i="8"/>
  <c r="X835" i="8"/>
  <c r="Y835" i="8"/>
  <c r="X836" i="8"/>
  <c r="Y836" i="8"/>
  <c r="X837" i="8"/>
  <c r="Y837" i="8"/>
  <c r="X838" i="8"/>
  <c r="Y838" i="8"/>
  <c r="X839" i="8"/>
  <c r="Y839" i="8"/>
  <c r="X840" i="8"/>
  <c r="Y840" i="8"/>
  <c r="X841" i="8"/>
  <c r="Y841" i="8"/>
  <c r="X842" i="8"/>
  <c r="Y842" i="8"/>
  <c r="X843" i="8"/>
  <c r="Y843" i="8"/>
  <c r="X844" i="8"/>
  <c r="Y844" i="8"/>
  <c r="X845" i="8"/>
  <c r="Y845" i="8"/>
  <c r="X846" i="8"/>
  <c r="Y846" i="8"/>
  <c r="X847" i="8"/>
  <c r="Y847" i="8"/>
  <c r="X848" i="8"/>
  <c r="Y848" i="8"/>
  <c r="X849" i="8"/>
  <c r="Y849" i="8"/>
  <c r="X850" i="8"/>
  <c r="Y850" i="8"/>
  <c r="X851" i="8"/>
  <c r="Y851" i="8"/>
  <c r="X852" i="8"/>
  <c r="Y852" i="8"/>
  <c r="X853" i="8"/>
  <c r="Y853" i="8"/>
  <c r="X854" i="8"/>
  <c r="Y854" i="8"/>
  <c r="X855" i="8"/>
  <c r="Y855" i="8"/>
  <c r="X856" i="8"/>
  <c r="Y856" i="8"/>
  <c r="X857" i="8"/>
  <c r="Y857" i="8"/>
  <c r="X858" i="8"/>
  <c r="Y858" i="8"/>
  <c r="X859" i="8"/>
  <c r="Y859" i="8"/>
  <c r="X860" i="8"/>
  <c r="Y860" i="8"/>
  <c r="X861" i="8"/>
  <c r="Y861" i="8"/>
  <c r="X862" i="8"/>
  <c r="Y862" i="8"/>
  <c r="X863" i="8"/>
  <c r="Y863" i="8"/>
  <c r="X864" i="8"/>
  <c r="Y864" i="8"/>
  <c r="X865" i="8"/>
  <c r="Y865" i="8"/>
  <c r="X866" i="8"/>
  <c r="Y866" i="8"/>
  <c r="X867" i="8"/>
  <c r="Y867" i="8"/>
  <c r="X868" i="8"/>
  <c r="Y868" i="8"/>
  <c r="X869" i="8"/>
  <c r="Y869" i="8"/>
  <c r="X870" i="8"/>
  <c r="Y870" i="8"/>
  <c r="X871" i="8"/>
  <c r="Y871" i="8"/>
  <c r="X872" i="8"/>
  <c r="Y872" i="8"/>
  <c r="X873" i="8"/>
  <c r="Y873" i="8"/>
  <c r="X874" i="8"/>
  <c r="Y874" i="8"/>
  <c r="X875" i="8"/>
  <c r="Y875" i="8"/>
  <c r="X876" i="8"/>
  <c r="Y876" i="8"/>
  <c r="X877" i="8"/>
  <c r="Y877" i="8"/>
  <c r="X878" i="8"/>
  <c r="Y878" i="8"/>
  <c r="X879" i="8"/>
  <c r="Y879" i="8"/>
  <c r="X880" i="8"/>
  <c r="Y880" i="8"/>
  <c r="X881" i="8"/>
  <c r="Y881" i="8"/>
  <c r="X882" i="8"/>
  <c r="Y882" i="8"/>
  <c r="X883" i="8"/>
  <c r="Y883" i="8"/>
  <c r="X884" i="8"/>
  <c r="Y884" i="8"/>
  <c r="X885" i="8"/>
  <c r="Y885" i="8"/>
  <c r="X886" i="8"/>
  <c r="Y886" i="8"/>
  <c r="X887" i="8"/>
  <c r="Y887" i="8"/>
  <c r="X888" i="8"/>
  <c r="Y888" i="8"/>
  <c r="X889" i="8"/>
  <c r="Y889" i="8"/>
  <c r="X890" i="8"/>
  <c r="Y890" i="8"/>
  <c r="X891" i="8"/>
  <c r="Y891" i="8"/>
  <c r="X892" i="8"/>
  <c r="Y892" i="8"/>
  <c r="X893" i="8"/>
  <c r="Y893" i="8"/>
  <c r="X894" i="8"/>
  <c r="Y894" i="8"/>
  <c r="X895" i="8"/>
  <c r="Y895" i="8"/>
  <c r="X896" i="8"/>
  <c r="Y896" i="8"/>
  <c r="X897" i="8"/>
  <c r="Y897" i="8"/>
  <c r="X898" i="8"/>
  <c r="Y898" i="8"/>
  <c r="X899" i="8"/>
  <c r="Y899" i="8"/>
  <c r="X900" i="8"/>
  <c r="Y900" i="8"/>
  <c r="X901" i="8"/>
  <c r="Y901" i="8"/>
  <c r="X902" i="8"/>
  <c r="Y902" i="8"/>
  <c r="X903" i="8"/>
  <c r="Y903" i="8"/>
  <c r="X904" i="8"/>
  <c r="Y904" i="8"/>
  <c r="X905" i="8"/>
  <c r="Y905" i="8"/>
  <c r="X906" i="8"/>
  <c r="Y906" i="8"/>
  <c r="X907" i="8"/>
  <c r="Y907" i="8"/>
  <c r="X908" i="8"/>
  <c r="Y908" i="8"/>
  <c r="X909" i="8"/>
  <c r="Y909" i="8"/>
  <c r="X910" i="8"/>
  <c r="Y910" i="8"/>
  <c r="X911" i="8"/>
  <c r="Y911" i="8"/>
  <c r="X912" i="8"/>
  <c r="Y912" i="8"/>
  <c r="X913" i="8"/>
  <c r="Y913" i="8"/>
  <c r="X914" i="8"/>
  <c r="Y914" i="8"/>
  <c r="X915" i="8"/>
  <c r="Y915" i="8"/>
  <c r="X916" i="8"/>
  <c r="Y916" i="8"/>
  <c r="X917" i="8"/>
  <c r="Y917" i="8"/>
  <c r="X918" i="8"/>
  <c r="Y918" i="8"/>
  <c r="X919" i="8"/>
  <c r="Y919" i="8"/>
  <c r="X920" i="8"/>
  <c r="Y920" i="8"/>
  <c r="X921" i="8"/>
  <c r="Y921" i="8"/>
  <c r="X922" i="8"/>
  <c r="Y922" i="8"/>
  <c r="X923" i="8"/>
  <c r="Y923" i="8"/>
  <c r="X924" i="8"/>
  <c r="Y924" i="8"/>
  <c r="X925" i="8"/>
  <c r="Y925" i="8"/>
  <c r="X926" i="8"/>
  <c r="Y926" i="8"/>
  <c r="X927" i="8"/>
  <c r="Y927" i="8"/>
  <c r="X928" i="8"/>
  <c r="Y928" i="8"/>
  <c r="X929" i="8"/>
  <c r="Y929" i="8"/>
  <c r="X930" i="8"/>
  <c r="Y930" i="8"/>
  <c r="X931" i="8"/>
  <c r="Y931" i="8"/>
  <c r="X932" i="8"/>
  <c r="Y932" i="8"/>
  <c r="X933" i="8"/>
  <c r="Y933" i="8"/>
  <c r="X934" i="8"/>
  <c r="Y934" i="8"/>
  <c r="X935" i="8"/>
  <c r="Y935" i="8"/>
  <c r="X936" i="8"/>
  <c r="Y936" i="8"/>
  <c r="X937" i="8"/>
  <c r="Y937" i="8"/>
  <c r="X938" i="8"/>
  <c r="Y938" i="8"/>
  <c r="X939" i="8"/>
  <c r="Y939" i="8"/>
  <c r="X940" i="8"/>
  <c r="Y940" i="8"/>
  <c r="X941" i="8"/>
  <c r="Y941" i="8"/>
  <c r="X942" i="8"/>
  <c r="Y942" i="8"/>
  <c r="X943" i="8"/>
  <c r="Y943" i="8"/>
  <c r="X944" i="8"/>
  <c r="Y944" i="8"/>
  <c r="X945" i="8"/>
  <c r="Y945" i="8"/>
  <c r="X946" i="8"/>
  <c r="Y946" i="8"/>
  <c r="X947" i="8"/>
  <c r="Y947" i="8"/>
  <c r="X948" i="8"/>
  <c r="Y948" i="8"/>
  <c r="X949" i="8"/>
  <c r="Y949" i="8"/>
  <c r="X950" i="8"/>
  <c r="Y950" i="8"/>
  <c r="X951" i="8"/>
  <c r="Y951" i="8"/>
  <c r="X952" i="8"/>
  <c r="Y952" i="8"/>
  <c r="X953" i="8"/>
  <c r="Y953" i="8"/>
  <c r="X954" i="8"/>
  <c r="Y954" i="8"/>
  <c r="X955" i="8"/>
  <c r="Y955" i="8"/>
  <c r="X956" i="8"/>
  <c r="Y956" i="8"/>
  <c r="X957" i="8"/>
  <c r="Y957" i="8"/>
  <c r="X958" i="8"/>
  <c r="Y958" i="8"/>
  <c r="X959" i="8"/>
  <c r="Y959" i="8"/>
  <c r="X960" i="8"/>
  <c r="Y960" i="8"/>
  <c r="X961" i="8"/>
  <c r="Y961" i="8"/>
  <c r="X962" i="8"/>
  <c r="Y962" i="8"/>
  <c r="X963" i="8"/>
  <c r="Y963" i="8"/>
  <c r="X964" i="8"/>
  <c r="Y964" i="8"/>
  <c r="X965" i="8"/>
  <c r="Y965" i="8"/>
  <c r="X966" i="8"/>
  <c r="Y966" i="8"/>
  <c r="X967" i="8"/>
  <c r="Y967" i="8"/>
  <c r="X968" i="8"/>
  <c r="Y968" i="8"/>
  <c r="X969" i="8"/>
  <c r="Y969" i="8"/>
  <c r="X970" i="8"/>
  <c r="Y970" i="8"/>
  <c r="X971" i="8"/>
  <c r="Y971" i="8"/>
  <c r="X972" i="8"/>
  <c r="Y972" i="8"/>
  <c r="X973" i="8"/>
  <c r="Y973" i="8"/>
  <c r="X974" i="8"/>
  <c r="Y974" i="8"/>
  <c r="X975" i="8"/>
  <c r="Y975" i="8"/>
  <c r="X976" i="8"/>
  <c r="Y976" i="8"/>
  <c r="X977" i="8"/>
  <c r="Y977" i="8"/>
  <c r="X978" i="8"/>
  <c r="Y978" i="8"/>
  <c r="X979" i="8"/>
  <c r="Y979" i="8"/>
  <c r="X980" i="8"/>
  <c r="Y980" i="8"/>
  <c r="X981" i="8"/>
  <c r="Y981" i="8"/>
  <c r="X982" i="8"/>
  <c r="Y982" i="8"/>
  <c r="X983" i="8"/>
  <c r="Y983" i="8"/>
  <c r="X984" i="8"/>
  <c r="Y984" i="8"/>
  <c r="X985" i="8"/>
  <c r="Y985" i="8"/>
  <c r="X986" i="8"/>
  <c r="Y986" i="8"/>
  <c r="X987" i="8"/>
  <c r="Y987" i="8"/>
  <c r="X988" i="8"/>
  <c r="Y988" i="8"/>
  <c r="X989" i="8"/>
  <c r="Y989" i="8"/>
  <c r="X990" i="8"/>
  <c r="Y990" i="8"/>
  <c r="X991" i="8"/>
  <c r="Y991" i="8"/>
  <c r="X992" i="8"/>
  <c r="Y992" i="8"/>
  <c r="X993" i="8"/>
  <c r="Y993" i="8"/>
  <c r="X994" i="8"/>
  <c r="Y994" i="8"/>
  <c r="X995" i="8"/>
  <c r="Y995" i="8"/>
  <c r="X996" i="8"/>
  <c r="Y996" i="8"/>
  <c r="X997" i="8"/>
  <c r="Y997" i="8"/>
  <c r="X998" i="8"/>
  <c r="Y998" i="8"/>
  <c r="X999" i="8"/>
  <c r="Y999" i="8"/>
  <c r="X1000" i="8"/>
  <c r="Y1000" i="8"/>
  <c r="X1001" i="8"/>
  <c r="Y1001" i="8"/>
  <c r="X1002" i="8"/>
  <c r="Y1002" i="8"/>
  <c r="X1003" i="8"/>
  <c r="Y1003" i="8"/>
  <c r="X1004" i="8"/>
  <c r="Y1004" i="8"/>
  <c r="X1005" i="8"/>
  <c r="Y1005" i="8"/>
  <c r="X1006" i="8"/>
  <c r="Y1006" i="8"/>
  <c r="X1007" i="8"/>
  <c r="Y1007" i="8"/>
  <c r="X1008" i="8"/>
  <c r="Y1008" i="8"/>
  <c r="X1009" i="8"/>
  <c r="Y1009" i="8"/>
  <c r="X1010" i="8"/>
  <c r="Y1010" i="8"/>
  <c r="X1011" i="8"/>
  <c r="Y1011" i="8"/>
  <c r="X1012" i="8"/>
  <c r="Y1012" i="8"/>
  <c r="X1013" i="8"/>
  <c r="Y1013" i="8"/>
  <c r="X1014" i="8"/>
  <c r="Y1014" i="8"/>
  <c r="X1015" i="8"/>
  <c r="Y1015" i="8"/>
  <c r="X1016" i="8"/>
  <c r="Y1016" i="8"/>
  <c r="X1017" i="8"/>
  <c r="Y1017" i="8"/>
  <c r="X1018" i="8"/>
  <c r="Y1018" i="8"/>
  <c r="X1019" i="8"/>
  <c r="Y1019" i="8"/>
  <c r="X1020" i="8"/>
  <c r="Y1020" i="8"/>
  <c r="X1021" i="8"/>
  <c r="Y1021" i="8"/>
  <c r="X1022" i="8"/>
  <c r="Y1022" i="8"/>
  <c r="X1023" i="8"/>
  <c r="Y1023" i="8"/>
  <c r="X1024" i="8"/>
  <c r="Y1024" i="8"/>
  <c r="X1025" i="8"/>
  <c r="Y1025" i="8"/>
  <c r="X1026" i="8"/>
  <c r="Y1026" i="8"/>
  <c r="X1027" i="8"/>
  <c r="Y1027" i="8"/>
  <c r="X1028" i="8"/>
  <c r="Y1028" i="8"/>
  <c r="X1029" i="8"/>
  <c r="Y1029" i="8"/>
  <c r="X1030" i="8"/>
  <c r="Y1030" i="8"/>
  <c r="X1031" i="8"/>
  <c r="Y1031" i="8"/>
  <c r="X1032" i="8"/>
  <c r="Y1032" i="8"/>
  <c r="X1033" i="8"/>
  <c r="Y1033" i="8"/>
  <c r="X1034" i="8"/>
  <c r="Y1034" i="8"/>
  <c r="X1035" i="8"/>
  <c r="Y1035" i="8"/>
  <c r="X1036" i="8"/>
  <c r="Y1036" i="8"/>
  <c r="X1037" i="8"/>
  <c r="Y1037" i="8"/>
  <c r="X1038" i="8"/>
  <c r="Y1038" i="8"/>
  <c r="X1039" i="8"/>
  <c r="Y1039" i="8"/>
  <c r="X1040" i="8"/>
  <c r="Y1040" i="8"/>
  <c r="X1041" i="8"/>
  <c r="Y1041" i="8"/>
  <c r="X1042" i="8"/>
  <c r="Y1042" i="8"/>
  <c r="X1043" i="8"/>
  <c r="Y1043" i="8"/>
  <c r="X1044" i="8"/>
  <c r="Y1044" i="8"/>
  <c r="X1045" i="8"/>
  <c r="Y1045" i="8"/>
  <c r="X1046" i="8"/>
  <c r="Y1046" i="8"/>
  <c r="X1047" i="8"/>
  <c r="Y1047" i="8"/>
  <c r="X1048" i="8"/>
  <c r="Y1048" i="8"/>
  <c r="X1049" i="8"/>
  <c r="Y1049" i="8"/>
  <c r="X1050" i="8"/>
  <c r="Y1050" i="8"/>
  <c r="X1051" i="8"/>
  <c r="Y1051" i="8"/>
  <c r="X1052" i="8"/>
  <c r="Y1052" i="8"/>
  <c r="X1053" i="8"/>
  <c r="Y1053" i="8"/>
  <c r="X1054" i="8"/>
  <c r="Y1054" i="8"/>
  <c r="X1055" i="8"/>
  <c r="Y1055" i="8"/>
  <c r="X1056" i="8"/>
  <c r="Y1056" i="8"/>
  <c r="X1057" i="8"/>
  <c r="Y1057" i="8"/>
  <c r="X1058" i="8"/>
  <c r="Y1058" i="8"/>
  <c r="X1059" i="8"/>
  <c r="Y1059" i="8"/>
  <c r="X1060" i="8"/>
  <c r="Y1060" i="8"/>
  <c r="X1061" i="8"/>
  <c r="Y1061" i="8"/>
  <c r="X1062" i="8"/>
  <c r="Y1062" i="8"/>
  <c r="X1063" i="8"/>
  <c r="Y1063" i="8"/>
  <c r="X1064" i="8"/>
  <c r="Y1064" i="8"/>
  <c r="X1065" i="8"/>
  <c r="Y1065" i="8"/>
  <c r="X1066" i="8"/>
  <c r="Y1066" i="8"/>
  <c r="X1067" i="8"/>
  <c r="Y1067" i="8"/>
  <c r="X1068" i="8"/>
  <c r="Y1068" i="8"/>
  <c r="X1069" i="8"/>
  <c r="Y1069" i="8"/>
  <c r="X1070" i="8"/>
  <c r="Y1070" i="8"/>
  <c r="X1071" i="8"/>
  <c r="Y1071" i="8"/>
  <c r="X1072" i="8"/>
  <c r="Y1072" i="8"/>
  <c r="X1073" i="8"/>
  <c r="Y1073" i="8"/>
  <c r="X1074" i="8"/>
  <c r="Y1074" i="8"/>
  <c r="X1075" i="8"/>
  <c r="Y1075" i="8"/>
  <c r="X1076" i="8"/>
  <c r="Y1076" i="8"/>
  <c r="X1077" i="8"/>
  <c r="Y1077" i="8"/>
  <c r="X1078" i="8"/>
  <c r="Y1078" i="8"/>
  <c r="X1079" i="8"/>
  <c r="Y1079" i="8"/>
  <c r="X1080" i="8"/>
  <c r="Y1080" i="8"/>
  <c r="X1081" i="8"/>
  <c r="Y1081" i="8"/>
  <c r="X1082" i="8"/>
  <c r="Y1082" i="8"/>
  <c r="X1083" i="8"/>
  <c r="Y1083" i="8"/>
  <c r="X1084" i="8"/>
  <c r="Y1084" i="8"/>
  <c r="X1085" i="8"/>
  <c r="Y1085" i="8"/>
  <c r="X1086" i="8"/>
  <c r="Y1086" i="8"/>
  <c r="X1087" i="8"/>
  <c r="Y1087" i="8"/>
  <c r="X1088" i="8"/>
  <c r="Y1088" i="8"/>
  <c r="X1089" i="8"/>
  <c r="Y1089" i="8"/>
  <c r="X1090" i="8"/>
  <c r="Y1090" i="8"/>
  <c r="X1091" i="8"/>
  <c r="Y1091" i="8"/>
  <c r="X1092" i="8"/>
  <c r="Y1092" i="8"/>
  <c r="X1093" i="8"/>
  <c r="Y1093" i="8"/>
  <c r="X1094" i="8"/>
  <c r="Y1094" i="8"/>
  <c r="X1095" i="8"/>
  <c r="Y1095" i="8"/>
  <c r="X1096" i="8"/>
  <c r="Y1096" i="8"/>
  <c r="X1097" i="8"/>
  <c r="Y1097" i="8"/>
  <c r="X1098" i="8"/>
  <c r="Y1098" i="8"/>
  <c r="X1099" i="8"/>
  <c r="Y1099" i="8"/>
  <c r="X1100" i="8"/>
  <c r="Y1100" i="8"/>
  <c r="X1101" i="8"/>
  <c r="Y1101" i="8"/>
  <c r="X1102" i="8"/>
  <c r="Y1102" i="8"/>
  <c r="X1103" i="8"/>
  <c r="Y1103" i="8"/>
  <c r="X1104" i="8"/>
  <c r="Y1104" i="8"/>
  <c r="X1105" i="8"/>
  <c r="Y1105" i="8"/>
  <c r="X1106" i="8"/>
  <c r="Y1106" i="8"/>
  <c r="BK363" i="1" l="1"/>
  <c r="CI363" i="1"/>
  <c r="EM369" i="1"/>
  <c r="ED369" i="1"/>
  <c r="DZ369" i="1"/>
  <c r="EC369" i="1"/>
  <c r="DS372" i="1"/>
  <c r="EN372" i="1" s="1"/>
  <c r="ES372" i="1"/>
  <c r="DQ368" i="1"/>
  <c r="ER368" i="1"/>
  <c r="DQ372" i="1"/>
  <c r="ER372" i="1"/>
  <c r="ED374" i="1"/>
  <c r="EV375" i="1"/>
  <c r="ET375" i="1"/>
  <c r="EV369" i="1"/>
  <c r="ET369" i="1"/>
  <c r="EV374" i="1"/>
  <c r="DQ373" i="1"/>
  <c r="ER373" i="1"/>
  <c r="EM376" i="1"/>
  <c r="ED376" i="1"/>
  <c r="DZ376" i="1"/>
  <c r="EC376" i="1"/>
  <c r="EM370" i="1"/>
  <c r="DZ370" i="1"/>
  <c r="EC370" i="1"/>
  <c r="EM371" i="1"/>
  <c r="ED371" i="1"/>
  <c r="DZ371" i="1"/>
  <c r="EC371" i="1"/>
  <c r="EY374" i="1"/>
  <c r="EV371" i="1"/>
  <c r="ET371" i="1"/>
  <c r="EM375" i="1"/>
  <c r="ED375" i="1"/>
  <c r="DZ375" i="1"/>
  <c r="EC375" i="1"/>
  <c r="DS370" i="1"/>
  <c r="EN370" i="1" s="1"/>
  <c r="ES370" i="1"/>
  <c r="ET370" i="1" s="1"/>
  <c r="EV376" i="1"/>
  <c r="ET376" i="1"/>
  <c r="BT364" i="1"/>
  <c r="BK364" i="1" s="1"/>
  <c r="EA359" i="1"/>
  <c r="EB359" i="1" s="1"/>
  <c r="BR364" i="1"/>
  <c r="DP365" i="1"/>
  <c r="ER365" i="1" s="1"/>
  <c r="DP364" i="1"/>
  <c r="DG365" i="1"/>
  <c r="DR365" i="1" s="1"/>
  <c r="DG364" i="1"/>
  <c r="DR364" i="1" s="1"/>
  <c r="DS364" i="1" s="1"/>
  <c r="EN364" i="1" s="1"/>
  <c r="BI363" i="1"/>
  <c r="BR363" i="1" s="1"/>
  <c r="DG359" i="1"/>
  <c r="DR359" i="1" s="1"/>
  <c r="ES359" i="1" s="1"/>
  <c r="BH365" i="1"/>
  <c r="BK365" i="1" s="1"/>
  <c r="BH366" i="1"/>
  <c r="BT366" i="1"/>
  <c r="CI366" i="1" s="1"/>
  <c r="DA366" i="1"/>
  <c r="DE366" i="1" s="1"/>
  <c r="CI365" i="1"/>
  <c r="DG357" i="1"/>
  <c r="DR357" i="1" s="1"/>
  <c r="CV366" i="1"/>
  <c r="DD366" i="1" s="1"/>
  <c r="DP366" i="1" s="1"/>
  <c r="BS364" i="1"/>
  <c r="BW364" i="1" s="1"/>
  <c r="BX364" i="1" s="1"/>
  <c r="ES357" i="1"/>
  <c r="DS357" i="1"/>
  <c r="EN357" i="1" s="1"/>
  <c r="DQ359" i="1"/>
  <c r="ER359" i="1"/>
  <c r="DH357" i="1"/>
  <c r="DP357" i="1"/>
  <c r="DJ357" i="1"/>
  <c r="BW360" i="1"/>
  <c r="BX360" i="1" s="1"/>
  <c r="BU360" i="1"/>
  <c r="BU361" i="1"/>
  <c r="BW361" i="1"/>
  <c r="BX361" i="1" s="1"/>
  <c r="DH359" i="1"/>
  <c r="BW357" i="1"/>
  <c r="BX357" i="1" s="1"/>
  <c r="BU357" i="1"/>
  <c r="DA360" i="1"/>
  <c r="DE360" i="1" s="1"/>
  <c r="BW358" i="1"/>
  <c r="BX358" i="1" s="1"/>
  <c r="BU358" i="1"/>
  <c r="EA358" i="1"/>
  <c r="EB358" i="1" s="1"/>
  <c r="DY358" i="1"/>
  <c r="BW359" i="1"/>
  <c r="BX359" i="1" s="1"/>
  <c r="BU359" i="1"/>
  <c r="DA361" i="1"/>
  <c r="DE361" i="1" s="1"/>
  <c r="CX360" i="1"/>
  <c r="DF360" i="1" s="1"/>
  <c r="CV360" i="1"/>
  <c r="DD360" i="1" s="1"/>
  <c r="DC358" i="1"/>
  <c r="DG358" i="1" s="1"/>
  <c r="CX358" i="1"/>
  <c r="DF358" i="1" s="1"/>
  <c r="DC360" i="1"/>
  <c r="DG360" i="1" s="1"/>
  <c r="EA361" i="1"/>
  <c r="EB361" i="1" s="1"/>
  <c r="DY361" i="1"/>
  <c r="EA360" i="1"/>
  <c r="EB360" i="1" s="1"/>
  <c r="DY360" i="1"/>
  <c r="DA358" i="1"/>
  <c r="DE358" i="1" s="1"/>
  <c r="DC361" i="1"/>
  <c r="DG361" i="1" s="1"/>
  <c r="DR361" i="1" s="1"/>
  <c r="CV361" i="1"/>
  <c r="DD361" i="1" s="1"/>
  <c r="DP362" i="1"/>
  <c r="DH362" i="1"/>
  <c r="ER364" i="1"/>
  <c r="DQ364" i="1"/>
  <c r="ES364" i="1"/>
  <c r="DA363" i="1"/>
  <c r="DE363" i="1" s="1"/>
  <c r="BU366" i="1"/>
  <c r="BW366" i="1"/>
  <c r="BX366" i="1" s="1"/>
  <c r="BW363" i="1"/>
  <c r="BX363" i="1" s="1"/>
  <c r="BU363" i="1"/>
  <c r="BW365" i="1"/>
  <c r="BX365" i="1" s="1"/>
  <c r="BU365" i="1"/>
  <c r="DG362" i="1"/>
  <c r="DR362" i="1" s="1"/>
  <c r="EA366" i="1"/>
  <c r="EB366" i="1" s="1"/>
  <c r="DY366" i="1"/>
  <c r="CX363" i="1"/>
  <c r="DF363" i="1" s="1"/>
  <c r="DH364" i="1"/>
  <c r="DH365" i="1"/>
  <c r="DJ364" i="1"/>
  <c r="DC363" i="1"/>
  <c r="DG363" i="1" s="1"/>
  <c r="DY363" i="1"/>
  <c r="EA363" i="1"/>
  <c r="EB363" i="1" s="1"/>
  <c r="DC366" i="1"/>
  <c r="DG366" i="1" s="1"/>
  <c r="DR366" i="1" s="1"/>
  <c r="AE6" i="8"/>
  <c r="V740" i="8"/>
  <c r="AE8" i="8"/>
  <c r="V739" i="8"/>
  <c r="EY375" i="1" l="1"/>
  <c r="EV370" i="1"/>
  <c r="ED370" i="1"/>
  <c r="ET368" i="1"/>
  <c r="EV368" i="1"/>
  <c r="EC373" i="1"/>
  <c r="EM373" i="1"/>
  <c r="ED373" i="1"/>
  <c r="DZ373" i="1"/>
  <c r="EC368" i="1"/>
  <c r="DZ368" i="1"/>
  <c r="ED368" i="1"/>
  <c r="EM368" i="1"/>
  <c r="EY369" i="1"/>
  <c r="ET372" i="1"/>
  <c r="EV372" i="1"/>
  <c r="ET373" i="1"/>
  <c r="EV373" i="1"/>
  <c r="EY371" i="1"/>
  <c r="EY370" i="1"/>
  <c r="EY376" i="1"/>
  <c r="EC372" i="1"/>
  <c r="ED372" i="1"/>
  <c r="EM372" i="1"/>
  <c r="DZ372" i="1"/>
  <c r="DJ365" i="1"/>
  <c r="BI365" i="1"/>
  <c r="BR365" i="1" s="1"/>
  <c r="DQ365" i="1"/>
  <c r="DS365" i="1"/>
  <c r="EN365" i="1" s="1"/>
  <c r="ES365" i="1"/>
  <c r="DS359" i="1"/>
  <c r="EN359" i="1" s="1"/>
  <c r="DH366" i="1"/>
  <c r="DR358" i="1"/>
  <c r="ES358" i="1" s="1"/>
  <c r="DJ359" i="1"/>
  <c r="BK366" i="1"/>
  <c r="BI366" i="1"/>
  <c r="BR366" i="1" s="1"/>
  <c r="DJ358" i="1"/>
  <c r="DJ363" i="1"/>
  <c r="DP363" i="1"/>
  <c r="DQ363" i="1" s="1"/>
  <c r="CI364" i="1"/>
  <c r="BU364" i="1"/>
  <c r="DS361" i="1"/>
  <c r="EN361" i="1" s="1"/>
  <c r="ES361" i="1"/>
  <c r="DR360" i="1"/>
  <c r="DP358" i="1"/>
  <c r="DQ357" i="1"/>
  <c r="ER357" i="1"/>
  <c r="ET359" i="1"/>
  <c r="EV359" i="1"/>
  <c r="DP360" i="1"/>
  <c r="DJ360" i="1"/>
  <c r="DH360" i="1"/>
  <c r="DJ361" i="1"/>
  <c r="DH361" i="1"/>
  <c r="DP361" i="1"/>
  <c r="DH358" i="1"/>
  <c r="EC359" i="1"/>
  <c r="EM359" i="1"/>
  <c r="DZ359" i="1"/>
  <c r="EY359" i="1" s="1"/>
  <c r="DS366" i="1"/>
  <c r="EN366" i="1" s="1"/>
  <c r="ES366" i="1"/>
  <c r="ES362" i="1"/>
  <c r="DS362" i="1"/>
  <c r="EN362" i="1" s="1"/>
  <c r="DH363" i="1"/>
  <c r="DJ366" i="1"/>
  <c r="EV364" i="1"/>
  <c r="ET364" i="1"/>
  <c r="ER366" i="1"/>
  <c r="DQ366" i="1"/>
  <c r="DR363" i="1"/>
  <c r="EM365" i="1"/>
  <c r="DZ365" i="1"/>
  <c r="EC365" i="1"/>
  <c r="DJ362" i="1"/>
  <c r="EM364" i="1"/>
  <c r="ED364" i="1"/>
  <c r="EC364" i="1"/>
  <c r="DZ364" i="1"/>
  <c r="EV365" i="1"/>
  <c r="ET365" i="1"/>
  <c r="ER362" i="1"/>
  <c r="DQ362" i="1"/>
  <c r="Y9" i="9"/>
  <c r="Y10" i="9"/>
  <c r="Y11" i="9"/>
  <c r="Y12" i="9"/>
  <c r="Y13" i="9"/>
  <c r="Y14" i="9"/>
  <c r="Y15" i="9"/>
  <c r="Y16" i="9"/>
  <c r="Y17" i="9"/>
  <c r="Y18" i="9"/>
  <c r="Y19" i="9"/>
  <c r="Y20" i="9"/>
  <c r="Y21" i="9"/>
  <c r="Y22" i="9"/>
  <c r="Y23" i="9"/>
  <c r="Y24" i="9"/>
  <c r="Y25" i="9"/>
  <c r="Y26" i="9"/>
  <c r="Y27" i="9"/>
  <c r="Y28" i="9"/>
  <c r="Y29" i="9"/>
  <c r="Y30" i="9"/>
  <c r="Y31" i="9"/>
  <c r="Y32" i="9"/>
  <c r="Y33" i="9"/>
  <c r="Y34" i="9"/>
  <c r="Y35" i="9"/>
  <c r="Y36" i="9"/>
  <c r="Y37" i="9"/>
  <c r="Y38" i="9"/>
  <c r="Y39" i="9"/>
  <c r="Y40" i="9"/>
  <c r="Y41" i="9"/>
  <c r="Y42" i="9"/>
  <c r="Y43" i="9"/>
  <c r="Y44" i="9"/>
  <c r="Y45" i="9"/>
  <c r="Y46" i="9"/>
  <c r="Y47" i="9"/>
  <c r="Y48" i="9"/>
  <c r="Y49" i="9"/>
  <c r="Y50" i="9"/>
  <c r="Y51" i="9"/>
  <c r="Y52" i="9"/>
  <c r="Y53" i="9"/>
  <c r="Y54" i="9"/>
  <c r="Y55" i="9"/>
  <c r="Y56" i="9"/>
  <c r="Y57" i="9"/>
  <c r="Y58" i="9"/>
  <c r="Y59" i="9"/>
  <c r="Y60" i="9"/>
  <c r="Y61" i="9"/>
  <c r="Y62" i="9"/>
  <c r="Y63" i="9"/>
  <c r="Y64" i="9"/>
  <c r="Y65" i="9"/>
  <c r="Y66" i="9"/>
  <c r="Y67" i="9"/>
  <c r="Y68" i="9"/>
  <c r="Y69" i="9"/>
  <c r="Y70" i="9"/>
  <c r="Y71" i="9"/>
  <c r="Y72" i="9"/>
  <c r="Y73" i="9"/>
  <c r="Y74" i="9"/>
  <c r="Y75" i="9"/>
  <c r="Y76" i="9"/>
  <c r="Y77" i="9"/>
  <c r="Y78" i="9"/>
  <c r="Y79" i="9"/>
  <c r="Y80" i="9"/>
  <c r="Y81" i="9"/>
  <c r="Y82" i="9"/>
  <c r="Y83" i="9"/>
  <c r="Y84" i="9"/>
  <c r="Y85" i="9"/>
  <c r="Y86" i="9"/>
  <c r="Y87" i="9"/>
  <c r="Y88" i="9"/>
  <c r="Y89" i="9"/>
  <c r="Y90" i="9"/>
  <c r="Y91" i="9"/>
  <c r="Y92" i="9"/>
  <c r="Y93" i="9"/>
  <c r="Y94" i="9"/>
  <c r="Y95" i="9"/>
  <c r="Y96" i="9"/>
  <c r="Y97" i="9"/>
  <c r="Y98" i="9"/>
  <c r="Y99" i="9"/>
  <c r="Y100" i="9"/>
  <c r="Y101" i="9"/>
  <c r="Y102" i="9"/>
  <c r="Y103" i="9"/>
  <c r="Y104" i="9"/>
  <c r="Y105" i="9"/>
  <c r="Y106" i="9"/>
  <c r="Y107" i="9"/>
  <c r="Y108" i="9"/>
  <c r="Y109" i="9"/>
  <c r="Y110" i="9"/>
  <c r="Y111" i="9"/>
  <c r="Y112" i="9"/>
  <c r="Y113" i="9"/>
  <c r="Y114" i="9"/>
  <c r="Y115" i="9"/>
  <c r="Y116" i="9"/>
  <c r="Y117" i="9"/>
  <c r="Y118" i="9"/>
  <c r="Y119" i="9"/>
  <c r="Y120" i="9"/>
  <c r="Y121" i="9"/>
  <c r="Y122" i="9"/>
  <c r="Y123" i="9"/>
  <c r="Y124" i="9"/>
  <c r="Y125" i="9"/>
  <c r="Y126" i="9"/>
  <c r="Y127" i="9"/>
  <c r="Y128" i="9"/>
  <c r="Y129" i="9"/>
  <c r="Y130" i="9"/>
  <c r="Y131" i="9"/>
  <c r="Y132" i="9"/>
  <c r="Y133" i="9"/>
  <c r="Y134" i="9"/>
  <c r="Y135" i="9"/>
  <c r="Y136" i="9"/>
  <c r="Y137" i="9"/>
  <c r="Y138" i="9"/>
  <c r="Y139" i="9"/>
  <c r="Y140" i="9"/>
  <c r="Y141" i="9"/>
  <c r="Y142" i="9"/>
  <c r="Y143" i="9"/>
  <c r="Y144" i="9"/>
  <c r="Y145" i="9"/>
  <c r="Y146" i="9"/>
  <c r="Y147" i="9"/>
  <c r="Y148" i="9"/>
  <c r="Y149" i="9"/>
  <c r="Y150" i="9"/>
  <c r="Y151" i="9"/>
  <c r="Y152" i="9"/>
  <c r="Y153" i="9"/>
  <c r="Y154" i="9"/>
  <c r="Y155" i="9"/>
  <c r="Y156" i="9"/>
  <c r="Y157" i="9"/>
  <c r="Y158" i="9"/>
  <c r="Y159" i="9"/>
  <c r="Y160" i="9"/>
  <c r="Y161" i="9"/>
  <c r="Y162" i="9"/>
  <c r="Y163" i="9"/>
  <c r="Y164" i="9"/>
  <c r="Y165" i="9"/>
  <c r="Y166" i="9"/>
  <c r="Y167" i="9"/>
  <c r="Y168" i="9"/>
  <c r="Y169" i="9"/>
  <c r="Y170" i="9"/>
  <c r="Y171" i="9"/>
  <c r="Y172" i="9"/>
  <c r="Y173" i="9"/>
  <c r="Y174" i="9"/>
  <c r="Y175" i="9"/>
  <c r="Y176" i="9"/>
  <c r="Y177" i="9"/>
  <c r="Y178" i="9"/>
  <c r="Y179" i="9"/>
  <c r="Y180" i="9"/>
  <c r="Y181" i="9"/>
  <c r="Y182" i="9"/>
  <c r="Y183" i="9"/>
  <c r="Y184" i="9"/>
  <c r="Y185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05" i="9"/>
  <c r="Y206" i="9"/>
  <c r="Y207" i="9"/>
  <c r="Y208" i="9"/>
  <c r="Y209" i="9"/>
  <c r="Y210" i="9"/>
  <c r="Y211" i="9"/>
  <c r="Y212" i="9"/>
  <c r="Y213" i="9"/>
  <c r="Y214" i="9"/>
  <c r="Y215" i="9"/>
  <c r="Y216" i="9"/>
  <c r="Y217" i="9"/>
  <c r="Y218" i="9"/>
  <c r="Y219" i="9"/>
  <c r="Y220" i="9"/>
  <c r="Y221" i="9"/>
  <c r="Y222" i="9"/>
  <c r="Y223" i="9"/>
  <c r="Y224" i="9"/>
  <c r="Y225" i="9"/>
  <c r="Y226" i="9"/>
  <c r="Y227" i="9"/>
  <c r="Y228" i="9"/>
  <c r="Y229" i="9"/>
  <c r="Y230" i="9"/>
  <c r="Y231" i="9"/>
  <c r="Y232" i="9"/>
  <c r="Y233" i="9"/>
  <c r="Y234" i="9"/>
  <c r="Y235" i="9"/>
  <c r="Y236" i="9"/>
  <c r="Y237" i="9"/>
  <c r="Y238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3" i="9"/>
  <c r="Y254" i="9"/>
  <c r="Y255" i="9"/>
  <c r="Y256" i="9"/>
  <c r="Y257" i="9"/>
  <c r="Y258" i="9"/>
  <c r="Y259" i="9"/>
  <c r="Y260" i="9"/>
  <c r="Y261" i="9"/>
  <c r="Y262" i="9"/>
  <c r="Y263" i="9"/>
  <c r="Y264" i="9"/>
  <c r="Y265" i="9"/>
  <c r="Y266" i="9"/>
  <c r="Y267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0" i="9"/>
  <c r="Y281" i="9"/>
  <c r="Y282" i="9"/>
  <c r="Y283" i="9"/>
  <c r="Y284" i="9"/>
  <c r="Y285" i="9"/>
  <c r="Y286" i="9"/>
  <c r="Y287" i="9"/>
  <c r="Y288" i="9"/>
  <c r="Y289" i="9"/>
  <c r="Y290" i="9"/>
  <c r="Y291" i="9"/>
  <c r="Y292" i="9"/>
  <c r="Y293" i="9"/>
  <c r="Y294" i="9"/>
  <c r="Y295" i="9"/>
  <c r="Y296" i="9"/>
  <c r="Y297" i="9"/>
  <c r="Y298" i="9"/>
  <c r="Y299" i="9"/>
  <c r="Y300" i="9"/>
  <c r="Y301" i="9"/>
  <c r="Y302" i="9"/>
  <c r="Y303" i="9"/>
  <c r="Y304" i="9"/>
  <c r="Y305" i="9"/>
  <c r="Y306" i="9"/>
  <c r="Y307" i="9"/>
  <c r="Y308" i="9"/>
  <c r="Y309" i="9"/>
  <c r="Y310" i="9"/>
  <c r="Y311" i="9"/>
  <c r="Y312" i="9"/>
  <c r="Y313" i="9"/>
  <c r="Y314" i="9"/>
  <c r="Y315" i="9"/>
  <c r="Y316" i="9"/>
  <c r="Y317" i="9"/>
  <c r="Y318" i="9"/>
  <c r="Y319" i="9"/>
  <c r="Y320" i="9"/>
  <c r="Y321" i="9"/>
  <c r="Y322" i="9"/>
  <c r="Y323" i="9"/>
  <c r="Y324" i="9"/>
  <c r="Y325" i="9"/>
  <c r="Y326" i="9"/>
  <c r="Y327" i="9"/>
  <c r="Y328" i="9"/>
  <c r="Y329" i="9"/>
  <c r="Y330" i="9"/>
  <c r="Y331" i="9"/>
  <c r="Y332" i="9"/>
  <c r="Y333" i="9"/>
  <c r="Y334" i="9"/>
  <c r="Y335" i="9"/>
  <c r="Y336" i="9"/>
  <c r="Y337" i="9"/>
  <c r="Y338" i="9"/>
  <c r="Y339" i="9"/>
  <c r="Y340" i="9"/>
  <c r="Y341" i="9"/>
  <c r="Y342" i="9"/>
  <c r="Y343" i="9"/>
  <c r="Y344" i="9"/>
  <c r="Y345" i="9"/>
  <c r="Y346" i="9"/>
  <c r="Y347" i="9"/>
  <c r="Y348" i="9"/>
  <c r="Y349" i="9"/>
  <c r="Y350" i="9"/>
  <c r="Y351" i="9"/>
  <c r="Y352" i="9"/>
  <c r="Y353" i="9"/>
  <c r="Y354" i="9"/>
  <c r="Y355" i="9"/>
  <c r="Y356" i="9"/>
  <c r="Y357" i="9"/>
  <c r="Y358" i="9"/>
  <c r="Y359" i="9"/>
  <c r="Y360" i="9"/>
  <c r="Y361" i="9"/>
  <c r="Y362" i="9"/>
  <c r="Y363" i="9"/>
  <c r="Y364" i="9"/>
  <c r="Y365" i="9"/>
  <c r="Y366" i="9"/>
  <c r="Y367" i="9"/>
  <c r="Y368" i="9"/>
  <c r="Y8" i="9"/>
  <c r="X9" i="9"/>
  <c r="X10" i="9"/>
  <c r="X11" i="9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29" i="9"/>
  <c r="X30" i="9"/>
  <c r="X31" i="9"/>
  <c r="X32" i="9"/>
  <c r="X33" i="9"/>
  <c r="X34" i="9"/>
  <c r="X35" i="9"/>
  <c r="X36" i="9"/>
  <c r="X37" i="9"/>
  <c r="X38" i="9"/>
  <c r="X39" i="9"/>
  <c r="X40" i="9"/>
  <c r="X41" i="9"/>
  <c r="X42" i="9"/>
  <c r="X43" i="9"/>
  <c r="X44" i="9"/>
  <c r="X45" i="9"/>
  <c r="X46" i="9"/>
  <c r="X47" i="9"/>
  <c r="X48" i="9"/>
  <c r="X49" i="9"/>
  <c r="X50" i="9"/>
  <c r="X51" i="9"/>
  <c r="X52" i="9"/>
  <c r="X53" i="9"/>
  <c r="X54" i="9"/>
  <c r="X55" i="9"/>
  <c r="X56" i="9"/>
  <c r="X57" i="9"/>
  <c r="X58" i="9"/>
  <c r="X59" i="9"/>
  <c r="X60" i="9"/>
  <c r="X61" i="9"/>
  <c r="X62" i="9"/>
  <c r="X63" i="9"/>
  <c r="X64" i="9"/>
  <c r="X65" i="9"/>
  <c r="X66" i="9"/>
  <c r="X67" i="9"/>
  <c r="X68" i="9"/>
  <c r="X69" i="9"/>
  <c r="X70" i="9"/>
  <c r="X71" i="9"/>
  <c r="X72" i="9"/>
  <c r="X73" i="9"/>
  <c r="X74" i="9"/>
  <c r="X75" i="9"/>
  <c r="X76" i="9"/>
  <c r="X77" i="9"/>
  <c r="X78" i="9"/>
  <c r="X79" i="9"/>
  <c r="X80" i="9"/>
  <c r="X81" i="9"/>
  <c r="X82" i="9"/>
  <c r="X83" i="9"/>
  <c r="X84" i="9"/>
  <c r="X85" i="9"/>
  <c r="X86" i="9"/>
  <c r="X87" i="9"/>
  <c r="X88" i="9"/>
  <c r="X89" i="9"/>
  <c r="X90" i="9"/>
  <c r="X91" i="9"/>
  <c r="X92" i="9"/>
  <c r="X93" i="9"/>
  <c r="X94" i="9"/>
  <c r="X95" i="9"/>
  <c r="X96" i="9"/>
  <c r="X97" i="9"/>
  <c r="X98" i="9"/>
  <c r="X99" i="9"/>
  <c r="X100" i="9"/>
  <c r="X101" i="9"/>
  <c r="X102" i="9"/>
  <c r="X103" i="9"/>
  <c r="X104" i="9"/>
  <c r="X105" i="9"/>
  <c r="X106" i="9"/>
  <c r="X107" i="9"/>
  <c r="X108" i="9"/>
  <c r="X109" i="9"/>
  <c r="X110" i="9"/>
  <c r="X111" i="9"/>
  <c r="X112" i="9"/>
  <c r="X113" i="9"/>
  <c r="X114" i="9"/>
  <c r="X115" i="9"/>
  <c r="X116" i="9"/>
  <c r="X117" i="9"/>
  <c r="X118" i="9"/>
  <c r="X119" i="9"/>
  <c r="X120" i="9"/>
  <c r="X121" i="9"/>
  <c r="X122" i="9"/>
  <c r="X123" i="9"/>
  <c r="X124" i="9"/>
  <c r="X125" i="9"/>
  <c r="X126" i="9"/>
  <c r="X127" i="9"/>
  <c r="X128" i="9"/>
  <c r="X129" i="9"/>
  <c r="X130" i="9"/>
  <c r="X131" i="9"/>
  <c r="X132" i="9"/>
  <c r="X133" i="9"/>
  <c r="X134" i="9"/>
  <c r="X135" i="9"/>
  <c r="X136" i="9"/>
  <c r="X137" i="9"/>
  <c r="X138" i="9"/>
  <c r="X139" i="9"/>
  <c r="X140" i="9"/>
  <c r="X141" i="9"/>
  <c r="X142" i="9"/>
  <c r="X143" i="9"/>
  <c r="X144" i="9"/>
  <c r="X145" i="9"/>
  <c r="X146" i="9"/>
  <c r="X147" i="9"/>
  <c r="X148" i="9"/>
  <c r="X149" i="9"/>
  <c r="X150" i="9"/>
  <c r="X151" i="9"/>
  <c r="X152" i="9"/>
  <c r="X153" i="9"/>
  <c r="X154" i="9"/>
  <c r="X155" i="9"/>
  <c r="X156" i="9"/>
  <c r="X157" i="9"/>
  <c r="X158" i="9"/>
  <c r="X159" i="9"/>
  <c r="X160" i="9"/>
  <c r="X161" i="9"/>
  <c r="X162" i="9"/>
  <c r="X163" i="9"/>
  <c r="X164" i="9"/>
  <c r="X165" i="9"/>
  <c r="X166" i="9"/>
  <c r="X167" i="9"/>
  <c r="X168" i="9"/>
  <c r="X169" i="9"/>
  <c r="X170" i="9"/>
  <c r="X171" i="9"/>
  <c r="X172" i="9"/>
  <c r="X173" i="9"/>
  <c r="X174" i="9"/>
  <c r="X175" i="9"/>
  <c r="X176" i="9"/>
  <c r="X177" i="9"/>
  <c r="X178" i="9"/>
  <c r="X179" i="9"/>
  <c r="X180" i="9"/>
  <c r="X181" i="9"/>
  <c r="X182" i="9"/>
  <c r="X183" i="9"/>
  <c r="X184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05" i="9"/>
  <c r="X206" i="9"/>
  <c r="X207" i="9"/>
  <c r="X208" i="9"/>
  <c r="X209" i="9"/>
  <c r="X210" i="9"/>
  <c r="X211" i="9"/>
  <c r="X212" i="9"/>
  <c r="X213" i="9"/>
  <c r="X214" i="9"/>
  <c r="X215" i="9"/>
  <c r="X216" i="9"/>
  <c r="X217" i="9"/>
  <c r="X218" i="9"/>
  <c r="X219" i="9"/>
  <c r="X220" i="9"/>
  <c r="X221" i="9"/>
  <c r="X222" i="9"/>
  <c r="X223" i="9"/>
  <c r="X224" i="9"/>
  <c r="X225" i="9"/>
  <c r="X226" i="9"/>
  <c r="X227" i="9"/>
  <c r="X228" i="9"/>
  <c r="X229" i="9"/>
  <c r="X230" i="9"/>
  <c r="X231" i="9"/>
  <c r="X232" i="9"/>
  <c r="X233" i="9"/>
  <c r="X234" i="9"/>
  <c r="X235" i="9"/>
  <c r="X236" i="9"/>
  <c r="X237" i="9"/>
  <c r="X238" i="9"/>
  <c r="X239" i="9"/>
  <c r="X240" i="9"/>
  <c r="X241" i="9"/>
  <c r="X242" i="9"/>
  <c r="X243" i="9"/>
  <c r="X244" i="9"/>
  <c r="X245" i="9"/>
  <c r="X246" i="9"/>
  <c r="X247" i="9"/>
  <c r="X248" i="9"/>
  <c r="X249" i="9"/>
  <c r="X250" i="9"/>
  <c r="X251" i="9"/>
  <c r="X252" i="9"/>
  <c r="X253" i="9"/>
  <c r="X254" i="9"/>
  <c r="X255" i="9"/>
  <c r="X256" i="9"/>
  <c r="X257" i="9"/>
  <c r="X258" i="9"/>
  <c r="X259" i="9"/>
  <c r="X260" i="9"/>
  <c r="X261" i="9"/>
  <c r="X262" i="9"/>
  <c r="X263" i="9"/>
  <c r="X264" i="9"/>
  <c r="X265" i="9"/>
  <c r="X266" i="9"/>
  <c r="X267" i="9"/>
  <c r="X268" i="9"/>
  <c r="X269" i="9"/>
  <c r="X270" i="9"/>
  <c r="X271" i="9"/>
  <c r="X272" i="9"/>
  <c r="X273" i="9"/>
  <c r="X274" i="9"/>
  <c r="X275" i="9"/>
  <c r="X276" i="9"/>
  <c r="X277" i="9"/>
  <c r="X278" i="9"/>
  <c r="X279" i="9"/>
  <c r="X280" i="9"/>
  <c r="X281" i="9"/>
  <c r="X282" i="9"/>
  <c r="X283" i="9"/>
  <c r="X284" i="9"/>
  <c r="X285" i="9"/>
  <c r="X286" i="9"/>
  <c r="X287" i="9"/>
  <c r="X288" i="9"/>
  <c r="X289" i="9"/>
  <c r="X290" i="9"/>
  <c r="X291" i="9"/>
  <c r="X292" i="9"/>
  <c r="X293" i="9"/>
  <c r="X294" i="9"/>
  <c r="X295" i="9"/>
  <c r="X296" i="9"/>
  <c r="X297" i="9"/>
  <c r="X298" i="9"/>
  <c r="X299" i="9"/>
  <c r="X300" i="9"/>
  <c r="X301" i="9"/>
  <c r="X302" i="9"/>
  <c r="X303" i="9"/>
  <c r="X304" i="9"/>
  <c r="X305" i="9"/>
  <c r="X306" i="9"/>
  <c r="X307" i="9"/>
  <c r="X308" i="9"/>
  <c r="X309" i="9"/>
  <c r="X310" i="9"/>
  <c r="X311" i="9"/>
  <c r="X312" i="9"/>
  <c r="X313" i="9"/>
  <c r="X314" i="9"/>
  <c r="X315" i="9"/>
  <c r="X316" i="9"/>
  <c r="X317" i="9"/>
  <c r="X318" i="9"/>
  <c r="X319" i="9"/>
  <c r="X320" i="9"/>
  <c r="X321" i="9"/>
  <c r="X322" i="9"/>
  <c r="X323" i="9"/>
  <c r="X324" i="9"/>
  <c r="X325" i="9"/>
  <c r="X326" i="9"/>
  <c r="X327" i="9"/>
  <c r="X328" i="9"/>
  <c r="X329" i="9"/>
  <c r="X330" i="9"/>
  <c r="X331" i="9"/>
  <c r="X332" i="9"/>
  <c r="X333" i="9"/>
  <c r="X334" i="9"/>
  <c r="X335" i="9"/>
  <c r="X336" i="9"/>
  <c r="X337" i="9"/>
  <c r="X338" i="9"/>
  <c r="X339" i="9"/>
  <c r="X340" i="9"/>
  <c r="X341" i="9"/>
  <c r="X342" i="9"/>
  <c r="X343" i="9"/>
  <c r="X344" i="9"/>
  <c r="X345" i="9"/>
  <c r="X346" i="9"/>
  <c r="X347" i="9"/>
  <c r="X348" i="9"/>
  <c r="X349" i="9"/>
  <c r="X350" i="9"/>
  <c r="X351" i="9"/>
  <c r="X352" i="9"/>
  <c r="X353" i="9"/>
  <c r="X354" i="9"/>
  <c r="X355" i="9"/>
  <c r="X356" i="9"/>
  <c r="X357" i="9"/>
  <c r="X358" i="9"/>
  <c r="X359" i="9"/>
  <c r="X360" i="9"/>
  <c r="X361" i="9"/>
  <c r="X362" i="9"/>
  <c r="X363" i="9"/>
  <c r="X364" i="9"/>
  <c r="X365" i="9"/>
  <c r="X366" i="9"/>
  <c r="X367" i="9"/>
  <c r="X368" i="9"/>
  <c r="X8" i="9"/>
  <c r="S1112" i="9"/>
  <c r="S1113" i="9"/>
  <c r="S1114" i="9"/>
  <c r="S1115" i="9"/>
  <c r="S1116" i="9"/>
  <c r="S1117" i="9"/>
  <c r="S1118" i="9"/>
  <c r="S1119" i="9"/>
  <c r="S1120" i="9"/>
  <c r="S1121" i="9"/>
  <c r="S1122" i="9"/>
  <c r="S1123" i="9"/>
  <c r="S1124" i="9"/>
  <c r="S1125" i="9"/>
  <c r="S1126" i="9"/>
  <c r="S1127" i="9"/>
  <c r="S1128" i="9"/>
  <c r="S1129" i="9"/>
  <c r="S1130" i="9"/>
  <c r="S1131" i="9"/>
  <c r="S1132" i="9"/>
  <c r="S1133" i="9"/>
  <c r="S1134" i="9"/>
  <c r="S1135" i="9"/>
  <c r="S1136" i="9"/>
  <c r="S1137" i="9"/>
  <c r="S1138" i="9"/>
  <c r="S1139" i="9"/>
  <c r="S1140" i="9"/>
  <c r="S1141" i="9"/>
  <c r="S1142" i="9"/>
  <c r="S1143" i="9"/>
  <c r="S1144" i="9"/>
  <c r="S1145" i="9"/>
  <c r="S1146" i="9"/>
  <c r="S1147" i="9"/>
  <c r="S1148" i="9"/>
  <c r="S1149" i="9"/>
  <c r="S1150" i="9"/>
  <c r="S1151" i="9"/>
  <c r="S1152" i="9"/>
  <c r="S1153" i="9"/>
  <c r="S1154" i="9"/>
  <c r="S1155" i="9"/>
  <c r="S1156" i="9"/>
  <c r="S1157" i="9"/>
  <c r="S1158" i="9"/>
  <c r="S1159" i="9"/>
  <c r="S1160" i="9"/>
  <c r="S1161" i="9"/>
  <c r="S1162" i="9"/>
  <c r="S1163" i="9"/>
  <c r="S1164" i="9"/>
  <c r="S1165" i="9"/>
  <c r="S1166" i="9"/>
  <c r="S1167" i="9"/>
  <c r="S1168" i="9"/>
  <c r="S1169" i="9"/>
  <c r="S1170" i="9"/>
  <c r="S1171" i="9"/>
  <c r="S1172" i="9"/>
  <c r="S1173" i="9"/>
  <c r="S1174" i="9"/>
  <c r="S1175" i="9"/>
  <c r="S1176" i="9"/>
  <c r="S1177" i="9"/>
  <c r="S1178" i="9"/>
  <c r="S1179" i="9"/>
  <c r="S1180" i="9"/>
  <c r="S1181" i="9"/>
  <c r="S1182" i="9"/>
  <c r="S1183" i="9"/>
  <c r="S1184" i="9"/>
  <c r="S1185" i="9"/>
  <c r="S1186" i="9"/>
  <c r="S1187" i="9"/>
  <c r="S1188" i="9"/>
  <c r="S1189" i="9"/>
  <c r="S1190" i="9"/>
  <c r="S1191" i="9"/>
  <c r="S1192" i="9"/>
  <c r="S1193" i="9"/>
  <c r="S1194" i="9"/>
  <c r="S1195" i="9"/>
  <c r="S1196" i="9"/>
  <c r="S1197" i="9"/>
  <c r="S1198" i="9"/>
  <c r="S1199" i="9"/>
  <c r="S1200" i="9"/>
  <c r="S1201" i="9"/>
  <c r="S1202" i="9"/>
  <c r="S1203" i="9"/>
  <c r="S1204" i="9"/>
  <c r="S1205" i="9"/>
  <c r="S1206" i="9"/>
  <c r="S1207" i="9"/>
  <c r="S1208" i="9"/>
  <c r="S1209" i="9"/>
  <c r="S1210" i="9"/>
  <c r="S1211" i="9"/>
  <c r="S1212" i="9"/>
  <c r="S1213" i="9"/>
  <c r="S1214" i="9"/>
  <c r="S1215" i="9"/>
  <c r="S1216" i="9"/>
  <c r="S1217" i="9"/>
  <c r="S1218" i="9"/>
  <c r="S1219" i="9"/>
  <c r="S1220" i="9"/>
  <c r="S1221" i="9"/>
  <c r="S1222" i="9"/>
  <c r="S1223" i="9"/>
  <c r="S1224" i="9"/>
  <c r="S1225" i="9"/>
  <c r="S1226" i="9"/>
  <c r="S1227" i="9"/>
  <c r="S1228" i="9"/>
  <c r="S1229" i="9"/>
  <c r="S1230" i="9"/>
  <c r="S1231" i="9"/>
  <c r="S1232" i="9"/>
  <c r="S1233" i="9"/>
  <c r="S1234" i="9"/>
  <c r="S1235" i="9"/>
  <c r="S1236" i="9"/>
  <c r="S1237" i="9"/>
  <c r="S1238" i="9"/>
  <c r="S1239" i="9"/>
  <c r="S1240" i="9"/>
  <c r="S1241" i="9"/>
  <c r="S1242" i="9"/>
  <c r="S1243" i="9"/>
  <c r="S1244" i="9"/>
  <c r="S1245" i="9"/>
  <c r="S1246" i="9"/>
  <c r="S1247" i="9"/>
  <c r="S1248" i="9"/>
  <c r="S1249" i="9"/>
  <c r="S1250" i="9"/>
  <c r="S1251" i="9"/>
  <c r="S1252" i="9"/>
  <c r="S1253" i="9"/>
  <c r="S1254" i="9"/>
  <c r="S1255" i="9"/>
  <c r="S1256" i="9"/>
  <c r="S1257" i="9"/>
  <c r="S1258" i="9"/>
  <c r="S1259" i="9"/>
  <c r="S1260" i="9"/>
  <c r="S1261" i="9"/>
  <c r="S1262" i="9"/>
  <c r="S1263" i="9"/>
  <c r="S1264" i="9"/>
  <c r="S1265" i="9"/>
  <c r="S1266" i="9"/>
  <c r="S1267" i="9"/>
  <c r="S1268" i="9"/>
  <c r="S1269" i="9"/>
  <c r="S1270" i="9"/>
  <c r="S1271" i="9"/>
  <c r="S1272" i="9"/>
  <c r="S1273" i="9"/>
  <c r="S1274" i="9"/>
  <c r="S1275" i="9"/>
  <c r="S1276" i="9"/>
  <c r="S1277" i="9"/>
  <c r="S1278" i="9"/>
  <c r="S1279" i="9"/>
  <c r="S1280" i="9"/>
  <c r="S1281" i="9"/>
  <c r="S1282" i="9"/>
  <c r="S1283" i="9"/>
  <c r="S1284" i="9"/>
  <c r="S1285" i="9"/>
  <c r="S1286" i="9"/>
  <c r="S1287" i="9"/>
  <c r="S1288" i="9"/>
  <c r="S1289" i="9"/>
  <c r="S1290" i="9"/>
  <c r="S1291" i="9"/>
  <c r="S1292" i="9"/>
  <c r="S1293" i="9"/>
  <c r="S1294" i="9"/>
  <c r="S1295" i="9"/>
  <c r="S1296" i="9"/>
  <c r="S1297" i="9"/>
  <c r="S1298" i="9"/>
  <c r="S1299" i="9"/>
  <c r="S1300" i="9"/>
  <c r="S1301" i="9"/>
  <c r="S1302" i="9"/>
  <c r="S1303" i="9"/>
  <c r="S1304" i="9"/>
  <c r="S1305" i="9"/>
  <c r="S1306" i="9"/>
  <c r="S1307" i="9"/>
  <c r="S1308" i="9"/>
  <c r="S1309" i="9"/>
  <c r="S1310" i="9"/>
  <c r="S1311" i="9"/>
  <c r="S1312" i="9"/>
  <c r="S1313" i="9"/>
  <c r="S1314" i="9"/>
  <c r="S1315" i="9"/>
  <c r="S1316" i="9"/>
  <c r="S1317" i="9"/>
  <c r="S1318" i="9"/>
  <c r="S1319" i="9"/>
  <c r="S1320" i="9"/>
  <c r="S1321" i="9"/>
  <c r="S1322" i="9"/>
  <c r="S1323" i="9"/>
  <c r="S1324" i="9"/>
  <c r="S1325" i="9"/>
  <c r="S1326" i="9"/>
  <c r="S1327" i="9"/>
  <c r="S1328" i="9"/>
  <c r="S1329" i="9"/>
  <c r="S1330" i="9"/>
  <c r="S1331" i="9"/>
  <c r="S1332" i="9"/>
  <c r="S1333" i="9"/>
  <c r="S1334" i="9"/>
  <c r="S1335" i="9"/>
  <c r="S1336" i="9"/>
  <c r="S1337" i="9"/>
  <c r="S1338" i="9"/>
  <c r="S1339" i="9"/>
  <c r="S1340" i="9"/>
  <c r="S1341" i="9"/>
  <c r="S1342" i="9"/>
  <c r="S1343" i="9"/>
  <c r="S1344" i="9"/>
  <c r="S1345" i="9"/>
  <c r="S1346" i="9"/>
  <c r="S1347" i="9"/>
  <c r="S1348" i="9"/>
  <c r="S1349" i="9"/>
  <c r="S1350" i="9"/>
  <c r="S1351" i="9"/>
  <c r="S1352" i="9"/>
  <c r="S1353" i="9"/>
  <c r="S1354" i="9"/>
  <c r="S1355" i="9"/>
  <c r="S1356" i="9"/>
  <c r="S1357" i="9"/>
  <c r="S1358" i="9"/>
  <c r="S1359" i="9"/>
  <c r="S1360" i="9"/>
  <c r="S1361" i="9"/>
  <c r="S1362" i="9"/>
  <c r="S1363" i="9"/>
  <c r="S1364" i="9"/>
  <c r="S1365" i="9"/>
  <c r="S1366" i="9"/>
  <c r="S1367" i="9"/>
  <c r="S1368" i="9"/>
  <c r="S1369" i="9"/>
  <c r="S1370" i="9"/>
  <c r="S1371" i="9"/>
  <c r="S1372" i="9"/>
  <c r="S1373" i="9"/>
  <c r="S1374" i="9"/>
  <c r="S1375" i="9"/>
  <c r="S1376" i="9"/>
  <c r="S1377" i="9"/>
  <c r="S1378" i="9"/>
  <c r="S1379" i="9"/>
  <c r="S1380" i="9"/>
  <c r="S1381" i="9"/>
  <c r="S1382" i="9"/>
  <c r="S1383" i="9"/>
  <c r="S1384" i="9"/>
  <c r="S1385" i="9"/>
  <c r="S1386" i="9"/>
  <c r="S1387" i="9"/>
  <c r="S1388" i="9"/>
  <c r="S1389" i="9"/>
  <c r="S1390" i="9"/>
  <c r="S1391" i="9"/>
  <c r="S1392" i="9"/>
  <c r="S1393" i="9"/>
  <c r="S1394" i="9"/>
  <c r="S1395" i="9"/>
  <c r="S1396" i="9"/>
  <c r="S1397" i="9"/>
  <c r="S1398" i="9"/>
  <c r="S1399" i="9"/>
  <c r="S1400" i="9"/>
  <c r="S1401" i="9"/>
  <c r="S1402" i="9"/>
  <c r="S1403" i="9"/>
  <c r="S1404" i="9"/>
  <c r="S1405" i="9"/>
  <c r="S1406" i="9"/>
  <c r="S1407" i="9"/>
  <c r="S1408" i="9"/>
  <c r="S1409" i="9"/>
  <c r="S1410" i="9"/>
  <c r="S1411" i="9"/>
  <c r="S1412" i="9"/>
  <c r="S1413" i="9"/>
  <c r="S1414" i="9"/>
  <c r="S1415" i="9"/>
  <c r="S1416" i="9"/>
  <c r="S1417" i="9"/>
  <c r="S1418" i="9"/>
  <c r="S1419" i="9"/>
  <c r="S1420" i="9"/>
  <c r="S1421" i="9"/>
  <c r="S1422" i="9"/>
  <c r="S1423" i="9"/>
  <c r="S1424" i="9"/>
  <c r="S1425" i="9"/>
  <c r="S1426" i="9"/>
  <c r="S1427" i="9"/>
  <c r="S1428" i="9"/>
  <c r="S1429" i="9"/>
  <c r="S1430" i="9"/>
  <c r="S1431" i="9"/>
  <c r="S1432" i="9"/>
  <c r="S1433" i="9"/>
  <c r="S1434" i="9"/>
  <c r="S1435" i="9"/>
  <c r="S1436" i="9"/>
  <c r="S1437" i="9"/>
  <c r="S1438" i="9"/>
  <c r="S1439" i="9"/>
  <c r="S1440" i="9"/>
  <c r="S1441" i="9"/>
  <c r="S1442" i="9"/>
  <c r="S1443" i="9"/>
  <c r="S1444" i="9"/>
  <c r="S1445" i="9"/>
  <c r="S1446" i="9"/>
  <c r="S1447" i="9"/>
  <c r="S1448" i="9"/>
  <c r="S1449" i="9"/>
  <c r="S1450" i="9"/>
  <c r="S1451" i="9"/>
  <c r="S1452" i="9"/>
  <c r="S1453" i="9"/>
  <c r="S1454" i="9"/>
  <c r="S1455" i="9"/>
  <c r="S1456" i="9"/>
  <c r="S1457" i="9"/>
  <c r="S1458" i="9"/>
  <c r="S1459" i="9"/>
  <c r="S1460" i="9"/>
  <c r="S1461" i="9"/>
  <c r="S1462" i="9"/>
  <c r="S1463" i="9"/>
  <c r="S1464" i="9"/>
  <c r="S1465" i="9"/>
  <c r="S1466" i="9"/>
  <c r="S1467" i="9"/>
  <c r="S1468" i="9"/>
  <c r="S1469" i="9"/>
  <c r="S1470" i="9"/>
  <c r="S1471" i="9"/>
  <c r="S1111" i="9"/>
  <c r="R1112" i="9"/>
  <c r="R1113" i="9"/>
  <c r="R1114" i="9"/>
  <c r="R1115" i="9"/>
  <c r="R1116" i="9"/>
  <c r="R1117" i="9"/>
  <c r="R1118" i="9"/>
  <c r="R1119" i="9"/>
  <c r="R1120" i="9"/>
  <c r="R1121" i="9"/>
  <c r="R1122" i="9"/>
  <c r="R1123" i="9"/>
  <c r="R1124" i="9"/>
  <c r="R1125" i="9"/>
  <c r="R1126" i="9"/>
  <c r="R1127" i="9"/>
  <c r="R1128" i="9"/>
  <c r="R1129" i="9"/>
  <c r="R1130" i="9"/>
  <c r="R1131" i="9"/>
  <c r="R1132" i="9"/>
  <c r="R1133" i="9"/>
  <c r="R1134" i="9"/>
  <c r="R1135" i="9"/>
  <c r="R1136" i="9"/>
  <c r="R1137" i="9"/>
  <c r="R1138" i="9"/>
  <c r="R1139" i="9"/>
  <c r="R1140" i="9"/>
  <c r="R1141" i="9"/>
  <c r="R1142" i="9"/>
  <c r="R1143" i="9"/>
  <c r="R1144" i="9"/>
  <c r="R1145" i="9"/>
  <c r="R1146" i="9"/>
  <c r="R1147" i="9"/>
  <c r="R1148" i="9"/>
  <c r="R1149" i="9"/>
  <c r="R1150" i="9"/>
  <c r="R1151" i="9"/>
  <c r="R1152" i="9"/>
  <c r="R1153" i="9"/>
  <c r="R1154" i="9"/>
  <c r="R1155" i="9"/>
  <c r="R1156" i="9"/>
  <c r="R1157" i="9"/>
  <c r="R1158" i="9"/>
  <c r="R1159" i="9"/>
  <c r="R1160" i="9"/>
  <c r="R1161" i="9"/>
  <c r="R1162" i="9"/>
  <c r="R1163" i="9"/>
  <c r="R1164" i="9"/>
  <c r="R1165" i="9"/>
  <c r="R1166" i="9"/>
  <c r="R1167" i="9"/>
  <c r="R1168" i="9"/>
  <c r="R1169" i="9"/>
  <c r="R1170" i="9"/>
  <c r="R1171" i="9"/>
  <c r="R1172" i="9"/>
  <c r="R1173" i="9"/>
  <c r="R1174" i="9"/>
  <c r="R1175" i="9"/>
  <c r="R1176" i="9"/>
  <c r="R1177" i="9"/>
  <c r="R1178" i="9"/>
  <c r="R1179" i="9"/>
  <c r="R1180" i="9"/>
  <c r="R1181" i="9"/>
  <c r="R1182" i="9"/>
  <c r="R1183" i="9"/>
  <c r="R1184" i="9"/>
  <c r="R1185" i="9"/>
  <c r="R1186" i="9"/>
  <c r="R1187" i="9"/>
  <c r="R1188" i="9"/>
  <c r="R1189" i="9"/>
  <c r="R1190" i="9"/>
  <c r="R1191" i="9"/>
  <c r="R1192" i="9"/>
  <c r="R1193" i="9"/>
  <c r="R1194" i="9"/>
  <c r="R1195" i="9"/>
  <c r="R1196" i="9"/>
  <c r="R1197" i="9"/>
  <c r="R1198" i="9"/>
  <c r="R1199" i="9"/>
  <c r="R1200" i="9"/>
  <c r="R1201" i="9"/>
  <c r="R1202" i="9"/>
  <c r="R1203" i="9"/>
  <c r="R1204" i="9"/>
  <c r="R1205" i="9"/>
  <c r="R1206" i="9"/>
  <c r="R1207" i="9"/>
  <c r="R1208" i="9"/>
  <c r="R1209" i="9"/>
  <c r="R1210" i="9"/>
  <c r="R1211" i="9"/>
  <c r="R1212" i="9"/>
  <c r="R1213" i="9"/>
  <c r="R1214" i="9"/>
  <c r="R1215" i="9"/>
  <c r="R1216" i="9"/>
  <c r="R1217" i="9"/>
  <c r="R1218" i="9"/>
  <c r="R1219" i="9"/>
  <c r="R1220" i="9"/>
  <c r="R1221" i="9"/>
  <c r="R1222" i="9"/>
  <c r="R1223" i="9"/>
  <c r="R1224" i="9"/>
  <c r="R1225" i="9"/>
  <c r="R1226" i="9"/>
  <c r="R1227" i="9"/>
  <c r="R1228" i="9"/>
  <c r="R1229" i="9"/>
  <c r="R1230" i="9"/>
  <c r="R1231" i="9"/>
  <c r="R1232" i="9"/>
  <c r="R1233" i="9"/>
  <c r="R1234" i="9"/>
  <c r="R1235" i="9"/>
  <c r="R1236" i="9"/>
  <c r="R1237" i="9"/>
  <c r="R1238" i="9"/>
  <c r="R1239" i="9"/>
  <c r="R1240" i="9"/>
  <c r="R1241" i="9"/>
  <c r="R1242" i="9"/>
  <c r="R1243" i="9"/>
  <c r="R1244" i="9"/>
  <c r="R1245" i="9"/>
  <c r="R1246" i="9"/>
  <c r="R1247" i="9"/>
  <c r="R1248" i="9"/>
  <c r="R1249" i="9"/>
  <c r="R1250" i="9"/>
  <c r="R1251" i="9"/>
  <c r="R1252" i="9"/>
  <c r="R1253" i="9"/>
  <c r="R1254" i="9"/>
  <c r="R1255" i="9"/>
  <c r="R1256" i="9"/>
  <c r="R1257" i="9"/>
  <c r="R1258" i="9"/>
  <c r="R1259" i="9"/>
  <c r="R1260" i="9"/>
  <c r="R1261" i="9"/>
  <c r="R1262" i="9"/>
  <c r="R1263" i="9"/>
  <c r="R1264" i="9"/>
  <c r="R1265" i="9"/>
  <c r="R1266" i="9"/>
  <c r="R1267" i="9"/>
  <c r="R1268" i="9"/>
  <c r="R1269" i="9"/>
  <c r="R1270" i="9"/>
  <c r="R1271" i="9"/>
  <c r="R1272" i="9"/>
  <c r="R1273" i="9"/>
  <c r="R1274" i="9"/>
  <c r="R1275" i="9"/>
  <c r="R1276" i="9"/>
  <c r="R1277" i="9"/>
  <c r="R1278" i="9"/>
  <c r="R1279" i="9"/>
  <c r="R1280" i="9"/>
  <c r="R1281" i="9"/>
  <c r="R1282" i="9"/>
  <c r="R1283" i="9"/>
  <c r="R1284" i="9"/>
  <c r="R1285" i="9"/>
  <c r="R1286" i="9"/>
  <c r="R1287" i="9"/>
  <c r="R1288" i="9"/>
  <c r="R1289" i="9"/>
  <c r="R1290" i="9"/>
  <c r="R1291" i="9"/>
  <c r="R1292" i="9"/>
  <c r="R1293" i="9"/>
  <c r="R1294" i="9"/>
  <c r="R1295" i="9"/>
  <c r="R1296" i="9"/>
  <c r="R1297" i="9"/>
  <c r="R1298" i="9"/>
  <c r="R1299" i="9"/>
  <c r="R1300" i="9"/>
  <c r="R1301" i="9"/>
  <c r="R1302" i="9"/>
  <c r="R1303" i="9"/>
  <c r="R1304" i="9"/>
  <c r="R1305" i="9"/>
  <c r="R1306" i="9"/>
  <c r="R1307" i="9"/>
  <c r="R1308" i="9"/>
  <c r="R1309" i="9"/>
  <c r="R1310" i="9"/>
  <c r="R1311" i="9"/>
  <c r="R1312" i="9"/>
  <c r="R1313" i="9"/>
  <c r="R1314" i="9"/>
  <c r="R1315" i="9"/>
  <c r="R1316" i="9"/>
  <c r="R1317" i="9"/>
  <c r="R1318" i="9"/>
  <c r="R1319" i="9"/>
  <c r="R1320" i="9"/>
  <c r="R1321" i="9"/>
  <c r="R1322" i="9"/>
  <c r="R1323" i="9"/>
  <c r="R1324" i="9"/>
  <c r="R1325" i="9"/>
  <c r="R1326" i="9"/>
  <c r="R1327" i="9"/>
  <c r="R1328" i="9"/>
  <c r="R1329" i="9"/>
  <c r="R1330" i="9"/>
  <c r="R1331" i="9"/>
  <c r="R1332" i="9"/>
  <c r="R1333" i="9"/>
  <c r="R1334" i="9"/>
  <c r="R1335" i="9"/>
  <c r="R1336" i="9"/>
  <c r="R1337" i="9"/>
  <c r="R1338" i="9"/>
  <c r="R1339" i="9"/>
  <c r="R1340" i="9"/>
  <c r="R1341" i="9"/>
  <c r="R1342" i="9"/>
  <c r="R1343" i="9"/>
  <c r="R1344" i="9"/>
  <c r="R1345" i="9"/>
  <c r="R1346" i="9"/>
  <c r="R1347" i="9"/>
  <c r="R1348" i="9"/>
  <c r="R1349" i="9"/>
  <c r="R1350" i="9"/>
  <c r="R1351" i="9"/>
  <c r="R1352" i="9"/>
  <c r="R1353" i="9"/>
  <c r="R1354" i="9"/>
  <c r="R1355" i="9"/>
  <c r="R1356" i="9"/>
  <c r="R1357" i="9"/>
  <c r="R1358" i="9"/>
  <c r="R1359" i="9"/>
  <c r="R1360" i="9"/>
  <c r="R1361" i="9"/>
  <c r="R1362" i="9"/>
  <c r="R1363" i="9"/>
  <c r="R1364" i="9"/>
  <c r="R1365" i="9"/>
  <c r="R1366" i="9"/>
  <c r="R1367" i="9"/>
  <c r="R1368" i="9"/>
  <c r="R1369" i="9"/>
  <c r="R1370" i="9"/>
  <c r="R1371" i="9"/>
  <c r="R1372" i="9"/>
  <c r="R1373" i="9"/>
  <c r="R1374" i="9"/>
  <c r="R1375" i="9"/>
  <c r="R1376" i="9"/>
  <c r="R1377" i="9"/>
  <c r="R1378" i="9"/>
  <c r="R1379" i="9"/>
  <c r="R1380" i="9"/>
  <c r="R1381" i="9"/>
  <c r="R1382" i="9"/>
  <c r="R1383" i="9"/>
  <c r="R1384" i="9"/>
  <c r="R1385" i="9"/>
  <c r="R1386" i="9"/>
  <c r="R1387" i="9"/>
  <c r="R1388" i="9"/>
  <c r="R1389" i="9"/>
  <c r="R1390" i="9"/>
  <c r="R1391" i="9"/>
  <c r="R1392" i="9"/>
  <c r="R1393" i="9"/>
  <c r="R1394" i="9"/>
  <c r="R1395" i="9"/>
  <c r="R1396" i="9"/>
  <c r="R1397" i="9"/>
  <c r="R1398" i="9"/>
  <c r="R1399" i="9"/>
  <c r="R1400" i="9"/>
  <c r="R1401" i="9"/>
  <c r="R1402" i="9"/>
  <c r="R1403" i="9"/>
  <c r="R1404" i="9"/>
  <c r="R1405" i="9"/>
  <c r="R1406" i="9"/>
  <c r="R1407" i="9"/>
  <c r="R1408" i="9"/>
  <c r="R1409" i="9"/>
  <c r="R1410" i="9"/>
  <c r="R1411" i="9"/>
  <c r="R1412" i="9"/>
  <c r="R1413" i="9"/>
  <c r="R1414" i="9"/>
  <c r="R1415" i="9"/>
  <c r="R1416" i="9"/>
  <c r="R1417" i="9"/>
  <c r="R1418" i="9"/>
  <c r="R1419" i="9"/>
  <c r="R1420" i="9"/>
  <c r="R1421" i="9"/>
  <c r="R1422" i="9"/>
  <c r="R1423" i="9"/>
  <c r="R1424" i="9"/>
  <c r="R1425" i="9"/>
  <c r="R1426" i="9"/>
  <c r="R1427" i="9"/>
  <c r="R1428" i="9"/>
  <c r="R1429" i="9"/>
  <c r="R1430" i="9"/>
  <c r="R1431" i="9"/>
  <c r="R1432" i="9"/>
  <c r="R1433" i="9"/>
  <c r="R1434" i="9"/>
  <c r="R1435" i="9"/>
  <c r="R1436" i="9"/>
  <c r="R1437" i="9"/>
  <c r="R1438" i="9"/>
  <c r="R1439" i="9"/>
  <c r="R1440" i="9"/>
  <c r="R1441" i="9"/>
  <c r="R1442" i="9"/>
  <c r="R1443" i="9"/>
  <c r="R1444" i="9"/>
  <c r="R1445" i="9"/>
  <c r="R1446" i="9"/>
  <c r="R1447" i="9"/>
  <c r="R1448" i="9"/>
  <c r="R1449" i="9"/>
  <c r="R1450" i="9"/>
  <c r="R1451" i="9"/>
  <c r="R1452" i="9"/>
  <c r="R1453" i="9"/>
  <c r="R1454" i="9"/>
  <c r="R1455" i="9"/>
  <c r="R1456" i="9"/>
  <c r="R1457" i="9"/>
  <c r="R1458" i="9"/>
  <c r="R1459" i="9"/>
  <c r="R1460" i="9"/>
  <c r="R1461" i="9"/>
  <c r="R1462" i="9"/>
  <c r="R1463" i="9"/>
  <c r="R1464" i="9"/>
  <c r="R1465" i="9"/>
  <c r="R1466" i="9"/>
  <c r="R1467" i="9"/>
  <c r="R1468" i="9"/>
  <c r="R1469" i="9"/>
  <c r="R1470" i="9"/>
  <c r="R1471" i="9"/>
  <c r="R1111" i="9"/>
  <c r="Y747" i="9"/>
  <c r="Y748" i="9"/>
  <c r="Y749" i="9"/>
  <c r="Y750" i="9"/>
  <c r="Y751" i="9"/>
  <c r="Y752" i="9"/>
  <c r="Y753" i="9"/>
  <c r="Y754" i="9"/>
  <c r="Y755" i="9"/>
  <c r="Y756" i="9"/>
  <c r="Y757" i="9"/>
  <c r="Y758" i="9"/>
  <c r="Y759" i="9"/>
  <c r="Y760" i="9"/>
  <c r="Y761" i="9"/>
  <c r="Y762" i="9"/>
  <c r="Y763" i="9"/>
  <c r="Y764" i="9"/>
  <c r="Y765" i="9"/>
  <c r="Y766" i="9"/>
  <c r="Y767" i="9"/>
  <c r="Y768" i="9"/>
  <c r="Y769" i="9"/>
  <c r="Y770" i="9"/>
  <c r="Y771" i="9"/>
  <c r="Y772" i="9"/>
  <c r="Y773" i="9"/>
  <c r="Y774" i="9"/>
  <c r="Y775" i="9"/>
  <c r="Y776" i="9"/>
  <c r="Y777" i="9"/>
  <c r="Y778" i="9"/>
  <c r="Y779" i="9"/>
  <c r="Y780" i="9"/>
  <c r="Y781" i="9"/>
  <c r="Y782" i="9"/>
  <c r="Y783" i="9"/>
  <c r="Y784" i="9"/>
  <c r="Y785" i="9"/>
  <c r="Y786" i="9"/>
  <c r="Y787" i="9"/>
  <c r="Y788" i="9"/>
  <c r="Y789" i="9"/>
  <c r="Y790" i="9"/>
  <c r="Y791" i="9"/>
  <c r="Y792" i="9"/>
  <c r="Y793" i="9"/>
  <c r="Y794" i="9"/>
  <c r="Y795" i="9"/>
  <c r="Y796" i="9"/>
  <c r="Y797" i="9"/>
  <c r="Y798" i="9"/>
  <c r="Y799" i="9"/>
  <c r="Y800" i="9"/>
  <c r="Y801" i="9"/>
  <c r="Y802" i="9"/>
  <c r="Y803" i="9"/>
  <c r="Y804" i="9"/>
  <c r="Y805" i="9"/>
  <c r="Y806" i="9"/>
  <c r="Y807" i="9"/>
  <c r="Y808" i="9"/>
  <c r="Y809" i="9"/>
  <c r="Y810" i="9"/>
  <c r="Y811" i="9"/>
  <c r="Y812" i="9"/>
  <c r="Y813" i="9"/>
  <c r="Y814" i="9"/>
  <c r="Y815" i="9"/>
  <c r="Y816" i="9"/>
  <c r="Y817" i="9"/>
  <c r="Y818" i="9"/>
  <c r="Y819" i="9"/>
  <c r="Y820" i="9"/>
  <c r="Y821" i="9"/>
  <c r="Y822" i="9"/>
  <c r="Y823" i="9"/>
  <c r="Y824" i="9"/>
  <c r="Y825" i="9"/>
  <c r="Y826" i="9"/>
  <c r="Y827" i="9"/>
  <c r="Y828" i="9"/>
  <c r="Y829" i="9"/>
  <c r="Y830" i="9"/>
  <c r="Y831" i="9"/>
  <c r="Y832" i="9"/>
  <c r="Y833" i="9"/>
  <c r="Y834" i="9"/>
  <c r="Y835" i="9"/>
  <c r="Y836" i="9"/>
  <c r="Y837" i="9"/>
  <c r="Y838" i="9"/>
  <c r="Y839" i="9"/>
  <c r="Y840" i="9"/>
  <c r="Y841" i="9"/>
  <c r="Y842" i="9"/>
  <c r="Y843" i="9"/>
  <c r="Y844" i="9"/>
  <c r="Y845" i="9"/>
  <c r="Y846" i="9"/>
  <c r="Y847" i="9"/>
  <c r="Y848" i="9"/>
  <c r="Y849" i="9"/>
  <c r="Y850" i="9"/>
  <c r="Y851" i="9"/>
  <c r="Y852" i="9"/>
  <c r="Y853" i="9"/>
  <c r="Y854" i="9"/>
  <c r="Y855" i="9"/>
  <c r="Y856" i="9"/>
  <c r="Y857" i="9"/>
  <c r="Y858" i="9"/>
  <c r="Y859" i="9"/>
  <c r="Y860" i="9"/>
  <c r="Y861" i="9"/>
  <c r="Y862" i="9"/>
  <c r="Y863" i="9"/>
  <c r="Y864" i="9"/>
  <c r="Y865" i="9"/>
  <c r="Y866" i="9"/>
  <c r="Y867" i="9"/>
  <c r="Y868" i="9"/>
  <c r="Y869" i="9"/>
  <c r="Y870" i="9"/>
  <c r="Y871" i="9"/>
  <c r="Y872" i="9"/>
  <c r="Y873" i="9"/>
  <c r="Y874" i="9"/>
  <c r="Y875" i="9"/>
  <c r="Y876" i="9"/>
  <c r="Y877" i="9"/>
  <c r="Y878" i="9"/>
  <c r="Y879" i="9"/>
  <c r="Y880" i="9"/>
  <c r="Y881" i="9"/>
  <c r="Y882" i="9"/>
  <c r="Y883" i="9"/>
  <c r="Y884" i="9"/>
  <c r="Y885" i="9"/>
  <c r="Y886" i="9"/>
  <c r="Y887" i="9"/>
  <c r="Y888" i="9"/>
  <c r="Y889" i="9"/>
  <c r="Y890" i="9"/>
  <c r="Y891" i="9"/>
  <c r="Y892" i="9"/>
  <c r="Y893" i="9"/>
  <c r="Y894" i="9"/>
  <c r="Y895" i="9"/>
  <c r="Y896" i="9"/>
  <c r="Y897" i="9"/>
  <c r="Y898" i="9"/>
  <c r="Y899" i="9"/>
  <c r="Y900" i="9"/>
  <c r="Y901" i="9"/>
  <c r="Y902" i="9"/>
  <c r="Y903" i="9"/>
  <c r="Y904" i="9"/>
  <c r="Y905" i="9"/>
  <c r="Y906" i="9"/>
  <c r="Y907" i="9"/>
  <c r="Y908" i="9"/>
  <c r="Y909" i="9"/>
  <c r="Y910" i="9"/>
  <c r="Y911" i="9"/>
  <c r="Y912" i="9"/>
  <c r="Y913" i="9"/>
  <c r="Y914" i="9"/>
  <c r="Y915" i="9"/>
  <c r="Y916" i="9"/>
  <c r="Y917" i="9"/>
  <c r="Y918" i="9"/>
  <c r="Y919" i="9"/>
  <c r="Y920" i="9"/>
  <c r="Y921" i="9"/>
  <c r="Y922" i="9"/>
  <c r="Y923" i="9"/>
  <c r="Y924" i="9"/>
  <c r="Y925" i="9"/>
  <c r="Y926" i="9"/>
  <c r="Y927" i="9"/>
  <c r="Y928" i="9"/>
  <c r="Y929" i="9"/>
  <c r="Y930" i="9"/>
  <c r="Y931" i="9"/>
  <c r="Y932" i="9"/>
  <c r="Y933" i="9"/>
  <c r="Y934" i="9"/>
  <c r="Y935" i="9"/>
  <c r="Y936" i="9"/>
  <c r="Y937" i="9"/>
  <c r="Y938" i="9"/>
  <c r="Y939" i="9"/>
  <c r="Y940" i="9"/>
  <c r="Y941" i="9"/>
  <c r="Y942" i="9"/>
  <c r="Y943" i="9"/>
  <c r="Y944" i="9"/>
  <c r="Y945" i="9"/>
  <c r="Y946" i="9"/>
  <c r="Y947" i="9"/>
  <c r="Y948" i="9"/>
  <c r="Y949" i="9"/>
  <c r="Y950" i="9"/>
  <c r="Y951" i="9"/>
  <c r="Y952" i="9"/>
  <c r="Y953" i="9"/>
  <c r="Y954" i="9"/>
  <c r="Y955" i="9"/>
  <c r="Y956" i="9"/>
  <c r="Y957" i="9"/>
  <c r="Y958" i="9"/>
  <c r="Y959" i="9"/>
  <c r="Y960" i="9"/>
  <c r="Y961" i="9"/>
  <c r="Y962" i="9"/>
  <c r="Y963" i="9"/>
  <c r="Y964" i="9"/>
  <c r="Y965" i="9"/>
  <c r="Y966" i="9"/>
  <c r="Y967" i="9"/>
  <c r="Y968" i="9"/>
  <c r="Y969" i="9"/>
  <c r="Y970" i="9"/>
  <c r="Y971" i="9"/>
  <c r="Y972" i="9"/>
  <c r="Y973" i="9"/>
  <c r="Y974" i="9"/>
  <c r="Y975" i="9"/>
  <c r="Y976" i="9"/>
  <c r="Y977" i="9"/>
  <c r="Y978" i="9"/>
  <c r="Y979" i="9"/>
  <c r="Y980" i="9"/>
  <c r="Y981" i="9"/>
  <c r="Y982" i="9"/>
  <c r="Y983" i="9"/>
  <c r="Y984" i="9"/>
  <c r="Y985" i="9"/>
  <c r="Y986" i="9"/>
  <c r="Y987" i="9"/>
  <c r="Y988" i="9"/>
  <c r="Y989" i="9"/>
  <c r="Y990" i="9"/>
  <c r="Y991" i="9"/>
  <c r="Y992" i="9"/>
  <c r="Y993" i="9"/>
  <c r="Y994" i="9"/>
  <c r="Y995" i="9"/>
  <c r="Y996" i="9"/>
  <c r="Y997" i="9"/>
  <c r="Y998" i="9"/>
  <c r="Y999" i="9"/>
  <c r="Y1000" i="9"/>
  <c r="Y1001" i="9"/>
  <c r="Y1002" i="9"/>
  <c r="Y1003" i="9"/>
  <c r="Y1004" i="9"/>
  <c r="Y1005" i="9"/>
  <c r="Y1006" i="9"/>
  <c r="Y1007" i="9"/>
  <c r="Y1008" i="9"/>
  <c r="Y1009" i="9"/>
  <c r="Y1010" i="9"/>
  <c r="Y1011" i="9"/>
  <c r="Y1012" i="9"/>
  <c r="Y1013" i="9"/>
  <c r="Y1014" i="9"/>
  <c r="Y1015" i="9"/>
  <c r="Y1016" i="9"/>
  <c r="Y1017" i="9"/>
  <c r="Y1018" i="9"/>
  <c r="Y1019" i="9"/>
  <c r="Y1020" i="9"/>
  <c r="Y1021" i="9"/>
  <c r="Y1022" i="9"/>
  <c r="Y1023" i="9"/>
  <c r="Y1024" i="9"/>
  <c r="Y1025" i="9"/>
  <c r="Y1026" i="9"/>
  <c r="Y1027" i="9"/>
  <c r="Y1028" i="9"/>
  <c r="Y1029" i="9"/>
  <c r="Y1030" i="9"/>
  <c r="Y1031" i="9"/>
  <c r="Y1032" i="9"/>
  <c r="Y1033" i="9"/>
  <c r="Y1034" i="9"/>
  <c r="Y1035" i="9"/>
  <c r="Y1036" i="9"/>
  <c r="Y1037" i="9"/>
  <c r="Y1038" i="9"/>
  <c r="Y1039" i="9"/>
  <c r="Y1040" i="9"/>
  <c r="Y1041" i="9"/>
  <c r="Y1042" i="9"/>
  <c r="Y1043" i="9"/>
  <c r="Y1044" i="9"/>
  <c r="Y1045" i="9"/>
  <c r="Y1046" i="9"/>
  <c r="Y1047" i="9"/>
  <c r="Y1048" i="9"/>
  <c r="Y1049" i="9"/>
  <c r="Y1050" i="9"/>
  <c r="Y1051" i="9"/>
  <c r="Y1052" i="9"/>
  <c r="Y1053" i="9"/>
  <c r="Y1054" i="9"/>
  <c r="Y1055" i="9"/>
  <c r="Y1056" i="9"/>
  <c r="Y1057" i="9"/>
  <c r="Y1058" i="9"/>
  <c r="Y1059" i="9"/>
  <c r="Y1060" i="9"/>
  <c r="Y1061" i="9"/>
  <c r="Y1062" i="9"/>
  <c r="Y1063" i="9"/>
  <c r="Y1064" i="9"/>
  <c r="Y1065" i="9"/>
  <c r="Y1066" i="9"/>
  <c r="Y1067" i="9"/>
  <c r="Y1068" i="9"/>
  <c r="Y1069" i="9"/>
  <c r="Y1070" i="9"/>
  <c r="Y1071" i="9"/>
  <c r="Y1072" i="9"/>
  <c r="Y1073" i="9"/>
  <c r="Y1074" i="9"/>
  <c r="Y1075" i="9"/>
  <c r="Y1076" i="9"/>
  <c r="Y1077" i="9"/>
  <c r="Y1078" i="9"/>
  <c r="Y1079" i="9"/>
  <c r="Y1080" i="9"/>
  <c r="Y1081" i="9"/>
  <c r="Y1082" i="9"/>
  <c r="Y1083" i="9"/>
  <c r="Y1084" i="9"/>
  <c r="Y1085" i="9"/>
  <c r="Y1086" i="9"/>
  <c r="Y1087" i="9"/>
  <c r="Y1088" i="9"/>
  <c r="Y1089" i="9"/>
  <c r="Y1090" i="9"/>
  <c r="Y1091" i="9"/>
  <c r="Y1092" i="9"/>
  <c r="Y1093" i="9"/>
  <c r="Y1094" i="9"/>
  <c r="Y1095" i="9"/>
  <c r="Y1096" i="9"/>
  <c r="Y1097" i="9"/>
  <c r="Y1098" i="9"/>
  <c r="Y1099" i="9"/>
  <c r="Y1100" i="9"/>
  <c r="Y1101" i="9"/>
  <c r="Y1102" i="9"/>
  <c r="Y1103" i="9"/>
  <c r="Y1104" i="9"/>
  <c r="Y1105" i="9"/>
  <c r="Y1106" i="9"/>
  <c r="Y746" i="9"/>
  <c r="X747" i="9"/>
  <c r="X748" i="9"/>
  <c r="X749" i="9"/>
  <c r="X750" i="9"/>
  <c r="X751" i="9"/>
  <c r="X752" i="9"/>
  <c r="X753" i="9"/>
  <c r="X754" i="9"/>
  <c r="X755" i="9"/>
  <c r="X756" i="9"/>
  <c r="X757" i="9"/>
  <c r="X758" i="9"/>
  <c r="X759" i="9"/>
  <c r="X760" i="9"/>
  <c r="X761" i="9"/>
  <c r="X762" i="9"/>
  <c r="X763" i="9"/>
  <c r="X764" i="9"/>
  <c r="X765" i="9"/>
  <c r="X766" i="9"/>
  <c r="X767" i="9"/>
  <c r="X768" i="9"/>
  <c r="X769" i="9"/>
  <c r="X770" i="9"/>
  <c r="X771" i="9"/>
  <c r="X772" i="9"/>
  <c r="X773" i="9"/>
  <c r="X774" i="9"/>
  <c r="X775" i="9"/>
  <c r="X776" i="9"/>
  <c r="X777" i="9"/>
  <c r="X778" i="9"/>
  <c r="X779" i="9"/>
  <c r="X780" i="9"/>
  <c r="X781" i="9"/>
  <c r="X782" i="9"/>
  <c r="X783" i="9"/>
  <c r="X784" i="9"/>
  <c r="X785" i="9"/>
  <c r="X786" i="9"/>
  <c r="X787" i="9"/>
  <c r="X788" i="9"/>
  <c r="X789" i="9"/>
  <c r="X790" i="9"/>
  <c r="X791" i="9"/>
  <c r="X792" i="9"/>
  <c r="X793" i="9"/>
  <c r="X794" i="9"/>
  <c r="X795" i="9"/>
  <c r="X796" i="9"/>
  <c r="X797" i="9"/>
  <c r="X798" i="9"/>
  <c r="X799" i="9"/>
  <c r="X800" i="9"/>
  <c r="X801" i="9"/>
  <c r="X802" i="9"/>
  <c r="X803" i="9"/>
  <c r="X804" i="9"/>
  <c r="X805" i="9"/>
  <c r="X806" i="9"/>
  <c r="X807" i="9"/>
  <c r="X808" i="9"/>
  <c r="X809" i="9"/>
  <c r="X810" i="9"/>
  <c r="X811" i="9"/>
  <c r="X812" i="9"/>
  <c r="X813" i="9"/>
  <c r="X814" i="9"/>
  <c r="X815" i="9"/>
  <c r="X816" i="9"/>
  <c r="X817" i="9"/>
  <c r="X818" i="9"/>
  <c r="X819" i="9"/>
  <c r="X820" i="9"/>
  <c r="X821" i="9"/>
  <c r="X822" i="9"/>
  <c r="X823" i="9"/>
  <c r="X824" i="9"/>
  <c r="X825" i="9"/>
  <c r="X826" i="9"/>
  <c r="X827" i="9"/>
  <c r="X828" i="9"/>
  <c r="X829" i="9"/>
  <c r="X830" i="9"/>
  <c r="X831" i="9"/>
  <c r="X832" i="9"/>
  <c r="X833" i="9"/>
  <c r="X834" i="9"/>
  <c r="X835" i="9"/>
  <c r="X836" i="9"/>
  <c r="X837" i="9"/>
  <c r="X838" i="9"/>
  <c r="X839" i="9"/>
  <c r="X840" i="9"/>
  <c r="X841" i="9"/>
  <c r="X842" i="9"/>
  <c r="X843" i="9"/>
  <c r="X844" i="9"/>
  <c r="X845" i="9"/>
  <c r="X846" i="9"/>
  <c r="X847" i="9"/>
  <c r="X848" i="9"/>
  <c r="X849" i="9"/>
  <c r="X850" i="9"/>
  <c r="X851" i="9"/>
  <c r="X852" i="9"/>
  <c r="X853" i="9"/>
  <c r="X854" i="9"/>
  <c r="X855" i="9"/>
  <c r="X856" i="9"/>
  <c r="X857" i="9"/>
  <c r="X858" i="9"/>
  <c r="X859" i="9"/>
  <c r="X860" i="9"/>
  <c r="X861" i="9"/>
  <c r="X862" i="9"/>
  <c r="X863" i="9"/>
  <c r="X864" i="9"/>
  <c r="X865" i="9"/>
  <c r="X866" i="9"/>
  <c r="X867" i="9"/>
  <c r="X868" i="9"/>
  <c r="X869" i="9"/>
  <c r="X870" i="9"/>
  <c r="X871" i="9"/>
  <c r="X872" i="9"/>
  <c r="X873" i="9"/>
  <c r="X874" i="9"/>
  <c r="X875" i="9"/>
  <c r="X876" i="9"/>
  <c r="X877" i="9"/>
  <c r="X878" i="9"/>
  <c r="X879" i="9"/>
  <c r="X880" i="9"/>
  <c r="X881" i="9"/>
  <c r="X882" i="9"/>
  <c r="X883" i="9"/>
  <c r="X884" i="9"/>
  <c r="X885" i="9"/>
  <c r="X886" i="9"/>
  <c r="X887" i="9"/>
  <c r="X888" i="9"/>
  <c r="X889" i="9"/>
  <c r="X890" i="9"/>
  <c r="X891" i="9"/>
  <c r="X892" i="9"/>
  <c r="X893" i="9"/>
  <c r="X894" i="9"/>
  <c r="X895" i="9"/>
  <c r="X896" i="9"/>
  <c r="X897" i="9"/>
  <c r="X898" i="9"/>
  <c r="X899" i="9"/>
  <c r="X900" i="9"/>
  <c r="X901" i="9"/>
  <c r="X902" i="9"/>
  <c r="X903" i="9"/>
  <c r="X904" i="9"/>
  <c r="X905" i="9"/>
  <c r="X906" i="9"/>
  <c r="X907" i="9"/>
  <c r="X908" i="9"/>
  <c r="X909" i="9"/>
  <c r="X910" i="9"/>
  <c r="X911" i="9"/>
  <c r="X912" i="9"/>
  <c r="X913" i="9"/>
  <c r="X914" i="9"/>
  <c r="X915" i="9"/>
  <c r="X916" i="9"/>
  <c r="X917" i="9"/>
  <c r="X918" i="9"/>
  <c r="X919" i="9"/>
  <c r="X920" i="9"/>
  <c r="X921" i="9"/>
  <c r="X922" i="9"/>
  <c r="X923" i="9"/>
  <c r="X924" i="9"/>
  <c r="X925" i="9"/>
  <c r="X926" i="9"/>
  <c r="X927" i="9"/>
  <c r="X928" i="9"/>
  <c r="X929" i="9"/>
  <c r="X930" i="9"/>
  <c r="X931" i="9"/>
  <c r="X932" i="9"/>
  <c r="X933" i="9"/>
  <c r="X934" i="9"/>
  <c r="X935" i="9"/>
  <c r="X936" i="9"/>
  <c r="X937" i="9"/>
  <c r="X938" i="9"/>
  <c r="X939" i="9"/>
  <c r="X940" i="9"/>
  <c r="X941" i="9"/>
  <c r="X942" i="9"/>
  <c r="X943" i="9"/>
  <c r="X944" i="9"/>
  <c r="X945" i="9"/>
  <c r="X946" i="9"/>
  <c r="X947" i="9"/>
  <c r="X948" i="9"/>
  <c r="X949" i="9"/>
  <c r="X950" i="9"/>
  <c r="X951" i="9"/>
  <c r="X952" i="9"/>
  <c r="X953" i="9"/>
  <c r="X954" i="9"/>
  <c r="X955" i="9"/>
  <c r="X956" i="9"/>
  <c r="X957" i="9"/>
  <c r="X958" i="9"/>
  <c r="X959" i="9"/>
  <c r="X960" i="9"/>
  <c r="X961" i="9"/>
  <c r="X962" i="9"/>
  <c r="X963" i="9"/>
  <c r="X964" i="9"/>
  <c r="X965" i="9"/>
  <c r="X966" i="9"/>
  <c r="X967" i="9"/>
  <c r="X968" i="9"/>
  <c r="X969" i="9"/>
  <c r="X970" i="9"/>
  <c r="X971" i="9"/>
  <c r="X972" i="9"/>
  <c r="X973" i="9"/>
  <c r="X974" i="9"/>
  <c r="X975" i="9"/>
  <c r="X976" i="9"/>
  <c r="X977" i="9"/>
  <c r="X978" i="9"/>
  <c r="X979" i="9"/>
  <c r="X980" i="9"/>
  <c r="X981" i="9"/>
  <c r="X982" i="9"/>
  <c r="X983" i="9"/>
  <c r="X984" i="9"/>
  <c r="X985" i="9"/>
  <c r="X986" i="9"/>
  <c r="X987" i="9"/>
  <c r="X988" i="9"/>
  <c r="X989" i="9"/>
  <c r="X990" i="9"/>
  <c r="X991" i="9"/>
  <c r="X992" i="9"/>
  <c r="X993" i="9"/>
  <c r="X994" i="9"/>
  <c r="X995" i="9"/>
  <c r="X996" i="9"/>
  <c r="X997" i="9"/>
  <c r="X998" i="9"/>
  <c r="X999" i="9"/>
  <c r="X1000" i="9"/>
  <c r="X1001" i="9"/>
  <c r="X1002" i="9"/>
  <c r="X1003" i="9"/>
  <c r="X1004" i="9"/>
  <c r="X1005" i="9"/>
  <c r="X1006" i="9"/>
  <c r="X1007" i="9"/>
  <c r="X1008" i="9"/>
  <c r="X1009" i="9"/>
  <c r="X1010" i="9"/>
  <c r="X1011" i="9"/>
  <c r="X1012" i="9"/>
  <c r="X1013" i="9"/>
  <c r="X1014" i="9"/>
  <c r="X1015" i="9"/>
  <c r="X1016" i="9"/>
  <c r="X1017" i="9"/>
  <c r="X1018" i="9"/>
  <c r="X1019" i="9"/>
  <c r="X1020" i="9"/>
  <c r="X1021" i="9"/>
  <c r="X1022" i="9"/>
  <c r="X1023" i="9"/>
  <c r="X1024" i="9"/>
  <c r="X1025" i="9"/>
  <c r="X1026" i="9"/>
  <c r="X1027" i="9"/>
  <c r="X1028" i="9"/>
  <c r="X1029" i="9"/>
  <c r="X1030" i="9"/>
  <c r="X1031" i="9"/>
  <c r="X1032" i="9"/>
  <c r="X1033" i="9"/>
  <c r="X1034" i="9"/>
  <c r="X1035" i="9"/>
  <c r="X1036" i="9"/>
  <c r="X1037" i="9"/>
  <c r="X1038" i="9"/>
  <c r="X1039" i="9"/>
  <c r="X1040" i="9"/>
  <c r="X1041" i="9"/>
  <c r="X1042" i="9"/>
  <c r="X1043" i="9"/>
  <c r="X1044" i="9"/>
  <c r="X1045" i="9"/>
  <c r="X1046" i="9"/>
  <c r="X1047" i="9"/>
  <c r="X1048" i="9"/>
  <c r="X1049" i="9"/>
  <c r="X1050" i="9"/>
  <c r="X1051" i="9"/>
  <c r="X1052" i="9"/>
  <c r="X1053" i="9"/>
  <c r="X1054" i="9"/>
  <c r="X1055" i="9"/>
  <c r="X1056" i="9"/>
  <c r="X1057" i="9"/>
  <c r="X1058" i="9"/>
  <c r="X1059" i="9"/>
  <c r="X1060" i="9"/>
  <c r="X1061" i="9"/>
  <c r="X1062" i="9"/>
  <c r="X1063" i="9"/>
  <c r="X1064" i="9"/>
  <c r="X1065" i="9"/>
  <c r="X1066" i="9"/>
  <c r="X1067" i="9"/>
  <c r="X1068" i="9"/>
  <c r="X1069" i="9"/>
  <c r="X1070" i="9"/>
  <c r="X1071" i="9"/>
  <c r="X1072" i="9"/>
  <c r="X1073" i="9"/>
  <c r="X1074" i="9"/>
  <c r="X1075" i="9"/>
  <c r="X1076" i="9"/>
  <c r="X1077" i="9"/>
  <c r="X1078" i="9"/>
  <c r="X1079" i="9"/>
  <c r="X1080" i="9"/>
  <c r="X1081" i="9"/>
  <c r="X1082" i="9"/>
  <c r="X1083" i="9"/>
  <c r="X1084" i="9"/>
  <c r="X1085" i="9"/>
  <c r="X1086" i="9"/>
  <c r="X1087" i="9"/>
  <c r="X1088" i="9"/>
  <c r="X1089" i="9"/>
  <c r="X1090" i="9"/>
  <c r="X1091" i="9"/>
  <c r="X1092" i="9"/>
  <c r="X1093" i="9"/>
  <c r="X1094" i="9"/>
  <c r="X1095" i="9"/>
  <c r="X1096" i="9"/>
  <c r="X1097" i="9"/>
  <c r="X1098" i="9"/>
  <c r="X1099" i="9"/>
  <c r="X1100" i="9"/>
  <c r="X1101" i="9"/>
  <c r="X1102" i="9"/>
  <c r="X1103" i="9"/>
  <c r="X1104" i="9"/>
  <c r="X1105" i="9"/>
  <c r="X1106" i="9"/>
  <c r="X746" i="9"/>
  <c r="S747" i="9"/>
  <c r="S748" i="9"/>
  <c r="S749" i="9"/>
  <c r="S750" i="9"/>
  <c r="S751" i="9"/>
  <c r="S752" i="9"/>
  <c r="S753" i="9"/>
  <c r="S754" i="9"/>
  <c r="S755" i="9"/>
  <c r="S756" i="9"/>
  <c r="S757" i="9"/>
  <c r="S758" i="9"/>
  <c r="S759" i="9"/>
  <c r="S760" i="9"/>
  <c r="S761" i="9"/>
  <c r="S762" i="9"/>
  <c r="S763" i="9"/>
  <c r="S764" i="9"/>
  <c r="S765" i="9"/>
  <c r="S766" i="9"/>
  <c r="S767" i="9"/>
  <c r="S768" i="9"/>
  <c r="S769" i="9"/>
  <c r="S770" i="9"/>
  <c r="S771" i="9"/>
  <c r="S772" i="9"/>
  <c r="S773" i="9"/>
  <c r="S774" i="9"/>
  <c r="S775" i="9"/>
  <c r="S776" i="9"/>
  <c r="S777" i="9"/>
  <c r="S778" i="9"/>
  <c r="S779" i="9"/>
  <c r="S780" i="9"/>
  <c r="S781" i="9"/>
  <c r="S782" i="9"/>
  <c r="S783" i="9"/>
  <c r="S784" i="9"/>
  <c r="S785" i="9"/>
  <c r="S786" i="9"/>
  <c r="S787" i="9"/>
  <c r="S788" i="9"/>
  <c r="S789" i="9"/>
  <c r="S790" i="9"/>
  <c r="S791" i="9"/>
  <c r="S792" i="9"/>
  <c r="S793" i="9"/>
  <c r="S794" i="9"/>
  <c r="S795" i="9"/>
  <c r="S796" i="9"/>
  <c r="S797" i="9"/>
  <c r="S798" i="9"/>
  <c r="S799" i="9"/>
  <c r="S800" i="9"/>
  <c r="S801" i="9"/>
  <c r="S802" i="9"/>
  <c r="S803" i="9"/>
  <c r="S804" i="9"/>
  <c r="S805" i="9"/>
  <c r="S806" i="9"/>
  <c r="S807" i="9"/>
  <c r="S808" i="9"/>
  <c r="S809" i="9"/>
  <c r="S810" i="9"/>
  <c r="S811" i="9"/>
  <c r="S812" i="9"/>
  <c r="S813" i="9"/>
  <c r="S814" i="9"/>
  <c r="S815" i="9"/>
  <c r="S816" i="9"/>
  <c r="S817" i="9"/>
  <c r="S818" i="9"/>
  <c r="S819" i="9"/>
  <c r="S820" i="9"/>
  <c r="S821" i="9"/>
  <c r="S822" i="9"/>
  <c r="S823" i="9"/>
  <c r="S824" i="9"/>
  <c r="S825" i="9"/>
  <c r="S826" i="9"/>
  <c r="S827" i="9"/>
  <c r="S828" i="9"/>
  <c r="S829" i="9"/>
  <c r="S830" i="9"/>
  <c r="S831" i="9"/>
  <c r="S832" i="9"/>
  <c r="S833" i="9"/>
  <c r="S834" i="9"/>
  <c r="S835" i="9"/>
  <c r="S836" i="9"/>
  <c r="S837" i="9"/>
  <c r="S838" i="9"/>
  <c r="S839" i="9"/>
  <c r="S840" i="9"/>
  <c r="S841" i="9"/>
  <c r="S842" i="9"/>
  <c r="S843" i="9"/>
  <c r="S844" i="9"/>
  <c r="S845" i="9"/>
  <c r="S846" i="9"/>
  <c r="S847" i="9"/>
  <c r="S848" i="9"/>
  <c r="S849" i="9"/>
  <c r="S850" i="9"/>
  <c r="S851" i="9"/>
  <c r="S852" i="9"/>
  <c r="S853" i="9"/>
  <c r="S854" i="9"/>
  <c r="S855" i="9"/>
  <c r="S856" i="9"/>
  <c r="S857" i="9"/>
  <c r="S858" i="9"/>
  <c r="S859" i="9"/>
  <c r="S860" i="9"/>
  <c r="S861" i="9"/>
  <c r="S862" i="9"/>
  <c r="S863" i="9"/>
  <c r="S864" i="9"/>
  <c r="S865" i="9"/>
  <c r="S866" i="9"/>
  <c r="S867" i="9"/>
  <c r="S868" i="9"/>
  <c r="S869" i="9"/>
  <c r="S870" i="9"/>
  <c r="S871" i="9"/>
  <c r="S872" i="9"/>
  <c r="S873" i="9"/>
  <c r="S874" i="9"/>
  <c r="S875" i="9"/>
  <c r="S876" i="9"/>
  <c r="S877" i="9"/>
  <c r="S878" i="9"/>
  <c r="S879" i="9"/>
  <c r="S880" i="9"/>
  <c r="S881" i="9"/>
  <c r="S882" i="9"/>
  <c r="S883" i="9"/>
  <c r="S884" i="9"/>
  <c r="S885" i="9"/>
  <c r="S886" i="9"/>
  <c r="S887" i="9"/>
  <c r="S888" i="9"/>
  <c r="S889" i="9"/>
  <c r="S890" i="9"/>
  <c r="S891" i="9"/>
  <c r="S892" i="9"/>
  <c r="S893" i="9"/>
  <c r="S894" i="9"/>
  <c r="S895" i="9"/>
  <c r="S896" i="9"/>
  <c r="S897" i="9"/>
  <c r="S898" i="9"/>
  <c r="S899" i="9"/>
  <c r="S900" i="9"/>
  <c r="S901" i="9"/>
  <c r="S902" i="9"/>
  <c r="S903" i="9"/>
  <c r="S904" i="9"/>
  <c r="S905" i="9"/>
  <c r="S906" i="9"/>
  <c r="S907" i="9"/>
  <c r="S908" i="9"/>
  <c r="S909" i="9"/>
  <c r="S910" i="9"/>
  <c r="S911" i="9"/>
  <c r="S912" i="9"/>
  <c r="S913" i="9"/>
  <c r="S914" i="9"/>
  <c r="S915" i="9"/>
  <c r="S916" i="9"/>
  <c r="S917" i="9"/>
  <c r="S918" i="9"/>
  <c r="S919" i="9"/>
  <c r="S920" i="9"/>
  <c r="S921" i="9"/>
  <c r="S922" i="9"/>
  <c r="S923" i="9"/>
  <c r="S924" i="9"/>
  <c r="S925" i="9"/>
  <c r="S926" i="9"/>
  <c r="S927" i="9"/>
  <c r="S928" i="9"/>
  <c r="S929" i="9"/>
  <c r="S930" i="9"/>
  <c r="S931" i="9"/>
  <c r="S932" i="9"/>
  <c r="S933" i="9"/>
  <c r="S934" i="9"/>
  <c r="S935" i="9"/>
  <c r="S936" i="9"/>
  <c r="S937" i="9"/>
  <c r="S938" i="9"/>
  <c r="S939" i="9"/>
  <c r="S940" i="9"/>
  <c r="S941" i="9"/>
  <c r="S942" i="9"/>
  <c r="S943" i="9"/>
  <c r="S944" i="9"/>
  <c r="S945" i="9"/>
  <c r="S946" i="9"/>
  <c r="S947" i="9"/>
  <c r="S948" i="9"/>
  <c r="S949" i="9"/>
  <c r="S950" i="9"/>
  <c r="S951" i="9"/>
  <c r="S952" i="9"/>
  <c r="S953" i="9"/>
  <c r="S954" i="9"/>
  <c r="S955" i="9"/>
  <c r="S956" i="9"/>
  <c r="S957" i="9"/>
  <c r="S958" i="9"/>
  <c r="S959" i="9"/>
  <c r="S960" i="9"/>
  <c r="S961" i="9"/>
  <c r="S962" i="9"/>
  <c r="S963" i="9"/>
  <c r="S964" i="9"/>
  <c r="S965" i="9"/>
  <c r="S966" i="9"/>
  <c r="S967" i="9"/>
  <c r="S968" i="9"/>
  <c r="S969" i="9"/>
  <c r="S970" i="9"/>
  <c r="S971" i="9"/>
  <c r="S972" i="9"/>
  <c r="S973" i="9"/>
  <c r="S974" i="9"/>
  <c r="S975" i="9"/>
  <c r="S976" i="9"/>
  <c r="S977" i="9"/>
  <c r="S978" i="9"/>
  <c r="S979" i="9"/>
  <c r="S980" i="9"/>
  <c r="S981" i="9"/>
  <c r="S982" i="9"/>
  <c r="S983" i="9"/>
  <c r="S984" i="9"/>
  <c r="S985" i="9"/>
  <c r="S986" i="9"/>
  <c r="S987" i="9"/>
  <c r="S988" i="9"/>
  <c r="S989" i="9"/>
  <c r="S990" i="9"/>
  <c r="S991" i="9"/>
  <c r="S992" i="9"/>
  <c r="S993" i="9"/>
  <c r="S994" i="9"/>
  <c r="S995" i="9"/>
  <c r="S996" i="9"/>
  <c r="S997" i="9"/>
  <c r="S998" i="9"/>
  <c r="S999" i="9"/>
  <c r="S1000" i="9"/>
  <c r="S1001" i="9"/>
  <c r="S1002" i="9"/>
  <c r="S1003" i="9"/>
  <c r="S1004" i="9"/>
  <c r="S1005" i="9"/>
  <c r="S1006" i="9"/>
  <c r="S1007" i="9"/>
  <c r="S1008" i="9"/>
  <c r="S1009" i="9"/>
  <c r="S1010" i="9"/>
  <c r="S1011" i="9"/>
  <c r="S1012" i="9"/>
  <c r="S1013" i="9"/>
  <c r="S1014" i="9"/>
  <c r="S1015" i="9"/>
  <c r="S1016" i="9"/>
  <c r="S1017" i="9"/>
  <c r="S1018" i="9"/>
  <c r="S1019" i="9"/>
  <c r="S1020" i="9"/>
  <c r="S1021" i="9"/>
  <c r="S1022" i="9"/>
  <c r="S1023" i="9"/>
  <c r="S1024" i="9"/>
  <c r="S1025" i="9"/>
  <c r="S1026" i="9"/>
  <c r="S1027" i="9"/>
  <c r="S1028" i="9"/>
  <c r="S1029" i="9"/>
  <c r="S1030" i="9"/>
  <c r="S1031" i="9"/>
  <c r="S1032" i="9"/>
  <c r="S1033" i="9"/>
  <c r="S1034" i="9"/>
  <c r="S1035" i="9"/>
  <c r="S1036" i="9"/>
  <c r="S1037" i="9"/>
  <c r="S1038" i="9"/>
  <c r="S1039" i="9"/>
  <c r="S1040" i="9"/>
  <c r="S1041" i="9"/>
  <c r="S1042" i="9"/>
  <c r="S1043" i="9"/>
  <c r="S1044" i="9"/>
  <c r="S1045" i="9"/>
  <c r="S1046" i="9"/>
  <c r="S1047" i="9"/>
  <c r="S1048" i="9"/>
  <c r="S1049" i="9"/>
  <c r="S1050" i="9"/>
  <c r="S1051" i="9"/>
  <c r="S1052" i="9"/>
  <c r="S1053" i="9"/>
  <c r="S1054" i="9"/>
  <c r="S1055" i="9"/>
  <c r="S1056" i="9"/>
  <c r="S1057" i="9"/>
  <c r="S1058" i="9"/>
  <c r="S1059" i="9"/>
  <c r="S1060" i="9"/>
  <c r="S1061" i="9"/>
  <c r="S1062" i="9"/>
  <c r="S1063" i="9"/>
  <c r="S1064" i="9"/>
  <c r="S1065" i="9"/>
  <c r="S1066" i="9"/>
  <c r="S1067" i="9"/>
  <c r="S1068" i="9"/>
  <c r="S1069" i="9"/>
  <c r="S1070" i="9"/>
  <c r="S1071" i="9"/>
  <c r="S1072" i="9"/>
  <c r="S1073" i="9"/>
  <c r="S1074" i="9"/>
  <c r="S1075" i="9"/>
  <c r="S1076" i="9"/>
  <c r="S1077" i="9"/>
  <c r="S1078" i="9"/>
  <c r="S1079" i="9"/>
  <c r="S1080" i="9"/>
  <c r="S1081" i="9"/>
  <c r="S1082" i="9"/>
  <c r="S1083" i="9"/>
  <c r="S1084" i="9"/>
  <c r="S1085" i="9"/>
  <c r="S1086" i="9"/>
  <c r="S1087" i="9"/>
  <c r="S1088" i="9"/>
  <c r="S1089" i="9"/>
  <c r="S1090" i="9"/>
  <c r="S1091" i="9"/>
  <c r="S1092" i="9"/>
  <c r="S1093" i="9"/>
  <c r="S1094" i="9"/>
  <c r="S1095" i="9"/>
  <c r="S1096" i="9"/>
  <c r="S1097" i="9"/>
  <c r="S1098" i="9"/>
  <c r="S1099" i="9"/>
  <c r="S1100" i="9"/>
  <c r="S1101" i="9"/>
  <c r="S1102" i="9"/>
  <c r="S1103" i="9"/>
  <c r="S1104" i="9"/>
  <c r="S1105" i="9"/>
  <c r="S1106" i="9"/>
  <c r="S746" i="9"/>
  <c r="R747" i="9"/>
  <c r="R748" i="9"/>
  <c r="R749" i="9"/>
  <c r="R750" i="9"/>
  <c r="R751" i="9"/>
  <c r="R752" i="9"/>
  <c r="R753" i="9"/>
  <c r="R754" i="9"/>
  <c r="R755" i="9"/>
  <c r="R756" i="9"/>
  <c r="R757" i="9"/>
  <c r="R758" i="9"/>
  <c r="R759" i="9"/>
  <c r="R760" i="9"/>
  <c r="R761" i="9"/>
  <c r="R762" i="9"/>
  <c r="R763" i="9"/>
  <c r="R764" i="9"/>
  <c r="R765" i="9"/>
  <c r="R766" i="9"/>
  <c r="R767" i="9"/>
  <c r="R768" i="9"/>
  <c r="R769" i="9"/>
  <c r="R770" i="9"/>
  <c r="R771" i="9"/>
  <c r="R772" i="9"/>
  <c r="R773" i="9"/>
  <c r="R774" i="9"/>
  <c r="R775" i="9"/>
  <c r="R776" i="9"/>
  <c r="R777" i="9"/>
  <c r="R778" i="9"/>
  <c r="R779" i="9"/>
  <c r="R780" i="9"/>
  <c r="R781" i="9"/>
  <c r="R782" i="9"/>
  <c r="R783" i="9"/>
  <c r="R784" i="9"/>
  <c r="R785" i="9"/>
  <c r="R786" i="9"/>
  <c r="R787" i="9"/>
  <c r="R788" i="9"/>
  <c r="R789" i="9"/>
  <c r="R790" i="9"/>
  <c r="R791" i="9"/>
  <c r="R792" i="9"/>
  <c r="R793" i="9"/>
  <c r="R794" i="9"/>
  <c r="R795" i="9"/>
  <c r="R796" i="9"/>
  <c r="R797" i="9"/>
  <c r="R798" i="9"/>
  <c r="R799" i="9"/>
  <c r="R800" i="9"/>
  <c r="R801" i="9"/>
  <c r="R802" i="9"/>
  <c r="R803" i="9"/>
  <c r="R804" i="9"/>
  <c r="R805" i="9"/>
  <c r="R806" i="9"/>
  <c r="R807" i="9"/>
  <c r="R808" i="9"/>
  <c r="R809" i="9"/>
  <c r="R810" i="9"/>
  <c r="R811" i="9"/>
  <c r="R812" i="9"/>
  <c r="R813" i="9"/>
  <c r="R814" i="9"/>
  <c r="R815" i="9"/>
  <c r="R816" i="9"/>
  <c r="R817" i="9"/>
  <c r="R818" i="9"/>
  <c r="R819" i="9"/>
  <c r="R820" i="9"/>
  <c r="R821" i="9"/>
  <c r="R822" i="9"/>
  <c r="R823" i="9"/>
  <c r="R824" i="9"/>
  <c r="R825" i="9"/>
  <c r="R826" i="9"/>
  <c r="R827" i="9"/>
  <c r="R828" i="9"/>
  <c r="R829" i="9"/>
  <c r="R830" i="9"/>
  <c r="R831" i="9"/>
  <c r="R832" i="9"/>
  <c r="R833" i="9"/>
  <c r="R834" i="9"/>
  <c r="R835" i="9"/>
  <c r="R836" i="9"/>
  <c r="R837" i="9"/>
  <c r="R838" i="9"/>
  <c r="R839" i="9"/>
  <c r="R840" i="9"/>
  <c r="R841" i="9"/>
  <c r="R842" i="9"/>
  <c r="R843" i="9"/>
  <c r="R844" i="9"/>
  <c r="R845" i="9"/>
  <c r="R846" i="9"/>
  <c r="R847" i="9"/>
  <c r="R848" i="9"/>
  <c r="R849" i="9"/>
  <c r="R850" i="9"/>
  <c r="R851" i="9"/>
  <c r="R852" i="9"/>
  <c r="R853" i="9"/>
  <c r="R854" i="9"/>
  <c r="R855" i="9"/>
  <c r="R856" i="9"/>
  <c r="R857" i="9"/>
  <c r="R858" i="9"/>
  <c r="R859" i="9"/>
  <c r="R860" i="9"/>
  <c r="R861" i="9"/>
  <c r="R862" i="9"/>
  <c r="R863" i="9"/>
  <c r="R864" i="9"/>
  <c r="R865" i="9"/>
  <c r="R866" i="9"/>
  <c r="R867" i="9"/>
  <c r="R868" i="9"/>
  <c r="R869" i="9"/>
  <c r="R870" i="9"/>
  <c r="R871" i="9"/>
  <c r="R872" i="9"/>
  <c r="R873" i="9"/>
  <c r="R874" i="9"/>
  <c r="R875" i="9"/>
  <c r="R876" i="9"/>
  <c r="R877" i="9"/>
  <c r="R878" i="9"/>
  <c r="R879" i="9"/>
  <c r="R880" i="9"/>
  <c r="R881" i="9"/>
  <c r="R882" i="9"/>
  <c r="R883" i="9"/>
  <c r="R884" i="9"/>
  <c r="R885" i="9"/>
  <c r="R886" i="9"/>
  <c r="R887" i="9"/>
  <c r="R888" i="9"/>
  <c r="R889" i="9"/>
  <c r="R890" i="9"/>
  <c r="R891" i="9"/>
  <c r="R892" i="9"/>
  <c r="R893" i="9"/>
  <c r="R894" i="9"/>
  <c r="R895" i="9"/>
  <c r="R896" i="9"/>
  <c r="R897" i="9"/>
  <c r="R898" i="9"/>
  <c r="R899" i="9"/>
  <c r="R900" i="9"/>
  <c r="R901" i="9"/>
  <c r="R902" i="9"/>
  <c r="R903" i="9"/>
  <c r="R904" i="9"/>
  <c r="R905" i="9"/>
  <c r="R906" i="9"/>
  <c r="R907" i="9"/>
  <c r="R908" i="9"/>
  <c r="R909" i="9"/>
  <c r="R910" i="9"/>
  <c r="R911" i="9"/>
  <c r="R912" i="9"/>
  <c r="R913" i="9"/>
  <c r="R914" i="9"/>
  <c r="R915" i="9"/>
  <c r="R916" i="9"/>
  <c r="R917" i="9"/>
  <c r="R918" i="9"/>
  <c r="R919" i="9"/>
  <c r="R920" i="9"/>
  <c r="R921" i="9"/>
  <c r="R922" i="9"/>
  <c r="R923" i="9"/>
  <c r="R924" i="9"/>
  <c r="R925" i="9"/>
  <c r="R926" i="9"/>
  <c r="R927" i="9"/>
  <c r="R928" i="9"/>
  <c r="R929" i="9"/>
  <c r="R930" i="9"/>
  <c r="R931" i="9"/>
  <c r="R932" i="9"/>
  <c r="R933" i="9"/>
  <c r="R934" i="9"/>
  <c r="R935" i="9"/>
  <c r="R936" i="9"/>
  <c r="R937" i="9"/>
  <c r="R938" i="9"/>
  <c r="R939" i="9"/>
  <c r="R940" i="9"/>
  <c r="R941" i="9"/>
  <c r="R942" i="9"/>
  <c r="R943" i="9"/>
  <c r="R944" i="9"/>
  <c r="R945" i="9"/>
  <c r="R946" i="9"/>
  <c r="R947" i="9"/>
  <c r="R948" i="9"/>
  <c r="R949" i="9"/>
  <c r="R950" i="9"/>
  <c r="R951" i="9"/>
  <c r="R952" i="9"/>
  <c r="R953" i="9"/>
  <c r="R954" i="9"/>
  <c r="R955" i="9"/>
  <c r="R956" i="9"/>
  <c r="R957" i="9"/>
  <c r="R958" i="9"/>
  <c r="R959" i="9"/>
  <c r="R960" i="9"/>
  <c r="R961" i="9"/>
  <c r="R962" i="9"/>
  <c r="R963" i="9"/>
  <c r="R964" i="9"/>
  <c r="R965" i="9"/>
  <c r="R966" i="9"/>
  <c r="R967" i="9"/>
  <c r="R968" i="9"/>
  <c r="R969" i="9"/>
  <c r="R970" i="9"/>
  <c r="R971" i="9"/>
  <c r="R972" i="9"/>
  <c r="R973" i="9"/>
  <c r="R974" i="9"/>
  <c r="R975" i="9"/>
  <c r="R976" i="9"/>
  <c r="R977" i="9"/>
  <c r="R978" i="9"/>
  <c r="R979" i="9"/>
  <c r="R980" i="9"/>
  <c r="R981" i="9"/>
  <c r="R982" i="9"/>
  <c r="R983" i="9"/>
  <c r="R984" i="9"/>
  <c r="R985" i="9"/>
  <c r="R986" i="9"/>
  <c r="R987" i="9"/>
  <c r="R988" i="9"/>
  <c r="R989" i="9"/>
  <c r="R990" i="9"/>
  <c r="R991" i="9"/>
  <c r="R992" i="9"/>
  <c r="R993" i="9"/>
  <c r="R994" i="9"/>
  <c r="R995" i="9"/>
  <c r="R996" i="9"/>
  <c r="R997" i="9"/>
  <c r="R998" i="9"/>
  <c r="R999" i="9"/>
  <c r="R1000" i="9"/>
  <c r="R1001" i="9"/>
  <c r="R1002" i="9"/>
  <c r="R1003" i="9"/>
  <c r="R1004" i="9"/>
  <c r="R1005" i="9"/>
  <c r="R1006" i="9"/>
  <c r="R1007" i="9"/>
  <c r="R1008" i="9"/>
  <c r="R1009" i="9"/>
  <c r="R1010" i="9"/>
  <c r="R1011" i="9"/>
  <c r="R1012" i="9"/>
  <c r="R1013" i="9"/>
  <c r="R1014" i="9"/>
  <c r="R1015" i="9"/>
  <c r="R1016" i="9"/>
  <c r="R1017" i="9"/>
  <c r="R1018" i="9"/>
  <c r="R1019" i="9"/>
  <c r="R1020" i="9"/>
  <c r="R1021" i="9"/>
  <c r="R1022" i="9"/>
  <c r="R1023" i="9"/>
  <c r="R1024" i="9"/>
  <c r="R1025" i="9"/>
  <c r="R1026" i="9"/>
  <c r="R1027" i="9"/>
  <c r="R1028" i="9"/>
  <c r="R1029" i="9"/>
  <c r="R1030" i="9"/>
  <c r="R1031" i="9"/>
  <c r="R1032" i="9"/>
  <c r="R1033" i="9"/>
  <c r="R1034" i="9"/>
  <c r="R1035" i="9"/>
  <c r="R1036" i="9"/>
  <c r="R1037" i="9"/>
  <c r="R1038" i="9"/>
  <c r="R1039" i="9"/>
  <c r="R1040" i="9"/>
  <c r="R1041" i="9"/>
  <c r="R1042" i="9"/>
  <c r="R1043" i="9"/>
  <c r="R1044" i="9"/>
  <c r="R1045" i="9"/>
  <c r="R1046" i="9"/>
  <c r="R1047" i="9"/>
  <c r="R1048" i="9"/>
  <c r="R1049" i="9"/>
  <c r="R1050" i="9"/>
  <c r="R1051" i="9"/>
  <c r="R1052" i="9"/>
  <c r="R1053" i="9"/>
  <c r="R1054" i="9"/>
  <c r="R1055" i="9"/>
  <c r="R1056" i="9"/>
  <c r="R1057" i="9"/>
  <c r="R1058" i="9"/>
  <c r="R1059" i="9"/>
  <c r="R1060" i="9"/>
  <c r="R1061" i="9"/>
  <c r="R1062" i="9"/>
  <c r="R1063" i="9"/>
  <c r="R1064" i="9"/>
  <c r="R1065" i="9"/>
  <c r="R1066" i="9"/>
  <c r="R1067" i="9"/>
  <c r="R1068" i="9"/>
  <c r="R1069" i="9"/>
  <c r="R1070" i="9"/>
  <c r="R1071" i="9"/>
  <c r="R1072" i="9"/>
  <c r="R1073" i="9"/>
  <c r="R1074" i="9"/>
  <c r="R1075" i="9"/>
  <c r="R1076" i="9"/>
  <c r="R1077" i="9"/>
  <c r="R1078" i="9"/>
  <c r="R1079" i="9"/>
  <c r="R1080" i="9"/>
  <c r="R1081" i="9"/>
  <c r="R1082" i="9"/>
  <c r="R1083" i="9"/>
  <c r="R1084" i="9"/>
  <c r="R1085" i="9"/>
  <c r="R1086" i="9"/>
  <c r="R1087" i="9"/>
  <c r="R1088" i="9"/>
  <c r="R1089" i="9"/>
  <c r="R1090" i="9"/>
  <c r="R1091" i="9"/>
  <c r="R1092" i="9"/>
  <c r="R1093" i="9"/>
  <c r="R1094" i="9"/>
  <c r="R1095" i="9"/>
  <c r="R1096" i="9"/>
  <c r="R1097" i="9"/>
  <c r="R1098" i="9"/>
  <c r="R1099" i="9"/>
  <c r="R1100" i="9"/>
  <c r="R1101" i="9"/>
  <c r="R1102" i="9"/>
  <c r="R1103" i="9"/>
  <c r="R1104" i="9"/>
  <c r="R1105" i="9"/>
  <c r="R1106" i="9"/>
  <c r="R746" i="9"/>
  <c r="S374" i="9"/>
  <c r="S375" i="9"/>
  <c r="S376" i="9"/>
  <c r="S377" i="9"/>
  <c r="S378" i="9"/>
  <c r="S379" i="9"/>
  <c r="S380" i="9"/>
  <c r="S381" i="9"/>
  <c r="S382" i="9"/>
  <c r="S383" i="9"/>
  <c r="S384" i="9"/>
  <c r="S385" i="9"/>
  <c r="S386" i="9"/>
  <c r="S387" i="9"/>
  <c r="S388" i="9"/>
  <c r="S389" i="9"/>
  <c r="S390" i="9"/>
  <c r="S391" i="9"/>
  <c r="S392" i="9"/>
  <c r="S393" i="9"/>
  <c r="S394" i="9"/>
  <c r="S395" i="9"/>
  <c r="S396" i="9"/>
  <c r="S397" i="9"/>
  <c r="S398" i="9"/>
  <c r="S399" i="9"/>
  <c r="S400" i="9"/>
  <c r="S401" i="9"/>
  <c r="S402" i="9"/>
  <c r="S403" i="9"/>
  <c r="S404" i="9"/>
  <c r="S405" i="9"/>
  <c r="S406" i="9"/>
  <c r="S407" i="9"/>
  <c r="S408" i="9"/>
  <c r="S409" i="9"/>
  <c r="S410" i="9"/>
  <c r="S411" i="9"/>
  <c r="S412" i="9"/>
  <c r="S413" i="9"/>
  <c r="S414" i="9"/>
  <c r="S415" i="9"/>
  <c r="S416" i="9"/>
  <c r="S417" i="9"/>
  <c r="S418" i="9"/>
  <c r="S419" i="9"/>
  <c r="S420" i="9"/>
  <c r="S421" i="9"/>
  <c r="S422" i="9"/>
  <c r="S423" i="9"/>
  <c r="S424" i="9"/>
  <c r="S425" i="9"/>
  <c r="S426" i="9"/>
  <c r="S427" i="9"/>
  <c r="S428" i="9"/>
  <c r="S429" i="9"/>
  <c r="S430" i="9"/>
  <c r="S431" i="9"/>
  <c r="S432" i="9"/>
  <c r="S433" i="9"/>
  <c r="S434" i="9"/>
  <c r="S435" i="9"/>
  <c r="S436" i="9"/>
  <c r="S437" i="9"/>
  <c r="S438" i="9"/>
  <c r="S439" i="9"/>
  <c r="S440" i="9"/>
  <c r="S441" i="9"/>
  <c r="S442" i="9"/>
  <c r="S443" i="9"/>
  <c r="S444" i="9"/>
  <c r="S445" i="9"/>
  <c r="S446" i="9"/>
  <c r="S447" i="9"/>
  <c r="S448" i="9"/>
  <c r="S449" i="9"/>
  <c r="S450" i="9"/>
  <c r="S451" i="9"/>
  <c r="S452" i="9"/>
  <c r="S453" i="9"/>
  <c r="S454" i="9"/>
  <c r="S455" i="9"/>
  <c r="S456" i="9"/>
  <c r="S457" i="9"/>
  <c r="S458" i="9"/>
  <c r="S459" i="9"/>
  <c r="S460" i="9"/>
  <c r="S461" i="9"/>
  <c r="S462" i="9"/>
  <c r="S463" i="9"/>
  <c r="S464" i="9"/>
  <c r="S465" i="9"/>
  <c r="S466" i="9"/>
  <c r="S467" i="9"/>
  <c r="S468" i="9"/>
  <c r="S469" i="9"/>
  <c r="S470" i="9"/>
  <c r="S471" i="9"/>
  <c r="S472" i="9"/>
  <c r="S473" i="9"/>
  <c r="S474" i="9"/>
  <c r="S475" i="9"/>
  <c r="S476" i="9"/>
  <c r="S477" i="9"/>
  <c r="S478" i="9"/>
  <c r="S479" i="9"/>
  <c r="S480" i="9"/>
  <c r="S481" i="9"/>
  <c r="S482" i="9"/>
  <c r="S483" i="9"/>
  <c r="S484" i="9"/>
  <c r="S485" i="9"/>
  <c r="S486" i="9"/>
  <c r="S487" i="9"/>
  <c r="S488" i="9"/>
  <c r="S489" i="9"/>
  <c r="S490" i="9"/>
  <c r="S491" i="9"/>
  <c r="S492" i="9"/>
  <c r="S493" i="9"/>
  <c r="S494" i="9"/>
  <c r="S495" i="9"/>
  <c r="S496" i="9"/>
  <c r="S497" i="9"/>
  <c r="S498" i="9"/>
  <c r="S499" i="9"/>
  <c r="S500" i="9"/>
  <c r="S501" i="9"/>
  <c r="S502" i="9"/>
  <c r="S503" i="9"/>
  <c r="S504" i="9"/>
  <c r="S505" i="9"/>
  <c r="S506" i="9"/>
  <c r="S507" i="9"/>
  <c r="S508" i="9"/>
  <c r="S509" i="9"/>
  <c r="S510" i="9"/>
  <c r="S511" i="9"/>
  <c r="S512" i="9"/>
  <c r="S513" i="9"/>
  <c r="S514" i="9"/>
  <c r="S515" i="9"/>
  <c r="S516" i="9"/>
  <c r="S517" i="9"/>
  <c r="S518" i="9"/>
  <c r="S519" i="9"/>
  <c r="S520" i="9"/>
  <c r="S521" i="9"/>
  <c r="S522" i="9"/>
  <c r="S523" i="9"/>
  <c r="S524" i="9"/>
  <c r="S525" i="9"/>
  <c r="S526" i="9"/>
  <c r="S527" i="9"/>
  <c r="S528" i="9"/>
  <c r="S529" i="9"/>
  <c r="S530" i="9"/>
  <c r="S531" i="9"/>
  <c r="S532" i="9"/>
  <c r="S533" i="9"/>
  <c r="S534" i="9"/>
  <c r="S535" i="9"/>
  <c r="S536" i="9"/>
  <c r="S537" i="9"/>
  <c r="S538" i="9"/>
  <c r="S539" i="9"/>
  <c r="S540" i="9"/>
  <c r="S541" i="9"/>
  <c r="S542" i="9"/>
  <c r="S543" i="9"/>
  <c r="S544" i="9"/>
  <c r="S545" i="9"/>
  <c r="S546" i="9"/>
  <c r="S547" i="9"/>
  <c r="S548" i="9"/>
  <c r="S549" i="9"/>
  <c r="S550" i="9"/>
  <c r="S551" i="9"/>
  <c r="S552" i="9"/>
  <c r="S553" i="9"/>
  <c r="S554" i="9"/>
  <c r="S555" i="9"/>
  <c r="S556" i="9"/>
  <c r="S557" i="9"/>
  <c r="S558" i="9"/>
  <c r="S559" i="9"/>
  <c r="S560" i="9"/>
  <c r="S561" i="9"/>
  <c r="S562" i="9"/>
  <c r="S563" i="9"/>
  <c r="S564" i="9"/>
  <c r="S565" i="9"/>
  <c r="S566" i="9"/>
  <c r="S567" i="9"/>
  <c r="S568" i="9"/>
  <c r="S569" i="9"/>
  <c r="S570" i="9"/>
  <c r="S571" i="9"/>
  <c r="S572" i="9"/>
  <c r="S573" i="9"/>
  <c r="S574" i="9"/>
  <c r="S575" i="9"/>
  <c r="S576" i="9"/>
  <c r="S577" i="9"/>
  <c r="S578" i="9"/>
  <c r="S579" i="9"/>
  <c r="S580" i="9"/>
  <c r="S581" i="9"/>
  <c r="S582" i="9"/>
  <c r="S583" i="9"/>
  <c r="S584" i="9"/>
  <c r="S585" i="9"/>
  <c r="S586" i="9"/>
  <c r="S587" i="9"/>
  <c r="S588" i="9"/>
  <c r="S589" i="9"/>
  <c r="S590" i="9"/>
  <c r="S591" i="9"/>
  <c r="S592" i="9"/>
  <c r="S593" i="9"/>
  <c r="S594" i="9"/>
  <c r="S595" i="9"/>
  <c r="S596" i="9"/>
  <c r="S597" i="9"/>
  <c r="S598" i="9"/>
  <c r="S599" i="9"/>
  <c r="S600" i="9"/>
  <c r="S601" i="9"/>
  <c r="S602" i="9"/>
  <c r="S603" i="9"/>
  <c r="S604" i="9"/>
  <c r="S605" i="9"/>
  <c r="S606" i="9"/>
  <c r="S607" i="9"/>
  <c r="S608" i="9"/>
  <c r="S609" i="9"/>
  <c r="S610" i="9"/>
  <c r="S611" i="9"/>
  <c r="S612" i="9"/>
  <c r="S613" i="9"/>
  <c r="S614" i="9"/>
  <c r="S615" i="9"/>
  <c r="S616" i="9"/>
  <c r="S617" i="9"/>
  <c r="S618" i="9"/>
  <c r="S619" i="9"/>
  <c r="S620" i="9"/>
  <c r="S621" i="9"/>
  <c r="S622" i="9"/>
  <c r="S623" i="9"/>
  <c r="S624" i="9"/>
  <c r="S625" i="9"/>
  <c r="S626" i="9"/>
  <c r="S627" i="9"/>
  <c r="S628" i="9"/>
  <c r="S629" i="9"/>
  <c r="S630" i="9"/>
  <c r="S631" i="9"/>
  <c r="S632" i="9"/>
  <c r="S633" i="9"/>
  <c r="S634" i="9"/>
  <c r="S635" i="9"/>
  <c r="S636" i="9"/>
  <c r="S637" i="9"/>
  <c r="S638" i="9"/>
  <c r="S639" i="9"/>
  <c r="S640" i="9"/>
  <c r="S641" i="9"/>
  <c r="S642" i="9"/>
  <c r="S643" i="9"/>
  <c r="S644" i="9"/>
  <c r="S645" i="9"/>
  <c r="S646" i="9"/>
  <c r="S647" i="9"/>
  <c r="S648" i="9"/>
  <c r="S649" i="9"/>
  <c r="S650" i="9"/>
  <c r="S651" i="9"/>
  <c r="S652" i="9"/>
  <c r="S653" i="9"/>
  <c r="S654" i="9"/>
  <c r="S655" i="9"/>
  <c r="S656" i="9"/>
  <c r="S657" i="9"/>
  <c r="S658" i="9"/>
  <c r="S659" i="9"/>
  <c r="S660" i="9"/>
  <c r="S661" i="9"/>
  <c r="S662" i="9"/>
  <c r="S663" i="9"/>
  <c r="S664" i="9"/>
  <c r="S665" i="9"/>
  <c r="S666" i="9"/>
  <c r="S667" i="9"/>
  <c r="S668" i="9"/>
  <c r="S669" i="9"/>
  <c r="S670" i="9"/>
  <c r="S671" i="9"/>
  <c r="S672" i="9"/>
  <c r="S673" i="9"/>
  <c r="S674" i="9"/>
  <c r="S675" i="9"/>
  <c r="S676" i="9"/>
  <c r="S677" i="9"/>
  <c r="S678" i="9"/>
  <c r="S679" i="9"/>
  <c r="S680" i="9"/>
  <c r="S681" i="9"/>
  <c r="S682" i="9"/>
  <c r="S683" i="9"/>
  <c r="S684" i="9"/>
  <c r="S685" i="9"/>
  <c r="S686" i="9"/>
  <c r="S687" i="9"/>
  <c r="S688" i="9"/>
  <c r="S689" i="9"/>
  <c r="S690" i="9"/>
  <c r="S691" i="9"/>
  <c r="S692" i="9"/>
  <c r="S693" i="9"/>
  <c r="S694" i="9"/>
  <c r="S695" i="9"/>
  <c r="S696" i="9"/>
  <c r="S697" i="9"/>
  <c r="S698" i="9"/>
  <c r="S699" i="9"/>
  <c r="S700" i="9"/>
  <c r="S701" i="9"/>
  <c r="S702" i="9"/>
  <c r="S703" i="9"/>
  <c r="S704" i="9"/>
  <c r="S705" i="9"/>
  <c r="S706" i="9"/>
  <c r="S707" i="9"/>
  <c r="S708" i="9"/>
  <c r="S709" i="9"/>
  <c r="S710" i="9"/>
  <c r="S711" i="9"/>
  <c r="S712" i="9"/>
  <c r="S713" i="9"/>
  <c r="S714" i="9"/>
  <c r="S715" i="9"/>
  <c r="S716" i="9"/>
  <c r="S717" i="9"/>
  <c r="S718" i="9"/>
  <c r="S719" i="9"/>
  <c r="S720" i="9"/>
  <c r="S721" i="9"/>
  <c r="S722" i="9"/>
  <c r="S723" i="9"/>
  <c r="S724" i="9"/>
  <c r="S725" i="9"/>
  <c r="S726" i="9"/>
  <c r="S727" i="9"/>
  <c r="S728" i="9"/>
  <c r="S729" i="9"/>
  <c r="S730" i="9"/>
  <c r="S731" i="9"/>
  <c r="S732" i="9"/>
  <c r="S733" i="9"/>
  <c r="S373" i="9"/>
  <c r="R374" i="9"/>
  <c r="R375" i="9"/>
  <c r="R376" i="9"/>
  <c r="R377" i="9"/>
  <c r="R378" i="9"/>
  <c r="R379" i="9"/>
  <c r="R380" i="9"/>
  <c r="R381" i="9"/>
  <c r="R382" i="9"/>
  <c r="R383" i="9"/>
  <c r="R384" i="9"/>
  <c r="R385" i="9"/>
  <c r="R386" i="9"/>
  <c r="R387" i="9"/>
  <c r="R388" i="9"/>
  <c r="R389" i="9"/>
  <c r="R390" i="9"/>
  <c r="R391" i="9"/>
  <c r="R392" i="9"/>
  <c r="R393" i="9"/>
  <c r="R394" i="9"/>
  <c r="R395" i="9"/>
  <c r="R396" i="9"/>
  <c r="R397" i="9"/>
  <c r="R398" i="9"/>
  <c r="R399" i="9"/>
  <c r="R400" i="9"/>
  <c r="R401" i="9"/>
  <c r="R402" i="9"/>
  <c r="R403" i="9"/>
  <c r="R404" i="9"/>
  <c r="R405" i="9"/>
  <c r="R406" i="9"/>
  <c r="R407" i="9"/>
  <c r="R408" i="9"/>
  <c r="R409" i="9"/>
  <c r="R410" i="9"/>
  <c r="R411" i="9"/>
  <c r="R412" i="9"/>
  <c r="R413" i="9"/>
  <c r="R414" i="9"/>
  <c r="R415" i="9"/>
  <c r="R416" i="9"/>
  <c r="R417" i="9"/>
  <c r="R418" i="9"/>
  <c r="R419" i="9"/>
  <c r="R420" i="9"/>
  <c r="R421" i="9"/>
  <c r="R422" i="9"/>
  <c r="R423" i="9"/>
  <c r="R424" i="9"/>
  <c r="R425" i="9"/>
  <c r="R426" i="9"/>
  <c r="R427" i="9"/>
  <c r="R428" i="9"/>
  <c r="R429" i="9"/>
  <c r="R430" i="9"/>
  <c r="R431" i="9"/>
  <c r="R432" i="9"/>
  <c r="R433" i="9"/>
  <c r="R434" i="9"/>
  <c r="R435" i="9"/>
  <c r="R436" i="9"/>
  <c r="R437" i="9"/>
  <c r="R438" i="9"/>
  <c r="R439" i="9"/>
  <c r="R440" i="9"/>
  <c r="R441" i="9"/>
  <c r="R442" i="9"/>
  <c r="R443" i="9"/>
  <c r="R444" i="9"/>
  <c r="R445" i="9"/>
  <c r="R446" i="9"/>
  <c r="R447" i="9"/>
  <c r="R448" i="9"/>
  <c r="R449" i="9"/>
  <c r="R450" i="9"/>
  <c r="R451" i="9"/>
  <c r="R452" i="9"/>
  <c r="R453" i="9"/>
  <c r="R454" i="9"/>
  <c r="R455" i="9"/>
  <c r="R456" i="9"/>
  <c r="R457" i="9"/>
  <c r="R458" i="9"/>
  <c r="R459" i="9"/>
  <c r="R460" i="9"/>
  <c r="R461" i="9"/>
  <c r="R462" i="9"/>
  <c r="R463" i="9"/>
  <c r="R464" i="9"/>
  <c r="R465" i="9"/>
  <c r="R466" i="9"/>
  <c r="R467" i="9"/>
  <c r="R468" i="9"/>
  <c r="R469" i="9"/>
  <c r="R470" i="9"/>
  <c r="R471" i="9"/>
  <c r="R472" i="9"/>
  <c r="R473" i="9"/>
  <c r="R474" i="9"/>
  <c r="R475" i="9"/>
  <c r="R476" i="9"/>
  <c r="R477" i="9"/>
  <c r="R478" i="9"/>
  <c r="R479" i="9"/>
  <c r="R480" i="9"/>
  <c r="R481" i="9"/>
  <c r="R482" i="9"/>
  <c r="R483" i="9"/>
  <c r="R484" i="9"/>
  <c r="R485" i="9"/>
  <c r="R486" i="9"/>
  <c r="R487" i="9"/>
  <c r="R488" i="9"/>
  <c r="R489" i="9"/>
  <c r="R490" i="9"/>
  <c r="R491" i="9"/>
  <c r="R492" i="9"/>
  <c r="R493" i="9"/>
  <c r="R494" i="9"/>
  <c r="R495" i="9"/>
  <c r="R496" i="9"/>
  <c r="R497" i="9"/>
  <c r="R498" i="9"/>
  <c r="R499" i="9"/>
  <c r="R500" i="9"/>
  <c r="R501" i="9"/>
  <c r="R502" i="9"/>
  <c r="R503" i="9"/>
  <c r="R504" i="9"/>
  <c r="R505" i="9"/>
  <c r="R506" i="9"/>
  <c r="R507" i="9"/>
  <c r="R508" i="9"/>
  <c r="R509" i="9"/>
  <c r="R510" i="9"/>
  <c r="R511" i="9"/>
  <c r="R512" i="9"/>
  <c r="R513" i="9"/>
  <c r="R514" i="9"/>
  <c r="R515" i="9"/>
  <c r="R516" i="9"/>
  <c r="R517" i="9"/>
  <c r="R518" i="9"/>
  <c r="R519" i="9"/>
  <c r="R520" i="9"/>
  <c r="R521" i="9"/>
  <c r="R522" i="9"/>
  <c r="R523" i="9"/>
  <c r="R524" i="9"/>
  <c r="R525" i="9"/>
  <c r="R526" i="9"/>
  <c r="R527" i="9"/>
  <c r="R528" i="9"/>
  <c r="R529" i="9"/>
  <c r="R530" i="9"/>
  <c r="R531" i="9"/>
  <c r="R532" i="9"/>
  <c r="R533" i="9"/>
  <c r="R534" i="9"/>
  <c r="R535" i="9"/>
  <c r="R536" i="9"/>
  <c r="R537" i="9"/>
  <c r="R538" i="9"/>
  <c r="R539" i="9"/>
  <c r="R540" i="9"/>
  <c r="R541" i="9"/>
  <c r="R542" i="9"/>
  <c r="R543" i="9"/>
  <c r="R544" i="9"/>
  <c r="R545" i="9"/>
  <c r="R546" i="9"/>
  <c r="R547" i="9"/>
  <c r="R548" i="9"/>
  <c r="R549" i="9"/>
  <c r="R550" i="9"/>
  <c r="R551" i="9"/>
  <c r="R552" i="9"/>
  <c r="R553" i="9"/>
  <c r="R554" i="9"/>
  <c r="R555" i="9"/>
  <c r="R556" i="9"/>
  <c r="R557" i="9"/>
  <c r="R558" i="9"/>
  <c r="R559" i="9"/>
  <c r="R560" i="9"/>
  <c r="R561" i="9"/>
  <c r="R562" i="9"/>
  <c r="R563" i="9"/>
  <c r="R564" i="9"/>
  <c r="R565" i="9"/>
  <c r="R566" i="9"/>
  <c r="R567" i="9"/>
  <c r="R568" i="9"/>
  <c r="R569" i="9"/>
  <c r="R570" i="9"/>
  <c r="R571" i="9"/>
  <c r="R572" i="9"/>
  <c r="R573" i="9"/>
  <c r="R574" i="9"/>
  <c r="R575" i="9"/>
  <c r="R576" i="9"/>
  <c r="R577" i="9"/>
  <c r="R578" i="9"/>
  <c r="R579" i="9"/>
  <c r="R580" i="9"/>
  <c r="R581" i="9"/>
  <c r="R582" i="9"/>
  <c r="R583" i="9"/>
  <c r="R584" i="9"/>
  <c r="R585" i="9"/>
  <c r="R586" i="9"/>
  <c r="R587" i="9"/>
  <c r="R588" i="9"/>
  <c r="R589" i="9"/>
  <c r="R590" i="9"/>
  <c r="R591" i="9"/>
  <c r="R592" i="9"/>
  <c r="R593" i="9"/>
  <c r="R594" i="9"/>
  <c r="R595" i="9"/>
  <c r="R596" i="9"/>
  <c r="R597" i="9"/>
  <c r="R598" i="9"/>
  <c r="R599" i="9"/>
  <c r="R600" i="9"/>
  <c r="R601" i="9"/>
  <c r="R602" i="9"/>
  <c r="R603" i="9"/>
  <c r="R604" i="9"/>
  <c r="R605" i="9"/>
  <c r="R606" i="9"/>
  <c r="R607" i="9"/>
  <c r="R608" i="9"/>
  <c r="R609" i="9"/>
  <c r="R610" i="9"/>
  <c r="R611" i="9"/>
  <c r="R612" i="9"/>
  <c r="R613" i="9"/>
  <c r="R614" i="9"/>
  <c r="R615" i="9"/>
  <c r="R616" i="9"/>
  <c r="R617" i="9"/>
  <c r="R618" i="9"/>
  <c r="R619" i="9"/>
  <c r="R620" i="9"/>
  <c r="R621" i="9"/>
  <c r="R622" i="9"/>
  <c r="R623" i="9"/>
  <c r="R624" i="9"/>
  <c r="R625" i="9"/>
  <c r="R626" i="9"/>
  <c r="R627" i="9"/>
  <c r="R628" i="9"/>
  <c r="R629" i="9"/>
  <c r="R630" i="9"/>
  <c r="R631" i="9"/>
  <c r="R632" i="9"/>
  <c r="R633" i="9"/>
  <c r="R634" i="9"/>
  <c r="R635" i="9"/>
  <c r="R636" i="9"/>
  <c r="R637" i="9"/>
  <c r="R638" i="9"/>
  <c r="R639" i="9"/>
  <c r="R640" i="9"/>
  <c r="R641" i="9"/>
  <c r="R642" i="9"/>
  <c r="R643" i="9"/>
  <c r="R644" i="9"/>
  <c r="R645" i="9"/>
  <c r="R646" i="9"/>
  <c r="R647" i="9"/>
  <c r="R648" i="9"/>
  <c r="R649" i="9"/>
  <c r="R650" i="9"/>
  <c r="R651" i="9"/>
  <c r="R652" i="9"/>
  <c r="R653" i="9"/>
  <c r="R654" i="9"/>
  <c r="R655" i="9"/>
  <c r="R656" i="9"/>
  <c r="R657" i="9"/>
  <c r="R658" i="9"/>
  <c r="R659" i="9"/>
  <c r="R660" i="9"/>
  <c r="R661" i="9"/>
  <c r="R662" i="9"/>
  <c r="R663" i="9"/>
  <c r="R664" i="9"/>
  <c r="R665" i="9"/>
  <c r="R666" i="9"/>
  <c r="R667" i="9"/>
  <c r="R668" i="9"/>
  <c r="R669" i="9"/>
  <c r="R670" i="9"/>
  <c r="R671" i="9"/>
  <c r="R672" i="9"/>
  <c r="R673" i="9"/>
  <c r="R674" i="9"/>
  <c r="R675" i="9"/>
  <c r="R676" i="9"/>
  <c r="R677" i="9"/>
  <c r="R678" i="9"/>
  <c r="R679" i="9"/>
  <c r="R680" i="9"/>
  <c r="R681" i="9"/>
  <c r="R682" i="9"/>
  <c r="R683" i="9"/>
  <c r="R684" i="9"/>
  <c r="R685" i="9"/>
  <c r="R686" i="9"/>
  <c r="R687" i="9"/>
  <c r="R688" i="9"/>
  <c r="R689" i="9"/>
  <c r="R690" i="9"/>
  <c r="R691" i="9"/>
  <c r="R692" i="9"/>
  <c r="R693" i="9"/>
  <c r="R694" i="9"/>
  <c r="R695" i="9"/>
  <c r="R696" i="9"/>
  <c r="R697" i="9"/>
  <c r="R698" i="9"/>
  <c r="R699" i="9"/>
  <c r="R700" i="9"/>
  <c r="R701" i="9"/>
  <c r="R702" i="9"/>
  <c r="R703" i="9"/>
  <c r="R704" i="9"/>
  <c r="R705" i="9"/>
  <c r="R706" i="9"/>
  <c r="R707" i="9"/>
  <c r="R708" i="9"/>
  <c r="R709" i="9"/>
  <c r="R710" i="9"/>
  <c r="R711" i="9"/>
  <c r="R712" i="9"/>
  <c r="R713" i="9"/>
  <c r="R714" i="9"/>
  <c r="R715" i="9"/>
  <c r="R716" i="9"/>
  <c r="R717" i="9"/>
  <c r="R718" i="9"/>
  <c r="R719" i="9"/>
  <c r="R720" i="9"/>
  <c r="R721" i="9"/>
  <c r="R722" i="9"/>
  <c r="R723" i="9"/>
  <c r="R724" i="9"/>
  <c r="R725" i="9"/>
  <c r="R726" i="9"/>
  <c r="R727" i="9"/>
  <c r="R728" i="9"/>
  <c r="R729" i="9"/>
  <c r="R730" i="9"/>
  <c r="R731" i="9"/>
  <c r="R732" i="9"/>
  <c r="R733" i="9"/>
  <c r="R373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V107" i="9"/>
  <c r="V108" i="9"/>
  <c r="V109" i="9"/>
  <c r="V110" i="9"/>
  <c r="V111" i="9"/>
  <c r="V112" i="9"/>
  <c r="V113" i="9"/>
  <c r="V114" i="9"/>
  <c r="V115" i="9"/>
  <c r="V116" i="9"/>
  <c r="V117" i="9"/>
  <c r="V118" i="9"/>
  <c r="V119" i="9"/>
  <c r="V120" i="9"/>
  <c r="V121" i="9"/>
  <c r="V122" i="9"/>
  <c r="V123" i="9"/>
  <c r="V124" i="9"/>
  <c r="V125" i="9"/>
  <c r="V126" i="9"/>
  <c r="V127" i="9"/>
  <c r="V128" i="9"/>
  <c r="V129" i="9"/>
  <c r="V130" i="9"/>
  <c r="V131" i="9"/>
  <c r="V132" i="9"/>
  <c r="V133" i="9"/>
  <c r="V134" i="9"/>
  <c r="V135" i="9"/>
  <c r="V136" i="9"/>
  <c r="V137" i="9"/>
  <c r="V138" i="9"/>
  <c r="V139" i="9"/>
  <c r="V140" i="9"/>
  <c r="V141" i="9"/>
  <c r="V142" i="9"/>
  <c r="V143" i="9"/>
  <c r="V144" i="9"/>
  <c r="V145" i="9"/>
  <c r="V146" i="9"/>
  <c r="V147" i="9"/>
  <c r="V148" i="9"/>
  <c r="V149" i="9"/>
  <c r="V150" i="9"/>
  <c r="V151" i="9"/>
  <c r="V152" i="9"/>
  <c r="V153" i="9"/>
  <c r="V154" i="9"/>
  <c r="V155" i="9"/>
  <c r="V156" i="9"/>
  <c r="V157" i="9"/>
  <c r="V158" i="9"/>
  <c r="V159" i="9"/>
  <c r="V160" i="9"/>
  <c r="V161" i="9"/>
  <c r="V162" i="9"/>
  <c r="V163" i="9"/>
  <c r="V164" i="9"/>
  <c r="V165" i="9"/>
  <c r="V166" i="9"/>
  <c r="V167" i="9"/>
  <c r="V168" i="9"/>
  <c r="V169" i="9"/>
  <c r="V170" i="9"/>
  <c r="V171" i="9"/>
  <c r="V172" i="9"/>
  <c r="V173" i="9"/>
  <c r="V174" i="9"/>
  <c r="V175" i="9"/>
  <c r="V176" i="9"/>
  <c r="V177" i="9"/>
  <c r="V178" i="9"/>
  <c r="V179" i="9"/>
  <c r="V180" i="9"/>
  <c r="V181" i="9"/>
  <c r="V182" i="9"/>
  <c r="V183" i="9"/>
  <c r="V184" i="9"/>
  <c r="V185" i="9"/>
  <c r="V186" i="9"/>
  <c r="V187" i="9"/>
  <c r="V188" i="9"/>
  <c r="V189" i="9"/>
  <c r="V190" i="9"/>
  <c r="V191" i="9"/>
  <c r="V192" i="9"/>
  <c r="V193" i="9"/>
  <c r="V194" i="9"/>
  <c r="V195" i="9"/>
  <c r="V196" i="9"/>
  <c r="V197" i="9"/>
  <c r="V198" i="9"/>
  <c r="V199" i="9"/>
  <c r="V200" i="9"/>
  <c r="V201" i="9"/>
  <c r="V202" i="9"/>
  <c r="V203" i="9"/>
  <c r="V204" i="9"/>
  <c r="V205" i="9"/>
  <c r="V206" i="9"/>
  <c r="V207" i="9"/>
  <c r="V208" i="9"/>
  <c r="V209" i="9"/>
  <c r="V210" i="9"/>
  <c r="V211" i="9"/>
  <c r="V212" i="9"/>
  <c r="V213" i="9"/>
  <c r="V214" i="9"/>
  <c r="V215" i="9"/>
  <c r="V216" i="9"/>
  <c r="V217" i="9"/>
  <c r="V218" i="9"/>
  <c r="V219" i="9"/>
  <c r="V220" i="9"/>
  <c r="V221" i="9"/>
  <c r="V222" i="9"/>
  <c r="V223" i="9"/>
  <c r="V224" i="9"/>
  <c r="V225" i="9"/>
  <c r="V226" i="9"/>
  <c r="V227" i="9"/>
  <c r="V228" i="9"/>
  <c r="V229" i="9"/>
  <c r="V230" i="9"/>
  <c r="V231" i="9"/>
  <c r="V232" i="9"/>
  <c r="V233" i="9"/>
  <c r="V234" i="9"/>
  <c r="V235" i="9"/>
  <c r="V236" i="9"/>
  <c r="V237" i="9"/>
  <c r="V238" i="9"/>
  <c r="V239" i="9"/>
  <c r="V240" i="9"/>
  <c r="V241" i="9"/>
  <c r="V242" i="9"/>
  <c r="V243" i="9"/>
  <c r="V244" i="9"/>
  <c r="V245" i="9"/>
  <c r="V246" i="9"/>
  <c r="V247" i="9"/>
  <c r="V248" i="9"/>
  <c r="V249" i="9"/>
  <c r="V250" i="9"/>
  <c r="V251" i="9"/>
  <c r="V252" i="9"/>
  <c r="V253" i="9"/>
  <c r="V254" i="9"/>
  <c r="V255" i="9"/>
  <c r="V256" i="9"/>
  <c r="V257" i="9"/>
  <c r="V258" i="9"/>
  <c r="V259" i="9"/>
  <c r="V260" i="9"/>
  <c r="V261" i="9"/>
  <c r="V262" i="9"/>
  <c r="V263" i="9"/>
  <c r="V264" i="9"/>
  <c r="V265" i="9"/>
  <c r="V266" i="9"/>
  <c r="V267" i="9"/>
  <c r="V268" i="9"/>
  <c r="V269" i="9"/>
  <c r="V270" i="9"/>
  <c r="V271" i="9"/>
  <c r="V272" i="9"/>
  <c r="V273" i="9"/>
  <c r="V274" i="9"/>
  <c r="V275" i="9"/>
  <c r="V276" i="9"/>
  <c r="V277" i="9"/>
  <c r="V278" i="9"/>
  <c r="V279" i="9"/>
  <c r="V280" i="9"/>
  <c r="V281" i="9"/>
  <c r="V282" i="9"/>
  <c r="V283" i="9"/>
  <c r="V284" i="9"/>
  <c r="V285" i="9"/>
  <c r="V286" i="9"/>
  <c r="V287" i="9"/>
  <c r="V288" i="9"/>
  <c r="V289" i="9"/>
  <c r="V290" i="9"/>
  <c r="V291" i="9"/>
  <c r="V292" i="9"/>
  <c r="V293" i="9"/>
  <c r="V294" i="9"/>
  <c r="V295" i="9"/>
  <c r="V296" i="9"/>
  <c r="V297" i="9"/>
  <c r="V298" i="9"/>
  <c r="V299" i="9"/>
  <c r="V300" i="9"/>
  <c r="V301" i="9"/>
  <c r="V302" i="9"/>
  <c r="V303" i="9"/>
  <c r="V304" i="9"/>
  <c r="V305" i="9"/>
  <c r="V306" i="9"/>
  <c r="V307" i="9"/>
  <c r="V308" i="9"/>
  <c r="V309" i="9"/>
  <c r="V310" i="9"/>
  <c r="V311" i="9"/>
  <c r="V312" i="9"/>
  <c r="V313" i="9"/>
  <c r="V314" i="9"/>
  <c r="V315" i="9"/>
  <c r="V316" i="9"/>
  <c r="V317" i="9"/>
  <c r="V318" i="9"/>
  <c r="V319" i="9"/>
  <c r="V320" i="9"/>
  <c r="V321" i="9"/>
  <c r="V322" i="9"/>
  <c r="V323" i="9"/>
  <c r="V324" i="9"/>
  <c r="V325" i="9"/>
  <c r="V326" i="9"/>
  <c r="V327" i="9"/>
  <c r="V328" i="9"/>
  <c r="V329" i="9"/>
  <c r="V330" i="9"/>
  <c r="V331" i="9"/>
  <c r="V332" i="9"/>
  <c r="V333" i="9"/>
  <c r="V334" i="9"/>
  <c r="V335" i="9"/>
  <c r="V336" i="9"/>
  <c r="V337" i="9"/>
  <c r="V338" i="9"/>
  <c r="V339" i="9"/>
  <c r="V340" i="9"/>
  <c r="V341" i="9"/>
  <c r="V342" i="9"/>
  <c r="V343" i="9"/>
  <c r="V344" i="9"/>
  <c r="V345" i="9"/>
  <c r="V346" i="9"/>
  <c r="V347" i="9"/>
  <c r="V348" i="9"/>
  <c r="V349" i="9"/>
  <c r="V350" i="9"/>
  <c r="V351" i="9"/>
  <c r="V352" i="9"/>
  <c r="V353" i="9"/>
  <c r="V354" i="9"/>
  <c r="V355" i="9"/>
  <c r="V356" i="9"/>
  <c r="V357" i="9"/>
  <c r="V358" i="9"/>
  <c r="V359" i="9"/>
  <c r="V360" i="9"/>
  <c r="V361" i="9"/>
  <c r="V362" i="9"/>
  <c r="V363" i="9"/>
  <c r="V364" i="9"/>
  <c r="V365" i="9"/>
  <c r="V366" i="9"/>
  <c r="V367" i="9"/>
  <c r="V368" i="9"/>
  <c r="V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S129" i="9"/>
  <c r="S130" i="9"/>
  <c r="S131" i="9"/>
  <c r="S132" i="9"/>
  <c r="S133" i="9"/>
  <c r="S134" i="9"/>
  <c r="S135" i="9"/>
  <c r="S136" i="9"/>
  <c r="S137" i="9"/>
  <c r="S138" i="9"/>
  <c r="S139" i="9"/>
  <c r="S140" i="9"/>
  <c r="S141" i="9"/>
  <c r="S142" i="9"/>
  <c r="S143" i="9"/>
  <c r="S144" i="9"/>
  <c r="S145" i="9"/>
  <c r="S146" i="9"/>
  <c r="S147" i="9"/>
  <c r="S148" i="9"/>
  <c r="S149" i="9"/>
  <c r="S150" i="9"/>
  <c r="S151" i="9"/>
  <c r="S152" i="9"/>
  <c r="S153" i="9"/>
  <c r="S154" i="9"/>
  <c r="S155" i="9"/>
  <c r="S156" i="9"/>
  <c r="S157" i="9"/>
  <c r="S158" i="9"/>
  <c r="S159" i="9"/>
  <c r="S160" i="9"/>
  <c r="S161" i="9"/>
  <c r="S162" i="9"/>
  <c r="S163" i="9"/>
  <c r="S164" i="9"/>
  <c r="S165" i="9"/>
  <c r="S166" i="9"/>
  <c r="S167" i="9"/>
  <c r="S168" i="9"/>
  <c r="S169" i="9"/>
  <c r="S170" i="9"/>
  <c r="S171" i="9"/>
  <c r="S172" i="9"/>
  <c r="S173" i="9"/>
  <c r="S174" i="9"/>
  <c r="S175" i="9"/>
  <c r="S176" i="9"/>
  <c r="S177" i="9"/>
  <c r="S178" i="9"/>
  <c r="S179" i="9"/>
  <c r="S180" i="9"/>
  <c r="S181" i="9"/>
  <c r="S182" i="9"/>
  <c r="S183" i="9"/>
  <c r="S184" i="9"/>
  <c r="S185" i="9"/>
  <c r="S186" i="9"/>
  <c r="S187" i="9"/>
  <c r="S188" i="9"/>
  <c r="S189" i="9"/>
  <c r="S190" i="9"/>
  <c r="S191" i="9"/>
  <c r="S192" i="9"/>
  <c r="S193" i="9"/>
  <c r="S194" i="9"/>
  <c r="S195" i="9"/>
  <c r="S196" i="9"/>
  <c r="S197" i="9"/>
  <c r="S198" i="9"/>
  <c r="S199" i="9"/>
  <c r="S200" i="9"/>
  <c r="S201" i="9"/>
  <c r="S202" i="9"/>
  <c r="S203" i="9"/>
  <c r="S204" i="9"/>
  <c r="S205" i="9"/>
  <c r="S206" i="9"/>
  <c r="S207" i="9"/>
  <c r="S208" i="9"/>
  <c r="S209" i="9"/>
  <c r="S210" i="9"/>
  <c r="S211" i="9"/>
  <c r="S212" i="9"/>
  <c r="S213" i="9"/>
  <c r="S214" i="9"/>
  <c r="S215" i="9"/>
  <c r="S216" i="9"/>
  <c r="S217" i="9"/>
  <c r="S218" i="9"/>
  <c r="S219" i="9"/>
  <c r="S220" i="9"/>
  <c r="S221" i="9"/>
  <c r="S222" i="9"/>
  <c r="S223" i="9"/>
  <c r="S224" i="9"/>
  <c r="S225" i="9"/>
  <c r="S226" i="9"/>
  <c r="S227" i="9"/>
  <c r="S228" i="9"/>
  <c r="S229" i="9"/>
  <c r="S230" i="9"/>
  <c r="S231" i="9"/>
  <c r="S232" i="9"/>
  <c r="S233" i="9"/>
  <c r="S234" i="9"/>
  <c r="S235" i="9"/>
  <c r="S236" i="9"/>
  <c r="S237" i="9"/>
  <c r="S238" i="9"/>
  <c r="S239" i="9"/>
  <c r="S240" i="9"/>
  <c r="S241" i="9"/>
  <c r="S242" i="9"/>
  <c r="S243" i="9"/>
  <c r="S244" i="9"/>
  <c r="S245" i="9"/>
  <c r="S246" i="9"/>
  <c r="S247" i="9"/>
  <c r="S248" i="9"/>
  <c r="S249" i="9"/>
  <c r="S250" i="9"/>
  <c r="S251" i="9"/>
  <c r="S252" i="9"/>
  <c r="S253" i="9"/>
  <c r="S254" i="9"/>
  <c r="S255" i="9"/>
  <c r="S256" i="9"/>
  <c r="S257" i="9"/>
  <c r="S258" i="9"/>
  <c r="S259" i="9"/>
  <c r="S260" i="9"/>
  <c r="S261" i="9"/>
  <c r="S262" i="9"/>
  <c r="S263" i="9"/>
  <c r="S264" i="9"/>
  <c r="S265" i="9"/>
  <c r="S266" i="9"/>
  <c r="S267" i="9"/>
  <c r="S268" i="9"/>
  <c r="S269" i="9"/>
  <c r="S270" i="9"/>
  <c r="S271" i="9"/>
  <c r="S272" i="9"/>
  <c r="S273" i="9"/>
  <c r="S274" i="9"/>
  <c r="S275" i="9"/>
  <c r="S276" i="9"/>
  <c r="S277" i="9"/>
  <c r="S278" i="9"/>
  <c r="S279" i="9"/>
  <c r="S280" i="9"/>
  <c r="S281" i="9"/>
  <c r="S282" i="9"/>
  <c r="S283" i="9"/>
  <c r="S284" i="9"/>
  <c r="S285" i="9"/>
  <c r="S286" i="9"/>
  <c r="S287" i="9"/>
  <c r="S288" i="9"/>
  <c r="S289" i="9"/>
  <c r="S290" i="9"/>
  <c r="S291" i="9"/>
  <c r="S292" i="9"/>
  <c r="S293" i="9"/>
  <c r="S294" i="9"/>
  <c r="S295" i="9"/>
  <c r="S296" i="9"/>
  <c r="S297" i="9"/>
  <c r="S298" i="9"/>
  <c r="S299" i="9"/>
  <c r="S300" i="9"/>
  <c r="S301" i="9"/>
  <c r="S302" i="9"/>
  <c r="S303" i="9"/>
  <c r="S304" i="9"/>
  <c r="S305" i="9"/>
  <c r="S306" i="9"/>
  <c r="S307" i="9"/>
  <c r="S308" i="9"/>
  <c r="S309" i="9"/>
  <c r="S310" i="9"/>
  <c r="S311" i="9"/>
  <c r="S312" i="9"/>
  <c r="S313" i="9"/>
  <c r="S314" i="9"/>
  <c r="S315" i="9"/>
  <c r="S316" i="9"/>
  <c r="S317" i="9"/>
  <c r="S318" i="9"/>
  <c r="S319" i="9"/>
  <c r="S320" i="9"/>
  <c r="S321" i="9"/>
  <c r="S322" i="9"/>
  <c r="S323" i="9"/>
  <c r="S324" i="9"/>
  <c r="S325" i="9"/>
  <c r="S326" i="9"/>
  <c r="S327" i="9"/>
  <c r="S328" i="9"/>
  <c r="S329" i="9"/>
  <c r="S330" i="9"/>
  <c r="S331" i="9"/>
  <c r="S332" i="9"/>
  <c r="S333" i="9"/>
  <c r="S334" i="9"/>
  <c r="S335" i="9"/>
  <c r="S336" i="9"/>
  <c r="S337" i="9"/>
  <c r="S338" i="9"/>
  <c r="S339" i="9"/>
  <c r="S340" i="9"/>
  <c r="S341" i="9"/>
  <c r="S342" i="9"/>
  <c r="S343" i="9"/>
  <c r="S344" i="9"/>
  <c r="S345" i="9"/>
  <c r="S346" i="9"/>
  <c r="S347" i="9"/>
  <c r="S348" i="9"/>
  <c r="S349" i="9"/>
  <c r="S350" i="9"/>
  <c r="S351" i="9"/>
  <c r="S352" i="9"/>
  <c r="S353" i="9"/>
  <c r="S354" i="9"/>
  <c r="S355" i="9"/>
  <c r="S356" i="9"/>
  <c r="S357" i="9"/>
  <c r="S358" i="9"/>
  <c r="S359" i="9"/>
  <c r="S360" i="9"/>
  <c r="S361" i="9"/>
  <c r="S362" i="9"/>
  <c r="S363" i="9"/>
  <c r="S364" i="9"/>
  <c r="S365" i="9"/>
  <c r="S366" i="9"/>
  <c r="S367" i="9"/>
  <c r="S368" i="9"/>
  <c r="S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51" i="9"/>
  <c r="R52" i="9"/>
  <c r="R53" i="9"/>
  <c r="R54" i="9"/>
  <c r="R55" i="9"/>
  <c r="R56" i="9"/>
  <c r="R57" i="9"/>
  <c r="R58" i="9"/>
  <c r="R59" i="9"/>
  <c r="R60" i="9"/>
  <c r="R61" i="9"/>
  <c r="R62" i="9"/>
  <c r="R63" i="9"/>
  <c r="R64" i="9"/>
  <c r="R65" i="9"/>
  <c r="R66" i="9"/>
  <c r="R67" i="9"/>
  <c r="R68" i="9"/>
  <c r="R69" i="9"/>
  <c r="R70" i="9"/>
  <c r="R71" i="9"/>
  <c r="R72" i="9"/>
  <c r="R73" i="9"/>
  <c r="R74" i="9"/>
  <c r="R75" i="9"/>
  <c r="R76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R90" i="9"/>
  <c r="R91" i="9"/>
  <c r="R92" i="9"/>
  <c r="R93" i="9"/>
  <c r="R94" i="9"/>
  <c r="R95" i="9"/>
  <c r="R96" i="9"/>
  <c r="R97" i="9"/>
  <c r="R98" i="9"/>
  <c r="R99" i="9"/>
  <c r="R100" i="9"/>
  <c r="R101" i="9"/>
  <c r="R102" i="9"/>
  <c r="R103" i="9"/>
  <c r="R104" i="9"/>
  <c r="R105" i="9"/>
  <c r="R106" i="9"/>
  <c r="R107" i="9"/>
  <c r="R108" i="9"/>
  <c r="R109" i="9"/>
  <c r="R110" i="9"/>
  <c r="R111" i="9"/>
  <c r="R112" i="9"/>
  <c r="R113" i="9"/>
  <c r="R114" i="9"/>
  <c r="R115" i="9"/>
  <c r="R116" i="9"/>
  <c r="R117" i="9"/>
  <c r="R118" i="9"/>
  <c r="R119" i="9"/>
  <c r="R120" i="9"/>
  <c r="R121" i="9"/>
  <c r="R122" i="9"/>
  <c r="R123" i="9"/>
  <c r="R124" i="9"/>
  <c r="R125" i="9"/>
  <c r="R126" i="9"/>
  <c r="R127" i="9"/>
  <c r="R128" i="9"/>
  <c r="R129" i="9"/>
  <c r="R130" i="9"/>
  <c r="R131" i="9"/>
  <c r="R132" i="9"/>
  <c r="R133" i="9"/>
  <c r="R134" i="9"/>
  <c r="R135" i="9"/>
  <c r="R136" i="9"/>
  <c r="R137" i="9"/>
  <c r="R138" i="9"/>
  <c r="R139" i="9"/>
  <c r="R140" i="9"/>
  <c r="R141" i="9"/>
  <c r="R142" i="9"/>
  <c r="R143" i="9"/>
  <c r="R144" i="9"/>
  <c r="R145" i="9"/>
  <c r="R146" i="9"/>
  <c r="R147" i="9"/>
  <c r="R148" i="9"/>
  <c r="R149" i="9"/>
  <c r="R150" i="9"/>
  <c r="R151" i="9"/>
  <c r="R152" i="9"/>
  <c r="R153" i="9"/>
  <c r="R154" i="9"/>
  <c r="R155" i="9"/>
  <c r="R156" i="9"/>
  <c r="R157" i="9"/>
  <c r="R158" i="9"/>
  <c r="R159" i="9"/>
  <c r="R160" i="9"/>
  <c r="R161" i="9"/>
  <c r="R162" i="9"/>
  <c r="R163" i="9"/>
  <c r="R164" i="9"/>
  <c r="R165" i="9"/>
  <c r="R166" i="9"/>
  <c r="R167" i="9"/>
  <c r="R168" i="9"/>
  <c r="R169" i="9"/>
  <c r="R170" i="9"/>
  <c r="R171" i="9"/>
  <c r="R172" i="9"/>
  <c r="R173" i="9"/>
  <c r="R174" i="9"/>
  <c r="R175" i="9"/>
  <c r="R176" i="9"/>
  <c r="R177" i="9"/>
  <c r="R178" i="9"/>
  <c r="R179" i="9"/>
  <c r="R180" i="9"/>
  <c r="R181" i="9"/>
  <c r="R182" i="9"/>
  <c r="R183" i="9"/>
  <c r="R184" i="9"/>
  <c r="R185" i="9"/>
  <c r="R186" i="9"/>
  <c r="R187" i="9"/>
  <c r="R188" i="9"/>
  <c r="R189" i="9"/>
  <c r="R190" i="9"/>
  <c r="R191" i="9"/>
  <c r="R192" i="9"/>
  <c r="R193" i="9"/>
  <c r="R194" i="9"/>
  <c r="R195" i="9"/>
  <c r="R196" i="9"/>
  <c r="R197" i="9"/>
  <c r="R198" i="9"/>
  <c r="R199" i="9"/>
  <c r="R200" i="9"/>
  <c r="R201" i="9"/>
  <c r="R202" i="9"/>
  <c r="R203" i="9"/>
  <c r="R204" i="9"/>
  <c r="R205" i="9"/>
  <c r="R206" i="9"/>
  <c r="R207" i="9"/>
  <c r="R208" i="9"/>
  <c r="R209" i="9"/>
  <c r="R210" i="9"/>
  <c r="R211" i="9"/>
  <c r="R212" i="9"/>
  <c r="R213" i="9"/>
  <c r="R214" i="9"/>
  <c r="R215" i="9"/>
  <c r="R216" i="9"/>
  <c r="R217" i="9"/>
  <c r="R218" i="9"/>
  <c r="R219" i="9"/>
  <c r="R220" i="9"/>
  <c r="R221" i="9"/>
  <c r="R222" i="9"/>
  <c r="R223" i="9"/>
  <c r="R224" i="9"/>
  <c r="R225" i="9"/>
  <c r="R226" i="9"/>
  <c r="R227" i="9"/>
  <c r="R228" i="9"/>
  <c r="R229" i="9"/>
  <c r="R230" i="9"/>
  <c r="R231" i="9"/>
  <c r="R232" i="9"/>
  <c r="R233" i="9"/>
  <c r="R234" i="9"/>
  <c r="R235" i="9"/>
  <c r="R236" i="9"/>
  <c r="R237" i="9"/>
  <c r="R238" i="9"/>
  <c r="R239" i="9"/>
  <c r="R240" i="9"/>
  <c r="R241" i="9"/>
  <c r="R242" i="9"/>
  <c r="R243" i="9"/>
  <c r="R244" i="9"/>
  <c r="R245" i="9"/>
  <c r="R246" i="9"/>
  <c r="R247" i="9"/>
  <c r="R248" i="9"/>
  <c r="R249" i="9"/>
  <c r="R250" i="9"/>
  <c r="R251" i="9"/>
  <c r="R252" i="9"/>
  <c r="R253" i="9"/>
  <c r="R254" i="9"/>
  <c r="R255" i="9"/>
  <c r="R256" i="9"/>
  <c r="R257" i="9"/>
  <c r="R258" i="9"/>
  <c r="R259" i="9"/>
  <c r="R260" i="9"/>
  <c r="R261" i="9"/>
  <c r="R262" i="9"/>
  <c r="R263" i="9"/>
  <c r="R264" i="9"/>
  <c r="R265" i="9"/>
  <c r="R266" i="9"/>
  <c r="R267" i="9"/>
  <c r="R268" i="9"/>
  <c r="R269" i="9"/>
  <c r="R270" i="9"/>
  <c r="R271" i="9"/>
  <c r="R272" i="9"/>
  <c r="R273" i="9"/>
  <c r="R274" i="9"/>
  <c r="R275" i="9"/>
  <c r="R276" i="9"/>
  <c r="R277" i="9"/>
  <c r="R278" i="9"/>
  <c r="R279" i="9"/>
  <c r="R280" i="9"/>
  <c r="R281" i="9"/>
  <c r="R282" i="9"/>
  <c r="R283" i="9"/>
  <c r="R284" i="9"/>
  <c r="R285" i="9"/>
  <c r="R286" i="9"/>
  <c r="R287" i="9"/>
  <c r="R288" i="9"/>
  <c r="R289" i="9"/>
  <c r="R290" i="9"/>
  <c r="R291" i="9"/>
  <c r="R292" i="9"/>
  <c r="R293" i="9"/>
  <c r="R294" i="9"/>
  <c r="R295" i="9"/>
  <c r="R296" i="9"/>
  <c r="R297" i="9"/>
  <c r="R298" i="9"/>
  <c r="R299" i="9"/>
  <c r="R300" i="9"/>
  <c r="R301" i="9"/>
  <c r="R302" i="9"/>
  <c r="R303" i="9"/>
  <c r="R304" i="9"/>
  <c r="R305" i="9"/>
  <c r="R306" i="9"/>
  <c r="R307" i="9"/>
  <c r="R308" i="9"/>
  <c r="R309" i="9"/>
  <c r="R310" i="9"/>
  <c r="R311" i="9"/>
  <c r="R312" i="9"/>
  <c r="R313" i="9"/>
  <c r="R314" i="9"/>
  <c r="R315" i="9"/>
  <c r="R316" i="9"/>
  <c r="R317" i="9"/>
  <c r="R318" i="9"/>
  <c r="R319" i="9"/>
  <c r="R320" i="9"/>
  <c r="R321" i="9"/>
  <c r="R322" i="9"/>
  <c r="R323" i="9"/>
  <c r="R324" i="9"/>
  <c r="R325" i="9"/>
  <c r="R326" i="9"/>
  <c r="R327" i="9"/>
  <c r="R328" i="9"/>
  <c r="R329" i="9"/>
  <c r="R330" i="9"/>
  <c r="R331" i="9"/>
  <c r="R332" i="9"/>
  <c r="R333" i="9"/>
  <c r="R334" i="9"/>
  <c r="R335" i="9"/>
  <c r="R336" i="9"/>
  <c r="R337" i="9"/>
  <c r="R338" i="9"/>
  <c r="R339" i="9"/>
  <c r="R340" i="9"/>
  <c r="R341" i="9"/>
  <c r="R342" i="9"/>
  <c r="R343" i="9"/>
  <c r="R344" i="9"/>
  <c r="R345" i="9"/>
  <c r="R346" i="9"/>
  <c r="R347" i="9"/>
  <c r="R348" i="9"/>
  <c r="R349" i="9"/>
  <c r="R350" i="9"/>
  <c r="R351" i="9"/>
  <c r="R352" i="9"/>
  <c r="R353" i="9"/>
  <c r="R354" i="9"/>
  <c r="R355" i="9"/>
  <c r="R356" i="9"/>
  <c r="R357" i="9"/>
  <c r="R358" i="9"/>
  <c r="R359" i="9"/>
  <c r="R360" i="9"/>
  <c r="R361" i="9"/>
  <c r="R362" i="9"/>
  <c r="R363" i="9"/>
  <c r="R364" i="9"/>
  <c r="R365" i="9"/>
  <c r="R366" i="9"/>
  <c r="R367" i="9"/>
  <c r="R368" i="9"/>
  <c r="R8" i="9"/>
  <c r="EY372" i="1" l="1"/>
  <c r="EY368" i="1"/>
  <c r="EY373" i="1"/>
  <c r="ED365" i="1"/>
  <c r="DS358" i="1"/>
  <c r="EN358" i="1" s="1"/>
  <c r="ED359" i="1"/>
  <c r="ER363" i="1"/>
  <c r="EY364" i="1"/>
  <c r="ER358" i="1"/>
  <c r="DQ358" i="1"/>
  <c r="ER361" i="1"/>
  <c r="DQ361" i="1"/>
  <c r="ET357" i="1"/>
  <c r="EV357" i="1"/>
  <c r="ER360" i="1"/>
  <c r="DQ360" i="1"/>
  <c r="EC357" i="1"/>
  <c r="EM357" i="1"/>
  <c r="ED357" i="1"/>
  <c r="DZ357" i="1"/>
  <c r="ES360" i="1"/>
  <c r="DS360" i="1"/>
  <c r="EN360" i="1" s="1"/>
  <c r="EY365" i="1"/>
  <c r="EM362" i="1"/>
  <c r="ED362" i="1"/>
  <c r="DZ362" i="1"/>
  <c r="EC362" i="1"/>
  <c r="ES363" i="1"/>
  <c r="DS363" i="1"/>
  <c r="EN363" i="1" s="1"/>
  <c r="EM366" i="1"/>
  <c r="ED366" i="1"/>
  <c r="DZ366" i="1"/>
  <c r="EC366" i="1"/>
  <c r="EV362" i="1"/>
  <c r="ET362" i="1"/>
  <c r="EV366" i="1"/>
  <c r="ET366" i="1"/>
  <c r="EC363" i="1"/>
  <c r="EM363" i="1"/>
  <c r="DZ363" i="1"/>
  <c r="X9" i="8"/>
  <c r="X10" i="8"/>
  <c r="X11" i="8"/>
  <c r="X12" i="8"/>
  <c r="X13" i="8"/>
  <c r="X14" i="8"/>
  <c r="X15" i="8"/>
  <c r="X16" i="8"/>
  <c r="X17" i="8"/>
  <c r="X18" i="8"/>
  <c r="X19" i="8"/>
  <c r="X20" i="8"/>
  <c r="X21" i="8"/>
  <c r="X22" i="8"/>
  <c r="X23" i="8"/>
  <c r="X24" i="8"/>
  <c r="X25" i="8"/>
  <c r="X26" i="8"/>
  <c r="X27" i="8"/>
  <c r="X28" i="8"/>
  <c r="X29" i="8"/>
  <c r="X30" i="8"/>
  <c r="X31" i="8"/>
  <c r="X32" i="8"/>
  <c r="X33" i="8"/>
  <c r="X34" i="8"/>
  <c r="X35" i="8"/>
  <c r="X36" i="8"/>
  <c r="X37" i="8"/>
  <c r="X38" i="8"/>
  <c r="X39" i="8"/>
  <c r="X40" i="8"/>
  <c r="X41" i="8"/>
  <c r="X42" i="8"/>
  <c r="X43" i="8"/>
  <c r="X44" i="8"/>
  <c r="X45" i="8"/>
  <c r="X46" i="8"/>
  <c r="X47" i="8"/>
  <c r="X48" i="8"/>
  <c r="X49" i="8"/>
  <c r="X50" i="8"/>
  <c r="X51" i="8"/>
  <c r="X52" i="8"/>
  <c r="X53" i="8"/>
  <c r="X54" i="8"/>
  <c r="X55" i="8"/>
  <c r="X56" i="8"/>
  <c r="X57" i="8"/>
  <c r="X58" i="8"/>
  <c r="X59" i="8"/>
  <c r="X60" i="8"/>
  <c r="X61" i="8"/>
  <c r="X62" i="8"/>
  <c r="X63" i="8"/>
  <c r="X64" i="8"/>
  <c r="X65" i="8"/>
  <c r="X66" i="8"/>
  <c r="X67" i="8"/>
  <c r="X68" i="8"/>
  <c r="X69" i="8"/>
  <c r="X70" i="8"/>
  <c r="X71" i="8"/>
  <c r="X72" i="8"/>
  <c r="X73" i="8"/>
  <c r="X74" i="8"/>
  <c r="X75" i="8"/>
  <c r="X76" i="8"/>
  <c r="X77" i="8"/>
  <c r="X78" i="8"/>
  <c r="X79" i="8"/>
  <c r="X80" i="8"/>
  <c r="X81" i="8"/>
  <c r="X82" i="8"/>
  <c r="X83" i="8"/>
  <c r="X84" i="8"/>
  <c r="X85" i="8"/>
  <c r="X86" i="8"/>
  <c r="X87" i="8"/>
  <c r="X88" i="8"/>
  <c r="X89" i="8"/>
  <c r="X90" i="8"/>
  <c r="X91" i="8"/>
  <c r="X92" i="8"/>
  <c r="X93" i="8"/>
  <c r="X94" i="8"/>
  <c r="X95" i="8"/>
  <c r="X96" i="8"/>
  <c r="X97" i="8"/>
  <c r="X98" i="8"/>
  <c r="X99" i="8"/>
  <c r="X100" i="8"/>
  <c r="X101" i="8"/>
  <c r="X102" i="8"/>
  <c r="X103" i="8"/>
  <c r="X104" i="8"/>
  <c r="X105" i="8"/>
  <c r="X106" i="8"/>
  <c r="X107" i="8"/>
  <c r="X108" i="8"/>
  <c r="X109" i="8"/>
  <c r="X110" i="8"/>
  <c r="X111" i="8"/>
  <c r="X112" i="8"/>
  <c r="X113" i="8"/>
  <c r="X114" i="8"/>
  <c r="X115" i="8"/>
  <c r="X116" i="8"/>
  <c r="X117" i="8"/>
  <c r="X118" i="8"/>
  <c r="X119" i="8"/>
  <c r="X120" i="8"/>
  <c r="X121" i="8"/>
  <c r="X122" i="8"/>
  <c r="X123" i="8"/>
  <c r="X124" i="8"/>
  <c r="X125" i="8"/>
  <c r="X126" i="8"/>
  <c r="X127" i="8"/>
  <c r="X128" i="8"/>
  <c r="X129" i="8"/>
  <c r="X130" i="8"/>
  <c r="X131" i="8"/>
  <c r="X132" i="8"/>
  <c r="X133" i="8"/>
  <c r="X134" i="8"/>
  <c r="X135" i="8"/>
  <c r="X136" i="8"/>
  <c r="X137" i="8"/>
  <c r="X138" i="8"/>
  <c r="X139" i="8"/>
  <c r="X140" i="8"/>
  <c r="X141" i="8"/>
  <c r="X142" i="8"/>
  <c r="X143" i="8"/>
  <c r="X144" i="8"/>
  <c r="X145" i="8"/>
  <c r="X146" i="8"/>
  <c r="X147" i="8"/>
  <c r="X148" i="8"/>
  <c r="X149" i="8"/>
  <c r="X150" i="8"/>
  <c r="X151" i="8"/>
  <c r="X152" i="8"/>
  <c r="X153" i="8"/>
  <c r="X154" i="8"/>
  <c r="X155" i="8"/>
  <c r="X156" i="8"/>
  <c r="X157" i="8"/>
  <c r="X158" i="8"/>
  <c r="X159" i="8"/>
  <c r="X160" i="8"/>
  <c r="X161" i="8"/>
  <c r="X162" i="8"/>
  <c r="X163" i="8"/>
  <c r="X164" i="8"/>
  <c r="X165" i="8"/>
  <c r="X166" i="8"/>
  <c r="X167" i="8"/>
  <c r="X168" i="8"/>
  <c r="X169" i="8"/>
  <c r="X170" i="8"/>
  <c r="X171" i="8"/>
  <c r="X172" i="8"/>
  <c r="X173" i="8"/>
  <c r="X174" i="8"/>
  <c r="X175" i="8"/>
  <c r="X176" i="8"/>
  <c r="X177" i="8"/>
  <c r="X178" i="8"/>
  <c r="X179" i="8"/>
  <c r="X180" i="8"/>
  <c r="X181" i="8"/>
  <c r="X182" i="8"/>
  <c r="X183" i="8"/>
  <c r="X184" i="8"/>
  <c r="X185" i="8"/>
  <c r="X186" i="8"/>
  <c r="X187" i="8"/>
  <c r="X188" i="8"/>
  <c r="X189" i="8"/>
  <c r="X190" i="8"/>
  <c r="X191" i="8"/>
  <c r="X192" i="8"/>
  <c r="X193" i="8"/>
  <c r="X194" i="8"/>
  <c r="X195" i="8"/>
  <c r="X196" i="8"/>
  <c r="X197" i="8"/>
  <c r="X198" i="8"/>
  <c r="X199" i="8"/>
  <c r="X200" i="8"/>
  <c r="X201" i="8"/>
  <c r="X202" i="8"/>
  <c r="X203" i="8"/>
  <c r="X204" i="8"/>
  <c r="X205" i="8"/>
  <c r="X206" i="8"/>
  <c r="X207" i="8"/>
  <c r="X208" i="8"/>
  <c r="X209" i="8"/>
  <c r="X210" i="8"/>
  <c r="X211" i="8"/>
  <c r="X212" i="8"/>
  <c r="X213" i="8"/>
  <c r="X214" i="8"/>
  <c r="X215" i="8"/>
  <c r="X216" i="8"/>
  <c r="X217" i="8"/>
  <c r="X218" i="8"/>
  <c r="X219" i="8"/>
  <c r="X220" i="8"/>
  <c r="X221" i="8"/>
  <c r="X222" i="8"/>
  <c r="X223" i="8"/>
  <c r="X224" i="8"/>
  <c r="X225" i="8"/>
  <c r="X226" i="8"/>
  <c r="X227" i="8"/>
  <c r="X228" i="8"/>
  <c r="X229" i="8"/>
  <c r="X230" i="8"/>
  <c r="X231" i="8"/>
  <c r="X232" i="8"/>
  <c r="X233" i="8"/>
  <c r="X234" i="8"/>
  <c r="X235" i="8"/>
  <c r="X236" i="8"/>
  <c r="X237" i="8"/>
  <c r="X238" i="8"/>
  <c r="X239" i="8"/>
  <c r="X240" i="8"/>
  <c r="X241" i="8"/>
  <c r="X242" i="8"/>
  <c r="X243" i="8"/>
  <c r="X244" i="8"/>
  <c r="X245" i="8"/>
  <c r="X246" i="8"/>
  <c r="X247" i="8"/>
  <c r="X248" i="8"/>
  <c r="X249" i="8"/>
  <c r="X250" i="8"/>
  <c r="X251" i="8"/>
  <c r="X252" i="8"/>
  <c r="X253" i="8"/>
  <c r="X254" i="8"/>
  <c r="X255" i="8"/>
  <c r="X256" i="8"/>
  <c r="X257" i="8"/>
  <c r="X258" i="8"/>
  <c r="X259" i="8"/>
  <c r="X260" i="8"/>
  <c r="X261" i="8"/>
  <c r="X262" i="8"/>
  <c r="X263" i="8"/>
  <c r="X264" i="8"/>
  <c r="X265" i="8"/>
  <c r="X266" i="8"/>
  <c r="X267" i="8"/>
  <c r="X268" i="8"/>
  <c r="X269" i="8"/>
  <c r="X270" i="8"/>
  <c r="X271" i="8"/>
  <c r="X272" i="8"/>
  <c r="X273" i="8"/>
  <c r="X274" i="8"/>
  <c r="X275" i="8"/>
  <c r="X276" i="8"/>
  <c r="X277" i="8"/>
  <c r="X278" i="8"/>
  <c r="X279" i="8"/>
  <c r="X280" i="8"/>
  <c r="X281" i="8"/>
  <c r="X282" i="8"/>
  <c r="X283" i="8"/>
  <c r="X284" i="8"/>
  <c r="X285" i="8"/>
  <c r="X286" i="8"/>
  <c r="X287" i="8"/>
  <c r="X288" i="8"/>
  <c r="X289" i="8"/>
  <c r="X290" i="8"/>
  <c r="X291" i="8"/>
  <c r="X292" i="8"/>
  <c r="X293" i="8"/>
  <c r="X294" i="8"/>
  <c r="X295" i="8"/>
  <c r="X296" i="8"/>
  <c r="X297" i="8"/>
  <c r="X298" i="8"/>
  <c r="X299" i="8"/>
  <c r="X300" i="8"/>
  <c r="X301" i="8"/>
  <c r="X302" i="8"/>
  <c r="X303" i="8"/>
  <c r="X304" i="8"/>
  <c r="X305" i="8"/>
  <c r="X306" i="8"/>
  <c r="X307" i="8"/>
  <c r="X308" i="8"/>
  <c r="X309" i="8"/>
  <c r="X310" i="8"/>
  <c r="X311" i="8"/>
  <c r="X312" i="8"/>
  <c r="X313" i="8"/>
  <c r="X314" i="8"/>
  <c r="X315" i="8"/>
  <c r="X316" i="8"/>
  <c r="X317" i="8"/>
  <c r="X318" i="8"/>
  <c r="X319" i="8"/>
  <c r="X320" i="8"/>
  <c r="X321" i="8"/>
  <c r="X322" i="8"/>
  <c r="X323" i="8"/>
  <c r="X324" i="8"/>
  <c r="X325" i="8"/>
  <c r="X326" i="8"/>
  <c r="X327" i="8"/>
  <c r="X328" i="8"/>
  <c r="X329" i="8"/>
  <c r="X330" i="8"/>
  <c r="X331" i="8"/>
  <c r="X332" i="8"/>
  <c r="X333" i="8"/>
  <c r="X334" i="8"/>
  <c r="X335" i="8"/>
  <c r="X336" i="8"/>
  <c r="X337" i="8"/>
  <c r="X338" i="8"/>
  <c r="X339" i="8"/>
  <c r="X340" i="8"/>
  <c r="X341" i="8"/>
  <c r="X342" i="8"/>
  <c r="X343" i="8"/>
  <c r="X344" i="8"/>
  <c r="X345" i="8"/>
  <c r="X346" i="8"/>
  <c r="X347" i="8"/>
  <c r="X348" i="8"/>
  <c r="X349" i="8"/>
  <c r="X350" i="8"/>
  <c r="X351" i="8"/>
  <c r="X352" i="8"/>
  <c r="X353" i="8"/>
  <c r="X354" i="8"/>
  <c r="X355" i="8"/>
  <c r="X356" i="8"/>
  <c r="X357" i="8"/>
  <c r="X358" i="8"/>
  <c r="X359" i="8"/>
  <c r="X360" i="8"/>
  <c r="X361" i="8"/>
  <c r="X362" i="8"/>
  <c r="X363" i="8"/>
  <c r="X364" i="8"/>
  <c r="X365" i="8"/>
  <c r="X366" i="8"/>
  <c r="X367" i="8"/>
  <c r="X368" i="8"/>
  <c r="X8" i="8"/>
  <c r="Y9" i="8"/>
  <c r="Y10" i="8"/>
  <c r="Y11" i="8"/>
  <c r="Y12" i="8"/>
  <c r="Y13" i="8"/>
  <c r="Y14" i="8"/>
  <c r="Y15" i="8"/>
  <c r="Y16" i="8"/>
  <c r="Y17" i="8"/>
  <c r="Y18" i="8"/>
  <c r="Y19" i="8"/>
  <c r="Y20" i="8"/>
  <c r="Y21" i="8"/>
  <c r="Y22" i="8"/>
  <c r="Y23" i="8"/>
  <c r="Y24" i="8"/>
  <c r="Y25" i="8"/>
  <c r="Y26" i="8"/>
  <c r="Y27" i="8"/>
  <c r="Y28" i="8"/>
  <c r="Y29" i="8"/>
  <c r="Y30" i="8"/>
  <c r="Y31" i="8"/>
  <c r="Y32" i="8"/>
  <c r="Y33" i="8"/>
  <c r="Y34" i="8"/>
  <c r="Y35" i="8"/>
  <c r="Y36" i="8"/>
  <c r="Y37" i="8"/>
  <c r="Y38" i="8"/>
  <c r="Y39" i="8"/>
  <c r="Y40" i="8"/>
  <c r="Y41" i="8"/>
  <c r="Y42" i="8"/>
  <c r="Y43" i="8"/>
  <c r="Y44" i="8"/>
  <c r="Y45" i="8"/>
  <c r="Y46" i="8"/>
  <c r="Y47" i="8"/>
  <c r="Y48" i="8"/>
  <c r="Y49" i="8"/>
  <c r="Y50" i="8"/>
  <c r="Y51" i="8"/>
  <c r="Y52" i="8"/>
  <c r="Y53" i="8"/>
  <c r="Y54" i="8"/>
  <c r="Y55" i="8"/>
  <c r="Y56" i="8"/>
  <c r="Y57" i="8"/>
  <c r="Y58" i="8"/>
  <c r="Y59" i="8"/>
  <c r="Y60" i="8"/>
  <c r="Y61" i="8"/>
  <c r="Y62" i="8"/>
  <c r="Y63" i="8"/>
  <c r="Y64" i="8"/>
  <c r="Y65" i="8"/>
  <c r="Y66" i="8"/>
  <c r="Y67" i="8"/>
  <c r="Y68" i="8"/>
  <c r="Y69" i="8"/>
  <c r="Y70" i="8"/>
  <c r="Y71" i="8"/>
  <c r="Y72" i="8"/>
  <c r="Y73" i="8"/>
  <c r="Y74" i="8"/>
  <c r="Y75" i="8"/>
  <c r="Y76" i="8"/>
  <c r="Y77" i="8"/>
  <c r="Y78" i="8"/>
  <c r="Y79" i="8"/>
  <c r="Y80" i="8"/>
  <c r="Y81" i="8"/>
  <c r="Y82" i="8"/>
  <c r="Y83" i="8"/>
  <c r="Y84" i="8"/>
  <c r="Y85" i="8"/>
  <c r="Y86" i="8"/>
  <c r="Y87" i="8"/>
  <c r="Y88" i="8"/>
  <c r="Y89" i="8"/>
  <c r="Y90" i="8"/>
  <c r="Y91" i="8"/>
  <c r="Y92" i="8"/>
  <c r="Y93" i="8"/>
  <c r="Y94" i="8"/>
  <c r="Y95" i="8"/>
  <c r="Y96" i="8"/>
  <c r="Y97" i="8"/>
  <c r="Y98" i="8"/>
  <c r="Y99" i="8"/>
  <c r="Y100" i="8"/>
  <c r="Y101" i="8"/>
  <c r="Y102" i="8"/>
  <c r="Y103" i="8"/>
  <c r="Y104" i="8"/>
  <c r="Y105" i="8"/>
  <c r="Y106" i="8"/>
  <c r="Y107" i="8"/>
  <c r="Y108" i="8"/>
  <c r="Y109" i="8"/>
  <c r="Y110" i="8"/>
  <c r="Y111" i="8"/>
  <c r="Y112" i="8"/>
  <c r="Y113" i="8"/>
  <c r="Y114" i="8"/>
  <c r="Y115" i="8"/>
  <c r="Y116" i="8"/>
  <c r="Y117" i="8"/>
  <c r="Y118" i="8"/>
  <c r="Y119" i="8"/>
  <c r="Y120" i="8"/>
  <c r="Y121" i="8"/>
  <c r="Y122" i="8"/>
  <c r="Y123" i="8"/>
  <c r="Y124" i="8"/>
  <c r="Y125" i="8"/>
  <c r="Y126" i="8"/>
  <c r="Y127" i="8"/>
  <c r="Y128" i="8"/>
  <c r="Y129" i="8"/>
  <c r="Y130" i="8"/>
  <c r="Y131" i="8"/>
  <c r="Y132" i="8"/>
  <c r="Y133" i="8"/>
  <c r="Y134" i="8"/>
  <c r="Y135" i="8"/>
  <c r="Y136" i="8"/>
  <c r="Y137" i="8"/>
  <c r="Y138" i="8"/>
  <c r="Y139" i="8"/>
  <c r="Y140" i="8"/>
  <c r="Y141" i="8"/>
  <c r="Y142" i="8"/>
  <c r="Y143" i="8"/>
  <c r="Y144" i="8"/>
  <c r="Y145" i="8"/>
  <c r="Y146" i="8"/>
  <c r="Y147" i="8"/>
  <c r="Y148" i="8"/>
  <c r="Y149" i="8"/>
  <c r="Y150" i="8"/>
  <c r="Y151" i="8"/>
  <c r="Y152" i="8"/>
  <c r="Y153" i="8"/>
  <c r="Y154" i="8"/>
  <c r="Y155" i="8"/>
  <c r="Y156" i="8"/>
  <c r="Y157" i="8"/>
  <c r="Y158" i="8"/>
  <c r="Y159" i="8"/>
  <c r="Y160" i="8"/>
  <c r="Y161" i="8"/>
  <c r="Y162" i="8"/>
  <c r="Y163" i="8"/>
  <c r="Y164" i="8"/>
  <c r="Y165" i="8"/>
  <c r="Y166" i="8"/>
  <c r="Y167" i="8"/>
  <c r="Y168" i="8"/>
  <c r="Y169" i="8"/>
  <c r="Y170" i="8"/>
  <c r="Y171" i="8"/>
  <c r="Y172" i="8"/>
  <c r="Y173" i="8"/>
  <c r="Y174" i="8"/>
  <c r="Y175" i="8"/>
  <c r="Y176" i="8"/>
  <c r="Y177" i="8"/>
  <c r="Y178" i="8"/>
  <c r="Y179" i="8"/>
  <c r="Y180" i="8"/>
  <c r="Y181" i="8"/>
  <c r="Y182" i="8"/>
  <c r="Y183" i="8"/>
  <c r="Y184" i="8"/>
  <c r="Y185" i="8"/>
  <c r="Y186" i="8"/>
  <c r="Y187" i="8"/>
  <c r="Y188" i="8"/>
  <c r="Y189" i="8"/>
  <c r="Y190" i="8"/>
  <c r="Y191" i="8"/>
  <c r="Y192" i="8"/>
  <c r="Y193" i="8"/>
  <c r="Y194" i="8"/>
  <c r="Y195" i="8"/>
  <c r="Y196" i="8"/>
  <c r="Y197" i="8"/>
  <c r="Y198" i="8"/>
  <c r="Y199" i="8"/>
  <c r="Y200" i="8"/>
  <c r="Y201" i="8"/>
  <c r="Y202" i="8"/>
  <c r="Y203" i="8"/>
  <c r="Y204" i="8"/>
  <c r="Y205" i="8"/>
  <c r="Y206" i="8"/>
  <c r="Y207" i="8"/>
  <c r="Y208" i="8"/>
  <c r="Y209" i="8"/>
  <c r="Y210" i="8"/>
  <c r="Y211" i="8"/>
  <c r="Y212" i="8"/>
  <c r="Y213" i="8"/>
  <c r="Y214" i="8"/>
  <c r="Y215" i="8"/>
  <c r="Y216" i="8"/>
  <c r="Y217" i="8"/>
  <c r="Y218" i="8"/>
  <c r="Y219" i="8"/>
  <c r="Y220" i="8"/>
  <c r="Y221" i="8"/>
  <c r="Y222" i="8"/>
  <c r="Y223" i="8"/>
  <c r="Y224" i="8"/>
  <c r="Y225" i="8"/>
  <c r="Y226" i="8"/>
  <c r="Y227" i="8"/>
  <c r="Y228" i="8"/>
  <c r="Y229" i="8"/>
  <c r="Y230" i="8"/>
  <c r="Y231" i="8"/>
  <c r="Y232" i="8"/>
  <c r="Y233" i="8"/>
  <c r="Y234" i="8"/>
  <c r="Y235" i="8"/>
  <c r="Y236" i="8"/>
  <c r="Y237" i="8"/>
  <c r="Y238" i="8"/>
  <c r="Y239" i="8"/>
  <c r="Y240" i="8"/>
  <c r="Y241" i="8"/>
  <c r="Y242" i="8"/>
  <c r="Y243" i="8"/>
  <c r="Y244" i="8"/>
  <c r="Y245" i="8"/>
  <c r="Y246" i="8"/>
  <c r="Y247" i="8"/>
  <c r="Y248" i="8"/>
  <c r="Y249" i="8"/>
  <c r="Y250" i="8"/>
  <c r="Y251" i="8"/>
  <c r="Y252" i="8"/>
  <c r="Y253" i="8"/>
  <c r="Y254" i="8"/>
  <c r="Y255" i="8"/>
  <c r="Y256" i="8"/>
  <c r="Y257" i="8"/>
  <c r="Y258" i="8"/>
  <c r="Y259" i="8"/>
  <c r="Y260" i="8"/>
  <c r="Y261" i="8"/>
  <c r="Y262" i="8"/>
  <c r="Y263" i="8"/>
  <c r="Y264" i="8"/>
  <c r="Y265" i="8"/>
  <c r="Y266" i="8"/>
  <c r="Y267" i="8"/>
  <c r="Y268" i="8"/>
  <c r="Y269" i="8"/>
  <c r="Y270" i="8"/>
  <c r="Y271" i="8"/>
  <c r="Y272" i="8"/>
  <c r="Y273" i="8"/>
  <c r="Y274" i="8"/>
  <c r="Y275" i="8"/>
  <c r="Y276" i="8"/>
  <c r="Y277" i="8"/>
  <c r="Y278" i="8"/>
  <c r="Y279" i="8"/>
  <c r="Y280" i="8"/>
  <c r="Y281" i="8"/>
  <c r="Y282" i="8"/>
  <c r="Y283" i="8"/>
  <c r="Y284" i="8"/>
  <c r="Y285" i="8"/>
  <c r="Y286" i="8"/>
  <c r="Y287" i="8"/>
  <c r="Y288" i="8"/>
  <c r="Y289" i="8"/>
  <c r="Y290" i="8"/>
  <c r="Y291" i="8"/>
  <c r="Y292" i="8"/>
  <c r="Y293" i="8"/>
  <c r="Y294" i="8"/>
  <c r="Y295" i="8"/>
  <c r="Y296" i="8"/>
  <c r="Y297" i="8"/>
  <c r="Y298" i="8"/>
  <c r="Y299" i="8"/>
  <c r="Y300" i="8"/>
  <c r="Y301" i="8"/>
  <c r="Y302" i="8"/>
  <c r="Y303" i="8"/>
  <c r="Y304" i="8"/>
  <c r="Y305" i="8"/>
  <c r="Y306" i="8"/>
  <c r="Y307" i="8"/>
  <c r="Y308" i="8"/>
  <c r="Y309" i="8"/>
  <c r="Y310" i="8"/>
  <c r="Y311" i="8"/>
  <c r="Y312" i="8"/>
  <c r="Y313" i="8"/>
  <c r="Y314" i="8"/>
  <c r="Y315" i="8"/>
  <c r="Y316" i="8"/>
  <c r="Y317" i="8"/>
  <c r="Y318" i="8"/>
  <c r="Y319" i="8"/>
  <c r="Y320" i="8"/>
  <c r="Y321" i="8"/>
  <c r="Y322" i="8"/>
  <c r="Y323" i="8"/>
  <c r="Y324" i="8"/>
  <c r="Y325" i="8"/>
  <c r="Y326" i="8"/>
  <c r="Y327" i="8"/>
  <c r="Y328" i="8"/>
  <c r="Y329" i="8"/>
  <c r="Y330" i="8"/>
  <c r="Y331" i="8"/>
  <c r="Y332" i="8"/>
  <c r="Y333" i="8"/>
  <c r="Y334" i="8"/>
  <c r="Y335" i="8"/>
  <c r="Y336" i="8"/>
  <c r="Y337" i="8"/>
  <c r="Y338" i="8"/>
  <c r="Y339" i="8"/>
  <c r="Y340" i="8"/>
  <c r="Y341" i="8"/>
  <c r="Y342" i="8"/>
  <c r="Y343" i="8"/>
  <c r="Y344" i="8"/>
  <c r="Y345" i="8"/>
  <c r="Y346" i="8"/>
  <c r="Y347" i="8"/>
  <c r="Y348" i="8"/>
  <c r="Y349" i="8"/>
  <c r="Y350" i="8"/>
  <c r="Y351" i="8"/>
  <c r="Y352" i="8"/>
  <c r="Y353" i="8"/>
  <c r="Y354" i="8"/>
  <c r="Y355" i="8"/>
  <c r="Y356" i="8"/>
  <c r="Y357" i="8"/>
  <c r="Y358" i="8"/>
  <c r="Y359" i="8"/>
  <c r="Y360" i="8"/>
  <c r="Y361" i="8"/>
  <c r="Y362" i="8"/>
  <c r="Y363" i="8"/>
  <c r="Y364" i="8"/>
  <c r="Y365" i="8"/>
  <c r="Y366" i="8"/>
  <c r="Y367" i="8"/>
  <c r="Y368" i="8"/>
  <c r="Y8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R374" i="8"/>
  <c r="R375" i="8"/>
  <c r="R376" i="8"/>
  <c r="R377" i="8"/>
  <c r="R378" i="8"/>
  <c r="R379" i="8"/>
  <c r="R380" i="8"/>
  <c r="R381" i="8"/>
  <c r="R382" i="8"/>
  <c r="R383" i="8"/>
  <c r="R384" i="8"/>
  <c r="R385" i="8"/>
  <c r="R386" i="8"/>
  <c r="R387" i="8"/>
  <c r="R388" i="8"/>
  <c r="R389" i="8"/>
  <c r="R390" i="8"/>
  <c r="R391" i="8"/>
  <c r="R392" i="8"/>
  <c r="R393" i="8"/>
  <c r="R394" i="8"/>
  <c r="R395" i="8"/>
  <c r="R396" i="8"/>
  <c r="R397" i="8"/>
  <c r="R398" i="8"/>
  <c r="R399" i="8"/>
  <c r="R400" i="8"/>
  <c r="R401" i="8"/>
  <c r="R402" i="8"/>
  <c r="R403" i="8"/>
  <c r="R404" i="8"/>
  <c r="R405" i="8"/>
  <c r="R406" i="8"/>
  <c r="R407" i="8"/>
  <c r="R408" i="8"/>
  <c r="R409" i="8"/>
  <c r="R410" i="8"/>
  <c r="R411" i="8"/>
  <c r="R412" i="8"/>
  <c r="R413" i="8"/>
  <c r="R414" i="8"/>
  <c r="R415" i="8"/>
  <c r="R416" i="8"/>
  <c r="R417" i="8"/>
  <c r="R418" i="8"/>
  <c r="R419" i="8"/>
  <c r="R420" i="8"/>
  <c r="R421" i="8"/>
  <c r="R422" i="8"/>
  <c r="R423" i="8"/>
  <c r="R424" i="8"/>
  <c r="R425" i="8"/>
  <c r="R426" i="8"/>
  <c r="R427" i="8"/>
  <c r="R428" i="8"/>
  <c r="R429" i="8"/>
  <c r="R430" i="8"/>
  <c r="R431" i="8"/>
  <c r="R432" i="8"/>
  <c r="R433" i="8"/>
  <c r="R434" i="8"/>
  <c r="R435" i="8"/>
  <c r="R436" i="8"/>
  <c r="R437" i="8"/>
  <c r="R438" i="8"/>
  <c r="R439" i="8"/>
  <c r="R440" i="8"/>
  <c r="R441" i="8"/>
  <c r="R442" i="8"/>
  <c r="R443" i="8"/>
  <c r="R444" i="8"/>
  <c r="R445" i="8"/>
  <c r="R446" i="8"/>
  <c r="R447" i="8"/>
  <c r="R448" i="8"/>
  <c r="R449" i="8"/>
  <c r="R450" i="8"/>
  <c r="R451" i="8"/>
  <c r="R452" i="8"/>
  <c r="R453" i="8"/>
  <c r="R454" i="8"/>
  <c r="R455" i="8"/>
  <c r="R456" i="8"/>
  <c r="R457" i="8"/>
  <c r="R458" i="8"/>
  <c r="R459" i="8"/>
  <c r="R460" i="8"/>
  <c r="R461" i="8"/>
  <c r="R462" i="8"/>
  <c r="R463" i="8"/>
  <c r="R464" i="8"/>
  <c r="R465" i="8"/>
  <c r="R466" i="8"/>
  <c r="R467" i="8"/>
  <c r="R468" i="8"/>
  <c r="R469" i="8"/>
  <c r="R470" i="8"/>
  <c r="R471" i="8"/>
  <c r="R472" i="8"/>
  <c r="R473" i="8"/>
  <c r="R474" i="8"/>
  <c r="R475" i="8"/>
  <c r="R476" i="8"/>
  <c r="R477" i="8"/>
  <c r="R478" i="8"/>
  <c r="R479" i="8"/>
  <c r="R480" i="8"/>
  <c r="R481" i="8"/>
  <c r="R482" i="8"/>
  <c r="R483" i="8"/>
  <c r="R484" i="8"/>
  <c r="R485" i="8"/>
  <c r="R486" i="8"/>
  <c r="R487" i="8"/>
  <c r="R488" i="8"/>
  <c r="R489" i="8"/>
  <c r="R490" i="8"/>
  <c r="R491" i="8"/>
  <c r="R492" i="8"/>
  <c r="R493" i="8"/>
  <c r="R494" i="8"/>
  <c r="R495" i="8"/>
  <c r="R496" i="8"/>
  <c r="R497" i="8"/>
  <c r="R498" i="8"/>
  <c r="R499" i="8"/>
  <c r="R500" i="8"/>
  <c r="R501" i="8"/>
  <c r="R502" i="8"/>
  <c r="R503" i="8"/>
  <c r="R504" i="8"/>
  <c r="R505" i="8"/>
  <c r="R506" i="8"/>
  <c r="R507" i="8"/>
  <c r="R508" i="8"/>
  <c r="R509" i="8"/>
  <c r="R510" i="8"/>
  <c r="R511" i="8"/>
  <c r="R512" i="8"/>
  <c r="R513" i="8"/>
  <c r="R514" i="8"/>
  <c r="R515" i="8"/>
  <c r="R516" i="8"/>
  <c r="R517" i="8"/>
  <c r="R518" i="8"/>
  <c r="R519" i="8"/>
  <c r="R520" i="8"/>
  <c r="R521" i="8"/>
  <c r="R522" i="8"/>
  <c r="R523" i="8"/>
  <c r="R524" i="8"/>
  <c r="R525" i="8"/>
  <c r="R526" i="8"/>
  <c r="R527" i="8"/>
  <c r="R528" i="8"/>
  <c r="R529" i="8"/>
  <c r="R530" i="8"/>
  <c r="R531" i="8"/>
  <c r="R532" i="8"/>
  <c r="R533" i="8"/>
  <c r="R534" i="8"/>
  <c r="R535" i="8"/>
  <c r="R536" i="8"/>
  <c r="R537" i="8"/>
  <c r="R538" i="8"/>
  <c r="R539" i="8"/>
  <c r="R540" i="8"/>
  <c r="R541" i="8"/>
  <c r="R542" i="8"/>
  <c r="R543" i="8"/>
  <c r="R544" i="8"/>
  <c r="R545" i="8"/>
  <c r="R546" i="8"/>
  <c r="R547" i="8"/>
  <c r="R548" i="8"/>
  <c r="R549" i="8"/>
  <c r="R550" i="8"/>
  <c r="R551" i="8"/>
  <c r="R552" i="8"/>
  <c r="R553" i="8"/>
  <c r="R554" i="8"/>
  <c r="R555" i="8"/>
  <c r="R556" i="8"/>
  <c r="R557" i="8"/>
  <c r="R558" i="8"/>
  <c r="R559" i="8"/>
  <c r="R560" i="8"/>
  <c r="R561" i="8"/>
  <c r="R562" i="8"/>
  <c r="R563" i="8"/>
  <c r="R564" i="8"/>
  <c r="R565" i="8"/>
  <c r="R566" i="8"/>
  <c r="R567" i="8"/>
  <c r="R568" i="8"/>
  <c r="R569" i="8"/>
  <c r="R570" i="8"/>
  <c r="R571" i="8"/>
  <c r="R572" i="8"/>
  <c r="R573" i="8"/>
  <c r="R574" i="8"/>
  <c r="R575" i="8"/>
  <c r="R576" i="8"/>
  <c r="R577" i="8"/>
  <c r="R578" i="8"/>
  <c r="R579" i="8"/>
  <c r="R580" i="8"/>
  <c r="R581" i="8"/>
  <c r="R582" i="8"/>
  <c r="R583" i="8"/>
  <c r="R584" i="8"/>
  <c r="R585" i="8"/>
  <c r="R586" i="8"/>
  <c r="R587" i="8"/>
  <c r="R588" i="8"/>
  <c r="R589" i="8"/>
  <c r="R590" i="8"/>
  <c r="R591" i="8"/>
  <c r="R592" i="8"/>
  <c r="R593" i="8"/>
  <c r="R594" i="8"/>
  <c r="R595" i="8"/>
  <c r="R596" i="8"/>
  <c r="R597" i="8"/>
  <c r="R598" i="8"/>
  <c r="R599" i="8"/>
  <c r="R600" i="8"/>
  <c r="R601" i="8"/>
  <c r="R602" i="8"/>
  <c r="R603" i="8"/>
  <c r="R604" i="8"/>
  <c r="R605" i="8"/>
  <c r="R606" i="8"/>
  <c r="R607" i="8"/>
  <c r="R608" i="8"/>
  <c r="R609" i="8"/>
  <c r="R610" i="8"/>
  <c r="R611" i="8"/>
  <c r="R612" i="8"/>
  <c r="R613" i="8"/>
  <c r="R614" i="8"/>
  <c r="R615" i="8"/>
  <c r="R616" i="8"/>
  <c r="R617" i="8"/>
  <c r="R618" i="8"/>
  <c r="R619" i="8"/>
  <c r="R620" i="8"/>
  <c r="R621" i="8"/>
  <c r="R622" i="8"/>
  <c r="R623" i="8"/>
  <c r="R624" i="8"/>
  <c r="R625" i="8"/>
  <c r="R626" i="8"/>
  <c r="R627" i="8"/>
  <c r="R628" i="8"/>
  <c r="R629" i="8"/>
  <c r="R630" i="8"/>
  <c r="R631" i="8"/>
  <c r="R632" i="8"/>
  <c r="R633" i="8"/>
  <c r="R634" i="8"/>
  <c r="R635" i="8"/>
  <c r="R636" i="8"/>
  <c r="R637" i="8"/>
  <c r="R638" i="8"/>
  <c r="R639" i="8"/>
  <c r="R640" i="8"/>
  <c r="R641" i="8"/>
  <c r="R642" i="8"/>
  <c r="R643" i="8"/>
  <c r="R644" i="8"/>
  <c r="R645" i="8"/>
  <c r="R646" i="8"/>
  <c r="R647" i="8"/>
  <c r="R648" i="8"/>
  <c r="R649" i="8"/>
  <c r="R650" i="8"/>
  <c r="R651" i="8"/>
  <c r="R652" i="8"/>
  <c r="R653" i="8"/>
  <c r="R654" i="8"/>
  <c r="R655" i="8"/>
  <c r="R656" i="8"/>
  <c r="R657" i="8"/>
  <c r="R658" i="8"/>
  <c r="R659" i="8"/>
  <c r="R660" i="8"/>
  <c r="R661" i="8"/>
  <c r="R662" i="8"/>
  <c r="R663" i="8"/>
  <c r="R664" i="8"/>
  <c r="R665" i="8"/>
  <c r="R666" i="8"/>
  <c r="R667" i="8"/>
  <c r="R668" i="8"/>
  <c r="R669" i="8"/>
  <c r="R670" i="8"/>
  <c r="R671" i="8"/>
  <c r="R672" i="8"/>
  <c r="R673" i="8"/>
  <c r="R674" i="8"/>
  <c r="R675" i="8"/>
  <c r="R676" i="8"/>
  <c r="R677" i="8"/>
  <c r="R678" i="8"/>
  <c r="R679" i="8"/>
  <c r="R680" i="8"/>
  <c r="R681" i="8"/>
  <c r="R682" i="8"/>
  <c r="R683" i="8"/>
  <c r="R684" i="8"/>
  <c r="R685" i="8"/>
  <c r="R686" i="8"/>
  <c r="R687" i="8"/>
  <c r="R688" i="8"/>
  <c r="R689" i="8"/>
  <c r="R690" i="8"/>
  <c r="R691" i="8"/>
  <c r="R692" i="8"/>
  <c r="R693" i="8"/>
  <c r="R694" i="8"/>
  <c r="R695" i="8"/>
  <c r="R696" i="8"/>
  <c r="R697" i="8"/>
  <c r="R698" i="8"/>
  <c r="R699" i="8"/>
  <c r="R700" i="8"/>
  <c r="R701" i="8"/>
  <c r="R702" i="8"/>
  <c r="R703" i="8"/>
  <c r="R704" i="8"/>
  <c r="R705" i="8"/>
  <c r="R706" i="8"/>
  <c r="R707" i="8"/>
  <c r="R708" i="8"/>
  <c r="R709" i="8"/>
  <c r="R710" i="8"/>
  <c r="R711" i="8"/>
  <c r="R712" i="8"/>
  <c r="R713" i="8"/>
  <c r="R714" i="8"/>
  <c r="R715" i="8"/>
  <c r="R716" i="8"/>
  <c r="R717" i="8"/>
  <c r="R718" i="8"/>
  <c r="R719" i="8"/>
  <c r="R720" i="8"/>
  <c r="R721" i="8"/>
  <c r="R722" i="8"/>
  <c r="R723" i="8"/>
  <c r="R724" i="8"/>
  <c r="R725" i="8"/>
  <c r="R726" i="8"/>
  <c r="R727" i="8"/>
  <c r="R728" i="8"/>
  <c r="R729" i="8"/>
  <c r="R730" i="8"/>
  <c r="R731" i="8"/>
  <c r="R732" i="8"/>
  <c r="R733" i="8"/>
  <c r="S373" i="8"/>
  <c r="R373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R72" i="8"/>
  <c r="R73" i="8"/>
  <c r="R74" i="8"/>
  <c r="R75" i="8"/>
  <c r="R76" i="8"/>
  <c r="R77" i="8"/>
  <c r="R78" i="8"/>
  <c r="R79" i="8"/>
  <c r="R80" i="8"/>
  <c r="R81" i="8"/>
  <c r="R82" i="8"/>
  <c r="R83" i="8"/>
  <c r="R84" i="8"/>
  <c r="R85" i="8"/>
  <c r="R86" i="8"/>
  <c r="R87" i="8"/>
  <c r="R88" i="8"/>
  <c r="R89" i="8"/>
  <c r="R90" i="8"/>
  <c r="R91" i="8"/>
  <c r="R92" i="8"/>
  <c r="R93" i="8"/>
  <c r="R94" i="8"/>
  <c r="R95" i="8"/>
  <c r="R96" i="8"/>
  <c r="R97" i="8"/>
  <c r="R98" i="8"/>
  <c r="R99" i="8"/>
  <c r="R100" i="8"/>
  <c r="R101" i="8"/>
  <c r="R102" i="8"/>
  <c r="R103" i="8"/>
  <c r="R104" i="8"/>
  <c r="R105" i="8"/>
  <c r="R106" i="8"/>
  <c r="R107" i="8"/>
  <c r="R108" i="8"/>
  <c r="R109" i="8"/>
  <c r="R110" i="8"/>
  <c r="R111" i="8"/>
  <c r="R112" i="8"/>
  <c r="R113" i="8"/>
  <c r="R114" i="8"/>
  <c r="R115" i="8"/>
  <c r="R116" i="8"/>
  <c r="R117" i="8"/>
  <c r="R118" i="8"/>
  <c r="R119" i="8"/>
  <c r="R120" i="8"/>
  <c r="R121" i="8"/>
  <c r="R122" i="8"/>
  <c r="R123" i="8"/>
  <c r="R124" i="8"/>
  <c r="R125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45" i="8"/>
  <c r="R146" i="8"/>
  <c r="R147" i="8"/>
  <c r="R148" i="8"/>
  <c r="R149" i="8"/>
  <c r="R150" i="8"/>
  <c r="R151" i="8"/>
  <c r="R152" i="8"/>
  <c r="R153" i="8"/>
  <c r="R154" i="8"/>
  <c r="R155" i="8"/>
  <c r="R156" i="8"/>
  <c r="R157" i="8"/>
  <c r="R158" i="8"/>
  <c r="R159" i="8"/>
  <c r="R160" i="8"/>
  <c r="R161" i="8"/>
  <c r="R162" i="8"/>
  <c r="R163" i="8"/>
  <c r="R164" i="8"/>
  <c r="R165" i="8"/>
  <c r="R166" i="8"/>
  <c r="R167" i="8"/>
  <c r="R168" i="8"/>
  <c r="R169" i="8"/>
  <c r="R170" i="8"/>
  <c r="R171" i="8"/>
  <c r="R172" i="8"/>
  <c r="R173" i="8"/>
  <c r="R174" i="8"/>
  <c r="R175" i="8"/>
  <c r="R176" i="8"/>
  <c r="R177" i="8"/>
  <c r="R178" i="8"/>
  <c r="R179" i="8"/>
  <c r="R180" i="8"/>
  <c r="R181" i="8"/>
  <c r="R182" i="8"/>
  <c r="R183" i="8"/>
  <c r="R184" i="8"/>
  <c r="R185" i="8"/>
  <c r="R186" i="8"/>
  <c r="R187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R298" i="8"/>
  <c r="R299" i="8"/>
  <c r="R300" i="8"/>
  <c r="R301" i="8"/>
  <c r="R302" i="8"/>
  <c r="R303" i="8"/>
  <c r="R304" i="8"/>
  <c r="R305" i="8"/>
  <c r="R306" i="8"/>
  <c r="R307" i="8"/>
  <c r="R308" i="8"/>
  <c r="R309" i="8"/>
  <c r="R310" i="8"/>
  <c r="R311" i="8"/>
  <c r="R312" i="8"/>
  <c r="R313" i="8"/>
  <c r="R314" i="8"/>
  <c r="R315" i="8"/>
  <c r="R316" i="8"/>
  <c r="R317" i="8"/>
  <c r="R318" i="8"/>
  <c r="R319" i="8"/>
  <c r="R320" i="8"/>
  <c r="R321" i="8"/>
  <c r="R322" i="8"/>
  <c r="R323" i="8"/>
  <c r="R324" i="8"/>
  <c r="R325" i="8"/>
  <c r="R326" i="8"/>
  <c r="R327" i="8"/>
  <c r="R328" i="8"/>
  <c r="R329" i="8"/>
  <c r="R330" i="8"/>
  <c r="R331" i="8"/>
  <c r="R332" i="8"/>
  <c r="R333" i="8"/>
  <c r="R334" i="8"/>
  <c r="R335" i="8"/>
  <c r="R336" i="8"/>
  <c r="R337" i="8"/>
  <c r="R338" i="8"/>
  <c r="R339" i="8"/>
  <c r="R340" i="8"/>
  <c r="R341" i="8"/>
  <c r="R342" i="8"/>
  <c r="R343" i="8"/>
  <c r="R344" i="8"/>
  <c r="R345" i="8"/>
  <c r="R346" i="8"/>
  <c r="R347" i="8"/>
  <c r="R348" i="8"/>
  <c r="R349" i="8"/>
  <c r="R350" i="8"/>
  <c r="R351" i="8"/>
  <c r="R352" i="8"/>
  <c r="R353" i="8"/>
  <c r="R354" i="8"/>
  <c r="R355" i="8"/>
  <c r="R356" i="8"/>
  <c r="R357" i="8"/>
  <c r="R358" i="8"/>
  <c r="R359" i="8"/>
  <c r="R360" i="8"/>
  <c r="R361" i="8"/>
  <c r="R362" i="8"/>
  <c r="R363" i="8"/>
  <c r="R364" i="8"/>
  <c r="R365" i="8"/>
  <c r="R366" i="8"/>
  <c r="R367" i="8"/>
  <c r="R368" i="8"/>
  <c r="S8" i="8"/>
  <c r="R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V69" i="8"/>
  <c r="V70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V85" i="8"/>
  <c r="V86" i="8"/>
  <c r="V87" i="8"/>
  <c r="V88" i="8"/>
  <c r="V89" i="8"/>
  <c r="V90" i="8"/>
  <c r="V91" i="8"/>
  <c r="V92" i="8"/>
  <c r="V93" i="8"/>
  <c r="V94" i="8"/>
  <c r="V95" i="8"/>
  <c r="V96" i="8"/>
  <c r="V97" i="8"/>
  <c r="V98" i="8"/>
  <c r="V99" i="8"/>
  <c r="V100" i="8"/>
  <c r="V101" i="8"/>
  <c r="V102" i="8"/>
  <c r="V103" i="8"/>
  <c r="V104" i="8"/>
  <c r="V105" i="8"/>
  <c r="V106" i="8"/>
  <c r="V107" i="8"/>
  <c r="V108" i="8"/>
  <c r="V109" i="8"/>
  <c r="V110" i="8"/>
  <c r="V111" i="8"/>
  <c r="V112" i="8"/>
  <c r="V113" i="8"/>
  <c r="V114" i="8"/>
  <c r="V115" i="8"/>
  <c r="V116" i="8"/>
  <c r="V117" i="8"/>
  <c r="V118" i="8"/>
  <c r="V119" i="8"/>
  <c r="V120" i="8"/>
  <c r="V121" i="8"/>
  <c r="V122" i="8"/>
  <c r="V123" i="8"/>
  <c r="V124" i="8"/>
  <c r="V125" i="8"/>
  <c r="V126" i="8"/>
  <c r="V127" i="8"/>
  <c r="V128" i="8"/>
  <c r="V129" i="8"/>
  <c r="V130" i="8"/>
  <c r="V131" i="8"/>
  <c r="V132" i="8"/>
  <c r="V133" i="8"/>
  <c r="V134" i="8"/>
  <c r="V135" i="8"/>
  <c r="V136" i="8"/>
  <c r="V137" i="8"/>
  <c r="V138" i="8"/>
  <c r="V139" i="8"/>
  <c r="V140" i="8"/>
  <c r="V141" i="8"/>
  <c r="V142" i="8"/>
  <c r="V143" i="8"/>
  <c r="V144" i="8"/>
  <c r="V145" i="8"/>
  <c r="V146" i="8"/>
  <c r="V147" i="8"/>
  <c r="V148" i="8"/>
  <c r="V149" i="8"/>
  <c r="V150" i="8"/>
  <c r="V151" i="8"/>
  <c r="V152" i="8"/>
  <c r="V153" i="8"/>
  <c r="V154" i="8"/>
  <c r="V155" i="8"/>
  <c r="V156" i="8"/>
  <c r="V157" i="8"/>
  <c r="V158" i="8"/>
  <c r="V159" i="8"/>
  <c r="V160" i="8"/>
  <c r="V161" i="8"/>
  <c r="V162" i="8"/>
  <c r="V163" i="8"/>
  <c r="V164" i="8"/>
  <c r="V165" i="8"/>
  <c r="V166" i="8"/>
  <c r="V167" i="8"/>
  <c r="V168" i="8"/>
  <c r="V169" i="8"/>
  <c r="V170" i="8"/>
  <c r="V171" i="8"/>
  <c r="V172" i="8"/>
  <c r="V173" i="8"/>
  <c r="V174" i="8"/>
  <c r="V175" i="8"/>
  <c r="V176" i="8"/>
  <c r="V177" i="8"/>
  <c r="V178" i="8"/>
  <c r="V179" i="8"/>
  <c r="V180" i="8"/>
  <c r="V181" i="8"/>
  <c r="V182" i="8"/>
  <c r="V183" i="8"/>
  <c r="V184" i="8"/>
  <c r="V185" i="8"/>
  <c r="V186" i="8"/>
  <c r="V187" i="8"/>
  <c r="V188" i="8"/>
  <c r="V189" i="8"/>
  <c r="V190" i="8"/>
  <c r="V191" i="8"/>
  <c r="V192" i="8"/>
  <c r="V193" i="8"/>
  <c r="V194" i="8"/>
  <c r="V195" i="8"/>
  <c r="V196" i="8"/>
  <c r="V197" i="8"/>
  <c r="V198" i="8"/>
  <c r="V199" i="8"/>
  <c r="V200" i="8"/>
  <c r="V201" i="8"/>
  <c r="V202" i="8"/>
  <c r="V203" i="8"/>
  <c r="V204" i="8"/>
  <c r="V205" i="8"/>
  <c r="V206" i="8"/>
  <c r="V207" i="8"/>
  <c r="V208" i="8"/>
  <c r="V209" i="8"/>
  <c r="V210" i="8"/>
  <c r="V211" i="8"/>
  <c r="V212" i="8"/>
  <c r="V213" i="8"/>
  <c r="V214" i="8"/>
  <c r="V215" i="8"/>
  <c r="V216" i="8"/>
  <c r="V217" i="8"/>
  <c r="V218" i="8"/>
  <c r="V219" i="8"/>
  <c r="V220" i="8"/>
  <c r="V221" i="8"/>
  <c r="V222" i="8"/>
  <c r="V223" i="8"/>
  <c r="V224" i="8"/>
  <c r="V225" i="8"/>
  <c r="V226" i="8"/>
  <c r="V227" i="8"/>
  <c r="V228" i="8"/>
  <c r="V229" i="8"/>
  <c r="V230" i="8"/>
  <c r="V231" i="8"/>
  <c r="V232" i="8"/>
  <c r="V233" i="8"/>
  <c r="V234" i="8"/>
  <c r="V235" i="8"/>
  <c r="V236" i="8"/>
  <c r="V237" i="8"/>
  <c r="V238" i="8"/>
  <c r="V239" i="8"/>
  <c r="V240" i="8"/>
  <c r="V241" i="8"/>
  <c r="V242" i="8"/>
  <c r="V243" i="8"/>
  <c r="V244" i="8"/>
  <c r="V245" i="8"/>
  <c r="V246" i="8"/>
  <c r="V247" i="8"/>
  <c r="V248" i="8"/>
  <c r="V249" i="8"/>
  <c r="V250" i="8"/>
  <c r="V251" i="8"/>
  <c r="V252" i="8"/>
  <c r="V253" i="8"/>
  <c r="V254" i="8"/>
  <c r="V255" i="8"/>
  <c r="V256" i="8"/>
  <c r="V257" i="8"/>
  <c r="V258" i="8"/>
  <c r="V259" i="8"/>
  <c r="V260" i="8"/>
  <c r="V261" i="8"/>
  <c r="V262" i="8"/>
  <c r="V263" i="8"/>
  <c r="V264" i="8"/>
  <c r="V265" i="8"/>
  <c r="V266" i="8"/>
  <c r="V267" i="8"/>
  <c r="V268" i="8"/>
  <c r="V269" i="8"/>
  <c r="V270" i="8"/>
  <c r="V271" i="8"/>
  <c r="V272" i="8"/>
  <c r="V273" i="8"/>
  <c r="V274" i="8"/>
  <c r="V275" i="8"/>
  <c r="V276" i="8"/>
  <c r="V277" i="8"/>
  <c r="V278" i="8"/>
  <c r="V279" i="8"/>
  <c r="V280" i="8"/>
  <c r="V281" i="8"/>
  <c r="V282" i="8"/>
  <c r="V283" i="8"/>
  <c r="V284" i="8"/>
  <c r="V285" i="8"/>
  <c r="V286" i="8"/>
  <c r="V287" i="8"/>
  <c r="V288" i="8"/>
  <c r="V289" i="8"/>
  <c r="V290" i="8"/>
  <c r="V291" i="8"/>
  <c r="V292" i="8"/>
  <c r="V293" i="8"/>
  <c r="V294" i="8"/>
  <c r="V295" i="8"/>
  <c r="V296" i="8"/>
  <c r="V297" i="8"/>
  <c r="V298" i="8"/>
  <c r="V299" i="8"/>
  <c r="V300" i="8"/>
  <c r="V301" i="8"/>
  <c r="V302" i="8"/>
  <c r="V303" i="8"/>
  <c r="V304" i="8"/>
  <c r="V305" i="8"/>
  <c r="V306" i="8"/>
  <c r="V307" i="8"/>
  <c r="V308" i="8"/>
  <c r="V309" i="8"/>
  <c r="V310" i="8"/>
  <c r="V311" i="8"/>
  <c r="V312" i="8"/>
  <c r="V313" i="8"/>
  <c r="V314" i="8"/>
  <c r="V315" i="8"/>
  <c r="V316" i="8"/>
  <c r="V317" i="8"/>
  <c r="V318" i="8"/>
  <c r="V319" i="8"/>
  <c r="V320" i="8"/>
  <c r="V321" i="8"/>
  <c r="V322" i="8"/>
  <c r="V323" i="8"/>
  <c r="V324" i="8"/>
  <c r="V325" i="8"/>
  <c r="V326" i="8"/>
  <c r="V327" i="8"/>
  <c r="V328" i="8"/>
  <c r="V329" i="8"/>
  <c r="V330" i="8"/>
  <c r="V331" i="8"/>
  <c r="V332" i="8"/>
  <c r="V333" i="8"/>
  <c r="V334" i="8"/>
  <c r="V335" i="8"/>
  <c r="V336" i="8"/>
  <c r="V337" i="8"/>
  <c r="V338" i="8"/>
  <c r="V339" i="8"/>
  <c r="V340" i="8"/>
  <c r="V341" i="8"/>
  <c r="V342" i="8"/>
  <c r="V343" i="8"/>
  <c r="V344" i="8"/>
  <c r="V345" i="8"/>
  <c r="V346" i="8"/>
  <c r="V347" i="8"/>
  <c r="V348" i="8"/>
  <c r="V349" i="8"/>
  <c r="V350" i="8"/>
  <c r="V351" i="8"/>
  <c r="V352" i="8"/>
  <c r="V353" i="8"/>
  <c r="V354" i="8"/>
  <c r="V355" i="8"/>
  <c r="V356" i="8"/>
  <c r="V357" i="8"/>
  <c r="V358" i="8"/>
  <c r="V359" i="8"/>
  <c r="V360" i="8"/>
  <c r="V361" i="8"/>
  <c r="V362" i="8"/>
  <c r="V363" i="8"/>
  <c r="V364" i="8"/>
  <c r="V365" i="8"/>
  <c r="V366" i="8"/>
  <c r="V367" i="8"/>
  <c r="V368" i="8"/>
  <c r="V8" i="8"/>
  <c r="EV363" i="1" l="1"/>
  <c r="ED363" i="1"/>
  <c r="ET363" i="1"/>
  <c r="EY366" i="1"/>
  <c r="EY357" i="1"/>
  <c r="EM360" i="1"/>
  <c r="ED360" i="1"/>
  <c r="DZ360" i="1"/>
  <c r="EC360" i="1"/>
  <c r="EM361" i="1"/>
  <c r="ED361" i="1"/>
  <c r="DZ361" i="1"/>
  <c r="EC361" i="1"/>
  <c r="DZ358" i="1"/>
  <c r="EM358" i="1"/>
  <c r="ED358" i="1"/>
  <c r="EC358" i="1"/>
  <c r="EV360" i="1"/>
  <c r="ET360" i="1"/>
  <c r="EV361" i="1"/>
  <c r="ET361" i="1"/>
  <c r="EV358" i="1"/>
  <c r="ET358" i="1"/>
  <c r="EY363" i="1"/>
  <c r="EY362" i="1"/>
  <c r="AB747" i="8"/>
  <c r="AB748" i="8"/>
  <c r="AB749" i="8"/>
  <c r="AB750" i="8"/>
  <c r="AB751" i="8"/>
  <c r="AB752" i="8"/>
  <c r="AB753" i="8"/>
  <c r="AB754" i="8"/>
  <c r="AB755" i="8"/>
  <c r="AB756" i="8"/>
  <c r="AB757" i="8"/>
  <c r="AB758" i="8"/>
  <c r="AB759" i="8"/>
  <c r="AB760" i="8"/>
  <c r="AB761" i="8"/>
  <c r="AB762" i="8"/>
  <c r="AB763" i="8"/>
  <c r="AB764" i="8"/>
  <c r="AB765" i="8"/>
  <c r="AB766" i="8"/>
  <c r="AB767" i="8"/>
  <c r="AB768" i="8"/>
  <c r="AB769" i="8"/>
  <c r="AB770" i="8"/>
  <c r="AB771" i="8"/>
  <c r="AB772" i="8"/>
  <c r="AB773" i="8"/>
  <c r="AB774" i="8"/>
  <c r="AB775" i="8"/>
  <c r="AB776" i="8"/>
  <c r="AB777" i="8"/>
  <c r="AB778" i="8"/>
  <c r="AB779" i="8"/>
  <c r="AB780" i="8"/>
  <c r="AB781" i="8"/>
  <c r="AB782" i="8"/>
  <c r="AB783" i="8"/>
  <c r="AB784" i="8"/>
  <c r="AB785" i="8"/>
  <c r="AB786" i="8"/>
  <c r="AB787" i="8"/>
  <c r="AB788" i="8"/>
  <c r="AB789" i="8"/>
  <c r="AB790" i="8"/>
  <c r="AB791" i="8"/>
  <c r="AB792" i="8"/>
  <c r="AB793" i="8"/>
  <c r="AB794" i="8"/>
  <c r="AB795" i="8"/>
  <c r="AB796" i="8"/>
  <c r="AB797" i="8"/>
  <c r="AB798" i="8"/>
  <c r="AB799" i="8"/>
  <c r="AB800" i="8"/>
  <c r="AB801" i="8"/>
  <c r="AB802" i="8"/>
  <c r="AB803" i="8"/>
  <c r="AB804" i="8"/>
  <c r="AB805" i="8"/>
  <c r="AB806" i="8"/>
  <c r="AB807" i="8"/>
  <c r="AB808" i="8"/>
  <c r="AB809" i="8"/>
  <c r="AB810" i="8"/>
  <c r="AB811" i="8"/>
  <c r="AB812" i="8"/>
  <c r="AB813" i="8"/>
  <c r="AB814" i="8"/>
  <c r="AB815" i="8"/>
  <c r="AB816" i="8"/>
  <c r="AB817" i="8"/>
  <c r="AB818" i="8"/>
  <c r="AB819" i="8"/>
  <c r="AB820" i="8"/>
  <c r="AB821" i="8"/>
  <c r="AB822" i="8"/>
  <c r="AB823" i="8"/>
  <c r="AB824" i="8"/>
  <c r="AB825" i="8"/>
  <c r="AB826" i="8"/>
  <c r="AB827" i="8"/>
  <c r="AB828" i="8"/>
  <c r="AB829" i="8"/>
  <c r="AB830" i="8"/>
  <c r="AB831" i="8"/>
  <c r="AB832" i="8"/>
  <c r="AB833" i="8"/>
  <c r="AB834" i="8"/>
  <c r="AB835" i="8"/>
  <c r="AB836" i="8"/>
  <c r="AB837" i="8"/>
  <c r="AB838" i="8"/>
  <c r="AB839" i="8"/>
  <c r="AB840" i="8"/>
  <c r="AB841" i="8"/>
  <c r="AB842" i="8"/>
  <c r="AB843" i="8"/>
  <c r="AB844" i="8"/>
  <c r="AB845" i="8"/>
  <c r="AB846" i="8"/>
  <c r="AB847" i="8"/>
  <c r="AB848" i="8"/>
  <c r="AB849" i="8"/>
  <c r="AB850" i="8"/>
  <c r="AB851" i="8"/>
  <c r="AB852" i="8"/>
  <c r="AB853" i="8"/>
  <c r="AB854" i="8"/>
  <c r="AB855" i="8"/>
  <c r="AB856" i="8"/>
  <c r="AB857" i="8"/>
  <c r="AB858" i="8"/>
  <c r="AB859" i="8"/>
  <c r="AB860" i="8"/>
  <c r="AB861" i="8"/>
  <c r="AB862" i="8"/>
  <c r="AB863" i="8"/>
  <c r="AB864" i="8"/>
  <c r="AB865" i="8"/>
  <c r="AB866" i="8"/>
  <c r="AB867" i="8"/>
  <c r="AB868" i="8"/>
  <c r="AB869" i="8"/>
  <c r="AB870" i="8"/>
  <c r="AB871" i="8"/>
  <c r="AB872" i="8"/>
  <c r="AB873" i="8"/>
  <c r="AB874" i="8"/>
  <c r="AB875" i="8"/>
  <c r="AB876" i="8"/>
  <c r="AB877" i="8"/>
  <c r="AB878" i="8"/>
  <c r="AB879" i="8"/>
  <c r="AB880" i="8"/>
  <c r="AB881" i="8"/>
  <c r="AB882" i="8"/>
  <c r="AB883" i="8"/>
  <c r="AB884" i="8"/>
  <c r="AB885" i="8"/>
  <c r="AB886" i="8"/>
  <c r="AB887" i="8"/>
  <c r="AB888" i="8"/>
  <c r="AB889" i="8"/>
  <c r="AB890" i="8"/>
  <c r="AB891" i="8"/>
  <c r="AB892" i="8"/>
  <c r="AB893" i="8"/>
  <c r="AB894" i="8"/>
  <c r="AB895" i="8"/>
  <c r="AB896" i="8"/>
  <c r="AB897" i="8"/>
  <c r="AB898" i="8"/>
  <c r="AB899" i="8"/>
  <c r="AB900" i="8"/>
  <c r="AB901" i="8"/>
  <c r="AB902" i="8"/>
  <c r="AB903" i="8"/>
  <c r="AB904" i="8"/>
  <c r="AB905" i="8"/>
  <c r="AB906" i="8"/>
  <c r="AB907" i="8"/>
  <c r="AB908" i="8"/>
  <c r="AB909" i="8"/>
  <c r="AB910" i="8"/>
  <c r="AB911" i="8"/>
  <c r="AB912" i="8"/>
  <c r="AB913" i="8"/>
  <c r="AB914" i="8"/>
  <c r="AB915" i="8"/>
  <c r="AB916" i="8"/>
  <c r="AB917" i="8"/>
  <c r="AB918" i="8"/>
  <c r="AB919" i="8"/>
  <c r="AB920" i="8"/>
  <c r="AB921" i="8"/>
  <c r="AB922" i="8"/>
  <c r="AB923" i="8"/>
  <c r="AB924" i="8"/>
  <c r="AB925" i="8"/>
  <c r="AB926" i="8"/>
  <c r="AB927" i="8"/>
  <c r="AB928" i="8"/>
  <c r="AB929" i="8"/>
  <c r="AB930" i="8"/>
  <c r="AB931" i="8"/>
  <c r="AB932" i="8"/>
  <c r="AB933" i="8"/>
  <c r="AB934" i="8"/>
  <c r="AB935" i="8"/>
  <c r="AB936" i="8"/>
  <c r="AB937" i="8"/>
  <c r="AB938" i="8"/>
  <c r="AB939" i="8"/>
  <c r="AB940" i="8"/>
  <c r="AB941" i="8"/>
  <c r="AB942" i="8"/>
  <c r="AB943" i="8"/>
  <c r="AB944" i="8"/>
  <c r="AB945" i="8"/>
  <c r="AB946" i="8"/>
  <c r="AB947" i="8"/>
  <c r="AB948" i="8"/>
  <c r="AB949" i="8"/>
  <c r="AB950" i="8"/>
  <c r="AB951" i="8"/>
  <c r="AB952" i="8"/>
  <c r="AB953" i="8"/>
  <c r="AB954" i="8"/>
  <c r="AB955" i="8"/>
  <c r="AB956" i="8"/>
  <c r="AB957" i="8"/>
  <c r="AB958" i="8"/>
  <c r="AB959" i="8"/>
  <c r="AB960" i="8"/>
  <c r="AB961" i="8"/>
  <c r="AB962" i="8"/>
  <c r="AB963" i="8"/>
  <c r="AB964" i="8"/>
  <c r="AB965" i="8"/>
  <c r="AB966" i="8"/>
  <c r="AB967" i="8"/>
  <c r="AB968" i="8"/>
  <c r="AB969" i="8"/>
  <c r="AB970" i="8"/>
  <c r="AB971" i="8"/>
  <c r="AB972" i="8"/>
  <c r="AB973" i="8"/>
  <c r="AB974" i="8"/>
  <c r="AB975" i="8"/>
  <c r="AB976" i="8"/>
  <c r="AB977" i="8"/>
  <c r="AB978" i="8"/>
  <c r="AB979" i="8"/>
  <c r="AB980" i="8"/>
  <c r="AB981" i="8"/>
  <c r="AB982" i="8"/>
  <c r="AB983" i="8"/>
  <c r="AB984" i="8"/>
  <c r="AB985" i="8"/>
  <c r="AB986" i="8"/>
  <c r="AB987" i="8"/>
  <c r="AB988" i="8"/>
  <c r="AB989" i="8"/>
  <c r="AB990" i="8"/>
  <c r="AB991" i="8"/>
  <c r="AB992" i="8"/>
  <c r="AB993" i="8"/>
  <c r="AB994" i="8"/>
  <c r="AB995" i="8"/>
  <c r="AB996" i="8"/>
  <c r="AB997" i="8"/>
  <c r="AB998" i="8"/>
  <c r="AB999" i="8"/>
  <c r="AB1000" i="8"/>
  <c r="AB1001" i="8"/>
  <c r="AB1002" i="8"/>
  <c r="AB1003" i="8"/>
  <c r="AB1004" i="8"/>
  <c r="AB1005" i="8"/>
  <c r="AB1006" i="8"/>
  <c r="AB1007" i="8"/>
  <c r="AB1008" i="8"/>
  <c r="AB1009" i="8"/>
  <c r="AB1010" i="8"/>
  <c r="AB1011" i="8"/>
  <c r="AB1012" i="8"/>
  <c r="AB1013" i="8"/>
  <c r="AB1014" i="8"/>
  <c r="AB1015" i="8"/>
  <c r="AB1016" i="8"/>
  <c r="AB1017" i="8"/>
  <c r="AB1018" i="8"/>
  <c r="AB1019" i="8"/>
  <c r="AB1020" i="8"/>
  <c r="AB1021" i="8"/>
  <c r="AB1022" i="8"/>
  <c r="AB1023" i="8"/>
  <c r="AB1024" i="8"/>
  <c r="AB1025" i="8"/>
  <c r="AB1026" i="8"/>
  <c r="AB1027" i="8"/>
  <c r="AB1028" i="8"/>
  <c r="AB1029" i="8"/>
  <c r="AB1030" i="8"/>
  <c r="AB1031" i="8"/>
  <c r="AB1032" i="8"/>
  <c r="AB1033" i="8"/>
  <c r="AB1034" i="8"/>
  <c r="AB1035" i="8"/>
  <c r="AB1036" i="8"/>
  <c r="AB1037" i="8"/>
  <c r="AB1038" i="8"/>
  <c r="AB1039" i="8"/>
  <c r="AB1040" i="8"/>
  <c r="AB1041" i="8"/>
  <c r="AB1042" i="8"/>
  <c r="AB1043" i="8"/>
  <c r="AB1044" i="8"/>
  <c r="AB1045" i="8"/>
  <c r="AB1046" i="8"/>
  <c r="AB1047" i="8"/>
  <c r="AB1048" i="8"/>
  <c r="AB1049" i="8"/>
  <c r="AB1050" i="8"/>
  <c r="AB1051" i="8"/>
  <c r="AB1052" i="8"/>
  <c r="AB1053" i="8"/>
  <c r="AB1054" i="8"/>
  <c r="AB1055" i="8"/>
  <c r="AB1056" i="8"/>
  <c r="AB1057" i="8"/>
  <c r="AB1058" i="8"/>
  <c r="AB1059" i="8"/>
  <c r="AB1060" i="8"/>
  <c r="AB1061" i="8"/>
  <c r="AB1062" i="8"/>
  <c r="AB1063" i="8"/>
  <c r="AB1064" i="8"/>
  <c r="AB1065" i="8"/>
  <c r="AB1066" i="8"/>
  <c r="AB1067" i="8"/>
  <c r="AB1068" i="8"/>
  <c r="AB1069" i="8"/>
  <c r="AB1070" i="8"/>
  <c r="AB1071" i="8"/>
  <c r="AB1072" i="8"/>
  <c r="AB1073" i="8"/>
  <c r="AB1074" i="8"/>
  <c r="AB1075" i="8"/>
  <c r="AB1076" i="8"/>
  <c r="AB1077" i="8"/>
  <c r="AB1078" i="8"/>
  <c r="AB1079" i="8"/>
  <c r="AB1080" i="8"/>
  <c r="AB1081" i="8"/>
  <c r="AB1082" i="8"/>
  <c r="AB1083" i="8"/>
  <c r="AB1084" i="8"/>
  <c r="AB1085" i="8"/>
  <c r="AB1086" i="8"/>
  <c r="AB1087" i="8"/>
  <c r="AB1088" i="8"/>
  <c r="AB1089" i="8"/>
  <c r="AB1090" i="8"/>
  <c r="AB1091" i="8"/>
  <c r="AB1092" i="8"/>
  <c r="AB1093" i="8"/>
  <c r="AB1094" i="8"/>
  <c r="AB1095" i="8"/>
  <c r="AB1096" i="8"/>
  <c r="AB1097" i="8"/>
  <c r="AB1098" i="8"/>
  <c r="AB1099" i="8"/>
  <c r="AB1100" i="8"/>
  <c r="AB1101" i="8"/>
  <c r="AB1102" i="8"/>
  <c r="AB1103" i="8"/>
  <c r="AB1104" i="8"/>
  <c r="AB1105" i="8"/>
  <c r="AB1106" i="8"/>
  <c r="AB746" i="8"/>
  <c r="Z1111" i="8"/>
  <c r="AA1112" i="9"/>
  <c r="AA1113" i="9"/>
  <c r="AA1114" i="9"/>
  <c r="AA1115" i="9"/>
  <c r="AB1115" i="9" s="1"/>
  <c r="AA1116" i="9"/>
  <c r="AA1117" i="9"/>
  <c r="AA1118" i="9"/>
  <c r="AA1119" i="9"/>
  <c r="AB1119" i="9" s="1"/>
  <c r="AA1120" i="9"/>
  <c r="AA1121" i="9"/>
  <c r="AA1122" i="9"/>
  <c r="AA1123" i="9"/>
  <c r="AB1123" i="9" s="1"/>
  <c r="AA1124" i="9"/>
  <c r="AA1125" i="9"/>
  <c r="AA1126" i="9"/>
  <c r="AA1127" i="9"/>
  <c r="AB1127" i="9" s="1"/>
  <c r="AA1128" i="9"/>
  <c r="AA1129" i="9"/>
  <c r="AA1130" i="9"/>
  <c r="AA1131" i="9"/>
  <c r="AB1131" i="9" s="1"/>
  <c r="AA1132" i="9"/>
  <c r="AA1133" i="9"/>
  <c r="AA1134" i="9"/>
  <c r="AA1135" i="9"/>
  <c r="AB1135" i="9" s="1"/>
  <c r="AA1136" i="9"/>
  <c r="AA1137" i="9"/>
  <c r="AA1138" i="9"/>
  <c r="AA1139" i="9"/>
  <c r="AB1139" i="9" s="1"/>
  <c r="AA1140" i="9"/>
  <c r="AA1141" i="9"/>
  <c r="AA1142" i="9"/>
  <c r="AA1143" i="9"/>
  <c r="AB1143" i="9" s="1"/>
  <c r="AA1144" i="9"/>
  <c r="AA1145" i="9"/>
  <c r="AA1146" i="9"/>
  <c r="AA1147" i="9"/>
  <c r="AB1147" i="9" s="1"/>
  <c r="AA1148" i="9"/>
  <c r="AA1149" i="9"/>
  <c r="AA1150" i="9"/>
  <c r="AA1151" i="9"/>
  <c r="AB1151" i="9" s="1"/>
  <c r="AA1152" i="9"/>
  <c r="AA1153" i="9"/>
  <c r="AA1154" i="9"/>
  <c r="AA1155" i="9"/>
  <c r="AB1155" i="9" s="1"/>
  <c r="AA1156" i="9"/>
  <c r="AA1157" i="9"/>
  <c r="AA1158" i="9"/>
  <c r="AA1159" i="9"/>
  <c r="AB1159" i="9" s="1"/>
  <c r="AA1160" i="9"/>
  <c r="AA1161" i="9"/>
  <c r="AA1162" i="9"/>
  <c r="AA1163" i="9"/>
  <c r="AB1163" i="9" s="1"/>
  <c r="AA1164" i="9"/>
  <c r="AA1165" i="9"/>
  <c r="AA1166" i="9"/>
  <c r="AA1167" i="9"/>
  <c r="AB1167" i="9" s="1"/>
  <c r="AA1168" i="9"/>
  <c r="AA1169" i="9"/>
  <c r="AA1170" i="9"/>
  <c r="AA1171" i="9"/>
  <c r="AB1171" i="9" s="1"/>
  <c r="AA1172" i="9"/>
  <c r="AA1173" i="9"/>
  <c r="AA1174" i="9"/>
  <c r="AA1175" i="9"/>
  <c r="AB1175" i="9" s="1"/>
  <c r="AA1176" i="9"/>
  <c r="AA1177" i="9"/>
  <c r="AA1178" i="9"/>
  <c r="AA1179" i="9"/>
  <c r="AB1179" i="9" s="1"/>
  <c r="AA1180" i="9"/>
  <c r="AA1181" i="9"/>
  <c r="AA1182" i="9"/>
  <c r="AA1183" i="9"/>
  <c r="AB1183" i="9" s="1"/>
  <c r="AA1184" i="9"/>
  <c r="AA1185" i="9"/>
  <c r="AA1186" i="9"/>
  <c r="AA1187" i="9"/>
  <c r="AB1187" i="9" s="1"/>
  <c r="AA1188" i="9"/>
  <c r="AA1189" i="9"/>
  <c r="AA1190" i="9"/>
  <c r="AA1191" i="9"/>
  <c r="AB1191" i="9" s="1"/>
  <c r="AA1192" i="9"/>
  <c r="AA1193" i="9"/>
  <c r="AA1194" i="9"/>
  <c r="AA1195" i="9"/>
  <c r="AB1195" i="9" s="1"/>
  <c r="AA1196" i="9"/>
  <c r="AA1197" i="9"/>
  <c r="AA1198" i="9"/>
  <c r="AA1199" i="9"/>
  <c r="AB1199" i="9" s="1"/>
  <c r="AA1200" i="9"/>
  <c r="AA1201" i="9"/>
  <c r="AA1202" i="9"/>
  <c r="AA1203" i="9"/>
  <c r="AB1203" i="9" s="1"/>
  <c r="AA1204" i="9"/>
  <c r="AA1205" i="9"/>
  <c r="AA1206" i="9"/>
  <c r="AA1207" i="9"/>
  <c r="AB1207" i="9" s="1"/>
  <c r="AA1208" i="9"/>
  <c r="AA1209" i="9"/>
  <c r="AA1210" i="9"/>
  <c r="AA1211" i="9"/>
  <c r="AB1211" i="9" s="1"/>
  <c r="AA1212" i="9"/>
  <c r="AA1213" i="9"/>
  <c r="AA1214" i="9"/>
  <c r="AA1215" i="9"/>
  <c r="AB1215" i="9" s="1"/>
  <c r="AA1216" i="9"/>
  <c r="AA1217" i="9"/>
  <c r="AA1218" i="9"/>
  <c r="AA1219" i="9"/>
  <c r="AB1219" i="9" s="1"/>
  <c r="AA1220" i="9"/>
  <c r="AA1221" i="9"/>
  <c r="AA1222" i="9"/>
  <c r="AA1223" i="9"/>
  <c r="AB1223" i="9" s="1"/>
  <c r="AA1224" i="9"/>
  <c r="AA1225" i="9"/>
  <c r="AA1226" i="9"/>
  <c r="AA1227" i="9"/>
  <c r="AB1227" i="9" s="1"/>
  <c r="AA1228" i="9"/>
  <c r="AA1229" i="9"/>
  <c r="AA1230" i="9"/>
  <c r="AA1231" i="9"/>
  <c r="AB1231" i="9" s="1"/>
  <c r="AA1232" i="9"/>
  <c r="AA1233" i="9"/>
  <c r="AA1234" i="9"/>
  <c r="AA1235" i="9"/>
  <c r="AB1235" i="9" s="1"/>
  <c r="AA1236" i="9"/>
  <c r="AA1237" i="9"/>
  <c r="AA1238" i="9"/>
  <c r="AA1239" i="9"/>
  <c r="AB1239" i="9" s="1"/>
  <c r="AA1240" i="9"/>
  <c r="AA1241" i="9"/>
  <c r="AA1242" i="9"/>
  <c r="AA1243" i="9"/>
  <c r="AB1243" i="9" s="1"/>
  <c r="AA1244" i="9"/>
  <c r="AA1245" i="9"/>
  <c r="AA1246" i="9"/>
  <c r="AA1247" i="9"/>
  <c r="AB1247" i="9" s="1"/>
  <c r="AA1248" i="9"/>
  <c r="AA1249" i="9"/>
  <c r="AA1250" i="9"/>
  <c r="AA1251" i="9"/>
  <c r="AB1251" i="9" s="1"/>
  <c r="AA1252" i="9"/>
  <c r="AA1253" i="9"/>
  <c r="AA1254" i="9"/>
  <c r="AA1255" i="9"/>
  <c r="AB1255" i="9" s="1"/>
  <c r="AA1256" i="9"/>
  <c r="AA1257" i="9"/>
  <c r="AA1258" i="9"/>
  <c r="AA1259" i="9"/>
  <c r="AB1259" i="9" s="1"/>
  <c r="AA1260" i="9"/>
  <c r="AA1261" i="9"/>
  <c r="AA1262" i="9"/>
  <c r="AA1263" i="9"/>
  <c r="AB1263" i="9" s="1"/>
  <c r="AA1264" i="9"/>
  <c r="AA1265" i="9"/>
  <c r="AA1266" i="9"/>
  <c r="AA1267" i="9"/>
  <c r="AB1267" i="9" s="1"/>
  <c r="AA1268" i="9"/>
  <c r="AA1269" i="9"/>
  <c r="AA1270" i="9"/>
  <c r="AA1271" i="9"/>
  <c r="AB1271" i="9" s="1"/>
  <c r="AA1272" i="9"/>
  <c r="AA1273" i="9"/>
  <c r="AA1274" i="9"/>
  <c r="AA1275" i="9"/>
  <c r="AB1275" i="9" s="1"/>
  <c r="AA1276" i="9"/>
  <c r="AA1277" i="9"/>
  <c r="AA1278" i="9"/>
  <c r="AA1279" i="9"/>
  <c r="AB1279" i="9" s="1"/>
  <c r="AA1280" i="9"/>
  <c r="AA1281" i="9"/>
  <c r="AA1282" i="9"/>
  <c r="AA1283" i="9"/>
  <c r="AB1283" i="9" s="1"/>
  <c r="AA1284" i="9"/>
  <c r="AA1285" i="9"/>
  <c r="AA1286" i="9"/>
  <c r="AA1287" i="9"/>
  <c r="AB1287" i="9" s="1"/>
  <c r="AA1288" i="9"/>
  <c r="AA1289" i="9"/>
  <c r="AA1290" i="9"/>
  <c r="AA1291" i="9"/>
  <c r="AB1291" i="9" s="1"/>
  <c r="AA1292" i="9"/>
  <c r="AA1293" i="9"/>
  <c r="AA1294" i="9"/>
  <c r="AA1295" i="9"/>
  <c r="AB1295" i="9" s="1"/>
  <c r="AA1296" i="9"/>
  <c r="AA1297" i="9"/>
  <c r="AA1298" i="9"/>
  <c r="AA1299" i="9"/>
  <c r="AB1299" i="9" s="1"/>
  <c r="AA1300" i="9"/>
  <c r="AA1301" i="9"/>
  <c r="AA1302" i="9"/>
  <c r="AA1303" i="9"/>
  <c r="AB1303" i="9" s="1"/>
  <c r="AA1304" i="9"/>
  <c r="AA1305" i="9"/>
  <c r="AA1306" i="9"/>
  <c r="AA1307" i="9"/>
  <c r="AB1307" i="9" s="1"/>
  <c r="AA1308" i="9"/>
  <c r="AA1309" i="9"/>
  <c r="AA1310" i="9"/>
  <c r="AA1311" i="9"/>
  <c r="AB1311" i="9" s="1"/>
  <c r="AA1312" i="9"/>
  <c r="AA1313" i="9"/>
  <c r="AA1314" i="9"/>
  <c r="AA1315" i="9"/>
  <c r="AB1315" i="9" s="1"/>
  <c r="AA1316" i="9"/>
  <c r="AA1317" i="9"/>
  <c r="AA1318" i="9"/>
  <c r="AA1319" i="9"/>
  <c r="AB1319" i="9" s="1"/>
  <c r="AA1320" i="9"/>
  <c r="AA1321" i="9"/>
  <c r="AA1322" i="9"/>
  <c r="AA1323" i="9"/>
  <c r="AB1323" i="9" s="1"/>
  <c r="AA1324" i="9"/>
  <c r="AA1325" i="9"/>
  <c r="AA1326" i="9"/>
  <c r="AA1327" i="9"/>
  <c r="AB1327" i="9" s="1"/>
  <c r="AA1328" i="9"/>
  <c r="AA1329" i="9"/>
  <c r="AA1330" i="9"/>
  <c r="AA1331" i="9"/>
  <c r="AB1331" i="9" s="1"/>
  <c r="AA1332" i="9"/>
  <c r="AA1333" i="9"/>
  <c r="AA1334" i="9"/>
  <c r="AA1335" i="9"/>
  <c r="AB1335" i="9" s="1"/>
  <c r="AA1336" i="9"/>
  <c r="AA1337" i="9"/>
  <c r="AA1338" i="9"/>
  <c r="AA1339" i="9"/>
  <c r="AB1339" i="9" s="1"/>
  <c r="AA1340" i="9"/>
  <c r="AA1341" i="9"/>
  <c r="AA1342" i="9"/>
  <c r="AA1343" i="9"/>
  <c r="AB1343" i="9" s="1"/>
  <c r="AA1344" i="9"/>
  <c r="AA1345" i="9"/>
  <c r="AA1346" i="9"/>
  <c r="AA1347" i="9"/>
  <c r="AB1347" i="9" s="1"/>
  <c r="AA1348" i="9"/>
  <c r="AA1349" i="9"/>
  <c r="AA1350" i="9"/>
  <c r="AA1351" i="9"/>
  <c r="AB1351" i="9" s="1"/>
  <c r="AA1352" i="9"/>
  <c r="AA1353" i="9"/>
  <c r="AA1354" i="9"/>
  <c r="AA1355" i="9"/>
  <c r="AB1355" i="9" s="1"/>
  <c r="AA1356" i="9"/>
  <c r="AA1357" i="9"/>
  <c r="AA1358" i="9"/>
  <c r="AA1359" i="9"/>
  <c r="AB1359" i="9" s="1"/>
  <c r="AA1360" i="9"/>
  <c r="AA1361" i="9"/>
  <c r="AA1362" i="9"/>
  <c r="AA1363" i="9"/>
  <c r="AB1363" i="9" s="1"/>
  <c r="AA1364" i="9"/>
  <c r="AA1365" i="9"/>
  <c r="AA1366" i="9"/>
  <c r="AA1367" i="9"/>
  <c r="AB1367" i="9" s="1"/>
  <c r="AA1368" i="9"/>
  <c r="AA1369" i="9"/>
  <c r="AA1370" i="9"/>
  <c r="AA1371" i="9"/>
  <c r="AB1371" i="9" s="1"/>
  <c r="AA1372" i="9"/>
  <c r="AA1373" i="9"/>
  <c r="AA1374" i="9"/>
  <c r="AA1375" i="9"/>
  <c r="AB1375" i="9" s="1"/>
  <c r="AA1376" i="9"/>
  <c r="AA1377" i="9"/>
  <c r="AA1378" i="9"/>
  <c r="AA1379" i="9"/>
  <c r="AB1379" i="9" s="1"/>
  <c r="AA1380" i="9"/>
  <c r="AA1381" i="9"/>
  <c r="AA1382" i="9"/>
  <c r="AA1383" i="9"/>
  <c r="AB1383" i="9" s="1"/>
  <c r="AA1384" i="9"/>
  <c r="AA1385" i="9"/>
  <c r="AA1386" i="9"/>
  <c r="AA1387" i="9"/>
  <c r="AB1387" i="9" s="1"/>
  <c r="AA1388" i="9"/>
  <c r="AA1389" i="9"/>
  <c r="AA1390" i="9"/>
  <c r="AA1391" i="9"/>
  <c r="AB1391" i="9" s="1"/>
  <c r="AA1392" i="9"/>
  <c r="AA1393" i="9"/>
  <c r="AA1394" i="9"/>
  <c r="AA1395" i="9"/>
  <c r="AB1395" i="9" s="1"/>
  <c r="AA1396" i="9"/>
  <c r="AA1397" i="9"/>
  <c r="AA1398" i="9"/>
  <c r="AA1399" i="9"/>
  <c r="AB1399" i="9" s="1"/>
  <c r="AA1400" i="9"/>
  <c r="AA1401" i="9"/>
  <c r="AA1402" i="9"/>
  <c r="AA1403" i="9"/>
  <c r="AB1403" i="9" s="1"/>
  <c r="AA1404" i="9"/>
  <c r="AA1405" i="9"/>
  <c r="AA1406" i="9"/>
  <c r="AA1407" i="9"/>
  <c r="AB1407" i="9" s="1"/>
  <c r="AA1408" i="9"/>
  <c r="AA1409" i="9"/>
  <c r="AA1410" i="9"/>
  <c r="AA1411" i="9"/>
  <c r="AB1411" i="9" s="1"/>
  <c r="AA1412" i="9"/>
  <c r="AA1413" i="9"/>
  <c r="AA1414" i="9"/>
  <c r="AA1415" i="9"/>
  <c r="AB1415" i="9" s="1"/>
  <c r="AA1416" i="9"/>
  <c r="AA1417" i="9"/>
  <c r="AA1418" i="9"/>
  <c r="AA1419" i="9"/>
  <c r="AB1419" i="9" s="1"/>
  <c r="AA1420" i="9"/>
  <c r="AA1421" i="9"/>
  <c r="AA1422" i="9"/>
  <c r="AA1423" i="9"/>
  <c r="AB1423" i="9" s="1"/>
  <c r="AA1424" i="9"/>
  <c r="AA1425" i="9"/>
  <c r="AA1426" i="9"/>
  <c r="AA1427" i="9"/>
  <c r="AB1427" i="9" s="1"/>
  <c r="AA1428" i="9"/>
  <c r="AA1429" i="9"/>
  <c r="AA1430" i="9"/>
  <c r="AA1431" i="9"/>
  <c r="AB1431" i="9" s="1"/>
  <c r="AA1432" i="9"/>
  <c r="AA1433" i="9"/>
  <c r="AA1434" i="9"/>
  <c r="AA1435" i="9"/>
  <c r="AB1435" i="9" s="1"/>
  <c r="AA1436" i="9"/>
  <c r="AA1437" i="9"/>
  <c r="AA1438" i="9"/>
  <c r="AA1439" i="9"/>
  <c r="AB1439" i="9" s="1"/>
  <c r="AA1440" i="9"/>
  <c r="AA1441" i="9"/>
  <c r="AA1442" i="9"/>
  <c r="AA1443" i="9"/>
  <c r="AB1443" i="9" s="1"/>
  <c r="AA1444" i="9"/>
  <c r="AA1445" i="9"/>
  <c r="AA1446" i="9"/>
  <c r="AA1447" i="9"/>
  <c r="AB1447" i="9" s="1"/>
  <c r="AA1448" i="9"/>
  <c r="AA1449" i="9"/>
  <c r="AA1450" i="9"/>
  <c r="AA1451" i="9"/>
  <c r="AB1451" i="9" s="1"/>
  <c r="AA1452" i="9"/>
  <c r="AA1453" i="9"/>
  <c r="AA1454" i="9"/>
  <c r="AA1455" i="9"/>
  <c r="AB1455" i="9" s="1"/>
  <c r="AA1456" i="9"/>
  <c r="AA1457" i="9"/>
  <c r="AA1458" i="9"/>
  <c r="AA1459" i="9"/>
  <c r="AB1459" i="9" s="1"/>
  <c r="AA1460" i="9"/>
  <c r="AA1461" i="9"/>
  <c r="AA1462" i="9"/>
  <c r="AA1463" i="9"/>
  <c r="AB1463" i="9" s="1"/>
  <c r="AA1464" i="9"/>
  <c r="AA1465" i="9"/>
  <c r="AA1466" i="9"/>
  <c r="AA1467" i="9"/>
  <c r="AB1467" i="9" s="1"/>
  <c r="AA1468" i="9"/>
  <c r="AA1469" i="9"/>
  <c r="AA1470" i="9"/>
  <c r="AA1471" i="9"/>
  <c r="AB1471" i="9" s="1"/>
  <c r="AA1111" i="9"/>
  <c r="Z1471" i="9"/>
  <c r="AB1470" i="9"/>
  <c r="Z1470" i="9"/>
  <c r="AB1469" i="9"/>
  <c r="Z1469" i="9"/>
  <c r="AB1468" i="9"/>
  <c r="Z1468" i="9"/>
  <c r="Z1467" i="9"/>
  <c r="AB1466" i="9"/>
  <c r="Z1466" i="9"/>
  <c r="AB1465" i="9"/>
  <c r="Z1465" i="9"/>
  <c r="AB1464" i="9"/>
  <c r="Z1464" i="9"/>
  <c r="Z1463" i="9"/>
  <c r="AB1462" i="9"/>
  <c r="Z1462" i="9"/>
  <c r="AB1461" i="9"/>
  <c r="Z1461" i="9"/>
  <c r="AB1460" i="9"/>
  <c r="Z1460" i="9"/>
  <c r="Z1459" i="9"/>
  <c r="AB1458" i="9"/>
  <c r="Z1458" i="9"/>
  <c r="AB1457" i="9"/>
  <c r="Z1457" i="9"/>
  <c r="AB1456" i="9"/>
  <c r="Z1456" i="9"/>
  <c r="Z1455" i="9"/>
  <c r="AB1454" i="9"/>
  <c r="Z1454" i="9"/>
  <c r="AB1453" i="9"/>
  <c r="Z1453" i="9"/>
  <c r="AB1452" i="9"/>
  <c r="Z1452" i="9"/>
  <c r="Z1451" i="9"/>
  <c r="AB1450" i="9"/>
  <c r="Z1450" i="9"/>
  <c r="AB1449" i="9"/>
  <c r="Z1449" i="9"/>
  <c r="AB1448" i="9"/>
  <c r="Z1448" i="9"/>
  <c r="Z1447" i="9"/>
  <c r="AB1446" i="9"/>
  <c r="Z1446" i="9"/>
  <c r="AB1445" i="9"/>
  <c r="Z1445" i="9"/>
  <c r="AB1444" i="9"/>
  <c r="Z1444" i="9"/>
  <c r="Z1443" i="9"/>
  <c r="AB1442" i="9"/>
  <c r="Z1442" i="9"/>
  <c r="AB1441" i="9"/>
  <c r="Z1441" i="9"/>
  <c r="AB1440" i="9"/>
  <c r="Z1440" i="9"/>
  <c r="Z1439" i="9"/>
  <c r="AB1438" i="9"/>
  <c r="Z1438" i="9"/>
  <c r="AB1437" i="9"/>
  <c r="Z1437" i="9"/>
  <c r="AB1436" i="9"/>
  <c r="Z1436" i="9"/>
  <c r="Z1435" i="9"/>
  <c r="AB1434" i="9"/>
  <c r="Z1434" i="9"/>
  <c r="AB1433" i="9"/>
  <c r="Z1433" i="9"/>
  <c r="AB1432" i="9"/>
  <c r="Z1432" i="9"/>
  <c r="Z1431" i="9"/>
  <c r="AB1430" i="9"/>
  <c r="Z1430" i="9"/>
  <c r="AB1429" i="9"/>
  <c r="Z1429" i="9"/>
  <c r="AB1428" i="9"/>
  <c r="Z1428" i="9"/>
  <c r="Z1427" i="9"/>
  <c r="AB1426" i="9"/>
  <c r="Z1426" i="9"/>
  <c r="AB1425" i="9"/>
  <c r="Z1425" i="9"/>
  <c r="AB1424" i="9"/>
  <c r="Z1424" i="9"/>
  <c r="Z1423" i="9"/>
  <c r="AB1422" i="9"/>
  <c r="Z1422" i="9"/>
  <c r="AB1421" i="9"/>
  <c r="Z1421" i="9"/>
  <c r="AB1420" i="9"/>
  <c r="Z1420" i="9"/>
  <c r="Z1419" i="9"/>
  <c r="AB1418" i="9"/>
  <c r="Z1418" i="9"/>
  <c r="AB1417" i="9"/>
  <c r="Z1417" i="9"/>
  <c r="AB1416" i="9"/>
  <c r="Z1416" i="9"/>
  <c r="Z1415" i="9"/>
  <c r="AB1414" i="9"/>
  <c r="Z1414" i="9"/>
  <c r="AB1413" i="9"/>
  <c r="Z1413" i="9"/>
  <c r="AB1412" i="9"/>
  <c r="Z1412" i="9"/>
  <c r="Z1411" i="9"/>
  <c r="AB1410" i="9"/>
  <c r="Z1410" i="9"/>
  <c r="AB1409" i="9"/>
  <c r="Z1409" i="9"/>
  <c r="AB1408" i="9"/>
  <c r="Z1408" i="9"/>
  <c r="Z1407" i="9"/>
  <c r="AB1406" i="9"/>
  <c r="Z1406" i="9"/>
  <c r="AB1405" i="9"/>
  <c r="Z1405" i="9"/>
  <c r="AB1404" i="9"/>
  <c r="Z1404" i="9"/>
  <c r="Z1403" i="9"/>
  <c r="AB1402" i="9"/>
  <c r="Z1402" i="9"/>
  <c r="AB1401" i="9"/>
  <c r="Z1401" i="9"/>
  <c r="AB1400" i="9"/>
  <c r="Z1400" i="9"/>
  <c r="Z1399" i="9"/>
  <c r="AB1398" i="9"/>
  <c r="Z1398" i="9"/>
  <c r="AB1397" i="9"/>
  <c r="Z1397" i="9"/>
  <c r="AB1396" i="9"/>
  <c r="Z1396" i="9"/>
  <c r="Z1395" i="9"/>
  <c r="AB1394" i="9"/>
  <c r="Z1394" i="9"/>
  <c r="AB1393" i="9"/>
  <c r="Z1393" i="9"/>
  <c r="AB1392" i="9"/>
  <c r="Z1392" i="9"/>
  <c r="Z1391" i="9"/>
  <c r="AB1390" i="9"/>
  <c r="Z1390" i="9"/>
  <c r="AB1389" i="9"/>
  <c r="Z1389" i="9"/>
  <c r="AB1388" i="9"/>
  <c r="Z1388" i="9"/>
  <c r="Z1387" i="9"/>
  <c r="AB1386" i="9"/>
  <c r="Z1386" i="9"/>
  <c r="AB1385" i="9"/>
  <c r="Z1385" i="9"/>
  <c r="AB1384" i="9"/>
  <c r="Z1384" i="9"/>
  <c r="Z1383" i="9"/>
  <c r="AB1382" i="9"/>
  <c r="Z1382" i="9"/>
  <c r="AB1381" i="9"/>
  <c r="Z1381" i="9"/>
  <c r="AB1380" i="9"/>
  <c r="Z1380" i="9"/>
  <c r="Z1379" i="9"/>
  <c r="AB1378" i="9"/>
  <c r="Z1378" i="9"/>
  <c r="AB1377" i="9"/>
  <c r="Z1377" i="9"/>
  <c r="AB1376" i="9"/>
  <c r="Z1376" i="9"/>
  <c r="Z1375" i="9"/>
  <c r="AB1374" i="9"/>
  <c r="Z1374" i="9"/>
  <c r="AB1373" i="9"/>
  <c r="Z1373" i="9"/>
  <c r="AB1372" i="9"/>
  <c r="Z1372" i="9"/>
  <c r="Z1371" i="9"/>
  <c r="AB1370" i="9"/>
  <c r="Z1370" i="9"/>
  <c r="AB1369" i="9"/>
  <c r="Z1369" i="9"/>
  <c r="AB1368" i="9"/>
  <c r="Z1368" i="9"/>
  <c r="Z1367" i="9"/>
  <c r="AB1366" i="9"/>
  <c r="Z1366" i="9"/>
  <c r="AB1365" i="9"/>
  <c r="Z1365" i="9"/>
  <c r="AB1364" i="9"/>
  <c r="Z1364" i="9"/>
  <c r="Z1363" i="9"/>
  <c r="AB1362" i="9"/>
  <c r="Z1362" i="9"/>
  <c r="AB1361" i="9"/>
  <c r="Z1361" i="9"/>
  <c r="AB1360" i="9"/>
  <c r="Z1360" i="9"/>
  <c r="Z1359" i="9"/>
  <c r="AB1358" i="9"/>
  <c r="Z1358" i="9"/>
  <c r="AB1357" i="9"/>
  <c r="Z1357" i="9"/>
  <c r="AB1356" i="9"/>
  <c r="Z1356" i="9"/>
  <c r="Z1355" i="9"/>
  <c r="AB1354" i="9"/>
  <c r="Z1354" i="9"/>
  <c r="AB1353" i="9"/>
  <c r="Z1353" i="9"/>
  <c r="AB1352" i="9"/>
  <c r="Z1352" i="9"/>
  <c r="Z1351" i="9"/>
  <c r="AB1350" i="9"/>
  <c r="Z1350" i="9"/>
  <c r="AB1349" i="9"/>
  <c r="Z1349" i="9"/>
  <c r="AB1348" i="9"/>
  <c r="Z1348" i="9"/>
  <c r="Z1347" i="9"/>
  <c r="AB1346" i="9"/>
  <c r="Z1346" i="9"/>
  <c r="AB1345" i="9"/>
  <c r="Z1345" i="9"/>
  <c r="AB1344" i="9"/>
  <c r="Z1344" i="9"/>
  <c r="Z1343" i="9"/>
  <c r="AB1342" i="9"/>
  <c r="Z1342" i="9"/>
  <c r="AB1341" i="9"/>
  <c r="Z1341" i="9"/>
  <c r="AB1340" i="9"/>
  <c r="Z1340" i="9"/>
  <c r="Z1339" i="9"/>
  <c r="AB1338" i="9"/>
  <c r="Z1338" i="9"/>
  <c r="AB1337" i="9"/>
  <c r="Z1337" i="9"/>
  <c r="AB1336" i="9"/>
  <c r="Z1336" i="9"/>
  <c r="Z1335" i="9"/>
  <c r="AB1334" i="9"/>
  <c r="Z1334" i="9"/>
  <c r="AB1333" i="9"/>
  <c r="Z1333" i="9"/>
  <c r="AB1332" i="9"/>
  <c r="Z1332" i="9"/>
  <c r="Z1331" i="9"/>
  <c r="AB1330" i="9"/>
  <c r="Z1330" i="9"/>
  <c r="AB1329" i="9"/>
  <c r="Z1329" i="9"/>
  <c r="AB1328" i="9"/>
  <c r="Z1328" i="9"/>
  <c r="Z1327" i="9"/>
  <c r="AB1326" i="9"/>
  <c r="Z1326" i="9"/>
  <c r="AB1325" i="9"/>
  <c r="Z1325" i="9"/>
  <c r="AB1324" i="9"/>
  <c r="Z1324" i="9"/>
  <c r="Z1323" i="9"/>
  <c r="AB1322" i="9"/>
  <c r="Z1322" i="9"/>
  <c r="AB1321" i="9"/>
  <c r="Z1321" i="9"/>
  <c r="AB1320" i="9"/>
  <c r="Z1320" i="9"/>
  <c r="Z1319" i="9"/>
  <c r="AB1318" i="9"/>
  <c r="Z1318" i="9"/>
  <c r="AB1317" i="9"/>
  <c r="Z1317" i="9"/>
  <c r="AB1316" i="9"/>
  <c r="Z1316" i="9"/>
  <c r="Z1315" i="9"/>
  <c r="AB1314" i="9"/>
  <c r="Z1314" i="9"/>
  <c r="AB1313" i="9"/>
  <c r="Z1313" i="9"/>
  <c r="AB1312" i="9"/>
  <c r="Z1312" i="9"/>
  <c r="Z1311" i="9"/>
  <c r="AB1310" i="9"/>
  <c r="Z1310" i="9"/>
  <c r="AB1309" i="9"/>
  <c r="Z1309" i="9"/>
  <c r="AB1308" i="9"/>
  <c r="Z1308" i="9"/>
  <c r="Z1307" i="9"/>
  <c r="AB1306" i="9"/>
  <c r="Z1306" i="9"/>
  <c r="AB1305" i="9"/>
  <c r="Z1305" i="9"/>
  <c r="AB1304" i="9"/>
  <c r="Z1304" i="9"/>
  <c r="Z1303" i="9"/>
  <c r="AB1302" i="9"/>
  <c r="Z1302" i="9"/>
  <c r="AB1301" i="9"/>
  <c r="Z1301" i="9"/>
  <c r="AB1300" i="9"/>
  <c r="Z1300" i="9"/>
  <c r="Z1299" i="9"/>
  <c r="AB1298" i="9"/>
  <c r="Z1298" i="9"/>
  <c r="AB1297" i="9"/>
  <c r="Z1297" i="9"/>
  <c r="AB1296" i="9"/>
  <c r="Z1296" i="9"/>
  <c r="Z1295" i="9"/>
  <c r="AB1294" i="9"/>
  <c r="Z1294" i="9"/>
  <c r="AB1293" i="9"/>
  <c r="Z1293" i="9"/>
  <c r="AB1292" i="9"/>
  <c r="Z1292" i="9"/>
  <c r="Z1291" i="9"/>
  <c r="AB1290" i="9"/>
  <c r="Z1290" i="9"/>
  <c r="AB1289" i="9"/>
  <c r="Z1289" i="9"/>
  <c r="AB1288" i="9"/>
  <c r="Z1288" i="9"/>
  <c r="Z1287" i="9"/>
  <c r="AB1286" i="9"/>
  <c r="Z1286" i="9"/>
  <c r="AB1285" i="9"/>
  <c r="Z1285" i="9"/>
  <c r="AB1284" i="9"/>
  <c r="Z1284" i="9"/>
  <c r="Z1283" i="9"/>
  <c r="AB1282" i="9"/>
  <c r="Z1282" i="9"/>
  <c r="AB1281" i="9"/>
  <c r="Z1281" i="9"/>
  <c r="AB1280" i="9"/>
  <c r="Z1280" i="9"/>
  <c r="Z1279" i="9"/>
  <c r="AB1278" i="9"/>
  <c r="Z1278" i="9"/>
  <c r="AB1277" i="9"/>
  <c r="Z1277" i="9"/>
  <c r="AB1276" i="9"/>
  <c r="Z1276" i="9"/>
  <c r="Z1275" i="9"/>
  <c r="AB1274" i="9"/>
  <c r="Z1274" i="9"/>
  <c r="AB1273" i="9"/>
  <c r="Z1273" i="9"/>
  <c r="AB1272" i="9"/>
  <c r="Z1272" i="9"/>
  <c r="Z1271" i="9"/>
  <c r="AB1270" i="9"/>
  <c r="Z1270" i="9"/>
  <c r="AB1269" i="9"/>
  <c r="Z1269" i="9"/>
  <c r="AB1268" i="9"/>
  <c r="Z1268" i="9"/>
  <c r="Z1267" i="9"/>
  <c r="AB1266" i="9"/>
  <c r="Z1266" i="9"/>
  <c r="AB1265" i="9"/>
  <c r="Z1265" i="9"/>
  <c r="AB1264" i="9"/>
  <c r="Z1264" i="9"/>
  <c r="Z1263" i="9"/>
  <c r="AB1262" i="9"/>
  <c r="Z1262" i="9"/>
  <c r="AB1261" i="9"/>
  <c r="Z1261" i="9"/>
  <c r="AB1260" i="9"/>
  <c r="Z1260" i="9"/>
  <c r="Z1259" i="9"/>
  <c r="AB1258" i="9"/>
  <c r="Z1258" i="9"/>
  <c r="AB1257" i="9"/>
  <c r="Z1257" i="9"/>
  <c r="AB1256" i="9"/>
  <c r="Z1256" i="9"/>
  <c r="Z1255" i="9"/>
  <c r="AB1254" i="9"/>
  <c r="Z1254" i="9"/>
  <c r="AB1253" i="9"/>
  <c r="Z1253" i="9"/>
  <c r="AB1252" i="9"/>
  <c r="Z1252" i="9"/>
  <c r="Z1251" i="9"/>
  <c r="AB1250" i="9"/>
  <c r="Z1250" i="9"/>
  <c r="AB1249" i="9"/>
  <c r="Z1249" i="9"/>
  <c r="AB1248" i="9"/>
  <c r="Z1248" i="9"/>
  <c r="Z1247" i="9"/>
  <c r="AB1246" i="9"/>
  <c r="Z1246" i="9"/>
  <c r="AB1245" i="9"/>
  <c r="Z1245" i="9"/>
  <c r="AB1244" i="9"/>
  <c r="Z1244" i="9"/>
  <c r="Z1243" i="9"/>
  <c r="AB1242" i="9"/>
  <c r="Z1242" i="9"/>
  <c r="AB1241" i="9"/>
  <c r="Z1241" i="9"/>
  <c r="AB1240" i="9"/>
  <c r="Z1240" i="9"/>
  <c r="Z1239" i="9"/>
  <c r="AB1238" i="9"/>
  <c r="Z1238" i="9"/>
  <c r="AB1237" i="9"/>
  <c r="Z1237" i="9"/>
  <c r="AB1236" i="9"/>
  <c r="Z1236" i="9"/>
  <c r="Z1235" i="9"/>
  <c r="AB1234" i="9"/>
  <c r="Z1234" i="9"/>
  <c r="AB1233" i="9"/>
  <c r="Z1233" i="9"/>
  <c r="AB1232" i="9"/>
  <c r="Z1232" i="9"/>
  <c r="Z1231" i="9"/>
  <c r="AB1230" i="9"/>
  <c r="Z1230" i="9"/>
  <c r="AB1229" i="9"/>
  <c r="Z1229" i="9"/>
  <c r="AB1228" i="9"/>
  <c r="Z1228" i="9"/>
  <c r="Z1227" i="9"/>
  <c r="AB1226" i="9"/>
  <c r="Z1226" i="9"/>
  <c r="AB1225" i="9"/>
  <c r="Z1225" i="9"/>
  <c r="AB1224" i="9"/>
  <c r="Z1224" i="9"/>
  <c r="Z1223" i="9"/>
  <c r="AB1222" i="9"/>
  <c r="Z1222" i="9"/>
  <c r="AB1221" i="9"/>
  <c r="Z1221" i="9"/>
  <c r="AB1220" i="9"/>
  <c r="Z1220" i="9"/>
  <c r="Z1219" i="9"/>
  <c r="AB1218" i="9"/>
  <c r="Z1218" i="9"/>
  <c r="AB1217" i="9"/>
  <c r="Z1217" i="9"/>
  <c r="AB1216" i="9"/>
  <c r="Z1216" i="9"/>
  <c r="Z1215" i="9"/>
  <c r="AB1214" i="9"/>
  <c r="Z1214" i="9"/>
  <c r="AB1213" i="9"/>
  <c r="Z1213" i="9"/>
  <c r="AB1212" i="9"/>
  <c r="Z1212" i="9"/>
  <c r="Z1211" i="9"/>
  <c r="AB1210" i="9"/>
  <c r="Z1210" i="9"/>
  <c r="AB1209" i="9"/>
  <c r="Z1209" i="9"/>
  <c r="AB1208" i="9"/>
  <c r="Z1208" i="9"/>
  <c r="Z1207" i="9"/>
  <c r="AB1206" i="9"/>
  <c r="Z1206" i="9"/>
  <c r="AB1205" i="9"/>
  <c r="Z1205" i="9"/>
  <c r="AB1204" i="9"/>
  <c r="Z1204" i="9"/>
  <c r="Z1203" i="9"/>
  <c r="AB1202" i="9"/>
  <c r="Z1202" i="9"/>
  <c r="AB1201" i="9"/>
  <c r="Z1201" i="9"/>
  <c r="AB1200" i="9"/>
  <c r="Z1200" i="9"/>
  <c r="Z1199" i="9"/>
  <c r="AB1198" i="9"/>
  <c r="Z1198" i="9"/>
  <c r="AB1197" i="9"/>
  <c r="Z1197" i="9"/>
  <c r="AB1196" i="9"/>
  <c r="Z1196" i="9"/>
  <c r="Z1195" i="9"/>
  <c r="AB1194" i="9"/>
  <c r="Z1194" i="9"/>
  <c r="AB1193" i="9"/>
  <c r="Z1193" i="9"/>
  <c r="AB1192" i="9"/>
  <c r="Z1192" i="9"/>
  <c r="Z1191" i="9"/>
  <c r="AB1190" i="9"/>
  <c r="Z1190" i="9"/>
  <c r="AB1189" i="9"/>
  <c r="Z1189" i="9"/>
  <c r="AB1188" i="9"/>
  <c r="Z1188" i="9"/>
  <c r="Z1187" i="9"/>
  <c r="AB1186" i="9"/>
  <c r="Z1186" i="9"/>
  <c r="AB1185" i="9"/>
  <c r="Z1185" i="9"/>
  <c r="AB1184" i="9"/>
  <c r="Z1184" i="9"/>
  <c r="Z1183" i="9"/>
  <c r="AB1182" i="9"/>
  <c r="Z1182" i="9"/>
  <c r="AB1181" i="9"/>
  <c r="Z1181" i="9"/>
  <c r="AB1180" i="9"/>
  <c r="Z1180" i="9"/>
  <c r="Z1179" i="9"/>
  <c r="AB1178" i="9"/>
  <c r="Z1178" i="9"/>
  <c r="AB1177" i="9"/>
  <c r="Z1177" i="9"/>
  <c r="AB1176" i="9"/>
  <c r="Z1176" i="9"/>
  <c r="Z1175" i="9"/>
  <c r="AB1174" i="9"/>
  <c r="Z1174" i="9"/>
  <c r="AB1173" i="9"/>
  <c r="Z1173" i="9"/>
  <c r="AB1172" i="9"/>
  <c r="Z1172" i="9"/>
  <c r="Z1171" i="9"/>
  <c r="AB1170" i="9"/>
  <c r="Z1170" i="9"/>
  <c r="AB1169" i="9"/>
  <c r="Z1169" i="9"/>
  <c r="AB1168" i="9"/>
  <c r="Z1168" i="9"/>
  <c r="Z1167" i="9"/>
  <c r="AB1166" i="9"/>
  <c r="Z1166" i="9"/>
  <c r="AB1165" i="9"/>
  <c r="Z1165" i="9"/>
  <c r="AB1164" i="9"/>
  <c r="Z1164" i="9"/>
  <c r="Z1163" i="9"/>
  <c r="AB1162" i="9"/>
  <c r="Z1162" i="9"/>
  <c r="AB1161" i="9"/>
  <c r="Z1161" i="9"/>
  <c r="AB1160" i="9"/>
  <c r="Z1160" i="9"/>
  <c r="Z1159" i="9"/>
  <c r="AB1158" i="9"/>
  <c r="Z1158" i="9"/>
  <c r="AB1157" i="9"/>
  <c r="Z1157" i="9"/>
  <c r="AB1156" i="9"/>
  <c r="Z1156" i="9"/>
  <c r="Z1155" i="9"/>
  <c r="AB1154" i="9"/>
  <c r="Z1154" i="9"/>
  <c r="AB1153" i="9"/>
  <c r="Z1153" i="9"/>
  <c r="AB1152" i="9"/>
  <c r="Z1152" i="9"/>
  <c r="Z1151" i="9"/>
  <c r="AB1150" i="9"/>
  <c r="Z1150" i="9"/>
  <c r="AB1149" i="9"/>
  <c r="Z1149" i="9"/>
  <c r="AB1148" i="9"/>
  <c r="Z1148" i="9"/>
  <c r="Z1147" i="9"/>
  <c r="AB1146" i="9"/>
  <c r="Z1146" i="9"/>
  <c r="AB1145" i="9"/>
  <c r="Z1145" i="9"/>
  <c r="AB1144" i="9"/>
  <c r="Z1144" i="9"/>
  <c r="Z1143" i="9"/>
  <c r="AB1142" i="9"/>
  <c r="Z1142" i="9"/>
  <c r="AB1141" i="9"/>
  <c r="Z1141" i="9"/>
  <c r="AB1140" i="9"/>
  <c r="Z1140" i="9"/>
  <c r="Z1139" i="9"/>
  <c r="AB1138" i="9"/>
  <c r="Z1138" i="9"/>
  <c r="AB1137" i="9"/>
  <c r="Z1137" i="9"/>
  <c r="AB1136" i="9"/>
  <c r="Z1136" i="9"/>
  <c r="Z1135" i="9"/>
  <c r="AB1134" i="9"/>
  <c r="Z1134" i="9"/>
  <c r="AB1133" i="9"/>
  <c r="Z1133" i="9"/>
  <c r="AB1132" i="9"/>
  <c r="Z1132" i="9"/>
  <c r="Z1131" i="9"/>
  <c r="AB1130" i="9"/>
  <c r="Z1130" i="9"/>
  <c r="AB1129" i="9"/>
  <c r="Z1129" i="9"/>
  <c r="AB1128" i="9"/>
  <c r="Z1128" i="9"/>
  <c r="Z1127" i="9"/>
  <c r="AB1126" i="9"/>
  <c r="Z1126" i="9"/>
  <c r="AB1125" i="9"/>
  <c r="Z1125" i="9"/>
  <c r="AB1124" i="9"/>
  <c r="Z1124" i="9"/>
  <c r="Z1123" i="9"/>
  <c r="AB1122" i="9"/>
  <c r="Z1122" i="9"/>
  <c r="AB1121" i="9"/>
  <c r="Z1121" i="9"/>
  <c r="AB1120" i="9"/>
  <c r="Z1120" i="9"/>
  <c r="Z1119" i="9"/>
  <c r="AB1118" i="9"/>
  <c r="Z1118" i="9"/>
  <c r="AB1117" i="9"/>
  <c r="Z1117" i="9"/>
  <c r="AB1116" i="9"/>
  <c r="Z1116" i="9"/>
  <c r="Z1115" i="9"/>
  <c r="AB1114" i="9"/>
  <c r="Z1114" i="9"/>
  <c r="AB1113" i="9"/>
  <c r="Z1113" i="9"/>
  <c r="AB1112" i="9"/>
  <c r="Z1112" i="9"/>
  <c r="AB1111" i="9"/>
  <c r="Z1111" i="9"/>
  <c r="AA747" i="9"/>
  <c r="AA748" i="9"/>
  <c r="AA749" i="9"/>
  <c r="AA750" i="9"/>
  <c r="AA751" i="9"/>
  <c r="AA752" i="9"/>
  <c r="AA753" i="9"/>
  <c r="AA754" i="9"/>
  <c r="AA755" i="9"/>
  <c r="AA756" i="9"/>
  <c r="AA757" i="9"/>
  <c r="AA758" i="9"/>
  <c r="AA759" i="9"/>
  <c r="AA760" i="9"/>
  <c r="AA761" i="9"/>
  <c r="AA762" i="9"/>
  <c r="AA763" i="9"/>
  <c r="AA764" i="9"/>
  <c r="AA765" i="9"/>
  <c r="AA766" i="9"/>
  <c r="AA767" i="9"/>
  <c r="AA768" i="9"/>
  <c r="AA769" i="9"/>
  <c r="AA770" i="9"/>
  <c r="AA771" i="9"/>
  <c r="AA772" i="9"/>
  <c r="AA773" i="9"/>
  <c r="AA774" i="9"/>
  <c r="AA775" i="9"/>
  <c r="AA776" i="9"/>
  <c r="AA777" i="9"/>
  <c r="AA778" i="9"/>
  <c r="AB778" i="9" s="1"/>
  <c r="AA779" i="9"/>
  <c r="AA780" i="9"/>
  <c r="AA781" i="9"/>
  <c r="AA782" i="9"/>
  <c r="AB782" i="9" s="1"/>
  <c r="AA783" i="9"/>
  <c r="AA784" i="9"/>
  <c r="AA785" i="9"/>
  <c r="AA786" i="9"/>
  <c r="AB786" i="9" s="1"/>
  <c r="AA787" i="9"/>
  <c r="AA788" i="9"/>
  <c r="AA789" i="9"/>
  <c r="AA790" i="9"/>
  <c r="AB790" i="9" s="1"/>
  <c r="AA791" i="9"/>
  <c r="AA792" i="9"/>
  <c r="AA793" i="9"/>
  <c r="AA794" i="9"/>
  <c r="AB794" i="9" s="1"/>
  <c r="AA795" i="9"/>
  <c r="AA796" i="9"/>
  <c r="AA797" i="9"/>
  <c r="AA798" i="9"/>
  <c r="AB798" i="9" s="1"/>
  <c r="AA799" i="9"/>
  <c r="AA800" i="9"/>
  <c r="AA801" i="9"/>
  <c r="AA802" i="9"/>
  <c r="AB802" i="9" s="1"/>
  <c r="AA803" i="9"/>
  <c r="AA804" i="9"/>
  <c r="AA805" i="9"/>
  <c r="AA806" i="9"/>
  <c r="AB806" i="9" s="1"/>
  <c r="AA807" i="9"/>
  <c r="AA808" i="9"/>
  <c r="AA809" i="9"/>
  <c r="AA810" i="9"/>
  <c r="AB810" i="9" s="1"/>
  <c r="AA811" i="9"/>
  <c r="AA812" i="9"/>
  <c r="AA813" i="9"/>
  <c r="AA814" i="9"/>
  <c r="AB814" i="9" s="1"/>
  <c r="AA815" i="9"/>
  <c r="AA816" i="9"/>
  <c r="AA817" i="9"/>
  <c r="AA818" i="9"/>
  <c r="AB818" i="9" s="1"/>
  <c r="AA819" i="9"/>
  <c r="AA820" i="9"/>
  <c r="AA821" i="9"/>
  <c r="AA822" i="9"/>
  <c r="AB822" i="9" s="1"/>
  <c r="AA823" i="9"/>
  <c r="AA824" i="9"/>
  <c r="AA825" i="9"/>
  <c r="AA826" i="9"/>
  <c r="AB826" i="9" s="1"/>
  <c r="AA827" i="9"/>
  <c r="AA828" i="9"/>
  <c r="AA829" i="9"/>
  <c r="AA830" i="9"/>
  <c r="AB830" i="9" s="1"/>
  <c r="AA831" i="9"/>
  <c r="AA832" i="9"/>
  <c r="AA833" i="9"/>
  <c r="AA834" i="9"/>
  <c r="AB834" i="9" s="1"/>
  <c r="AA835" i="9"/>
  <c r="AA836" i="9"/>
  <c r="AA837" i="9"/>
  <c r="AA838" i="9"/>
  <c r="AB838" i="9" s="1"/>
  <c r="AA839" i="9"/>
  <c r="AA840" i="9"/>
  <c r="AA841" i="9"/>
  <c r="AA842" i="9"/>
  <c r="AB842" i="9" s="1"/>
  <c r="AA843" i="9"/>
  <c r="AA844" i="9"/>
  <c r="AA845" i="9"/>
  <c r="AA846" i="9"/>
  <c r="AB846" i="9" s="1"/>
  <c r="AA847" i="9"/>
  <c r="AA848" i="9"/>
  <c r="AA849" i="9"/>
  <c r="AA850" i="9"/>
  <c r="AB850" i="9" s="1"/>
  <c r="AA851" i="9"/>
  <c r="AA852" i="9"/>
  <c r="AA853" i="9"/>
  <c r="AA854" i="9"/>
  <c r="AB854" i="9" s="1"/>
  <c r="AA855" i="9"/>
  <c r="AA856" i="9"/>
  <c r="AA857" i="9"/>
  <c r="AA858" i="9"/>
  <c r="AB858" i="9" s="1"/>
  <c r="AA859" i="9"/>
  <c r="AA860" i="9"/>
  <c r="AA861" i="9"/>
  <c r="AA862" i="9"/>
  <c r="AB862" i="9" s="1"/>
  <c r="AA863" i="9"/>
  <c r="AA864" i="9"/>
  <c r="AA865" i="9"/>
  <c r="AA866" i="9"/>
  <c r="AB866" i="9" s="1"/>
  <c r="AA867" i="9"/>
  <c r="AA868" i="9"/>
  <c r="AA869" i="9"/>
  <c r="AA870" i="9"/>
  <c r="AB870" i="9" s="1"/>
  <c r="AA871" i="9"/>
  <c r="AA872" i="9"/>
  <c r="AA873" i="9"/>
  <c r="AA874" i="9"/>
  <c r="AB874" i="9" s="1"/>
  <c r="AA875" i="9"/>
  <c r="AA876" i="9"/>
  <c r="AA877" i="9"/>
  <c r="AA878" i="9"/>
  <c r="AB878" i="9" s="1"/>
  <c r="AA879" i="9"/>
  <c r="AA880" i="9"/>
  <c r="AA881" i="9"/>
  <c r="AA882" i="9"/>
  <c r="AB882" i="9" s="1"/>
  <c r="AA883" i="9"/>
  <c r="AA884" i="9"/>
  <c r="AA885" i="9"/>
  <c r="AA886" i="9"/>
  <c r="AB886" i="9" s="1"/>
  <c r="AA887" i="9"/>
  <c r="AA888" i="9"/>
  <c r="AA889" i="9"/>
  <c r="AA890" i="9"/>
  <c r="AB890" i="9" s="1"/>
  <c r="AA891" i="9"/>
  <c r="AA892" i="9"/>
  <c r="AA893" i="9"/>
  <c r="AA894" i="9"/>
  <c r="AB894" i="9" s="1"/>
  <c r="AA895" i="9"/>
  <c r="AA896" i="9"/>
  <c r="AA897" i="9"/>
  <c r="AA898" i="9"/>
  <c r="AB898" i="9" s="1"/>
  <c r="AA899" i="9"/>
  <c r="AA900" i="9"/>
  <c r="AA901" i="9"/>
  <c r="AA902" i="9"/>
  <c r="AB902" i="9" s="1"/>
  <c r="AA903" i="9"/>
  <c r="AA904" i="9"/>
  <c r="AA905" i="9"/>
  <c r="AA906" i="9"/>
  <c r="AB906" i="9" s="1"/>
  <c r="AA907" i="9"/>
  <c r="AA908" i="9"/>
  <c r="AA909" i="9"/>
  <c r="AA910" i="9"/>
  <c r="AB910" i="9" s="1"/>
  <c r="AA911" i="9"/>
  <c r="AA912" i="9"/>
  <c r="AA913" i="9"/>
  <c r="AA914" i="9"/>
  <c r="AB914" i="9" s="1"/>
  <c r="AA915" i="9"/>
  <c r="AA916" i="9"/>
  <c r="AA917" i="9"/>
  <c r="AA918" i="9"/>
  <c r="AB918" i="9" s="1"/>
  <c r="AA919" i="9"/>
  <c r="AA920" i="9"/>
  <c r="AA921" i="9"/>
  <c r="AA922" i="9"/>
  <c r="AB922" i="9" s="1"/>
  <c r="AA923" i="9"/>
  <c r="AA924" i="9"/>
  <c r="AA925" i="9"/>
  <c r="AA926" i="9"/>
  <c r="AB926" i="9" s="1"/>
  <c r="AA927" i="9"/>
  <c r="AA928" i="9"/>
  <c r="AA929" i="9"/>
  <c r="AA930" i="9"/>
  <c r="AB930" i="9" s="1"/>
  <c r="AA931" i="9"/>
  <c r="AA932" i="9"/>
  <c r="AA933" i="9"/>
  <c r="AA934" i="9"/>
  <c r="AB934" i="9" s="1"/>
  <c r="AA935" i="9"/>
  <c r="AA936" i="9"/>
  <c r="AA937" i="9"/>
  <c r="AA938" i="9"/>
  <c r="AB938" i="9" s="1"/>
  <c r="AA939" i="9"/>
  <c r="AA940" i="9"/>
  <c r="AA941" i="9"/>
  <c r="AA942" i="9"/>
  <c r="AB942" i="9" s="1"/>
  <c r="AA943" i="9"/>
  <c r="AA944" i="9"/>
  <c r="AA945" i="9"/>
  <c r="AA946" i="9"/>
  <c r="AB946" i="9" s="1"/>
  <c r="AA947" i="9"/>
  <c r="AA948" i="9"/>
  <c r="AA949" i="9"/>
  <c r="AA950" i="9"/>
  <c r="AB950" i="9" s="1"/>
  <c r="AA951" i="9"/>
  <c r="AA952" i="9"/>
  <c r="AA953" i="9"/>
  <c r="AA954" i="9"/>
  <c r="AB954" i="9" s="1"/>
  <c r="AA955" i="9"/>
  <c r="AA956" i="9"/>
  <c r="AA957" i="9"/>
  <c r="AA958" i="9"/>
  <c r="AB958" i="9" s="1"/>
  <c r="AA959" i="9"/>
  <c r="AA960" i="9"/>
  <c r="AA961" i="9"/>
  <c r="AA962" i="9"/>
  <c r="AB962" i="9" s="1"/>
  <c r="AA963" i="9"/>
  <c r="AA964" i="9"/>
  <c r="AA965" i="9"/>
  <c r="AA966" i="9"/>
  <c r="AB966" i="9" s="1"/>
  <c r="AA967" i="9"/>
  <c r="AA968" i="9"/>
  <c r="AA969" i="9"/>
  <c r="AA970" i="9"/>
  <c r="AB970" i="9" s="1"/>
  <c r="AA971" i="9"/>
  <c r="AA972" i="9"/>
  <c r="AA973" i="9"/>
  <c r="AA974" i="9"/>
  <c r="AB974" i="9" s="1"/>
  <c r="AA975" i="9"/>
  <c r="AA976" i="9"/>
  <c r="AA977" i="9"/>
  <c r="AA978" i="9"/>
  <c r="AB978" i="9" s="1"/>
  <c r="AA979" i="9"/>
  <c r="AA980" i="9"/>
  <c r="AA981" i="9"/>
  <c r="AA982" i="9"/>
  <c r="AB982" i="9" s="1"/>
  <c r="AA983" i="9"/>
  <c r="AA984" i="9"/>
  <c r="AA985" i="9"/>
  <c r="AA986" i="9"/>
  <c r="AB986" i="9" s="1"/>
  <c r="AA987" i="9"/>
  <c r="AA988" i="9"/>
  <c r="AA989" i="9"/>
  <c r="AA990" i="9"/>
  <c r="AB990" i="9" s="1"/>
  <c r="AA991" i="9"/>
  <c r="AA992" i="9"/>
  <c r="AA993" i="9"/>
  <c r="AA994" i="9"/>
  <c r="AB994" i="9" s="1"/>
  <c r="AA995" i="9"/>
  <c r="AA996" i="9"/>
  <c r="AA997" i="9"/>
  <c r="AA998" i="9"/>
  <c r="AB998" i="9" s="1"/>
  <c r="AA999" i="9"/>
  <c r="AA1000" i="9"/>
  <c r="AA1001" i="9"/>
  <c r="AA1002" i="9"/>
  <c r="AB1002" i="9" s="1"/>
  <c r="AA1003" i="9"/>
  <c r="AA1004" i="9"/>
  <c r="AA1005" i="9"/>
  <c r="AA1006" i="9"/>
  <c r="AB1006" i="9" s="1"/>
  <c r="AA1007" i="9"/>
  <c r="AA1008" i="9"/>
  <c r="AA1009" i="9"/>
  <c r="AA1010" i="9"/>
  <c r="AB1010" i="9" s="1"/>
  <c r="AA1011" i="9"/>
  <c r="AA1012" i="9"/>
  <c r="AA1013" i="9"/>
  <c r="AA1014" i="9"/>
  <c r="AB1014" i="9" s="1"/>
  <c r="AA1015" i="9"/>
  <c r="AA1016" i="9"/>
  <c r="AA1017" i="9"/>
  <c r="AA1018" i="9"/>
  <c r="AB1018" i="9" s="1"/>
  <c r="AA1019" i="9"/>
  <c r="AA1020" i="9"/>
  <c r="AA1021" i="9"/>
  <c r="AA1022" i="9"/>
  <c r="AB1022" i="9" s="1"/>
  <c r="AA1023" i="9"/>
  <c r="AA1024" i="9"/>
  <c r="AA1025" i="9"/>
  <c r="AA1026" i="9"/>
  <c r="AB1026" i="9" s="1"/>
  <c r="AA1027" i="9"/>
  <c r="AA1028" i="9"/>
  <c r="AA1029" i="9"/>
  <c r="AA1030" i="9"/>
  <c r="AB1030" i="9" s="1"/>
  <c r="AA1031" i="9"/>
  <c r="AA1032" i="9"/>
  <c r="AA1033" i="9"/>
  <c r="AA1034" i="9"/>
  <c r="AB1034" i="9" s="1"/>
  <c r="AA1035" i="9"/>
  <c r="AA1036" i="9"/>
  <c r="AA1037" i="9"/>
  <c r="AA1038" i="9"/>
  <c r="AB1038" i="9" s="1"/>
  <c r="AA1039" i="9"/>
  <c r="AA1040" i="9"/>
  <c r="AA1041" i="9"/>
  <c r="AA1042" i="9"/>
  <c r="AB1042" i="9" s="1"/>
  <c r="AA1043" i="9"/>
  <c r="AA1044" i="9"/>
  <c r="AA1045" i="9"/>
  <c r="AA1046" i="9"/>
  <c r="AB1046" i="9" s="1"/>
  <c r="AA1047" i="9"/>
  <c r="AA1048" i="9"/>
  <c r="AA1049" i="9"/>
  <c r="AA1050" i="9"/>
  <c r="AB1050" i="9" s="1"/>
  <c r="AA1051" i="9"/>
  <c r="AA1052" i="9"/>
  <c r="AA1053" i="9"/>
  <c r="AA1054" i="9"/>
  <c r="AB1054" i="9" s="1"/>
  <c r="AA1055" i="9"/>
  <c r="AA1056" i="9"/>
  <c r="AA1057" i="9"/>
  <c r="AA1058" i="9"/>
  <c r="AB1058" i="9" s="1"/>
  <c r="AA1059" i="9"/>
  <c r="AA1060" i="9"/>
  <c r="AA1061" i="9"/>
  <c r="AA1062" i="9"/>
  <c r="AB1062" i="9" s="1"/>
  <c r="AA1063" i="9"/>
  <c r="AA1064" i="9"/>
  <c r="AA1065" i="9"/>
  <c r="AA1066" i="9"/>
  <c r="AB1066" i="9" s="1"/>
  <c r="AA1067" i="9"/>
  <c r="AA1068" i="9"/>
  <c r="AA1069" i="9"/>
  <c r="AA1070" i="9"/>
  <c r="AB1070" i="9" s="1"/>
  <c r="AA1071" i="9"/>
  <c r="AA1072" i="9"/>
  <c r="AA1073" i="9"/>
  <c r="AA1074" i="9"/>
  <c r="AB1074" i="9" s="1"/>
  <c r="AA1075" i="9"/>
  <c r="AA1076" i="9"/>
  <c r="AA1077" i="9"/>
  <c r="AA1078" i="9"/>
  <c r="AB1078" i="9" s="1"/>
  <c r="AA1079" i="9"/>
  <c r="AA1080" i="9"/>
  <c r="AA1081" i="9"/>
  <c r="AA1082" i="9"/>
  <c r="AB1082" i="9" s="1"/>
  <c r="AA1083" i="9"/>
  <c r="AA1084" i="9"/>
  <c r="AA1085" i="9"/>
  <c r="AA1086" i="9"/>
  <c r="AB1086" i="9" s="1"/>
  <c r="AA1087" i="9"/>
  <c r="AA1088" i="9"/>
  <c r="AA1089" i="9"/>
  <c r="AA1090" i="9"/>
  <c r="AB1090" i="9" s="1"/>
  <c r="AA1091" i="9"/>
  <c r="AA1092" i="9"/>
  <c r="AA1093" i="9"/>
  <c r="AA1094" i="9"/>
  <c r="AB1094" i="9" s="1"/>
  <c r="AA1095" i="9"/>
  <c r="AA1096" i="9"/>
  <c r="AA1097" i="9"/>
  <c r="AA1098" i="9"/>
  <c r="AB1098" i="9" s="1"/>
  <c r="AA1099" i="9"/>
  <c r="AA1100" i="9"/>
  <c r="AA1101" i="9"/>
  <c r="AA1102" i="9"/>
  <c r="AB1102" i="9" s="1"/>
  <c r="AA1103" i="9"/>
  <c r="AA1104" i="9"/>
  <c r="AA1105" i="9"/>
  <c r="AA1106" i="9"/>
  <c r="AB1106" i="9" s="1"/>
  <c r="AA746" i="9"/>
  <c r="AB746" i="9" s="1"/>
  <c r="Z1106" i="9"/>
  <c r="AB1105" i="9"/>
  <c r="Z1105" i="9"/>
  <c r="AB1104" i="9"/>
  <c r="Z1104" i="9"/>
  <c r="AB1103" i="9"/>
  <c r="Z1103" i="9"/>
  <c r="Z1102" i="9"/>
  <c r="AB1101" i="9"/>
  <c r="Z1101" i="9"/>
  <c r="AB1100" i="9"/>
  <c r="Z1100" i="9"/>
  <c r="AB1099" i="9"/>
  <c r="Z1099" i="9"/>
  <c r="Z1098" i="9"/>
  <c r="AB1097" i="9"/>
  <c r="Z1097" i="9"/>
  <c r="AB1096" i="9"/>
  <c r="Z1096" i="9"/>
  <c r="AB1095" i="9"/>
  <c r="Z1095" i="9"/>
  <c r="Z1094" i="9"/>
  <c r="AB1093" i="9"/>
  <c r="Z1093" i="9"/>
  <c r="AB1092" i="9"/>
  <c r="Z1092" i="9"/>
  <c r="AB1091" i="9"/>
  <c r="Z1091" i="9"/>
  <c r="Z1090" i="9"/>
  <c r="AB1089" i="9"/>
  <c r="Z1089" i="9"/>
  <c r="AB1088" i="9"/>
  <c r="Z1088" i="9"/>
  <c r="AB1087" i="9"/>
  <c r="Z1087" i="9"/>
  <c r="Z1086" i="9"/>
  <c r="AB1085" i="9"/>
  <c r="Z1085" i="9"/>
  <c r="AB1084" i="9"/>
  <c r="Z1084" i="9"/>
  <c r="AB1083" i="9"/>
  <c r="Z1083" i="9"/>
  <c r="Z1082" i="9"/>
  <c r="AB1081" i="9"/>
  <c r="Z1081" i="9"/>
  <c r="AB1080" i="9"/>
  <c r="Z1080" i="9"/>
  <c r="AB1079" i="9"/>
  <c r="Z1079" i="9"/>
  <c r="Z1078" i="9"/>
  <c r="AB1077" i="9"/>
  <c r="Z1077" i="9"/>
  <c r="AB1076" i="9"/>
  <c r="Z1076" i="9"/>
  <c r="AB1075" i="9"/>
  <c r="Z1075" i="9"/>
  <c r="Z1074" i="9"/>
  <c r="AB1073" i="9"/>
  <c r="Z1073" i="9"/>
  <c r="AB1072" i="9"/>
  <c r="Z1072" i="9"/>
  <c r="AB1071" i="9"/>
  <c r="Z1071" i="9"/>
  <c r="Z1070" i="9"/>
  <c r="AB1069" i="9"/>
  <c r="Z1069" i="9"/>
  <c r="AB1068" i="9"/>
  <c r="Z1068" i="9"/>
  <c r="AB1067" i="9"/>
  <c r="Z1067" i="9"/>
  <c r="Z1066" i="9"/>
  <c r="AB1065" i="9"/>
  <c r="Z1065" i="9"/>
  <c r="AB1064" i="9"/>
  <c r="Z1064" i="9"/>
  <c r="AB1063" i="9"/>
  <c r="Z1063" i="9"/>
  <c r="Z1062" i="9"/>
  <c r="AB1061" i="9"/>
  <c r="Z1061" i="9"/>
  <c r="AB1060" i="9"/>
  <c r="Z1060" i="9"/>
  <c r="AB1059" i="9"/>
  <c r="Z1059" i="9"/>
  <c r="Z1058" i="9"/>
  <c r="AB1057" i="9"/>
  <c r="Z1057" i="9"/>
  <c r="AB1056" i="9"/>
  <c r="Z1056" i="9"/>
  <c r="AB1055" i="9"/>
  <c r="Z1055" i="9"/>
  <c r="Z1054" i="9"/>
  <c r="AB1053" i="9"/>
  <c r="Z1053" i="9"/>
  <c r="AB1052" i="9"/>
  <c r="Z1052" i="9"/>
  <c r="AB1051" i="9"/>
  <c r="Z1051" i="9"/>
  <c r="Z1050" i="9"/>
  <c r="AB1049" i="9"/>
  <c r="Z1049" i="9"/>
  <c r="AB1048" i="9"/>
  <c r="Z1048" i="9"/>
  <c r="AB1047" i="9"/>
  <c r="Z1047" i="9"/>
  <c r="Z1046" i="9"/>
  <c r="AB1045" i="9"/>
  <c r="Z1045" i="9"/>
  <c r="AB1044" i="9"/>
  <c r="Z1044" i="9"/>
  <c r="AB1043" i="9"/>
  <c r="Z1043" i="9"/>
  <c r="Z1042" i="9"/>
  <c r="AB1041" i="9"/>
  <c r="Z1041" i="9"/>
  <c r="AB1040" i="9"/>
  <c r="Z1040" i="9"/>
  <c r="AB1039" i="9"/>
  <c r="Z1039" i="9"/>
  <c r="Z1038" i="9"/>
  <c r="AB1037" i="9"/>
  <c r="Z1037" i="9"/>
  <c r="AB1036" i="9"/>
  <c r="Z1036" i="9"/>
  <c r="AB1035" i="9"/>
  <c r="Z1035" i="9"/>
  <c r="Z1034" i="9"/>
  <c r="AB1033" i="9"/>
  <c r="Z1033" i="9"/>
  <c r="AB1032" i="9"/>
  <c r="Z1032" i="9"/>
  <c r="AB1031" i="9"/>
  <c r="Z1031" i="9"/>
  <c r="Z1030" i="9"/>
  <c r="AB1029" i="9"/>
  <c r="Z1029" i="9"/>
  <c r="AB1028" i="9"/>
  <c r="Z1028" i="9"/>
  <c r="AB1027" i="9"/>
  <c r="Z1027" i="9"/>
  <c r="Z1026" i="9"/>
  <c r="AB1025" i="9"/>
  <c r="Z1025" i="9"/>
  <c r="AB1024" i="9"/>
  <c r="Z1024" i="9"/>
  <c r="AB1023" i="9"/>
  <c r="Z1023" i="9"/>
  <c r="Z1022" i="9"/>
  <c r="AB1021" i="9"/>
  <c r="Z1021" i="9"/>
  <c r="AB1020" i="9"/>
  <c r="Z1020" i="9"/>
  <c r="AB1019" i="9"/>
  <c r="Z1019" i="9"/>
  <c r="Z1018" i="9"/>
  <c r="AB1017" i="9"/>
  <c r="Z1017" i="9"/>
  <c r="AB1016" i="9"/>
  <c r="Z1016" i="9"/>
  <c r="AB1015" i="9"/>
  <c r="Z1015" i="9"/>
  <c r="Z1014" i="9"/>
  <c r="AB1013" i="9"/>
  <c r="Z1013" i="9"/>
  <c r="AB1012" i="9"/>
  <c r="Z1012" i="9"/>
  <c r="AB1011" i="9"/>
  <c r="Z1011" i="9"/>
  <c r="Z1010" i="9"/>
  <c r="AB1009" i="9"/>
  <c r="Z1009" i="9"/>
  <c r="AB1008" i="9"/>
  <c r="Z1008" i="9"/>
  <c r="AB1007" i="9"/>
  <c r="Z1007" i="9"/>
  <c r="Z1006" i="9"/>
  <c r="AB1005" i="9"/>
  <c r="Z1005" i="9"/>
  <c r="AB1004" i="9"/>
  <c r="Z1004" i="9"/>
  <c r="AB1003" i="9"/>
  <c r="Z1003" i="9"/>
  <c r="Z1002" i="9"/>
  <c r="AB1001" i="9"/>
  <c r="Z1001" i="9"/>
  <c r="AB1000" i="9"/>
  <c r="Z1000" i="9"/>
  <c r="AB999" i="9"/>
  <c r="Z999" i="9"/>
  <c r="Z998" i="9"/>
  <c r="AB997" i="9"/>
  <c r="Z997" i="9"/>
  <c r="AB996" i="9"/>
  <c r="Z996" i="9"/>
  <c r="AB995" i="9"/>
  <c r="Z995" i="9"/>
  <c r="Z994" i="9"/>
  <c r="AB993" i="9"/>
  <c r="Z993" i="9"/>
  <c r="AB992" i="9"/>
  <c r="Z992" i="9"/>
  <c r="AB991" i="9"/>
  <c r="Z991" i="9"/>
  <c r="Z990" i="9"/>
  <c r="AB989" i="9"/>
  <c r="Z989" i="9"/>
  <c r="AB988" i="9"/>
  <c r="Z988" i="9"/>
  <c r="AB987" i="9"/>
  <c r="Z987" i="9"/>
  <c r="Z986" i="9"/>
  <c r="AB985" i="9"/>
  <c r="Z985" i="9"/>
  <c r="AB984" i="9"/>
  <c r="Z984" i="9"/>
  <c r="AB983" i="9"/>
  <c r="Z983" i="9"/>
  <c r="Z982" i="9"/>
  <c r="AB981" i="9"/>
  <c r="Z981" i="9"/>
  <c r="AB980" i="9"/>
  <c r="Z980" i="9"/>
  <c r="AB979" i="9"/>
  <c r="Z979" i="9"/>
  <c r="Z978" i="9"/>
  <c r="AB977" i="9"/>
  <c r="Z977" i="9"/>
  <c r="AB976" i="9"/>
  <c r="Z976" i="9"/>
  <c r="AB975" i="9"/>
  <c r="Z975" i="9"/>
  <c r="Z974" i="9"/>
  <c r="AB973" i="9"/>
  <c r="Z973" i="9"/>
  <c r="AB972" i="9"/>
  <c r="Z972" i="9"/>
  <c r="AB971" i="9"/>
  <c r="Z971" i="9"/>
  <c r="Z970" i="9"/>
  <c r="AB969" i="9"/>
  <c r="Z969" i="9"/>
  <c r="AB968" i="9"/>
  <c r="Z968" i="9"/>
  <c r="AB967" i="9"/>
  <c r="Z967" i="9"/>
  <c r="Z966" i="9"/>
  <c r="AB965" i="9"/>
  <c r="Z965" i="9"/>
  <c r="AB964" i="9"/>
  <c r="Z964" i="9"/>
  <c r="AB963" i="9"/>
  <c r="Z963" i="9"/>
  <c r="Z962" i="9"/>
  <c r="AB961" i="9"/>
  <c r="Z961" i="9"/>
  <c r="AB960" i="9"/>
  <c r="Z960" i="9"/>
  <c r="AB959" i="9"/>
  <c r="Z959" i="9"/>
  <c r="Z958" i="9"/>
  <c r="AB957" i="9"/>
  <c r="Z957" i="9"/>
  <c r="AB956" i="9"/>
  <c r="Z956" i="9"/>
  <c r="AB955" i="9"/>
  <c r="Z955" i="9"/>
  <c r="Z954" i="9"/>
  <c r="AB953" i="9"/>
  <c r="Z953" i="9"/>
  <c r="AB952" i="9"/>
  <c r="Z952" i="9"/>
  <c r="AB951" i="9"/>
  <c r="Z951" i="9"/>
  <c r="Z950" i="9"/>
  <c r="AB949" i="9"/>
  <c r="Z949" i="9"/>
  <c r="AB948" i="9"/>
  <c r="Z948" i="9"/>
  <c r="AB947" i="9"/>
  <c r="Z947" i="9"/>
  <c r="Z946" i="9"/>
  <c r="AB945" i="9"/>
  <c r="Z945" i="9"/>
  <c r="AB944" i="9"/>
  <c r="Z944" i="9"/>
  <c r="AB943" i="9"/>
  <c r="Z943" i="9"/>
  <c r="Z942" i="9"/>
  <c r="AB941" i="9"/>
  <c r="Z941" i="9"/>
  <c r="AB940" i="9"/>
  <c r="Z940" i="9"/>
  <c r="AB939" i="9"/>
  <c r="Z939" i="9"/>
  <c r="Z938" i="9"/>
  <c r="AB937" i="9"/>
  <c r="Z937" i="9"/>
  <c r="AB936" i="9"/>
  <c r="Z936" i="9"/>
  <c r="AB935" i="9"/>
  <c r="Z935" i="9"/>
  <c r="Z934" i="9"/>
  <c r="AB933" i="9"/>
  <c r="Z933" i="9"/>
  <c r="AB932" i="9"/>
  <c r="Z932" i="9"/>
  <c r="AB931" i="9"/>
  <c r="Z931" i="9"/>
  <c r="Z930" i="9"/>
  <c r="AB929" i="9"/>
  <c r="Z929" i="9"/>
  <c r="AB928" i="9"/>
  <c r="Z928" i="9"/>
  <c r="AB927" i="9"/>
  <c r="Z927" i="9"/>
  <c r="Z926" i="9"/>
  <c r="AB925" i="9"/>
  <c r="Z925" i="9"/>
  <c r="AB924" i="9"/>
  <c r="Z924" i="9"/>
  <c r="AB923" i="9"/>
  <c r="Z923" i="9"/>
  <c r="Z922" i="9"/>
  <c r="AB921" i="9"/>
  <c r="Z921" i="9"/>
  <c r="AB920" i="9"/>
  <c r="Z920" i="9"/>
  <c r="AB919" i="9"/>
  <c r="Z919" i="9"/>
  <c r="Z918" i="9"/>
  <c r="AB917" i="9"/>
  <c r="Z917" i="9"/>
  <c r="AB916" i="9"/>
  <c r="Z916" i="9"/>
  <c r="AB915" i="9"/>
  <c r="Z915" i="9"/>
  <c r="Z914" i="9"/>
  <c r="AB913" i="9"/>
  <c r="Z913" i="9"/>
  <c r="AB912" i="9"/>
  <c r="Z912" i="9"/>
  <c r="AB911" i="9"/>
  <c r="Z911" i="9"/>
  <c r="Z910" i="9"/>
  <c r="AB909" i="9"/>
  <c r="Z909" i="9"/>
  <c r="AB908" i="9"/>
  <c r="Z908" i="9"/>
  <c r="AB907" i="9"/>
  <c r="Z907" i="9"/>
  <c r="Z906" i="9"/>
  <c r="AB905" i="9"/>
  <c r="Z905" i="9"/>
  <c r="AB904" i="9"/>
  <c r="Z904" i="9"/>
  <c r="AB903" i="9"/>
  <c r="Z903" i="9"/>
  <c r="Z902" i="9"/>
  <c r="AB901" i="9"/>
  <c r="Z901" i="9"/>
  <c r="AB900" i="9"/>
  <c r="Z900" i="9"/>
  <c r="AB899" i="9"/>
  <c r="Z899" i="9"/>
  <c r="Z898" i="9"/>
  <c r="AB897" i="9"/>
  <c r="Z897" i="9"/>
  <c r="AB896" i="9"/>
  <c r="Z896" i="9"/>
  <c r="AB895" i="9"/>
  <c r="Z895" i="9"/>
  <c r="Z894" i="9"/>
  <c r="AB893" i="9"/>
  <c r="Z893" i="9"/>
  <c r="AB892" i="9"/>
  <c r="Z892" i="9"/>
  <c r="AB891" i="9"/>
  <c r="Z891" i="9"/>
  <c r="Z890" i="9"/>
  <c r="AB889" i="9"/>
  <c r="Z889" i="9"/>
  <c r="AB888" i="9"/>
  <c r="Z888" i="9"/>
  <c r="AB887" i="9"/>
  <c r="Z887" i="9"/>
  <c r="Z886" i="9"/>
  <c r="AB885" i="9"/>
  <c r="Z885" i="9"/>
  <c r="AB884" i="9"/>
  <c r="Z884" i="9"/>
  <c r="AB883" i="9"/>
  <c r="Z883" i="9"/>
  <c r="Z882" i="9"/>
  <c r="AB881" i="9"/>
  <c r="Z881" i="9"/>
  <c r="AB880" i="9"/>
  <c r="Z880" i="9"/>
  <c r="AB879" i="9"/>
  <c r="Z879" i="9"/>
  <c r="Z878" i="9"/>
  <c r="AB877" i="9"/>
  <c r="Z877" i="9"/>
  <c r="AB876" i="9"/>
  <c r="Z876" i="9"/>
  <c r="AB875" i="9"/>
  <c r="Z875" i="9"/>
  <c r="Z874" i="9"/>
  <c r="AB873" i="9"/>
  <c r="Z873" i="9"/>
  <c r="AB872" i="9"/>
  <c r="Z872" i="9"/>
  <c r="AB871" i="9"/>
  <c r="Z871" i="9"/>
  <c r="Z870" i="9"/>
  <c r="AB869" i="9"/>
  <c r="Z869" i="9"/>
  <c r="AB868" i="9"/>
  <c r="Z868" i="9"/>
  <c r="AB867" i="9"/>
  <c r="Z867" i="9"/>
  <c r="Z866" i="9"/>
  <c r="AB865" i="9"/>
  <c r="Z865" i="9"/>
  <c r="AB864" i="9"/>
  <c r="Z864" i="9"/>
  <c r="AB863" i="9"/>
  <c r="Z863" i="9"/>
  <c r="Z862" i="9"/>
  <c r="AB861" i="9"/>
  <c r="Z861" i="9"/>
  <c r="AB860" i="9"/>
  <c r="Z860" i="9"/>
  <c r="AB859" i="9"/>
  <c r="Z859" i="9"/>
  <c r="Z858" i="9"/>
  <c r="AB857" i="9"/>
  <c r="Z857" i="9"/>
  <c r="AB856" i="9"/>
  <c r="Z856" i="9"/>
  <c r="AB855" i="9"/>
  <c r="Z855" i="9"/>
  <c r="Z854" i="9"/>
  <c r="AB853" i="9"/>
  <c r="Z853" i="9"/>
  <c r="AB852" i="9"/>
  <c r="Z852" i="9"/>
  <c r="AB851" i="9"/>
  <c r="Z851" i="9"/>
  <c r="Z850" i="9"/>
  <c r="AB849" i="9"/>
  <c r="Z849" i="9"/>
  <c r="AB848" i="9"/>
  <c r="Z848" i="9"/>
  <c r="AB847" i="9"/>
  <c r="Z847" i="9"/>
  <c r="Z846" i="9"/>
  <c r="AB845" i="9"/>
  <c r="Z845" i="9"/>
  <c r="AB844" i="9"/>
  <c r="Z844" i="9"/>
  <c r="AB843" i="9"/>
  <c r="Z843" i="9"/>
  <c r="Z842" i="9"/>
  <c r="AB841" i="9"/>
  <c r="Z841" i="9"/>
  <c r="AB840" i="9"/>
  <c r="Z840" i="9"/>
  <c r="AB839" i="9"/>
  <c r="Z839" i="9"/>
  <c r="Z838" i="9"/>
  <c r="AB837" i="9"/>
  <c r="Z837" i="9"/>
  <c r="AB836" i="9"/>
  <c r="Z836" i="9"/>
  <c r="AB835" i="9"/>
  <c r="Z835" i="9"/>
  <c r="Z834" i="9"/>
  <c r="AB833" i="9"/>
  <c r="Z833" i="9"/>
  <c r="AB832" i="9"/>
  <c r="Z832" i="9"/>
  <c r="AB831" i="9"/>
  <c r="Z831" i="9"/>
  <c r="Z830" i="9"/>
  <c r="AB829" i="9"/>
  <c r="Z829" i="9"/>
  <c r="AB828" i="9"/>
  <c r="Z828" i="9"/>
  <c r="AB827" i="9"/>
  <c r="Z827" i="9"/>
  <c r="Z826" i="9"/>
  <c r="AB825" i="9"/>
  <c r="Z825" i="9"/>
  <c r="AB824" i="9"/>
  <c r="Z824" i="9"/>
  <c r="AB823" i="9"/>
  <c r="Z823" i="9"/>
  <c r="Z822" i="9"/>
  <c r="AB821" i="9"/>
  <c r="Z821" i="9"/>
  <c r="AB820" i="9"/>
  <c r="Z820" i="9"/>
  <c r="AB819" i="9"/>
  <c r="Z819" i="9"/>
  <c r="Z818" i="9"/>
  <c r="AB817" i="9"/>
  <c r="Z817" i="9"/>
  <c r="AB816" i="9"/>
  <c r="Z816" i="9"/>
  <c r="AB815" i="9"/>
  <c r="Z815" i="9"/>
  <c r="Z814" i="9"/>
  <c r="AB813" i="9"/>
  <c r="Z813" i="9"/>
  <c r="AB812" i="9"/>
  <c r="Z812" i="9"/>
  <c r="AB811" i="9"/>
  <c r="Z811" i="9"/>
  <c r="Z810" i="9"/>
  <c r="AB809" i="9"/>
  <c r="Z809" i="9"/>
  <c r="AB808" i="9"/>
  <c r="Z808" i="9"/>
  <c r="AB807" i="9"/>
  <c r="Z807" i="9"/>
  <c r="Z806" i="9"/>
  <c r="AB805" i="9"/>
  <c r="Z805" i="9"/>
  <c r="AB804" i="9"/>
  <c r="Z804" i="9"/>
  <c r="AB803" i="9"/>
  <c r="Z803" i="9"/>
  <c r="Z802" i="9"/>
  <c r="AB801" i="9"/>
  <c r="Z801" i="9"/>
  <c r="AB800" i="9"/>
  <c r="Z800" i="9"/>
  <c r="AB799" i="9"/>
  <c r="Z799" i="9"/>
  <c r="Z798" i="9"/>
  <c r="AB797" i="9"/>
  <c r="Z797" i="9"/>
  <c r="AB796" i="9"/>
  <c r="Z796" i="9"/>
  <c r="AB795" i="9"/>
  <c r="Z795" i="9"/>
  <c r="Z794" i="9"/>
  <c r="AB793" i="9"/>
  <c r="Z793" i="9"/>
  <c r="AB792" i="9"/>
  <c r="Z792" i="9"/>
  <c r="AB791" i="9"/>
  <c r="Z791" i="9"/>
  <c r="Z790" i="9"/>
  <c r="AB789" i="9"/>
  <c r="Z789" i="9"/>
  <c r="AB788" i="9"/>
  <c r="Z788" i="9"/>
  <c r="AB787" i="9"/>
  <c r="Z787" i="9"/>
  <c r="Z786" i="9"/>
  <c r="AB785" i="9"/>
  <c r="Z785" i="9"/>
  <c r="AB784" i="9"/>
  <c r="Z784" i="9"/>
  <c r="AB783" i="9"/>
  <c r="Z783" i="9"/>
  <c r="Z782" i="9"/>
  <c r="AB781" i="9"/>
  <c r="Z781" i="9"/>
  <c r="AB780" i="9"/>
  <c r="Z780" i="9"/>
  <c r="AB779" i="9"/>
  <c r="Z779" i="9"/>
  <c r="Z778" i="9"/>
  <c r="AB777" i="9"/>
  <c r="Z777" i="9"/>
  <c r="AB776" i="9"/>
  <c r="Z776" i="9"/>
  <c r="AB775" i="9"/>
  <c r="Z775" i="9"/>
  <c r="AB774" i="9"/>
  <c r="Z774" i="9"/>
  <c r="AB773" i="9"/>
  <c r="Z773" i="9"/>
  <c r="AB772" i="9"/>
  <c r="Z772" i="9"/>
  <c r="AB771" i="9"/>
  <c r="Z771" i="9"/>
  <c r="AB770" i="9"/>
  <c r="Z770" i="9"/>
  <c r="AB769" i="9"/>
  <c r="Z769" i="9"/>
  <c r="AB768" i="9"/>
  <c r="Z768" i="9"/>
  <c r="AB767" i="9"/>
  <c r="Z767" i="9"/>
  <c r="AB766" i="9"/>
  <c r="Z766" i="9"/>
  <c r="AB765" i="9"/>
  <c r="Z765" i="9"/>
  <c r="AB764" i="9"/>
  <c r="Z764" i="9"/>
  <c r="AB763" i="9"/>
  <c r="Z763" i="9"/>
  <c r="AB762" i="9"/>
  <c r="Z762" i="9"/>
  <c r="AB761" i="9"/>
  <c r="Z761" i="9"/>
  <c r="AB760" i="9"/>
  <c r="Z760" i="9"/>
  <c r="AB759" i="9"/>
  <c r="Z759" i="9"/>
  <c r="AB758" i="9"/>
  <c r="Z758" i="9"/>
  <c r="AB757" i="9"/>
  <c r="Z757" i="9"/>
  <c r="AB756" i="9"/>
  <c r="Z756" i="9"/>
  <c r="AB755" i="9"/>
  <c r="Z755" i="9"/>
  <c r="AB754" i="9"/>
  <c r="Z754" i="9"/>
  <c r="AB753" i="9"/>
  <c r="Z753" i="9"/>
  <c r="AB752" i="9"/>
  <c r="Z752" i="9"/>
  <c r="AB751" i="9"/>
  <c r="Z751" i="9"/>
  <c r="AB750" i="9"/>
  <c r="Z750" i="9"/>
  <c r="AB749" i="9"/>
  <c r="Z749" i="9"/>
  <c r="AB748" i="9"/>
  <c r="Z748" i="9"/>
  <c r="AB747" i="9"/>
  <c r="Z747" i="9"/>
  <c r="Z746" i="9"/>
  <c r="AA1112" i="8"/>
  <c r="AA1113" i="8"/>
  <c r="AA1114" i="8"/>
  <c r="AA1115" i="8"/>
  <c r="AA1116" i="8"/>
  <c r="AA1117" i="8"/>
  <c r="AA1118" i="8"/>
  <c r="AA1119" i="8"/>
  <c r="AA1120" i="8"/>
  <c r="AA1121" i="8"/>
  <c r="AA1122" i="8"/>
  <c r="AA1123" i="8"/>
  <c r="AA1124" i="8"/>
  <c r="AA1125" i="8"/>
  <c r="AA1126" i="8"/>
  <c r="AA1127" i="8"/>
  <c r="AA1128" i="8"/>
  <c r="AA1129" i="8"/>
  <c r="AA1130" i="8"/>
  <c r="AA1131" i="8"/>
  <c r="AB1131" i="8" s="1"/>
  <c r="AA1132" i="8"/>
  <c r="AA1133" i="8"/>
  <c r="AA1134" i="8"/>
  <c r="AA1135" i="8"/>
  <c r="AB1135" i="8" s="1"/>
  <c r="AA1136" i="8"/>
  <c r="AA1137" i="8"/>
  <c r="AA1138" i="8"/>
  <c r="AA1139" i="8"/>
  <c r="AB1139" i="8" s="1"/>
  <c r="AA1140" i="8"/>
  <c r="AA1141" i="8"/>
  <c r="AA1142" i="8"/>
  <c r="AA1143" i="8"/>
  <c r="AB1143" i="8" s="1"/>
  <c r="AA1144" i="8"/>
  <c r="AA1145" i="8"/>
  <c r="AA1146" i="8"/>
  <c r="AA1147" i="8"/>
  <c r="AB1147" i="8" s="1"/>
  <c r="AA1148" i="8"/>
  <c r="AA1149" i="8"/>
  <c r="AA1150" i="8"/>
  <c r="AA1151" i="8"/>
  <c r="AB1151" i="8" s="1"/>
  <c r="AA1152" i="8"/>
  <c r="AA1153" i="8"/>
  <c r="AA1154" i="8"/>
  <c r="AA1155" i="8"/>
  <c r="AB1155" i="8" s="1"/>
  <c r="AA1156" i="8"/>
  <c r="AA1157" i="8"/>
  <c r="AA1158" i="8"/>
  <c r="AA1159" i="8"/>
  <c r="AB1159" i="8" s="1"/>
  <c r="AA1160" i="8"/>
  <c r="AA1161" i="8"/>
  <c r="AA1162" i="8"/>
  <c r="AA1163" i="8"/>
  <c r="AB1163" i="8" s="1"/>
  <c r="AA1164" i="8"/>
  <c r="AA1165" i="8"/>
  <c r="AA1166" i="8"/>
  <c r="AA1167" i="8"/>
  <c r="AB1167" i="8" s="1"/>
  <c r="AA1168" i="8"/>
  <c r="AA1169" i="8"/>
  <c r="AA1170" i="8"/>
  <c r="AA1171" i="8"/>
  <c r="AB1171" i="8" s="1"/>
  <c r="AA1172" i="8"/>
  <c r="AA1173" i="8"/>
  <c r="AA1174" i="8"/>
  <c r="AA1175" i="8"/>
  <c r="AB1175" i="8" s="1"/>
  <c r="AA1176" i="8"/>
  <c r="AA1177" i="8"/>
  <c r="AA1178" i="8"/>
  <c r="AA1179" i="8"/>
  <c r="AB1179" i="8" s="1"/>
  <c r="AA1180" i="8"/>
  <c r="AA1181" i="8"/>
  <c r="AA1182" i="8"/>
  <c r="AA1183" i="8"/>
  <c r="AB1183" i="8" s="1"/>
  <c r="AA1184" i="8"/>
  <c r="AA1185" i="8"/>
  <c r="AA1186" i="8"/>
  <c r="AA1187" i="8"/>
  <c r="AB1187" i="8" s="1"/>
  <c r="AA1188" i="8"/>
  <c r="AA1189" i="8"/>
  <c r="AA1190" i="8"/>
  <c r="AA1191" i="8"/>
  <c r="AB1191" i="8" s="1"/>
  <c r="AA1192" i="8"/>
  <c r="AA1193" i="8"/>
  <c r="AA1194" i="8"/>
  <c r="AA1195" i="8"/>
  <c r="AB1195" i="8" s="1"/>
  <c r="AA1196" i="8"/>
  <c r="AA1197" i="8"/>
  <c r="AA1198" i="8"/>
  <c r="AA1199" i="8"/>
  <c r="AB1199" i="8" s="1"/>
  <c r="AA1200" i="8"/>
  <c r="AA1201" i="8"/>
  <c r="AA1202" i="8"/>
  <c r="AA1203" i="8"/>
  <c r="AB1203" i="8" s="1"/>
  <c r="AA1204" i="8"/>
  <c r="AA1205" i="8"/>
  <c r="AA1206" i="8"/>
  <c r="AA1207" i="8"/>
  <c r="AB1207" i="8" s="1"/>
  <c r="AA1208" i="8"/>
  <c r="AA1209" i="8"/>
  <c r="AA1210" i="8"/>
  <c r="AA1211" i="8"/>
  <c r="AB1211" i="8" s="1"/>
  <c r="AA1212" i="8"/>
  <c r="AA1213" i="8"/>
  <c r="AA1214" i="8"/>
  <c r="AA1215" i="8"/>
  <c r="AB1215" i="8" s="1"/>
  <c r="AA1216" i="8"/>
  <c r="AA1217" i="8"/>
  <c r="AA1218" i="8"/>
  <c r="AA1219" i="8"/>
  <c r="AB1219" i="8" s="1"/>
  <c r="AA1220" i="8"/>
  <c r="AA1221" i="8"/>
  <c r="AA1222" i="8"/>
  <c r="AA1223" i="8"/>
  <c r="AB1223" i="8" s="1"/>
  <c r="AA1224" i="8"/>
  <c r="AA1225" i="8"/>
  <c r="AA1226" i="8"/>
  <c r="AA1227" i="8"/>
  <c r="AB1227" i="8" s="1"/>
  <c r="AA1228" i="8"/>
  <c r="AA1229" i="8"/>
  <c r="AA1230" i="8"/>
  <c r="AA1231" i="8"/>
  <c r="AB1231" i="8" s="1"/>
  <c r="AA1232" i="8"/>
  <c r="AA1233" i="8"/>
  <c r="AA1234" i="8"/>
  <c r="AA1235" i="8"/>
  <c r="AB1235" i="8" s="1"/>
  <c r="AA1236" i="8"/>
  <c r="AA1237" i="8"/>
  <c r="AA1238" i="8"/>
  <c r="AA1239" i="8"/>
  <c r="AB1239" i="8" s="1"/>
  <c r="AA1240" i="8"/>
  <c r="AA1241" i="8"/>
  <c r="AA1242" i="8"/>
  <c r="AA1243" i="8"/>
  <c r="AB1243" i="8" s="1"/>
  <c r="AA1244" i="8"/>
  <c r="AA1245" i="8"/>
  <c r="AA1246" i="8"/>
  <c r="AA1247" i="8"/>
  <c r="AB1247" i="8" s="1"/>
  <c r="AA1248" i="8"/>
  <c r="AA1249" i="8"/>
  <c r="AA1250" i="8"/>
  <c r="AA1251" i="8"/>
  <c r="AB1251" i="8" s="1"/>
  <c r="AA1252" i="8"/>
  <c r="AA1253" i="8"/>
  <c r="AA1254" i="8"/>
  <c r="AA1255" i="8"/>
  <c r="AB1255" i="8" s="1"/>
  <c r="AA1256" i="8"/>
  <c r="AA1257" i="8"/>
  <c r="AA1258" i="8"/>
  <c r="AA1259" i="8"/>
  <c r="AB1259" i="8" s="1"/>
  <c r="AA1260" i="8"/>
  <c r="AA1261" i="8"/>
  <c r="AA1262" i="8"/>
  <c r="AA1263" i="8"/>
  <c r="AB1263" i="8" s="1"/>
  <c r="AA1264" i="8"/>
  <c r="AA1265" i="8"/>
  <c r="AA1266" i="8"/>
  <c r="AA1267" i="8"/>
  <c r="AB1267" i="8" s="1"/>
  <c r="AA1268" i="8"/>
  <c r="AA1269" i="8"/>
  <c r="AA1270" i="8"/>
  <c r="AA1271" i="8"/>
  <c r="AB1271" i="8" s="1"/>
  <c r="AA1272" i="8"/>
  <c r="AA1273" i="8"/>
  <c r="AA1274" i="8"/>
  <c r="AA1275" i="8"/>
  <c r="AB1275" i="8" s="1"/>
  <c r="AA1276" i="8"/>
  <c r="AA1277" i="8"/>
  <c r="AA1278" i="8"/>
  <c r="AA1279" i="8"/>
  <c r="AB1279" i="8" s="1"/>
  <c r="AA1280" i="8"/>
  <c r="AA1281" i="8"/>
  <c r="AA1282" i="8"/>
  <c r="AA1283" i="8"/>
  <c r="AB1283" i="8" s="1"/>
  <c r="AA1284" i="8"/>
  <c r="AA1285" i="8"/>
  <c r="AA1286" i="8"/>
  <c r="AA1287" i="8"/>
  <c r="AB1287" i="8" s="1"/>
  <c r="AA1288" i="8"/>
  <c r="AA1289" i="8"/>
  <c r="AA1290" i="8"/>
  <c r="AA1291" i="8"/>
  <c r="AB1291" i="8" s="1"/>
  <c r="AA1292" i="8"/>
  <c r="AA1293" i="8"/>
  <c r="AA1294" i="8"/>
  <c r="AA1295" i="8"/>
  <c r="AB1295" i="8" s="1"/>
  <c r="AA1296" i="8"/>
  <c r="AA1297" i="8"/>
  <c r="AA1298" i="8"/>
  <c r="AA1299" i="8"/>
  <c r="AB1299" i="8" s="1"/>
  <c r="AA1300" i="8"/>
  <c r="AA1301" i="8"/>
  <c r="AA1302" i="8"/>
  <c r="AA1303" i="8"/>
  <c r="AB1303" i="8" s="1"/>
  <c r="AA1304" i="8"/>
  <c r="AA1305" i="8"/>
  <c r="AA1306" i="8"/>
  <c r="AA1307" i="8"/>
  <c r="AB1307" i="8" s="1"/>
  <c r="AA1308" i="8"/>
  <c r="AA1309" i="8"/>
  <c r="AA1310" i="8"/>
  <c r="AA1311" i="8"/>
  <c r="AB1311" i="8" s="1"/>
  <c r="AA1312" i="8"/>
  <c r="AA1313" i="8"/>
  <c r="AA1314" i="8"/>
  <c r="AA1315" i="8"/>
  <c r="AB1315" i="8" s="1"/>
  <c r="AA1316" i="8"/>
  <c r="AA1317" i="8"/>
  <c r="AA1318" i="8"/>
  <c r="AA1319" i="8"/>
  <c r="AB1319" i="8" s="1"/>
  <c r="AA1320" i="8"/>
  <c r="AA1321" i="8"/>
  <c r="AA1322" i="8"/>
  <c r="AA1323" i="8"/>
  <c r="AB1323" i="8" s="1"/>
  <c r="AA1324" i="8"/>
  <c r="AA1325" i="8"/>
  <c r="AA1326" i="8"/>
  <c r="AA1327" i="8"/>
  <c r="AB1327" i="8" s="1"/>
  <c r="AA1328" i="8"/>
  <c r="AA1329" i="8"/>
  <c r="AA1330" i="8"/>
  <c r="AA1331" i="8"/>
  <c r="AB1331" i="8" s="1"/>
  <c r="AA1332" i="8"/>
  <c r="AA1333" i="8"/>
  <c r="AA1334" i="8"/>
  <c r="AA1335" i="8"/>
  <c r="AB1335" i="8" s="1"/>
  <c r="AA1336" i="8"/>
  <c r="AA1337" i="8"/>
  <c r="AA1338" i="8"/>
  <c r="AA1339" i="8"/>
  <c r="AB1339" i="8" s="1"/>
  <c r="AA1340" i="8"/>
  <c r="AA1341" i="8"/>
  <c r="AA1342" i="8"/>
  <c r="AA1343" i="8"/>
  <c r="AB1343" i="8" s="1"/>
  <c r="AA1344" i="8"/>
  <c r="AA1345" i="8"/>
  <c r="AA1346" i="8"/>
  <c r="AA1347" i="8"/>
  <c r="AB1347" i="8" s="1"/>
  <c r="AA1348" i="8"/>
  <c r="AA1349" i="8"/>
  <c r="AA1350" i="8"/>
  <c r="AA1351" i="8"/>
  <c r="AB1351" i="8" s="1"/>
  <c r="AA1352" i="8"/>
  <c r="AA1353" i="8"/>
  <c r="AA1354" i="8"/>
  <c r="AA1355" i="8"/>
  <c r="AB1355" i="8" s="1"/>
  <c r="AA1356" i="8"/>
  <c r="AA1357" i="8"/>
  <c r="AA1358" i="8"/>
  <c r="AA1359" i="8"/>
  <c r="AB1359" i="8" s="1"/>
  <c r="AA1360" i="8"/>
  <c r="AA1361" i="8"/>
  <c r="AA1362" i="8"/>
  <c r="AA1363" i="8"/>
  <c r="AB1363" i="8" s="1"/>
  <c r="AA1364" i="8"/>
  <c r="AA1365" i="8"/>
  <c r="AA1366" i="8"/>
  <c r="AA1367" i="8"/>
  <c r="AB1367" i="8" s="1"/>
  <c r="AA1368" i="8"/>
  <c r="AA1369" i="8"/>
  <c r="AA1370" i="8"/>
  <c r="AA1371" i="8"/>
  <c r="AB1371" i="8" s="1"/>
  <c r="AA1372" i="8"/>
  <c r="AA1373" i="8"/>
  <c r="AA1374" i="8"/>
  <c r="AA1375" i="8"/>
  <c r="AB1375" i="8" s="1"/>
  <c r="AA1376" i="8"/>
  <c r="AA1377" i="8"/>
  <c r="AA1378" i="8"/>
  <c r="AA1379" i="8"/>
  <c r="AB1379" i="8" s="1"/>
  <c r="AA1380" i="8"/>
  <c r="AA1381" i="8"/>
  <c r="AA1382" i="8"/>
  <c r="AA1383" i="8"/>
  <c r="AB1383" i="8" s="1"/>
  <c r="AA1384" i="8"/>
  <c r="AA1385" i="8"/>
  <c r="AA1386" i="8"/>
  <c r="AA1387" i="8"/>
  <c r="AB1387" i="8" s="1"/>
  <c r="AA1388" i="8"/>
  <c r="AA1389" i="8"/>
  <c r="AA1390" i="8"/>
  <c r="AA1391" i="8"/>
  <c r="AB1391" i="8" s="1"/>
  <c r="AA1392" i="8"/>
  <c r="AA1393" i="8"/>
  <c r="AA1394" i="8"/>
  <c r="AA1395" i="8"/>
  <c r="AB1395" i="8" s="1"/>
  <c r="AA1396" i="8"/>
  <c r="AA1397" i="8"/>
  <c r="AA1398" i="8"/>
  <c r="AA1399" i="8"/>
  <c r="AB1399" i="8" s="1"/>
  <c r="AA1400" i="8"/>
  <c r="AA1401" i="8"/>
  <c r="AA1402" i="8"/>
  <c r="AA1403" i="8"/>
  <c r="AB1403" i="8" s="1"/>
  <c r="AA1404" i="8"/>
  <c r="AA1405" i="8"/>
  <c r="AA1406" i="8"/>
  <c r="AA1407" i="8"/>
  <c r="AB1407" i="8" s="1"/>
  <c r="AA1408" i="8"/>
  <c r="AA1409" i="8"/>
  <c r="AA1410" i="8"/>
  <c r="AA1411" i="8"/>
  <c r="AB1411" i="8" s="1"/>
  <c r="AA1412" i="8"/>
  <c r="AA1413" i="8"/>
  <c r="AA1414" i="8"/>
  <c r="AA1415" i="8"/>
  <c r="AB1415" i="8" s="1"/>
  <c r="AA1416" i="8"/>
  <c r="AA1417" i="8"/>
  <c r="AA1418" i="8"/>
  <c r="AA1419" i="8"/>
  <c r="AB1419" i="8" s="1"/>
  <c r="AA1420" i="8"/>
  <c r="AA1421" i="8"/>
  <c r="AA1422" i="8"/>
  <c r="AA1423" i="8"/>
  <c r="AB1423" i="8" s="1"/>
  <c r="AA1424" i="8"/>
  <c r="AA1425" i="8"/>
  <c r="AA1426" i="8"/>
  <c r="AA1427" i="8"/>
  <c r="AB1427" i="8" s="1"/>
  <c r="AA1428" i="8"/>
  <c r="AA1429" i="8"/>
  <c r="AA1430" i="8"/>
  <c r="AA1431" i="8"/>
  <c r="AB1431" i="8" s="1"/>
  <c r="AA1432" i="8"/>
  <c r="AA1433" i="8"/>
  <c r="AA1434" i="8"/>
  <c r="AA1435" i="8"/>
  <c r="AB1435" i="8" s="1"/>
  <c r="AA1436" i="8"/>
  <c r="AA1437" i="8"/>
  <c r="AA1438" i="8"/>
  <c r="AA1439" i="8"/>
  <c r="AB1439" i="8" s="1"/>
  <c r="AA1440" i="8"/>
  <c r="AA1441" i="8"/>
  <c r="AA1442" i="8"/>
  <c r="AA1443" i="8"/>
  <c r="AB1443" i="8" s="1"/>
  <c r="AA1444" i="8"/>
  <c r="AA1445" i="8"/>
  <c r="AA1446" i="8"/>
  <c r="AA1447" i="8"/>
  <c r="AB1447" i="8" s="1"/>
  <c r="AA1448" i="8"/>
  <c r="AA1449" i="8"/>
  <c r="AA1450" i="8"/>
  <c r="AA1451" i="8"/>
  <c r="AB1451" i="8" s="1"/>
  <c r="AA1452" i="8"/>
  <c r="AA1453" i="8"/>
  <c r="AA1454" i="8"/>
  <c r="AA1455" i="8"/>
  <c r="AB1455" i="8" s="1"/>
  <c r="AA1456" i="8"/>
  <c r="AA1457" i="8"/>
  <c r="AA1458" i="8"/>
  <c r="AA1459" i="8"/>
  <c r="AB1459" i="8" s="1"/>
  <c r="AA1460" i="8"/>
  <c r="AA1461" i="8"/>
  <c r="AA1462" i="8"/>
  <c r="AA1463" i="8"/>
  <c r="AB1463" i="8" s="1"/>
  <c r="AA1464" i="8"/>
  <c r="AA1465" i="8"/>
  <c r="AA1466" i="8"/>
  <c r="AA1467" i="8"/>
  <c r="AB1467" i="8" s="1"/>
  <c r="AA1468" i="8"/>
  <c r="AA1469" i="8"/>
  <c r="AA1470" i="8"/>
  <c r="AA1471" i="8"/>
  <c r="AB1471" i="8" s="1"/>
  <c r="AA1111" i="8"/>
  <c r="Z1471" i="8"/>
  <c r="AB1470" i="8"/>
  <c r="Z1470" i="8"/>
  <c r="AB1469" i="8"/>
  <c r="Z1469" i="8"/>
  <c r="AB1468" i="8"/>
  <c r="Z1468" i="8"/>
  <c r="Z1467" i="8"/>
  <c r="AB1466" i="8"/>
  <c r="Z1466" i="8"/>
  <c r="AB1465" i="8"/>
  <c r="Z1465" i="8"/>
  <c r="AB1464" i="8"/>
  <c r="Z1464" i="8"/>
  <c r="Z1463" i="8"/>
  <c r="AB1462" i="8"/>
  <c r="Z1462" i="8"/>
  <c r="AB1461" i="8"/>
  <c r="Z1461" i="8"/>
  <c r="AB1460" i="8"/>
  <c r="Z1460" i="8"/>
  <c r="Z1459" i="8"/>
  <c r="AB1458" i="8"/>
  <c r="Z1458" i="8"/>
  <c r="AB1457" i="8"/>
  <c r="Z1457" i="8"/>
  <c r="AB1456" i="8"/>
  <c r="Z1456" i="8"/>
  <c r="Z1455" i="8"/>
  <c r="AB1454" i="8"/>
  <c r="Z1454" i="8"/>
  <c r="AB1453" i="8"/>
  <c r="Z1453" i="8"/>
  <c r="AB1452" i="8"/>
  <c r="Z1452" i="8"/>
  <c r="Z1451" i="8"/>
  <c r="AB1450" i="8"/>
  <c r="Z1450" i="8"/>
  <c r="AB1449" i="8"/>
  <c r="Z1449" i="8"/>
  <c r="AB1448" i="8"/>
  <c r="Z1448" i="8"/>
  <c r="Z1447" i="8"/>
  <c r="AB1446" i="8"/>
  <c r="Z1446" i="8"/>
  <c r="AB1445" i="8"/>
  <c r="Z1445" i="8"/>
  <c r="AB1444" i="8"/>
  <c r="Z1444" i="8"/>
  <c r="Z1443" i="8"/>
  <c r="AB1442" i="8"/>
  <c r="Z1442" i="8"/>
  <c r="AB1441" i="8"/>
  <c r="Z1441" i="8"/>
  <c r="AB1440" i="8"/>
  <c r="Z1440" i="8"/>
  <c r="Z1439" i="8"/>
  <c r="AB1438" i="8"/>
  <c r="Z1438" i="8"/>
  <c r="AB1437" i="8"/>
  <c r="Z1437" i="8"/>
  <c r="AB1436" i="8"/>
  <c r="Z1436" i="8"/>
  <c r="Z1435" i="8"/>
  <c r="AB1434" i="8"/>
  <c r="Z1434" i="8"/>
  <c r="AB1433" i="8"/>
  <c r="Z1433" i="8"/>
  <c r="AB1432" i="8"/>
  <c r="Z1432" i="8"/>
  <c r="Z1431" i="8"/>
  <c r="AB1430" i="8"/>
  <c r="Z1430" i="8"/>
  <c r="AB1429" i="8"/>
  <c r="Z1429" i="8"/>
  <c r="AB1428" i="8"/>
  <c r="Z1428" i="8"/>
  <c r="Z1427" i="8"/>
  <c r="AB1426" i="8"/>
  <c r="Z1426" i="8"/>
  <c r="AB1425" i="8"/>
  <c r="Z1425" i="8"/>
  <c r="AB1424" i="8"/>
  <c r="Z1424" i="8"/>
  <c r="Z1423" i="8"/>
  <c r="AB1422" i="8"/>
  <c r="Z1422" i="8"/>
  <c r="AB1421" i="8"/>
  <c r="Z1421" i="8"/>
  <c r="AB1420" i="8"/>
  <c r="Z1420" i="8"/>
  <c r="Z1419" i="8"/>
  <c r="AB1418" i="8"/>
  <c r="Z1418" i="8"/>
  <c r="AB1417" i="8"/>
  <c r="Z1417" i="8"/>
  <c r="AB1416" i="8"/>
  <c r="Z1416" i="8"/>
  <c r="Z1415" i="8"/>
  <c r="AB1414" i="8"/>
  <c r="Z1414" i="8"/>
  <c r="AB1413" i="8"/>
  <c r="Z1413" i="8"/>
  <c r="AB1412" i="8"/>
  <c r="Z1412" i="8"/>
  <c r="Z1411" i="8"/>
  <c r="AB1410" i="8"/>
  <c r="Z1410" i="8"/>
  <c r="AB1409" i="8"/>
  <c r="Z1409" i="8"/>
  <c r="AB1408" i="8"/>
  <c r="Z1408" i="8"/>
  <c r="Z1407" i="8"/>
  <c r="AB1406" i="8"/>
  <c r="Z1406" i="8"/>
  <c r="AB1405" i="8"/>
  <c r="Z1405" i="8"/>
  <c r="AB1404" i="8"/>
  <c r="Z1404" i="8"/>
  <c r="Z1403" i="8"/>
  <c r="AB1402" i="8"/>
  <c r="Z1402" i="8"/>
  <c r="AB1401" i="8"/>
  <c r="Z1401" i="8"/>
  <c r="AB1400" i="8"/>
  <c r="Z1400" i="8"/>
  <c r="Z1399" i="8"/>
  <c r="AB1398" i="8"/>
  <c r="Z1398" i="8"/>
  <c r="AB1397" i="8"/>
  <c r="Z1397" i="8"/>
  <c r="AB1396" i="8"/>
  <c r="Z1396" i="8"/>
  <c r="Z1395" i="8"/>
  <c r="AB1394" i="8"/>
  <c r="Z1394" i="8"/>
  <c r="AB1393" i="8"/>
  <c r="Z1393" i="8"/>
  <c r="AB1392" i="8"/>
  <c r="Z1392" i="8"/>
  <c r="Z1391" i="8"/>
  <c r="AB1390" i="8"/>
  <c r="Z1390" i="8"/>
  <c r="AB1389" i="8"/>
  <c r="Z1389" i="8"/>
  <c r="AB1388" i="8"/>
  <c r="Z1388" i="8"/>
  <c r="Z1387" i="8"/>
  <c r="AB1386" i="8"/>
  <c r="Z1386" i="8"/>
  <c r="AB1385" i="8"/>
  <c r="Z1385" i="8"/>
  <c r="AB1384" i="8"/>
  <c r="Z1384" i="8"/>
  <c r="Z1383" i="8"/>
  <c r="AB1382" i="8"/>
  <c r="Z1382" i="8"/>
  <c r="AB1381" i="8"/>
  <c r="Z1381" i="8"/>
  <c r="AB1380" i="8"/>
  <c r="Z1380" i="8"/>
  <c r="Z1379" i="8"/>
  <c r="AB1378" i="8"/>
  <c r="Z1378" i="8"/>
  <c r="AB1377" i="8"/>
  <c r="Z1377" i="8"/>
  <c r="AB1376" i="8"/>
  <c r="Z1376" i="8"/>
  <c r="Z1375" i="8"/>
  <c r="AB1374" i="8"/>
  <c r="Z1374" i="8"/>
  <c r="AB1373" i="8"/>
  <c r="Z1373" i="8"/>
  <c r="AB1372" i="8"/>
  <c r="Z1372" i="8"/>
  <c r="Z1371" i="8"/>
  <c r="AB1370" i="8"/>
  <c r="Z1370" i="8"/>
  <c r="AB1369" i="8"/>
  <c r="Z1369" i="8"/>
  <c r="AB1368" i="8"/>
  <c r="Z1368" i="8"/>
  <c r="Z1367" i="8"/>
  <c r="AB1366" i="8"/>
  <c r="Z1366" i="8"/>
  <c r="AB1365" i="8"/>
  <c r="Z1365" i="8"/>
  <c r="AB1364" i="8"/>
  <c r="Z1364" i="8"/>
  <c r="Z1363" i="8"/>
  <c r="AB1362" i="8"/>
  <c r="Z1362" i="8"/>
  <c r="AB1361" i="8"/>
  <c r="Z1361" i="8"/>
  <c r="AB1360" i="8"/>
  <c r="Z1360" i="8"/>
  <c r="Z1359" i="8"/>
  <c r="AB1358" i="8"/>
  <c r="Z1358" i="8"/>
  <c r="AB1357" i="8"/>
  <c r="Z1357" i="8"/>
  <c r="AB1356" i="8"/>
  <c r="Z1356" i="8"/>
  <c r="Z1355" i="8"/>
  <c r="AB1354" i="8"/>
  <c r="Z1354" i="8"/>
  <c r="AB1353" i="8"/>
  <c r="Z1353" i="8"/>
  <c r="AB1352" i="8"/>
  <c r="Z1352" i="8"/>
  <c r="Z1351" i="8"/>
  <c r="AB1350" i="8"/>
  <c r="Z1350" i="8"/>
  <c r="AB1349" i="8"/>
  <c r="Z1349" i="8"/>
  <c r="AB1348" i="8"/>
  <c r="Z1348" i="8"/>
  <c r="Z1347" i="8"/>
  <c r="AB1346" i="8"/>
  <c r="Z1346" i="8"/>
  <c r="AB1345" i="8"/>
  <c r="Z1345" i="8"/>
  <c r="AB1344" i="8"/>
  <c r="Z1344" i="8"/>
  <c r="Z1343" i="8"/>
  <c r="AB1342" i="8"/>
  <c r="Z1342" i="8"/>
  <c r="AB1341" i="8"/>
  <c r="Z1341" i="8"/>
  <c r="AB1340" i="8"/>
  <c r="Z1340" i="8"/>
  <c r="Z1339" i="8"/>
  <c r="AB1338" i="8"/>
  <c r="Z1338" i="8"/>
  <c r="AB1337" i="8"/>
  <c r="Z1337" i="8"/>
  <c r="AB1336" i="8"/>
  <c r="Z1336" i="8"/>
  <c r="Z1335" i="8"/>
  <c r="AB1334" i="8"/>
  <c r="Z1334" i="8"/>
  <c r="AB1333" i="8"/>
  <c r="Z1333" i="8"/>
  <c r="AB1332" i="8"/>
  <c r="Z1332" i="8"/>
  <c r="Z1331" i="8"/>
  <c r="AB1330" i="8"/>
  <c r="Z1330" i="8"/>
  <c r="AB1329" i="8"/>
  <c r="Z1329" i="8"/>
  <c r="AB1328" i="8"/>
  <c r="Z1328" i="8"/>
  <c r="Z1327" i="8"/>
  <c r="AB1326" i="8"/>
  <c r="Z1326" i="8"/>
  <c r="AB1325" i="8"/>
  <c r="Z1325" i="8"/>
  <c r="AB1324" i="8"/>
  <c r="Z1324" i="8"/>
  <c r="Z1323" i="8"/>
  <c r="AB1322" i="8"/>
  <c r="Z1322" i="8"/>
  <c r="AB1321" i="8"/>
  <c r="Z1321" i="8"/>
  <c r="AB1320" i="8"/>
  <c r="Z1320" i="8"/>
  <c r="Z1319" i="8"/>
  <c r="AB1318" i="8"/>
  <c r="Z1318" i="8"/>
  <c r="AB1317" i="8"/>
  <c r="Z1317" i="8"/>
  <c r="AB1316" i="8"/>
  <c r="Z1316" i="8"/>
  <c r="Z1315" i="8"/>
  <c r="AB1314" i="8"/>
  <c r="Z1314" i="8"/>
  <c r="AB1313" i="8"/>
  <c r="Z1313" i="8"/>
  <c r="AB1312" i="8"/>
  <c r="Z1312" i="8"/>
  <c r="Z1311" i="8"/>
  <c r="AB1310" i="8"/>
  <c r="Z1310" i="8"/>
  <c r="AB1309" i="8"/>
  <c r="Z1309" i="8"/>
  <c r="AB1308" i="8"/>
  <c r="Z1308" i="8"/>
  <c r="Z1307" i="8"/>
  <c r="AB1306" i="8"/>
  <c r="Z1306" i="8"/>
  <c r="AB1305" i="8"/>
  <c r="Z1305" i="8"/>
  <c r="AB1304" i="8"/>
  <c r="Z1304" i="8"/>
  <c r="Z1303" i="8"/>
  <c r="AB1302" i="8"/>
  <c r="Z1302" i="8"/>
  <c r="AB1301" i="8"/>
  <c r="Z1301" i="8"/>
  <c r="AB1300" i="8"/>
  <c r="Z1300" i="8"/>
  <c r="Z1299" i="8"/>
  <c r="AB1298" i="8"/>
  <c r="Z1298" i="8"/>
  <c r="AB1297" i="8"/>
  <c r="Z1297" i="8"/>
  <c r="AB1296" i="8"/>
  <c r="Z1296" i="8"/>
  <c r="Z1295" i="8"/>
  <c r="AB1294" i="8"/>
  <c r="Z1294" i="8"/>
  <c r="AB1293" i="8"/>
  <c r="Z1293" i="8"/>
  <c r="AB1292" i="8"/>
  <c r="Z1292" i="8"/>
  <c r="Z1291" i="8"/>
  <c r="AB1290" i="8"/>
  <c r="Z1290" i="8"/>
  <c r="AB1289" i="8"/>
  <c r="Z1289" i="8"/>
  <c r="AB1288" i="8"/>
  <c r="Z1288" i="8"/>
  <c r="Z1287" i="8"/>
  <c r="AB1286" i="8"/>
  <c r="Z1286" i="8"/>
  <c r="AB1285" i="8"/>
  <c r="Z1285" i="8"/>
  <c r="AB1284" i="8"/>
  <c r="Z1284" i="8"/>
  <c r="Z1283" i="8"/>
  <c r="AB1282" i="8"/>
  <c r="Z1282" i="8"/>
  <c r="AB1281" i="8"/>
  <c r="Z1281" i="8"/>
  <c r="AB1280" i="8"/>
  <c r="Z1280" i="8"/>
  <c r="Z1279" i="8"/>
  <c r="AB1278" i="8"/>
  <c r="Z1278" i="8"/>
  <c r="AB1277" i="8"/>
  <c r="Z1277" i="8"/>
  <c r="AB1276" i="8"/>
  <c r="Z1276" i="8"/>
  <c r="Z1275" i="8"/>
  <c r="AB1274" i="8"/>
  <c r="Z1274" i="8"/>
  <c r="AB1273" i="8"/>
  <c r="Z1273" i="8"/>
  <c r="AB1272" i="8"/>
  <c r="Z1272" i="8"/>
  <c r="Z1271" i="8"/>
  <c r="AB1270" i="8"/>
  <c r="Z1270" i="8"/>
  <c r="AB1269" i="8"/>
  <c r="Z1269" i="8"/>
  <c r="AB1268" i="8"/>
  <c r="Z1268" i="8"/>
  <c r="Z1267" i="8"/>
  <c r="AB1266" i="8"/>
  <c r="Z1266" i="8"/>
  <c r="AB1265" i="8"/>
  <c r="Z1265" i="8"/>
  <c r="AB1264" i="8"/>
  <c r="Z1264" i="8"/>
  <c r="Z1263" i="8"/>
  <c r="AB1262" i="8"/>
  <c r="Z1262" i="8"/>
  <c r="AB1261" i="8"/>
  <c r="Z1261" i="8"/>
  <c r="AB1260" i="8"/>
  <c r="Z1260" i="8"/>
  <c r="Z1259" i="8"/>
  <c r="AB1258" i="8"/>
  <c r="Z1258" i="8"/>
  <c r="AB1257" i="8"/>
  <c r="Z1257" i="8"/>
  <c r="AB1256" i="8"/>
  <c r="Z1256" i="8"/>
  <c r="Z1255" i="8"/>
  <c r="AB1254" i="8"/>
  <c r="Z1254" i="8"/>
  <c r="AB1253" i="8"/>
  <c r="Z1253" i="8"/>
  <c r="AB1252" i="8"/>
  <c r="Z1252" i="8"/>
  <c r="Z1251" i="8"/>
  <c r="AB1250" i="8"/>
  <c r="Z1250" i="8"/>
  <c r="AB1249" i="8"/>
  <c r="Z1249" i="8"/>
  <c r="AB1248" i="8"/>
  <c r="Z1248" i="8"/>
  <c r="Z1247" i="8"/>
  <c r="AB1246" i="8"/>
  <c r="Z1246" i="8"/>
  <c r="AB1245" i="8"/>
  <c r="Z1245" i="8"/>
  <c r="AB1244" i="8"/>
  <c r="Z1244" i="8"/>
  <c r="Z1243" i="8"/>
  <c r="AB1242" i="8"/>
  <c r="Z1242" i="8"/>
  <c r="AB1241" i="8"/>
  <c r="Z1241" i="8"/>
  <c r="AB1240" i="8"/>
  <c r="Z1240" i="8"/>
  <c r="Z1239" i="8"/>
  <c r="AB1238" i="8"/>
  <c r="Z1238" i="8"/>
  <c r="AB1237" i="8"/>
  <c r="Z1237" i="8"/>
  <c r="AB1236" i="8"/>
  <c r="Z1236" i="8"/>
  <c r="Z1235" i="8"/>
  <c r="AB1234" i="8"/>
  <c r="Z1234" i="8"/>
  <c r="AB1233" i="8"/>
  <c r="Z1233" i="8"/>
  <c r="AB1232" i="8"/>
  <c r="Z1232" i="8"/>
  <c r="Z1231" i="8"/>
  <c r="AB1230" i="8"/>
  <c r="Z1230" i="8"/>
  <c r="AB1229" i="8"/>
  <c r="Z1229" i="8"/>
  <c r="AB1228" i="8"/>
  <c r="Z1228" i="8"/>
  <c r="Z1227" i="8"/>
  <c r="AB1226" i="8"/>
  <c r="Z1226" i="8"/>
  <c r="AB1225" i="8"/>
  <c r="Z1225" i="8"/>
  <c r="AB1224" i="8"/>
  <c r="Z1224" i="8"/>
  <c r="Z1223" i="8"/>
  <c r="AB1222" i="8"/>
  <c r="Z1222" i="8"/>
  <c r="AB1221" i="8"/>
  <c r="Z1221" i="8"/>
  <c r="AB1220" i="8"/>
  <c r="Z1220" i="8"/>
  <c r="Z1219" i="8"/>
  <c r="AB1218" i="8"/>
  <c r="Z1218" i="8"/>
  <c r="AB1217" i="8"/>
  <c r="Z1217" i="8"/>
  <c r="AB1216" i="8"/>
  <c r="Z1216" i="8"/>
  <c r="Z1215" i="8"/>
  <c r="AB1214" i="8"/>
  <c r="Z1214" i="8"/>
  <c r="AB1213" i="8"/>
  <c r="Z1213" i="8"/>
  <c r="AB1212" i="8"/>
  <c r="Z1212" i="8"/>
  <c r="Z1211" i="8"/>
  <c r="AB1210" i="8"/>
  <c r="Z1210" i="8"/>
  <c r="AB1209" i="8"/>
  <c r="Z1209" i="8"/>
  <c r="AB1208" i="8"/>
  <c r="Z1208" i="8"/>
  <c r="Z1207" i="8"/>
  <c r="AB1206" i="8"/>
  <c r="Z1206" i="8"/>
  <c r="AB1205" i="8"/>
  <c r="Z1205" i="8"/>
  <c r="AB1204" i="8"/>
  <c r="Z1204" i="8"/>
  <c r="Z1203" i="8"/>
  <c r="AB1202" i="8"/>
  <c r="Z1202" i="8"/>
  <c r="AB1201" i="8"/>
  <c r="Z1201" i="8"/>
  <c r="AB1200" i="8"/>
  <c r="Z1200" i="8"/>
  <c r="Z1199" i="8"/>
  <c r="AB1198" i="8"/>
  <c r="Z1198" i="8"/>
  <c r="AB1197" i="8"/>
  <c r="Z1197" i="8"/>
  <c r="AB1196" i="8"/>
  <c r="Z1196" i="8"/>
  <c r="Z1195" i="8"/>
  <c r="AB1194" i="8"/>
  <c r="Z1194" i="8"/>
  <c r="AB1193" i="8"/>
  <c r="Z1193" i="8"/>
  <c r="AB1192" i="8"/>
  <c r="Z1192" i="8"/>
  <c r="Z1191" i="8"/>
  <c r="AB1190" i="8"/>
  <c r="Z1190" i="8"/>
  <c r="AB1189" i="8"/>
  <c r="Z1189" i="8"/>
  <c r="AB1188" i="8"/>
  <c r="Z1188" i="8"/>
  <c r="Z1187" i="8"/>
  <c r="AB1186" i="8"/>
  <c r="Z1186" i="8"/>
  <c r="AB1185" i="8"/>
  <c r="Z1185" i="8"/>
  <c r="AB1184" i="8"/>
  <c r="Z1184" i="8"/>
  <c r="Z1183" i="8"/>
  <c r="AB1182" i="8"/>
  <c r="Z1182" i="8"/>
  <c r="AB1181" i="8"/>
  <c r="Z1181" i="8"/>
  <c r="AB1180" i="8"/>
  <c r="Z1180" i="8"/>
  <c r="Z1179" i="8"/>
  <c r="AB1178" i="8"/>
  <c r="Z1178" i="8"/>
  <c r="AB1177" i="8"/>
  <c r="Z1177" i="8"/>
  <c r="AB1176" i="8"/>
  <c r="Z1176" i="8"/>
  <c r="Z1175" i="8"/>
  <c r="AB1174" i="8"/>
  <c r="Z1174" i="8"/>
  <c r="AB1173" i="8"/>
  <c r="Z1173" i="8"/>
  <c r="AB1172" i="8"/>
  <c r="Z1172" i="8"/>
  <c r="Z1171" i="8"/>
  <c r="AB1170" i="8"/>
  <c r="Z1170" i="8"/>
  <c r="AB1169" i="8"/>
  <c r="Z1169" i="8"/>
  <c r="AB1168" i="8"/>
  <c r="Z1168" i="8"/>
  <c r="Z1167" i="8"/>
  <c r="AB1166" i="8"/>
  <c r="Z1166" i="8"/>
  <c r="AB1165" i="8"/>
  <c r="Z1165" i="8"/>
  <c r="AB1164" i="8"/>
  <c r="Z1164" i="8"/>
  <c r="Z1163" i="8"/>
  <c r="AB1162" i="8"/>
  <c r="Z1162" i="8"/>
  <c r="AB1161" i="8"/>
  <c r="Z1161" i="8"/>
  <c r="AB1160" i="8"/>
  <c r="Z1160" i="8"/>
  <c r="Z1159" i="8"/>
  <c r="AB1158" i="8"/>
  <c r="Z1158" i="8"/>
  <c r="AB1157" i="8"/>
  <c r="Z1157" i="8"/>
  <c r="AB1156" i="8"/>
  <c r="Z1156" i="8"/>
  <c r="Z1155" i="8"/>
  <c r="AB1154" i="8"/>
  <c r="Z1154" i="8"/>
  <c r="AB1153" i="8"/>
  <c r="Z1153" i="8"/>
  <c r="AB1152" i="8"/>
  <c r="Z1152" i="8"/>
  <c r="Z1151" i="8"/>
  <c r="AB1150" i="8"/>
  <c r="Z1150" i="8"/>
  <c r="AB1149" i="8"/>
  <c r="Z1149" i="8"/>
  <c r="AB1148" i="8"/>
  <c r="Z1148" i="8"/>
  <c r="Z1147" i="8"/>
  <c r="AB1146" i="8"/>
  <c r="Z1146" i="8"/>
  <c r="AB1145" i="8"/>
  <c r="Z1145" i="8"/>
  <c r="AB1144" i="8"/>
  <c r="Z1144" i="8"/>
  <c r="Z1143" i="8"/>
  <c r="AB1142" i="8"/>
  <c r="Z1142" i="8"/>
  <c r="AB1141" i="8"/>
  <c r="Z1141" i="8"/>
  <c r="AB1140" i="8"/>
  <c r="Z1140" i="8"/>
  <c r="Z1139" i="8"/>
  <c r="AB1138" i="8"/>
  <c r="Z1138" i="8"/>
  <c r="AB1137" i="8"/>
  <c r="Z1137" i="8"/>
  <c r="AB1136" i="8"/>
  <c r="Z1136" i="8"/>
  <c r="Z1135" i="8"/>
  <c r="AB1134" i="8"/>
  <c r="Z1134" i="8"/>
  <c r="AB1133" i="8"/>
  <c r="Z1133" i="8"/>
  <c r="AB1132" i="8"/>
  <c r="Z1132" i="8"/>
  <c r="Z1131" i="8"/>
  <c r="AB1130" i="8"/>
  <c r="Z1130" i="8"/>
  <c r="AB1129" i="8"/>
  <c r="Z1129" i="8"/>
  <c r="AB1128" i="8"/>
  <c r="Z1128" i="8"/>
  <c r="AB1127" i="8"/>
  <c r="Z1127" i="8"/>
  <c r="AB1126" i="8"/>
  <c r="Z1126" i="8"/>
  <c r="AB1125" i="8"/>
  <c r="Z1125" i="8"/>
  <c r="AB1124" i="8"/>
  <c r="Z1124" i="8"/>
  <c r="AB1123" i="8"/>
  <c r="Z1123" i="8"/>
  <c r="AB1122" i="8"/>
  <c r="Z1122" i="8"/>
  <c r="AB1121" i="8"/>
  <c r="Z1121" i="8"/>
  <c r="AB1120" i="8"/>
  <c r="Z1120" i="8"/>
  <c r="AB1119" i="8"/>
  <c r="Z1119" i="8"/>
  <c r="AB1118" i="8"/>
  <c r="Z1118" i="8"/>
  <c r="AB1117" i="8"/>
  <c r="Z1117" i="8"/>
  <c r="AB1116" i="8"/>
  <c r="Z1116" i="8"/>
  <c r="AB1115" i="8"/>
  <c r="Z1115" i="8"/>
  <c r="AB1114" i="8"/>
  <c r="Z1114" i="8"/>
  <c r="AB1113" i="8"/>
  <c r="Z1113" i="8"/>
  <c r="AB1112" i="8"/>
  <c r="Z1112" i="8"/>
  <c r="AB1111" i="8"/>
  <c r="AA747" i="8"/>
  <c r="AA748" i="8"/>
  <c r="AA749" i="8"/>
  <c r="AA750" i="8"/>
  <c r="AA751" i="8"/>
  <c r="AA752" i="8"/>
  <c r="AA753" i="8"/>
  <c r="AA754" i="8"/>
  <c r="AA755" i="8"/>
  <c r="AA756" i="8"/>
  <c r="AA757" i="8"/>
  <c r="AA758" i="8"/>
  <c r="AA759" i="8"/>
  <c r="AA760" i="8"/>
  <c r="AA761" i="8"/>
  <c r="AA762" i="8"/>
  <c r="AA763" i="8"/>
  <c r="AA764" i="8"/>
  <c r="AA765" i="8"/>
  <c r="AA766" i="8"/>
  <c r="AA767" i="8"/>
  <c r="AA768" i="8"/>
  <c r="AA769" i="8"/>
  <c r="AA770" i="8"/>
  <c r="AA771" i="8"/>
  <c r="AA772" i="8"/>
  <c r="AA773" i="8"/>
  <c r="AA774" i="8"/>
  <c r="AA775" i="8"/>
  <c r="AA776" i="8"/>
  <c r="AA777" i="8"/>
  <c r="AA778" i="8"/>
  <c r="AA779" i="8"/>
  <c r="AA780" i="8"/>
  <c r="AA781" i="8"/>
  <c r="AA782" i="8"/>
  <c r="AA783" i="8"/>
  <c r="AA784" i="8"/>
  <c r="AA785" i="8"/>
  <c r="AA786" i="8"/>
  <c r="AA787" i="8"/>
  <c r="AA788" i="8"/>
  <c r="AA789" i="8"/>
  <c r="AA790" i="8"/>
  <c r="AA791" i="8"/>
  <c r="AA792" i="8"/>
  <c r="AA793" i="8"/>
  <c r="AA794" i="8"/>
  <c r="AA795" i="8"/>
  <c r="AA796" i="8"/>
  <c r="AA797" i="8"/>
  <c r="AA798" i="8"/>
  <c r="AA799" i="8"/>
  <c r="AA800" i="8"/>
  <c r="AA801" i="8"/>
  <c r="AA802" i="8"/>
  <c r="AA803" i="8"/>
  <c r="AA804" i="8"/>
  <c r="AA805" i="8"/>
  <c r="AA806" i="8"/>
  <c r="AA807" i="8"/>
  <c r="AA808" i="8"/>
  <c r="AA809" i="8"/>
  <c r="AA810" i="8"/>
  <c r="AA811" i="8"/>
  <c r="AA812" i="8"/>
  <c r="AA813" i="8"/>
  <c r="AA814" i="8"/>
  <c r="AA815" i="8"/>
  <c r="AA816" i="8"/>
  <c r="AA817" i="8"/>
  <c r="AA818" i="8"/>
  <c r="AA819" i="8"/>
  <c r="AA820" i="8"/>
  <c r="AA821" i="8"/>
  <c r="AA822" i="8"/>
  <c r="AA823" i="8"/>
  <c r="AA824" i="8"/>
  <c r="AA825" i="8"/>
  <c r="AA826" i="8"/>
  <c r="AA827" i="8"/>
  <c r="AA828" i="8"/>
  <c r="AA829" i="8"/>
  <c r="AA830" i="8"/>
  <c r="AA831" i="8"/>
  <c r="AA832" i="8"/>
  <c r="AA833" i="8"/>
  <c r="AA834" i="8"/>
  <c r="AA835" i="8"/>
  <c r="AA836" i="8"/>
  <c r="AA837" i="8"/>
  <c r="AA838" i="8"/>
  <c r="AA839" i="8"/>
  <c r="AA840" i="8"/>
  <c r="AA841" i="8"/>
  <c r="AA842" i="8"/>
  <c r="AA843" i="8"/>
  <c r="AA844" i="8"/>
  <c r="AA845" i="8"/>
  <c r="AA846" i="8"/>
  <c r="AA847" i="8"/>
  <c r="AA848" i="8"/>
  <c r="AA849" i="8"/>
  <c r="AA850" i="8"/>
  <c r="AA851" i="8"/>
  <c r="AA852" i="8"/>
  <c r="AA853" i="8"/>
  <c r="AA854" i="8"/>
  <c r="AA855" i="8"/>
  <c r="AA856" i="8"/>
  <c r="AA857" i="8"/>
  <c r="AA858" i="8"/>
  <c r="AA859" i="8"/>
  <c r="AA860" i="8"/>
  <c r="AA861" i="8"/>
  <c r="AA862" i="8"/>
  <c r="AA863" i="8"/>
  <c r="AA864" i="8"/>
  <c r="AA865" i="8"/>
  <c r="AA866" i="8"/>
  <c r="AA867" i="8"/>
  <c r="AA868" i="8"/>
  <c r="AA869" i="8"/>
  <c r="AA870" i="8"/>
  <c r="AA871" i="8"/>
  <c r="AA872" i="8"/>
  <c r="AA873" i="8"/>
  <c r="AA874" i="8"/>
  <c r="AA875" i="8"/>
  <c r="AA876" i="8"/>
  <c r="AA877" i="8"/>
  <c r="AA878" i="8"/>
  <c r="AA879" i="8"/>
  <c r="AA880" i="8"/>
  <c r="AA881" i="8"/>
  <c r="AA882" i="8"/>
  <c r="AA883" i="8"/>
  <c r="AA884" i="8"/>
  <c r="AA885" i="8"/>
  <c r="AA886" i="8"/>
  <c r="AA887" i="8"/>
  <c r="AA888" i="8"/>
  <c r="AA889" i="8"/>
  <c r="AA890" i="8"/>
  <c r="AA891" i="8"/>
  <c r="AA892" i="8"/>
  <c r="AA893" i="8"/>
  <c r="AA894" i="8"/>
  <c r="AA895" i="8"/>
  <c r="AA896" i="8"/>
  <c r="AA897" i="8"/>
  <c r="AA898" i="8"/>
  <c r="AA899" i="8"/>
  <c r="AA900" i="8"/>
  <c r="AA901" i="8"/>
  <c r="AA902" i="8"/>
  <c r="AA903" i="8"/>
  <c r="AA904" i="8"/>
  <c r="AA905" i="8"/>
  <c r="AA906" i="8"/>
  <c r="AA907" i="8"/>
  <c r="AA908" i="8"/>
  <c r="AA909" i="8"/>
  <c r="AA910" i="8"/>
  <c r="AA911" i="8"/>
  <c r="AA912" i="8"/>
  <c r="AA913" i="8"/>
  <c r="AA914" i="8"/>
  <c r="AA915" i="8"/>
  <c r="AA916" i="8"/>
  <c r="AA917" i="8"/>
  <c r="AA918" i="8"/>
  <c r="AA919" i="8"/>
  <c r="AA920" i="8"/>
  <c r="AA921" i="8"/>
  <c r="AA922" i="8"/>
  <c r="AA923" i="8"/>
  <c r="AA924" i="8"/>
  <c r="AA925" i="8"/>
  <c r="AA926" i="8"/>
  <c r="AA927" i="8"/>
  <c r="AA928" i="8"/>
  <c r="AA929" i="8"/>
  <c r="AA930" i="8"/>
  <c r="AA931" i="8"/>
  <c r="AA932" i="8"/>
  <c r="AA933" i="8"/>
  <c r="AA934" i="8"/>
  <c r="AA935" i="8"/>
  <c r="AA936" i="8"/>
  <c r="AA937" i="8"/>
  <c r="AA938" i="8"/>
  <c r="AA939" i="8"/>
  <c r="AA940" i="8"/>
  <c r="AA941" i="8"/>
  <c r="AA942" i="8"/>
  <c r="AA943" i="8"/>
  <c r="AA944" i="8"/>
  <c r="AA945" i="8"/>
  <c r="AA946" i="8"/>
  <c r="AA947" i="8"/>
  <c r="AA948" i="8"/>
  <c r="AA949" i="8"/>
  <c r="AA950" i="8"/>
  <c r="AA951" i="8"/>
  <c r="AA952" i="8"/>
  <c r="AA953" i="8"/>
  <c r="AA954" i="8"/>
  <c r="AA955" i="8"/>
  <c r="AA956" i="8"/>
  <c r="AA957" i="8"/>
  <c r="AA958" i="8"/>
  <c r="AA959" i="8"/>
  <c r="AA960" i="8"/>
  <c r="AA961" i="8"/>
  <c r="AA962" i="8"/>
  <c r="AA963" i="8"/>
  <c r="AA964" i="8"/>
  <c r="AA965" i="8"/>
  <c r="AA966" i="8"/>
  <c r="AA967" i="8"/>
  <c r="AA968" i="8"/>
  <c r="AA969" i="8"/>
  <c r="AA970" i="8"/>
  <c r="AA971" i="8"/>
  <c r="AA972" i="8"/>
  <c r="AA973" i="8"/>
  <c r="AA974" i="8"/>
  <c r="AA975" i="8"/>
  <c r="AA976" i="8"/>
  <c r="AA977" i="8"/>
  <c r="AA978" i="8"/>
  <c r="AA979" i="8"/>
  <c r="AA980" i="8"/>
  <c r="AA981" i="8"/>
  <c r="AA982" i="8"/>
  <c r="AA983" i="8"/>
  <c r="AA984" i="8"/>
  <c r="AA985" i="8"/>
  <c r="AA986" i="8"/>
  <c r="AA987" i="8"/>
  <c r="AA988" i="8"/>
  <c r="AA989" i="8"/>
  <c r="AA990" i="8"/>
  <c r="AA991" i="8"/>
  <c r="AA992" i="8"/>
  <c r="AA993" i="8"/>
  <c r="AA994" i="8"/>
  <c r="AA995" i="8"/>
  <c r="AA996" i="8"/>
  <c r="AA997" i="8"/>
  <c r="AA998" i="8"/>
  <c r="AA999" i="8"/>
  <c r="AA1000" i="8"/>
  <c r="AA1001" i="8"/>
  <c r="AA1002" i="8"/>
  <c r="AA1003" i="8"/>
  <c r="AA1004" i="8"/>
  <c r="AA1005" i="8"/>
  <c r="AA1006" i="8"/>
  <c r="AA1007" i="8"/>
  <c r="AA1008" i="8"/>
  <c r="AA1009" i="8"/>
  <c r="AA1010" i="8"/>
  <c r="AA1011" i="8"/>
  <c r="AA1012" i="8"/>
  <c r="AA1013" i="8"/>
  <c r="AA1014" i="8"/>
  <c r="AA1015" i="8"/>
  <c r="AA1016" i="8"/>
  <c r="AA1017" i="8"/>
  <c r="AA1018" i="8"/>
  <c r="AA1019" i="8"/>
  <c r="AA1020" i="8"/>
  <c r="AA1021" i="8"/>
  <c r="AA1022" i="8"/>
  <c r="AA1023" i="8"/>
  <c r="AA1024" i="8"/>
  <c r="AA1025" i="8"/>
  <c r="AA1026" i="8"/>
  <c r="AA1027" i="8"/>
  <c r="AA1028" i="8"/>
  <c r="AA1029" i="8"/>
  <c r="AA1030" i="8"/>
  <c r="AA1031" i="8"/>
  <c r="AA1032" i="8"/>
  <c r="AA1033" i="8"/>
  <c r="AA1034" i="8"/>
  <c r="AA1035" i="8"/>
  <c r="AA1036" i="8"/>
  <c r="AA1037" i="8"/>
  <c r="AA1038" i="8"/>
  <c r="AA1039" i="8"/>
  <c r="AA1040" i="8"/>
  <c r="AA1041" i="8"/>
  <c r="AA1042" i="8"/>
  <c r="AA1043" i="8"/>
  <c r="AA1044" i="8"/>
  <c r="AA1045" i="8"/>
  <c r="AA1046" i="8"/>
  <c r="AA1047" i="8"/>
  <c r="AA1048" i="8"/>
  <c r="AA1049" i="8"/>
  <c r="AA1050" i="8"/>
  <c r="AA1051" i="8"/>
  <c r="AA1052" i="8"/>
  <c r="AA1053" i="8"/>
  <c r="AA1054" i="8"/>
  <c r="AA1055" i="8"/>
  <c r="AA1056" i="8"/>
  <c r="AA1057" i="8"/>
  <c r="AA1058" i="8"/>
  <c r="AA1059" i="8"/>
  <c r="AA1060" i="8"/>
  <c r="AA1061" i="8"/>
  <c r="AA1062" i="8"/>
  <c r="AA1063" i="8"/>
  <c r="AA1064" i="8"/>
  <c r="AA1065" i="8"/>
  <c r="AA1066" i="8"/>
  <c r="AA1067" i="8"/>
  <c r="AA1068" i="8"/>
  <c r="AA1069" i="8"/>
  <c r="AA1070" i="8"/>
  <c r="AA1071" i="8"/>
  <c r="AA1072" i="8"/>
  <c r="AA1073" i="8"/>
  <c r="AA1074" i="8"/>
  <c r="AA1075" i="8"/>
  <c r="AA1076" i="8"/>
  <c r="AA1077" i="8"/>
  <c r="AA1078" i="8"/>
  <c r="AA1079" i="8"/>
  <c r="AA1080" i="8"/>
  <c r="AA1081" i="8"/>
  <c r="AA1082" i="8"/>
  <c r="AA1083" i="8"/>
  <c r="AA1084" i="8"/>
  <c r="AA1085" i="8"/>
  <c r="AA1086" i="8"/>
  <c r="AA1087" i="8"/>
  <c r="AA1088" i="8"/>
  <c r="AA1089" i="8"/>
  <c r="AA1090" i="8"/>
  <c r="AA1091" i="8"/>
  <c r="AA1092" i="8"/>
  <c r="AA1093" i="8"/>
  <c r="AA1094" i="8"/>
  <c r="AA1095" i="8"/>
  <c r="AA1096" i="8"/>
  <c r="AA1097" i="8"/>
  <c r="AA1098" i="8"/>
  <c r="AA1099" i="8"/>
  <c r="AA1100" i="8"/>
  <c r="AA1101" i="8"/>
  <c r="AA1102" i="8"/>
  <c r="AA1103" i="8"/>
  <c r="AA1104" i="8"/>
  <c r="AA1105" i="8"/>
  <c r="AA1106" i="8"/>
  <c r="AA746" i="8"/>
  <c r="Z1106" i="8"/>
  <c r="Z1105" i="8"/>
  <c r="Z1104" i="8"/>
  <c r="Z1103" i="8"/>
  <c r="Z1102" i="8"/>
  <c r="Z1101" i="8"/>
  <c r="Z1100" i="8"/>
  <c r="Z1099" i="8"/>
  <c r="Z1098" i="8"/>
  <c r="Z1097" i="8"/>
  <c r="Z1096" i="8"/>
  <c r="Z1095" i="8"/>
  <c r="Z1094" i="8"/>
  <c r="Z1093" i="8"/>
  <c r="Z1092" i="8"/>
  <c r="Z1091" i="8"/>
  <c r="Z1090" i="8"/>
  <c r="Z1089" i="8"/>
  <c r="Z1088" i="8"/>
  <c r="Z1087" i="8"/>
  <c r="Z1086" i="8"/>
  <c r="Z1085" i="8"/>
  <c r="Z1084" i="8"/>
  <c r="Z1083" i="8"/>
  <c r="Z1082" i="8"/>
  <c r="Z1081" i="8"/>
  <c r="Z1080" i="8"/>
  <c r="Z1079" i="8"/>
  <c r="Z1078" i="8"/>
  <c r="Z1077" i="8"/>
  <c r="Z1076" i="8"/>
  <c r="Z1075" i="8"/>
  <c r="Z1074" i="8"/>
  <c r="Z1073" i="8"/>
  <c r="Z1072" i="8"/>
  <c r="Z1071" i="8"/>
  <c r="Z1070" i="8"/>
  <c r="Z1069" i="8"/>
  <c r="Z1068" i="8"/>
  <c r="Z1067" i="8"/>
  <c r="Z1066" i="8"/>
  <c r="Z1065" i="8"/>
  <c r="Z1064" i="8"/>
  <c r="Z1063" i="8"/>
  <c r="Z1062" i="8"/>
  <c r="Z1061" i="8"/>
  <c r="Z1060" i="8"/>
  <c r="Z1059" i="8"/>
  <c r="Z1058" i="8"/>
  <c r="Z1057" i="8"/>
  <c r="Z1056" i="8"/>
  <c r="Z1055" i="8"/>
  <c r="Z1054" i="8"/>
  <c r="Z1053" i="8"/>
  <c r="Z1052" i="8"/>
  <c r="Z1051" i="8"/>
  <c r="Z1050" i="8"/>
  <c r="Z1049" i="8"/>
  <c r="Z1048" i="8"/>
  <c r="Z1047" i="8"/>
  <c r="Z1046" i="8"/>
  <c r="Z1045" i="8"/>
  <c r="Z1044" i="8"/>
  <c r="Z1043" i="8"/>
  <c r="Z1042" i="8"/>
  <c r="Z1041" i="8"/>
  <c r="Z1040" i="8"/>
  <c r="Z1039" i="8"/>
  <c r="Z1038" i="8"/>
  <c r="Z1037" i="8"/>
  <c r="Z1036" i="8"/>
  <c r="Z1035" i="8"/>
  <c r="Z1034" i="8"/>
  <c r="Z1033" i="8"/>
  <c r="Z1032" i="8"/>
  <c r="Z1031" i="8"/>
  <c r="Z1030" i="8"/>
  <c r="Z1029" i="8"/>
  <c r="Z1028" i="8"/>
  <c r="Z1027" i="8"/>
  <c r="Z1026" i="8"/>
  <c r="Z1025" i="8"/>
  <c r="Z1024" i="8"/>
  <c r="Z1023" i="8"/>
  <c r="Z1022" i="8"/>
  <c r="Z1021" i="8"/>
  <c r="Z1020" i="8"/>
  <c r="Z1019" i="8"/>
  <c r="Z1018" i="8"/>
  <c r="Z1017" i="8"/>
  <c r="Z1016" i="8"/>
  <c r="Z1015" i="8"/>
  <c r="Z1014" i="8"/>
  <c r="Z1013" i="8"/>
  <c r="Z1012" i="8"/>
  <c r="Z1011" i="8"/>
  <c r="Z1010" i="8"/>
  <c r="Z1009" i="8"/>
  <c r="Z1008" i="8"/>
  <c r="Z1007" i="8"/>
  <c r="Z1006" i="8"/>
  <c r="Z1005" i="8"/>
  <c r="Z1004" i="8"/>
  <c r="Z1003" i="8"/>
  <c r="Z1002" i="8"/>
  <c r="Z1001" i="8"/>
  <c r="Z1000" i="8"/>
  <c r="Z999" i="8"/>
  <c r="Z998" i="8"/>
  <c r="Z997" i="8"/>
  <c r="Z996" i="8"/>
  <c r="Z995" i="8"/>
  <c r="Z994" i="8"/>
  <c r="Z993" i="8"/>
  <c r="Z992" i="8"/>
  <c r="Z991" i="8"/>
  <c r="Z990" i="8"/>
  <c r="Z989" i="8"/>
  <c r="Z988" i="8"/>
  <c r="Z987" i="8"/>
  <c r="Z986" i="8"/>
  <c r="Z985" i="8"/>
  <c r="Z984" i="8"/>
  <c r="Z983" i="8"/>
  <c r="Z982" i="8"/>
  <c r="Z981" i="8"/>
  <c r="Z980" i="8"/>
  <c r="Z979" i="8"/>
  <c r="Z978" i="8"/>
  <c r="Z977" i="8"/>
  <c r="Z976" i="8"/>
  <c r="Z975" i="8"/>
  <c r="Z974" i="8"/>
  <c r="Z973" i="8"/>
  <c r="Z972" i="8"/>
  <c r="Z971" i="8"/>
  <c r="Z970" i="8"/>
  <c r="Z969" i="8"/>
  <c r="Z968" i="8"/>
  <c r="Z967" i="8"/>
  <c r="Z966" i="8"/>
  <c r="Z965" i="8"/>
  <c r="Z964" i="8"/>
  <c r="Z963" i="8"/>
  <c r="Z962" i="8"/>
  <c r="Z961" i="8"/>
  <c r="Z960" i="8"/>
  <c r="Z959" i="8"/>
  <c r="Z958" i="8"/>
  <c r="Z957" i="8"/>
  <c r="Z956" i="8"/>
  <c r="Z955" i="8"/>
  <c r="Z954" i="8"/>
  <c r="Z953" i="8"/>
  <c r="Z952" i="8"/>
  <c r="Z951" i="8"/>
  <c r="Z950" i="8"/>
  <c r="Z949" i="8"/>
  <c r="Z948" i="8"/>
  <c r="Z947" i="8"/>
  <c r="Z946" i="8"/>
  <c r="Z945" i="8"/>
  <c r="Z944" i="8"/>
  <c r="Z943" i="8"/>
  <c r="Z942" i="8"/>
  <c r="Z941" i="8"/>
  <c r="Z940" i="8"/>
  <c r="Z939" i="8"/>
  <c r="Z938" i="8"/>
  <c r="Z937" i="8"/>
  <c r="Z936" i="8"/>
  <c r="Z935" i="8"/>
  <c r="Z934" i="8"/>
  <c r="Z933" i="8"/>
  <c r="Z932" i="8"/>
  <c r="Z931" i="8"/>
  <c r="Z930" i="8"/>
  <c r="Z929" i="8"/>
  <c r="Z928" i="8"/>
  <c r="Z927" i="8"/>
  <c r="Z926" i="8"/>
  <c r="Z925" i="8"/>
  <c r="Z924" i="8"/>
  <c r="Z923" i="8"/>
  <c r="Z922" i="8"/>
  <c r="Z921" i="8"/>
  <c r="Z920" i="8"/>
  <c r="Z919" i="8"/>
  <c r="Z918" i="8"/>
  <c r="Z917" i="8"/>
  <c r="Z916" i="8"/>
  <c r="Z915" i="8"/>
  <c r="Z914" i="8"/>
  <c r="Z913" i="8"/>
  <c r="Z912" i="8"/>
  <c r="Z911" i="8"/>
  <c r="Z910" i="8"/>
  <c r="Z909" i="8"/>
  <c r="Z908" i="8"/>
  <c r="Z907" i="8"/>
  <c r="Z906" i="8"/>
  <c r="Z905" i="8"/>
  <c r="Z904" i="8"/>
  <c r="Z903" i="8"/>
  <c r="Z902" i="8"/>
  <c r="Z901" i="8"/>
  <c r="Z900" i="8"/>
  <c r="Z899" i="8"/>
  <c r="Z898" i="8"/>
  <c r="Z897" i="8"/>
  <c r="Z896" i="8"/>
  <c r="Z895" i="8"/>
  <c r="Z894" i="8"/>
  <c r="Z893" i="8"/>
  <c r="Z892" i="8"/>
  <c r="Z891" i="8"/>
  <c r="Z890" i="8"/>
  <c r="Z889" i="8"/>
  <c r="Z888" i="8"/>
  <c r="Z887" i="8"/>
  <c r="Z886" i="8"/>
  <c r="Z885" i="8"/>
  <c r="Z884" i="8"/>
  <c r="Z883" i="8"/>
  <c r="Z882" i="8"/>
  <c r="Z881" i="8"/>
  <c r="Z880" i="8"/>
  <c r="Z879" i="8"/>
  <c r="Z878" i="8"/>
  <c r="Z877" i="8"/>
  <c r="Z876" i="8"/>
  <c r="Z875" i="8"/>
  <c r="Z874" i="8"/>
  <c r="Z873" i="8"/>
  <c r="Z872" i="8"/>
  <c r="Z871" i="8"/>
  <c r="Z870" i="8"/>
  <c r="Z869" i="8"/>
  <c r="Z868" i="8"/>
  <c r="Z867" i="8"/>
  <c r="Z866" i="8"/>
  <c r="Z865" i="8"/>
  <c r="Z864" i="8"/>
  <c r="Z863" i="8"/>
  <c r="Z862" i="8"/>
  <c r="Z861" i="8"/>
  <c r="Z860" i="8"/>
  <c r="Z859" i="8"/>
  <c r="Z858" i="8"/>
  <c r="Z857" i="8"/>
  <c r="Z856" i="8"/>
  <c r="Z855" i="8"/>
  <c r="Z854" i="8"/>
  <c r="Z853" i="8"/>
  <c r="Z852" i="8"/>
  <c r="Z851" i="8"/>
  <c r="Z850" i="8"/>
  <c r="Z849" i="8"/>
  <c r="Z848" i="8"/>
  <c r="Z847" i="8"/>
  <c r="Z846" i="8"/>
  <c r="Z845" i="8"/>
  <c r="Z844" i="8"/>
  <c r="Z843" i="8"/>
  <c r="Z842" i="8"/>
  <c r="Z841" i="8"/>
  <c r="Z840" i="8"/>
  <c r="Z839" i="8"/>
  <c r="Z838" i="8"/>
  <c r="Z837" i="8"/>
  <c r="Z836" i="8"/>
  <c r="Z835" i="8"/>
  <c r="Z834" i="8"/>
  <c r="Z833" i="8"/>
  <c r="Z832" i="8"/>
  <c r="Z831" i="8"/>
  <c r="Z830" i="8"/>
  <c r="Z829" i="8"/>
  <c r="Z828" i="8"/>
  <c r="Z827" i="8"/>
  <c r="Z826" i="8"/>
  <c r="Z825" i="8"/>
  <c r="Z824" i="8"/>
  <c r="Z823" i="8"/>
  <c r="Z822" i="8"/>
  <c r="Z821" i="8"/>
  <c r="Z820" i="8"/>
  <c r="Z819" i="8"/>
  <c r="Z818" i="8"/>
  <c r="Z817" i="8"/>
  <c r="Z816" i="8"/>
  <c r="Z815" i="8"/>
  <c r="Z814" i="8"/>
  <c r="Z813" i="8"/>
  <c r="Z812" i="8"/>
  <c r="Z811" i="8"/>
  <c r="Z810" i="8"/>
  <c r="Z809" i="8"/>
  <c r="Z808" i="8"/>
  <c r="Z807" i="8"/>
  <c r="Z806" i="8"/>
  <c r="Z805" i="8"/>
  <c r="Z804" i="8"/>
  <c r="Z803" i="8"/>
  <c r="Z802" i="8"/>
  <c r="Z801" i="8"/>
  <c r="Z800" i="8"/>
  <c r="Z799" i="8"/>
  <c r="Z798" i="8"/>
  <c r="Z797" i="8"/>
  <c r="Z796" i="8"/>
  <c r="Z795" i="8"/>
  <c r="Z794" i="8"/>
  <c r="Z793" i="8"/>
  <c r="Z792" i="8"/>
  <c r="Z791" i="8"/>
  <c r="Z790" i="8"/>
  <c r="Z789" i="8"/>
  <c r="Z788" i="8"/>
  <c r="Z787" i="8"/>
  <c r="Z786" i="8"/>
  <c r="Z785" i="8"/>
  <c r="Z784" i="8"/>
  <c r="Z783" i="8"/>
  <c r="Z782" i="8"/>
  <c r="Z781" i="8"/>
  <c r="Z780" i="8"/>
  <c r="Z779" i="8"/>
  <c r="Z778" i="8"/>
  <c r="Z777" i="8"/>
  <c r="Z776" i="8"/>
  <c r="Z775" i="8"/>
  <c r="Z774" i="8"/>
  <c r="Z773" i="8"/>
  <c r="Z772" i="8"/>
  <c r="Z771" i="8"/>
  <c r="Z770" i="8"/>
  <c r="Z769" i="8"/>
  <c r="Z768" i="8"/>
  <c r="Z767" i="8"/>
  <c r="Z766" i="8"/>
  <c r="Z765" i="8"/>
  <c r="Z764" i="8"/>
  <c r="Z763" i="8"/>
  <c r="Z762" i="8"/>
  <c r="Z761" i="8"/>
  <c r="Z760" i="8"/>
  <c r="Z759" i="8"/>
  <c r="Z758" i="8"/>
  <c r="Z757" i="8"/>
  <c r="Z756" i="8"/>
  <c r="Z755" i="8"/>
  <c r="Z754" i="8"/>
  <c r="Z753" i="8"/>
  <c r="Z752" i="8"/>
  <c r="Z751" i="8"/>
  <c r="Z750" i="8"/>
  <c r="Z749" i="8"/>
  <c r="Z748" i="8"/>
  <c r="Z747" i="8"/>
  <c r="Z746" i="8"/>
  <c r="EY361" i="1" l="1"/>
  <c r="EY360" i="1"/>
  <c r="EY358" i="1"/>
  <c r="U9" i="8"/>
  <c r="B1111" i="9"/>
  <c r="B746" i="9"/>
  <c r="B8" i="9"/>
  <c r="AB373" i="8"/>
  <c r="C121" i="3"/>
  <c r="AI4" i="1" l="1"/>
  <c r="BG4" i="1" s="1"/>
  <c r="N1471" i="9" l="1"/>
  <c r="J1471" i="9"/>
  <c r="C1471" i="9"/>
  <c r="N1470" i="9"/>
  <c r="J1470" i="9"/>
  <c r="C1470" i="9"/>
  <c r="N1469" i="9"/>
  <c r="J1469" i="9"/>
  <c r="C1469" i="9"/>
  <c r="N1468" i="9"/>
  <c r="J1468" i="9"/>
  <c r="C1468" i="9"/>
  <c r="N1467" i="9"/>
  <c r="J1467" i="9"/>
  <c r="C1467" i="9"/>
  <c r="N1466" i="9"/>
  <c r="J1466" i="9"/>
  <c r="C1466" i="9"/>
  <c r="N1465" i="9"/>
  <c r="J1465" i="9"/>
  <c r="C1465" i="9"/>
  <c r="N1464" i="9"/>
  <c r="J1464" i="9"/>
  <c r="C1464" i="9"/>
  <c r="N1463" i="9"/>
  <c r="J1463" i="9"/>
  <c r="C1463" i="9"/>
  <c r="N1462" i="9"/>
  <c r="J1462" i="9"/>
  <c r="C1462" i="9"/>
  <c r="N1461" i="9"/>
  <c r="J1461" i="9"/>
  <c r="C1461" i="9"/>
  <c r="N1460" i="9"/>
  <c r="J1460" i="9"/>
  <c r="C1460" i="9"/>
  <c r="N1459" i="9"/>
  <c r="J1459" i="9"/>
  <c r="C1459" i="9"/>
  <c r="N1458" i="9"/>
  <c r="J1458" i="9"/>
  <c r="C1458" i="9"/>
  <c r="N1457" i="9"/>
  <c r="J1457" i="9"/>
  <c r="C1457" i="9"/>
  <c r="N1456" i="9"/>
  <c r="J1456" i="9"/>
  <c r="C1456" i="9"/>
  <c r="N1455" i="9"/>
  <c r="J1455" i="9"/>
  <c r="C1455" i="9"/>
  <c r="N1454" i="9"/>
  <c r="J1454" i="9"/>
  <c r="C1454" i="9"/>
  <c r="N1453" i="9"/>
  <c r="J1453" i="9"/>
  <c r="C1453" i="9"/>
  <c r="N1452" i="9"/>
  <c r="J1452" i="9"/>
  <c r="C1452" i="9"/>
  <c r="N1451" i="9"/>
  <c r="J1451" i="9"/>
  <c r="C1451" i="9"/>
  <c r="N1450" i="9"/>
  <c r="J1450" i="9"/>
  <c r="C1450" i="9"/>
  <c r="N1449" i="9"/>
  <c r="J1449" i="9"/>
  <c r="C1449" i="9"/>
  <c r="N1448" i="9"/>
  <c r="J1448" i="9"/>
  <c r="C1448" i="9"/>
  <c r="N1447" i="9"/>
  <c r="J1447" i="9"/>
  <c r="C1447" i="9"/>
  <c r="N1446" i="9"/>
  <c r="J1446" i="9"/>
  <c r="C1446" i="9"/>
  <c r="N1445" i="9"/>
  <c r="J1445" i="9"/>
  <c r="C1445" i="9"/>
  <c r="N1444" i="9"/>
  <c r="J1444" i="9"/>
  <c r="C1444" i="9"/>
  <c r="N1443" i="9"/>
  <c r="J1443" i="9"/>
  <c r="C1443" i="9"/>
  <c r="N1442" i="9"/>
  <c r="J1442" i="9"/>
  <c r="C1442" i="9"/>
  <c r="N1441" i="9"/>
  <c r="J1441" i="9"/>
  <c r="C1441" i="9"/>
  <c r="N1440" i="9"/>
  <c r="J1440" i="9"/>
  <c r="C1440" i="9"/>
  <c r="N1439" i="9"/>
  <c r="J1439" i="9"/>
  <c r="C1439" i="9"/>
  <c r="N1438" i="9"/>
  <c r="J1438" i="9"/>
  <c r="C1438" i="9"/>
  <c r="N1437" i="9"/>
  <c r="J1437" i="9"/>
  <c r="C1437" i="9"/>
  <c r="N1436" i="9"/>
  <c r="J1436" i="9"/>
  <c r="C1436" i="9"/>
  <c r="N1435" i="9"/>
  <c r="J1435" i="9"/>
  <c r="C1435" i="9"/>
  <c r="N1434" i="9"/>
  <c r="J1434" i="9"/>
  <c r="C1434" i="9"/>
  <c r="N1433" i="9"/>
  <c r="J1433" i="9"/>
  <c r="C1433" i="9"/>
  <c r="N1432" i="9"/>
  <c r="J1432" i="9"/>
  <c r="C1432" i="9"/>
  <c r="N1431" i="9"/>
  <c r="J1431" i="9"/>
  <c r="C1431" i="9"/>
  <c r="N1430" i="9"/>
  <c r="J1430" i="9"/>
  <c r="C1430" i="9"/>
  <c r="N1429" i="9"/>
  <c r="J1429" i="9"/>
  <c r="C1429" i="9"/>
  <c r="N1428" i="9"/>
  <c r="J1428" i="9"/>
  <c r="C1428" i="9"/>
  <c r="N1427" i="9"/>
  <c r="J1427" i="9"/>
  <c r="C1427" i="9"/>
  <c r="N1426" i="9"/>
  <c r="J1426" i="9"/>
  <c r="C1426" i="9"/>
  <c r="N1425" i="9"/>
  <c r="J1425" i="9"/>
  <c r="C1425" i="9"/>
  <c r="N1424" i="9"/>
  <c r="J1424" i="9"/>
  <c r="C1424" i="9"/>
  <c r="N1423" i="9"/>
  <c r="J1423" i="9"/>
  <c r="C1423" i="9"/>
  <c r="N1422" i="9"/>
  <c r="J1422" i="9"/>
  <c r="C1422" i="9"/>
  <c r="N1421" i="9"/>
  <c r="J1421" i="9"/>
  <c r="C1421" i="9"/>
  <c r="N1420" i="9"/>
  <c r="J1420" i="9"/>
  <c r="C1420" i="9"/>
  <c r="N1419" i="9"/>
  <c r="J1419" i="9"/>
  <c r="C1419" i="9"/>
  <c r="N1418" i="9"/>
  <c r="J1418" i="9"/>
  <c r="C1418" i="9"/>
  <c r="N1417" i="9"/>
  <c r="J1417" i="9"/>
  <c r="C1417" i="9"/>
  <c r="N1416" i="9"/>
  <c r="J1416" i="9"/>
  <c r="C1416" i="9"/>
  <c r="N1415" i="9"/>
  <c r="J1415" i="9"/>
  <c r="C1415" i="9"/>
  <c r="N1414" i="9"/>
  <c r="J1414" i="9"/>
  <c r="C1414" i="9"/>
  <c r="N1413" i="9"/>
  <c r="J1413" i="9"/>
  <c r="C1413" i="9"/>
  <c r="N1412" i="9"/>
  <c r="J1412" i="9"/>
  <c r="C1412" i="9"/>
  <c r="N1411" i="9"/>
  <c r="J1411" i="9"/>
  <c r="C1411" i="9"/>
  <c r="N1410" i="9"/>
  <c r="J1410" i="9"/>
  <c r="C1410" i="9"/>
  <c r="N1409" i="9"/>
  <c r="J1409" i="9"/>
  <c r="C1409" i="9"/>
  <c r="N1408" i="9"/>
  <c r="J1408" i="9"/>
  <c r="C1408" i="9"/>
  <c r="N1407" i="9"/>
  <c r="J1407" i="9"/>
  <c r="C1407" i="9"/>
  <c r="N1406" i="9"/>
  <c r="J1406" i="9"/>
  <c r="C1406" i="9"/>
  <c r="N1405" i="9"/>
  <c r="J1405" i="9"/>
  <c r="C1405" i="9"/>
  <c r="N1404" i="9"/>
  <c r="J1404" i="9"/>
  <c r="C1404" i="9"/>
  <c r="N1403" i="9"/>
  <c r="J1403" i="9"/>
  <c r="C1403" i="9"/>
  <c r="N1402" i="9"/>
  <c r="J1402" i="9"/>
  <c r="C1402" i="9"/>
  <c r="N1401" i="9"/>
  <c r="J1401" i="9"/>
  <c r="C1401" i="9"/>
  <c r="N1400" i="9"/>
  <c r="J1400" i="9"/>
  <c r="C1400" i="9"/>
  <c r="N1399" i="9"/>
  <c r="J1399" i="9"/>
  <c r="C1399" i="9"/>
  <c r="N1398" i="9"/>
  <c r="J1398" i="9"/>
  <c r="C1398" i="9"/>
  <c r="N1397" i="9"/>
  <c r="J1397" i="9"/>
  <c r="C1397" i="9"/>
  <c r="N1396" i="9"/>
  <c r="J1396" i="9"/>
  <c r="C1396" i="9"/>
  <c r="N1395" i="9"/>
  <c r="J1395" i="9"/>
  <c r="C1395" i="9"/>
  <c r="N1394" i="9"/>
  <c r="J1394" i="9"/>
  <c r="C1394" i="9"/>
  <c r="N1393" i="9"/>
  <c r="J1393" i="9"/>
  <c r="C1393" i="9"/>
  <c r="N1392" i="9"/>
  <c r="J1392" i="9"/>
  <c r="C1392" i="9"/>
  <c r="N1391" i="9"/>
  <c r="J1391" i="9"/>
  <c r="C1391" i="9"/>
  <c r="N1390" i="9"/>
  <c r="J1390" i="9"/>
  <c r="C1390" i="9"/>
  <c r="N1389" i="9"/>
  <c r="J1389" i="9"/>
  <c r="C1389" i="9"/>
  <c r="N1388" i="9"/>
  <c r="J1388" i="9"/>
  <c r="C1388" i="9"/>
  <c r="N1387" i="9"/>
  <c r="J1387" i="9"/>
  <c r="C1387" i="9"/>
  <c r="N1386" i="9"/>
  <c r="J1386" i="9"/>
  <c r="C1386" i="9"/>
  <c r="N1385" i="9"/>
  <c r="J1385" i="9"/>
  <c r="C1385" i="9"/>
  <c r="N1384" i="9"/>
  <c r="J1384" i="9"/>
  <c r="C1384" i="9"/>
  <c r="N1383" i="9"/>
  <c r="J1383" i="9"/>
  <c r="C1383" i="9"/>
  <c r="N1382" i="9"/>
  <c r="J1382" i="9"/>
  <c r="C1382" i="9"/>
  <c r="N1381" i="9"/>
  <c r="J1381" i="9"/>
  <c r="C1381" i="9"/>
  <c r="N1380" i="9"/>
  <c r="J1380" i="9"/>
  <c r="C1380" i="9"/>
  <c r="N1379" i="9"/>
  <c r="J1379" i="9"/>
  <c r="C1379" i="9"/>
  <c r="N1378" i="9"/>
  <c r="J1378" i="9"/>
  <c r="C1378" i="9"/>
  <c r="N1377" i="9"/>
  <c r="J1377" i="9"/>
  <c r="C1377" i="9"/>
  <c r="N1376" i="9"/>
  <c r="J1376" i="9"/>
  <c r="C1376" i="9"/>
  <c r="N1375" i="9"/>
  <c r="J1375" i="9"/>
  <c r="C1375" i="9"/>
  <c r="N1374" i="9"/>
  <c r="J1374" i="9"/>
  <c r="C1374" i="9"/>
  <c r="N1373" i="9"/>
  <c r="J1373" i="9"/>
  <c r="C1373" i="9"/>
  <c r="N1372" i="9"/>
  <c r="J1372" i="9"/>
  <c r="C1372" i="9"/>
  <c r="N1371" i="9"/>
  <c r="J1371" i="9"/>
  <c r="C1371" i="9"/>
  <c r="N1370" i="9"/>
  <c r="J1370" i="9"/>
  <c r="C1370" i="9"/>
  <c r="N1369" i="9"/>
  <c r="J1369" i="9"/>
  <c r="C1369" i="9"/>
  <c r="N1368" i="9"/>
  <c r="J1368" i="9"/>
  <c r="C1368" i="9"/>
  <c r="N1367" i="9"/>
  <c r="J1367" i="9"/>
  <c r="C1367" i="9"/>
  <c r="N1366" i="9"/>
  <c r="J1366" i="9"/>
  <c r="C1366" i="9"/>
  <c r="N1365" i="9"/>
  <c r="J1365" i="9"/>
  <c r="C1365" i="9"/>
  <c r="N1364" i="9"/>
  <c r="J1364" i="9"/>
  <c r="C1364" i="9"/>
  <c r="N1363" i="9"/>
  <c r="J1363" i="9"/>
  <c r="C1363" i="9"/>
  <c r="N1362" i="9"/>
  <c r="J1362" i="9"/>
  <c r="C1362" i="9"/>
  <c r="N1361" i="9"/>
  <c r="J1361" i="9"/>
  <c r="C1361" i="9"/>
  <c r="N1360" i="9"/>
  <c r="J1360" i="9"/>
  <c r="C1360" i="9"/>
  <c r="N1359" i="9"/>
  <c r="J1359" i="9"/>
  <c r="C1359" i="9"/>
  <c r="N1358" i="9"/>
  <c r="J1358" i="9"/>
  <c r="C1358" i="9"/>
  <c r="N1357" i="9"/>
  <c r="J1357" i="9"/>
  <c r="C1357" i="9"/>
  <c r="N1356" i="9"/>
  <c r="J1356" i="9"/>
  <c r="C1356" i="9"/>
  <c r="N1355" i="9"/>
  <c r="J1355" i="9"/>
  <c r="C1355" i="9"/>
  <c r="N1354" i="9"/>
  <c r="J1354" i="9"/>
  <c r="C1354" i="9"/>
  <c r="N1353" i="9"/>
  <c r="J1353" i="9"/>
  <c r="C1353" i="9"/>
  <c r="N1352" i="9"/>
  <c r="J1352" i="9"/>
  <c r="C1352" i="9"/>
  <c r="N1351" i="9"/>
  <c r="J1351" i="9"/>
  <c r="C1351" i="9"/>
  <c r="N1350" i="9"/>
  <c r="J1350" i="9"/>
  <c r="C1350" i="9"/>
  <c r="N1349" i="9"/>
  <c r="J1349" i="9"/>
  <c r="C1349" i="9"/>
  <c r="N1348" i="9"/>
  <c r="J1348" i="9"/>
  <c r="C1348" i="9"/>
  <c r="N1347" i="9"/>
  <c r="J1347" i="9"/>
  <c r="C1347" i="9"/>
  <c r="N1346" i="9"/>
  <c r="J1346" i="9"/>
  <c r="C1346" i="9"/>
  <c r="N1345" i="9"/>
  <c r="J1345" i="9"/>
  <c r="C1345" i="9"/>
  <c r="N1344" i="9"/>
  <c r="J1344" i="9"/>
  <c r="C1344" i="9"/>
  <c r="N1343" i="9"/>
  <c r="J1343" i="9"/>
  <c r="C1343" i="9"/>
  <c r="N1342" i="9"/>
  <c r="J1342" i="9"/>
  <c r="C1342" i="9"/>
  <c r="N1341" i="9"/>
  <c r="J1341" i="9"/>
  <c r="C1341" i="9"/>
  <c r="N1340" i="9"/>
  <c r="J1340" i="9"/>
  <c r="C1340" i="9"/>
  <c r="N1339" i="9"/>
  <c r="J1339" i="9"/>
  <c r="C1339" i="9"/>
  <c r="N1338" i="9"/>
  <c r="J1338" i="9"/>
  <c r="C1338" i="9"/>
  <c r="N1337" i="9"/>
  <c r="J1337" i="9"/>
  <c r="C1337" i="9"/>
  <c r="N1336" i="9"/>
  <c r="J1336" i="9"/>
  <c r="C1336" i="9"/>
  <c r="N1335" i="9"/>
  <c r="J1335" i="9"/>
  <c r="C1335" i="9"/>
  <c r="N1334" i="9"/>
  <c r="J1334" i="9"/>
  <c r="C1334" i="9"/>
  <c r="N1333" i="9"/>
  <c r="J1333" i="9"/>
  <c r="C1333" i="9"/>
  <c r="N1332" i="9"/>
  <c r="J1332" i="9"/>
  <c r="C1332" i="9"/>
  <c r="N1331" i="9"/>
  <c r="J1331" i="9"/>
  <c r="C1331" i="9"/>
  <c r="N1330" i="9"/>
  <c r="J1330" i="9"/>
  <c r="C1330" i="9"/>
  <c r="N1329" i="9"/>
  <c r="J1329" i="9"/>
  <c r="C1329" i="9"/>
  <c r="N1328" i="9"/>
  <c r="J1328" i="9"/>
  <c r="C1328" i="9"/>
  <c r="N1327" i="9"/>
  <c r="J1327" i="9"/>
  <c r="C1327" i="9"/>
  <c r="N1326" i="9"/>
  <c r="J1326" i="9"/>
  <c r="C1326" i="9"/>
  <c r="N1325" i="9"/>
  <c r="J1325" i="9"/>
  <c r="C1325" i="9"/>
  <c r="N1324" i="9"/>
  <c r="J1324" i="9"/>
  <c r="C1324" i="9"/>
  <c r="N1323" i="9"/>
  <c r="J1323" i="9"/>
  <c r="C1323" i="9"/>
  <c r="N1322" i="9"/>
  <c r="J1322" i="9"/>
  <c r="C1322" i="9"/>
  <c r="N1321" i="9"/>
  <c r="J1321" i="9"/>
  <c r="C1321" i="9"/>
  <c r="N1320" i="9"/>
  <c r="J1320" i="9"/>
  <c r="C1320" i="9"/>
  <c r="N1319" i="9"/>
  <c r="J1319" i="9"/>
  <c r="C1319" i="9"/>
  <c r="N1318" i="9"/>
  <c r="J1318" i="9"/>
  <c r="C1318" i="9"/>
  <c r="N1317" i="9"/>
  <c r="J1317" i="9"/>
  <c r="C1317" i="9"/>
  <c r="N1316" i="9"/>
  <c r="J1316" i="9"/>
  <c r="C1316" i="9"/>
  <c r="N1315" i="9"/>
  <c r="J1315" i="9"/>
  <c r="C1315" i="9"/>
  <c r="N1314" i="9"/>
  <c r="J1314" i="9"/>
  <c r="C1314" i="9"/>
  <c r="N1313" i="9"/>
  <c r="J1313" i="9"/>
  <c r="C1313" i="9"/>
  <c r="N1312" i="9"/>
  <c r="J1312" i="9"/>
  <c r="C1312" i="9"/>
  <c r="N1311" i="9"/>
  <c r="J1311" i="9"/>
  <c r="C1311" i="9"/>
  <c r="N1310" i="9"/>
  <c r="J1310" i="9"/>
  <c r="C1310" i="9"/>
  <c r="N1309" i="9"/>
  <c r="J1309" i="9"/>
  <c r="C1309" i="9"/>
  <c r="N1308" i="9"/>
  <c r="J1308" i="9"/>
  <c r="C1308" i="9"/>
  <c r="N1307" i="9"/>
  <c r="J1307" i="9"/>
  <c r="C1307" i="9"/>
  <c r="N1306" i="9"/>
  <c r="J1306" i="9"/>
  <c r="C1306" i="9"/>
  <c r="N1305" i="9"/>
  <c r="J1305" i="9"/>
  <c r="C1305" i="9"/>
  <c r="N1304" i="9"/>
  <c r="J1304" i="9"/>
  <c r="C1304" i="9"/>
  <c r="N1303" i="9"/>
  <c r="J1303" i="9"/>
  <c r="C1303" i="9"/>
  <c r="N1302" i="9"/>
  <c r="J1302" i="9"/>
  <c r="C1302" i="9"/>
  <c r="N1301" i="9"/>
  <c r="J1301" i="9"/>
  <c r="C1301" i="9"/>
  <c r="N1300" i="9"/>
  <c r="J1300" i="9"/>
  <c r="C1300" i="9"/>
  <c r="N1299" i="9"/>
  <c r="J1299" i="9"/>
  <c r="C1299" i="9"/>
  <c r="N1298" i="9"/>
  <c r="J1298" i="9"/>
  <c r="C1298" i="9"/>
  <c r="N1297" i="9"/>
  <c r="J1297" i="9"/>
  <c r="C1297" i="9"/>
  <c r="N1296" i="9"/>
  <c r="J1296" i="9"/>
  <c r="C1296" i="9"/>
  <c r="N1295" i="9"/>
  <c r="J1295" i="9"/>
  <c r="C1295" i="9"/>
  <c r="N1294" i="9"/>
  <c r="J1294" i="9"/>
  <c r="C1294" i="9"/>
  <c r="N1293" i="9"/>
  <c r="J1293" i="9"/>
  <c r="C1293" i="9"/>
  <c r="N1292" i="9"/>
  <c r="J1292" i="9"/>
  <c r="C1292" i="9"/>
  <c r="N1291" i="9"/>
  <c r="J1291" i="9"/>
  <c r="C1291" i="9"/>
  <c r="N1290" i="9"/>
  <c r="J1290" i="9"/>
  <c r="C1290" i="9"/>
  <c r="N1289" i="9"/>
  <c r="J1289" i="9"/>
  <c r="C1289" i="9"/>
  <c r="N1288" i="9"/>
  <c r="J1288" i="9"/>
  <c r="C1288" i="9"/>
  <c r="N1287" i="9"/>
  <c r="J1287" i="9"/>
  <c r="C1287" i="9"/>
  <c r="N1286" i="9"/>
  <c r="J1286" i="9"/>
  <c r="C1286" i="9"/>
  <c r="N1285" i="9"/>
  <c r="J1285" i="9"/>
  <c r="C1285" i="9"/>
  <c r="N1284" i="9"/>
  <c r="J1284" i="9"/>
  <c r="C1284" i="9"/>
  <c r="N1283" i="9"/>
  <c r="J1283" i="9"/>
  <c r="C1283" i="9"/>
  <c r="N1282" i="9"/>
  <c r="J1282" i="9"/>
  <c r="C1282" i="9"/>
  <c r="N1281" i="9"/>
  <c r="J1281" i="9"/>
  <c r="C1281" i="9"/>
  <c r="N1280" i="9"/>
  <c r="J1280" i="9"/>
  <c r="C1280" i="9"/>
  <c r="N1279" i="9"/>
  <c r="J1279" i="9"/>
  <c r="C1279" i="9"/>
  <c r="N1278" i="9"/>
  <c r="J1278" i="9"/>
  <c r="C1278" i="9"/>
  <c r="N1277" i="9"/>
  <c r="J1277" i="9"/>
  <c r="C1277" i="9"/>
  <c r="N1276" i="9"/>
  <c r="J1276" i="9"/>
  <c r="C1276" i="9"/>
  <c r="N1275" i="9"/>
  <c r="J1275" i="9"/>
  <c r="C1275" i="9"/>
  <c r="N1274" i="9"/>
  <c r="J1274" i="9"/>
  <c r="C1274" i="9"/>
  <c r="N1273" i="9"/>
  <c r="J1273" i="9"/>
  <c r="C1273" i="9"/>
  <c r="N1272" i="9"/>
  <c r="J1272" i="9"/>
  <c r="C1272" i="9"/>
  <c r="N1271" i="9"/>
  <c r="J1271" i="9"/>
  <c r="C1271" i="9"/>
  <c r="N1270" i="9"/>
  <c r="J1270" i="9"/>
  <c r="C1270" i="9"/>
  <c r="N1269" i="9"/>
  <c r="J1269" i="9"/>
  <c r="C1269" i="9"/>
  <c r="N1268" i="9"/>
  <c r="J1268" i="9"/>
  <c r="C1268" i="9"/>
  <c r="N1267" i="9"/>
  <c r="J1267" i="9"/>
  <c r="C1267" i="9"/>
  <c r="N1266" i="9"/>
  <c r="J1266" i="9"/>
  <c r="C1266" i="9"/>
  <c r="N1265" i="9"/>
  <c r="J1265" i="9"/>
  <c r="C1265" i="9"/>
  <c r="N1264" i="9"/>
  <c r="J1264" i="9"/>
  <c r="C1264" i="9"/>
  <c r="N1263" i="9"/>
  <c r="J1263" i="9"/>
  <c r="C1263" i="9"/>
  <c r="N1262" i="9"/>
  <c r="J1262" i="9"/>
  <c r="C1262" i="9"/>
  <c r="N1261" i="9"/>
  <c r="J1261" i="9"/>
  <c r="C1261" i="9"/>
  <c r="N1260" i="9"/>
  <c r="J1260" i="9"/>
  <c r="C1260" i="9"/>
  <c r="N1259" i="9"/>
  <c r="J1259" i="9"/>
  <c r="C1259" i="9"/>
  <c r="N1258" i="9"/>
  <c r="J1258" i="9"/>
  <c r="C1258" i="9"/>
  <c r="N1257" i="9"/>
  <c r="J1257" i="9"/>
  <c r="C1257" i="9"/>
  <c r="N1256" i="9"/>
  <c r="J1256" i="9"/>
  <c r="C1256" i="9"/>
  <c r="N1255" i="9"/>
  <c r="J1255" i="9"/>
  <c r="C1255" i="9"/>
  <c r="N1254" i="9"/>
  <c r="J1254" i="9"/>
  <c r="C1254" i="9"/>
  <c r="N1253" i="9"/>
  <c r="J1253" i="9"/>
  <c r="C1253" i="9"/>
  <c r="N1252" i="9"/>
  <c r="J1252" i="9"/>
  <c r="C1252" i="9"/>
  <c r="N1251" i="9"/>
  <c r="J1251" i="9"/>
  <c r="C1251" i="9"/>
  <c r="N1250" i="9"/>
  <c r="J1250" i="9"/>
  <c r="C1250" i="9"/>
  <c r="N1249" i="9"/>
  <c r="J1249" i="9"/>
  <c r="C1249" i="9"/>
  <c r="N1248" i="9"/>
  <c r="J1248" i="9"/>
  <c r="C1248" i="9"/>
  <c r="N1247" i="9"/>
  <c r="J1247" i="9"/>
  <c r="C1247" i="9"/>
  <c r="N1246" i="9"/>
  <c r="J1246" i="9"/>
  <c r="C1246" i="9"/>
  <c r="N1245" i="9"/>
  <c r="J1245" i="9"/>
  <c r="C1245" i="9"/>
  <c r="N1244" i="9"/>
  <c r="J1244" i="9"/>
  <c r="C1244" i="9"/>
  <c r="N1243" i="9"/>
  <c r="J1243" i="9"/>
  <c r="C1243" i="9"/>
  <c r="N1242" i="9"/>
  <c r="J1242" i="9"/>
  <c r="C1242" i="9"/>
  <c r="N1241" i="9"/>
  <c r="J1241" i="9"/>
  <c r="C1241" i="9"/>
  <c r="N1240" i="9"/>
  <c r="J1240" i="9"/>
  <c r="C1240" i="9"/>
  <c r="N1239" i="9"/>
  <c r="J1239" i="9"/>
  <c r="C1239" i="9"/>
  <c r="N1238" i="9"/>
  <c r="J1238" i="9"/>
  <c r="C1238" i="9"/>
  <c r="N1237" i="9"/>
  <c r="J1237" i="9"/>
  <c r="C1237" i="9"/>
  <c r="N1236" i="9"/>
  <c r="J1236" i="9"/>
  <c r="C1236" i="9"/>
  <c r="N1235" i="9"/>
  <c r="J1235" i="9"/>
  <c r="C1235" i="9"/>
  <c r="N1234" i="9"/>
  <c r="J1234" i="9"/>
  <c r="C1234" i="9"/>
  <c r="N1233" i="9"/>
  <c r="J1233" i="9"/>
  <c r="C1233" i="9"/>
  <c r="N1232" i="9"/>
  <c r="J1232" i="9"/>
  <c r="C1232" i="9"/>
  <c r="N1231" i="9"/>
  <c r="J1231" i="9"/>
  <c r="C1231" i="9"/>
  <c r="N1230" i="9"/>
  <c r="J1230" i="9"/>
  <c r="C1230" i="9"/>
  <c r="N1229" i="9"/>
  <c r="J1229" i="9"/>
  <c r="C1229" i="9"/>
  <c r="N1228" i="9"/>
  <c r="J1228" i="9"/>
  <c r="C1228" i="9"/>
  <c r="N1227" i="9"/>
  <c r="J1227" i="9"/>
  <c r="C1227" i="9"/>
  <c r="N1226" i="9"/>
  <c r="J1226" i="9"/>
  <c r="C1226" i="9"/>
  <c r="N1225" i="9"/>
  <c r="J1225" i="9"/>
  <c r="C1225" i="9"/>
  <c r="N1224" i="9"/>
  <c r="J1224" i="9"/>
  <c r="C1224" i="9"/>
  <c r="N1223" i="9"/>
  <c r="J1223" i="9"/>
  <c r="C1223" i="9"/>
  <c r="N1222" i="9"/>
  <c r="J1222" i="9"/>
  <c r="C1222" i="9"/>
  <c r="N1221" i="9"/>
  <c r="J1221" i="9"/>
  <c r="C1221" i="9"/>
  <c r="N1220" i="9"/>
  <c r="J1220" i="9"/>
  <c r="C1220" i="9"/>
  <c r="N1219" i="9"/>
  <c r="J1219" i="9"/>
  <c r="C1219" i="9"/>
  <c r="N1218" i="9"/>
  <c r="J1218" i="9"/>
  <c r="C1218" i="9"/>
  <c r="N1217" i="9"/>
  <c r="J1217" i="9"/>
  <c r="C1217" i="9"/>
  <c r="N1216" i="9"/>
  <c r="J1216" i="9"/>
  <c r="C1216" i="9"/>
  <c r="N1215" i="9"/>
  <c r="J1215" i="9"/>
  <c r="C1215" i="9"/>
  <c r="N1214" i="9"/>
  <c r="J1214" i="9"/>
  <c r="C1214" i="9"/>
  <c r="N1213" i="9"/>
  <c r="J1213" i="9"/>
  <c r="C1213" i="9"/>
  <c r="N1212" i="9"/>
  <c r="J1212" i="9"/>
  <c r="C1212" i="9"/>
  <c r="N1211" i="9"/>
  <c r="J1211" i="9"/>
  <c r="C1211" i="9"/>
  <c r="N1210" i="9"/>
  <c r="J1210" i="9"/>
  <c r="C1210" i="9"/>
  <c r="N1209" i="9"/>
  <c r="J1209" i="9"/>
  <c r="C1209" i="9"/>
  <c r="N1208" i="9"/>
  <c r="J1208" i="9"/>
  <c r="C1208" i="9"/>
  <c r="N1207" i="9"/>
  <c r="J1207" i="9"/>
  <c r="C1207" i="9"/>
  <c r="N1206" i="9"/>
  <c r="J1206" i="9"/>
  <c r="C1206" i="9"/>
  <c r="N1205" i="9"/>
  <c r="J1205" i="9"/>
  <c r="C1205" i="9"/>
  <c r="N1204" i="9"/>
  <c r="J1204" i="9"/>
  <c r="C1204" i="9"/>
  <c r="N1203" i="9"/>
  <c r="J1203" i="9"/>
  <c r="C1203" i="9"/>
  <c r="N1202" i="9"/>
  <c r="J1202" i="9"/>
  <c r="C1202" i="9"/>
  <c r="N1201" i="9"/>
  <c r="J1201" i="9"/>
  <c r="C1201" i="9"/>
  <c r="N1200" i="9"/>
  <c r="J1200" i="9"/>
  <c r="C1200" i="9"/>
  <c r="N1199" i="9"/>
  <c r="J1199" i="9"/>
  <c r="C1199" i="9"/>
  <c r="N1198" i="9"/>
  <c r="J1198" i="9"/>
  <c r="C1198" i="9"/>
  <c r="N1197" i="9"/>
  <c r="J1197" i="9"/>
  <c r="C1197" i="9"/>
  <c r="N1196" i="9"/>
  <c r="J1196" i="9"/>
  <c r="C1196" i="9"/>
  <c r="N1195" i="9"/>
  <c r="J1195" i="9"/>
  <c r="C1195" i="9"/>
  <c r="N1194" i="9"/>
  <c r="J1194" i="9"/>
  <c r="C1194" i="9"/>
  <c r="N1193" i="9"/>
  <c r="J1193" i="9"/>
  <c r="C1193" i="9"/>
  <c r="N1192" i="9"/>
  <c r="J1192" i="9"/>
  <c r="C1192" i="9"/>
  <c r="N1191" i="9"/>
  <c r="J1191" i="9"/>
  <c r="C1191" i="9"/>
  <c r="N1190" i="9"/>
  <c r="J1190" i="9"/>
  <c r="C1190" i="9"/>
  <c r="N1189" i="9"/>
  <c r="J1189" i="9"/>
  <c r="C1189" i="9"/>
  <c r="N1188" i="9"/>
  <c r="J1188" i="9"/>
  <c r="C1188" i="9"/>
  <c r="N1187" i="9"/>
  <c r="J1187" i="9"/>
  <c r="C1187" i="9"/>
  <c r="N1186" i="9"/>
  <c r="J1186" i="9"/>
  <c r="C1186" i="9"/>
  <c r="N1185" i="9"/>
  <c r="J1185" i="9"/>
  <c r="C1185" i="9"/>
  <c r="N1184" i="9"/>
  <c r="J1184" i="9"/>
  <c r="C1184" i="9"/>
  <c r="N1183" i="9"/>
  <c r="J1183" i="9"/>
  <c r="C1183" i="9"/>
  <c r="N1182" i="9"/>
  <c r="J1182" i="9"/>
  <c r="C1182" i="9"/>
  <c r="N1181" i="9"/>
  <c r="J1181" i="9"/>
  <c r="C1181" i="9"/>
  <c r="N1180" i="9"/>
  <c r="J1180" i="9"/>
  <c r="C1180" i="9"/>
  <c r="N1179" i="9"/>
  <c r="J1179" i="9"/>
  <c r="C1179" i="9"/>
  <c r="N1178" i="9"/>
  <c r="J1178" i="9"/>
  <c r="C1178" i="9"/>
  <c r="N1177" i="9"/>
  <c r="J1177" i="9"/>
  <c r="C1177" i="9"/>
  <c r="N1176" i="9"/>
  <c r="J1176" i="9"/>
  <c r="C1176" i="9"/>
  <c r="N1175" i="9"/>
  <c r="J1175" i="9"/>
  <c r="C1175" i="9"/>
  <c r="N1174" i="9"/>
  <c r="J1174" i="9"/>
  <c r="C1174" i="9"/>
  <c r="N1173" i="9"/>
  <c r="J1173" i="9"/>
  <c r="C1173" i="9"/>
  <c r="N1172" i="9"/>
  <c r="J1172" i="9"/>
  <c r="C1172" i="9"/>
  <c r="N1171" i="9"/>
  <c r="J1171" i="9"/>
  <c r="C1171" i="9"/>
  <c r="N1170" i="9"/>
  <c r="J1170" i="9"/>
  <c r="C1170" i="9"/>
  <c r="N1169" i="9"/>
  <c r="J1169" i="9"/>
  <c r="C1169" i="9"/>
  <c r="N1168" i="9"/>
  <c r="J1168" i="9"/>
  <c r="C1168" i="9"/>
  <c r="N1167" i="9"/>
  <c r="J1167" i="9"/>
  <c r="C1167" i="9"/>
  <c r="N1166" i="9"/>
  <c r="J1166" i="9"/>
  <c r="C1166" i="9"/>
  <c r="N1165" i="9"/>
  <c r="J1165" i="9"/>
  <c r="C1165" i="9"/>
  <c r="N1164" i="9"/>
  <c r="J1164" i="9"/>
  <c r="C1164" i="9"/>
  <c r="N1163" i="9"/>
  <c r="J1163" i="9"/>
  <c r="C1163" i="9"/>
  <c r="N1162" i="9"/>
  <c r="J1162" i="9"/>
  <c r="C1162" i="9"/>
  <c r="N1161" i="9"/>
  <c r="J1161" i="9"/>
  <c r="C1161" i="9"/>
  <c r="N1160" i="9"/>
  <c r="J1160" i="9"/>
  <c r="C1160" i="9"/>
  <c r="N1159" i="9"/>
  <c r="J1159" i="9"/>
  <c r="C1159" i="9"/>
  <c r="N1158" i="9"/>
  <c r="J1158" i="9"/>
  <c r="C1158" i="9"/>
  <c r="N1157" i="9"/>
  <c r="J1157" i="9"/>
  <c r="C1157" i="9"/>
  <c r="N1156" i="9"/>
  <c r="J1156" i="9"/>
  <c r="C1156" i="9"/>
  <c r="N1155" i="9"/>
  <c r="J1155" i="9"/>
  <c r="C1155" i="9"/>
  <c r="N1154" i="9"/>
  <c r="J1154" i="9"/>
  <c r="C1154" i="9"/>
  <c r="N1153" i="9"/>
  <c r="J1153" i="9"/>
  <c r="C1153" i="9"/>
  <c r="N1152" i="9"/>
  <c r="J1152" i="9"/>
  <c r="C1152" i="9"/>
  <c r="N1151" i="9"/>
  <c r="J1151" i="9"/>
  <c r="C1151" i="9"/>
  <c r="N1150" i="9"/>
  <c r="J1150" i="9"/>
  <c r="C1150" i="9"/>
  <c r="N1149" i="9"/>
  <c r="J1149" i="9"/>
  <c r="C1149" i="9"/>
  <c r="N1148" i="9"/>
  <c r="J1148" i="9"/>
  <c r="C1148" i="9"/>
  <c r="N1147" i="9"/>
  <c r="J1147" i="9"/>
  <c r="C1147" i="9"/>
  <c r="N1146" i="9"/>
  <c r="J1146" i="9"/>
  <c r="C1146" i="9"/>
  <c r="N1145" i="9"/>
  <c r="J1145" i="9"/>
  <c r="C1145" i="9"/>
  <c r="N1144" i="9"/>
  <c r="J1144" i="9"/>
  <c r="C1144" i="9"/>
  <c r="N1143" i="9"/>
  <c r="J1143" i="9"/>
  <c r="C1143" i="9"/>
  <c r="N1142" i="9"/>
  <c r="J1142" i="9"/>
  <c r="C1142" i="9"/>
  <c r="N1141" i="9"/>
  <c r="J1141" i="9"/>
  <c r="C1141" i="9"/>
  <c r="N1140" i="9"/>
  <c r="J1140" i="9"/>
  <c r="C1140" i="9"/>
  <c r="N1139" i="9"/>
  <c r="J1139" i="9"/>
  <c r="C1139" i="9"/>
  <c r="N1138" i="9"/>
  <c r="J1138" i="9"/>
  <c r="C1138" i="9"/>
  <c r="N1137" i="9"/>
  <c r="J1137" i="9"/>
  <c r="C1137" i="9"/>
  <c r="N1136" i="9"/>
  <c r="J1136" i="9"/>
  <c r="C1136" i="9"/>
  <c r="N1135" i="9"/>
  <c r="J1135" i="9"/>
  <c r="C1135" i="9"/>
  <c r="N1134" i="9"/>
  <c r="J1134" i="9"/>
  <c r="C1134" i="9"/>
  <c r="N1133" i="9"/>
  <c r="J1133" i="9"/>
  <c r="C1133" i="9"/>
  <c r="N1132" i="9"/>
  <c r="J1132" i="9"/>
  <c r="C1132" i="9"/>
  <c r="N1131" i="9"/>
  <c r="J1131" i="9"/>
  <c r="C1131" i="9"/>
  <c r="N1130" i="9"/>
  <c r="J1130" i="9"/>
  <c r="C1130" i="9"/>
  <c r="N1129" i="9"/>
  <c r="J1129" i="9"/>
  <c r="C1129" i="9"/>
  <c r="N1128" i="9"/>
  <c r="J1128" i="9"/>
  <c r="C1128" i="9"/>
  <c r="N1127" i="9"/>
  <c r="J1127" i="9"/>
  <c r="C1127" i="9"/>
  <c r="N1126" i="9"/>
  <c r="J1126" i="9"/>
  <c r="C1126" i="9"/>
  <c r="N1125" i="9"/>
  <c r="J1125" i="9"/>
  <c r="C1125" i="9"/>
  <c r="N1124" i="9"/>
  <c r="J1124" i="9"/>
  <c r="C1124" i="9"/>
  <c r="N1123" i="9"/>
  <c r="J1123" i="9"/>
  <c r="C1123" i="9"/>
  <c r="N1122" i="9"/>
  <c r="J1122" i="9"/>
  <c r="C1122" i="9"/>
  <c r="N1121" i="9"/>
  <c r="J1121" i="9"/>
  <c r="C1121" i="9"/>
  <c r="N1120" i="9"/>
  <c r="J1120" i="9"/>
  <c r="C1120" i="9"/>
  <c r="N1119" i="9"/>
  <c r="J1119" i="9"/>
  <c r="C1119" i="9"/>
  <c r="N1118" i="9"/>
  <c r="J1118" i="9"/>
  <c r="C1118" i="9"/>
  <c r="N1117" i="9"/>
  <c r="J1117" i="9"/>
  <c r="C1117" i="9"/>
  <c r="N1116" i="9"/>
  <c r="J1116" i="9"/>
  <c r="C1116" i="9"/>
  <c r="N1115" i="9"/>
  <c r="J1115" i="9"/>
  <c r="C1115" i="9"/>
  <c r="N1114" i="9"/>
  <c r="J1114" i="9"/>
  <c r="C1114" i="9"/>
  <c r="N1113" i="9"/>
  <c r="J1113" i="9"/>
  <c r="C1113" i="9"/>
  <c r="N1112" i="9"/>
  <c r="J1112" i="9"/>
  <c r="C1112" i="9"/>
  <c r="N1111" i="9"/>
  <c r="J1111" i="9"/>
  <c r="C1111" i="9"/>
  <c r="N1106" i="9"/>
  <c r="J1106" i="9"/>
  <c r="N1105" i="9"/>
  <c r="J1105" i="9"/>
  <c r="N1104" i="9"/>
  <c r="J1104" i="9"/>
  <c r="N1103" i="9"/>
  <c r="J1103" i="9"/>
  <c r="N1102" i="9"/>
  <c r="J1102" i="9"/>
  <c r="N1101" i="9"/>
  <c r="J1101" i="9"/>
  <c r="N1100" i="9"/>
  <c r="J1100" i="9"/>
  <c r="N1099" i="9"/>
  <c r="J1099" i="9"/>
  <c r="N1098" i="9"/>
  <c r="J1098" i="9"/>
  <c r="N1097" i="9"/>
  <c r="J1097" i="9"/>
  <c r="N1096" i="9"/>
  <c r="J1096" i="9"/>
  <c r="N1095" i="9"/>
  <c r="J1095" i="9"/>
  <c r="N1094" i="9"/>
  <c r="J1094" i="9"/>
  <c r="N1093" i="9"/>
  <c r="J1093" i="9"/>
  <c r="N1092" i="9"/>
  <c r="J1092" i="9"/>
  <c r="N1091" i="9"/>
  <c r="J1091" i="9"/>
  <c r="N1090" i="9"/>
  <c r="J1090" i="9"/>
  <c r="N1089" i="9"/>
  <c r="J1089" i="9"/>
  <c r="N1088" i="9"/>
  <c r="J1088" i="9"/>
  <c r="N1087" i="9"/>
  <c r="J1087" i="9"/>
  <c r="N1086" i="9"/>
  <c r="J1086" i="9"/>
  <c r="N1085" i="9"/>
  <c r="J1085" i="9"/>
  <c r="N1084" i="9"/>
  <c r="J1084" i="9"/>
  <c r="N1083" i="9"/>
  <c r="J1083" i="9"/>
  <c r="N1082" i="9"/>
  <c r="J1082" i="9"/>
  <c r="N1081" i="9"/>
  <c r="J1081" i="9"/>
  <c r="N1080" i="9"/>
  <c r="J1080" i="9"/>
  <c r="N1079" i="9"/>
  <c r="J1079" i="9"/>
  <c r="N1078" i="9"/>
  <c r="J1078" i="9"/>
  <c r="N1077" i="9"/>
  <c r="J1077" i="9"/>
  <c r="N1076" i="9"/>
  <c r="J1076" i="9"/>
  <c r="N1075" i="9"/>
  <c r="J1075" i="9"/>
  <c r="N1074" i="9"/>
  <c r="J1074" i="9"/>
  <c r="N1073" i="9"/>
  <c r="J1073" i="9"/>
  <c r="N1072" i="9"/>
  <c r="J1072" i="9"/>
  <c r="N1071" i="9"/>
  <c r="J1071" i="9"/>
  <c r="N1070" i="9"/>
  <c r="J1070" i="9"/>
  <c r="N1069" i="9"/>
  <c r="J1069" i="9"/>
  <c r="N1068" i="9"/>
  <c r="J1068" i="9"/>
  <c r="N1067" i="9"/>
  <c r="J1067" i="9"/>
  <c r="N1066" i="9"/>
  <c r="J1066" i="9"/>
  <c r="N1065" i="9"/>
  <c r="J1065" i="9"/>
  <c r="N1064" i="9"/>
  <c r="J1064" i="9"/>
  <c r="N1063" i="9"/>
  <c r="J1063" i="9"/>
  <c r="N1062" i="9"/>
  <c r="J1062" i="9"/>
  <c r="N1061" i="9"/>
  <c r="J1061" i="9"/>
  <c r="N1060" i="9"/>
  <c r="J1060" i="9"/>
  <c r="N1059" i="9"/>
  <c r="J1059" i="9"/>
  <c r="N1058" i="9"/>
  <c r="J1058" i="9"/>
  <c r="N1057" i="9"/>
  <c r="J1057" i="9"/>
  <c r="N1056" i="9"/>
  <c r="J1056" i="9"/>
  <c r="N1055" i="9"/>
  <c r="J1055" i="9"/>
  <c r="N1054" i="9"/>
  <c r="J1054" i="9"/>
  <c r="N1053" i="9"/>
  <c r="J1053" i="9"/>
  <c r="N1052" i="9"/>
  <c r="J1052" i="9"/>
  <c r="N1051" i="9"/>
  <c r="J1051" i="9"/>
  <c r="N1050" i="9"/>
  <c r="J1050" i="9"/>
  <c r="N1049" i="9"/>
  <c r="J1049" i="9"/>
  <c r="N1048" i="9"/>
  <c r="J1048" i="9"/>
  <c r="N1047" i="9"/>
  <c r="J1047" i="9"/>
  <c r="N1046" i="9"/>
  <c r="J1046" i="9"/>
  <c r="N1045" i="9"/>
  <c r="J1045" i="9"/>
  <c r="N1044" i="9"/>
  <c r="J1044" i="9"/>
  <c r="N1043" i="9"/>
  <c r="J1043" i="9"/>
  <c r="N1042" i="9"/>
  <c r="J1042" i="9"/>
  <c r="N1041" i="9"/>
  <c r="J1041" i="9"/>
  <c r="N1040" i="9"/>
  <c r="J1040" i="9"/>
  <c r="N1039" i="9"/>
  <c r="J1039" i="9"/>
  <c r="N1038" i="9"/>
  <c r="J1038" i="9"/>
  <c r="N1037" i="9"/>
  <c r="J1037" i="9"/>
  <c r="N1036" i="9"/>
  <c r="J1036" i="9"/>
  <c r="N1035" i="9"/>
  <c r="J1035" i="9"/>
  <c r="N1034" i="9"/>
  <c r="J1034" i="9"/>
  <c r="N1033" i="9"/>
  <c r="J1033" i="9"/>
  <c r="N1032" i="9"/>
  <c r="J1032" i="9"/>
  <c r="N1031" i="9"/>
  <c r="J1031" i="9"/>
  <c r="N1030" i="9"/>
  <c r="J1030" i="9"/>
  <c r="N1029" i="9"/>
  <c r="J1029" i="9"/>
  <c r="N1028" i="9"/>
  <c r="J1028" i="9"/>
  <c r="N1027" i="9"/>
  <c r="J1027" i="9"/>
  <c r="N1026" i="9"/>
  <c r="J1026" i="9"/>
  <c r="N1025" i="9"/>
  <c r="J1025" i="9"/>
  <c r="N1024" i="9"/>
  <c r="J1024" i="9"/>
  <c r="N1023" i="9"/>
  <c r="J1023" i="9"/>
  <c r="N1022" i="9"/>
  <c r="J1022" i="9"/>
  <c r="N1021" i="9"/>
  <c r="J1021" i="9"/>
  <c r="N1020" i="9"/>
  <c r="J1020" i="9"/>
  <c r="N1019" i="9"/>
  <c r="J1019" i="9"/>
  <c r="N1018" i="9"/>
  <c r="J1018" i="9"/>
  <c r="N1017" i="9"/>
  <c r="J1017" i="9"/>
  <c r="N1016" i="9"/>
  <c r="J1016" i="9"/>
  <c r="N1015" i="9"/>
  <c r="J1015" i="9"/>
  <c r="N1014" i="9"/>
  <c r="J1014" i="9"/>
  <c r="N1013" i="9"/>
  <c r="J1013" i="9"/>
  <c r="N1012" i="9"/>
  <c r="J1012" i="9"/>
  <c r="N1011" i="9"/>
  <c r="J1011" i="9"/>
  <c r="N1010" i="9"/>
  <c r="J1010" i="9"/>
  <c r="N1009" i="9"/>
  <c r="J1009" i="9"/>
  <c r="N1008" i="9"/>
  <c r="J1008" i="9"/>
  <c r="N1007" i="9"/>
  <c r="J1007" i="9"/>
  <c r="N1006" i="9"/>
  <c r="J1006" i="9"/>
  <c r="N1005" i="9"/>
  <c r="J1005" i="9"/>
  <c r="N1004" i="9"/>
  <c r="J1004" i="9"/>
  <c r="N1003" i="9"/>
  <c r="J1003" i="9"/>
  <c r="N1002" i="9"/>
  <c r="J1002" i="9"/>
  <c r="N1001" i="9"/>
  <c r="J1001" i="9"/>
  <c r="N1000" i="9"/>
  <c r="J1000" i="9"/>
  <c r="N999" i="9"/>
  <c r="J999" i="9"/>
  <c r="N998" i="9"/>
  <c r="J998" i="9"/>
  <c r="N997" i="9"/>
  <c r="J997" i="9"/>
  <c r="N996" i="9"/>
  <c r="J996" i="9"/>
  <c r="N995" i="9"/>
  <c r="J995" i="9"/>
  <c r="N994" i="9"/>
  <c r="J994" i="9"/>
  <c r="N993" i="9"/>
  <c r="J993" i="9"/>
  <c r="N992" i="9"/>
  <c r="J992" i="9"/>
  <c r="N991" i="9"/>
  <c r="J991" i="9"/>
  <c r="N990" i="9"/>
  <c r="J990" i="9"/>
  <c r="N989" i="9"/>
  <c r="J989" i="9"/>
  <c r="N988" i="9"/>
  <c r="J988" i="9"/>
  <c r="N987" i="9"/>
  <c r="J987" i="9"/>
  <c r="N986" i="9"/>
  <c r="J986" i="9"/>
  <c r="N985" i="9"/>
  <c r="J985" i="9"/>
  <c r="N984" i="9"/>
  <c r="J984" i="9"/>
  <c r="N983" i="9"/>
  <c r="J983" i="9"/>
  <c r="N982" i="9"/>
  <c r="J982" i="9"/>
  <c r="N981" i="9"/>
  <c r="J981" i="9"/>
  <c r="N980" i="9"/>
  <c r="J980" i="9"/>
  <c r="N979" i="9"/>
  <c r="J979" i="9"/>
  <c r="N978" i="9"/>
  <c r="J978" i="9"/>
  <c r="N977" i="9"/>
  <c r="J977" i="9"/>
  <c r="N976" i="9"/>
  <c r="J976" i="9"/>
  <c r="N975" i="9"/>
  <c r="J975" i="9"/>
  <c r="N974" i="9"/>
  <c r="J974" i="9"/>
  <c r="N973" i="9"/>
  <c r="J973" i="9"/>
  <c r="N972" i="9"/>
  <c r="J972" i="9"/>
  <c r="N971" i="9"/>
  <c r="J971" i="9"/>
  <c r="N970" i="9"/>
  <c r="J970" i="9"/>
  <c r="N969" i="9"/>
  <c r="J969" i="9"/>
  <c r="N968" i="9"/>
  <c r="J968" i="9"/>
  <c r="N967" i="9"/>
  <c r="J967" i="9"/>
  <c r="N966" i="9"/>
  <c r="J966" i="9"/>
  <c r="N965" i="9"/>
  <c r="J965" i="9"/>
  <c r="N964" i="9"/>
  <c r="J964" i="9"/>
  <c r="N963" i="9"/>
  <c r="J963" i="9"/>
  <c r="N962" i="9"/>
  <c r="J962" i="9"/>
  <c r="N961" i="9"/>
  <c r="J961" i="9"/>
  <c r="N960" i="9"/>
  <c r="J960" i="9"/>
  <c r="N959" i="9"/>
  <c r="J959" i="9"/>
  <c r="N958" i="9"/>
  <c r="J958" i="9"/>
  <c r="N957" i="9"/>
  <c r="J957" i="9"/>
  <c r="N956" i="9"/>
  <c r="J956" i="9"/>
  <c r="N955" i="9"/>
  <c r="J955" i="9"/>
  <c r="N954" i="9"/>
  <c r="J954" i="9"/>
  <c r="N953" i="9"/>
  <c r="J953" i="9"/>
  <c r="N952" i="9"/>
  <c r="J952" i="9"/>
  <c r="N951" i="9"/>
  <c r="J951" i="9"/>
  <c r="N950" i="9"/>
  <c r="J950" i="9"/>
  <c r="N949" i="9"/>
  <c r="J949" i="9"/>
  <c r="N948" i="9"/>
  <c r="J948" i="9"/>
  <c r="N947" i="9"/>
  <c r="J947" i="9"/>
  <c r="N946" i="9"/>
  <c r="J946" i="9"/>
  <c r="N945" i="9"/>
  <c r="J945" i="9"/>
  <c r="N944" i="9"/>
  <c r="J944" i="9"/>
  <c r="N943" i="9"/>
  <c r="J943" i="9"/>
  <c r="N942" i="9"/>
  <c r="J942" i="9"/>
  <c r="N941" i="9"/>
  <c r="J941" i="9"/>
  <c r="N940" i="9"/>
  <c r="J940" i="9"/>
  <c r="N939" i="9"/>
  <c r="J939" i="9"/>
  <c r="N938" i="9"/>
  <c r="J938" i="9"/>
  <c r="N937" i="9"/>
  <c r="J937" i="9"/>
  <c r="N936" i="9"/>
  <c r="J936" i="9"/>
  <c r="N935" i="9"/>
  <c r="J935" i="9"/>
  <c r="N934" i="9"/>
  <c r="J934" i="9"/>
  <c r="N933" i="9"/>
  <c r="J933" i="9"/>
  <c r="N932" i="9"/>
  <c r="J932" i="9"/>
  <c r="N931" i="9"/>
  <c r="J931" i="9"/>
  <c r="N930" i="9"/>
  <c r="J930" i="9"/>
  <c r="N929" i="9"/>
  <c r="J929" i="9"/>
  <c r="N928" i="9"/>
  <c r="J928" i="9"/>
  <c r="N927" i="9"/>
  <c r="J927" i="9"/>
  <c r="N926" i="9"/>
  <c r="J926" i="9"/>
  <c r="N925" i="9"/>
  <c r="J925" i="9"/>
  <c r="N924" i="9"/>
  <c r="J924" i="9"/>
  <c r="N923" i="9"/>
  <c r="J923" i="9"/>
  <c r="N922" i="9"/>
  <c r="J922" i="9"/>
  <c r="N921" i="9"/>
  <c r="J921" i="9"/>
  <c r="N920" i="9"/>
  <c r="J920" i="9"/>
  <c r="N919" i="9"/>
  <c r="J919" i="9"/>
  <c r="N918" i="9"/>
  <c r="J918" i="9"/>
  <c r="N917" i="9"/>
  <c r="J917" i="9"/>
  <c r="N916" i="9"/>
  <c r="J916" i="9"/>
  <c r="N915" i="9"/>
  <c r="J915" i="9"/>
  <c r="N914" i="9"/>
  <c r="J914" i="9"/>
  <c r="N913" i="9"/>
  <c r="J913" i="9"/>
  <c r="N912" i="9"/>
  <c r="J912" i="9"/>
  <c r="N911" i="9"/>
  <c r="J911" i="9"/>
  <c r="N910" i="9"/>
  <c r="J910" i="9"/>
  <c r="N909" i="9"/>
  <c r="J909" i="9"/>
  <c r="N908" i="9"/>
  <c r="J908" i="9"/>
  <c r="N907" i="9"/>
  <c r="J907" i="9"/>
  <c r="N906" i="9"/>
  <c r="J906" i="9"/>
  <c r="N905" i="9"/>
  <c r="J905" i="9"/>
  <c r="N904" i="9"/>
  <c r="J904" i="9"/>
  <c r="N903" i="9"/>
  <c r="J903" i="9"/>
  <c r="N902" i="9"/>
  <c r="J902" i="9"/>
  <c r="N901" i="9"/>
  <c r="J901" i="9"/>
  <c r="N900" i="9"/>
  <c r="J900" i="9"/>
  <c r="N899" i="9"/>
  <c r="J899" i="9"/>
  <c r="N898" i="9"/>
  <c r="J898" i="9"/>
  <c r="N897" i="9"/>
  <c r="J897" i="9"/>
  <c r="N896" i="9"/>
  <c r="J896" i="9"/>
  <c r="N895" i="9"/>
  <c r="J895" i="9"/>
  <c r="N894" i="9"/>
  <c r="J894" i="9"/>
  <c r="N893" i="9"/>
  <c r="J893" i="9"/>
  <c r="N892" i="9"/>
  <c r="J892" i="9"/>
  <c r="N891" i="9"/>
  <c r="J891" i="9"/>
  <c r="N890" i="9"/>
  <c r="J890" i="9"/>
  <c r="N889" i="9"/>
  <c r="J889" i="9"/>
  <c r="N888" i="9"/>
  <c r="J888" i="9"/>
  <c r="N887" i="9"/>
  <c r="J887" i="9"/>
  <c r="N886" i="9"/>
  <c r="J886" i="9"/>
  <c r="N885" i="9"/>
  <c r="J885" i="9"/>
  <c r="N884" i="9"/>
  <c r="J884" i="9"/>
  <c r="N883" i="9"/>
  <c r="J883" i="9"/>
  <c r="N882" i="9"/>
  <c r="J882" i="9"/>
  <c r="N881" i="9"/>
  <c r="J881" i="9"/>
  <c r="N880" i="9"/>
  <c r="J880" i="9"/>
  <c r="N879" i="9"/>
  <c r="J879" i="9"/>
  <c r="N878" i="9"/>
  <c r="J878" i="9"/>
  <c r="N877" i="9"/>
  <c r="J877" i="9"/>
  <c r="N876" i="9"/>
  <c r="J876" i="9"/>
  <c r="N875" i="9"/>
  <c r="J875" i="9"/>
  <c r="N874" i="9"/>
  <c r="J874" i="9"/>
  <c r="N873" i="9"/>
  <c r="J873" i="9"/>
  <c r="N872" i="9"/>
  <c r="J872" i="9"/>
  <c r="N871" i="9"/>
  <c r="J871" i="9"/>
  <c r="N870" i="9"/>
  <c r="J870" i="9"/>
  <c r="N869" i="9"/>
  <c r="J869" i="9"/>
  <c r="N868" i="9"/>
  <c r="J868" i="9"/>
  <c r="N867" i="9"/>
  <c r="J867" i="9"/>
  <c r="N866" i="9"/>
  <c r="J866" i="9"/>
  <c r="N865" i="9"/>
  <c r="J865" i="9"/>
  <c r="N864" i="9"/>
  <c r="J864" i="9"/>
  <c r="N863" i="9"/>
  <c r="J863" i="9"/>
  <c r="N862" i="9"/>
  <c r="J862" i="9"/>
  <c r="N861" i="9"/>
  <c r="J861" i="9"/>
  <c r="N860" i="9"/>
  <c r="J860" i="9"/>
  <c r="N859" i="9"/>
  <c r="J859" i="9"/>
  <c r="N858" i="9"/>
  <c r="J858" i="9"/>
  <c r="N857" i="9"/>
  <c r="J857" i="9"/>
  <c r="N856" i="9"/>
  <c r="J856" i="9"/>
  <c r="N855" i="9"/>
  <c r="J855" i="9"/>
  <c r="N854" i="9"/>
  <c r="J854" i="9"/>
  <c r="N853" i="9"/>
  <c r="J853" i="9"/>
  <c r="N852" i="9"/>
  <c r="J852" i="9"/>
  <c r="N851" i="9"/>
  <c r="J851" i="9"/>
  <c r="N850" i="9"/>
  <c r="J850" i="9"/>
  <c r="N849" i="9"/>
  <c r="J849" i="9"/>
  <c r="N848" i="9"/>
  <c r="J848" i="9"/>
  <c r="N847" i="9"/>
  <c r="J847" i="9"/>
  <c r="N846" i="9"/>
  <c r="J846" i="9"/>
  <c r="N845" i="9"/>
  <c r="J845" i="9"/>
  <c r="N844" i="9"/>
  <c r="J844" i="9"/>
  <c r="N843" i="9"/>
  <c r="J843" i="9"/>
  <c r="N842" i="9"/>
  <c r="J842" i="9"/>
  <c r="N841" i="9"/>
  <c r="J841" i="9"/>
  <c r="N840" i="9"/>
  <c r="J840" i="9"/>
  <c r="N839" i="9"/>
  <c r="J839" i="9"/>
  <c r="N838" i="9"/>
  <c r="J838" i="9"/>
  <c r="N837" i="9"/>
  <c r="J837" i="9"/>
  <c r="N836" i="9"/>
  <c r="J836" i="9"/>
  <c r="N835" i="9"/>
  <c r="J835" i="9"/>
  <c r="N834" i="9"/>
  <c r="J834" i="9"/>
  <c r="N833" i="9"/>
  <c r="J833" i="9"/>
  <c r="N832" i="9"/>
  <c r="J832" i="9"/>
  <c r="N831" i="9"/>
  <c r="J831" i="9"/>
  <c r="N830" i="9"/>
  <c r="J830" i="9"/>
  <c r="N829" i="9"/>
  <c r="J829" i="9"/>
  <c r="N828" i="9"/>
  <c r="J828" i="9"/>
  <c r="N827" i="9"/>
  <c r="J827" i="9"/>
  <c r="N826" i="9"/>
  <c r="J826" i="9"/>
  <c r="N825" i="9"/>
  <c r="J825" i="9"/>
  <c r="N824" i="9"/>
  <c r="J824" i="9"/>
  <c r="N823" i="9"/>
  <c r="J823" i="9"/>
  <c r="N822" i="9"/>
  <c r="J822" i="9"/>
  <c r="N821" i="9"/>
  <c r="J821" i="9"/>
  <c r="N820" i="9"/>
  <c r="J820" i="9"/>
  <c r="N819" i="9"/>
  <c r="J819" i="9"/>
  <c r="N818" i="9"/>
  <c r="J818" i="9"/>
  <c r="N817" i="9"/>
  <c r="J817" i="9"/>
  <c r="N816" i="9"/>
  <c r="J816" i="9"/>
  <c r="N815" i="9"/>
  <c r="J815" i="9"/>
  <c r="N814" i="9"/>
  <c r="J814" i="9"/>
  <c r="N813" i="9"/>
  <c r="J813" i="9"/>
  <c r="N812" i="9"/>
  <c r="J812" i="9"/>
  <c r="N811" i="9"/>
  <c r="J811" i="9"/>
  <c r="N810" i="9"/>
  <c r="J810" i="9"/>
  <c r="N809" i="9"/>
  <c r="J809" i="9"/>
  <c r="N808" i="9"/>
  <c r="J808" i="9"/>
  <c r="N807" i="9"/>
  <c r="J807" i="9"/>
  <c r="N806" i="9"/>
  <c r="J806" i="9"/>
  <c r="N805" i="9"/>
  <c r="J805" i="9"/>
  <c r="N804" i="9"/>
  <c r="J804" i="9"/>
  <c r="N803" i="9"/>
  <c r="J803" i="9"/>
  <c r="N802" i="9"/>
  <c r="J802" i="9"/>
  <c r="N801" i="9"/>
  <c r="J801" i="9"/>
  <c r="N800" i="9"/>
  <c r="J800" i="9"/>
  <c r="N799" i="9"/>
  <c r="J799" i="9"/>
  <c r="N798" i="9"/>
  <c r="J798" i="9"/>
  <c r="N797" i="9"/>
  <c r="J797" i="9"/>
  <c r="N796" i="9"/>
  <c r="J796" i="9"/>
  <c r="N795" i="9"/>
  <c r="J795" i="9"/>
  <c r="N794" i="9"/>
  <c r="J794" i="9"/>
  <c r="N793" i="9"/>
  <c r="J793" i="9"/>
  <c r="N792" i="9"/>
  <c r="J792" i="9"/>
  <c r="N791" i="9"/>
  <c r="J791" i="9"/>
  <c r="N790" i="9"/>
  <c r="J790" i="9"/>
  <c r="N789" i="9"/>
  <c r="J789" i="9"/>
  <c r="N788" i="9"/>
  <c r="J788" i="9"/>
  <c r="N787" i="9"/>
  <c r="J787" i="9"/>
  <c r="N786" i="9"/>
  <c r="J786" i="9"/>
  <c r="N785" i="9"/>
  <c r="J785" i="9"/>
  <c r="N784" i="9"/>
  <c r="J784" i="9"/>
  <c r="N783" i="9"/>
  <c r="J783" i="9"/>
  <c r="N782" i="9"/>
  <c r="J782" i="9"/>
  <c r="N781" i="9"/>
  <c r="J781" i="9"/>
  <c r="N780" i="9"/>
  <c r="J780" i="9"/>
  <c r="N779" i="9"/>
  <c r="J779" i="9"/>
  <c r="N778" i="9"/>
  <c r="J778" i="9"/>
  <c r="N777" i="9"/>
  <c r="J777" i="9"/>
  <c r="N776" i="9"/>
  <c r="J776" i="9"/>
  <c r="N775" i="9"/>
  <c r="J775" i="9"/>
  <c r="N774" i="9"/>
  <c r="J774" i="9"/>
  <c r="N773" i="9"/>
  <c r="J773" i="9"/>
  <c r="N772" i="9"/>
  <c r="J772" i="9"/>
  <c r="N771" i="9"/>
  <c r="J771" i="9"/>
  <c r="N770" i="9"/>
  <c r="J770" i="9"/>
  <c r="N769" i="9"/>
  <c r="J769" i="9"/>
  <c r="N768" i="9"/>
  <c r="J768" i="9"/>
  <c r="N767" i="9"/>
  <c r="J767" i="9"/>
  <c r="N766" i="9"/>
  <c r="J766" i="9"/>
  <c r="N765" i="9"/>
  <c r="J765" i="9"/>
  <c r="N764" i="9"/>
  <c r="J764" i="9"/>
  <c r="N763" i="9"/>
  <c r="J763" i="9"/>
  <c r="N762" i="9"/>
  <c r="J762" i="9"/>
  <c r="N761" i="9"/>
  <c r="J761" i="9"/>
  <c r="N760" i="9"/>
  <c r="J760" i="9"/>
  <c r="N759" i="9"/>
  <c r="J759" i="9"/>
  <c r="N758" i="9"/>
  <c r="J758" i="9"/>
  <c r="N757" i="9"/>
  <c r="J757" i="9"/>
  <c r="N756" i="9"/>
  <c r="J756" i="9"/>
  <c r="N755" i="9"/>
  <c r="J755" i="9"/>
  <c r="N754" i="9"/>
  <c r="J754" i="9"/>
  <c r="N753" i="9"/>
  <c r="J753" i="9"/>
  <c r="N752" i="9"/>
  <c r="J752" i="9"/>
  <c r="N751" i="9"/>
  <c r="J751" i="9"/>
  <c r="N750" i="9"/>
  <c r="J750" i="9"/>
  <c r="N749" i="9"/>
  <c r="J749" i="9"/>
  <c r="N748" i="9"/>
  <c r="J748" i="9"/>
  <c r="N747" i="9"/>
  <c r="J747" i="9"/>
  <c r="N746" i="9"/>
  <c r="J746" i="9"/>
  <c r="AG743" i="9"/>
  <c r="AH743" i="9" s="1"/>
  <c r="Z743" i="9"/>
  <c r="V742" i="9"/>
  <c r="G742" i="9"/>
  <c r="F742" i="9"/>
  <c r="E742" i="9"/>
  <c r="I742" i="9" s="1"/>
  <c r="D742" i="9"/>
  <c r="AH741" i="9"/>
  <c r="AG741" i="9"/>
  <c r="Z741" i="9"/>
  <c r="V738" i="9"/>
  <c r="N733" i="9"/>
  <c r="J733" i="9"/>
  <c r="C733" i="9"/>
  <c r="N732" i="9"/>
  <c r="J732" i="9"/>
  <c r="C732" i="9"/>
  <c r="N731" i="9"/>
  <c r="J731" i="9"/>
  <c r="C731" i="9"/>
  <c r="N730" i="9"/>
  <c r="J730" i="9"/>
  <c r="C730" i="9"/>
  <c r="N729" i="9"/>
  <c r="J729" i="9"/>
  <c r="C729" i="9"/>
  <c r="N728" i="9"/>
  <c r="J728" i="9"/>
  <c r="C728" i="9"/>
  <c r="N727" i="9"/>
  <c r="J727" i="9"/>
  <c r="C727" i="9"/>
  <c r="N726" i="9"/>
  <c r="J726" i="9"/>
  <c r="C726" i="9"/>
  <c r="N725" i="9"/>
  <c r="J725" i="9"/>
  <c r="C725" i="9"/>
  <c r="N724" i="9"/>
  <c r="J724" i="9"/>
  <c r="C724" i="9"/>
  <c r="N723" i="9"/>
  <c r="J723" i="9"/>
  <c r="C723" i="9"/>
  <c r="N722" i="9"/>
  <c r="J722" i="9"/>
  <c r="C722" i="9"/>
  <c r="N721" i="9"/>
  <c r="J721" i="9"/>
  <c r="C721" i="9"/>
  <c r="N720" i="9"/>
  <c r="J720" i="9"/>
  <c r="C720" i="9"/>
  <c r="N719" i="9"/>
  <c r="J719" i="9"/>
  <c r="C719" i="9"/>
  <c r="N718" i="9"/>
  <c r="J718" i="9"/>
  <c r="C718" i="9"/>
  <c r="N717" i="9"/>
  <c r="J717" i="9"/>
  <c r="C717" i="9"/>
  <c r="N716" i="9"/>
  <c r="J716" i="9"/>
  <c r="C716" i="9"/>
  <c r="N715" i="9"/>
  <c r="J715" i="9"/>
  <c r="C715" i="9"/>
  <c r="N714" i="9"/>
  <c r="J714" i="9"/>
  <c r="C714" i="9"/>
  <c r="N713" i="9"/>
  <c r="J713" i="9"/>
  <c r="C713" i="9"/>
  <c r="N712" i="9"/>
  <c r="J712" i="9"/>
  <c r="C712" i="9"/>
  <c r="N711" i="9"/>
  <c r="J711" i="9"/>
  <c r="C711" i="9"/>
  <c r="N710" i="9"/>
  <c r="J710" i="9"/>
  <c r="C710" i="9"/>
  <c r="N709" i="9"/>
  <c r="J709" i="9"/>
  <c r="C709" i="9"/>
  <c r="N708" i="9"/>
  <c r="J708" i="9"/>
  <c r="C708" i="9"/>
  <c r="N707" i="9"/>
  <c r="J707" i="9"/>
  <c r="C707" i="9"/>
  <c r="N706" i="9"/>
  <c r="J706" i="9"/>
  <c r="C706" i="9"/>
  <c r="N705" i="9"/>
  <c r="J705" i="9"/>
  <c r="C705" i="9"/>
  <c r="N704" i="9"/>
  <c r="J704" i="9"/>
  <c r="C704" i="9"/>
  <c r="N703" i="9"/>
  <c r="J703" i="9"/>
  <c r="C703" i="9"/>
  <c r="N702" i="9"/>
  <c r="J702" i="9"/>
  <c r="C702" i="9"/>
  <c r="N701" i="9"/>
  <c r="J701" i="9"/>
  <c r="C701" i="9"/>
  <c r="N700" i="9"/>
  <c r="J700" i="9"/>
  <c r="C700" i="9"/>
  <c r="N699" i="9"/>
  <c r="J699" i="9"/>
  <c r="C699" i="9"/>
  <c r="N698" i="9"/>
  <c r="J698" i="9"/>
  <c r="C698" i="9"/>
  <c r="N697" i="9"/>
  <c r="J697" i="9"/>
  <c r="C697" i="9"/>
  <c r="N696" i="9"/>
  <c r="J696" i="9"/>
  <c r="C696" i="9"/>
  <c r="N695" i="9"/>
  <c r="J695" i="9"/>
  <c r="C695" i="9"/>
  <c r="N694" i="9"/>
  <c r="J694" i="9"/>
  <c r="C694" i="9"/>
  <c r="N693" i="9"/>
  <c r="J693" i="9"/>
  <c r="C693" i="9"/>
  <c r="N692" i="9"/>
  <c r="J692" i="9"/>
  <c r="C692" i="9"/>
  <c r="N691" i="9"/>
  <c r="J691" i="9"/>
  <c r="C691" i="9"/>
  <c r="N690" i="9"/>
  <c r="J690" i="9"/>
  <c r="C690" i="9"/>
  <c r="N689" i="9"/>
  <c r="J689" i="9"/>
  <c r="C689" i="9"/>
  <c r="N688" i="9"/>
  <c r="J688" i="9"/>
  <c r="C688" i="9"/>
  <c r="N687" i="9"/>
  <c r="J687" i="9"/>
  <c r="C687" i="9"/>
  <c r="N686" i="9"/>
  <c r="J686" i="9"/>
  <c r="C686" i="9"/>
  <c r="N685" i="9"/>
  <c r="J685" i="9"/>
  <c r="C685" i="9"/>
  <c r="N684" i="9"/>
  <c r="J684" i="9"/>
  <c r="C684" i="9"/>
  <c r="N683" i="9"/>
  <c r="J683" i="9"/>
  <c r="C683" i="9"/>
  <c r="N682" i="9"/>
  <c r="J682" i="9"/>
  <c r="C682" i="9"/>
  <c r="N681" i="9"/>
  <c r="J681" i="9"/>
  <c r="C681" i="9"/>
  <c r="N680" i="9"/>
  <c r="J680" i="9"/>
  <c r="C680" i="9"/>
  <c r="N679" i="9"/>
  <c r="J679" i="9"/>
  <c r="C679" i="9"/>
  <c r="N678" i="9"/>
  <c r="J678" i="9"/>
  <c r="C678" i="9"/>
  <c r="N677" i="9"/>
  <c r="J677" i="9"/>
  <c r="C677" i="9"/>
  <c r="N676" i="9"/>
  <c r="J676" i="9"/>
  <c r="C676" i="9"/>
  <c r="N675" i="9"/>
  <c r="J675" i="9"/>
  <c r="C675" i="9"/>
  <c r="N674" i="9"/>
  <c r="J674" i="9"/>
  <c r="C674" i="9"/>
  <c r="N673" i="9"/>
  <c r="J673" i="9"/>
  <c r="C673" i="9"/>
  <c r="N672" i="9"/>
  <c r="J672" i="9"/>
  <c r="C672" i="9"/>
  <c r="N671" i="9"/>
  <c r="J671" i="9"/>
  <c r="C671" i="9"/>
  <c r="N670" i="9"/>
  <c r="J670" i="9"/>
  <c r="C670" i="9"/>
  <c r="N669" i="9"/>
  <c r="J669" i="9"/>
  <c r="C669" i="9"/>
  <c r="N668" i="9"/>
  <c r="J668" i="9"/>
  <c r="C668" i="9"/>
  <c r="N667" i="9"/>
  <c r="J667" i="9"/>
  <c r="C667" i="9"/>
  <c r="N666" i="9"/>
  <c r="J666" i="9"/>
  <c r="C666" i="9"/>
  <c r="N665" i="9"/>
  <c r="J665" i="9"/>
  <c r="C665" i="9"/>
  <c r="N664" i="9"/>
  <c r="J664" i="9"/>
  <c r="C664" i="9"/>
  <c r="N663" i="9"/>
  <c r="J663" i="9"/>
  <c r="C663" i="9"/>
  <c r="N662" i="9"/>
  <c r="J662" i="9"/>
  <c r="C662" i="9"/>
  <c r="N661" i="9"/>
  <c r="J661" i="9"/>
  <c r="C661" i="9"/>
  <c r="N660" i="9"/>
  <c r="J660" i="9"/>
  <c r="C660" i="9"/>
  <c r="N659" i="9"/>
  <c r="J659" i="9"/>
  <c r="C659" i="9"/>
  <c r="N658" i="9"/>
  <c r="J658" i="9"/>
  <c r="C658" i="9"/>
  <c r="N657" i="9"/>
  <c r="J657" i="9"/>
  <c r="C657" i="9"/>
  <c r="N656" i="9"/>
  <c r="J656" i="9"/>
  <c r="C656" i="9"/>
  <c r="N655" i="9"/>
  <c r="J655" i="9"/>
  <c r="C655" i="9"/>
  <c r="N654" i="9"/>
  <c r="J654" i="9"/>
  <c r="C654" i="9"/>
  <c r="N653" i="9"/>
  <c r="J653" i="9"/>
  <c r="C653" i="9"/>
  <c r="N652" i="9"/>
  <c r="J652" i="9"/>
  <c r="C652" i="9"/>
  <c r="N651" i="9"/>
  <c r="J651" i="9"/>
  <c r="C651" i="9"/>
  <c r="N650" i="9"/>
  <c r="J650" i="9"/>
  <c r="C650" i="9"/>
  <c r="N649" i="9"/>
  <c r="J649" i="9"/>
  <c r="C649" i="9"/>
  <c r="N648" i="9"/>
  <c r="J648" i="9"/>
  <c r="C648" i="9"/>
  <c r="N647" i="9"/>
  <c r="J647" i="9"/>
  <c r="C647" i="9"/>
  <c r="N646" i="9"/>
  <c r="J646" i="9"/>
  <c r="C646" i="9"/>
  <c r="N645" i="9"/>
  <c r="J645" i="9"/>
  <c r="C645" i="9"/>
  <c r="N644" i="9"/>
  <c r="J644" i="9"/>
  <c r="C644" i="9"/>
  <c r="N643" i="9"/>
  <c r="J643" i="9"/>
  <c r="C643" i="9"/>
  <c r="N642" i="9"/>
  <c r="J642" i="9"/>
  <c r="C642" i="9"/>
  <c r="N641" i="9"/>
  <c r="J641" i="9"/>
  <c r="C641" i="9"/>
  <c r="N640" i="9"/>
  <c r="J640" i="9"/>
  <c r="C640" i="9"/>
  <c r="N639" i="9"/>
  <c r="J639" i="9"/>
  <c r="C639" i="9"/>
  <c r="N638" i="9"/>
  <c r="J638" i="9"/>
  <c r="C638" i="9"/>
  <c r="N637" i="9"/>
  <c r="J637" i="9"/>
  <c r="C637" i="9"/>
  <c r="N636" i="9"/>
  <c r="J636" i="9"/>
  <c r="C636" i="9"/>
  <c r="N635" i="9"/>
  <c r="J635" i="9"/>
  <c r="C635" i="9"/>
  <c r="N634" i="9"/>
  <c r="J634" i="9"/>
  <c r="C634" i="9"/>
  <c r="N633" i="9"/>
  <c r="J633" i="9"/>
  <c r="C633" i="9"/>
  <c r="N632" i="9"/>
  <c r="J632" i="9"/>
  <c r="C632" i="9"/>
  <c r="N631" i="9"/>
  <c r="J631" i="9"/>
  <c r="C631" i="9"/>
  <c r="N630" i="9"/>
  <c r="J630" i="9"/>
  <c r="C630" i="9"/>
  <c r="N629" i="9"/>
  <c r="J629" i="9"/>
  <c r="C629" i="9"/>
  <c r="N628" i="9"/>
  <c r="J628" i="9"/>
  <c r="C628" i="9"/>
  <c r="N627" i="9"/>
  <c r="J627" i="9"/>
  <c r="C627" i="9"/>
  <c r="N626" i="9"/>
  <c r="J626" i="9"/>
  <c r="C626" i="9"/>
  <c r="N625" i="9"/>
  <c r="J625" i="9"/>
  <c r="C625" i="9"/>
  <c r="N624" i="9"/>
  <c r="J624" i="9"/>
  <c r="C624" i="9"/>
  <c r="N623" i="9"/>
  <c r="J623" i="9"/>
  <c r="C623" i="9"/>
  <c r="N622" i="9"/>
  <c r="J622" i="9"/>
  <c r="C622" i="9"/>
  <c r="N621" i="9"/>
  <c r="J621" i="9"/>
  <c r="C621" i="9"/>
  <c r="N620" i="9"/>
  <c r="J620" i="9"/>
  <c r="C620" i="9"/>
  <c r="N619" i="9"/>
  <c r="J619" i="9"/>
  <c r="C619" i="9"/>
  <c r="N618" i="9"/>
  <c r="J618" i="9"/>
  <c r="C618" i="9"/>
  <c r="N617" i="9"/>
  <c r="J617" i="9"/>
  <c r="C617" i="9"/>
  <c r="N616" i="9"/>
  <c r="J616" i="9"/>
  <c r="C616" i="9"/>
  <c r="N615" i="9"/>
  <c r="J615" i="9"/>
  <c r="C615" i="9"/>
  <c r="N614" i="9"/>
  <c r="J614" i="9"/>
  <c r="C614" i="9"/>
  <c r="N613" i="9"/>
  <c r="J613" i="9"/>
  <c r="C613" i="9"/>
  <c r="N612" i="9"/>
  <c r="J612" i="9"/>
  <c r="C612" i="9"/>
  <c r="N611" i="9"/>
  <c r="J611" i="9"/>
  <c r="C611" i="9"/>
  <c r="N610" i="9"/>
  <c r="J610" i="9"/>
  <c r="C610" i="9"/>
  <c r="N609" i="9"/>
  <c r="J609" i="9"/>
  <c r="C609" i="9"/>
  <c r="N608" i="9"/>
  <c r="J608" i="9"/>
  <c r="C608" i="9"/>
  <c r="N607" i="9"/>
  <c r="J607" i="9"/>
  <c r="C607" i="9"/>
  <c r="N606" i="9"/>
  <c r="J606" i="9"/>
  <c r="C606" i="9"/>
  <c r="N605" i="9"/>
  <c r="J605" i="9"/>
  <c r="C605" i="9"/>
  <c r="N604" i="9"/>
  <c r="J604" i="9"/>
  <c r="C604" i="9"/>
  <c r="N603" i="9"/>
  <c r="J603" i="9"/>
  <c r="C603" i="9"/>
  <c r="N602" i="9"/>
  <c r="J602" i="9"/>
  <c r="C602" i="9"/>
  <c r="N601" i="9"/>
  <c r="J601" i="9"/>
  <c r="C601" i="9"/>
  <c r="N600" i="9"/>
  <c r="J600" i="9"/>
  <c r="C600" i="9"/>
  <c r="N599" i="9"/>
  <c r="J599" i="9"/>
  <c r="C599" i="9"/>
  <c r="N598" i="9"/>
  <c r="J598" i="9"/>
  <c r="C598" i="9"/>
  <c r="N597" i="9"/>
  <c r="J597" i="9"/>
  <c r="C597" i="9"/>
  <c r="N596" i="9"/>
  <c r="J596" i="9"/>
  <c r="C596" i="9"/>
  <c r="N595" i="9"/>
  <c r="J595" i="9"/>
  <c r="C595" i="9"/>
  <c r="N594" i="9"/>
  <c r="J594" i="9"/>
  <c r="C594" i="9"/>
  <c r="N593" i="9"/>
  <c r="J593" i="9"/>
  <c r="C593" i="9"/>
  <c r="N592" i="9"/>
  <c r="J592" i="9"/>
  <c r="C592" i="9"/>
  <c r="N591" i="9"/>
  <c r="J591" i="9"/>
  <c r="C591" i="9"/>
  <c r="N590" i="9"/>
  <c r="J590" i="9"/>
  <c r="C590" i="9"/>
  <c r="N589" i="9"/>
  <c r="J589" i="9"/>
  <c r="C589" i="9"/>
  <c r="N588" i="9"/>
  <c r="J588" i="9"/>
  <c r="C588" i="9"/>
  <c r="N587" i="9"/>
  <c r="J587" i="9"/>
  <c r="C587" i="9"/>
  <c r="N586" i="9"/>
  <c r="J586" i="9"/>
  <c r="C586" i="9"/>
  <c r="N585" i="9"/>
  <c r="J585" i="9"/>
  <c r="C585" i="9"/>
  <c r="N584" i="9"/>
  <c r="J584" i="9"/>
  <c r="C584" i="9"/>
  <c r="N583" i="9"/>
  <c r="J583" i="9"/>
  <c r="C583" i="9"/>
  <c r="N582" i="9"/>
  <c r="J582" i="9"/>
  <c r="C582" i="9"/>
  <c r="N581" i="9"/>
  <c r="J581" i="9"/>
  <c r="C581" i="9"/>
  <c r="N580" i="9"/>
  <c r="J580" i="9"/>
  <c r="C580" i="9"/>
  <c r="N579" i="9"/>
  <c r="J579" i="9"/>
  <c r="C579" i="9"/>
  <c r="N578" i="9"/>
  <c r="J578" i="9"/>
  <c r="C578" i="9"/>
  <c r="N577" i="9"/>
  <c r="J577" i="9"/>
  <c r="C577" i="9"/>
  <c r="N576" i="9"/>
  <c r="J576" i="9"/>
  <c r="C576" i="9"/>
  <c r="N575" i="9"/>
  <c r="J575" i="9"/>
  <c r="C575" i="9"/>
  <c r="N574" i="9"/>
  <c r="J574" i="9"/>
  <c r="C574" i="9"/>
  <c r="N573" i="9"/>
  <c r="J573" i="9"/>
  <c r="C573" i="9"/>
  <c r="N572" i="9"/>
  <c r="J572" i="9"/>
  <c r="C572" i="9"/>
  <c r="N571" i="9"/>
  <c r="J571" i="9"/>
  <c r="C571" i="9"/>
  <c r="N570" i="9"/>
  <c r="J570" i="9"/>
  <c r="C570" i="9"/>
  <c r="N569" i="9"/>
  <c r="J569" i="9"/>
  <c r="C569" i="9"/>
  <c r="N568" i="9"/>
  <c r="J568" i="9"/>
  <c r="C568" i="9"/>
  <c r="N567" i="9"/>
  <c r="J567" i="9"/>
  <c r="C567" i="9"/>
  <c r="N566" i="9"/>
  <c r="J566" i="9"/>
  <c r="C566" i="9"/>
  <c r="N565" i="9"/>
  <c r="J565" i="9"/>
  <c r="C565" i="9"/>
  <c r="N564" i="9"/>
  <c r="J564" i="9"/>
  <c r="C564" i="9"/>
  <c r="N563" i="9"/>
  <c r="J563" i="9"/>
  <c r="C563" i="9"/>
  <c r="N562" i="9"/>
  <c r="J562" i="9"/>
  <c r="C562" i="9"/>
  <c r="N561" i="9"/>
  <c r="J561" i="9"/>
  <c r="C561" i="9"/>
  <c r="N560" i="9"/>
  <c r="J560" i="9"/>
  <c r="C560" i="9"/>
  <c r="N559" i="9"/>
  <c r="J559" i="9"/>
  <c r="C559" i="9"/>
  <c r="N558" i="9"/>
  <c r="J558" i="9"/>
  <c r="C558" i="9"/>
  <c r="N557" i="9"/>
  <c r="J557" i="9"/>
  <c r="C557" i="9"/>
  <c r="N556" i="9"/>
  <c r="J556" i="9"/>
  <c r="C556" i="9"/>
  <c r="N555" i="9"/>
  <c r="J555" i="9"/>
  <c r="C555" i="9"/>
  <c r="N554" i="9"/>
  <c r="J554" i="9"/>
  <c r="C554" i="9"/>
  <c r="N553" i="9"/>
  <c r="J553" i="9"/>
  <c r="C553" i="9"/>
  <c r="N552" i="9"/>
  <c r="J552" i="9"/>
  <c r="C552" i="9"/>
  <c r="N551" i="9"/>
  <c r="J551" i="9"/>
  <c r="C551" i="9"/>
  <c r="N550" i="9"/>
  <c r="J550" i="9"/>
  <c r="C550" i="9"/>
  <c r="N549" i="9"/>
  <c r="J549" i="9"/>
  <c r="C549" i="9"/>
  <c r="N548" i="9"/>
  <c r="J548" i="9"/>
  <c r="C548" i="9"/>
  <c r="N547" i="9"/>
  <c r="J547" i="9"/>
  <c r="C547" i="9"/>
  <c r="N546" i="9"/>
  <c r="J546" i="9"/>
  <c r="C546" i="9"/>
  <c r="N545" i="9"/>
  <c r="J545" i="9"/>
  <c r="C545" i="9"/>
  <c r="N544" i="9"/>
  <c r="J544" i="9"/>
  <c r="C544" i="9"/>
  <c r="N543" i="9"/>
  <c r="J543" i="9"/>
  <c r="C543" i="9"/>
  <c r="N542" i="9"/>
  <c r="J542" i="9"/>
  <c r="C542" i="9"/>
  <c r="N541" i="9"/>
  <c r="J541" i="9"/>
  <c r="C541" i="9"/>
  <c r="N540" i="9"/>
  <c r="J540" i="9"/>
  <c r="C540" i="9"/>
  <c r="N539" i="9"/>
  <c r="J539" i="9"/>
  <c r="C539" i="9"/>
  <c r="N538" i="9"/>
  <c r="J538" i="9"/>
  <c r="C538" i="9"/>
  <c r="N537" i="9"/>
  <c r="J537" i="9"/>
  <c r="C537" i="9"/>
  <c r="N536" i="9"/>
  <c r="J536" i="9"/>
  <c r="C536" i="9"/>
  <c r="N535" i="9"/>
  <c r="J535" i="9"/>
  <c r="C535" i="9"/>
  <c r="N534" i="9"/>
  <c r="J534" i="9"/>
  <c r="C534" i="9"/>
  <c r="N533" i="9"/>
  <c r="J533" i="9"/>
  <c r="C533" i="9"/>
  <c r="N532" i="9"/>
  <c r="J532" i="9"/>
  <c r="C532" i="9"/>
  <c r="N531" i="9"/>
  <c r="J531" i="9"/>
  <c r="C531" i="9"/>
  <c r="N530" i="9"/>
  <c r="J530" i="9"/>
  <c r="C530" i="9"/>
  <c r="N529" i="9"/>
  <c r="J529" i="9"/>
  <c r="C529" i="9"/>
  <c r="N528" i="9"/>
  <c r="J528" i="9"/>
  <c r="C528" i="9"/>
  <c r="N527" i="9"/>
  <c r="J527" i="9"/>
  <c r="C527" i="9"/>
  <c r="N526" i="9"/>
  <c r="J526" i="9"/>
  <c r="C526" i="9"/>
  <c r="N525" i="9"/>
  <c r="J525" i="9"/>
  <c r="C525" i="9"/>
  <c r="N524" i="9"/>
  <c r="J524" i="9"/>
  <c r="C524" i="9"/>
  <c r="N523" i="9"/>
  <c r="J523" i="9"/>
  <c r="C523" i="9"/>
  <c r="N522" i="9"/>
  <c r="J522" i="9"/>
  <c r="C522" i="9"/>
  <c r="N521" i="9"/>
  <c r="J521" i="9"/>
  <c r="C521" i="9"/>
  <c r="N520" i="9"/>
  <c r="J520" i="9"/>
  <c r="C520" i="9"/>
  <c r="N519" i="9"/>
  <c r="J519" i="9"/>
  <c r="C519" i="9"/>
  <c r="N518" i="9"/>
  <c r="J518" i="9"/>
  <c r="C518" i="9"/>
  <c r="N517" i="9"/>
  <c r="J517" i="9"/>
  <c r="C517" i="9"/>
  <c r="N516" i="9"/>
  <c r="J516" i="9"/>
  <c r="C516" i="9"/>
  <c r="N515" i="9"/>
  <c r="J515" i="9"/>
  <c r="C515" i="9"/>
  <c r="N514" i="9"/>
  <c r="J514" i="9"/>
  <c r="C514" i="9"/>
  <c r="N513" i="9"/>
  <c r="J513" i="9"/>
  <c r="C513" i="9"/>
  <c r="N512" i="9"/>
  <c r="J512" i="9"/>
  <c r="C512" i="9"/>
  <c r="N511" i="9"/>
  <c r="J511" i="9"/>
  <c r="C511" i="9"/>
  <c r="N510" i="9"/>
  <c r="J510" i="9"/>
  <c r="C510" i="9"/>
  <c r="N509" i="9"/>
  <c r="J509" i="9"/>
  <c r="C509" i="9"/>
  <c r="N508" i="9"/>
  <c r="J508" i="9"/>
  <c r="C508" i="9"/>
  <c r="N507" i="9"/>
  <c r="J507" i="9"/>
  <c r="C507" i="9"/>
  <c r="N506" i="9"/>
  <c r="J506" i="9"/>
  <c r="C506" i="9"/>
  <c r="N505" i="9"/>
  <c r="J505" i="9"/>
  <c r="C505" i="9"/>
  <c r="N504" i="9"/>
  <c r="J504" i="9"/>
  <c r="C504" i="9"/>
  <c r="N503" i="9"/>
  <c r="J503" i="9"/>
  <c r="C503" i="9"/>
  <c r="N502" i="9"/>
  <c r="J502" i="9"/>
  <c r="C502" i="9"/>
  <c r="N501" i="9"/>
  <c r="J501" i="9"/>
  <c r="C501" i="9"/>
  <c r="N500" i="9"/>
  <c r="J500" i="9"/>
  <c r="C500" i="9"/>
  <c r="N499" i="9"/>
  <c r="J499" i="9"/>
  <c r="C499" i="9"/>
  <c r="N498" i="9"/>
  <c r="J498" i="9"/>
  <c r="C498" i="9"/>
  <c r="N497" i="9"/>
  <c r="J497" i="9"/>
  <c r="C497" i="9"/>
  <c r="N496" i="9"/>
  <c r="J496" i="9"/>
  <c r="C496" i="9"/>
  <c r="N495" i="9"/>
  <c r="J495" i="9"/>
  <c r="C495" i="9"/>
  <c r="N494" i="9"/>
  <c r="J494" i="9"/>
  <c r="C494" i="9"/>
  <c r="N493" i="9"/>
  <c r="J493" i="9"/>
  <c r="C493" i="9"/>
  <c r="N492" i="9"/>
  <c r="J492" i="9"/>
  <c r="C492" i="9"/>
  <c r="N491" i="9"/>
  <c r="J491" i="9"/>
  <c r="C491" i="9"/>
  <c r="N490" i="9"/>
  <c r="J490" i="9"/>
  <c r="C490" i="9"/>
  <c r="N489" i="9"/>
  <c r="J489" i="9"/>
  <c r="C489" i="9"/>
  <c r="N488" i="9"/>
  <c r="J488" i="9"/>
  <c r="C488" i="9"/>
  <c r="N487" i="9"/>
  <c r="J487" i="9"/>
  <c r="C487" i="9"/>
  <c r="N486" i="9"/>
  <c r="J486" i="9"/>
  <c r="C486" i="9"/>
  <c r="N485" i="9"/>
  <c r="J485" i="9"/>
  <c r="C485" i="9"/>
  <c r="N484" i="9"/>
  <c r="J484" i="9"/>
  <c r="C484" i="9"/>
  <c r="N483" i="9"/>
  <c r="J483" i="9"/>
  <c r="C483" i="9"/>
  <c r="N482" i="9"/>
  <c r="J482" i="9"/>
  <c r="C482" i="9"/>
  <c r="N481" i="9"/>
  <c r="J481" i="9"/>
  <c r="C481" i="9"/>
  <c r="N480" i="9"/>
  <c r="J480" i="9"/>
  <c r="C480" i="9"/>
  <c r="N479" i="9"/>
  <c r="J479" i="9"/>
  <c r="C479" i="9"/>
  <c r="N478" i="9"/>
  <c r="J478" i="9"/>
  <c r="C478" i="9"/>
  <c r="N477" i="9"/>
  <c r="J477" i="9"/>
  <c r="C477" i="9"/>
  <c r="N476" i="9"/>
  <c r="J476" i="9"/>
  <c r="C476" i="9"/>
  <c r="N475" i="9"/>
  <c r="J475" i="9"/>
  <c r="C475" i="9"/>
  <c r="N474" i="9"/>
  <c r="J474" i="9"/>
  <c r="C474" i="9"/>
  <c r="N473" i="9"/>
  <c r="J473" i="9"/>
  <c r="C473" i="9"/>
  <c r="N472" i="9"/>
  <c r="J472" i="9"/>
  <c r="C472" i="9"/>
  <c r="N471" i="9"/>
  <c r="J471" i="9"/>
  <c r="C471" i="9"/>
  <c r="N470" i="9"/>
  <c r="J470" i="9"/>
  <c r="C470" i="9"/>
  <c r="N469" i="9"/>
  <c r="J469" i="9"/>
  <c r="C469" i="9"/>
  <c r="N468" i="9"/>
  <c r="J468" i="9"/>
  <c r="C468" i="9"/>
  <c r="N467" i="9"/>
  <c r="J467" i="9"/>
  <c r="C467" i="9"/>
  <c r="N466" i="9"/>
  <c r="J466" i="9"/>
  <c r="C466" i="9"/>
  <c r="N465" i="9"/>
  <c r="J465" i="9"/>
  <c r="C465" i="9"/>
  <c r="N464" i="9"/>
  <c r="J464" i="9"/>
  <c r="C464" i="9"/>
  <c r="N463" i="9"/>
  <c r="J463" i="9"/>
  <c r="C463" i="9"/>
  <c r="N462" i="9"/>
  <c r="J462" i="9"/>
  <c r="C462" i="9"/>
  <c r="N461" i="9"/>
  <c r="J461" i="9"/>
  <c r="C461" i="9"/>
  <c r="N460" i="9"/>
  <c r="J460" i="9"/>
  <c r="C460" i="9"/>
  <c r="N459" i="9"/>
  <c r="J459" i="9"/>
  <c r="C459" i="9"/>
  <c r="N458" i="9"/>
  <c r="J458" i="9"/>
  <c r="C458" i="9"/>
  <c r="N457" i="9"/>
  <c r="J457" i="9"/>
  <c r="C457" i="9"/>
  <c r="N456" i="9"/>
  <c r="J456" i="9"/>
  <c r="C456" i="9"/>
  <c r="N455" i="9"/>
  <c r="J455" i="9"/>
  <c r="C455" i="9"/>
  <c r="N454" i="9"/>
  <c r="J454" i="9"/>
  <c r="C454" i="9"/>
  <c r="N453" i="9"/>
  <c r="J453" i="9"/>
  <c r="C453" i="9"/>
  <c r="N452" i="9"/>
  <c r="J452" i="9"/>
  <c r="C452" i="9"/>
  <c r="N451" i="9"/>
  <c r="J451" i="9"/>
  <c r="C451" i="9"/>
  <c r="N450" i="9"/>
  <c r="J450" i="9"/>
  <c r="C450" i="9"/>
  <c r="N449" i="9"/>
  <c r="J449" i="9"/>
  <c r="C449" i="9"/>
  <c r="N448" i="9"/>
  <c r="J448" i="9"/>
  <c r="C448" i="9"/>
  <c r="N447" i="9"/>
  <c r="J447" i="9"/>
  <c r="C447" i="9"/>
  <c r="N446" i="9"/>
  <c r="J446" i="9"/>
  <c r="C446" i="9"/>
  <c r="N445" i="9"/>
  <c r="J445" i="9"/>
  <c r="C445" i="9"/>
  <c r="N444" i="9"/>
  <c r="J444" i="9"/>
  <c r="C444" i="9"/>
  <c r="N443" i="9"/>
  <c r="J443" i="9"/>
  <c r="C443" i="9"/>
  <c r="N442" i="9"/>
  <c r="J442" i="9"/>
  <c r="C442" i="9"/>
  <c r="N441" i="9"/>
  <c r="J441" i="9"/>
  <c r="C441" i="9"/>
  <c r="N440" i="9"/>
  <c r="J440" i="9"/>
  <c r="C440" i="9"/>
  <c r="N439" i="9"/>
  <c r="J439" i="9"/>
  <c r="C439" i="9"/>
  <c r="N438" i="9"/>
  <c r="J438" i="9"/>
  <c r="C438" i="9"/>
  <c r="N437" i="9"/>
  <c r="J437" i="9"/>
  <c r="C437" i="9"/>
  <c r="N436" i="9"/>
  <c r="J436" i="9"/>
  <c r="C436" i="9"/>
  <c r="N435" i="9"/>
  <c r="J435" i="9"/>
  <c r="C435" i="9"/>
  <c r="N434" i="9"/>
  <c r="J434" i="9"/>
  <c r="C434" i="9"/>
  <c r="N433" i="9"/>
  <c r="J433" i="9"/>
  <c r="C433" i="9"/>
  <c r="N432" i="9"/>
  <c r="J432" i="9"/>
  <c r="C432" i="9"/>
  <c r="N431" i="9"/>
  <c r="J431" i="9"/>
  <c r="C431" i="9"/>
  <c r="N430" i="9"/>
  <c r="J430" i="9"/>
  <c r="C430" i="9"/>
  <c r="N429" i="9"/>
  <c r="J429" i="9"/>
  <c r="C429" i="9"/>
  <c r="N428" i="9"/>
  <c r="J428" i="9"/>
  <c r="C428" i="9"/>
  <c r="N427" i="9"/>
  <c r="J427" i="9"/>
  <c r="C427" i="9"/>
  <c r="N426" i="9"/>
  <c r="J426" i="9"/>
  <c r="C426" i="9"/>
  <c r="N425" i="9"/>
  <c r="J425" i="9"/>
  <c r="C425" i="9"/>
  <c r="N424" i="9"/>
  <c r="J424" i="9"/>
  <c r="C424" i="9"/>
  <c r="N423" i="9"/>
  <c r="J423" i="9"/>
  <c r="C423" i="9"/>
  <c r="N422" i="9"/>
  <c r="J422" i="9"/>
  <c r="C422" i="9"/>
  <c r="N421" i="9"/>
  <c r="J421" i="9"/>
  <c r="C421" i="9"/>
  <c r="N420" i="9"/>
  <c r="J420" i="9"/>
  <c r="C420" i="9"/>
  <c r="N419" i="9"/>
  <c r="J419" i="9"/>
  <c r="C419" i="9"/>
  <c r="N418" i="9"/>
  <c r="J418" i="9"/>
  <c r="C418" i="9"/>
  <c r="N417" i="9"/>
  <c r="J417" i="9"/>
  <c r="C417" i="9"/>
  <c r="N416" i="9"/>
  <c r="J416" i="9"/>
  <c r="C416" i="9"/>
  <c r="N415" i="9"/>
  <c r="J415" i="9"/>
  <c r="C415" i="9"/>
  <c r="N414" i="9"/>
  <c r="J414" i="9"/>
  <c r="C414" i="9"/>
  <c r="N413" i="9"/>
  <c r="J413" i="9"/>
  <c r="C413" i="9"/>
  <c r="N412" i="9"/>
  <c r="J412" i="9"/>
  <c r="C412" i="9"/>
  <c r="N411" i="9"/>
  <c r="J411" i="9"/>
  <c r="C411" i="9"/>
  <c r="N410" i="9"/>
  <c r="J410" i="9"/>
  <c r="C410" i="9"/>
  <c r="N409" i="9"/>
  <c r="J409" i="9"/>
  <c r="C409" i="9"/>
  <c r="N408" i="9"/>
  <c r="J408" i="9"/>
  <c r="C408" i="9"/>
  <c r="N407" i="9"/>
  <c r="J407" i="9"/>
  <c r="C407" i="9"/>
  <c r="N406" i="9"/>
  <c r="J406" i="9"/>
  <c r="C406" i="9"/>
  <c r="N405" i="9"/>
  <c r="J405" i="9"/>
  <c r="C405" i="9"/>
  <c r="N404" i="9"/>
  <c r="J404" i="9"/>
  <c r="C404" i="9"/>
  <c r="N403" i="9"/>
  <c r="J403" i="9"/>
  <c r="C403" i="9"/>
  <c r="N402" i="9"/>
  <c r="J402" i="9"/>
  <c r="C402" i="9"/>
  <c r="N401" i="9"/>
  <c r="J401" i="9"/>
  <c r="C401" i="9"/>
  <c r="N400" i="9"/>
  <c r="J400" i="9"/>
  <c r="C400" i="9"/>
  <c r="N399" i="9"/>
  <c r="J399" i="9"/>
  <c r="C399" i="9"/>
  <c r="N398" i="9"/>
  <c r="J398" i="9"/>
  <c r="C398" i="9"/>
  <c r="N397" i="9"/>
  <c r="J397" i="9"/>
  <c r="C397" i="9"/>
  <c r="N396" i="9"/>
  <c r="J396" i="9"/>
  <c r="C396" i="9"/>
  <c r="N395" i="9"/>
  <c r="J395" i="9"/>
  <c r="C395" i="9"/>
  <c r="N394" i="9"/>
  <c r="J394" i="9"/>
  <c r="C394" i="9"/>
  <c r="N393" i="9"/>
  <c r="J393" i="9"/>
  <c r="C393" i="9"/>
  <c r="N392" i="9"/>
  <c r="J392" i="9"/>
  <c r="C392" i="9"/>
  <c r="N391" i="9"/>
  <c r="J391" i="9"/>
  <c r="C391" i="9"/>
  <c r="N390" i="9"/>
  <c r="J390" i="9"/>
  <c r="C390" i="9"/>
  <c r="N389" i="9"/>
  <c r="J389" i="9"/>
  <c r="C389" i="9"/>
  <c r="N388" i="9"/>
  <c r="J388" i="9"/>
  <c r="C388" i="9"/>
  <c r="N387" i="9"/>
  <c r="J387" i="9"/>
  <c r="C387" i="9"/>
  <c r="N386" i="9"/>
  <c r="J386" i="9"/>
  <c r="C386" i="9"/>
  <c r="N385" i="9"/>
  <c r="J385" i="9"/>
  <c r="C385" i="9"/>
  <c r="N384" i="9"/>
  <c r="J384" i="9"/>
  <c r="C384" i="9"/>
  <c r="N383" i="9"/>
  <c r="J383" i="9"/>
  <c r="C383" i="9"/>
  <c r="N382" i="9"/>
  <c r="J382" i="9"/>
  <c r="C382" i="9"/>
  <c r="N381" i="9"/>
  <c r="J381" i="9"/>
  <c r="C381" i="9"/>
  <c r="N380" i="9"/>
  <c r="J380" i="9"/>
  <c r="C380" i="9"/>
  <c r="N379" i="9"/>
  <c r="J379" i="9"/>
  <c r="C379" i="9"/>
  <c r="N378" i="9"/>
  <c r="J378" i="9"/>
  <c r="C378" i="9"/>
  <c r="N377" i="9"/>
  <c r="J377" i="9"/>
  <c r="C377" i="9"/>
  <c r="N376" i="9"/>
  <c r="J376" i="9"/>
  <c r="C376" i="9"/>
  <c r="N375" i="9"/>
  <c r="J375" i="9"/>
  <c r="C375" i="9"/>
  <c r="N374" i="9"/>
  <c r="J374" i="9"/>
  <c r="C374" i="9"/>
  <c r="N373" i="9"/>
  <c r="J373" i="9"/>
  <c r="C373" i="9"/>
  <c r="N368" i="9"/>
  <c r="J368" i="9"/>
  <c r="N367" i="9"/>
  <c r="J367" i="9"/>
  <c r="N366" i="9"/>
  <c r="J366" i="9"/>
  <c r="N365" i="9"/>
  <c r="J365" i="9"/>
  <c r="N364" i="9"/>
  <c r="J364" i="9"/>
  <c r="N363" i="9"/>
  <c r="J363" i="9"/>
  <c r="N362" i="9"/>
  <c r="J362" i="9"/>
  <c r="N361" i="9"/>
  <c r="J361" i="9"/>
  <c r="N360" i="9"/>
  <c r="J360" i="9"/>
  <c r="N359" i="9"/>
  <c r="J359" i="9"/>
  <c r="N358" i="9"/>
  <c r="J358" i="9"/>
  <c r="N357" i="9"/>
  <c r="J357" i="9"/>
  <c r="N356" i="9"/>
  <c r="J356" i="9"/>
  <c r="N355" i="9"/>
  <c r="J355" i="9"/>
  <c r="N354" i="9"/>
  <c r="J354" i="9"/>
  <c r="N353" i="9"/>
  <c r="J353" i="9"/>
  <c r="N352" i="9"/>
  <c r="J352" i="9"/>
  <c r="N351" i="9"/>
  <c r="J351" i="9"/>
  <c r="N350" i="9"/>
  <c r="J350" i="9"/>
  <c r="N349" i="9"/>
  <c r="J349" i="9"/>
  <c r="N348" i="9"/>
  <c r="J348" i="9"/>
  <c r="N347" i="9"/>
  <c r="J347" i="9"/>
  <c r="N346" i="9"/>
  <c r="J346" i="9"/>
  <c r="N345" i="9"/>
  <c r="J345" i="9"/>
  <c r="N344" i="9"/>
  <c r="J344" i="9"/>
  <c r="N343" i="9"/>
  <c r="J343" i="9"/>
  <c r="N342" i="9"/>
  <c r="J342" i="9"/>
  <c r="N341" i="9"/>
  <c r="J341" i="9"/>
  <c r="N340" i="9"/>
  <c r="J340" i="9"/>
  <c r="N339" i="9"/>
  <c r="J339" i="9"/>
  <c r="N338" i="9"/>
  <c r="J338" i="9"/>
  <c r="N337" i="9"/>
  <c r="J337" i="9"/>
  <c r="N336" i="9"/>
  <c r="J336" i="9"/>
  <c r="N335" i="9"/>
  <c r="J335" i="9"/>
  <c r="N334" i="9"/>
  <c r="J334" i="9"/>
  <c r="N333" i="9"/>
  <c r="J333" i="9"/>
  <c r="N332" i="9"/>
  <c r="J332" i="9"/>
  <c r="N331" i="9"/>
  <c r="J331" i="9"/>
  <c r="N330" i="9"/>
  <c r="J330" i="9"/>
  <c r="N329" i="9"/>
  <c r="J329" i="9"/>
  <c r="N328" i="9"/>
  <c r="J328" i="9"/>
  <c r="N327" i="9"/>
  <c r="J327" i="9"/>
  <c r="N326" i="9"/>
  <c r="J326" i="9"/>
  <c r="N325" i="9"/>
  <c r="J325" i="9"/>
  <c r="N324" i="9"/>
  <c r="J324" i="9"/>
  <c r="N323" i="9"/>
  <c r="J323" i="9"/>
  <c r="N322" i="9"/>
  <c r="J322" i="9"/>
  <c r="N321" i="9"/>
  <c r="J321" i="9"/>
  <c r="N320" i="9"/>
  <c r="J320" i="9"/>
  <c r="N319" i="9"/>
  <c r="J319" i="9"/>
  <c r="N318" i="9"/>
  <c r="J318" i="9"/>
  <c r="N317" i="9"/>
  <c r="J317" i="9"/>
  <c r="N316" i="9"/>
  <c r="J316" i="9"/>
  <c r="N315" i="9"/>
  <c r="J315" i="9"/>
  <c r="N314" i="9"/>
  <c r="J314" i="9"/>
  <c r="N313" i="9"/>
  <c r="J313" i="9"/>
  <c r="N312" i="9"/>
  <c r="J312" i="9"/>
  <c r="N311" i="9"/>
  <c r="J311" i="9"/>
  <c r="N310" i="9"/>
  <c r="J310" i="9"/>
  <c r="N309" i="9"/>
  <c r="J309" i="9"/>
  <c r="N308" i="9"/>
  <c r="J308" i="9"/>
  <c r="N307" i="9"/>
  <c r="J307" i="9"/>
  <c r="N306" i="9"/>
  <c r="J306" i="9"/>
  <c r="N305" i="9"/>
  <c r="J305" i="9"/>
  <c r="N304" i="9"/>
  <c r="J304" i="9"/>
  <c r="N303" i="9"/>
  <c r="J303" i="9"/>
  <c r="N302" i="9"/>
  <c r="J302" i="9"/>
  <c r="N301" i="9"/>
  <c r="J301" i="9"/>
  <c r="N300" i="9"/>
  <c r="J300" i="9"/>
  <c r="N299" i="9"/>
  <c r="J299" i="9"/>
  <c r="N298" i="9"/>
  <c r="J298" i="9"/>
  <c r="N297" i="9"/>
  <c r="J297" i="9"/>
  <c r="N296" i="9"/>
  <c r="J296" i="9"/>
  <c r="N295" i="9"/>
  <c r="J295" i="9"/>
  <c r="N294" i="9"/>
  <c r="J294" i="9"/>
  <c r="N293" i="9"/>
  <c r="J293" i="9"/>
  <c r="N292" i="9"/>
  <c r="J292" i="9"/>
  <c r="N291" i="9"/>
  <c r="J291" i="9"/>
  <c r="N290" i="9"/>
  <c r="J290" i="9"/>
  <c r="N289" i="9"/>
  <c r="J289" i="9"/>
  <c r="N288" i="9"/>
  <c r="J288" i="9"/>
  <c r="N287" i="9"/>
  <c r="J287" i="9"/>
  <c r="N286" i="9"/>
  <c r="J286" i="9"/>
  <c r="N285" i="9"/>
  <c r="J285" i="9"/>
  <c r="N284" i="9"/>
  <c r="J284" i="9"/>
  <c r="N283" i="9"/>
  <c r="J283" i="9"/>
  <c r="N282" i="9"/>
  <c r="J282" i="9"/>
  <c r="N281" i="9"/>
  <c r="J281" i="9"/>
  <c r="N280" i="9"/>
  <c r="J280" i="9"/>
  <c r="N279" i="9"/>
  <c r="J279" i="9"/>
  <c r="N278" i="9"/>
  <c r="J278" i="9"/>
  <c r="N277" i="9"/>
  <c r="J277" i="9"/>
  <c r="N276" i="9"/>
  <c r="J276" i="9"/>
  <c r="N275" i="9"/>
  <c r="J275" i="9"/>
  <c r="N274" i="9"/>
  <c r="J274" i="9"/>
  <c r="N273" i="9"/>
  <c r="J273" i="9"/>
  <c r="N272" i="9"/>
  <c r="J272" i="9"/>
  <c r="N271" i="9"/>
  <c r="J271" i="9"/>
  <c r="N270" i="9"/>
  <c r="J270" i="9"/>
  <c r="N269" i="9"/>
  <c r="J269" i="9"/>
  <c r="N268" i="9"/>
  <c r="J268" i="9"/>
  <c r="N267" i="9"/>
  <c r="J267" i="9"/>
  <c r="N266" i="9"/>
  <c r="J266" i="9"/>
  <c r="N265" i="9"/>
  <c r="J265" i="9"/>
  <c r="N264" i="9"/>
  <c r="J264" i="9"/>
  <c r="N263" i="9"/>
  <c r="J263" i="9"/>
  <c r="N262" i="9"/>
  <c r="J262" i="9"/>
  <c r="N261" i="9"/>
  <c r="J261" i="9"/>
  <c r="N260" i="9"/>
  <c r="J260" i="9"/>
  <c r="N259" i="9"/>
  <c r="J259" i="9"/>
  <c r="N258" i="9"/>
  <c r="J258" i="9"/>
  <c r="N257" i="9"/>
  <c r="J257" i="9"/>
  <c r="N256" i="9"/>
  <c r="J256" i="9"/>
  <c r="N255" i="9"/>
  <c r="J255" i="9"/>
  <c r="N254" i="9"/>
  <c r="J254" i="9"/>
  <c r="N253" i="9"/>
  <c r="J253" i="9"/>
  <c r="N252" i="9"/>
  <c r="J252" i="9"/>
  <c r="N251" i="9"/>
  <c r="J251" i="9"/>
  <c r="N250" i="9"/>
  <c r="J250" i="9"/>
  <c r="N249" i="9"/>
  <c r="J249" i="9"/>
  <c r="N248" i="9"/>
  <c r="J248" i="9"/>
  <c r="N247" i="9"/>
  <c r="J247" i="9"/>
  <c r="N246" i="9"/>
  <c r="J246" i="9"/>
  <c r="N245" i="9"/>
  <c r="J245" i="9"/>
  <c r="N244" i="9"/>
  <c r="J244" i="9"/>
  <c r="N243" i="9"/>
  <c r="J243" i="9"/>
  <c r="N242" i="9"/>
  <c r="J242" i="9"/>
  <c r="N241" i="9"/>
  <c r="J241" i="9"/>
  <c r="N240" i="9"/>
  <c r="J240" i="9"/>
  <c r="N239" i="9"/>
  <c r="J239" i="9"/>
  <c r="N238" i="9"/>
  <c r="J238" i="9"/>
  <c r="N237" i="9"/>
  <c r="J237" i="9"/>
  <c r="N236" i="9"/>
  <c r="J236" i="9"/>
  <c r="N235" i="9"/>
  <c r="J235" i="9"/>
  <c r="N234" i="9"/>
  <c r="J234" i="9"/>
  <c r="N233" i="9"/>
  <c r="J233" i="9"/>
  <c r="N232" i="9"/>
  <c r="J232" i="9"/>
  <c r="N231" i="9"/>
  <c r="J231" i="9"/>
  <c r="N230" i="9"/>
  <c r="J230" i="9"/>
  <c r="N229" i="9"/>
  <c r="J229" i="9"/>
  <c r="N228" i="9"/>
  <c r="J228" i="9"/>
  <c r="N227" i="9"/>
  <c r="J227" i="9"/>
  <c r="N226" i="9"/>
  <c r="J226" i="9"/>
  <c r="N225" i="9"/>
  <c r="J225" i="9"/>
  <c r="N224" i="9"/>
  <c r="J224" i="9"/>
  <c r="N223" i="9"/>
  <c r="J223" i="9"/>
  <c r="N222" i="9"/>
  <c r="J222" i="9"/>
  <c r="N221" i="9"/>
  <c r="J221" i="9"/>
  <c r="N220" i="9"/>
  <c r="J220" i="9"/>
  <c r="N219" i="9"/>
  <c r="J219" i="9"/>
  <c r="N218" i="9"/>
  <c r="J218" i="9"/>
  <c r="N217" i="9"/>
  <c r="J217" i="9"/>
  <c r="N216" i="9"/>
  <c r="J216" i="9"/>
  <c r="N215" i="9"/>
  <c r="J215" i="9"/>
  <c r="N214" i="9"/>
  <c r="J214" i="9"/>
  <c r="N213" i="9"/>
  <c r="J213" i="9"/>
  <c r="N212" i="9"/>
  <c r="J212" i="9"/>
  <c r="N211" i="9"/>
  <c r="J211" i="9"/>
  <c r="N210" i="9"/>
  <c r="J210" i="9"/>
  <c r="N209" i="9"/>
  <c r="J209" i="9"/>
  <c r="N208" i="9"/>
  <c r="J208" i="9"/>
  <c r="N207" i="9"/>
  <c r="J207" i="9"/>
  <c r="N206" i="9"/>
  <c r="J206" i="9"/>
  <c r="N205" i="9"/>
  <c r="J205" i="9"/>
  <c r="N204" i="9"/>
  <c r="J204" i="9"/>
  <c r="N203" i="9"/>
  <c r="J203" i="9"/>
  <c r="N202" i="9"/>
  <c r="J202" i="9"/>
  <c r="N201" i="9"/>
  <c r="J201" i="9"/>
  <c r="N200" i="9"/>
  <c r="J200" i="9"/>
  <c r="N199" i="9"/>
  <c r="J199" i="9"/>
  <c r="N198" i="9"/>
  <c r="J198" i="9"/>
  <c r="N197" i="9"/>
  <c r="J197" i="9"/>
  <c r="N196" i="9"/>
  <c r="J196" i="9"/>
  <c r="N195" i="9"/>
  <c r="J195" i="9"/>
  <c r="N194" i="9"/>
  <c r="J194" i="9"/>
  <c r="N193" i="9"/>
  <c r="J193" i="9"/>
  <c r="N192" i="9"/>
  <c r="J192" i="9"/>
  <c r="N191" i="9"/>
  <c r="J191" i="9"/>
  <c r="N190" i="9"/>
  <c r="J190" i="9"/>
  <c r="N189" i="9"/>
  <c r="J189" i="9"/>
  <c r="N188" i="9"/>
  <c r="J188" i="9"/>
  <c r="N187" i="9"/>
  <c r="J187" i="9"/>
  <c r="N186" i="9"/>
  <c r="J186" i="9"/>
  <c r="N185" i="9"/>
  <c r="J185" i="9"/>
  <c r="N184" i="9"/>
  <c r="J184" i="9"/>
  <c r="N183" i="9"/>
  <c r="J183" i="9"/>
  <c r="N182" i="9"/>
  <c r="J182" i="9"/>
  <c r="N181" i="9"/>
  <c r="J181" i="9"/>
  <c r="N180" i="9"/>
  <c r="J180" i="9"/>
  <c r="N179" i="9"/>
  <c r="J179" i="9"/>
  <c r="N178" i="9"/>
  <c r="J178" i="9"/>
  <c r="N177" i="9"/>
  <c r="J177" i="9"/>
  <c r="N176" i="9"/>
  <c r="J176" i="9"/>
  <c r="N175" i="9"/>
  <c r="J175" i="9"/>
  <c r="N174" i="9"/>
  <c r="J174" i="9"/>
  <c r="N173" i="9"/>
  <c r="J173" i="9"/>
  <c r="N172" i="9"/>
  <c r="J172" i="9"/>
  <c r="N171" i="9"/>
  <c r="J171" i="9"/>
  <c r="N170" i="9"/>
  <c r="J170" i="9"/>
  <c r="N169" i="9"/>
  <c r="J169" i="9"/>
  <c r="N168" i="9"/>
  <c r="J168" i="9"/>
  <c r="N167" i="9"/>
  <c r="J167" i="9"/>
  <c r="N166" i="9"/>
  <c r="J166" i="9"/>
  <c r="N165" i="9"/>
  <c r="J165" i="9"/>
  <c r="N164" i="9"/>
  <c r="J164" i="9"/>
  <c r="N163" i="9"/>
  <c r="J163" i="9"/>
  <c r="N162" i="9"/>
  <c r="J162" i="9"/>
  <c r="N161" i="9"/>
  <c r="J161" i="9"/>
  <c r="N160" i="9"/>
  <c r="J160" i="9"/>
  <c r="N159" i="9"/>
  <c r="J159" i="9"/>
  <c r="N158" i="9"/>
  <c r="J158" i="9"/>
  <c r="N157" i="9"/>
  <c r="J157" i="9"/>
  <c r="N156" i="9"/>
  <c r="J156" i="9"/>
  <c r="N155" i="9"/>
  <c r="J155" i="9"/>
  <c r="N154" i="9"/>
  <c r="J154" i="9"/>
  <c r="N153" i="9"/>
  <c r="J153" i="9"/>
  <c r="N152" i="9"/>
  <c r="J152" i="9"/>
  <c r="N151" i="9"/>
  <c r="J151" i="9"/>
  <c r="N150" i="9"/>
  <c r="J150" i="9"/>
  <c r="N149" i="9"/>
  <c r="J149" i="9"/>
  <c r="N148" i="9"/>
  <c r="J148" i="9"/>
  <c r="N147" i="9"/>
  <c r="J147" i="9"/>
  <c r="N146" i="9"/>
  <c r="J146" i="9"/>
  <c r="N145" i="9"/>
  <c r="J145" i="9"/>
  <c r="N144" i="9"/>
  <c r="J144" i="9"/>
  <c r="N143" i="9"/>
  <c r="J143" i="9"/>
  <c r="N142" i="9"/>
  <c r="J142" i="9"/>
  <c r="N141" i="9"/>
  <c r="J141" i="9"/>
  <c r="N140" i="9"/>
  <c r="J140" i="9"/>
  <c r="N139" i="9"/>
  <c r="J139" i="9"/>
  <c r="N138" i="9"/>
  <c r="J138" i="9"/>
  <c r="N137" i="9"/>
  <c r="J137" i="9"/>
  <c r="N136" i="9"/>
  <c r="J136" i="9"/>
  <c r="N135" i="9"/>
  <c r="J135" i="9"/>
  <c r="N134" i="9"/>
  <c r="J134" i="9"/>
  <c r="N133" i="9"/>
  <c r="J133" i="9"/>
  <c r="N132" i="9"/>
  <c r="J132" i="9"/>
  <c r="N131" i="9"/>
  <c r="J131" i="9"/>
  <c r="N130" i="9"/>
  <c r="J130" i="9"/>
  <c r="N129" i="9"/>
  <c r="J129" i="9"/>
  <c r="N128" i="9"/>
  <c r="J128" i="9"/>
  <c r="N127" i="9"/>
  <c r="J127" i="9"/>
  <c r="N126" i="9"/>
  <c r="J126" i="9"/>
  <c r="N125" i="9"/>
  <c r="J125" i="9"/>
  <c r="N124" i="9"/>
  <c r="J124" i="9"/>
  <c r="N123" i="9"/>
  <c r="J123" i="9"/>
  <c r="N122" i="9"/>
  <c r="J122" i="9"/>
  <c r="N121" i="9"/>
  <c r="J121" i="9"/>
  <c r="N120" i="9"/>
  <c r="J120" i="9"/>
  <c r="N119" i="9"/>
  <c r="J119" i="9"/>
  <c r="N118" i="9"/>
  <c r="J118" i="9"/>
  <c r="N117" i="9"/>
  <c r="J117" i="9"/>
  <c r="N116" i="9"/>
  <c r="J116" i="9"/>
  <c r="N115" i="9"/>
  <c r="J115" i="9"/>
  <c r="N114" i="9"/>
  <c r="J114" i="9"/>
  <c r="N113" i="9"/>
  <c r="J113" i="9"/>
  <c r="N112" i="9"/>
  <c r="J112" i="9"/>
  <c r="N111" i="9"/>
  <c r="J111" i="9"/>
  <c r="N110" i="9"/>
  <c r="J110" i="9"/>
  <c r="N109" i="9"/>
  <c r="J109" i="9"/>
  <c r="N108" i="9"/>
  <c r="J108" i="9"/>
  <c r="N107" i="9"/>
  <c r="J107" i="9"/>
  <c r="N106" i="9"/>
  <c r="J106" i="9"/>
  <c r="N105" i="9"/>
  <c r="J105" i="9"/>
  <c r="N104" i="9"/>
  <c r="J104" i="9"/>
  <c r="N103" i="9"/>
  <c r="J103" i="9"/>
  <c r="N102" i="9"/>
  <c r="J102" i="9"/>
  <c r="N101" i="9"/>
  <c r="J101" i="9"/>
  <c r="N100" i="9"/>
  <c r="J100" i="9"/>
  <c r="N99" i="9"/>
  <c r="J99" i="9"/>
  <c r="N98" i="9"/>
  <c r="J98" i="9"/>
  <c r="N97" i="9"/>
  <c r="J97" i="9"/>
  <c r="N96" i="9"/>
  <c r="J96" i="9"/>
  <c r="N95" i="9"/>
  <c r="J95" i="9"/>
  <c r="N94" i="9"/>
  <c r="J94" i="9"/>
  <c r="N93" i="9"/>
  <c r="J93" i="9"/>
  <c r="N92" i="9"/>
  <c r="J92" i="9"/>
  <c r="N91" i="9"/>
  <c r="J91" i="9"/>
  <c r="N90" i="9"/>
  <c r="J90" i="9"/>
  <c r="N89" i="9"/>
  <c r="J89" i="9"/>
  <c r="N88" i="9"/>
  <c r="J88" i="9"/>
  <c r="N87" i="9"/>
  <c r="J87" i="9"/>
  <c r="N86" i="9"/>
  <c r="J86" i="9"/>
  <c r="N85" i="9"/>
  <c r="J85" i="9"/>
  <c r="N84" i="9"/>
  <c r="J84" i="9"/>
  <c r="N83" i="9"/>
  <c r="J83" i="9"/>
  <c r="N82" i="9"/>
  <c r="J82" i="9"/>
  <c r="N81" i="9"/>
  <c r="J81" i="9"/>
  <c r="N80" i="9"/>
  <c r="J80" i="9"/>
  <c r="N79" i="9"/>
  <c r="J79" i="9"/>
  <c r="N78" i="9"/>
  <c r="J78" i="9"/>
  <c r="N77" i="9"/>
  <c r="J77" i="9"/>
  <c r="N76" i="9"/>
  <c r="J76" i="9"/>
  <c r="N75" i="9"/>
  <c r="J75" i="9"/>
  <c r="N74" i="9"/>
  <c r="J74" i="9"/>
  <c r="N73" i="9"/>
  <c r="J73" i="9"/>
  <c r="N72" i="9"/>
  <c r="J72" i="9"/>
  <c r="N71" i="9"/>
  <c r="J71" i="9"/>
  <c r="N70" i="9"/>
  <c r="J70" i="9"/>
  <c r="N69" i="9"/>
  <c r="J69" i="9"/>
  <c r="N68" i="9"/>
  <c r="J68" i="9"/>
  <c r="N67" i="9"/>
  <c r="J67" i="9"/>
  <c r="N66" i="9"/>
  <c r="J66" i="9"/>
  <c r="N65" i="9"/>
  <c r="J65" i="9"/>
  <c r="N64" i="9"/>
  <c r="J64" i="9"/>
  <c r="N63" i="9"/>
  <c r="J63" i="9"/>
  <c r="N62" i="9"/>
  <c r="J62" i="9"/>
  <c r="N61" i="9"/>
  <c r="J61" i="9"/>
  <c r="N60" i="9"/>
  <c r="J60" i="9"/>
  <c r="N59" i="9"/>
  <c r="J59" i="9"/>
  <c r="N58" i="9"/>
  <c r="J58" i="9"/>
  <c r="N57" i="9"/>
  <c r="J57" i="9"/>
  <c r="N56" i="9"/>
  <c r="J56" i="9"/>
  <c r="N55" i="9"/>
  <c r="J55" i="9"/>
  <c r="N54" i="9"/>
  <c r="J54" i="9"/>
  <c r="N53" i="9"/>
  <c r="J53" i="9"/>
  <c r="N52" i="9"/>
  <c r="J52" i="9"/>
  <c r="N51" i="9"/>
  <c r="J51" i="9"/>
  <c r="N50" i="9"/>
  <c r="J50" i="9"/>
  <c r="N49" i="9"/>
  <c r="J49" i="9"/>
  <c r="N48" i="9"/>
  <c r="J48" i="9"/>
  <c r="N47" i="9"/>
  <c r="J47" i="9"/>
  <c r="N46" i="9"/>
  <c r="J46" i="9"/>
  <c r="N45" i="9"/>
  <c r="J45" i="9"/>
  <c r="N44" i="9"/>
  <c r="J44" i="9"/>
  <c r="N43" i="9"/>
  <c r="J43" i="9"/>
  <c r="N42" i="9"/>
  <c r="J42" i="9"/>
  <c r="N41" i="9"/>
  <c r="J41" i="9"/>
  <c r="N40" i="9"/>
  <c r="J40" i="9"/>
  <c r="N39" i="9"/>
  <c r="J39" i="9"/>
  <c r="N38" i="9"/>
  <c r="J38" i="9"/>
  <c r="N37" i="9"/>
  <c r="J37" i="9"/>
  <c r="N36" i="9"/>
  <c r="J36" i="9"/>
  <c r="N35" i="9"/>
  <c r="J35" i="9"/>
  <c r="N34" i="9"/>
  <c r="J34" i="9"/>
  <c r="N33" i="9"/>
  <c r="J33" i="9"/>
  <c r="N32" i="9"/>
  <c r="J32" i="9"/>
  <c r="N31" i="9"/>
  <c r="J31" i="9"/>
  <c r="N30" i="9"/>
  <c r="J30" i="9"/>
  <c r="N29" i="9"/>
  <c r="J29" i="9"/>
  <c r="N28" i="9"/>
  <c r="J28" i="9"/>
  <c r="N27" i="9"/>
  <c r="J27" i="9"/>
  <c r="N26" i="9"/>
  <c r="J26" i="9"/>
  <c r="N25" i="9"/>
  <c r="J25" i="9"/>
  <c r="N24" i="9"/>
  <c r="J24" i="9"/>
  <c r="N23" i="9"/>
  <c r="J23" i="9"/>
  <c r="N22" i="9"/>
  <c r="J22" i="9"/>
  <c r="N21" i="9"/>
  <c r="J21" i="9"/>
  <c r="N20" i="9"/>
  <c r="J20" i="9"/>
  <c r="N19" i="9"/>
  <c r="J19" i="9"/>
  <c r="N18" i="9"/>
  <c r="J18" i="9"/>
  <c r="N17" i="9"/>
  <c r="J17" i="9"/>
  <c r="N16" i="9"/>
  <c r="J16" i="9"/>
  <c r="N15" i="9"/>
  <c r="J15" i="9"/>
  <c r="N14" i="9"/>
  <c r="J14" i="9"/>
  <c r="N13" i="9"/>
  <c r="J13" i="9"/>
  <c r="N12" i="9"/>
  <c r="J12" i="9"/>
  <c r="N11" i="9"/>
  <c r="J11" i="9"/>
  <c r="N10" i="9"/>
  <c r="J10" i="9"/>
  <c r="N9" i="9"/>
  <c r="J9" i="9"/>
  <c r="N8" i="9"/>
  <c r="J8" i="9"/>
  <c r="AG5" i="9"/>
  <c r="AH5" i="9" s="1"/>
  <c r="Z5" i="9"/>
  <c r="V4" i="9"/>
  <c r="Q72" i="9" s="1"/>
  <c r="J4" i="9"/>
  <c r="I4" i="9"/>
  <c r="I74" i="9" s="1"/>
  <c r="E4" i="9"/>
  <c r="D4" i="9"/>
  <c r="D76" i="9" s="1"/>
  <c r="G76" i="9" s="1"/>
  <c r="AG3" i="9"/>
  <c r="AH3" i="9" s="1"/>
  <c r="Z3" i="9"/>
  <c r="V3" i="9"/>
  <c r="T74" i="9" s="1"/>
  <c r="AD2" i="9"/>
  <c r="V2" i="9"/>
  <c r="AB4" i="9" s="1"/>
  <c r="V1" i="9"/>
  <c r="AB2" i="9" s="1"/>
  <c r="Q1471" i="8"/>
  <c r="N1471" i="8"/>
  <c r="J1471" i="8"/>
  <c r="C1471" i="8"/>
  <c r="Q1470" i="8"/>
  <c r="N1470" i="8"/>
  <c r="J1470" i="8"/>
  <c r="C1470" i="8"/>
  <c r="Q1469" i="8"/>
  <c r="N1469" i="8"/>
  <c r="J1469" i="8"/>
  <c r="C1469" i="8"/>
  <c r="Q1468" i="8"/>
  <c r="N1468" i="8"/>
  <c r="J1468" i="8"/>
  <c r="C1468" i="8"/>
  <c r="Q1467" i="8"/>
  <c r="N1467" i="8"/>
  <c r="J1467" i="8"/>
  <c r="C1467" i="8"/>
  <c r="Q1466" i="8"/>
  <c r="N1466" i="8"/>
  <c r="J1466" i="8"/>
  <c r="C1466" i="8"/>
  <c r="Q1465" i="8"/>
  <c r="N1465" i="8"/>
  <c r="J1465" i="8"/>
  <c r="C1465" i="8"/>
  <c r="Q1464" i="8"/>
  <c r="N1464" i="8"/>
  <c r="J1464" i="8"/>
  <c r="C1464" i="8"/>
  <c r="Q1463" i="8"/>
  <c r="N1463" i="8"/>
  <c r="J1463" i="8"/>
  <c r="C1463" i="8"/>
  <c r="Q1462" i="8"/>
  <c r="N1462" i="8"/>
  <c r="J1462" i="8"/>
  <c r="C1462" i="8"/>
  <c r="Q1461" i="8"/>
  <c r="N1461" i="8"/>
  <c r="J1461" i="8"/>
  <c r="C1461" i="8"/>
  <c r="Q1460" i="8"/>
  <c r="N1460" i="8"/>
  <c r="J1460" i="8"/>
  <c r="C1460" i="8"/>
  <c r="Q1459" i="8"/>
  <c r="N1459" i="8"/>
  <c r="J1459" i="8"/>
  <c r="C1459" i="8"/>
  <c r="Q1458" i="8"/>
  <c r="N1458" i="8"/>
  <c r="J1458" i="8"/>
  <c r="C1458" i="8"/>
  <c r="Q1457" i="8"/>
  <c r="N1457" i="8"/>
  <c r="J1457" i="8"/>
  <c r="C1457" i="8"/>
  <c r="Q1456" i="8"/>
  <c r="N1456" i="8"/>
  <c r="J1456" i="8"/>
  <c r="C1456" i="8"/>
  <c r="Q1455" i="8"/>
  <c r="N1455" i="8"/>
  <c r="J1455" i="8"/>
  <c r="C1455" i="8"/>
  <c r="Q1454" i="8"/>
  <c r="N1454" i="8"/>
  <c r="J1454" i="8"/>
  <c r="C1454" i="8"/>
  <c r="Q1453" i="8"/>
  <c r="N1453" i="8"/>
  <c r="J1453" i="8"/>
  <c r="C1453" i="8"/>
  <c r="Q1452" i="8"/>
  <c r="N1452" i="8"/>
  <c r="J1452" i="8"/>
  <c r="C1452" i="8"/>
  <c r="Q1451" i="8"/>
  <c r="N1451" i="8"/>
  <c r="J1451" i="8"/>
  <c r="C1451" i="8"/>
  <c r="Q1450" i="8"/>
  <c r="N1450" i="8"/>
  <c r="J1450" i="8"/>
  <c r="C1450" i="8"/>
  <c r="Q1449" i="8"/>
  <c r="N1449" i="8"/>
  <c r="J1449" i="8"/>
  <c r="C1449" i="8"/>
  <c r="Q1448" i="8"/>
  <c r="N1448" i="8"/>
  <c r="J1448" i="8"/>
  <c r="C1448" i="8"/>
  <c r="Q1447" i="8"/>
  <c r="N1447" i="8"/>
  <c r="J1447" i="8"/>
  <c r="C1447" i="8"/>
  <c r="Q1446" i="8"/>
  <c r="N1446" i="8"/>
  <c r="J1446" i="8"/>
  <c r="C1446" i="8"/>
  <c r="Q1445" i="8"/>
  <c r="N1445" i="8"/>
  <c r="J1445" i="8"/>
  <c r="C1445" i="8"/>
  <c r="Q1444" i="8"/>
  <c r="N1444" i="8"/>
  <c r="J1444" i="8"/>
  <c r="C1444" i="8"/>
  <c r="Q1443" i="8"/>
  <c r="N1443" i="8"/>
  <c r="J1443" i="8"/>
  <c r="C1443" i="8"/>
  <c r="Q1442" i="8"/>
  <c r="N1442" i="8"/>
  <c r="J1442" i="8"/>
  <c r="C1442" i="8"/>
  <c r="Q1441" i="8"/>
  <c r="N1441" i="8"/>
  <c r="J1441" i="8"/>
  <c r="C1441" i="8"/>
  <c r="Q1440" i="8"/>
  <c r="N1440" i="8"/>
  <c r="J1440" i="8"/>
  <c r="C1440" i="8"/>
  <c r="Q1439" i="8"/>
  <c r="N1439" i="8"/>
  <c r="J1439" i="8"/>
  <c r="C1439" i="8"/>
  <c r="Q1438" i="8"/>
  <c r="N1438" i="8"/>
  <c r="J1438" i="8"/>
  <c r="C1438" i="8"/>
  <c r="Q1437" i="8"/>
  <c r="N1437" i="8"/>
  <c r="J1437" i="8"/>
  <c r="C1437" i="8"/>
  <c r="Q1436" i="8"/>
  <c r="N1436" i="8"/>
  <c r="J1436" i="8"/>
  <c r="C1436" i="8"/>
  <c r="Q1435" i="8"/>
  <c r="N1435" i="8"/>
  <c r="J1435" i="8"/>
  <c r="C1435" i="8"/>
  <c r="Q1434" i="8"/>
  <c r="N1434" i="8"/>
  <c r="J1434" i="8"/>
  <c r="C1434" i="8"/>
  <c r="Q1433" i="8"/>
  <c r="N1433" i="8"/>
  <c r="J1433" i="8"/>
  <c r="C1433" i="8"/>
  <c r="Q1432" i="8"/>
  <c r="N1432" i="8"/>
  <c r="J1432" i="8"/>
  <c r="C1432" i="8"/>
  <c r="Q1431" i="8"/>
  <c r="N1431" i="8"/>
  <c r="J1431" i="8"/>
  <c r="C1431" i="8"/>
  <c r="Q1430" i="8"/>
  <c r="N1430" i="8"/>
  <c r="J1430" i="8"/>
  <c r="C1430" i="8"/>
  <c r="Q1429" i="8"/>
  <c r="N1429" i="8"/>
  <c r="J1429" i="8"/>
  <c r="C1429" i="8"/>
  <c r="Q1428" i="8"/>
  <c r="N1428" i="8"/>
  <c r="J1428" i="8"/>
  <c r="C1428" i="8"/>
  <c r="Q1427" i="8"/>
  <c r="N1427" i="8"/>
  <c r="J1427" i="8"/>
  <c r="C1427" i="8"/>
  <c r="Q1426" i="8"/>
  <c r="N1426" i="8"/>
  <c r="J1426" i="8"/>
  <c r="C1426" i="8"/>
  <c r="Q1425" i="8"/>
  <c r="N1425" i="8"/>
  <c r="J1425" i="8"/>
  <c r="C1425" i="8"/>
  <c r="Q1424" i="8"/>
  <c r="N1424" i="8"/>
  <c r="J1424" i="8"/>
  <c r="C1424" i="8"/>
  <c r="Q1423" i="8"/>
  <c r="N1423" i="8"/>
  <c r="J1423" i="8"/>
  <c r="C1423" i="8"/>
  <c r="Q1422" i="8"/>
  <c r="N1422" i="8"/>
  <c r="J1422" i="8"/>
  <c r="C1422" i="8"/>
  <c r="Q1421" i="8"/>
  <c r="N1421" i="8"/>
  <c r="J1421" i="8"/>
  <c r="C1421" i="8"/>
  <c r="Q1420" i="8"/>
  <c r="N1420" i="8"/>
  <c r="J1420" i="8"/>
  <c r="C1420" i="8"/>
  <c r="Q1419" i="8"/>
  <c r="N1419" i="8"/>
  <c r="J1419" i="8"/>
  <c r="C1419" i="8"/>
  <c r="Q1418" i="8"/>
  <c r="N1418" i="8"/>
  <c r="J1418" i="8"/>
  <c r="C1418" i="8"/>
  <c r="Q1417" i="8"/>
  <c r="N1417" i="8"/>
  <c r="J1417" i="8"/>
  <c r="C1417" i="8"/>
  <c r="Q1416" i="8"/>
  <c r="N1416" i="8"/>
  <c r="J1416" i="8"/>
  <c r="C1416" i="8"/>
  <c r="Q1415" i="8"/>
  <c r="N1415" i="8"/>
  <c r="J1415" i="8"/>
  <c r="C1415" i="8"/>
  <c r="Q1414" i="8"/>
  <c r="N1414" i="8"/>
  <c r="J1414" i="8"/>
  <c r="C1414" i="8"/>
  <c r="Q1413" i="8"/>
  <c r="N1413" i="8"/>
  <c r="J1413" i="8"/>
  <c r="C1413" i="8"/>
  <c r="Q1412" i="8"/>
  <c r="N1412" i="8"/>
  <c r="J1412" i="8"/>
  <c r="C1412" i="8"/>
  <c r="Q1411" i="8"/>
  <c r="N1411" i="8"/>
  <c r="J1411" i="8"/>
  <c r="C1411" i="8"/>
  <c r="Q1410" i="8"/>
  <c r="N1410" i="8"/>
  <c r="J1410" i="8"/>
  <c r="C1410" i="8"/>
  <c r="Q1409" i="8"/>
  <c r="N1409" i="8"/>
  <c r="J1409" i="8"/>
  <c r="C1409" i="8"/>
  <c r="Q1408" i="8"/>
  <c r="N1408" i="8"/>
  <c r="J1408" i="8"/>
  <c r="C1408" i="8"/>
  <c r="Q1407" i="8"/>
  <c r="N1407" i="8"/>
  <c r="J1407" i="8"/>
  <c r="C1407" i="8"/>
  <c r="Q1406" i="8"/>
  <c r="N1406" i="8"/>
  <c r="J1406" i="8"/>
  <c r="C1406" i="8"/>
  <c r="Q1405" i="8"/>
  <c r="N1405" i="8"/>
  <c r="J1405" i="8"/>
  <c r="C1405" i="8"/>
  <c r="Q1404" i="8"/>
  <c r="N1404" i="8"/>
  <c r="J1404" i="8"/>
  <c r="C1404" i="8"/>
  <c r="Q1403" i="8"/>
  <c r="N1403" i="8"/>
  <c r="J1403" i="8"/>
  <c r="C1403" i="8"/>
  <c r="Q1402" i="8"/>
  <c r="N1402" i="8"/>
  <c r="J1402" i="8"/>
  <c r="C1402" i="8"/>
  <c r="Q1401" i="8"/>
  <c r="N1401" i="8"/>
  <c r="J1401" i="8"/>
  <c r="C1401" i="8"/>
  <c r="Q1400" i="8"/>
  <c r="N1400" i="8"/>
  <c r="J1400" i="8"/>
  <c r="C1400" i="8"/>
  <c r="Q1399" i="8"/>
  <c r="N1399" i="8"/>
  <c r="J1399" i="8"/>
  <c r="C1399" i="8"/>
  <c r="Q1398" i="8"/>
  <c r="N1398" i="8"/>
  <c r="J1398" i="8"/>
  <c r="C1398" i="8"/>
  <c r="Q1397" i="8"/>
  <c r="N1397" i="8"/>
  <c r="J1397" i="8"/>
  <c r="C1397" i="8"/>
  <c r="Q1396" i="8"/>
  <c r="N1396" i="8"/>
  <c r="J1396" i="8"/>
  <c r="C1396" i="8"/>
  <c r="Q1395" i="8"/>
  <c r="N1395" i="8"/>
  <c r="J1395" i="8"/>
  <c r="C1395" i="8"/>
  <c r="Q1394" i="8"/>
  <c r="N1394" i="8"/>
  <c r="J1394" i="8"/>
  <c r="C1394" i="8"/>
  <c r="Q1393" i="8"/>
  <c r="N1393" i="8"/>
  <c r="J1393" i="8"/>
  <c r="C1393" i="8"/>
  <c r="Q1392" i="8"/>
  <c r="N1392" i="8"/>
  <c r="J1392" i="8"/>
  <c r="C1392" i="8"/>
  <c r="Q1391" i="8"/>
  <c r="N1391" i="8"/>
  <c r="J1391" i="8"/>
  <c r="C1391" i="8"/>
  <c r="Q1390" i="8"/>
  <c r="N1390" i="8"/>
  <c r="J1390" i="8"/>
  <c r="C1390" i="8"/>
  <c r="Q1389" i="8"/>
  <c r="N1389" i="8"/>
  <c r="J1389" i="8"/>
  <c r="C1389" i="8"/>
  <c r="Q1388" i="8"/>
  <c r="N1388" i="8"/>
  <c r="J1388" i="8"/>
  <c r="C1388" i="8"/>
  <c r="Q1387" i="8"/>
  <c r="N1387" i="8"/>
  <c r="J1387" i="8"/>
  <c r="C1387" i="8"/>
  <c r="Q1386" i="8"/>
  <c r="N1386" i="8"/>
  <c r="J1386" i="8"/>
  <c r="C1386" i="8"/>
  <c r="Q1385" i="8"/>
  <c r="N1385" i="8"/>
  <c r="J1385" i="8"/>
  <c r="C1385" i="8"/>
  <c r="Q1384" i="8"/>
  <c r="N1384" i="8"/>
  <c r="J1384" i="8"/>
  <c r="C1384" i="8"/>
  <c r="Q1383" i="8"/>
  <c r="N1383" i="8"/>
  <c r="J1383" i="8"/>
  <c r="C1383" i="8"/>
  <c r="Q1382" i="8"/>
  <c r="N1382" i="8"/>
  <c r="J1382" i="8"/>
  <c r="C1382" i="8"/>
  <c r="Q1381" i="8"/>
  <c r="N1381" i="8"/>
  <c r="J1381" i="8"/>
  <c r="C1381" i="8"/>
  <c r="Q1380" i="8"/>
  <c r="N1380" i="8"/>
  <c r="J1380" i="8"/>
  <c r="C1380" i="8"/>
  <c r="Q1379" i="8"/>
  <c r="N1379" i="8"/>
  <c r="J1379" i="8"/>
  <c r="C1379" i="8"/>
  <c r="Q1378" i="8"/>
  <c r="N1378" i="8"/>
  <c r="J1378" i="8"/>
  <c r="C1378" i="8"/>
  <c r="Q1377" i="8"/>
  <c r="N1377" i="8"/>
  <c r="J1377" i="8"/>
  <c r="C1377" i="8"/>
  <c r="Q1376" i="8"/>
  <c r="N1376" i="8"/>
  <c r="J1376" i="8"/>
  <c r="C1376" i="8"/>
  <c r="Q1375" i="8"/>
  <c r="N1375" i="8"/>
  <c r="J1375" i="8"/>
  <c r="C1375" i="8"/>
  <c r="Q1374" i="8"/>
  <c r="N1374" i="8"/>
  <c r="J1374" i="8"/>
  <c r="C1374" i="8"/>
  <c r="Q1373" i="8"/>
  <c r="N1373" i="8"/>
  <c r="J1373" i="8"/>
  <c r="C1373" i="8"/>
  <c r="Q1372" i="8"/>
  <c r="N1372" i="8"/>
  <c r="J1372" i="8"/>
  <c r="C1372" i="8"/>
  <c r="Q1371" i="8"/>
  <c r="N1371" i="8"/>
  <c r="J1371" i="8"/>
  <c r="C1371" i="8"/>
  <c r="Q1370" i="8"/>
  <c r="N1370" i="8"/>
  <c r="J1370" i="8"/>
  <c r="C1370" i="8"/>
  <c r="Q1369" i="8"/>
  <c r="N1369" i="8"/>
  <c r="J1369" i="8"/>
  <c r="C1369" i="8"/>
  <c r="Q1368" i="8"/>
  <c r="N1368" i="8"/>
  <c r="J1368" i="8"/>
  <c r="C1368" i="8"/>
  <c r="Q1367" i="8"/>
  <c r="N1367" i="8"/>
  <c r="J1367" i="8"/>
  <c r="C1367" i="8"/>
  <c r="Q1366" i="8"/>
  <c r="N1366" i="8"/>
  <c r="J1366" i="8"/>
  <c r="C1366" i="8"/>
  <c r="Q1365" i="8"/>
  <c r="N1365" i="8"/>
  <c r="J1365" i="8"/>
  <c r="C1365" i="8"/>
  <c r="Q1364" i="8"/>
  <c r="N1364" i="8"/>
  <c r="J1364" i="8"/>
  <c r="C1364" i="8"/>
  <c r="Q1363" i="8"/>
  <c r="N1363" i="8"/>
  <c r="J1363" i="8"/>
  <c r="C1363" i="8"/>
  <c r="Q1362" i="8"/>
  <c r="N1362" i="8"/>
  <c r="J1362" i="8"/>
  <c r="C1362" i="8"/>
  <c r="Q1361" i="8"/>
  <c r="N1361" i="8"/>
  <c r="J1361" i="8"/>
  <c r="C1361" i="8"/>
  <c r="Q1360" i="8"/>
  <c r="N1360" i="8"/>
  <c r="J1360" i="8"/>
  <c r="C1360" i="8"/>
  <c r="Q1359" i="8"/>
  <c r="N1359" i="8"/>
  <c r="J1359" i="8"/>
  <c r="C1359" i="8"/>
  <c r="Q1358" i="8"/>
  <c r="N1358" i="8"/>
  <c r="J1358" i="8"/>
  <c r="C1358" i="8"/>
  <c r="Q1357" i="8"/>
  <c r="N1357" i="8"/>
  <c r="J1357" i="8"/>
  <c r="C1357" i="8"/>
  <c r="Q1356" i="8"/>
  <c r="N1356" i="8"/>
  <c r="J1356" i="8"/>
  <c r="C1356" i="8"/>
  <c r="Q1355" i="8"/>
  <c r="N1355" i="8"/>
  <c r="J1355" i="8"/>
  <c r="C1355" i="8"/>
  <c r="Q1354" i="8"/>
  <c r="N1354" i="8"/>
  <c r="J1354" i="8"/>
  <c r="C1354" i="8"/>
  <c r="Q1353" i="8"/>
  <c r="N1353" i="8"/>
  <c r="J1353" i="8"/>
  <c r="C1353" i="8"/>
  <c r="Q1352" i="8"/>
  <c r="N1352" i="8"/>
  <c r="J1352" i="8"/>
  <c r="C1352" i="8"/>
  <c r="Q1351" i="8"/>
  <c r="N1351" i="8"/>
  <c r="J1351" i="8"/>
  <c r="C1351" i="8"/>
  <c r="Q1350" i="8"/>
  <c r="N1350" i="8"/>
  <c r="J1350" i="8"/>
  <c r="C1350" i="8"/>
  <c r="Q1349" i="8"/>
  <c r="N1349" i="8"/>
  <c r="J1349" i="8"/>
  <c r="C1349" i="8"/>
  <c r="Q1348" i="8"/>
  <c r="N1348" i="8"/>
  <c r="J1348" i="8"/>
  <c r="C1348" i="8"/>
  <c r="Q1347" i="8"/>
  <c r="N1347" i="8"/>
  <c r="J1347" i="8"/>
  <c r="C1347" i="8"/>
  <c r="Q1346" i="8"/>
  <c r="N1346" i="8"/>
  <c r="J1346" i="8"/>
  <c r="C1346" i="8"/>
  <c r="Q1345" i="8"/>
  <c r="N1345" i="8"/>
  <c r="J1345" i="8"/>
  <c r="C1345" i="8"/>
  <c r="Q1344" i="8"/>
  <c r="N1344" i="8"/>
  <c r="J1344" i="8"/>
  <c r="C1344" i="8"/>
  <c r="Q1343" i="8"/>
  <c r="N1343" i="8"/>
  <c r="J1343" i="8"/>
  <c r="C1343" i="8"/>
  <c r="Q1342" i="8"/>
  <c r="N1342" i="8"/>
  <c r="J1342" i="8"/>
  <c r="C1342" i="8"/>
  <c r="Q1341" i="8"/>
  <c r="N1341" i="8"/>
  <c r="J1341" i="8"/>
  <c r="C1341" i="8"/>
  <c r="Q1340" i="8"/>
  <c r="N1340" i="8"/>
  <c r="J1340" i="8"/>
  <c r="C1340" i="8"/>
  <c r="Q1339" i="8"/>
  <c r="N1339" i="8"/>
  <c r="J1339" i="8"/>
  <c r="C1339" i="8"/>
  <c r="Q1338" i="8"/>
  <c r="N1338" i="8"/>
  <c r="J1338" i="8"/>
  <c r="C1338" i="8"/>
  <c r="Q1337" i="8"/>
  <c r="N1337" i="8"/>
  <c r="J1337" i="8"/>
  <c r="C1337" i="8"/>
  <c r="Q1336" i="8"/>
  <c r="N1336" i="8"/>
  <c r="J1336" i="8"/>
  <c r="C1336" i="8"/>
  <c r="Q1335" i="8"/>
  <c r="N1335" i="8"/>
  <c r="J1335" i="8"/>
  <c r="C1335" i="8"/>
  <c r="Q1334" i="8"/>
  <c r="N1334" i="8"/>
  <c r="J1334" i="8"/>
  <c r="C1334" i="8"/>
  <c r="Q1333" i="8"/>
  <c r="N1333" i="8"/>
  <c r="J1333" i="8"/>
  <c r="C1333" i="8"/>
  <c r="Q1332" i="8"/>
  <c r="N1332" i="8"/>
  <c r="J1332" i="8"/>
  <c r="C1332" i="8"/>
  <c r="Q1331" i="8"/>
  <c r="N1331" i="8"/>
  <c r="J1331" i="8"/>
  <c r="C1331" i="8"/>
  <c r="Q1330" i="8"/>
  <c r="N1330" i="8"/>
  <c r="J1330" i="8"/>
  <c r="C1330" i="8"/>
  <c r="Q1329" i="8"/>
  <c r="N1329" i="8"/>
  <c r="J1329" i="8"/>
  <c r="C1329" i="8"/>
  <c r="Q1328" i="8"/>
  <c r="N1328" i="8"/>
  <c r="J1328" i="8"/>
  <c r="C1328" i="8"/>
  <c r="Q1327" i="8"/>
  <c r="N1327" i="8"/>
  <c r="J1327" i="8"/>
  <c r="C1327" i="8"/>
  <c r="Q1326" i="8"/>
  <c r="N1326" i="8"/>
  <c r="J1326" i="8"/>
  <c r="C1326" i="8"/>
  <c r="Q1325" i="8"/>
  <c r="N1325" i="8"/>
  <c r="J1325" i="8"/>
  <c r="C1325" i="8"/>
  <c r="Q1324" i="8"/>
  <c r="N1324" i="8"/>
  <c r="J1324" i="8"/>
  <c r="C1324" i="8"/>
  <c r="Q1323" i="8"/>
  <c r="N1323" i="8"/>
  <c r="J1323" i="8"/>
  <c r="C1323" i="8"/>
  <c r="Q1322" i="8"/>
  <c r="N1322" i="8"/>
  <c r="J1322" i="8"/>
  <c r="C1322" i="8"/>
  <c r="Q1321" i="8"/>
  <c r="N1321" i="8"/>
  <c r="J1321" i="8"/>
  <c r="C1321" i="8"/>
  <c r="Q1320" i="8"/>
  <c r="N1320" i="8"/>
  <c r="J1320" i="8"/>
  <c r="C1320" i="8"/>
  <c r="Q1319" i="8"/>
  <c r="N1319" i="8"/>
  <c r="J1319" i="8"/>
  <c r="C1319" i="8"/>
  <c r="Q1318" i="8"/>
  <c r="N1318" i="8"/>
  <c r="J1318" i="8"/>
  <c r="C1318" i="8"/>
  <c r="Q1317" i="8"/>
  <c r="N1317" i="8"/>
  <c r="J1317" i="8"/>
  <c r="C1317" i="8"/>
  <c r="Q1316" i="8"/>
  <c r="N1316" i="8"/>
  <c r="J1316" i="8"/>
  <c r="C1316" i="8"/>
  <c r="Q1315" i="8"/>
  <c r="N1315" i="8"/>
  <c r="J1315" i="8"/>
  <c r="C1315" i="8"/>
  <c r="Q1314" i="8"/>
  <c r="N1314" i="8"/>
  <c r="J1314" i="8"/>
  <c r="C1314" i="8"/>
  <c r="Q1313" i="8"/>
  <c r="N1313" i="8"/>
  <c r="J1313" i="8"/>
  <c r="C1313" i="8"/>
  <c r="Q1312" i="8"/>
  <c r="N1312" i="8"/>
  <c r="J1312" i="8"/>
  <c r="C1312" i="8"/>
  <c r="Q1311" i="8"/>
  <c r="N1311" i="8"/>
  <c r="J1311" i="8"/>
  <c r="C1311" i="8"/>
  <c r="Q1310" i="8"/>
  <c r="N1310" i="8"/>
  <c r="J1310" i="8"/>
  <c r="C1310" i="8"/>
  <c r="Q1309" i="8"/>
  <c r="N1309" i="8"/>
  <c r="J1309" i="8"/>
  <c r="C1309" i="8"/>
  <c r="Q1308" i="8"/>
  <c r="N1308" i="8"/>
  <c r="J1308" i="8"/>
  <c r="C1308" i="8"/>
  <c r="Q1307" i="8"/>
  <c r="N1307" i="8"/>
  <c r="J1307" i="8"/>
  <c r="C1307" i="8"/>
  <c r="Q1306" i="8"/>
  <c r="N1306" i="8"/>
  <c r="J1306" i="8"/>
  <c r="C1306" i="8"/>
  <c r="Q1305" i="8"/>
  <c r="N1305" i="8"/>
  <c r="J1305" i="8"/>
  <c r="C1305" i="8"/>
  <c r="Q1304" i="8"/>
  <c r="N1304" i="8"/>
  <c r="J1304" i="8"/>
  <c r="C1304" i="8"/>
  <c r="Q1303" i="8"/>
  <c r="N1303" i="8"/>
  <c r="J1303" i="8"/>
  <c r="C1303" i="8"/>
  <c r="Q1302" i="8"/>
  <c r="N1302" i="8"/>
  <c r="J1302" i="8"/>
  <c r="C1302" i="8"/>
  <c r="Q1301" i="8"/>
  <c r="N1301" i="8"/>
  <c r="J1301" i="8"/>
  <c r="C1301" i="8"/>
  <c r="Q1300" i="8"/>
  <c r="N1300" i="8"/>
  <c r="J1300" i="8"/>
  <c r="C1300" i="8"/>
  <c r="Q1299" i="8"/>
  <c r="N1299" i="8"/>
  <c r="J1299" i="8"/>
  <c r="C1299" i="8"/>
  <c r="Q1298" i="8"/>
  <c r="N1298" i="8"/>
  <c r="J1298" i="8"/>
  <c r="C1298" i="8"/>
  <c r="Q1297" i="8"/>
  <c r="N1297" i="8"/>
  <c r="J1297" i="8"/>
  <c r="C1297" i="8"/>
  <c r="Q1296" i="8"/>
  <c r="N1296" i="8"/>
  <c r="J1296" i="8"/>
  <c r="C1296" i="8"/>
  <c r="Q1295" i="8"/>
  <c r="N1295" i="8"/>
  <c r="J1295" i="8"/>
  <c r="C1295" i="8"/>
  <c r="Q1294" i="8"/>
  <c r="N1294" i="8"/>
  <c r="J1294" i="8"/>
  <c r="C1294" i="8"/>
  <c r="Q1293" i="8"/>
  <c r="N1293" i="8"/>
  <c r="J1293" i="8"/>
  <c r="C1293" i="8"/>
  <c r="Q1292" i="8"/>
  <c r="N1292" i="8"/>
  <c r="J1292" i="8"/>
  <c r="C1292" i="8"/>
  <c r="Q1291" i="8"/>
  <c r="N1291" i="8"/>
  <c r="J1291" i="8"/>
  <c r="C1291" i="8"/>
  <c r="Q1290" i="8"/>
  <c r="N1290" i="8"/>
  <c r="J1290" i="8"/>
  <c r="C1290" i="8"/>
  <c r="Q1289" i="8"/>
  <c r="N1289" i="8"/>
  <c r="J1289" i="8"/>
  <c r="C1289" i="8"/>
  <c r="Q1288" i="8"/>
  <c r="N1288" i="8"/>
  <c r="J1288" i="8"/>
  <c r="C1288" i="8"/>
  <c r="Q1287" i="8"/>
  <c r="N1287" i="8"/>
  <c r="J1287" i="8"/>
  <c r="C1287" i="8"/>
  <c r="Q1286" i="8"/>
  <c r="N1286" i="8"/>
  <c r="J1286" i="8"/>
  <c r="C1286" i="8"/>
  <c r="Q1285" i="8"/>
  <c r="N1285" i="8"/>
  <c r="J1285" i="8"/>
  <c r="C1285" i="8"/>
  <c r="Q1284" i="8"/>
  <c r="N1284" i="8"/>
  <c r="J1284" i="8"/>
  <c r="C1284" i="8"/>
  <c r="Q1283" i="8"/>
  <c r="N1283" i="8"/>
  <c r="J1283" i="8"/>
  <c r="C1283" i="8"/>
  <c r="Q1282" i="8"/>
  <c r="N1282" i="8"/>
  <c r="J1282" i="8"/>
  <c r="C1282" i="8"/>
  <c r="Q1281" i="8"/>
  <c r="N1281" i="8"/>
  <c r="J1281" i="8"/>
  <c r="C1281" i="8"/>
  <c r="Q1280" i="8"/>
  <c r="N1280" i="8"/>
  <c r="J1280" i="8"/>
  <c r="C1280" i="8"/>
  <c r="Q1279" i="8"/>
  <c r="N1279" i="8"/>
  <c r="J1279" i="8"/>
  <c r="C1279" i="8"/>
  <c r="Q1278" i="8"/>
  <c r="N1278" i="8"/>
  <c r="J1278" i="8"/>
  <c r="C1278" i="8"/>
  <c r="Q1277" i="8"/>
  <c r="N1277" i="8"/>
  <c r="J1277" i="8"/>
  <c r="C1277" i="8"/>
  <c r="Q1276" i="8"/>
  <c r="N1276" i="8"/>
  <c r="J1276" i="8"/>
  <c r="C1276" i="8"/>
  <c r="Q1275" i="8"/>
  <c r="N1275" i="8"/>
  <c r="J1275" i="8"/>
  <c r="C1275" i="8"/>
  <c r="Q1274" i="8"/>
  <c r="N1274" i="8"/>
  <c r="J1274" i="8"/>
  <c r="C1274" i="8"/>
  <c r="Q1273" i="8"/>
  <c r="N1273" i="8"/>
  <c r="J1273" i="8"/>
  <c r="C1273" i="8"/>
  <c r="Q1272" i="8"/>
  <c r="N1272" i="8"/>
  <c r="J1272" i="8"/>
  <c r="C1272" i="8"/>
  <c r="Q1271" i="8"/>
  <c r="N1271" i="8"/>
  <c r="J1271" i="8"/>
  <c r="C1271" i="8"/>
  <c r="Q1270" i="8"/>
  <c r="N1270" i="8"/>
  <c r="J1270" i="8"/>
  <c r="C1270" i="8"/>
  <c r="Q1269" i="8"/>
  <c r="N1269" i="8"/>
  <c r="J1269" i="8"/>
  <c r="C1269" i="8"/>
  <c r="Q1268" i="8"/>
  <c r="N1268" i="8"/>
  <c r="J1268" i="8"/>
  <c r="C1268" i="8"/>
  <c r="Q1267" i="8"/>
  <c r="N1267" i="8"/>
  <c r="J1267" i="8"/>
  <c r="C1267" i="8"/>
  <c r="Q1266" i="8"/>
  <c r="N1266" i="8"/>
  <c r="J1266" i="8"/>
  <c r="C1266" i="8"/>
  <c r="Q1265" i="8"/>
  <c r="N1265" i="8"/>
  <c r="J1265" i="8"/>
  <c r="C1265" i="8"/>
  <c r="Q1264" i="8"/>
  <c r="N1264" i="8"/>
  <c r="J1264" i="8"/>
  <c r="C1264" i="8"/>
  <c r="Q1263" i="8"/>
  <c r="N1263" i="8"/>
  <c r="J1263" i="8"/>
  <c r="C1263" i="8"/>
  <c r="Q1262" i="8"/>
  <c r="N1262" i="8"/>
  <c r="J1262" i="8"/>
  <c r="C1262" i="8"/>
  <c r="Q1261" i="8"/>
  <c r="N1261" i="8"/>
  <c r="J1261" i="8"/>
  <c r="C1261" i="8"/>
  <c r="Q1260" i="8"/>
  <c r="N1260" i="8"/>
  <c r="J1260" i="8"/>
  <c r="C1260" i="8"/>
  <c r="Q1259" i="8"/>
  <c r="N1259" i="8"/>
  <c r="J1259" i="8"/>
  <c r="C1259" i="8"/>
  <c r="Q1258" i="8"/>
  <c r="N1258" i="8"/>
  <c r="J1258" i="8"/>
  <c r="C1258" i="8"/>
  <c r="Q1257" i="8"/>
  <c r="N1257" i="8"/>
  <c r="J1257" i="8"/>
  <c r="C1257" i="8"/>
  <c r="Q1256" i="8"/>
  <c r="N1256" i="8"/>
  <c r="J1256" i="8"/>
  <c r="C1256" i="8"/>
  <c r="Q1255" i="8"/>
  <c r="N1255" i="8"/>
  <c r="J1255" i="8"/>
  <c r="C1255" i="8"/>
  <c r="Q1254" i="8"/>
  <c r="N1254" i="8"/>
  <c r="J1254" i="8"/>
  <c r="C1254" i="8"/>
  <c r="Q1253" i="8"/>
  <c r="N1253" i="8"/>
  <c r="J1253" i="8"/>
  <c r="C1253" i="8"/>
  <c r="Q1252" i="8"/>
  <c r="N1252" i="8"/>
  <c r="J1252" i="8"/>
  <c r="C1252" i="8"/>
  <c r="Q1251" i="8"/>
  <c r="N1251" i="8"/>
  <c r="J1251" i="8"/>
  <c r="C1251" i="8"/>
  <c r="Q1250" i="8"/>
  <c r="N1250" i="8"/>
  <c r="J1250" i="8"/>
  <c r="C1250" i="8"/>
  <c r="Q1249" i="8"/>
  <c r="N1249" i="8"/>
  <c r="J1249" i="8"/>
  <c r="C1249" i="8"/>
  <c r="Q1248" i="8"/>
  <c r="N1248" i="8"/>
  <c r="J1248" i="8"/>
  <c r="C1248" i="8"/>
  <c r="Q1247" i="8"/>
  <c r="N1247" i="8"/>
  <c r="J1247" i="8"/>
  <c r="C1247" i="8"/>
  <c r="Q1246" i="8"/>
  <c r="N1246" i="8"/>
  <c r="J1246" i="8"/>
  <c r="C1246" i="8"/>
  <c r="Q1245" i="8"/>
  <c r="N1245" i="8"/>
  <c r="J1245" i="8"/>
  <c r="C1245" i="8"/>
  <c r="Q1244" i="8"/>
  <c r="N1244" i="8"/>
  <c r="J1244" i="8"/>
  <c r="C1244" i="8"/>
  <c r="Q1243" i="8"/>
  <c r="N1243" i="8"/>
  <c r="J1243" i="8"/>
  <c r="C1243" i="8"/>
  <c r="Q1242" i="8"/>
  <c r="N1242" i="8"/>
  <c r="J1242" i="8"/>
  <c r="C1242" i="8"/>
  <c r="Q1241" i="8"/>
  <c r="N1241" i="8"/>
  <c r="J1241" i="8"/>
  <c r="C1241" i="8"/>
  <c r="Q1240" i="8"/>
  <c r="N1240" i="8"/>
  <c r="J1240" i="8"/>
  <c r="C1240" i="8"/>
  <c r="Q1239" i="8"/>
  <c r="N1239" i="8"/>
  <c r="J1239" i="8"/>
  <c r="C1239" i="8"/>
  <c r="Q1238" i="8"/>
  <c r="N1238" i="8"/>
  <c r="J1238" i="8"/>
  <c r="C1238" i="8"/>
  <c r="Q1237" i="8"/>
  <c r="N1237" i="8"/>
  <c r="J1237" i="8"/>
  <c r="C1237" i="8"/>
  <c r="Q1236" i="8"/>
  <c r="N1236" i="8"/>
  <c r="J1236" i="8"/>
  <c r="C1236" i="8"/>
  <c r="Q1235" i="8"/>
  <c r="N1235" i="8"/>
  <c r="J1235" i="8"/>
  <c r="C1235" i="8"/>
  <c r="Q1234" i="8"/>
  <c r="N1234" i="8"/>
  <c r="J1234" i="8"/>
  <c r="C1234" i="8"/>
  <c r="Q1233" i="8"/>
  <c r="N1233" i="8"/>
  <c r="J1233" i="8"/>
  <c r="C1233" i="8"/>
  <c r="Q1232" i="8"/>
  <c r="N1232" i="8"/>
  <c r="J1232" i="8"/>
  <c r="C1232" i="8"/>
  <c r="Q1231" i="8"/>
  <c r="N1231" i="8"/>
  <c r="J1231" i="8"/>
  <c r="C1231" i="8"/>
  <c r="Q1230" i="8"/>
  <c r="N1230" i="8"/>
  <c r="J1230" i="8"/>
  <c r="C1230" i="8"/>
  <c r="Q1229" i="8"/>
  <c r="N1229" i="8"/>
  <c r="J1229" i="8"/>
  <c r="C1229" i="8"/>
  <c r="Q1228" i="8"/>
  <c r="N1228" i="8"/>
  <c r="J1228" i="8"/>
  <c r="C1228" i="8"/>
  <c r="Q1227" i="8"/>
  <c r="N1227" i="8"/>
  <c r="J1227" i="8"/>
  <c r="C1227" i="8"/>
  <c r="Q1226" i="8"/>
  <c r="N1226" i="8"/>
  <c r="J1226" i="8"/>
  <c r="C1226" i="8"/>
  <c r="Q1225" i="8"/>
  <c r="N1225" i="8"/>
  <c r="J1225" i="8"/>
  <c r="C1225" i="8"/>
  <c r="Q1224" i="8"/>
  <c r="N1224" i="8"/>
  <c r="J1224" i="8"/>
  <c r="C1224" i="8"/>
  <c r="Q1223" i="8"/>
  <c r="N1223" i="8"/>
  <c r="J1223" i="8"/>
  <c r="C1223" i="8"/>
  <c r="Q1222" i="8"/>
  <c r="N1222" i="8"/>
  <c r="J1222" i="8"/>
  <c r="C1222" i="8"/>
  <c r="Q1221" i="8"/>
  <c r="N1221" i="8"/>
  <c r="J1221" i="8"/>
  <c r="C1221" i="8"/>
  <c r="Q1220" i="8"/>
  <c r="N1220" i="8"/>
  <c r="J1220" i="8"/>
  <c r="C1220" i="8"/>
  <c r="Q1219" i="8"/>
  <c r="N1219" i="8"/>
  <c r="J1219" i="8"/>
  <c r="C1219" i="8"/>
  <c r="Q1218" i="8"/>
  <c r="N1218" i="8"/>
  <c r="J1218" i="8"/>
  <c r="C1218" i="8"/>
  <c r="Q1217" i="8"/>
  <c r="N1217" i="8"/>
  <c r="J1217" i="8"/>
  <c r="C1217" i="8"/>
  <c r="Q1216" i="8"/>
  <c r="N1216" i="8"/>
  <c r="J1216" i="8"/>
  <c r="C1216" i="8"/>
  <c r="Q1215" i="8"/>
  <c r="N1215" i="8"/>
  <c r="J1215" i="8"/>
  <c r="C1215" i="8"/>
  <c r="Q1214" i="8"/>
  <c r="N1214" i="8"/>
  <c r="J1214" i="8"/>
  <c r="C1214" i="8"/>
  <c r="Q1213" i="8"/>
  <c r="N1213" i="8"/>
  <c r="J1213" i="8"/>
  <c r="C1213" i="8"/>
  <c r="Q1212" i="8"/>
  <c r="N1212" i="8"/>
  <c r="J1212" i="8"/>
  <c r="C1212" i="8"/>
  <c r="Q1211" i="8"/>
  <c r="N1211" i="8"/>
  <c r="J1211" i="8"/>
  <c r="C1211" i="8"/>
  <c r="Q1210" i="8"/>
  <c r="N1210" i="8"/>
  <c r="J1210" i="8"/>
  <c r="C1210" i="8"/>
  <c r="Q1209" i="8"/>
  <c r="N1209" i="8"/>
  <c r="J1209" i="8"/>
  <c r="C1209" i="8"/>
  <c r="Q1208" i="8"/>
  <c r="N1208" i="8"/>
  <c r="J1208" i="8"/>
  <c r="C1208" i="8"/>
  <c r="Q1207" i="8"/>
  <c r="N1207" i="8"/>
  <c r="J1207" i="8"/>
  <c r="C1207" i="8"/>
  <c r="Q1206" i="8"/>
  <c r="N1206" i="8"/>
  <c r="J1206" i="8"/>
  <c r="C1206" i="8"/>
  <c r="Q1205" i="8"/>
  <c r="N1205" i="8"/>
  <c r="J1205" i="8"/>
  <c r="C1205" i="8"/>
  <c r="Q1204" i="8"/>
  <c r="N1204" i="8"/>
  <c r="J1204" i="8"/>
  <c r="C1204" i="8"/>
  <c r="Q1203" i="8"/>
  <c r="N1203" i="8"/>
  <c r="J1203" i="8"/>
  <c r="C1203" i="8"/>
  <c r="Q1202" i="8"/>
  <c r="N1202" i="8"/>
  <c r="J1202" i="8"/>
  <c r="C1202" i="8"/>
  <c r="Q1201" i="8"/>
  <c r="N1201" i="8"/>
  <c r="J1201" i="8"/>
  <c r="C1201" i="8"/>
  <c r="Q1200" i="8"/>
  <c r="N1200" i="8"/>
  <c r="J1200" i="8"/>
  <c r="C1200" i="8"/>
  <c r="Q1199" i="8"/>
  <c r="N1199" i="8"/>
  <c r="J1199" i="8"/>
  <c r="C1199" i="8"/>
  <c r="Q1198" i="8"/>
  <c r="N1198" i="8"/>
  <c r="J1198" i="8"/>
  <c r="C1198" i="8"/>
  <c r="Q1197" i="8"/>
  <c r="N1197" i="8"/>
  <c r="J1197" i="8"/>
  <c r="C1197" i="8"/>
  <c r="Q1196" i="8"/>
  <c r="N1196" i="8"/>
  <c r="J1196" i="8"/>
  <c r="C1196" i="8"/>
  <c r="Q1195" i="8"/>
  <c r="N1195" i="8"/>
  <c r="J1195" i="8"/>
  <c r="C1195" i="8"/>
  <c r="Q1194" i="8"/>
  <c r="N1194" i="8"/>
  <c r="J1194" i="8"/>
  <c r="C1194" i="8"/>
  <c r="Q1193" i="8"/>
  <c r="N1193" i="8"/>
  <c r="J1193" i="8"/>
  <c r="C1193" i="8"/>
  <c r="Q1192" i="8"/>
  <c r="N1192" i="8"/>
  <c r="J1192" i="8"/>
  <c r="C1192" i="8"/>
  <c r="Q1191" i="8"/>
  <c r="N1191" i="8"/>
  <c r="J1191" i="8"/>
  <c r="C1191" i="8"/>
  <c r="Q1190" i="8"/>
  <c r="N1190" i="8"/>
  <c r="J1190" i="8"/>
  <c r="C1190" i="8"/>
  <c r="Q1189" i="8"/>
  <c r="N1189" i="8"/>
  <c r="J1189" i="8"/>
  <c r="C1189" i="8"/>
  <c r="Q1188" i="8"/>
  <c r="N1188" i="8"/>
  <c r="J1188" i="8"/>
  <c r="C1188" i="8"/>
  <c r="Q1187" i="8"/>
  <c r="N1187" i="8"/>
  <c r="J1187" i="8"/>
  <c r="C1187" i="8"/>
  <c r="Q1186" i="8"/>
  <c r="N1186" i="8"/>
  <c r="J1186" i="8"/>
  <c r="C1186" i="8"/>
  <c r="Q1185" i="8"/>
  <c r="N1185" i="8"/>
  <c r="J1185" i="8"/>
  <c r="C1185" i="8"/>
  <c r="Q1184" i="8"/>
  <c r="N1184" i="8"/>
  <c r="J1184" i="8"/>
  <c r="C1184" i="8"/>
  <c r="Q1183" i="8"/>
  <c r="N1183" i="8"/>
  <c r="J1183" i="8"/>
  <c r="C1183" i="8"/>
  <c r="Q1182" i="8"/>
  <c r="N1182" i="8"/>
  <c r="J1182" i="8"/>
  <c r="C1182" i="8"/>
  <c r="Q1181" i="8"/>
  <c r="N1181" i="8"/>
  <c r="J1181" i="8"/>
  <c r="C1181" i="8"/>
  <c r="Q1180" i="8"/>
  <c r="N1180" i="8"/>
  <c r="J1180" i="8"/>
  <c r="C1180" i="8"/>
  <c r="Q1179" i="8"/>
  <c r="N1179" i="8"/>
  <c r="J1179" i="8"/>
  <c r="C1179" i="8"/>
  <c r="Q1178" i="8"/>
  <c r="N1178" i="8"/>
  <c r="J1178" i="8"/>
  <c r="C1178" i="8"/>
  <c r="Q1177" i="8"/>
  <c r="N1177" i="8"/>
  <c r="J1177" i="8"/>
  <c r="C1177" i="8"/>
  <c r="Q1176" i="8"/>
  <c r="N1176" i="8"/>
  <c r="J1176" i="8"/>
  <c r="C1176" i="8"/>
  <c r="Q1175" i="8"/>
  <c r="N1175" i="8"/>
  <c r="J1175" i="8"/>
  <c r="C1175" i="8"/>
  <c r="Q1174" i="8"/>
  <c r="N1174" i="8"/>
  <c r="J1174" i="8"/>
  <c r="C1174" i="8"/>
  <c r="Q1173" i="8"/>
  <c r="N1173" i="8"/>
  <c r="J1173" i="8"/>
  <c r="C1173" i="8"/>
  <c r="Q1172" i="8"/>
  <c r="N1172" i="8"/>
  <c r="J1172" i="8"/>
  <c r="C1172" i="8"/>
  <c r="Q1171" i="8"/>
  <c r="N1171" i="8"/>
  <c r="J1171" i="8"/>
  <c r="C1171" i="8"/>
  <c r="Q1170" i="8"/>
  <c r="N1170" i="8"/>
  <c r="J1170" i="8"/>
  <c r="C1170" i="8"/>
  <c r="Q1169" i="8"/>
  <c r="N1169" i="8"/>
  <c r="J1169" i="8"/>
  <c r="C1169" i="8"/>
  <c r="Q1168" i="8"/>
  <c r="N1168" i="8"/>
  <c r="J1168" i="8"/>
  <c r="C1168" i="8"/>
  <c r="Q1167" i="8"/>
  <c r="N1167" i="8"/>
  <c r="J1167" i="8"/>
  <c r="C1167" i="8"/>
  <c r="Q1166" i="8"/>
  <c r="N1166" i="8"/>
  <c r="J1166" i="8"/>
  <c r="C1166" i="8"/>
  <c r="Q1165" i="8"/>
  <c r="N1165" i="8"/>
  <c r="J1165" i="8"/>
  <c r="C1165" i="8"/>
  <c r="Q1164" i="8"/>
  <c r="N1164" i="8"/>
  <c r="J1164" i="8"/>
  <c r="C1164" i="8"/>
  <c r="Q1163" i="8"/>
  <c r="N1163" i="8"/>
  <c r="J1163" i="8"/>
  <c r="C1163" i="8"/>
  <c r="Q1162" i="8"/>
  <c r="N1162" i="8"/>
  <c r="J1162" i="8"/>
  <c r="C1162" i="8"/>
  <c r="Q1161" i="8"/>
  <c r="N1161" i="8"/>
  <c r="J1161" i="8"/>
  <c r="C1161" i="8"/>
  <c r="Q1160" i="8"/>
  <c r="N1160" i="8"/>
  <c r="J1160" i="8"/>
  <c r="C1160" i="8"/>
  <c r="Q1159" i="8"/>
  <c r="N1159" i="8"/>
  <c r="J1159" i="8"/>
  <c r="C1159" i="8"/>
  <c r="Q1158" i="8"/>
  <c r="N1158" i="8"/>
  <c r="J1158" i="8"/>
  <c r="C1158" i="8"/>
  <c r="Q1157" i="8"/>
  <c r="N1157" i="8"/>
  <c r="J1157" i="8"/>
  <c r="C1157" i="8"/>
  <c r="Q1156" i="8"/>
  <c r="N1156" i="8"/>
  <c r="J1156" i="8"/>
  <c r="C1156" i="8"/>
  <c r="Q1155" i="8"/>
  <c r="N1155" i="8"/>
  <c r="J1155" i="8"/>
  <c r="C1155" i="8"/>
  <c r="Q1154" i="8"/>
  <c r="N1154" i="8"/>
  <c r="J1154" i="8"/>
  <c r="C1154" i="8"/>
  <c r="Q1153" i="8"/>
  <c r="N1153" i="8"/>
  <c r="J1153" i="8"/>
  <c r="C1153" i="8"/>
  <c r="Q1152" i="8"/>
  <c r="N1152" i="8"/>
  <c r="J1152" i="8"/>
  <c r="C1152" i="8"/>
  <c r="Q1151" i="8"/>
  <c r="N1151" i="8"/>
  <c r="J1151" i="8"/>
  <c r="C1151" i="8"/>
  <c r="Q1150" i="8"/>
  <c r="N1150" i="8"/>
  <c r="J1150" i="8"/>
  <c r="C1150" i="8"/>
  <c r="Q1149" i="8"/>
  <c r="N1149" i="8"/>
  <c r="J1149" i="8"/>
  <c r="C1149" i="8"/>
  <c r="Q1148" i="8"/>
  <c r="N1148" i="8"/>
  <c r="J1148" i="8"/>
  <c r="C1148" i="8"/>
  <c r="Q1147" i="8"/>
  <c r="N1147" i="8"/>
  <c r="J1147" i="8"/>
  <c r="C1147" i="8"/>
  <c r="Q1146" i="8"/>
  <c r="N1146" i="8"/>
  <c r="J1146" i="8"/>
  <c r="C1146" i="8"/>
  <c r="Q1145" i="8"/>
  <c r="N1145" i="8"/>
  <c r="J1145" i="8"/>
  <c r="C1145" i="8"/>
  <c r="Q1144" i="8"/>
  <c r="N1144" i="8"/>
  <c r="J1144" i="8"/>
  <c r="C1144" i="8"/>
  <c r="Q1143" i="8"/>
  <c r="N1143" i="8"/>
  <c r="J1143" i="8"/>
  <c r="C1143" i="8"/>
  <c r="Q1142" i="8"/>
  <c r="N1142" i="8"/>
  <c r="J1142" i="8"/>
  <c r="C1142" i="8"/>
  <c r="Q1141" i="8"/>
  <c r="N1141" i="8"/>
  <c r="J1141" i="8"/>
  <c r="C1141" i="8"/>
  <c r="Q1140" i="8"/>
  <c r="N1140" i="8"/>
  <c r="J1140" i="8"/>
  <c r="C1140" i="8"/>
  <c r="Q1139" i="8"/>
  <c r="N1139" i="8"/>
  <c r="J1139" i="8"/>
  <c r="C1139" i="8"/>
  <c r="Q1138" i="8"/>
  <c r="N1138" i="8"/>
  <c r="J1138" i="8"/>
  <c r="C1138" i="8"/>
  <c r="Q1137" i="8"/>
  <c r="N1137" i="8"/>
  <c r="J1137" i="8"/>
  <c r="C1137" i="8"/>
  <c r="Q1136" i="8"/>
  <c r="N1136" i="8"/>
  <c r="J1136" i="8"/>
  <c r="C1136" i="8"/>
  <c r="Q1135" i="8"/>
  <c r="N1135" i="8"/>
  <c r="J1135" i="8"/>
  <c r="C1135" i="8"/>
  <c r="Q1134" i="8"/>
  <c r="N1134" i="8"/>
  <c r="J1134" i="8"/>
  <c r="C1134" i="8"/>
  <c r="Q1133" i="8"/>
  <c r="N1133" i="8"/>
  <c r="J1133" i="8"/>
  <c r="C1133" i="8"/>
  <c r="Q1132" i="8"/>
  <c r="N1132" i="8"/>
  <c r="J1132" i="8"/>
  <c r="C1132" i="8"/>
  <c r="Q1131" i="8"/>
  <c r="N1131" i="8"/>
  <c r="J1131" i="8"/>
  <c r="C1131" i="8"/>
  <c r="Q1130" i="8"/>
  <c r="N1130" i="8"/>
  <c r="J1130" i="8"/>
  <c r="C1130" i="8"/>
  <c r="Q1129" i="8"/>
  <c r="N1129" i="8"/>
  <c r="J1129" i="8"/>
  <c r="C1129" i="8"/>
  <c r="Q1128" i="8"/>
  <c r="N1128" i="8"/>
  <c r="J1128" i="8"/>
  <c r="C1128" i="8"/>
  <c r="Q1127" i="8"/>
  <c r="N1127" i="8"/>
  <c r="J1127" i="8"/>
  <c r="C1127" i="8"/>
  <c r="Q1126" i="8"/>
  <c r="N1126" i="8"/>
  <c r="J1126" i="8"/>
  <c r="C1126" i="8"/>
  <c r="Q1125" i="8"/>
  <c r="N1125" i="8"/>
  <c r="J1125" i="8"/>
  <c r="C1125" i="8"/>
  <c r="Q1124" i="8"/>
  <c r="N1124" i="8"/>
  <c r="J1124" i="8"/>
  <c r="C1124" i="8"/>
  <c r="Q1123" i="8"/>
  <c r="N1123" i="8"/>
  <c r="J1123" i="8"/>
  <c r="C1123" i="8"/>
  <c r="Q1122" i="8"/>
  <c r="N1122" i="8"/>
  <c r="J1122" i="8"/>
  <c r="C1122" i="8"/>
  <c r="Q1121" i="8"/>
  <c r="N1121" i="8"/>
  <c r="J1121" i="8"/>
  <c r="C1121" i="8"/>
  <c r="Q1120" i="8"/>
  <c r="N1120" i="8"/>
  <c r="J1120" i="8"/>
  <c r="C1120" i="8"/>
  <c r="Q1119" i="8"/>
  <c r="N1119" i="8"/>
  <c r="J1119" i="8"/>
  <c r="C1119" i="8"/>
  <c r="Q1118" i="8"/>
  <c r="N1118" i="8"/>
  <c r="J1118" i="8"/>
  <c r="C1118" i="8"/>
  <c r="Q1117" i="8"/>
  <c r="N1117" i="8"/>
  <c r="J1117" i="8"/>
  <c r="C1117" i="8"/>
  <c r="Q1116" i="8"/>
  <c r="N1116" i="8"/>
  <c r="J1116" i="8"/>
  <c r="C1116" i="8"/>
  <c r="Q1115" i="8"/>
  <c r="N1115" i="8"/>
  <c r="J1115" i="8"/>
  <c r="C1115" i="8"/>
  <c r="Q1114" i="8"/>
  <c r="N1114" i="8"/>
  <c r="J1114" i="8"/>
  <c r="C1114" i="8"/>
  <c r="Q1113" i="8"/>
  <c r="N1113" i="8"/>
  <c r="J1113" i="8"/>
  <c r="C1113" i="8"/>
  <c r="Q1112" i="8"/>
  <c r="N1112" i="8"/>
  <c r="J1112" i="8"/>
  <c r="C1112" i="8"/>
  <c r="Q1111" i="8"/>
  <c r="N1111" i="8"/>
  <c r="J1111" i="8"/>
  <c r="C1111" i="8"/>
  <c r="Q1106" i="8"/>
  <c r="N1106" i="8"/>
  <c r="J1106" i="8"/>
  <c r="Q1105" i="8"/>
  <c r="N1105" i="8"/>
  <c r="J1105" i="8"/>
  <c r="Q1104" i="8"/>
  <c r="N1104" i="8"/>
  <c r="J1104" i="8"/>
  <c r="Q1103" i="8"/>
  <c r="N1103" i="8"/>
  <c r="J1103" i="8"/>
  <c r="Q1102" i="8"/>
  <c r="N1102" i="8"/>
  <c r="J1102" i="8"/>
  <c r="Q1101" i="8"/>
  <c r="N1101" i="8"/>
  <c r="J1101" i="8"/>
  <c r="Q1100" i="8"/>
  <c r="N1100" i="8"/>
  <c r="J1100" i="8"/>
  <c r="Q1099" i="8"/>
  <c r="N1099" i="8"/>
  <c r="J1099" i="8"/>
  <c r="Q1098" i="8"/>
  <c r="N1098" i="8"/>
  <c r="J1098" i="8"/>
  <c r="Q1097" i="8"/>
  <c r="N1097" i="8"/>
  <c r="J1097" i="8"/>
  <c r="Q1096" i="8"/>
  <c r="N1096" i="8"/>
  <c r="J1096" i="8"/>
  <c r="Q1095" i="8"/>
  <c r="N1095" i="8"/>
  <c r="J1095" i="8"/>
  <c r="Q1094" i="8"/>
  <c r="N1094" i="8"/>
  <c r="J1094" i="8"/>
  <c r="Q1093" i="8"/>
  <c r="N1093" i="8"/>
  <c r="J1093" i="8"/>
  <c r="Q1092" i="8"/>
  <c r="N1092" i="8"/>
  <c r="J1092" i="8"/>
  <c r="Q1091" i="8"/>
  <c r="N1091" i="8"/>
  <c r="J1091" i="8"/>
  <c r="Q1090" i="8"/>
  <c r="N1090" i="8"/>
  <c r="J1090" i="8"/>
  <c r="Q1089" i="8"/>
  <c r="N1089" i="8"/>
  <c r="J1089" i="8"/>
  <c r="Q1088" i="8"/>
  <c r="N1088" i="8"/>
  <c r="J1088" i="8"/>
  <c r="Q1087" i="8"/>
  <c r="N1087" i="8"/>
  <c r="J1087" i="8"/>
  <c r="Q1086" i="8"/>
  <c r="N1086" i="8"/>
  <c r="J1086" i="8"/>
  <c r="Q1085" i="8"/>
  <c r="N1085" i="8"/>
  <c r="J1085" i="8"/>
  <c r="Q1084" i="8"/>
  <c r="N1084" i="8"/>
  <c r="J1084" i="8"/>
  <c r="Q1083" i="8"/>
  <c r="N1083" i="8"/>
  <c r="J1083" i="8"/>
  <c r="Q1082" i="8"/>
  <c r="N1082" i="8"/>
  <c r="J1082" i="8"/>
  <c r="Q1081" i="8"/>
  <c r="N1081" i="8"/>
  <c r="J1081" i="8"/>
  <c r="Q1080" i="8"/>
  <c r="N1080" i="8"/>
  <c r="J1080" i="8"/>
  <c r="Q1079" i="8"/>
  <c r="N1079" i="8"/>
  <c r="J1079" i="8"/>
  <c r="Q1078" i="8"/>
  <c r="N1078" i="8"/>
  <c r="J1078" i="8"/>
  <c r="Q1077" i="8"/>
  <c r="N1077" i="8"/>
  <c r="J1077" i="8"/>
  <c r="Q1076" i="8"/>
  <c r="N1076" i="8"/>
  <c r="J1076" i="8"/>
  <c r="Q1075" i="8"/>
  <c r="N1075" i="8"/>
  <c r="J1075" i="8"/>
  <c r="Q1074" i="8"/>
  <c r="N1074" i="8"/>
  <c r="J1074" i="8"/>
  <c r="Q1073" i="8"/>
  <c r="N1073" i="8"/>
  <c r="J1073" i="8"/>
  <c r="Q1072" i="8"/>
  <c r="N1072" i="8"/>
  <c r="J1072" i="8"/>
  <c r="Q1071" i="8"/>
  <c r="N1071" i="8"/>
  <c r="J1071" i="8"/>
  <c r="Q1070" i="8"/>
  <c r="N1070" i="8"/>
  <c r="J1070" i="8"/>
  <c r="Q1069" i="8"/>
  <c r="N1069" i="8"/>
  <c r="J1069" i="8"/>
  <c r="Q1068" i="8"/>
  <c r="N1068" i="8"/>
  <c r="J1068" i="8"/>
  <c r="Q1067" i="8"/>
  <c r="N1067" i="8"/>
  <c r="J1067" i="8"/>
  <c r="Q1066" i="8"/>
  <c r="N1066" i="8"/>
  <c r="J1066" i="8"/>
  <c r="Q1065" i="8"/>
  <c r="N1065" i="8"/>
  <c r="J1065" i="8"/>
  <c r="Q1064" i="8"/>
  <c r="N1064" i="8"/>
  <c r="J1064" i="8"/>
  <c r="Q1063" i="8"/>
  <c r="N1063" i="8"/>
  <c r="J1063" i="8"/>
  <c r="Q1062" i="8"/>
  <c r="N1062" i="8"/>
  <c r="J1062" i="8"/>
  <c r="Q1061" i="8"/>
  <c r="N1061" i="8"/>
  <c r="J1061" i="8"/>
  <c r="Q1060" i="8"/>
  <c r="N1060" i="8"/>
  <c r="J1060" i="8"/>
  <c r="Q1059" i="8"/>
  <c r="N1059" i="8"/>
  <c r="J1059" i="8"/>
  <c r="Q1058" i="8"/>
  <c r="N1058" i="8"/>
  <c r="J1058" i="8"/>
  <c r="Q1057" i="8"/>
  <c r="N1057" i="8"/>
  <c r="J1057" i="8"/>
  <c r="Q1056" i="8"/>
  <c r="N1056" i="8"/>
  <c r="J1056" i="8"/>
  <c r="Q1055" i="8"/>
  <c r="N1055" i="8"/>
  <c r="J1055" i="8"/>
  <c r="Q1054" i="8"/>
  <c r="N1054" i="8"/>
  <c r="J1054" i="8"/>
  <c r="Q1053" i="8"/>
  <c r="N1053" i="8"/>
  <c r="J1053" i="8"/>
  <c r="Q1052" i="8"/>
  <c r="N1052" i="8"/>
  <c r="J1052" i="8"/>
  <c r="Q1051" i="8"/>
  <c r="N1051" i="8"/>
  <c r="J1051" i="8"/>
  <c r="Q1050" i="8"/>
  <c r="N1050" i="8"/>
  <c r="J1050" i="8"/>
  <c r="Q1049" i="8"/>
  <c r="N1049" i="8"/>
  <c r="J1049" i="8"/>
  <c r="Q1048" i="8"/>
  <c r="N1048" i="8"/>
  <c r="J1048" i="8"/>
  <c r="Q1047" i="8"/>
  <c r="N1047" i="8"/>
  <c r="J1047" i="8"/>
  <c r="Q1046" i="8"/>
  <c r="N1046" i="8"/>
  <c r="J1046" i="8"/>
  <c r="Q1045" i="8"/>
  <c r="N1045" i="8"/>
  <c r="J1045" i="8"/>
  <c r="Q1044" i="8"/>
  <c r="N1044" i="8"/>
  <c r="J1044" i="8"/>
  <c r="Q1043" i="8"/>
  <c r="N1043" i="8"/>
  <c r="J1043" i="8"/>
  <c r="Q1042" i="8"/>
  <c r="N1042" i="8"/>
  <c r="J1042" i="8"/>
  <c r="Q1041" i="8"/>
  <c r="N1041" i="8"/>
  <c r="J1041" i="8"/>
  <c r="Q1040" i="8"/>
  <c r="N1040" i="8"/>
  <c r="J1040" i="8"/>
  <c r="Q1039" i="8"/>
  <c r="N1039" i="8"/>
  <c r="J1039" i="8"/>
  <c r="Q1038" i="8"/>
  <c r="N1038" i="8"/>
  <c r="J1038" i="8"/>
  <c r="Q1037" i="8"/>
  <c r="N1037" i="8"/>
  <c r="J1037" i="8"/>
  <c r="Q1036" i="8"/>
  <c r="N1036" i="8"/>
  <c r="J1036" i="8"/>
  <c r="Q1035" i="8"/>
  <c r="N1035" i="8"/>
  <c r="J1035" i="8"/>
  <c r="Q1034" i="8"/>
  <c r="N1034" i="8"/>
  <c r="J1034" i="8"/>
  <c r="Q1033" i="8"/>
  <c r="N1033" i="8"/>
  <c r="J1033" i="8"/>
  <c r="Q1032" i="8"/>
  <c r="N1032" i="8"/>
  <c r="J1032" i="8"/>
  <c r="Q1031" i="8"/>
  <c r="N1031" i="8"/>
  <c r="J1031" i="8"/>
  <c r="Q1030" i="8"/>
  <c r="N1030" i="8"/>
  <c r="J1030" i="8"/>
  <c r="Q1029" i="8"/>
  <c r="N1029" i="8"/>
  <c r="J1029" i="8"/>
  <c r="Q1028" i="8"/>
  <c r="N1028" i="8"/>
  <c r="J1028" i="8"/>
  <c r="Q1027" i="8"/>
  <c r="N1027" i="8"/>
  <c r="J1027" i="8"/>
  <c r="Q1026" i="8"/>
  <c r="N1026" i="8"/>
  <c r="J1026" i="8"/>
  <c r="Q1025" i="8"/>
  <c r="N1025" i="8"/>
  <c r="J1025" i="8"/>
  <c r="Q1024" i="8"/>
  <c r="N1024" i="8"/>
  <c r="J1024" i="8"/>
  <c r="Q1023" i="8"/>
  <c r="N1023" i="8"/>
  <c r="J1023" i="8"/>
  <c r="Q1022" i="8"/>
  <c r="N1022" i="8"/>
  <c r="J1022" i="8"/>
  <c r="Q1021" i="8"/>
  <c r="N1021" i="8"/>
  <c r="J1021" i="8"/>
  <c r="Q1020" i="8"/>
  <c r="N1020" i="8"/>
  <c r="J1020" i="8"/>
  <c r="Q1019" i="8"/>
  <c r="N1019" i="8"/>
  <c r="J1019" i="8"/>
  <c r="Q1018" i="8"/>
  <c r="N1018" i="8"/>
  <c r="J1018" i="8"/>
  <c r="Q1017" i="8"/>
  <c r="N1017" i="8"/>
  <c r="J1017" i="8"/>
  <c r="Q1016" i="8"/>
  <c r="N1016" i="8"/>
  <c r="J1016" i="8"/>
  <c r="Q1015" i="8"/>
  <c r="N1015" i="8"/>
  <c r="J1015" i="8"/>
  <c r="Q1014" i="8"/>
  <c r="N1014" i="8"/>
  <c r="J1014" i="8"/>
  <c r="Q1013" i="8"/>
  <c r="N1013" i="8"/>
  <c r="J1013" i="8"/>
  <c r="Q1012" i="8"/>
  <c r="N1012" i="8"/>
  <c r="J1012" i="8"/>
  <c r="Q1011" i="8"/>
  <c r="N1011" i="8"/>
  <c r="J1011" i="8"/>
  <c r="Q1010" i="8"/>
  <c r="N1010" i="8"/>
  <c r="J1010" i="8"/>
  <c r="Q1009" i="8"/>
  <c r="N1009" i="8"/>
  <c r="J1009" i="8"/>
  <c r="Q1008" i="8"/>
  <c r="N1008" i="8"/>
  <c r="J1008" i="8"/>
  <c r="Q1007" i="8"/>
  <c r="N1007" i="8"/>
  <c r="J1007" i="8"/>
  <c r="Q1006" i="8"/>
  <c r="N1006" i="8"/>
  <c r="J1006" i="8"/>
  <c r="Q1005" i="8"/>
  <c r="N1005" i="8"/>
  <c r="J1005" i="8"/>
  <c r="Q1004" i="8"/>
  <c r="N1004" i="8"/>
  <c r="J1004" i="8"/>
  <c r="Q1003" i="8"/>
  <c r="N1003" i="8"/>
  <c r="J1003" i="8"/>
  <c r="Q1002" i="8"/>
  <c r="N1002" i="8"/>
  <c r="J1002" i="8"/>
  <c r="Q1001" i="8"/>
  <c r="N1001" i="8"/>
  <c r="J1001" i="8"/>
  <c r="Q1000" i="8"/>
  <c r="N1000" i="8"/>
  <c r="J1000" i="8"/>
  <c r="Q999" i="8"/>
  <c r="N999" i="8"/>
  <c r="J999" i="8"/>
  <c r="Q998" i="8"/>
  <c r="N998" i="8"/>
  <c r="J998" i="8"/>
  <c r="Q997" i="8"/>
  <c r="N997" i="8"/>
  <c r="J997" i="8"/>
  <c r="Q996" i="8"/>
  <c r="N996" i="8"/>
  <c r="J996" i="8"/>
  <c r="Q995" i="8"/>
  <c r="N995" i="8"/>
  <c r="J995" i="8"/>
  <c r="Q994" i="8"/>
  <c r="N994" i="8"/>
  <c r="J994" i="8"/>
  <c r="Q993" i="8"/>
  <c r="N993" i="8"/>
  <c r="J993" i="8"/>
  <c r="Q992" i="8"/>
  <c r="N992" i="8"/>
  <c r="J992" i="8"/>
  <c r="Q991" i="8"/>
  <c r="N991" i="8"/>
  <c r="J991" i="8"/>
  <c r="Q990" i="8"/>
  <c r="N990" i="8"/>
  <c r="J990" i="8"/>
  <c r="Q989" i="8"/>
  <c r="N989" i="8"/>
  <c r="J989" i="8"/>
  <c r="Q988" i="8"/>
  <c r="N988" i="8"/>
  <c r="J988" i="8"/>
  <c r="Q987" i="8"/>
  <c r="N987" i="8"/>
  <c r="J987" i="8"/>
  <c r="Q986" i="8"/>
  <c r="N986" i="8"/>
  <c r="J986" i="8"/>
  <c r="Q985" i="8"/>
  <c r="N985" i="8"/>
  <c r="J985" i="8"/>
  <c r="Q984" i="8"/>
  <c r="N984" i="8"/>
  <c r="J984" i="8"/>
  <c r="Q983" i="8"/>
  <c r="N983" i="8"/>
  <c r="J983" i="8"/>
  <c r="Q982" i="8"/>
  <c r="N982" i="8"/>
  <c r="J982" i="8"/>
  <c r="Q981" i="8"/>
  <c r="N981" i="8"/>
  <c r="J981" i="8"/>
  <c r="Q980" i="8"/>
  <c r="N980" i="8"/>
  <c r="J980" i="8"/>
  <c r="Q979" i="8"/>
  <c r="N979" i="8"/>
  <c r="J979" i="8"/>
  <c r="Q978" i="8"/>
  <c r="N978" i="8"/>
  <c r="J978" i="8"/>
  <c r="Q977" i="8"/>
  <c r="N977" i="8"/>
  <c r="J977" i="8"/>
  <c r="Q976" i="8"/>
  <c r="N976" i="8"/>
  <c r="J976" i="8"/>
  <c r="Q975" i="8"/>
  <c r="N975" i="8"/>
  <c r="J975" i="8"/>
  <c r="Q974" i="8"/>
  <c r="N974" i="8"/>
  <c r="J974" i="8"/>
  <c r="Q973" i="8"/>
  <c r="N973" i="8"/>
  <c r="J973" i="8"/>
  <c r="Q972" i="8"/>
  <c r="N972" i="8"/>
  <c r="J972" i="8"/>
  <c r="Q971" i="8"/>
  <c r="N971" i="8"/>
  <c r="J971" i="8"/>
  <c r="Q970" i="8"/>
  <c r="N970" i="8"/>
  <c r="J970" i="8"/>
  <c r="Q969" i="8"/>
  <c r="N969" i="8"/>
  <c r="J969" i="8"/>
  <c r="Q968" i="8"/>
  <c r="N968" i="8"/>
  <c r="J968" i="8"/>
  <c r="Q967" i="8"/>
  <c r="N967" i="8"/>
  <c r="J967" i="8"/>
  <c r="Q966" i="8"/>
  <c r="N966" i="8"/>
  <c r="J966" i="8"/>
  <c r="Q965" i="8"/>
  <c r="N965" i="8"/>
  <c r="J965" i="8"/>
  <c r="Q964" i="8"/>
  <c r="N964" i="8"/>
  <c r="J964" i="8"/>
  <c r="Q963" i="8"/>
  <c r="N963" i="8"/>
  <c r="J963" i="8"/>
  <c r="Q962" i="8"/>
  <c r="N962" i="8"/>
  <c r="J962" i="8"/>
  <c r="Q961" i="8"/>
  <c r="N961" i="8"/>
  <c r="J961" i="8"/>
  <c r="Q960" i="8"/>
  <c r="N960" i="8"/>
  <c r="J960" i="8"/>
  <c r="Q959" i="8"/>
  <c r="N959" i="8"/>
  <c r="J959" i="8"/>
  <c r="Q958" i="8"/>
  <c r="N958" i="8"/>
  <c r="J958" i="8"/>
  <c r="Q957" i="8"/>
  <c r="N957" i="8"/>
  <c r="J957" i="8"/>
  <c r="Q956" i="8"/>
  <c r="N956" i="8"/>
  <c r="J956" i="8"/>
  <c r="Q955" i="8"/>
  <c r="N955" i="8"/>
  <c r="J955" i="8"/>
  <c r="Q954" i="8"/>
  <c r="N954" i="8"/>
  <c r="J954" i="8"/>
  <c r="Q953" i="8"/>
  <c r="N953" i="8"/>
  <c r="J953" i="8"/>
  <c r="Q952" i="8"/>
  <c r="N952" i="8"/>
  <c r="J952" i="8"/>
  <c r="Q951" i="8"/>
  <c r="N951" i="8"/>
  <c r="J951" i="8"/>
  <c r="Q950" i="8"/>
  <c r="N950" i="8"/>
  <c r="J950" i="8"/>
  <c r="Q949" i="8"/>
  <c r="N949" i="8"/>
  <c r="J949" i="8"/>
  <c r="Q948" i="8"/>
  <c r="N948" i="8"/>
  <c r="J948" i="8"/>
  <c r="Q947" i="8"/>
  <c r="N947" i="8"/>
  <c r="J947" i="8"/>
  <c r="Q946" i="8"/>
  <c r="N946" i="8"/>
  <c r="J946" i="8"/>
  <c r="Q945" i="8"/>
  <c r="N945" i="8"/>
  <c r="J945" i="8"/>
  <c r="Q944" i="8"/>
  <c r="N944" i="8"/>
  <c r="J944" i="8"/>
  <c r="Q943" i="8"/>
  <c r="N943" i="8"/>
  <c r="J943" i="8"/>
  <c r="Q942" i="8"/>
  <c r="N942" i="8"/>
  <c r="J942" i="8"/>
  <c r="Q941" i="8"/>
  <c r="N941" i="8"/>
  <c r="J941" i="8"/>
  <c r="Q940" i="8"/>
  <c r="N940" i="8"/>
  <c r="J940" i="8"/>
  <c r="Q939" i="8"/>
  <c r="N939" i="8"/>
  <c r="J939" i="8"/>
  <c r="Q938" i="8"/>
  <c r="N938" i="8"/>
  <c r="J938" i="8"/>
  <c r="Q937" i="8"/>
  <c r="N937" i="8"/>
  <c r="J937" i="8"/>
  <c r="Q936" i="8"/>
  <c r="N936" i="8"/>
  <c r="J936" i="8"/>
  <c r="Q935" i="8"/>
  <c r="N935" i="8"/>
  <c r="J935" i="8"/>
  <c r="Q934" i="8"/>
  <c r="N934" i="8"/>
  <c r="J934" i="8"/>
  <c r="Q933" i="8"/>
  <c r="N933" i="8"/>
  <c r="J933" i="8"/>
  <c r="Q932" i="8"/>
  <c r="N932" i="8"/>
  <c r="J932" i="8"/>
  <c r="Q931" i="8"/>
  <c r="N931" i="8"/>
  <c r="J931" i="8"/>
  <c r="Q930" i="8"/>
  <c r="N930" i="8"/>
  <c r="J930" i="8"/>
  <c r="Q929" i="8"/>
  <c r="N929" i="8"/>
  <c r="J929" i="8"/>
  <c r="Q928" i="8"/>
  <c r="N928" i="8"/>
  <c r="J928" i="8"/>
  <c r="Q927" i="8"/>
  <c r="N927" i="8"/>
  <c r="J927" i="8"/>
  <c r="Q926" i="8"/>
  <c r="N926" i="8"/>
  <c r="J926" i="8"/>
  <c r="Q925" i="8"/>
  <c r="N925" i="8"/>
  <c r="J925" i="8"/>
  <c r="Q924" i="8"/>
  <c r="N924" i="8"/>
  <c r="J924" i="8"/>
  <c r="Q923" i="8"/>
  <c r="N923" i="8"/>
  <c r="J923" i="8"/>
  <c r="Q922" i="8"/>
  <c r="N922" i="8"/>
  <c r="J922" i="8"/>
  <c r="Q921" i="8"/>
  <c r="N921" i="8"/>
  <c r="J921" i="8"/>
  <c r="Q920" i="8"/>
  <c r="N920" i="8"/>
  <c r="J920" i="8"/>
  <c r="Q919" i="8"/>
  <c r="N919" i="8"/>
  <c r="J919" i="8"/>
  <c r="Q918" i="8"/>
  <c r="N918" i="8"/>
  <c r="J918" i="8"/>
  <c r="Q917" i="8"/>
  <c r="N917" i="8"/>
  <c r="J917" i="8"/>
  <c r="Q916" i="8"/>
  <c r="N916" i="8"/>
  <c r="J916" i="8"/>
  <c r="Q915" i="8"/>
  <c r="N915" i="8"/>
  <c r="J915" i="8"/>
  <c r="Q914" i="8"/>
  <c r="N914" i="8"/>
  <c r="J914" i="8"/>
  <c r="Q913" i="8"/>
  <c r="N913" i="8"/>
  <c r="J913" i="8"/>
  <c r="Q912" i="8"/>
  <c r="N912" i="8"/>
  <c r="J912" i="8"/>
  <c r="Q911" i="8"/>
  <c r="N911" i="8"/>
  <c r="J911" i="8"/>
  <c r="Q910" i="8"/>
  <c r="N910" i="8"/>
  <c r="J910" i="8"/>
  <c r="Q909" i="8"/>
  <c r="N909" i="8"/>
  <c r="J909" i="8"/>
  <c r="Q908" i="8"/>
  <c r="N908" i="8"/>
  <c r="J908" i="8"/>
  <c r="Q907" i="8"/>
  <c r="N907" i="8"/>
  <c r="J907" i="8"/>
  <c r="Q906" i="8"/>
  <c r="N906" i="8"/>
  <c r="J906" i="8"/>
  <c r="Q905" i="8"/>
  <c r="N905" i="8"/>
  <c r="J905" i="8"/>
  <c r="Q904" i="8"/>
  <c r="N904" i="8"/>
  <c r="J904" i="8"/>
  <c r="Q903" i="8"/>
  <c r="N903" i="8"/>
  <c r="J903" i="8"/>
  <c r="Q902" i="8"/>
  <c r="N902" i="8"/>
  <c r="J902" i="8"/>
  <c r="Q901" i="8"/>
  <c r="N901" i="8"/>
  <c r="J901" i="8"/>
  <c r="Q900" i="8"/>
  <c r="N900" i="8"/>
  <c r="J900" i="8"/>
  <c r="Q899" i="8"/>
  <c r="N899" i="8"/>
  <c r="J899" i="8"/>
  <c r="Q898" i="8"/>
  <c r="N898" i="8"/>
  <c r="J898" i="8"/>
  <c r="Q897" i="8"/>
  <c r="N897" i="8"/>
  <c r="J897" i="8"/>
  <c r="Q896" i="8"/>
  <c r="N896" i="8"/>
  <c r="J896" i="8"/>
  <c r="Q895" i="8"/>
  <c r="N895" i="8"/>
  <c r="J895" i="8"/>
  <c r="Q894" i="8"/>
  <c r="N894" i="8"/>
  <c r="J894" i="8"/>
  <c r="Q893" i="8"/>
  <c r="N893" i="8"/>
  <c r="J893" i="8"/>
  <c r="Q892" i="8"/>
  <c r="N892" i="8"/>
  <c r="J892" i="8"/>
  <c r="Q891" i="8"/>
  <c r="N891" i="8"/>
  <c r="J891" i="8"/>
  <c r="Q890" i="8"/>
  <c r="N890" i="8"/>
  <c r="J890" i="8"/>
  <c r="Q889" i="8"/>
  <c r="N889" i="8"/>
  <c r="J889" i="8"/>
  <c r="Q888" i="8"/>
  <c r="N888" i="8"/>
  <c r="J888" i="8"/>
  <c r="Q887" i="8"/>
  <c r="N887" i="8"/>
  <c r="J887" i="8"/>
  <c r="Q886" i="8"/>
  <c r="N886" i="8"/>
  <c r="J886" i="8"/>
  <c r="Q885" i="8"/>
  <c r="N885" i="8"/>
  <c r="J885" i="8"/>
  <c r="Q884" i="8"/>
  <c r="N884" i="8"/>
  <c r="J884" i="8"/>
  <c r="Q883" i="8"/>
  <c r="N883" i="8"/>
  <c r="J883" i="8"/>
  <c r="Q882" i="8"/>
  <c r="N882" i="8"/>
  <c r="J882" i="8"/>
  <c r="Q881" i="8"/>
  <c r="N881" i="8"/>
  <c r="J881" i="8"/>
  <c r="Q880" i="8"/>
  <c r="N880" i="8"/>
  <c r="J880" i="8"/>
  <c r="Q879" i="8"/>
  <c r="N879" i="8"/>
  <c r="J879" i="8"/>
  <c r="Q878" i="8"/>
  <c r="N878" i="8"/>
  <c r="J878" i="8"/>
  <c r="Q877" i="8"/>
  <c r="N877" i="8"/>
  <c r="J877" i="8"/>
  <c r="Q876" i="8"/>
  <c r="N876" i="8"/>
  <c r="J876" i="8"/>
  <c r="Q875" i="8"/>
  <c r="N875" i="8"/>
  <c r="J875" i="8"/>
  <c r="Q874" i="8"/>
  <c r="N874" i="8"/>
  <c r="J874" i="8"/>
  <c r="Q873" i="8"/>
  <c r="N873" i="8"/>
  <c r="J873" i="8"/>
  <c r="Q872" i="8"/>
  <c r="N872" i="8"/>
  <c r="J872" i="8"/>
  <c r="Q871" i="8"/>
  <c r="N871" i="8"/>
  <c r="J871" i="8"/>
  <c r="Q870" i="8"/>
  <c r="N870" i="8"/>
  <c r="J870" i="8"/>
  <c r="Q869" i="8"/>
  <c r="N869" i="8"/>
  <c r="J869" i="8"/>
  <c r="Q868" i="8"/>
  <c r="N868" i="8"/>
  <c r="J868" i="8"/>
  <c r="Q867" i="8"/>
  <c r="N867" i="8"/>
  <c r="J867" i="8"/>
  <c r="Q866" i="8"/>
  <c r="N866" i="8"/>
  <c r="J866" i="8"/>
  <c r="Q865" i="8"/>
  <c r="N865" i="8"/>
  <c r="J865" i="8"/>
  <c r="Q864" i="8"/>
  <c r="N864" i="8"/>
  <c r="J864" i="8"/>
  <c r="Q863" i="8"/>
  <c r="N863" i="8"/>
  <c r="J863" i="8"/>
  <c r="Q862" i="8"/>
  <c r="N862" i="8"/>
  <c r="J862" i="8"/>
  <c r="Q861" i="8"/>
  <c r="N861" i="8"/>
  <c r="J861" i="8"/>
  <c r="Q860" i="8"/>
  <c r="N860" i="8"/>
  <c r="J860" i="8"/>
  <c r="Q859" i="8"/>
  <c r="N859" i="8"/>
  <c r="J859" i="8"/>
  <c r="Q858" i="8"/>
  <c r="N858" i="8"/>
  <c r="J858" i="8"/>
  <c r="Q857" i="8"/>
  <c r="N857" i="8"/>
  <c r="J857" i="8"/>
  <c r="Q856" i="8"/>
  <c r="N856" i="8"/>
  <c r="J856" i="8"/>
  <c r="Q855" i="8"/>
  <c r="N855" i="8"/>
  <c r="J855" i="8"/>
  <c r="Q854" i="8"/>
  <c r="N854" i="8"/>
  <c r="J854" i="8"/>
  <c r="Q853" i="8"/>
  <c r="N853" i="8"/>
  <c r="J853" i="8"/>
  <c r="Q852" i="8"/>
  <c r="N852" i="8"/>
  <c r="J852" i="8"/>
  <c r="Q851" i="8"/>
  <c r="N851" i="8"/>
  <c r="J851" i="8"/>
  <c r="Q850" i="8"/>
  <c r="N850" i="8"/>
  <c r="J850" i="8"/>
  <c r="Q849" i="8"/>
  <c r="N849" i="8"/>
  <c r="J849" i="8"/>
  <c r="Q848" i="8"/>
  <c r="N848" i="8"/>
  <c r="J848" i="8"/>
  <c r="Q847" i="8"/>
  <c r="N847" i="8"/>
  <c r="J847" i="8"/>
  <c r="Q846" i="8"/>
  <c r="N846" i="8"/>
  <c r="J846" i="8"/>
  <c r="Q845" i="8"/>
  <c r="N845" i="8"/>
  <c r="J845" i="8"/>
  <c r="Q844" i="8"/>
  <c r="N844" i="8"/>
  <c r="J844" i="8"/>
  <c r="Q843" i="8"/>
  <c r="N843" i="8"/>
  <c r="J843" i="8"/>
  <c r="Q842" i="8"/>
  <c r="N842" i="8"/>
  <c r="J842" i="8"/>
  <c r="Q841" i="8"/>
  <c r="N841" i="8"/>
  <c r="J841" i="8"/>
  <c r="Q840" i="8"/>
  <c r="N840" i="8"/>
  <c r="J840" i="8"/>
  <c r="Q839" i="8"/>
  <c r="N839" i="8"/>
  <c r="J839" i="8"/>
  <c r="Q838" i="8"/>
  <c r="N838" i="8"/>
  <c r="J838" i="8"/>
  <c r="Q837" i="8"/>
  <c r="N837" i="8"/>
  <c r="J837" i="8"/>
  <c r="Q836" i="8"/>
  <c r="N836" i="8"/>
  <c r="J836" i="8"/>
  <c r="Q835" i="8"/>
  <c r="N835" i="8"/>
  <c r="J835" i="8"/>
  <c r="Q834" i="8"/>
  <c r="N834" i="8"/>
  <c r="J834" i="8"/>
  <c r="Q833" i="8"/>
  <c r="N833" i="8"/>
  <c r="J833" i="8"/>
  <c r="Q832" i="8"/>
  <c r="N832" i="8"/>
  <c r="J832" i="8"/>
  <c r="Q831" i="8"/>
  <c r="N831" i="8"/>
  <c r="J831" i="8"/>
  <c r="Q830" i="8"/>
  <c r="N830" i="8"/>
  <c r="J830" i="8"/>
  <c r="Q829" i="8"/>
  <c r="N829" i="8"/>
  <c r="J829" i="8"/>
  <c r="Q828" i="8"/>
  <c r="N828" i="8"/>
  <c r="J828" i="8"/>
  <c r="Q827" i="8"/>
  <c r="N827" i="8"/>
  <c r="J827" i="8"/>
  <c r="Q826" i="8"/>
  <c r="N826" i="8"/>
  <c r="J826" i="8"/>
  <c r="Q825" i="8"/>
  <c r="N825" i="8"/>
  <c r="J825" i="8"/>
  <c r="Q824" i="8"/>
  <c r="N824" i="8"/>
  <c r="J824" i="8"/>
  <c r="Q823" i="8"/>
  <c r="N823" i="8"/>
  <c r="J823" i="8"/>
  <c r="Q822" i="8"/>
  <c r="N822" i="8"/>
  <c r="J822" i="8"/>
  <c r="Q821" i="8"/>
  <c r="N821" i="8"/>
  <c r="J821" i="8"/>
  <c r="Q820" i="8"/>
  <c r="N820" i="8"/>
  <c r="J820" i="8"/>
  <c r="Q819" i="8"/>
  <c r="N819" i="8"/>
  <c r="J819" i="8"/>
  <c r="Q818" i="8"/>
  <c r="N818" i="8"/>
  <c r="J818" i="8"/>
  <c r="Q817" i="8"/>
  <c r="N817" i="8"/>
  <c r="J817" i="8"/>
  <c r="Q816" i="8"/>
  <c r="N816" i="8"/>
  <c r="J816" i="8"/>
  <c r="Q815" i="8"/>
  <c r="N815" i="8"/>
  <c r="J815" i="8"/>
  <c r="Q814" i="8"/>
  <c r="N814" i="8"/>
  <c r="J814" i="8"/>
  <c r="Q813" i="8"/>
  <c r="N813" i="8"/>
  <c r="J813" i="8"/>
  <c r="Q812" i="8"/>
  <c r="N812" i="8"/>
  <c r="J812" i="8"/>
  <c r="Q811" i="8"/>
  <c r="N811" i="8"/>
  <c r="J811" i="8"/>
  <c r="Q810" i="8"/>
  <c r="N810" i="8"/>
  <c r="J810" i="8"/>
  <c r="Q809" i="8"/>
  <c r="N809" i="8"/>
  <c r="J809" i="8"/>
  <c r="Q808" i="8"/>
  <c r="N808" i="8"/>
  <c r="J808" i="8"/>
  <c r="Q807" i="8"/>
  <c r="N807" i="8"/>
  <c r="J807" i="8"/>
  <c r="Q806" i="8"/>
  <c r="N806" i="8"/>
  <c r="J806" i="8"/>
  <c r="Q805" i="8"/>
  <c r="N805" i="8"/>
  <c r="J805" i="8"/>
  <c r="Q804" i="8"/>
  <c r="N804" i="8"/>
  <c r="J804" i="8"/>
  <c r="Q803" i="8"/>
  <c r="N803" i="8"/>
  <c r="J803" i="8"/>
  <c r="Q802" i="8"/>
  <c r="N802" i="8"/>
  <c r="J802" i="8"/>
  <c r="Q801" i="8"/>
  <c r="N801" i="8"/>
  <c r="J801" i="8"/>
  <c r="Q800" i="8"/>
  <c r="N800" i="8"/>
  <c r="J800" i="8"/>
  <c r="Q799" i="8"/>
  <c r="N799" i="8"/>
  <c r="J799" i="8"/>
  <c r="Q798" i="8"/>
  <c r="N798" i="8"/>
  <c r="J798" i="8"/>
  <c r="Q797" i="8"/>
  <c r="N797" i="8"/>
  <c r="J797" i="8"/>
  <c r="Q796" i="8"/>
  <c r="N796" i="8"/>
  <c r="J796" i="8"/>
  <c r="Q795" i="8"/>
  <c r="N795" i="8"/>
  <c r="J795" i="8"/>
  <c r="Q794" i="8"/>
  <c r="N794" i="8"/>
  <c r="J794" i="8"/>
  <c r="Q793" i="8"/>
  <c r="N793" i="8"/>
  <c r="J793" i="8"/>
  <c r="Q792" i="8"/>
  <c r="N792" i="8"/>
  <c r="J792" i="8"/>
  <c r="Q791" i="8"/>
  <c r="N791" i="8"/>
  <c r="J791" i="8"/>
  <c r="Q790" i="8"/>
  <c r="N790" i="8"/>
  <c r="J790" i="8"/>
  <c r="Q789" i="8"/>
  <c r="N789" i="8"/>
  <c r="J789" i="8"/>
  <c r="Q788" i="8"/>
  <c r="N788" i="8"/>
  <c r="J788" i="8"/>
  <c r="Q787" i="8"/>
  <c r="N787" i="8"/>
  <c r="J787" i="8"/>
  <c r="Q786" i="8"/>
  <c r="N786" i="8"/>
  <c r="J786" i="8"/>
  <c r="Q785" i="8"/>
  <c r="N785" i="8"/>
  <c r="J785" i="8"/>
  <c r="Q784" i="8"/>
  <c r="N784" i="8"/>
  <c r="J784" i="8"/>
  <c r="Q783" i="8"/>
  <c r="N783" i="8"/>
  <c r="J783" i="8"/>
  <c r="Q782" i="8"/>
  <c r="N782" i="8"/>
  <c r="J782" i="8"/>
  <c r="Q781" i="8"/>
  <c r="N781" i="8"/>
  <c r="J781" i="8"/>
  <c r="Q780" i="8"/>
  <c r="N780" i="8"/>
  <c r="J780" i="8"/>
  <c r="Q779" i="8"/>
  <c r="N779" i="8"/>
  <c r="J779" i="8"/>
  <c r="Q778" i="8"/>
  <c r="N778" i="8"/>
  <c r="J778" i="8"/>
  <c r="Q777" i="8"/>
  <c r="N777" i="8"/>
  <c r="J777" i="8"/>
  <c r="Q776" i="8"/>
  <c r="N776" i="8"/>
  <c r="J776" i="8"/>
  <c r="Q775" i="8"/>
  <c r="N775" i="8"/>
  <c r="J775" i="8"/>
  <c r="Q774" i="8"/>
  <c r="N774" i="8"/>
  <c r="J774" i="8"/>
  <c r="Q773" i="8"/>
  <c r="N773" i="8"/>
  <c r="J773" i="8"/>
  <c r="Q772" i="8"/>
  <c r="N772" i="8"/>
  <c r="J772" i="8"/>
  <c r="Q771" i="8"/>
  <c r="N771" i="8"/>
  <c r="J771" i="8"/>
  <c r="Q770" i="8"/>
  <c r="N770" i="8"/>
  <c r="J770" i="8"/>
  <c r="Q769" i="8"/>
  <c r="N769" i="8"/>
  <c r="J769" i="8"/>
  <c r="Q768" i="8"/>
  <c r="N768" i="8"/>
  <c r="J768" i="8"/>
  <c r="Q767" i="8"/>
  <c r="N767" i="8"/>
  <c r="J767" i="8"/>
  <c r="Q766" i="8"/>
  <c r="N766" i="8"/>
  <c r="J766" i="8"/>
  <c r="Q765" i="8"/>
  <c r="N765" i="8"/>
  <c r="J765" i="8"/>
  <c r="Q764" i="8"/>
  <c r="N764" i="8"/>
  <c r="J764" i="8"/>
  <c r="Q763" i="8"/>
  <c r="N763" i="8"/>
  <c r="J763" i="8"/>
  <c r="Q762" i="8"/>
  <c r="N762" i="8"/>
  <c r="J762" i="8"/>
  <c r="Q761" i="8"/>
  <c r="N761" i="8"/>
  <c r="J761" i="8"/>
  <c r="Q760" i="8"/>
  <c r="N760" i="8"/>
  <c r="J760" i="8"/>
  <c r="Q759" i="8"/>
  <c r="N759" i="8"/>
  <c r="J759" i="8"/>
  <c r="Q758" i="8"/>
  <c r="N758" i="8"/>
  <c r="J758" i="8"/>
  <c r="Q757" i="8"/>
  <c r="N757" i="8"/>
  <c r="J757" i="8"/>
  <c r="Q756" i="8"/>
  <c r="N756" i="8"/>
  <c r="J756" i="8"/>
  <c r="Q755" i="8"/>
  <c r="N755" i="8"/>
  <c r="J755" i="8"/>
  <c r="Q754" i="8"/>
  <c r="N754" i="8"/>
  <c r="J754" i="8"/>
  <c r="Q753" i="8"/>
  <c r="N753" i="8"/>
  <c r="J753" i="8"/>
  <c r="Q752" i="8"/>
  <c r="N752" i="8"/>
  <c r="J752" i="8"/>
  <c r="Q751" i="8"/>
  <c r="N751" i="8"/>
  <c r="J751" i="8"/>
  <c r="Q750" i="8"/>
  <c r="N750" i="8"/>
  <c r="J750" i="8"/>
  <c r="Q749" i="8"/>
  <c r="N749" i="8"/>
  <c r="J749" i="8"/>
  <c r="Q748" i="8"/>
  <c r="N748" i="8"/>
  <c r="J748" i="8"/>
  <c r="Q747" i="8"/>
  <c r="N747" i="8"/>
  <c r="J747" i="8"/>
  <c r="Q746" i="8"/>
  <c r="N746" i="8"/>
  <c r="J746" i="8"/>
  <c r="AG743" i="8"/>
  <c r="AG741" i="8" s="1"/>
  <c r="Z743" i="8"/>
  <c r="V742" i="8"/>
  <c r="J742" i="8"/>
  <c r="E742" i="8"/>
  <c r="D742" i="8"/>
  <c r="Z741" i="8"/>
  <c r="Q733" i="8"/>
  <c r="N733" i="8"/>
  <c r="J733" i="8"/>
  <c r="C733" i="8"/>
  <c r="Q732" i="8"/>
  <c r="N732" i="8"/>
  <c r="J732" i="8"/>
  <c r="C732" i="8"/>
  <c r="Q731" i="8"/>
  <c r="N731" i="8"/>
  <c r="J731" i="8"/>
  <c r="C731" i="8"/>
  <c r="Q730" i="8"/>
  <c r="N730" i="8"/>
  <c r="J730" i="8"/>
  <c r="C730" i="8"/>
  <c r="Q729" i="8"/>
  <c r="N729" i="8"/>
  <c r="J729" i="8"/>
  <c r="C729" i="8"/>
  <c r="Q728" i="8"/>
  <c r="N728" i="8"/>
  <c r="J728" i="8"/>
  <c r="C728" i="8"/>
  <c r="Q727" i="8"/>
  <c r="N727" i="8"/>
  <c r="J727" i="8"/>
  <c r="C727" i="8"/>
  <c r="Q726" i="8"/>
  <c r="N726" i="8"/>
  <c r="J726" i="8"/>
  <c r="C726" i="8"/>
  <c r="Q725" i="8"/>
  <c r="N725" i="8"/>
  <c r="J725" i="8"/>
  <c r="C725" i="8"/>
  <c r="Q724" i="8"/>
  <c r="N724" i="8"/>
  <c r="J724" i="8"/>
  <c r="C724" i="8"/>
  <c r="Q723" i="8"/>
  <c r="N723" i="8"/>
  <c r="J723" i="8"/>
  <c r="C723" i="8"/>
  <c r="Q722" i="8"/>
  <c r="N722" i="8"/>
  <c r="J722" i="8"/>
  <c r="C722" i="8"/>
  <c r="Q721" i="8"/>
  <c r="N721" i="8"/>
  <c r="J721" i="8"/>
  <c r="C721" i="8"/>
  <c r="Q720" i="8"/>
  <c r="N720" i="8"/>
  <c r="J720" i="8"/>
  <c r="C720" i="8"/>
  <c r="Q719" i="8"/>
  <c r="N719" i="8"/>
  <c r="J719" i="8"/>
  <c r="C719" i="8"/>
  <c r="Q718" i="8"/>
  <c r="N718" i="8"/>
  <c r="J718" i="8"/>
  <c r="C718" i="8"/>
  <c r="Q717" i="8"/>
  <c r="N717" i="8"/>
  <c r="J717" i="8"/>
  <c r="C717" i="8"/>
  <c r="Q716" i="8"/>
  <c r="N716" i="8"/>
  <c r="J716" i="8"/>
  <c r="C716" i="8"/>
  <c r="Q715" i="8"/>
  <c r="N715" i="8"/>
  <c r="J715" i="8"/>
  <c r="C715" i="8"/>
  <c r="Q714" i="8"/>
  <c r="N714" i="8"/>
  <c r="J714" i="8"/>
  <c r="C714" i="8"/>
  <c r="Q713" i="8"/>
  <c r="N713" i="8"/>
  <c r="J713" i="8"/>
  <c r="C713" i="8"/>
  <c r="Q712" i="8"/>
  <c r="N712" i="8"/>
  <c r="J712" i="8"/>
  <c r="C712" i="8"/>
  <c r="Q711" i="8"/>
  <c r="N711" i="8"/>
  <c r="J711" i="8"/>
  <c r="C711" i="8"/>
  <c r="Q710" i="8"/>
  <c r="N710" i="8"/>
  <c r="J710" i="8"/>
  <c r="C710" i="8"/>
  <c r="Q709" i="8"/>
  <c r="N709" i="8"/>
  <c r="J709" i="8"/>
  <c r="C709" i="8"/>
  <c r="Q708" i="8"/>
  <c r="N708" i="8"/>
  <c r="J708" i="8"/>
  <c r="C708" i="8"/>
  <c r="Q707" i="8"/>
  <c r="N707" i="8"/>
  <c r="J707" i="8"/>
  <c r="C707" i="8"/>
  <c r="Q706" i="8"/>
  <c r="N706" i="8"/>
  <c r="J706" i="8"/>
  <c r="C706" i="8"/>
  <c r="Q705" i="8"/>
  <c r="N705" i="8"/>
  <c r="J705" i="8"/>
  <c r="C705" i="8"/>
  <c r="Q704" i="8"/>
  <c r="N704" i="8"/>
  <c r="J704" i="8"/>
  <c r="C704" i="8"/>
  <c r="Q703" i="8"/>
  <c r="N703" i="8"/>
  <c r="J703" i="8"/>
  <c r="C703" i="8"/>
  <c r="Q702" i="8"/>
  <c r="N702" i="8"/>
  <c r="J702" i="8"/>
  <c r="C702" i="8"/>
  <c r="Q701" i="8"/>
  <c r="N701" i="8"/>
  <c r="J701" i="8"/>
  <c r="C701" i="8"/>
  <c r="Q700" i="8"/>
  <c r="N700" i="8"/>
  <c r="J700" i="8"/>
  <c r="C700" i="8"/>
  <c r="Q699" i="8"/>
  <c r="N699" i="8"/>
  <c r="J699" i="8"/>
  <c r="C699" i="8"/>
  <c r="Q698" i="8"/>
  <c r="N698" i="8"/>
  <c r="J698" i="8"/>
  <c r="C698" i="8"/>
  <c r="Q697" i="8"/>
  <c r="N697" i="8"/>
  <c r="J697" i="8"/>
  <c r="C697" i="8"/>
  <c r="Q696" i="8"/>
  <c r="N696" i="8"/>
  <c r="J696" i="8"/>
  <c r="C696" i="8"/>
  <c r="Q695" i="8"/>
  <c r="N695" i="8"/>
  <c r="J695" i="8"/>
  <c r="C695" i="8"/>
  <c r="Q694" i="8"/>
  <c r="N694" i="8"/>
  <c r="J694" i="8"/>
  <c r="C694" i="8"/>
  <c r="Q693" i="8"/>
  <c r="N693" i="8"/>
  <c r="J693" i="8"/>
  <c r="C693" i="8"/>
  <c r="Q692" i="8"/>
  <c r="N692" i="8"/>
  <c r="J692" i="8"/>
  <c r="C692" i="8"/>
  <c r="Q691" i="8"/>
  <c r="N691" i="8"/>
  <c r="J691" i="8"/>
  <c r="C691" i="8"/>
  <c r="Q690" i="8"/>
  <c r="N690" i="8"/>
  <c r="J690" i="8"/>
  <c r="C690" i="8"/>
  <c r="Q689" i="8"/>
  <c r="N689" i="8"/>
  <c r="J689" i="8"/>
  <c r="C689" i="8"/>
  <c r="Q688" i="8"/>
  <c r="N688" i="8"/>
  <c r="J688" i="8"/>
  <c r="C688" i="8"/>
  <c r="Q687" i="8"/>
  <c r="N687" i="8"/>
  <c r="J687" i="8"/>
  <c r="C687" i="8"/>
  <c r="Q686" i="8"/>
  <c r="N686" i="8"/>
  <c r="J686" i="8"/>
  <c r="C686" i="8"/>
  <c r="Q685" i="8"/>
  <c r="N685" i="8"/>
  <c r="J685" i="8"/>
  <c r="C685" i="8"/>
  <c r="Q684" i="8"/>
  <c r="N684" i="8"/>
  <c r="J684" i="8"/>
  <c r="C684" i="8"/>
  <c r="Q683" i="8"/>
  <c r="N683" i="8"/>
  <c r="J683" i="8"/>
  <c r="C683" i="8"/>
  <c r="Q682" i="8"/>
  <c r="N682" i="8"/>
  <c r="J682" i="8"/>
  <c r="C682" i="8"/>
  <c r="Q681" i="8"/>
  <c r="N681" i="8"/>
  <c r="J681" i="8"/>
  <c r="C681" i="8"/>
  <c r="Q680" i="8"/>
  <c r="N680" i="8"/>
  <c r="J680" i="8"/>
  <c r="C680" i="8"/>
  <c r="Q679" i="8"/>
  <c r="N679" i="8"/>
  <c r="J679" i="8"/>
  <c r="C679" i="8"/>
  <c r="Q678" i="8"/>
  <c r="N678" i="8"/>
  <c r="J678" i="8"/>
  <c r="C678" i="8"/>
  <c r="Q677" i="8"/>
  <c r="N677" i="8"/>
  <c r="J677" i="8"/>
  <c r="C677" i="8"/>
  <c r="Q676" i="8"/>
  <c r="N676" i="8"/>
  <c r="J676" i="8"/>
  <c r="C676" i="8"/>
  <c r="Q675" i="8"/>
  <c r="N675" i="8"/>
  <c r="J675" i="8"/>
  <c r="C675" i="8"/>
  <c r="Q674" i="8"/>
  <c r="N674" i="8"/>
  <c r="J674" i="8"/>
  <c r="C674" i="8"/>
  <c r="Q673" i="8"/>
  <c r="N673" i="8"/>
  <c r="J673" i="8"/>
  <c r="C673" i="8"/>
  <c r="Q672" i="8"/>
  <c r="N672" i="8"/>
  <c r="J672" i="8"/>
  <c r="C672" i="8"/>
  <c r="Q671" i="8"/>
  <c r="N671" i="8"/>
  <c r="J671" i="8"/>
  <c r="C671" i="8"/>
  <c r="Q670" i="8"/>
  <c r="N670" i="8"/>
  <c r="J670" i="8"/>
  <c r="C670" i="8"/>
  <c r="Q669" i="8"/>
  <c r="N669" i="8"/>
  <c r="J669" i="8"/>
  <c r="C669" i="8"/>
  <c r="Q668" i="8"/>
  <c r="N668" i="8"/>
  <c r="J668" i="8"/>
  <c r="C668" i="8"/>
  <c r="Q667" i="8"/>
  <c r="N667" i="8"/>
  <c r="J667" i="8"/>
  <c r="C667" i="8"/>
  <c r="Q666" i="8"/>
  <c r="N666" i="8"/>
  <c r="J666" i="8"/>
  <c r="C666" i="8"/>
  <c r="Q665" i="8"/>
  <c r="N665" i="8"/>
  <c r="J665" i="8"/>
  <c r="C665" i="8"/>
  <c r="Q664" i="8"/>
  <c r="N664" i="8"/>
  <c r="J664" i="8"/>
  <c r="C664" i="8"/>
  <c r="Q663" i="8"/>
  <c r="N663" i="8"/>
  <c r="J663" i="8"/>
  <c r="C663" i="8"/>
  <c r="Q662" i="8"/>
  <c r="N662" i="8"/>
  <c r="J662" i="8"/>
  <c r="C662" i="8"/>
  <c r="Q661" i="8"/>
  <c r="N661" i="8"/>
  <c r="J661" i="8"/>
  <c r="C661" i="8"/>
  <c r="Q660" i="8"/>
  <c r="N660" i="8"/>
  <c r="J660" i="8"/>
  <c r="C660" i="8"/>
  <c r="Q659" i="8"/>
  <c r="N659" i="8"/>
  <c r="J659" i="8"/>
  <c r="C659" i="8"/>
  <c r="Q658" i="8"/>
  <c r="N658" i="8"/>
  <c r="J658" i="8"/>
  <c r="C658" i="8"/>
  <c r="Q657" i="8"/>
  <c r="N657" i="8"/>
  <c r="J657" i="8"/>
  <c r="C657" i="8"/>
  <c r="Q656" i="8"/>
  <c r="N656" i="8"/>
  <c r="J656" i="8"/>
  <c r="C656" i="8"/>
  <c r="Q655" i="8"/>
  <c r="N655" i="8"/>
  <c r="J655" i="8"/>
  <c r="C655" i="8"/>
  <c r="Q654" i="8"/>
  <c r="N654" i="8"/>
  <c r="J654" i="8"/>
  <c r="C654" i="8"/>
  <c r="Q653" i="8"/>
  <c r="N653" i="8"/>
  <c r="J653" i="8"/>
  <c r="C653" i="8"/>
  <c r="Q652" i="8"/>
  <c r="N652" i="8"/>
  <c r="J652" i="8"/>
  <c r="C652" i="8"/>
  <c r="Q651" i="8"/>
  <c r="N651" i="8"/>
  <c r="J651" i="8"/>
  <c r="C651" i="8"/>
  <c r="Q650" i="8"/>
  <c r="N650" i="8"/>
  <c r="J650" i="8"/>
  <c r="C650" i="8"/>
  <c r="Q649" i="8"/>
  <c r="N649" i="8"/>
  <c r="J649" i="8"/>
  <c r="C649" i="8"/>
  <c r="Q648" i="8"/>
  <c r="N648" i="8"/>
  <c r="J648" i="8"/>
  <c r="C648" i="8"/>
  <c r="Q647" i="8"/>
  <c r="N647" i="8"/>
  <c r="J647" i="8"/>
  <c r="C647" i="8"/>
  <c r="Q646" i="8"/>
  <c r="N646" i="8"/>
  <c r="J646" i="8"/>
  <c r="C646" i="8"/>
  <c r="Q645" i="8"/>
  <c r="N645" i="8"/>
  <c r="J645" i="8"/>
  <c r="C645" i="8"/>
  <c r="Q644" i="8"/>
  <c r="N644" i="8"/>
  <c r="J644" i="8"/>
  <c r="C644" i="8"/>
  <c r="Q643" i="8"/>
  <c r="N643" i="8"/>
  <c r="J643" i="8"/>
  <c r="C643" i="8"/>
  <c r="Q642" i="8"/>
  <c r="N642" i="8"/>
  <c r="J642" i="8"/>
  <c r="C642" i="8"/>
  <c r="Q641" i="8"/>
  <c r="N641" i="8"/>
  <c r="J641" i="8"/>
  <c r="C641" i="8"/>
  <c r="Q640" i="8"/>
  <c r="N640" i="8"/>
  <c r="J640" i="8"/>
  <c r="C640" i="8"/>
  <c r="Q639" i="8"/>
  <c r="N639" i="8"/>
  <c r="J639" i="8"/>
  <c r="C639" i="8"/>
  <c r="Q638" i="8"/>
  <c r="N638" i="8"/>
  <c r="J638" i="8"/>
  <c r="C638" i="8"/>
  <c r="Q637" i="8"/>
  <c r="N637" i="8"/>
  <c r="J637" i="8"/>
  <c r="C637" i="8"/>
  <c r="Q636" i="8"/>
  <c r="N636" i="8"/>
  <c r="J636" i="8"/>
  <c r="C636" i="8"/>
  <c r="Q635" i="8"/>
  <c r="N635" i="8"/>
  <c r="J635" i="8"/>
  <c r="C635" i="8"/>
  <c r="Q634" i="8"/>
  <c r="N634" i="8"/>
  <c r="J634" i="8"/>
  <c r="C634" i="8"/>
  <c r="Q633" i="8"/>
  <c r="N633" i="8"/>
  <c r="J633" i="8"/>
  <c r="C633" i="8"/>
  <c r="Q632" i="8"/>
  <c r="N632" i="8"/>
  <c r="J632" i="8"/>
  <c r="C632" i="8"/>
  <c r="Q631" i="8"/>
  <c r="N631" i="8"/>
  <c r="J631" i="8"/>
  <c r="C631" i="8"/>
  <c r="Q630" i="8"/>
  <c r="N630" i="8"/>
  <c r="J630" i="8"/>
  <c r="C630" i="8"/>
  <c r="Q629" i="8"/>
  <c r="N629" i="8"/>
  <c r="J629" i="8"/>
  <c r="C629" i="8"/>
  <c r="Q628" i="8"/>
  <c r="N628" i="8"/>
  <c r="J628" i="8"/>
  <c r="C628" i="8"/>
  <c r="Q627" i="8"/>
  <c r="N627" i="8"/>
  <c r="J627" i="8"/>
  <c r="C627" i="8"/>
  <c r="Q626" i="8"/>
  <c r="N626" i="8"/>
  <c r="J626" i="8"/>
  <c r="C626" i="8"/>
  <c r="Q625" i="8"/>
  <c r="N625" i="8"/>
  <c r="J625" i="8"/>
  <c r="C625" i="8"/>
  <c r="Q624" i="8"/>
  <c r="N624" i="8"/>
  <c r="J624" i="8"/>
  <c r="C624" i="8"/>
  <c r="Q623" i="8"/>
  <c r="N623" i="8"/>
  <c r="J623" i="8"/>
  <c r="C623" i="8"/>
  <c r="Q622" i="8"/>
  <c r="N622" i="8"/>
  <c r="J622" i="8"/>
  <c r="C622" i="8"/>
  <c r="Q621" i="8"/>
  <c r="N621" i="8"/>
  <c r="J621" i="8"/>
  <c r="C621" i="8"/>
  <c r="Q620" i="8"/>
  <c r="N620" i="8"/>
  <c r="J620" i="8"/>
  <c r="C620" i="8"/>
  <c r="Q619" i="8"/>
  <c r="N619" i="8"/>
  <c r="J619" i="8"/>
  <c r="C619" i="8"/>
  <c r="Q618" i="8"/>
  <c r="N618" i="8"/>
  <c r="J618" i="8"/>
  <c r="C618" i="8"/>
  <c r="Q617" i="8"/>
  <c r="N617" i="8"/>
  <c r="J617" i="8"/>
  <c r="C617" i="8"/>
  <c r="Q616" i="8"/>
  <c r="N616" i="8"/>
  <c r="J616" i="8"/>
  <c r="C616" i="8"/>
  <c r="Q615" i="8"/>
  <c r="N615" i="8"/>
  <c r="J615" i="8"/>
  <c r="C615" i="8"/>
  <c r="Q614" i="8"/>
  <c r="N614" i="8"/>
  <c r="J614" i="8"/>
  <c r="C614" i="8"/>
  <c r="Q613" i="8"/>
  <c r="N613" i="8"/>
  <c r="J613" i="8"/>
  <c r="C613" i="8"/>
  <c r="Q612" i="8"/>
  <c r="N612" i="8"/>
  <c r="J612" i="8"/>
  <c r="C612" i="8"/>
  <c r="Q611" i="8"/>
  <c r="N611" i="8"/>
  <c r="J611" i="8"/>
  <c r="C611" i="8"/>
  <c r="Q610" i="8"/>
  <c r="N610" i="8"/>
  <c r="J610" i="8"/>
  <c r="C610" i="8"/>
  <c r="Q609" i="8"/>
  <c r="N609" i="8"/>
  <c r="J609" i="8"/>
  <c r="C609" i="8"/>
  <c r="Q608" i="8"/>
  <c r="N608" i="8"/>
  <c r="J608" i="8"/>
  <c r="C608" i="8"/>
  <c r="Q607" i="8"/>
  <c r="N607" i="8"/>
  <c r="J607" i="8"/>
  <c r="C607" i="8"/>
  <c r="Q606" i="8"/>
  <c r="N606" i="8"/>
  <c r="J606" i="8"/>
  <c r="C606" i="8"/>
  <c r="Q605" i="8"/>
  <c r="N605" i="8"/>
  <c r="J605" i="8"/>
  <c r="C605" i="8"/>
  <c r="Q604" i="8"/>
  <c r="N604" i="8"/>
  <c r="J604" i="8"/>
  <c r="C604" i="8"/>
  <c r="Q603" i="8"/>
  <c r="N603" i="8"/>
  <c r="J603" i="8"/>
  <c r="C603" i="8"/>
  <c r="Q602" i="8"/>
  <c r="N602" i="8"/>
  <c r="J602" i="8"/>
  <c r="C602" i="8"/>
  <c r="Q601" i="8"/>
  <c r="N601" i="8"/>
  <c r="J601" i="8"/>
  <c r="C601" i="8"/>
  <c r="Q600" i="8"/>
  <c r="N600" i="8"/>
  <c r="J600" i="8"/>
  <c r="C600" i="8"/>
  <c r="Q599" i="8"/>
  <c r="N599" i="8"/>
  <c r="J599" i="8"/>
  <c r="C599" i="8"/>
  <c r="Q598" i="8"/>
  <c r="N598" i="8"/>
  <c r="J598" i="8"/>
  <c r="C598" i="8"/>
  <c r="Q597" i="8"/>
  <c r="N597" i="8"/>
  <c r="J597" i="8"/>
  <c r="C597" i="8"/>
  <c r="Q596" i="8"/>
  <c r="N596" i="8"/>
  <c r="J596" i="8"/>
  <c r="C596" i="8"/>
  <c r="Q595" i="8"/>
  <c r="N595" i="8"/>
  <c r="J595" i="8"/>
  <c r="C595" i="8"/>
  <c r="Q594" i="8"/>
  <c r="N594" i="8"/>
  <c r="J594" i="8"/>
  <c r="C594" i="8"/>
  <c r="Q593" i="8"/>
  <c r="N593" i="8"/>
  <c r="J593" i="8"/>
  <c r="C593" i="8"/>
  <c r="Q592" i="8"/>
  <c r="N592" i="8"/>
  <c r="J592" i="8"/>
  <c r="C592" i="8"/>
  <c r="Q591" i="8"/>
  <c r="N591" i="8"/>
  <c r="J591" i="8"/>
  <c r="C591" i="8"/>
  <c r="Q590" i="8"/>
  <c r="N590" i="8"/>
  <c r="J590" i="8"/>
  <c r="C590" i="8"/>
  <c r="Q589" i="8"/>
  <c r="N589" i="8"/>
  <c r="J589" i="8"/>
  <c r="C589" i="8"/>
  <c r="Q588" i="8"/>
  <c r="N588" i="8"/>
  <c r="J588" i="8"/>
  <c r="C588" i="8"/>
  <c r="Q587" i="8"/>
  <c r="N587" i="8"/>
  <c r="J587" i="8"/>
  <c r="C587" i="8"/>
  <c r="Q586" i="8"/>
  <c r="N586" i="8"/>
  <c r="J586" i="8"/>
  <c r="C586" i="8"/>
  <c r="Q585" i="8"/>
  <c r="N585" i="8"/>
  <c r="J585" i="8"/>
  <c r="C585" i="8"/>
  <c r="Q584" i="8"/>
  <c r="N584" i="8"/>
  <c r="J584" i="8"/>
  <c r="C584" i="8"/>
  <c r="Q583" i="8"/>
  <c r="N583" i="8"/>
  <c r="J583" i="8"/>
  <c r="C583" i="8"/>
  <c r="Q582" i="8"/>
  <c r="N582" i="8"/>
  <c r="J582" i="8"/>
  <c r="C582" i="8"/>
  <c r="Q581" i="8"/>
  <c r="N581" i="8"/>
  <c r="J581" i="8"/>
  <c r="C581" i="8"/>
  <c r="Q580" i="8"/>
  <c r="N580" i="8"/>
  <c r="J580" i="8"/>
  <c r="C580" i="8"/>
  <c r="Q579" i="8"/>
  <c r="N579" i="8"/>
  <c r="J579" i="8"/>
  <c r="C579" i="8"/>
  <c r="Q578" i="8"/>
  <c r="N578" i="8"/>
  <c r="J578" i="8"/>
  <c r="C578" i="8"/>
  <c r="Q577" i="8"/>
  <c r="N577" i="8"/>
  <c r="J577" i="8"/>
  <c r="C577" i="8"/>
  <c r="Q576" i="8"/>
  <c r="N576" i="8"/>
  <c r="J576" i="8"/>
  <c r="C576" i="8"/>
  <c r="Q575" i="8"/>
  <c r="N575" i="8"/>
  <c r="J575" i="8"/>
  <c r="C575" i="8"/>
  <c r="Q574" i="8"/>
  <c r="N574" i="8"/>
  <c r="J574" i="8"/>
  <c r="C574" i="8"/>
  <c r="Q573" i="8"/>
  <c r="N573" i="8"/>
  <c r="J573" i="8"/>
  <c r="C573" i="8"/>
  <c r="Q572" i="8"/>
  <c r="N572" i="8"/>
  <c r="J572" i="8"/>
  <c r="C572" i="8"/>
  <c r="Q571" i="8"/>
  <c r="N571" i="8"/>
  <c r="J571" i="8"/>
  <c r="C571" i="8"/>
  <c r="Q570" i="8"/>
  <c r="N570" i="8"/>
  <c r="J570" i="8"/>
  <c r="C570" i="8"/>
  <c r="Q569" i="8"/>
  <c r="N569" i="8"/>
  <c r="J569" i="8"/>
  <c r="C569" i="8"/>
  <c r="Q568" i="8"/>
  <c r="N568" i="8"/>
  <c r="J568" i="8"/>
  <c r="C568" i="8"/>
  <c r="Q567" i="8"/>
  <c r="N567" i="8"/>
  <c r="J567" i="8"/>
  <c r="C567" i="8"/>
  <c r="Q566" i="8"/>
  <c r="N566" i="8"/>
  <c r="J566" i="8"/>
  <c r="C566" i="8"/>
  <c r="Q565" i="8"/>
  <c r="N565" i="8"/>
  <c r="J565" i="8"/>
  <c r="C565" i="8"/>
  <c r="Q564" i="8"/>
  <c r="N564" i="8"/>
  <c r="J564" i="8"/>
  <c r="C564" i="8"/>
  <c r="Q563" i="8"/>
  <c r="N563" i="8"/>
  <c r="J563" i="8"/>
  <c r="C563" i="8"/>
  <c r="Q562" i="8"/>
  <c r="N562" i="8"/>
  <c r="J562" i="8"/>
  <c r="C562" i="8"/>
  <c r="Q561" i="8"/>
  <c r="N561" i="8"/>
  <c r="J561" i="8"/>
  <c r="C561" i="8"/>
  <c r="Q560" i="8"/>
  <c r="N560" i="8"/>
  <c r="J560" i="8"/>
  <c r="C560" i="8"/>
  <c r="Q559" i="8"/>
  <c r="N559" i="8"/>
  <c r="J559" i="8"/>
  <c r="C559" i="8"/>
  <c r="Q558" i="8"/>
  <c r="N558" i="8"/>
  <c r="J558" i="8"/>
  <c r="C558" i="8"/>
  <c r="Q557" i="8"/>
  <c r="N557" i="8"/>
  <c r="J557" i="8"/>
  <c r="C557" i="8"/>
  <c r="Q556" i="8"/>
  <c r="N556" i="8"/>
  <c r="J556" i="8"/>
  <c r="C556" i="8"/>
  <c r="Q555" i="8"/>
  <c r="N555" i="8"/>
  <c r="J555" i="8"/>
  <c r="C555" i="8"/>
  <c r="Q554" i="8"/>
  <c r="N554" i="8"/>
  <c r="J554" i="8"/>
  <c r="C554" i="8"/>
  <c r="Q553" i="8"/>
  <c r="N553" i="8"/>
  <c r="J553" i="8"/>
  <c r="C553" i="8"/>
  <c r="Q552" i="8"/>
  <c r="N552" i="8"/>
  <c r="J552" i="8"/>
  <c r="C552" i="8"/>
  <c r="Q551" i="8"/>
  <c r="N551" i="8"/>
  <c r="J551" i="8"/>
  <c r="C551" i="8"/>
  <c r="Q550" i="8"/>
  <c r="N550" i="8"/>
  <c r="J550" i="8"/>
  <c r="C550" i="8"/>
  <c r="Q549" i="8"/>
  <c r="N549" i="8"/>
  <c r="J549" i="8"/>
  <c r="C549" i="8"/>
  <c r="Q548" i="8"/>
  <c r="N548" i="8"/>
  <c r="J548" i="8"/>
  <c r="C548" i="8"/>
  <c r="Q547" i="8"/>
  <c r="N547" i="8"/>
  <c r="J547" i="8"/>
  <c r="C547" i="8"/>
  <c r="Q546" i="8"/>
  <c r="N546" i="8"/>
  <c r="J546" i="8"/>
  <c r="C546" i="8"/>
  <c r="Q545" i="8"/>
  <c r="N545" i="8"/>
  <c r="J545" i="8"/>
  <c r="C545" i="8"/>
  <c r="Q544" i="8"/>
  <c r="N544" i="8"/>
  <c r="J544" i="8"/>
  <c r="C544" i="8"/>
  <c r="Q543" i="8"/>
  <c r="N543" i="8"/>
  <c r="J543" i="8"/>
  <c r="C543" i="8"/>
  <c r="Q542" i="8"/>
  <c r="N542" i="8"/>
  <c r="J542" i="8"/>
  <c r="C542" i="8"/>
  <c r="Q541" i="8"/>
  <c r="N541" i="8"/>
  <c r="J541" i="8"/>
  <c r="C541" i="8"/>
  <c r="Q540" i="8"/>
  <c r="N540" i="8"/>
  <c r="J540" i="8"/>
  <c r="C540" i="8"/>
  <c r="Q539" i="8"/>
  <c r="N539" i="8"/>
  <c r="J539" i="8"/>
  <c r="C539" i="8"/>
  <c r="Q538" i="8"/>
  <c r="N538" i="8"/>
  <c r="J538" i="8"/>
  <c r="C538" i="8"/>
  <c r="Q537" i="8"/>
  <c r="N537" i="8"/>
  <c r="J537" i="8"/>
  <c r="C537" i="8"/>
  <c r="Q536" i="8"/>
  <c r="N536" i="8"/>
  <c r="J536" i="8"/>
  <c r="C536" i="8"/>
  <c r="Q535" i="8"/>
  <c r="N535" i="8"/>
  <c r="J535" i="8"/>
  <c r="C535" i="8"/>
  <c r="Q534" i="8"/>
  <c r="N534" i="8"/>
  <c r="J534" i="8"/>
  <c r="C534" i="8"/>
  <c r="Q533" i="8"/>
  <c r="N533" i="8"/>
  <c r="J533" i="8"/>
  <c r="C533" i="8"/>
  <c r="Q532" i="8"/>
  <c r="N532" i="8"/>
  <c r="J532" i="8"/>
  <c r="C532" i="8"/>
  <c r="Q531" i="8"/>
  <c r="N531" i="8"/>
  <c r="J531" i="8"/>
  <c r="C531" i="8"/>
  <c r="Q530" i="8"/>
  <c r="N530" i="8"/>
  <c r="J530" i="8"/>
  <c r="C530" i="8"/>
  <c r="Q529" i="8"/>
  <c r="N529" i="8"/>
  <c r="J529" i="8"/>
  <c r="C529" i="8"/>
  <c r="Q528" i="8"/>
  <c r="N528" i="8"/>
  <c r="J528" i="8"/>
  <c r="C528" i="8"/>
  <c r="Q527" i="8"/>
  <c r="N527" i="8"/>
  <c r="J527" i="8"/>
  <c r="C527" i="8"/>
  <c r="Q526" i="8"/>
  <c r="N526" i="8"/>
  <c r="J526" i="8"/>
  <c r="C526" i="8"/>
  <c r="Q525" i="8"/>
  <c r="N525" i="8"/>
  <c r="J525" i="8"/>
  <c r="C525" i="8"/>
  <c r="Q524" i="8"/>
  <c r="N524" i="8"/>
  <c r="J524" i="8"/>
  <c r="C524" i="8"/>
  <c r="Q523" i="8"/>
  <c r="N523" i="8"/>
  <c r="J523" i="8"/>
  <c r="C523" i="8"/>
  <c r="Q522" i="8"/>
  <c r="N522" i="8"/>
  <c r="J522" i="8"/>
  <c r="C522" i="8"/>
  <c r="Q521" i="8"/>
  <c r="N521" i="8"/>
  <c r="J521" i="8"/>
  <c r="C521" i="8"/>
  <c r="Q520" i="8"/>
  <c r="N520" i="8"/>
  <c r="J520" i="8"/>
  <c r="C520" i="8"/>
  <c r="Q519" i="8"/>
  <c r="N519" i="8"/>
  <c r="J519" i="8"/>
  <c r="C519" i="8"/>
  <c r="Q518" i="8"/>
  <c r="N518" i="8"/>
  <c r="J518" i="8"/>
  <c r="C518" i="8"/>
  <c r="Q517" i="8"/>
  <c r="N517" i="8"/>
  <c r="J517" i="8"/>
  <c r="C517" i="8"/>
  <c r="Q516" i="8"/>
  <c r="N516" i="8"/>
  <c r="J516" i="8"/>
  <c r="C516" i="8"/>
  <c r="Q515" i="8"/>
  <c r="N515" i="8"/>
  <c r="J515" i="8"/>
  <c r="C515" i="8"/>
  <c r="Q514" i="8"/>
  <c r="N514" i="8"/>
  <c r="J514" i="8"/>
  <c r="C514" i="8"/>
  <c r="Q513" i="8"/>
  <c r="N513" i="8"/>
  <c r="J513" i="8"/>
  <c r="C513" i="8"/>
  <c r="Q512" i="8"/>
  <c r="N512" i="8"/>
  <c r="J512" i="8"/>
  <c r="C512" i="8"/>
  <c r="Q511" i="8"/>
  <c r="N511" i="8"/>
  <c r="J511" i="8"/>
  <c r="C511" i="8"/>
  <c r="Q510" i="8"/>
  <c r="N510" i="8"/>
  <c r="J510" i="8"/>
  <c r="C510" i="8"/>
  <c r="Q509" i="8"/>
  <c r="N509" i="8"/>
  <c r="J509" i="8"/>
  <c r="C509" i="8"/>
  <c r="Q508" i="8"/>
  <c r="N508" i="8"/>
  <c r="J508" i="8"/>
  <c r="C508" i="8"/>
  <c r="Q507" i="8"/>
  <c r="N507" i="8"/>
  <c r="J507" i="8"/>
  <c r="C507" i="8"/>
  <c r="Q506" i="8"/>
  <c r="N506" i="8"/>
  <c r="J506" i="8"/>
  <c r="C506" i="8"/>
  <c r="Q505" i="8"/>
  <c r="N505" i="8"/>
  <c r="J505" i="8"/>
  <c r="C505" i="8"/>
  <c r="Q504" i="8"/>
  <c r="N504" i="8"/>
  <c r="J504" i="8"/>
  <c r="C504" i="8"/>
  <c r="Q503" i="8"/>
  <c r="N503" i="8"/>
  <c r="J503" i="8"/>
  <c r="C503" i="8"/>
  <c r="Q502" i="8"/>
  <c r="N502" i="8"/>
  <c r="J502" i="8"/>
  <c r="C502" i="8"/>
  <c r="Q501" i="8"/>
  <c r="N501" i="8"/>
  <c r="J501" i="8"/>
  <c r="C501" i="8"/>
  <c r="Q500" i="8"/>
  <c r="N500" i="8"/>
  <c r="J500" i="8"/>
  <c r="C500" i="8"/>
  <c r="Q499" i="8"/>
  <c r="N499" i="8"/>
  <c r="J499" i="8"/>
  <c r="C499" i="8"/>
  <c r="Q498" i="8"/>
  <c r="N498" i="8"/>
  <c r="J498" i="8"/>
  <c r="C498" i="8"/>
  <c r="Q497" i="8"/>
  <c r="N497" i="8"/>
  <c r="J497" i="8"/>
  <c r="C497" i="8"/>
  <c r="Q496" i="8"/>
  <c r="N496" i="8"/>
  <c r="J496" i="8"/>
  <c r="C496" i="8"/>
  <c r="Q495" i="8"/>
  <c r="N495" i="8"/>
  <c r="J495" i="8"/>
  <c r="C495" i="8"/>
  <c r="Q494" i="8"/>
  <c r="N494" i="8"/>
  <c r="J494" i="8"/>
  <c r="C494" i="8"/>
  <c r="Q493" i="8"/>
  <c r="N493" i="8"/>
  <c r="J493" i="8"/>
  <c r="C493" i="8"/>
  <c r="Q492" i="8"/>
  <c r="N492" i="8"/>
  <c r="J492" i="8"/>
  <c r="C492" i="8"/>
  <c r="Q491" i="8"/>
  <c r="N491" i="8"/>
  <c r="J491" i="8"/>
  <c r="C491" i="8"/>
  <c r="Q490" i="8"/>
  <c r="N490" i="8"/>
  <c r="J490" i="8"/>
  <c r="C490" i="8"/>
  <c r="Q489" i="8"/>
  <c r="N489" i="8"/>
  <c r="J489" i="8"/>
  <c r="C489" i="8"/>
  <c r="Q488" i="8"/>
  <c r="N488" i="8"/>
  <c r="J488" i="8"/>
  <c r="C488" i="8"/>
  <c r="Q487" i="8"/>
  <c r="N487" i="8"/>
  <c r="J487" i="8"/>
  <c r="C487" i="8"/>
  <c r="Q486" i="8"/>
  <c r="N486" i="8"/>
  <c r="J486" i="8"/>
  <c r="C486" i="8"/>
  <c r="Q485" i="8"/>
  <c r="N485" i="8"/>
  <c r="J485" i="8"/>
  <c r="C485" i="8"/>
  <c r="Q484" i="8"/>
  <c r="N484" i="8"/>
  <c r="J484" i="8"/>
  <c r="C484" i="8"/>
  <c r="Q483" i="8"/>
  <c r="N483" i="8"/>
  <c r="J483" i="8"/>
  <c r="C483" i="8"/>
  <c r="Q482" i="8"/>
  <c r="N482" i="8"/>
  <c r="J482" i="8"/>
  <c r="C482" i="8"/>
  <c r="Q481" i="8"/>
  <c r="N481" i="8"/>
  <c r="J481" i="8"/>
  <c r="C481" i="8"/>
  <c r="Q480" i="8"/>
  <c r="N480" i="8"/>
  <c r="J480" i="8"/>
  <c r="C480" i="8"/>
  <c r="Q479" i="8"/>
  <c r="N479" i="8"/>
  <c r="J479" i="8"/>
  <c r="C479" i="8"/>
  <c r="Q478" i="8"/>
  <c r="N478" i="8"/>
  <c r="J478" i="8"/>
  <c r="C478" i="8"/>
  <c r="Q477" i="8"/>
  <c r="N477" i="8"/>
  <c r="J477" i="8"/>
  <c r="C477" i="8"/>
  <c r="Q476" i="8"/>
  <c r="N476" i="8"/>
  <c r="J476" i="8"/>
  <c r="C476" i="8"/>
  <c r="Q475" i="8"/>
  <c r="N475" i="8"/>
  <c r="J475" i="8"/>
  <c r="C475" i="8"/>
  <c r="Q474" i="8"/>
  <c r="N474" i="8"/>
  <c r="J474" i="8"/>
  <c r="C474" i="8"/>
  <c r="Q473" i="8"/>
  <c r="N473" i="8"/>
  <c r="J473" i="8"/>
  <c r="C473" i="8"/>
  <c r="Q472" i="8"/>
  <c r="N472" i="8"/>
  <c r="J472" i="8"/>
  <c r="C472" i="8"/>
  <c r="Q471" i="8"/>
  <c r="N471" i="8"/>
  <c r="J471" i="8"/>
  <c r="C471" i="8"/>
  <c r="Q470" i="8"/>
  <c r="N470" i="8"/>
  <c r="J470" i="8"/>
  <c r="C470" i="8"/>
  <c r="Q469" i="8"/>
  <c r="N469" i="8"/>
  <c r="J469" i="8"/>
  <c r="C469" i="8"/>
  <c r="Q468" i="8"/>
  <c r="N468" i="8"/>
  <c r="J468" i="8"/>
  <c r="C468" i="8"/>
  <c r="Q467" i="8"/>
  <c r="N467" i="8"/>
  <c r="J467" i="8"/>
  <c r="C467" i="8"/>
  <c r="Q466" i="8"/>
  <c r="N466" i="8"/>
  <c r="J466" i="8"/>
  <c r="C466" i="8"/>
  <c r="Q465" i="8"/>
  <c r="N465" i="8"/>
  <c r="J465" i="8"/>
  <c r="C465" i="8"/>
  <c r="Q464" i="8"/>
  <c r="N464" i="8"/>
  <c r="J464" i="8"/>
  <c r="C464" i="8"/>
  <c r="Q463" i="8"/>
  <c r="N463" i="8"/>
  <c r="J463" i="8"/>
  <c r="C463" i="8"/>
  <c r="Q462" i="8"/>
  <c r="N462" i="8"/>
  <c r="J462" i="8"/>
  <c r="C462" i="8"/>
  <c r="Q461" i="8"/>
  <c r="N461" i="8"/>
  <c r="J461" i="8"/>
  <c r="C461" i="8"/>
  <c r="Q460" i="8"/>
  <c r="N460" i="8"/>
  <c r="J460" i="8"/>
  <c r="C460" i="8"/>
  <c r="Q459" i="8"/>
  <c r="N459" i="8"/>
  <c r="J459" i="8"/>
  <c r="C459" i="8"/>
  <c r="Q458" i="8"/>
  <c r="N458" i="8"/>
  <c r="J458" i="8"/>
  <c r="C458" i="8"/>
  <c r="Q457" i="8"/>
  <c r="N457" i="8"/>
  <c r="J457" i="8"/>
  <c r="C457" i="8"/>
  <c r="Q456" i="8"/>
  <c r="N456" i="8"/>
  <c r="J456" i="8"/>
  <c r="C456" i="8"/>
  <c r="Q455" i="8"/>
  <c r="N455" i="8"/>
  <c r="J455" i="8"/>
  <c r="C455" i="8"/>
  <c r="Q454" i="8"/>
  <c r="N454" i="8"/>
  <c r="J454" i="8"/>
  <c r="C454" i="8"/>
  <c r="Q453" i="8"/>
  <c r="N453" i="8"/>
  <c r="J453" i="8"/>
  <c r="C453" i="8"/>
  <c r="Q452" i="8"/>
  <c r="N452" i="8"/>
  <c r="J452" i="8"/>
  <c r="C452" i="8"/>
  <c r="Q451" i="8"/>
  <c r="N451" i="8"/>
  <c r="J451" i="8"/>
  <c r="C451" i="8"/>
  <c r="Q450" i="8"/>
  <c r="N450" i="8"/>
  <c r="J450" i="8"/>
  <c r="C450" i="8"/>
  <c r="Q449" i="8"/>
  <c r="N449" i="8"/>
  <c r="J449" i="8"/>
  <c r="C449" i="8"/>
  <c r="Q448" i="8"/>
  <c r="N448" i="8"/>
  <c r="J448" i="8"/>
  <c r="C448" i="8"/>
  <c r="Q447" i="8"/>
  <c r="N447" i="8"/>
  <c r="J447" i="8"/>
  <c r="C447" i="8"/>
  <c r="Q446" i="8"/>
  <c r="N446" i="8"/>
  <c r="J446" i="8"/>
  <c r="C446" i="8"/>
  <c r="Q445" i="8"/>
  <c r="N445" i="8"/>
  <c r="J445" i="8"/>
  <c r="C445" i="8"/>
  <c r="Q444" i="8"/>
  <c r="N444" i="8"/>
  <c r="J444" i="8"/>
  <c r="C444" i="8"/>
  <c r="Q443" i="8"/>
  <c r="N443" i="8"/>
  <c r="J443" i="8"/>
  <c r="C443" i="8"/>
  <c r="Q442" i="8"/>
  <c r="N442" i="8"/>
  <c r="J442" i="8"/>
  <c r="C442" i="8"/>
  <c r="Q441" i="8"/>
  <c r="N441" i="8"/>
  <c r="J441" i="8"/>
  <c r="C441" i="8"/>
  <c r="Q440" i="8"/>
  <c r="N440" i="8"/>
  <c r="J440" i="8"/>
  <c r="C440" i="8"/>
  <c r="Q439" i="8"/>
  <c r="N439" i="8"/>
  <c r="J439" i="8"/>
  <c r="C439" i="8"/>
  <c r="Q438" i="8"/>
  <c r="N438" i="8"/>
  <c r="J438" i="8"/>
  <c r="C438" i="8"/>
  <c r="Q437" i="8"/>
  <c r="N437" i="8"/>
  <c r="J437" i="8"/>
  <c r="C437" i="8"/>
  <c r="Q436" i="8"/>
  <c r="N436" i="8"/>
  <c r="J436" i="8"/>
  <c r="C436" i="8"/>
  <c r="Q435" i="8"/>
  <c r="N435" i="8"/>
  <c r="J435" i="8"/>
  <c r="C435" i="8"/>
  <c r="Q434" i="8"/>
  <c r="N434" i="8"/>
  <c r="J434" i="8"/>
  <c r="C434" i="8"/>
  <c r="Q433" i="8"/>
  <c r="N433" i="8"/>
  <c r="J433" i="8"/>
  <c r="C433" i="8"/>
  <c r="Q432" i="8"/>
  <c r="N432" i="8"/>
  <c r="J432" i="8"/>
  <c r="C432" i="8"/>
  <c r="Q431" i="8"/>
  <c r="N431" i="8"/>
  <c r="J431" i="8"/>
  <c r="C431" i="8"/>
  <c r="Q430" i="8"/>
  <c r="N430" i="8"/>
  <c r="J430" i="8"/>
  <c r="C430" i="8"/>
  <c r="Q429" i="8"/>
  <c r="N429" i="8"/>
  <c r="J429" i="8"/>
  <c r="C429" i="8"/>
  <c r="Q428" i="8"/>
  <c r="N428" i="8"/>
  <c r="J428" i="8"/>
  <c r="C428" i="8"/>
  <c r="Q427" i="8"/>
  <c r="N427" i="8"/>
  <c r="J427" i="8"/>
  <c r="C427" i="8"/>
  <c r="Q426" i="8"/>
  <c r="N426" i="8"/>
  <c r="J426" i="8"/>
  <c r="C426" i="8"/>
  <c r="Q425" i="8"/>
  <c r="N425" i="8"/>
  <c r="J425" i="8"/>
  <c r="C425" i="8"/>
  <c r="Q424" i="8"/>
  <c r="N424" i="8"/>
  <c r="J424" i="8"/>
  <c r="C424" i="8"/>
  <c r="Q423" i="8"/>
  <c r="N423" i="8"/>
  <c r="J423" i="8"/>
  <c r="C423" i="8"/>
  <c r="Q422" i="8"/>
  <c r="N422" i="8"/>
  <c r="J422" i="8"/>
  <c r="C422" i="8"/>
  <c r="Q421" i="8"/>
  <c r="N421" i="8"/>
  <c r="J421" i="8"/>
  <c r="C421" i="8"/>
  <c r="Q420" i="8"/>
  <c r="N420" i="8"/>
  <c r="J420" i="8"/>
  <c r="C420" i="8"/>
  <c r="Q419" i="8"/>
  <c r="N419" i="8"/>
  <c r="J419" i="8"/>
  <c r="C419" i="8"/>
  <c r="Q418" i="8"/>
  <c r="N418" i="8"/>
  <c r="J418" i="8"/>
  <c r="C418" i="8"/>
  <c r="Q417" i="8"/>
  <c r="N417" i="8"/>
  <c r="J417" i="8"/>
  <c r="C417" i="8"/>
  <c r="Q416" i="8"/>
  <c r="N416" i="8"/>
  <c r="J416" i="8"/>
  <c r="C416" i="8"/>
  <c r="Q415" i="8"/>
  <c r="N415" i="8"/>
  <c r="J415" i="8"/>
  <c r="C415" i="8"/>
  <c r="Q414" i="8"/>
  <c r="N414" i="8"/>
  <c r="J414" i="8"/>
  <c r="C414" i="8"/>
  <c r="Q413" i="8"/>
  <c r="N413" i="8"/>
  <c r="J413" i="8"/>
  <c r="C413" i="8"/>
  <c r="Q412" i="8"/>
  <c r="N412" i="8"/>
  <c r="J412" i="8"/>
  <c r="C412" i="8"/>
  <c r="Q411" i="8"/>
  <c r="N411" i="8"/>
  <c r="J411" i="8"/>
  <c r="C411" i="8"/>
  <c r="Q410" i="8"/>
  <c r="N410" i="8"/>
  <c r="J410" i="8"/>
  <c r="C410" i="8"/>
  <c r="Q409" i="8"/>
  <c r="N409" i="8"/>
  <c r="J409" i="8"/>
  <c r="C409" i="8"/>
  <c r="Q408" i="8"/>
  <c r="N408" i="8"/>
  <c r="J408" i="8"/>
  <c r="C408" i="8"/>
  <c r="Q407" i="8"/>
  <c r="N407" i="8"/>
  <c r="J407" i="8"/>
  <c r="C407" i="8"/>
  <c r="Q406" i="8"/>
  <c r="N406" i="8"/>
  <c r="J406" i="8"/>
  <c r="C406" i="8"/>
  <c r="Q405" i="8"/>
  <c r="N405" i="8"/>
  <c r="J405" i="8"/>
  <c r="C405" i="8"/>
  <c r="Q404" i="8"/>
  <c r="N404" i="8"/>
  <c r="J404" i="8"/>
  <c r="C404" i="8"/>
  <c r="Q403" i="8"/>
  <c r="N403" i="8"/>
  <c r="J403" i="8"/>
  <c r="C403" i="8"/>
  <c r="Q402" i="8"/>
  <c r="N402" i="8"/>
  <c r="J402" i="8"/>
  <c r="C402" i="8"/>
  <c r="Q401" i="8"/>
  <c r="N401" i="8"/>
  <c r="J401" i="8"/>
  <c r="C401" i="8"/>
  <c r="Q400" i="8"/>
  <c r="N400" i="8"/>
  <c r="J400" i="8"/>
  <c r="C400" i="8"/>
  <c r="Q399" i="8"/>
  <c r="N399" i="8"/>
  <c r="J399" i="8"/>
  <c r="C399" i="8"/>
  <c r="Q398" i="8"/>
  <c r="N398" i="8"/>
  <c r="J398" i="8"/>
  <c r="C398" i="8"/>
  <c r="Q397" i="8"/>
  <c r="N397" i="8"/>
  <c r="J397" i="8"/>
  <c r="C397" i="8"/>
  <c r="Q396" i="8"/>
  <c r="N396" i="8"/>
  <c r="J396" i="8"/>
  <c r="C396" i="8"/>
  <c r="Q395" i="8"/>
  <c r="N395" i="8"/>
  <c r="J395" i="8"/>
  <c r="C395" i="8"/>
  <c r="Q394" i="8"/>
  <c r="N394" i="8"/>
  <c r="J394" i="8"/>
  <c r="C394" i="8"/>
  <c r="Q393" i="8"/>
  <c r="N393" i="8"/>
  <c r="J393" i="8"/>
  <c r="C393" i="8"/>
  <c r="Q392" i="8"/>
  <c r="N392" i="8"/>
  <c r="J392" i="8"/>
  <c r="C392" i="8"/>
  <c r="Q391" i="8"/>
  <c r="N391" i="8"/>
  <c r="J391" i="8"/>
  <c r="C391" i="8"/>
  <c r="Q390" i="8"/>
  <c r="N390" i="8"/>
  <c r="J390" i="8"/>
  <c r="C390" i="8"/>
  <c r="Q389" i="8"/>
  <c r="N389" i="8"/>
  <c r="J389" i="8"/>
  <c r="C389" i="8"/>
  <c r="Q388" i="8"/>
  <c r="N388" i="8"/>
  <c r="J388" i="8"/>
  <c r="C388" i="8"/>
  <c r="Q387" i="8"/>
  <c r="N387" i="8"/>
  <c r="J387" i="8"/>
  <c r="C387" i="8"/>
  <c r="Q386" i="8"/>
  <c r="N386" i="8"/>
  <c r="J386" i="8"/>
  <c r="C386" i="8"/>
  <c r="Q385" i="8"/>
  <c r="N385" i="8"/>
  <c r="J385" i="8"/>
  <c r="C385" i="8"/>
  <c r="Q384" i="8"/>
  <c r="N384" i="8"/>
  <c r="J384" i="8"/>
  <c r="C384" i="8"/>
  <c r="Q383" i="8"/>
  <c r="N383" i="8"/>
  <c r="J383" i="8"/>
  <c r="C383" i="8"/>
  <c r="Q382" i="8"/>
  <c r="N382" i="8"/>
  <c r="J382" i="8"/>
  <c r="C382" i="8"/>
  <c r="Q381" i="8"/>
  <c r="N381" i="8"/>
  <c r="J381" i="8"/>
  <c r="C381" i="8"/>
  <c r="Q380" i="8"/>
  <c r="N380" i="8"/>
  <c r="J380" i="8"/>
  <c r="C380" i="8"/>
  <c r="Q379" i="8"/>
  <c r="N379" i="8"/>
  <c r="J379" i="8"/>
  <c r="C379" i="8"/>
  <c r="Q378" i="8"/>
  <c r="N378" i="8"/>
  <c r="J378" i="8"/>
  <c r="C378" i="8"/>
  <c r="Q377" i="8"/>
  <c r="N377" i="8"/>
  <c r="J377" i="8"/>
  <c r="C377" i="8"/>
  <c r="Q376" i="8"/>
  <c r="N376" i="8"/>
  <c r="J376" i="8"/>
  <c r="C376" i="8"/>
  <c r="Q375" i="8"/>
  <c r="N375" i="8"/>
  <c r="J375" i="8"/>
  <c r="C375" i="8"/>
  <c r="Q374" i="8"/>
  <c r="N374" i="8"/>
  <c r="J374" i="8"/>
  <c r="C374" i="8"/>
  <c r="Q373" i="8"/>
  <c r="N373" i="8"/>
  <c r="J373" i="8"/>
  <c r="C373" i="8"/>
  <c r="Q368" i="8"/>
  <c r="N368" i="8"/>
  <c r="J368" i="8"/>
  <c r="Q367" i="8"/>
  <c r="N367" i="8"/>
  <c r="J367" i="8"/>
  <c r="Q366" i="8"/>
  <c r="N366" i="8"/>
  <c r="J366" i="8"/>
  <c r="Q365" i="8"/>
  <c r="N365" i="8"/>
  <c r="J365" i="8"/>
  <c r="Q364" i="8"/>
  <c r="N364" i="8"/>
  <c r="J364" i="8"/>
  <c r="Q363" i="8"/>
  <c r="N363" i="8"/>
  <c r="J363" i="8"/>
  <c r="Q362" i="8"/>
  <c r="N362" i="8"/>
  <c r="J362" i="8"/>
  <c r="Q361" i="8"/>
  <c r="N361" i="8"/>
  <c r="J361" i="8"/>
  <c r="Q360" i="8"/>
  <c r="N360" i="8"/>
  <c r="J360" i="8"/>
  <c r="Q359" i="8"/>
  <c r="N359" i="8"/>
  <c r="J359" i="8"/>
  <c r="Q358" i="8"/>
  <c r="N358" i="8"/>
  <c r="J358" i="8"/>
  <c r="Q357" i="8"/>
  <c r="N357" i="8"/>
  <c r="J357" i="8"/>
  <c r="Q356" i="8"/>
  <c r="N356" i="8"/>
  <c r="J356" i="8"/>
  <c r="Q355" i="8"/>
  <c r="N355" i="8"/>
  <c r="J355" i="8"/>
  <c r="Q354" i="8"/>
  <c r="N354" i="8"/>
  <c r="J354" i="8"/>
  <c r="Q353" i="8"/>
  <c r="N353" i="8"/>
  <c r="J353" i="8"/>
  <c r="Q352" i="8"/>
  <c r="N352" i="8"/>
  <c r="J352" i="8"/>
  <c r="Q351" i="8"/>
  <c r="N351" i="8"/>
  <c r="J351" i="8"/>
  <c r="Q350" i="8"/>
  <c r="N350" i="8"/>
  <c r="J350" i="8"/>
  <c r="Q349" i="8"/>
  <c r="N349" i="8"/>
  <c r="J349" i="8"/>
  <c r="Q348" i="8"/>
  <c r="N348" i="8"/>
  <c r="J348" i="8"/>
  <c r="Q347" i="8"/>
  <c r="N347" i="8"/>
  <c r="J347" i="8"/>
  <c r="Q346" i="8"/>
  <c r="N346" i="8"/>
  <c r="J346" i="8"/>
  <c r="Q345" i="8"/>
  <c r="N345" i="8"/>
  <c r="J345" i="8"/>
  <c r="Q344" i="8"/>
  <c r="N344" i="8"/>
  <c r="J344" i="8"/>
  <c r="Q343" i="8"/>
  <c r="N343" i="8"/>
  <c r="J343" i="8"/>
  <c r="Q342" i="8"/>
  <c r="N342" i="8"/>
  <c r="J342" i="8"/>
  <c r="Q341" i="8"/>
  <c r="N341" i="8"/>
  <c r="J341" i="8"/>
  <c r="Q340" i="8"/>
  <c r="N340" i="8"/>
  <c r="J340" i="8"/>
  <c r="Q339" i="8"/>
  <c r="N339" i="8"/>
  <c r="J339" i="8"/>
  <c r="Q338" i="8"/>
  <c r="N338" i="8"/>
  <c r="J338" i="8"/>
  <c r="Q337" i="8"/>
  <c r="N337" i="8"/>
  <c r="J337" i="8"/>
  <c r="Q336" i="8"/>
  <c r="N336" i="8"/>
  <c r="J336" i="8"/>
  <c r="Q335" i="8"/>
  <c r="N335" i="8"/>
  <c r="J335" i="8"/>
  <c r="Q334" i="8"/>
  <c r="N334" i="8"/>
  <c r="J334" i="8"/>
  <c r="Q333" i="8"/>
  <c r="N333" i="8"/>
  <c r="J333" i="8"/>
  <c r="Q332" i="8"/>
  <c r="N332" i="8"/>
  <c r="J332" i="8"/>
  <c r="Q331" i="8"/>
  <c r="N331" i="8"/>
  <c r="J331" i="8"/>
  <c r="Q330" i="8"/>
  <c r="N330" i="8"/>
  <c r="J330" i="8"/>
  <c r="Q329" i="8"/>
  <c r="N329" i="8"/>
  <c r="J329" i="8"/>
  <c r="Q328" i="8"/>
  <c r="N328" i="8"/>
  <c r="J328" i="8"/>
  <c r="Q327" i="8"/>
  <c r="N327" i="8"/>
  <c r="J327" i="8"/>
  <c r="Q326" i="8"/>
  <c r="N326" i="8"/>
  <c r="J326" i="8"/>
  <c r="Q325" i="8"/>
  <c r="N325" i="8"/>
  <c r="J325" i="8"/>
  <c r="Q324" i="8"/>
  <c r="N324" i="8"/>
  <c r="J324" i="8"/>
  <c r="Q323" i="8"/>
  <c r="N323" i="8"/>
  <c r="J323" i="8"/>
  <c r="Q322" i="8"/>
  <c r="N322" i="8"/>
  <c r="J322" i="8"/>
  <c r="Q321" i="8"/>
  <c r="N321" i="8"/>
  <c r="J321" i="8"/>
  <c r="Q320" i="8"/>
  <c r="N320" i="8"/>
  <c r="J320" i="8"/>
  <c r="Q319" i="8"/>
  <c r="N319" i="8"/>
  <c r="J319" i="8"/>
  <c r="Q318" i="8"/>
  <c r="N318" i="8"/>
  <c r="J318" i="8"/>
  <c r="Q317" i="8"/>
  <c r="N317" i="8"/>
  <c r="J317" i="8"/>
  <c r="Q316" i="8"/>
  <c r="N316" i="8"/>
  <c r="J316" i="8"/>
  <c r="Q315" i="8"/>
  <c r="N315" i="8"/>
  <c r="J315" i="8"/>
  <c r="Q314" i="8"/>
  <c r="N314" i="8"/>
  <c r="J314" i="8"/>
  <c r="Q313" i="8"/>
  <c r="N313" i="8"/>
  <c r="J313" i="8"/>
  <c r="Q312" i="8"/>
  <c r="N312" i="8"/>
  <c r="J312" i="8"/>
  <c r="Q311" i="8"/>
  <c r="N311" i="8"/>
  <c r="J311" i="8"/>
  <c r="Q310" i="8"/>
  <c r="N310" i="8"/>
  <c r="J310" i="8"/>
  <c r="Q309" i="8"/>
  <c r="N309" i="8"/>
  <c r="J309" i="8"/>
  <c r="Q308" i="8"/>
  <c r="N308" i="8"/>
  <c r="J308" i="8"/>
  <c r="Q307" i="8"/>
  <c r="N307" i="8"/>
  <c r="J307" i="8"/>
  <c r="Q306" i="8"/>
  <c r="N306" i="8"/>
  <c r="J306" i="8"/>
  <c r="Q305" i="8"/>
  <c r="N305" i="8"/>
  <c r="J305" i="8"/>
  <c r="Q304" i="8"/>
  <c r="N304" i="8"/>
  <c r="J304" i="8"/>
  <c r="Q303" i="8"/>
  <c r="N303" i="8"/>
  <c r="J303" i="8"/>
  <c r="Q302" i="8"/>
  <c r="N302" i="8"/>
  <c r="J302" i="8"/>
  <c r="Q301" i="8"/>
  <c r="N301" i="8"/>
  <c r="J301" i="8"/>
  <c r="Q300" i="8"/>
  <c r="N300" i="8"/>
  <c r="J300" i="8"/>
  <c r="Q299" i="8"/>
  <c r="N299" i="8"/>
  <c r="J299" i="8"/>
  <c r="Q298" i="8"/>
  <c r="N298" i="8"/>
  <c r="J298" i="8"/>
  <c r="Q297" i="8"/>
  <c r="N297" i="8"/>
  <c r="J297" i="8"/>
  <c r="Q296" i="8"/>
  <c r="N296" i="8"/>
  <c r="J296" i="8"/>
  <c r="Q295" i="8"/>
  <c r="N295" i="8"/>
  <c r="J295" i="8"/>
  <c r="Q294" i="8"/>
  <c r="N294" i="8"/>
  <c r="J294" i="8"/>
  <c r="Q293" i="8"/>
  <c r="N293" i="8"/>
  <c r="J293" i="8"/>
  <c r="Q292" i="8"/>
  <c r="N292" i="8"/>
  <c r="J292" i="8"/>
  <c r="Q291" i="8"/>
  <c r="N291" i="8"/>
  <c r="J291" i="8"/>
  <c r="Q290" i="8"/>
  <c r="N290" i="8"/>
  <c r="J290" i="8"/>
  <c r="Q289" i="8"/>
  <c r="N289" i="8"/>
  <c r="J289" i="8"/>
  <c r="Q288" i="8"/>
  <c r="N288" i="8"/>
  <c r="J288" i="8"/>
  <c r="Q287" i="8"/>
  <c r="N287" i="8"/>
  <c r="J287" i="8"/>
  <c r="Q286" i="8"/>
  <c r="N286" i="8"/>
  <c r="J286" i="8"/>
  <c r="Q285" i="8"/>
  <c r="N285" i="8"/>
  <c r="J285" i="8"/>
  <c r="Q284" i="8"/>
  <c r="N284" i="8"/>
  <c r="J284" i="8"/>
  <c r="Q283" i="8"/>
  <c r="N283" i="8"/>
  <c r="J283" i="8"/>
  <c r="Q282" i="8"/>
  <c r="N282" i="8"/>
  <c r="J282" i="8"/>
  <c r="Q281" i="8"/>
  <c r="N281" i="8"/>
  <c r="J281" i="8"/>
  <c r="Q280" i="8"/>
  <c r="N280" i="8"/>
  <c r="J280" i="8"/>
  <c r="Q279" i="8"/>
  <c r="N279" i="8"/>
  <c r="J279" i="8"/>
  <c r="Q278" i="8"/>
  <c r="N278" i="8"/>
  <c r="J278" i="8"/>
  <c r="Q277" i="8"/>
  <c r="N277" i="8"/>
  <c r="J277" i="8"/>
  <c r="Q276" i="8"/>
  <c r="N276" i="8"/>
  <c r="J276" i="8"/>
  <c r="Q275" i="8"/>
  <c r="N275" i="8"/>
  <c r="J275" i="8"/>
  <c r="Q274" i="8"/>
  <c r="N274" i="8"/>
  <c r="J274" i="8"/>
  <c r="Q273" i="8"/>
  <c r="N273" i="8"/>
  <c r="J273" i="8"/>
  <c r="Q272" i="8"/>
  <c r="N272" i="8"/>
  <c r="J272" i="8"/>
  <c r="Q271" i="8"/>
  <c r="N271" i="8"/>
  <c r="J271" i="8"/>
  <c r="Q270" i="8"/>
  <c r="N270" i="8"/>
  <c r="J270" i="8"/>
  <c r="Q269" i="8"/>
  <c r="N269" i="8"/>
  <c r="J269" i="8"/>
  <c r="Q268" i="8"/>
  <c r="N268" i="8"/>
  <c r="J268" i="8"/>
  <c r="Q267" i="8"/>
  <c r="N267" i="8"/>
  <c r="J267" i="8"/>
  <c r="Q266" i="8"/>
  <c r="N266" i="8"/>
  <c r="J266" i="8"/>
  <c r="Q265" i="8"/>
  <c r="N265" i="8"/>
  <c r="J265" i="8"/>
  <c r="Q264" i="8"/>
  <c r="N264" i="8"/>
  <c r="J264" i="8"/>
  <c r="Q263" i="8"/>
  <c r="N263" i="8"/>
  <c r="J263" i="8"/>
  <c r="Q262" i="8"/>
  <c r="N262" i="8"/>
  <c r="J262" i="8"/>
  <c r="Q261" i="8"/>
  <c r="N261" i="8"/>
  <c r="J261" i="8"/>
  <c r="Q260" i="8"/>
  <c r="N260" i="8"/>
  <c r="J260" i="8"/>
  <c r="Q259" i="8"/>
  <c r="N259" i="8"/>
  <c r="J259" i="8"/>
  <c r="Q258" i="8"/>
  <c r="N258" i="8"/>
  <c r="J258" i="8"/>
  <c r="Q257" i="8"/>
  <c r="N257" i="8"/>
  <c r="J257" i="8"/>
  <c r="Q256" i="8"/>
  <c r="N256" i="8"/>
  <c r="J256" i="8"/>
  <c r="Q255" i="8"/>
  <c r="N255" i="8"/>
  <c r="J255" i="8"/>
  <c r="Q254" i="8"/>
  <c r="N254" i="8"/>
  <c r="J254" i="8"/>
  <c r="Q253" i="8"/>
  <c r="N253" i="8"/>
  <c r="J253" i="8"/>
  <c r="Q252" i="8"/>
  <c r="N252" i="8"/>
  <c r="J252" i="8"/>
  <c r="Q251" i="8"/>
  <c r="N251" i="8"/>
  <c r="J251" i="8"/>
  <c r="Q250" i="8"/>
  <c r="N250" i="8"/>
  <c r="J250" i="8"/>
  <c r="Q249" i="8"/>
  <c r="N249" i="8"/>
  <c r="J249" i="8"/>
  <c r="Q248" i="8"/>
  <c r="N248" i="8"/>
  <c r="J248" i="8"/>
  <c r="Q247" i="8"/>
  <c r="N247" i="8"/>
  <c r="J247" i="8"/>
  <c r="Q246" i="8"/>
  <c r="N246" i="8"/>
  <c r="J246" i="8"/>
  <c r="Q245" i="8"/>
  <c r="N245" i="8"/>
  <c r="J245" i="8"/>
  <c r="Q244" i="8"/>
  <c r="N244" i="8"/>
  <c r="J244" i="8"/>
  <c r="Q243" i="8"/>
  <c r="N243" i="8"/>
  <c r="J243" i="8"/>
  <c r="Q242" i="8"/>
  <c r="N242" i="8"/>
  <c r="J242" i="8"/>
  <c r="Q241" i="8"/>
  <c r="N241" i="8"/>
  <c r="J241" i="8"/>
  <c r="Q240" i="8"/>
  <c r="N240" i="8"/>
  <c r="J240" i="8"/>
  <c r="Q239" i="8"/>
  <c r="N239" i="8"/>
  <c r="J239" i="8"/>
  <c r="Q238" i="8"/>
  <c r="N238" i="8"/>
  <c r="J238" i="8"/>
  <c r="Q237" i="8"/>
  <c r="N237" i="8"/>
  <c r="J237" i="8"/>
  <c r="Q236" i="8"/>
  <c r="N236" i="8"/>
  <c r="J236" i="8"/>
  <c r="Q235" i="8"/>
  <c r="N235" i="8"/>
  <c r="J235" i="8"/>
  <c r="Q234" i="8"/>
  <c r="N234" i="8"/>
  <c r="J234" i="8"/>
  <c r="Q233" i="8"/>
  <c r="N233" i="8"/>
  <c r="J233" i="8"/>
  <c r="Q232" i="8"/>
  <c r="N232" i="8"/>
  <c r="J232" i="8"/>
  <c r="Q231" i="8"/>
  <c r="N231" i="8"/>
  <c r="J231" i="8"/>
  <c r="Q230" i="8"/>
  <c r="N230" i="8"/>
  <c r="J230" i="8"/>
  <c r="Q229" i="8"/>
  <c r="N229" i="8"/>
  <c r="J229" i="8"/>
  <c r="Q228" i="8"/>
  <c r="N228" i="8"/>
  <c r="J228" i="8"/>
  <c r="Q227" i="8"/>
  <c r="N227" i="8"/>
  <c r="J227" i="8"/>
  <c r="Q226" i="8"/>
  <c r="N226" i="8"/>
  <c r="J226" i="8"/>
  <c r="Q225" i="8"/>
  <c r="N225" i="8"/>
  <c r="J225" i="8"/>
  <c r="Q224" i="8"/>
  <c r="N224" i="8"/>
  <c r="J224" i="8"/>
  <c r="Q223" i="8"/>
  <c r="N223" i="8"/>
  <c r="J223" i="8"/>
  <c r="Q222" i="8"/>
  <c r="N222" i="8"/>
  <c r="J222" i="8"/>
  <c r="Q221" i="8"/>
  <c r="N221" i="8"/>
  <c r="J221" i="8"/>
  <c r="Q220" i="8"/>
  <c r="N220" i="8"/>
  <c r="J220" i="8"/>
  <c r="Q219" i="8"/>
  <c r="N219" i="8"/>
  <c r="J219" i="8"/>
  <c r="Q218" i="8"/>
  <c r="N218" i="8"/>
  <c r="J218" i="8"/>
  <c r="Q217" i="8"/>
  <c r="N217" i="8"/>
  <c r="J217" i="8"/>
  <c r="Q216" i="8"/>
  <c r="N216" i="8"/>
  <c r="J216" i="8"/>
  <c r="Q215" i="8"/>
  <c r="N215" i="8"/>
  <c r="J215" i="8"/>
  <c r="Q214" i="8"/>
  <c r="N214" i="8"/>
  <c r="J214" i="8"/>
  <c r="Q213" i="8"/>
  <c r="N213" i="8"/>
  <c r="J213" i="8"/>
  <c r="Q212" i="8"/>
  <c r="N212" i="8"/>
  <c r="J212" i="8"/>
  <c r="Q211" i="8"/>
  <c r="N211" i="8"/>
  <c r="J211" i="8"/>
  <c r="Q210" i="8"/>
  <c r="N210" i="8"/>
  <c r="J210" i="8"/>
  <c r="Q209" i="8"/>
  <c r="N209" i="8"/>
  <c r="J209" i="8"/>
  <c r="Q208" i="8"/>
  <c r="N208" i="8"/>
  <c r="J208" i="8"/>
  <c r="Q207" i="8"/>
  <c r="N207" i="8"/>
  <c r="J207" i="8"/>
  <c r="Q206" i="8"/>
  <c r="N206" i="8"/>
  <c r="J206" i="8"/>
  <c r="Q205" i="8"/>
  <c r="N205" i="8"/>
  <c r="J205" i="8"/>
  <c r="Q204" i="8"/>
  <c r="N204" i="8"/>
  <c r="J204" i="8"/>
  <c r="Q203" i="8"/>
  <c r="N203" i="8"/>
  <c r="J203" i="8"/>
  <c r="Q202" i="8"/>
  <c r="N202" i="8"/>
  <c r="J202" i="8"/>
  <c r="Q201" i="8"/>
  <c r="N201" i="8"/>
  <c r="J201" i="8"/>
  <c r="Q200" i="8"/>
  <c r="N200" i="8"/>
  <c r="J200" i="8"/>
  <c r="Q199" i="8"/>
  <c r="N199" i="8"/>
  <c r="J199" i="8"/>
  <c r="Q198" i="8"/>
  <c r="N198" i="8"/>
  <c r="J198" i="8"/>
  <c r="Q197" i="8"/>
  <c r="N197" i="8"/>
  <c r="J197" i="8"/>
  <c r="Q196" i="8"/>
  <c r="N196" i="8"/>
  <c r="J196" i="8"/>
  <c r="Q195" i="8"/>
  <c r="N195" i="8"/>
  <c r="J195" i="8"/>
  <c r="Q194" i="8"/>
  <c r="N194" i="8"/>
  <c r="J194" i="8"/>
  <c r="Q193" i="8"/>
  <c r="N193" i="8"/>
  <c r="J193" i="8"/>
  <c r="Q192" i="8"/>
  <c r="N192" i="8"/>
  <c r="J192" i="8"/>
  <c r="Q191" i="8"/>
  <c r="N191" i="8"/>
  <c r="J191" i="8"/>
  <c r="Q190" i="8"/>
  <c r="N190" i="8"/>
  <c r="J190" i="8"/>
  <c r="Q189" i="8"/>
  <c r="N189" i="8"/>
  <c r="J189" i="8"/>
  <c r="Q188" i="8"/>
  <c r="N188" i="8"/>
  <c r="J188" i="8"/>
  <c r="Q187" i="8"/>
  <c r="N187" i="8"/>
  <c r="J187" i="8"/>
  <c r="Q186" i="8"/>
  <c r="N186" i="8"/>
  <c r="J186" i="8"/>
  <c r="Q185" i="8"/>
  <c r="N185" i="8"/>
  <c r="J185" i="8"/>
  <c r="Q184" i="8"/>
  <c r="N184" i="8"/>
  <c r="J184" i="8"/>
  <c r="Q183" i="8"/>
  <c r="N183" i="8"/>
  <c r="J183" i="8"/>
  <c r="Q182" i="8"/>
  <c r="N182" i="8"/>
  <c r="J182" i="8"/>
  <c r="Q181" i="8"/>
  <c r="N181" i="8"/>
  <c r="J181" i="8"/>
  <c r="Q180" i="8"/>
  <c r="N180" i="8"/>
  <c r="J180" i="8"/>
  <c r="Q179" i="8"/>
  <c r="N179" i="8"/>
  <c r="J179" i="8"/>
  <c r="Q178" i="8"/>
  <c r="N178" i="8"/>
  <c r="J178" i="8"/>
  <c r="Q177" i="8"/>
  <c r="N177" i="8"/>
  <c r="J177" i="8"/>
  <c r="Q176" i="8"/>
  <c r="N176" i="8"/>
  <c r="J176" i="8"/>
  <c r="Q175" i="8"/>
  <c r="N175" i="8"/>
  <c r="J175" i="8"/>
  <c r="Q174" i="8"/>
  <c r="N174" i="8"/>
  <c r="J174" i="8"/>
  <c r="Q173" i="8"/>
  <c r="N173" i="8"/>
  <c r="J173" i="8"/>
  <c r="Q172" i="8"/>
  <c r="N172" i="8"/>
  <c r="J172" i="8"/>
  <c r="Q171" i="8"/>
  <c r="N171" i="8"/>
  <c r="J171" i="8"/>
  <c r="Q170" i="8"/>
  <c r="N170" i="8"/>
  <c r="J170" i="8"/>
  <c r="Q169" i="8"/>
  <c r="N169" i="8"/>
  <c r="J169" i="8"/>
  <c r="Q168" i="8"/>
  <c r="N168" i="8"/>
  <c r="J168" i="8"/>
  <c r="Q167" i="8"/>
  <c r="N167" i="8"/>
  <c r="J167" i="8"/>
  <c r="Q166" i="8"/>
  <c r="N166" i="8"/>
  <c r="J166" i="8"/>
  <c r="Q165" i="8"/>
  <c r="N165" i="8"/>
  <c r="J165" i="8"/>
  <c r="Q164" i="8"/>
  <c r="N164" i="8"/>
  <c r="J164" i="8"/>
  <c r="Q163" i="8"/>
  <c r="N163" i="8"/>
  <c r="J163" i="8"/>
  <c r="Q162" i="8"/>
  <c r="N162" i="8"/>
  <c r="J162" i="8"/>
  <c r="Q161" i="8"/>
  <c r="N161" i="8"/>
  <c r="J161" i="8"/>
  <c r="Q160" i="8"/>
  <c r="N160" i="8"/>
  <c r="J160" i="8"/>
  <c r="Q159" i="8"/>
  <c r="N159" i="8"/>
  <c r="J159" i="8"/>
  <c r="Q158" i="8"/>
  <c r="N158" i="8"/>
  <c r="J158" i="8"/>
  <c r="Q157" i="8"/>
  <c r="N157" i="8"/>
  <c r="J157" i="8"/>
  <c r="Q156" i="8"/>
  <c r="N156" i="8"/>
  <c r="J156" i="8"/>
  <c r="Q155" i="8"/>
  <c r="N155" i="8"/>
  <c r="J155" i="8"/>
  <c r="Q154" i="8"/>
  <c r="N154" i="8"/>
  <c r="J154" i="8"/>
  <c r="Q153" i="8"/>
  <c r="N153" i="8"/>
  <c r="J153" i="8"/>
  <c r="Q152" i="8"/>
  <c r="N152" i="8"/>
  <c r="J152" i="8"/>
  <c r="Q151" i="8"/>
  <c r="N151" i="8"/>
  <c r="J151" i="8"/>
  <c r="Q150" i="8"/>
  <c r="N150" i="8"/>
  <c r="J150" i="8"/>
  <c r="Q149" i="8"/>
  <c r="N149" i="8"/>
  <c r="J149" i="8"/>
  <c r="Q148" i="8"/>
  <c r="N148" i="8"/>
  <c r="J148" i="8"/>
  <c r="Q147" i="8"/>
  <c r="N147" i="8"/>
  <c r="J147" i="8"/>
  <c r="Q146" i="8"/>
  <c r="N146" i="8"/>
  <c r="J146" i="8"/>
  <c r="Q145" i="8"/>
  <c r="N145" i="8"/>
  <c r="J145" i="8"/>
  <c r="Q144" i="8"/>
  <c r="N144" i="8"/>
  <c r="J144" i="8"/>
  <c r="Q143" i="8"/>
  <c r="N143" i="8"/>
  <c r="J143" i="8"/>
  <c r="Q142" i="8"/>
  <c r="N142" i="8"/>
  <c r="J142" i="8"/>
  <c r="Q141" i="8"/>
  <c r="N141" i="8"/>
  <c r="J141" i="8"/>
  <c r="Q140" i="8"/>
  <c r="N140" i="8"/>
  <c r="J140" i="8"/>
  <c r="Q139" i="8"/>
  <c r="N139" i="8"/>
  <c r="J139" i="8"/>
  <c r="Q138" i="8"/>
  <c r="N138" i="8"/>
  <c r="J138" i="8"/>
  <c r="Q137" i="8"/>
  <c r="N137" i="8"/>
  <c r="J137" i="8"/>
  <c r="Q136" i="8"/>
  <c r="N136" i="8"/>
  <c r="J136" i="8"/>
  <c r="Q135" i="8"/>
  <c r="N135" i="8"/>
  <c r="J135" i="8"/>
  <c r="Q134" i="8"/>
  <c r="N134" i="8"/>
  <c r="J134" i="8"/>
  <c r="Q133" i="8"/>
  <c r="N133" i="8"/>
  <c r="J133" i="8"/>
  <c r="Q132" i="8"/>
  <c r="N132" i="8"/>
  <c r="J132" i="8"/>
  <c r="Q131" i="8"/>
  <c r="N131" i="8"/>
  <c r="J131" i="8"/>
  <c r="Q130" i="8"/>
  <c r="N130" i="8"/>
  <c r="J130" i="8"/>
  <c r="Q129" i="8"/>
  <c r="N129" i="8"/>
  <c r="J129" i="8"/>
  <c r="Q128" i="8"/>
  <c r="N128" i="8"/>
  <c r="J128" i="8"/>
  <c r="Q127" i="8"/>
  <c r="N127" i="8"/>
  <c r="J127" i="8"/>
  <c r="Q126" i="8"/>
  <c r="N126" i="8"/>
  <c r="J126" i="8"/>
  <c r="Q125" i="8"/>
  <c r="N125" i="8"/>
  <c r="J125" i="8"/>
  <c r="Q124" i="8"/>
  <c r="N124" i="8"/>
  <c r="J124" i="8"/>
  <c r="Q123" i="8"/>
  <c r="N123" i="8"/>
  <c r="J123" i="8"/>
  <c r="Q122" i="8"/>
  <c r="N122" i="8"/>
  <c r="J122" i="8"/>
  <c r="Q121" i="8"/>
  <c r="N121" i="8"/>
  <c r="J121" i="8"/>
  <c r="Q120" i="8"/>
  <c r="N120" i="8"/>
  <c r="J120" i="8"/>
  <c r="Q119" i="8"/>
  <c r="N119" i="8"/>
  <c r="J119" i="8"/>
  <c r="Q118" i="8"/>
  <c r="N118" i="8"/>
  <c r="J118" i="8"/>
  <c r="Q117" i="8"/>
  <c r="N117" i="8"/>
  <c r="J117" i="8"/>
  <c r="Q116" i="8"/>
  <c r="N116" i="8"/>
  <c r="J116" i="8"/>
  <c r="Q115" i="8"/>
  <c r="N115" i="8"/>
  <c r="J115" i="8"/>
  <c r="Q114" i="8"/>
  <c r="N114" i="8"/>
  <c r="J114" i="8"/>
  <c r="Q113" i="8"/>
  <c r="N113" i="8"/>
  <c r="J113" i="8"/>
  <c r="Q112" i="8"/>
  <c r="N112" i="8"/>
  <c r="J112" i="8"/>
  <c r="Q111" i="8"/>
  <c r="N111" i="8"/>
  <c r="J111" i="8"/>
  <c r="Q110" i="8"/>
  <c r="N110" i="8"/>
  <c r="J110" i="8"/>
  <c r="Q109" i="8"/>
  <c r="N109" i="8"/>
  <c r="J109" i="8"/>
  <c r="Q108" i="8"/>
  <c r="N108" i="8"/>
  <c r="J108" i="8"/>
  <c r="Q107" i="8"/>
  <c r="N107" i="8"/>
  <c r="J107" i="8"/>
  <c r="Q106" i="8"/>
  <c r="N106" i="8"/>
  <c r="J106" i="8"/>
  <c r="Q105" i="8"/>
  <c r="N105" i="8"/>
  <c r="J105" i="8"/>
  <c r="Q104" i="8"/>
  <c r="N104" i="8"/>
  <c r="J104" i="8"/>
  <c r="Q103" i="8"/>
  <c r="N103" i="8"/>
  <c r="J103" i="8"/>
  <c r="Q102" i="8"/>
  <c r="N102" i="8"/>
  <c r="J102" i="8"/>
  <c r="Q101" i="8"/>
  <c r="N101" i="8"/>
  <c r="J101" i="8"/>
  <c r="Q100" i="8"/>
  <c r="N100" i="8"/>
  <c r="J100" i="8"/>
  <c r="Q99" i="8"/>
  <c r="N99" i="8"/>
  <c r="J99" i="8"/>
  <c r="Q98" i="8"/>
  <c r="N98" i="8"/>
  <c r="J98" i="8"/>
  <c r="Q97" i="8"/>
  <c r="N97" i="8"/>
  <c r="J97" i="8"/>
  <c r="Q96" i="8"/>
  <c r="N96" i="8"/>
  <c r="J96" i="8"/>
  <c r="Q95" i="8"/>
  <c r="N95" i="8"/>
  <c r="J95" i="8"/>
  <c r="Q94" i="8"/>
  <c r="N94" i="8"/>
  <c r="J94" i="8"/>
  <c r="Q93" i="8"/>
  <c r="N93" i="8"/>
  <c r="J93" i="8"/>
  <c r="Q92" i="8"/>
  <c r="N92" i="8"/>
  <c r="J92" i="8"/>
  <c r="Q91" i="8"/>
  <c r="N91" i="8"/>
  <c r="J91" i="8"/>
  <c r="Q90" i="8"/>
  <c r="N90" i="8"/>
  <c r="J90" i="8"/>
  <c r="Q89" i="8"/>
  <c r="N89" i="8"/>
  <c r="J89" i="8"/>
  <c r="Q88" i="8"/>
  <c r="N88" i="8"/>
  <c r="J88" i="8"/>
  <c r="Q87" i="8"/>
  <c r="N87" i="8"/>
  <c r="J87" i="8"/>
  <c r="Q86" i="8"/>
  <c r="N86" i="8"/>
  <c r="J86" i="8"/>
  <c r="Q85" i="8"/>
  <c r="N85" i="8"/>
  <c r="J85" i="8"/>
  <c r="Q84" i="8"/>
  <c r="N84" i="8"/>
  <c r="J84" i="8"/>
  <c r="Q83" i="8"/>
  <c r="N83" i="8"/>
  <c r="J83" i="8"/>
  <c r="Q82" i="8"/>
  <c r="N82" i="8"/>
  <c r="J82" i="8"/>
  <c r="Q81" i="8"/>
  <c r="N81" i="8"/>
  <c r="J81" i="8"/>
  <c r="Q80" i="8"/>
  <c r="N80" i="8"/>
  <c r="J80" i="8"/>
  <c r="Q79" i="8"/>
  <c r="N79" i="8"/>
  <c r="J79" i="8"/>
  <c r="Q78" i="8"/>
  <c r="N78" i="8"/>
  <c r="J78" i="8"/>
  <c r="Q77" i="8"/>
  <c r="N77" i="8"/>
  <c r="J77" i="8"/>
  <c r="Q76" i="8"/>
  <c r="N76" i="8"/>
  <c r="J76" i="8"/>
  <c r="Q75" i="8"/>
  <c r="N75" i="8"/>
  <c r="J75" i="8"/>
  <c r="Q74" i="8"/>
  <c r="N74" i="8"/>
  <c r="J74" i="8"/>
  <c r="Q73" i="8"/>
  <c r="N73" i="8"/>
  <c r="J73" i="8"/>
  <c r="Q72" i="8"/>
  <c r="N72" i="8"/>
  <c r="J72" i="8"/>
  <c r="Q71" i="8"/>
  <c r="N71" i="8"/>
  <c r="J71" i="8"/>
  <c r="Q70" i="8"/>
  <c r="N70" i="8"/>
  <c r="J70" i="8"/>
  <c r="Q69" i="8"/>
  <c r="N69" i="8"/>
  <c r="J69" i="8"/>
  <c r="Q68" i="8"/>
  <c r="N68" i="8"/>
  <c r="J68" i="8"/>
  <c r="Q67" i="8"/>
  <c r="N67" i="8"/>
  <c r="J67" i="8"/>
  <c r="Q66" i="8"/>
  <c r="N66" i="8"/>
  <c r="J66" i="8"/>
  <c r="Q65" i="8"/>
  <c r="N65" i="8"/>
  <c r="J65" i="8"/>
  <c r="Q64" i="8"/>
  <c r="N64" i="8"/>
  <c r="J64" i="8"/>
  <c r="Q63" i="8"/>
  <c r="N63" i="8"/>
  <c r="J63" i="8"/>
  <c r="Q62" i="8"/>
  <c r="N62" i="8"/>
  <c r="J62" i="8"/>
  <c r="Q61" i="8"/>
  <c r="N61" i="8"/>
  <c r="J61" i="8"/>
  <c r="Q60" i="8"/>
  <c r="N60" i="8"/>
  <c r="J60" i="8"/>
  <c r="Q59" i="8"/>
  <c r="N59" i="8"/>
  <c r="J59" i="8"/>
  <c r="Q58" i="8"/>
  <c r="N58" i="8"/>
  <c r="J58" i="8"/>
  <c r="Q57" i="8"/>
  <c r="N57" i="8"/>
  <c r="J57" i="8"/>
  <c r="Q56" i="8"/>
  <c r="N56" i="8"/>
  <c r="J56" i="8"/>
  <c r="Q55" i="8"/>
  <c r="N55" i="8"/>
  <c r="J55" i="8"/>
  <c r="Q54" i="8"/>
  <c r="N54" i="8"/>
  <c r="J54" i="8"/>
  <c r="Q53" i="8"/>
  <c r="N53" i="8"/>
  <c r="J53" i="8"/>
  <c r="Q52" i="8"/>
  <c r="N52" i="8"/>
  <c r="J52" i="8"/>
  <c r="Q51" i="8"/>
  <c r="N51" i="8"/>
  <c r="J51" i="8"/>
  <c r="Q50" i="8"/>
  <c r="N50" i="8"/>
  <c r="J50" i="8"/>
  <c r="Q49" i="8"/>
  <c r="N49" i="8"/>
  <c r="J49" i="8"/>
  <c r="Q48" i="8"/>
  <c r="N48" i="8"/>
  <c r="J48" i="8"/>
  <c r="Q47" i="8"/>
  <c r="N47" i="8"/>
  <c r="J47" i="8"/>
  <c r="Q46" i="8"/>
  <c r="N46" i="8"/>
  <c r="J46" i="8"/>
  <c r="Q45" i="8"/>
  <c r="N45" i="8"/>
  <c r="J45" i="8"/>
  <c r="Q44" i="8"/>
  <c r="N44" i="8"/>
  <c r="J44" i="8"/>
  <c r="Q43" i="8"/>
  <c r="N43" i="8"/>
  <c r="J43" i="8"/>
  <c r="Q42" i="8"/>
  <c r="N42" i="8"/>
  <c r="J42" i="8"/>
  <c r="Q41" i="8"/>
  <c r="N41" i="8"/>
  <c r="J41" i="8"/>
  <c r="Q40" i="8"/>
  <c r="N40" i="8"/>
  <c r="J40" i="8"/>
  <c r="Q39" i="8"/>
  <c r="N39" i="8"/>
  <c r="J39" i="8"/>
  <c r="Q38" i="8"/>
  <c r="N38" i="8"/>
  <c r="J38" i="8"/>
  <c r="Q37" i="8"/>
  <c r="N37" i="8"/>
  <c r="J37" i="8"/>
  <c r="Q36" i="8"/>
  <c r="N36" i="8"/>
  <c r="J36" i="8"/>
  <c r="Q35" i="8"/>
  <c r="N35" i="8"/>
  <c r="J35" i="8"/>
  <c r="Q34" i="8"/>
  <c r="N34" i="8"/>
  <c r="J34" i="8"/>
  <c r="Q33" i="8"/>
  <c r="N33" i="8"/>
  <c r="J33" i="8"/>
  <c r="Q32" i="8"/>
  <c r="N32" i="8"/>
  <c r="J32" i="8"/>
  <c r="Q31" i="8"/>
  <c r="N31" i="8"/>
  <c r="J31" i="8"/>
  <c r="Q30" i="8"/>
  <c r="N30" i="8"/>
  <c r="J30" i="8"/>
  <c r="Q29" i="8"/>
  <c r="N29" i="8"/>
  <c r="J29" i="8"/>
  <c r="Q28" i="8"/>
  <c r="N28" i="8"/>
  <c r="J28" i="8"/>
  <c r="Q27" i="8"/>
  <c r="N27" i="8"/>
  <c r="J27" i="8"/>
  <c r="Q26" i="8"/>
  <c r="N26" i="8"/>
  <c r="J26" i="8"/>
  <c r="Q25" i="8"/>
  <c r="N25" i="8"/>
  <c r="J25" i="8"/>
  <c r="Q24" i="8"/>
  <c r="N24" i="8"/>
  <c r="J24" i="8"/>
  <c r="Q23" i="8"/>
  <c r="N23" i="8"/>
  <c r="J23" i="8"/>
  <c r="Q22" i="8"/>
  <c r="N22" i="8"/>
  <c r="J22" i="8"/>
  <c r="Q21" i="8"/>
  <c r="N21" i="8"/>
  <c r="J21" i="8"/>
  <c r="Q20" i="8"/>
  <c r="N20" i="8"/>
  <c r="J20" i="8"/>
  <c r="Q19" i="8"/>
  <c r="N19" i="8"/>
  <c r="J19" i="8"/>
  <c r="Q18" i="8"/>
  <c r="N18" i="8"/>
  <c r="J18" i="8"/>
  <c r="Q17" i="8"/>
  <c r="N17" i="8"/>
  <c r="J17" i="8"/>
  <c r="Q16" i="8"/>
  <c r="N16" i="8"/>
  <c r="J16" i="8"/>
  <c r="Q15" i="8"/>
  <c r="N15" i="8"/>
  <c r="J15" i="8"/>
  <c r="Q14" i="8"/>
  <c r="N14" i="8"/>
  <c r="J14" i="8"/>
  <c r="Q13" i="8"/>
  <c r="N13" i="8"/>
  <c r="J13" i="8"/>
  <c r="Q12" i="8"/>
  <c r="N12" i="8"/>
  <c r="J12" i="8"/>
  <c r="Q11" i="8"/>
  <c r="N11" i="8"/>
  <c r="J11" i="8"/>
  <c r="Q10" i="8"/>
  <c r="N10" i="8"/>
  <c r="J10" i="8"/>
  <c r="Q9" i="8"/>
  <c r="N9" i="8"/>
  <c r="J9" i="8"/>
  <c r="Q8" i="8"/>
  <c r="N8" i="8"/>
  <c r="J8" i="8"/>
  <c r="AG5" i="8"/>
  <c r="Z5" i="8"/>
  <c r="W4" i="8"/>
  <c r="J4" i="8"/>
  <c r="I4" i="8"/>
  <c r="I232" i="8" s="1"/>
  <c r="E4" i="8"/>
  <c r="D4" i="8"/>
  <c r="D233" i="8" s="1"/>
  <c r="G233" i="8" s="1"/>
  <c r="AG3" i="8"/>
  <c r="Z3" i="8"/>
  <c r="V3" i="8"/>
  <c r="T233" i="8" s="1"/>
  <c r="V2" i="8"/>
  <c r="AB4" i="8" s="1"/>
  <c r="V1" i="8"/>
  <c r="AB3" i="8" s="1"/>
  <c r="U373" i="8" s="1"/>
  <c r="EZ353" i="1"/>
  <c r="EX353" i="1"/>
  <c r="EI353" i="1"/>
  <c r="EG353" i="1"/>
  <c r="DX353" i="1"/>
  <c r="DI353" i="1"/>
  <c r="CR353" i="1"/>
  <c r="CQ353" i="1"/>
  <c r="CT353" i="1" s="1"/>
  <c r="CP353" i="1"/>
  <c r="CN353" i="1"/>
  <c r="DL353" i="1" s="1"/>
  <c r="DO353" i="1" s="1"/>
  <c r="CM353" i="1"/>
  <c r="CC353" i="1"/>
  <c r="BT353" i="1"/>
  <c r="BE353" i="1"/>
  <c r="AN353" i="1"/>
  <c r="AU353" i="1" s="1"/>
  <c r="AM353" i="1"/>
  <c r="AP353" i="1" s="1"/>
  <c r="AL353" i="1"/>
  <c r="AJ353" i="1"/>
  <c r="BH353" i="1" s="1"/>
  <c r="AI353" i="1"/>
  <c r="AH353" i="1"/>
  <c r="EZ352" i="1"/>
  <c r="EX352" i="1"/>
  <c r="EI352" i="1"/>
  <c r="EG352" i="1"/>
  <c r="DX352" i="1"/>
  <c r="DI352" i="1"/>
  <c r="CR352" i="1"/>
  <c r="CY352" i="1" s="1"/>
  <c r="CQ352" i="1"/>
  <c r="CT352" i="1" s="1"/>
  <c r="CP352" i="1"/>
  <c r="CN352" i="1"/>
  <c r="DL352" i="1" s="1"/>
  <c r="DO352" i="1" s="1"/>
  <c r="CM352" i="1"/>
  <c r="CC352" i="1"/>
  <c r="BT352" i="1"/>
  <c r="BE352" i="1"/>
  <c r="AN352" i="1"/>
  <c r="AU352" i="1" s="1"/>
  <c r="AM352" i="1"/>
  <c r="AP352" i="1" s="1"/>
  <c r="AL352" i="1"/>
  <c r="AJ352" i="1"/>
  <c r="BH352" i="1" s="1"/>
  <c r="AI352" i="1"/>
  <c r="AH352" i="1"/>
  <c r="EZ351" i="1"/>
  <c r="EX351" i="1"/>
  <c r="EI351" i="1"/>
  <c r="EG351" i="1"/>
  <c r="DX351" i="1"/>
  <c r="DI351" i="1"/>
  <c r="CR351" i="1"/>
  <c r="CY351" i="1" s="1"/>
  <c r="CQ351" i="1"/>
  <c r="CT351" i="1" s="1"/>
  <c r="CP351" i="1"/>
  <c r="CN351" i="1"/>
  <c r="DL351" i="1" s="1"/>
  <c r="DO351" i="1" s="1"/>
  <c r="CM351" i="1"/>
  <c r="CC351" i="1"/>
  <c r="BT351" i="1"/>
  <c r="BE351" i="1"/>
  <c r="AN351" i="1"/>
  <c r="AM351" i="1"/>
  <c r="AP351" i="1" s="1"/>
  <c r="AL351" i="1"/>
  <c r="AJ351" i="1"/>
  <c r="BH351" i="1" s="1"/>
  <c r="AI351" i="1"/>
  <c r="AH351" i="1"/>
  <c r="EZ350" i="1"/>
  <c r="EX350" i="1"/>
  <c r="EI350" i="1"/>
  <c r="EG350" i="1"/>
  <c r="DX350" i="1"/>
  <c r="DI350" i="1"/>
  <c r="CR350" i="1"/>
  <c r="CY350" i="1" s="1"/>
  <c r="CQ350" i="1"/>
  <c r="CT350" i="1" s="1"/>
  <c r="CP350" i="1"/>
  <c r="CN350" i="1"/>
  <c r="DL350" i="1" s="1"/>
  <c r="DO350" i="1" s="1"/>
  <c r="CM350" i="1"/>
  <c r="CC350" i="1"/>
  <c r="BT350" i="1"/>
  <c r="BE350" i="1"/>
  <c r="AN350" i="1"/>
  <c r="AU350" i="1" s="1"/>
  <c r="AM350" i="1"/>
  <c r="AL350" i="1"/>
  <c r="AJ350" i="1"/>
  <c r="BH350" i="1" s="1"/>
  <c r="AI350" i="1"/>
  <c r="AH350" i="1"/>
  <c r="EZ349" i="1"/>
  <c r="EX349" i="1"/>
  <c r="EI349" i="1"/>
  <c r="EG349" i="1"/>
  <c r="DX349" i="1"/>
  <c r="DI349" i="1"/>
  <c r="CR349" i="1"/>
  <c r="CQ349" i="1"/>
  <c r="CT349" i="1" s="1"/>
  <c r="CP349" i="1"/>
  <c r="CN349" i="1"/>
  <c r="DL349" i="1" s="1"/>
  <c r="DO349" i="1" s="1"/>
  <c r="CM349" i="1"/>
  <c r="CC349" i="1"/>
  <c r="BT349" i="1"/>
  <c r="BE349" i="1"/>
  <c r="AN349" i="1"/>
  <c r="AU349" i="1" s="1"/>
  <c r="AM349" i="1"/>
  <c r="AP349" i="1" s="1"/>
  <c r="AL349" i="1"/>
  <c r="AJ349" i="1"/>
  <c r="BH349" i="1" s="1"/>
  <c r="AI349" i="1"/>
  <c r="AH349" i="1"/>
  <c r="EZ348" i="1"/>
  <c r="EX348" i="1"/>
  <c r="EI348" i="1"/>
  <c r="EG348" i="1"/>
  <c r="DX348" i="1"/>
  <c r="DI348" i="1"/>
  <c r="CR348" i="1"/>
  <c r="CY348" i="1" s="1"/>
  <c r="CQ348" i="1"/>
  <c r="CP348" i="1"/>
  <c r="CN348" i="1"/>
  <c r="DL348" i="1" s="1"/>
  <c r="DO348" i="1" s="1"/>
  <c r="CM348" i="1"/>
  <c r="CC348" i="1"/>
  <c r="BT348" i="1"/>
  <c r="BE348" i="1"/>
  <c r="AN348" i="1"/>
  <c r="AU348" i="1" s="1"/>
  <c r="AM348" i="1"/>
  <c r="AP348" i="1" s="1"/>
  <c r="AL348" i="1"/>
  <c r="AJ348" i="1"/>
  <c r="BH348" i="1" s="1"/>
  <c r="AI348" i="1"/>
  <c r="AH348" i="1"/>
  <c r="EZ347" i="1"/>
  <c r="EX347" i="1"/>
  <c r="EI347" i="1"/>
  <c r="EG347" i="1"/>
  <c r="DX347" i="1"/>
  <c r="DI347" i="1"/>
  <c r="CR347" i="1"/>
  <c r="CY347" i="1" s="1"/>
  <c r="CQ347" i="1"/>
  <c r="CT347" i="1" s="1"/>
  <c r="CP347" i="1"/>
  <c r="CN347" i="1"/>
  <c r="DL347" i="1" s="1"/>
  <c r="DO347" i="1" s="1"/>
  <c r="CM347" i="1"/>
  <c r="CC347" i="1"/>
  <c r="BT347" i="1"/>
  <c r="BE347" i="1"/>
  <c r="AN347" i="1"/>
  <c r="AU347" i="1" s="1"/>
  <c r="AM347" i="1"/>
  <c r="AP347" i="1" s="1"/>
  <c r="AL347" i="1"/>
  <c r="AJ347" i="1"/>
  <c r="BH347" i="1" s="1"/>
  <c r="AI347" i="1"/>
  <c r="AH347" i="1"/>
  <c r="EZ346" i="1"/>
  <c r="EX346" i="1"/>
  <c r="EI346" i="1"/>
  <c r="EG346" i="1"/>
  <c r="DX346" i="1"/>
  <c r="DI346" i="1"/>
  <c r="CR346" i="1"/>
  <c r="CY346" i="1" s="1"/>
  <c r="CQ346" i="1"/>
  <c r="CT346" i="1" s="1"/>
  <c r="CP346" i="1"/>
  <c r="CN346" i="1"/>
  <c r="DL346" i="1" s="1"/>
  <c r="DO346" i="1" s="1"/>
  <c r="CM346" i="1"/>
  <c r="CC346" i="1"/>
  <c r="BT346" i="1"/>
  <c r="BE346" i="1"/>
  <c r="AN346" i="1"/>
  <c r="AU346" i="1" s="1"/>
  <c r="AM346" i="1"/>
  <c r="AP346" i="1" s="1"/>
  <c r="AL346" i="1"/>
  <c r="AJ346" i="1"/>
  <c r="BH346" i="1" s="1"/>
  <c r="AI346" i="1"/>
  <c r="AH346" i="1"/>
  <c r="EZ345" i="1"/>
  <c r="EX345" i="1"/>
  <c r="EI345" i="1"/>
  <c r="EG345" i="1"/>
  <c r="DX345" i="1"/>
  <c r="DI345" i="1"/>
  <c r="CR345" i="1"/>
  <c r="CY345" i="1" s="1"/>
  <c r="CQ345" i="1"/>
  <c r="CT345" i="1" s="1"/>
  <c r="CP345" i="1"/>
  <c r="CN345" i="1"/>
  <c r="DL345" i="1" s="1"/>
  <c r="DO345" i="1" s="1"/>
  <c r="CM345" i="1"/>
  <c r="CC345" i="1"/>
  <c r="BT345" i="1"/>
  <c r="BE345" i="1"/>
  <c r="AN345" i="1"/>
  <c r="AU345" i="1" s="1"/>
  <c r="AM345" i="1"/>
  <c r="AP345" i="1" s="1"/>
  <c r="AL345" i="1"/>
  <c r="AJ345" i="1"/>
  <c r="BH345" i="1" s="1"/>
  <c r="AI345" i="1"/>
  <c r="AH345" i="1"/>
  <c r="EZ344" i="1"/>
  <c r="EX344" i="1"/>
  <c r="EI344" i="1"/>
  <c r="EG344" i="1"/>
  <c r="DX344" i="1"/>
  <c r="DI344" i="1"/>
  <c r="CR344" i="1"/>
  <c r="CQ344" i="1"/>
  <c r="CT344" i="1" s="1"/>
  <c r="CP344" i="1"/>
  <c r="CN344" i="1"/>
  <c r="DL344" i="1" s="1"/>
  <c r="DO344" i="1" s="1"/>
  <c r="CM344" i="1"/>
  <c r="CC344" i="1"/>
  <c r="BT344" i="1"/>
  <c r="BE344" i="1"/>
  <c r="AN344" i="1"/>
  <c r="AU344" i="1" s="1"/>
  <c r="AM344" i="1"/>
  <c r="AP344" i="1" s="1"/>
  <c r="AL344" i="1"/>
  <c r="AJ344" i="1"/>
  <c r="BH344" i="1" s="1"/>
  <c r="AI344" i="1"/>
  <c r="AH344" i="1"/>
  <c r="EZ343" i="1"/>
  <c r="EX343" i="1"/>
  <c r="EI343" i="1"/>
  <c r="EG343" i="1"/>
  <c r="DX343" i="1"/>
  <c r="DI343" i="1"/>
  <c r="CR343" i="1"/>
  <c r="CY343" i="1" s="1"/>
  <c r="CQ343" i="1"/>
  <c r="CT343" i="1" s="1"/>
  <c r="CP343" i="1"/>
  <c r="CN343" i="1"/>
  <c r="DL343" i="1" s="1"/>
  <c r="DO343" i="1" s="1"/>
  <c r="CM343" i="1"/>
  <c r="CC343" i="1"/>
  <c r="BT343" i="1"/>
  <c r="BE343" i="1"/>
  <c r="AN343" i="1"/>
  <c r="AU343" i="1" s="1"/>
  <c r="AM343" i="1"/>
  <c r="AP343" i="1" s="1"/>
  <c r="AL343" i="1"/>
  <c r="AJ343" i="1"/>
  <c r="BH343" i="1" s="1"/>
  <c r="AI343" i="1"/>
  <c r="AH343" i="1"/>
  <c r="EZ342" i="1"/>
  <c r="EX342" i="1"/>
  <c r="EI342" i="1"/>
  <c r="EG342" i="1"/>
  <c r="DX342" i="1"/>
  <c r="DI342" i="1"/>
  <c r="CR342" i="1"/>
  <c r="CY342" i="1" s="1"/>
  <c r="CQ342" i="1"/>
  <c r="CT342" i="1" s="1"/>
  <c r="CP342" i="1"/>
  <c r="CN342" i="1"/>
  <c r="DL342" i="1" s="1"/>
  <c r="DO342" i="1" s="1"/>
  <c r="CM342" i="1"/>
  <c r="CC342" i="1"/>
  <c r="BT342" i="1"/>
  <c r="BE342" i="1"/>
  <c r="AN342" i="1"/>
  <c r="AU342" i="1" s="1"/>
  <c r="AM342" i="1"/>
  <c r="AP342" i="1" s="1"/>
  <c r="AL342" i="1"/>
  <c r="AJ342" i="1"/>
  <c r="BH342" i="1" s="1"/>
  <c r="AI342" i="1"/>
  <c r="AH342" i="1"/>
  <c r="EZ341" i="1"/>
  <c r="EX341" i="1"/>
  <c r="EI341" i="1"/>
  <c r="EG341" i="1"/>
  <c r="DX341" i="1"/>
  <c r="DI341" i="1"/>
  <c r="CR341" i="1"/>
  <c r="CY341" i="1" s="1"/>
  <c r="CQ341" i="1"/>
  <c r="CT341" i="1" s="1"/>
  <c r="CP341" i="1"/>
  <c r="CN341" i="1"/>
  <c r="DL341" i="1" s="1"/>
  <c r="DO341" i="1" s="1"/>
  <c r="CM341" i="1"/>
  <c r="CC341" i="1"/>
  <c r="BT341" i="1"/>
  <c r="BE341" i="1"/>
  <c r="AN341" i="1"/>
  <c r="AU341" i="1" s="1"/>
  <c r="AM341" i="1"/>
  <c r="AL341" i="1"/>
  <c r="AJ341" i="1"/>
  <c r="BH341" i="1" s="1"/>
  <c r="AI341" i="1"/>
  <c r="AH341" i="1"/>
  <c r="EZ340" i="1"/>
  <c r="EX340" i="1"/>
  <c r="EI340" i="1"/>
  <c r="EG340" i="1"/>
  <c r="DX340" i="1"/>
  <c r="DI340" i="1"/>
  <c r="CR340" i="1"/>
  <c r="CQ340" i="1"/>
  <c r="CT340" i="1" s="1"/>
  <c r="CP340" i="1"/>
  <c r="CN340" i="1"/>
  <c r="DL340" i="1" s="1"/>
  <c r="DO340" i="1" s="1"/>
  <c r="CM340" i="1"/>
  <c r="CC340" i="1"/>
  <c r="BT340" i="1"/>
  <c r="BE340" i="1"/>
  <c r="AN340" i="1"/>
  <c r="AU340" i="1" s="1"/>
  <c r="AM340" i="1"/>
  <c r="AP340" i="1" s="1"/>
  <c r="AL340" i="1"/>
  <c r="AJ340" i="1"/>
  <c r="BH340" i="1" s="1"/>
  <c r="AI340" i="1"/>
  <c r="AH340" i="1"/>
  <c r="EZ339" i="1"/>
  <c r="EX339" i="1"/>
  <c r="EI339" i="1"/>
  <c r="EG339" i="1"/>
  <c r="DX339" i="1"/>
  <c r="DI339" i="1"/>
  <c r="CR339" i="1"/>
  <c r="CY339" i="1" s="1"/>
  <c r="CQ339" i="1"/>
  <c r="CT339" i="1" s="1"/>
  <c r="CP339" i="1"/>
  <c r="CN339" i="1"/>
  <c r="DL339" i="1" s="1"/>
  <c r="DO339" i="1" s="1"/>
  <c r="CM339" i="1"/>
  <c r="CC339" i="1"/>
  <c r="BT339" i="1"/>
  <c r="BE339" i="1"/>
  <c r="AN339" i="1"/>
  <c r="AU339" i="1" s="1"/>
  <c r="AM339" i="1"/>
  <c r="AP339" i="1" s="1"/>
  <c r="AL339" i="1"/>
  <c r="AJ339" i="1"/>
  <c r="BH339" i="1" s="1"/>
  <c r="AI339" i="1"/>
  <c r="AH339" i="1"/>
  <c r="EZ338" i="1"/>
  <c r="EX338" i="1"/>
  <c r="EI338" i="1"/>
  <c r="EG338" i="1"/>
  <c r="DX338" i="1"/>
  <c r="DI338" i="1"/>
  <c r="CR338" i="1"/>
  <c r="CY338" i="1" s="1"/>
  <c r="CQ338" i="1"/>
  <c r="CT338" i="1" s="1"/>
  <c r="CP338" i="1"/>
  <c r="CN338" i="1"/>
  <c r="DL338" i="1" s="1"/>
  <c r="DO338" i="1" s="1"/>
  <c r="CM338" i="1"/>
  <c r="CC338" i="1"/>
  <c r="BT338" i="1"/>
  <c r="BE338" i="1"/>
  <c r="AN338" i="1"/>
  <c r="AM338" i="1"/>
  <c r="AP338" i="1" s="1"/>
  <c r="AL338" i="1"/>
  <c r="AJ338" i="1"/>
  <c r="BH338" i="1" s="1"/>
  <c r="AI338" i="1"/>
  <c r="AH338" i="1"/>
  <c r="EZ337" i="1"/>
  <c r="EX337" i="1"/>
  <c r="EI337" i="1"/>
  <c r="EG337" i="1"/>
  <c r="DX337" i="1"/>
  <c r="DI337" i="1"/>
  <c r="CR337" i="1"/>
  <c r="CY337" i="1" s="1"/>
  <c r="CQ337" i="1"/>
  <c r="CT337" i="1" s="1"/>
  <c r="CP337" i="1"/>
  <c r="CN337" i="1"/>
  <c r="DL337" i="1" s="1"/>
  <c r="DO337" i="1" s="1"/>
  <c r="CM337" i="1"/>
  <c r="CC337" i="1"/>
  <c r="BT337" i="1"/>
  <c r="BE337" i="1"/>
  <c r="AN337" i="1"/>
  <c r="AU337" i="1" s="1"/>
  <c r="AM337" i="1"/>
  <c r="AL337" i="1"/>
  <c r="AJ337" i="1"/>
  <c r="BH337" i="1" s="1"/>
  <c r="AI337" i="1"/>
  <c r="AH337" i="1"/>
  <c r="EZ336" i="1"/>
  <c r="EX336" i="1"/>
  <c r="EI336" i="1"/>
  <c r="EG336" i="1"/>
  <c r="DX336" i="1"/>
  <c r="DI336" i="1"/>
  <c r="CR336" i="1"/>
  <c r="CQ336" i="1"/>
  <c r="CP336" i="1"/>
  <c r="CN336" i="1"/>
  <c r="DL336" i="1" s="1"/>
  <c r="DO336" i="1" s="1"/>
  <c r="CM336" i="1"/>
  <c r="CC336" i="1"/>
  <c r="BT336" i="1"/>
  <c r="BE336" i="1"/>
  <c r="AN336" i="1"/>
  <c r="AU336" i="1" s="1"/>
  <c r="AM336" i="1"/>
  <c r="AP336" i="1" s="1"/>
  <c r="AL336" i="1"/>
  <c r="AJ336" i="1"/>
  <c r="BH336" i="1" s="1"/>
  <c r="AI336" i="1"/>
  <c r="AH336" i="1"/>
  <c r="EZ335" i="1"/>
  <c r="EX335" i="1"/>
  <c r="EI335" i="1"/>
  <c r="EG335" i="1"/>
  <c r="DX335" i="1"/>
  <c r="DI335" i="1"/>
  <c r="CR335" i="1"/>
  <c r="CY335" i="1" s="1"/>
  <c r="CQ335" i="1"/>
  <c r="CT335" i="1" s="1"/>
  <c r="CP335" i="1"/>
  <c r="CN335" i="1"/>
  <c r="CM335" i="1"/>
  <c r="CC335" i="1"/>
  <c r="BT335" i="1"/>
  <c r="BE335" i="1"/>
  <c r="AN335" i="1"/>
  <c r="AU335" i="1" s="1"/>
  <c r="AM335" i="1"/>
  <c r="AP335" i="1" s="1"/>
  <c r="AL335" i="1"/>
  <c r="AJ335" i="1"/>
  <c r="BH335" i="1" s="1"/>
  <c r="AI335" i="1"/>
  <c r="AH335" i="1"/>
  <c r="EZ334" i="1"/>
  <c r="EX334" i="1"/>
  <c r="EI334" i="1"/>
  <c r="EG334" i="1"/>
  <c r="DX334" i="1"/>
  <c r="DI334" i="1"/>
  <c r="CR334" i="1"/>
  <c r="CY334" i="1" s="1"/>
  <c r="CQ334" i="1"/>
  <c r="CT334" i="1" s="1"/>
  <c r="CP334" i="1"/>
  <c r="CN334" i="1"/>
  <c r="DL334" i="1" s="1"/>
  <c r="DO334" i="1" s="1"/>
  <c r="CM334" i="1"/>
  <c r="CC334" i="1"/>
  <c r="BT334" i="1"/>
  <c r="BE334" i="1"/>
  <c r="AN334" i="1"/>
  <c r="AU334" i="1" s="1"/>
  <c r="AM334" i="1"/>
  <c r="AP334" i="1" s="1"/>
  <c r="AL334" i="1"/>
  <c r="AJ334" i="1"/>
  <c r="BH334" i="1" s="1"/>
  <c r="AI334" i="1"/>
  <c r="AH334" i="1"/>
  <c r="EZ333" i="1"/>
  <c r="EX333" i="1"/>
  <c r="EI333" i="1"/>
  <c r="EG333" i="1"/>
  <c r="DX333" i="1"/>
  <c r="DI333" i="1"/>
  <c r="CR333" i="1"/>
  <c r="CY333" i="1" s="1"/>
  <c r="CQ333" i="1"/>
  <c r="CT333" i="1" s="1"/>
  <c r="CP333" i="1"/>
  <c r="CN333" i="1"/>
  <c r="DL333" i="1" s="1"/>
  <c r="DO333" i="1" s="1"/>
  <c r="CM333" i="1"/>
  <c r="CC333" i="1"/>
  <c r="BT333" i="1"/>
  <c r="BE333" i="1"/>
  <c r="AN333" i="1"/>
  <c r="AU333" i="1" s="1"/>
  <c r="AM333" i="1"/>
  <c r="AP333" i="1" s="1"/>
  <c r="AL333" i="1"/>
  <c r="AJ333" i="1"/>
  <c r="BH333" i="1" s="1"/>
  <c r="AI333" i="1"/>
  <c r="AH333" i="1"/>
  <c r="EZ332" i="1"/>
  <c r="EX332" i="1"/>
  <c r="EI332" i="1"/>
  <c r="EG332" i="1"/>
  <c r="DX332" i="1"/>
  <c r="DI332" i="1"/>
  <c r="CR332" i="1"/>
  <c r="CY332" i="1" s="1"/>
  <c r="CQ332" i="1"/>
  <c r="CT332" i="1" s="1"/>
  <c r="CP332" i="1"/>
  <c r="CN332" i="1"/>
  <c r="DL332" i="1" s="1"/>
  <c r="DO332" i="1" s="1"/>
  <c r="CM332" i="1"/>
  <c r="CC332" i="1"/>
  <c r="BT332" i="1"/>
  <c r="BE332" i="1"/>
  <c r="AN332" i="1"/>
  <c r="AM332" i="1"/>
  <c r="AP332" i="1" s="1"/>
  <c r="AL332" i="1"/>
  <c r="AJ332" i="1"/>
  <c r="BH332" i="1" s="1"/>
  <c r="AI332" i="1"/>
  <c r="AH332" i="1"/>
  <c r="EZ331" i="1"/>
  <c r="EX331" i="1"/>
  <c r="EI331" i="1"/>
  <c r="EG331" i="1"/>
  <c r="DX331" i="1"/>
  <c r="DI331" i="1"/>
  <c r="CR331" i="1"/>
  <c r="CY331" i="1" s="1"/>
  <c r="CQ331" i="1"/>
  <c r="CT331" i="1" s="1"/>
  <c r="CP331" i="1"/>
  <c r="CN331" i="1"/>
  <c r="DL331" i="1" s="1"/>
  <c r="DO331" i="1" s="1"/>
  <c r="CM331" i="1"/>
  <c r="CC331" i="1"/>
  <c r="BT331" i="1"/>
  <c r="BE331" i="1"/>
  <c r="AN331" i="1"/>
  <c r="AU331" i="1" s="1"/>
  <c r="AM331" i="1"/>
  <c r="AL331" i="1"/>
  <c r="AJ331" i="1"/>
  <c r="BH331" i="1" s="1"/>
  <c r="AI331" i="1"/>
  <c r="AH331" i="1"/>
  <c r="EZ330" i="1"/>
  <c r="EX330" i="1"/>
  <c r="EI330" i="1"/>
  <c r="EG330" i="1"/>
  <c r="DX330" i="1"/>
  <c r="DI330" i="1"/>
  <c r="CR330" i="1"/>
  <c r="CQ330" i="1"/>
  <c r="CT330" i="1" s="1"/>
  <c r="CP330" i="1"/>
  <c r="CN330" i="1"/>
  <c r="DL330" i="1" s="1"/>
  <c r="DO330" i="1" s="1"/>
  <c r="CM330" i="1"/>
  <c r="CC330" i="1"/>
  <c r="BT330" i="1"/>
  <c r="BE330" i="1"/>
  <c r="AN330" i="1"/>
  <c r="AM330" i="1"/>
  <c r="AL330" i="1"/>
  <c r="AJ330" i="1"/>
  <c r="BH330" i="1" s="1"/>
  <c r="AI330" i="1"/>
  <c r="AH330" i="1"/>
  <c r="EZ329" i="1"/>
  <c r="EX329" i="1"/>
  <c r="EI329" i="1"/>
  <c r="EG329" i="1"/>
  <c r="DX329" i="1"/>
  <c r="DI329" i="1"/>
  <c r="CR329" i="1"/>
  <c r="CY329" i="1" s="1"/>
  <c r="CQ329" i="1"/>
  <c r="CT329" i="1" s="1"/>
  <c r="CP329" i="1"/>
  <c r="CN329" i="1"/>
  <c r="DL329" i="1" s="1"/>
  <c r="DO329" i="1" s="1"/>
  <c r="CM329" i="1"/>
  <c r="CC329" i="1"/>
  <c r="BT329" i="1"/>
  <c r="BE329" i="1"/>
  <c r="AN329" i="1"/>
  <c r="AU329" i="1" s="1"/>
  <c r="AM329" i="1"/>
  <c r="AP329" i="1" s="1"/>
  <c r="AL329" i="1"/>
  <c r="AJ329" i="1"/>
  <c r="BH329" i="1" s="1"/>
  <c r="AI329" i="1"/>
  <c r="AH329" i="1"/>
  <c r="EZ328" i="1"/>
  <c r="EX328" i="1"/>
  <c r="EI328" i="1"/>
  <c r="EG328" i="1"/>
  <c r="DX328" i="1"/>
  <c r="DI328" i="1"/>
  <c r="CR328" i="1"/>
  <c r="CQ328" i="1"/>
  <c r="CT328" i="1" s="1"/>
  <c r="CP328" i="1"/>
  <c r="CN328" i="1"/>
  <c r="DL328" i="1" s="1"/>
  <c r="DO328" i="1" s="1"/>
  <c r="CM328" i="1"/>
  <c r="CC328" i="1"/>
  <c r="BT328" i="1"/>
  <c r="BE328" i="1"/>
  <c r="AN328" i="1"/>
  <c r="AU328" i="1" s="1"/>
  <c r="AM328" i="1"/>
  <c r="AP328" i="1" s="1"/>
  <c r="AL328" i="1"/>
  <c r="AJ328" i="1"/>
  <c r="BH328" i="1" s="1"/>
  <c r="AI328" i="1"/>
  <c r="AH328" i="1"/>
  <c r="EZ327" i="1"/>
  <c r="EX327" i="1"/>
  <c r="EI327" i="1"/>
  <c r="EG327" i="1"/>
  <c r="DX327" i="1"/>
  <c r="DI327" i="1"/>
  <c r="CR327" i="1"/>
  <c r="CY327" i="1" s="1"/>
  <c r="CQ327" i="1"/>
  <c r="CT327" i="1" s="1"/>
  <c r="CP327" i="1"/>
  <c r="CN327" i="1"/>
  <c r="DL327" i="1" s="1"/>
  <c r="DO327" i="1" s="1"/>
  <c r="CM327" i="1"/>
  <c r="CC327" i="1"/>
  <c r="BT327" i="1"/>
  <c r="BE327" i="1"/>
  <c r="AN327" i="1"/>
  <c r="AU327" i="1" s="1"/>
  <c r="AM327" i="1"/>
  <c r="AP327" i="1" s="1"/>
  <c r="AL327" i="1"/>
  <c r="AJ327" i="1"/>
  <c r="BH327" i="1" s="1"/>
  <c r="AI327" i="1"/>
  <c r="AH327" i="1"/>
  <c r="EZ326" i="1"/>
  <c r="EX326" i="1"/>
  <c r="EI326" i="1"/>
  <c r="EG326" i="1"/>
  <c r="DX326" i="1"/>
  <c r="DI326" i="1"/>
  <c r="CR326" i="1"/>
  <c r="CY326" i="1" s="1"/>
  <c r="CQ326" i="1"/>
  <c r="CP326" i="1"/>
  <c r="CN326" i="1"/>
  <c r="DL326" i="1" s="1"/>
  <c r="DO326" i="1" s="1"/>
  <c r="CM326" i="1"/>
  <c r="CC326" i="1"/>
  <c r="BT326" i="1"/>
  <c r="BE326" i="1"/>
  <c r="AN326" i="1"/>
  <c r="AU326" i="1" s="1"/>
  <c r="AM326" i="1"/>
  <c r="AP326" i="1" s="1"/>
  <c r="AL326" i="1"/>
  <c r="AJ326" i="1"/>
  <c r="BH326" i="1" s="1"/>
  <c r="AI326" i="1"/>
  <c r="AH326" i="1"/>
  <c r="EZ325" i="1"/>
  <c r="EX325" i="1"/>
  <c r="EI325" i="1"/>
  <c r="EG325" i="1"/>
  <c r="DX325" i="1"/>
  <c r="DI325" i="1"/>
  <c r="CR325" i="1"/>
  <c r="CY325" i="1" s="1"/>
  <c r="CQ325" i="1"/>
  <c r="CP325" i="1"/>
  <c r="CN325" i="1"/>
  <c r="DL325" i="1" s="1"/>
  <c r="DO325" i="1" s="1"/>
  <c r="CM325" i="1"/>
  <c r="CC325" i="1"/>
  <c r="BT325" i="1"/>
  <c r="BE325" i="1"/>
  <c r="AN325" i="1"/>
  <c r="AU325" i="1" s="1"/>
  <c r="AM325" i="1"/>
  <c r="AP325" i="1" s="1"/>
  <c r="AL325" i="1"/>
  <c r="AJ325" i="1"/>
  <c r="BH325" i="1" s="1"/>
  <c r="AI325" i="1"/>
  <c r="AH325" i="1"/>
  <c r="EZ324" i="1"/>
  <c r="EX324" i="1"/>
  <c r="EI324" i="1"/>
  <c r="EG324" i="1"/>
  <c r="DX324" i="1"/>
  <c r="DI324" i="1"/>
  <c r="CR324" i="1"/>
  <c r="CY324" i="1" s="1"/>
  <c r="CQ324" i="1"/>
  <c r="CT324" i="1" s="1"/>
  <c r="CP324" i="1"/>
  <c r="CN324" i="1"/>
  <c r="DL324" i="1" s="1"/>
  <c r="DO324" i="1" s="1"/>
  <c r="CM324" i="1"/>
  <c r="CC324" i="1"/>
  <c r="BT324" i="1"/>
  <c r="BE324" i="1"/>
  <c r="AN324" i="1"/>
  <c r="AU324" i="1" s="1"/>
  <c r="AM324" i="1"/>
  <c r="AP324" i="1" s="1"/>
  <c r="AL324" i="1"/>
  <c r="AJ324" i="1"/>
  <c r="BH324" i="1" s="1"/>
  <c r="AI324" i="1"/>
  <c r="AH324" i="1"/>
  <c r="EZ323" i="1"/>
  <c r="EX323" i="1"/>
  <c r="EI323" i="1"/>
  <c r="EG323" i="1"/>
  <c r="DX323" i="1"/>
  <c r="DI323" i="1"/>
  <c r="CR323" i="1"/>
  <c r="CY323" i="1" s="1"/>
  <c r="CQ323" i="1"/>
  <c r="CT323" i="1" s="1"/>
  <c r="CP323" i="1"/>
  <c r="CN323" i="1"/>
  <c r="DL323" i="1" s="1"/>
  <c r="DO323" i="1" s="1"/>
  <c r="CM323" i="1"/>
  <c r="CC323" i="1"/>
  <c r="BT323" i="1"/>
  <c r="BE323" i="1"/>
  <c r="AN323" i="1"/>
  <c r="AU323" i="1" s="1"/>
  <c r="AM323" i="1"/>
  <c r="AP323" i="1" s="1"/>
  <c r="AL323" i="1"/>
  <c r="AJ323" i="1"/>
  <c r="BH323" i="1" s="1"/>
  <c r="AI323" i="1"/>
  <c r="AH323" i="1"/>
  <c r="EZ322" i="1"/>
  <c r="EX322" i="1"/>
  <c r="EI322" i="1"/>
  <c r="EG322" i="1"/>
  <c r="DX322" i="1"/>
  <c r="DI322" i="1"/>
  <c r="CR322" i="1"/>
  <c r="CY322" i="1" s="1"/>
  <c r="CQ322" i="1"/>
  <c r="CT322" i="1" s="1"/>
  <c r="CP322" i="1"/>
  <c r="CN322" i="1"/>
  <c r="DL322" i="1" s="1"/>
  <c r="DO322" i="1" s="1"/>
  <c r="CM322" i="1"/>
  <c r="CC322" i="1"/>
  <c r="BT322" i="1"/>
  <c r="BE322" i="1"/>
  <c r="AN322" i="1"/>
  <c r="AU322" i="1" s="1"/>
  <c r="AM322" i="1"/>
  <c r="AP322" i="1" s="1"/>
  <c r="AL322" i="1"/>
  <c r="AJ322" i="1"/>
  <c r="BH322" i="1" s="1"/>
  <c r="AI322" i="1"/>
  <c r="AH322" i="1"/>
  <c r="EZ321" i="1"/>
  <c r="EX321" i="1"/>
  <c r="EI321" i="1"/>
  <c r="EG321" i="1"/>
  <c r="DX321" i="1"/>
  <c r="DI321" i="1"/>
  <c r="CR321" i="1"/>
  <c r="CQ321" i="1"/>
  <c r="CT321" i="1" s="1"/>
  <c r="CP321" i="1"/>
  <c r="CN321" i="1"/>
  <c r="DL321" i="1" s="1"/>
  <c r="DO321" i="1" s="1"/>
  <c r="CM321" i="1"/>
  <c r="CC321" i="1"/>
  <c r="BT321" i="1"/>
  <c r="BE321" i="1"/>
  <c r="AN321" i="1"/>
  <c r="AU321" i="1" s="1"/>
  <c r="AM321" i="1"/>
  <c r="AP321" i="1" s="1"/>
  <c r="AL321" i="1"/>
  <c r="AJ321" i="1"/>
  <c r="BH321" i="1" s="1"/>
  <c r="AI321" i="1"/>
  <c r="AH321" i="1"/>
  <c r="EZ320" i="1"/>
  <c r="EX320" i="1"/>
  <c r="EI320" i="1"/>
  <c r="EG320" i="1"/>
  <c r="DX320" i="1"/>
  <c r="DI320" i="1"/>
  <c r="CR320" i="1"/>
  <c r="CY320" i="1" s="1"/>
  <c r="CQ320" i="1"/>
  <c r="CT320" i="1" s="1"/>
  <c r="CP320" i="1"/>
  <c r="CN320" i="1"/>
  <c r="DL320" i="1" s="1"/>
  <c r="DO320" i="1" s="1"/>
  <c r="CM320" i="1"/>
  <c r="CC320" i="1"/>
  <c r="BT320" i="1"/>
  <c r="BE320" i="1"/>
  <c r="AN320" i="1"/>
  <c r="AU320" i="1" s="1"/>
  <c r="AM320" i="1"/>
  <c r="AP320" i="1" s="1"/>
  <c r="AL320" i="1"/>
  <c r="AJ320" i="1"/>
  <c r="BH320" i="1" s="1"/>
  <c r="AI320" i="1"/>
  <c r="AH320" i="1"/>
  <c r="EZ319" i="1"/>
  <c r="EX319" i="1"/>
  <c r="EI319" i="1"/>
  <c r="EG319" i="1"/>
  <c r="DX319" i="1"/>
  <c r="DI319" i="1"/>
  <c r="CR319" i="1"/>
  <c r="CY319" i="1" s="1"/>
  <c r="CQ319" i="1"/>
  <c r="CT319" i="1" s="1"/>
  <c r="CP319" i="1"/>
  <c r="CN319" i="1"/>
  <c r="DL319" i="1" s="1"/>
  <c r="DO319" i="1" s="1"/>
  <c r="CM319" i="1"/>
  <c r="CC319" i="1"/>
  <c r="BT319" i="1"/>
  <c r="BE319" i="1"/>
  <c r="AN319" i="1"/>
  <c r="AU319" i="1" s="1"/>
  <c r="AM319" i="1"/>
  <c r="AP319" i="1" s="1"/>
  <c r="AL319" i="1"/>
  <c r="AJ319" i="1"/>
  <c r="BH319" i="1" s="1"/>
  <c r="AI319" i="1"/>
  <c r="AH319" i="1"/>
  <c r="EZ318" i="1"/>
  <c r="EX318" i="1"/>
  <c r="EI318" i="1"/>
  <c r="EG318" i="1"/>
  <c r="DX318" i="1"/>
  <c r="DI318" i="1"/>
  <c r="CR318" i="1"/>
  <c r="CY318" i="1" s="1"/>
  <c r="CQ318" i="1"/>
  <c r="CT318" i="1" s="1"/>
  <c r="CP318" i="1"/>
  <c r="CN318" i="1"/>
  <c r="DL318" i="1" s="1"/>
  <c r="DO318" i="1" s="1"/>
  <c r="CM318" i="1"/>
  <c r="CC318" i="1"/>
  <c r="BT318" i="1"/>
  <c r="BE318" i="1"/>
  <c r="AN318" i="1"/>
  <c r="AU318" i="1" s="1"/>
  <c r="AM318" i="1"/>
  <c r="AP318" i="1" s="1"/>
  <c r="AL318" i="1"/>
  <c r="AJ318" i="1"/>
  <c r="BH318" i="1" s="1"/>
  <c r="AI318" i="1"/>
  <c r="AH318" i="1"/>
  <c r="EZ317" i="1"/>
  <c r="EX317" i="1"/>
  <c r="EI317" i="1"/>
  <c r="EG317" i="1"/>
  <c r="DX317" i="1"/>
  <c r="DI317" i="1"/>
  <c r="CR317" i="1"/>
  <c r="CY317" i="1" s="1"/>
  <c r="CQ317" i="1"/>
  <c r="CP317" i="1"/>
  <c r="CN317" i="1"/>
  <c r="DL317" i="1" s="1"/>
  <c r="DO317" i="1" s="1"/>
  <c r="CM317" i="1"/>
  <c r="CC317" i="1"/>
  <c r="BT317" i="1"/>
  <c r="BE317" i="1"/>
  <c r="AN317" i="1"/>
  <c r="AU317" i="1" s="1"/>
  <c r="AM317" i="1"/>
  <c r="AP317" i="1" s="1"/>
  <c r="AL317" i="1"/>
  <c r="AJ317" i="1"/>
  <c r="BH317" i="1" s="1"/>
  <c r="AI317" i="1"/>
  <c r="AH317" i="1"/>
  <c r="EZ316" i="1"/>
  <c r="EX316" i="1"/>
  <c r="EI316" i="1"/>
  <c r="EG316" i="1"/>
  <c r="DX316" i="1"/>
  <c r="DI316" i="1"/>
  <c r="CR316" i="1"/>
  <c r="CY316" i="1" s="1"/>
  <c r="CQ316" i="1"/>
  <c r="CT316" i="1" s="1"/>
  <c r="CP316" i="1"/>
  <c r="CN316" i="1"/>
  <c r="DL316" i="1" s="1"/>
  <c r="DO316" i="1" s="1"/>
  <c r="CM316" i="1"/>
  <c r="CC316" i="1"/>
  <c r="BT316" i="1"/>
  <c r="BE316" i="1"/>
  <c r="AN316" i="1"/>
  <c r="AU316" i="1" s="1"/>
  <c r="AM316" i="1"/>
  <c r="AP316" i="1" s="1"/>
  <c r="AL316" i="1"/>
  <c r="AJ316" i="1"/>
  <c r="BH316" i="1" s="1"/>
  <c r="AI316" i="1"/>
  <c r="AH316" i="1"/>
  <c r="EZ315" i="1"/>
  <c r="EX315" i="1"/>
  <c r="EI315" i="1"/>
  <c r="EG315" i="1"/>
  <c r="DX315" i="1"/>
  <c r="DI315" i="1"/>
  <c r="CR315" i="1"/>
  <c r="CY315" i="1" s="1"/>
  <c r="CQ315" i="1"/>
  <c r="CT315" i="1" s="1"/>
  <c r="CP315" i="1"/>
  <c r="CN315" i="1"/>
  <c r="DL315" i="1" s="1"/>
  <c r="DO315" i="1" s="1"/>
  <c r="CM315" i="1"/>
  <c r="CC315" i="1"/>
  <c r="BT315" i="1"/>
  <c r="BE315" i="1"/>
  <c r="AN315" i="1"/>
  <c r="AM315" i="1"/>
  <c r="AP315" i="1" s="1"/>
  <c r="AL315" i="1"/>
  <c r="AJ315" i="1"/>
  <c r="BH315" i="1" s="1"/>
  <c r="AI315" i="1"/>
  <c r="AH315" i="1"/>
  <c r="EZ314" i="1"/>
  <c r="EX314" i="1"/>
  <c r="EI314" i="1"/>
  <c r="EG314" i="1"/>
  <c r="DX314" i="1"/>
  <c r="DI314" i="1"/>
  <c r="CR314" i="1"/>
  <c r="CY314" i="1" s="1"/>
  <c r="CQ314" i="1"/>
  <c r="CP314" i="1"/>
  <c r="CN314" i="1"/>
  <c r="DL314" i="1" s="1"/>
  <c r="DO314" i="1" s="1"/>
  <c r="CM314" i="1"/>
  <c r="CC314" i="1"/>
  <c r="BT314" i="1"/>
  <c r="BE314" i="1"/>
  <c r="AN314" i="1"/>
  <c r="AM314" i="1"/>
  <c r="AP314" i="1" s="1"/>
  <c r="AL314" i="1"/>
  <c r="AJ314" i="1"/>
  <c r="BH314" i="1" s="1"/>
  <c r="AI314" i="1"/>
  <c r="AH314" i="1"/>
  <c r="EZ313" i="1"/>
  <c r="EX313" i="1"/>
  <c r="EI313" i="1"/>
  <c r="EG313" i="1"/>
  <c r="DX313" i="1"/>
  <c r="DI313" i="1"/>
  <c r="CR313" i="1"/>
  <c r="CY313" i="1" s="1"/>
  <c r="CQ313" i="1"/>
  <c r="CT313" i="1" s="1"/>
  <c r="CP313" i="1"/>
  <c r="CN313" i="1"/>
  <c r="DL313" i="1" s="1"/>
  <c r="DO313" i="1" s="1"/>
  <c r="CM313" i="1"/>
  <c r="CC313" i="1"/>
  <c r="BT313" i="1"/>
  <c r="BE313" i="1"/>
  <c r="AN313" i="1"/>
  <c r="AM313" i="1"/>
  <c r="AL313" i="1"/>
  <c r="AJ313" i="1"/>
  <c r="BH313" i="1" s="1"/>
  <c r="AI313" i="1"/>
  <c r="AH313" i="1"/>
  <c r="EZ312" i="1"/>
  <c r="EX312" i="1"/>
  <c r="EI312" i="1"/>
  <c r="EG312" i="1"/>
  <c r="DX312" i="1"/>
  <c r="DI312" i="1"/>
  <c r="CR312" i="1"/>
  <c r="CQ312" i="1"/>
  <c r="CT312" i="1" s="1"/>
  <c r="CP312" i="1"/>
  <c r="CN312" i="1"/>
  <c r="DL312" i="1" s="1"/>
  <c r="DO312" i="1" s="1"/>
  <c r="CM312" i="1"/>
  <c r="CC312" i="1"/>
  <c r="BT312" i="1"/>
  <c r="BE312" i="1"/>
  <c r="AN312" i="1"/>
  <c r="AU312" i="1" s="1"/>
  <c r="AM312" i="1"/>
  <c r="AP312" i="1" s="1"/>
  <c r="AL312" i="1"/>
  <c r="AJ312" i="1"/>
  <c r="BH312" i="1" s="1"/>
  <c r="AI312" i="1"/>
  <c r="AH312" i="1"/>
  <c r="EZ311" i="1"/>
  <c r="EX311" i="1"/>
  <c r="EI311" i="1"/>
  <c r="EG311" i="1"/>
  <c r="DX311" i="1"/>
  <c r="DI311" i="1"/>
  <c r="CR311" i="1"/>
  <c r="CY311" i="1" s="1"/>
  <c r="CQ311" i="1"/>
  <c r="CT311" i="1" s="1"/>
  <c r="CP311" i="1"/>
  <c r="CN311" i="1"/>
  <c r="DL311" i="1" s="1"/>
  <c r="DO311" i="1" s="1"/>
  <c r="CM311" i="1"/>
  <c r="CC311" i="1"/>
  <c r="BT311" i="1"/>
  <c r="BE311" i="1"/>
  <c r="AN311" i="1"/>
  <c r="AU311" i="1" s="1"/>
  <c r="AM311" i="1"/>
  <c r="AP311" i="1" s="1"/>
  <c r="AL311" i="1"/>
  <c r="AJ311" i="1"/>
  <c r="BH311" i="1" s="1"/>
  <c r="AI311" i="1"/>
  <c r="AH311" i="1"/>
  <c r="EZ310" i="1"/>
  <c r="EX310" i="1"/>
  <c r="EI310" i="1"/>
  <c r="EG310" i="1"/>
  <c r="DX310" i="1"/>
  <c r="DI310" i="1"/>
  <c r="CR310" i="1"/>
  <c r="CY310" i="1" s="1"/>
  <c r="CQ310" i="1"/>
  <c r="CT310" i="1" s="1"/>
  <c r="CP310" i="1"/>
  <c r="CN310" i="1"/>
  <c r="DL310" i="1" s="1"/>
  <c r="DO310" i="1" s="1"/>
  <c r="CM310" i="1"/>
  <c r="CC310" i="1"/>
  <c r="BT310" i="1"/>
  <c r="BE310" i="1"/>
  <c r="AN310" i="1"/>
  <c r="AU310" i="1" s="1"/>
  <c r="AM310" i="1"/>
  <c r="AP310" i="1" s="1"/>
  <c r="AL310" i="1"/>
  <c r="AJ310" i="1"/>
  <c r="BH310" i="1" s="1"/>
  <c r="AI310" i="1"/>
  <c r="AH310" i="1"/>
  <c r="EZ309" i="1"/>
  <c r="EX309" i="1"/>
  <c r="EI309" i="1"/>
  <c r="EG309" i="1"/>
  <c r="DX309" i="1"/>
  <c r="DI309" i="1"/>
  <c r="CR309" i="1"/>
  <c r="CY309" i="1" s="1"/>
  <c r="CQ309" i="1"/>
  <c r="CT309" i="1" s="1"/>
  <c r="CP309" i="1"/>
  <c r="CN309" i="1"/>
  <c r="DL309" i="1" s="1"/>
  <c r="DO309" i="1" s="1"/>
  <c r="CM309" i="1"/>
  <c r="CC309" i="1"/>
  <c r="BT309" i="1"/>
  <c r="BE309" i="1"/>
  <c r="AN309" i="1"/>
  <c r="AU309" i="1" s="1"/>
  <c r="AM309" i="1"/>
  <c r="AL309" i="1"/>
  <c r="AJ309" i="1"/>
  <c r="BH309" i="1" s="1"/>
  <c r="AI309" i="1"/>
  <c r="AH309" i="1"/>
  <c r="EZ308" i="1"/>
  <c r="EX308" i="1"/>
  <c r="EI308" i="1"/>
  <c r="EG308" i="1"/>
  <c r="DX308" i="1"/>
  <c r="DI308" i="1"/>
  <c r="CR308" i="1"/>
  <c r="CQ308" i="1"/>
  <c r="CT308" i="1" s="1"/>
  <c r="CP308" i="1"/>
  <c r="CN308" i="1"/>
  <c r="DL308" i="1" s="1"/>
  <c r="DO308" i="1" s="1"/>
  <c r="CM308" i="1"/>
  <c r="CC308" i="1"/>
  <c r="BT308" i="1"/>
  <c r="BE308" i="1"/>
  <c r="AN308" i="1"/>
  <c r="AU308" i="1" s="1"/>
  <c r="AM308" i="1"/>
  <c r="AP308" i="1" s="1"/>
  <c r="AL308" i="1"/>
  <c r="AJ308" i="1"/>
  <c r="BH308" i="1" s="1"/>
  <c r="AI308" i="1"/>
  <c r="AH308" i="1"/>
  <c r="EZ307" i="1"/>
  <c r="EX307" i="1"/>
  <c r="EI307" i="1"/>
  <c r="EG307" i="1"/>
  <c r="DX307" i="1"/>
  <c r="DI307" i="1"/>
  <c r="CR307" i="1"/>
  <c r="CQ307" i="1"/>
  <c r="CP307" i="1"/>
  <c r="CN307" i="1"/>
  <c r="DL307" i="1" s="1"/>
  <c r="DO307" i="1" s="1"/>
  <c r="CM307" i="1"/>
  <c r="CC307" i="1"/>
  <c r="BT307" i="1"/>
  <c r="BE307" i="1"/>
  <c r="AN307" i="1"/>
  <c r="AU307" i="1" s="1"/>
  <c r="AM307" i="1"/>
  <c r="AP307" i="1" s="1"/>
  <c r="AL307" i="1"/>
  <c r="AJ307" i="1"/>
  <c r="BH307" i="1" s="1"/>
  <c r="AI307" i="1"/>
  <c r="AH307" i="1"/>
  <c r="EZ306" i="1"/>
  <c r="EX306" i="1"/>
  <c r="EI306" i="1"/>
  <c r="EG306" i="1"/>
  <c r="DX306" i="1"/>
  <c r="DI306" i="1"/>
  <c r="CR306" i="1"/>
  <c r="CY306" i="1" s="1"/>
  <c r="CQ306" i="1"/>
  <c r="CT306" i="1" s="1"/>
  <c r="CP306" i="1"/>
  <c r="CN306" i="1"/>
  <c r="DL306" i="1" s="1"/>
  <c r="DO306" i="1" s="1"/>
  <c r="CM306" i="1"/>
  <c r="CC306" i="1"/>
  <c r="BT306" i="1"/>
  <c r="BE306" i="1"/>
  <c r="AN306" i="1"/>
  <c r="AU306" i="1" s="1"/>
  <c r="AM306" i="1"/>
  <c r="AP306" i="1" s="1"/>
  <c r="AL306" i="1"/>
  <c r="AJ306" i="1"/>
  <c r="BH306" i="1" s="1"/>
  <c r="AI306" i="1"/>
  <c r="AH306" i="1"/>
  <c r="EZ305" i="1"/>
  <c r="EX305" i="1"/>
  <c r="EI305" i="1"/>
  <c r="EG305" i="1"/>
  <c r="DX305" i="1"/>
  <c r="DI305" i="1"/>
  <c r="CR305" i="1"/>
  <c r="CY305" i="1" s="1"/>
  <c r="CQ305" i="1"/>
  <c r="CT305" i="1" s="1"/>
  <c r="CP305" i="1"/>
  <c r="CN305" i="1"/>
  <c r="DL305" i="1" s="1"/>
  <c r="DO305" i="1" s="1"/>
  <c r="CM305" i="1"/>
  <c r="CC305" i="1"/>
  <c r="BT305" i="1"/>
  <c r="BE305" i="1"/>
  <c r="AN305" i="1"/>
  <c r="AM305" i="1"/>
  <c r="AP305" i="1" s="1"/>
  <c r="AL305" i="1"/>
  <c r="AJ305" i="1"/>
  <c r="BH305" i="1" s="1"/>
  <c r="AI305" i="1"/>
  <c r="AH305" i="1"/>
  <c r="EZ304" i="1"/>
  <c r="EX304" i="1"/>
  <c r="EI304" i="1"/>
  <c r="EG304" i="1"/>
  <c r="DX304" i="1"/>
  <c r="DI304" i="1"/>
  <c r="CR304" i="1"/>
  <c r="CY304" i="1" s="1"/>
  <c r="CQ304" i="1"/>
  <c r="CT304" i="1" s="1"/>
  <c r="CP304" i="1"/>
  <c r="CN304" i="1"/>
  <c r="DL304" i="1" s="1"/>
  <c r="DO304" i="1" s="1"/>
  <c r="CM304" i="1"/>
  <c r="CC304" i="1"/>
  <c r="BT304" i="1"/>
  <c r="BE304" i="1"/>
  <c r="AN304" i="1"/>
  <c r="AU304" i="1" s="1"/>
  <c r="AM304" i="1"/>
  <c r="AP304" i="1" s="1"/>
  <c r="AL304" i="1"/>
  <c r="AJ304" i="1"/>
  <c r="BH304" i="1" s="1"/>
  <c r="AI304" i="1"/>
  <c r="AH304" i="1"/>
  <c r="EZ303" i="1"/>
  <c r="EX303" i="1"/>
  <c r="EI303" i="1"/>
  <c r="EG303" i="1"/>
  <c r="DX303" i="1"/>
  <c r="DI303" i="1"/>
  <c r="CR303" i="1"/>
  <c r="CQ303" i="1"/>
  <c r="CP303" i="1"/>
  <c r="CN303" i="1"/>
  <c r="DL303" i="1" s="1"/>
  <c r="DO303" i="1" s="1"/>
  <c r="CM303" i="1"/>
  <c r="CC303" i="1"/>
  <c r="BT303" i="1"/>
  <c r="BE303" i="1"/>
  <c r="AN303" i="1"/>
  <c r="AU303" i="1" s="1"/>
  <c r="AM303" i="1"/>
  <c r="AP303" i="1" s="1"/>
  <c r="AL303" i="1"/>
  <c r="AJ303" i="1"/>
  <c r="BH303" i="1" s="1"/>
  <c r="AI303" i="1"/>
  <c r="AH303" i="1"/>
  <c r="EZ302" i="1"/>
  <c r="EX302" i="1"/>
  <c r="EI302" i="1"/>
  <c r="EG302" i="1"/>
  <c r="DX302" i="1"/>
  <c r="DI302" i="1"/>
  <c r="CR302" i="1"/>
  <c r="CY302" i="1" s="1"/>
  <c r="CQ302" i="1"/>
  <c r="CT302" i="1" s="1"/>
  <c r="CP302" i="1"/>
  <c r="CN302" i="1"/>
  <c r="DL302" i="1" s="1"/>
  <c r="DO302" i="1" s="1"/>
  <c r="CM302" i="1"/>
  <c r="CC302" i="1"/>
  <c r="BT302" i="1"/>
  <c r="BE302" i="1"/>
  <c r="AN302" i="1"/>
  <c r="AU302" i="1" s="1"/>
  <c r="AM302" i="1"/>
  <c r="AP302" i="1" s="1"/>
  <c r="AL302" i="1"/>
  <c r="AJ302" i="1"/>
  <c r="BH302" i="1" s="1"/>
  <c r="AI302" i="1"/>
  <c r="AH302" i="1"/>
  <c r="EZ301" i="1"/>
  <c r="EX301" i="1"/>
  <c r="EI301" i="1"/>
  <c r="EG301" i="1"/>
  <c r="DX301" i="1"/>
  <c r="DI301" i="1"/>
  <c r="CR301" i="1"/>
  <c r="CY301" i="1" s="1"/>
  <c r="CQ301" i="1"/>
  <c r="CT301" i="1" s="1"/>
  <c r="CP301" i="1"/>
  <c r="CN301" i="1"/>
  <c r="DL301" i="1" s="1"/>
  <c r="DO301" i="1" s="1"/>
  <c r="CM301" i="1"/>
  <c r="CC301" i="1"/>
  <c r="BT301" i="1"/>
  <c r="BE301" i="1"/>
  <c r="AN301" i="1"/>
  <c r="AM301" i="1"/>
  <c r="AP301" i="1" s="1"/>
  <c r="AL301" i="1"/>
  <c r="AJ301" i="1"/>
  <c r="BH301" i="1" s="1"/>
  <c r="AI301" i="1"/>
  <c r="AH301" i="1"/>
  <c r="EZ300" i="1"/>
  <c r="EX300" i="1"/>
  <c r="EI300" i="1"/>
  <c r="EG300" i="1"/>
  <c r="DX300" i="1"/>
  <c r="DI300" i="1"/>
  <c r="CR300" i="1"/>
  <c r="CY300" i="1" s="1"/>
  <c r="CQ300" i="1"/>
  <c r="CT300" i="1" s="1"/>
  <c r="CP300" i="1"/>
  <c r="CN300" i="1"/>
  <c r="DL300" i="1" s="1"/>
  <c r="DO300" i="1" s="1"/>
  <c r="CM300" i="1"/>
  <c r="CC300" i="1"/>
  <c r="BT300" i="1"/>
  <c r="BE300" i="1"/>
  <c r="AN300" i="1"/>
  <c r="AU300" i="1" s="1"/>
  <c r="AM300" i="1"/>
  <c r="AP300" i="1" s="1"/>
  <c r="AL300" i="1"/>
  <c r="AJ300" i="1"/>
  <c r="BH300" i="1" s="1"/>
  <c r="AI300" i="1"/>
  <c r="AH300" i="1"/>
  <c r="EZ299" i="1"/>
  <c r="EX299" i="1"/>
  <c r="EI299" i="1"/>
  <c r="EG299" i="1"/>
  <c r="DX299" i="1"/>
  <c r="DI299" i="1"/>
  <c r="CR299" i="1"/>
  <c r="CY299" i="1" s="1"/>
  <c r="CQ299" i="1"/>
  <c r="CT299" i="1" s="1"/>
  <c r="CP299" i="1"/>
  <c r="CN299" i="1"/>
  <c r="DL299" i="1" s="1"/>
  <c r="DO299" i="1" s="1"/>
  <c r="CM299" i="1"/>
  <c r="CC299" i="1"/>
  <c r="BT299" i="1"/>
  <c r="BE299" i="1"/>
  <c r="AN299" i="1"/>
  <c r="AM299" i="1"/>
  <c r="AP299" i="1" s="1"/>
  <c r="AL299" i="1"/>
  <c r="AJ299" i="1"/>
  <c r="BH299" i="1" s="1"/>
  <c r="AI299" i="1"/>
  <c r="AH299" i="1"/>
  <c r="EZ298" i="1"/>
  <c r="EX298" i="1"/>
  <c r="EI298" i="1"/>
  <c r="EG298" i="1"/>
  <c r="DX298" i="1"/>
  <c r="DI298" i="1"/>
  <c r="CR298" i="1"/>
  <c r="CY298" i="1" s="1"/>
  <c r="CQ298" i="1"/>
  <c r="CT298" i="1" s="1"/>
  <c r="CP298" i="1"/>
  <c r="CN298" i="1"/>
  <c r="DL298" i="1" s="1"/>
  <c r="DO298" i="1" s="1"/>
  <c r="CM298" i="1"/>
  <c r="CC298" i="1"/>
  <c r="BT298" i="1"/>
  <c r="BE298" i="1"/>
  <c r="AN298" i="1"/>
  <c r="AU298" i="1" s="1"/>
  <c r="AM298" i="1"/>
  <c r="AP298" i="1" s="1"/>
  <c r="AL298" i="1"/>
  <c r="AJ298" i="1"/>
  <c r="BH298" i="1" s="1"/>
  <c r="AI298" i="1"/>
  <c r="AH298" i="1"/>
  <c r="EZ297" i="1"/>
  <c r="EX297" i="1"/>
  <c r="EI297" i="1"/>
  <c r="EG297" i="1"/>
  <c r="DX297" i="1"/>
  <c r="DI297" i="1"/>
  <c r="CR297" i="1"/>
  <c r="CY297" i="1" s="1"/>
  <c r="CQ297" i="1"/>
  <c r="CT297" i="1" s="1"/>
  <c r="CP297" i="1"/>
  <c r="CN297" i="1"/>
  <c r="DL297" i="1" s="1"/>
  <c r="DO297" i="1" s="1"/>
  <c r="CM297" i="1"/>
  <c r="CC297" i="1"/>
  <c r="BT297" i="1"/>
  <c r="BE297" i="1"/>
  <c r="AN297" i="1"/>
  <c r="AU297" i="1" s="1"/>
  <c r="AM297" i="1"/>
  <c r="AP297" i="1" s="1"/>
  <c r="AL297" i="1"/>
  <c r="AJ297" i="1"/>
  <c r="BH297" i="1" s="1"/>
  <c r="AI297" i="1"/>
  <c r="AH297" i="1"/>
  <c r="EZ296" i="1"/>
  <c r="EX296" i="1"/>
  <c r="EI296" i="1"/>
  <c r="EG296" i="1"/>
  <c r="DX296" i="1"/>
  <c r="DI296" i="1"/>
  <c r="CR296" i="1"/>
  <c r="CY296" i="1" s="1"/>
  <c r="CQ296" i="1"/>
  <c r="CT296" i="1" s="1"/>
  <c r="CP296" i="1"/>
  <c r="CN296" i="1"/>
  <c r="DL296" i="1" s="1"/>
  <c r="DO296" i="1" s="1"/>
  <c r="CM296" i="1"/>
  <c r="CC296" i="1"/>
  <c r="BT296" i="1"/>
  <c r="BE296" i="1"/>
  <c r="AN296" i="1"/>
  <c r="AU296" i="1" s="1"/>
  <c r="AM296" i="1"/>
  <c r="AP296" i="1" s="1"/>
  <c r="AL296" i="1"/>
  <c r="AJ296" i="1"/>
  <c r="BH296" i="1" s="1"/>
  <c r="AI296" i="1"/>
  <c r="AH296" i="1"/>
  <c r="EZ295" i="1"/>
  <c r="EX295" i="1"/>
  <c r="EI295" i="1"/>
  <c r="EG295" i="1"/>
  <c r="DX295" i="1"/>
  <c r="DI295" i="1"/>
  <c r="CR295" i="1"/>
  <c r="CY295" i="1" s="1"/>
  <c r="CQ295" i="1"/>
  <c r="CP295" i="1"/>
  <c r="CN295" i="1"/>
  <c r="DL295" i="1" s="1"/>
  <c r="DO295" i="1" s="1"/>
  <c r="CM295" i="1"/>
  <c r="CC295" i="1"/>
  <c r="BT295" i="1"/>
  <c r="BE295" i="1"/>
  <c r="AN295" i="1"/>
  <c r="AU295" i="1" s="1"/>
  <c r="AM295" i="1"/>
  <c r="AP295" i="1" s="1"/>
  <c r="AL295" i="1"/>
  <c r="AJ295" i="1"/>
  <c r="BH295" i="1" s="1"/>
  <c r="AI295" i="1"/>
  <c r="AH295" i="1"/>
  <c r="EZ294" i="1"/>
  <c r="EX294" i="1"/>
  <c r="EI294" i="1"/>
  <c r="EG294" i="1"/>
  <c r="DX294" i="1"/>
  <c r="DI294" i="1"/>
  <c r="CR294" i="1"/>
  <c r="CY294" i="1" s="1"/>
  <c r="CQ294" i="1"/>
  <c r="CT294" i="1" s="1"/>
  <c r="CP294" i="1"/>
  <c r="CN294" i="1"/>
  <c r="DL294" i="1" s="1"/>
  <c r="DO294" i="1" s="1"/>
  <c r="CM294" i="1"/>
  <c r="CC294" i="1"/>
  <c r="BT294" i="1"/>
  <c r="BE294" i="1"/>
  <c r="AN294" i="1"/>
  <c r="AU294" i="1" s="1"/>
  <c r="AM294" i="1"/>
  <c r="AP294" i="1" s="1"/>
  <c r="AL294" i="1"/>
  <c r="AJ294" i="1"/>
  <c r="BH294" i="1" s="1"/>
  <c r="AI294" i="1"/>
  <c r="AH294" i="1"/>
  <c r="EZ293" i="1"/>
  <c r="EX293" i="1"/>
  <c r="EI293" i="1"/>
  <c r="EG293" i="1"/>
  <c r="DX293" i="1"/>
  <c r="DI293" i="1"/>
  <c r="CR293" i="1"/>
  <c r="CY293" i="1" s="1"/>
  <c r="CQ293" i="1"/>
  <c r="CT293" i="1" s="1"/>
  <c r="CP293" i="1"/>
  <c r="CN293" i="1"/>
  <c r="DL293" i="1" s="1"/>
  <c r="DO293" i="1" s="1"/>
  <c r="CM293" i="1"/>
  <c r="CC293" i="1"/>
  <c r="BT293" i="1"/>
  <c r="BE293" i="1"/>
  <c r="AN293" i="1"/>
  <c r="AM293" i="1"/>
  <c r="AP293" i="1" s="1"/>
  <c r="AL293" i="1"/>
  <c r="AJ293" i="1"/>
  <c r="BH293" i="1" s="1"/>
  <c r="AI293" i="1"/>
  <c r="AH293" i="1"/>
  <c r="EZ292" i="1"/>
  <c r="EX292" i="1"/>
  <c r="EI292" i="1"/>
  <c r="EG292" i="1"/>
  <c r="DX292" i="1"/>
  <c r="DI292" i="1"/>
  <c r="CR292" i="1"/>
  <c r="CY292" i="1" s="1"/>
  <c r="CQ292" i="1"/>
  <c r="CT292" i="1" s="1"/>
  <c r="CP292" i="1"/>
  <c r="CN292" i="1"/>
  <c r="DL292" i="1" s="1"/>
  <c r="DO292" i="1" s="1"/>
  <c r="CM292" i="1"/>
  <c r="CC292" i="1"/>
  <c r="BT292" i="1"/>
  <c r="BE292" i="1"/>
  <c r="AN292" i="1"/>
  <c r="AU292" i="1" s="1"/>
  <c r="AM292" i="1"/>
  <c r="AP292" i="1" s="1"/>
  <c r="AL292" i="1"/>
  <c r="AJ292" i="1"/>
  <c r="BH292" i="1" s="1"/>
  <c r="AI292" i="1"/>
  <c r="AH292" i="1"/>
  <c r="EZ291" i="1"/>
  <c r="EX291" i="1"/>
  <c r="EI291" i="1"/>
  <c r="EG291" i="1"/>
  <c r="DX291" i="1"/>
  <c r="DI291" i="1"/>
  <c r="CR291" i="1"/>
  <c r="CY291" i="1" s="1"/>
  <c r="CQ291" i="1"/>
  <c r="CT291" i="1" s="1"/>
  <c r="CP291" i="1"/>
  <c r="CN291" i="1"/>
  <c r="DL291" i="1" s="1"/>
  <c r="DO291" i="1" s="1"/>
  <c r="CM291" i="1"/>
  <c r="CC291" i="1"/>
  <c r="BT291" i="1"/>
  <c r="BE291" i="1"/>
  <c r="AN291" i="1"/>
  <c r="AU291" i="1" s="1"/>
  <c r="AM291" i="1"/>
  <c r="AP291" i="1" s="1"/>
  <c r="AL291" i="1"/>
  <c r="AJ291" i="1"/>
  <c r="BH291" i="1" s="1"/>
  <c r="AI291" i="1"/>
  <c r="AH291" i="1"/>
  <c r="EZ290" i="1"/>
  <c r="EX290" i="1"/>
  <c r="EI290" i="1"/>
  <c r="EG290" i="1"/>
  <c r="DX290" i="1"/>
  <c r="DI290" i="1"/>
  <c r="CR290" i="1"/>
  <c r="CY290" i="1" s="1"/>
  <c r="CQ290" i="1"/>
  <c r="CP290" i="1"/>
  <c r="CN290" i="1"/>
  <c r="DL290" i="1" s="1"/>
  <c r="DO290" i="1" s="1"/>
  <c r="CM290" i="1"/>
  <c r="CC290" i="1"/>
  <c r="BT290" i="1"/>
  <c r="BE290" i="1"/>
  <c r="AN290" i="1"/>
  <c r="AU290" i="1" s="1"/>
  <c r="AM290" i="1"/>
  <c r="AL290" i="1"/>
  <c r="AJ290" i="1"/>
  <c r="BH290" i="1" s="1"/>
  <c r="AI290" i="1"/>
  <c r="AH290" i="1"/>
  <c r="EZ289" i="1"/>
  <c r="EX289" i="1"/>
  <c r="EI289" i="1"/>
  <c r="EG289" i="1"/>
  <c r="DX289" i="1"/>
  <c r="DI289" i="1"/>
  <c r="CR289" i="1"/>
  <c r="CQ289" i="1"/>
  <c r="CT289" i="1" s="1"/>
  <c r="CP289" i="1"/>
  <c r="CN289" i="1"/>
  <c r="DL289" i="1" s="1"/>
  <c r="DO289" i="1" s="1"/>
  <c r="CM289" i="1"/>
  <c r="CC289" i="1"/>
  <c r="BT289" i="1"/>
  <c r="BE289" i="1"/>
  <c r="AN289" i="1"/>
  <c r="AU289" i="1" s="1"/>
  <c r="AM289" i="1"/>
  <c r="AL289" i="1"/>
  <c r="AJ289" i="1"/>
  <c r="BH289" i="1" s="1"/>
  <c r="AI289" i="1"/>
  <c r="AH289" i="1"/>
  <c r="EZ288" i="1"/>
  <c r="EX288" i="1"/>
  <c r="EI288" i="1"/>
  <c r="EG288" i="1"/>
  <c r="DX288" i="1"/>
  <c r="DI288" i="1"/>
  <c r="CR288" i="1"/>
  <c r="CY288" i="1" s="1"/>
  <c r="CQ288" i="1"/>
  <c r="CP288" i="1"/>
  <c r="CN288" i="1"/>
  <c r="DL288" i="1" s="1"/>
  <c r="DO288" i="1" s="1"/>
  <c r="CM288" i="1"/>
  <c r="CC288" i="1"/>
  <c r="BT288" i="1"/>
  <c r="BE288" i="1"/>
  <c r="AN288" i="1"/>
  <c r="AU288" i="1" s="1"/>
  <c r="AM288" i="1"/>
  <c r="AP288" i="1" s="1"/>
  <c r="AL288" i="1"/>
  <c r="AJ288" i="1"/>
  <c r="BH288" i="1" s="1"/>
  <c r="AI288" i="1"/>
  <c r="AH288" i="1"/>
  <c r="EZ287" i="1"/>
  <c r="EX287" i="1"/>
  <c r="EI287" i="1"/>
  <c r="EG287" i="1"/>
  <c r="DX287" i="1"/>
  <c r="DI287" i="1"/>
  <c r="CR287" i="1"/>
  <c r="CY287" i="1" s="1"/>
  <c r="CQ287" i="1"/>
  <c r="CP287" i="1"/>
  <c r="CN287" i="1"/>
  <c r="DL287" i="1" s="1"/>
  <c r="DO287" i="1" s="1"/>
  <c r="CM287" i="1"/>
  <c r="CC287" i="1"/>
  <c r="BT287" i="1"/>
  <c r="BE287" i="1"/>
  <c r="AN287" i="1"/>
  <c r="AU287" i="1" s="1"/>
  <c r="AM287" i="1"/>
  <c r="AL287" i="1"/>
  <c r="AJ287" i="1"/>
  <c r="BH287" i="1" s="1"/>
  <c r="AI287" i="1"/>
  <c r="AH287" i="1"/>
  <c r="EZ286" i="1"/>
  <c r="EX286" i="1"/>
  <c r="EI286" i="1"/>
  <c r="EG286" i="1"/>
  <c r="DX286" i="1"/>
  <c r="DI286" i="1"/>
  <c r="CR286" i="1"/>
  <c r="CY286" i="1" s="1"/>
  <c r="CQ286" i="1"/>
  <c r="CT286" i="1" s="1"/>
  <c r="CP286" i="1"/>
  <c r="CN286" i="1"/>
  <c r="DL286" i="1" s="1"/>
  <c r="DO286" i="1" s="1"/>
  <c r="CM286" i="1"/>
  <c r="CC286" i="1"/>
  <c r="BT286" i="1"/>
  <c r="BE286" i="1"/>
  <c r="AN286" i="1"/>
  <c r="AU286" i="1" s="1"/>
  <c r="AM286" i="1"/>
  <c r="AP286" i="1" s="1"/>
  <c r="AL286" i="1"/>
  <c r="AJ286" i="1"/>
  <c r="BH286" i="1" s="1"/>
  <c r="AI286" i="1"/>
  <c r="AH286" i="1"/>
  <c r="EZ285" i="1"/>
  <c r="EX285" i="1"/>
  <c r="EI285" i="1"/>
  <c r="EG285" i="1"/>
  <c r="DX285" i="1"/>
  <c r="DI285" i="1"/>
  <c r="CR285" i="1"/>
  <c r="CY285" i="1" s="1"/>
  <c r="CQ285" i="1"/>
  <c r="CT285" i="1" s="1"/>
  <c r="CP285" i="1"/>
  <c r="CN285" i="1"/>
  <c r="DL285" i="1" s="1"/>
  <c r="DO285" i="1" s="1"/>
  <c r="CM285" i="1"/>
  <c r="CC285" i="1"/>
  <c r="BT285" i="1"/>
  <c r="BE285" i="1"/>
  <c r="AN285" i="1"/>
  <c r="AM285" i="1"/>
  <c r="AP285" i="1" s="1"/>
  <c r="AL285" i="1"/>
  <c r="AJ285" i="1"/>
  <c r="BH285" i="1" s="1"/>
  <c r="AI285" i="1"/>
  <c r="AH285" i="1"/>
  <c r="EZ284" i="1"/>
  <c r="EX284" i="1"/>
  <c r="EI284" i="1"/>
  <c r="EG284" i="1"/>
  <c r="DX284" i="1"/>
  <c r="DI284" i="1"/>
  <c r="CR284" i="1"/>
  <c r="CY284" i="1" s="1"/>
  <c r="CQ284" i="1"/>
  <c r="CT284" i="1" s="1"/>
  <c r="CP284" i="1"/>
  <c r="CN284" i="1"/>
  <c r="DL284" i="1" s="1"/>
  <c r="DO284" i="1" s="1"/>
  <c r="CM284" i="1"/>
  <c r="CC284" i="1"/>
  <c r="BT284" i="1"/>
  <c r="BE284" i="1"/>
  <c r="AN284" i="1"/>
  <c r="AU284" i="1" s="1"/>
  <c r="AM284" i="1"/>
  <c r="AP284" i="1" s="1"/>
  <c r="AL284" i="1"/>
  <c r="AJ284" i="1"/>
  <c r="BH284" i="1" s="1"/>
  <c r="AI284" i="1"/>
  <c r="AH284" i="1"/>
  <c r="EZ283" i="1"/>
  <c r="EX283" i="1"/>
  <c r="EI283" i="1"/>
  <c r="EG283" i="1"/>
  <c r="DX283" i="1"/>
  <c r="DI283" i="1"/>
  <c r="CR283" i="1"/>
  <c r="CY283" i="1" s="1"/>
  <c r="CQ283" i="1"/>
  <c r="CT283" i="1" s="1"/>
  <c r="CP283" i="1"/>
  <c r="CN283" i="1"/>
  <c r="DL283" i="1" s="1"/>
  <c r="DO283" i="1" s="1"/>
  <c r="CM283" i="1"/>
  <c r="CC283" i="1"/>
  <c r="BT283" i="1"/>
  <c r="BE283" i="1"/>
  <c r="AN283" i="1"/>
  <c r="AM283" i="1"/>
  <c r="AP283" i="1" s="1"/>
  <c r="AL283" i="1"/>
  <c r="AJ283" i="1"/>
  <c r="BH283" i="1" s="1"/>
  <c r="AI283" i="1"/>
  <c r="AH283" i="1"/>
  <c r="EZ282" i="1"/>
  <c r="EX282" i="1"/>
  <c r="EI282" i="1"/>
  <c r="EG282" i="1"/>
  <c r="DX282" i="1"/>
  <c r="DI282" i="1"/>
  <c r="CR282" i="1"/>
  <c r="CY282" i="1" s="1"/>
  <c r="CQ282" i="1"/>
  <c r="CT282" i="1" s="1"/>
  <c r="CP282" i="1"/>
  <c r="CN282" i="1"/>
  <c r="DL282" i="1" s="1"/>
  <c r="DO282" i="1" s="1"/>
  <c r="CM282" i="1"/>
  <c r="CC282" i="1"/>
  <c r="BT282" i="1"/>
  <c r="BE282" i="1"/>
  <c r="AN282" i="1"/>
  <c r="AU282" i="1" s="1"/>
  <c r="AM282" i="1"/>
  <c r="AP282" i="1" s="1"/>
  <c r="AL282" i="1"/>
  <c r="AJ282" i="1"/>
  <c r="BH282" i="1" s="1"/>
  <c r="AI282" i="1"/>
  <c r="AH282" i="1"/>
  <c r="EZ281" i="1"/>
  <c r="EX281" i="1"/>
  <c r="EI281" i="1"/>
  <c r="EG281" i="1"/>
  <c r="DX281" i="1"/>
  <c r="DI281" i="1"/>
  <c r="CR281" i="1"/>
  <c r="CY281" i="1" s="1"/>
  <c r="CQ281" i="1"/>
  <c r="CP281" i="1"/>
  <c r="CN281" i="1"/>
  <c r="DL281" i="1" s="1"/>
  <c r="DO281" i="1" s="1"/>
  <c r="CM281" i="1"/>
  <c r="CC281" i="1"/>
  <c r="BT281" i="1"/>
  <c r="BE281" i="1"/>
  <c r="AN281" i="1"/>
  <c r="AU281" i="1" s="1"/>
  <c r="AM281" i="1"/>
  <c r="AL281" i="1"/>
  <c r="AJ281" i="1"/>
  <c r="BH281" i="1" s="1"/>
  <c r="AI281" i="1"/>
  <c r="AH281" i="1"/>
  <c r="EZ280" i="1"/>
  <c r="EX280" i="1"/>
  <c r="EI280" i="1"/>
  <c r="EG280" i="1"/>
  <c r="DX280" i="1"/>
  <c r="DI280" i="1"/>
  <c r="CR280" i="1"/>
  <c r="CY280" i="1" s="1"/>
  <c r="CQ280" i="1"/>
  <c r="CT280" i="1" s="1"/>
  <c r="CP280" i="1"/>
  <c r="CN280" i="1"/>
  <c r="DL280" i="1" s="1"/>
  <c r="DO280" i="1" s="1"/>
  <c r="CM280" i="1"/>
  <c r="CC280" i="1"/>
  <c r="BT280" i="1"/>
  <c r="BE280" i="1"/>
  <c r="AN280" i="1"/>
  <c r="AM280" i="1"/>
  <c r="AP280" i="1" s="1"/>
  <c r="AL280" i="1"/>
  <c r="AJ280" i="1"/>
  <c r="BH280" i="1" s="1"/>
  <c r="AI280" i="1"/>
  <c r="AH280" i="1"/>
  <c r="EZ279" i="1"/>
  <c r="EX279" i="1"/>
  <c r="EI279" i="1"/>
  <c r="EG279" i="1"/>
  <c r="DX279" i="1"/>
  <c r="DI279" i="1"/>
  <c r="CR279" i="1"/>
  <c r="CY279" i="1" s="1"/>
  <c r="CQ279" i="1"/>
  <c r="CT279" i="1" s="1"/>
  <c r="CP279" i="1"/>
  <c r="CN279" i="1"/>
  <c r="DL279" i="1" s="1"/>
  <c r="DO279" i="1" s="1"/>
  <c r="CM279" i="1"/>
  <c r="CC279" i="1"/>
  <c r="BT279" i="1"/>
  <c r="BE279" i="1"/>
  <c r="AN279" i="1"/>
  <c r="AU279" i="1" s="1"/>
  <c r="AM279" i="1"/>
  <c r="AP279" i="1" s="1"/>
  <c r="AL279" i="1"/>
  <c r="AJ279" i="1"/>
  <c r="BH279" i="1" s="1"/>
  <c r="AI279" i="1"/>
  <c r="AH279" i="1"/>
  <c r="EZ278" i="1"/>
  <c r="EX278" i="1"/>
  <c r="EI278" i="1"/>
  <c r="EG278" i="1"/>
  <c r="DX278" i="1"/>
  <c r="DI278" i="1"/>
  <c r="CR278" i="1"/>
  <c r="CY278" i="1" s="1"/>
  <c r="CQ278" i="1"/>
  <c r="CT278" i="1" s="1"/>
  <c r="CP278" i="1"/>
  <c r="CN278" i="1"/>
  <c r="DL278" i="1" s="1"/>
  <c r="DO278" i="1" s="1"/>
  <c r="CM278" i="1"/>
  <c r="CC278" i="1"/>
  <c r="BT278" i="1"/>
  <c r="BE278" i="1"/>
  <c r="AN278" i="1"/>
  <c r="AU278" i="1" s="1"/>
  <c r="AM278" i="1"/>
  <c r="AP278" i="1" s="1"/>
  <c r="AL278" i="1"/>
  <c r="AJ278" i="1"/>
  <c r="BH278" i="1" s="1"/>
  <c r="AI278" i="1"/>
  <c r="AH278" i="1"/>
  <c r="EZ277" i="1"/>
  <c r="EX277" i="1"/>
  <c r="EI277" i="1"/>
  <c r="EG277" i="1"/>
  <c r="DX277" i="1"/>
  <c r="DI277" i="1"/>
  <c r="CR277" i="1"/>
  <c r="CY277" i="1" s="1"/>
  <c r="CQ277" i="1"/>
  <c r="CT277" i="1" s="1"/>
  <c r="CP277" i="1"/>
  <c r="CN277" i="1"/>
  <c r="CM277" i="1"/>
  <c r="CC277" i="1"/>
  <c r="BT277" i="1"/>
  <c r="BE277" i="1"/>
  <c r="AN277" i="1"/>
  <c r="AU277" i="1" s="1"/>
  <c r="AM277" i="1"/>
  <c r="AP277" i="1" s="1"/>
  <c r="AL277" i="1"/>
  <c r="AJ277" i="1"/>
  <c r="BH277" i="1" s="1"/>
  <c r="AI277" i="1"/>
  <c r="AH277" i="1"/>
  <c r="EZ276" i="1"/>
  <c r="EX276" i="1"/>
  <c r="EI276" i="1"/>
  <c r="EG276" i="1"/>
  <c r="DX276" i="1"/>
  <c r="DI276" i="1"/>
  <c r="CR276" i="1"/>
  <c r="CY276" i="1" s="1"/>
  <c r="CQ276" i="1"/>
  <c r="CT276" i="1" s="1"/>
  <c r="CP276" i="1"/>
  <c r="CN276" i="1"/>
  <c r="DL276" i="1" s="1"/>
  <c r="DO276" i="1" s="1"/>
  <c r="CM276" i="1"/>
  <c r="CC276" i="1"/>
  <c r="BT276" i="1"/>
  <c r="BE276" i="1"/>
  <c r="AN276" i="1"/>
  <c r="AU276" i="1" s="1"/>
  <c r="AM276" i="1"/>
  <c r="AP276" i="1" s="1"/>
  <c r="AL276" i="1"/>
  <c r="AJ276" i="1"/>
  <c r="BH276" i="1" s="1"/>
  <c r="AI276" i="1"/>
  <c r="AH276" i="1"/>
  <c r="EZ275" i="1"/>
  <c r="EX275" i="1"/>
  <c r="EI275" i="1"/>
  <c r="EG275" i="1"/>
  <c r="DX275" i="1"/>
  <c r="DI275" i="1"/>
  <c r="CR275" i="1"/>
  <c r="CY275" i="1" s="1"/>
  <c r="CQ275" i="1"/>
  <c r="CT275" i="1" s="1"/>
  <c r="CP275" i="1"/>
  <c r="CN275" i="1"/>
  <c r="DL275" i="1" s="1"/>
  <c r="DO275" i="1" s="1"/>
  <c r="CM275" i="1"/>
  <c r="CC275" i="1"/>
  <c r="BT275" i="1"/>
  <c r="BE275" i="1"/>
  <c r="AN275" i="1"/>
  <c r="AU275" i="1" s="1"/>
  <c r="AM275" i="1"/>
  <c r="AP275" i="1" s="1"/>
  <c r="AL275" i="1"/>
  <c r="AJ275" i="1"/>
  <c r="BH275" i="1" s="1"/>
  <c r="AI275" i="1"/>
  <c r="AH275" i="1"/>
  <c r="EZ274" i="1"/>
  <c r="EX274" i="1"/>
  <c r="EI274" i="1"/>
  <c r="EG274" i="1"/>
  <c r="DX274" i="1"/>
  <c r="DI274" i="1"/>
  <c r="CR274" i="1"/>
  <c r="CY274" i="1" s="1"/>
  <c r="CQ274" i="1"/>
  <c r="CT274" i="1" s="1"/>
  <c r="CP274" i="1"/>
  <c r="CN274" i="1"/>
  <c r="DL274" i="1" s="1"/>
  <c r="DO274" i="1" s="1"/>
  <c r="CM274" i="1"/>
  <c r="CC274" i="1"/>
  <c r="BT274" i="1"/>
  <c r="BE274" i="1"/>
  <c r="AN274" i="1"/>
  <c r="AM274" i="1"/>
  <c r="AL274" i="1"/>
  <c r="AJ274" i="1"/>
  <c r="BH274" i="1" s="1"/>
  <c r="AI274" i="1"/>
  <c r="AH274" i="1"/>
  <c r="EZ273" i="1"/>
  <c r="EX273" i="1"/>
  <c r="EI273" i="1"/>
  <c r="EG273" i="1"/>
  <c r="DX273" i="1"/>
  <c r="DI273" i="1"/>
  <c r="CR273" i="1"/>
  <c r="CQ273" i="1"/>
  <c r="CT273" i="1" s="1"/>
  <c r="CP273" i="1"/>
  <c r="CN273" i="1"/>
  <c r="DL273" i="1" s="1"/>
  <c r="DO273" i="1" s="1"/>
  <c r="CM273" i="1"/>
  <c r="CC273" i="1"/>
  <c r="BT273" i="1"/>
  <c r="BE273" i="1"/>
  <c r="AN273" i="1"/>
  <c r="AU273" i="1" s="1"/>
  <c r="AM273" i="1"/>
  <c r="AL273" i="1"/>
  <c r="AJ273" i="1"/>
  <c r="BH273" i="1" s="1"/>
  <c r="AI273" i="1"/>
  <c r="AH273" i="1"/>
  <c r="EZ272" i="1"/>
  <c r="EX272" i="1"/>
  <c r="EI272" i="1"/>
  <c r="EG272" i="1"/>
  <c r="DX272" i="1"/>
  <c r="DI272" i="1"/>
  <c r="CR272" i="1"/>
  <c r="CQ272" i="1"/>
  <c r="CT272" i="1" s="1"/>
  <c r="CP272" i="1"/>
  <c r="CN272" i="1"/>
  <c r="DL272" i="1" s="1"/>
  <c r="DO272" i="1" s="1"/>
  <c r="CM272" i="1"/>
  <c r="CC272" i="1"/>
  <c r="BT272" i="1"/>
  <c r="BE272" i="1"/>
  <c r="AN272" i="1"/>
  <c r="AU272" i="1" s="1"/>
  <c r="AM272" i="1"/>
  <c r="AP272" i="1" s="1"/>
  <c r="AL272" i="1"/>
  <c r="AJ272" i="1"/>
  <c r="BH272" i="1" s="1"/>
  <c r="AI272" i="1"/>
  <c r="AH272" i="1"/>
  <c r="EZ271" i="1"/>
  <c r="EX271" i="1"/>
  <c r="EI271" i="1"/>
  <c r="EG271" i="1"/>
  <c r="DX271" i="1"/>
  <c r="DI271" i="1"/>
  <c r="CR271" i="1"/>
  <c r="CY271" i="1" s="1"/>
  <c r="CQ271" i="1"/>
  <c r="CP271" i="1"/>
  <c r="CN271" i="1"/>
  <c r="DL271" i="1" s="1"/>
  <c r="DO271" i="1" s="1"/>
  <c r="CM271" i="1"/>
  <c r="CC271" i="1"/>
  <c r="BT271" i="1"/>
  <c r="BE271" i="1"/>
  <c r="AN271" i="1"/>
  <c r="AU271" i="1" s="1"/>
  <c r="AM271" i="1"/>
  <c r="AP271" i="1" s="1"/>
  <c r="AL271" i="1"/>
  <c r="AJ271" i="1"/>
  <c r="BH271" i="1" s="1"/>
  <c r="AI271" i="1"/>
  <c r="AH271" i="1"/>
  <c r="EZ270" i="1"/>
  <c r="EX270" i="1"/>
  <c r="EI270" i="1"/>
  <c r="EG270" i="1"/>
  <c r="DX270" i="1"/>
  <c r="DI270" i="1"/>
  <c r="CR270" i="1"/>
  <c r="CY270" i="1" s="1"/>
  <c r="CQ270" i="1"/>
  <c r="CT270" i="1" s="1"/>
  <c r="CP270" i="1"/>
  <c r="CN270" i="1"/>
  <c r="DL270" i="1" s="1"/>
  <c r="DO270" i="1" s="1"/>
  <c r="CM270" i="1"/>
  <c r="CC270" i="1"/>
  <c r="BT270" i="1"/>
  <c r="BE270" i="1"/>
  <c r="AN270" i="1"/>
  <c r="AM270" i="1"/>
  <c r="AP270" i="1" s="1"/>
  <c r="AL270" i="1"/>
  <c r="AJ270" i="1"/>
  <c r="BH270" i="1" s="1"/>
  <c r="AI270" i="1"/>
  <c r="AH270" i="1"/>
  <c r="EZ269" i="1"/>
  <c r="EX269" i="1"/>
  <c r="EI269" i="1"/>
  <c r="EG269" i="1"/>
  <c r="DX269" i="1"/>
  <c r="DI269" i="1"/>
  <c r="CR269" i="1"/>
  <c r="CY269" i="1" s="1"/>
  <c r="CQ269" i="1"/>
  <c r="CT269" i="1" s="1"/>
  <c r="CP269" i="1"/>
  <c r="CN269" i="1"/>
  <c r="DL269" i="1" s="1"/>
  <c r="DO269" i="1" s="1"/>
  <c r="CM269" i="1"/>
  <c r="CC269" i="1"/>
  <c r="BT269" i="1"/>
  <c r="BE269" i="1"/>
  <c r="AN269" i="1"/>
  <c r="AU269" i="1" s="1"/>
  <c r="AM269" i="1"/>
  <c r="AL269" i="1"/>
  <c r="AJ269" i="1"/>
  <c r="BH269" i="1" s="1"/>
  <c r="AI269" i="1"/>
  <c r="AH269" i="1"/>
  <c r="EZ268" i="1"/>
  <c r="EX268" i="1"/>
  <c r="EI268" i="1"/>
  <c r="EG268" i="1"/>
  <c r="DX268" i="1"/>
  <c r="DI268" i="1"/>
  <c r="CR268" i="1"/>
  <c r="CY268" i="1" s="1"/>
  <c r="CQ268" i="1"/>
  <c r="CT268" i="1" s="1"/>
  <c r="CP268" i="1"/>
  <c r="CN268" i="1"/>
  <c r="DL268" i="1" s="1"/>
  <c r="DO268" i="1" s="1"/>
  <c r="CM268" i="1"/>
  <c r="CC268" i="1"/>
  <c r="BT268" i="1"/>
  <c r="BE268" i="1"/>
  <c r="AN268" i="1"/>
  <c r="AU268" i="1" s="1"/>
  <c r="AM268" i="1"/>
  <c r="AP268" i="1" s="1"/>
  <c r="AL268" i="1"/>
  <c r="AJ268" i="1"/>
  <c r="BH268" i="1" s="1"/>
  <c r="AI268" i="1"/>
  <c r="AH268" i="1"/>
  <c r="EZ267" i="1"/>
  <c r="EX267" i="1"/>
  <c r="EI267" i="1"/>
  <c r="EG267" i="1"/>
  <c r="DX267" i="1"/>
  <c r="DI267" i="1"/>
  <c r="CR267" i="1"/>
  <c r="CY267" i="1" s="1"/>
  <c r="CQ267" i="1"/>
  <c r="CT267" i="1" s="1"/>
  <c r="CP267" i="1"/>
  <c r="CN267" i="1"/>
  <c r="DL267" i="1" s="1"/>
  <c r="DO267" i="1" s="1"/>
  <c r="CM267" i="1"/>
  <c r="CC267" i="1"/>
  <c r="BT267" i="1"/>
  <c r="BE267" i="1"/>
  <c r="AN267" i="1"/>
  <c r="AU267" i="1" s="1"/>
  <c r="AM267" i="1"/>
  <c r="AL267" i="1"/>
  <c r="AJ267" i="1"/>
  <c r="BH267" i="1" s="1"/>
  <c r="AI267" i="1"/>
  <c r="AH267" i="1"/>
  <c r="EZ266" i="1"/>
  <c r="EX266" i="1"/>
  <c r="EI266" i="1"/>
  <c r="EG266" i="1"/>
  <c r="DX266" i="1"/>
  <c r="DI266" i="1"/>
  <c r="CR266" i="1"/>
  <c r="CQ266" i="1"/>
  <c r="CT266" i="1" s="1"/>
  <c r="CP266" i="1"/>
  <c r="CN266" i="1"/>
  <c r="DL266" i="1" s="1"/>
  <c r="DO266" i="1" s="1"/>
  <c r="CM266" i="1"/>
  <c r="CC266" i="1"/>
  <c r="BT266" i="1"/>
  <c r="BE266" i="1"/>
  <c r="AN266" i="1"/>
  <c r="AU266" i="1" s="1"/>
  <c r="AM266" i="1"/>
  <c r="AL266" i="1"/>
  <c r="AJ266" i="1"/>
  <c r="BH266" i="1" s="1"/>
  <c r="AI266" i="1"/>
  <c r="AH266" i="1"/>
  <c r="EZ265" i="1"/>
  <c r="EX265" i="1"/>
  <c r="EI265" i="1"/>
  <c r="EG265" i="1"/>
  <c r="DX265" i="1"/>
  <c r="DI265" i="1"/>
  <c r="CR265" i="1"/>
  <c r="CQ265" i="1"/>
  <c r="CT265" i="1" s="1"/>
  <c r="CP265" i="1"/>
  <c r="CN265" i="1"/>
  <c r="DL265" i="1" s="1"/>
  <c r="DO265" i="1" s="1"/>
  <c r="CM265" i="1"/>
  <c r="CC265" i="1"/>
  <c r="BT265" i="1"/>
  <c r="BE265" i="1"/>
  <c r="AN265" i="1"/>
  <c r="AM265" i="1"/>
  <c r="AP265" i="1" s="1"/>
  <c r="AL265" i="1"/>
  <c r="AJ265" i="1"/>
  <c r="BH265" i="1" s="1"/>
  <c r="AI265" i="1"/>
  <c r="AH265" i="1"/>
  <c r="CW265" i="1" s="1"/>
  <c r="EZ264" i="1"/>
  <c r="EX264" i="1"/>
  <c r="EI264" i="1"/>
  <c r="EG264" i="1"/>
  <c r="DX264" i="1"/>
  <c r="DI264" i="1"/>
  <c r="CR264" i="1"/>
  <c r="CY264" i="1" s="1"/>
  <c r="CQ264" i="1"/>
  <c r="CT264" i="1" s="1"/>
  <c r="CP264" i="1"/>
  <c r="CN264" i="1"/>
  <c r="DL264" i="1" s="1"/>
  <c r="DO264" i="1" s="1"/>
  <c r="CM264" i="1"/>
  <c r="CC264" i="1"/>
  <c r="BT264" i="1"/>
  <c r="BE264" i="1"/>
  <c r="AN264" i="1"/>
  <c r="AU264" i="1" s="1"/>
  <c r="AM264" i="1"/>
  <c r="AP264" i="1" s="1"/>
  <c r="AL264" i="1"/>
  <c r="AJ264" i="1"/>
  <c r="BH264" i="1" s="1"/>
  <c r="AI264" i="1"/>
  <c r="AH264" i="1"/>
  <c r="EZ263" i="1"/>
  <c r="EX263" i="1"/>
  <c r="EI263" i="1"/>
  <c r="EG263" i="1"/>
  <c r="DX263" i="1"/>
  <c r="DI263" i="1"/>
  <c r="CR263" i="1"/>
  <c r="CY263" i="1" s="1"/>
  <c r="CQ263" i="1"/>
  <c r="CT263" i="1" s="1"/>
  <c r="CP263" i="1"/>
  <c r="CN263" i="1"/>
  <c r="DL263" i="1" s="1"/>
  <c r="DO263" i="1" s="1"/>
  <c r="CM263" i="1"/>
  <c r="CC263" i="1"/>
  <c r="BT263" i="1"/>
  <c r="BE263" i="1"/>
  <c r="AN263" i="1"/>
  <c r="AM263" i="1"/>
  <c r="AP263" i="1" s="1"/>
  <c r="AL263" i="1"/>
  <c r="AJ263" i="1"/>
  <c r="BH263" i="1" s="1"/>
  <c r="AI263" i="1"/>
  <c r="AH263" i="1"/>
  <c r="EZ262" i="1"/>
  <c r="EX262" i="1"/>
  <c r="EI262" i="1"/>
  <c r="EG262" i="1"/>
  <c r="DX262" i="1"/>
  <c r="DI262" i="1"/>
  <c r="CR262" i="1"/>
  <c r="CY262" i="1" s="1"/>
  <c r="CQ262" i="1"/>
  <c r="CT262" i="1" s="1"/>
  <c r="CP262" i="1"/>
  <c r="CN262" i="1"/>
  <c r="DL262" i="1" s="1"/>
  <c r="DO262" i="1" s="1"/>
  <c r="CM262" i="1"/>
  <c r="CC262" i="1"/>
  <c r="BT262" i="1"/>
  <c r="BE262" i="1"/>
  <c r="AN262" i="1"/>
  <c r="AU262" i="1" s="1"/>
  <c r="AM262" i="1"/>
  <c r="AP262" i="1" s="1"/>
  <c r="AL262" i="1"/>
  <c r="AJ262" i="1"/>
  <c r="BH262" i="1" s="1"/>
  <c r="AI262" i="1"/>
  <c r="AH262" i="1"/>
  <c r="EZ261" i="1"/>
  <c r="EX261" i="1"/>
  <c r="EI261" i="1"/>
  <c r="EG261" i="1"/>
  <c r="DX261" i="1"/>
  <c r="DI261" i="1"/>
  <c r="CR261" i="1"/>
  <c r="CQ261" i="1"/>
  <c r="CT261" i="1" s="1"/>
  <c r="CP261" i="1"/>
  <c r="CN261" i="1"/>
  <c r="DL261" i="1" s="1"/>
  <c r="DO261" i="1" s="1"/>
  <c r="CM261" i="1"/>
  <c r="CC261" i="1"/>
  <c r="BT261" i="1"/>
  <c r="BE261" i="1"/>
  <c r="AN261" i="1"/>
  <c r="AU261" i="1" s="1"/>
  <c r="AM261" i="1"/>
  <c r="AL261" i="1"/>
  <c r="AJ261" i="1"/>
  <c r="BH261" i="1" s="1"/>
  <c r="AI261" i="1"/>
  <c r="AH261" i="1"/>
  <c r="EZ260" i="1"/>
  <c r="EX260" i="1"/>
  <c r="EI260" i="1"/>
  <c r="EG260" i="1"/>
  <c r="DX260" i="1"/>
  <c r="DI260" i="1"/>
  <c r="CR260" i="1"/>
  <c r="CY260" i="1" s="1"/>
  <c r="CQ260" i="1"/>
  <c r="CT260" i="1" s="1"/>
  <c r="CP260" i="1"/>
  <c r="CN260" i="1"/>
  <c r="DL260" i="1" s="1"/>
  <c r="DO260" i="1" s="1"/>
  <c r="CM260" i="1"/>
  <c r="CC260" i="1"/>
  <c r="BT260" i="1"/>
  <c r="BE260" i="1"/>
  <c r="AN260" i="1"/>
  <c r="AU260" i="1" s="1"/>
  <c r="AM260" i="1"/>
  <c r="AP260" i="1" s="1"/>
  <c r="AL260" i="1"/>
  <c r="AJ260" i="1"/>
  <c r="BH260" i="1" s="1"/>
  <c r="AI260" i="1"/>
  <c r="AH260" i="1"/>
  <c r="EZ259" i="1"/>
  <c r="EX259" i="1"/>
  <c r="EI259" i="1"/>
  <c r="EG259" i="1"/>
  <c r="DX259" i="1"/>
  <c r="DI259" i="1"/>
  <c r="CR259" i="1"/>
  <c r="CY259" i="1" s="1"/>
  <c r="CQ259" i="1"/>
  <c r="CT259" i="1" s="1"/>
  <c r="CP259" i="1"/>
  <c r="CN259" i="1"/>
  <c r="CM259" i="1"/>
  <c r="CC259" i="1"/>
  <c r="BT259" i="1"/>
  <c r="BE259" i="1"/>
  <c r="AN259" i="1"/>
  <c r="AU259" i="1" s="1"/>
  <c r="AM259" i="1"/>
  <c r="AP259" i="1" s="1"/>
  <c r="AL259" i="1"/>
  <c r="AJ259" i="1"/>
  <c r="BH259" i="1" s="1"/>
  <c r="AI259" i="1"/>
  <c r="AH259" i="1"/>
  <c r="EZ258" i="1"/>
  <c r="EX258" i="1"/>
  <c r="EI258" i="1"/>
  <c r="EG258" i="1"/>
  <c r="DX258" i="1"/>
  <c r="DI258" i="1"/>
  <c r="CR258" i="1"/>
  <c r="CY258" i="1" s="1"/>
  <c r="CQ258" i="1"/>
  <c r="CT258" i="1" s="1"/>
  <c r="CP258" i="1"/>
  <c r="CN258" i="1"/>
  <c r="DL258" i="1" s="1"/>
  <c r="DO258" i="1" s="1"/>
  <c r="CM258" i="1"/>
  <c r="CC258" i="1"/>
  <c r="BT258" i="1"/>
  <c r="BE258" i="1"/>
  <c r="AN258" i="1"/>
  <c r="AM258" i="1"/>
  <c r="AL258" i="1"/>
  <c r="AJ258" i="1"/>
  <c r="BH258" i="1" s="1"/>
  <c r="AI258" i="1"/>
  <c r="AH258" i="1"/>
  <c r="EZ257" i="1"/>
  <c r="EX257" i="1"/>
  <c r="EI257" i="1"/>
  <c r="EG257" i="1"/>
  <c r="DX257" i="1"/>
  <c r="DI257" i="1"/>
  <c r="CR257" i="1"/>
  <c r="CY257" i="1" s="1"/>
  <c r="CQ257" i="1"/>
  <c r="CT257" i="1" s="1"/>
  <c r="CP257" i="1"/>
  <c r="CN257" i="1"/>
  <c r="DL257" i="1" s="1"/>
  <c r="DO257" i="1" s="1"/>
  <c r="CM257" i="1"/>
  <c r="CC257" i="1"/>
  <c r="BT257" i="1"/>
  <c r="BE257" i="1"/>
  <c r="AN257" i="1"/>
  <c r="AM257" i="1"/>
  <c r="AP257" i="1" s="1"/>
  <c r="AL257" i="1"/>
  <c r="AJ257" i="1"/>
  <c r="BH257" i="1" s="1"/>
  <c r="AI257" i="1"/>
  <c r="AH257" i="1"/>
  <c r="EZ256" i="1"/>
  <c r="EX256" i="1"/>
  <c r="EI256" i="1"/>
  <c r="EG256" i="1"/>
  <c r="DX256" i="1"/>
  <c r="DI256" i="1"/>
  <c r="CR256" i="1"/>
  <c r="CY256" i="1" s="1"/>
  <c r="CQ256" i="1"/>
  <c r="CT256" i="1" s="1"/>
  <c r="CP256" i="1"/>
  <c r="CN256" i="1"/>
  <c r="DL256" i="1" s="1"/>
  <c r="DO256" i="1" s="1"/>
  <c r="CM256" i="1"/>
  <c r="CC256" i="1"/>
  <c r="BT256" i="1"/>
  <c r="BE256" i="1"/>
  <c r="AN256" i="1"/>
  <c r="AM256" i="1"/>
  <c r="AP256" i="1" s="1"/>
  <c r="AL256" i="1"/>
  <c r="AJ256" i="1"/>
  <c r="BH256" i="1" s="1"/>
  <c r="AI256" i="1"/>
  <c r="AH256" i="1"/>
  <c r="EZ255" i="1"/>
  <c r="EX255" i="1"/>
  <c r="EI255" i="1"/>
  <c r="EG255" i="1"/>
  <c r="DX255" i="1"/>
  <c r="DI255" i="1"/>
  <c r="CR255" i="1"/>
  <c r="CY255" i="1" s="1"/>
  <c r="CQ255" i="1"/>
  <c r="CT255" i="1" s="1"/>
  <c r="CP255" i="1"/>
  <c r="CN255" i="1"/>
  <c r="DL255" i="1" s="1"/>
  <c r="DO255" i="1" s="1"/>
  <c r="CM255" i="1"/>
  <c r="CC255" i="1"/>
  <c r="BT255" i="1"/>
  <c r="BE255" i="1"/>
  <c r="AN255" i="1"/>
  <c r="AU255" i="1" s="1"/>
  <c r="AM255" i="1"/>
  <c r="AP255" i="1" s="1"/>
  <c r="AL255" i="1"/>
  <c r="AJ255" i="1"/>
  <c r="BH255" i="1" s="1"/>
  <c r="AI255" i="1"/>
  <c r="AH255" i="1"/>
  <c r="EZ254" i="1"/>
  <c r="EX254" i="1"/>
  <c r="EI254" i="1"/>
  <c r="EG254" i="1"/>
  <c r="DX254" i="1"/>
  <c r="DI254" i="1"/>
  <c r="CR254" i="1"/>
  <c r="CQ254" i="1"/>
  <c r="CT254" i="1" s="1"/>
  <c r="CP254" i="1"/>
  <c r="CN254" i="1"/>
  <c r="DL254" i="1" s="1"/>
  <c r="DO254" i="1" s="1"/>
  <c r="CM254" i="1"/>
  <c r="CC254" i="1"/>
  <c r="BT254" i="1"/>
  <c r="BE254" i="1"/>
  <c r="AN254" i="1"/>
  <c r="AU254" i="1" s="1"/>
  <c r="AM254" i="1"/>
  <c r="AL254" i="1"/>
  <c r="AJ254" i="1"/>
  <c r="BH254" i="1" s="1"/>
  <c r="AI254" i="1"/>
  <c r="AH254" i="1"/>
  <c r="EZ253" i="1"/>
  <c r="EX253" i="1"/>
  <c r="EI253" i="1"/>
  <c r="EG253" i="1"/>
  <c r="DX253" i="1"/>
  <c r="DI253" i="1"/>
  <c r="CR253" i="1"/>
  <c r="CQ253" i="1"/>
  <c r="CT253" i="1" s="1"/>
  <c r="CP253" i="1"/>
  <c r="CN253" i="1"/>
  <c r="DL253" i="1" s="1"/>
  <c r="DO253" i="1" s="1"/>
  <c r="CM253" i="1"/>
  <c r="CC253" i="1"/>
  <c r="BT253" i="1"/>
  <c r="BE253" i="1"/>
  <c r="AN253" i="1"/>
  <c r="AU253" i="1" s="1"/>
  <c r="AM253" i="1"/>
  <c r="AP253" i="1" s="1"/>
  <c r="AL253" i="1"/>
  <c r="AJ253" i="1"/>
  <c r="BH253" i="1" s="1"/>
  <c r="AI253" i="1"/>
  <c r="AH253" i="1"/>
  <c r="EZ252" i="1"/>
  <c r="EX252" i="1"/>
  <c r="EI252" i="1"/>
  <c r="EG252" i="1"/>
  <c r="DX252" i="1"/>
  <c r="DI252" i="1"/>
  <c r="CR252" i="1"/>
  <c r="CY252" i="1" s="1"/>
  <c r="CQ252" i="1"/>
  <c r="CP252" i="1"/>
  <c r="CN252" i="1"/>
  <c r="DL252" i="1" s="1"/>
  <c r="DO252" i="1" s="1"/>
  <c r="CM252" i="1"/>
  <c r="CC252" i="1"/>
  <c r="BT252" i="1"/>
  <c r="BE252" i="1"/>
  <c r="AN252" i="1"/>
  <c r="AU252" i="1" s="1"/>
  <c r="AM252" i="1"/>
  <c r="AP252" i="1" s="1"/>
  <c r="AL252" i="1"/>
  <c r="AJ252" i="1"/>
  <c r="BH252" i="1" s="1"/>
  <c r="AI252" i="1"/>
  <c r="AH252" i="1"/>
  <c r="EZ251" i="1"/>
  <c r="EX251" i="1"/>
  <c r="EI251" i="1"/>
  <c r="EG251" i="1"/>
  <c r="DX251" i="1"/>
  <c r="DI251" i="1"/>
  <c r="CR251" i="1"/>
  <c r="CY251" i="1" s="1"/>
  <c r="CQ251" i="1"/>
  <c r="CT251" i="1" s="1"/>
  <c r="CP251" i="1"/>
  <c r="CN251" i="1"/>
  <c r="DL251" i="1" s="1"/>
  <c r="DO251" i="1" s="1"/>
  <c r="CM251" i="1"/>
  <c r="CC251" i="1"/>
  <c r="BT251" i="1"/>
  <c r="BE251" i="1"/>
  <c r="AN251" i="1"/>
  <c r="AU251" i="1" s="1"/>
  <c r="AM251" i="1"/>
  <c r="AP251" i="1" s="1"/>
  <c r="AL251" i="1"/>
  <c r="AJ251" i="1"/>
  <c r="BH251" i="1" s="1"/>
  <c r="AI251" i="1"/>
  <c r="AH251" i="1"/>
  <c r="EZ250" i="1"/>
  <c r="EX250" i="1"/>
  <c r="EI250" i="1"/>
  <c r="EG250" i="1"/>
  <c r="DX250" i="1"/>
  <c r="DI250" i="1"/>
  <c r="CR250" i="1"/>
  <c r="CY250" i="1" s="1"/>
  <c r="CQ250" i="1"/>
  <c r="CT250" i="1" s="1"/>
  <c r="CP250" i="1"/>
  <c r="CN250" i="1"/>
  <c r="DL250" i="1" s="1"/>
  <c r="DO250" i="1" s="1"/>
  <c r="CM250" i="1"/>
  <c r="CC250" i="1"/>
  <c r="BT250" i="1"/>
  <c r="BE250" i="1"/>
  <c r="AN250" i="1"/>
  <c r="AU250" i="1" s="1"/>
  <c r="AM250" i="1"/>
  <c r="AP250" i="1" s="1"/>
  <c r="AL250" i="1"/>
  <c r="AJ250" i="1"/>
  <c r="BH250" i="1" s="1"/>
  <c r="AI250" i="1"/>
  <c r="AH250" i="1"/>
  <c r="EZ249" i="1"/>
  <c r="EX249" i="1"/>
  <c r="EI249" i="1"/>
  <c r="EG249" i="1"/>
  <c r="DX249" i="1"/>
  <c r="DI249" i="1"/>
  <c r="CR249" i="1"/>
  <c r="CY249" i="1" s="1"/>
  <c r="CQ249" i="1"/>
  <c r="CT249" i="1" s="1"/>
  <c r="CP249" i="1"/>
  <c r="CN249" i="1"/>
  <c r="DL249" i="1" s="1"/>
  <c r="DO249" i="1" s="1"/>
  <c r="CM249" i="1"/>
  <c r="CC249" i="1"/>
  <c r="BT249" i="1"/>
  <c r="BE249" i="1"/>
  <c r="AN249" i="1"/>
  <c r="AU249" i="1" s="1"/>
  <c r="AM249" i="1"/>
  <c r="AP249" i="1" s="1"/>
  <c r="AL249" i="1"/>
  <c r="AJ249" i="1"/>
  <c r="AI249" i="1"/>
  <c r="AH249" i="1"/>
  <c r="EZ248" i="1"/>
  <c r="EX248" i="1"/>
  <c r="EI248" i="1"/>
  <c r="EG248" i="1"/>
  <c r="DX248" i="1"/>
  <c r="DI248" i="1"/>
  <c r="CR248" i="1"/>
  <c r="CY248" i="1" s="1"/>
  <c r="CQ248" i="1"/>
  <c r="CT248" i="1" s="1"/>
  <c r="CP248" i="1"/>
  <c r="CN248" i="1"/>
  <c r="DL248" i="1" s="1"/>
  <c r="DO248" i="1" s="1"/>
  <c r="CM248" i="1"/>
  <c r="CC248" i="1"/>
  <c r="BT248" i="1"/>
  <c r="BE248" i="1"/>
  <c r="AN248" i="1"/>
  <c r="AM248" i="1"/>
  <c r="AP248" i="1" s="1"/>
  <c r="AL248" i="1"/>
  <c r="AJ248" i="1"/>
  <c r="BH248" i="1" s="1"/>
  <c r="AI248" i="1"/>
  <c r="AH248" i="1"/>
  <c r="EZ247" i="1"/>
  <c r="EX247" i="1"/>
  <c r="EI247" i="1"/>
  <c r="EG247" i="1"/>
  <c r="DX247" i="1"/>
  <c r="DI247" i="1"/>
  <c r="CR247" i="1"/>
  <c r="CY247" i="1" s="1"/>
  <c r="CQ247" i="1"/>
  <c r="CT247" i="1" s="1"/>
  <c r="CP247" i="1"/>
  <c r="CN247" i="1"/>
  <c r="DL247" i="1" s="1"/>
  <c r="DO247" i="1" s="1"/>
  <c r="CM247" i="1"/>
  <c r="CC247" i="1"/>
  <c r="BT247" i="1"/>
  <c r="BE247" i="1"/>
  <c r="AN247" i="1"/>
  <c r="AM247" i="1"/>
  <c r="AL247" i="1"/>
  <c r="AJ247" i="1"/>
  <c r="BH247" i="1" s="1"/>
  <c r="AI247" i="1"/>
  <c r="AH247" i="1"/>
  <c r="EZ246" i="1"/>
  <c r="EX246" i="1"/>
  <c r="EI246" i="1"/>
  <c r="EG246" i="1"/>
  <c r="DX246" i="1"/>
  <c r="DI246" i="1"/>
  <c r="CR246" i="1"/>
  <c r="CY246" i="1" s="1"/>
  <c r="CQ246" i="1"/>
  <c r="CT246" i="1" s="1"/>
  <c r="CP246" i="1"/>
  <c r="CN246" i="1"/>
  <c r="DL246" i="1" s="1"/>
  <c r="DO246" i="1" s="1"/>
  <c r="CM246" i="1"/>
  <c r="CC246" i="1"/>
  <c r="BT246" i="1"/>
  <c r="BE246" i="1"/>
  <c r="AN246" i="1"/>
  <c r="AU246" i="1" s="1"/>
  <c r="AM246" i="1"/>
  <c r="AL246" i="1"/>
  <c r="AJ246" i="1"/>
  <c r="BH246" i="1" s="1"/>
  <c r="AI246" i="1"/>
  <c r="AH246" i="1"/>
  <c r="EZ245" i="1"/>
  <c r="EX245" i="1"/>
  <c r="EI245" i="1"/>
  <c r="EG245" i="1"/>
  <c r="DX245" i="1"/>
  <c r="DI245" i="1"/>
  <c r="CR245" i="1"/>
  <c r="CY245" i="1" s="1"/>
  <c r="CQ245" i="1"/>
  <c r="CT245" i="1" s="1"/>
  <c r="CP245" i="1"/>
  <c r="CN245" i="1"/>
  <c r="DL245" i="1" s="1"/>
  <c r="DO245" i="1" s="1"/>
  <c r="CM245" i="1"/>
  <c r="CC245" i="1"/>
  <c r="BT245" i="1"/>
  <c r="BE245" i="1"/>
  <c r="AN245" i="1"/>
  <c r="AM245" i="1"/>
  <c r="AP245" i="1" s="1"/>
  <c r="AL245" i="1"/>
  <c r="AJ245" i="1"/>
  <c r="BH245" i="1" s="1"/>
  <c r="AI245" i="1"/>
  <c r="AH245" i="1"/>
  <c r="EZ244" i="1"/>
  <c r="EX244" i="1"/>
  <c r="EI244" i="1"/>
  <c r="EG244" i="1"/>
  <c r="DX244" i="1"/>
  <c r="DI244" i="1"/>
  <c r="CR244" i="1"/>
  <c r="CY244" i="1" s="1"/>
  <c r="CQ244" i="1"/>
  <c r="CT244" i="1" s="1"/>
  <c r="CP244" i="1"/>
  <c r="CN244" i="1"/>
  <c r="DL244" i="1" s="1"/>
  <c r="DO244" i="1" s="1"/>
  <c r="CM244" i="1"/>
  <c r="CC244" i="1"/>
  <c r="BT244" i="1"/>
  <c r="BE244" i="1"/>
  <c r="AN244" i="1"/>
  <c r="AU244" i="1" s="1"/>
  <c r="AM244" i="1"/>
  <c r="AP244" i="1" s="1"/>
  <c r="AL244" i="1"/>
  <c r="AJ244" i="1"/>
  <c r="BH244" i="1" s="1"/>
  <c r="AI244" i="1"/>
  <c r="AH244" i="1"/>
  <c r="EZ243" i="1"/>
  <c r="EX243" i="1"/>
  <c r="EI243" i="1"/>
  <c r="EG243" i="1"/>
  <c r="DX243" i="1"/>
  <c r="DI243" i="1"/>
  <c r="CR243" i="1"/>
  <c r="CQ243" i="1"/>
  <c r="CT243" i="1" s="1"/>
  <c r="CP243" i="1"/>
  <c r="CN243" i="1"/>
  <c r="CM243" i="1"/>
  <c r="CC243" i="1"/>
  <c r="BT243" i="1"/>
  <c r="BE243" i="1"/>
  <c r="AN243" i="1"/>
  <c r="AM243" i="1"/>
  <c r="AP243" i="1" s="1"/>
  <c r="AL243" i="1"/>
  <c r="AJ243" i="1"/>
  <c r="BH243" i="1" s="1"/>
  <c r="AI243" i="1"/>
  <c r="AH243" i="1"/>
  <c r="EZ242" i="1"/>
  <c r="EX242" i="1"/>
  <c r="EI242" i="1"/>
  <c r="EG242" i="1"/>
  <c r="DX242" i="1"/>
  <c r="DI242" i="1"/>
  <c r="CR242" i="1"/>
  <c r="CY242" i="1" s="1"/>
  <c r="CQ242" i="1"/>
  <c r="CP242" i="1"/>
  <c r="CN242" i="1"/>
  <c r="DL242" i="1" s="1"/>
  <c r="DO242" i="1" s="1"/>
  <c r="CM242" i="1"/>
  <c r="CC242" i="1"/>
  <c r="BT242" i="1"/>
  <c r="BE242" i="1"/>
  <c r="AN242" i="1"/>
  <c r="AU242" i="1" s="1"/>
  <c r="AM242" i="1"/>
  <c r="AP242" i="1" s="1"/>
  <c r="AL242" i="1"/>
  <c r="AJ242" i="1"/>
  <c r="BH242" i="1" s="1"/>
  <c r="AI242" i="1"/>
  <c r="AH242" i="1"/>
  <c r="EZ241" i="1"/>
  <c r="EX241" i="1"/>
  <c r="EI241" i="1"/>
  <c r="EG241" i="1"/>
  <c r="DX241" i="1"/>
  <c r="DI241" i="1"/>
  <c r="CR241" i="1"/>
  <c r="CY241" i="1" s="1"/>
  <c r="CQ241" i="1"/>
  <c r="CT241" i="1" s="1"/>
  <c r="CP241" i="1"/>
  <c r="CN241" i="1"/>
  <c r="DL241" i="1" s="1"/>
  <c r="DO241" i="1" s="1"/>
  <c r="CM241" i="1"/>
  <c r="CC241" i="1"/>
  <c r="BT241" i="1"/>
  <c r="BE241" i="1"/>
  <c r="AN241" i="1"/>
  <c r="AU241" i="1" s="1"/>
  <c r="AM241" i="1"/>
  <c r="AP241" i="1" s="1"/>
  <c r="AL241" i="1"/>
  <c r="AJ241" i="1"/>
  <c r="BH241" i="1" s="1"/>
  <c r="AI241" i="1"/>
  <c r="AH241" i="1"/>
  <c r="EZ240" i="1"/>
  <c r="EX240" i="1"/>
  <c r="EI240" i="1"/>
  <c r="EG240" i="1"/>
  <c r="DX240" i="1"/>
  <c r="DI240" i="1"/>
  <c r="CR240" i="1"/>
  <c r="CY240" i="1" s="1"/>
  <c r="CQ240" i="1"/>
  <c r="CT240" i="1" s="1"/>
  <c r="CP240" i="1"/>
  <c r="CN240" i="1"/>
  <c r="CM240" i="1"/>
  <c r="CC240" i="1"/>
  <c r="BT240" i="1"/>
  <c r="BE240" i="1"/>
  <c r="AN240" i="1"/>
  <c r="AU240" i="1" s="1"/>
  <c r="AM240" i="1"/>
  <c r="AL240" i="1"/>
  <c r="AJ240" i="1"/>
  <c r="BH240" i="1" s="1"/>
  <c r="AI240" i="1"/>
  <c r="AH240" i="1"/>
  <c r="EZ239" i="1"/>
  <c r="EX239" i="1"/>
  <c r="EI239" i="1"/>
  <c r="EG239" i="1"/>
  <c r="DX239" i="1"/>
  <c r="DI239" i="1"/>
  <c r="CR239" i="1"/>
  <c r="CQ239" i="1"/>
  <c r="CP239" i="1"/>
  <c r="CN239" i="1"/>
  <c r="CM239" i="1"/>
  <c r="CC239" i="1"/>
  <c r="BT239" i="1"/>
  <c r="BE239" i="1"/>
  <c r="AN239" i="1"/>
  <c r="AU239" i="1" s="1"/>
  <c r="AM239" i="1"/>
  <c r="AP239" i="1" s="1"/>
  <c r="AL239" i="1"/>
  <c r="AJ239" i="1"/>
  <c r="BH239" i="1" s="1"/>
  <c r="AI239" i="1"/>
  <c r="AH239" i="1"/>
  <c r="EZ238" i="1"/>
  <c r="EX238" i="1"/>
  <c r="EI238" i="1"/>
  <c r="EG238" i="1"/>
  <c r="DX238" i="1"/>
  <c r="DI238" i="1"/>
  <c r="CR238" i="1"/>
  <c r="CY238" i="1" s="1"/>
  <c r="CQ238" i="1"/>
  <c r="CP238" i="1"/>
  <c r="CN238" i="1"/>
  <c r="DL238" i="1" s="1"/>
  <c r="DO238" i="1" s="1"/>
  <c r="CM238" i="1"/>
  <c r="CC238" i="1"/>
  <c r="BT238" i="1"/>
  <c r="BE238" i="1"/>
  <c r="AN238" i="1"/>
  <c r="AU238" i="1" s="1"/>
  <c r="AM238" i="1"/>
  <c r="AP238" i="1" s="1"/>
  <c r="AL238" i="1"/>
  <c r="AJ238" i="1"/>
  <c r="BH238" i="1" s="1"/>
  <c r="AI238" i="1"/>
  <c r="AH238" i="1"/>
  <c r="EZ237" i="1"/>
  <c r="EX237" i="1"/>
  <c r="EI237" i="1"/>
  <c r="EG237" i="1"/>
  <c r="DX237" i="1"/>
  <c r="DI237" i="1"/>
  <c r="CR237" i="1"/>
  <c r="CY237" i="1" s="1"/>
  <c r="CQ237" i="1"/>
  <c r="CT237" i="1" s="1"/>
  <c r="CP237" i="1"/>
  <c r="CN237" i="1"/>
  <c r="DL237" i="1" s="1"/>
  <c r="DO237" i="1" s="1"/>
  <c r="CM237" i="1"/>
  <c r="CC237" i="1"/>
  <c r="BT237" i="1"/>
  <c r="BE237" i="1"/>
  <c r="AN237" i="1"/>
  <c r="AM237" i="1"/>
  <c r="AP237" i="1" s="1"/>
  <c r="AL237" i="1"/>
  <c r="AJ237" i="1"/>
  <c r="BH237" i="1" s="1"/>
  <c r="AI237" i="1"/>
  <c r="AH237" i="1"/>
  <c r="EZ236" i="1"/>
  <c r="EX236" i="1"/>
  <c r="EI236" i="1"/>
  <c r="EG236" i="1"/>
  <c r="DX236" i="1"/>
  <c r="DI236" i="1"/>
  <c r="CR236" i="1"/>
  <c r="CY236" i="1" s="1"/>
  <c r="CQ236" i="1"/>
  <c r="CT236" i="1" s="1"/>
  <c r="CP236" i="1"/>
  <c r="CN236" i="1"/>
  <c r="DL236" i="1" s="1"/>
  <c r="DO236" i="1" s="1"/>
  <c r="CM236" i="1"/>
  <c r="CC236" i="1"/>
  <c r="BT236" i="1"/>
  <c r="BE236" i="1"/>
  <c r="AN236" i="1"/>
  <c r="AM236" i="1"/>
  <c r="AP236" i="1" s="1"/>
  <c r="AL236" i="1"/>
  <c r="AJ236" i="1"/>
  <c r="BH236" i="1" s="1"/>
  <c r="AI236" i="1"/>
  <c r="AH236" i="1"/>
  <c r="EZ235" i="1"/>
  <c r="EX235" i="1"/>
  <c r="EI235" i="1"/>
  <c r="EG235" i="1"/>
  <c r="DX235" i="1"/>
  <c r="DI235" i="1"/>
  <c r="CR235" i="1"/>
  <c r="CY235" i="1" s="1"/>
  <c r="CQ235" i="1"/>
  <c r="CT235" i="1" s="1"/>
  <c r="CP235" i="1"/>
  <c r="CN235" i="1"/>
  <c r="DL235" i="1" s="1"/>
  <c r="DO235" i="1" s="1"/>
  <c r="CM235" i="1"/>
  <c r="CC235" i="1"/>
  <c r="BT235" i="1"/>
  <c r="BE235" i="1"/>
  <c r="AN235" i="1"/>
  <c r="AU235" i="1" s="1"/>
  <c r="AM235" i="1"/>
  <c r="AP235" i="1" s="1"/>
  <c r="AL235" i="1"/>
  <c r="AJ235" i="1"/>
  <c r="BH235" i="1" s="1"/>
  <c r="AI235" i="1"/>
  <c r="AH235" i="1"/>
  <c r="EZ234" i="1"/>
  <c r="EX234" i="1"/>
  <c r="EI234" i="1"/>
  <c r="EG234" i="1"/>
  <c r="DX234" i="1"/>
  <c r="DI234" i="1"/>
  <c r="CR234" i="1"/>
  <c r="CY234" i="1" s="1"/>
  <c r="CQ234" i="1"/>
  <c r="CT234" i="1" s="1"/>
  <c r="CP234" i="1"/>
  <c r="CN234" i="1"/>
  <c r="DL234" i="1" s="1"/>
  <c r="DO234" i="1" s="1"/>
  <c r="CM234" i="1"/>
  <c r="CC234" i="1"/>
  <c r="BT234" i="1"/>
  <c r="BE234" i="1"/>
  <c r="AN234" i="1"/>
  <c r="AU234" i="1" s="1"/>
  <c r="AM234" i="1"/>
  <c r="AP234" i="1" s="1"/>
  <c r="AL234" i="1"/>
  <c r="AJ234" i="1"/>
  <c r="AI234" i="1"/>
  <c r="AH234" i="1"/>
  <c r="EZ233" i="1"/>
  <c r="EX233" i="1"/>
  <c r="EI233" i="1"/>
  <c r="EG233" i="1"/>
  <c r="DX233" i="1"/>
  <c r="DI233" i="1"/>
  <c r="CR233" i="1"/>
  <c r="CY233" i="1" s="1"/>
  <c r="CQ233" i="1"/>
  <c r="CT233" i="1" s="1"/>
  <c r="CP233" i="1"/>
  <c r="CN233" i="1"/>
  <c r="CM233" i="1"/>
  <c r="CC233" i="1"/>
  <c r="BT233" i="1"/>
  <c r="BE233" i="1"/>
  <c r="AN233" i="1"/>
  <c r="AU233" i="1" s="1"/>
  <c r="AM233" i="1"/>
  <c r="AP233" i="1" s="1"/>
  <c r="AL233" i="1"/>
  <c r="AJ233" i="1"/>
  <c r="BH233" i="1" s="1"/>
  <c r="AI233" i="1"/>
  <c r="AH233" i="1"/>
  <c r="EZ232" i="1"/>
  <c r="EX232" i="1"/>
  <c r="EI232" i="1"/>
  <c r="EG232" i="1"/>
  <c r="DX232" i="1"/>
  <c r="DI232" i="1"/>
  <c r="CR232" i="1"/>
  <c r="CY232" i="1" s="1"/>
  <c r="CQ232" i="1"/>
  <c r="CT232" i="1" s="1"/>
  <c r="CP232" i="1"/>
  <c r="CN232" i="1"/>
  <c r="DL232" i="1" s="1"/>
  <c r="DO232" i="1" s="1"/>
  <c r="CM232" i="1"/>
  <c r="CC232" i="1"/>
  <c r="BT232" i="1"/>
  <c r="BE232" i="1"/>
  <c r="AN232" i="1"/>
  <c r="AU232" i="1" s="1"/>
  <c r="AM232" i="1"/>
  <c r="AP232" i="1" s="1"/>
  <c r="AL232" i="1"/>
  <c r="AJ232" i="1"/>
  <c r="BH232" i="1" s="1"/>
  <c r="AI232" i="1"/>
  <c r="AH232" i="1"/>
  <c r="EZ231" i="1"/>
  <c r="EX231" i="1"/>
  <c r="EI231" i="1"/>
  <c r="EG231" i="1"/>
  <c r="DX231" i="1"/>
  <c r="DI231" i="1"/>
  <c r="CR231" i="1"/>
  <c r="CY231" i="1" s="1"/>
  <c r="CQ231" i="1"/>
  <c r="CT231" i="1" s="1"/>
  <c r="CP231" i="1"/>
  <c r="CN231" i="1"/>
  <c r="DL231" i="1" s="1"/>
  <c r="DO231" i="1" s="1"/>
  <c r="CM231" i="1"/>
  <c r="CC231" i="1"/>
  <c r="BT231" i="1"/>
  <c r="BE231" i="1"/>
  <c r="AN231" i="1"/>
  <c r="AU231" i="1" s="1"/>
  <c r="AM231" i="1"/>
  <c r="AP231" i="1" s="1"/>
  <c r="AL231" i="1"/>
  <c r="AJ231" i="1"/>
  <c r="BH231" i="1" s="1"/>
  <c r="AI231" i="1"/>
  <c r="AH231" i="1"/>
  <c r="EZ230" i="1"/>
  <c r="EX230" i="1"/>
  <c r="EI230" i="1"/>
  <c r="EG230" i="1"/>
  <c r="DX230" i="1"/>
  <c r="DI230" i="1"/>
  <c r="CR230" i="1"/>
  <c r="CY230" i="1" s="1"/>
  <c r="CQ230" i="1"/>
  <c r="CT230" i="1" s="1"/>
  <c r="CP230" i="1"/>
  <c r="CN230" i="1"/>
  <c r="DL230" i="1" s="1"/>
  <c r="DO230" i="1" s="1"/>
  <c r="CM230" i="1"/>
  <c r="CC230" i="1"/>
  <c r="BT230" i="1"/>
  <c r="BE230" i="1"/>
  <c r="AN230" i="1"/>
  <c r="AU230" i="1" s="1"/>
  <c r="AM230" i="1"/>
  <c r="AP230" i="1" s="1"/>
  <c r="AL230" i="1"/>
  <c r="AJ230" i="1"/>
  <c r="BH230" i="1" s="1"/>
  <c r="AI230" i="1"/>
  <c r="AH230" i="1"/>
  <c r="EZ229" i="1"/>
  <c r="EX229" i="1"/>
  <c r="EI229" i="1"/>
  <c r="EG229" i="1"/>
  <c r="DX229" i="1"/>
  <c r="DI229" i="1"/>
  <c r="CR229" i="1"/>
  <c r="CY229" i="1" s="1"/>
  <c r="CQ229" i="1"/>
  <c r="CT229" i="1" s="1"/>
  <c r="CP229" i="1"/>
  <c r="CN229" i="1"/>
  <c r="DL229" i="1" s="1"/>
  <c r="DO229" i="1" s="1"/>
  <c r="CM229" i="1"/>
  <c r="CC229" i="1"/>
  <c r="BT229" i="1"/>
  <c r="BE229" i="1"/>
  <c r="AN229" i="1"/>
  <c r="AU229" i="1" s="1"/>
  <c r="AM229" i="1"/>
  <c r="AP229" i="1" s="1"/>
  <c r="AL229" i="1"/>
  <c r="AJ229" i="1"/>
  <c r="BH229" i="1" s="1"/>
  <c r="AI229" i="1"/>
  <c r="AH229" i="1"/>
  <c r="EZ228" i="1"/>
  <c r="EX228" i="1"/>
  <c r="EI228" i="1"/>
  <c r="EG228" i="1"/>
  <c r="DX228" i="1"/>
  <c r="DI228" i="1"/>
  <c r="CR228" i="1"/>
  <c r="CY228" i="1" s="1"/>
  <c r="CQ228" i="1"/>
  <c r="CT228" i="1" s="1"/>
  <c r="CP228" i="1"/>
  <c r="CN228" i="1"/>
  <c r="DL228" i="1" s="1"/>
  <c r="DO228" i="1" s="1"/>
  <c r="CM228" i="1"/>
  <c r="CC228" i="1"/>
  <c r="BT228" i="1"/>
  <c r="BE228" i="1"/>
  <c r="AN228" i="1"/>
  <c r="AU228" i="1" s="1"/>
  <c r="AM228" i="1"/>
  <c r="AP228" i="1" s="1"/>
  <c r="AL228" i="1"/>
  <c r="AJ228" i="1"/>
  <c r="BH228" i="1" s="1"/>
  <c r="AI228" i="1"/>
  <c r="AH228" i="1"/>
  <c r="EZ227" i="1"/>
  <c r="EX227" i="1"/>
  <c r="EI227" i="1"/>
  <c r="EG227" i="1"/>
  <c r="DX227" i="1"/>
  <c r="DI227" i="1"/>
  <c r="CR227" i="1"/>
  <c r="CY227" i="1" s="1"/>
  <c r="CQ227" i="1"/>
  <c r="CT227" i="1" s="1"/>
  <c r="CP227" i="1"/>
  <c r="CN227" i="1"/>
  <c r="DL227" i="1" s="1"/>
  <c r="DO227" i="1" s="1"/>
  <c r="CM227" i="1"/>
  <c r="CC227" i="1"/>
  <c r="BT227" i="1"/>
  <c r="BE227" i="1"/>
  <c r="AN227" i="1"/>
  <c r="AU227" i="1" s="1"/>
  <c r="AM227" i="1"/>
  <c r="AP227" i="1" s="1"/>
  <c r="AL227" i="1"/>
  <c r="AJ227" i="1"/>
  <c r="AI227" i="1"/>
  <c r="AH227" i="1"/>
  <c r="EZ226" i="1"/>
  <c r="EX226" i="1"/>
  <c r="EI226" i="1"/>
  <c r="EG226" i="1"/>
  <c r="DX226" i="1"/>
  <c r="DI226" i="1"/>
  <c r="CR226" i="1"/>
  <c r="CY226" i="1" s="1"/>
  <c r="CQ226" i="1"/>
  <c r="CT226" i="1" s="1"/>
  <c r="CP226" i="1"/>
  <c r="CN226" i="1"/>
  <c r="DL226" i="1" s="1"/>
  <c r="DO226" i="1" s="1"/>
  <c r="CM226" i="1"/>
  <c r="CC226" i="1"/>
  <c r="BT226" i="1"/>
  <c r="BE226" i="1"/>
  <c r="AN226" i="1"/>
  <c r="AU226" i="1" s="1"/>
  <c r="AM226" i="1"/>
  <c r="AP226" i="1" s="1"/>
  <c r="AL226" i="1"/>
  <c r="AJ226" i="1"/>
  <c r="BH226" i="1" s="1"/>
  <c r="AI226" i="1"/>
  <c r="AH226" i="1"/>
  <c r="EZ225" i="1"/>
  <c r="EX225" i="1"/>
  <c r="EI225" i="1"/>
  <c r="EG225" i="1"/>
  <c r="DX225" i="1"/>
  <c r="DI225" i="1"/>
  <c r="CR225" i="1"/>
  <c r="CY225" i="1" s="1"/>
  <c r="CQ225" i="1"/>
  <c r="CT225" i="1" s="1"/>
  <c r="CP225" i="1"/>
  <c r="CN225" i="1"/>
  <c r="DL225" i="1" s="1"/>
  <c r="DO225" i="1" s="1"/>
  <c r="CM225" i="1"/>
  <c r="CC225" i="1"/>
  <c r="BT225" i="1"/>
  <c r="BE225" i="1"/>
  <c r="AN225" i="1"/>
  <c r="AU225" i="1" s="1"/>
  <c r="AM225" i="1"/>
  <c r="AP225" i="1" s="1"/>
  <c r="AL225" i="1"/>
  <c r="AJ225" i="1"/>
  <c r="BH225" i="1" s="1"/>
  <c r="AI225" i="1"/>
  <c r="AH225" i="1"/>
  <c r="EZ224" i="1"/>
  <c r="EX224" i="1"/>
  <c r="EI224" i="1"/>
  <c r="EG224" i="1"/>
  <c r="DX224" i="1"/>
  <c r="DI224" i="1"/>
  <c r="CR224" i="1"/>
  <c r="CY224" i="1" s="1"/>
  <c r="CQ224" i="1"/>
  <c r="CT224" i="1" s="1"/>
  <c r="CP224" i="1"/>
  <c r="CN224" i="1"/>
  <c r="DL224" i="1" s="1"/>
  <c r="DO224" i="1" s="1"/>
  <c r="CM224" i="1"/>
  <c r="CC224" i="1"/>
  <c r="BT224" i="1"/>
  <c r="BE224" i="1"/>
  <c r="AN224" i="1"/>
  <c r="AU224" i="1" s="1"/>
  <c r="AM224" i="1"/>
  <c r="AP224" i="1" s="1"/>
  <c r="AL224" i="1"/>
  <c r="AJ224" i="1"/>
  <c r="BH224" i="1" s="1"/>
  <c r="AI224" i="1"/>
  <c r="AH224" i="1"/>
  <c r="EZ223" i="1"/>
  <c r="EX223" i="1"/>
  <c r="EI223" i="1"/>
  <c r="EG223" i="1"/>
  <c r="DX223" i="1"/>
  <c r="DI223" i="1"/>
  <c r="CR223" i="1"/>
  <c r="CY223" i="1" s="1"/>
  <c r="CQ223" i="1"/>
  <c r="CT223" i="1" s="1"/>
  <c r="CP223" i="1"/>
  <c r="CN223" i="1"/>
  <c r="DL223" i="1" s="1"/>
  <c r="DO223" i="1" s="1"/>
  <c r="CM223" i="1"/>
  <c r="CC223" i="1"/>
  <c r="BT223" i="1"/>
  <c r="BE223" i="1"/>
  <c r="AN223" i="1"/>
  <c r="AU223" i="1" s="1"/>
  <c r="AM223" i="1"/>
  <c r="AL223" i="1"/>
  <c r="AJ223" i="1"/>
  <c r="BH223" i="1" s="1"/>
  <c r="AI223" i="1"/>
  <c r="AH223" i="1"/>
  <c r="EZ222" i="1"/>
  <c r="EX222" i="1"/>
  <c r="EI222" i="1"/>
  <c r="EG222" i="1"/>
  <c r="DX222" i="1"/>
  <c r="DI222" i="1"/>
  <c r="CR222" i="1"/>
  <c r="CQ222" i="1"/>
  <c r="CT222" i="1" s="1"/>
  <c r="CP222" i="1"/>
  <c r="CN222" i="1"/>
  <c r="DL222" i="1" s="1"/>
  <c r="DO222" i="1" s="1"/>
  <c r="CM222" i="1"/>
  <c r="CC222" i="1"/>
  <c r="BT222" i="1"/>
  <c r="BE222" i="1"/>
  <c r="AN222" i="1"/>
  <c r="AU222" i="1" s="1"/>
  <c r="AM222" i="1"/>
  <c r="AP222" i="1" s="1"/>
  <c r="AL222" i="1"/>
  <c r="AJ222" i="1"/>
  <c r="AI222" i="1"/>
  <c r="AH222" i="1"/>
  <c r="EZ221" i="1"/>
  <c r="EX221" i="1"/>
  <c r="EI221" i="1"/>
  <c r="EG221" i="1"/>
  <c r="DX221" i="1"/>
  <c r="DI221" i="1"/>
  <c r="CR221" i="1"/>
  <c r="CQ221" i="1"/>
  <c r="CT221" i="1" s="1"/>
  <c r="CP221" i="1"/>
  <c r="CN221" i="1"/>
  <c r="DL221" i="1" s="1"/>
  <c r="DO221" i="1" s="1"/>
  <c r="CM221" i="1"/>
  <c r="CC221" i="1"/>
  <c r="BT221" i="1"/>
  <c r="BE221" i="1"/>
  <c r="AN221" i="1"/>
  <c r="AU221" i="1" s="1"/>
  <c r="AM221" i="1"/>
  <c r="AP221" i="1" s="1"/>
  <c r="AL221" i="1"/>
  <c r="AJ221" i="1"/>
  <c r="BH221" i="1" s="1"/>
  <c r="AI221" i="1"/>
  <c r="AH221" i="1"/>
  <c r="EZ220" i="1"/>
  <c r="EX220" i="1"/>
  <c r="EI220" i="1"/>
  <c r="EG220" i="1"/>
  <c r="DX220" i="1"/>
  <c r="DI220" i="1"/>
  <c r="CR220" i="1"/>
  <c r="CY220" i="1" s="1"/>
  <c r="CQ220" i="1"/>
  <c r="CP220" i="1"/>
  <c r="CN220" i="1"/>
  <c r="DL220" i="1" s="1"/>
  <c r="DO220" i="1" s="1"/>
  <c r="CM220" i="1"/>
  <c r="CC220" i="1"/>
  <c r="BT220" i="1"/>
  <c r="BE220" i="1"/>
  <c r="AN220" i="1"/>
  <c r="AU220" i="1" s="1"/>
  <c r="AM220" i="1"/>
  <c r="AL220" i="1"/>
  <c r="AJ220" i="1"/>
  <c r="BH220" i="1" s="1"/>
  <c r="AI220" i="1"/>
  <c r="AH220" i="1"/>
  <c r="EZ219" i="1"/>
  <c r="EX219" i="1"/>
  <c r="EI219" i="1"/>
  <c r="EG219" i="1"/>
  <c r="DX219" i="1"/>
  <c r="DI219" i="1"/>
  <c r="CR219" i="1"/>
  <c r="CY219" i="1" s="1"/>
  <c r="CQ219" i="1"/>
  <c r="CT219" i="1" s="1"/>
  <c r="CP219" i="1"/>
  <c r="CN219" i="1"/>
  <c r="DL219" i="1" s="1"/>
  <c r="DO219" i="1" s="1"/>
  <c r="CM219" i="1"/>
  <c r="CC219" i="1"/>
  <c r="BT219" i="1"/>
  <c r="BE219" i="1"/>
  <c r="AN219" i="1"/>
  <c r="AM219" i="1"/>
  <c r="AP219" i="1" s="1"/>
  <c r="AL219" i="1"/>
  <c r="AJ219" i="1"/>
  <c r="BH219" i="1" s="1"/>
  <c r="AI219" i="1"/>
  <c r="AH219" i="1"/>
  <c r="EZ218" i="1"/>
  <c r="EX218" i="1"/>
  <c r="EI218" i="1"/>
  <c r="EG218" i="1"/>
  <c r="DX218" i="1"/>
  <c r="DI218" i="1"/>
  <c r="CR218" i="1"/>
  <c r="CY218" i="1" s="1"/>
  <c r="CQ218" i="1"/>
  <c r="CT218" i="1" s="1"/>
  <c r="CP218" i="1"/>
  <c r="CN218" i="1"/>
  <c r="DL218" i="1" s="1"/>
  <c r="DO218" i="1" s="1"/>
  <c r="CM218" i="1"/>
  <c r="CC218" i="1"/>
  <c r="BT218" i="1"/>
  <c r="BE218" i="1"/>
  <c r="AN218" i="1"/>
  <c r="AM218" i="1"/>
  <c r="AP218" i="1" s="1"/>
  <c r="AL218" i="1"/>
  <c r="AJ218" i="1"/>
  <c r="BH218" i="1" s="1"/>
  <c r="AI218" i="1"/>
  <c r="AH218" i="1"/>
  <c r="EZ217" i="1"/>
  <c r="EX217" i="1"/>
  <c r="EI217" i="1"/>
  <c r="EG217" i="1"/>
  <c r="DX217" i="1"/>
  <c r="DI217" i="1"/>
  <c r="CR217" i="1"/>
  <c r="CY217" i="1" s="1"/>
  <c r="CQ217" i="1"/>
  <c r="CT217" i="1" s="1"/>
  <c r="CP217" i="1"/>
  <c r="CN217" i="1"/>
  <c r="DL217" i="1" s="1"/>
  <c r="DO217" i="1" s="1"/>
  <c r="CM217" i="1"/>
  <c r="CC217" i="1"/>
  <c r="BT217" i="1"/>
  <c r="BE217" i="1"/>
  <c r="AN217" i="1"/>
  <c r="AU217" i="1" s="1"/>
  <c r="AM217" i="1"/>
  <c r="AL217" i="1"/>
  <c r="AJ217" i="1"/>
  <c r="BH217" i="1" s="1"/>
  <c r="AI217" i="1"/>
  <c r="AH217" i="1"/>
  <c r="EZ216" i="1"/>
  <c r="EX216" i="1"/>
  <c r="EI216" i="1"/>
  <c r="EG216" i="1"/>
  <c r="DX216" i="1"/>
  <c r="DI216" i="1"/>
  <c r="CR216" i="1"/>
  <c r="CQ216" i="1"/>
  <c r="CT216" i="1" s="1"/>
  <c r="CP216" i="1"/>
  <c r="CN216" i="1"/>
  <c r="DL216" i="1" s="1"/>
  <c r="DO216" i="1" s="1"/>
  <c r="CM216" i="1"/>
  <c r="CC216" i="1"/>
  <c r="BT216" i="1"/>
  <c r="BE216" i="1"/>
  <c r="AN216" i="1"/>
  <c r="AU216" i="1" s="1"/>
  <c r="AM216" i="1"/>
  <c r="AL216" i="1"/>
  <c r="AJ216" i="1"/>
  <c r="BH216" i="1" s="1"/>
  <c r="AI216" i="1"/>
  <c r="AH216" i="1"/>
  <c r="EZ215" i="1"/>
  <c r="EX215" i="1"/>
  <c r="EI215" i="1"/>
  <c r="EG215" i="1"/>
  <c r="DX215" i="1"/>
  <c r="DI215" i="1"/>
  <c r="CR215" i="1"/>
  <c r="CQ215" i="1"/>
  <c r="CP215" i="1"/>
  <c r="CN215" i="1"/>
  <c r="CM215" i="1"/>
  <c r="CC215" i="1"/>
  <c r="BT215" i="1"/>
  <c r="BE215" i="1"/>
  <c r="AN215" i="1"/>
  <c r="AU215" i="1" s="1"/>
  <c r="AM215" i="1"/>
  <c r="AP215" i="1" s="1"/>
  <c r="AL215" i="1"/>
  <c r="AJ215" i="1"/>
  <c r="BH215" i="1" s="1"/>
  <c r="AI215" i="1"/>
  <c r="AH215" i="1"/>
  <c r="EZ214" i="1"/>
  <c r="EX214" i="1"/>
  <c r="EI214" i="1"/>
  <c r="EG214" i="1"/>
  <c r="DX214" i="1"/>
  <c r="DI214" i="1"/>
  <c r="CR214" i="1"/>
  <c r="CY214" i="1" s="1"/>
  <c r="CQ214" i="1"/>
  <c r="CT214" i="1" s="1"/>
  <c r="CP214" i="1"/>
  <c r="CN214" i="1"/>
  <c r="DL214" i="1" s="1"/>
  <c r="DO214" i="1" s="1"/>
  <c r="CM214" i="1"/>
  <c r="CC214" i="1"/>
  <c r="BT214" i="1"/>
  <c r="BE214" i="1"/>
  <c r="AN214" i="1"/>
  <c r="AU214" i="1" s="1"/>
  <c r="AM214" i="1"/>
  <c r="AP214" i="1" s="1"/>
  <c r="AL214" i="1"/>
  <c r="AJ214" i="1"/>
  <c r="BH214" i="1" s="1"/>
  <c r="AI214" i="1"/>
  <c r="AH214" i="1"/>
  <c r="EZ213" i="1"/>
  <c r="EX213" i="1"/>
  <c r="EI213" i="1"/>
  <c r="EG213" i="1"/>
  <c r="DX213" i="1"/>
  <c r="DI213" i="1"/>
  <c r="CR213" i="1"/>
  <c r="CY213" i="1" s="1"/>
  <c r="CQ213" i="1"/>
  <c r="CT213" i="1" s="1"/>
  <c r="CP213" i="1"/>
  <c r="CN213" i="1"/>
  <c r="CM213" i="1"/>
  <c r="CC213" i="1"/>
  <c r="BT213" i="1"/>
  <c r="BE213" i="1"/>
  <c r="AN213" i="1"/>
  <c r="AU213" i="1" s="1"/>
  <c r="AM213" i="1"/>
  <c r="AP213" i="1" s="1"/>
  <c r="AL213" i="1"/>
  <c r="AJ213" i="1"/>
  <c r="BH213" i="1" s="1"/>
  <c r="AI213" i="1"/>
  <c r="AH213" i="1"/>
  <c r="EZ212" i="1"/>
  <c r="EX212" i="1"/>
  <c r="EI212" i="1"/>
  <c r="EG212" i="1"/>
  <c r="DX212" i="1"/>
  <c r="DI212" i="1"/>
  <c r="CR212" i="1"/>
  <c r="CY212" i="1" s="1"/>
  <c r="CQ212" i="1"/>
  <c r="CT212" i="1" s="1"/>
  <c r="CP212" i="1"/>
  <c r="CN212" i="1"/>
  <c r="DL212" i="1" s="1"/>
  <c r="DO212" i="1" s="1"/>
  <c r="CM212" i="1"/>
  <c r="CC212" i="1"/>
  <c r="BT212" i="1"/>
  <c r="BE212" i="1"/>
  <c r="AN212" i="1"/>
  <c r="AU212" i="1" s="1"/>
  <c r="AM212" i="1"/>
  <c r="AP212" i="1" s="1"/>
  <c r="AL212" i="1"/>
  <c r="AJ212" i="1"/>
  <c r="BH212" i="1" s="1"/>
  <c r="AI212" i="1"/>
  <c r="AH212" i="1"/>
  <c r="EZ211" i="1"/>
  <c r="EX211" i="1"/>
  <c r="EI211" i="1"/>
  <c r="EG211" i="1"/>
  <c r="DX211" i="1"/>
  <c r="DI211" i="1"/>
  <c r="CR211" i="1"/>
  <c r="CY211" i="1" s="1"/>
  <c r="CQ211" i="1"/>
  <c r="CT211" i="1" s="1"/>
  <c r="CP211" i="1"/>
  <c r="CN211" i="1"/>
  <c r="DL211" i="1" s="1"/>
  <c r="DO211" i="1" s="1"/>
  <c r="CM211" i="1"/>
  <c r="CC211" i="1"/>
  <c r="BT211" i="1"/>
  <c r="BE211" i="1"/>
  <c r="AN211" i="1"/>
  <c r="AU211" i="1" s="1"/>
  <c r="AM211" i="1"/>
  <c r="AP211" i="1" s="1"/>
  <c r="AL211" i="1"/>
  <c r="AJ211" i="1"/>
  <c r="BH211" i="1" s="1"/>
  <c r="AI211" i="1"/>
  <c r="AH211" i="1"/>
  <c r="EZ210" i="1"/>
  <c r="EX210" i="1"/>
  <c r="EI210" i="1"/>
  <c r="EG210" i="1"/>
  <c r="DX210" i="1"/>
  <c r="DI210" i="1"/>
  <c r="CR210" i="1"/>
  <c r="CY210" i="1" s="1"/>
  <c r="CQ210" i="1"/>
  <c r="CT210" i="1" s="1"/>
  <c r="CP210" i="1"/>
  <c r="CN210" i="1"/>
  <c r="CM210" i="1"/>
  <c r="CC210" i="1"/>
  <c r="BT210" i="1"/>
  <c r="BE210" i="1"/>
  <c r="AN210" i="1"/>
  <c r="AU210" i="1" s="1"/>
  <c r="AM210" i="1"/>
  <c r="AP210" i="1" s="1"/>
  <c r="AL210" i="1"/>
  <c r="AJ210" i="1"/>
  <c r="BH210" i="1" s="1"/>
  <c r="AI210" i="1"/>
  <c r="AH210" i="1"/>
  <c r="EZ209" i="1"/>
  <c r="EX209" i="1"/>
  <c r="EI209" i="1"/>
  <c r="EG209" i="1"/>
  <c r="DX209" i="1"/>
  <c r="DI209" i="1"/>
  <c r="CR209" i="1"/>
  <c r="CY209" i="1" s="1"/>
  <c r="CQ209" i="1"/>
  <c r="CP209" i="1"/>
  <c r="CN209" i="1"/>
  <c r="DL209" i="1" s="1"/>
  <c r="DO209" i="1" s="1"/>
  <c r="CM209" i="1"/>
  <c r="CC209" i="1"/>
  <c r="BT209" i="1"/>
  <c r="BE209" i="1"/>
  <c r="AN209" i="1"/>
  <c r="AU209" i="1" s="1"/>
  <c r="AM209" i="1"/>
  <c r="AL209" i="1"/>
  <c r="AJ209" i="1"/>
  <c r="BH209" i="1" s="1"/>
  <c r="AI209" i="1"/>
  <c r="AH209" i="1"/>
  <c r="EZ208" i="1"/>
  <c r="EX208" i="1"/>
  <c r="EI208" i="1"/>
  <c r="EG208" i="1"/>
  <c r="DX208" i="1"/>
  <c r="DI208" i="1"/>
  <c r="CR208" i="1"/>
  <c r="CY208" i="1" s="1"/>
  <c r="CQ208" i="1"/>
  <c r="CT208" i="1" s="1"/>
  <c r="CP208" i="1"/>
  <c r="CN208" i="1"/>
  <c r="DL208" i="1" s="1"/>
  <c r="DO208" i="1" s="1"/>
  <c r="CM208" i="1"/>
  <c r="CC208" i="1"/>
  <c r="BT208" i="1"/>
  <c r="BE208" i="1"/>
  <c r="AN208" i="1"/>
  <c r="AM208" i="1"/>
  <c r="AP208" i="1" s="1"/>
  <c r="AL208" i="1"/>
  <c r="AJ208" i="1"/>
  <c r="BH208" i="1" s="1"/>
  <c r="AI208" i="1"/>
  <c r="AH208" i="1"/>
  <c r="EZ207" i="1"/>
  <c r="EX207" i="1"/>
  <c r="EI207" i="1"/>
  <c r="EG207" i="1"/>
  <c r="DX207" i="1"/>
  <c r="DI207" i="1"/>
  <c r="CR207" i="1"/>
  <c r="CY207" i="1" s="1"/>
  <c r="CQ207" i="1"/>
  <c r="CT207" i="1" s="1"/>
  <c r="CP207" i="1"/>
  <c r="CN207" i="1"/>
  <c r="DL207" i="1" s="1"/>
  <c r="DO207" i="1" s="1"/>
  <c r="CM207" i="1"/>
  <c r="CC207" i="1"/>
  <c r="BT207" i="1"/>
  <c r="BE207" i="1"/>
  <c r="AN207" i="1"/>
  <c r="AU207" i="1" s="1"/>
  <c r="AM207" i="1"/>
  <c r="AP207" i="1" s="1"/>
  <c r="AL207" i="1"/>
  <c r="AJ207" i="1"/>
  <c r="BH207" i="1" s="1"/>
  <c r="AI207" i="1"/>
  <c r="AH207" i="1"/>
  <c r="EZ206" i="1"/>
  <c r="EX206" i="1"/>
  <c r="EI206" i="1"/>
  <c r="EG206" i="1"/>
  <c r="DX206" i="1"/>
  <c r="DI206" i="1"/>
  <c r="CR206" i="1"/>
  <c r="CQ206" i="1"/>
  <c r="CT206" i="1" s="1"/>
  <c r="CP206" i="1"/>
  <c r="CN206" i="1"/>
  <c r="DL206" i="1" s="1"/>
  <c r="DO206" i="1" s="1"/>
  <c r="CM206" i="1"/>
  <c r="CC206" i="1"/>
  <c r="BT206" i="1"/>
  <c r="BE206" i="1"/>
  <c r="AN206" i="1"/>
  <c r="AU206" i="1" s="1"/>
  <c r="AM206" i="1"/>
  <c r="AP206" i="1" s="1"/>
  <c r="AL206" i="1"/>
  <c r="AJ206" i="1"/>
  <c r="BH206" i="1" s="1"/>
  <c r="AI206" i="1"/>
  <c r="AH206" i="1"/>
  <c r="EZ205" i="1"/>
  <c r="EX205" i="1"/>
  <c r="EI205" i="1"/>
  <c r="EG205" i="1"/>
  <c r="DX205" i="1"/>
  <c r="DI205" i="1"/>
  <c r="CR205" i="1"/>
  <c r="CY205" i="1" s="1"/>
  <c r="CQ205" i="1"/>
  <c r="CP205" i="1"/>
  <c r="CN205" i="1"/>
  <c r="DL205" i="1" s="1"/>
  <c r="DO205" i="1" s="1"/>
  <c r="CM205" i="1"/>
  <c r="CC205" i="1"/>
  <c r="BT205" i="1"/>
  <c r="BE205" i="1"/>
  <c r="AN205" i="1"/>
  <c r="AU205" i="1" s="1"/>
  <c r="AM205" i="1"/>
  <c r="AL205" i="1"/>
  <c r="AJ205" i="1"/>
  <c r="BH205" i="1" s="1"/>
  <c r="AI205" i="1"/>
  <c r="AH205" i="1"/>
  <c r="EZ204" i="1"/>
  <c r="EX204" i="1"/>
  <c r="EI204" i="1"/>
  <c r="EG204" i="1"/>
  <c r="DX204" i="1"/>
  <c r="DI204" i="1"/>
  <c r="CR204" i="1"/>
  <c r="CY204" i="1" s="1"/>
  <c r="CQ204" i="1"/>
  <c r="CT204" i="1" s="1"/>
  <c r="CP204" i="1"/>
  <c r="CN204" i="1"/>
  <c r="DL204" i="1" s="1"/>
  <c r="DO204" i="1" s="1"/>
  <c r="CM204" i="1"/>
  <c r="CC204" i="1"/>
  <c r="BT204" i="1"/>
  <c r="BE204" i="1"/>
  <c r="AN204" i="1"/>
  <c r="AU204" i="1" s="1"/>
  <c r="AM204" i="1"/>
  <c r="AP204" i="1" s="1"/>
  <c r="AL204" i="1"/>
  <c r="AJ204" i="1"/>
  <c r="BH204" i="1" s="1"/>
  <c r="AI204" i="1"/>
  <c r="AH204" i="1"/>
  <c r="EZ203" i="1"/>
  <c r="EX203" i="1"/>
  <c r="EI203" i="1"/>
  <c r="EG203" i="1"/>
  <c r="DX203" i="1"/>
  <c r="DI203" i="1"/>
  <c r="CR203" i="1"/>
  <c r="CY203" i="1" s="1"/>
  <c r="CQ203" i="1"/>
  <c r="CT203" i="1" s="1"/>
  <c r="CP203" i="1"/>
  <c r="CN203" i="1"/>
  <c r="DL203" i="1" s="1"/>
  <c r="DO203" i="1" s="1"/>
  <c r="CM203" i="1"/>
  <c r="CC203" i="1"/>
  <c r="BT203" i="1"/>
  <c r="BE203" i="1"/>
  <c r="AN203" i="1"/>
  <c r="AU203" i="1" s="1"/>
  <c r="AM203" i="1"/>
  <c r="AP203" i="1" s="1"/>
  <c r="AL203" i="1"/>
  <c r="AJ203" i="1"/>
  <c r="BH203" i="1" s="1"/>
  <c r="AI203" i="1"/>
  <c r="AH203" i="1"/>
  <c r="EZ202" i="1"/>
  <c r="EX202" i="1"/>
  <c r="EI202" i="1"/>
  <c r="EG202" i="1"/>
  <c r="DX202" i="1"/>
  <c r="DI202" i="1"/>
  <c r="CR202" i="1"/>
  <c r="CQ202" i="1"/>
  <c r="CT202" i="1" s="1"/>
  <c r="CP202" i="1"/>
  <c r="CN202" i="1"/>
  <c r="CM202" i="1"/>
  <c r="CC202" i="1"/>
  <c r="BT202" i="1"/>
  <c r="BE202" i="1"/>
  <c r="AN202" i="1"/>
  <c r="AU202" i="1" s="1"/>
  <c r="AM202" i="1"/>
  <c r="AL202" i="1"/>
  <c r="AJ202" i="1"/>
  <c r="BH202" i="1" s="1"/>
  <c r="AI202" i="1"/>
  <c r="AH202" i="1"/>
  <c r="EZ201" i="1"/>
  <c r="EX201" i="1"/>
  <c r="EI201" i="1"/>
  <c r="EG201" i="1"/>
  <c r="DX201" i="1"/>
  <c r="DI201" i="1"/>
  <c r="CR201" i="1"/>
  <c r="CY201" i="1" s="1"/>
  <c r="CQ201" i="1"/>
  <c r="CP201" i="1"/>
  <c r="CN201" i="1"/>
  <c r="DL201" i="1" s="1"/>
  <c r="DO201" i="1" s="1"/>
  <c r="CM201" i="1"/>
  <c r="CC201" i="1"/>
  <c r="BT201" i="1"/>
  <c r="BE201" i="1"/>
  <c r="AN201" i="1"/>
  <c r="AU201" i="1" s="1"/>
  <c r="AM201" i="1"/>
  <c r="AL201" i="1"/>
  <c r="AJ201" i="1"/>
  <c r="BH201" i="1" s="1"/>
  <c r="AI201" i="1"/>
  <c r="AH201" i="1"/>
  <c r="EZ200" i="1"/>
  <c r="EX200" i="1"/>
  <c r="EI200" i="1"/>
  <c r="EG200" i="1"/>
  <c r="DX200" i="1"/>
  <c r="DI200" i="1"/>
  <c r="CR200" i="1"/>
  <c r="CY200" i="1" s="1"/>
  <c r="CQ200" i="1"/>
  <c r="CT200" i="1" s="1"/>
  <c r="CP200" i="1"/>
  <c r="CN200" i="1"/>
  <c r="DL200" i="1" s="1"/>
  <c r="DO200" i="1" s="1"/>
  <c r="CM200" i="1"/>
  <c r="CC200" i="1"/>
  <c r="BT200" i="1"/>
  <c r="BE200" i="1"/>
  <c r="AN200" i="1"/>
  <c r="AM200" i="1"/>
  <c r="AP200" i="1" s="1"/>
  <c r="AL200" i="1"/>
  <c r="AJ200" i="1"/>
  <c r="BH200" i="1" s="1"/>
  <c r="AI200" i="1"/>
  <c r="AH200" i="1"/>
  <c r="EZ199" i="1"/>
  <c r="EX199" i="1"/>
  <c r="EI199" i="1"/>
  <c r="EG199" i="1"/>
  <c r="DX199" i="1"/>
  <c r="DI199" i="1"/>
  <c r="CR199" i="1"/>
  <c r="CY199" i="1" s="1"/>
  <c r="CQ199" i="1"/>
  <c r="CT199" i="1" s="1"/>
  <c r="CP199" i="1"/>
  <c r="CN199" i="1"/>
  <c r="DL199" i="1" s="1"/>
  <c r="DO199" i="1" s="1"/>
  <c r="CM199" i="1"/>
  <c r="CC199" i="1"/>
  <c r="BT199" i="1"/>
  <c r="BE199" i="1"/>
  <c r="AN199" i="1"/>
  <c r="AU199" i="1" s="1"/>
  <c r="AM199" i="1"/>
  <c r="AP199" i="1" s="1"/>
  <c r="AL199" i="1"/>
  <c r="AJ199" i="1"/>
  <c r="BH199" i="1" s="1"/>
  <c r="AI199" i="1"/>
  <c r="AH199" i="1"/>
  <c r="EZ198" i="1"/>
  <c r="EX198" i="1"/>
  <c r="EI198" i="1"/>
  <c r="EG198" i="1"/>
  <c r="DX198" i="1"/>
  <c r="DI198" i="1"/>
  <c r="CR198" i="1"/>
  <c r="CQ198" i="1"/>
  <c r="CT198" i="1" s="1"/>
  <c r="CP198" i="1"/>
  <c r="CN198" i="1"/>
  <c r="DL198" i="1" s="1"/>
  <c r="DO198" i="1" s="1"/>
  <c r="CM198" i="1"/>
  <c r="CC198" i="1"/>
  <c r="BT198" i="1"/>
  <c r="BE198" i="1"/>
  <c r="AN198" i="1"/>
  <c r="AU198" i="1" s="1"/>
  <c r="AM198" i="1"/>
  <c r="AP198" i="1" s="1"/>
  <c r="AL198" i="1"/>
  <c r="AJ198" i="1"/>
  <c r="BH198" i="1" s="1"/>
  <c r="AI198" i="1"/>
  <c r="AH198" i="1"/>
  <c r="EZ197" i="1"/>
  <c r="EX197" i="1"/>
  <c r="EI197" i="1"/>
  <c r="EG197" i="1"/>
  <c r="DX197" i="1"/>
  <c r="DI197" i="1"/>
  <c r="CR197" i="1"/>
  <c r="CY197" i="1" s="1"/>
  <c r="CQ197" i="1"/>
  <c r="CT197" i="1" s="1"/>
  <c r="CP197" i="1"/>
  <c r="CN197" i="1"/>
  <c r="DL197" i="1" s="1"/>
  <c r="DO197" i="1" s="1"/>
  <c r="CM197" i="1"/>
  <c r="CC197" i="1"/>
  <c r="BT197" i="1"/>
  <c r="BE197" i="1"/>
  <c r="AN197" i="1"/>
  <c r="AU197" i="1" s="1"/>
  <c r="AM197" i="1"/>
  <c r="AP197" i="1" s="1"/>
  <c r="AL197" i="1"/>
  <c r="AJ197" i="1"/>
  <c r="BH197" i="1" s="1"/>
  <c r="AI197" i="1"/>
  <c r="AH197" i="1"/>
  <c r="EZ196" i="1"/>
  <c r="EX196" i="1"/>
  <c r="EI196" i="1"/>
  <c r="EG196" i="1"/>
  <c r="DX196" i="1"/>
  <c r="DI196" i="1"/>
  <c r="CR196" i="1"/>
  <c r="CY196" i="1" s="1"/>
  <c r="CQ196" i="1"/>
  <c r="CT196" i="1" s="1"/>
  <c r="CP196" i="1"/>
  <c r="CN196" i="1"/>
  <c r="DL196" i="1" s="1"/>
  <c r="DO196" i="1" s="1"/>
  <c r="CM196" i="1"/>
  <c r="CC196" i="1"/>
  <c r="BT196" i="1"/>
  <c r="BE196" i="1"/>
  <c r="AN196" i="1"/>
  <c r="AU196" i="1" s="1"/>
  <c r="AM196" i="1"/>
  <c r="AP196" i="1" s="1"/>
  <c r="AL196" i="1"/>
  <c r="AJ196" i="1"/>
  <c r="BH196" i="1" s="1"/>
  <c r="AI196" i="1"/>
  <c r="AH196" i="1"/>
  <c r="EZ195" i="1"/>
  <c r="EX195" i="1"/>
  <c r="EI195" i="1"/>
  <c r="EG195" i="1"/>
  <c r="DX195" i="1"/>
  <c r="DI195" i="1"/>
  <c r="CR195" i="1"/>
  <c r="CY195" i="1" s="1"/>
  <c r="CQ195" i="1"/>
  <c r="CT195" i="1" s="1"/>
  <c r="CP195" i="1"/>
  <c r="CN195" i="1"/>
  <c r="DL195" i="1" s="1"/>
  <c r="DO195" i="1" s="1"/>
  <c r="CM195" i="1"/>
  <c r="CC195" i="1"/>
  <c r="BT195" i="1"/>
  <c r="BE195" i="1"/>
  <c r="AN195" i="1"/>
  <c r="AU195" i="1" s="1"/>
  <c r="AM195" i="1"/>
  <c r="AL195" i="1"/>
  <c r="AJ195" i="1"/>
  <c r="BH195" i="1" s="1"/>
  <c r="AI195" i="1"/>
  <c r="AH195" i="1"/>
  <c r="EZ194" i="1"/>
  <c r="EX194" i="1"/>
  <c r="EI194" i="1"/>
  <c r="EG194" i="1"/>
  <c r="DX194" i="1"/>
  <c r="DI194" i="1"/>
  <c r="CR194" i="1"/>
  <c r="CQ194" i="1"/>
  <c r="CT194" i="1" s="1"/>
  <c r="CP194" i="1"/>
  <c r="CN194" i="1"/>
  <c r="DL194" i="1" s="1"/>
  <c r="DO194" i="1" s="1"/>
  <c r="CM194" i="1"/>
  <c r="CC194" i="1"/>
  <c r="BT194" i="1"/>
  <c r="BE194" i="1"/>
  <c r="AN194" i="1"/>
  <c r="AU194" i="1" s="1"/>
  <c r="AM194" i="1"/>
  <c r="AP194" i="1" s="1"/>
  <c r="AL194" i="1"/>
  <c r="AJ194" i="1"/>
  <c r="BH194" i="1" s="1"/>
  <c r="AI194" i="1"/>
  <c r="AH194" i="1"/>
  <c r="EZ193" i="1"/>
  <c r="EX193" i="1"/>
  <c r="EI193" i="1"/>
  <c r="EG193" i="1"/>
  <c r="DX193" i="1"/>
  <c r="DI193" i="1"/>
  <c r="CR193" i="1"/>
  <c r="CY193" i="1" s="1"/>
  <c r="CQ193" i="1"/>
  <c r="CP193" i="1"/>
  <c r="CN193" i="1"/>
  <c r="DL193" i="1" s="1"/>
  <c r="DO193" i="1" s="1"/>
  <c r="CM193" i="1"/>
  <c r="CC193" i="1"/>
  <c r="BT193" i="1"/>
  <c r="BE193" i="1"/>
  <c r="AN193" i="1"/>
  <c r="AU193" i="1" s="1"/>
  <c r="AM193" i="1"/>
  <c r="AP193" i="1" s="1"/>
  <c r="AL193" i="1"/>
  <c r="AJ193" i="1"/>
  <c r="BH193" i="1" s="1"/>
  <c r="AI193" i="1"/>
  <c r="AH193" i="1"/>
  <c r="EZ192" i="1"/>
  <c r="EX192" i="1"/>
  <c r="EI192" i="1"/>
  <c r="EG192" i="1"/>
  <c r="DX192" i="1"/>
  <c r="DI192" i="1"/>
  <c r="CR192" i="1"/>
  <c r="CY192" i="1" s="1"/>
  <c r="CQ192" i="1"/>
  <c r="CT192" i="1" s="1"/>
  <c r="CP192" i="1"/>
  <c r="CN192" i="1"/>
  <c r="DL192" i="1" s="1"/>
  <c r="DO192" i="1" s="1"/>
  <c r="CM192" i="1"/>
  <c r="CC192" i="1"/>
  <c r="BT192" i="1"/>
  <c r="BE192" i="1"/>
  <c r="AN192" i="1"/>
  <c r="AU192" i="1" s="1"/>
  <c r="AM192" i="1"/>
  <c r="AP192" i="1" s="1"/>
  <c r="AL192" i="1"/>
  <c r="AJ192" i="1"/>
  <c r="BH192" i="1" s="1"/>
  <c r="AI192" i="1"/>
  <c r="AH192" i="1"/>
  <c r="EZ191" i="1"/>
  <c r="EX191" i="1"/>
  <c r="EI191" i="1"/>
  <c r="EG191" i="1"/>
  <c r="DX191" i="1"/>
  <c r="DI191" i="1"/>
  <c r="CR191" i="1"/>
  <c r="CY191" i="1" s="1"/>
  <c r="CQ191" i="1"/>
  <c r="CT191" i="1" s="1"/>
  <c r="CP191" i="1"/>
  <c r="CN191" i="1"/>
  <c r="CM191" i="1"/>
  <c r="CC191" i="1"/>
  <c r="BT191" i="1"/>
  <c r="BE191" i="1"/>
  <c r="AN191" i="1"/>
  <c r="AM191" i="1"/>
  <c r="AP191" i="1" s="1"/>
  <c r="AL191" i="1"/>
  <c r="AJ191" i="1"/>
  <c r="BH191" i="1" s="1"/>
  <c r="AI191" i="1"/>
  <c r="AH191" i="1"/>
  <c r="EZ190" i="1"/>
  <c r="EX190" i="1"/>
  <c r="EI190" i="1"/>
  <c r="EG190" i="1"/>
  <c r="DX190" i="1"/>
  <c r="DI190" i="1"/>
  <c r="CR190" i="1"/>
  <c r="CY190" i="1" s="1"/>
  <c r="CQ190" i="1"/>
  <c r="CT190" i="1" s="1"/>
  <c r="CP190" i="1"/>
  <c r="CN190" i="1"/>
  <c r="DL190" i="1" s="1"/>
  <c r="DO190" i="1" s="1"/>
  <c r="CM190" i="1"/>
  <c r="CC190" i="1"/>
  <c r="BT190" i="1"/>
  <c r="BE190" i="1"/>
  <c r="AN190" i="1"/>
  <c r="AU190" i="1" s="1"/>
  <c r="AM190" i="1"/>
  <c r="AP190" i="1" s="1"/>
  <c r="AL190" i="1"/>
  <c r="AJ190" i="1"/>
  <c r="BH190" i="1" s="1"/>
  <c r="AI190" i="1"/>
  <c r="AH190" i="1"/>
  <c r="EZ189" i="1"/>
  <c r="EX189" i="1"/>
  <c r="EI189" i="1"/>
  <c r="EG189" i="1"/>
  <c r="DX189" i="1"/>
  <c r="DI189" i="1"/>
  <c r="CR189" i="1"/>
  <c r="CQ189" i="1"/>
  <c r="CT189" i="1" s="1"/>
  <c r="CP189" i="1"/>
  <c r="CN189" i="1"/>
  <c r="DL189" i="1" s="1"/>
  <c r="DO189" i="1" s="1"/>
  <c r="CM189" i="1"/>
  <c r="CC189" i="1"/>
  <c r="BT189" i="1"/>
  <c r="BE189" i="1"/>
  <c r="AN189" i="1"/>
  <c r="AU189" i="1" s="1"/>
  <c r="AM189" i="1"/>
  <c r="AL189" i="1"/>
  <c r="AJ189" i="1"/>
  <c r="BH189" i="1" s="1"/>
  <c r="AI189" i="1"/>
  <c r="AH189" i="1"/>
  <c r="EZ188" i="1"/>
  <c r="EX188" i="1"/>
  <c r="EI188" i="1"/>
  <c r="EG188" i="1"/>
  <c r="DX188" i="1"/>
  <c r="DI188" i="1"/>
  <c r="CR188" i="1"/>
  <c r="CY188" i="1" s="1"/>
  <c r="CQ188" i="1"/>
  <c r="CT188" i="1" s="1"/>
  <c r="CP188" i="1"/>
  <c r="CN188" i="1"/>
  <c r="DL188" i="1" s="1"/>
  <c r="DO188" i="1" s="1"/>
  <c r="CM188" i="1"/>
  <c r="CC188" i="1"/>
  <c r="BT188" i="1"/>
  <c r="BE188" i="1"/>
  <c r="AN188" i="1"/>
  <c r="AU188" i="1" s="1"/>
  <c r="AM188" i="1"/>
  <c r="AL188" i="1"/>
  <c r="AJ188" i="1"/>
  <c r="BH188" i="1" s="1"/>
  <c r="AI188" i="1"/>
  <c r="AH188" i="1"/>
  <c r="EZ187" i="1"/>
  <c r="EX187" i="1"/>
  <c r="EI187" i="1"/>
  <c r="EG187" i="1"/>
  <c r="DX187" i="1"/>
  <c r="DI187" i="1"/>
  <c r="CR187" i="1"/>
  <c r="CQ187" i="1"/>
  <c r="CT187" i="1" s="1"/>
  <c r="CP187" i="1"/>
  <c r="CN187" i="1"/>
  <c r="CM187" i="1"/>
  <c r="CC187" i="1"/>
  <c r="BT187" i="1"/>
  <c r="BE187" i="1"/>
  <c r="AN187" i="1"/>
  <c r="AU187" i="1" s="1"/>
  <c r="AM187" i="1"/>
  <c r="AL187" i="1"/>
  <c r="AJ187" i="1"/>
  <c r="BH187" i="1" s="1"/>
  <c r="AI187" i="1"/>
  <c r="AH187" i="1"/>
  <c r="EZ186" i="1"/>
  <c r="EX186" i="1"/>
  <c r="EI186" i="1"/>
  <c r="EG186" i="1"/>
  <c r="DX186" i="1"/>
  <c r="DI186" i="1"/>
  <c r="CR186" i="1"/>
  <c r="CY186" i="1" s="1"/>
  <c r="CQ186" i="1"/>
  <c r="CP186" i="1"/>
  <c r="CN186" i="1"/>
  <c r="DL186" i="1" s="1"/>
  <c r="DO186" i="1" s="1"/>
  <c r="CM186" i="1"/>
  <c r="CC186" i="1"/>
  <c r="BT186" i="1"/>
  <c r="BE186" i="1"/>
  <c r="AN186" i="1"/>
  <c r="AU186" i="1" s="1"/>
  <c r="AM186" i="1"/>
  <c r="AL186" i="1"/>
  <c r="AJ186" i="1"/>
  <c r="BH186" i="1" s="1"/>
  <c r="AI186" i="1"/>
  <c r="AH186" i="1"/>
  <c r="EZ185" i="1"/>
  <c r="EX185" i="1"/>
  <c r="EI185" i="1"/>
  <c r="EG185" i="1"/>
  <c r="DX185" i="1"/>
  <c r="DI185" i="1"/>
  <c r="CR185" i="1"/>
  <c r="CQ185" i="1"/>
  <c r="CT185" i="1" s="1"/>
  <c r="CP185" i="1"/>
  <c r="CN185" i="1"/>
  <c r="DL185" i="1" s="1"/>
  <c r="DO185" i="1" s="1"/>
  <c r="CM185" i="1"/>
  <c r="CC185" i="1"/>
  <c r="BT185" i="1"/>
  <c r="BE185" i="1"/>
  <c r="AN185" i="1"/>
  <c r="AU185" i="1" s="1"/>
  <c r="AM185" i="1"/>
  <c r="AL185" i="1"/>
  <c r="AJ185" i="1"/>
  <c r="BH185" i="1" s="1"/>
  <c r="AI185" i="1"/>
  <c r="AH185" i="1"/>
  <c r="EZ184" i="1"/>
  <c r="EX184" i="1"/>
  <c r="EI184" i="1"/>
  <c r="EG184" i="1"/>
  <c r="DX184" i="1"/>
  <c r="DI184" i="1"/>
  <c r="CR184" i="1"/>
  <c r="CQ184" i="1"/>
  <c r="CT184" i="1" s="1"/>
  <c r="CP184" i="1"/>
  <c r="CN184" i="1"/>
  <c r="CM184" i="1"/>
  <c r="CC184" i="1"/>
  <c r="BT184" i="1"/>
  <c r="BE184" i="1"/>
  <c r="AN184" i="1"/>
  <c r="AU184" i="1" s="1"/>
  <c r="AM184" i="1"/>
  <c r="AL184" i="1"/>
  <c r="AJ184" i="1"/>
  <c r="BH184" i="1" s="1"/>
  <c r="AI184" i="1"/>
  <c r="AH184" i="1"/>
  <c r="EZ183" i="1"/>
  <c r="EX183" i="1"/>
  <c r="EI183" i="1"/>
  <c r="EG183" i="1"/>
  <c r="DX183" i="1"/>
  <c r="DI183" i="1"/>
  <c r="CR183" i="1"/>
  <c r="CQ183" i="1"/>
  <c r="CT183" i="1" s="1"/>
  <c r="CP183" i="1"/>
  <c r="CN183" i="1"/>
  <c r="DL183" i="1" s="1"/>
  <c r="DO183" i="1" s="1"/>
  <c r="CM183" i="1"/>
  <c r="CC183" i="1"/>
  <c r="BT183" i="1"/>
  <c r="BE183" i="1"/>
  <c r="AN183" i="1"/>
  <c r="AM183" i="1"/>
  <c r="AP183" i="1" s="1"/>
  <c r="AL183" i="1"/>
  <c r="AJ183" i="1"/>
  <c r="BH183" i="1" s="1"/>
  <c r="AI183" i="1"/>
  <c r="AH183" i="1"/>
  <c r="EZ182" i="1"/>
  <c r="EX182" i="1"/>
  <c r="EI182" i="1"/>
  <c r="EG182" i="1"/>
  <c r="DX182" i="1"/>
  <c r="DI182" i="1"/>
  <c r="CR182" i="1"/>
  <c r="CY182" i="1" s="1"/>
  <c r="CQ182" i="1"/>
  <c r="CT182" i="1" s="1"/>
  <c r="CP182" i="1"/>
  <c r="CN182" i="1"/>
  <c r="DL182" i="1" s="1"/>
  <c r="DO182" i="1" s="1"/>
  <c r="CM182" i="1"/>
  <c r="CC182" i="1"/>
  <c r="BT182" i="1"/>
  <c r="BE182" i="1"/>
  <c r="AN182" i="1"/>
  <c r="AM182" i="1"/>
  <c r="AP182" i="1" s="1"/>
  <c r="AL182" i="1"/>
  <c r="AJ182" i="1"/>
  <c r="BH182" i="1" s="1"/>
  <c r="AI182" i="1"/>
  <c r="AH182" i="1"/>
  <c r="EZ181" i="1"/>
  <c r="EX181" i="1"/>
  <c r="EI181" i="1"/>
  <c r="EG181" i="1"/>
  <c r="DX181" i="1"/>
  <c r="DI181" i="1"/>
  <c r="CR181" i="1"/>
  <c r="CY181" i="1" s="1"/>
  <c r="CQ181" i="1"/>
  <c r="CT181" i="1" s="1"/>
  <c r="CP181" i="1"/>
  <c r="CN181" i="1"/>
  <c r="DL181" i="1" s="1"/>
  <c r="DO181" i="1" s="1"/>
  <c r="CM181" i="1"/>
  <c r="CC181" i="1"/>
  <c r="BT181" i="1"/>
  <c r="BE181" i="1"/>
  <c r="AN181" i="1"/>
  <c r="AU181" i="1" s="1"/>
  <c r="AM181" i="1"/>
  <c r="AL181" i="1"/>
  <c r="AJ181" i="1"/>
  <c r="BH181" i="1" s="1"/>
  <c r="AI181" i="1"/>
  <c r="AH181" i="1"/>
  <c r="CW181" i="1" s="1"/>
  <c r="EZ180" i="1"/>
  <c r="EX180" i="1"/>
  <c r="EI180" i="1"/>
  <c r="EG180" i="1"/>
  <c r="DX180" i="1"/>
  <c r="DI180" i="1"/>
  <c r="CR180" i="1"/>
  <c r="CY180" i="1" s="1"/>
  <c r="CQ180" i="1"/>
  <c r="CT180" i="1" s="1"/>
  <c r="CP180" i="1"/>
  <c r="CN180" i="1"/>
  <c r="DL180" i="1" s="1"/>
  <c r="DO180" i="1" s="1"/>
  <c r="CM180" i="1"/>
  <c r="CC180" i="1"/>
  <c r="BT180" i="1"/>
  <c r="BE180" i="1"/>
  <c r="AN180" i="1"/>
  <c r="AM180" i="1"/>
  <c r="AP180" i="1" s="1"/>
  <c r="AL180" i="1"/>
  <c r="AJ180" i="1"/>
  <c r="BH180" i="1" s="1"/>
  <c r="AI180" i="1"/>
  <c r="AH180" i="1"/>
  <c r="EZ179" i="1"/>
  <c r="EX179" i="1"/>
  <c r="EI179" i="1"/>
  <c r="EG179" i="1"/>
  <c r="DX179" i="1"/>
  <c r="DI179" i="1"/>
  <c r="CR179" i="1"/>
  <c r="CY179" i="1" s="1"/>
  <c r="CQ179" i="1"/>
  <c r="CT179" i="1" s="1"/>
  <c r="CP179" i="1"/>
  <c r="CN179" i="1"/>
  <c r="DL179" i="1" s="1"/>
  <c r="DO179" i="1" s="1"/>
  <c r="CM179" i="1"/>
  <c r="CC179" i="1"/>
  <c r="BT179" i="1"/>
  <c r="BE179" i="1"/>
  <c r="AN179" i="1"/>
  <c r="AM179" i="1"/>
  <c r="AP179" i="1" s="1"/>
  <c r="AL179" i="1"/>
  <c r="AJ179" i="1"/>
  <c r="BH179" i="1" s="1"/>
  <c r="AI179" i="1"/>
  <c r="AH179" i="1"/>
  <c r="EZ178" i="1"/>
  <c r="EX178" i="1"/>
  <c r="EI178" i="1"/>
  <c r="EG178" i="1"/>
  <c r="DX178" i="1"/>
  <c r="DI178" i="1"/>
  <c r="CR178" i="1"/>
  <c r="CY178" i="1" s="1"/>
  <c r="CQ178" i="1"/>
  <c r="CT178" i="1" s="1"/>
  <c r="CP178" i="1"/>
  <c r="CN178" i="1"/>
  <c r="DL178" i="1" s="1"/>
  <c r="DO178" i="1" s="1"/>
  <c r="CM178" i="1"/>
  <c r="CC178" i="1"/>
  <c r="BT178" i="1"/>
  <c r="BE178" i="1"/>
  <c r="AN178" i="1"/>
  <c r="AM178" i="1"/>
  <c r="AL178" i="1"/>
  <c r="AJ178" i="1"/>
  <c r="BH178" i="1" s="1"/>
  <c r="AI178" i="1"/>
  <c r="AH178" i="1"/>
  <c r="EZ177" i="1"/>
  <c r="EX177" i="1"/>
  <c r="EI177" i="1"/>
  <c r="EG177" i="1"/>
  <c r="DX177" i="1"/>
  <c r="DI177" i="1"/>
  <c r="CR177" i="1"/>
  <c r="CY177" i="1" s="1"/>
  <c r="CQ177" i="1"/>
  <c r="CT177" i="1" s="1"/>
  <c r="CP177" i="1"/>
  <c r="CN177" i="1"/>
  <c r="DL177" i="1" s="1"/>
  <c r="DO177" i="1" s="1"/>
  <c r="CM177" i="1"/>
  <c r="CC177" i="1"/>
  <c r="BT177" i="1"/>
  <c r="BE177" i="1"/>
  <c r="AN177" i="1"/>
  <c r="AU177" i="1" s="1"/>
  <c r="AM177" i="1"/>
  <c r="AL177" i="1"/>
  <c r="AJ177" i="1"/>
  <c r="BH177" i="1" s="1"/>
  <c r="AI177" i="1"/>
  <c r="AH177" i="1"/>
  <c r="EZ176" i="1"/>
  <c r="EX176" i="1"/>
  <c r="EI176" i="1"/>
  <c r="EG176" i="1"/>
  <c r="DX176" i="1"/>
  <c r="DI176" i="1"/>
  <c r="CR176" i="1"/>
  <c r="CQ176" i="1"/>
  <c r="CT176" i="1" s="1"/>
  <c r="CP176" i="1"/>
  <c r="CN176" i="1"/>
  <c r="DL176" i="1" s="1"/>
  <c r="DO176" i="1" s="1"/>
  <c r="CM176" i="1"/>
  <c r="CC176" i="1"/>
  <c r="BT176" i="1"/>
  <c r="BE176" i="1"/>
  <c r="AN176" i="1"/>
  <c r="AU176" i="1" s="1"/>
  <c r="AM176" i="1"/>
  <c r="AP176" i="1" s="1"/>
  <c r="AL176" i="1"/>
  <c r="AJ176" i="1"/>
  <c r="BH176" i="1" s="1"/>
  <c r="AI176" i="1"/>
  <c r="AH176" i="1"/>
  <c r="EZ175" i="1"/>
  <c r="EX175" i="1"/>
  <c r="EI175" i="1"/>
  <c r="EG175" i="1"/>
  <c r="DX175" i="1"/>
  <c r="DI175" i="1"/>
  <c r="CR175" i="1"/>
  <c r="CY175" i="1" s="1"/>
  <c r="CQ175" i="1"/>
  <c r="CP175" i="1"/>
  <c r="CN175" i="1"/>
  <c r="DL175" i="1" s="1"/>
  <c r="DO175" i="1" s="1"/>
  <c r="CM175" i="1"/>
  <c r="CC175" i="1"/>
  <c r="BT175" i="1"/>
  <c r="BE175" i="1"/>
  <c r="AN175" i="1"/>
  <c r="AU175" i="1" s="1"/>
  <c r="AM175" i="1"/>
  <c r="AP175" i="1" s="1"/>
  <c r="AL175" i="1"/>
  <c r="AJ175" i="1"/>
  <c r="BH175" i="1" s="1"/>
  <c r="AI175" i="1"/>
  <c r="AH175" i="1"/>
  <c r="EZ174" i="1"/>
  <c r="EX174" i="1"/>
  <c r="EI174" i="1"/>
  <c r="EG174" i="1"/>
  <c r="DX174" i="1"/>
  <c r="DI174" i="1"/>
  <c r="CR174" i="1"/>
  <c r="CY174" i="1" s="1"/>
  <c r="CQ174" i="1"/>
  <c r="CT174" i="1" s="1"/>
  <c r="CP174" i="1"/>
  <c r="CN174" i="1"/>
  <c r="DL174" i="1" s="1"/>
  <c r="DO174" i="1" s="1"/>
  <c r="CM174" i="1"/>
  <c r="CC174" i="1"/>
  <c r="BT174" i="1"/>
  <c r="BE174" i="1"/>
  <c r="AN174" i="1"/>
  <c r="AU174" i="1" s="1"/>
  <c r="AM174" i="1"/>
  <c r="AP174" i="1" s="1"/>
  <c r="AL174" i="1"/>
  <c r="AJ174" i="1"/>
  <c r="BH174" i="1" s="1"/>
  <c r="AI174" i="1"/>
  <c r="AH174" i="1"/>
  <c r="EZ173" i="1"/>
  <c r="EX173" i="1"/>
  <c r="EI173" i="1"/>
  <c r="EG173" i="1"/>
  <c r="DX173" i="1"/>
  <c r="DI173" i="1"/>
  <c r="CR173" i="1"/>
  <c r="CY173" i="1" s="1"/>
  <c r="CQ173" i="1"/>
  <c r="CT173" i="1" s="1"/>
  <c r="CP173" i="1"/>
  <c r="CN173" i="1"/>
  <c r="DL173" i="1" s="1"/>
  <c r="DO173" i="1" s="1"/>
  <c r="CM173" i="1"/>
  <c r="CC173" i="1"/>
  <c r="BT173" i="1"/>
  <c r="BE173" i="1"/>
  <c r="AN173" i="1"/>
  <c r="AU173" i="1" s="1"/>
  <c r="AM173" i="1"/>
  <c r="AP173" i="1" s="1"/>
  <c r="AL173" i="1"/>
  <c r="AJ173" i="1"/>
  <c r="BH173" i="1" s="1"/>
  <c r="AI173" i="1"/>
  <c r="AH173" i="1"/>
  <c r="EZ172" i="1"/>
  <c r="EX172" i="1"/>
  <c r="EI172" i="1"/>
  <c r="EG172" i="1"/>
  <c r="DX172" i="1"/>
  <c r="DI172" i="1"/>
  <c r="CR172" i="1"/>
  <c r="CY172" i="1" s="1"/>
  <c r="CQ172" i="1"/>
  <c r="CT172" i="1" s="1"/>
  <c r="CP172" i="1"/>
  <c r="CN172" i="1"/>
  <c r="DL172" i="1" s="1"/>
  <c r="DO172" i="1" s="1"/>
  <c r="CM172" i="1"/>
  <c r="CC172" i="1"/>
  <c r="BT172" i="1"/>
  <c r="BE172" i="1"/>
  <c r="AN172" i="1"/>
  <c r="AU172" i="1" s="1"/>
  <c r="AM172" i="1"/>
  <c r="AL172" i="1"/>
  <c r="AJ172" i="1"/>
  <c r="BH172" i="1" s="1"/>
  <c r="AI172" i="1"/>
  <c r="AH172" i="1"/>
  <c r="EZ171" i="1"/>
  <c r="EX171" i="1"/>
  <c r="EI171" i="1"/>
  <c r="EG171" i="1"/>
  <c r="DX171" i="1"/>
  <c r="DI171" i="1"/>
  <c r="CR171" i="1"/>
  <c r="CY171" i="1" s="1"/>
  <c r="CQ171" i="1"/>
  <c r="CP171" i="1"/>
  <c r="CN171" i="1"/>
  <c r="DL171" i="1" s="1"/>
  <c r="DO171" i="1" s="1"/>
  <c r="CM171" i="1"/>
  <c r="CC171" i="1"/>
  <c r="BT171" i="1"/>
  <c r="BE171" i="1"/>
  <c r="AN171" i="1"/>
  <c r="AU171" i="1" s="1"/>
  <c r="AM171" i="1"/>
  <c r="AP171" i="1" s="1"/>
  <c r="AL171" i="1"/>
  <c r="AJ171" i="1"/>
  <c r="BH171" i="1" s="1"/>
  <c r="AI171" i="1"/>
  <c r="AH171" i="1"/>
  <c r="EZ170" i="1"/>
  <c r="EX170" i="1"/>
  <c r="EI170" i="1"/>
  <c r="EG170" i="1"/>
  <c r="DX170" i="1"/>
  <c r="DI170" i="1"/>
  <c r="CR170" i="1"/>
  <c r="CY170" i="1" s="1"/>
  <c r="CQ170" i="1"/>
  <c r="CT170" i="1" s="1"/>
  <c r="CP170" i="1"/>
  <c r="CN170" i="1"/>
  <c r="DL170" i="1" s="1"/>
  <c r="DO170" i="1" s="1"/>
  <c r="CM170" i="1"/>
  <c r="CC170" i="1"/>
  <c r="BT170" i="1"/>
  <c r="BE170" i="1"/>
  <c r="AN170" i="1"/>
  <c r="AM170" i="1"/>
  <c r="AP170" i="1" s="1"/>
  <c r="AL170" i="1"/>
  <c r="AJ170" i="1"/>
  <c r="BH170" i="1" s="1"/>
  <c r="AI170" i="1"/>
  <c r="AH170" i="1"/>
  <c r="EZ169" i="1"/>
  <c r="EX169" i="1"/>
  <c r="EI169" i="1"/>
  <c r="EG169" i="1"/>
  <c r="DX169" i="1"/>
  <c r="DI169" i="1"/>
  <c r="CR169" i="1"/>
  <c r="CY169" i="1" s="1"/>
  <c r="CQ169" i="1"/>
  <c r="CT169" i="1" s="1"/>
  <c r="CP169" i="1"/>
  <c r="CN169" i="1"/>
  <c r="DL169" i="1" s="1"/>
  <c r="DO169" i="1" s="1"/>
  <c r="CM169" i="1"/>
  <c r="CC169" i="1"/>
  <c r="BT169" i="1"/>
  <c r="BE169" i="1"/>
  <c r="AN169" i="1"/>
  <c r="AM169" i="1"/>
  <c r="AL169" i="1"/>
  <c r="AJ169" i="1"/>
  <c r="BH169" i="1" s="1"/>
  <c r="AI169" i="1"/>
  <c r="AH169" i="1"/>
  <c r="EZ168" i="1"/>
  <c r="EX168" i="1"/>
  <c r="EI168" i="1"/>
  <c r="EG168" i="1"/>
  <c r="DX168" i="1"/>
  <c r="DI168" i="1"/>
  <c r="CR168" i="1"/>
  <c r="CQ168" i="1"/>
  <c r="CT168" i="1" s="1"/>
  <c r="CP168" i="1"/>
  <c r="CN168" i="1"/>
  <c r="DL168" i="1" s="1"/>
  <c r="DO168" i="1" s="1"/>
  <c r="CM168" i="1"/>
  <c r="CC168" i="1"/>
  <c r="BT168" i="1"/>
  <c r="BE168" i="1"/>
  <c r="AN168" i="1"/>
  <c r="AU168" i="1" s="1"/>
  <c r="AM168" i="1"/>
  <c r="AP168" i="1" s="1"/>
  <c r="AL168" i="1"/>
  <c r="AJ168" i="1"/>
  <c r="BH168" i="1" s="1"/>
  <c r="AI168" i="1"/>
  <c r="AH168" i="1"/>
  <c r="EZ167" i="1"/>
  <c r="EX167" i="1"/>
  <c r="EI167" i="1"/>
  <c r="EG167" i="1"/>
  <c r="DX167" i="1"/>
  <c r="DI167" i="1"/>
  <c r="CR167" i="1"/>
  <c r="CY167" i="1" s="1"/>
  <c r="CQ167" i="1"/>
  <c r="CP167" i="1"/>
  <c r="CN167" i="1"/>
  <c r="DL167" i="1" s="1"/>
  <c r="DO167" i="1" s="1"/>
  <c r="CM167" i="1"/>
  <c r="CC167" i="1"/>
  <c r="BT167" i="1"/>
  <c r="BE167" i="1"/>
  <c r="AN167" i="1"/>
  <c r="AU167" i="1" s="1"/>
  <c r="AM167" i="1"/>
  <c r="AP167" i="1" s="1"/>
  <c r="AL167" i="1"/>
  <c r="AJ167" i="1"/>
  <c r="BH167" i="1" s="1"/>
  <c r="AI167" i="1"/>
  <c r="AH167" i="1"/>
  <c r="EZ166" i="1"/>
  <c r="EX166" i="1"/>
  <c r="EI166" i="1"/>
  <c r="EG166" i="1"/>
  <c r="DX166" i="1"/>
  <c r="DI166" i="1"/>
  <c r="CR166" i="1"/>
  <c r="CY166" i="1" s="1"/>
  <c r="CQ166" i="1"/>
  <c r="CP166" i="1"/>
  <c r="CN166" i="1"/>
  <c r="DL166" i="1" s="1"/>
  <c r="DO166" i="1" s="1"/>
  <c r="CM166" i="1"/>
  <c r="CC166" i="1"/>
  <c r="BT166" i="1"/>
  <c r="BE166" i="1"/>
  <c r="AN166" i="1"/>
  <c r="AU166" i="1" s="1"/>
  <c r="AM166" i="1"/>
  <c r="AL166" i="1"/>
  <c r="AJ166" i="1"/>
  <c r="BH166" i="1" s="1"/>
  <c r="AI166" i="1"/>
  <c r="AH166" i="1"/>
  <c r="EZ165" i="1"/>
  <c r="EX165" i="1"/>
  <c r="EI165" i="1"/>
  <c r="EG165" i="1"/>
  <c r="DX165" i="1"/>
  <c r="DI165" i="1"/>
  <c r="CR165" i="1"/>
  <c r="CY165" i="1" s="1"/>
  <c r="CQ165" i="1"/>
  <c r="CP165" i="1"/>
  <c r="CN165" i="1"/>
  <c r="DL165" i="1" s="1"/>
  <c r="DO165" i="1" s="1"/>
  <c r="CM165" i="1"/>
  <c r="CC165" i="1"/>
  <c r="BT165" i="1"/>
  <c r="BE165" i="1"/>
  <c r="AN165" i="1"/>
  <c r="AU165" i="1" s="1"/>
  <c r="AM165" i="1"/>
  <c r="AP165" i="1" s="1"/>
  <c r="AL165" i="1"/>
  <c r="AJ165" i="1"/>
  <c r="BH165" i="1" s="1"/>
  <c r="AI165" i="1"/>
  <c r="AH165" i="1"/>
  <c r="EZ164" i="1"/>
  <c r="EX164" i="1"/>
  <c r="EI164" i="1"/>
  <c r="EG164" i="1"/>
  <c r="DX164" i="1"/>
  <c r="DI164" i="1"/>
  <c r="CR164" i="1"/>
  <c r="CY164" i="1" s="1"/>
  <c r="CQ164" i="1"/>
  <c r="CT164" i="1" s="1"/>
  <c r="CP164" i="1"/>
  <c r="CN164" i="1"/>
  <c r="DL164" i="1" s="1"/>
  <c r="DO164" i="1" s="1"/>
  <c r="CM164" i="1"/>
  <c r="CC164" i="1"/>
  <c r="BT164" i="1"/>
  <c r="BE164" i="1"/>
  <c r="AN164" i="1"/>
  <c r="AM164" i="1"/>
  <c r="AL164" i="1"/>
  <c r="AJ164" i="1"/>
  <c r="BH164" i="1" s="1"/>
  <c r="AI164" i="1"/>
  <c r="AH164" i="1"/>
  <c r="EZ163" i="1"/>
  <c r="EX163" i="1"/>
  <c r="EI163" i="1"/>
  <c r="EG163" i="1"/>
  <c r="DX163" i="1"/>
  <c r="DI163" i="1"/>
  <c r="CR163" i="1"/>
  <c r="CY163" i="1" s="1"/>
  <c r="CQ163" i="1"/>
  <c r="CT163" i="1" s="1"/>
  <c r="CP163" i="1"/>
  <c r="CN163" i="1"/>
  <c r="DL163" i="1" s="1"/>
  <c r="DO163" i="1" s="1"/>
  <c r="CM163" i="1"/>
  <c r="CC163" i="1"/>
  <c r="BT163" i="1"/>
  <c r="BE163" i="1"/>
  <c r="AN163" i="1"/>
  <c r="AU163" i="1" s="1"/>
  <c r="AM163" i="1"/>
  <c r="AP163" i="1" s="1"/>
  <c r="AL163" i="1"/>
  <c r="AJ163" i="1"/>
  <c r="BH163" i="1" s="1"/>
  <c r="AI163" i="1"/>
  <c r="AH163" i="1"/>
  <c r="EZ162" i="1"/>
  <c r="EX162" i="1"/>
  <c r="EI162" i="1"/>
  <c r="EG162" i="1"/>
  <c r="DX162" i="1"/>
  <c r="DI162" i="1"/>
  <c r="CR162" i="1"/>
  <c r="CQ162" i="1"/>
  <c r="CT162" i="1" s="1"/>
  <c r="CP162" i="1"/>
  <c r="CN162" i="1"/>
  <c r="CM162" i="1"/>
  <c r="CC162" i="1"/>
  <c r="BT162" i="1"/>
  <c r="BE162" i="1"/>
  <c r="AN162" i="1"/>
  <c r="AU162" i="1" s="1"/>
  <c r="AM162" i="1"/>
  <c r="AP162" i="1" s="1"/>
  <c r="AL162" i="1"/>
  <c r="AJ162" i="1"/>
  <c r="BH162" i="1" s="1"/>
  <c r="AI162" i="1"/>
  <c r="AH162" i="1"/>
  <c r="EZ161" i="1"/>
  <c r="EX161" i="1"/>
  <c r="EI161" i="1"/>
  <c r="EG161" i="1"/>
  <c r="DX161" i="1"/>
  <c r="DI161" i="1"/>
  <c r="CR161" i="1"/>
  <c r="CY161" i="1" s="1"/>
  <c r="CQ161" i="1"/>
  <c r="CP161" i="1"/>
  <c r="CN161" i="1"/>
  <c r="DL161" i="1" s="1"/>
  <c r="DO161" i="1" s="1"/>
  <c r="CM161" i="1"/>
  <c r="CC161" i="1"/>
  <c r="BT161" i="1"/>
  <c r="BE161" i="1"/>
  <c r="AN161" i="1"/>
  <c r="AU161" i="1" s="1"/>
  <c r="AM161" i="1"/>
  <c r="AL161" i="1"/>
  <c r="AJ161" i="1"/>
  <c r="BH161" i="1" s="1"/>
  <c r="AI161" i="1"/>
  <c r="AH161" i="1"/>
  <c r="EZ160" i="1"/>
  <c r="EX160" i="1"/>
  <c r="EI160" i="1"/>
  <c r="EG160" i="1"/>
  <c r="DX160" i="1"/>
  <c r="DI160" i="1"/>
  <c r="CR160" i="1"/>
  <c r="CY160" i="1" s="1"/>
  <c r="CQ160" i="1"/>
  <c r="CT160" i="1" s="1"/>
  <c r="CP160" i="1"/>
  <c r="CN160" i="1"/>
  <c r="DL160" i="1" s="1"/>
  <c r="DO160" i="1" s="1"/>
  <c r="CM160" i="1"/>
  <c r="CC160" i="1"/>
  <c r="BT160" i="1"/>
  <c r="BE160" i="1"/>
  <c r="AN160" i="1"/>
  <c r="AU160" i="1" s="1"/>
  <c r="AM160" i="1"/>
  <c r="AP160" i="1" s="1"/>
  <c r="AL160" i="1"/>
  <c r="AJ160" i="1"/>
  <c r="BH160" i="1" s="1"/>
  <c r="AI160" i="1"/>
  <c r="AH160" i="1"/>
  <c r="EZ159" i="1"/>
  <c r="EX159" i="1"/>
  <c r="EI159" i="1"/>
  <c r="EG159" i="1"/>
  <c r="DX159" i="1"/>
  <c r="DI159" i="1"/>
  <c r="CR159" i="1"/>
  <c r="CY159" i="1" s="1"/>
  <c r="CQ159" i="1"/>
  <c r="CT159" i="1" s="1"/>
  <c r="CP159" i="1"/>
  <c r="CN159" i="1"/>
  <c r="DL159" i="1" s="1"/>
  <c r="DO159" i="1" s="1"/>
  <c r="CM159" i="1"/>
  <c r="CC159" i="1"/>
  <c r="BT159" i="1"/>
  <c r="BE159" i="1"/>
  <c r="AN159" i="1"/>
  <c r="AU159" i="1" s="1"/>
  <c r="AM159" i="1"/>
  <c r="AP159" i="1" s="1"/>
  <c r="AL159" i="1"/>
  <c r="AJ159" i="1"/>
  <c r="BH159" i="1" s="1"/>
  <c r="AI159" i="1"/>
  <c r="AH159" i="1"/>
  <c r="EZ158" i="1"/>
  <c r="EX158" i="1"/>
  <c r="EI158" i="1"/>
  <c r="EG158" i="1"/>
  <c r="DX158" i="1"/>
  <c r="DI158" i="1"/>
  <c r="CR158" i="1"/>
  <c r="CY158" i="1" s="1"/>
  <c r="CQ158" i="1"/>
  <c r="CT158" i="1" s="1"/>
  <c r="CP158" i="1"/>
  <c r="CN158" i="1"/>
  <c r="CM158" i="1"/>
  <c r="CC158" i="1"/>
  <c r="BT158" i="1"/>
  <c r="BE158" i="1"/>
  <c r="AN158" i="1"/>
  <c r="AM158" i="1"/>
  <c r="AP158" i="1" s="1"/>
  <c r="AL158" i="1"/>
  <c r="AJ158" i="1"/>
  <c r="BH158" i="1" s="1"/>
  <c r="AI158" i="1"/>
  <c r="AH158" i="1"/>
  <c r="EZ157" i="1"/>
  <c r="EX157" i="1"/>
  <c r="EI157" i="1"/>
  <c r="EG157" i="1"/>
  <c r="DX157" i="1"/>
  <c r="DI157" i="1"/>
  <c r="CR157" i="1"/>
  <c r="CY157" i="1" s="1"/>
  <c r="CQ157" i="1"/>
  <c r="CP157" i="1"/>
  <c r="CN157" i="1"/>
  <c r="DL157" i="1" s="1"/>
  <c r="DO157" i="1" s="1"/>
  <c r="CM157" i="1"/>
  <c r="CC157" i="1"/>
  <c r="BT157" i="1"/>
  <c r="BE157" i="1"/>
  <c r="AN157" i="1"/>
  <c r="AM157" i="1"/>
  <c r="AP157" i="1" s="1"/>
  <c r="AL157" i="1"/>
  <c r="AJ157" i="1"/>
  <c r="BH157" i="1" s="1"/>
  <c r="AI157" i="1"/>
  <c r="AH157" i="1"/>
  <c r="EZ156" i="1"/>
  <c r="EX156" i="1"/>
  <c r="EI156" i="1"/>
  <c r="EG156" i="1"/>
  <c r="DX156" i="1"/>
  <c r="DI156" i="1"/>
  <c r="CR156" i="1"/>
  <c r="CY156" i="1" s="1"/>
  <c r="CQ156" i="1"/>
  <c r="CT156" i="1" s="1"/>
  <c r="CP156" i="1"/>
  <c r="CN156" i="1"/>
  <c r="DL156" i="1" s="1"/>
  <c r="DO156" i="1" s="1"/>
  <c r="CM156" i="1"/>
  <c r="CC156" i="1"/>
  <c r="BT156" i="1"/>
  <c r="BE156" i="1"/>
  <c r="AN156" i="1"/>
  <c r="AM156" i="1"/>
  <c r="AP156" i="1" s="1"/>
  <c r="AL156" i="1"/>
  <c r="AJ156" i="1"/>
  <c r="BH156" i="1" s="1"/>
  <c r="AI156" i="1"/>
  <c r="AH156" i="1"/>
  <c r="EZ155" i="1"/>
  <c r="EX155" i="1"/>
  <c r="EI155" i="1"/>
  <c r="EG155" i="1"/>
  <c r="DX155" i="1"/>
  <c r="DI155" i="1"/>
  <c r="CR155" i="1"/>
  <c r="CY155" i="1" s="1"/>
  <c r="CQ155" i="1"/>
  <c r="CT155" i="1" s="1"/>
  <c r="CP155" i="1"/>
  <c r="CN155" i="1"/>
  <c r="DL155" i="1" s="1"/>
  <c r="DO155" i="1" s="1"/>
  <c r="CM155" i="1"/>
  <c r="CC155" i="1"/>
  <c r="BT155" i="1"/>
  <c r="BE155" i="1"/>
  <c r="AN155" i="1"/>
  <c r="AM155" i="1"/>
  <c r="AL155" i="1"/>
  <c r="AJ155" i="1"/>
  <c r="BH155" i="1" s="1"/>
  <c r="AI155" i="1"/>
  <c r="AH155" i="1"/>
  <c r="EZ154" i="1"/>
  <c r="EX154" i="1"/>
  <c r="EI154" i="1"/>
  <c r="EG154" i="1"/>
  <c r="DX154" i="1"/>
  <c r="DI154" i="1"/>
  <c r="CR154" i="1"/>
  <c r="CQ154" i="1"/>
  <c r="CT154" i="1" s="1"/>
  <c r="CP154" i="1"/>
  <c r="CN154" i="1"/>
  <c r="CM154" i="1"/>
  <c r="CC154" i="1"/>
  <c r="BT154" i="1"/>
  <c r="BE154" i="1"/>
  <c r="AN154" i="1"/>
  <c r="AU154" i="1" s="1"/>
  <c r="AM154" i="1"/>
  <c r="AP154" i="1" s="1"/>
  <c r="AL154" i="1"/>
  <c r="AJ154" i="1"/>
  <c r="BH154" i="1" s="1"/>
  <c r="AI154" i="1"/>
  <c r="AH154" i="1"/>
  <c r="EZ153" i="1"/>
  <c r="EX153" i="1"/>
  <c r="EI153" i="1"/>
  <c r="EG153" i="1"/>
  <c r="DX153" i="1"/>
  <c r="DI153" i="1"/>
  <c r="CR153" i="1"/>
  <c r="CY153" i="1" s="1"/>
  <c r="CQ153" i="1"/>
  <c r="CP153" i="1"/>
  <c r="CN153" i="1"/>
  <c r="DL153" i="1" s="1"/>
  <c r="DO153" i="1" s="1"/>
  <c r="CM153" i="1"/>
  <c r="CC153" i="1"/>
  <c r="BT153" i="1"/>
  <c r="BE153" i="1"/>
  <c r="AN153" i="1"/>
  <c r="AU153" i="1" s="1"/>
  <c r="AM153" i="1"/>
  <c r="AL153" i="1"/>
  <c r="AJ153" i="1"/>
  <c r="BH153" i="1" s="1"/>
  <c r="AI153" i="1"/>
  <c r="AH153" i="1"/>
  <c r="EZ152" i="1"/>
  <c r="EX152" i="1"/>
  <c r="EI152" i="1"/>
  <c r="EG152" i="1"/>
  <c r="DX152" i="1"/>
  <c r="DI152" i="1"/>
  <c r="CR152" i="1"/>
  <c r="CY152" i="1" s="1"/>
  <c r="CQ152" i="1"/>
  <c r="CT152" i="1" s="1"/>
  <c r="CP152" i="1"/>
  <c r="CN152" i="1"/>
  <c r="DL152" i="1" s="1"/>
  <c r="DO152" i="1" s="1"/>
  <c r="CM152" i="1"/>
  <c r="CC152" i="1"/>
  <c r="BT152" i="1"/>
  <c r="BE152" i="1"/>
  <c r="AN152" i="1"/>
  <c r="AU152" i="1" s="1"/>
  <c r="AM152" i="1"/>
  <c r="AP152" i="1" s="1"/>
  <c r="AL152" i="1"/>
  <c r="AJ152" i="1"/>
  <c r="BH152" i="1" s="1"/>
  <c r="AI152" i="1"/>
  <c r="AH152" i="1"/>
  <c r="EZ151" i="1"/>
  <c r="EX151" i="1"/>
  <c r="EI151" i="1"/>
  <c r="EG151" i="1"/>
  <c r="DX151" i="1"/>
  <c r="DI151" i="1"/>
  <c r="CR151" i="1"/>
  <c r="CY151" i="1" s="1"/>
  <c r="CQ151" i="1"/>
  <c r="CP151" i="1"/>
  <c r="CN151" i="1"/>
  <c r="DL151" i="1" s="1"/>
  <c r="DO151" i="1" s="1"/>
  <c r="CM151" i="1"/>
  <c r="CC151" i="1"/>
  <c r="BT151" i="1"/>
  <c r="BE151" i="1"/>
  <c r="AN151" i="1"/>
  <c r="AU151" i="1" s="1"/>
  <c r="AM151" i="1"/>
  <c r="AP151" i="1" s="1"/>
  <c r="AL151" i="1"/>
  <c r="AJ151" i="1"/>
  <c r="BH151" i="1" s="1"/>
  <c r="AI151" i="1"/>
  <c r="AH151" i="1"/>
  <c r="EZ150" i="1"/>
  <c r="EX150" i="1"/>
  <c r="EI150" i="1"/>
  <c r="EG150" i="1"/>
  <c r="DX150" i="1"/>
  <c r="DI150" i="1"/>
  <c r="CR150" i="1"/>
  <c r="CQ150" i="1"/>
  <c r="CT150" i="1" s="1"/>
  <c r="CP150" i="1"/>
  <c r="CN150" i="1"/>
  <c r="DL150" i="1" s="1"/>
  <c r="DO150" i="1" s="1"/>
  <c r="CM150" i="1"/>
  <c r="CC150" i="1"/>
  <c r="BT150" i="1"/>
  <c r="BE150" i="1"/>
  <c r="AN150" i="1"/>
  <c r="AU150" i="1" s="1"/>
  <c r="AM150" i="1"/>
  <c r="AP150" i="1" s="1"/>
  <c r="AL150" i="1"/>
  <c r="AJ150" i="1"/>
  <c r="BH150" i="1" s="1"/>
  <c r="AI150" i="1"/>
  <c r="AH150" i="1"/>
  <c r="EZ149" i="1"/>
  <c r="EX149" i="1"/>
  <c r="EI149" i="1"/>
  <c r="EG149" i="1"/>
  <c r="DX149" i="1"/>
  <c r="DI149" i="1"/>
  <c r="CR149" i="1"/>
  <c r="CY149" i="1" s="1"/>
  <c r="CQ149" i="1"/>
  <c r="CT149" i="1" s="1"/>
  <c r="CP149" i="1"/>
  <c r="CN149" i="1"/>
  <c r="DL149" i="1" s="1"/>
  <c r="DO149" i="1" s="1"/>
  <c r="CM149" i="1"/>
  <c r="CC149" i="1"/>
  <c r="BT149" i="1"/>
  <c r="BE149" i="1"/>
  <c r="AN149" i="1"/>
  <c r="AM149" i="1"/>
  <c r="AP149" i="1" s="1"/>
  <c r="AL149" i="1"/>
  <c r="AJ149" i="1"/>
  <c r="BH149" i="1" s="1"/>
  <c r="AI149" i="1"/>
  <c r="AH149" i="1"/>
  <c r="EZ148" i="1"/>
  <c r="EX148" i="1"/>
  <c r="EI148" i="1"/>
  <c r="EG148" i="1"/>
  <c r="DX148" i="1"/>
  <c r="DI148" i="1"/>
  <c r="CR148" i="1"/>
  <c r="CY148" i="1" s="1"/>
  <c r="CQ148" i="1"/>
  <c r="CT148" i="1" s="1"/>
  <c r="CP148" i="1"/>
  <c r="CN148" i="1"/>
  <c r="DL148" i="1" s="1"/>
  <c r="DO148" i="1" s="1"/>
  <c r="CM148" i="1"/>
  <c r="CC148" i="1"/>
  <c r="BT148" i="1"/>
  <c r="BE148" i="1"/>
  <c r="AN148" i="1"/>
  <c r="AU148" i="1" s="1"/>
  <c r="AM148" i="1"/>
  <c r="AL148" i="1"/>
  <c r="AJ148" i="1"/>
  <c r="BH148" i="1" s="1"/>
  <c r="AI148" i="1"/>
  <c r="AH148" i="1"/>
  <c r="EZ147" i="1"/>
  <c r="EX147" i="1"/>
  <c r="EI147" i="1"/>
  <c r="EG147" i="1"/>
  <c r="DX147" i="1"/>
  <c r="DI147" i="1"/>
  <c r="CR147" i="1"/>
  <c r="CQ147" i="1"/>
  <c r="CT147" i="1" s="1"/>
  <c r="CP147" i="1"/>
  <c r="CN147" i="1"/>
  <c r="DL147" i="1" s="1"/>
  <c r="DO147" i="1" s="1"/>
  <c r="CM147" i="1"/>
  <c r="CC147" i="1"/>
  <c r="BT147" i="1"/>
  <c r="BE147" i="1"/>
  <c r="AN147" i="1"/>
  <c r="AU147" i="1" s="1"/>
  <c r="AM147" i="1"/>
  <c r="AP147" i="1" s="1"/>
  <c r="AL147" i="1"/>
  <c r="AJ147" i="1"/>
  <c r="BH147" i="1" s="1"/>
  <c r="AI147" i="1"/>
  <c r="AH147" i="1"/>
  <c r="EZ146" i="1"/>
  <c r="EX146" i="1"/>
  <c r="EI146" i="1"/>
  <c r="EG146" i="1"/>
  <c r="DX146" i="1"/>
  <c r="DI146" i="1"/>
  <c r="CR146" i="1"/>
  <c r="CY146" i="1" s="1"/>
  <c r="CQ146" i="1"/>
  <c r="CT146" i="1" s="1"/>
  <c r="CP146" i="1"/>
  <c r="CN146" i="1"/>
  <c r="DL146" i="1" s="1"/>
  <c r="DO146" i="1" s="1"/>
  <c r="CM146" i="1"/>
  <c r="CC146" i="1"/>
  <c r="BT146" i="1"/>
  <c r="BE146" i="1"/>
  <c r="AN146" i="1"/>
  <c r="AU146" i="1" s="1"/>
  <c r="AM146" i="1"/>
  <c r="AP146" i="1" s="1"/>
  <c r="AL146" i="1"/>
  <c r="AJ146" i="1"/>
  <c r="BH146" i="1" s="1"/>
  <c r="AI146" i="1"/>
  <c r="AH146" i="1"/>
  <c r="EZ145" i="1"/>
  <c r="EX145" i="1"/>
  <c r="EI145" i="1"/>
  <c r="EG145" i="1"/>
  <c r="DX145" i="1"/>
  <c r="DI145" i="1"/>
  <c r="CR145" i="1"/>
  <c r="CY145" i="1" s="1"/>
  <c r="CQ145" i="1"/>
  <c r="CT145" i="1" s="1"/>
  <c r="CP145" i="1"/>
  <c r="CN145" i="1"/>
  <c r="DL145" i="1" s="1"/>
  <c r="DO145" i="1" s="1"/>
  <c r="CM145" i="1"/>
  <c r="CC145" i="1"/>
  <c r="BT145" i="1"/>
  <c r="BE145" i="1"/>
  <c r="AN145" i="1"/>
  <c r="AM145" i="1"/>
  <c r="AL145" i="1"/>
  <c r="AJ145" i="1"/>
  <c r="BH145" i="1" s="1"/>
  <c r="AI145" i="1"/>
  <c r="AH145" i="1"/>
  <c r="EZ144" i="1"/>
  <c r="EX144" i="1"/>
  <c r="EI144" i="1"/>
  <c r="EG144" i="1"/>
  <c r="DX144" i="1"/>
  <c r="DI144" i="1"/>
  <c r="CR144" i="1"/>
  <c r="CY144" i="1" s="1"/>
  <c r="CQ144" i="1"/>
  <c r="CT144" i="1" s="1"/>
  <c r="CP144" i="1"/>
  <c r="CN144" i="1"/>
  <c r="DL144" i="1" s="1"/>
  <c r="DO144" i="1" s="1"/>
  <c r="CM144" i="1"/>
  <c r="CC144" i="1"/>
  <c r="BT144" i="1"/>
  <c r="BE144" i="1"/>
  <c r="AN144" i="1"/>
  <c r="AM144" i="1"/>
  <c r="AP144" i="1" s="1"/>
  <c r="AL144" i="1"/>
  <c r="AJ144" i="1"/>
  <c r="BH144" i="1" s="1"/>
  <c r="AI144" i="1"/>
  <c r="AH144" i="1"/>
  <c r="EZ143" i="1"/>
  <c r="EX143" i="1"/>
  <c r="EI143" i="1"/>
  <c r="EG143" i="1"/>
  <c r="DX143" i="1"/>
  <c r="DI143" i="1"/>
  <c r="CR143" i="1"/>
  <c r="CY143" i="1" s="1"/>
  <c r="CQ143" i="1"/>
  <c r="CT143" i="1" s="1"/>
  <c r="CP143" i="1"/>
  <c r="CN143" i="1"/>
  <c r="DL143" i="1" s="1"/>
  <c r="DO143" i="1" s="1"/>
  <c r="CM143" i="1"/>
  <c r="CC143" i="1"/>
  <c r="BT143" i="1"/>
  <c r="BE143" i="1"/>
  <c r="AN143" i="1"/>
  <c r="AM143" i="1"/>
  <c r="AP143" i="1" s="1"/>
  <c r="AL143" i="1"/>
  <c r="AJ143" i="1"/>
  <c r="BH143" i="1" s="1"/>
  <c r="AI143" i="1"/>
  <c r="AH143" i="1"/>
  <c r="EZ142" i="1"/>
  <c r="EX142" i="1"/>
  <c r="EI142" i="1"/>
  <c r="EG142" i="1"/>
  <c r="DX142" i="1"/>
  <c r="DI142" i="1"/>
  <c r="CR142" i="1"/>
  <c r="CY142" i="1" s="1"/>
  <c r="CQ142" i="1"/>
  <c r="CP142" i="1"/>
  <c r="CN142" i="1"/>
  <c r="CM142" i="1"/>
  <c r="CC142" i="1"/>
  <c r="BT142" i="1"/>
  <c r="BE142" i="1"/>
  <c r="AN142" i="1"/>
  <c r="AU142" i="1" s="1"/>
  <c r="AM142" i="1"/>
  <c r="AL142" i="1"/>
  <c r="AJ142" i="1"/>
  <c r="BH142" i="1" s="1"/>
  <c r="AI142" i="1"/>
  <c r="AH142" i="1"/>
  <c r="EZ141" i="1"/>
  <c r="EX141" i="1"/>
  <c r="EI141" i="1"/>
  <c r="EG141" i="1"/>
  <c r="DX141" i="1"/>
  <c r="DI141" i="1"/>
  <c r="CR141" i="1"/>
  <c r="CQ141" i="1"/>
  <c r="CP141" i="1"/>
  <c r="CN141" i="1"/>
  <c r="DL141" i="1" s="1"/>
  <c r="DO141" i="1" s="1"/>
  <c r="CM141" i="1"/>
  <c r="CC141" i="1"/>
  <c r="BT141" i="1"/>
  <c r="BE141" i="1"/>
  <c r="AN141" i="1"/>
  <c r="AM141" i="1"/>
  <c r="AL141" i="1"/>
  <c r="AJ141" i="1"/>
  <c r="BH141" i="1" s="1"/>
  <c r="AI141" i="1"/>
  <c r="AH141" i="1"/>
  <c r="EZ140" i="1"/>
  <c r="EX140" i="1"/>
  <c r="EI140" i="1"/>
  <c r="EG140" i="1"/>
  <c r="DX140" i="1"/>
  <c r="DI140" i="1"/>
  <c r="CR140" i="1"/>
  <c r="CQ140" i="1"/>
  <c r="CT140" i="1" s="1"/>
  <c r="CP140" i="1"/>
  <c r="CN140" i="1"/>
  <c r="DL140" i="1" s="1"/>
  <c r="DO140" i="1" s="1"/>
  <c r="CM140" i="1"/>
  <c r="CC140" i="1"/>
  <c r="BT140" i="1"/>
  <c r="BE140" i="1"/>
  <c r="AN140" i="1"/>
  <c r="AU140" i="1" s="1"/>
  <c r="AM140" i="1"/>
  <c r="AL140" i="1"/>
  <c r="AJ140" i="1"/>
  <c r="BH140" i="1" s="1"/>
  <c r="AI140" i="1"/>
  <c r="AH140" i="1"/>
  <c r="CW140" i="1" s="1"/>
  <c r="EZ139" i="1"/>
  <c r="EX139" i="1"/>
  <c r="EI139" i="1"/>
  <c r="EG139" i="1"/>
  <c r="DX139" i="1"/>
  <c r="DI139" i="1"/>
  <c r="CR139" i="1"/>
  <c r="CY139" i="1" s="1"/>
  <c r="CQ139" i="1"/>
  <c r="CP139" i="1"/>
  <c r="CN139" i="1"/>
  <c r="DL139" i="1" s="1"/>
  <c r="DO139" i="1" s="1"/>
  <c r="CM139" i="1"/>
  <c r="CC139" i="1"/>
  <c r="BT139" i="1"/>
  <c r="BE139" i="1"/>
  <c r="AN139" i="1"/>
  <c r="AU139" i="1" s="1"/>
  <c r="AM139" i="1"/>
  <c r="AP139" i="1" s="1"/>
  <c r="AL139" i="1"/>
  <c r="AJ139" i="1"/>
  <c r="BH139" i="1" s="1"/>
  <c r="AI139" i="1"/>
  <c r="AH139" i="1"/>
  <c r="EZ138" i="1"/>
  <c r="EX138" i="1"/>
  <c r="EI138" i="1"/>
  <c r="EG138" i="1"/>
  <c r="DX138" i="1"/>
  <c r="DI138" i="1"/>
  <c r="CR138" i="1"/>
  <c r="CY138" i="1" s="1"/>
  <c r="CQ138" i="1"/>
  <c r="CT138" i="1" s="1"/>
  <c r="CP138" i="1"/>
  <c r="CN138" i="1"/>
  <c r="DL138" i="1" s="1"/>
  <c r="DO138" i="1" s="1"/>
  <c r="CM138" i="1"/>
  <c r="CC138" i="1"/>
  <c r="BT138" i="1"/>
  <c r="BE138" i="1"/>
  <c r="AN138" i="1"/>
  <c r="AM138" i="1"/>
  <c r="AP138" i="1" s="1"/>
  <c r="AL138" i="1"/>
  <c r="AJ138" i="1"/>
  <c r="BH138" i="1" s="1"/>
  <c r="AI138" i="1"/>
  <c r="AH138" i="1"/>
  <c r="EZ137" i="1"/>
  <c r="EX137" i="1"/>
  <c r="EI137" i="1"/>
  <c r="EG137" i="1"/>
  <c r="DX137" i="1"/>
  <c r="DI137" i="1"/>
  <c r="CR137" i="1"/>
  <c r="CY137" i="1" s="1"/>
  <c r="CQ137" i="1"/>
  <c r="CT137" i="1" s="1"/>
  <c r="CP137" i="1"/>
  <c r="CN137" i="1"/>
  <c r="DL137" i="1" s="1"/>
  <c r="DO137" i="1" s="1"/>
  <c r="CM137" i="1"/>
  <c r="CC137" i="1"/>
  <c r="BT137" i="1"/>
  <c r="BE137" i="1"/>
  <c r="AN137" i="1"/>
  <c r="AU137" i="1" s="1"/>
  <c r="AM137" i="1"/>
  <c r="AL137" i="1"/>
  <c r="AJ137" i="1"/>
  <c r="BH137" i="1" s="1"/>
  <c r="AI137" i="1"/>
  <c r="AH137" i="1"/>
  <c r="EZ136" i="1"/>
  <c r="EX136" i="1"/>
  <c r="EI136" i="1"/>
  <c r="EG136" i="1"/>
  <c r="DX136" i="1"/>
  <c r="DI136" i="1"/>
  <c r="CR136" i="1"/>
  <c r="CQ136" i="1"/>
  <c r="CT136" i="1" s="1"/>
  <c r="CP136" i="1"/>
  <c r="CN136" i="1"/>
  <c r="DL136" i="1" s="1"/>
  <c r="DO136" i="1" s="1"/>
  <c r="CM136" i="1"/>
  <c r="CC136" i="1"/>
  <c r="BT136" i="1"/>
  <c r="BE136" i="1"/>
  <c r="AN136" i="1"/>
  <c r="AU136" i="1" s="1"/>
  <c r="AM136" i="1"/>
  <c r="AP136" i="1" s="1"/>
  <c r="AL136" i="1"/>
  <c r="AJ136" i="1"/>
  <c r="BH136" i="1" s="1"/>
  <c r="AI136" i="1"/>
  <c r="AH136" i="1"/>
  <c r="EZ135" i="1"/>
  <c r="EX135" i="1"/>
  <c r="EI135" i="1"/>
  <c r="EG135" i="1"/>
  <c r="DX135" i="1"/>
  <c r="DI135" i="1"/>
  <c r="CR135" i="1"/>
  <c r="CY135" i="1" s="1"/>
  <c r="CQ135" i="1"/>
  <c r="CP135" i="1"/>
  <c r="CN135" i="1"/>
  <c r="DL135" i="1" s="1"/>
  <c r="DO135" i="1" s="1"/>
  <c r="CM135" i="1"/>
  <c r="CC135" i="1"/>
  <c r="BT135" i="1"/>
  <c r="BE135" i="1"/>
  <c r="AN135" i="1"/>
  <c r="AU135" i="1" s="1"/>
  <c r="AM135" i="1"/>
  <c r="AP135" i="1" s="1"/>
  <c r="AL135" i="1"/>
  <c r="AJ135" i="1"/>
  <c r="BH135" i="1" s="1"/>
  <c r="AI135" i="1"/>
  <c r="AH135" i="1"/>
  <c r="EZ134" i="1"/>
  <c r="EX134" i="1"/>
  <c r="EI134" i="1"/>
  <c r="EG134" i="1"/>
  <c r="DX134" i="1"/>
  <c r="DI134" i="1"/>
  <c r="CR134" i="1"/>
  <c r="CY134" i="1" s="1"/>
  <c r="CQ134" i="1"/>
  <c r="CT134" i="1" s="1"/>
  <c r="CP134" i="1"/>
  <c r="CN134" i="1"/>
  <c r="DL134" i="1" s="1"/>
  <c r="DO134" i="1" s="1"/>
  <c r="CM134" i="1"/>
  <c r="CC134" i="1"/>
  <c r="BT134" i="1"/>
  <c r="BE134" i="1"/>
  <c r="AN134" i="1"/>
  <c r="AU134" i="1" s="1"/>
  <c r="AM134" i="1"/>
  <c r="AP134" i="1" s="1"/>
  <c r="AL134" i="1"/>
  <c r="AJ134" i="1"/>
  <c r="BH134" i="1" s="1"/>
  <c r="AI134" i="1"/>
  <c r="AH134" i="1"/>
  <c r="EZ133" i="1"/>
  <c r="EX133" i="1"/>
  <c r="EI133" i="1"/>
  <c r="EG133" i="1"/>
  <c r="DX133" i="1"/>
  <c r="DI133" i="1"/>
  <c r="CR133" i="1"/>
  <c r="CY133" i="1" s="1"/>
  <c r="CQ133" i="1"/>
  <c r="CT133" i="1" s="1"/>
  <c r="CP133" i="1"/>
  <c r="CN133" i="1"/>
  <c r="DL133" i="1" s="1"/>
  <c r="DO133" i="1" s="1"/>
  <c r="CM133" i="1"/>
  <c r="CC133" i="1"/>
  <c r="BT133" i="1"/>
  <c r="BE133" i="1"/>
  <c r="AN133" i="1"/>
  <c r="AM133" i="1"/>
  <c r="AP133" i="1" s="1"/>
  <c r="AL133" i="1"/>
  <c r="AJ133" i="1"/>
  <c r="BH133" i="1" s="1"/>
  <c r="AI133" i="1"/>
  <c r="AH133" i="1"/>
  <c r="EZ132" i="1"/>
  <c r="EX132" i="1"/>
  <c r="EI132" i="1"/>
  <c r="EG132" i="1"/>
  <c r="DX132" i="1"/>
  <c r="DI132" i="1"/>
  <c r="CR132" i="1"/>
  <c r="CY132" i="1" s="1"/>
  <c r="CQ132" i="1"/>
  <c r="CT132" i="1" s="1"/>
  <c r="CP132" i="1"/>
  <c r="CN132" i="1"/>
  <c r="CM132" i="1"/>
  <c r="CC132" i="1"/>
  <c r="BT132" i="1"/>
  <c r="BE132" i="1"/>
  <c r="AN132" i="1"/>
  <c r="AU132" i="1" s="1"/>
  <c r="AM132" i="1"/>
  <c r="AL132" i="1"/>
  <c r="AJ132" i="1"/>
  <c r="BH132" i="1" s="1"/>
  <c r="AI132" i="1"/>
  <c r="AH132" i="1"/>
  <c r="EZ131" i="1"/>
  <c r="EX131" i="1"/>
  <c r="EI131" i="1"/>
  <c r="EG131" i="1"/>
  <c r="DX131" i="1"/>
  <c r="DI131" i="1"/>
  <c r="CR131" i="1"/>
  <c r="CQ131" i="1"/>
  <c r="CP131" i="1"/>
  <c r="CN131" i="1"/>
  <c r="DL131" i="1" s="1"/>
  <c r="DO131" i="1" s="1"/>
  <c r="CM131" i="1"/>
  <c r="CC131" i="1"/>
  <c r="BT131" i="1"/>
  <c r="BE131" i="1"/>
  <c r="AN131" i="1"/>
  <c r="AU131" i="1" s="1"/>
  <c r="AM131" i="1"/>
  <c r="AP131" i="1" s="1"/>
  <c r="AL131" i="1"/>
  <c r="AJ131" i="1"/>
  <c r="BH131" i="1" s="1"/>
  <c r="AI131" i="1"/>
  <c r="AH131" i="1"/>
  <c r="EZ130" i="1"/>
  <c r="EX130" i="1"/>
  <c r="EI130" i="1"/>
  <c r="EG130" i="1"/>
  <c r="DX130" i="1"/>
  <c r="DI130" i="1"/>
  <c r="CR130" i="1"/>
  <c r="CY130" i="1" s="1"/>
  <c r="CQ130" i="1"/>
  <c r="CP130" i="1"/>
  <c r="CN130" i="1"/>
  <c r="DL130" i="1" s="1"/>
  <c r="DO130" i="1" s="1"/>
  <c r="CM130" i="1"/>
  <c r="CC130" i="1"/>
  <c r="BT130" i="1"/>
  <c r="BE130" i="1"/>
  <c r="AN130" i="1"/>
  <c r="AU130" i="1" s="1"/>
  <c r="AM130" i="1"/>
  <c r="AP130" i="1" s="1"/>
  <c r="AL130" i="1"/>
  <c r="AJ130" i="1"/>
  <c r="BH130" i="1" s="1"/>
  <c r="AI130" i="1"/>
  <c r="AH130" i="1"/>
  <c r="EZ129" i="1"/>
  <c r="EX129" i="1"/>
  <c r="EI129" i="1"/>
  <c r="EG129" i="1"/>
  <c r="DX129" i="1"/>
  <c r="DI129" i="1"/>
  <c r="CR129" i="1"/>
  <c r="CY129" i="1" s="1"/>
  <c r="CQ129" i="1"/>
  <c r="CT129" i="1" s="1"/>
  <c r="CP129" i="1"/>
  <c r="CN129" i="1"/>
  <c r="DL129" i="1" s="1"/>
  <c r="DO129" i="1" s="1"/>
  <c r="CM129" i="1"/>
  <c r="CC129" i="1"/>
  <c r="BT129" i="1"/>
  <c r="BE129" i="1"/>
  <c r="AN129" i="1"/>
  <c r="AU129" i="1" s="1"/>
  <c r="AM129" i="1"/>
  <c r="AP129" i="1" s="1"/>
  <c r="AL129" i="1"/>
  <c r="AJ129" i="1"/>
  <c r="BH129" i="1" s="1"/>
  <c r="AI129" i="1"/>
  <c r="AH129" i="1"/>
  <c r="EZ128" i="1"/>
  <c r="EX128" i="1"/>
  <c r="EI128" i="1"/>
  <c r="EG128" i="1"/>
  <c r="DX128" i="1"/>
  <c r="DI128" i="1"/>
  <c r="CR128" i="1"/>
  <c r="CY128" i="1" s="1"/>
  <c r="CQ128" i="1"/>
  <c r="CT128" i="1" s="1"/>
  <c r="CP128" i="1"/>
  <c r="CN128" i="1"/>
  <c r="DL128" i="1" s="1"/>
  <c r="DO128" i="1" s="1"/>
  <c r="CM128" i="1"/>
  <c r="CC128" i="1"/>
  <c r="BT128" i="1"/>
  <c r="BE128" i="1"/>
  <c r="AN128" i="1"/>
  <c r="AU128" i="1" s="1"/>
  <c r="AM128" i="1"/>
  <c r="AL128" i="1"/>
  <c r="AJ128" i="1"/>
  <c r="BH128" i="1" s="1"/>
  <c r="AI128" i="1"/>
  <c r="AH128" i="1"/>
  <c r="EZ127" i="1"/>
  <c r="EX127" i="1"/>
  <c r="EI127" i="1"/>
  <c r="EG127" i="1"/>
  <c r="DX127" i="1"/>
  <c r="DI127" i="1"/>
  <c r="CR127" i="1"/>
  <c r="CQ127" i="1"/>
  <c r="CT127" i="1" s="1"/>
  <c r="CP127" i="1"/>
  <c r="CN127" i="1"/>
  <c r="DL127" i="1" s="1"/>
  <c r="DO127" i="1" s="1"/>
  <c r="CM127" i="1"/>
  <c r="CC127" i="1"/>
  <c r="BT127" i="1"/>
  <c r="BE127" i="1"/>
  <c r="AN127" i="1"/>
  <c r="AU127" i="1" s="1"/>
  <c r="AM127" i="1"/>
  <c r="AP127" i="1" s="1"/>
  <c r="AL127" i="1"/>
  <c r="AJ127" i="1"/>
  <c r="BH127" i="1" s="1"/>
  <c r="AI127" i="1"/>
  <c r="AH127" i="1"/>
  <c r="EZ126" i="1"/>
  <c r="EX126" i="1"/>
  <c r="EI126" i="1"/>
  <c r="EG126" i="1"/>
  <c r="DX126" i="1"/>
  <c r="DI126" i="1"/>
  <c r="CR126" i="1"/>
  <c r="CQ126" i="1"/>
  <c r="CT126" i="1" s="1"/>
  <c r="CP126" i="1"/>
  <c r="CN126" i="1"/>
  <c r="DL126" i="1" s="1"/>
  <c r="DO126" i="1" s="1"/>
  <c r="CM126" i="1"/>
  <c r="CC126" i="1"/>
  <c r="BT126" i="1"/>
  <c r="BE126" i="1"/>
  <c r="AN126" i="1"/>
  <c r="AM126" i="1"/>
  <c r="AL126" i="1"/>
  <c r="AJ126" i="1"/>
  <c r="BH126" i="1" s="1"/>
  <c r="AI126" i="1"/>
  <c r="AH126" i="1"/>
  <c r="EZ125" i="1"/>
  <c r="EX125" i="1"/>
  <c r="EI125" i="1"/>
  <c r="EG125" i="1"/>
  <c r="DX125" i="1"/>
  <c r="DI125" i="1"/>
  <c r="CR125" i="1"/>
  <c r="CQ125" i="1"/>
  <c r="CT125" i="1" s="1"/>
  <c r="CP125" i="1"/>
  <c r="CN125" i="1"/>
  <c r="DL125" i="1" s="1"/>
  <c r="DO125" i="1" s="1"/>
  <c r="CM125" i="1"/>
  <c r="CC125" i="1"/>
  <c r="BT125" i="1"/>
  <c r="BE125" i="1"/>
  <c r="AN125" i="1"/>
  <c r="AU125" i="1" s="1"/>
  <c r="AM125" i="1"/>
  <c r="AL125" i="1"/>
  <c r="AJ125" i="1"/>
  <c r="BH125" i="1" s="1"/>
  <c r="AI125" i="1"/>
  <c r="AH125" i="1"/>
  <c r="EZ124" i="1"/>
  <c r="EX124" i="1"/>
  <c r="EI124" i="1"/>
  <c r="EG124" i="1"/>
  <c r="DX124" i="1"/>
  <c r="DI124" i="1"/>
  <c r="CR124" i="1"/>
  <c r="CQ124" i="1"/>
  <c r="CT124" i="1" s="1"/>
  <c r="CP124" i="1"/>
  <c r="CN124" i="1"/>
  <c r="DL124" i="1" s="1"/>
  <c r="DO124" i="1" s="1"/>
  <c r="CM124" i="1"/>
  <c r="CC124" i="1"/>
  <c r="BT124" i="1"/>
  <c r="BE124" i="1"/>
  <c r="AN124" i="1"/>
  <c r="AU124" i="1" s="1"/>
  <c r="AM124" i="1"/>
  <c r="AP124" i="1" s="1"/>
  <c r="AL124" i="1"/>
  <c r="AJ124" i="1"/>
  <c r="BH124" i="1" s="1"/>
  <c r="AI124" i="1"/>
  <c r="AH124" i="1"/>
  <c r="EZ123" i="1"/>
  <c r="EX123" i="1"/>
  <c r="EI123" i="1"/>
  <c r="EG123" i="1"/>
  <c r="DX123" i="1"/>
  <c r="DI123" i="1"/>
  <c r="CR123" i="1"/>
  <c r="CY123" i="1" s="1"/>
  <c r="CQ123" i="1"/>
  <c r="CP123" i="1"/>
  <c r="CN123" i="1"/>
  <c r="DL123" i="1" s="1"/>
  <c r="DO123" i="1" s="1"/>
  <c r="CM123" i="1"/>
  <c r="CC123" i="1"/>
  <c r="BT123" i="1"/>
  <c r="BE123" i="1"/>
  <c r="AN123" i="1"/>
  <c r="AU123" i="1" s="1"/>
  <c r="AM123" i="1"/>
  <c r="AL123" i="1"/>
  <c r="AJ123" i="1"/>
  <c r="BH123" i="1" s="1"/>
  <c r="AI123" i="1"/>
  <c r="AH123" i="1"/>
  <c r="EZ122" i="1"/>
  <c r="EX122" i="1"/>
  <c r="EI122" i="1"/>
  <c r="EG122" i="1"/>
  <c r="DX122" i="1"/>
  <c r="DI122" i="1"/>
  <c r="CR122" i="1"/>
  <c r="CY122" i="1" s="1"/>
  <c r="CQ122" i="1"/>
  <c r="CP122" i="1"/>
  <c r="CN122" i="1"/>
  <c r="DL122" i="1" s="1"/>
  <c r="DO122" i="1" s="1"/>
  <c r="CM122" i="1"/>
  <c r="CC122" i="1"/>
  <c r="BT122" i="1"/>
  <c r="BE122" i="1"/>
  <c r="AN122" i="1"/>
  <c r="AM122" i="1"/>
  <c r="AP122" i="1" s="1"/>
  <c r="AL122" i="1"/>
  <c r="AJ122" i="1"/>
  <c r="BH122" i="1" s="1"/>
  <c r="AI122" i="1"/>
  <c r="AH122" i="1"/>
  <c r="EZ121" i="1"/>
  <c r="EX121" i="1"/>
  <c r="EI121" i="1"/>
  <c r="EG121" i="1"/>
  <c r="DX121" i="1"/>
  <c r="DI121" i="1"/>
  <c r="CR121" i="1"/>
  <c r="CY121" i="1" s="1"/>
  <c r="CQ121" i="1"/>
  <c r="CP121" i="1"/>
  <c r="CN121" i="1"/>
  <c r="DL121" i="1" s="1"/>
  <c r="DO121" i="1" s="1"/>
  <c r="CM121" i="1"/>
  <c r="CC121" i="1"/>
  <c r="BT121" i="1"/>
  <c r="BE121" i="1"/>
  <c r="AN121" i="1"/>
  <c r="AU121" i="1" s="1"/>
  <c r="AM121" i="1"/>
  <c r="AP121" i="1" s="1"/>
  <c r="AL121" i="1"/>
  <c r="AJ121" i="1"/>
  <c r="BH121" i="1" s="1"/>
  <c r="AI121" i="1"/>
  <c r="AH121" i="1"/>
  <c r="EZ120" i="1"/>
  <c r="EX120" i="1"/>
  <c r="EI120" i="1"/>
  <c r="EG120" i="1"/>
  <c r="DX120" i="1"/>
  <c r="DI120" i="1"/>
  <c r="CR120" i="1"/>
  <c r="CY120" i="1" s="1"/>
  <c r="CQ120" i="1"/>
  <c r="CT120" i="1" s="1"/>
  <c r="CP120" i="1"/>
  <c r="CN120" i="1"/>
  <c r="DL120" i="1" s="1"/>
  <c r="DO120" i="1" s="1"/>
  <c r="CM120" i="1"/>
  <c r="CC120" i="1"/>
  <c r="BT120" i="1"/>
  <c r="BE120" i="1"/>
  <c r="AN120" i="1"/>
  <c r="AU120" i="1" s="1"/>
  <c r="AM120" i="1"/>
  <c r="AL120" i="1"/>
  <c r="AJ120" i="1"/>
  <c r="BH120" i="1" s="1"/>
  <c r="AI120" i="1"/>
  <c r="AH120" i="1"/>
  <c r="EZ119" i="1"/>
  <c r="EX119" i="1"/>
  <c r="EI119" i="1"/>
  <c r="EG119" i="1"/>
  <c r="DX119" i="1"/>
  <c r="DI119" i="1"/>
  <c r="CR119" i="1"/>
  <c r="CY119" i="1" s="1"/>
  <c r="CQ119" i="1"/>
  <c r="CT119" i="1" s="1"/>
  <c r="CP119" i="1"/>
  <c r="CN119" i="1"/>
  <c r="DL119" i="1" s="1"/>
  <c r="DO119" i="1" s="1"/>
  <c r="CM119" i="1"/>
  <c r="CC119" i="1"/>
  <c r="BT119" i="1"/>
  <c r="BE119" i="1"/>
  <c r="AN119" i="1"/>
  <c r="AU119" i="1" s="1"/>
  <c r="AM119" i="1"/>
  <c r="AP119" i="1" s="1"/>
  <c r="AL119" i="1"/>
  <c r="AJ119" i="1"/>
  <c r="BH119" i="1" s="1"/>
  <c r="AI119" i="1"/>
  <c r="AH119" i="1"/>
  <c r="EZ118" i="1"/>
  <c r="EX118" i="1"/>
  <c r="EI118" i="1"/>
  <c r="EG118" i="1"/>
  <c r="DX118" i="1"/>
  <c r="DI118" i="1"/>
  <c r="CR118" i="1"/>
  <c r="CY118" i="1" s="1"/>
  <c r="CQ118" i="1"/>
  <c r="CT118" i="1" s="1"/>
  <c r="CP118" i="1"/>
  <c r="CN118" i="1"/>
  <c r="DL118" i="1" s="1"/>
  <c r="DO118" i="1" s="1"/>
  <c r="CM118" i="1"/>
  <c r="CC118" i="1"/>
  <c r="BT118" i="1"/>
  <c r="BE118" i="1"/>
  <c r="AN118" i="1"/>
  <c r="AU118" i="1" s="1"/>
  <c r="AM118" i="1"/>
  <c r="AP118" i="1" s="1"/>
  <c r="AL118" i="1"/>
  <c r="AJ118" i="1"/>
  <c r="BH118" i="1" s="1"/>
  <c r="AI118" i="1"/>
  <c r="AH118" i="1"/>
  <c r="EZ117" i="1"/>
  <c r="EX117" i="1"/>
  <c r="EI117" i="1"/>
  <c r="EG117" i="1"/>
  <c r="DX117" i="1"/>
  <c r="DI117" i="1"/>
  <c r="CR117" i="1"/>
  <c r="CY117" i="1" s="1"/>
  <c r="CQ117" i="1"/>
  <c r="CT117" i="1" s="1"/>
  <c r="CP117" i="1"/>
  <c r="CN117" i="1"/>
  <c r="DL117" i="1" s="1"/>
  <c r="DO117" i="1" s="1"/>
  <c r="CM117" i="1"/>
  <c r="CC117" i="1"/>
  <c r="BT117" i="1"/>
  <c r="BE117" i="1"/>
  <c r="AN117" i="1"/>
  <c r="AU117" i="1" s="1"/>
  <c r="AM117" i="1"/>
  <c r="AP117" i="1" s="1"/>
  <c r="AL117" i="1"/>
  <c r="AJ117" i="1"/>
  <c r="BH117" i="1" s="1"/>
  <c r="AI117" i="1"/>
  <c r="AH117" i="1"/>
  <c r="EZ116" i="1"/>
  <c r="EX116" i="1"/>
  <c r="EI116" i="1"/>
  <c r="EG116" i="1"/>
  <c r="DX116" i="1"/>
  <c r="DI116" i="1"/>
  <c r="CR116" i="1"/>
  <c r="CY116" i="1" s="1"/>
  <c r="CQ116" i="1"/>
  <c r="CT116" i="1" s="1"/>
  <c r="CP116" i="1"/>
  <c r="CN116" i="1"/>
  <c r="DL116" i="1" s="1"/>
  <c r="DO116" i="1" s="1"/>
  <c r="CM116" i="1"/>
  <c r="CC116" i="1"/>
  <c r="BT116" i="1"/>
  <c r="BE116" i="1"/>
  <c r="AN116" i="1"/>
  <c r="AU116" i="1" s="1"/>
  <c r="AM116" i="1"/>
  <c r="AL116" i="1"/>
  <c r="AJ116" i="1"/>
  <c r="BH116" i="1" s="1"/>
  <c r="AI116" i="1"/>
  <c r="AH116" i="1"/>
  <c r="EZ115" i="1"/>
  <c r="EX115" i="1"/>
  <c r="EI115" i="1"/>
  <c r="EG115" i="1"/>
  <c r="DX115" i="1"/>
  <c r="DI115" i="1"/>
  <c r="CR115" i="1"/>
  <c r="CQ115" i="1"/>
  <c r="CT115" i="1" s="1"/>
  <c r="CP115" i="1"/>
  <c r="CN115" i="1"/>
  <c r="DL115" i="1" s="1"/>
  <c r="DO115" i="1" s="1"/>
  <c r="CM115" i="1"/>
  <c r="CC115" i="1"/>
  <c r="BT115" i="1"/>
  <c r="BE115" i="1"/>
  <c r="AN115" i="1"/>
  <c r="AU115" i="1" s="1"/>
  <c r="AM115" i="1"/>
  <c r="AL115" i="1"/>
  <c r="AJ115" i="1"/>
  <c r="BH115" i="1" s="1"/>
  <c r="AI115" i="1"/>
  <c r="AH115" i="1"/>
  <c r="EZ114" i="1"/>
  <c r="EX114" i="1"/>
  <c r="EI114" i="1"/>
  <c r="EG114" i="1"/>
  <c r="DX114" i="1"/>
  <c r="DI114" i="1"/>
  <c r="CR114" i="1"/>
  <c r="CQ114" i="1"/>
  <c r="CT114" i="1" s="1"/>
  <c r="CP114" i="1"/>
  <c r="CN114" i="1"/>
  <c r="DL114" i="1" s="1"/>
  <c r="DO114" i="1" s="1"/>
  <c r="CM114" i="1"/>
  <c r="CC114" i="1"/>
  <c r="BT114" i="1"/>
  <c r="BE114" i="1"/>
  <c r="AN114" i="1"/>
  <c r="AU114" i="1" s="1"/>
  <c r="AM114" i="1"/>
  <c r="AP114" i="1" s="1"/>
  <c r="AL114" i="1"/>
  <c r="AJ114" i="1"/>
  <c r="BH114" i="1" s="1"/>
  <c r="AI114" i="1"/>
  <c r="AH114" i="1"/>
  <c r="EZ113" i="1"/>
  <c r="EX113" i="1"/>
  <c r="EI113" i="1"/>
  <c r="EG113" i="1"/>
  <c r="DX113" i="1"/>
  <c r="DI113" i="1"/>
  <c r="CR113" i="1"/>
  <c r="CY113" i="1" s="1"/>
  <c r="CQ113" i="1"/>
  <c r="CP113" i="1"/>
  <c r="CN113" i="1"/>
  <c r="DL113" i="1" s="1"/>
  <c r="DO113" i="1" s="1"/>
  <c r="CM113" i="1"/>
  <c r="CC113" i="1"/>
  <c r="BT113" i="1"/>
  <c r="BE113" i="1"/>
  <c r="AN113" i="1"/>
  <c r="AU113" i="1" s="1"/>
  <c r="AM113" i="1"/>
  <c r="AP113" i="1" s="1"/>
  <c r="AL113" i="1"/>
  <c r="AJ113" i="1"/>
  <c r="BH113" i="1" s="1"/>
  <c r="AI113" i="1"/>
  <c r="AH113" i="1"/>
  <c r="EZ112" i="1"/>
  <c r="EX112" i="1"/>
  <c r="EI112" i="1"/>
  <c r="EG112" i="1"/>
  <c r="DX112" i="1"/>
  <c r="DI112" i="1"/>
  <c r="CR112" i="1"/>
  <c r="CY112" i="1" s="1"/>
  <c r="CQ112" i="1"/>
  <c r="CT112" i="1" s="1"/>
  <c r="CP112" i="1"/>
  <c r="CN112" i="1"/>
  <c r="DL112" i="1" s="1"/>
  <c r="DO112" i="1" s="1"/>
  <c r="CM112" i="1"/>
  <c r="CC112" i="1"/>
  <c r="BT112" i="1"/>
  <c r="BE112" i="1"/>
  <c r="AN112" i="1"/>
  <c r="AU112" i="1" s="1"/>
  <c r="AM112" i="1"/>
  <c r="AL112" i="1"/>
  <c r="AJ112" i="1"/>
  <c r="BH112" i="1" s="1"/>
  <c r="AI112" i="1"/>
  <c r="AH112" i="1"/>
  <c r="EZ111" i="1"/>
  <c r="EX111" i="1"/>
  <c r="EI111" i="1"/>
  <c r="EG111" i="1"/>
  <c r="DX111" i="1"/>
  <c r="DI111" i="1"/>
  <c r="CR111" i="1"/>
  <c r="CY111" i="1" s="1"/>
  <c r="CQ111" i="1"/>
  <c r="CT111" i="1" s="1"/>
  <c r="CP111" i="1"/>
  <c r="CN111" i="1"/>
  <c r="DL111" i="1" s="1"/>
  <c r="DO111" i="1" s="1"/>
  <c r="CM111" i="1"/>
  <c r="CC111" i="1"/>
  <c r="BT111" i="1"/>
  <c r="BE111" i="1"/>
  <c r="AN111" i="1"/>
  <c r="AM111" i="1"/>
  <c r="AP111" i="1" s="1"/>
  <c r="AL111" i="1"/>
  <c r="AJ111" i="1"/>
  <c r="BH111" i="1" s="1"/>
  <c r="AI111" i="1"/>
  <c r="AH111" i="1"/>
  <c r="EZ110" i="1"/>
  <c r="EX110" i="1"/>
  <c r="EI110" i="1"/>
  <c r="EG110" i="1"/>
  <c r="DX110" i="1"/>
  <c r="DI110" i="1"/>
  <c r="CR110" i="1"/>
  <c r="CY110" i="1" s="1"/>
  <c r="CQ110" i="1"/>
  <c r="CT110" i="1" s="1"/>
  <c r="CP110" i="1"/>
  <c r="CN110" i="1"/>
  <c r="DL110" i="1" s="1"/>
  <c r="DO110" i="1" s="1"/>
  <c r="CM110" i="1"/>
  <c r="CC110" i="1"/>
  <c r="BT110" i="1"/>
  <c r="BE110" i="1"/>
  <c r="AN110" i="1"/>
  <c r="AM110" i="1"/>
  <c r="AL110" i="1"/>
  <c r="AJ110" i="1"/>
  <c r="BH110" i="1" s="1"/>
  <c r="AI110" i="1"/>
  <c r="AH110" i="1"/>
  <c r="EZ109" i="1"/>
  <c r="EX109" i="1"/>
  <c r="EI109" i="1"/>
  <c r="EG109" i="1"/>
  <c r="DX109" i="1"/>
  <c r="DI109" i="1"/>
  <c r="CR109" i="1"/>
  <c r="CQ109" i="1"/>
  <c r="CT109" i="1" s="1"/>
  <c r="CP109" i="1"/>
  <c r="CN109" i="1"/>
  <c r="DL109" i="1" s="1"/>
  <c r="DO109" i="1" s="1"/>
  <c r="CM109" i="1"/>
  <c r="CC109" i="1"/>
  <c r="BT109" i="1"/>
  <c r="BE109" i="1"/>
  <c r="AN109" i="1"/>
  <c r="AU109" i="1" s="1"/>
  <c r="AM109" i="1"/>
  <c r="AL109" i="1"/>
  <c r="AJ109" i="1"/>
  <c r="BH109" i="1" s="1"/>
  <c r="AI109" i="1"/>
  <c r="AH109" i="1"/>
  <c r="EZ108" i="1"/>
  <c r="EX108" i="1"/>
  <c r="EI108" i="1"/>
  <c r="EG108" i="1"/>
  <c r="DX108" i="1"/>
  <c r="DI108" i="1"/>
  <c r="CR108" i="1"/>
  <c r="CQ108" i="1"/>
  <c r="CT108" i="1" s="1"/>
  <c r="CP108" i="1"/>
  <c r="CN108" i="1"/>
  <c r="CM108" i="1"/>
  <c r="CC108" i="1"/>
  <c r="BT108" i="1"/>
  <c r="BE108" i="1"/>
  <c r="AN108" i="1"/>
  <c r="AU108" i="1" s="1"/>
  <c r="AM108" i="1"/>
  <c r="AP108" i="1" s="1"/>
  <c r="AL108" i="1"/>
  <c r="AJ108" i="1"/>
  <c r="BH108" i="1" s="1"/>
  <c r="AI108" i="1"/>
  <c r="AH108" i="1"/>
  <c r="EZ107" i="1"/>
  <c r="EX107" i="1"/>
  <c r="EI107" i="1"/>
  <c r="EG107" i="1"/>
  <c r="DX107" i="1"/>
  <c r="DI107" i="1"/>
  <c r="CR107" i="1"/>
  <c r="CQ107" i="1"/>
  <c r="CT107" i="1" s="1"/>
  <c r="CP107" i="1"/>
  <c r="CN107" i="1"/>
  <c r="DL107" i="1" s="1"/>
  <c r="DO107" i="1" s="1"/>
  <c r="CM107" i="1"/>
  <c r="CC107" i="1"/>
  <c r="BT107" i="1"/>
  <c r="BE107" i="1"/>
  <c r="AN107" i="1"/>
  <c r="AU107" i="1" s="1"/>
  <c r="AM107" i="1"/>
  <c r="AL107" i="1"/>
  <c r="AJ107" i="1"/>
  <c r="BH107" i="1" s="1"/>
  <c r="AI107" i="1"/>
  <c r="AH107" i="1"/>
  <c r="EZ106" i="1"/>
  <c r="EX106" i="1"/>
  <c r="EI106" i="1"/>
  <c r="EG106" i="1"/>
  <c r="DX106" i="1"/>
  <c r="DI106" i="1"/>
  <c r="CR106" i="1"/>
  <c r="CY106" i="1" s="1"/>
  <c r="CQ106" i="1"/>
  <c r="CT106" i="1" s="1"/>
  <c r="CP106" i="1"/>
  <c r="CN106" i="1"/>
  <c r="DL106" i="1" s="1"/>
  <c r="DO106" i="1" s="1"/>
  <c r="CM106" i="1"/>
  <c r="CC106" i="1"/>
  <c r="BT106" i="1"/>
  <c r="BE106" i="1"/>
  <c r="AN106" i="1"/>
  <c r="AM106" i="1"/>
  <c r="AP106" i="1" s="1"/>
  <c r="AL106" i="1"/>
  <c r="AJ106" i="1"/>
  <c r="BH106" i="1" s="1"/>
  <c r="AI106" i="1"/>
  <c r="AH106" i="1"/>
  <c r="EZ105" i="1"/>
  <c r="EX105" i="1"/>
  <c r="EI105" i="1"/>
  <c r="EG105" i="1"/>
  <c r="DX105" i="1"/>
  <c r="DI105" i="1"/>
  <c r="CR105" i="1"/>
  <c r="CY105" i="1" s="1"/>
  <c r="CQ105" i="1"/>
  <c r="CT105" i="1" s="1"/>
  <c r="CP105" i="1"/>
  <c r="CN105" i="1"/>
  <c r="DL105" i="1" s="1"/>
  <c r="DO105" i="1" s="1"/>
  <c r="CM105" i="1"/>
  <c r="CC105" i="1"/>
  <c r="BT105" i="1"/>
  <c r="BE105" i="1"/>
  <c r="AN105" i="1"/>
  <c r="AU105" i="1" s="1"/>
  <c r="AM105" i="1"/>
  <c r="AP105" i="1" s="1"/>
  <c r="AL105" i="1"/>
  <c r="AJ105" i="1"/>
  <c r="BH105" i="1" s="1"/>
  <c r="AI105" i="1"/>
  <c r="AH105" i="1"/>
  <c r="EZ104" i="1"/>
  <c r="EX104" i="1"/>
  <c r="EI104" i="1"/>
  <c r="EG104" i="1"/>
  <c r="DX104" i="1"/>
  <c r="DI104" i="1"/>
  <c r="CR104" i="1"/>
  <c r="CQ104" i="1"/>
  <c r="CT104" i="1" s="1"/>
  <c r="CP104" i="1"/>
  <c r="CN104" i="1"/>
  <c r="DL104" i="1" s="1"/>
  <c r="DO104" i="1" s="1"/>
  <c r="CM104" i="1"/>
  <c r="CC104" i="1"/>
  <c r="BT104" i="1"/>
  <c r="BE104" i="1"/>
  <c r="AN104" i="1"/>
  <c r="AU104" i="1" s="1"/>
  <c r="AM104" i="1"/>
  <c r="AP104" i="1" s="1"/>
  <c r="AL104" i="1"/>
  <c r="AJ104" i="1"/>
  <c r="BH104" i="1" s="1"/>
  <c r="AI104" i="1"/>
  <c r="AH104" i="1"/>
  <c r="EZ103" i="1"/>
  <c r="EX103" i="1"/>
  <c r="EI103" i="1"/>
  <c r="EG103" i="1"/>
  <c r="DX103" i="1"/>
  <c r="DI103" i="1"/>
  <c r="CR103" i="1"/>
  <c r="CY103" i="1" s="1"/>
  <c r="CQ103" i="1"/>
  <c r="CP103" i="1"/>
  <c r="CN103" i="1"/>
  <c r="DL103" i="1" s="1"/>
  <c r="DO103" i="1" s="1"/>
  <c r="CM103" i="1"/>
  <c r="CC103" i="1"/>
  <c r="BT103" i="1"/>
  <c r="BE103" i="1"/>
  <c r="AN103" i="1"/>
  <c r="AU103" i="1" s="1"/>
  <c r="AM103" i="1"/>
  <c r="AP103" i="1" s="1"/>
  <c r="AL103" i="1"/>
  <c r="AJ103" i="1"/>
  <c r="BH103" i="1" s="1"/>
  <c r="AI103" i="1"/>
  <c r="AH103" i="1"/>
  <c r="EZ102" i="1"/>
  <c r="EX102" i="1"/>
  <c r="EI102" i="1"/>
  <c r="EG102" i="1"/>
  <c r="DX102" i="1"/>
  <c r="DI102" i="1"/>
  <c r="CR102" i="1"/>
  <c r="CY102" i="1" s="1"/>
  <c r="CQ102" i="1"/>
  <c r="CT102" i="1" s="1"/>
  <c r="CP102" i="1"/>
  <c r="CN102" i="1"/>
  <c r="DL102" i="1" s="1"/>
  <c r="DO102" i="1" s="1"/>
  <c r="CM102" i="1"/>
  <c r="CC102" i="1"/>
  <c r="BT102" i="1"/>
  <c r="BE102" i="1"/>
  <c r="AN102" i="1"/>
  <c r="AU102" i="1" s="1"/>
  <c r="AM102" i="1"/>
  <c r="AL102" i="1"/>
  <c r="AJ102" i="1"/>
  <c r="BH102" i="1" s="1"/>
  <c r="AI102" i="1"/>
  <c r="AH102" i="1"/>
  <c r="EZ101" i="1"/>
  <c r="EX101" i="1"/>
  <c r="EI101" i="1"/>
  <c r="EG101" i="1"/>
  <c r="DX101" i="1"/>
  <c r="DI101" i="1"/>
  <c r="CR101" i="1"/>
  <c r="CY101" i="1" s="1"/>
  <c r="CQ101" i="1"/>
  <c r="CT101" i="1" s="1"/>
  <c r="CP101" i="1"/>
  <c r="CN101" i="1"/>
  <c r="DL101" i="1" s="1"/>
  <c r="DO101" i="1" s="1"/>
  <c r="CM101" i="1"/>
  <c r="CC101" i="1"/>
  <c r="BT101" i="1"/>
  <c r="BE101" i="1"/>
  <c r="AN101" i="1"/>
  <c r="AM101" i="1"/>
  <c r="AP101" i="1" s="1"/>
  <c r="AL101" i="1"/>
  <c r="AJ101" i="1"/>
  <c r="BH101" i="1" s="1"/>
  <c r="AI101" i="1"/>
  <c r="AH101" i="1"/>
  <c r="EZ100" i="1"/>
  <c r="EX100" i="1"/>
  <c r="EI100" i="1"/>
  <c r="EG100" i="1"/>
  <c r="DX100" i="1"/>
  <c r="DI100" i="1"/>
  <c r="CR100" i="1"/>
  <c r="CY100" i="1" s="1"/>
  <c r="CQ100" i="1"/>
  <c r="CT100" i="1" s="1"/>
  <c r="CP100" i="1"/>
  <c r="CN100" i="1"/>
  <c r="DL100" i="1" s="1"/>
  <c r="DO100" i="1" s="1"/>
  <c r="CM100" i="1"/>
  <c r="CC100" i="1"/>
  <c r="BT100" i="1"/>
  <c r="BE100" i="1"/>
  <c r="AN100" i="1"/>
  <c r="AU100" i="1" s="1"/>
  <c r="AM100" i="1"/>
  <c r="AP100" i="1" s="1"/>
  <c r="AL100" i="1"/>
  <c r="AJ100" i="1"/>
  <c r="BH100" i="1" s="1"/>
  <c r="AI100" i="1"/>
  <c r="AH100" i="1"/>
  <c r="EZ99" i="1"/>
  <c r="EX99" i="1"/>
  <c r="EI99" i="1"/>
  <c r="EG99" i="1"/>
  <c r="DX99" i="1"/>
  <c r="DI99" i="1"/>
  <c r="CR99" i="1"/>
  <c r="CQ99" i="1"/>
  <c r="CT99" i="1" s="1"/>
  <c r="CP99" i="1"/>
  <c r="CN99" i="1"/>
  <c r="DL99" i="1" s="1"/>
  <c r="DO99" i="1" s="1"/>
  <c r="CM99" i="1"/>
  <c r="CC99" i="1"/>
  <c r="BT99" i="1"/>
  <c r="BE99" i="1"/>
  <c r="AN99" i="1"/>
  <c r="AU99" i="1" s="1"/>
  <c r="AM99" i="1"/>
  <c r="AP99" i="1" s="1"/>
  <c r="AL99" i="1"/>
  <c r="AJ99" i="1"/>
  <c r="BH99" i="1" s="1"/>
  <c r="AI99" i="1"/>
  <c r="AH99" i="1"/>
  <c r="EZ98" i="1"/>
  <c r="EX98" i="1"/>
  <c r="EI98" i="1"/>
  <c r="EG98" i="1"/>
  <c r="DX98" i="1"/>
  <c r="DI98" i="1"/>
  <c r="CR98" i="1"/>
  <c r="CY98" i="1" s="1"/>
  <c r="CQ98" i="1"/>
  <c r="CP98" i="1"/>
  <c r="CN98" i="1"/>
  <c r="DL98" i="1" s="1"/>
  <c r="DO98" i="1" s="1"/>
  <c r="CM98" i="1"/>
  <c r="CC98" i="1"/>
  <c r="BT98" i="1"/>
  <c r="BE98" i="1"/>
  <c r="AN98" i="1"/>
  <c r="AU98" i="1" s="1"/>
  <c r="AM98" i="1"/>
  <c r="AP98" i="1" s="1"/>
  <c r="AL98" i="1"/>
  <c r="AJ98" i="1"/>
  <c r="BH98" i="1" s="1"/>
  <c r="AI98" i="1"/>
  <c r="AH98" i="1"/>
  <c r="EZ97" i="1"/>
  <c r="EX97" i="1"/>
  <c r="EI97" i="1"/>
  <c r="EG97" i="1"/>
  <c r="DX97" i="1"/>
  <c r="DI97" i="1"/>
  <c r="CR97" i="1"/>
  <c r="CY97" i="1" s="1"/>
  <c r="CQ97" i="1"/>
  <c r="CP97" i="1"/>
  <c r="CN97" i="1"/>
  <c r="CM97" i="1"/>
  <c r="CC97" i="1"/>
  <c r="BT97" i="1"/>
  <c r="BE97" i="1"/>
  <c r="AN97" i="1"/>
  <c r="AU97" i="1" s="1"/>
  <c r="AM97" i="1"/>
  <c r="AP97" i="1" s="1"/>
  <c r="AL97" i="1"/>
  <c r="AJ97" i="1"/>
  <c r="BH97" i="1" s="1"/>
  <c r="AI97" i="1"/>
  <c r="AH97" i="1"/>
  <c r="EZ96" i="1"/>
  <c r="EX96" i="1"/>
  <c r="EI96" i="1"/>
  <c r="EG96" i="1"/>
  <c r="DX96" i="1"/>
  <c r="DI96" i="1"/>
  <c r="CR96" i="1"/>
  <c r="CY96" i="1" s="1"/>
  <c r="CQ96" i="1"/>
  <c r="CT96" i="1" s="1"/>
  <c r="CP96" i="1"/>
  <c r="CN96" i="1"/>
  <c r="DL96" i="1" s="1"/>
  <c r="DO96" i="1" s="1"/>
  <c r="CM96" i="1"/>
  <c r="CC96" i="1"/>
  <c r="BT96" i="1"/>
  <c r="BE96" i="1"/>
  <c r="AN96" i="1"/>
  <c r="AU96" i="1" s="1"/>
  <c r="AM96" i="1"/>
  <c r="AL96" i="1"/>
  <c r="AJ96" i="1"/>
  <c r="BH96" i="1" s="1"/>
  <c r="AI96" i="1"/>
  <c r="AH96" i="1"/>
  <c r="EZ95" i="1"/>
  <c r="EX95" i="1"/>
  <c r="EI95" i="1"/>
  <c r="EG95" i="1"/>
  <c r="DX95" i="1"/>
  <c r="DI95" i="1"/>
  <c r="CR95" i="1"/>
  <c r="CQ95" i="1"/>
  <c r="CT95" i="1" s="1"/>
  <c r="CP95" i="1"/>
  <c r="CN95" i="1"/>
  <c r="DL95" i="1" s="1"/>
  <c r="DO95" i="1" s="1"/>
  <c r="CM95" i="1"/>
  <c r="CC95" i="1"/>
  <c r="BT95" i="1"/>
  <c r="BE95" i="1"/>
  <c r="AN95" i="1"/>
  <c r="AU95" i="1" s="1"/>
  <c r="AM95" i="1"/>
  <c r="AP95" i="1" s="1"/>
  <c r="AL95" i="1"/>
  <c r="AJ95" i="1"/>
  <c r="BH95" i="1" s="1"/>
  <c r="AI95" i="1"/>
  <c r="AH95" i="1"/>
  <c r="EZ94" i="1"/>
  <c r="EX94" i="1"/>
  <c r="EI94" i="1"/>
  <c r="EG94" i="1"/>
  <c r="DX94" i="1"/>
  <c r="DI94" i="1"/>
  <c r="CR94" i="1"/>
  <c r="CY94" i="1" s="1"/>
  <c r="CQ94" i="1"/>
  <c r="CT94" i="1" s="1"/>
  <c r="CP94" i="1"/>
  <c r="CN94" i="1"/>
  <c r="DL94" i="1" s="1"/>
  <c r="DO94" i="1" s="1"/>
  <c r="CM94" i="1"/>
  <c r="CC94" i="1"/>
  <c r="BT94" i="1"/>
  <c r="BE94" i="1"/>
  <c r="AN94" i="1"/>
  <c r="AU94" i="1" s="1"/>
  <c r="AM94" i="1"/>
  <c r="AL94" i="1"/>
  <c r="AJ94" i="1"/>
  <c r="BH94" i="1" s="1"/>
  <c r="AI94" i="1"/>
  <c r="AH94" i="1"/>
  <c r="EZ93" i="1"/>
  <c r="EX93" i="1"/>
  <c r="EI93" i="1"/>
  <c r="EG93" i="1"/>
  <c r="DX93" i="1"/>
  <c r="DI93" i="1"/>
  <c r="CR93" i="1"/>
  <c r="CY93" i="1" s="1"/>
  <c r="CQ93" i="1"/>
  <c r="CT93" i="1" s="1"/>
  <c r="CP93" i="1"/>
  <c r="CN93" i="1"/>
  <c r="DL93" i="1" s="1"/>
  <c r="DO93" i="1" s="1"/>
  <c r="CM93" i="1"/>
  <c r="CC93" i="1"/>
  <c r="BT93" i="1"/>
  <c r="BE93" i="1"/>
  <c r="AN93" i="1"/>
  <c r="AM93" i="1"/>
  <c r="AP93" i="1" s="1"/>
  <c r="AL93" i="1"/>
  <c r="AJ93" i="1"/>
  <c r="BH93" i="1" s="1"/>
  <c r="AI93" i="1"/>
  <c r="AH93" i="1"/>
  <c r="EZ92" i="1"/>
  <c r="EX92" i="1"/>
  <c r="EI92" i="1"/>
  <c r="EG92" i="1"/>
  <c r="DX92" i="1"/>
  <c r="DI92" i="1"/>
  <c r="CR92" i="1"/>
  <c r="CY92" i="1" s="1"/>
  <c r="CQ92" i="1"/>
  <c r="CT92" i="1" s="1"/>
  <c r="CP92" i="1"/>
  <c r="CN92" i="1"/>
  <c r="DL92" i="1" s="1"/>
  <c r="DO92" i="1" s="1"/>
  <c r="CM92" i="1"/>
  <c r="CC92" i="1"/>
  <c r="BT92" i="1"/>
  <c r="BE92" i="1"/>
  <c r="AN92" i="1"/>
  <c r="AU92" i="1" s="1"/>
  <c r="AM92" i="1"/>
  <c r="AP92" i="1" s="1"/>
  <c r="AL92" i="1"/>
  <c r="AJ92" i="1"/>
  <c r="BH92" i="1" s="1"/>
  <c r="AI92" i="1"/>
  <c r="AH92" i="1"/>
  <c r="EZ91" i="1"/>
  <c r="EX91" i="1"/>
  <c r="EI91" i="1"/>
  <c r="EG91" i="1"/>
  <c r="DX91" i="1"/>
  <c r="DI91" i="1"/>
  <c r="CR91" i="1"/>
  <c r="CY91" i="1" s="1"/>
  <c r="CQ91" i="1"/>
  <c r="CT91" i="1" s="1"/>
  <c r="CP91" i="1"/>
  <c r="CN91" i="1"/>
  <c r="DL91" i="1" s="1"/>
  <c r="DO91" i="1" s="1"/>
  <c r="CM91" i="1"/>
  <c r="CC91" i="1"/>
  <c r="BT91" i="1"/>
  <c r="BE91" i="1"/>
  <c r="AN91" i="1"/>
  <c r="AU91" i="1" s="1"/>
  <c r="AM91" i="1"/>
  <c r="AP91" i="1" s="1"/>
  <c r="AL91" i="1"/>
  <c r="AJ91" i="1"/>
  <c r="BH91" i="1" s="1"/>
  <c r="AI91" i="1"/>
  <c r="AH91" i="1"/>
  <c r="EZ90" i="1"/>
  <c r="EX90" i="1"/>
  <c r="EI90" i="1"/>
  <c r="EG90" i="1"/>
  <c r="DX90" i="1"/>
  <c r="DI90" i="1"/>
  <c r="CR90" i="1"/>
  <c r="CQ90" i="1"/>
  <c r="CT90" i="1" s="1"/>
  <c r="CP90" i="1"/>
  <c r="CN90" i="1"/>
  <c r="CM90" i="1"/>
  <c r="CC90" i="1"/>
  <c r="BT90" i="1"/>
  <c r="BE90" i="1"/>
  <c r="AN90" i="1"/>
  <c r="AU90" i="1" s="1"/>
  <c r="AM90" i="1"/>
  <c r="AP90" i="1" s="1"/>
  <c r="AL90" i="1"/>
  <c r="AJ90" i="1"/>
  <c r="BH90" i="1" s="1"/>
  <c r="AI90" i="1"/>
  <c r="AH90" i="1"/>
  <c r="EZ89" i="1"/>
  <c r="EX89" i="1"/>
  <c r="EI89" i="1"/>
  <c r="EG89" i="1"/>
  <c r="DX89" i="1"/>
  <c r="DI89" i="1"/>
  <c r="CR89" i="1"/>
  <c r="CY89" i="1" s="1"/>
  <c r="CQ89" i="1"/>
  <c r="CT89" i="1" s="1"/>
  <c r="CP89" i="1"/>
  <c r="CN89" i="1"/>
  <c r="DL89" i="1" s="1"/>
  <c r="DO89" i="1" s="1"/>
  <c r="CM89" i="1"/>
  <c r="CC89" i="1"/>
  <c r="BT89" i="1"/>
  <c r="BE89" i="1"/>
  <c r="AN89" i="1"/>
  <c r="AU89" i="1" s="1"/>
  <c r="AM89" i="1"/>
  <c r="AP89" i="1" s="1"/>
  <c r="AL89" i="1"/>
  <c r="AJ89" i="1"/>
  <c r="BH89" i="1" s="1"/>
  <c r="AI89" i="1"/>
  <c r="AH89" i="1"/>
  <c r="EZ88" i="1"/>
  <c r="EX88" i="1"/>
  <c r="EI88" i="1"/>
  <c r="EG88" i="1"/>
  <c r="DX88" i="1"/>
  <c r="DI88" i="1"/>
  <c r="CR88" i="1"/>
  <c r="CY88" i="1" s="1"/>
  <c r="CQ88" i="1"/>
  <c r="CT88" i="1" s="1"/>
  <c r="CP88" i="1"/>
  <c r="CN88" i="1"/>
  <c r="DL88" i="1" s="1"/>
  <c r="DO88" i="1" s="1"/>
  <c r="CM88" i="1"/>
  <c r="CC88" i="1"/>
  <c r="BT88" i="1"/>
  <c r="BE88" i="1"/>
  <c r="AN88" i="1"/>
  <c r="AM88" i="1"/>
  <c r="AP88" i="1" s="1"/>
  <c r="AL88" i="1"/>
  <c r="AJ88" i="1"/>
  <c r="BH88" i="1" s="1"/>
  <c r="AI88" i="1"/>
  <c r="AH88" i="1"/>
  <c r="EZ87" i="1"/>
  <c r="EX87" i="1"/>
  <c r="EI87" i="1"/>
  <c r="EG87" i="1"/>
  <c r="DX87" i="1"/>
  <c r="DI87" i="1"/>
  <c r="CR87" i="1"/>
  <c r="CY87" i="1" s="1"/>
  <c r="CQ87" i="1"/>
  <c r="CT87" i="1" s="1"/>
  <c r="CP87" i="1"/>
  <c r="CN87" i="1"/>
  <c r="DL87" i="1" s="1"/>
  <c r="DO87" i="1" s="1"/>
  <c r="CM87" i="1"/>
  <c r="CC87" i="1"/>
  <c r="BT87" i="1"/>
  <c r="BE87" i="1"/>
  <c r="AN87" i="1"/>
  <c r="AU87" i="1" s="1"/>
  <c r="AM87" i="1"/>
  <c r="AL87" i="1"/>
  <c r="AJ87" i="1"/>
  <c r="BH87" i="1" s="1"/>
  <c r="AI87" i="1"/>
  <c r="AH87" i="1"/>
  <c r="EZ86" i="1"/>
  <c r="EX86" i="1"/>
  <c r="EI86" i="1"/>
  <c r="EG86" i="1"/>
  <c r="DX86" i="1"/>
  <c r="DI86" i="1"/>
  <c r="CR86" i="1"/>
  <c r="CY86" i="1" s="1"/>
  <c r="CQ86" i="1"/>
  <c r="CT86" i="1" s="1"/>
  <c r="CP86" i="1"/>
  <c r="CN86" i="1"/>
  <c r="DL86" i="1" s="1"/>
  <c r="DO86" i="1" s="1"/>
  <c r="CM86" i="1"/>
  <c r="CC86" i="1"/>
  <c r="BT86" i="1"/>
  <c r="BE86" i="1"/>
  <c r="AN86" i="1"/>
  <c r="AU86" i="1" s="1"/>
  <c r="AM86" i="1"/>
  <c r="AP86" i="1" s="1"/>
  <c r="AL86" i="1"/>
  <c r="AJ86" i="1"/>
  <c r="BH86" i="1" s="1"/>
  <c r="AI86" i="1"/>
  <c r="AH86" i="1"/>
  <c r="EZ85" i="1"/>
  <c r="EX85" i="1"/>
  <c r="EI85" i="1"/>
  <c r="EG85" i="1"/>
  <c r="DX85" i="1"/>
  <c r="DI85" i="1"/>
  <c r="CR85" i="1"/>
  <c r="CQ85" i="1"/>
  <c r="CT85" i="1" s="1"/>
  <c r="CP85" i="1"/>
  <c r="CN85" i="1"/>
  <c r="CM85" i="1"/>
  <c r="CC85" i="1"/>
  <c r="BT85" i="1"/>
  <c r="BE85" i="1"/>
  <c r="AN85" i="1"/>
  <c r="AU85" i="1" s="1"/>
  <c r="AM85" i="1"/>
  <c r="AP85" i="1" s="1"/>
  <c r="AL85" i="1"/>
  <c r="AJ85" i="1"/>
  <c r="BH85" i="1" s="1"/>
  <c r="AI85" i="1"/>
  <c r="AH85" i="1"/>
  <c r="EZ84" i="1"/>
  <c r="EX84" i="1"/>
  <c r="EI84" i="1"/>
  <c r="EG84" i="1"/>
  <c r="DX84" i="1"/>
  <c r="DI84" i="1"/>
  <c r="CR84" i="1"/>
  <c r="CY84" i="1" s="1"/>
  <c r="CQ84" i="1"/>
  <c r="CT84" i="1" s="1"/>
  <c r="CP84" i="1"/>
  <c r="CN84" i="1"/>
  <c r="DL84" i="1" s="1"/>
  <c r="DO84" i="1" s="1"/>
  <c r="CM84" i="1"/>
  <c r="CC84" i="1"/>
  <c r="BT84" i="1"/>
  <c r="BE84" i="1"/>
  <c r="AN84" i="1"/>
  <c r="AU84" i="1" s="1"/>
  <c r="AM84" i="1"/>
  <c r="AP84" i="1" s="1"/>
  <c r="AL84" i="1"/>
  <c r="AJ84" i="1"/>
  <c r="BH84" i="1" s="1"/>
  <c r="AI84" i="1"/>
  <c r="AH84" i="1"/>
  <c r="EZ83" i="1"/>
  <c r="EX83" i="1"/>
  <c r="EI83" i="1"/>
  <c r="EG83" i="1"/>
  <c r="DX83" i="1"/>
  <c r="DI83" i="1"/>
  <c r="CR83" i="1"/>
  <c r="CY83" i="1" s="1"/>
  <c r="CQ83" i="1"/>
  <c r="CT83" i="1" s="1"/>
  <c r="CP83" i="1"/>
  <c r="CN83" i="1"/>
  <c r="DL83" i="1" s="1"/>
  <c r="DO83" i="1" s="1"/>
  <c r="CM83" i="1"/>
  <c r="CC83" i="1"/>
  <c r="BT83" i="1"/>
  <c r="BE83" i="1"/>
  <c r="AN83" i="1"/>
  <c r="AU83" i="1" s="1"/>
  <c r="AM83" i="1"/>
  <c r="AP83" i="1" s="1"/>
  <c r="AL83" i="1"/>
  <c r="AJ83" i="1"/>
  <c r="BH83" i="1" s="1"/>
  <c r="AI83" i="1"/>
  <c r="AH83" i="1"/>
  <c r="EZ82" i="1"/>
  <c r="EX82" i="1"/>
  <c r="EI82" i="1"/>
  <c r="EG82" i="1"/>
  <c r="DX82" i="1"/>
  <c r="DI82" i="1"/>
  <c r="CR82" i="1"/>
  <c r="CY82" i="1" s="1"/>
  <c r="CQ82" i="1"/>
  <c r="CT82" i="1" s="1"/>
  <c r="CP82" i="1"/>
  <c r="CN82" i="1"/>
  <c r="DL82" i="1" s="1"/>
  <c r="DO82" i="1" s="1"/>
  <c r="CM82" i="1"/>
  <c r="CC82" i="1"/>
  <c r="BT82" i="1"/>
  <c r="BE82" i="1"/>
  <c r="AN82" i="1"/>
  <c r="AM82" i="1"/>
  <c r="AP82" i="1" s="1"/>
  <c r="AL82" i="1"/>
  <c r="AJ82" i="1"/>
  <c r="BH82" i="1" s="1"/>
  <c r="AI82" i="1"/>
  <c r="AH82" i="1"/>
  <c r="EZ81" i="1"/>
  <c r="EX81" i="1"/>
  <c r="EI81" i="1"/>
  <c r="EG81" i="1"/>
  <c r="DX81" i="1"/>
  <c r="DI81" i="1"/>
  <c r="CR81" i="1"/>
  <c r="CY81" i="1" s="1"/>
  <c r="CQ81" i="1"/>
  <c r="CT81" i="1" s="1"/>
  <c r="CP81" i="1"/>
  <c r="CN81" i="1"/>
  <c r="CM81" i="1"/>
  <c r="CC81" i="1"/>
  <c r="BT81" i="1"/>
  <c r="BE81" i="1"/>
  <c r="AN81" i="1"/>
  <c r="AU81" i="1" s="1"/>
  <c r="AM81" i="1"/>
  <c r="AL81" i="1"/>
  <c r="AJ81" i="1"/>
  <c r="BH81" i="1" s="1"/>
  <c r="AI81" i="1"/>
  <c r="AH81" i="1"/>
  <c r="EZ80" i="1"/>
  <c r="EX80" i="1"/>
  <c r="EI80" i="1"/>
  <c r="EG80" i="1"/>
  <c r="DX80" i="1"/>
  <c r="DI80" i="1"/>
  <c r="CR80" i="1"/>
  <c r="CQ80" i="1"/>
  <c r="CT80" i="1" s="1"/>
  <c r="CP80" i="1"/>
  <c r="CN80" i="1"/>
  <c r="DL80" i="1" s="1"/>
  <c r="DO80" i="1" s="1"/>
  <c r="CM80" i="1"/>
  <c r="CC80" i="1"/>
  <c r="BT80" i="1"/>
  <c r="BE80" i="1"/>
  <c r="AN80" i="1"/>
  <c r="AM80" i="1"/>
  <c r="AL80" i="1"/>
  <c r="AJ80" i="1"/>
  <c r="BH80" i="1" s="1"/>
  <c r="AI80" i="1"/>
  <c r="AH80" i="1"/>
  <c r="EZ79" i="1"/>
  <c r="EX79" i="1"/>
  <c r="EI79" i="1"/>
  <c r="EG79" i="1"/>
  <c r="DX79" i="1"/>
  <c r="DI79" i="1"/>
  <c r="CR79" i="1"/>
  <c r="CQ79" i="1"/>
  <c r="CT79" i="1" s="1"/>
  <c r="CP79" i="1"/>
  <c r="CN79" i="1"/>
  <c r="DL79" i="1" s="1"/>
  <c r="DO79" i="1" s="1"/>
  <c r="CM79" i="1"/>
  <c r="CC79" i="1"/>
  <c r="BT79" i="1"/>
  <c r="BE79" i="1"/>
  <c r="AN79" i="1"/>
  <c r="AU79" i="1" s="1"/>
  <c r="AM79" i="1"/>
  <c r="AL79" i="1"/>
  <c r="AJ79" i="1"/>
  <c r="BH79" i="1" s="1"/>
  <c r="AI79" i="1"/>
  <c r="AH79" i="1"/>
  <c r="EZ78" i="1"/>
  <c r="EX78" i="1"/>
  <c r="EI78" i="1"/>
  <c r="EG78" i="1"/>
  <c r="DX78" i="1"/>
  <c r="DI78" i="1"/>
  <c r="CR78" i="1"/>
  <c r="CY78" i="1" s="1"/>
  <c r="CQ78" i="1"/>
  <c r="CT78" i="1" s="1"/>
  <c r="CP78" i="1"/>
  <c r="CN78" i="1"/>
  <c r="DL78" i="1" s="1"/>
  <c r="DO78" i="1" s="1"/>
  <c r="CM78" i="1"/>
  <c r="CC78" i="1"/>
  <c r="BT78" i="1"/>
  <c r="BE78" i="1"/>
  <c r="AN78" i="1"/>
  <c r="AU78" i="1" s="1"/>
  <c r="AM78" i="1"/>
  <c r="AP78" i="1" s="1"/>
  <c r="AL78" i="1"/>
  <c r="AJ78" i="1"/>
  <c r="BH78" i="1" s="1"/>
  <c r="AI78" i="1"/>
  <c r="AH78" i="1"/>
  <c r="EZ77" i="1"/>
  <c r="EX77" i="1"/>
  <c r="EI77" i="1"/>
  <c r="EG77" i="1"/>
  <c r="DX77" i="1"/>
  <c r="DI77" i="1"/>
  <c r="CR77" i="1"/>
  <c r="CY77" i="1" s="1"/>
  <c r="CQ77" i="1"/>
  <c r="CT77" i="1" s="1"/>
  <c r="CP77" i="1"/>
  <c r="CN77" i="1"/>
  <c r="CM77" i="1"/>
  <c r="CC77" i="1"/>
  <c r="BT77" i="1"/>
  <c r="BE77" i="1"/>
  <c r="AN77" i="1"/>
  <c r="AU77" i="1" s="1"/>
  <c r="AM77" i="1"/>
  <c r="AP77" i="1" s="1"/>
  <c r="AL77" i="1"/>
  <c r="AJ77" i="1"/>
  <c r="BH77" i="1" s="1"/>
  <c r="AI77" i="1"/>
  <c r="AH77" i="1"/>
  <c r="EZ76" i="1"/>
  <c r="EX76" i="1"/>
  <c r="EI76" i="1"/>
  <c r="EG76" i="1"/>
  <c r="DX76" i="1"/>
  <c r="DI76" i="1"/>
  <c r="CR76" i="1"/>
  <c r="CY76" i="1" s="1"/>
  <c r="CQ76" i="1"/>
  <c r="CT76" i="1" s="1"/>
  <c r="CP76" i="1"/>
  <c r="CN76" i="1"/>
  <c r="DL76" i="1" s="1"/>
  <c r="DO76" i="1" s="1"/>
  <c r="CM76" i="1"/>
  <c r="CC76" i="1"/>
  <c r="BT76" i="1"/>
  <c r="BE76" i="1"/>
  <c r="AN76" i="1"/>
  <c r="AU76" i="1" s="1"/>
  <c r="AM76" i="1"/>
  <c r="AP76" i="1" s="1"/>
  <c r="AL76" i="1"/>
  <c r="AJ76" i="1"/>
  <c r="BH76" i="1" s="1"/>
  <c r="AI76" i="1"/>
  <c r="AH76" i="1"/>
  <c r="EZ75" i="1"/>
  <c r="EX75" i="1"/>
  <c r="EI75" i="1"/>
  <c r="EG75" i="1"/>
  <c r="DX75" i="1"/>
  <c r="DI75" i="1"/>
  <c r="CR75" i="1"/>
  <c r="CY75" i="1" s="1"/>
  <c r="CQ75" i="1"/>
  <c r="CT75" i="1" s="1"/>
  <c r="CP75" i="1"/>
  <c r="CN75" i="1"/>
  <c r="DL75" i="1" s="1"/>
  <c r="DO75" i="1" s="1"/>
  <c r="CM75" i="1"/>
  <c r="CC75" i="1"/>
  <c r="BT75" i="1"/>
  <c r="BE75" i="1"/>
  <c r="AN75" i="1"/>
  <c r="AU75" i="1" s="1"/>
  <c r="AM75" i="1"/>
  <c r="AL75" i="1"/>
  <c r="AJ75" i="1"/>
  <c r="BH75" i="1" s="1"/>
  <c r="AI75" i="1"/>
  <c r="AH75" i="1"/>
  <c r="EZ74" i="1"/>
  <c r="EX74" i="1"/>
  <c r="EI74" i="1"/>
  <c r="EG74" i="1"/>
  <c r="DX74" i="1"/>
  <c r="DI74" i="1"/>
  <c r="CR74" i="1"/>
  <c r="CQ74" i="1"/>
  <c r="CT74" i="1" s="1"/>
  <c r="CP74" i="1"/>
  <c r="CN74" i="1"/>
  <c r="DL74" i="1" s="1"/>
  <c r="DO74" i="1" s="1"/>
  <c r="CM74" i="1"/>
  <c r="CC74" i="1"/>
  <c r="BT74" i="1"/>
  <c r="BE74" i="1"/>
  <c r="AN74" i="1"/>
  <c r="AU74" i="1" s="1"/>
  <c r="AM74" i="1"/>
  <c r="AL74" i="1"/>
  <c r="AJ74" i="1"/>
  <c r="BH74" i="1" s="1"/>
  <c r="AI74" i="1"/>
  <c r="AH74" i="1"/>
  <c r="EZ73" i="1"/>
  <c r="EX73" i="1"/>
  <c r="EI73" i="1"/>
  <c r="EG73" i="1"/>
  <c r="DX73" i="1"/>
  <c r="DI73" i="1"/>
  <c r="CR73" i="1"/>
  <c r="CQ73" i="1"/>
  <c r="CT73" i="1" s="1"/>
  <c r="CP73" i="1"/>
  <c r="CN73" i="1"/>
  <c r="DL73" i="1" s="1"/>
  <c r="DO73" i="1" s="1"/>
  <c r="CM73" i="1"/>
  <c r="CC73" i="1"/>
  <c r="BT73" i="1"/>
  <c r="BE73" i="1"/>
  <c r="AN73" i="1"/>
  <c r="AU73" i="1" s="1"/>
  <c r="AM73" i="1"/>
  <c r="AP73" i="1" s="1"/>
  <c r="AL73" i="1"/>
  <c r="AJ73" i="1"/>
  <c r="BH73" i="1" s="1"/>
  <c r="AI73" i="1"/>
  <c r="AH73" i="1"/>
  <c r="EZ72" i="1"/>
  <c r="EX72" i="1"/>
  <c r="EI72" i="1"/>
  <c r="EG72" i="1"/>
  <c r="DX72" i="1"/>
  <c r="DI72" i="1"/>
  <c r="CR72" i="1"/>
  <c r="CY72" i="1" s="1"/>
  <c r="CQ72" i="1"/>
  <c r="CP72" i="1"/>
  <c r="CN72" i="1"/>
  <c r="DL72" i="1" s="1"/>
  <c r="DO72" i="1" s="1"/>
  <c r="CM72" i="1"/>
  <c r="CC72" i="1"/>
  <c r="BT72" i="1"/>
  <c r="BE72" i="1"/>
  <c r="AN72" i="1"/>
  <c r="AU72" i="1" s="1"/>
  <c r="AM72" i="1"/>
  <c r="AL72" i="1"/>
  <c r="AJ72" i="1"/>
  <c r="BH72" i="1" s="1"/>
  <c r="AI72" i="1"/>
  <c r="AH72" i="1"/>
  <c r="EZ71" i="1"/>
  <c r="EX71" i="1"/>
  <c r="EI71" i="1"/>
  <c r="EG71" i="1"/>
  <c r="DX71" i="1"/>
  <c r="DI71" i="1"/>
  <c r="CR71" i="1"/>
  <c r="CY71" i="1" s="1"/>
  <c r="CQ71" i="1"/>
  <c r="CT71" i="1" s="1"/>
  <c r="CP71" i="1"/>
  <c r="CN71" i="1"/>
  <c r="DL71" i="1" s="1"/>
  <c r="DO71" i="1" s="1"/>
  <c r="CM71" i="1"/>
  <c r="CC71" i="1"/>
  <c r="BT71" i="1"/>
  <c r="BE71" i="1"/>
  <c r="AN71" i="1"/>
  <c r="AM71" i="1"/>
  <c r="AP71" i="1" s="1"/>
  <c r="AL71" i="1"/>
  <c r="AJ71" i="1"/>
  <c r="BH71" i="1" s="1"/>
  <c r="AI71" i="1"/>
  <c r="AH71" i="1"/>
  <c r="EZ70" i="1"/>
  <c r="EX70" i="1"/>
  <c r="EI70" i="1"/>
  <c r="EG70" i="1"/>
  <c r="DX70" i="1"/>
  <c r="DI70" i="1"/>
  <c r="CR70" i="1"/>
  <c r="CY70" i="1" s="1"/>
  <c r="CQ70" i="1"/>
  <c r="CT70" i="1" s="1"/>
  <c r="CP70" i="1"/>
  <c r="CN70" i="1"/>
  <c r="DL70" i="1" s="1"/>
  <c r="DO70" i="1" s="1"/>
  <c r="CM70" i="1"/>
  <c r="CC70" i="1"/>
  <c r="BT70" i="1"/>
  <c r="BE70" i="1"/>
  <c r="AN70" i="1"/>
  <c r="AU70" i="1" s="1"/>
  <c r="AM70" i="1"/>
  <c r="AP70" i="1" s="1"/>
  <c r="AL70" i="1"/>
  <c r="AJ70" i="1"/>
  <c r="BH70" i="1" s="1"/>
  <c r="AI70" i="1"/>
  <c r="AH70" i="1"/>
  <c r="EZ69" i="1"/>
  <c r="EX69" i="1"/>
  <c r="EI69" i="1"/>
  <c r="EG69" i="1"/>
  <c r="DX69" i="1"/>
  <c r="DI69" i="1"/>
  <c r="CR69" i="1"/>
  <c r="CQ69" i="1"/>
  <c r="CT69" i="1" s="1"/>
  <c r="CP69" i="1"/>
  <c r="CN69" i="1"/>
  <c r="DL69" i="1" s="1"/>
  <c r="DO69" i="1" s="1"/>
  <c r="CM69" i="1"/>
  <c r="CC69" i="1"/>
  <c r="BT69" i="1"/>
  <c r="BE69" i="1"/>
  <c r="AN69" i="1"/>
  <c r="AU69" i="1" s="1"/>
  <c r="AM69" i="1"/>
  <c r="AL69" i="1"/>
  <c r="AJ69" i="1"/>
  <c r="BH69" i="1" s="1"/>
  <c r="AI69" i="1"/>
  <c r="AH69" i="1"/>
  <c r="EZ68" i="1"/>
  <c r="EX68" i="1"/>
  <c r="EI68" i="1"/>
  <c r="EG68" i="1"/>
  <c r="DX68" i="1"/>
  <c r="DI68" i="1"/>
  <c r="CR68" i="1"/>
  <c r="CY68" i="1" s="1"/>
  <c r="CQ68" i="1"/>
  <c r="CP68" i="1"/>
  <c r="CN68" i="1"/>
  <c r="DL68" i="1" s="1"/>
  <c r="DO68" i="1" s="1"/>
  <c r="CM68" i="1"/>
  <c r="CC68" i="1"/>
  <c r="BT68" i="1"/>
  <c r="BE68" i="1"/>
  <c r="AN68" i="1"/>
  <c r="AU68" i="1" s="1"/>
  <c r="AM68" i="1"/>
  <c r="AP68" i="1" s="1"/>
  <c r="AL68" i="1"/>
  <c r="AJ68" i="1"/>
  <c r="BH68" i="1" s="1"/>
  <c r="AI68" i="1"/>
  <c r="AH68" i="1"/>
  <c r="EZ67" i="1"/>
  <c r="EX67" i="1"/>
  <c r="EI67" i="1"/>
  <c r="EG67" i="1"/>
  <c r="DX67" i="1"/>
  <c r="DI67" i="1"/>
  <c r="CR67" i="1"/>
  <c r="CY67" i="1" s="1"/>
  <c r="CQ67" i="1"/>
  <c r="CT67" i="1" s="1"/>
  <c r="CP67" i="1"/>
  <c r="CN67" i="1"/>
  <c r="DL67" i="1" s="1"/>
  <c r="DO67" i="1" s="1"/>
  <c r="CM67" i="1"/>
  <c r="CC67" i="1"/>
  <c r="BT67" i="1"/>
  <c r="BE67" i="1"/>
  <c r="AN67" i="1"/>
  <c r="AM67" i="1"/>
  <c r="AP67" i="1" s="1"/>
  <c r="AL67" i="1"/>
  <c r="AJ67" i="1"/>
  <c r="BH67" i="1" s="1"/>
  <c r="AI67" i="1"/>
  <c r="AH67" i="1"/>
  <c r="EZ66" i="1"/>
  <c r="EX66" i="1"/>
  <c r="EI66" i="1"/>
  <c r="EG66" i="1"/>
  <c r="DX66" i="1"/>
  <c r="DI66" i="1"/>
  <c r="CR66" i="1"/>
  <c r="CY66" i="1" s="1"/>
  <c r="CQ66" i="1"/>
  <c r="CP66" i="1"/>
  <c r="CN66" i="1"/>
  <c r="DL66" i="1" s="1"/>
  <c r="DO66" i="1" s="1"/>
  <c r="CM66" i="1"/>
  <c r="CC66" i="1"/>
  <c r="BT66" i="1"/>
  <c r="BE66" i="1"/>
  <c r="AN66" i="1"/>
  <c r="AU66" i="1" s="1"/>
  <c r="AM66" i="1"/>
  <c r="AL66" i="1"/>
  <c r="AJ66" i="1"/>
  <c r="BH66" i="1" s="1"/>
  <c r="AI66" i="1"/>
  <c r="AH66" i="1"/>
  <c r="EZ65" i="1"/>
  <c r="EX65" i="1"/>
  <c r="EI65" i="1"/>
  <c r="EG65" i="1"/>
  <c r="DX65" i="1"/>
  <c r="DI65" i="1"/>
  <c r="CR65" i="1"/>
  <c r="CQ65" i="1"/>
  <c r="CT65" i="1" s="1"/>
  <c r="CP65" i="1"/>
  <c r="CN65" i="1"/>
  <c r="DL65" i="1" s="1"/>
  <c r="DO65" i="1" s="1"/>
  <c r="CM65" i="1"/>
  <c r="CC65" i="1"/>
  <c r="BT65" i="1"/>
  <c r="BE65" i="1"/>
  <c r="AN65" i="1"/>
  <c r="AU65" i="1" s="1"/>
  <c r="AM65" i="1"/>
  <c r="AP65" i="1" s="1"/>
  <c r="AL65" i="1"/>
  <c r="AJ65" i="1"/>
  <c r="BH65" i="1" s="1"/>
  <c r="AI65" i="1"/>
  <c r="AH65" i="1"/>
  <c r="EZ64" i="1"/>
  <c r="EX64" i="1"/>
  <c r="EI64" i="1"/>
  <c r="EG64" i="1"/>
  <c r="DX64" i="1"/>
  <c r="DI64" i="1"/>
  <c r="CR64" i="1"/>
  <c r="CY64" i="1" s="1"/>
  <c r="CQ64" i="1"/>
  <c r="CP64" i="1"/>
  <c r="CN64" i="1"/>
  <c r="DL64" i="1" s="1"/>
  <c r="DO64" i="1" s="1"/>
  <c r="CM64" i="1"/>
  <c r="CC64" i="1"/>
  <c r="BT64" i="1"/>
  <c r="BE64" i="1"/>
  <c r="AN64" i="1"/>
  <c r="AU64" i="1" s="1"/>
  <c r="AM64" i="1"/>
  <c r="AP64" i="1" s="1"/>
  <c r="AL64" i="1"/>
  <c r="AJ64" i="1"/>
  <c r="BH64" i="1" s="1"/>
  <c r="AI64" i="1"/>
  <c r="AH64" i="1"/>
  <c r="EZ63" i="1"/>
  <c r="EX63" i="1"/>
  <c r="EI63" i="1"/>
  <c r="EG63" i="1"/>
  <c r="DX63" i="1"/>
  <c r="DI63" i="1"/>
  <c r="CR63" i="1"/>
  <c r="CY63" i="1" s="1"/>
  <c r="CQ63" i="1"/>
  <c r="CT63" i="1" s="1"/>
  <c r="CP63" i="1"/>
  <c r="CN63" i="1"/>
  <c r="DL63" i="1" s="1"/>
  <c r="DO63" i="1" s="1"/>
  <c r="CM63" i="1"/>
  <c r="CC63" i="1"/>
  <c r="BT63" i="1"/>
  <c r="BE63" i="1"/>
  <c r="AN63" i="1"/>
  <c r="AM63" i="1"/>
  <c r="AP63" i="1" s="1"/>
  <c r="AL63" i="1"/>
  <c r="AJ63" i="1"/>
  <c r="BH63" i="1" s="1"/>
  <c r="AI63" i="1"/>
  <c r="AH63" i="1"/>
  <c r="EZ62" i="1"/>
  <c r="EX62" i="1"/>
  <c r="EI62" i="1"/>
  <c r="EG62" i="1"/>
  <c r="DX62" i="1"/>
  <c r="DI62" i="1"/>
  <c r="CR62" i="1"/>
  <c r="CY62" i="1" s="1"/>
  <c r="CQ62" i="1"/>
  <c r="CP62" i="1"/>
  <c r="CN62" i="1"/>
  <c r="DL62" i="1" s="1"/>
  <c r="DO62" i="1" s="1"/>
  <c r="CM62" i="1"/>
  <c r="CC62" i="1"/>
  <c r="BT62" i="1"/>
  <c r="BE62" i="1"/>
  <c r="AN62" i="1"/>
  <c r="AU62" i="1" s="1"/>
  <c r="AM62" i="1"/>
  <c r="AP62" i="1" s="1"/>
  <c r="AL62" i="1"/>
  <c r="AJ62" i="1"/>
  <c r="BH62" i="1" s="1"/>
  <c r="AI62" i="1"/>
  <c r="AH62" i="1"/>
  <c r="EZ61" i="1"/>
  <c r="EX61" i="1"/>
  <c r="EI61" i="1"/>
  <c r="EG61" i="1"/>
  <c r="DX61" i="1"/>
  <c r="DI61" i="1"/>
  <c r="CR61" i="1"/>
  <c r="CY61" i="1" s="1"/>
  <c r="CQ61" i="1"/>
  <c r="CT61" i="1" s="1"/>
  <c r="CP61" i="1"/>
  <c r="CN61" i="1"/>
  <c r="DL61" i="1" s="1"/>
  <c r="DO61" i="1" s="1"/>
  <c r="CM61" i="1"/>
  <c r="CC61" i="1"/>
  <c r="BT61" i="1"/>
  <c r="BE61" i="1"/>
  <c r="AN61" i="1"/>
  <c r="AU61" i="1" s="1"/>
  <c r="AM61" i="1"/>
  <c r="AP61" i="1" s="1"/>
  <c r="AL61" i="1"/>
  <c r="AJ61" i="1"/>
  <c r="BH61" i="1" s="1"/>
  <c r="AI61" i="1"/>
  <c r="AH61" i="1"/>
  <c r="EZ60" i="1"/>
  <c r="EX60" i="1"/>
  <c r="EI60" i="1"/>
  <c r="EG60" i="1"/>
  <c r="DX60" i="1"/>
  <c r="DI60" i="1"/>
  <c r="CR60" i="1"/>
  <c r="CY60" i="1" s="1"/>
  <c r="CQ60" i="1"/>
  <c r="CT60" i="1" s="1"/>
  <c r="CP60" i="1"/>
  <c r="CN60" i="1"/>
  <c r="DL60" i="1" s="1"/>
  <c r="DO60" i="1" s="1"/>
  <c r="CM60" i="1"/>
  <c r="CC60" i="1"/>
  <c r="BT60" i="1"/>
  <c r="BE60" i="1"/>
  <c r="AN60" i="1"/>
  <c r="AU60" i="1" s="1"/>
  <c r="AM60" i="1"/>
  <c r="AL60" i="1"/>
  <c r="AJ60" i="1"/>
  <c r="BH60" i="1" s="1"/>
  <c r="AI60" i="1"/>
  <c r="AH60" i="1"/>
  <c r="EZ59" i="1"/>
  <c r="EX59" i="1"/>
  <c r="EI59" i="1"/>
  <c r="EG59" i="1"/>
  <c r="DX59" i="1"/>
  <c r="DI59" i="1"/>
  <c r="CR59" i="1"/>
  <c r="CQ59" i="1"/>
  <c r="CT59" i="1" s="1"/>
  <c r="CP59" i="1"/>
  <c r="CN59" i="1"/>
  <c r="DL59" i="1" s="1"/>
  <c r="DO59" i="1" s="1"/>
  <c r="CM59" i="1"/>
  <c r="CC59" i="1"/>
  <c r="BT59" i="1"/>
  <c r="BE59" i="1"/>
  <c r="AN59" i="1"/>
  <c r="AU59" i="1" s="1"/>
  <c r="AM59" i="1"/>
  <c r="AP59" i="1" s="1"/>
  <c r="AL59" i="1"/>
  <c r="AJ59" i="1"/>
  <c r="BH59" i="1" s="1"/>
  <c r="AI59" i="1"/>
  <c r="AH59" i="1"/>
  <c r="EZ58" i="1"/>
  <c r="EX58" i="1"/>
  <c r="EI58" i="1"/>
  <c r="EG58" i="1"/>
  <c r="DX58" i="1"/>
  <c r="DI58" i="1"/>
  <c r="CR58" i="1"/>
  <c r="CY58" i="1" s="1"/>
  <c r="CQ58" i="1"/>
  <c r="CT58" i="1" s="1"/>
  <c r="CP58" i="1"/>
  <c r="CN58" i="1"/>
  <c r="DL58" i="1" s="1"/>
  <c r="DO58" i="1" s="1"/>
  <c r="CM58" i="1"/>
  <c r="CC58" i="1"/>
  <c r="BT58" i="1"/>
  <c r="BE58" i="1"/>
  <c r="AN58" i="1"/>
  <c r="AU58" i="1" s="1"/>
  <c r="AM58" i="1"/>
  <c r="AP58" i="1" s="1"/>
  <c r="AL58" i="1"/>
  <c r="AJ58" i="1"/>
  <c r="BH58" i="1" s="1"/>
  <c r="AI58" i="1"/>
  <c r="AH58" i="1"/>
  <c r="EZ57" i="1"/>
  <c r="EX57" i="1"/>
  <c r="EI57" i="1"/>
  <c r="EG57" i="1"/>
  <c r="DX57" i="1"/>
  <c r="DI57" i="1"/>
  <c r="CR57" i="1"/>
  <c r="CY57" i="1" s="1"/>
  <c r="CQ57" i="1"/>
  <c r="CT57" i="1" s="1"/>
  <c r="CP57" i="1"/>
  <c r="CN57" i="1"/>
  <c r="DL57" i="1" s="1"/>
  <c r="DO57" i="1" s="1"/>
  <c r="CM57" i="1"/>
  <c r="CC57" i="1"/>
  <c r="BT57" i="1"/>
  <c r="BE57" i="1"/>
  <c r="AN57" i="1"/>
  <c r="AU57" i="1" s="1"/>
  <c r="AM57" i="1"/>
  <c r="AP57" i="1" s="1"/>
  <c r="AL57" i="1"/>
  <c r="AJ57" i="1"/>
  <c r="AI57" i="1"/>
  <c r="AH57" i="1"/>
  <c r="EZ56" i="1"/>
  <c r="EX56" i="1"/>
  <c r="EI56" i="1"/>
  <c r="EG56" i="1"/>
  <c r="DX56" i="1"/>
  <c r="DI56" i="1"/>
  <c r="CR56" i="1"/>
  <c r="CY56" i="1" s="1"/>
  <c r="CQ56" i="1"/>
  <c r="CT56" i="1" s="1"/>
  <c r="CP56" i="1"/>
  <c r="CN56" i="1"/>
  <c r="DL56" i="1" s="1"/>
  <c r="DO56" i="1" s="1"/>
  <c r="CM56" i="1"/>
  <c r="CC56" i="1"/>
  <c r="BT56" i="1"/>
  <c r="BE56" i="1"/>
  <c r="AN56" i="1"/>
  <c r="AU56" i="1" s="1"/>
  <c r="AM56" i="1"/>
  <c r="AP56" i="1" s="1"/>
  <c r="AL56" i="1"/>
  <c r="AJ56" i="1"/>
  <c r="BH56" i="1" s="1"/>
  <c r="AI56" i="1"/>
  <c r="AH56" i="1"/>
  <c r="EZ55" i="1"/>
  <c r="EX55" i="1"/>
  <c r="EI55" i="1"/>
  <c r="EG55" i="1"/>
  <c r="DX55" i="1"/>
  <c r="DI55" i="1"/>
  <c r="CR55" i="1"/>
  <c r="CY55" i="1" s="1"/>
  <c r="CQ55" i="1"/>
  <c r="CP55" i="1"/>
  <c r="CN55" i="1"/>
  <c r="DL55" i="1" s="1"/>
  <c r="DO55" i="1" s="1"/>
  <c r="CM55" i="1"/>
  <c r="CC55" i="1"/>
  <c r="BT55" i="1"/>
  <c r="BE55" i="1"/>
  <c r="AN55" i="1"/>
  <c r="AU55" i="1" s="1"/>
  <c r="AM55" i="1"/>
  <c r="AP55" i="1" s="1"/>
  <c r="AL55" i="1"/>
  <c r="AJ55" i="1"/>
  <c r="BH55" i="1" s="1"/>
  <c r="AI55" i="1"/>
  <c r="AH55" i="1"/>
  <c r="EZ54" i="1"/>
  <c r="EX54" i="1"/>
  <c r="EI54" i="1"/>
  <c r="EG54" i="1"/>
  <c r="DX54" i="1"/>
  <c r="DI54" i="1"/>
  <c r="CR54" i="1"/>
  <c r="CY54" i="1" s="1"/>
  <c r="CQ54" i="1"/>
  <c r="CT54" i="1" s="1"/>
  <c r="CP54" i="1"/>
  <c r="CN54" i="1"/>
  <c r="DL54" i="1" s="1"/>
  <c r="DO54" i="1" s="1"/>
  <c r="CM54" i="1"/>
  <c r="CC54" i="1"/>
  <c r="BT54" i="1"/>
  <c r="BE54" i="1"/>
  <c r="AN54" i="1"/>
  <c r="AU54" i="1" s="1"/>
  <c r="AM54" i="1"/>
  <c r="AP54" i="1" s="1"/>
  <c r="AL54" i="1"/>
  <c r="AJ54" i="1"/>
  <c r="BH54" i="1" s="1"/>
  <c r="AI54" i="1"/>
  <c r="AH54" i="1"/>
  <c r="EZ53" i="1"/>
  <c r="EX53" i="1"/>
  <c r="EI53" i="1"/>
  <c r="EG53" i="1"/>
  <c r="DX53" i="1"/>
  <c r="DI53" i="1"/>
  <c r="CR53" i="1"/>
  <c r="CY53" i="1" s="1"/>
  <c r="CQ53" i="1"/>
  <c r="CT53" i="1" s="1"/>
  <c r="CP53" i="1"/>
  <c r="CN53" i="1"/>
  <c r="DL53" i="1" s="1"/>
  <c r="DO53" i="1" s="1"/>
  <c r="CM53" i="1"/>
  <c r="CC53" i="1"/>
  <c r="BT53" i="1"/>
  <c r="BE53" i="1"/>
  <c r="AN53" i="1"/>
  <c r="AU53" i="1" s="1"/>
  <c r="AM53" i="1"/>
  <c r="AP53" i="1" s="1"/>
  <c r="AL53" i="1"/>
  <c r="AJ53" i="1"/>
  <c r="BH53" i="1" s="1"/>
  <c r="AI53" i="1"/>
  <c r="AH53" i="1"/>
  <c r="EZ52" i="1"/>
  <c r="EX52" i="1"/>
  <c r="EI52" i="1"/>
  <c r="EG52" i="1"/>
  <c r="DX52" i="1"/>
  <c r="DI52" i="1"/>
  <c r="CR52" i="1"/>
  <c r="CY52" i="1" s="1"/>
  <c r="CQ52" i="1"/>
  <c r="CT52" i="1" s="1"/>
  <c r="CP52" i="1"/>
  <c r="CN52" i="1"/>
  <c r="DL52" i="1" s="1"/>
  <c r="DO52" i="1" s="1"/>
  <c r="CM52" i="1"/>
  <c r="CC52" i="1"/>
  <c r="BT52" i="1"/>
  <c r="BE52" i="1"/>
  <c r="AN52" i="1"/>
  <c r="AM52" i="1"/>
  <c r="AP52" i="1" s="1"/>
  <c r="AL52" i="1"/>
  <c r="AJ52" i="1"/>
  <c r="BH52" i="1" s="1"/>
  <c r="AI52" i="1"/>
  <c r="AH52" i="1"/>
  <c r="EZ51" i="1"/>
  <c r="EX51" i="1"/>
  <c r="EI51" i="1"/>
  <c r="EG51" i="1"/>
  <c r="DX51" i="1"/>
  <c r="DI51" i="1"/>
  <c r="CR51" i="1"/>
  <c r="CY51" i="1" s="1"/>
  <c r="CQ51" i="1"/>
  <c r="CT51" i="1" s="1"/>
  <c r="CP51" i="1"/>
  <c r="CN51" i="1"/>
  <c r="DL51" i="1" s="1"/>
  <c r="DO51" i="1" s="1"/>
  <c r="CM51" i="1"/>
  <c r="CC51" i="1"/>
  <c r="BT51" i="1"/>
  <c r="BE51" i="1"/>
  <c r="AN51" i="1"/>
  <c r="AU51" i="1" s="1"/>
  <c r="AM51" i="1"/>
  <c r="AP51" i="1" s="1"/>
  <c r="AL51" i="1"/>
  <c r="AJ51" i="1"/>
  <c r="BH51" i="1" s="1"/>
  <c r="AI51" i="1"/>
  <c r="AH51" i="1"/>
  <c r="EZ50" i="1"/>
  <c r="EX50" i="1"/>
  <c r="EI50" i="1"/>
  <c r="EG50" i="1"/>
  <c r="DX50" i="1"/>
  <c r="DI50" i="1"/>
  <c r="CR50" i="1"/>
  <c r="CY50" i="1" s="1"/>
  <c r="CQ50" i="1"/>
  <c r="CT50" i="1" s="1"/>
  <c r="CP50" i="1"/>
  <c r="CN50" i="1"/>
  <c r="DL50" i="1" s="1"/>
  <c r="DO50" i="1" s="1"/>
  <c r="CM50" i="1"/>
  <c r="CC50" i="1"/>
  <c r="BT50" i="1"/>
  <c r="BE50" i="1"/>
  <c r="AN50" i="1"/>
  <c r="AU50" i="1" s="1"/>
  <c r="AM50" i="1"/>
  <c r="AP50" i="1" s="1"/>
  <c r="AL50" i="1"/>
  <c r="AJ50" i="1"/>
  <c r="BH50" i="1" s="1"/>
  <c r="AI50" i="1"/>
  <c r="AH50" i="1"/>
  <c r="EZ49" i="1"/>
  <c r="EX49" i="1"/>
  <c r="EI49" i="1"/>
  <c r="EG49" i="1"/>
  <c r="DX49" i="1"/>
  <c r="DI49" i="1"/>
  <c r="CR49" i="1"/>
  <c r="CY49" i="1" s="1"/>
  <c r="CQ49" i="1"/>
  <c r="CT49" i="1" s="1"/>
  <c r="CP49" i="1"/>
  <c r="CN49" i="1"/>
  <c r="DL49" i="1" s="1"/>
  <c r="DO49" i="1" s="1"/>
  <c r="CM49" i="1"/>
  <c r="CC49" i="1"/>
  <c r="BT49" i="1"/>
  <c r="BE49" i="1"/>
  <c r="AN49" i="1"/>
  <c r="AU49" i="1" s="1"/>
  <c r="AM49" i="1"/>
  <c r="AP49" i="1" s="1"/>
  <c r="AL49" i="1"/>
  <c r="AJ49" i="1"/>
  <c r="BH49" i="1" s="1"/>
  <c r="AI49" i="1"/>
  <c r="AH49" i="1"/>
  <c r="EZ48" i="1"/>
  <c r="EX48" i="1"/>
  <c r="EI48" i="1"/>
  <c r="EG48" i="1"/>
  <c r="DX48" i="1"/>
  <c r="DI48" i="1"/>
  <c r="CR48" i="1"/>
  <c r="CQ48" i="1"/>
  <c r="CT48" i="1" s="1"/>
  <c r="CP48" i="1"/>
  <c r="CN48" i="1"/>
  <c r="DL48" i="1" s="1"/>
  <c r="DO48" i="1" s="1"/>
  <c r="CM48" i="1"/>
  <c r="CC48" i="1"/>
  <c r="BT48" i="1"/>
  <c r="BE48" i="1"/>
  <c r="AN48" i="1"/>
  <c r="AU48" i="1" s="1"/>
  <c r="AM48" i="1"/>
  <c r="AP48" i="1" s="1"/>
  <c r="AL48" i="1"/>
  <c r="AJ48" i="1"/>
  <c r="BH48" i="1" s="1"/>
  <c r="AI48" i="1"/>
  <c r="AH48" i="1"/>
  <c r="EZ47" i="1"/>
  <c r="EX47" i="1"/>
  <c r="EI47" i="1"/>
  <c r="EG47" i="1"/>
  <c r="DX47" i="1"/>
  <c r="DI47" i="1"/>
  <c r="CR47" i="1"/>
  <c r="CQ47" i="1"/>
  <c r="CT47" i="1" s="1"/>
  <c r="CP47" i="1"/>
  <c r="CN47" i="1"/>
  <c r="DL47" i="1" s="1"/>
  <c r="DO47" i="1" s="1"/>
  <c r="CM47" i="1"/>
  <c r="CC47" i="1"/>
  <c r="BT47" i="1"/>
  <c r="BE47" i="1"/>
  <c r="AN47" i="1"/>
  <c r="AU47" i="1" s="1"/>
  <c r="AM47" i="1"/>
  <c r="AP47" i="1" s="1"/>
  <c r="AL47" i="1"/>
  <c r="AJ47" i="1"/>
  <c r="BH47" i="1" s="1"/>
  <c r="AI47" i="1"/>
  <c r="AH47" i="1"/>
  <c r="EZ46" i="1"/>
  <c r="EX46" i="1"/>
  <c r="EI46" i="1"/>
  <c r="EG46" i="1"/>
  <c r="DX46" i="1"/>
  <c r="DI46" i="1"/>
  <c r="CR46" i="1"/>
  <c r="CY46" i="1" s="1"/>
  <c r="CQ46" i="1"/>
  <c r="CP46" i="1"/>
  <c r="CN46" i="1"/>
  <c r="DL46" i="1" s="1"/>
  <c r="DO46" i="1" s="1"/>
  <c r="CM46" i="1"/>
  <c r="CC46" i="1"/>
  <c r="BT46" i="1"/>
  <c r="BE46" i="1"/>
  <c r="AN46" i="1"/>
  <c r="AM46" i="1"/>
  <c r="AP46" i="1" s="1"/>
  <c r="AL46" i="1"/>
  <c r="AJ46" i="1"/>
  <c r="BH46" i="1" s="1"/>
  <c r="AI46" i="1"/>
  <c r="AH46" i="1"/>
  <c r="EZ45" i="1"/>
  <c r="EX45" i="1"/>
  <c r="EI45" i="1"/>
  <c r="EG45" i="1"/>
  <c r="DX45" i="1"/>
  <c r="DI45" i="1"/>
  <c r="CR45" i="1"/>
  <c r="CY45" i="1" s="1"/>
  <c r="CQ45" i="1"/>
  <c r="CT45" i="1" s="1"/>
  <c r="CP45" i="1"/>
  <c r="CN45" i="1"/>
  <c r="DL45" i="1" s="1"/>
  <c r="DO45" i="1" s="1"/>
  <c r="CM45" i="1"/>
  <c r="CC45" i="1"/>
  <c r="BT45" i="1"/>
  <c r="BE45" i="1"/>
  <c r="AN45" i="1"/>
  <c r="AU45" i="1" s="1"/>
  <c r="AM45" i="1"/>
  <c r="AP45" i="1" s="1"/>
  <c r="AL45" i="1"/>
  <c r="AJ45" i="1"/>
  <c r="BH45" i="1" s="1"/>
  <c r="AI45" i="1"/>
  <c r="AH45" i="1"/>
  <c r="EZ44" i="1"/>
  <c r="EX44" i="1"/>
  <c r="EI44" i="1"/>
  <c r="EG44" i="1"/>
  <c r="DX44" i="1"/>
  <c r="DI44" i="1"/>
  <c r="CR44" i="1"/>
  <c r="CY44" i="1" s="1"/>
  <c r="CQ44" i="1"/>
  <c r="CT44" i="1" s="1"/>
  <c r="CP44" i="1"/>
  <c r="CN44" i="1"/>
  <c r="DL44" i="1" s="1"/>
  <c r="DO44" i="1" s="1"/>
  <c r="CM44" i="1"/>
  <c r="CC44" i="1"/>
  <c r="BT44" i="1"/>
  <c r="BE44" i="1"/>
  <c r="AN44" i="1"/>
  <c r="AU44" i="1" s="1"/>
  <c r="AM44" i="1"/>
  <c r="AP44" i="1" s="1"/>
  <c r="AL44" i="1"/>
  <c r="AJ44" i="1"/>
  <c r="BH44" i="1" s="1"/>
  <c r="AI44" i="1"/>
  <c r="AH44" i="1"/>
  <c r="EZ43" i="1"/>
  <c r="EX43" i="1"/>
  <c r="EI43" i="1"/>
  <c r="EG43" i="1"/>
  <c r="DX43" i="1"/>
  <c r="DI43" i="1"/>
  <c r="CR43" i="1"/>
  <c r="CY43" i="1" s="1"/>
  <c r="CQ43" i="1"/>
  <c r="CT43" i="1" s="1"/>
  <c r="CP43" i="1"/>
  <c r="CN43" i="1"/>
  <c r="DL43" i="1" s="1"/>
  <c r="DO43" i="1" s="1"/>
  <c r="CM43" i="1"/>
  <c r="CC43" i="1"/>
  <c r="BT43" i="1"/>
  <c r="BE43" i="1"/>
  <c r="AN43" i="1"/>
  <c r="AU43" i="1" s="1"/>
  <c r="AM43" i="1"/>
  <c r="AP43" i="1" s="1"/>
  <c r="AL43" i="1"/>
  <c r="AJ43" i="1"/>
  <c r="BH43" i="1" s="1"/>
  <c r="AI43" i="1"/>
  <c r="AH43" i="1"/>
  <c r="EZ42" i="1"/>
  <c r="EX42" i="1"/>
  <c r="EI42" i="1"/>
  <c r="EG42" i="1"/>
  <c r="DX42" i="1"/>
  <c r="DI42" i="1"/>
  <c r="CR42" i="1"/>
  <c r="CY42" i="1" s="1"/>
  <c r="CQ42" i="1"/>
  <c r="CT42" i="1" s="1"/>
  <c r="CP42" i="1"/>
  <c r="CN42" i="1"/>
  <c r="DL42" i="1" s="1"/>
  <c r="DO42" i="1" s="1"/>
  <c r="CM42" i="1"/>
  <c r="CC42" i="1"/>
  <c r="BT42" i="1"/>
  <c r="BE42" i="1"/>
  <c r="AN42" i="1"/>
  <c r="AU42" i="1" s="1"/>
  <c r="AM42" i="1"/>
  <c r="AP42" i="1" s="1"/>
  <c r="AL42" i="1"/>
  <c r="AJ42" i="1"/>
  <c r="BH42" i="1" s="1"/>
  <c r="AI42" i="1"/>
  <c r="AH42" i="1"/>
  <c r="EZ41" i="1"/>
  <c r="EX41" i="1"/>
  <c r="EI41" i="1"/>
  <c r="EG41" i="1"/>
  <c r="DX41" i="1"/>
  <c r="DI41" i="1"/>
  <c r="CR41" i="1"/>
  <c r="CY41" i="1" s="1"/>
  <c r="CQ41" i="1"/>
  <c r="CT41" i="1" s="1"/>
  <c r="CP41" i="1"/>
  <c r="CN41" i="1"/>
  <c r="DL41" i="1" s="1"/>
  <c r="DO41" i="1" s="1"/>
  <c r="CM41" i="1"/>
  <c r="CC41" i="1"/>
  <c r="BT41" i="1"/>
  <c r="BE41" i="1"/>
  <c r="AN41" i="1"/>
  <c r="AM41" i="1"/>
  <c r="AP41" i="1" s="1"/>
  <c r="AL41" i="1"/>
  <c r="AJ41" i="1"/>
  <c r="BH41" i="1" s="1"/>
  <c r="AI41" i="1"/>
  <c r="AH41" i="1"/>
  <c r="EZ40" i="1"/>
  <c r="EX40" i="1"/>
  <c r="EI40" i="1"/>
  <c r="EG40" i="1"/>
  <c r="DX40" i="1"/>
  <c r="DI40" i="1"/>
  <c r="CR40" i="1"/>
  <c r="CY40" i="1" s="1"/>
  <c r="CQ40" i="1"/>
  <c r="CT40" i="1" s="1"/>
  <c r="CP40" i="1"/>
  <c r="CN40" i="1"/>
  <c r="DL40" i="1" s="1"/>
  <c r="DO40" i="1" s="1"/>
  <c r="CM40" i="1"/>
  <c r="CC40" i="1"/>
  <c r="BT40" i="1"/>
  <c r="BE40" i="1"/>
  <c r="AN40" i="1"/>
  <c r="AM40" i="1"/>
  <c r="AP40" i="1" s="1"/>
  <c r="AL40" i="1"/>
  <c r="AJ40" i="1"/>
  <c r="BH40" i="1" s="1"/>
  <c r="AI40" i="1"/>
  <c r="AH40" i="1"/>
  <c r="EZ39" i="1"/>
  <c r="EX39" i="1"/>
  <c r="EI39" i="1"/>
  <c r="EG39" i="1"/>
  <c r="DX39" i="1"/>
  <c r="DI39" i="1"/>
  <c r="CR39" i="1"/>
  <c r="CY39" i="1" s="1"/>
  <c r="CQ39" i="1"/>
  <c r="CT39" i="1" s="1"/>
  <c r="CP39" i="1"/>
  <c r="CN39" i="1"/>
  <c r="DL39" i="1" s="1"/>
  <c r="DO39" i="1" s="1"/>
  <c r="CM39" i="1"/>
  <c r="CC39" i="1"/>
  <c r="BT39" i="1"/>
  <c r="BE39" i="1"/>
  <c r="AN39" i="1"/>
  <c r="AM39" i="1"/>
  <c r="AP39" i="1" s="1"/>
  <c r="AL39" i="1"/>
  <c r="AJ39" i="1"/>
  <c r="BH39" i="1" s="1"/>
  <c r="AI39" i="1"/>
  <c r="AH39" i="1"/>
  <c r="EZ38" i="1"/>
  <c r="EX38" i="1"/>
  <c r="EI38" i="1"/>
  <c r="EG38" i="1"/>
  <c r="DX38" i="1"/>
  <c r="DI38" i="1"/>
  <c r="CR38" i="1"/>
  <c r="CY38" i="1" s="1"/>
  <c r="CQ38" i="1"/>
  <c r="CT38" i="1" s="1"/>
  <c r="CP38" i="1"/>
  <c r="CN38" i="1"/>
  <c r="DL38" i="1" s="1"/>
  <c r="DO38" i="1" s="1"/>
  <c r="CM38" i="1"/>
  <c r="CC38" i="1"/>
  <c r="BT38" i="1"/>
  <c r="BE38" i="1"/>
  <c r="AN38" i="1"/>
  <c r="AM38" i="1"/>
  <c r="AP38" i="1" s="1"/>
  <c r="AL38" i="1"/>
  <c r="AJ38" i="1"/>
  <c r="BH38" i="1" s="1"/>
  <c r="AI38" i="1"/>
  <c r="AH38" i="1"/>
  <c r="EZ37" i="1"/>
  <c r="EX37" i="1"/>
  <c r="EI37" i="1"/>
  <c r="EG37" i="1"/>
  <c r="DX37" i="1"/>
  <c r="DI37" i="1"/>
  <c r="CR37" i="1"/>
  <c r="CY37" i="1" s="1"/>
  <c r="CQ37" i="1"/>
  <c r="CT37" i="1" s="1"/>
  <c r="CP37" i="1"/>
  <c r="CN37" i="1"/>
  <c r="DL37" i="1" s="1"/>
  <c r="DO37" i="1" s="1"/>
  <c r="CM37" i="1"/>
  <c r="CC37" i="1"/>
  <c r="BT37" i="1"/>
  <c r="BE37" i="1"/>
  <c r="AN37" i="1"/>
  <c r="AM37" i="1"/>
  <c r="AP37" i="1" s="1"/>
  <c r="AL37" i="1"/>
  <c r="AJ37" i="1"/>
  <c r="BH37" i="1" s="1"/>
  <c r="AI37" i="1"/>
  <c r="AH37" i="1"/>
  <c r="EZ36" i="1"/>
  <c r="EX36" i="1"/>
  <c r="EI36" i="1"/>
  <c r="EG36" i="1"/>
  <c r="DX36" i="1"/>
  <c r="DI36" i="1"/>
  <c r="CR36" i="1"/>
  <c r="CY36" i="1" s="1"/>
  <c r="CQ36" i="1"/>
  <c r="CT36" i="1" s="1"/>
  <c r="CP36" i="1"/>
  <c r="CN36" i="1"/>
  <c r="DL36" i="1" s="1"/>
  <c r="DO36" i="1" s="1"/>
  <c r="CM36" i="1"/>
  <c r="CC36" i="1"/>
  <c r="BT36" i="1"/>
  <c r="BE36" i="1"/>
  <c r="AN36" i="1"/>
  <c r="AU36" i="1" s="1"/>
  <c r="AM36" i="1"/>
  <c r="AL36" i="1"/>
  <c r="AJ36" i="1"/>
  <c r="BH36" i="1" s="1"/>
  <c r="AI36" i="1"/>
  <c r="AH36" i="1"/>
  <c r="EZ35" i="1"/>
  <c r="EX35" i="1"/>
  <c r="EI35" i="1"/>
  <c r="EG35" i="1"/>
  <c r="DX35" i="1"/>
  <c r="DI35" i="1"/>
  <c r="CR35" i="1"/>
  <c r="CQ35" i="1"/>
  <c r="CT35" i="1" s="1"/>
  <c r="CP35" i="1"/>
  <c r="CN35" i="1"/>
  <c r="DL35" i="1" s="1"/>
  <c r="DO35" i="1" s="1"/>
  <c r="CM35" i="1"/>
  <c r="CC35" i="1"/>
  <c r="BT35" i="1"/>
  <c r="BE35" i="1"/>
  <c r="AN35" i="1"/>
  <c r="AU35" i="1" s="1"/>
  <c r="AM35" i="1"/>
  <c r="AP35" i="1" s="1"/>
  <c r="AL35" i="1"/>
  <c r="AJ35" i="1"/>
  <c r="BH35" i="1" s="1"/>
  <c r="AI35" i="1"/>
  <c r="AH35" i="1"/>
  <c r="EZ34" i="1"/>
  <c r="EX34" i="1"/>
  <c r="EI34" i="1"/>
  <c r="EG34" i="1"/>
  <c r="DX34" i="1"/>
  <c r="DI34" i="1"/>
  <c r="CR34" i="1"/>
  <c r="CY34" i="1" s="1"/>
  <c r="CQ34" i="1"/>
  <c r="CP34" i="1"/>
  <c r="CN34" i="1"/>
  <c r="DL34" i="1" s="1"/>
  <c r="DO34" i="1" s="1"/>
  <c r="CM34" i="1"/>
  <c r="CC34" i="1"/>
  <c r="BT34" i="1"/>
  <c r="BE34" i="1"/>
  <c r="AN34" i="1"/>
  <c r="AU34" i="1" s="1"/>
  <c r="AM34" i="1"/>
  <c r="AP34" i="1" s="1"/>
  <c r="AL34" i="1"/>
  <c r="AJ34" i="1"/>
  <c r="BH34" i="1" s="1"/>
  <c r="AI34" i="1"/>
  <c r="AH34" i="1"/>
  <c r="EZ33" i="1"/>
  <c r="EX33" i="1"/>
  <c r="EI33" i="1"/>
  <c r="EG33" i="1"/>
  <c r="DX33" i="1"/>
  <c r="DI33" i="1"/>
  <c r="CR33" i="1"/>
  <c r="CY33" i="1" s="1"/>
  <c r="CQ33" i="1"/>
  <c r="CP33" i="1"/>
  <c r="CN33" i="1"/>
  <c r="DL33" i="1" s="1"/>
  <c r="DO33" i="1" s="1"/>
  <c r="CM33" i="1"/>
  <c r="CC33" i="1"/>
  <c r="BT33" i="1"/>
  <c r="BE33" i="1"/>
  <c r="AN33" i="1"/>
  <c r="AU33" i="1" s="1"/>
  <c r="AM33" i="1"/>
  <c r="AP33" i="1" s="1"/>
  <c r="AL33" i="1"/>
  <c r="AJ33" i="1"/>
  <c r="BH33" i="1" s="1"/>
  <c r="AI33" i="1"/>
  <c r="AH33" i="1"/>
  <c r="EZ32" i="1"/>
  <c r="EX32" i="1"/>
  <c r="EI32" i="1"/>
  <c r="EG32" i="1"/>
  <c r="DX32" i="1"/>
  <c r="DI32" i="1"/>
  <c r="CR32" i="1"/>
  <c r="CY32" i="1" s="1"/>
  <c r="CQ32" i="1"/>
  <c r="CT32" i="1" s="1"/>
  <c r="CP32" i="1"/>
  <c r="CN32" i="1"/>
  <c r="DL32" i="1" s="1"/>
  <c r="DO32" i="1" s="1"/>
  <c r="CM32" i="1"/>
  <c r="CC32" i="1"/>
  <c r="BT32" i="1"/>
  <c r="BE32" i="1"/>
  <c r="AN32" i="1"/>
  <c r="AM32" i="1"/>
  <c r="AP32" i="1" s="1"/>
  <c r="AL32" i="1"/>
  <c r="AJ32" i="1"/>
  <c r="BH32" i="1" s="1"/>
  <c r="AI32" i="1"/>
  <c r="AH32" i="1"/>
  <c r="EZ31" i="1"/>
  <c r="EX31" i="1"/>
  <c r="EI31" i="1"/>
  <c r="EG31" i="1"/>
  <c r="DX31" i="1"/>
  <c r="DI31" i="1"/>
  <c r="CR31" i="1"/>
  <c r="CY31" i="1" s="1"/>
  <c r="CQ31" i="1"/>
  <c r="CT31" i="1" s="1"/>
  <c r="CP31" i="1"/>
  <c r="CN31" i="1"/>
  <c r="DL31" i="1" s="1"/>
  <c r="DO31" i="1" s="1"/>
  <c r="CM31" i="1"/>
  <c r="CC31" i="1"/>
  <c r="BT31" i="1"/>
  <c r="BE31" i="1"/>
  <c r="AN31" i="1"/>
  <c r="AU31" i="1" s="1"/>
  <c r="AM31" i="1"/>
  <c r="AP31" i="1" s="1"/>
  <c r="AL31" i="1"/>
  <c r="AJ31" i="1"/>
  <c r="BH31" i="1" s="1"/>
  <c r="AI31" i="1"/>
  <c r="AH31" i="1"/>
  <c r="EZ30" i="1"/>
  <c r="EX30" i="1"/>
  <c r="EI30" i="1"/>
  <c r="EG30" i="1"/>
  <c r="DX30" i="1"/>
  <c r="DI30" i="1"/>
  <c r="CR30" i="1"/>
  <c r="CQ30" i="1"/>
  <c r="CT30" i="1" s="1"/>
  <c r="CP30" i="1"/>
  <c r="CN30" i="1"/>
  <c r="DL30" i="1" s="1"/>
  <c r="DO30" i="1" s="1"/>
  <c r="CM30" i="1"/>
  <c r="CC30" i="1"/>
  <c r="BT30" i="1"/>
  <c r="BE30" i="1"/>
  <c r="AN30" i="1"/>
  <c r="AU30" i="1" s="1"/>
  <c r="AM30" i="1"/>
  <c r="AP30" i="1" s="1"/>
  <c r="AL30" i="1"/>
  <c r="AJ30" i="1"/>
  <c r="BH30" i="1" s="1"/>
  <c r="AI30" i="1"/>
  <c r="AH30" i="1"/>
  <c r="EZ29" i="1"/>
  <c r="EX29" i="1"/>
  <c r="EI29" i="1"/>
  <c r="EG29" i="1"/>
  <c r="DX29" i="1"/>
  <c r="DI29" i="1"/>
  <c r="CR29" i="1"/>
  <c r="CY29" i="1" s="1"/>
  <c r="CQ29" i="1"/>
  <c r="CP29" i="1"/>
  <c r="CN29" i="1"/>
  <c r="DL29" i="1" s="1"/>
  <c r="DO29" i="1" s="1"/>
  <c r="CM29" i="1"/>
  <c r="CC29" i="1"/>
  <c r="BT29" i="1"/>
  <c r="BE29" i="1"/>
  <c r="AN29" i="1"/>
  <c r="AU29" i="1" s="1"/>
  <c r="AM29" i="1"/>
  <c r="AP29" i="1" s="1"/>
  <c r="AL29" i="1"/>
  <c r="AJ29" i="1"/>
  <c r="BH29" i="1" s="1"/>
  <c r="AI29" i="1"/>
  <c r="AH29" i="1"/>
  <c r="EZ28" i="1"/>
  <c r="EX28" i="1"/>
  <c r="EI28" i="1"/>
  <c r="EG28" i="1"/>
  <c r="DX28" i="1"/>
  <c r="DI28" i="1"/>
  <c r="CR28" i="1"/>
  <c r="CY28" i="1" s="1"/>
  <c r="CQ28" i="1"/>
  <c r="CT28" i="1" s="1"/>
  <c r="CP28" i="1"/>
  <c r="CN28" i="1"/>
  <c r="DL28" i="1" s="1"/>
  <c r="DO28" i="1" s="1"/>
  <c r="CM28" i="1"/>
  <c r="CC28" i="1"/>
  <c r="BT28" i="1"/>
  <c r="BE28" i="1"/>
  <c r="AN28" i="1"/>
  <c r="AU28" i="1" s="1"/>
  <c r="AM28" i="1"/>
  <c r="AP28" i="1" s="1"/>
  <c r="AL28" i="1"/>
  <c r="AJ28" i="1"/>
  <c r="BH28" i="1" s="1"/>
  <c r="AI28" i="1"/>
  <c r="AH28" i="1"/>
  <c r="EZ27" i="1"/>
  <c r="EX27" i="1"/>
  <c r="EI27" i="1"/>
  <c r="EG27" i="1"/>
  <c r="DX27" i="1"/>
  <c r="DI27" i="1"/>
  <c r="CR27" i="1"/>
  <c r="CY27" i="1" s="1"/>
  <c r="CQ27" i="1"/>
  <c r="CT27" i="1" s="1"/>
  <c r="CP27" i="1"/>
  <c r="CN27" i="1"/>
  <c r="DL27" i="1" s="1"/>
  <c r="DO27" i="1" s="1"/>
  <c r="CM27" i="1"/>
  <c r="CC27" i="1"/>
  <c r="BT27" i="1"/>
  <c r="BE27" i="1"/>
  <c r="AN27" i="1"/>
  <c r="AM27" i="1"/>
  <c r="AP27" i="1" s="1"/>
  <c r="AL27" i="1"/>
  <c r="AJ27" i="1"/>
  <c r="BH27" i="1" s="1"/>
  <c r="AI27" i="1"/>
  <c r="AH27" i="1"/>
  <c r="EZ26" i="1"/>
  <c r="EX26" i="1"/>
  <c r="EI26" i="1"/>
  <c r="EG26" i="1"/>
  <c r="DX26" i="1"/>
  <c r="DI26" i="1"/>
  <c r="CR26" i="1"/>
  <c r="CY26" i="1" s="1"/>
  <c r="CQ26" i="1"/>
  <c r="CT26" i="1" s="1"/>
  <c r="CP26" i="1"/>
  <c r="CN26" i="1"/>
  <c r="DL26" i="1" s="1"/>
  <c r="DO26" i="1" s="1"/>
  <c r="CM26" i="1"/>
  <c r="CC26" i="1"/>
  <c r="BT26" i="1"/>
  <c r="BE26" i="1"/>
  <c r="AN26" i="1"/>
  <c r="AU26" i="1" s="1"/>
  <c r="AM26" i="1"/>
  <c r="AP26" i="1" s="1"/>
  <c r="AL26" i="1"/>
  <c r="AJ26" i="1"/>
  <c r="BH26" i="1" s="1"/>
  <c r="AI26" i="1"/>
  <c r="AH26" i="1"/>
  <c r="EZ25" i="1"/>
  <c r="EX25" i="1"/>
  <c r="EI25" i="1"/>
  <c r="EG25" i="1"/>
  <c r="DX25" i="1"/>
  <c r="DI25" i="1"/>
  <c r="CR25" i="1"/>
  <c r="CY25" i="1" s="1"/>
  <c r="CQ25" i="1"/>
  <c r="CT25" i="1" s="1"/>
  <c r="CP25" i="1"/>
  <c r="CN25" i="1"/>
  <c r="DL25" i="1" s="1"/>
  <c r="DO25" i="1" s="1"/>
  <c r="CM25" i="1"/>
  <c r="CC25" i="1"/>
  <c r="BT25" i="1"/>
  <c r="BE25" i="1"/>
  <c r="AN25" i="1"/>
  <c r="AU25" i="1" s="1"/>
  <c r="AM25" i="1"/>
  <c r="AP25" i="1" s="1"/>
  <c r="AL25" i="1"/>
  <c r="AJ25" i="1"/>
  <c r="BH25" i="1" s="1"/>
  <c r="AI25" i="1"/>
  <c r="AH25" i="1"/>
  <c r="EZ24" i="1"/>
  <c r="EX24" i="1"/>
  <c r="EI24" i="1"/>
  <c r="EG24" i="1"/>
  <c r="DX24" i="1"/>
  <c r="DI24" i="1"/>
  <c r="CR24" i="1"/>
  <c r="CY24" i="1" s="1"/>
  <c r="CQ24" i="1"/>
  <c r="CT24" i="1" s="1"/>
  <c r="CP24" i="1"/>
  <c r="CN24" i="1"/>
  <c r="DL24" i="1" s="1"/>
  <c r="DO24" i="1" s="1"/>
  <c r="CM24" i="1"/>
  <c r="CC24" i="1"/>
  <c r="BT24" i="1"/>
  <c r="BE24" i="1"/>
  <c r="AN24" i="1"/>
  <c r="AU24" i="1" s="1"/>
  <c r="AM24" i="1"/>
  <c r="AP24" i="1" s="1"/>
  <c r="AL24" i="1"/>
  <c r="AJ24" i="1"/>
  <c r="BH24" i="1" s="1"/>
  <c r="AI24" i="1"/>
  <c r="AH24" i="1"/>
  <c r="EZ23" i="1"/>
  <c r="EX23" i="1"/>
  <c r="EI23" i="1"/>
  <c r="EG23" i="1"/>
  <c r="DX23" i="1"/>
  <c r="DI23" i="1"/>
  <c r="CR23" i="1"/>
  <c r="CY23" i="1" s="1"/>
  <c r="CQ23" i="1"/>
  <c r="CP23" i="1"/>
  <c r="CN23" i="1"/>
  <c r="DL23" i="1" s="1"/>
  <c r="DO23" i="1" s="1"/>
  <c r="CM23" i="1"/>
  <c r="CC23" i="1"/>
  <c r="BT23" i="1"/>
  <c r="BE23" i="1"/>
  <c r="AN23" i="1"/>
  <c r="AU23" i="1" s="1"/>
  <c r="AM23" i="1"/>
  <c r="AP23" i="1" s="1"/>
  <c r="AL23" i="1"/>
  <c r="AJ23" i="1"/>
  <c r="BH23" i="1" s="1"/>
  <c r="AI23" i="1"/>
  <c r="AH23" i="1"/>
  <c r="EZ22" i="1"/>
  <c r="EX22" i="1"/>
  <c r="EI22" i="1"/>
  <c r="EG22" i="1"/>
  <c r="DX22" i="1"/>
  <c r="DI22" i="1"/>
  <c r="CR22" i="1"/>
  <c r="CY22" i="1" s="1"/>
  <c r="CQ22" i="1"/>
  <c r="CT22" i="1" s="1"/>
  <c r="CP22" i="1"/>
  <c r="CN22" i="1"/>
  <c r="DL22" i="1" s="1"/>
  <c r="DO22" i="1" s="1"/>
  <c r="CM22" i="1"/>
  <c r="CC22" i="1"/>
  <c r="BT22" i="1"/>
  <c r="BE22" i="1"/>
  <c r="AN22" i="1"/>
  <c r="AU22" i="1" s="1"/>
  <c r="AM22" i="1"/>
  <c r="AP22" i="1" s="1"/>
  <c r="AL22" i="1"/>
  <c r="AJ22" i="1"/>
  <c r="BH22" i="1" s="1"/>
  <c r="AI22" i="1"/>
  <c r="AH22" i="1"/>
  <c r="EZ21" i="1"/>
  <c r="EX21" i="1"/>
  <c r="EI21" i="1"/>
  <c r="EG21" i="1"/>
  <c r="DX21" i="1"/>
  <c r="DI21" i="1"/>
  <c r="CR21" i="1"/>
  <c r="CY21" i="1" s="1"/>
  <c r="CQ21" i="1"/>
  <c r="CT21" i="1" s="1"/>
  <c r="CP21" i="1"/>
  <c r="CN21" i="1"/>
  <c r="DL21" i="1" s="1"/>
  <c r="DO21" i="1" s="1"/>
  <c r="CM21" i="1"/>
  <c r="CC21" i="1"/>
  <c r="BT21" i="1"/>
  <c r="BE21" i="1"/>
  <c r="AN21" i="1"/>
  <c r="AU21" i="1" s="1"/>
  <c r="AM21" i="1"/>
  <c r="AP21" i="1" s="1"/>
  <c r="AL21" i="1"/>
  <c r="AJ21" i="1"/>
  <c r="BH21" i="1" s="1"/>
  <c r="AI21" i="1"/>
  <c r="AH21" i="1"/>
  <c r="EZ20" i="1"/>
  <c r="EX20" i="1"/>
  <c r="EI20" i="1"/>
  <c r="EG20" i="1"/>
  <c r="DX20" i="1"/>
  <c r="DI20" i="1"/>
  <c r="CR20" i="1"/>
  <c r="CY20" i="1" s="1"/>
  <c r="CQ20" i="1"/>
  <c r="CT20" i="1" s="1"/>
  <c r="CP20" i="1"/>
  <c r="CN20" i="1"/>
  <c r="DL20" i="1" s="1"/>
  <c r="DO20" i="1" s="1"/>
  <c r="CM20" i="1"/>
  <c r="CC20" i="1"/>
  <c r="BT20" i="1"/>
  <c r="BE20" i="1"/>
  <c r="AN20" i="1"/>
  <c r="AU20" i="1" s="1"/>
  <c r="AM20" i="1"/>
  <c r="AP20" i="1" s="1"/>
  <c r="AL20" i="1"/>
  <c r="AJ20" i="1"/>
  <c r="BH20" i="1" s="1"/>
  <c r="AI20" i="1"/>
  <c r="AH20" i="1"/>
  <c r="EZ19" i="1"/>
  <c r="EX19" i="1"/>
  <c r="EI19" i="1"/>
  <c r="EG19" i="1"/>
  <c r="DX19" i="1"/>
  <c r="DI19" i="1"/>
  <c r="CR19" i="1"/>
  <c r="CY19" i="1" s="1"/>
  <c r="CQ19" i="1"/>
  <c r="CT19" i="1" s="1"/>
  <c r="CP19" i="1"/>
  <c r="CN19" i="1"/>
  <c r="DL19" i="1" s="1"/>
  <c r="DO19" i="1" s="1"/>
  <c r="CM19" i="1"/>
  <c r="CC19" i="1"/>
  <c r="BT19" i="1"/>
  <c r="BE19" i="1"/>
  <c r="AN19" i="1"/>
  <c r="AU19" i="1" s="1"/>
  <c r="AM19" i="1"/>
  <c r="AP19" i="1" s="1"/>
  <c r="AL19" i="1"/>
  <c r="AJ19" i="1"/>
  <c r="BH19" i="1" s="1"/>
  <c r="AI19" i="1"/>
  <c r="AH19" i="1"/>
  <c r="EZ18" i="1"/>
  <c r="EX18" i="1"/>
  <c r="EI18" i="1"/>
  <c r="EG18" i="1"/>
  <c r="DX18" i="1"/>
  <c r="DI18" i="1"/>
  <c r="CR18" i="1"/>
  <c r="CY18" i="1" s="1"/>
  <c r="CQ18" i="1"/>
  <c r="CT18" i="1" s="1"/>
  <c r="CP18" i="1"/>
  <c r="CN18" i="1"/>
  <c r="DL18" i="1" s="1"/>
  <c r="DO18" i="1" s="1"/>
  <c r="CM18" i="1"/>
  <c r="CC18" i="1"/>
  <c r="BT18" i="1"/>
  <c r="BE18" i="1"/>
  <c r="AN18" i="1"/>
  <c r="AU18" i="1" s="1"/>
  <c r="AM18" i="1"/>
  <c r="AP18" i="1" s="1"/>
  <c r="AL18" i="1"/>
  <c r="AJ18" i="1"/>
  <c r="BH18" i="1" s="1"/>
  <c r="AI18" i="1"/>
  <c r="AH18" i="1"/>
  <c r="EZ17" i="1"/>
  <c r="EX17" i="1"/>
  <c r="EI17" i="1"/>
  <c r="EG17" i="1"/>
  <c r="DX17" i="1"/>
  <c r="DI17" i="1"/>
  <c r="CR17" i="1"/>
  <c r="CQ17" i="1"/>
  <c r="CT17" i="1" s="1"/>
  <c r="CP17" i="1"/>
  <c r="CN17" i="1"/>
  <c r="DL17" i="1" s="1"/>
  <c r="DO17" i="1" s="1"/>
  <c r="CM17" i="1"/>
  <c r="CC17" i="1"/>
  <c r="BT17" i="1"/>
  <c r="BE17" i="1"/>
  <c r="AN17" i="1"/>
  <c r="AU17" i="1" s="1"/>
  <c r="AM17" i="1"/>
  <c r="AP17" i="1" s="1"/>
  <c r="AL17" i="1"/>
  <c r="AJ17" i="1"/>
  <c r="BH17" i="1" s="1"/>
  <c r="AI17" i="1"/>
  <c r="AH17" i="1"/>
  <c r="EZ16" i="1"/>
  <c r="EX16" i="1"/>
  <c r="EI16" i="1"/>
  <c r="EG16" i="1"/>
  <c r="DX16" i="1"/>
  <c r="DI16" i="1"/>
  <c r="CR16" i="1"/>
  <c r="CY16" i="1" s="1"/>
  <c r="CQ16" i="1"/>
  <c r="CP16" i="1"/>
  <c r="CN16" i="1"/>
  <c r="DL16" i="1" s="1"/>
  <c r="DO16" i="1" s="1"/>
  <c r="CM16" i="1"/>
  <c r="CC16" i="1"/>
  <c r="BT16" i="1"/>
  <c r="BE16" i="1"/>
  <c r="AN16" i="1"/>
  <c r="AU16" i="1" s="1"/>
  <c r="AM16" i="1"/>
  <c r="AP16" i="1" s="1"/>
  <c r="AL16" i="1"/>
  <c r="AJ16" i="1"/>
  <c r="BH16" i="1" s="1"/>
  <c r="AI16" i="1"/>
  <c r="AH16" i="1"/>
  <c r="EZ15" i="1"/>
  <c r="EX15" i="1"/>
  <c r="EI15" i="1"/>
  <c r="EG15" i="1"/>
  <c r="DX15" i="1"/>
  <c r="DI15" i="1"/>
  <c r="CR15" i="1"/>
  <c r="CY15" i="1" s="1"/>
  <c r="CQ15" i="1"/>
  <c r="CT15" i="1" s="1"/>
  <c r="CP15" i="1"/>
  <c r="CN15" i="1"/>
  <c r="DL15" i="1" s="1"/>
  <c r="DO15" i="1" s="1"/>
  <c r="CM15" i="1"/>
  <c r="CC15" i="1"/>
  <c r="BT15" i="1"/>
  <c r="BE15" i="1"/>
  <c r="AN15" i="1"/>
  <c r="AM15" i="1"/>
  <c r="AP15" i="1" s="1"/>
  <c r="AL15" i="1"/>
  <c r="AJ15" i="1"/>
  <c r="BH15" i="1" s="1"/>
  <c r="AI15" i="1"/>
  <c r="AH15" i="1"/>
  <c r="EZ14" i="1"/>
  <c r="EX14" i="1"/>
  <c r="EI14" i="1"/>
  <c r="EG14" i="1"/>
  <c r="DX14" i="1"/>
  <c r="DI14" i="1"/>
  <c r="CR14" i="1"/>
  <c r="CY14" i="1" s="1"/>
  <c r="CQ14" i="1"/>
  <c r="CT14" i="1" s="1"/>
  <c r="CP14" i="1"/>
  <c r="CN14" i="1"/>
  <c r="DL14" i="1" s="1"/>
  <c r="DO14" i="1" s="1"/>
  <c r="CM14" i="1"/>
  <c r="CC14" i="1"/>
  <c r="BT14" i="1"/>
  <c r="BE14" i="1"/>
  <c r="AN14" i="1"/>
  <c r="AU14" i="1" s="1"/>
  <c r="AM14" i="1"/>
  <c r="AP14" i="1" s="1"/>
  <c r="AL14" i="1"/>
  <c r="AJ14" i="1"/>
  <c r="BH14" i="1" s="1"/>
  <c r="AI14" i="1"/>
  <c r="AH14" i="1"/>
  <c r="EZ13" i="1"/>
  <c r="EX13" i="1"/>
  <c r="EI13" i="1"/>
  <c r="EG13" i="1"/>
  <c r="DX13" i="1"/>
  <c r="DI13" i="1"/>
  <c r="CR13" i="1"/>
  <c r="CQ13" i="1"/>
  <c r="CT13" i="1" s="1"/>
  <c r="CP13" i="1"/>
  <c r="CN13" i="1"/>
  <c r="DL13" i="1" s="1"/>
  <c r="DO13" i="1" s="1"/>
  <c r="CM13" i="1"/>
  <c r="CC13" i="1"/>
  <c r="BT13" i="1"/>
  <c r="BE13" i="1"/>
  <c r="AN13" i="1"/>
  <c r="AU13" i="1" s="1"/>
  <c r="AM13" i="1"/>
  <c r="AP13" i="1" s="1"/>
  <c r="AL13" i="1"/>
  <c r="AJ13" i="1"/>
  <c r="BH13" i="1" s="1"/>
  <c r="AI13" i="1"/>
  <c r="AH13" i="1"/>
  <c r="EZ12" i="1"/>
  <c r="EX12" i="1"/>
  <c r="EI12" i="1"/>
  <c r="EG12" i="1"/>
  <c r="DX12" i="1"/>
  <c r="DI12" i="1"/>
  <c r="CR12" i="1"/>
  <c r="CY12" i="1" s="1"/>
  <c r="CQ12" i="1"/>
  <c r="CP12" i="1"/>
  <c r="CN12" i="1"/>
  <c r="DL12" i="1" s="1"/>
  <c r="DO12" i="1" s="1"/>
  <c r="CM12" i="1"/>
  <c r="CC12" i="1"/>
  <c r="BT12" i="1"/>
  <c r="BE12" i="1"/>
  <c r="AN12" i="1"/>
  <c r="AU12" i="1" s="1"/>
  <c r="AM12" i="1"/>
  <c r="AP12" i="1" s="1"/>
  <c r="AL12" i="1"/>
  <c r="AJ12" i="1"/>
  <c r="BH12" i="1" s="1"/>
  <c r="AI12" i="1"/>
  <c r="AH12" i="1"/>
  <c r="EZ11" i="1"/>
  <c r="EX11" i="1"/>
  <c r="EI11" i="1"/>
  <c r="EG11" i="1"/>
  <c r="DX11" i="1"/>
  <c r="DI11" i="1"/>
  <c r="CR11" i="1"/>
  <c r="CY11" i="1" s="1"/>
  <c r="CQ11" i="1"/>
  <c r="CT11" i="1" s="1"/>
  <c r="CP11" i="1"/>
  <c r="CN11" i="1"/>
  <c r="DL11" i="1" s="1"/>
  <c r="DO11" i="1" s="1"/>
  <c r="CM11" i="1"/>
  <c r="CC11" i="1"/>
  <c r="BT11" i="1"/>
  <c r="BE11" i="1"/>
  <c r="AN11" i="1"/>
  <c r="AM11" i="1"/>
  <c r="AP11" i="1" s="1"/>
  <c r="AL11" i="1"/>
  <c r="AJ11" i="1"/>
  <c r="BH11" i="1" s="1"/>
  <c r="AI11" i="1"/>
  <c r="AH11" i="1"/>
  <c r="EZ10" i="1"/>
  <c r="EX10" i="1"/>
  <c r="EI10" i="1"/>
  <c r="EG10" i="1"/>
  <c r="DX10" i="1"/>
  <c r="DI10" i="1"/>
  <c r="CR10" i="1"/>
  <c r="CY10" i="1" s="1"/>
  <c r="CQ10" i="1"/>
  <c r="CP10" i="1"/>
  <c r="CN10" i="1"/>
  <c r="DL10" i="1" s="1"/>
  <c r="DO10" i="1" s="1"/>
  <c r="CM10" i="1"/>
  <c r="CC10" i="1"/>
  <c r="BT10" i="1"/>
  <c r="BE10" i="1"/>
  <c r="AN10" i="1"/>
  <c r="AU10" i="1" s="1"/>
  <c r="AM10" i="1"/>
  <c r="AL10" i="1"/>
  <c r="AJ10" i="1"/>
  <c r="BH10" i="1" s="1"/>
  <c r="AI10" i="1"/>
  <c r="AH10" i="1"/>
  <c r="EZ9" i="1"/>
  <c r="EX9" i="1"/>
  <c r="EI9" i="1"/>
  <c r="EG9" i="1"/>
  <c r="DX9" i="1"/>
  <c r="DI9" i="1"/>
  <c r="CR9" i="1"/>
  <c r="CY9" i="1" s="1"/>
  <c r="CQ9" i="1"/>
  <c r="CT9" i="1" s="1"/>
  <c r="CP9" i="1"/>
  <c r="CN9" i="1"/>
  <c r="DL9" i="1" s="1"/>
  <c r="DO9" i="1" s="1"/>
  <c r="CM9" i="1"/>
  <c r="CC9" i="1"/>
  <c r="BT9" i="1"/>
  <c r="BE9" i="1"/>
  <c r="AN9" i="1"/>
  <c r="AM9" i="1"/>
  <c r="AP9" i="1" s="1"/>
  <c r="AL9" i="1"/>
  <c r="AJ9" i="1"/>
  <c r="BH9" i="1" s="1"/>
  <c r="AI9" i="1"/>
  <c r="AH9" i="1"/>
  <c r="EZ8" i="1"/>
  <c r="EX8" i="1"/>
  <c r="EI8" i="1"/>
  <c r="EG8" i="1"/>
  <c r="DX8" i="1"/>
  <c r="DI8" i="1"/>
  <c r="CR8" i="1"/>
  <c r="CY8" i="1" s="1"/>
  <c r="CQ8" i="1"/>
  <c r="CT8" i="1" s="1"/>
  <c r="CP8" i="1"/>
  <c r="CN8" i="1"/>
  <c r="DL8" i="1" s="1"/>
  <c r="DO8" i="1" s="1"/>
  <c r="CM8" i="1"/>
  <c r="CC8" i="1"/>
  <c r="BT8" i="1"/>
  <c r="BE8" i="1"/>
  <c r="AN8" i="1"/>
  <c r="AM8" i="1"/>
  <c r="AL8" i="1"/>
  <c r="AJ8" i="1"/>
  <c r="BH8" i="1" s="1"/>
  <c r="AI8" i="1"/>
  <c r="AH8" i="1"/>
  <c r="EZ7" i="1"/>
  <c r="EX7" i="1"/>
  <c r="EI7" i="1"/>
  <c r="EG7" i="1"/>
  <c r="DX7" i="1"/>
  <c r="DI7" i="1"/>
  <c r="CR7" i="1"/>
  <c r="CQ7" i="1"/>
  <c r="CT7" i="1" s="1"/>
  <c r="CP7" i="1"/>
  <c r="CN7" i="1"/>
  <c r="DL7" i="1" s="1"/>
  <c r="DO7" i="1" s="1"/>
  <c r="CM7" i="1"/>
  <c r="CC7" i="1"/>
  <c r="BT7" i="1"/>
  <c r="BE7" i="1"/>
  <c r="AN7" i="1"/>
  <c r="AU7" i="1" s="1"/>
  <c r="AM7" i="1"/>
  <c r="AP7" i="1" s="1"/>
  <c r="AL7" i="1"/>
  <c r="AJ7" i="1"/>
  <c r="BH7" i="1" s="1"/>
  <c r="AI7" i="1"/>
  <c r="AH7" i="1"/>
  <c r="EZ6" i="1"/>
  <c r="EX6" i="1"/>
  <c r="EI6" i="1"/>
  <c r="EG6" i="1"/>
  <c r="DX6" i="1"/>
  <c r="DI6" i="1"/>
  <c r="CR6" i="1"/>
  <c r="CY6" i="1" s="1"/>
  <c r="CQ6" i="1"/>
  <c r="CP6" i="1"/>
  <c r="CN6" i="1"/>
  <c r="DL6" i="1" s="1"/>
  <c r="DO6" i="1" s="1"/>
  <c r="CM6" i="1"/>
  <c r="CC6" i="1"/>
  <c r="BT6" i="1"/>
  <c r="BE6" i="1"/>
  <c r="AN6" i="1"/>
  <c r="AU6" i="1" s="1"/>
  <c r="AM6" i="1"/>
  <c r="AP6" i="1" s="1"/>
  <c r="AL6" i="1"/>
  <c r="AJ6" i="1"/>
  <c r="BH6" i="1" s="1"/>
  <c r="AI6" i="1"/>
  <c r="AH6" i="1"/>
  <c r="EZ5" i="1"/>
  <c r="EX5" i="1"/>
  <c r="EI5" i="1"/>
  <c r="EG5" i="1"/>
  <c r="DX5" i="1"/>
  <c r="DI5" i="1"/>
  <c r="CR5" i="1"/>
  <c r="CY5" i="1" s="1"/>
  <c r="CQ5" i="1"/>
  <c r="CT5" i="1" s="1"/>
  <c r="CP5" i="1"/>
  <c r="CN5" i="1"/>
  <c r="DL5" i="1" s="1"/>
  <c r="DO5" i="1" s="1"/>
  <c r="CM5" i="1"/>
  <c r="CC5" i="1"/>
  <c r="BT5" i="1"/>
  <c r="BE5" i="1"/>
  <c r="AN5" i="1"/>
  <c r="AU5" i="1" s="1"/>
  <c r="AM5" i="1"/>
  <c r="AP5" i="1" s="1"/>
  <c r="AL5" i="1"/>
  <c r="AJ5" i="1"/>
  <c r="BH5" i="1" s="1"/>
  <c r="AI5" i="1"/>
  <c r="AH5" i="1"/>
  <c r="EZ4" i="1"/>
  <c r="EX4" i="1"/>
  <c r="EI4" i="1"/>
  <c r="EG4" i="1"/>
  <c r="DX4" i="1"/>
  <c r="DI4" i="1"/>
  <c r="CR4" i="1"/>
  <c r="CQ4" i="1"/>
  <c r="CT4" i="1" s="1"/>
  <c r="CP4" i="1"/>
  <c r="CN4" i="1"/>
  <c r="DL4" i="1" s="1"/>
  <c r="DO4" i="1" s="1"/>
  <c r="CM4" i="1"/>
  <c r="CC4" i="1"/>
  <c r="BT4" i="1"/>
  <c r="BJ4" i="1"/>
  <c r="BE4" i="1"/>
  <c r="AN4" i="1"/>
  <c r="AM4" i="1"/>
  <c r="AL4" i="1"/>
  <c r="AJ4" i="1"/>
  <c r="AH4" i="1"/>
  <c r="BP4" i="15"/>
  <c r="N146" i="3"/>
  <c r="D146" i="3"/>
  <c r="C146" i="3"/>
  <c r="N143" i="3"/>
  <c r="C143" i="3"/>
  <c r="N139" i="3"/>
  <c r="C139" i="3"/>
  <c r="N138" i="3"/>
  <c r="C138" i="3"/>
  <c r="N137" i="3"/>
  <c r="C137" i="3"/>
  <c r="N135" i="3"/>
  <c r="C135" i="3"/>
  <c r="N134" i="3"/>
  <c r="C134" i="3"/>
  <c r="N133" i="3"/>
  <c r="C133" i="3"/>
  <c r="N132" i="3"/>
  <c r="C132" i="3"/>
  <c r="P129" i="3"/>
  <c r="N127" i="3"/>
  <c r="E127" i="3"/>
  <c r="C127" i="3"/>
  <c r="N123" i="3"/>
  <c r="C123" i="3"/>
  <c r="N121" i="3"/>
  <c r="N116" i="3"/>
  <c r="C116" i="3"/>
  <c r="N115" i="3"/>
  <c r="C115" i="3"/>
  <c r="N114" i="3"/>
  <c r="C114" i="3"/>
  <c r="N111" i="3"/>
  <c r="C111" i="3"/>
  <c r="N110" i="3"/>
  <c r="C110" i="3"/>
  <c r="N106" i="3"/>
  <c r="C106" i="3"/>
  <c r="N102" i="3"/>
  <c r="C102" i="3"/>
  <c r="N101" i="3"/>
  <c r="C101" i="3"/>
  <c r="N98" i="3"/>
  <c r="C98" i="3"/>
  <c r="N96" i="3"/>
  <c r="C96" i="3"/>
  <c r="N95" i="3"/>
  <c r="C95" i="3"/>
  <c r="N90" i="3"/>
  <c r="C90" i="3"/>
  <c r="C89" i="3"/>
  <c r="N85" i="3"/>
  <c r="C85" i="3"/>
  <c r="P78" i="3"/>
  <c r="N78" i="3"/>
  <c r="E78" i="3"/>
  <c r="C78" i="3"/>
  <c r="N77" i="3"/>
  <c r="C77" i="3"/>
  <c r="N72" i="3"/>
  <c r="C72" i="3"/>
  <c r="N67" i="3"/>
  <c r="C67" i="3"/>
  <c r="N66" i="3"/>
  <c r="C66" i="3"/>
  <c r="I60" i="3"/>
  <c r="N59" i="3"/>
  <c r="I59" i="3"/>
  <c r="C59" i="3"/>
  <c r="I58" i="3"/>
  <c r="I56" i="3"/>
  <c r="N54" i="3"/>
  <c r="C54" i="3"/>
  <c r="P51" i="3"/>
  <c r="E51" i="3"/>
  <c r="P50" i="3"/>
  <c r="E50" i="3"/>
  <c r="P49" i="3"/>
  <c r="N49" i="3"/>
  <c r="E49" i="3"/>
  <c r="C49" i="3"/>
  <c r="N48" i="3"/>
  <c r="C48" i="3"/>
  <c r="P47" i="3"/>
  <c r="N47" i="3"/>
  <c r="G47" i="3"/>
  <c r="E47" i="3"/>
  <c r="C47" i="3"/>
  <c r="P46" i="3"/>
  <c r="N46" i="3"/>
  <c r="E46" i="3"/>
  <c r="C46" i="3"/>
  <c r="N44" i="3"/>
  <c r="C44" i="3"/>
  <c r="P42" i="3"/>
  <c r="N42" i="3"/>
  <c r="E42" i="3"/>
  <c r="C42" i="3"/>
  <c r="N41" i="3"/>
  <c r="C41" i="3"/>
  <c r="N40" i="3"/>
  <c r="C40" i="3"/>
  <c r="N39" i="3"/>
  <c r="C39" i="3"/>
  <c r="N38" i="3"/>
  <c r="C38" i="3"/>
  <c r="N26" i="3"/>
  <c r="C26" i="3"/>
  <c r="Q17" i="3"/>
  <c r="O17" i="3"/>
  <c r="F17" i="3"/>
  <c r="D17" i="3"/>
  <c r="O14" i="3"/>
  <c r="D14" i="3"/>
  <c r="O13" i="3"/>
  <c r="D13" i="3"/>
  <c r="O12" i="3"/>
  <c r="D12" i="3"/>
  <c r="C12" i="3"/>
  <c r="D11" i="3"/>
  <c r="D10" i="3"/>
  <c r="O9" i="3"/>
  <c r="V739" i="9"/>
  <c r="V740" i="9"/>
  <c r="AV98" i="1" l="1"/>
  <c r="AV250" i="1"/>
  <c r="BK250" i="1"/>
  <c r="BK256" i="1"/>
  <c r="BK259" i="1"/>
  <c r="BK266" i="1"/>
  <c r="BK267" i="1"/>
  <c r="AV153" i="1"/>
  <c r="AV154" i="1"/>
  <c r="CU308" i="1"/>
  <c r="AQ322" i="1"/>
  <c r="BK296" i="1"/>
  <c r="BK297" i="1"/>
  <c r="BK298" i="1"/>
  <c r="BK299" i="1"/>
  <c r="BK303" i="1"/>
  <c r="BK305" i="1"/>
  <c r="AV307" i="1"/>
  <c r="AV308" i="1"/>
  <c r="BK174" i="1"/>
  <c r="BK232" i="1"/>
  <c r="BK233" i="1"/>
  <c r="AV254" i="1"/>
  <c r="BK255" i="1"/>
  <c r="AQ338" i="1"/>
  <c r="BK309" i="1"/>
  <c r="BK315" i="1"/>
  <c r="BK322" i="1"/>
  <c r="BK69" i="1"/>
  <c r="BK92" i="1"/>
  <c r="BK93" i="1"/>
  <c r="BK94" i="1"/>
  <c r="BK95" i="1"/>
  <c r="BK96" i="1"/>
  <c r="BK121" i="1"/>
  <c r="BK132" i="1"/>
  <c r="BK40" i="1"/>
  <c r="BK41" i="1"/>
  <c r="AV72" i="1"/>
  <c r="AV73" i="1"/>
  <c r="AV74" i="1"/>
  <c r="AV76" i="1"/>
  <c r="BK203" i="1"/>
  <c r="CO212" i="1"/>
  <c r="CS212" i="1" s="1"/>
  <c r="AV268" i="1"/>
  <c r="CU268" i="1"/>
  <c r="AQ348" i="1"/>
  <c r="BK143" i="1"/>
  <c r="BK207" i="1"/>
  <c r="CU237" i="1"/>
  <c r="BK306" i="1"/>
  <c r="CO320" i="1"/>
  <c r="CS320" i="1" s="1"/>
  <c r="BK334" i="1"/>
  <c r="BK336" i="1"/>
  <c r="BK338" i="1"/>
  <c r="BK151" i="1"/>
  <c r="BK157" i="1"/>
  <c r="AQ190" i="1"/>
  <c r="BK208" i="1"/>
  <c r="BK209" i="1"/>
  <c r="AQ24" i="1"/>
  <c r="AX54" i="1"/>
  <c r="AV58" i="1"/>
  <c r="AV115" i="1"/>
  <c r="AV116" i="1"/>
  <c r="AX117" i="1"/>
  <c r="AV121" i="1"/>
  <c r="CU170" i="1"/>
  <c r="CU190" i="1"/>
  <c r="CO194" i="1"/>
  <c r="CS194" i="1" s="1"/>
  <c r="CO195" i="1"/>
  <c r="CS195" i="1" s="1"/>
  <c r="BK210" i="1"/>
  <c r="CO231" i="1"/>
  <c r="CS231" i="1" s="1"/>
  <c r="CO241" i="1"/>
  <c r="CS241" i="1" s="1"/>
  <c r="BK260" i="1"/>
  <c r="BK261" i="1"/>
  <c r="BK264" i="1"/>
  <c r="BK337" i="1"/>
  <c r="BK70" i="1"/>
  <c r="BK122" i="1"/>
  <c r="BK123" i="1"/>
  <c r="CO135" i="1"/>
  <c r="CS135" i="1" s="1"/>
  <c r="CO137" i="1"/>
  <c r="CS137" i="1" s="1"/>
  <c r="BK190" i="1"/>
  <c r="BK215" i="1"/>
  <c r="BK216" i="1"/>
  <c r="BK217" i="1"/>
  <c r="BK218" i="1"/>
  <c r="AX224" i="1"/>
  <c r="CO326" i="1"/>
  <c r="CS326" i="1" s="1"/>
  <c r="CO328" i="1"/>
  <c r="CS328" i="1" s="1"/>
  <c r="BK348" i="1"/>
  <c r="AQ7" i="1"/>
  <c r="DB37" i="1"/>
  <c r="BK130" i="1"/>
  <c r="BK131" i="1"/>
  <c r="AV132" i="1"/>
  <c r="BK163" i="1"/>
  <c r="BK164" i="1"/>
  <c r="BK191" i="1"/>
  <c r="BK192" i="1"/>
  <c r="BK193" i="1"/>
  <c r="BK194" i="1"/>
  <c r="BK200" i="1"/>
  <c r="BK201" i="1"/>
  <c r="BK226" i="1"/>
  <c r="BK248" i="1"/>
  <c r="BK279" i="1"/>
  <c r="AV281" i="1"/>
  <c r="BK321" i="1"/>
  <c r="AV323" i="1"/>
  <c r="BK349" i="1"/>
  <c r="CW177" i="1"/>
  <c r="AV306" i="1"/>
  <c r="CO343" i="1"/>
  <c r="CS343" i="1" s="1"/>
  <c r="CO346" i="1"/>
  <c r="CS346" i="1" s="1"/>
  <c r="BK7" i="1"/>
  <c r="BK24" i="1"/>
  <c r="DB24" i="1"/>
  <c r="BK8" i="1"/>
  <c r="BK25" i="1"/>
  <c r="AX35" i="1"/>
  <c r="CO36" i="1"/>
  <c r="CS36" i="1" s="1"/>
  <c r="BK103" i="1"/>
  <c r="CO178" i="1"/>
  <c r="CS178" i="1" s="1"/>
  <c r="CW237" i="1"/>
  <c r="BK347" i="1"/>
  <c r="AV24" i="1"/>
  <c r="CU24" i="1"/>
  <c r="AX160" i="1"/>
  <c r="BK270" i="1"/>
  <c r="CU338" i="1"/>
  <c r="AQ70" i="1"/>
  <c r="BK97" i="1"/>
  <c r="AV97" i="1"/>
  <c r="CO101" i="1"/>
  <c r="CS101" i="1" s="1"/>
  <c r="CO112" i="1"/>
  <c r="CS112" i="1" s="1"/>
  <c r="BK124" i="1"/>
  <c r="AV124" i="1"/>
  <c r="CO146" i="1"/>
  <c r="CS146" i="1" s="1"/>
  <c r="CU11" i="1"/>
  <c r="CO15" i="1"/>
  <c r="CS15" i="1" s="1"/>
  <c r="AV25" i="1"/>
  <c r="DB25" i="1"/>
  <c r="BK37" i="1"/>
  <c r="BK38" i="1"/>
  <c r="AV43" i="1"/>
  <c r="BK54" i="1"/>
  <c r="BK55" i="1"/>
  <c r="AK57" i="1"/>
  <c r="BK59" i="1"/>
  <c r="BK60" i="1"/>
  <c r="CO67" i="1"/>
  <c r="CS67" i="1" s="1"/>
  <c r="BK71" i="1"/>
  <c r="BK72" i="1"/>
  <c r="BK73" i="1"/>
  <c r="BK74" i="1"/>
  <c r="BK77" i="1"/>
  <c r="BK78" i="1"/>
  <c r="BK79" i="1"/>
  <c r="BK80" i="1"/>
  <c r="BK81" i="1"/>
  <c r="BK83" i="1"/>
  <c r="CO89" i="1"/>
  <c r="CS89" i="1" s="1"/>
  <c r="BK98" i="1"/>
  <c r="BK11" i="1"/>
  <c r="AQ11" i="1"/>
  <c r="CU47" i="1"/>
  <c r="BK31" i="1"/>
  <c r="AQ31" i="1"/>
  <c r="AV92" i="1"/>
  <c r="AV95" i="1"/>
  <c r="BK115" i="1"/>
  <c r="BK116" i="1"/>
  <c r="CO125" i="1"/>
  <c r="CS125" i="1" s="1"/>
  <c r="BK139" i="1"/>
  <c r="BK140" i="1"/>
  <c r="BK141" i="1"/>
  <c r="BK142" i="1"/>
  <c r="AV142" i="1"/>
  <c r="CO149" i="1"/>
  <c r="CS149" i="1" s="1"/>
  <c r="BK153" i="1"/>
  <c r="BK154" i="1"/>
  <c r="BK155" i="1"/>
  <c r="BK169" i="1"/>
  <c r="BK170" i="1"/>
  <c r="AQ170" i="1"/>
  <c r="AV215" i="1"/>
  <c r="BK243" i="1"/>
  <c r="BK244" i="1"/>
  <c r="CO253" i="1"/>
  <c r="CS253" i="1" s="1"/>
  <c r="AQ264" i="1"/>
  <c r="AQ270" i="1"/>
  <c r="BK283" i="1"/>
  <c r="CO339" i="1"/>
  <c r="CS339" i="1" s="1"/>
  <c r="AV352" i="1"/>
  <c r="AV353" i="1"/>
  <c r="CO128" i="1"/>
  <c r="CS128" i="1" s="1"/>
  <c r="BK184" i="1"/>
  <c r="BK185" i="1"/>
  <c r="BK186" i="1"/>
  <c r="BK187" i="1"/>
  <c r="BK188" i="1"/>
  <c r="BK189" i="1"/>
  <c r="CO197" i="1"/>
  <c r="CS197" i="1" s="1"/>
  <c r="CO198" i="1"/>
  <c r="CS198" i="1" s="1"/>
  <c r="BK204" i="1"/>
  <c r="BK205" i="1"/>
  <c r="BK219" i="1"/>
  <c r="BK220" i="1"/>
  <c r="BK221" i="1"/>
  <c r="BK223" i="1"/>
  <c r="BK224" i="1"/>
  <c r="BK225" i="1"/>
  <c r="AK228" i="1"/>
  <c r="CZ228" i="1" s="1"/>
  <c r="AK229" i="1"/>
  <c r="BK239" i="1"/>
  <c r="BK240" i="1"/>
  <c r="BK252" i="1"/>
  <c r="BK253" i="1"/>
  <c r="AQ255" i="1"/>
  <c r="BK292" i="1"/>
  <c r="BK293" i="1"/>
  <c r="AV298" i="1"/>
  <c r="BK308" i="1"/>
  <c r="CO319" i="1"/>
  <c r="CS319" i="1" s="1"/>
  <c r="BK323" i="1"/>
  <c r="BK325" i="1"/>
  <c r="AQ325" i="1"/>
  <c r="BK339" i="1"/>
  <c r="BK152" i="1"/>
  <c r="AQ152" i="1"/>
  <c r="BK168" i="1"/>
  <c r="AQ168" i="1"/>
  <c r="CU177" i="1"/>
  <c r="BK262" i="1"/>
  <c r="AV275" i="1"/>
  <c r="BK326" i="1"/>
  <c r="BK327" i="1"/>
  <c r="AB742" i="8"/>
  <c r="AB741" i="8"/>
  <c r="AB740" i="8"/>
  <c r="AB743" i="8"/>
  <c r="U746" i="8" s="1"/>
  <c r="AC746" i="8" s="1"/>
  <c r="AQ16" i="1"/>
  <c r="CO11" i="1"/>
  <c r="CS11" i="1" s="1"/>
  <c r="AV14" i="1"/>
  <c r="BH4" i="1"/>
  <c r="BK4" i="1" s="1"/>
  <c r="BQ4" i="1"/>
  <c r="BK12" i="1"/>
  <c r="BK13" i="1"/>
  <c r="BK14" i="1"/>
  <c r="BK15" i="1"/>
  <c r="BK19" i="1"/>
  <c r="BK20" i="1"/>
  <c r="AQ20" i="1"/>
  <c r="AX21" i="1"/>
  <c r="CU31" i="1"/>
  <c r="AV33" i="1"/>
  <c r="AV34" i="1"/>
  <c r="AV35" i="1"/>
  <c r="CO37" i="1"/>
  <c r="CS37" i="1" s="1"/>
  <c r="CU37" i="1"/>
  <c r="CO38" i="1"/>
  <c r="CS38" i="1" s="1"/>
  <c r="AQ39" i="1"/>
  <c r="BK48" i="1"/>
  <c r="AQ48" i="1"/>
  <c r="CO54" i="1"/>
  <c r="CS54" i="1" s="1"/>
  <c r="AQ56" i="1"/>
  <c r="CO57" i="1"/>
  <c r="CS57" i="1" s="1"/>
  <c r="BK62" i="1"/>
  <c r="BK5" i="1"/>
  <c r="BK6" i="1"/>
  <c r="AV6" i="1"/>
  <c r="CO8" i="1"/>
  <c r="CS8" i="1" s="1"/>
  <c r="BK23" i="1"/>
  <c r="AV23" i="1"/>
  <c r="CU25" i="1"/>
  <c r="CU27" i="1"/>
  <c r="BK32" i="1"/>
  <c r="BK33" i="1"/>
  <c r="BK34" i="1"/>
  <c r="AK41" i="1"/>
  <c r="CZ41" i="1" s="1"/>
  <c r="AS41" i="1"/>
  <c r="CU41" i="1"/>
  <c r="BK49" i="1"/>
  <c r="BK51" i="1"/>
  <c r="BK52" i="1"/>
  <c r="BK53" i="1"/>
  <c r="AQ53" i="1"/>
  <c r="CO61" i="1"/>
  <c r="CS61" i="1" s="1"/>
  <c r="CA43" i="1"/>
  <c r="CO58" i="1"/>
  <c r="CS58" i="1" s="1"/>
  <c r="CO74" i="1"/>
  <c r="CS74" i="1" s="1"/>
  <c r="CO76" i="1"/>
  <c r="CS76" i="1" s="1"/>
  <c r="AQ100" i="1"/>
  <c r="AV12" i="1"/>
  <c r="AV13" i="1"/>
  <c r="AV19" i="1"/>
  <c r="CU20" i="1"/>
  <c r="CU22" i="1"/>
  <c r="AQ50" i="1"/>
  <c r="CU50" i="1"/>
  <c r="CU51" i="1"/>
  <c r="AQ52" i="1"/>
  <c r="BK63" i="1"/>
  <c r="BK64" i="1"/>
  <c r="AQ64" i="1"/>
  <c r="AV65" i="1"/>
  <c r="CO65" i="1"/>
  <c r="CS65" i="1" s="1"/>
  <c r="BK84" i="1"/>
  <c r="CU84" i="1"/>
  <c r="AV85" i="1"/>
  <c r="AV86" i="1"/>
  <c r="AV87" i="1"/>
  <c r="AQ92" i="1"/>
  <c r="CW94" i="1"/>
  <c r="BK99" i="1"/>
  <c r="BK105" i="1"/>
  <c r="AQ105" i="1"/>
  <c r="AV113" i="1"/>
  <c r="CO120" i="1"/>
  <c r="CS120" i="1" s="1"/>
  <c r="AQ130" i="1"/>
  <c r="BK133" i="1"/>
  <c r="CU138" i="1"/>
  <c r="CU140" i="1"/>
  <c r="BK147" i="1"/>
  <c r="AQ147" i="1"/>
  <c r="AV148" i="1"/>
  <c r="CO148" i="1"/>
  <c r="CS148" i="1" s="1"/>
  <c r="CU150" i="1"/>
  <c r="BK158" i="1"/>
  <c r="AQ158" i="1"/>
  <c r="AV159" i="1"/>
  <c r="AV161" i="1"/>
  <c r="AV162" i="1"/>
  <c r="CO164" i="1"/>
  <c r="CS164" i="1" s="1"/>
  <c r="CU164" i="1"/>
  <c r="AQ167" i="1"/>
  <c r="CU173" i="1"/>
  <c r="CO174" i="1"/>
  <c r="CS174" i="1" s="1"/>
  <c r="AQ175" i="1"/>
  <c r="AQ176" i="1"/>
  <c r="BK179" i="1"/>
  <c r="AS179" i="1"/>
  <c r="DB179" i="1"/>
  <c r="AQ180" i="1"/>
  <c r="CU180" i="1"/>
  <c r="BK196" i="1"/>
  <c r="AQ196" i="1"/>
  <c r="AV197" i="1"/>
  <c r="BK211" i="1"/>
  <c r="BK212" i="1"/>
  <c r="CO217" i="1"/>
  <c r="CS217" i="1" s="1"/>
  <c r="CA230" i="1"/>
  <c r="AX230" i="1"/>
  <c r="AV231" i="1"/>
  <c r="CU233" i="1"/>
  <c r="CU240" i="1"/>
  <c r="CO244" i="1"/>
  <c r="CS244" i="1" s="1"/>
  <c r="AQ310" i="1"/>
  <c r="DL335" i="1"/>
  <c r="DO335" i="1" s="1"/>
  <c r="CO335" i="1"/>
  <c r="CS335" i="1" s="1"/>
  <c r="BK66" i="1"/>
  <c r="BK67" i="1"/>
  <c r="BK68" i="1"/>
  <c r="AQ82" i="1"/>
  <c r="BK85" i="1"/>
  <c r="BK86" i="1"/>
  <c r="BK87" i="1"/>
  <c r="BK88" i="1"/>
  <c r="BK90" i="1"/>
  <c r="BK91" i="1"/>
  <c r="AQ91" i="1"/>
  <c r="BK102" i="1"/>
  <c r="CU102" i="1"/>
  <c r="CO104" i="1"/>
  <c r="CS104" i="1" s="1"/>
  <c r="BK107" i="1"/>
  <c r="BK108" i="1"/>
  <c r="BK109" i="1"/>
  <c r="BK110" i="1"/>
  <c r="BK111" i="1"/>
  <c r="BK114" i="1"/>
  <c r="AV114" i="1"/>
  <c r="CO114" i="1"/>
  <c r="CS114" i="1" s="1"/>
  <c r="BK126" i="1"/>
  <c r="BK127" i="1"/>
  <c r="BK128" i="1"/>
  <c r="BK129" i="1"/>
  <c r="BK136" i="1"/>
  <c r="BK137" i="1"/>
  <c r="BK138" i="1"/>
  <c r="CO143" i="1"/>
  <c r="CS143" i="1" s="1"/>
  <c r="CU143" i="1"/>
  <c r="BK148" i="1"/>
  <c r="BK149" i="1"/>
  <c r="BK150" i="1"/>
  <c r="AV150" i="1"/>
  <c r="EF150" i="1"/>
  <c r="AQ154" i="1"/>
  <c r="AS156" i="1"/>
  <c r="BK162" i="1"/>
  <c r="AQ162" i="1"/>
  <c r="BK173" i="1"/>
  <c r="AQ173" i="1"/>
  <c r="AV175" i="1"/>
  <c r="CU179" i="1"/>
  <c r="BK197" i="1"/>
  <c r="BK198" i="1"/>
  <c r="BK199" i="1"/>
  <c r="AV203" i="1"/>
  <c r="AQ206" i="1"/>
  <c r="BK213" i="1"/>
  <c r="BK214" i="1"/>
  <c r="CO221" i="1"/>
  <c r="CS221" i="1" s="1"/>
  <c r="CO225" i="1"/>
  <c r="CS225" i="1" s="1"/>
  <c r="BK228" i="1"/>
  <c r="BK229" i="1"/>
  <c r="BK230" i="1"/>
  <c r="AV233" i="1"/>
  <c r="BK241" i="1"/>
  <c r="BK242" i="1"/>
  <c r="CO250" i="1"/>
  <c r="CS250" i="1" s="1"/>
  <c r="CO251" i="1"/>
  <c r="CS251" i="1" s="1"/>
  <c r="CO301" i="1"/>
  <c r="CS301" i="1" s="1"/>
  <c r="CU133" i="1"/>
  <c r="AQ134" i="1"/>
  <c r="AQ171" i="1"/>
  <c r="CU265" i="1"/>
  <c r="CO275" i="1"/>
  <c r="CS275" i="1" s="1"/>
  <c r="AS279" i="1"/>
  <c r="CU279" i="1"/>
  <c r="CO285" i="1"/>
  <c r="CS285" i="1" s="1"/>
  <c r="AQ88" i="1"/>
  <c r="CU88" i="1"/>
  <c r="AQ89" i="1"/>
  <c r="CU106" i="1"/>
  <c r="CO124" i="1"/>
  <c r="CS124" i="1" s="1"/>
  <c r="AV125" i="1"/>
  <c r="CU126" i="1"/>
  <c r="AV135" i="1"/>
  <c r="CU149" i="1"/>
  <c r="CO150" i="1"/>
  <c r="CS150" i="1" s="1"/>
  <c r="CU158" i="1"/>
  <c r="CU159" i="1"/>
  <c r="AV171" i="1"/>
  <c r="CO177" i="1"/>
  <c r="CS177" i="1" s="1"/>
  <c r="CO183" i="1"/>
  <c r="CS183" i="1" s="1"/>
  <c r="AV192" i="1"/>
  <c r="AV193" i="1"/>
  <c r="AV194" i="1"/>
  <c r="AV210" i="1"/>
  <c r="AS228" i="1"/>
  <c r="AS229" i="1"/>
  <c r="CO237" i="1"/>
  <c r="CS237" i="1" s="1"/>
  <c r="AV238" i="1"/>
  <c r="AV239" i="1"/>
  <c r="DB240" i="1"/>
  <c r="AQ340" i="1"/>
  <c r="CU250" i="1"/>
  <c r="BK254" i="1"/>
  <c r="AV259" i="1"/>
  <c r="AV262" i="1"/>
  <c r="CU262" i="1"/>
  <c r="BK268" i="1"/>
  <c r="BK281" i="1"/>
  <c r="CO283" i="1"/>
  <c r="CS283" i="1" s="1"/>
  <c r="AQ284" i="1"/>
  <c r="BK287" i="1"/>
  <c r="BK289" i="1"/>
  <c r="BK290" i="1"/>
  <c r="BK291" i="1"/>
  <c r="AQ291" i="1"/>
  <c r="AV292" i="1"/>
  <c r="AV294" i="1"/>
  <c r="CO297" i="1"/>
  <c r="CS297" i="1" s="1"/>
  <c r="CU298" i="1"/>
  <c r="AQ300" i="1"/>
  <c r="BK317" i="1"/>
  <c r="BK318" i="1"/>
  <c r="BK319" i="1"/>
  <c r="CO323" i="1"/>
  <c r="CS323" i="1" s="1"/>
  <c r="AQ324" i="1"/>
  <c r="CU324" i="1"/>
  <c r="BK330" i="1"/>
  <c r="BK331" i="1"/>
  <c r="BK332" i="1"/>
  <c r="BK333" i="1"/>
  <c r="BK343" i="1"/>
  <c r="BK344" i="1"/>
  <c r="CO349" i="1"/>
  <c r="CS349" i="1" s="1"/>
  <c r="BK263" i="1"/>
  <c r="CO265" i="1"/>
  <c r="CS265" i="1" s="1"/>
  <c r="CO270" i="1"/>
  <c r="CS270" i="1" s="1"/>
  <c r="AV271" i="1"/>
  <c r="AV272" i="1"/>
  <c r="CU272" i="1"/>
  <c r="BK276" i="1"/>
  <c r="AV278" i="1"/>
  <c r="DB278" i="1"/>
  <c r="AV279" i="1"/>
  <c r="CU286" i="1"/>
  <c r="AQ288" i="1"/>
  <c r="BK307" i="1"/>
  <c r="AX326" i="1"/>
  <c r="AQ329" i="1"/>
  <c r="AX339" i="1"/>
  <c r="AQ344" i="1"/>
  <c r="CU344" i="1"/>
  <c r="AQ345" i="1"/>
  <c r="CO261" i="1"/>
  <c r="CS261" i="1" s="1"/>
  <c r="CU267" i="1"/>
  <c r="CO269" i="1"/>
  <c r="CS269" i="1" s="1"/>
  <c r="BK272" i="1"/>
  <c r="AQ275" i="1"/>
  <c r="BK280" i="1"/>
  <c r="AQ280" i="1"/>
  <c r="BK286" i="1"/>
  <c r="AQ286" i="1"/>
  <c r="DB286" i="1"/>
  <c r="CO292" i="1"/>
  <c r="CS292" i="1" s="1"/>
  <c r="BK302" i="1"/>
  <c r="AQ302" i="1"/>
  <c r="DB302" i="1"/>
  <c r="AS304" i="1"/>
  <c r="AQ305" i="1"/>
  <c r="BK316" i="1"/>
  <c r="AQ316" i="1"/>
  <c r="CO316" i="1"/>
  <c r="CS316" i="1" s="1"/>
  <c r="AV317" i="1"/>
  <c r="AV318" i="1"/>
  <c r="BK328" i="1"/>
  <c r="AV328" i="1"/>
  <c r="AV331" i="1"/>
  <c r="CU333" i="1"/>
  <c r="CO334" i="1"/>
  <c r="CS334" i="1" s="1"/>
  <c r="BK342" i="1"/>
  <c r="AQ342" i="1"/>
  <c r="AV343" i="1"/>
  <c r="AV344" i="1"/>
  <c r="CO348" i="1"/>
  <c r="CS348" i="1" s="1"/>
  <c r="AQ22" i="1"/>
  <c r="AQ9" i="1"/>
  <c r="CU9" i="1"/>
  <c r="AV16" i="1"/>
  <c r="AQ17" i="1"/>
  <c r="AQ18" i="1"/>
  <c r="CU18" i="1"/>
  <c r="AQ19" i="1"/>
  <c r="BK21" i="1"/>
  <c r="CO21" i="1"/>
  <c r="CS21" i="1" s="1"/>
  <c r="AV22" i="1"/>
  <c r="AQ23" i="1"/>
  <c r="AV26" i="1"/>
  <c r="AQ28" i="1"/>
  <c r="CU28" i="1"/>
  <c r="AQ29" i="1"/>
  <c r="AQ30" i="1"/>
  <c r="CU30" i="1"/>
  <c r="BK35" i="1"/>
  <c r="AQ44" i="1"/>
  <c r="AQ45" i="1"/>
  <c r="AQ46" i="1"/>
  <c r="AQ47" i="1"/>
  <c r="BK50" i="1"/>
  <c r="AK51" i="1"/>
  <c r="CZ51" i="1" s="1"/>
  <c r="AV51" i="1"/>
  <c r="DB51" i="1"/>
  <c r="AV55" i="1"/>
  <c r="DB55" i="1"/>
  <c r="AV56" i="1"/>
  <c r="CW56" i="1"/>
  <c r="BK58" i="1"/>
  <c r="AV59" i="1"/>
  <c r="BK65" i="1"/>
  <c r="AV66" i="1"/>
  <c r="BK75" i="1"/>
  <c r="BK76" i="1"/>
  <c r="AV77" i="1"/>
  <c r="AV78" i="1"/>
  <c r="CO78" i="1"/>
  <c r="CS78" i="1" s="1"/>
  <c r="AV81" i="1"/>
  <c r="CU82" i="1"/>
  <c r="CO93" i="1"/>
  <c r="CS93" i="1" s="1"/>
  <c r="AV94" i="1"/>
  <c r="AQ95" i="1"/>
  <c r="AQ98" i="1"/>
  <c r="AV99" i="1"/>
  <c r="AV100" i="1"/>
  <c r="CU100" i="1"/>
  <c r="AQ101" i="1"/>
  <c r="AQ103" i="1"/>
  <c r="AX104" i="1"/>
  <c r="BK106" i="1"/>
  <c r="AV107" i="1"/>
  <c r="AV108" i="1"/>
  <c r="AV109" i="1"/>
  <c r="AQ113" i="1"/>
  <c r="AQ114" i="1"/>
  <c r="BK118" i="1"/>
  <c r="CU42" i="1"/>
  <c r="CU4" i="1"/>
  <c r="AQ5" i="1"/>
  <c r="CU5" i="1"/>
  <c r="AQ6" i="1"/>
  <c r="AV10" i="1"/>
  <c r="AS11" i="1"/>
  <c r="BK16" i="1"/>
  <c r="AV17" i="1"/>
  <c r="AV18" i="1"/>
  <c r="CU19" i="1"/>
  <c r="BK22" i="1"/>
  <c r="BK26" i="1"/>
  <c r="BK27" i="1"/>
  <c r="AV28" i="1"/>
  <c r="AV29" i="1"/>
  <c r="AV30" i="1"/>
  <c r="AV31" i="1"/>
  <c r="AV36" i="1"/>
  <c r="AQ37" i="1"/>
  <c r="BK39" i="1"/>
  <c r="DB39" i="1"/>
  <c r="AQ40" i="1"/>
  <c r="BK42" i="1"/>
  <c r="BK43" i="1"/>
  <c r="AV44" i="1"/>
  <c r="AV45" i="1"/>
  <c r="AV47" i="1"/>
  <c r="CU52" i="1"/>
  <c r="BK56" i="1"/>
  <c r="DB56" i="1"/>
  <c r="BK61" i="1"/>
  <c r="AX61" i="1"/>
  <c r="AQ62" i="1"/>
  <c r="AQ63" i="1"/>
  <c r="CU63" i="1"/>
  <c r="AV68" i="1"/>
  <c r="CU69" i="1"/>
  <c r="AS70" i="1"/>
  <c r="BK82" i="1"/>
  <c r="AQ84" i="1"/>
  <c r="BK89" i="1"/>
  <c r="AQ90" i="1"/>
  <c r="CU96" i="1"/>
  <c r="AQ97" i="1"/>
  <c r="BK100" i="1"/>
  <c r="BK104" i="1"/>
  <c r="AV104" i="1"/>
  <c r="BK112" i="1"/>
  <c r="CU116" i="1"/>
  <c r="AQ117" i="1"/>
  <c r="AQ26" i="1"/>
  <c r="AQ27" i="1"/>
  <c r="AS42" i="1"/>
  <c r="AX6" i="1"/>
  <c r="AS7" i="1"/>
  <c r="BK9" i="1"/>
  <c r="BK10" i="1"/>
  <c r="AP10" i="1"/>
  <c r="AQ10" i="1" s="1"/>
  <c r="AQ12" i="1"/>
  <c r="AQ13" i="1"/>
  <c r="AQ14" i="1"/>
  <c r="CU14" i="1"/>
  <c r="AQ15" i="1"/>
  <c r="BK17" i="1"/>
  <c r="BK18" i="1"/>
  <c r="AQ21" i="1"/>
  <c r="CO23" i="1"/>
  <c r="CS23" i="1" s="1"/>
  <c r="AQ25" i="1"/>
  <c r="BK28" i="1"/>
  <c r="BK29" i="1"/>
  <c r="BK30" i="1"/>
  <c r="AQ32" i="1"/>
  <c r="AQ33" i="1"/>
  <c r="AQ34" i="1"/>
  <c r="AQ35" i="1"/>
  <c r="BK36" i="1"/>
  <c r="AQ38" i="1"/>
  <c r="CU39" i="1"/>
  <c r="BK44" i="1"/>
  <c r="BK45" i="1"/>
  <c r="BK46" i="1"/>
  <c r="BK47" i="1"/>
  <c r="AQ49" i="1"/>
  <c r="CU49" i="1"/>
  <c r="AV53" i="1"/>
  <c r="AQ54" i="1"/>
  <c r="AV57" i="1"/>
  <c r="AQ58" i="1"/>
  <c r="AV62" i="1"/>
  <c r="AQ65" i="1"/>
  <c r="AQ68" i="1"/>
  <c r="CU70" i="1"/>
  <c r="AQ71" i="1"/>
  <c r="AQ73" i="1"/>
  <c r="CU73" i="1"/>
  <c r="CU74" i="1"/>
  <c r="CV74" i="1" s="1"/>
  <c r="CU75" i="1"/>
  <c r="AQ76" i="1"/>
  <c r="AQ83" i="1"/>
  <c r="CO83" i="1"/>
  <c r="CS83" i="1" s="1"/>
  <c r="AV84" i="1"/>
  <c r="AQ85" i="1"/>
  <c r="AQ86" i="1"/>
  <c r="CU86" i="1"/>
  <c r="CU87" i="1"/>
  <c r="AV90" i="1"/>
  <c r="AV91" i="1"/>
  <c r="CU91" i="1"/>
  <c r="CO95" i="1"/>
  <c r="CS95" i="1" s="1"/>
  <c r="AV96" i="1"/>
  <c r="BK101" i="1"/>
  <c r="AV102" i="1"/>
  <c r="AV105" i="1"/>
  <c r="CU105" i="1"/>
  <c r="AQ106" i="1"/>
  <c r="CW106" i="1"/>
  <c r="BK113" i="1"/>
  <c r="AQ118" i="1"/>
  <c r="CU118" i="1"/>
  <c r="AQ119" i="1"/>
  <c r="CU119" i="1"/>
  <c r="AQ43" i="1"/>
  <c r="AQ51" i="1"/>
  <c r="AQ55" i="1"/>
  <c r="AQ59" i="1"/>
  <c r="CU59" i="1"/>
  <c r="CU60" i="1"/>
  <c r="AQ61" i="1"/>
  <c r="AQ67" i="1"/>
  <c r="AQ77" i="1"/>
  <c r="AQ78" i="1"/>
  <c r="CU79" i="1"/>
  <c r="CU80" i="1"/>
  <c r="AQ93" i="1"/>
  <c r="CU93" i="1"/>
  <c r="AQ99" i="1"/>
  <c r="CU99" i="1"/>
  <c r="AQ104" i="1"/>
  <c r="CU107" i="1"/>
  <c r="AQ108" i="1"/>
  <c r="CU109" i="1"/>
  <c r="CU110" i="1"/>
  <c r="AQ111" i="1"/>
  <c r="CU111" i="1"/>
  <c r="BK117" i="1"/>
  <c r="CO117" i="1"/>
  <c r="CS117" i="1" s="1"/>
  <c r="AV118" i="1"/>
  <c r="AV119" i="1"/>
  <c r="AQ121" i="1"/>
  <c r="BK125" i="1"/>
  <c r="AQ127" i="1"/>
  <c r="CU127" i="1"/>
  <c r="CU134" i="1"/>
  <c r="AQ135" i="1"/>
  <c r="AQ138" i="1"/>
  <c r="AK139" i="1"/>
  <c r="AX139" i="1"/>
  <c r="AQ144" i="1"/>
  <c r="CU144" i="1"/>
  <c r="CU145" i="1"/>
  <c r="AQ146" i="1"/>
  <c r="BK159" i="1"/>
  <c r="AV160" i="1"/>
  <c r="AV165" i="1"/>
  <c r="AV166" i="1"/>
  <c r="AV167" i="1"/>
  <c r="BK171" i="1"/>
  <c r="AK172" i="1"/>
  <c r="CZ172" i="1" s="1"/>
  <c r="AV172" i="1"/>
  <c r="DB172" i="1"/>
  <c r="BK175" i="1"/>
  <c r="CU176" i="1"/>
  <c r="BK180" i="1"/>
  <c r="AV181" i="1"/>
  <c r="AQ182" i="1"/>
  <c r="AQ183" i="1"/>
  <c r="AV195" i="1"/>
  <c r="CU195" i="1"/>
  <c r="AV199" i="1"/>
  <c r="CU199" i="1"/>
  <c r="AQ200" i="1"/>
  <c r="CU200" i="1"/>
  <c r="AS203" i="1"/>
  <c r="AQ207" i="1"/>
  <c r="CO208" i="1"/>
  <c r="CS208" i="1" s="1"/>
  <c r="AV209" i="1"/>
  <c r="AQ211" i="1"/>
  <c r="CU211" i="1"/>
  <c r="AQ212" i="1"/>
  <c r="AV214" i="1"/>
  <c r="CU216" i="1"/>
  <c r="AV222" i="1"/>
  <c r="CO222" i="1"/>
  <c r="CS222" i="1" s="1"/>
  <c r="CO224" i="1"/>
  <c r="CS224" i="1" s="1"/>
  <c r="AQ225" i="1"/>
  <c r="DB227" i="1"/>
  <c r="CA229" i="1"/>
  <c r="DB233" i="1"/>
  <c r="CU234" i="1"/>
  <c r="AS235" i="1"/>
  <c r="CU235" i="1"/>
  <c r="AQ236" i="1"/>
  <c r="AQ237" i="1"/>
  <c r="AQ239" i="1"/>
  <c r="AX241" i="1"/>
  <c r="CU244" i="1"/>
  <c r="AQ251" i="1"/>
  <c r="BK119" i="1"/>
  <c r="BK120" i="1"/>
  <c r="AQ122" i="1"/>
  <c r="AQ124" i="1"/>
  <c r="AQ129" i="1"/>
  <c r="AV131" i="1"/>
  <c r="BK134" i="1"/>
  <c r="AQ136" i="1"/>
  <c r="CU136" i="1"/>
  <c r="AV146" i="1"/>
  <c r="DB149" i="1"/>
  <c r="AQ150" i="1"/>
  <c r="BK156" i="1"/>
  <c r="AQ157" i="1"/>
  <c r="BK160" i="1"/>
  <c r="CO160" i="1"/>
  <c r="CS160" i="1" s="1"/>
  <c r="AQ163" i="1"/>
  <c r="CU163" i="1"/>
  <c r="BK165" i="1"/>
  <c r="BK166" i="1"/>
  <c r="BK167" i="1"/>
  <c r="AV168" i="1"/>
  <c r="CU168" i="1"/>
  <c r="BK172" i="1"/>
  <c r="AQ174" i="1"/>
  <c r="BK176" i="1"/>
  <c r="CO176" i="1"/>
  <c r="CS176" i="1" s="1"/>
  <c r="AV177" i="1"/>
  <c r="BK178" i="1"/>
  <c r="BK181" i="1"/>
  <c r="CU188" i="1"/>
  <c r="CU189" i="1"/>
  <c r="AS190" i="1"/>
  <c r="BK195" i="1"/>
  <c r="CU196" i="1"/>
  <c r="AQ197" i="1"/>
  <c r="AQ199" i="1"/>
  <c r="CO199" i="1"/>
  <c r="CS199" i="1" s="1"/>
  <c r="CU203" i="1"/>
  <c r="AQ204" i="1"/>
  <c r="CU204" i="1"/>
  <c r="AV211" i="1"/>
  <c r="AX212" i="1"/>
  <c r="AV216" i="1"/>
  <c r="AV217" i="1"/>
  <c r="AV225" i="1"/>
  <c r="CA228" i="1"/>
  <c r="CU229" i="1"/>
  <c r="AQ230" i="1"/>
  <c r="AQ231" i="1"/>
  <c r="AV234" i="1"/>
  <c r="EF234" i="1"/>
  <c r="DB234" i="1"/>
  <c r="AK235" i="1"/>
  <c r="CZ235" i="1" s="1"/>
  <c r="CA236" i="1"/>
  <c r="BK238" i="1"/>
  <c r="AV242" i="1"/>
  <c r="AQ243" i="1"/>
  <c r="CU243" i="1"/>
  <c r="AQ276" i="1"/>
  <c r="CU276" i="1"/>
  <c r="AQ277" i="1"/>
  <c r="AQ131" i="1"/>
  <c r="AS133" i="1"/>
  <c r="BK135" i="1"/>
  <c r="AV136" i="1"/>
  <c r="AV137" i="1"/>
  <c r="CU137" i="1"/>
  <c r="CV137" i="1" s="1"/>
  <c r="AQ143" i="1"/>
  <c r="BK144" i="1"/>
  <c r="BK145" i="1"/>
  <c r="BK146" i="1"/>
  <c r="AV147" i="1"/>
  <c r="CU147" i="1"/>
  <c r="CY150" i="1"/>
  <c r="DB150" i="1" s="1"/>
  <c r="AV151" i="1"/>
  <c r="DB151" i="1"/>
  <c r="AV152" i="1"/>
  <c r="CU152" i="1"/>
  <c r="CU156" i="1"/>
  <c r="AQ159" i="1"/>
  <c r="BK161" i="1"/>
  <c r="AV163" i="1"/>
  <c r="BK177" i="1"/>
  <c r="AS180" i="1"/>
  <c r="BK182" i="1"/>
  <c r="BK183" i="1"/>
  <c r="AV184" i="1"/>
  <c r="AV185" i="1"/>
  <c r="CO185" i="1"/>
  <c r="CS185" i="1" s="1"/>
  <c r="AV186" i="1"/>
  <c r="DB186" i="1"/>
  <c r="AV187" i="1"/>
  <c r="AV188" i="1"/>
  <c r="DB188" i="1"/>
  <c r="AV189" i="1"/>
  <c r="AQ191" i="1"/>
  <c r="AQ192" i="1"/>
  <c r="CU192" i="1"/>
  <c r="AQ193" i="1"/>
  <c r="AQ194" i="1"/>
  <c r="AQ198" i="1"/>
  <c r="BK202" i="1"/>
  <c r="AQ203" i="1"/>
  <c r="AV206" i="1"/>
  <c r="CU206" i="1"/>
  <c r="AS207" i="1"/>
  <c r="AV212" i="1"/>
  <c r="AQ213" i="1"/>
  <c r="CW213" i="1"/>
  <c r="AQ214" i="1"/>
  <c r="CU218" i="1"/>
  <c r="AQ219" i="1"/>
  <c r="CU219" i="1"/>
  <c r="AQ221" i="1"/>
  <c r="DB225" i="1"/>
  <c r="CU226" i="1"/>
  <c r="AS227" i="1"/>
  <c r="CU227" i="1"/>
  <c r="CU228" i="1"/>
  <c r="CO230" i="1"/>
  <c r="CS230" i="1" s="1"/>
  <c r="AQ232" i="1"/>
  <c r="AQ233" i="1"/>
  <c r="BK235" i="1"/>
  <c r="BK236" i="1"/>
  <c r="BK237" i="1"/>
  <c r="DB237" i="1"/>
  <c r="AV240" i="1"/>
  <c r="AQ242" i="1"/>
  <c r="AK243" i="1"/>
  <c r="CU125" i="1"/>
  <c r="AV129" i="1"/>
  <c r="DB129" i="1"/>
  <c r="AS130" i="1"/>
  <c r="DB132" i="1"/>
  <c r="AQ139" i="1"/>
  <c r="AQ149" i="1"/>
  <c r="AQ160" i="1"/>
  <c r="AQ165" i="1"/>
  <c r="CU172" i="1"/>
  <c r="CU181" i="1"/>
  <c r="AV198" i="1"/>
  <c r="BK206" i="1"/>
  <c r="CU207" i="1"/>
  <c r="AQ208" i="1"/>
  <c r="CU208" i="1"/>
  <c r="CV208" i="1" s="1"/>
  <c r="AQ210" i="1"/>
  <c r="AV213" i="1"/>
  <c r="DB213" i="1"/>
  <c r="AX214" i="1"/>
  <c r="AQ215" i="1"/>
  <c r="AQ218" i="1"/>
  <c r="CO219" i="1"/>
  <c r="CS219" i="1" s="1"/>
  <c r="AV220" i="1"/>
  <c r="AV221" i="1"/>
  <c r="CU222" i="1"/>
  <c r="CU223" i="1"/>
  <c r="AQ224" i="1"/>
  <c r="EE224" i="1"/>
  <c r="CW225" i="1"/>
  <c r="AV226" i="1"/>
  <c r="EF226" i="1"/>
  <c r="DB226" i="1"/>
  <c r="BK231" i="1"/>
  <c r="AV232" i="1"/>
  <c r="CW233" i="1"/>
  <c r="AQ238" i="1"/>
  <c r="AQ241" i="1"/>
  <c r="AQ245" i="1"/>
  <c r="CU245" i="1"/>
  <c r="CU247" i="1"/>
  <c r="AQ260" i="1"/>
  <c r="AQ282" i="1"/>
  <c r="AQ244" i="1"/>
  <c r="BK245" i="1"/>
  <c r="AV246" i="1"/>
  <c r="CO246" i="1"/>
  <c r="CS246" i="1" s="1"/>
  <c r="DB247" i="1"/>
  <c r="AQ248" i="1"/>
  <c r="CU248" i="1"/>
  <c r="AQ249" i="1"/>
  <c r="CU249" i="1"/>
  <c r="AQ250" i="1"/>
  <c r="AV251" i="1"/>
  <c r="AQ252" i="1"/>
  <c r="AQ253" i="1"/>
  <c r="BK257" i="1"/>
  <c r="BK258" i="1"/>
  <c r="AV260" i="1"/>
  <c r="CO260" i="1"/>
  <c r="CS260" i="1" s="1"/>
  <c r="AV261" i="1"/>
  <c r="CU261" i="1"/>
  <c r="BK265" i="1"/>
  <c r="AQ268" i="1"/>
  <c r="AX269" i="1"/>
  <c r="BK271" i="1"/>
  <c r="AQ272" i="1"/>
  <c r="CU273" i="1"/>
  <c r="CU274" i="1"/>
  <c r="AV276" i="1"/>
  <c r="AQ278" i="1"/>
  <c r="CW278" i="1"/>
  <c r="AQ285" i="1"/>
  <c r="AV287" i="1"/>
  <c r="AV288" i="1"/>
  <c r="CU294" i="1"/>
  <c r="AQ295" i="1"/>
  <c r="AQ296" i="1"/>
  <c r="AQ301" i="1"/>
  <c r="CU302" i="1"/>
  <c r="AV303" i="1"/>
  <c r="AV304" i="1"/>
  <c r="CU304" i="1"/>
  <c r="AQ308" i="1"/>
  <c r="AV309" i="1"/>
  <c r="CU310" i="1"/>
  <c r="AQ311" i="1"/>
  <c r="AQ312" i="1"/>
  <c r="CW312" i="1"/>
  <c r="AQ314" i="1"/>
  <c r="CO318" i="1"/>
  <c r="CS318" i="1" s="1"/>
  <c r="AV319" i="1"/>
  <c r="AQ320" i="1"/>
  <c r="AV324" i="1"/>
  <c r="AV329" i="1"/>
  <c r="CU329" i="1"/>
  <c r="CO331" i="1"/>
  <c r="CS331" i="1" s="1"/>
  <c r="AQ333" i="1"/>
  <c r="AX334" i="1"/>
  <c r="AQ335" i="1"/>
  <c r="AV340" i="1"/>
  <c r="CW340" i="1"/>
  <c r="CU341" i="1"/>
  <c r="CU345" i="1"/>
  <c r="AQ346" i="1"/>
  <c r="AV349" i="1"/>
  <c r="AQ351" i="1"/>
  <c r="AQ352" i="1"/>
  <c r="CW352" i="1"/>
  <c r="AQ353" i="1"/>
  <c r="CU353" i="1"/>
  <c r="AV244" i="1"/>
  <c r="BK246" i="1"/>
  <c r="BK247" i="1"/>
  <c r="BK251" i="1"/>
  <c r="AV252" i="1"/>
  <c r="AV253" i="1"/>
  <c r="CU254" i="1"/>
  <c r="AQ263" i="1"/>
  <c r="CU263" i="1"/>
  <c r="BK269" i="1"/>
  <c r="AV269" i="1"/>
  <c r="BK273" i="1"/>
  <c r="AV273" i="1"/>
  <c r="CO273" i="1"/>
  <c r="CS273" i="1" s="1"/>
  <c r="BK277" i="1"/>
  <c r="AV277" i="1"/>
  <c r="BK282" i="1"/>
  <c r="AV282" i="1"/>
  <c r="AQ283" i="1"/>
  <c r="BK284" i="1"/>
  <c r="BK288" i="1"/>
  <c r="CU289" i="1"/>
  <c r="BK294" i="1"/>
  <c r="AV295" i="1"/>
  <c r="AQ297" i="1"/>
  <c r="BK300" i="1"/>
  <c r="BK304" i="1"/>
  <c r="AQ306" i="1"/>
  <c r="BK310" i="1"/>
  <c r="AV311" i="1"/>
  <c r="AV312" i="1"/>
  <c r="DB314" i="1"/>
  <c r="AQ315" i="1"/>
  <c r="CU315" i="1"/>
  <c r="AV320" i="1"/>
  <c r="AQ321" i="1"/>
  <c r="CU321" i="1"/>
  <c r="BK324" i="1"/>
  <c r="DB324" i="1"/>
  <c r="AS325" i="1"/>
  <c r="AQ327" i="1"/>
  <c r="AQ328" i="1"/>
  <c r="BK329" i="1"/>
  <c r="CU330" i="1"/>
  <c r="AV335" i="1"/>
  <c r="AQ336" i="1"/>
  <c r="CU337" i="1"/>
  <c r="BK340" i="1"/>
  <c r="CO340" i="1"/>
  <c r="CS340" i="1" s="1"/>
  <c r="AV341" i="1"/>
  <c r="CU342" i="1"/>
  <c r="AQ343" i="1"/>
  <c r="BK345" i="1"/>
  <c r="AX346" i="1"/>
  <c r="AQ347" i="1"/>
  <c r="CU347" i="1"/>
  <c r="AV350" i="1"/>
  <c r="CO351" i="1"/>
  <c r="CS351" i="1" s="1"/>
  <c r="DB352" i="1"/>
  <c r="AQ256" i="1"/>
  <c r="CU256" i="1"/>
  <c r="AQ257" i="1"/>
  <c r="CU257" i="1"/>
  <c r="CU258" i="1"/>
  <c r="AQ259" i="1"/>
  <c r="AQ262" i="1"/>
  <c r="AV264" i="1"/>
  <c r="AQ265" i="1"/>
  <c r="AV266" i="1"/>
  <c r="CO266" i="1"/>
  <c r="CS266" i="1" s="1"/>
  <c r="AV267" i="1"/>
  <c r="DB267" i="1"/>
  <c r="CU270" i="1"/>
  <c r="AQ271" i="1"/>
  <c r="BK274" i="1"/>
  <c r="BK275" i="1"/>
  <c r="BK278" i="1"/>
  <c r="CU280" i="1"/>
  <c r="CW282" i="1"/>
  <c r="AK283" i="1"/>
  <c r="BK285" i="1"/>
  <c r="AV286" i="1"/>
  <c r="AP289" i="1"/>
  <c r="AQ289" i="1" s="1"/>
  <c r="AV290" i="1"/>
  <c r="AV291" i="1"/>
  <c r="CU291" i="1"/>
  <c r="AQ292" i="1"/>
  <c r="BK295" i="1"/>
  <c r="AX296" i="1"/>
  <c r="CO296" i="1"/>
  <c r="CS296" i="1" s="1"/>
  <c r="AV297" i="1"/>
  <c r="AQ298" i="1"/>
  <c r="CW298" i="1"/>
  <c r="BK301" i="1"/>
  <c r="AV302" i="1"/>
  <c r="AQ307" i="1"/>
  <c r="BK311" i="1"/>
  <c r="BK312" i="1"/>
  <c r="BK313" i="1"/>
  <c r="BK314" i="1"/>
  <c r="CT314" i="1"/>
  <c r="CU314" i="1" s="1"/>
  <c r="AQ317" i="1"/>
  <c r="AQ318" i="1"/>
  <c r="BK320" i="1"/>
  <c r="AV321" i="1"/>
  <c r="AV322" i="1"/>
  <c r="CU322" i="1"/>
  <c r="AQ323" i="1"/>
  <c r="AV325" i="1"/>
  <c r="AQ326" i="1"/>
  <c r="CT326" i="1"/>
  <c r="CU326" i="1" s="1"/>
  <c r="AV327" i="1"/>
  <c r="AX328" i="1"/>
  <c r="AU330" i="1"/>
  <c r="AV330" i="1" s="1"/>
  <c r="CU331" i="1"/>
  <c r="AQ332" i="1"/>
  <c r="CU332" i="1"/>
  <c r="BK335" i="1"/>
  <c r="AV336" i="1"/>
  <c r="AV337" i="1"/>
  <c r="AQ339" i="1"/>
  <c r="BK341" i="1"/>
  <c r="BK346" i="1"/>
  <c r="AV347" i="1"/>
  <c r="AX348" i="1"/>
  <c r="BK350" i="1"/>
  <c r="BK351" i="1"/>
  <c r="BK352" i="1"/>
  <c r="BK353" i="1"/>
  <c r="CY353" i="1"/>
  <c r="DB353" i="1" s="1"/>
  <c r="AS284" i="1"/>
  <c r="AQ293" i="1"/>
  <c r="CU293" i="1"/>
  <c r="AQ294" i="1"/>
  <c r="AQ299" i="1"/>
  <c r="CU299" i="1"/>
  <c r="AQ303" i="1"/>
  <c r="CU309" i="1"/>
  <c r="AS310" i="1"/>
  <c r="AQ319" i="1"/>
  <c r="AQ334" i="1"/>
  <c r="AQ349" i="1"/>
  <c r="AV69" i="1"/>
  <c r="AX69" i="1"/>
  <c r="AK5" i="1"/>
  <c r="AK6" i="1"/>
  <c r="AO6" i="1" s="1"/>
  <c r="AW6" i="1" s="1"/>
  <c r="CO13" i="1"/>
  <c r="CS13" i="1" s="1"/>
  <c r="AS16" i="1"/>
  <c r="CO17" i="1"/>
  <c r="CS17" i="1" s="1"/>
  <c r="AX19" i="1"/>
  <c r="AS20" i="1"/>
  <c r="CW22" i="1"/>
  <c r="CW25" i="1"/>
  <c r="CO26" i="1"/>
  <c r="CS26" i="1" s="1"/>
  <c r="AS31" i="1"/>
  <c r="CO32" i="1"/>
  <c r="CS32" i="1" s="1"/>
  <c r="CW39" i="1"/>
  <c r="CO40" i="1"/>
  <c r="CS40" i="1" s="1"/>
  <c r="CO43" i="1"/>
  <c r="CS43" i="1" s="1"/>
  <c r="AS48" i="1"/>
  <c r="CO48" i="1"/>
  <c r="CS48" i="1" s="1"/>
  <c r="AS52" i="1"/>
  <c r="CO52" i="1"/>
  <c r="CS52" i="1" s="1"/>
  <c r="DL77" i="1"/>
  <c r="DO77" i="1" s="1"/>
  <c r="CO77" i="1"/>
  <c r="CS77" i="1" s="1"/>
  <c r="DL81" i="1"/>
  <c r="DO81" i="1" s="1"/>
  <c r="CO81" i="1"/>
  <c r="CS81" i="1" s="1"/>
  <c r="CU90" i="1"/>
  <c r="CW90" i="1"/>
  <c r="AP96" i="1"/>
  <c r="AQ96" i="1" s="1"/>
  <c r="AU101" i="1"/>
  <c r="AV101" i="1" s="1"/>
  <c r="DL108" i="1"/>
  <c r="DO108" i="1" s="1"/>
  <c r="CO108" i="1"/>
  <c r="CS108" i="1" s="1"/>
  <c r="CW110" i="1"/>
  <c r="CT122" i="1"/>
  <c r="CU122" i="1" s="1"/>
  <c r="CT141" i="1"/>
  <c r="CU141" i="1" s="1"/>
  <c r="AQ151" i="1"/>
  <c r="AS151" i="1"/>
  <c r="DL154" i="1"/>
  <c r="DO154" i="1" s="1"/>
  <c r="CO154" i="1"/>
  <c r="CS154" i="1" s="1"/>
  <c r="CT157" i="1"/>
  <c r="CU157" i="1" s="1"/>
  <c r="AP164" i="1"/>
  <c r="AQ164" i="1" s="1"/>
  <c r="AU182" i="1"/>
  <c r="AV182" i="1" s="1"/>
  <c r="AP186" i="1"/>
  <c r="AQ186" i="1" s="1"/>
  <c r="AP205" i="1"/>
  <c r="AQ205" i="1" s="1"/>
  <c r="BH222" i="1"/>
  <c r="BK222" i="1" s="1"/>
  <c r="AK222" i="1"/>
  <c r="DL233" i="1"/>
  <c r="DO233" i="1" s="1"/>
  <c r="EE233" i="1"/>
  <c r="CO233" i="1"/>
  <c r="CS233" i="1" s="1"/>
  <c r="AU236" i="1"/>
  <c r="AV236" i="1" s="1"/>
  <c r="AU237" i="1"/>
  <c r="AV237" i="1" s="1"/>
  <c r="CT23" i="1"/>
  <c r="CU23" i="1" s="1"/>
  <c r="AS24" i="1"/>
  <c r="AU27" i="1"/>
  <c r="AV27" i="1" s="1"/>
  <c r="AK30" i="1"/>
  <c r="AO30" i="1" s="1"/>
  <c r="CW31" i="1"/>
  <c r="AU32" i="1"/>
  <c r="AV32" i="1" s="1"/>
  <c r="AS56" i="1"/>
  <c r="CO56" i="1"/>
  <c r="CS56" i="1" s="1"/>
  <c r="AK69" i="1"/>
  <c r="AO69" i="1" s="1"/>
  <c r="CO72" i="1"/>
  <c r="CS72" i="1" s="1"/>
  <c r="CY74" i="1"/>
  <c r="DB74" i="1" s="1"/>
  <c r="AU122" i="1"/>
  <c r="AV122" i="1" s="1"/>
  <c r="AU141" i="1"/>
  <c r="AV141" i="1" s="1"/>
  <c r="AP153" i="1"/>
  <c r="AQ153" i="1" s="1"/>
  <c r="AU169" i="1"/>
  <c r="AV169" i="1" s="1"/>
  <c r="DL202" i="1"/>
  <c r="DO202" i="1" s="1"/>
  <c r="CO202" i="1"/>
  <c r="CS202" i="1" s="1"/>
  <c r="DL210" i="1"/>
  <c r="DO210" i="1" s="1"/>
  <c r="CO210" i="1"/>
  <c r="CS210" i="1" s="1"/>
  <c r="DL215" i="1"/>
  <c r="DO215" i="1" s="1"/>
  <c r="CO215" i="1"/>
  <c r="CS215" i="1" s="1"/>
  <c r="AP220" i="1"/>
  <c r="AQ220" i="1" s="1"/>
  <c r="AS5" i="1"/>
  <c r="AS14" i="1"/>
  <c r="AS18" i="1"/>
  <c r="AX23" i="1"/>
  <c r="CW24" i="1"/>
  <c r="AS27" i="1"/>
  <c r="AS32" i="1"/>
  <c r="AS33" i="1"/>
  <c r="AS43" i="1"/>
  <c r="AX43" i="1"/>
  <c r="CO44" i="1"/>
  <c r="CS44" i="1" s="1"/>
  <c r="AS47" i="1"/>
  <c r="AS49" i="1"/>
  <c r="CW52" i="1"/>
  <c r="CT55" i="1"/>
  <c r="CU55" i="1" s="1"/>
  <c r="AP60" i="1"/>
  <c r="AQ60" i="1" s="1"/>
  <c r="CO62" i="1"/>
  <c r="CS62" i="1" s="1"/>
  <c r="CT62" i="1"/>
  <c r="CU62" i="1" s="1"/>
  <c r="AP66" i="1"/>
  <c r="AQ66" i="1" s="1"/>
  <c r="AP69" i="1"/>
  <c r="AQ69" i="1" s="1"/>
  <c r="AP75" i="1"/>
  <c r="AQ75" i="1" s="1"/>
  <c r="AP79" i="1"/>
  <c r="AQ79" i="1" s="1"/>
  <c r="CU81" i="1"/>
  <c r="CW81" i="1"/>
  <c r="DL90" i="1"/>
  <c r="DO90" i="1" s="1"/>
  <c r="CO90" i="1"/>
  <c r="CS90" i="1" s="1"/>
  <c r="AP94" i="1"/>
  <c r="AQ94" i="1" s="1"/>
  <c r="AP120" i="1"/>
  <c r="AQ120" i="1" s="1"/>
  <c r="AP140" i="1"/>
  <c r="AQ140" i="1" s="1"/>
  <c r="CW143" i="1"/>
  <c r="CX143" i="1" s="1"/>
  <c r="DF143" i="1" s="1"/>
  <c r="CW150" i="1"/>
  <c r="DL162" i="1"/>
  <c r="DO162" i="1" s="1"/>
  <c r="CO162" i="1"/>
  <c r="CS162" i="1" s="1"/>
  <c r="AP166" i="1"/>
  <c r="AQ166" i="1" s="1"/>
  <c r="AP172" i="1"/>
  <c r="AQ172" i="1" s="1"/>
  <c r="AP181" i="1"/>
  <c r="AQ181" i="1" s="1"/>
  <c r="DL184" i="1"/>
  <c r="DO184" i="1" s="1"/>
  <c r="CO184" i="1"/>
  <c r="CS184" i="1" s="1"/>
  <c r="DL187" i="1"/>
  <c r="DO187" i="1" s="1"/>
  <c r="CO187" i="1"/>
  <c r="CS187" i="1" s="1"/>
  <c r="AP209" i="1"/>
  <c r="AQ209" i="1" s="1"/>
  <c r="AP223" i="1"/>
  <c r="AQ223" i="1" s="1"/>
  <c r="AU8" i="1"/>
  <c r="AV8" i="1" s="1"/>
  <c r="AS9" i="1"/>
  <c r="CV11" i="1"/>
  <c r="AS12" i="1"/>
  <c r="AS22" i="1"/>
  <c r="AS25" i="1"/>
  <c r="AX28" i="1"/>
  <c r="AS29" i="1"/>
  <c r="AS35" i="1"/>
  <c r="AX36" i="1"/>
  <c r="AS39" i="1"/>
  <c r="AK42" i="1"/>
  <c r="CZ42" i="1" s="1"/>
  <c r="AX44" i="1"/>
  <c r="CO45" i="1"/>
  <c r="CS45" i="1" s="1"/>
  <c r="AU46" i="1"/>
  <c r="AV46" i="1" s="1"/>
  <c r="CW47" i="1"/>
  <c r="AS50" i="1"/>
  <c r="CO50" i="1"/>
  <c r="CS50" i="1" s="1"/>
  <c r="CV50" i="1" s="1"/>
  <c r="AX51" i="1"/>
  <c r="CW51" i="1"/>
  <c r="AS53" i="1"/>
  <c r="CO53" i="1"/>
  <c r="CS53" i="1" s="1"/>
  <c r="AS55" i="1"/>
  <c r="AS59" i="1"/>
  <c r="AU63" i="1"/>
  <c r="AV63" i="1" s="1"/>
  <c r="CT66" i="1"/>
  <c r="CU66" i="1" s="1"/>
  <c r="AS68" i="1"/>
  <c r="CO71" i="1"/>
  <c r="CS71" i="1" s="1"/>
  <c r="AP72" i="1"/>
  <c r="AQ72" i="1" s="1"/>
  <c r="AS73" i="1"/>
  <c r="DL85" i="1"/>
  <c r="DO85" i="1" s="1"/>
  <c r="CO85" i="1"/>
  <c r="CS85" i="1" s="1"/>
  <c r="AV89" i="1"/>
  <c r="AX89" i="1"/>
  <c r="DL97" i="1"/>
  <c r="DO97" i="1" s="1"/>
  <c r="CO97" i="1"/>
  <c r="CS97" i="1" s="1"/>
  <c r="AU110" i="1"/>
  <c r="AV110" i="1" s="1"/>
  <c r="AP112" i="1"/>
  <c r="AQ112" i="1" s="1"/>
  <c r="AP128" i="1"/>
  <c r="AQ128" i="1" s="1"/>
  <c r="DL132" i="1"/>
  <c r="DO132" i="1" s="1"/>
  <c r="CO132" i="1"/>
  <c r="CS132" i="1" s="1"/>
  <c r="DL142" i="1"/>
  <c r="DO142" i="1" s="1"/>
  <c r="CO142" i="1"/>
  <c r="CS142" i="1" s="1"/>
  <c r="AP145" i="1"/>
  <c r="AQ145" i="1" s="1"/>
  <c r="CW149" i="1"/>
  <c r="AU155" i="1"/>
  <c r="AV155" i="1" s="1"/>
  <c r="DL158" i="1"/>
  <c r="DO158" i="1" s="1"/>
  <c r="CO158" i="1"/>
  <c r="CS158" i="1" s="1"/>
  <c r="CV158" i="1" s="1"/>
  <c r="AP161" i="1"/>
  <c r="AQ161" i="1" s="1"/>
  <c r="AU178" i="1"/>
  <c r="AV178" i="1" s="1"/>
  <c r="DL191" i="1"/>
  <c r="DO191" i="1" s="1"/>
  <c r="CO191" i="1"/>
  <c r="CS191" i="1" s="1"/>
  <c r="AP201" i="1"/>
  <c r="AQ201" i="1" s="1"/>
  <c r="DL213" i="1"/>
  <c r="DO213" i="1" s="1"/>
  <c r="CO213" i="1"/>
  <c r="CS213" i="1" s="1"/>
  <c r="CY222" i="1"/>
  <c r="DB222" i="1" s="1"/>
  <c r="AP274" i="1"/>
  <c r="AQ274" i="1" s="1"/>
  <c r="AS82" i="1"/>
  <c r="CW84" i="1"/>
  <c r="CO87" i="1"/>
  <c r="CS87" i="1" s="1"/>
  <c r="AS88" i="1"/>
  <c r="AS91" i="1"/>
  <c r="CT97" i="1"/>
  <c r="CU97" i="1" s="1"/>
  <c r="AS98" i="1"/>
  <c r="AK119" i="1"/>
  <c r="AO119" i="1" s="1"/>
  <c r="CT131" i="1"/>
  <c r="CU131" i="1" s="1"/>
  <c r="CW133" i="1"/>
  <c r="CT142" i="1"/>
  <c r="CU142" i="1" s="1"/>
  <c r="AX150" i="1"/>
  <c r="AS154" i="1"/>
  <c r="AS158" i="1"/>
  <c r="AX159" i="1"/>
  <c r="AS162" i="1"/>
  <c r="AS167" i="1"/>
  <c r="AS170" i="1"/>
  <c r="AS175" i="1"/>
  <c r="CT215" i="1"/>
  <c r="CU215" i="1" s="1"/>
  <c r="CV215" i="1" s="1"/>
  <c r="BH234" i="1"/>
  <c r="BK234" i="1" s="1"/>
  <c r="AK234" i="1"/>
  <c r="AU243" i="1"/>
  <c r="AV243" i="1" s="1"/>
  <c r="DL259" i="1"/>
  <c r="DO259" i="1" s="1"/>
  <c r="CO259" i="1"/>
  <c r="CS259" i="1" s="1"/>
  <c r="AP267" i="1"/>
  <c r="AQ267" i="1" s="1"/>
  <c r="CY273" i="1"/>
  <c r="DB273" i="1" s="1"/>
  <c r="AX275" i="1"/>
  <c r="AP290" i="1"/>
  <c r="AQ290" i="1" s="1"/>
  <c r="AS83" i="1"/>
  <c r="AS89" i="1"/>
  <c r="AS92" i="1"/>
  <c r="AX97" i="1"/>
  <c r="AS100" i="1"/>
  <c r="CW102" i="1"/>
  <c r="AS105" i="1"/>
  <c r="AU106" i="1"/>
  <c r="AV106" i="1" s="1"/>
  <c r="CW126" i="1"/>
  <c r="CO129" i="1"/>
  <c r="CS129" i="1" s="1"/>
  <c r="AS131" i="1"/>
  <c r="AX132" i="1"/>
  <c r="AS134" i="1"/>
  <c r="AS138" i="1"/>
  <c r="AS147" i="1"/>
  <c r="EE150" i="1"/>
  <c r="AS152" i="1"/>
  <c r="CW156" i="1"/>
  <c r="CW164" i="1"/>
  <c r="CX164" i="1" s="1"/>
  <c r="DF164" i="1" s="1"/>
  <c r="AS168" i="1"/>
  <c r="AS171" i="1"/>
  <c r="AS173" i="1"/>
  <c r="AS176" i="1"/>
  <c r="CW179" i="1"/>
  <c r="AU183" i="1"/>
  <c r="AV183" i="1" s="1"/>
  <c r="CO188" i="1"/>
  <c r="CS188" i="1" s="1"/>
  <c r="AS196" i="1"/>
  <c r="AS199" i="1"/>
  <c r="AS206" i="1"/>
  <c r="AX210" i="1"/>
  <c r="AX215" i="1"/>
  <c r="AS218" i="1"/>
  <c r="DL239" i="1"/>
  <c r="DO239" i="1" s="1"/>
  <c r="CO239" i="1"/>
  <c r="CS239" i="1" s="1"/>
  <c r="DL243" i="1"/>
  <c r="DO243" i="1" s="1"/>
  <c r="CO243" i="1"/>
  <c r="CS243" i="1" s="1"/>
  <c r="BH249" i="1"/>
  <c r="BK249" i="1" s="1"/>
  <c r="AK249" i="1"/>
  <c r="CZ249" i="1" s="1"/>
  <c r="CW250" i="1"/>
  <c r="AP258" i="1"/>
  <c r="AQ258" i="1" s="1"/>
  <c r="AU263" i="1"/>
  <c r="AV263" i="1" s="1"/>
  <c r="DL277" i="1"/>
  <c r="DO277" i="1" s="1"/>
  <c r="CO277" i="1"/>
  <c r="CS277" i="1" s="1"/>
  <c r="AU80" i="1"/>
  <c r="AV80" i="1" s="1"/>
  <c r="CO84" i="1"/>
  <c r="CS84" i="1" s="1"/>
  <c r="CV84" i="1" s="1"/>
  <c r="AS86" i="1"/>
  <c r="AK95" i="1"/>
  <c r="AO95" i="1" s="1"/>
  <c r="AW95" i="1" s="1"/>
  <c r="AX95" i="1"/>
  <c r="AK99" i="1"/>
  <c r="AO99" i="1" s="1"/>
  <c r="AP102" i="1"/>
  <c r="AQ102" i="1" s="1"/>
  <c r="AS103" i="1"/>
  <c r="CW105" i="1"/>
  <c r="CO110" i="1"/>
  <c r="CS110" i="1" s="1"/>
  <c r="AS111" i="1"/>
  <c r="CO115" i="1"/>
  <c r="CS115" i="1" s="1"/>
  <c r="AP116" i="1"/>
  <c r="AQ116" i="1" s="1"/>
  <c r="AX121" i="1"/>
  <c r="AP123" i="1"/>
  <c r="AQ123" i="1" s="1"/>
  <c r="AU126" i="1"/>
  <c r="AV126" i="1" s="1"/>
  <c r="AS127" i="1"/>
  <c r="AX129" i="1"/>
  <c r="AS135" i="1"/>
  <c r="CW152" i="1"/>
  <c r="CO155" i="1"/>
  <c r="CS155" i="1" s="1"/>
  <c r="AS157" i="1"/>
  <c r="CW158" i="1"/>
  <c r="AS163" i="1"/>
  <c r="AS165" i="1"/>
  <c r="CO169" i="1"/>
  <c r="CS169" i="1" s="1"/>
  <c r="AS174" i="1"/>
  <c r="CT186" i="1"/>
  <c r="CU186" i="1" s="1"/>
  <c r="AS193" i="1"/>
  <c r="AS197" i="1"/>
  <c r="AS200" i="1"/>
  <c r="AP202" i="1"/>
  <c r="AQ202" i="1" s="1"/>
  <c r="CT205" i="1"/>
  <c r="CU205" i="1" s="1"/>
  <c r="CW211" i="1"/>
  <c r="CW218" i="1"/>
  <c r="BH227" i="1"/>
  <c r="BK227" i="1" s="1"/>
  <c r="AK227" i="1"/>
  <c r="AP247" i="1"/>
  <c r="AQ247" i="1" s="1"/>
  <c r="AP261" i="1"/>
  <c r="AQ261" i="1" s="1"/>
  <c r="AU265" i="1"/>
  <c r="AV265" i="1" s="1"/>
  <c r="AX281" i="1"/>
  <c r="CT281" i="1"/>
  <c r="CU281" i="1" s="1"/>
  <c r="AP287" i="1"/>
  <c r="AQ287" i="1" s="1"/>
  <c r="EF227" i="1"/>
  <c r="AX238" i="1"/>
  <c r="CT239" i="1"/>
  <c r="CU239" i="1" s="1"/>
  <c r="CW240" i="1"/>
  <c r="CW247" i="1"/>
  <c r="AX250" i="1"/>
  <c r="CW267" i="1"/>
  <c r="AS272" i="1"/>
  <c r="AS275" i="1"/>
  <c r="AU280" i="1"/>
  <c r="AV280" i="1" s="1"/>
  <c r="CO311" i="1"/>
  <c r="CS311" i="1" s="1"/>
  <c r="CO313" i="1"/>
  <c r="CS313" i="1" s="1"/>
  <c r="AS324" i="1"/>
  <c r="CO336" i="1"/>
  <c r="CS336" i="1" s="1"/>
  <c r="CT336" i="1"/>
  <c r="CU336" i="1" s="1"/>
  <c r="AS344" i="1"/>
  <c r="CO350" i="1"/>
  <c r="CS350" i="1" s="1"/>
  <c r="AK353" i="1"/>
  <c r="AX233" i="1"/>
  <c r="CA235" i="1"/>
  <c r="CO240" i="1"/>
  <c r="CS240" i="1" s="1"/>
  <c r="AS242" i="1"/>
  <c r="AS245" i="1"/>
  <c r="AS255" i="1"/>
  <c r="AK259" i="1"/>
  <c r="AX259" i="1"/>
  <c r="AS262" i="1"/>
  <c r="AS264" i="1"/>
  <c r="AS268" i="1"/>
  <c r="AS270" i="1"/>
  <c r="AX277" i="1"/>
  <c r="CO278" i="1"/>
  <c r="CS278" i="1" s="1"/>
  <c r="AS280" i="1"/>
  <c r="CO280" i="1"/>
  <c r="CS280" i="1" s="1"/>
  <c r="AU283" i="1"/>
  <c r="AV283" i="1" s="1"/>
  <c r="AU285" i="1"/>
  <c r="AV285" i="1" s="1"/>
  <c r="AS286" i="1"/>
  <c r="AS288" i="1"/>
  <c r="AS291" i="1"/>
  <c r="AS300" i="1"/>
  <c r="CO300" i="1"/>
  <c r="CS300" i="1" s="1"/>
  <c r="AU301" i="1"/>
  <c r="AV301" i="1" s="1"/>
  <c r="AS302" i="1"/>
  <c r="AU305" i="1"/>
  <c r="AV305" i="1" s="1"/>
  <c r="CO306" i="1"/>
  <c r="CS306" i="1" s="1"/>
  <c r="AS308" i="1"/>
  <c r="CO309" i="1"/>
  <c r="CS309" i="1" s="1"/>
  <c r="AS316" i="1"/>
  <c r="AS322" i="1"/>
  <c r="CW324" i="1"/>
  <c r="AS329" i="1"/>
  <c r="AS333" i="1"/>
  <c r="AS338" i="1"/>
  <c r="AS340" i="1"/>
  <c r="AS342" i="1"/>
  <c r="AS345" i="1"/>
  <c r="AS348" i="1"/>
  <c r="EF225" i="1"/>
  <c r="AK226" i="1"/>
  <c r="AS236" i="1"/>
  <c r="AS243" i="1"/>
  <c r="AS244" i="1"/>
  <c r="CO248" i="1"/>
  <c r="CS248" i="1" s="1"/>
  <c r="AS249" i="1"/>
  <c r="AS257" i="1"/>
  <c r="AS263" i="1"/>
  <c r="CW268" i="1"/>
  <c r="AX273" i="1"/>
  <c r="AP281" i="1"/>
  <c r="AQ281" i="1" s="1"/>
  <c r="AX282" i="1"/>
  <c r="DB283" i="1"/>
  <c r="CW286" i="1"/>
  <c r="CT287" i="1"/>
  <c r="CU287" i="1" s="1"/>
  <c r="CT290" i="1"/>
  <c r="CU290" i="1" s="1"/>
  <c r="AU293" i="1"/>
  <c r="AV293" i="1" s="1"/>
  <c r="AX294" i="1"/>
  <c r="CT295" i="1"/>
  <c r="CU295" i="1" s="1"/>
  <c r="CW302" i="1"/>
  <c r="CT303" i="1"/>
  <c r="CU303" i="1" s="1"/>
  <c r="AS305" i="1"/>
  <c r="AX306" i="1"/>
  <c r="CT307" i="1"/>
  <c r="CU307" i="1" s="1"/>
  <c r="AS312" i="1"/>
  <c r="AU313" i="1"/>
  <c r="AV313" i="1" s="1"/>
  <c r="AS314" i="1"/>
  <c r="CO314" i="1"/>
  <c r="CS314" i="1" s="1"/>
  <c r="CT317" i="1"/>
  <c r="CU317" i="1" s="1"/>
  <c r="AX318" i="1"/>
  <c r="CW329" i="1"/>
  <c r="CO332" i="1"/>
  <c r="CS332" i="1" s="1"/>
  <c r="AP337" i="1"/>
  <c r="AQ337" i="1" s="1"/>
  <c r="AS339" i="1"/>
  <c r="AP341" i="1"/>
  <c r="AQ341" i="1" s="1"/>
  <c r="AS346" i="1"/>
  <c r="CO352" i="1"/>
  <c r="CS352" i="1" s="1"/>
  <c r="AX292" i="1"/>
  <c r="DB294" i="1"/>
  <c r="AS295" i="1"/>
  <c r="AS303" i="1"/>
  <c r="AS307" i="1"/>
  <c r="AS317" i="1"/>
  <c r="AX323" i="1"/>
  <c r="AX343" i="1"/>
  <c r="AV7" i="1"/>
  <c r="AX7" i="1"/>
  <c r="CW7" i="1"/>
  <c r="CU7" i="1"/>
  <c r="AX20" i="1"/>
  <c r="AV20" i="1"/>
  <c r="CW45" i="1"/>
  <c r="CU45" i="1"/>
  <c r="AV48" i="1"/>
  <c r="AX48" i="1"/>
  <c r="CW53" i="1"/>
  <c r="CU53" i="1"/>
  <c r="AS57" i="1"/>
  <c r="AQ57" i="1"/>
  <c r="CW13" i="1"/>
  <c r="CU13" i="1"/>
  <c r="CW17" i="1"/>
  <c r="CU17" i="1"/>
  <c r="CW26" i="1"/>
  <c r="CU26" i="1"/>
  <c r="CU32" i="1"/>
  <c r="CV32" i="1" s="1"/>
  <c r="CW32" i="1"/>
  <c r="CW35" i="1"/>
  <c r="CU35" i="1"/>
  <c r="CU40" i="1"/>
  <c r="CW40" i="1"/>
  <c r="AX42" i="1"/>
  <c r="AV42" i="1"/>
  <c r="CW43" i="1"/>
  <c r="CU43" i="1"/>
  <c r="CV43" i="1" s="1"/>
  <c r="CW48" i="1"/>
  <c r="CU48" i="1"/>
  <c r="AX5" i="1"/>
  <c r="AV5" i="1"/>
  <c r="CU8" i="1"/>
  <c r="CV8" i="1" s="1"/>
  <c r="CW8" i="1"/>
  <c r="CU21" i="1"/>
  <c r="CW21" i="1"/>
  <c r="CV37" i="1"/>
  <c r="CU38" i="1"/>
  <c r="CV38" i="1" s="1"/>
  <c r="CW38" i="1"/>
  <c r="AV49" i="1"/>
  <c r="AX49" i="1"/>
  <c r="CW54" i="1"/>
  <c r="CU54" i="1"/>
  <c r="CV54" i="1" s="1"/>
  <c r="CU15" i="1"/>
  <c r="CV15" i="1" s="1"/>
  <c r="CW15" i="1"/>
  <c r="CU36" i="1"/>
  <c r="CV36" i="1" s="1"/>
  <c r="CW36" i="1"/>
  <c r="CW44" i="1"/>
  <c r="CU44" i="1"/>
  <c r="AX50" i="1"/>
  <c r="AV50" i="1"/>
  <c r="AU4" i="1"/>
  <c r="AV4" i="1" s="1"/>
  <c r="CB4" i="1"/>
  <c r="CO4" i="1"/>
  <c r="CS4" i="1" s="1"/>
  <c r="CV4" i="1" s="1"/>
  <c r="CW4" i="1"/>
  <c r="BG5" i="1"/>
  <c r="BQ5" i="1"/>
  <c r="CB5" i="1"/>
  <c r="CO5" i="1"/>
  <c r="CS5" i="1" s="1"/>
  <c r="CW5" i="1"/>
  <c r="EE5" i="1"/>
  <c r="CT6" i="1"/>
  <c r="CU6" i="1" s="1"/>
  <c r="DB6" i="1"/>
  <c r="EF6" i="1"/>
  <c r="AK7" i="1"/>
  <c r="DK7" i="1"/>
  <c r="DU7" i="1"/>
  <c r="CY7" i="1"/>
  <c r="DB7" i="1" s="1"/>
  <c r="AP8" i="1"/>
  <c r="AQ8" i="1" s="1"/>
  <c r="CA8" i="1"/>
  <c r="BG9" i="1"/>
  <c r="BQ9" i="1"/>
  <c r="AU9" i="1"/>
  <c r="AV9" i="1" s="1"/>
  <c r="CB9" i="1"/>
  <c r="CO9" i="1"/>
  <c r="CS9" i="1" s="1"/>
  <c r="CW9" i="1"/>
  <c r="EE9" i="1"/>
  <c r="CT10" i="1"/>
  <c r="CU10" i="1" s="1"/>
  <c r="DB10" i="1"/>
  <c r="BQ11" i="1"/>
  <c r="BG11" i="1"/>
  <c r="AU11" i="1"/>
  <c r="AV11" i="1" s="1"/>
  <c r="CB11" i="1"/>
  <c r="CW11" i="1"/>
  <c r="EE11" i="1"/>
  <c r="CT12" i="1"/>
  <c r="CU12" i="1" s="1"/>
  <c r="DB12" i="1"/>
  <c r="EF12" i="1"/>
  <c r="AK13" i="1"/>
  <c r="AS13" i="1"/>
  <c r="DK13" i="1"/>
  <c r="DU13" i="1"/>
  <c r="CY13" i="1"/>
  <c r="DB13" i="1" s="1"/>
  <c r="AX14" i="1"/>
  <c r="CA14" i="1"/>
  <c r="BQ15" i="1"/>
  <c r="BG15" i="1"/>
  <c r="AU15" i="1"/>
  <c r="AV15" i="1" s="1"/>
  <c r="CB15" i="1"/>
  <c r="EE15" i="1"/>
  <c r="CT16" i="1"/>
  <c r="CU16" i="1" s="1"/>
  <c r="DB16" i="1"/>
  <c r="EF16" i="1"/>
  <c r="AK17" i="1"/>
  <c r="AS17" i="1"/>
  <c r="DK17" i="1"/>
  <c r="DU17" i="1"/>
  <c r="CY17" i="1"/>
  <c r="DB17" i="1" s="1"/>
  <c r="AX18" i="1"/>
  <c r="CA18" i="1"/>
  <c r="BG19" i="1"/>
  <c r="BQ19" i="1"/>
  <c r="CA19" i="1"/>
  <c r="BG20" i="1"/>
  <c r="BQ20" i="1"/>
  <c r="CB20" i="1"/>
  <c r="CO20" i="1"/>
  <c r="CS20" i="1" s="1"/>
  <c r="CV20" i="1" s="1"/>
  <c r="CW20" i="1"/>
  <c r="BG21" i="1"/>
  <c r="BQ21" i="1"/>
  <c r="CB21" i="1"/>
  <c r="EE21" i="1"/>
  <c r="DB22" i="1"/>
  <c r="EE22" i="1"/>
  <c r="DB23" i="1"/>
  <c r="EF23" i="1"/>
  <c r="AK24" i="1"/>
  <c r="DK24" i="1"/>
  <c r="DU24" i="1"/>
  <c r="EF24" i="1"/>
  <c r="AK25" i="1"/>
  <c r="DK25" i="1"/>
  <c r="DU25" i="1"/>
  <c r="EF25" i="1"/>
  <c r="AK26" i="1"/>
  <c r="AS26" i="1"/>
  <c r="DB26" i="1"/>
  <c r="BQ27" i="1"/>
  <c r="BG27" i="1"/>
  <c r="CB27" i="1"/>
  <c r="CO27" i="1"/>
  <c r="CS27" i="1" s="1"/>
  <c r="CV27" i="1" s="1"/>
  <c r="CW27" i="1"/>
  <c r="EE27" i="1"/>
  <c r="CB28" i="1"/>
  <c r="CO28" i="1"/>
  <c r="CS28" i="1" s="1"/>
  <c r="CV28" i="1" s="1"/>
  <c r="CW28" i="1"/>
  <c r="EE28" i="1"/>
  <c r="CT29" i="1"/>
  <c r="CU29" i="1" s="1"/>
  <c r="DB29" i="1"/>
  <c r="EF29" i="1"/>
  <c r="AS30" i="1"/>
  <c r="DK30" i="1"/>
  <c r="DU30" i="1"/>
  <c r="CY30" i="1"/>
  <c r="AX31" i="1"/>
  <c r="CA31" i="1"/>
  <c r="BG32" i="1"/>
  <c r="BQ32" i="1"/>
  <c r="CB32" i="1"/>
  <c r="EE32" i="1"/>
  <c r="CT33" i="1"/>
  <c r="CU33" i="1" s="1"/>
  <c r="DB33" i="1"/>
  <c r="EF33" i="1"/>
  <c r="AK34" i="1"/>
  <c r="AS34" i="1"/>
  <c r="CT34" i="1"/>
  <c r="CU34" i="1" s="1"/>
  <c r="DB34" i="1"/>
  <c r="EF34" i="1"/>
  <c r="AK35" i="1"/>
  <c r="DK35" i="1"/>
  <c r="DU35" i="1"/>
  <c r="CY35" i="1"/>
  <c r="DB35" i="1" s="1"/>
  <c r="AP36" i="1"/>
  <c r="AQ36" i="1" s="1"/>
  <c r="CA36" i="1"/>
  <c r="BG37" i="1"/>
  <c r="BQ37" i="1"/>
  <c r="AU37" i="1"/>
  <c r="AV37" i="1" s="1"/>
  <c r="CB37" i="1"/>
  <c r="CW37" i="1"/>
  <c r="BG38" i="1"/>
  <c r="BQ38" i="1"/>
  <c r="AU38" i="1"/>
  <c r="AV38" i="1" s="1"/>
  <c r="CA38" i="1"/>
  <c r="BG39" i="1"/>
  <c r="BQ39" i="1"/>
  <c r="AU39" i="1"/>
  <c r="AV39" i="1" s="1"/>
  <c r="CB39" i="1"/>
  <c r="CO39" i="1"/>
  <c r="CS39" i="1" s="1"/>
  <c r="BG40" i="1"/>
  <c r="BQ40" i="1"/>
  <c r="AU40" i="1"/>
  <c r="AV40" i="1" s="1"/>
  <c r="CA40" i="1"/>
  <c r="BG41" i="1"/>
  <c r="BQ41" i="1"/>
  <c r="AQ41" i="1"/>
  <c r="AU41" i="1"/>
  <c r="AV41" i="1" s="1"/>
  <c r="CB41" i="1"/>
  <c r="CO41" i="1"/>
  <c r="CS41" i="1" s="1"/>
  <c r="DA41" i="1" s="1"/>
  <c r="CW41" i="1"/>
  <c r="BQ42" i="1"/>
  <c r="BG42" i="1"/>
  <c r="AQ42" i="1"/>
  <c r="CB42" i="1"/>
  <c r="CO42" i="1"/>
  <c r="CS42" i="1" s="1"/>
  <c r="CV42" i="1" s="1"/>
  <c r="CW42" i="1"/>
  <c r="EE42" i="1"/>
  <c r="DB43" i="1"/>
  <c r="EF43" i="1"/>
  <c r="AK44" i="1"/>
  <c r="AS44" i="1"/>
  <c r="DB44" i="1"/>
  <c r="EF44" i="1"/>
  <c r="AK45" i="1"/>
  <c r="AS45" i="1"/>
  <c r="DB45" i="1"/>
  <c r="EF45" i="1"/>
  <c r="AK46" i="1"/>
  <c r="AS46" i="1"/>
  <c r="CT46" i="1"/>
  <c r="CU46" i="1" s="1"/>
  <c r="DB46" i="1"/>
  <c r="EF46" i="1"/>
  <c r="AK47" i="1"/>
  <c r="DK47" i="1"/>
  <c r="DU47" i="1"/>
  <c r="CY47" i="1"/>
  <c r="DB47" i="1" s="1"/>
  <c r="EF47" i="1"/>
  <c r="AK48" i="1"/>
  <c r="DK48" i="1"/>
  <c r="DU48" i="1"/>
  <c r="CY48" i="1"/>
  <c r="DB48" i="1" s="1"/>
  <c r="CA49" i="1"/>
  <c r="BG50" i="1"/>
  <c r="BQ50" i="1"/>
  <c r="CB50" i="1"/>
  <c r="CW50" i="1"/>
  <c r="EE50" i="1"/>
  <c r="CB51" i="1"/>
  <c r="CO51" i="1"/>
  <c r="CS51" i="1" s="1"/>
  <c r="DC51" i="1" s="1"/>
  <c r="BG52" i="1"/>
  <c r="BQ52" i="1"/>
  <c r="AU52" i="1"/>
  <c r="AV52" i="1" s="1"/>
  <c r="CB52" i="1"/>
  <c r="EE52" i="1"/>
  <c r="DB53" i="1"/>
  <c r="EE53" i="1"/>
  <c r="AV54" i="1"/>
  <c r="DB54" i="1"/>
  <c r="EF54" i="1"/>
  <c r="AK55" i="1"/>
  <c r="DK55" i="1"/>
  <c r="DU55" i="1"/>
  <c r="EF55" i="1"/>
  <c r="AK56" i="1"/>
  <c r="DK56" i="1"/>
  <c r="DU56" i="1"/>
  <c r="CU56" i="1"/>
  <c r="AX57" i="1"/>
  <c r="AV60" i="1"/>
  <c r="AX60" i="1"/>
  <c r="CU71" i="1"/>
  <c r="CW71" i="1"/>
  <c r="CW78" i="1"/>
  <c r="CU78" i="1"/>
  <c r="CV78" i="1" s="1"/>
  <c r="CW83" i="1"/>
  <c r="CU83" i="1"/>
  <c r="CV83" i="1" s="1"/>
  <c r="CV93" i="1"/>
  <c r="CW95" i="1"/>
  <c r="CU95" i="1"/>
  <c r="CV95" i="1" s="1"/>
  <c r="AX103" i="1"/>
  <c r="AV103" i="1"/>
  <c r="CW114" i="1"/>
  <c r="CU114" i="1"/>
  <c r="CV114" i="1" s="1"/>
  <c r="CU117" i="1"/>
  <c r="CW117" i="1"/>
  <c r="CW124" i="1"/>
  <c r="CU124" i="1"/>
  <c r="CV124" i="1" s="1"/>
  <c r="AV127" i="1"/>
  <c r="AX127" i="1"/>
  <c r="CU129" i="1"/>
  <c r="CW129" i="1"/>
  <c r="CZ139" i="1"/>
  <c r="AO139" i="1"/>
  <c r="AR139" i="1" s="1"/>
  <c r="CV143" i="1"/>
  <c r="DD143" i="1" s="1"/>
  <c r="CV149" i="1"/>
  <c r="CV150" i="1"/>
  <c r="CU160" i="1"/>
  <c r="CV160" i="1" s="1"/>
  <c r="CW160" i="1"/>
  <c r="CV164" i="1"/>
  <c r="AX174" i="1"/>
  <c r="AV174" i="1"/>
  <c r="CX177" i="1"/>
  <c r="DF177" i="1" s="1"/>
  <c r="CW182" i="1"/>
  <c r="CU182" i="1"/>
  <c r="CW185" i="1"/>
  <c r="CU185" i="1"/>
  <c r="AV207" i="1"/>
  <c r="AX207" i="1"/>
  <c r="AS226" i="1"/>
  <c r="AQ226" i="1"/>
  <c r="CW231" i="1"/>
  <c r="CU231" i="1"/>
  <c r="CV231" i="1" s="1"/>
  <c r="CW232" i="1"/>
  <c r="CU232" i="1"/>
  <c r="AK4" i="1"/>
  <c r="AO4" i="1" s="1"/>
  <c r="AP4" i="1"/>
  <c r="AQ4" i="1" s="1"/>
  <c r="EE4" i="1"/>
  <c r="DB5" i="1"/>
  <c r="EF5" i="1"/>
  <c r="AS6" i="1"/>
  <c r="DK6" i="1"/>
  <c r="DU6" i="1"/>
  <c r="CA7" i="1"/>
  <c r="BG8" i="1"/>
  <c r="BQ8" i="1"/>
  <c r="CB8" i="1"/>
  <c r="EE8" i="1"/>
  <c r="DB9" i="1"/>
  <c r="EF9" i="1"/>
  <c r="AK10" i="1"/>
  <c r="DK10" i="1"/>
  <c r="DU10" i="1"/>
  <c r="EE10" i="1"/>
  <c r="DB11" i="1"/>
  <c r="EF11" i="1"/>
  <c r="AK12" i="1"/>
  <c r="DK12" i="1"/>
  <c r="DU12" i="1"/>
  <c r="AX13" i="1"/>
  <c r="CA13" i="1"/>
  <c r="BQ14" i="1"/>
  <c r="BG14" i="1"/>
  <c r="CB14" i="1"/>
  <c r="CO14" i="1"/>
  <c r="CS14" i="1" s="1"/>
  <c r="CW14" i="1"/>
  <c r="EE14" i="1"/>
  <c r="DB15" i="1"/>
  <c r="EF15" i="1"/>
  <c r="AK16" i="1"/>
  <c r="DK16" i="1"/>
  <c r="DU16" i="1"/>
  <c r="AX17" i="1"/>
  <c r="CA17" i="1"/>
  <c r="BG18" i="1"/>
  <c r="BQ18" i="1"/>
  <c r="CB18" i="1"/>
  <c r="CO18" i="1"/>
  <c r="CS18" i="1" s="1"/>
  <c r="CW18" i="1"/>
  <c r="EE18" i="1"/>
  <c r="CB19" i="1"/>
  <c r="CO19" i="1"/>
  <c r="CS19" i="1" s="1"/>
  <c r="CW19" i="1"/>
  <c r="EE19" i="1"/>
  <c r="DB20" i="1"/>
  <c r="EE20" i="1"/>
  <c r="AV21" i="1"/>
  <c r="DB21" i="1"/>
  <c r="EF21" i="1"/>
  <c r="AK22" i="1"/>
  <c r="DK22" i="1"/>
  <c r="DU22" i="1"/>
  <c r="EF22" i="1"/>
  <c r="AK23" i="1"/>
  <c r="AS23" i="1"/>
  <c r="DK23" i="1"/>
  <c r="DU23" i="1"/>
  <c r="DW23" i="1" s="1"/>
  <c r="EA23" i="1" s="1"/>
  <c r="EB23" i="1" s="1"/>
  <c r="AX24" i="1"/>
  <c r="CA24" i="1"/>
  <c r="AX25" i="1"/>
  <c r="CA25" i="1"/>
  <c r="AX26" i="1"/>
  <c r="DK26" i="1"/>
  <c r="DU26" i="1"/>
  <c r="EE26" i="1"/>
  <c r="DB27" i="1"/>
  <c r="EF27" i="1"/>
  <c r="AK28" i="1"/>
  <c r="AS28" i="1"/>
  <c r="DB28" i="1"/>
  <c r="EF28" i="1"/>
  <c r="AK29" i="1"/>
  <c r="DK29" i="1"/>
  <c r="DU29" i="1"/>
  <c r="AX30" i="1"/>
  <c r="CA30" i="1"/>
  <c r="BQ31" i="1"/>
  <c r="BG31" i="1"/>
  <c r="CB31" i="1"/>
  <c r="CO31" i="1"/>
  <c r="CS31" i="1" s="1"/>
  <c r="EE31" i="1"/>
  <c r="DB32" i="1"/>
  <c r="EF32" i="1"/>
  <c r="AK33" i="1"/>
  <c r="DK33" i="1"/>
  <c r="DU33" i="1"/>
  <c r="AX34" i="1"/>
  <c r="DK34" i="1"/>
  <c r="DU34" i="1"/>
  <c r="CA35" i="1"/>
  <c r="BG36" i="1"/>
  <c r="BQ36" i="1"/>
  <c r="CB36" i="1"/>
  <c r="EE36" i="1"/>
  <c r="EE37" i="1"/>
  <c r="CB38" i="1"/>
  <c r="EE38" i="1"/>
  <c r="EE39" i="1"/>
  <c r="CB40" i="1"/>
  <c r="EE40" i="1"/>
  <c r="DB41" i="1"/>
  <c r="DC41" i="1" s="1"/>
  <c r="DG41" i="1" s="1"/>
  <c r="EE41" i="1"/>
  <c r="DB42" i="1"/>
  <c r="EF42" i="1"/>
  <c r="AK43" i="1"/>
  <c r="DK43" i="1"/>
  <c r="DU43" i="1"/>
  <c r="DK44" i="1"/>
  <c r="DU44" i="1"/>
  <c r="AX45" i="1"/>
  <c r="DK45" i="1"/>
  <c r="DU45" i="1"/>
  <c r="DK46" i="1"/>
  <c r="DU46" i="1"/>
  <c r="AX47" i="1"/>
  <c r="CA47" i="1"/>
  <c r="CA48" i="1"/>
  <c r="BG49" i="1"/>
  <c r="BQ49" i="1"/>
  <c r="CB49" i="1"/>
  <c r="CO49" i="1"/>
  <c r="CS49" i="1" s="1"/>
  <c r="CV49" i="1" s="1"/>
  <c r="CW49" i="1"/>
  <c r="EE49" i="1"/>
  <c r="DB50" i="1"/>
  <c r="EF50" i="1"/>
  <c r="AS51" i="1"/>
  <c r="EE51" i="1"/>
  <c r="DB52" i="1"/>
  <c r="EF52" i="1"/>
  <c r="AK53" i="1"/>
  <c r="DK53" i="1"/>
  <c r="DU53" i="1"/>
  <c r="EF53" i="1"/>
  <c r="AK54" i="1"/>
  <c r="AS54" i="1"/>
  <c r="DK54" i="1"/>
  <c r="DU54" i="1"/>
  <c r="DW54" i="1" s="1"/>
  <c r="AX55" i="1"/>
  <c r="CA55" i="1"/>
  <c r="AX56" i="1"/>
  <c r="CA56" i="1"/>
  <c r="BG57" i="1"/>
  <c r="BQ57" i="1"/>
  <c r="CU57" i="1"/>
  <c r="CV57" i="1" s="1"/>
  <c r="CW57" i="1"/>
  <c r="AX75" i="1"/>
  <c r="AV75" i="1"/>
  <c r="AV79" i="1"/>
  <c r="AX79" i="1"/>
  <c r="CV97" i="1"/>
  <c r="CU101" i="1"/>
  <c r="CV101" i="1" s="1"/>
  <c r="CW101" i="1"/>
  <c r="AX112" i="1"/>
  <c r="AV112" i="1"/>
  <c r="CW115" i="1"/>
  <c r="CU115" i="1"/>
  <c r="AX120" i="1"/>
  <c r="AV120" i="1"/>
  <c r="CV125" i="1"/>
  <c r="AV128" i="1"/>
  <c r="AX128" i="1"/>
  <c r="AY139" i="1"/>
  <c r="AV140" i="1"/>
  <c r="AX140" i="1"/>
  <c r="CU148" i="1"/>
  <c r="CV148" i="1" s="1"/>
  <c r="CW148" i="1"/>
  <c r="CU155" i="1"/>
  <c r="CW155" i="1"/>
  <c r="CU169" i="1"/>
  <c r="CW169" i="1"/>
  <c r="CU174" i="1"/>
  <c r="CV174" i="1" s="1"/>
  <c r="CW174" i="1"/>
  <c r="CU178" i="1"/>
  <c r="CV178" i="1" s="1"/>
  <c r="CW178" i="1"/>
  <c r="CW194" i="1"/>
  <c r="CU194" i="1"/>
  <c r="CV194" i="1" s="1"/>
  <c r="CW197" i="1"/>
  <c r="CU197" i="1"/>
  <c r="CV197" i="1" s="1"/>
  <c r="AX201" i="1"/>
  <c r="AV201" i="1"/>
  <c r="AX204" i="1"/>
  <c r="AV204" i="1"/>
  <c r="AX205" i="1"/>
  <c r="AV205" i="1"/>
  <c r="CW214" i="1"/>
  <c r="CU214" i="1"/>
  <c r="AX223" i="1"/>
  <c r="AV223" i="1"/>
  <c r="AX235" i="1"/>
  <c r="AV235" i="1"/>
  <c r="DU4" i="1"/>
  <c r="DK4" i="1"/>
  <c r="CY4" i="1"/>
  <c r="DB4" i="1" s="1"/>
  <c r="EF4" i="1"/>
  <c r="DK5" i="1"/>
  <c r="DU5" i="1"/>
  <c r="CA6" i="1"/>
  <c r="BG7" i="1"/>
  <c r="BQ7" i="1"/>
  <c r="CB7" i="1"/>
  <c r="CO7" i="1"/>
  <c r="CS7" i="1" s="1"/>
  <c r="EE7" i="1"/>
  <c r="DB8" i="1"/>
  <c r="EF8" i="1"/>
  <c r="AK9" i="1"/>
  <c r="DK9" i="1"/>
  <c r="DU9" i="1"/>
  <c r="AX10" i="1"/>
  <c r="CA10" i="1"/>
  <c r="EF10" i="1"/>
  <c r="AK11" i="1"/>
  <c r="DK11" i="1"/>
  <c r="DU11" i="1"/>
  <c r="DW11" i="1" s="1"/>
  <c r="EA11" i="1" s="1"/>
  <c r="EB11" i="1" s="1"/>
  <c r="AX12" i="1"/>
  <c r="CA12" i="1"/>
  <c r="BG13" i="1"/>
  <c r="BQ13" i="1"/>
  <c r="CB13" i="1"/>
  <c r="EE13" i="1"/>
  <c r="DB14" i="1"/>
  <c r="EF14" i="1"/>
  <c r="AK15" i="1"/>
  <c r="AS15" i="1"/>
  <c r="DK15" i="1"/>
  <c r="DU15" i="1"/>
  <c r="DW15" i="1" s="1"/>
  <c r="EA15" i="1" s="1"/>
  <c r="EB15" i="1" s="1"/>
  <c r="AX16" i="1"/>
  <c r="CA16" i="1"/>
  <c r="BG17" i="1"/>
  <c r="BQ17" i="1"/>
  <c r="CB17" i="1"/>
  <c r="EE17" i="1"/>
  <c r="DB18" i="1"/>
  <c r="EF18" i="1"/>
  <c r="AK19" i="1"/>
  <c r="AS19" i="1"/>
  <c r="DB19" i="1"/>
  <c r="EF19" i="1"/>
  <c r="AK20" i="1"/>
  <c r="DK20" i="1"/>
  <c r="DU20" i="1"/>
  <c r="EF20" i="1"/>
  <c r="AK21" i="1"/>
  <c r="AS21" i="1"/>
  <c r="DK21" i="1"/>
  <c r="DU21" i="1"/>
  <c r="DW21" i="1" s="1"/>
  <c r="AX22" i="1"/>
  <c r="CA22" i="1"/>
  <c r="CA23" i="1"/>
  <c r="BG24" i="1"/>
  <c r="BQ24" i="1"/>
  <c r="CB24" i="1"/>
  <c r="CO24" i="1"/>
  <c r="CS24" i="1" s="1"/>
  <c r="CX24" i="1" s="1"/>
  <c r="DF24" i="1" s="1"/>
  <c r="BG25" i="1"/>
  <c r="BQ25" i="1"/>
  <c r="CB25" i="1"/>
  <c r="CO25" i="1"/>
  <c r="CS25" i="1" s="1"/>
  <c r="CV25" i="1" s="1"/>
  <c r="BG26" i="1"/>
  <c r="BQ26" i="1"/>
  <c r="CA26" i="1"/>
  <c r="EF26" i="1"/>
  <c r="AK27" i="1"/>
  <c r="DK27" i="1"/>
  <c r="DU27" i="1"/>
  <c r="DK28" i="1"/>
  <c r="DU28" i="1"/>
  <c r="AX29" i="1"/>
  <c r="CA29" i="1"/>
  <c r="BQ30" i="1"/>
  <c r="BG30" i="1"/>
  <c r="CB30" i="1"/>
  <c r="CO30" i="1"/>
  <c r="CS30" i="1" s="1"/>
  <c r="CW30" i="1"/>
  <c r="EE30" i="1"/>
  <c r="DB31" i="1"/>
  <c r="EF31" i="1"/>
  <c r="AK32" i="1"/>
  <c r="DK32" i="1"/>
  <c r="DU32" i="1"/>
  <c r="AX33" i="1"/>
  <c r="CA33" i="1"/>
  <c r="BG34" i="1"/>
  <c r="BQ34" i="1"/>
  <c r="CA34" i="1"/>
  <c r="BG35" i="1"/>
  <c r="BQ35" i="1"/>
  <c r="CB35" i="1"/>
  <c r="CO35" i="1"/>
  <c r="CS35" i="1" s="1"/>
  <c r="EE35" i="1"/>
  <c r="DB36" i="1"/>
  <c r="EF36" i="1"/>
  <c r="AK37" i="1"/>
  <c r="AS37" i="1"/>
  <c r="DK37" i="1"/>
  <c r="DU37" i="1"/>
  <c r="DW37" i="1" s="1"/>
  <c r="EA37" i="1" s="1"/>
  <c r="EB37" i="1" s="1"/>
  <c r="EF37" i="1"/>
  <c r="AK38" i="1"/>
  <c r="AS38" i="1"/>
  <c r="DB38" i="1"/>
  <c r="EF38" i="1"/>
  <c r="AK39" i="1"/>
  <c r="DK39" i="1"/>
  <c r="DU39" i="1"/>
  <c r="EF39" i="1"/>
  <c r="AK40" i="1"/>
  <c r="AS40" i="1"/>
  <c r="DB40" i="1"/>
  <c r="EF40" i="1"/>
  <c r="AO41" i="1"/>
  <c r="AT41" i="1" s="1"/>
  <c r="DK41" i="1"/>
  <c r="DU41" i="1"/>
  <c r="EF41" i="1"/>
  <c r="AO42" i="1"/>
  <c r="AT42" i="1" s="1"/>
  <c r="DK42" i="1"/>
  <c r="DU42" i="1"/>
  <c r="BG44" i="1"/>
  <c r="BQ44" i="1"/>
  <c r="CA44" i="1"/>
  <c r="BG45" i="1"/>
  <c r="BQ45" i="1"/>
  <c r="CA45" i="1"/>
  <c r="BG46" i="1"/>
  <c r="BQ46" i="1"/>
  <c r="CA46" i="1"/>
  <c r="BQ47" i="1"/>
  <c r="BG47" i="1"/>
  <c r="CB47" i="1"/>
  <c r="CO47" i="1"/>
  <c r="CS47" i="1" s="1"/>
  <c r="CV47" i="1" s="1"/>
  <c r="BG48" i="1"/>
  <c r="BQ48" i="1"/>
  <c r="CB48" i="1"/>
  <c r="EE48" i="1"/>
  <c r="DB49" i="1"/>
  <c r="EF49" i="1"/>
  <c r="AK50" i="1"/>
  <c r="DK50" i="1"/>
  <c r="DU50" i="1"/>
  <c r="DK51" i="1"/>
  <c r="DU51" i="1"/>
  <c r="EF51" i="1"/>
  <c r="AK52" i="1"/>
  <c r="DK52" i="1"/>
  <c r="DU52" i="1"/>
  <c r="AX53" i="1"/>
  <c r="CA53" i="1"/>
  <c r="CA54" i="1"/>
  <c r="BG55" i="1"/>
  <c r="BQ55" i="1"/>
  <c r="CB55" i="1"/>
  <c r="CO55" i="1"/>
  <c r="CS55" i="1" s="1"/>
  <c r="BG56" i="1"/>
  <c r="BQ56" i="1"/>
  <c r="CB56" i="1"/>
  <c r="EE56" i="1"/>
  <c r="BH57" i="1"/>
  <c r="BK57" i="1" s="1"/>
  <c r="CB57" i="1"/>
  <c r="CW58" i="1"/>
  <c r="CU58" i="1"/>
  <c r="CV58" i="1" s="1"/>
  <c r="CU61" i="1"/>
  <c r="CV61" i="1" s="1"/>
  <c r="CW61" i="1"/>
  <c r="AX64" i="1"/>
  <c r="AV64" i="1"/>
  <c r="CU67" i="1"/>
  <c r="CV67" i="1" s="1"/>
  <c r="CW67" i="1"/>
  <c r="CW76" i="1"/>
  <c r="CU76" i="1"/>
  <c r="CV76" i="1" s="1"/>
  <c r="CW89" i="1"/>
  <c r="CU89" i="1"/>
  <c r="CV89" i="1" s="1"/>
  <c r="CW104" i="1"/>
  <c r="CU104" i="1"/>
  <c r="CV104" i="1" s="1"/>
  <c r="CW112" i="1"/>
  <c r="CU112" i="1"/>
  <c r="CV112" i="1" s="1"/>
  <c r="CW120" i="1"/>
  <c r="CU120" i="1"/>
  <c r="CV120" i="1" s="1"/>
  <c r="AX123" i="1"/>
  <c r="AV123" i="1"/>
  <c r="CU128" i="1"/>
  <c r="CV128" i="1" s="1"/>
  <c r="CW128" i="1"/>
  <c r="AX130" i="1"/>
  <c r="AV130" i="1"/>
  <c r="CW146" i="1"/>
  <c r="CU146" i="1"/>
  <c r="CV146" i="1" s="1"/>
  <c r="CW183" i="1"/>
  <c r="CU183" i="1"/>
  <c r="CV183" i="1" s="1"/>
  <c r="AV190" i="1"/>
  <c r="AX190" i="1"/>
  <c r="CV195" i="1"/>
  <c r="CW198" i="1"/>
  <c r="CU198" i="1"/>
  <c r="CV198" i="1" s="1"/>
  <c r="AV202" i="1"/>
  <c r="AX202" i="1"/>
  <c r="CW212" i="1"/>
  <c r="CU212" i="1"/>
  <c r="CV212" i="1" s="1"/>
  <c r="CU217" i="1"/>
  <c r="CV217" i="1" s="1"/>
  <c r="CW217" i="1"/>
  <c r="CW221" i="1"/>
  <c r="CU221" i="1"/>
  <c r="CV221" i="1" s="1"/>
  <c r="AX228" i="1"/>
  <c r="AV228" i="1"/>
  <c r="AX229" i="1"/>
  <c r="AV229" i="1"/>
  <c r="AS234" i="1"/>
  <c r="AQ234" i="1"/>
  <c r="CW236" i="1"/>
  <c r="CU236" i="1"/>
  <c r="CV237" i="1"/>
  <c r="CA4" i="1"/>
  <c r="CA5" i="1"/>
  <c r="BQ6" i="1"/>
  <c r="BG6" i="1"/>
  <c r="CB6" i="1"/>
  <c r="CO6" i="1"/>
  <c r="CS6" i="1" s="1"/>
  <c r="EE6" i="1"/>
  <c r="EF7" i="1"/>
  <c r="AK8" i="1"/>
  <c r="DK8" i="1"/>
  <c r="EA8" i="1"/>
  <c r="EB8" i="1" s="1"/>
  <c r="CA9" i="1"/>
  <c r="BG10" i="1"/>
  <c r="BQ10" i="1"/>
  <c r="CB10" i="1"/>
  <c r="CO10" i="1"/>
  <c r="CA11" i="1"/>
  <c r="BG12" i="1"/>
  <c r="BQ12" i="1"/>
  <c r="CB12" i="1"/>
  <c r="CO12" i="1"/>
  <c r="CS12" i="1" s="1"/>
  <c r="EE12" i="1"/>
  <c r="EF13" i="1"/>
  <c r="AK14" i="1"/>
  <c r="DK14" i="1"/>
  <c r="DU14" i="1"/>
  <c r="CA15" i="1"/>
  <c r="BG16" i="1"/>
  <c r="BQ16" i="1"/>
  <c r="CB16" i="1"/>
  <c r="CO16" i="1"/>
  <c r="CS16" i="1" s="1"/>
  <c r="EE16" i="1"/>
  <c r="EF17" i="1"/>
  <c r="AK18" i="1"/>
  <c r="DK18" i="1"/>
  <c r="DU18" i="1"/>
  <c r="DK19" i="1"/>
  <c r="DU19" i="1"/>
  <c r="CA20" i="1"/>
  <c r="CA21" i="1"/>
  <c r="BQ22" i="1"/>
  <c r="BG22" i="1"/>
  <c r="CB22" i="1"/>
  <c r="CO22" i="1"/>
  <c r="CS22" i="1" s="1"/>
  <c r="CX22" i="1" s="1"/>
  <c r="DF22" i="1" s="1"/>
  <c r="BG23" i="1"/>
  <c r="BQ23" i="1"/>
  <c r="CB23" i="1"/>
  <c r="EE23" i="1"/>
  <c r="EE24" i="1"/>
  <c r="EE25" i="1"/>
  <c r="CB26" i="1"/>
  <c r="CA27" i="1"/>
  <c r="BG28" i="1"/>
  <c r="BQ28" i="1"/>
  <c r="CA28" i="1"/>
  <c r="BG29" i="1"/>
  <c r="BQ29" i="1"/>
  <c r="CB29" i="1"/>
  <c r="CO29" i="1"/>
  <c r="CS29" i="1" s="1"/>
  <c r="EE29" i="1"/>
  <c r="EF30" i="1"/>
  <c r="AK31" i="1"/>
  <c r="DK31" i="1"/>
  <c r="DU31" i="1"/>
  <c r="DW31" i="1" s="1"/>
  <c r="CA32" i="1"/>
  <c r="BG33" i="1"/>
  <c r="BQ33" i="1"/>
  <c r="CB33" i="1"/>
  <c r="CO33" i="1"/>
  <c r="CS33" i="1" s="1"/>
  <c r="EE33" i="1"/>
  <c r="CB34" i="1"/>
  <c r="CO34" i="1"/>
  <c r="CS34" i="1" s="1"/>
  <c r="EE34" i="1"/>
  <c r="EF35" i="1"/>
  <c r="AK36" i="1"/>
  <c r="DK36" i="1"/>
  <c r="DU36" i="1"/>
  <c r="DW36" i="1" s="1"/>
  <c r="CA37" i="1"/>
  <c r="DK38" i="1"/>
  <c r="DU38" i="1"/>
  <c r="DW38" i="1" s="1"/>
  <c r="EA38" i="1" s="1"/>
  <c r="EB38" i="1" s="1"/>
  <c r="CA39" i="1"/>
  <c r="DK40" i="1"/>
  <c r="DU40" i="1"/>
  <c r="CA41" i="1"/>
  <c r="CA42" i="1"/>
  <c r="BQ43" i="1"/>
  <c r="BG43" i="1"/>
  <c r="CB43" i="1"/>
  <c r="EE43" i="1"/>
  <c r="CB44" i="1"/>
  <c r="EE44" i="1"/>
  <c r="CB45" i="1"/>
  <c r="EE45" i="1"/>
  <c r="CB46" i="1"/>
  <c r="CO46" i="1"/>
  <c r="CS46" i="1" s="1"/>
  <c r="EE46" i="1"/>
  <c r="EE47" i="1"/>
  <c r="EF48" i="1"/>
  <c r="AK49" i="1"/>
  <c r="DK49" i="1"/>
  <c r="DU49" i="1"/>
  <c r="CA50" i="1"/>
  <c r="BG51" i="1"/>
  <c r="BQ51" i="1"/>
  <c r="BS51" i="1" s="1"/>
  <c r="BW51" i="1" s="1"/>
  <c r="BX51" i="1" s="1"/>
  <c r="CA51" i="1"/>
  <c r="CA52" i="1"/>
  <c r="BG53" i="1"/>
  <c r="BQ53" i="1"/>
  <c r="CB53" i="1"/>
  <c r="BG54" i="1"/>
  <c r="BQ54" i="1"/>
  <c r="CB54" i="1"/>
  <c r="EE54" i="1"/>
  <c r="EE55" i="1"/>
  <c r="EF56" i="1"/>
  <c r="CZ57" i="1"/>
  <c r="DA57" i="1" s="1"/>
  <c r="AO57" i="1"/>
  <c r="AW57" i="1" s="1"/>
  <c r="CA57" i="1"/>
  <c r="CW65" i="1"/>
  <c r="CU65" i="1"/>
  <c r="CV65" i="1" s="1"/>
  <c r="AV70" i="1"/>
  <c r="AX70" i="1"/>
  <c r="CW77" i="1"/>
  <c r="CU77" i="1"/>
  <c r="CV77" i="1" s="1"/>
  <c r="AX83" i="1"/>
  <c r="AV83" i="1"/>
  <c r="CW85" i="1"/>
  <c r="CU85" i="1"/>
  <c r="CU92" i="1"/>
  <c r="CW92" i="1"/>
  <c r="CW108" i="1"/>
  <c r="CU108" i="1"/>
  <c r="CV108" i="1" s="1"/>
  <c r="CU132" i="1"/>
  <c r="CW132" i="1"/>
  <c r="AX134" i="1"/>
  <c r="AV134" i="1"/>
  <c r="CW154" i="1"/>
  <c r="CU154" i="1"/>
  <c r="CV154" i="1" s="1"/>
  <c r="CW162" i="1"/>
  <c r="CU162" i="1"/>
  <c r="AV173" i="1"/>
  <c r="AX173" i="1"/>
  <c r="AV176" i="1"/>
  <c r="AX176" i="1"/>
  <c r="CV177" i="1"/>
  <c r="CW184" i="1"/>
  <c r="CU184" i="1"/>
  <c r="CW187" i="1"/>
  <c r="CU187" i="1"/>
  <c r="CU191" i="1"/>
  <c r="CW191" i="1"/>
  <c r="AX196" i="1"/>
  <c r="AV196" i="1"/>
  <c r="CV199" i="1"/>
  <c r="CW202" i="1"/>
  <c r="CU202" i="1"/>
  <c r="CU210" i="1"/>
  <c r="CV210" i="1" s="1"/>
  <c r="CW210" i="1"/>
  <c r="AS222" i="1"/>
  <c r="AQ222" i="1"/>
  <c r="CW224" i="1"/>
  <c r="CU224" i="1"/>
  <c r="CV224" i="1" s="1"/>
  <c r="AX227" i="1"/>
  <c r="AV227" i="1"/>
  <c r="CZ229" i="1"/>
  <c r="CW230" i="1"/>
  <c r="CU230" i="1"/>
  <c r="CV230" i="1" s="1"/>
  <c r="CX237" i="1"/>
  <c r="DF237" i="1" s="1"/>
  <c r="EE57" i="1"/>
  <c r="DB58" i="1"/>
  <c r="EF58" i="1"/>
  <c r="AK59" i="1"/>
  <c r="DK59" i="1"/>
  <c r="DU59" i="1"/>
  <c r="CY59" i="1"/>
  <c r="DB59" i="1" s="1"/>
  <c r="CA60" i="1"/>
  <c r="BG61" i="1"/>
  <c r="BQ61" i="1"/>
  <c r="CB61" i="1"/>
  <c r="EE61" i="1"/>
  <c r="DB62" i="1"/>
  <c r="EE62" i="1"/>
  <c r="CB63" i="1"/>
  <c r="CO63" i="1"/>
  <c r="CS63" i="1" s="1"/>
  <c r="CV63" i="1" s="1"/>
  <c r="CW63" i="1"/>
  <c r="EE63" i="1"/>
  <c r="CT64" i="1"/>
  <c r="CU64" i="1" s="1"/>
  <c r="DB64" i="1"/>
  <c r="EF64" i="1"/>
  <c r="AK65" i="1"/>
  <c r="AS65" i="1"/>
  <c r="DK65" i="1"/>
  <c r="DU65" i="1"/>
  <c r="DW65" i="1" s="1"/>
  <c r="CY65" i="1"/>
  <c r="DB65" i="1" s="1"/>
  <c r="AX66" i="1"/>
  <c r="CA66" i="1"/>
  <c r="BG67" i="1"/>
  <c r="BQ67" i="1"/>
  <c r="AU67" i="1"/>
  <c r="AV67" i="1" s="1"/>
  <c r="CB67" i="1"/>
  <c r="EE67" i="1"/>
  <c r="CT68" i="1"/>
  <c r="CU68" i="1" s="1"/>
  <c r="DB68" i="1"/>
  <c r="EF68" i="1"/>
  <c r="DK69" i="1"/>
  <c r="DU69" i="1"/>
  <c r="CY69" i="1"/>
  <c r="DB69" i="1" s="1"/>
  <c r="CA70" i="1"/>
  <c r="BG71" i="1"/>
  <c r="BQ71" i="1"/>
  <c r="AU71" i="1"/>
  <c r="AV71" i="1" s="1"/>
  <c r="CB71" i="1"/>
  <c r="EE71" i="1"/>
  <c r="CT72" i="1"/>
  <c r="CU72" i="1" s="1"/>
  <c r="DB72" i="1"/>
  <c r="EF72" i="1"/>
  <c r="AK73" i="1"/>
  <c r="DK73" i="1"/>
  <c r="DU73" i="1"/>
  <c r="CY73" i="1"/>
  <c r="DB73" i="1" s="1"/>
  <c r="AP74" i="1"/>
  <c r="AQ74" i="1" s="1"/>
  <c r="AX74" i="1"/>
  <c r="CA74" i="1"/>
  <c r="BQ75" i="1"/>
  <c r="BG75" i="1"/>
  <c r="CB75" i="1"/>
  <c r="CO75" i="1"/>
  <c r="CS75" i="1" s="1"/>
  <c r="CV75" i="1" s="1"/>
  <c r="CW75" i="1"/>
  <c r="EE75" i="1"/>
  <c r="DB76" i="1"/>
  <c r="EF76" i="1"/>
  <c r="AK77" i="1"/>
  <c r="AS77" i="1"/>
  <c r="DB77" i="1"/>
  <c r="EF77" i="1"/>
  <c r="AK78" i="1"/>
  <c r="AS78" i="1"/>
  <c r="DB78" i="1"/>
  <c r="EF78" i="1"/>
  <c r="AK79" i="1"/>
  <c r="DK79" i="1"/>
  <c r="DU79" i="1"/>
  <c r="CY79" i="1"/>
  <c r="DB79" i="1" s="1"/>
  <c r="AP80" i="1"/>
  <c r="AQ80" i="1" s="1"/>
  <c r="DK80" i="1"/>
  <c r="DU80" i="1"/>
  <c r="CY80" i="1"/>
  <c r="DB80" i="1" s="1"/>
  <c r="AP81" i="1"/>
  <c r="AQ81" i="1" s="1"/>
  <c r="AX81" i="1"/>
  <c r="CA81" i="1"/>
  <c r="BG82" i="1"/>
  <c r="BQ82" i="1"/>
  <c r="AU82" i="1"/>
  <c r="AV82" i="1" s="1"/>
  <c r="CB82" i="1"/>
  <c r="CO82" i="1"/>
  <c r="CS82" i="1" s="1"/>
  <c r="CV82" i="1" s="1"/>
  <c r="CW82" i="1"/>
  <c r="EE82" i="1"/>
  <c r="DB83" i="1"/>
  <c r="EF83" i="1"/>
  <c r="AK84" i="1"/>
  <c r="AS84" i="1"/>
  <c r="DB84" i="1"/>
  <c r="EF84" i="1"/>
  <c r="AK85" i="1"/>
  <c r="AS85" i="1"/>
  <c r="DK85" i="1"/>
  <c r="DU85" i="1"/>
  <c r="CY85" i="1"/>
  <c r="DB85" i="1" s="1"/>
  <c r="AX86" i="1"/>
  <c r="CA86" i="1"/>
  <c r="AP87" i="1"/>
  <c r="AQ87" i="1" s="1"/>
  <c r="AX87" i="1"/>
  <c r="CA87" i="1"/>
  <c r="BG88" i="1"/>
  <c r="BQ88" i="1"/>
  <c r="AU88" i="1"/>
  <c r="AV88" i="1" s="1"/>
  <c r="CB88" i="1"/>
  <c r="CO88" i="1"/>
  <c r="CS88" i="1" s="1"/>
  <c r="CV88" i="1" s="1"/>
  <c r="CW88" i="1"/>
  <c r="EE88" i="1"/>
  <c r="DB89" i="1"/>
  <c r="EF89" i="1"/>
  <c r="AK90" i="1"/>
  <c r="AS90" i="1"/>
  <c r="DK90" i="1"/>
  <c r="DU90" i="1"/>
  <c r="DW90" i="1" s="1"/>
  <c r="CY90" i="1"/>
  <c r="DB90" i="1" s="1"/>
  <c r="AX91" i="1"/>
  <c r="CA91" i="1"/>
  <c r="AX92" i="1"/>
  <c r="CA92" i="1"/>
  <c r="BG93" i="1"/>
  <c r="BQ93" i="1"/>
  <c r="AU93" i="1"/>
  <c r="AV93" i="1" s="1"/>
  <c r="CB93" i="1"/>
  <c r="CW93" i="1"/>
  <c r="EE93" i="1"/>
  <c r="DB94" i="1"/>
  <c r="EF94" i="1"/>
  <c r="AS95" i="1"/>
  <c r="DK95" i="1"/>
  <c r="DU95" i="1"/>
  <c r="CY95" i="1"/>
  <c r="DB95" i="1" s="1"/>
  <c r="AX96" i="1"/>
  <c r="CA96" i="1"/>
  <c r="BG97" i="1"/>
  <c r="BQ97" i="1"/>
  <c r="CB97" i="1"/>
  <c r="EE97" i="1"/>
  <c r="CT98" i="1"/>
  <c r="CU98" i="1" s="1"/>
  <c r="DB98" i="1"/>
  <c r="EF98" i="1"/>
  <c r="AS99" i="1"/>
  <c r="DK99" i="1"/>
  <c r="DU99" i="1"/>
  <c r="CY99" i="1"/>
  <c r="CZ99" i="1" s="1"/>
  <c r="AX100" i="1"/>
  <c r="CA100" i="1"/>
  <c r="BG101" i="1"/>
  <c r="BQ101" i="1"/>
  <c r="CB101" i="1"/>
  <c r="EE101" i="1"/>
  <c r="DB102" i="1"/>
  <c r="EE102" i="1"/>
  <c r="CT103" i="1"/>
  <c r="CU103" i="1" s="1"/>
  <c r="DB103" i="1"/>
  <c r="EF103" i="1"/>
  <c r="AK104" i="1"/>
  <c r="AS104" i="1"/>
  <c r="DK104" i="1"/>
  <c r="DU104" i="1"/>
  <c r="CY104" i="1"/>
  <c r="DB104" i="1" s="1"/>
  <c r="AX105" i="1"/>
  <c r="CA105" i="1"/>
  <c r="BQ106" i="1"/>
  <c r="BG106" i="1"/>
  <c r="CA106" i="1"/>
  <c r="AP107" i="1"/>
  <c r="AQ107" i="1" s="1"/>
  <c r="AX107" i="1"/>
  <c r="DK107" i="1"/>
  <c r="DU107" i="1"/>
  <c r="CY107" i="1"/>
  <c r="DB107" i="1" s="1"/>
  <c r="EF107" i="1"/>
  <c r="AK108" i="1"/>
  <c r="AS108" i="1"/>
  <c r="DK108" i="1"/>
  <c r="DU108" i="1"/>
  <c r="CY108" i="1"/>
  <c r="DB108" i="1" s="1"/>
  <c r="AP109" i="1"/>
  <c r="AQ109" i="1" s="1"/>
  <c r="AX109" i="1"/>
  <c r="DK109" i="1"/>
  <c r="DU109" i="1"/>
  <c r="CY109" i="1"/>
  <c r="DB109" i="1" s="1"/>
  <c r="AP110" i="1"/>
  <c r="AQ110" i="1" s="1"/>
  <c r="CA110" i="1"/>
  <c r="BQ111" i="1"/>
  <c r="BG111" i="1"/>
  <c r="AU111" i="1"/>
  <c r="AV111" i="1" s="1"/>
  <c r="CB111" i="1"/>
  <c r="CO111" i="1"/>
  <c r="CS111" i="1" s="1"/>
  <c r="CV111" i="1" s="1"/>
  <c r="CW111" i="1"/>
  <c r="EE111" i="1"/>
  <c r="DB112" i="1"/>
  <c r="EF112" i="1"/>
  <c r="AK113" i="1"/>
  <c r="AS113" i="1"/>
  <c r="CT113" i="1"/>
  <c r="CU113" i="1" s="1"/>
  <c r="DB113" i="1"/>
  <c r="EF113" i="1"/>
  <c r="AK114" i="1"/>
  <c r="AS114" i="1"/>
  <c r="DK114" i="1"/>
  <c r="DU114" i="1"/>
  <c r="CY114" i="1"/>
  <c r="DB114" i="1" s="1"/>
  <c r="AP115" i="1"/>
  <c r="AQ115" i="1" s="1"/>
  <c r="AX115" i="1"/>
  <c r="DK115" i="1"/>
  <c r="DU115" i="1"/>
  <c r="CY115" i="1"/>
  <c r="DB115" i="1" s="1"/>
  <c r="AX116" i="1"/>
  <c r="CA116" i="1"/>
  <c r="BG117" i="1"/>
  <c r="BQ117" i="1"/>
  <c r="CB117" i="1"/>
  <c r="EE117" i="1"/>
  <c r="CB118" i="1"/>
  <c r="CO118" i="1"/>
  <c r="CS118" i="1" s="1"/>
  <c r="CV118" i="1" s="1"/>
  <c r="CW118" i="1"/>
  <c r="EE118" i="1"/>
  <c r="CB119" i="1"/>
  <c r="CO119" i="1"/>
  <c r="CS119" i="1" s="1"/>
  <c r="CV119" i="1" s="1"/>
  <c r="CW119" i="1"/>
  <c r="EE119" i="1"/>
  <c r="DB120" i="1"/>
  <c r="EF120" i="1"/>
  <c r="AK121" i="1"/>
  <c r="AS121" i="1"/>
  <c r="CT121" i="1"/>
  <c r="CU121" i="1" s="1"/>
  <c r="DB121" i="1"/>
  <c r="EF121" i="1"/>
  <c r="AK122" i="1"/>
  <c r="AS122" i="1"/>
  <c r="DB122" i="1"/>
  <c r="EE122" i="1"/>
  <c r="CT123" i="1"/>
  <c r="CU123" i="1" s="1"/>
  <c r="DB123" i="1"/>
  <c r="EF123" i="1"/>
  <c r="AK124" i="1"/>
  <c r="AS124" i="1"/>
  <c r="DK124" i="1"/>
  <c r="DU124" i="1"/>
  <c r="CY124" i="1"/>
  <c r="DB124" i="1" s="1"/>
  <c r="AP125" i="1"/>
  <c r="AQ125" i="1" s="1"/>
  <c r="AX125" i="1"/>
  <c r="DK125" i="1"/>
  <c r="DU125" i="1"/>
  <c r="DW125" i="1" s="1"/>
  <c r="EA125" i="1" s="1"/>
  <c r="EB125" i="1" s="1"/>
  <c r="CY125" i="1"/>
  <c r="DB125" i="1" s="1"/>
  <c r="AP126" i="1"/>
  <c r="AQ126" i="1" s="1"/>
  <c r="DK126" i="1"/>
  <c r="DU126" i="1"/>
  <c r="CY126" i="1"/>
  <c r="DB126" i="1" s="1"/>
  <c r="EF126" i="1"/>
  <c r="AK127" i="1"/>
  <c r="DK127" i="1"/>
  <c r="DU127" i="1"/>
  <c r="CY127" i="1"/>
  <c r="DB127" i="1" s="1"/>
  <c r="CA128" i="1"/>
  <c r="BG129" i="1"/>
  <c r="BQ129" i="1"/>
  <c r="CB129" i="1"/>
  <c r="EE129" i="1"/>
  <c r="CT130" i="1"/>
  <c r="CU130" i="1" s="1"/>
  <c r="DB130" i="1"/>
  <c r="EF130" i="1"/>
  <c r="AK131" i="1"/>
  <c r="DK131" i="1"/>
  <c r="DU131" i="1"/>
  <c r="CY131" i="1"/>
  <c r="DB131" i="1" s="1"/>
  <c r="AP132" i="1"/>
  <c r="AQ132" i="1" s="1"/>
  <c r="CA132" i="1"/>
  <c r="BG133" i="1"/>
  <c r="BQ133" i="1"/>
  <c r="AQ133" i="1"/>
  <c r="AU133" i="1"/>
  <c r="AV133" i="1" s="1"/>
  <c r="CB133" i="1"/>
  <c r="CO133" i="1"/>
  <c r="CS133" i="1" s="1"/>
  <c r="CV133" i="1" s="1"/>
  <c r="DD133" i="1" s="1"/>
  <c r="BQ134" i="1"/>
  <c r="BG134" i="1"/>
  <c r="CB134" i="1"/>
  <c r="CO134" i="1"/>
  <c r="CS134" i="1" s="1"/>
  <c r="CV134" i="1" s="1"/>
  <c r="CW134" i="1"/>
  <c r="EE134" i="1"/>
  <c r="CT135" i="1"/>
  <c r="CU135" i="1" s="1"/>
  <c r="CV135" i="1" s="1"/>
  <c r="DB135" i="1"/>
  <c r="EF135" i="1"/>
  <c r="AK136" i="1"/>
  <c r="AS136" i="1"/>
  <c r="DK136" i="1"/>
  <c r="DU136" i="1"/>
  <c r="CY136" i="1"/>
  <c r="DB136" i="1" s="1"/>
  <c r="AP137" i="1"/>
  <c r="AQ137" i="1" s="1"/>
  <c r="AX137" i="1"/>
  <c r="CA137" i="1"/>
  <c r="BG138" i="1"/>
  <c r="BQ138" i="1"/>
  <c r="AU138" i="1"/>
  <c r="AV138" i="1" s="1"/>
  <c r="CB138" i="1"/>
  <c r="CO138" i="1"/>
  <c r="CS138" i="1" s="1"/>
  <c r="CV138" i="1" s="1"/>
  <c r="CW138" i="1"/>
  <c r="EE138" i="1"/>
  <c r="AV139" i="1"/>
  <c r="AW139" i="1" s="1"/>
  <c r="BA139" i="1" s="1"/>
  <c r="CT139" i="1"/>
  <c r="CU139" i="1" s="1"/>
  <c r="DB139" i="1"/>
  <c r="EF139" i="1"/>
  <c r="AK140" i="1"/>
  <c r="DK140" i="1"/>
  <c r="DU140" i="1"/>
  <c r="CY140" i="1"/>
  <c r="DB140" i="1" s="1"/>
  <c r="AP141" i="1"/>
  <c r="AQ141" i="1" s="1"/>
  <c r="DK141" i="1"/>
  <c r="DU141" i="1"/>
  <c r="CY141" i="1"/>
  <c r="DB141" i="1" s="1"/>
  <c r="AP142" i="1"/>
  <c r="AQ142" i="1" s="1"/>
  <c r="AX142" i="1"/>
  <c r="CA142" i="1"/>
  <c r="BQ143" i="1"/>
  <c r="BG143" i="1"/>
  <c r="AU143" i="1"/>
  <c r="AV143" i="1" s="1"/>
  <c r="CA143" i="1"/>
  <c r="BG144" i="1"/>
  <c r="BQ144" i="1"/>
  <c r="AU144" i="1"/>
  <c r="AV144" i="1" s="1"/>
  <c r="CA144" i="1"/>
  <c r="BG145" i="1"/>
  <c r="BQ145" i="1"/>
  <c r="AU145" i="1"/>
  <c r="AV145" i="1" s="1"/>
  <c r="CB145" i="1"/>
  <c r="CO145" i="1"/>
  <c r="CS145" i="1" s="1"/>
  <c r="CV145" i="1" s="1"/>
  <c r="CW145" i="1"/>
  <c r="EE145" i="1"/>
  <c r="DB146" i="1"/>
  <c r="EF146" i="1"/>
  <c r="AK147" i="1"/>
  <c r="DK147" i="1"/>
  <c r="DU147" i="1"/>
  <c r="CY147" i="1"/>
  <c r="DB147" i="1" s="1"/>
  <c r="AP148" i="1"/>
  <c r="AQ148" i="1" s="1"/>
  <c r="AX148" i="1"/>
  <c r="CA148" i="1"/>
  <c r="BG149" i="1"/>
  <c r="BQ149" i="1"/>
  <c r="AU149" i="1"/>
  <c r="AV149" i="1" s="1"/>
  <c r="CB149" i="1"/>
  <c r="BQ150" i="1"/>
  <c r="BG150" i="1"/>
  <c r="CB150" i="1"/>
  <c r="CT151" i="1"/>
  <c r="CU151" i="1" s="1"/>
  <c r="EE151" i="1"/>
  <c r="DB152" i="1"/>
  <c r="EE152" i="1"/>
  <c r="CT153" i="1"/>
  <c r="CU153" i="1" s="1"/>
  <c r="DB153" i="1"/>
  <c r="EF153" i="1"/>
  <c r="AK154" i="1"/>
  <c r="DK154" i="1"/>
  <c r="DU154" i="1"/>
  <c r="DW154" i="1" s="1"/>
  <c r="EA154" i="1" s="1"/>
  <c r="EB154" i="1" s="1"/>
  <c r="CY154" i="1"/>
  <c r="DB154" i="1" s="1"/>
  <c r="AP155" i="1"/>
  <c r="AQ155" i="1" s="1"/>
  <c r="CA155" i="1"/>
  <c r="BG156" i="1"/>
  <c r="BQ156" i="1"/>
  <c r="AQ156" i="1"/>
  <c r="AU156" i="1"/>
  <c r="AV156" i="1" s="1"/>
  <c r="CB156" i="1"/>
  <c r="CO156" i="1"/>
  <c r="CS156" i="1" s="1"/>
  <c r="CV156" i="1" s="1"/>
  <c r="DD156" i="1" s="1"/>
  <c r="EE156" i="1"/>
  <c r="BG157" i="1"/>
  <c r="BQ157" i="1"/>
  <c r="AU157" i="1"/>
  <c r="AV157" i="1" s="1"/>
  <c r="CB157" i="1"/>
  <c r="CO157" i="1"/>
  <c r="CS157" i="1" s="1"/>
  <c r="BQ158" i="1"/>
  <c r="BG158" i="1"/>
  <c r="AU158" i="1"/>
  <c r="AV158" i="1" s="1"/>
  <c r="CB158" i="1"/>
  <c r="BQ159" i="1"/>
  <c r="BG159" i="1"/>
  <c r="CA159" i="1"/>
  <c r="BG160" i="1"/>
  <c r="BQ160" i="1"/>
  <c r="CB160" i="1"/>
  <c r="EE160" i="1"/>
  <c r="CT161" i="1"/>
  <c r="CU161" i="1" s="1"/>
  <c r="DB161" i="1"/>
  <c r="EF161" i="1"/>
  <c r="AK162" i="1"/>
  <c r="DK162" i="1"/>
  <c r="DU162" i="1"/>
  <c r="DW162" i="1" s="1"/>
  <c r="EA162" i="1" s="1"/>
  <c r="EB162" i="1" s="1"/>
  <c r="CY162" i="1"/>
  <c r="DB162" i="1" s="1"/>
  <c r="AX163" i="1"/>
  <c r="CA163" i="1"/>
  <c r="BG164" i="1"/>
  <c r="BQ164" i="1"/>
  <c r="AU164" i="1"/>
  <c r="AV164" i="1" s="1"/>
  <c r="CB164" i="1"/>
  <c r="EE164" i="1"/>
  <c r="CT165" i="1"/>
  <c r="CU165" i="1" s="1"/>
  <c r="DB165" i="1"/>
  <c r="EE165" i="1"/>
  <c r="CT166" i="1"/>
  <c r="CU166" i="1" s="1"/>
  <c r="DB166" i="1"/>
  <c r="EE166" i="1"/>
  <c r="CT167" i="1"/>
  <c r="CU167" i="1" s="1"/>
  <c r="DB167" i="1"/>
  <c r="EF167" i="1"/>
  <c r="AK168" i="1"/>
  <c r="DK168" i="1"/>
  <c r="DU168" i="1"/>
  <c r="CY168" i="1"/>
  <c r="DB168" i="1" s="1"/>
  <c r="AP169" i="1"/>
  <c r="AQ169" i="1" s="1"/>
  <c r="CA169" i="1"/>
  <c r="BG170" i="1"/>
  <c r="BQ170" i="1"/>
  <c r="AU170" i="1"/>
  <c r="AV170" i="1" s="1"/>
  <c r="CB170" i="1"/>
  <c r="CO170" i="1"/>
  <c r="CS170" i="1" s="1"/>
  <c r="CV170" i="1" s="1"/>
  <c r="CW170" i="1"/>
  <c r="EE170" i="1"/>
  <c r="CT171" i="1"/>
  <c r="CU171" i="1" s="1"/>
  <c r="DB171" i="1"/>
  <c r="EF171" i="1"/>
  <c r="AO172" i="1"/>
  <c r="AW172" i="1" s="1"/>
  <c r="DK172" i="1"/>
  <c r="DU172" i="1"/>
  <c r="CA173" i="1"/>
  <c r="BQ174" i="1"/>
  <c r="BG174" i="1"/>
  <c r="CB174" i="1"/>
  <c r="EE174" i="1"/>
  <c r="CT175" i="1"/>
  <c r="CU175" i="1" s="1"/>
  <c r="DB175" i="1"/>
  <c r="EF175" i="1"/>
  <c r="AK176" i="1"/>
  <c r="DK176" i="1"/>
  <c r="DU176" i="1"/>
  <c r="CY176" i="1"/>
  <c r="DB176" i="1" s="1"/>
  <c r="AP177" i="1"/>
  <c r="AQ177" i="1" s="1"/>
  <c r="AX177" i="1"/>
  <c r="CA177" i="1"/>
  <c r="DD177" i="1"/>
  <c r="AP178" i="1"/>
  <c r="AQ178" i="1" s="1"/>
  <c r="CA178" i="1"/>
  <c r="BG179" i="1"/>
  <c r="BQ179" i="1"/>
  <c r="AQ179" i="1"/>
  <c r="AU179" i="1"/>
  <c r="AV179" i="1" s="1"/>
  <c r="CB179" i="1"/>
  <c r="CO179" i="1"/>
  <c r="CS179" i="1" s="1"/>
  <c r="CX179" i="1" s="1"/>
  <c r="DF179" i="1" s="1"/>
  <c r="EE179" i="1"/>
  <c r="BG180" i="1"/>
  <c r="BQ180" i="1"/>
  <c r="AU180" i="1"/>
  <c r="AV180" i="1" s="1"/>
  <c r="CB180" i="1"/>
  <c r="CO180" i="1"/>
  <c r="CS180" i="1" s="1"/>
  <c r="CV180" i="1" s="1"/>
  <c r="CW180" i="1"/>
  <c r="EE180" i="1"/>
  <c r="DB181" i="1"/>
  <c r="EF181" i="1"/>
  <c r="AK182" i="1"/>
  <c r="AS182" i="1"/>
  <c r="DB182" i="1"/>
  <c r="EF182" i="1"/>
  <c r="AK183" i="1"/>
  <c r="AS183" i="1"/>
  <c r="DK183" i="1"/>
  <c r="DU183" i="1"/>
  <c r="DW183" i="1" s="1"/>
  <c r="CY183" i="1"/>
  <c r="DB183" i="1" s="1"/>
  <c r="AP184" i="1"/>
  <c r="AQ184" i="1" s="1"/>
  <c r="AX184" i="1"/>
  <c r="DK184" i="1"/>
  <c r="DU184" i="1"/>
  <c r="CY184" i="1"/>
  <c r="DB184" i="1" s="1"/>
  <c r="AP185" i="1"/>
  <c r="AQ185" i="1" s="1"/>
  <c r="AX185" i="1"/>
  <c r="DK185" i="1"/>
  <c r="DU185" i="1"/>
  <c r="CY185" i="1"/>
  <c r="DB185" i="1" s="1"/>
  <c r="AX186" i="1"/>
  <c r="CA186" i="1"/>
  <c r="AP187" i="1"/>
  <c r="AQ187" i="1" s="1"/>
  <c r="AX187" i="1"/>
  <c r="DK187" i="1"/>
  <c r="DU187" i="1"/>
  <c r="CY187" i="1"/>
  <c r="DB187" i="1" s="1"/>
  <c r="AP188" i="1"/>
  <c r="AQ188" i="1" s="1"/>
  <c r="AX188" i="1"/>
  <c r="CA188" i="1"/>
  <c r="AP189" i="1"/>
  <c r="AQ189" i="1" s="1"/>
  <c r="AX189" i="1"/>
  <c r="DK189" i="1"/>
  <c r="DU189" i="1"/>
  <c r="CY189" i="1"/>
  <c r="DB189" i="1" s="1"/>
  <c r="CA190" i="1"/>
  <c r="BQ191" i="1"/>
  <c r="BG191" i="1"/>
  <c r="AU191" i="1"/>
  <c r="AV191" i="1" s="1"/>
  <c r="CB191" i="1"/>
  <c r="EE191" i="1"/>
  <c r="CB192" i="1"/>
  <c r="CO192" i="1"/>
  <c r="CS192" i="1" s="1"/>
  <c r="CV192" i="1" s="1"/>
  <c r="CW192" i="1"/>
  <c r="EE192" i="1"/>
  <c r="CT193" i="1"/>
  <c r="CU193" i="1" s="1"/>
  <c r="DB193" i="1"/>
  <c r="EF193" i="1"/>
  <c r="AK194" i="1"/>
  <c r="AS194" i="1"/>
  <c r="DK194" i="1"/>
  <c r="DU194" i="1"/>
  <c r="CY194" i="1"/>
  <c r="DB194" i="1" s="1"/>
  <c r="AP195" i="1"/>
  <c r="AQ195" i="1" s="1"/>
  <c r="AX195" i="1"/>
  <c r="CA195" i="1"/>
  <c r="BG196" i="1"/>
  <c r="BQ196" i="1"/>
  <c r="CB196" i="1"/>
  <c r="CO196" i="1"/>
  <c r="CS196" i="1" s="1"/>
  <c r="CV196" i="1" s="1"/>
  <c r="CW196" i="1"/>
  <c r="EE196" i="1"/>
  <c r="DB197" i="1"/>
  <c r="EF197" i="1"/>
  <c r="AK198" i="1"/>
  <c r="AS198" i="1"/>
  <c r="DK198" i="1"/>
  <c r="DU198" i="1"/>
  <c r="DW198" i="1" s="1"/>
  <c r="EA198" i="1" s="1"/>
  <c r="EB198" i="1" s="1"/>
  <c r="CY198" i="1"/>
  <c r="DB198" i="1" s="1"/>
  <c r="AX199" i="1"/>
  <c r="CA199" i="1"/>
  <c r="BG200" i="1"/>
  <c r="BQ200" i="1"/>
  <c r="AU200" i="1"/>
  <c r="AV200" i="1" s="1"/>
  <c r="CB200" i="1"/>
  <c r="CO200" i="1"/>
  <c r="CS200" i="1" s="1"/>
  <c r="CV200" i="1" s="1"/>
  <c r="CW200" i="1"/>
  <c r="EE200" i="1"/>
  <c r="CT201" i="1"/>
  <c r="CU201" i="1" s="1"/>
  <c r="DB201" i="1"/>
  <c r="EF201" i="1"/>
  <c r="AK202" i="1"/>
  <c r="DK202" i="1"/>
  <c r="DU202" i="1"/>
  <c r="CY202" i="1"/>
  <c r="DB202" i="1" s="1"/>
  <c r="AX203" i="1"/>
  <c r="CA203" i="1"/>
  <c r="BG204" i="1"/>
  <c r="BQ204" i="1"/>
  <c r="CB204" i="1"/>
  <c r="CO204" i="1"/>
  <c r="CS204" i="1" s="1"/>
  <c r="CV204" i="1" s="1"/>
  <c r="CW204" i="1"/>
  <c r="EE204" i="1"/>
  <c r="DB205" i="1"/>
  <c r="EF205" i="1"/>
  <c r="AK206" i="1"/>
  <c r="DK206" i="1"/>
  <c r="DU206" i="1"/>
  <c r="CY206" i="1"/>
  <c r="DB206" i="1" s="1"/>
  <c r="CA207" i="1"/>
  <c r="BG208" i="1"/>
  <c r="BQ208" i="1"/>
  <c r="AU208" i="1"/>
  <c r="AV208" i="1" s="1"/>
  <c r="CB208" i="1"/>
  <c r="CW208" i="1"/>
  <c r="EE208" i="1"/>
  <c r="CT209" i="1"/>
  <c r="CU209" i="1" s="1"/>
  <c r="DB209" i="1"/>
  <c r="BG210" i="1"/>
  <c r="BQ210" i="1"/>
  <c r="CB210" i="1"/>
  <c r="EE210" i="1"/>
  <c r="DB211" i="1"/>
  <c r="EE211" i="1"/>
  <c r="DB212" i="1"/>
  <c r="EF212" i="1"/>
  <c r="AK213" i="1"/>
  <c r="AS213" i="1"/>
  <c r="DK213" i="1"/>
  <c r="DU213" i="1"/>
  <c r="DW213" i="1" s="1"/>
  <c r="CU213" i="1"/>
  <c r="CV213" i="1" s="1"/>
  <c r="DD213" i="1" s="1"/>
  <c r="EF213" i="1"/>
  <c r="AK214" i="1"/>
  <c r="AS214" i="1"/>
  <c r="DB214" i="1"/>
  <c r="EF214" i="1"/>
  <c r="AK215" i="1"/>
  <c r="AS215" i="1"/>
  <c r="DK215" i="1"/>
  <c r="DU215" i="1"/>
  <c r="CY215" i="1"/>
  <c r="DB215" i="1" s="1"/>
  <c r="AP216" i="1"/>
  <c r="AQ216" i="1" s="1"/>
  <c r="AX216" i="1"/>
  <c r="DK216" i="1"/>
  <c r="DU216" i="1"/>
  <c r="CY216" i="1"/>
  <c r="DB216" i="1" s="1"/>
  <c r="AP217" i="1"/>
  <c r="AQ217" i="1" s="1"/>
  <c r="AX217" i="1"/>
  <c r="CA217" i="1"/>
  <c r="BG218" i="1"/>
  <c r="BQ218" i="1"/>
  <c r="AU218" i="1"/>
  <c r="AV218" i="1" s="1"/>
  <c r="CB218" i="1"/>
  <c r="CO218" i="1"/>
  <c r="CS218" i="1" s="1"/>
  <c r="CV218" i="1" s="1"/>
  <c r="DD218" i="1" s="1"/>
  <c r="BG219" i="1"/>
  <c r="BQ219" i="1"/>
  <c r="AU219" i="1"/>
  <c r="AV219" i="1" s="1"/>
  <c r="CB219" i="1"/>
  <c r="CW219" i="1"/>
  <c r="EE219" i="1"/>
  <c r="CT220" i="1"/>
  <c r="CU220" i="1" s="1"/>
  <c r="DB220" i="1"/>
  <c r="EF220" i="1"/>
  <c r="AK221" i="1"/>
  <c r="AS221" i="1"/>
  <c r="DK221" i="1"/>
  <c r="DU221" i="1"/>
  <c r="CY221" i="1"/>
  <c r="DB221" i="1" s="1"/>
  <c r="AX222" i="1"/>
  <c r="CA222" i="1"/>
  <c r="BQ223" i="1"/>
  <c r="BG223" i="1"/>
  <c r="CB223" i="1"/>
  <c r="CO223" i="1"/>
  <c r="CS223" i="1" s="1"/>
  <c r="CV223" i="1" s="1"/>
  <c r="CW223" i="1"/>
  <c r="EE223" i="1"/>
  <c r="AV224" i="1"/>
  <c r="DB224" i="1"/>
  <c r="EF224" i="1"/>
  <c r="AK225" i="1"/>
  <c r="AS225" i="1"/>
  <c r="DK225" i="1"/>
  <c r="DU225" i="1"/>
  <c r="DW225" i="1" s="1"/>
  <c r="CU225" i="1"/>
  <c r="CV225" i="1" s="1"/>
  <c r="DD225" i="1" s="1"/>
  <c r="AX226" i="1"/>
  <c r="CA226" i="1"/>
  <c r="CZ226" i="1"/>
  <c r="BG227" i="1"/>
  <c r="BQ227" i="1"/>
  <c r="BS227" i="1" s="1"/>
  <c r="BW227" i="1" s="1"/>
  <c r="BX227" i="1" s="1"/>
  <c r="AQ227" i="1"/>
  <c r="CA227" i="1"/>
  <c r="CZ227" i="1"/>
  <c r="BG228" i="1"/>
  <c r="BQ228" i="1"/>
  <c r="AQ228" i="1"/>
  <c r="CB228" i="1"/>
  <c r="CO228" i="1"/>
  <c r="CS228" i="1" s="1"/>
  <c r="DA228" i="1" s="1"/>
  <c r="CW228" i="1"/>
  <c r="BG229" i="1"/>
  <c r="BQ229" i="1"/>
  <c r="BS229" i="1" s="1"/>
  <c r="BW229" i="1" s="1"/>
  <c r="BX229" i="1" s="1"/>
  <c r="AQ229" i="1"/>
  <c r="CB229" i="1"/>
  <c r="CO229" i="1"/>
  <c r="CS229" i="1" s="1"/>
  <c r="CV229" i="1" s="1"/>
  <c r="CW229" i="1"/>
  <c r="EE229" i="1"/>
  <c r="AV230" i="1"/>
  <c r="DB230" i="1"/>
  <c r="EF230" i="1"/>
  <c r="AK231" i="1"/>
  <c r="AS231" i="1"/>
  <c r="DB231" i="1"/>
  <c r="EF231" i="1"/>
  <c r="AK232" i="1"/>
  <c r="AS232" i="1"/>
  <c r="DB232" i="1"/>
  <c r="EF232" i="1"/>
  <c r="AK233" i="1"/>
  <c r="AS233" i="1"/>
  <c r="DK233" i="1"/>
  <c r="DU233" i="1"/>
  <c r="AX234" i="1"/>
  <c r="CA234" i="1"/>
  <c r="CZ234" i="1"/>
  <c r="BQ235" i="1"/>
  <c r="BS235" i="1" s="1"/>
  <c r="BW235" i="1" s="1"/>
  <c r="BX235" i="1" s="1"/>
  <c r="BG235" i="1"/>
  <c r="AQ235" i="1"/>
  <c r="CB235" i="1"/>
  <c r="CO235" i="1"/>
  <c r="CS235" i="1" s="1"/>
  <c r="CV235" i="1" s="1"/>
  <c r="CW235" i="1"/>
  <c r="EE235" i="1"/>
  <c r="DB236" i="1"/>
  <c r="EF236" i="1"/>
  <c r="AK237" i="1"/>
  <c r="AS237" i="1"/>
  <c r="DK237" i="1"/>
  <c r="DU237" i="1"/>
  <c r="DW237" i="1" s="1"/>
  <c r="EF237" i="1"/>
  <c r="AK238" i="1"/>
  <c r="AS238" i="1"/>
  <c r="CT238" i="1"/>
  <c r="CU238" i="1" s="1"/>
  <c r="DB238" i="1"/>
  <c r="EF238" i="1"/>
  <c r="AK239" i="1"/>
  <c r="AS239" i="1"/>
  <c r="DK239" i="1"/>
  <c r="DU239" i="1"/>
  <c r="CY239" i="1"/>
  <c r="DB239" i="1" s="1"/>
  <c r="AP240" i="1"/>
  <c r="AQ240" i="1" s="1"/>
  <c r="AX240" i="1"/>
  <c r="CA240" i="1"/>
  <c r="DL240" i="1"/>
  <c r="DO240" i="1" s="1"/>
  <c r="EF240" i="1"/>
  <c r="EE240" i="1"/>
  <c r="CW251" i="1"/>
  <c r="CU251" i="1"/>
  <c r="CV251" i="1" s="1"/>
  <c r="CU275" i="1"/>
  <c r="CV275" i="1" s="1"/>
  <c r="CW275" i="1"/>
  <c r="CV280" i="1"/>
  <c r="CZ283" i="1"/>
  <c r="DA283" i="1" s="1"/>
  <c r="DC283" i="1"/>
  <c r="AO283" i="1"/>
  <c r="CU292" i="1"/>
  <c r="CV292" i="1" s="1"/>
  <c r="CW292" i="1"/>
  <c r="CU297" i="1"/>
  <c r="CV297" i="1" s="1"/>
  <c r="CW297" i="1"/>
  <c r="CW319" i="1"/>
  <c r="CU319" i="1"/>
  <c r="CV319" i="1" s="1"/>
  <c r="CU323" i="1"/>
  <c r="CV323" i="1" s="1"/>
  <c r="CW323" i="1"/>
  <c r="CW334" i="1"/>
  <c r="CU334" i="1"/>
  <c r="CV334" i="1" s="1"/>
  <c r="CV336" i="1"/>
  <c r="CW343" i="1"/>
  <c r="CU343" i="1"/>
  <c r="CV343" i="1" s="1"/>
  <c r="DB57" i="1"/>
  <c r="EF57" i="1"/>
  <c r="AK58" i="1"/>
  <c r="AS58" i="1"/>
  <c r="DK58" i="1"/>
  <c r="DU58" i="1"/>
  <c r="DW58" i="1" s="1"/>
  <c r="AX59" i="1"/>
  <c r="CA59" i="1"/>
  <c r="BG60" i="1"/>
  <c r="BQ60" i="1"/>
  <c r="CB60" i="1"/>
  <c r="CO60" i="1"/>
  <c r="CS60" i="1" s="1"/>
  <c r="CV60" i="1" s="1"/>
  <c r="CW60" i="1"/>
  <c r="EE60" i="1"/>
  <c r="AV61" i="1"/>
  <c r="DB61" i="1"/>
  <c r="EF61" i="1"/>
  <c r="AK62" i="1"/>
  <c r="AS62" i="1"/>
  <c r="DK62" i="1"/>
  <c r="DU62" i="1"/>
  <c r="DW62" i="1" s="1"/>
  <c r="EA62" i="1" s="1"/>
  <c r="EB62" i="1" s="1"/>
  <c r="EF62" i="1"/>
  <c r="AK63" i="1"/>
  <c r="AS63" i="1"/>
  <c r="DB63" i="1"/>
  <c r="EF63" i="1"/>
  <c r="AK64" i="1"/>
  <c r="AS64" i="1"/>
  <c r="DK64" i="1"/>
  <c r="DU64" i="1"/>
  <c r="AX65" i="1"/>
  <c r="CA65" i="1"/>
  <c r="BG66" i="1"/>
  <c r="BQ66" i="1"/>
  <c r="CB66" i="1"/>
  <c r="CO66" i="1"/>
  <c r="CS66" i="1" s="1"/>
  <c r="EE66" i="1"/>
  <c r="DB67" i="1"/>
  <c r="EF67" i="1"/>
  <c r="AK68" i="1"/>
  <c r="DK68" i="1"/>
  <c r="DU68" i="1"/>
  <c r="CA69" i="1"/>
  <c r="BG70" i="1"/>
  <c r="BQ70" i="1"/>
  <c r="CB70" i="1"/>
  <c r="CO70" i="1"/>
  <c r="CS70" i="1" s="1"/>
  <c r="CV70" i="1" s="1"/>
  <c r="CW70" i="1"/>
  <c r="EE70" i="1"/>
  <c r="DB71" i="1"/>
  <c r="EF71" i="1"/>
  <c r="AK72" i="1"/>
  <c r="DK72" i="1"/>
  <c r="DU72" i="1"/>
  <c r="DW72" i="1" s="1"/>
  <c r="AX73" i="1"/>
  <c r="CA73" i="1"/>
  <c r="BQ74" i="1"/>
  <c r="BG74" i="1"/>
  <c r="CB74" i="1"/>
  <c r="CW74" i="1"/>
  <c r="EE74" i="1"/>
  <c r="DB75" i="1"/>
  <c r="EF75" i="1"/>
  <c r="AK76" i="1"/>
  <c r="AS76" i="1"/>
  <c r="DK76" i="1"/>
  <c r="DU76" i="1"/>
  <c r="DW76" i="1" s="1"/>
  <c r="AX77" i="1"/>
  <c r="DK77" i="1"/>
  <c r="DU77" i="1"/>
  <c r="DW77" i="1" s="1"/>
  <c r="EA77" i="1" s="1"/>
  <c r="EB77" i="1" s="1"/>
  <c r="AX78" i="1"/>
  <c r="DK78" i="1"/>
  <c r="DU78" i="1"/>
  <c r="CA79" i="1"/>
  <c r="BG80" i="1"/>
  <c r="BQ80" i="1"/>
  <c r="CA80" i="1"/>
  <c r="BG81" i="1"/>
  <c r="BQ81" i="1"/>
  <c r="CB81" i="1"/>
  <c r="EE81" i="1"/>
  <c r="DB82" i="1"/>
  <c r="EF82" i="1"/>
  <c r="AK83" i="1"/>
  <c r="DK83" i="1"/>
  <c r="DU83" i="1"/>
  <c r="AX84" i="1"/>
  <c r="DK84" i="1"/>
  <c r="DU84" i="1"/>
  <c r="DW84" i="1" s="1"/>
  <c r="EA84" i="1" s="1"/>
  <c r="EB84" i="1" s="1"/>
  <c r="AX85" i="1"/>
  <c r="CA85" i="1"/>
  <c r="BQ86" i="1"/>
  <c r="BG86" i="1"/>
  <c r="CB86" i="1"/>
  <c r="CO86" i="1"/>
  <c r="CS86" i="1" s="1"/>
  <c r="CV86" i="1" s="1"/>
  <c r="CW86" i="1"/>
  <c r="BG87" i="1"/>
  <c r="BQ87" i="1"/>
  <c r="CB87" i="1"/>
  <c r="CW87" i="1"/>
  <c r="EE87" i="1"/>
  <c r="DB88" i="1"/>
  <c r="EF88" i="1"/>
  <c r="AK89" i="1"/>
  <c r="DK89" i="1"/>
  <c r="DU89" i="1"/>
  <c r="AX90" i="1"/>
  <c r="CA90" i="1"/>
  <c r="BQ91" i="1"/>
  <c r="BG91" i="1"/>
  <c r="CB91" i="1"/>
  <c r="CO91" i="1"/>
  <c r="CW91" i="1"/>
  <c r="BG92" i="1"/>
  <c r="BQ92" i="1"/>
  <c r="CB92" i="1"/>
  <c r="CO92" i="1"/>
  <c r="CS92" i="1" s="1"/>
  <c r="EE92" i="1"/>
  <c r="DB93" i="1"/>
  <c r="EF93" i="1"/>
  <c r="AK94" i="1"/>
  <c r="DK94" i="1"/>
  <c r="DU94" i="1"/>
  <c r="CU94" i="1"/>
  <c r="CA95" i="1"/>
  <c r="BG96" i="1"/>
  <c r="BQ96" i="1"/>
  <c r="CB96" i="1"/>
  <c r="CO96" i="1"/>
  <c r="CS96" i="1" s="1"/>
  <c r="CV96" i="1" s="1"/>
  <c r="CW96" i="1"/>
  <c r="EE96" i="1"/>
  <c r="DB97" i="1"/>
  <c r="EF97" i="1"/>
  <c r="AK98" i="1"/>
  <c r="DK98" i="1"/>
  <c r="DU98" i="1"/>
  <c r="AX99" i="1"/>
  <c r="CA99" i="1"/>
  <c r="BG100" i="1"/>
  <c r="BQ100" i="1"/>
  <c r="CB100" i="1"/>
  <c r="CO100" i="1"/>
  <c r="CS100" i="1" s="1"/>
  <c r="CV100" i="1" s="1"/>
  <c r="CW100" i="1"/>
  <c r="EE100" i="1"/>
  <c r="DB101" i="1"/>
  <c r="EF101" i="1"/>
  <c r="AK102" i="1"/>
  <c r="DK102" i="1"/>
  <c r="DU102" i="1"/>
  <c r="EF102" i="1"/>
  <c r="AK103" i="1"/>
  <c r="DK103" i="1"/>
  <c r="DU103" i="1"/>
  <c r="CA104" i="1"/>
  <c r="BG105" i="1"/>
  <c r="BQ105" i="1"/>
  <c r="CB105" i="1"/>
  <c r="CO105" i="1"/>
  <c r="CS105" i="1" s="1"/>
  <c r="CX105" i="1" s="1"/>
  <c r="DF105" i="1" s="1"/>
  <c r="EE105" i="1"/>
  <c r="CB106" i="1"/>
  <c r="CO106" i="1"/>
  <c r="BQ107" i="1"/>
  <c r="BG107" i="1"/>
  <c r="CA107" i="1"/>
  <c r="AX108" i="1"/>
  <c r="CA108" i="1"/>
  <c r="BG109" i="1"/>
  <c r="BQ109" i="1"/>
  <c r="CA109" i="1"/>
  <c r="BG110" i="1"/>
  <c r="BQ110" i="1"/>
  <c r="CB110" i="1"/>
  <c r="EE110" i="1"/>
  <c r="DB111" i="1"/>
  <c r="EF111" i="1"/>
  <c r="AK112" i="1"/>
  <c r="DK112" i="1"/>
  <c r="DU112" i="1"/>
  <c r="AX113" i="1"/>
  <c r="DK113" i="1"/>
  <c r="DU113" i="1"/>
  <c r="AX114" i="1"/>
  <c r="CA114" i="1"/>
  <c r="BG115" i="1"/>
  <c r="BQ115" i="1"/>
  <c r="CA115" i="1"/>
  <c r="BG116" i="1"/>
  <c r="BQ116" i="1"/>
  <c r="CB116" i="1"/>
  <c r="CO116" i="1"/>
  <c r="CS116" i="1" s="1"/>
  <c r="CV116" i="1" s="1"/>
  <c r="CW116" i="1"/>
  <c r="EE116" i="1"/>
  <c r="AV117" i="1"/>
  <c r="DB117" i="1"/>
  <c r="EF117" i="1"/>
  <c r="AK118" i="1"/>
  <c r="AS118" i="1"/>
  <c r="DB118" i="1"/>
  <c r="EF118" i="1"/>
  <c r="AS119" i="1"/>
  <c r="DB119" i="1"/>
  <c r="EF119" i="1"/>
  <c r="AK120" i="1"/>
  <c r="DK120" i="1"/>
  <c r="DU120" i="1"/>
  <c r="DK121" i="1"/>
  <c r="DU121" i="1"/>
  <c r="DK122" i="1"/>
  <c r="DU122" i="1"/>
  <c r="EF122" i="1"/>
  <c r="AK123" i="1"/>
  <c r="DK123" i="1"/>
  <c r="DU123" i="1"/>
  <c r="AX124" i="1"/>
  <c r="CA124" i="1"/>
  <c r="BG125" i="1"/>
  <c r="BQ125" i="1"/>
  <c r="CA125" i="1"/>
  <c r="BG126" i="1"/>
  <c r="BQ126" i="1"/>
  <c r="CA126" i="1"/>
  <c r="CA127" i="1"/>
  <c r="BG128" i="1"/>
  <c r="BQ128" i="1"/>
  <c r="CB128" i="1"/>
  <c r="EE128" i="1"/>
  <c r="EF129" i="1"/>
  <c r="AK130" i="1"/>
  <c r="DK130" i="1"/>
  <c r="DU130" i="1"/>
  <c r="AX131" i="1"/>
  <c r="CA131" i="1"/>
  <c r="BG132" i="1"/>
  <c r="BQ132" i="1"/>
  <c r="CB132" i="1"/>
  <c r="EE132" i="1"/>
  <c r="DB133" i="1"/>
  <c r="EE133" i="1"/>
  <c r="DB134" i="1"/>
  <c r="EF134" i="1"/>
  <c r="AK135" i="1"/>
  <c r="DK135" i="1"/>
  <c r="DU135" i="1"/>
  <c r="AX136" i="1"/>
  <c r="CA136" i="1"/>
  <c r="BG137" i="1"/>
  <c r="BQ137" i="1"/>
  <c r="CB137" i="1"/>
  <c r="CW137" i="1"/>
  <c r="EE137" i="1"/>
  <c r="DB138" i="1"/>
  <c r="EF138" i="1"/>
  <c r="AS139" i="1"/>
  <c r="DK139" i="1"/>
  <c r="DU139" i="1"/>
  <c r="CA140" i="1"/>
  <c r="BQ141" i="1"/>
  <c r="BG141" i="1"/>
  <c r="CA141" i="1"/>
  <c r="BQ142" i="1"/>
  <c r="BG142" i="1"/>
  <c r="CB142" i="1"/>
  <c r="EE142" i="1"/>
  <c r="CB143" i="1"/>
  <c r="EE143" i="1"/>
  <c r="CB144" i="1"/>
  <c r="CO144" i="1"/>
  <c r="CS144" i="1" s="1"/>
  <c r="CV144" i="1" s="1"/>
  <c r="CW144" i="1"/>
  <c r="EE144" i="1"/>
  <c r="DB145" i="1"/>
  <c r="EF145" i="1"/>
  <c r="AK146" i="1"/>
  <c r="AS146" i="1"/>
  <c r="DK146" i="1"/>
  <c r="DU146" i="1"/>
  <c r="DW146" i="1" s="1"/>
  <c r="EA146" i="1" s="1"/>
  <c r="EB146" i="1" s="1"/>
  <c r="AX147" i="1"/>
  <c r="CA147" i="1"/>
  <c r="BG148" i="1"/>
  <c r="BQ148" i="1"/>
  <c r="CB148" i="1"/>
  <c r="EE148" i="1"/>
  <c r="CX149" i="1"/>
  <c r="DF149" i="1" s="1"/>
  <c r="EE149" i="1"/>
  <c r="CX150" i="1"/>
  <c r="DF150" i="1" s="1"/>
  <c r="AK151" i="1"/>
  <c r="DK151" i="1"/>
  <c r="DU151" i="1"/>
  <c r="EF151" i="1"/>
  <c r="AK152" i="1"/>
  <c r="DK152" i="1"/>
  <c r="DU152" i="1"/>
  <c r="EF152" i="1"/>
  <c r="AK153" i="1"/>
  <c r="DK153" i="1"/>
  <c r="DU153" i="1"/>
  <c r="AX154" i="1"/>
  <c r="CA154" i="1"/>
  <c r="BQ155" i="1"/>
  <c r="BG155" i="1"/>
  <c r="CB155" i="1"/>
  <c r="EE155" i="1"/>
  <c r="DB156" i="1"/>
  <c r="EF156" i="1"/>
  <c r="DB157" i="1"/>
  <c r="EE157" i="1"/>
  <c r="DB158" i="1"/>
  <c r="EE158" i="1"/>
  <c r="CB159" i="1"/>
  <c r="CO159" i="1"/>
  <c r="CS159" i="1" s="1"/>
  <c r="CV159" i="1" s="1"/>
  <c r="CW159" i="1"/>
  <c r="EE159" i="1"/>
  <c r="DB160" i="1"/>
  <c r="EF160" i="1"/>
  <c r="AK161" i="1"/>
  <c r="DK161" i="1"/>
  <c r="DU161" i="1"/>
  <c r="AX162" i="1"/>
  <c r="CA162" i="1"/>
  <c r="BG163" i="1"/>
  <c r="BQ163" i="1"/>
  <c r="CB163" i="1"/>
  <c r="CO163" i="1"/>
  <c r="CS163" i="1" s="1"/>
  <c r="CV163" i="1" s="1"/>
  <c r="CW163" i="1"/>
  <c r="EE163" i="1"/>
  <c r="DB164" i="1"/>
  <c r="EF164" i="1"/>
  <c r="AK165" i="1"/>
  <c r="DK165" i="1"/>
  <c r="DU165" i="1"/>
  <c r="EF165" i="1"/>
  <c r="AK166" i="1"/>
  <c r="DK166" i="1"/>
  <c r="DU166" i="1"/>
  <c r="EF166" i="1"/>
  <c r="AK167" i="1"/>
  <c r="DK167" i="1"/>
  <c r="DU167" i="1"/>
  <c r="AX168" i="1"/>
  <c r="CA168" i="1"/>
  <c r="BG169" i="1"/>
  <c r="BQ169" i="1"/>
  <c r="CB169" i="1"/>
  <c r="EE169" i="1"/>
  <c r="DB170" i="1"/>
  <c r="EF170" i="1"/>
  <c r="AK171" i="1"/>
  <c r="DK171" i="1"/>
  <c r="DU171" i="1"/>
  <c r="AX172" i="1"/>
  <c r="CA172" i="1"/>
  <c r="BG173" i="1"/>
  <c r="BQ173" i="1"/>
  <c r="CB173" i="1"/>
  <c r="CO173" i="1"/>
  <c r="CS173" i="1" s="1"/>
  <c r="CV173" i="1" s="1"/>
  <c r="CW173" i="1"/>
  <c r="EE173" i="1"/>
  <c r="DB174" i="1"/>
  <c r="EF174" i="1"/>
  <c r="AK175" i="1"/>
  <c r="DK175" i="1"/>
  <c r="DU175" i="1"/>
  <c r="CA176" i="1"/>
  <c r="BG177" i="1"/>
  <c r="BQ177" i="1"/>
  <c r="CB177" i="1"/>
  <c r="BG178" i="1"/>
  <c r="BQ178" i="1"/>
  <c r="CB178" i="1"/>
  <c r="EE178" i="1"/>
  <c r="EF179" i="1"/>
  <c r="DB180" i="1"/>
  <c r="EF180" i="1"/>
  <c r="AK181" i="1"/>
  <c r="DK181" i="1"/>
  <c r="DU181" i="1"/>
  <c r="DK182" i="1"/>
  <c r="DU182" i="1"/>
  <c r="CA183" i="1"/>
  <c r="BG184" i="1"/>
  <c r="BQ184" i="1"/>
  <c r="CA184" i="1"/>
  <c r="BG185" i="1"/>
  <c r="BQ185" i="1"/>
  <c r="CA185" i="1"/>
  <c r="BQ186" i="1"/>
  <c r="BG186" i="1"/>
  <c r="CB186" i="1"/>
  <c r="CO186" i="1"/>
  <c r="CS186" i="1" s="1"/>
  <c r="BG187" i="1"/>
  <c r="BQ187" i="1"/>
  <c r="CA187" i="1"/>
  <c r="BG188" i="1"/>
  <c r="BQ188" i="1"/>
  <c r="CB188" i="1"/>
  <c r="CW188" i="1"/>
  <c r="EE188" i="1"/>
  <c r="BQ189" i="1"/>
  <c r="BG189" i="1"/>
  <c r="CA189" i="1"/>
  <c r="BG190" i="1"/>
  <c r="BQ190" i="1"/>
  <c r="CB190" i="1"/>
  <c r="CO190" i="1"/>
  <c r="CS190" i="1" s="1"/>
  <c r="CV190" i="1" s="1"/>
  <c r="CW190" i="1"/>
  <c r="EE190" i="1"/>
  <c r="DB191" i="1"/>
  <c r="EF191" i="1"/>
  <c r="AK192" i="1"/>
  <c r="AS192" i="1"/>
  <c r="DB192" i="1"/>
  <c r="EF192" i="1"/>
  <c r="AK193" i="1"/>
  <c r="DK193" i="1"/>
  <c r="DU193" i="1"/>
  <c r="AX194" i="1"/>
  <c r="CA194" i="1"/>
  <c r="BG195" i="1"/>
  <c r="BQ195" i="1"/>
  <c r="CB195" i="1"/>
  <c r="CW195" i="1"/>
  <c r="EE195" i="1"/>
  <c r="DB196" i="1"/>
  <c r="EF196" i="1"/>
  <c r="AK197" i="1"/>
  <c r="DK197" i="1"/>
  <c r="DU197" i="1"/>
  <c r="AX198" i="1"/>
  <c r="CA198" i="1"/>
  <c r="BQ199" i="1"/>
  <c r="BG199" i="1"/>
  <c r="CB199" i="1"/>
  <c r="CW199" i="1"/>
  <c r="EE199" i="1"/>
  <c r="DB200" i="1"/>
  <c r="EF200" i="1"/>
  <c r="AK201" i="1"/>
  <c r="DK201" i="1"/>
  <c r="DU201" i="1"/>
  <c r="CA202" i="1"/>
  <c r="BQ203" i="1"/>
  <c r="BG203" i="1"/>
  <c r="CB203" i="1"/>
  <c r="CO203" i="1"/>
  <c r="CS203" i="1" s="1"/>
  <c r="CV203" i="1" s="1"/>
  <c r="CW203" i="1"/>
  <c r="EE203" i="1"/>
  <c r="DB204" i="1"/>
  <c r="EF204" i="1"/>
  <c r="AK205" i="1"/>
  <c r="DK205" i="1"/>
  <c r="DU205" i="1"/>
  <c r="AX206" i="1"/>
  <c r="CA206" i="1"/>
  <c r="BG207" i="1"/>
  <c r="BQ207" i="1"/>
  <c r="CB207" i="1"/>
  <c r="CO207" i="1"/>
  <c r="CS207" i="1" s="1"/>
  <c r="CV207" i="1" s="1"/>
  <c r="CW207" i="1"/>
  <c r="EE207" i="1"/>
  <c r="DB208" i="1"/>
  <c r="EF208" i="1"/>
  <c r="AK209" i="1"/>
  <c r="DK209" i="1"/>
  <c r="DU209" i="1"/>
  <c r="EE209" i="1"/>
  <c r="DB210" i="1"/>
  <c r="EF210" i="1"/>
  <c r="AK211" i="1"/>
  <c r="AS211" i="1"/>
  <c r="DK211" i="1"/>
  <c r="DU211" i="1"/>
  <c r="EF211" i="1"/>
  <c r="AK212" i="1"/>
  <c r="AS212" i="1"/>
  <c r="DK212" i="1"/>
  <c r="DU212" i="1"/>
  <c r="AX213" i="1"/>
  <c r="CA213" i="1"/>
  <c r="DK214" i="1"/>
  <c r="DU214" i="1"/>
  <c r="CA215" i="1"/>
  <c r="BG216" i="1"/>
  <c r="BQ216" i="1"/>
  <c r="CA216" i="1"/>
  <c r="BG217" i="1"/>
  <c r="BQ217" i="1"/>
  <c r="CB217" i="1"/>
  <c r="EE217" i="1"/>
  <c r="DB218" i="1"/>
  <c r="EE218" i="1"/>
  <c r="DB219" i="1"/>
  <c r="EF219" i="1"/>
  <c r="AK220" i="1"/>
  <c r="DK220" i="1"/>
  <c r="DU220" i="1"/>
  <c r="AX221" i="1"/>
  <c r="CA221" i="1"/>
  <c r="BQ222" i="1"/>
  <c r="BS222" i="1" s="1"/>
  <c r="BW222" i="1" s="1"/>
  <c r="BX222" i="1" s="1"/>
  <c r="BG222" i="1"/>
  <c r="CB222" i="1"/>
  <c r="CW222" i="1"/>
  <c r="EE222" i="1"/>
  <c r="DB223" i="1"/>
  <c r="EF223" i="1"/>
  <c r="AK224" i="1"/>
  <c r="AS224" i="1"/>
  <c r="DK224" i="1"/>
  <c r="DU224" i="1"/>
  <c r="AX225" i="1"/>
  <c r="CA225" i="1"/>
  <c r="BG226" i="1"/>
  <c r="BQ226" i="1"/>
  <c r="CB226" i="1"/>
  <c r="CO226" i="1"/>
  <c r="CS226" i="1" s="1"/>
  <c r="CV226" i="1" s="1"/>
  <c r="CW226" i="1"/>
  <c r="EE226" i="1"/>
  <c r="CB227" i="1"/>
  <c r="CO227" i="1"/>
  <c r="CS227" i="1" s="1"/>
  <c r="DC227" i="1" s="1"/>
  <c r="CW227" i="1"/>
  <c r="EE227" i="1"/>
  <c r="DB228" i="1"/>
  <c r="EE228" i="1"/>
  <c r="DB229" i="1"/>
  <c r="DC229" i="1" s="1"/>
  <c r="DG229" i="1" s="1"/>
  <c r="EF229" i="1"/>
  <c r="AK230" i="1"/>
  <c r="AS230" i="1"/>
  <c r="DK230" i="1"/>
  <c r="DU230" i="1"/>
  <c r="DW230" i="1" s="1"/>
  <c r="EA230" i="1" s="1"/>
  <c r="EB230" i="1" s="1"/>
  <c r="AX231" i="1"/>
  <c r="DK231" i="1"/>
  <c r="DU231" i="1"/>
  <c r="AX232" i="1"/>
  <c r="DK232" i="1"/>
  <c r="DU232" i="1"/>
  <c r="CA233" i="1"/>
  <c r="BQ234" i="1"/>
  <c r="BG234" i="1"/>
  <c r="CB234" i="1"/>
  <c r="CO234" i="1"/>
  <c r="CS234" i="1" s="1"/>
  <c r="DC234" i="1" s="1"/>
  <c r="DG234" i="1" s="1"/>
  <c r="CW234" i="1"/>
  <c r="EE234" i="1"/>
  <c r="DB235" i="1"/>
  <c r="EF235" i="1"/>
  <c r="AK236" i="1"/>
  <c r="DK236" i="1"/>
  <c r="DU236" i="1"/>
  <c r="CA237" i="1"/>
  <c r="DD237" i="1"/>
  <c r="DK238" i="1"/>
  <c r="DU238" i="1"/>
  <c r="AX239" i="1"/>
  <c r="CA239" i="1"/>
  <c r="BG240" i="1"/>
  <c r="BQ240" i="1"/>
  <c r="CB240" i="1"/>
  <c r="CU241" i="1"/>
  <c r="CV241" i="1" s="1"/>
  <c r="CW241" i="1"/>
  <c r="CV248" i="1"/>
  <c r="CW253" i="1"/>
  <c r="CU253" i="1"/>
  <c r="CV253" i="1" s="1"/>
  <c r="CZ259" i="1"/>
  <c r="DA259" i="1" s="1"/>
  <c r="AO259" i="1"/>
  <c r="AR259" i="1" s="1"/>
  <c r="CV261" i="1"/>
  <c r="CU269" i="1"/>
  <c r="CV269" i="1" s="1"/>
  <c r="CW269" i="1"/>
  <c r="CV270" i="1"/>
  <c r="CX278" i="1"/>
  <c r="CW283" i="1"/>
  <c r="CU283" i="1"/>
  <c r="CV283" i="1" s="1"/>
  <c r="CU285" i="1"/>
  <c r="CV285" i="1" s="1"/>
  <c r="CW285" i="1"/>
  <c r="CW301" i="1"/>
  <c r="CU301" i="1"/>
  <c r="CV301" i="1" s="1"/>
  <c r="CU305" i="1"/>
  <c r="CW305" i="1"/>
  <c r="CV309" i="1"/>
  <c r="AX310" i="1"/>
  <c r="AV310" i="1"/>
  <c r="CW320" i="1"/>
  <c r="CU320" i="1"/>
  <c r="CV320" i="1" s="1"/>
  <c r="CW328" i="1"/>
  <c r="CU328" i="1"/>
  <c r="CV328" i="1" s="1"/>
  <c r="CV332" i="1"/>
  <c r="CW335" i="1"/>
  <c r="CU335" i="1"/>
  <c r="CV335" i="1" s="1"/>
  <c r="CW339" i="1"/>
  <c r="CU339" i="1"/>
  <c r="CV339" i="1" s="1"/>
  <c r="CX340" i="1"/>
  <c r="CU346" i="1"/>
  <c r="CV346" i="1" s="1"/>
  <c r="CW346" i="1"/>
  <c r="CW349" i="1"/>
  <c r="CU349" i="1"/>
  <c r="CV349" i="1" s="1"/>
  <c r="DK57" i="1"/>
  <c r="DU57" i="1"/>
  <c r="AX58" i="1"/>
  <c r="CA58" i="1"/>
  <c r="BQ59" i="1"/>
  <c r="BS59" i="1" s="1"/>
  <c r="BW59" i="1" s="1"/>
  <c r="BX59" i="1" s="1"/>
  <c r="BG59" i="1"/>
  <c r="CB59" i="1"/>
  <c r="CO59" i="1"/>
  <c r="CS59" i="1" s="1"/>
  <c r="CV59" i="1" s="1"/>
  <c r="CW59" i="1"/>
  <c r="EE59" i="1"/>
  <c r="DB60" i="1"/>
  <c r="EF60" i="1"/>
  <c r="AK61" i="1"/>
  <c r="AS61" i="1"/>
  <c r="DK61" i="1"/>
  <c r="DU61" i="1"/>
  <c r="AX62" i="1"/>
  <c r="CA62" i="1"/>
  <c r="DK63" i="1"/>
  <c r="DU63" i="1"/>
  <c r="CA64" i="1"/>
  <c r="BG65" i="1"/>
  <c r="BQ65" i="1"/>
  <c r="CB65" i="1"/>
  <c r="EE65" i="1"/>
  <c r="DB66" i="1"/>
  <c r="EF66" i="1"/>
  <c r="AK67" i="1"/>
  <c r="AS67" i="1"/>
  <c r="DK67" i="1"/>
  <c r="DU67" i="1"/>
  <c r="AX68" i="1"/>
  <c r="CA68" i="1"/>
  <c r="BG69" i="1"/>
  <c r="BQ69" i="1"/>
  <c r="BS69" i="1" s="1"/>
  <c r="BW69" i="1" s="1"/>
  <c r="BX69" i="1" s="1"/>
  <c r="CB69" i="1"/>
  <c r="CO69" i="1"/>
  <c r="CS69" i="1" s="1"/>
  <c r="CV69" i="1" s="1"/>
  <c r="CW69" i="1"/>
  <c r="EE69" i="1"/>
  <c r="DB70" i="1"/>
  <c r="EF70" i="1"/>
  <c r="AK71" i="1"/>
  <c r="AS71" i="1"/>
  <c r="DK71" i="1"/>
  <c r="DU71" i="1"/>
  <c r="AX72" i="1"/>
  <c r="CA72" i="1"/>
  <c r="BG73" i="1"/>
  <c r="BQ73" i="1"/>
  <c r="CB73" i="1"/>
  <c r="CO73" i="1"/>
  <c r="CS73" i="1" s="1"/>
  <c r="CV73" i="1" s="1"/>
  <c r="CW73" i="1"/>
  <c r="EE73" i="1"/>
  <c r="EF74" i="1"/>
  <c r="AK75" i="1"/>
  <c r="DK75" i="1"/>
  <c r="DU75" i="1"/>
  <c r="DW75" i="1" s="1"/>
  <c r="AX76" i="1"/>
  <c r="CA76" i="1"/>
  <c r="BG77" i="1"/>
  <c r="BQ77" i="1"/>
  <c r="CA77" i="1"/>
  <c r="BG78" i="1"/>
  <c r="BQ78" i="1"/>
  <c r="CA78" i="1"/>
  <c r="BQ79" i="1"/>
  <c r="BG79" i="1"/>
  <c r="CB79" i="1"/>
  <c r="CO79" i="1"/>
  <c r="CS79" i="1" s="1"/>
  <c r="CV79" i="1" s="1"/>
  <c r="CW79" i="1"/>
  <c r="EE79" i="1"/>
  <c r="CB80" i="1"/>
  <c r="CO80" i="1"/>
  <c r="CS80" i="1" s="1"/>
  <c r="CV80" i="1" s="1"/>
  <c r="CW80" i="1"/>
  <c r="EE80" i="1"/>
  <c r="DB81" i="1"/>
  <c r="EF81" i="1"/>
  <c r="AK82" i="1"/>
  <c r="DK82" i="1"/>
  <c r="DU82" i="1"/>
  <c r="CA83" i="1"/>
  <c r="BG84" i="1"/>
  <c r="BQ84" i="1"/>
  <c r="CA84" i="1"/>
  <c r="BG85" i="1"/>
  <c r="BQ85" i="1"/>
  <c r="CB85" i="1"/>
  <c r="EE85" i="1"/>
  <c r="DB86" i="1"/>
  <c r="EE86" i="1"/>
  <c r="DB87" i="1"/>
  <c r="EF87" i="1"/>
  <c r="AK88" i="1"/>
  <c r="DK88" i="1"/>
  <c r="DU88" i="1"/>
  <c r="CA89" i="1"/>
  <c r="BG90" i="1"/>
  <c r="BQ90" i="1"/>
  <c r="CB90" i="1"/>
  <c r="EE90" i="1"/>
  <c r="DB91" i="1"/>
  <c r="EE91" i="1"/>
  <c r="DB92" i="1"/>
  <c r="EF92" i="1"/>
  <c r="AK93" i="1"/>
  <c r="AS93" i="1"/>
  <c r="DK93" i="1"/>
  <c r="DU93" i="1"/>
  <c r="AX94" i="1"/>
  <c r="CA94" i="1"/>
  <c r="BQ95" i="1"/>
  <c r="BS95" i="1" s="1"/>
  <c r="BW95" i="1" s="1"/>
  <c r="BX95" i="1" s="1"/>
  <c r="BG95" i="1"/>
  <c r="CB95" i="1"/>
  <c r="EE95" i="1"/>
  <c r="DB96" i="1"/>
  <c r="EF96" i="1"/>
  <c r="AK97" i="1"/>
  <c r="AS97" i="1"/>
  <c r="DK97" i="1"/>
  <c r="DU97" i="1"/>
  <c r="AX98" i="1"/>
  <c r="CA98" i="1"/>
  <c r="BG99" i="1"/>
  <c r="BQ99" i="1"/>
  <c r="BS99" i="1" s="1"/>
  <c r="BW99" i="1" s="1"/>
  <c r="BX99" i="1" s="1"/>
  <c r="CB99" i="1"/>
  <c r="CO99" i="1"/>
  <c r="CS99" i="1" s="1"/>
  <c r="CV99" i="1" s="1"/>
  <c r="CW99" i="1"/>
  <c r="EE99" i="1"/>
  <c r="DB100" i="1"/>
  <c r="EF100" i="1"/>
  <c r="AK101" i="1"/>
  <c r="AS101" i="1"/>
  <c r="DK101" i="1"/>
  <c r="DU101" i="1"/>
  <c r="AX102" i="1"/>
  <c r="CA102" i="1"/>
  <c r="CA103" i="1"/>
  <c r="BG104" i="1"/>
  <c r="BQ104" i="1"/>
  <c r="CB104" i="1"/>
  <c r="EE104" i="1"/>
  <c r="DB105" i="1"/>
  <c r="EF105" i="1"/>
  <c r="AK106" i="1"/>
  <c r="AS106" i="1"/>
  <c r="DB106" i="1"/>
  <c r="EE106" i="1"/>
  <c r="CB107" i="1"/>
  <c r="CO107" i="1"/>
  <c r="CS107" i="1" s="1"/>
  <c r="CV107" i="1" s="1"/>
  <c r="CW107" i="1"/>
  <c r="BG108" i="1"/>
  <c r="BQ108" i="1"/>
  <c r="CB108" i="1"/>
  <c r="EE108" i="1"/>
  <c r="CB109" i="1"/>
  <c r="CO109" i="1"/>
  <c r="CS109" i="1" s="1"/>
  <c r="CV109" i="1" s="1"/>
  <c r="CW109" i="1"/>
  <c r="EE109" i="1"/>
  <c r="DB110" i="1"/>
  <c r="EF110" i="1"/>
  <c r="AK111" i="1"/>
  <c r="DK111" i="1"/>
  <c r="DU111" i="1"/>
  <c r="DW111" i="1" s="1"/>
  <c r="EA111" i="1" s="1"/>
  <c r="EB111" i="1" s="1"/>
  <c r="CA112" i="1"/>
  <c r="BG113" i="1"/>
  <c r="BQ113" i="1"/>
  <c r="BS113" i="1" s="1"/>
  <c r="BW113" i="1" s="1"/>
  <c r="BX113" i="1" s="1"/>
  <c r="CA113" i="1"/>
  <c r="BG114" i="1"/>
  <c r="BQ114" i="1"/>
  <c r="CB114" i="1"/>
  <c r="EE114" i="1"/>
  <c r="CB115" i="1"/>
  <c r="EE115" i="1"/>
  <c r="DB116" i="1"/>
  <c r="EF116" i="1"/>
  <c r="AK117" i="1"/>
  <c r="AS117" i="1"/>
  <c r="DK117" i="1"/>
  <c r="DU117" i="1"/>
  <c r="DW117" i="1" s="1"/>
  <c r="AX118" i="1"/>
  <c r="DK118" i="1"/>
  <c r="DU118" i="1"/>
  <c r="AX119" i="1"/>
  <c r="DK119" i="1"/>
  <c r="DU119" i="1"/>
  <c r="CA120" i="1"/>
  <c r="BG121" i="1"/>
  <c r="BQ121" i="1"/>
  <c r="BS121" i="1" s="1"/>
  <c r="BW121" i="1" s="1"/>
  <c r="BX121" i="1" s="1"/>
  <c r="CA121" i="1"/>
  <c r="BQ122" i="1"/>
  <c r="BG122" i="1"/>
  <c r="CA122" i="1"/>
  <c r="CA123" i="1"/>
  <c r="BG124" i="1"/>
  <c r="BQ124" i="1"/>
  <c r="CB124" i="1"/>
  <c r="EE124" i="1"/>
  <c r="CB125" i="1"/>
  <c r="CW125" i="1"/>
  <c r="EE125" i="1"/>
  <c r="CB126" i="1"/>
  <c r="CO126" i="1"/>
  <c r="CS126" i="1" s="1"/>
  <c r="CV126" i="1" s="1"/>
  <c r="DD126" i="1" s="1"/>
  <c r="BQ127" i="1"/>
  <c r="BS127" i="1" s="1"/>
  <c r="BW127" i="1" s="1"/>
  <c r="BX127" i="1" s="1"/>
  <c r="BG127" i="1"/>
  <c r="CB127" i="1"/>
  <c r="CO127" i="1"/>
  <c r="CS127" i="1" s="1"/>
  <c r="CV127" i="1" s="1"/>
  <c r="CW127" i="1"/>
  <c r="EE127" i="1"/>
  <c r="DB128" i="1"/>
  <c r="EF128" i="1"/>
  <c r="AK129" i="1"/>
  <c r="AS129" i="1"/>
  <c r="DK129" i="1"/>
  <c r="DU129" i="1"/>
  <c r="DW129" i="1" s="1"/>
  <c r="EA129" i="1" s="1"/>
  <c r="EB129" i="1" s="1"/>
  <c r="CA130" i="1"/>
  <c r="BG131" i="1"/>
  <c r="BQ131" i="1"/>
  <c r="BS131" i="1" s="1"/>
  <c r="BW131" i="1" s="1"/>
  <c r="BX131" i="1" s="1"/>
  <c r="CB131" i="1"/>
  <c r="CO131" i="1"/>
  <c r="CS131" i="1" s="1"/>
  <c r="CV131" i="1" s="1"/>
  <c r="EE131" i="1"/>
  <c r="EF132" i="1"/>
  <c r="AK133" i="1"/>
  <c r="DK133" i="1"/>
  <c r="DU133" i="1"/>
  <c r="EF133" i="1"/>
  <c r="AK134" i="1"/>
  <c r="DK134" i="1"/>
  <c r="DU134" i="1"/>
  <c r="AX135" i="1"/>
  <c r="CA135" i="1"/>
  <c r="BG136" i="1"/>
  <c r="BQ136" i="1"/>
  <c r="CB136" i="1"/>
  <c r="CO136" i="1"/>
  <c r="CS136" i="1" s="1"/>
  <c r="CV136" i="1" s="1"/>
  <c r="CW136" i="1"/>
  <c r="EE136" i="1"/>
  <c r="DB137" i="1"/>
  <c r="EF137" i="1"/>
  <c r="AK138" i="1"/>
  <c r="DK138" i="1"/>
  <c r="DU138" i="1"/>
  <c r="CA139" i="1"/>
  <c r="BG140" i="1"/>
  <c r="BQ140" i="1"/>
  <c r="BS140" i="1" s="1"/>
  <c r="BW140" i="1" s="1"/>
  <c r="BX140" i="1" s="1"/>
  <c r="CB140" i="1"/>
  <c r="CO140" i="1"/>
  <c r="CS140" i="1" s="1"/>
  <c r="CV140" i="1" s="1"/>
  <c r="DD140" i="1" s="1"/>
  <c r="EE140" i="1"/>
  <c r="CB141" i="1"/>
  <c r="CO141" i="1"/>
  <c r="CS141" i="1" s="1"/>
  <c r="CV141" i="1" s="1"/>
  <c r="EE141" i="1"/>
  <c r="DB142" i="1"/>
  <c r="EF142" i="1"/>
  <c r="AK143" i="1"/>
  <c r="AS143" i="1"/>
  <c r="DB143" i="1"/>
  <c r="EF143" i="1"/>
  <c r="AK144" i="1"/>
  <c r="AS144" i="1"/>
  <c r="DB144" i="1"/>
  <c r="EF144" i="1"/>
  <c r="AK145" i="1"/>
  <c r="DK145" i="1"/>
  <c r="DU145" i="1"/>
  <c r="DW145" i="1" s="1"/>
  <c r="AX146" i="1"/>
  <c r="CA146" i="1"/>
  <c r="BG147" i="1"/>
  <c r="BQ147" i="1"/>
  <c r="CB147" i="1"/>
  <c r="CO147" i="1"/>
  <c r="CS147" i="1" s="1"/>
  <c r="CV147" i="1" s="1"/>
  <c r="CW147" i="1"/>
  <c r="EE147" i="1"/>
  <c r="DB148" i="1"/>
  <c r="EF148" i="1"/>
  <c r="AK149" i="1"/>
  <c r="AS149" i="1"/>
  <c r="DK149" i="1"/>
  <c r="DU149" i="1"/>
  <c r="DW149" i="1" s="1"/>
  <c r="EF149" i="1"/>
  <c r="AK150" i="1"/>
  <c r="AS150" i="1"/>
  <c r="DK150" i="1"/>
  <c r="DU150" i="1"/>
  <c r="DW150" i="1" s="1"/>
  <c r="EA150" i="1" s="1"/>
  <c r="EB150" i="1" s="1"/>
  <c r="AX151" i="1"/>
  <c r="CA151" i="1"/>
  <c r="AX152" i="1"/>
  <c r="CA152" i="1"/>
  <c r="AX153" i="1"/>
  <c r="CA153" i="1"/>
  <c r="BG154" i="1"/>
  <c r="BQ154" i="1"/>
  <c r="CB154" i="1"/>
  <c r="EE154" i="1"/>
  <c r="DB155" i="1"/>
  <c r="EF155" i="1"/>
  <c r="AK156" i="1"/>
  <c r="DK156" i="1"/>
  <c r="DU156" i="1"/>
  <c r="AK157" i="1"/>
  <c r="DK157" i="1"/>
  <c r="DU157" i="1"/>
  <c r="DW157" i="1" s="1"/>
  <c r="EF157" i="1"/>
  <c r="AK158" i="1"/>
  <c r="DK158" i="1"/>
  <c r="DU158" i="1"/>
  <c r="DW158" i="1" s="1"/>
  <c r="EA158" i="1" s="1"/>
  <c r="EB158" i="1" s="1"/>
  <c r="EF158" i="1"/>
  <c r="AK159" i="1"/>
  <c r="AS159" i="1"/>
  <c r="DB159" i="1"/>
  <c r="EF159" i="1"/>
  <c r="AK160" i="1"/>
  <c r="AS160" i="1"/>
  <c r="DK160" i="1"/>
  <c r="DU160" i="1"/>
  <c r="AX161" i="1"/>
  <c r="CA161" i="1"/>
  <c r="BG162" i="1"/>
  <c r="BQ162" i="1"/>
  <c r="CB162" i="1"/>
  <c r="EE162" i="1"/>
  <c r="DB163" i="1"/>
  <c r="EF163" i="1"/>
  <c r="AK164" i="1"/>
  <c r="DK164" i="1"/>
  <c r="DU164" i="1"/>
  <c r="AX165" i="1"/>
  <c r="CA165" i="1"/>
  <c r="AX166" i="1"/>
  <c r="CA166" i="1"/>
  <c r="AX167" i="1"/>
  <c r="CA167" i="1"/>
  <c r="BG168" i="1"/>
  <c r="BQ168" i="1"/>
  <c r="BS168" i="1" s="1"/>
  <c r="BW168" i="1" s="1"/>
  <c r="BX168" i="1" s="1"/>
  <c r="CB168" i="1"/>
  <c r="CO168" i="1"/>
  <c r="CS168" i="1" s="1"/>
  <c r="CV168" i="1" s="1"/>
  <c r="CW168" i="1"/>
  <c r="EE168" i="1"/>
  <c r="DB169" i="1"/>
  <c r="EF169" i="1"/>
  <c r="AK170" i="1"/>
  <c r="DK170" i="1"/>
  <c r="DU170" i="1"/>
  <c r="AX171" i="1"/>
  <c r="CA171" i="1"/>
  <c r="BG172" i="1"/>
  <c r="BQ172" i="1"/>
  <c r="CB172" i="1"/>
  <c r="CO172" i="1"/>
  <c r="CS172" i="1" s="1"/>
  <c r="CV172" i="1" s="1"/>
  <c r="CW172" i="1"/>
  <c r="EE172" i="1"/>
  <c r="DB173" i="1"/>
  <c r="EF173" i="1"/>
  <c r="AK174" i="1"/>
  <c r="DK174" i="1"/>
  <c r="DU174" i="1"/>
  <c r="AX175" i="1"/>
  <c r="CA175" i="1"/>
  <c r="BG176" i="1"/>
  <c r="BQ176" i="1"/>
  <c r="CB176" i="1"/>
  <c r="CW176" i="1"/>
  <c r="EE176" i="1"/>
  <c r="DB177" i="1"/>
  <c r="EE177" i="1"/>
  <c r="DB178" i="1"/>
  <c r="EF178" i="1"/>
  <c r="AK179" i="1"/>
  <c r="DK179" i="1"/>
  <c r="DU179" i="1"/>
  <c r="AK180" i="1"/>
  <c r="DK180" i="1"/>
  <c r="DU180" i="1"/>
  <c r="DW180" i="1" s="1"/>
  <c r="EA180" i="1" s="1"/>
  <c r="EB180" i="1" s="1"/>
  <c r="AX181" i="1"/>
  <c r="CA181" i="1"/>
  <c r="BG182" i="1"/>
  <c r="BQ182" i="1"/>
  <c r="BS182" i="1" s="1"/>
  <c r="BW182" i="1" s="1"/>
  <c r="BX182" i="1" s="1"/>
  <c r="CA182" i="1"/>
  <c r="BG183" i="1"/>
  <c r="BQ183" i="1"/>
  <c r="BS183" i="1" s="1"/>
  <c r="BW183" i="1" s="1"/>
  <c r="BX183" i="1" s="1"/>
  <c r="CB183" i="1"/>
  <c r="EE183" i="1"/>
  <c r="CB184" i="1"/>
  <c r="EE184" i="1"/>
  <c r="CB185" i="1"/>
  <c r="EE185" i="1"/>
  <c r="EE186" i="1"/>
  <c r="CB187" i="1"/>
  <c r="EE187" i="1"/>
  <c r="EF188" i="1"/>
  <c r="CB189" i="1"/>
  <c r="CO189" i="1"/>
  <c r="CS189" i="1" s="1"/>
  <c r="CV189" i="1" s="1"/>
  <c r="CW189" i="1"/>
  <c r="EE189" i="1"/>
  <c r="DB190" i="1"/>
  <c r="EF190" i="1"/>
  <c r="AK191" i="1"/>
  <c r="AS191" i="1"/>
  <c r="DK191" i="1"/>
  <c r="DU191" i="1"/>
  <c r="DW191" i="1" s="1"/>
  <c r="EA191" i="1" s="1"/>
  <c r="EB191" i="1" s="1"/>
  <c r="AX192" i="1"/>
  <c r="DK192" i="1"/>
  <c r="DU192" i="1"/>
  <c r="AX193" i="1"/>
  <c r="CA193" i="1"/>
  <c r="BG194" i="1"/>
  <c r="BQ194" i="1"/>
  <c r="CB194" i="1"/>
  <c r="EE194" i="1"/>
  <c r="DB195" i="1"/>
  <c r="EF195" i="1"/>
  <c r="AK196" i="1"/>
  <c r="DK196" i="1"/>
  <c r="DU196" i="1"/>
  <c r="AX197" i="1"/>
  <c r="CA197" i="1"/>
  <c r="BG198" i="1"/>
  <c r="BQ198" i="1"/>
  <c r="CB198" i="1"/>
  <c r="EE198" i="1"/>
  <c r="DB199" i="1"/>
  <c r="EF199" i="1"/>
  <c r="AK200" i="1"/>
  <c r="DK200" i="1"/>
  <c r="DU200" i="1"/>
  <c r="CA201" i="1"/>
  <c r="BQ202" i="1"/>
  <c r="BG202" i="1"/>
  <c r="CB202" i="1"/>
  <c r="EE202" i="1"/>
  <c r="DB203" i="1"/>
  <c r="EF203" i="1"/>
  <c r="AK204" i="1"/>
  <c r="AS204" i="1"/>
  <c r="DK204" i="1"/>
  <c r="DU204" i="1"/>
  <c r="CA205" i="1"/>
  <c r="BG206" i="1"/>
  <c r="BQ206" i="1"/>
  <c r="CB206" i="1"/>
  <c r="CO206" i="1"/>
  <c r="CS206" i="1" s="1"/>
  <c r="CV206" i="1" s="1"/>
  <c r="CW206" i="1"/>
  <c r="EE206" i="1"/>
  <c r="DB207" i="1"/>
  <c r="EF207" i="1"/>
  <c r="AK208" i="1"/>
  <c r="AS208" i="1"/>
  <c r="DK208" i="1"/>
  <c r="DU208" i="1"/>
  <c r="AX209" i="1"/>
  <c r="CA209" i="1"/>
  <c r="EF209" i="1"/>
  <c r="AK210" i="1"/>
  <c r="AS210" i="1"/>
  <c r="DK210" i="1"/>
  <c r="DU210" i="1"/>
  <c r="DW210" i="1" s="1"/>
  <c r="AX211" i="1"/>
  <c r="CA211" i="1"/>
  <c r="CA212" i="1"/>
  <c r="BG213" i="1"/>
  <c r="BQ213" i="1"/>
  <c r="BS213" i="1" s="1"/>
  <c r="BW213" i="1" s="1"/>
  <c r="BX213" i="1" s="1"/>
  <c r="CB213" i="1"/>
  <c r="BQ214" i="1"/>
  <c r="BG214" i="1"/>
  <c r="CA214" i="1"/>
  <c r="BG215" i="1"/>
  <c r="BQ215" i="1"/>
  <c r="CB215" i="1"/>
  <c r="EE215" i="1"/>
  <c r="CB216" i="1"/>
  <c r="CO216" i="1"/>
  <c r="CS216" i="1" s="1"/>
  <c r="CV216" i="1" s="1"/>
  <c r="CW216" i="1"/>
  <c r="EE216" i="1"/>
  <c r="DB217" i="1"/>
  <c r="EF217" i="1"/>
  <c r="AK218" i="1"/>
  <c r="DK218" i="1"/>
  <c r="DU218" i="1"/>
  <c r="DW218" i="1" s="1"/>
  <c r="EA218" i="1" s="1"/>
  <c r="EB218" i="1" s="1"/>
  <c r="EF218" i="1"/>
  <c r="AK219" i="1"/>
  <c r="AS219" i="1"/>
  <c r="DK219" i="1"/>
  <c r="DU219" i="1"/>
  <c r="AX220" i="1"/>
  <c r="CA220" i="1"/>
  <c r="BQ221" i="1"/>
  <c r="BS221" i="1" s="1"/>
  <c r="BW221" i="1" s="1"/>
  <c r="BX221" i="1" s="1"/>
  <c r="BG221" i="1"/>
  <c r="CB221" i="1"/>
  <c r="EE221" i="1"/>
  <c r="EF222" i="1"/>
  <c r="AK223" i="1"/>
  <c r="DK223" i="1"/>
  <c r="DU223" i="1"/>
  <c r="CA224" i="1"/>
  <c r="BG225" i="1"/>
  <c r="BQ225" i="1"/>
  <c r="CB225" i="1"/>
  <c r="EE225" i="1"/>
  <c r="AO227" i="1"/>
  <c r="AT227" i="1" s="1"/>
  <c r="BB227" i="1" s="1"/>
  <c r="AO228" i="1"/>
  <c r="AT228" i="1" s="1"/>
  <c r="BB228" i="1" s="1"/>
  <c r="DK228" i="1"/>
  <c r="DU228" i="1"/>
  <c r="EF228" i="1"/>
  <c r="AO229" i="1"/>
  <c r="AT229" i="1" s="1"/>
  <c r="DK229" i="1"/>
  <c r="DU229" i="1"/>
  <c r="DW229" i="1" s="1"/>
  <c r="BG231" i="1"/>
  <c r="BQ231" i="1"/>
  <c r="BS231" i="1" s="1"/>
  <c r="BW231" i="1" s="1"/>
  <c r="BX231" i="1" s="1"/>
  <c r="CA231" i="1"/>
  <c r="BG232" i="1"/>
  <c r="BQ232" i="1"/>
  <c r="CA232" i="1"/>
  <c r="BG233" i="1"/>
  <c r="BQ233" i="1"/>
  <c r="CB233" i="1"/>
  <c r="AO235" i="1"/>
  <c r="AT235" i="1" s="1"/>
  <c r="BB235" i="1" s="1"/>
  <c r="DK235" i="1"/>
  <c r="DU235" i="1"/>
  <c r="BQ237" i="1"/>
  <c r="BG237" i="1"/>
  <c r="CB237" i="1"/>
  <c r="BG238" i="1"/>
  <c r="BQ238" i="1"/>
  <c r="CA238" i="1"/>
  <c r="BG239" i="1"/>
  <c r="BQ239" i="1"/>
  <c r="BS239" i="1" s="1"/>
  <c r="BW239" i="1" s="1"/>
  <c r="BX239" i="1" s="1"/>
  <c r="CB239" i="1"/>
  <c r="EE239" i="1"/>
  <c r="CV244" i="1"/>
  <c r="AV255" i="1"/>
  <c r="AX255" i="1"/>
  <c r="CU255" i="1"/>
  <c r="CW255" i="1"/>
  <c r="CW259" i="1"/>
  <c r="CU259" i="1"/>
  <c r="CV259" i="1" s="1"/>
  <c r="CW264" i="1"/>
  <c r="CU264" i="1"/>
  <c r="CV265" i="1"/>
  <c r="CW277" i="1"/>
  <c r="CU277" i="1"/>
  <c r="CV277" i="1" s="1"/>
  <c r="DE283" i="1"/>
  <c r="AX300" i="1"/>
  <c r="AV300" i="1"/>
  <c r="CW311" i="1"/>
  <c r="CU311" i="1"/>
  <c r="CV311" i="1" s="1"/>
  <c r="CU313" i="1"/>
  <c r="CV313" i="1" s="1"/>
  <c r="CW313" i="1"/>
  <c r="CV314" i="1"/>
  <c r="AX316" i="1"/>
  <c r="AV316" i="1"/>
  <c r="AX333" i="1"/>
  <c r="AV333" i="1"/>
  <c r="AX342" i="1"/>
  <c r="AV342" i="1"/>
  <c r="AV345" i="1"/>
  <c r="AX345" i="1"/>
  <c r="CU350" i="1"/>
  <c r="CV350" i="1" s="1"/>
  <c r="CW350" i="1"/>
  <c r="CX352" i="1"/>
  <c r="BQ58" i="1"/>
  <c r="BG58" i="1"/>
  <c r="CB58" i="1"/>
  <c r="EE58" i="1"/>
  <c r="EF59" i="1"/>
  <c r="AK60" i="1"/>
  <c r="DK60" i="1"/>
  <c r="DU60" i="1"/>
  <c r="CA61" i="1"/>
  <c r="BG62" i="1"/>
  <c r="BQ62" i="1"/>
  <c r="CB62" i="1"/>
  <c r="BQ63" i="1"/>
  <c r="BS63" i="1" s="1"/>
  <c r="BW63" i="1" s="1"/>
  <c r="BX63" i="1" s="1"/>
  <c r="BG63" i="1"/>
  <c r="CA63" i="1"/>
  <c r="BG64" i="1"/>
  <c r="BQ64" i="1"/>
  <c r="CB64" i="1"/>
  <c r="CO64" i="1"/>
  <c r="CS64" i="1" s="1"/>
  <c r="EE64" i="1"/>
  <c r="EF65" i="1"/>
  <c r="AK66" i="1"/>
  <c r="DK66" i="1"/>
  <c r="DU66" i="1"/>
  <c r="CA67" i="1"/>
  <c r="BG68" i="1"/>
  <c r="BQ68" i="1"/>
  <c r="CB68" i="1"/>
  <c r="CO68" i="1"/>
  <c r="CS68" i="1" s="1"/>
  <c r="EE68" i="1"/>
  <c r="EF69" i="1"/>
  <c r="AK70" i="1"/>
  <c r="DK70" i="1"/>
  <c r="DU70" i="1"/>
  <c r="DW70" i="1" s="1"/>
  <c r="EA70" i="1" s="1"/>
  <c r="EB70" i="1" s="1"/>
  <c r="CA71" i="1"/>
  <c r="BG72" i="1"/>
  <c r="BQ72" i="1"/>
  <c r="CB72" i="1"/>
  <c r="EE72" i="1"/>
  <c r="EF73" i="1"/>
  <c r="AK74" i="1"/>
  <c r="DK74" i="1"/>
  <c r="DU74" i="1"/>
  <c r="CA75" i="1"/>
  <c r="BG76" i="1"/>
  <c r="BQ76" i="1"/>
  <c r="CB76" i="1"/>
  <c r="EE76" i="1"/>
  <c r="CB77" i="1"/>
  <c r="EE77" i="1"/>
  <c r="CB78" i="1"/>
  <c r="EE78" i="1"/>
  <c r="EF79" i="1"/>
  <c r="AK80" i="1"/>
  <c r="EF80" i="1"/>
  <c r="AK81" i="1"/>
  <c r="DK81" i="1"/>
  <c r="DU81" i="1"/>
  <c r="CA82" i="1"/>
  <c r="BG83" i="1"/>
  <c r="BQ83" i="1"/>
  <c r="CB83" i="1"/>
  <c r="EE83" i="1"/>
  <c r="CB84" i="1"/>
  <c r="EE84" i="1"/>
  <c r="EF85" i="1"/>
  <c r="AK86" i="1"/>
  <c r="DK86" i="1"/>
  <c r="DU86" i="1"/>
  <c r="EF86" i="1"/>
  <c r="AK87" i="1"/>
  <c r="DK87" i="1"/>
  <c r="DU87" i="1"/>
  <c r="DW87" i="1" s="1"/>
  <c r="EA87" i="1" s="1"/>
  <c r="EB87" i="1" s="1"/>
  <c r="CA88" i="1"/>
  <c r="BG89" i="1"/>
  <c r="BQ89" i="1"/>
  <c r="CB89" i="1"/>
  <c r="EE89" i="1"/>
  <c r="EF90" i="1"/>
  <c r="AK91" i="1"/>
  <c r="DK91" i="1"/>
  <c r="DU91" i="1"/>
  <c r="EF91" i="1"/>
  <c r="AK92" i="1"/>
  <c r="DK92" i="1"/>
  <c r="DU92" i="1"/>
  <c r="DW92" i="1" s="1"/>
  <c r="EA92" i="1" s="1"/>
  <c r="EB92" i="1" s="1"/>
  <c r="CA93" i="1"/>
  <c r="BQ94" i="1"/>
  <c r="BG94" i="1"/>
  <c r="CB94" i="1"/>
  <c r="CO94" i="1"/>
  <c r="CS94" i="1" s="1"/>
  <c r="CX94" i="1" s="1"/>
  <c r="EE94" i="1"/>
  <c r="EF95" i="1"/>
  <c r="AK96" i="1"/>
  <c r="DK96" i="1"/>
  <c r="DU96" i="1"/>
  <c r="DW96" i="1" s="1"/>
  <c r="EA96" i="1" s="1"/>
  <c r="EB96" i="1" s="1"/>
  <c r="CA97" i="1"/>
  <c r="BG98" i="1"/>
  <c r="BQ98" i="1"/>
  <c r="CB98" i="1"/>
  <c r="CO98" i="1"/>
  <c r="CS98" i="1" s="1"/>
  <c r="EE98" i="1"/>
  <c r="EF99" i="1"/>
  <c r="AK100" i="1"/>
  <c r="DK100" i="1"/>
  <c r="DU100" i="1"/>
  <c r="CA101" i="1"/>
  <c r="BG102" i="1"/>
  <c r="BQ102" i="1"/>
  <c r="CB102" i="1"/>
  <c r="CO102" i="1"/>
  <c r="BG103" i="1"/>
  <c r="BQ103" i="1"/>
  <c r="BS103" i="1" s="1"/>
  <c r="BW103" i="1" s="1"/>
  <c r="BX103" i="1" s="1"/>
  <c r="CB103" i="1"/>
  <c r="CO103" i="1"/>
  <c r="CS103" i="1" s="1"/>
  <c r="EE103" i="1"/>
  <c r="EF104" i="1"/>
  <c r="AK105" i="1"/>
  <c r="DK105" i="1"/>
  <c r="DU105" i="1"/>
  <c r="DK106" i="1"/>
  <c r="DU106" i="1"/>
  <c r="EF106" i="1"/>
  <c r="AK107" i="1"/>
  <c r="EE107" i="1"/>
  <c r="EF108" i="1"/>
  <c r="AK109" i="1"/>
  <c r="EF109" i="1"/>
  <c r="AK110" i="1"/>
  <c r="DK110" i="1"/>
  <c r="DU110" i="1"/>
  <c r="CA111" i="1"/>
  <c r="BG112" i="1"/>
  <c r="BQ112" i="1"/>
  <c r="CB112" i="1"/>
  <c r="EE112" i="1"/>
  <c r="CB113" i="1"/>
  <c r="CO113" i="1"/>
  <c r="CS113" i="1" s="1"/>
  <c r="EE113" i="1"/>
  <c r="EF114" i="1"/>
  <c r="AK115" i="1"/>
  <c r="EF115" i="1"/>
  <c r="AK116" i="1"/>
  <c r="DK116" i="1"/>
  <c r="DU116" i="1"/>
  <c r="CA117" i="1"/>
  <c r="BG118" i="1"/>
  <c r="BQ118" i="1"/>
  <c r="CA118" i="1"/>
  <c r="BG119" i="1"/>
  <c r="BQ119" i="1"/>
  <c r="BS119" i="1" s="1"/>
  <c r="BW119" i="1" s="1"/>
  <c r="BX119" i="1" s="1"/>
  <c r="CA119" i="1"/>
  <c r="BG120" i="1"/>
  <c r="BQ120" i="1"/>
  <c r="CB120" i="1"/>
  <c r="EE120" i="1"/>
  <c r="CB121" i="1"/>
  <c r="CO121" i="1"/>
  <c r="CS121" i="1" s="1"/>
  <c r="EE121" i="1"/>
  <c r="CB122" i="1"/>
  <c r="CO122" i="1"/>
  <c r="CS122" i="1" s="1"/>
  <c r="BQ123" i="1"/>
  <c r="BS123" i="1" s="1"/>
  <c r="BW123" i="1" s="1"/>
  <c r="BX123" i="1" s="1"/>
  <c r="BG123" i="1"/>
  <c r="CB123" i="1"/>
  <c r="CO123" i="1"/>
  <c r="CS123" i="1" s="1"/>
  <c r="EE123" i="1"/>
  <c r="EF124" i="1"/>
  <c r="AK125" i="1"/>
  <c r="EF125" i="1"/>
  <c r="AK126" i="1"/>
  <c r="EE126" i="1"/>
  <c r="EF127" i="1"/>
  <c r="AK128" i="1"/>
  <c r="DK128" i="1"/>
  <c r="DU128" i="1"/>
  <c r="DW128" i="1" s="1"/>
  <c r="CA129" i="1"/>
  <c r="BG130" i="1"/>
  <c r="BQ130" i="1"/>
  <c r="CB130" i="1"/>
  <c r="CO130" i="1"/>
  <c r="CS130" i="1" s="1"/>
  <c r="EE130" i="1"/>
  <c r="EF131" i="1"/>
  <c r="AK132" i="1"/>
  <c r="DK132" i="1"/>
  <c r="DU132" i="1"/>
  <c r="CA133" i="1"/>
  <c r="CA134" i="1"/>
  <c r="BG135" i="1"/>
  <c r="BQ135" i="1"/>
  <c r="BS135" i="1" s="1"/>
  <c r="BW135" i="1" s="1"/>
  <c r="BX135" i="1" s="1"/>
  <c r="CB135" i="1"/>
  <c r="EE135" i="1"/>
  <c r="EF136" i="1"/>
  <c r="AK137" i="1"/>
  <c r="DK137" i="1"/>
  <c r="DU137" i="1"/>
  <c r="CA138" i="1"/>
  <c r="BQ139" i="1"/>
  <c r="BG139" i="1"/>
  <c r="CB139" i="1"/>
  <c r="CO139" i="1"/>
  <c r="CS139" i="1" s="1"/>
  <c r="EE139" i="1"/>
  <c r="EF140" i="1"/>
  <c r="AK141" i="1"/>
  <c r="EF141" i="1"/>
  <c r="AK142" i="1"/>
  <c r="DK142" i="1"/>
  <c r="DU142" i="1"/>
  <c r="DK143" i="1"/>
  <c r="DU143" i="1"/>
  <c r="DW143" i="1" s="1"/>
  <c r="EA143" i="1" s="1"/>
  <c r="EB143" i="1" s="1"/>
  <c r="DK144" i="1"/>
  <c r="DU144" i="1"/>
  <c r="CA145" i="1"/>
  <c r="BG146" i="1"/>
  <c r="BQ146" i="1"/>
  <c r="CB146" i="1"/>
  <c r="EE146" i="1"/>
  <c r="EF147" i="1"/>
  <c r="AK148" i="1"/>
  <c r="DK148" i="1"/>
  <c r="DU148" i="1"/>
  <c r="CA149" i="1"/>
  <c r="CA150" i="1"/>
  <c r="BG151" i="1"/>
  <c r="BQ151" i="1"/>
  <c r="CB151" i="1"/>
  <c r="CO151" i="1"/>
  <c r="CS151" i="1" s="1"/>
  <c r="BG152" i="1"/>
  <c r="BQ152" i="1"/>
  <c r="CB152" i="1"/>
  <c r="CO152" i="1"/>
  <c r="BG153" i="1"/>
  <c r="BQ153" i="1"/>
  <c r="CB153" i="1"/>
  <c r="CO153" i="1"/>
  <c r="CS153" i="1" s="1"/>
  <c r="EE153" i="1"/>
  <c r="EF154" i="1"/>
  <c r="AK155" i="1"/>
  <c r="DK155" i="1"/>
  <c r="DU155" i="1"/>
  <c r="CA156" i="1"/>
  <c r="CA157" i="1"/>
  <c r="CA158" i="1"/>
  <c r="DK159" i="1"/>
  <c r="DU159" i="1"/>
  <c r="CA160" i="1"/>
  <c r="BG161" i="1"/>
  <c r="BQ161" i="1"/>
  <c r="CB161" i="1"/>
  <c r="CO161" i="1"/>
  <c r="CS161" i="1" s="1"/>
  <c r="EE161" i="1"/>
  <c r="EF162" i="1"/>
  <c r="AK163" i="1"/>
  <c r="DK163" i="1"/>
  <c r="DU163" i="1"/>
  <c r="CA164" i="1"/>
  <c r="BG165" i="1"/>
  <c r="BQ165" i="1"/>
  <c r="CB165" i="1"/>
  <c r="CO165" i="1"/>
  <c r="BQ166" i="1"/>
  <c r="BG166" i="1"/>
  <c r="CB166" i="1"/>
  <c r="CO166" i="1"/>
  <c r="CS166" i="1" s="1"/>
  <c r="BG167" i="1"/>
  <c r="BQ167" i="1"/>
  <c r="CB167" i="1"/>
  <c r="CO167" i="1"/>
  <c r="CS167" i="1" s="1"/>
  <c r="EE167" i="1"/>
  <c r="EF168" i="1"/>
  <c r="AK169" i="1"/>
  <c r="DK169" i="1"/>
  <c r="DU169" i="1"/>
  <c r="DW169" i="1" s="1"/>
  <c r="EA169" i="1" s="1"/>
  <c r="EB169" i="1" s="1"/>
  <c r="CA170" i="1"/>
  <c r="BQ171" i="1"/>
  <c r="BG171" i="1"/>
  <c r="CB171" i="1"/>
  <c r="CO171" i="1"/>
  <c r="CS171" i="1" s="1"/>
  <c r="EE171" i="1"/>
  <c r="EF172" i="1"/>
  <c r="AK173" i="1"/>
  <c r="DK173" i="1"/>
  <c r="DU173" i="1"/>
  <c r="CA174" i="1"/>
  <c r="BQ175" i="1"/>
  <c r="BG175" i="1"/>
  <c r="CB175" i="1"/>
  <c r="CO175" i="1"/>
  <c r="CS175" i="1" s="1"/>
  <c r="EE175" i="1"/>
  <c r="EF176" i="1"/>
  <c r="AK177" i="1"/>
  <c r="DK177" i="1"/>
  <c r="DU177" i="1"/>
  <c r="DW177" i="1" s="1"/>
  <c r="EA177" i="1" s="1"/>
  <c r="EB177" i="1" s="1"/>
  <c r="EF177" i="1"/>
  <c r="AK178" i="1"/>
  <c r="DK178" i="1"/>
  <c r="DU178" i="1"/>
  <c r="CA179" i="1"/>
  <c r="CA180" i="1"/>
  <c r="BG181" i="1"/>
  <c r="BQ181" i="1"/>
  <c r="BS181" i="1" s="1"/>
  <c r="BW181" i="1" s="1"/>
  <c r="BX181" i="1" s="1"/>
  <c r="CB181" i="1"/>
  <c r="CO181" i="1"/>
  <c r="CS181" i="1" s="1"/>
  <c r="CV181" i="1" s="1"/>
  <c r="DD181" i="1" s="1"/>
  <c r="EE181" i="1"/>
  <c r="CB182" i="1"/>
  <c r="CO182" i="1"/>
  <c r="CS182" i="1" s="1"/>
  <c r="EE182" i="1"/>
  <c r="EF183" i="1"/>
  <c r="AK184" i="1"/>
  <c r="EF184" i="1"/>
  <c r="AK185" i="1"/>
  <c r="EF185" i="1"/>
  <c r="AK186" i="1"/>
  <c r="DK186" i="1"/>
  <c r="DU186" i="1"/>
  <c r="EF186" i="1"/>
  <c r="AK187" i="1"/>
  <c r="EF187" i="1"/>
  <c r="AK188" i="1"/>
  <c r="DK188" i="1"/>
  <c r="DU188" i="1"/>
  <c r="AK189" i="1"/>
  <c r="EF189" i="1"/>
  <c r="AK190" i="1"/>
  <c r="DK190" i="1"/>
  <c r="DU190" i="1"/>
  <c r="CA191" i="1"/>
  <c r="BG192" i="1"/>
  <c r="BQ192" i="1"/>
  <c r="CA192" i="1"/>
  <c r="BG193" i="1"/>
  <c r="BQ193" i="1"/>
  <c r="CB193" i="1"/>
  <c r="CO193" i="1"/>
  <c r="CS193" i="1" s="1"/>
  <c r="EE193" i="1"/>
  <c r="EF194" i="1"/>
  <c r="AK195" i="1"/>
  <c r="DK195" i="1"/>
  <c r="DU195" i="1"/>
  <c r="DW195" i="1" s="1"/>
  <c r="EA195" i="1" s="1"/>
  <c r="EB195" i="1" s="1"/>
  <c r="CA196" i="1"/>
  <c r="BG197" i="1"/>
  <c r="BQ197" i="1"/>
  <c r="BS197" i="1" s="1"/>
  <c r="BW197" i="1" s="1"/>
  <c r="BX197" i="1" s="1"/>
  <c r="CB197" i="1"/>
  <c r="EE197" i="1"/>
  <c r="EF198" i="1"/>
  <c r="AK199" i="1"/>
  <c r="DK199" i="1"/>
  <c r="DU199" i="1"/>
  <c r="DW199" i="1" s="1"/>
  <c r="EA199" i="1" s="1"/>
  <c r="EB199" i="1" s="1"/>
  <c r="CA200" i="1"/>
  <c r="BG201" i="1"/>
  <c r="BQ201" i="1"/>
  <c r="CB201" i="1"/>
  <c r="CO201" i="1"/>
  <c r="CS201" i="1" s="1"/>
  <c r="EE201" i="1"/>
  <c r="EF202" i="1"/>
  <c r="AK203" i="1"/>
  <c r="DK203" i="1"/>
  <c r="DU203" i="1"/>
  <c r="CA204" i="1"/>
  <c r="BQ205" i="1"/>
  <c r="BG205" i="1"/>
  <c r="CB205" i="1"/>
  <c r="CO205" i="1"/>
  <c r="CS205" i="1" s="1"/>
  <c r="CV205" i="1" s="1"/>
  <c r="EE205" i="1"/>
  <c r="EF206" i="1"/>
  <c r="AK207" i="1"/>
  <c r="DK207" i="1"/>
  <c r="DU207" i="1"/>
  <c r="CA208" i="1"/>
  <c r="BG209" i="1"/>
  <c r="BQ209" i="1"/>
  <c r="BS209" i="1" s="1"/>
  <c r="BW209" i="1" s="1"/>
  <c r="BX209" i="1" s="1"/>
  <c r="CB209" i="1"/>
  <c r="CO209" i="1"/>
  <c r="CA210" i="1"/>
  <c r="BG211" i="1"/>
  <c r="BQ211" i="1"/>
  <c r="BS211" i="1" s="1"/>
  <c r="BW211" i="1" s="1"/>
  <c r="BX211" i="1" s="1"/>
  <c r="CB211" i="1"/>
  <c r="CO211" i="1"/>
  <c r="CS211" i="1" s="1"/>
  <c r="CV211" i="1" s="1"/>
  <c r="DD211" i="1" s="1"/>
  <c r="BG212" i="1"/>
  <c r="BQ212" i="1"/>
  <c r="CB212" i="1"/>
  <c r="EE212" i="1"/>
  <c r="EE213" i="1"/>
  <c r="CB214" i="1"/>
  <c r="CO214" i="1"/>
  <c r="CS214" i="1" s="1"/>
  <c r="EE214" i="1"/>
  <c r="EF215" i="1"/>
  <c r="AK216" i="1"/>
  <c r="EF216" i="1"/>
  <c r="AK217" i="1"/>
  <c r="DK217" i="1"/>
  <c r="DU217" i="1"/>
  <c r="CA218" i="1"/>
  <c r="CA219" i="1"/>
  <c r="BG220" i="1"/>
  <c r="BQ220" i="1"/>
  <c r="CB220" i="1"/>
  <c r="CO220" i="1"/>
  <c r="CS220" i="1" s="1"/>
  <c r="EE220" i="1"/>
  <c r="EF221" i="1"/>
  <c r="AO222" i="1"/>
  <c r="AW222" i="1" s="1"/>
  <c r="DK222" i="1"/>
  <c r="DU222" i="1"/>
  <c r="DW222" i="1" s="1"/>
  <c r="EA222" i="1" s="1"/>
  <c r="EB222" i="1" s="1"/>
  <c r="CA223" i="1"/>
  <c r="BG224" i="1"/>
  <c r="BQ224" i="1"/>
  <c r="CB224" i="1"/>
  <c r="AO226" i="1"/>
  <c r="AW226" i="1" s="1"/>
  <c r="DK226" i="1"/>
  <c r="DU226" i="1"/>
  <c r="DW226" i="1" s="1"/>
  <c r="EA226" i="1" s="1"/>
  <c r="EB226" i="1" s="1"/>
  <c r="DK227" i="1"/>
  <c r="DU227" i="1"/>
  <c r="BG230" i="1"/>
  <c r="BQ230" i="1"/>
  <c r="BS230" i="1" s="1"/>
  <c r="BW230" i="1" s="1"/>
  <c r="BX230" i="1" s="1"/>
  <c r="CB230" i="1"/>
  <c r="EE230" i="1"/>
  <c r="CB231" i="1"/>
  <c r="EE231" i="1"/>
  <c r="CB232" i="1"/>
  <c r="CO232" i="1"/>
  <c r="CS232" i="1" s="1"/>
  <c r="EE232" i="1"/>
  <c r="EF233" i="1"/>
  <c r="AO234" i="1"/>
  <c r="AW234" i="1" s="1"/>
  <c r="DK234" i="1"/>
  <c r="DU234" i="1"/>
  <c r="BG236" i="1"/>
  <c r="BQ236" i="1"/>
  <c r="CB236" i="1"/>
  <c r="CO236" i="1"/>
  <c r="CS236" i="1" s="1"/>
  <c r="EE236" i="1"/>
  <c r="EE237" i="1"/>
  <c r="CB238" i="1"/>
  <c r="CO238" i="1"/>
  <c r="CS238" i="1" s="1"/>
  <c r="EE238" i="1"/>
  <c r="EF239" i="1"/>
  <c r="AK240" i="1"/>
  <c r="DK240" i="1"/>
  <c r="DU240" i="1"/>
  <c r="DW240" i="1" s="1"/>
  <c r="EA240" i="1" s="1"/>
  <c r="EB240" i="1" s="1"/>
  <c r="AO243" i="1"/>
  <c r="AR243" i="1" s="1"/>
  <c r="AZ243" i="1" s="1"/>
  <c r="CU246" i="1"/>
  <c r="CV246" i="1" s="1"/>
  <c r="CW246" i="1"/>
  <c r="AX249" i="1"/>
  <c r="AV249" i="1"/>
  <c r="CV250" i="1"/>
  <c r="DD250" i="1" s="1"/>
  <c r="CW260" i="1"/>
  <c r="CU260" i="1"/>
  <c r="CV260" i="1" s="1"/>
  <c r="CX265" i="1"/>
  <c r="DF265" i="1" s="1"/>
  <c r="CW266" i="1"/>
  <c r="CU266" i="1"/>
  <c r="CV266" i="1" s="1"/>
  <c r="AR283" i="1"/>
  <c r="AV284" i="1"/>
  <c r="AX284" i="1"/>
  <c r="CU284" i="1"/>
  <c r="CW284" i="1"/>
  <c r="AV289" i="1"/>
  <c r="AX289" i="1"/>
  <c r="CU296" i="1"/>
  <c r="CV296" i="1" s="1"/>
  <c r="CW296" i="1"/>
  <c r="CU300" i="1"/>
  <c r="CV300" i="1" s="1"/>
  <c r="CW300" i="1"/>
  <c r="CW306" i="1"/>
  <c r="CU306" i="1"/>
  <c r="CV306" i="1" s="1"/>
  <c r="CU316" i="1"/>
  <c r="CV316" i="1" s="1"/>
  <c r="CW316" i="1"/>
  <c r="CW318" i="1"/>
  <c r="CU318" i="1"/>
  <c r="CV318" i="1" s="1"/>
  <c r="CV326" i="1"/>
  <c r="CW327" i="1"/>
  <c r="CU327" i="1"/>
  <c r="CU351" i="1"/>
  <c r="CV351" i="1" s="1"/>
  <c r="CW351" i="1"/>
  <c r="BG241" i="1"/>
  <c r="BQ241" i="1"/>
  <c r="CB241" i="1"/>
  <c r="EE241" i="1"/>
  <c r="CT242" i="1"/>
  <c r="CU242" i="1" s="1"/>
  <c r="DB242" i="1"/>
  <c r="EF242" i="1"/>
  <c r="DK243" i="1"/>
  <c r="DU243" i="1"/>
  <c r="DW243" i="1" s="1"/>
  <c r="CY243" i="1"/>
  <c r="CZ243" i="1" s="1"/>
  <c r="DA243" i="1" s="1"/>
  <c r="AX244" i="1"/>
  <c r="CA244" i="1"/>
  <c r="BG245" i="1"/>
  <c r="BQ245" i="1"/>
  <c r="AU245" i="1"/>
  <c r="AV245" i="1" s="1"/>
  <c r="CB245" i="1"/>
  <c r="CO245" i="1"/>
  <c r="CW245" i="1"/>
  <c r="AP246" i="1"/>
  <c r="AQ246" i="1" s="1"/>
  <c r="AX246" i="1"/>
  <c r="CA246" i="1"/>
  <c r="BG247" i="1"/>
  <c r="BQ247" i="1"/>
  <c r="AU247" i="1"/>
  <c r="AV247" i="1" s="1"/>
  <c r="CB247" i="1"/>
  <c r="CO247" i="1"/>
  <c r="BG248" i="1"/>
  <c r="BQ248" i="1"/>
  <c r="AU248" i="1"/>
  <c r="AV248" i="1" s="1"/>
  <c r="CA248" i="1"/>
  <c r="BG249" i="1"/>
  <c r="BQ249" i="1"/>
  <c r="CB249" i="1"/>
  <c r="CO249" i="1"/>
  <c r="CS249" i="1" s="1"/>
  <c r="DA249" i="1" s="1"/>
  <c r="CW249" i="1"/>
  <c r="EE249" i="1"/>
  <c r="CX250" i="1"/>
  <c r="DF250" i="1" s="1"/>
  <c r="DB250" i="1"/>
  <c r="EF250" i="1"/>
  <c r="AK251" i="1"/>
  <c r="AS251" i="1"/>
  <c r="DB251" i="1"/>
  <c r="EF251" i="1"/>
  <c r="AK252" i="1"/>
  <c r="AS252" i="1"/>
  <c r="CT252" i="1"/>
  <c r="CU252" i="1" s="1"/>
  <c r="DB252" i="1"/>
  <c r="EF252" i="1"/>
  <c r="AK253" i="1"/>
  <c r="AS253" i="1"/>
  <c r="DK253" i="1"/>
  <c r="DU253" i="1"/>
  <c r="CY253" i="1"/>
  <c r="DB253" i="1" s="1"/>
  <c r="AP254" i="1"/>
  <c r="AQ254" i="1" s="1"/>
  <c r="AX254" i="1"/>
  <c r="DK254" i="1"/>
  <c r="DU254" i="1"/>
  <c r="CY254" i="1"/>
  <c r="DB254" i="1" s="1"/>
  <c r="CA255" i="1"/>
  <c r="BG256" i="1"/>
  <c r="BQ256" i="1"/>
  <c r="AU256" i="1"/>
  <c r="AV256" i="1" s="1"/>
  <c r="CA256" i="1"/>
  <c r="BG257" i="1"/>
  <c r="BQ257" i="1"/>
  <c r="AU257" i="1"/>
  <c r="AV257" i="1" s="1"/>
  <c r="CB257" i="1"/>
  <c r="CO257" i="1"/>
  <c r="CW257" i="1"/>
  <c r="BG258" i="1"/>
  <c r="BQ258" i="1"/>
  <c r="AU258" i="1"/>
  <c r="AV258" i="1" s="1"/>
  <c r="CB258" i="1"/>
  <c r="CO258" i="1"/>
  <c r="CS258" i="1" s="1"/>
  <c r="CV258" i="1" s="1"/>
  <c r="CW258" i="1"/>
  <c r="EE258" i="1"/>
  <c r="DB259" i="1"/>
  <c r="DE259" i="1" s="1"/>
  <c r="EF259" i="1"/>
  <c r="AK260" i="1"/>
  <c r="AS260" i="1"/>
  <c r="DB260" i="1"/>
  <c r="EF260" i="1"/>
  <c r="AK261" i="1"/>
  <c r="DK261" i="1"/>
  <c r="DU261" i="1"/>
  <c r="DW261" i="1" s="1"/>
  <c r="EA261" i="1" s="1"/>
  <c r="EB261" i="1" s="1"/>
  <c r="CY261" i="1"/>
  <c r="DB261" i="1" s="1"/>
  <c r="AX262" i="1"/>
  <c r="CA262" i="1"/>
  <c r="BG263" i="1"/>
  <c r="BQ263" i="1"/>
  <c r="CB263" i="1"/>
  <c r="CO263" i="1"/>
  <c r="CS263" i="1" s="1"/>
  <c r="CV263" i="1" s="1"/>
  <c r="CW263" i="1"/>
  <c r="EE263" i="1"/>
  <c r="DB264" i="1"/>
  <c r="EF264" i="1"/>
  <c r="AK265" i="1"/>
  <c r="AS265" i="1"/>
  <c r="DK265" i="1"/>
  <c r="DU265" i="1"/>
  <c r="DW265" i="1" s="1"/>
  <c r="EA265" i="1" s="1"/>
  <c r="EB265" i="1" s="1"/>
  <c r="CY265" i="1"/>
  <c r="DB265" i="1" s="1"/>
  <c r="AP266" i="1"/>
  <c r="AQ266" i="1" s="1"/>
  <c r="AX266" i="1"/>
  <c r="DK266" i="1"/>
  <c r="DU266" i="1"/>
  <c r="CY266" i="1"/>
  <c r="DB266" i="1" s="1"/>
  <c r="AX267" i="1"/>
  <c r="CA267" i="1"/>
  <c r="AX268" i="1"/>
  <c r="CA268" i="1"/>
  <c r="AP269" i="1"/>
  <c r="AQ269" i="1" s="1"/>
  <c r="CA269" i="1"/>
  <c r="BG270" i="1"/>
  <c r="BQ270" i="1"/>
  <c r="AU270" i="1"/>
  <c r="AV270" i="1" s="1"/>
  <c r="CB270" i="1"/>
  <c r="CW270" i="1"/>
  <c r="EE270" i="1"/>
  <c r="CT271" i="1"/>
  <c r="CU271" i="1" s="1"/>
  <c r="DB271" i="1"/>
  <c r="EF271" i="1"/>
  <c r="AK272" i="1"/>
  <c r="DK272" i="1"/>
  <c r="DU272" i="1"/>
  <c r="CY272" i="1"/>
  <c r="DB272" i="1" s="1"/>
  <c r="AP273" i="1"/>
  <c r="AQ273" i="1" s="1"/>
  <c r="CA273" i="1"/>
  <c r="BG274" i="1"/>
  <c r="BQ274" i="1"/>
  <c r="AU274" i="1"/>
  <c r="AV274" i="1" s="1"/>
  <c r="CB274" i="1"/>
  <c r="CO274" i="1"/>
  <c r="CS274" i="1" s="1"/>
  <c r="CV274" i="1" s="1"/>
  <c r="CW274" i="1"/>
  <c r="BG275" i="1"/>
  <c r="BQ275" i="1"/>
  <c r="CB275" i="1"/>
  <c r="EE275" i="1"/>
  <c r="CB276" i="1"/>
  <c r="CO276" i="1"/>
  <c r="CS276" i="1" s="1"/>
  <c r="CV276" i="1" s="1"/>
  <c r="CW276" i="1"/>
  <c r="EE276" i="1"/>
  <c r="DB277" i="1"/>
  <c r="EF277" i="1"/>
  <c r="AK278" i="1"/>
  <c r="AS278" i="1"/>
  <c r="DK278" i="1"/>
  <c r="DU278" i="1"/>
  <c r="DW278" i="1" s="1"/>
  <c r="EA278" i="1" s="1"/>
  <c r="EB278" i="1" s="1"/>
  <c r="CU278" i="1"/>
  <c r="CV278" i="1" s="1"/>
  <c r="DD278" i="1" s="1"/>
  <c r="AX279" i="1"/>
  <c r="CA279" i="1"/>
  <c r="BQ280" i="1"/>
  <c r="BG280" i="1"/>
  <c r="CB280" i="1"/>
  <c r="CW280" i="1"/>
  <c r="EE280" i="1"/>
  <c r="DB281" i="1"/>
  <c r="EF281" i="1"/>
  <c r="AK282" i="1"/>
  <c r="AS282" i="1"/>
  <c r="DB282" i="1"/>
  <c r="EF282" i="1"/>
  <c r="AS283" i="1"/>
  <c r="DK283" i="1"/>
  <c r="DU283" i="1"/>
  <c r="DW283" i="1" s="1"/>
  <c r="CA284" i="1"/>
  <c r="BG285" i="1"/>
  <c r="BQ285" i="1"/>
  <c r="CB285" i="1"/>
  <c r="EE285" i="1"/>
  <c r="EE286" i="1"/>
  <c r="DB287" i="1"/>
  <c r="EE287" i="1"/>
  <c r="CT288" i="1"/>
  <c r="CU288" i="1" s="1"/>
  <c r="DB288" i="1"/>
  <c r="EF288" i="1"/>
  <c r="AK289" i="1"/>
  <c r="DK289" i="1"/>
  <c r="DU289" i="1"/>
  <c r="CY289" i="1"/>
  <c r="DB289" i="1" s="1"/>
  <c r="AX290" i="1"/>
  <c r="CA290" i="1"/>
  <c r="AX291" i="1"/>
  <c r="CA291" i="1"/>
  <c r="BG292" i="1"/>
  <c r="BQ292" i="1"/>
  <c r="CB292" i="1"/>
  <c r="EE292" i="1"/>
  <c r="CB293" i="1"/>
  <c r="CO293" i="1"/>
  <c r="CS293" i="1" s="1"/>
  <c r="CV293" i="1" s="1"/>
  <c r="CW293" i="1"/>
  <c r="EE293" i="1"/>
  <c r="CB294" i="1"/>
  <c r="CO294" i="1"/>
  <c r="CS294" i="1" s="1"/>
  <c r="CV294" i="1" s="1"/>
  <c r="CW294" i="1"/>
  <c r="AX295" i="1"/>
  <c r="CA295" i="1"/>
  <c r="BQ296" i="1"/>
  <c r="BG296" i="1"/>
  <c r="CB296" i="1"/>
  <c r="EE296" i="1"/>
  <c r="CB297" i="1"/>
  <c r="EE297" i="1"/>
  <c r="CB298" i="1"/>
  <c r="CO298" i="1"/>
  <c r="CS298" i="1" s="1"/>
  <c r="CX298" i="1" s="1"/>
  <c r="DF298" i="1" s="1"/>
  <c r="EE298" i="1"/>
  <c r="BG299" i="1"/>
  <c r="BQ299" i="1"/>
  <c r="AU299" i="1"/>
  <c r="AV299" i="1" s="1"/>
  <c r="CA299" i="1"/>
  <c r="BG300" i="1"/>
  <c r="BQ300" i="1"/>
  <c r="CB300" i="1"/>
  <c r="EE300" i="1"/>
  <c r="DB301" i="1"/>
  <c r="EF301" i="1"/>
  <c r="AK302" i="1"/>
  <c r="DK302" i="1"/>
  <c r="DU302" i="1"/>
  <c r="EF302" i="1"/>
  <c r="AK303" i="1"/>
  <c r="DK303" i="1"/>
  <c r="DU303" i="1"/>
  <c r="CY303" i="1"/>
  <c r="DB303" i="1" s="1"/>
  <c r="AX304" i="1"/>
  <c r="CA304" i="1"/>
  <c r="BG305" i="1"/>
  <c r="BQ305" i="1"/>
  <c r="CB305" i="1"/>
  <c r="CO305" i="1"/>
  <c r="CS305" i="1" s="1"/>
  <c r="EE305" i="1"/>
  <c r="DB306" i="1"/>
  <c r="EF306" i="1"/>
  <c r="AK307" i="1"/>
  <c r="DK307" i="1"/>
  <c r="DU307" i="1"/>
  <c r="CY307" i="1"/>
  <c r="DB307" i="1" s="1"/>
  <c r="AK308" i="1"/>
  <c r="DK308" i="1"/>
  <c r="DU308" i="1"/>
  <c r="CY308" i="1"/>
  <c r="DB308" i="1" s="1"/>
  <c r="AP309" i="1"/>
  <c r="AQ309" i="1" s="1"/>
  <c r="AX309" i="1"/>
  <c r="CA309" i="1"/>
  <c r="BG310" i="1"/>
  <c r="BQ310" i="1"/>
  <c r="CB310" i="1"/>
  <c r="CO310" i="1"/>
  <c r="CS310" i="1" s="1"/>
  <c r="CV310" i="1" s="1"/>
  <c r="CW310" i="1"/>
  <c r="EE310" i="1"/>
  <c r="DB311" i="1"/>
  <c r="EF311" i="1"/>
  <c r="AK312" i="1"/>
  <c r="DK312" i="1"/>
  <c r="DU312" i="1"/>
  <c r="CU312" i="1"/>
  <c r="CY312" i="1"/>
  <c r="DB312" i="1" s="1"/>
  <c r="AP313" i="1"/>
  <c r="AQ313" i="1" s="1"/>
  <c r="CA313" i="1"/>
  <c r="BG314" i="1"/>
  <c r="BQ314" i="1"/>
  <c r="AU314" i="1"/>
  <c r="AV314" i="1" s="1"/>
  <c r="CB314" i="1"/>
  <c r="BG315" i="1"/>
  <c r="BQ315" i="1"/>
  <c r="AU315" i="1"/>
  <c r="AV315" i="1" s="1"/>
  <c r="CA315" i="1"/>
  <c r="BG316" i="1"/>
  <c r="BQ316" i="1"/>
  <c r="CB316" i="1"/>
  <c r="EE316" i="1"/>
  <c r="DB317" i="1"/>
  <c r="EE317" i="1"/>
  <c r="DB318" i="1"/>
  <c r="EF318" i="1"/>
  <c r="AK319" i="1"/>
  <c r="AS319" i="1"/>
  <c r="DB319" i="1"/>
  <c r="EF319" i="1"/>
  <c r="AK320" i="1"/>
  <c r="AS320" i="1"/>
  <c r="DB320" i="1"/>
  <c r="EF320" i="1"/>
  <c r="AK321" i="1"/>
  <c r="AS321" i="1"/>
  <c r="DK321" i="1"/>
  <c r="DU321" i="1"/>
  <c r="CY321" i="1"/>
  <c r="DB321" i="1" s="1"/>
  <c r="AX322" i="1"/>
  <c r="CA322" i="1"/>
  <c r="BG323" i="1"/>
  <c r="BQ323" i="1"/>
  <c r="CB323" i="1"/>
  <c r="EE323" i="1"/>
  <c r="EE324" i="1"/>
  <c r="CT325" i="1"/>
  <c r="CU325" i="1" s="1"/>
  <c r="DB325" i="1"/>
  <c r="EE325" i="1"/>
  <c r="AV326" i="1"/>
  <c r="DB326" i="1"/>
  <c r="EF326" i="1"/>
  <c r="AK327" i="1"/>
  <c r="AS327" i="1"/>
  <c r="DB327" i="1"/>
  <c r="EF327" i="1"/>
  <c r="AK328" i="1"/>
  <c r="AS328" i="1"/>
  <c r="DK328" i="1"/>
  <c r="DU328" i="1"/>
  <c r="CY328" i="1"/>
  <c r="DB328" i="1" s="1"/>
  <c r="AX329" i="1"/>
  <c r="CA329" i="1"/>
  <c r="AP330" i="1"/>
  <c r="AQ330" i="1" s="1"/>
  <c r="DK330" i="1"/>
  <c r="DU330" i="1"/>
  <c r="CY330" i="1"/>
  <c r="DB330" i="1" s="1"/>
  <c r="AP331" i="1"/>
  <c r="AQ331" i="1" s="1"/>
  <c r="AX331" i="1"/>
  <c r="CA331" i="1"/>
  <c r="BG332" i="1"/>
  <c r="BQ332" i="1"/>
  <c r="AU332" i="1"/>
  <c r="AV332" i="1" s="1"/>
  <c r="CA332" i="1"/>
  <c r="BG333" i="1"/>
  <c r="BQ333" i="1"/>
  <c r="CB333" i="1"/>
  <c r="CO333" i="1"/>
  <c r="CS333" i="1" s="1"/>
  <c r="CV333" i="1" s="1"/>
  <c r="CW333" i="1"/>
  <c r="EE333" i="1"/>
  <c r="AV334" i="1"/>
  <c r="DB334" i="1"/>
  <c r="EF334" i="1"/>
  <c r="AK335" i="1"/>
  <c r="AS335" i="1"/>
  <c r="DB335" i="1"/>
  <c r="EF335" i="1"/>
  <c r="AK336" i="1"/>
  <c r="AS336" i="1"/>
  <c r="DK336" i="1"/>
  <c r="DU336" i="1"/>
  <c r="CY336" i="1"/>
  <c r="DB336" i="1" s="1"/>
  <c r="AX337" i="1"/>
  <c r="CA337" i="1"/>
  <c r="BG338" i="1"/>
  <c r="BQ338" i="1"/>
  <c r="AU338" i="1"/>
  <c r="AV338" i="1" s="1"/>
  <c r="CB338" i="1"/>
  <c r="CO338" i="1"/>
  <c r="CS338" i="1" s="1"/>
  <c r="CV338" i="1" s="1"/>
  <c r="CW338" i="1"/>
  <c r="EE338" i="1"/>
  <c r="AV339" i="1"/>
  <c r="DB339" i="1"/>
  <c r="EF339" i="1"/>
  <c r="AK340" i="1"/>
  <c r="DK340" i="1"/>
  <c r="DU340" i="1"/>
  <c r="DW340" i="1" s="1"/>
  <c r="EA340" i="1" s="1"/>
  <c r="EB340" i="1" s="1"/>
  <c r="CU340" i="1"/>
  <c r="CV340" i="1" s="1"/>
  <c r="DD340" i="1" s="1"/>
  <c r="CY340" i="1"/>
  <c r="DB340" i="1" s="1"/>
  <c r="AX341" i="1"/>
  <c r="CA341" i="1"/>
  <c r="BG342" i="1"/>
  <c r="BQ342" i="1"/>
  <c r="CB342" i="1"/>
  <c r="CO342" i="1"/>
  <c r="CS342" i="1" s="1"/>
  <c r="CV342" i="1" s="1"/>
  <c r="CW342" i="1"/>
  <c r="EE342" i="1"/>
  <c r="DB343" i="1"/>
  <c r="EF343" i="1"/>
  <c r="AK344" i="1"/>
  <c r="DK344" i="1"/>
  <c r="DU344" i="1"/>
  <c r="CY344" i="1"/>
  <c r="DB344" i="1" s="1"/>
  <c r="CA345" i="1"/>
  <c r="BG346" i="1"/>
  <c r="BQ346" i="1"/>
  <c r="CB346" i="1"/>
  <c r="EE346" i="1"/>
  <c r="CB347" i="1"/>
  <c r="CO347" i="1"/>
  <c r="CS347" i="1" s="1"/>
  <c r="CV347" i="1" s="1"/>
  <c r="CW347" i="1"/>
  <c r="EE347" i="1"/>
  <c r="AV348" i="1"/>
  <c r="CT348" i="1"/>
  <c r="CU348" i="1" s="1"/>
  <c r="CV348" i="1" s="1"/>
  <c r="DB348" i="1"/>
  <c r="EF348" i="1"/>
  <c r="AK349" i="1"/>
  <c r="AS349" i="1"/>
  <c r="DK349" i="1"/>
  <c r="DU349" i="1"/>
  <c r="DW349" i="1" s="1"/>
  <c r="CY349" i="1"/>
  <c r="DB349" i="1" s="1"/>
  <c r="AP350" i="1"/>
  <c r="AQ350" i="1" s="1"/>
  <c r="AX350" i="1"/>
  <c r="CA350" i="1"/>
  <c r="BG351" i="1"/>
  <c r="BQ351" i="1"/>
  <c r="AU351" i="1"/>
  <c r="AV351" i="1" s="1"/>
  <c r="CB351" i="1"/>
  <c r="EE351" i="1"/>
  <c r="EF352" i="1"/>
  <c r="AO353" i="1"/>
  <c r="AR353" i="1" s="1"/>
  <c r="AS353" i="1"/>
  <c r="DK353" i="1"/>
  <c r="DU353" i="1"/>
  <c r="EE353" i="1"/>
  <c r="AB2" i="8"/>
  <c r="E1470" i="8"/>
  <c r="E1466" i="8"/>
  <c r="E1462" i="8"/>
  <c r="E1458" i="8"/>
  <c r="E1454" i="8"/>
  <c r="E1450" i="8"/>
  <c r="E1446" i="8"/>
  <c r="E1442" i="8"/>
  <c r="E1438" i="8"/>
  <c r="E1434" i="8"/>
  <c r="E1430" i="8"/>
  <c r="E1426" i="8"/>
  <c r="E1422" i="8"/>
  <c r="E1418" i="8"/>
  <c r="E1414" i="8"/>
  <c r="E1410" i="8"/>
  <c r="E1406" i="8"/>
  <c r="E1402" i="8"/>
  <c r="E1398" i="8"/>
  <c r="E1394" i="8"/>
  <c r="E1390" i="8"/>
  <c r="E1386" i="8"/>
  <c r="E1382" i="8"/>
  <c r="E1378" i="8"/>
  <c r="E1374" i="8"/>
  <c r="E1370" i="8"/>
  <c r="E1366" i="8"/>
  <c r="E1362" i="8"/>
  <c r="E1358" i="8"/>
  <c r="E1354" i="8"/>
  <c r="E1350" i="8"/>
  <c r="E1346" i="8"/>
  <c r="E1342" i="8"/>
  <c r="E1338" i="8"/>
  <c r="E1334" i="8"/>
  <c r="E1330" i="8"/>
  <c r="E1326" i="8"/>
  <c r="E1322" i="8"/>
  <c r="E1318" i="8"/>
  <c r="E1314" i="8"/>
  <c r="E1310" i="8"/>
  <c r="E1306" i="8"/>
  <c r="E1302" i="8"/>
  <c r="E1298" i="8"/>
  <c r="E1294" i="8"/>
  <c r="E1290" i="8"/>
  <c r="E1286" i="8"/>
  <c r="E1282" i="8"/>
  <c r="E1278" i="8"/>
  <c r="E1274" i="8"/>
  <c r="E1270" i="8"/>
  <c r="E1266" i="8"/>
  <c r="E1262" i="8"/>
  <c r="E1258" i="8"/>
  <c r="E1254" i="8"/>
  <c r="E1250" i="8"/>
  <c r="E1246" i="8"/>
  <c r="E1242" i="8"/>
  <c r="E1238" i="8"/>
  <c r="E1234" i="8"/>
  <c r="E1230" i="8"/>
  <c r="E1226" i="8"/>
  <c r="E1222" i="8"/>
  <c r="E1218" i="8"/>
  <c r="E1214" i="8"/>
  <c r="E1210" i="8"/>
  <c r="E1206" i="8"/>
  <c r="E1202" i="8"/>
  <c r="E1198" i="8"/>
  <c r="E1194" i="8"/>
  <c r="E1190" i="8"/>
  <c r="E1186" i="8"/>
  <c r="E1182" i="8"/>
  <c r="E1178" i="8"/>
  <c r="E1174" i="8"/>
  <c r="E1170" i="8"/>
  <c r="E1166" i="8"/>
  <c r="E1469" i="8"/>
  <c r="E1465" i="8"/>
  <c r="E1461" i="8"/>
  <c r="E1457" i="8"/>
  <c r="E1453" i="8"/>
  <c r="E1449" i="8"/>
  <c r="E1445" i="8"/>
  <c r="E1441" i="8"/>
  <c r="E1437" i="8"/>
  <c r="E1433" i="8"/>
  <c r="E1429" i="8"/>
  <c r="E1425" i="8"/>
  <c r="E1421" i="8"/>
  <c r="E1417" i="8"/>
  <c r="E1413" i="8"/>
  <c r="E1409" i="8"/>
  <c r="E1405" i="8"/>
  <c r="E1401" i="8"/>
  <c r="E1397" i="8"/>
  <c r="E1393" i="8"/>
  <c r="E1389" i="8"/>
  <c r="E1385" i="8"/>
  <c r="E1381" i="8"/>
  <c r="E1377" i="8"/>
  <c r="E1373" i="8"/>
  <c r="E1369" i="8"/>
  <c r="E1365" i="8"/>
  <c r="E1361" i="8"/>
  <c r="E1357" i="8"/>
  <c r="E1353" i="8"/>
  <c r="E1349" i="8"/>
  <c r="E1345" i="8"/>
  <c r="E1341" i="8"/>
  <c r="E1337" i="8"/>
  <c r="E1333" i="8"/>
  <c r="E1329" i="8"/>
  <c r="E1325" i="8"/>
  <c r="E1321" i="8"/>
  <c r="E1317" i="8"/>
  <c r="E1313" i="8"/>
  <c r="E1309" i="8"/>
  <c r="E1305" i="8"/>
  <c r="E1301" i="8"/>
  <c r="E1297" i="8"/>
  <c r="E1293" i="8"/>
  <c r="E1289" i="8"/>
  <c r="E1285" i="8"/>
  <c r="E1281" i="8"/>
  <c r="E1277" i="8"/>
  <c r="E1273" i="8"/>
  <c r="E1269" i="8"/>
  <c r="E1265" i="8"/>
  <c r="E1261" i="8"/>
  <c r="E1257" i="8"/>
  <c r="E1253" i="8"/>
  <c r="E1249" i="8"/>
  <c r="E1245" i="8"/>
  <c r="E1241" i="8"/>
  <c r="E1237" i="8"/>
  <c r="E1233" i="8"/>
  <c r="E1229" i="8"/>
  <c r="E1225" i="8"/>
  <c r="E1221" i="8"/>
  <c r="E1217" i="8"/>
  <c r="E1213" i="8"/>
  <c r="E1209" i="8"/>
  <c r="E1205" i="8"/>
  <c r="E1201" i="8"/>
  <c r="E1197" i="8"/>
  <c r="E1193" i="8"/>
  <c r="E1189" i="8"/>
  <c r="E1185" i="8"/>
  <c r="E1181" i="8"/>
  <c r="E1177" i="8"/>
  <c r="E1173" i="8"/>
  <c r="E1169" i="8"/>
  <c r="E1165" i="8"/>
  <c r="E1468" i="8"/>
  <c r="E1464" i="8"/>
  <c r="E1460" i="8"/>
  <c r="E1456" i="8"/>
  <c r="E1452" i="8"/>
  <c r="E1448" i="8"/>
  <c r="E1444" i="8"/>
  <c r="E1440" i="8"/>
  <c r="E1436" i="8"/>
  <c r="E1432" i="8"/>
  <c r="E1428" i="8"/>
  <c r="E1424" i="8"/>
  <c r="E1420" i="8"/>
  <c r="E1416" i="8"/>
  <c r="E1412" i="8"/>
  <c r="E1408" i="8"/>
  <c r="E1404" i="8"/>
  <c r="E1400" i="8"/>
  <c r="E1396" i="8"/>
  <c r="E1392" i="8"/>
  <c r="E1388" i="8"/>
  <c r="E1384" i="8"/>
  <c r="E1380" i="8"/>
  <c r="E1376" i="8"/>
  <c r="E1372" i="8"/>
  <c r="E1368" i="8"/>
  <c r="E1364" i="8"/>
  <c r="E1360" i="8"/>
  <c r="E1356" i="8"/>
  <c r="E1352" i="8"/>
  <c r="E1348" i="8"/>
  <c r="E1344" i="8"/>
  <c r="E1340" i="8"/>
  <c r="E1336" i="8"/>
  <c r="E1332" i="8"/>
  <c r="E1328" i="8"/>
  <c r="E1324" i="8"/>
  <c r="E1320" i="8"/>
  <c r="E1316" i="8"/>
  <c r="E1312" i="8"/>
  <c r="E1308" i="8"/>
  <c r="E1304" i="8"/>
  <c r="E1300" i="8"/>
  <c r="E1296" i="8"/>
  <c r="E1292" i="8"/>
  <c r="E1288" i="8"/>
  <c r="E1284" i="8"/>
  <c r="E1280" i="8"/>
  <c r="E1276" i="8"/>
  <c r="E1272" i="8"/>
  <c r="E1268" i="8"/>
  <c r="E1264" i="8"/>
  <c r="E1260" i="8"/>
  <c r="E1256" i="8"/>
  <c r="E1252" i="8"/>
  <c r="E1248" i="8"/>
  <c r="E1244" i="8"/>
  <c r="E1240" i="8"/>
  <c r="E1236" i="8"/>
  <c r="E1232" i="8"/>
  <c r="E1228" i="8"/>
  <c r="E1224" i="8"/>
  <c r="E1220" i="8"/>
  <c r="E1216" i="8"/>
  <c r="E1212" i="8"/>
  <c r="E1208" i="8"/>
  <c r="E1204" i="8"/>
  <c r="E1200" i="8"/>
  <c r="E1196" i="8"/>
  <c r="E1192" i="8"/>
  <c r="E1188" i="8"/>
  <c r="E1184" i="8"/>
  <c r="E1180" i="8"/>
  <c r="E1176" i="8"/>
  <c r="E1172" i="8"/>
  <c r="E1168" i="8"/>
  <c r="E1164" i="8"/>
  <c r="E1471" i="8"/>
  <c r="E1467" i="8"/>
  <c r="E1463" i="8"/>
  <c r="E1459" i="8"/>
  <c r="E1455" i="8"/>
  <c r="E1451" i="8"/>
  <c r="E1447" i="8"/>
  <c r="E1443" i="8"/>
  <c r="E1439" i="8"/>
  <c r="E1435" i="8"/>
  <c r="E1431" i="8"/>
  <c r="E1427" i="8"/>
  <c r="E1423" i="8"/>
  <c r="E1419" i="8"/>
  <c r="E1415" i="8"/>
  <c r="E1411" i="8"/>
  <c r="E1407" i="8"/>
  <c r="E1403" i="8"/>
  <c r="E1399" i="8"/>
  <c r="E1395" i="8"/>
  <c r="E1391" i="8"/>
  <c r="E1387" i="8"/>
  <c r="E1383" i="8"/>
  <c r="E1379" i="8"/>
  <c r="E1375" i="8"/>
  <c r="E1371" i="8"/>
  <c r="E1367" i="8"/>
  <c r="E1363" i="8"/>
  <c r="E1359" i="8"/>
  <c r="E1355" i="8"/>
  <c r="E1351" i="8"/>
  <c r="E1347" i="8"/>
  <c r="E1343" i="8"/>
  <c r="E1339" i="8"/>
  <c r="E1335" i="8"/>
  <c r="E1331" i="8"/>
  <c r="E1327" i="8"/>
  <c r="E1323" i="8"/>
  <c r="E1319" i="8"/>
  <c r="E1315" i="8"/>
  <c r="E1311" i="8"/>
  <c r="E1307" i="8"/>
  <c r="E1303" i="8"/>
  <c r="E1299" i="8"/>
  <c r="E1295" i="8"/>
  <c r="E1291" i="8"/>
  <c r="E1287" i="8"/>
  <c r="E1283" i="8"/>
  <c r="E1279" i="8"/>
  <c r="E1275" i="8"/>
  <c r="E1271" i="8"/>
  <c r="E1267" i="8"/>
  <c r="E1263" i="8"/>
  <c r="E1259" i="8"/>
  <c r="E1255" i="8"/>
  <c r="E1251" i="8"/>
  <c r="E1247" i="8"/>
  <c r="E1243" i="8"/>
  <c r="E1239" i="8"/>
  <c r="E1235" i="8"/>
  <c r="E1231" i="8"/>
  <c r="E1227" i="8"/>
  <c r="E1223" i="8"/>
  <c r="E1219" i="8"/>
  <c r="E1215" i="8"/>
  <c r="E1211" i="8"/>
  <c r="E1207" i="8"/>
  <c r="E1203" i="8"/>
  <c r="E1199" i="8"/>
  <c r="E1195" i="8"/>
  <c r="E1191" i="8"/>
  <c r="E1187" i="8"/>
  <c r="E1183" i="8"/>
  <c r="E1179" i="8"/>
  <c r="E1175" i="8"/>
  <c r="E1171" i="8"/>
  <c r="E1167" i="8"/>
  <c r="E1162" i="8"/>
  <c r="E1158" i="8"/>
  <c r="E1154" i="8"/>
  <c r="E1150" i="8"/>
  <c r="E1146" i="8"/>
  <c r="E1142" i="8"/>
  <c r="E1138" i="8"/>
  <c r="E1134" i="8"/>
  <c r="E1130" i="8"/>
  <c r="E1126" i="8"/>
  <c r="E1122" i="8"/>
  <c r="E1118" i="8"/>
  <c r="E1114" i="8"/>
  <c r="E1161" i="8"/>
  <c r="E1157" i="8"/>
  <c r="E1153" i="8"/>
  <c r="E1149" i="8"/>
  <c r="E1145" i="8"/>
  <c r="E1141" i="8"/>
  <c r="E1137" i="8"/>
  <c r="E1133" i="8"/>
  <c r="E1129" i="8"/>
  <c r="E1125" i="8"/>
  <c r="E1121" i="8"/>
  <c r="E1117" i="8"/>
  <c r="E1113" i="8"/>
  <c r="E1105" i="8"/>
  <c r="E1103" i="8"/>
  <c r="E1101" i="8"/>
  <c r="E1099" i="8"/>
  <c r="E1097" i="8"/>
  <c r="E1095" i="8"/>
  <c r="E1093" i="8"/>
  <c r="E1091" i="8"/>
  <c r="E1089" i="8"/>
  <c r="E1087" i="8"/>
  <c r="E1085" i="8"/>
  <c r="E1083" i="8"/>
  <c r="E1081" i="8"/>
  <c r="E1079" i="8"/>
  <c r="E1077" i="8"/>
  <c r="E1075" i="8"/>
  <c r="E1073" i="8"/>
  <c r="E1071" i="8"/>
  <c r="E1069" i="8"/>
  <c r="E1067" i="8"/>
  <c r="E1065" i="8"/>
  <c r="E1063" i="8"/>
  <c r="E1061" i="8"/>
  <c r="E1059" i="8"/>
  <c r="E1057" i="8"/>
  <c r="E1055" i="8"/>
  <c r="E1053" i="8"/>
  <c r="E1051" i="8"/>
  <c r="E1049" i="8"/>
  <c r="E1047" i="8"/>
  <c r="E1045" i="8"/>
  <c r="E1043" i="8"/>
  <c r="E1041" i="8"/>
  <c r="E1039" i="8"/>
  <c r="E1037" i="8"/>
  <c r="E1035" i="8"/>
  <c r="E1033" i="8"/>
  <c r="E1031" i="8"/>
  <c r="E1029" i="8"/>
  <c r="E1027" i="8"/>
  <c r="E1025" i="8"/>
  <c r="E1023" i="8"/>
  <c r="E1021" i="8"/>
  <c r="E1019" i="8"/>
  <c r="E1017" i="8"/>
  <c r="E1015" i="8"/>
  <c r="E1013" i="8"/>
  <c r="E1011" i="8"/>
  <c r="E1009" i="8"/>
  <c r="E1007" i="8"/>
  <c r="E1005" i="8"/>
  <c r="E1003" i="8"/>
  <c r="E1001" i="8"/>
  <c r="E999" i="8"/>
  <c r="E997" i="8"/>
  <c r="E995" i="8"/>
  <c r="E993" i="8"/>
  <c r="E991" i="8"/>
  <c r="E989" i="8"/>
  <c r="E987" i="8"/>
  <c r="E985" i="8"/>
  <c r="E983" i="8"/>
  <c r="E981" i="8"/>
  <c r="E979" i="8"/>
  <c r="E977" i="8"/>
  <c r="E975" i="8"/>
  <c r="E973" i="8"/>
  <c r="E971" i="8"/>
  <c r="E969" i="8"/>
  <c r="E967" i="8"/>
  <c r="E965" i="8"/>
  <c r="E963" i="8"/>
  <c r="E961" i="8"/>
  <c r="E959" i="8"/>
  <c r="E957" i="8"/>
  <c r="E955" i="8"/>
  <c r="E953" i="8"/>
  <c r="E951" i="8"/>
  <c r="E949" i="8"/>
  <c r="E947" i="8"/>
  <c r="E945" i="8"/>
  <c r="E943" i="8"/>
  <c r="E941" i="8"/>
  <c r="E939" i="8"/>
  <c r="E937" i="8"/>
  <c r="E935" i="8"/>
  <c r="E933" i="8"/>
  <c r="E931" i="8"/>
  <c r="E929" i="8"/>
  <c r="E927" i="8"/>
  <c r="E925" i="8"/>
  <c r="E923" i="8"/>
  <c r="E921" i="8"/>
  <c r="E919" i="8"/>
  <c r="E917" i="8"/>
  <c r="E915" i="8"/>
  <c r="E913" i="8"/>
  <c r="E911" i="8"/>
  <c r="E909" i="8"/>
  <c r="E907" i="8"/>
  <c r="E905" i="8"/>
  <c r="E903" i="8"/>
  <c r="E901" i="8"/>
  <c r="E899" i="8"/>
  <c r="E897" i="8"/>
  <c r="E895" i="8"/>
  <c r="E893" i="8"/>
  <c r="E891" i="8"/>
  <c r="E889" i="8"/>
  <c r="E887" i="8"/>
  <c r="E885" i="8"/>
  <c r="E883" i="8"/>
  <c r="E881" i="8"/>
  <c r="E879" i="8"/>
  <c r="E877" i="8"/>
  <c r="E875" i="8"/>
  <c r="E873" i="8"/>
  <c r="E871" i="8"/>
  <c r="E869" i="8"/>
  <c r="E867" i="8"/>
  <c r="E865" i="8"/>
  <c r="E863" i="8"/>
  <c r="E861" i="8"/>
  <c r="E859" i="8"/>
  <c r="E857" i="8"/>
  <c r="E855" i="8"/>
  <c r="E853" i="8"/>
  <c r="E851" i="8"/>
  <c r="E849" i="8"/>
  <c r="E847" i="8"/>
  <c r="E845" i="8"/>
  <c r="E843" i="8"/>
  <c r="E841" i="8"/>
  <c r="E839" i="8"/>
  <c r="E837" i="8"/>
  <c r="E835" i="8"/>
  <c r="E833" i="8"/>
  <c r="E831" i="8"/>
  <c r="E829" i="8"/>
  <c r="E827" i="8"/>
  <c r="E825" i="8"/>
  <c r="E823" i="8"/>
  <c r="E821" i="8"/>
  <c r="E819" i="8"/>
  <c r="E817" i="8"/>
  <c r="E815" i="8"/>
  <c r="E813" i="8"/>
  <c r="E811" i="8"/>
  <c r="E809" i="8"/>
  <c r="E807" i="8"/>
  <c r="E805" i="8"/>
  <c r="E803" i="8"/>
  <c r="E801" i="8"/>
  <c r="E799" i="8"/>
  <c r="E797" i="8"/>
  <c r="E795" i="8"/>
  <c r="E793" i="8"/>
  <c r="E791" i="8"/>
  <c r="E789" i="8"/>
  <c r="E787" i="8"/>
  <c r="E785" i="8"/>
  <c r="E783" i="8"/>
  <c r="E781" i="8"/>
  <c r="E779" i="8"/>
  <c r="E777" i="8"/>
  <c r="E775" i="8"/>
  <c r="E773" i="8"/>
  <c r="E771" i="8"/>
  <c r="E769" i="8"/>
  <c r="E767" i="8"/>
  <c r="E765" i="8"/>
  <c r="E763" i="8"/>
  <c r="E761" i="8"/>
  <c r="E759" i="8"/>
  <c r="E757" i="8"/>
  <c r="E755" i="8"/>
  <c r="E753" i="8"/>
  <c r="E751" i="8"/>
  <c r="E749" i="8"/>
  <c r="E747" i="8"/>
  <c r="E1160" i="8"/>
  <c r="E1156" i="8"/>
  <c r="E1152" i="8"/>
  <c r="E1148" i="8"/>
  <c r="E1144" i="8"/>
  <c r="E1140" i="8"/>
  <c r="E1136" i="8"/>
  <c r="E1132" i="8"/>
  <c r="E1128" i="8"/>
  <c r="E1124" i="8"/>
  <c r="E1120" i="8"/>
  <c r="E1116" i="8"/>
  <c r="E1112" i="8"/>
  <c r="E1163" i="8"/>
  <c r="E1159" i="8"/>
  <c r="E1155" i="8"/>
  <c r="E1151" i="8"/>
  <c r="E1147" i="8"/>
  <c r="E1143" i="8"/>
  <c r="E1139" i="8"/>
  <c r="E1135" i="8"/>
  <c r="E1131" i="8"/>
  <c r="E1127" i="8"/>
  <c r="E1123" i="8"/>
  <c r="E1119" i="8"/>
  <c r="E1115" i="8"/>
  <c r="E1111" i="8"/>
  <c r="B1111" i="8" s="1"/>
  <c r="E1106" i="8"/>
  <c r="E1104" i="8"/>
  <c r="E1102" i="8"/>
  <c r="E1100" i="8"/>
  <c r="E1098" i="8"/>
  <c r="E1096" i="8"/>
  <c r="E1094" i="8"/>
  <c r="E1092" i="8"/>
  <c r="E1090" i="8"/>
  <c r="E1088" i="8"/>
  <c r="E1086" i="8"/>
  <c r="E1084" i="8"/>
  <c r="E1082" i="8"/>
  <c r="E1080" i="8"/>
  <c r="E1078" i="8"/>
  <c r="E1076" i="8"/>
  <c r="E1074" i="8"/>
  <c r="E1072" i="8"/>
  <c r="E1070" i="8"/>
  <c r="E1068" i="8"/>
  <c r="E1066" i="8"/>
  <c r="E1064" i="8"/>
  <c r="E1062" i="8"/>
  <c r="E1060" i="8"/>
  <c r="E1058" i="8"/>
  <c r="E1056" i="8"/>
  <c r="E1054" i="8"/>
  <c r="E1052" i="8"/>
  <c r="E1050" i="8"/>
  <c r="E1048" i="8"/>
  <c r="E1046" i="8"/>
  <c r="E1044" i="8"/>
  <c r="E1042" i="8"/>
  <c r="E1040" i="8"/>
  <c r="E1038" i="8"/>
  <c r="E1036" i="8"/>
  <c r="E1034" i="8"/>
  <c r="E1032" i="8"/>
  <c r="E1030" i="8"/>
  <c r="E1028" i="8"/>
  <c r="E1026" i="8"/>
  <c r="E1024" i="8"/>
  <c r="E1022" i="8"/>
  <c r="E1020" i="8"/>
  <c r="E1018" i="8"/>
  <c r="E1016" i="8"/>
  <c r="E1014" i="8"/>
  <c r="E1012" i="8"/>
  <c r="E1010" i="8"/>
  <c r="E1008" i="8"/>
  <c r="E1006" i="8"/>
  <c r="E1004" i="8"/>
  <c r="E1002" i="8"/>
  <c r="E1000" i="8"/>
  <c r="E998" i="8"/>
  <c r="E996" i="8"/>
  <c r="E994" i="8"/>
  <c r="E992" i="8"/>
  <c r="E990" i="8"/>
  <c r="E988" i="8"/>
  <c r="E986" i="8"/>
  <c r="E984" i="8"/>
  <c r="E982" i="8"/>
  <c r="E980" i="8"/>
  <c r="E978" i="8"/>
  <c r="E976" i="8"/>
  <c r="E974" i="8"/>
  <c r="E972" i="8"/>
  <c r="E970" i="8"/>
  <c r="E968" i="8"/>
  <c r="E966" i="8"/>
  <c r="E964" i="8"/>
  <c r="E962" i="8"/>
  <c r="E960" i="8"/>
  <c r="E958" i="8"/>
  <c r="E956" i="8"/>
  <c r="E954" i="8"/>
  <c r="E952" i="8"/>
  <c r="E950" i="8"/>
  <c r="E948" i="8"/>
  <c r="E946" i="8"/>
  <c r="E944" i="8"/>
  <c r="E942" i="8"/>
  <c r="E940" i="8"/>
  <c r="E938" i="8"/>
  <c r="E936" i="8"/>
  <c r="E934" i="8"/>
  <c r="E932" i="8"/>
  <c r="E930" i="8"/>
  <c r="E928" i="8"/>
  <c r="E926" i="8"/>
  <c r="E924" i="8"/>
  <c r="E922" i="8"/>
  <c r="E920" i="8"/>
  <c r="E918" i="8"/>
  <c r="E916" i="8"/>
  <c r="E914" i="8"/>
  <c r="E912" i="8"/>
  <c r="E910" i="8"/>
  <c r="E908" i="8"/>
  <c r="E906" i="8"/>
  <c r="E904" i="8"/>
  <c r="E902" i="8"/>
  <c r="E900" i="8"/>
  <c r="E898" i="8"/>
  <c r="E896" i="8"/>
  <c r="E894" i="8"/>
  <c r="E892" i="8"/>
  <c r="E890" i="8"/>
  <c r="E888" i="8"/>
  <c r="E886" i="8"/>
  <c r="E884" i="8"/>
  <c r="E882" i="8"/>
  <c r="E880" i="8"/>
  <c r="E878" i="8"/>
  <c r="E876" i="8"/>
  <c r="E874" i="8"/>
  <c r="E872" i="8"/>
  <c r="E870" i="8"/>
  <c r="E868" i="8"/>
  <c r="E866" i="8"/>
  <c r="E864" i="8"/>
  <c r="E862" i="8"/>
  <c r="E860" i="8"/>
  <c r="E858" i="8"/>
  <c r="E856" i="8"/>
  <c r="E854" i="8"/>
  <c r="E852" i="8"/>
  <c r="E850" i="8"/>
  <c r="E848" i="8"/>
  <c r="E846" i="8"/>
  <c r="E844" i="8"/>
  <c r="E842" i="8"/>
  <c r="E840" i="8"/>
  <c r="E838" i="8"/>
  <c r="E836" i="8"/>
  <c r="E834" i="8"/>
  <c r="E832" i="8"/>
  <c r="E830" i="8"/>
  <c r="E828" i="8"/>
  <c r="E826" i="8"/>
  <c r="E824" i="8"/>
  <c r="E822" i="8"/>
  <c r="E820" i="8"/>
  <c r="E818" i="8"/>
  <c r="E816" i="8"/>
  <c r="E814" i="8"/>
  <c r="E812" i="8"/>
  <c r="E810" i="8"/>
  <c r="E808" i="8"/>
  <c r="E806" i="8"/>
  <c r="E804" i="8"/>
  <c r="E802" i="8"/>
  <c r="E800" i="8"/>
  <c r="E798" i="8"/>
  <c r="E796" i="8"/>
  <c r="E794" i="8"/>
  <c r="E792" i="8"/>
  <c r="E790" i="8"/>
  <c r="E788" i="8"/>
  <c r="E786" i="8"/>
  <c r="E784" i="8"/>
  <c r="E782" i="8"/>
  <c r="E780" i="8"/>
  <c r="E778" i="8"/>
  <c r="E776" i="8"/>
  <c r="E774" i="8"/>
  <c r="E772" i="8"/>
  <c r="E770" i="8"/>
  <c r="E768" i="8"/>
  <c r="E766" i="8"/>
  <c r="E764" i="8"/>
  <c r="E762" i="8"/>
  <c r="E760" i="8"/>
  <c r="E758" i="8"/>
  <c r="E756" i="8"/>
  <c r="E754" i="8"/>
  <c r="E752" i="8"/>
  <c r="E750" i="8"/>
  <c r="E748" i="8"/>
  <c r="E746" i="8"/>
  <c r="B746" i="8" s="1"/>
  <c r="E731" i="8"/>
  <c r="E727" i="8"/>
  <c r="E723" i="8"/>
  <c r="E719" i="8"/>
  <c r="E715" i="8"/>
  <c r="E712" i="8"/>
  <c r="E711" i="8"/>
  <c r="E710" i="8"/>
  <c r="E709" i="8"/>
  <c r="E708" i="8"/>
  <c r="E707" i="8"/>
  <c r="E706" i="8"/>
  <c r="E705" i="8"/>
  <c r="E704" i="8"/>
  <c r="E703" i="8"/>
  <c r="E702" i="8"/>
  <c r="E701" i="8"/>
  <c r="E700" i="8"/>
  <c r="E699" i="8"/>
  <c r="E698" i="8"/>
  <c r="E697" i="8"/>
  <c r="E696" i="8"/>
  <c r="E695" i="8"/>
  <c r="E694" i="8"/>
  <c r="E693" i="8"/>
  <c r="E692" i="8"/>
  <c r="E691" i="8"/>
  <c r="E690" i="8"/>
  <c r="E689" i="8"/>
  <c r="E688" i="8"/>
  <c r="E687" i="8"/>
  <c r="E686" i="8"/>
  <c r="E685" i="8"/>
  <c r="E684" i="8"/>
  <c r="E683" i="8"/>
  <c r="E682" i="8"/>
  <c r="E681" i="8"/>
  <c r="E680" i="8"/>
  <c r="E679" i="8"/>
  <c r="E678" i="8"/>
  <c r="E677" i="8"/>
  <c r="E676" i="8"/>
  <c r="E675" i="8"/>
  <c r="E674" i="8"/>
  <c r="E673" i="8"/>
  <c r="E672" i="8"/>
  <c r="E671" i="8"/>
  <c r="E670" i="8"/>
  <c r="E669" i="8"/>
  <c r="E668" i="8"/>
  <c r="E667" i="8"/>
  <c r="E666" i="8"/>
  <c r="E665" i="8"/>
  <c r="E664" i="8"/>
  <c r="E663" i="8"/>
  <c r="E662" i="8"/>
  <c r="E661" i="8"/>
  <c r="E660" i="8"/>
  <c r="E659" i="8"/>
  <c r="E658" i="8"/>
  <c r="E657" i="8"/>
  <c r="E656" i="8"/>
  <c r="E655" i="8"/>
  <c r="E654" i="8"/>
  <c r="E653" i="8"/>
  <c r="E652" i="8"/>
  <c r="E651" i="8"/>
  <c r="E650" i="8"/>
  <c r="E649" i="8"/>
  <c r="E648" i="8"/>
  <c r="E647" i="8"/>
  <c r="E646" i="8"/>
  <c r="E645" i="8"/>
  <c r="E644" i="8"/>
  <c r="E643" i="8"/>
  <c r="E642" i="8"/>
  <c r="E641" i="8"/>
  <c r="E640" i="8"/>
  <c r="E639" i="8"/>
  <c r="E638" i="8"/>
  <c r="E637" i="8"/>
  <c r="E636" i="8"/>
  <c r="E635" i="8"/>
  <c r="E634" i="8"/>
  <c r="E633" i="8"/>
  <c r="E632" i="8"/>
  <c r="E631" i="8"/>
  <c r="E630" i="8"/>
  <c r="E629" i="8"/>
  <c r="E628" i="8"/>
  <c r="E627" i="8"/>
  <c r="E626" i="8"/>
  <c r="E625" i="8"/>
  <c r="E624" i="8"/>
  <c r="E623" i="8"/>
  <c r="E622" i="8"/>
  <c r="E621" i="8"/>
  <c r="E620" i="8"/>
  <c r="E619" i="8"/>
  <c r="E618" i="8"/>
  <c r="E617" i="8"/>
  <c r="E616" i="8"/>
  <c r="E615" i="8"/>
  <c r="E614" i="8"/>
  <c r="E613" i="8"/>
  <c r="E612" i="8"/>
  <c r="E611" i="8"/>
  <c r="E610" i="8"/>
  <c r="E609" i="8"/>
  <c r="E608" i="8"/>
  <c r="E607" i="8"/>
  <c r="E606" i="8"/>
  <c r="E605" i="8"/>
  <c r="E604" i="8"/>
  <c r="E603" i="8"/>
  <c r="E602" i="8"/>
  <c r="E601" i="8"/>
  <c r="E600" i="8"/>
  <c r="E599" i="8"/>
  <c r="E598" i="8"/>
  <c r="E597" i="8"/>
  <c r="E596" i="8"/>
  <c r="E595" i="8"/>
  <c r="E594" i="8"/>
  <c r="E593" i="8"/>
  <c r="E592" i="8"/>
  <c r="E591" i="8"/>
  <c r="E590" i="8"/>
  <c r="E589" i="8"/>
  <c r="E588" i="8"/>
  <c r="E587" i="8"/>
  <c r="E586" i="8"/>
  <c r="E585" i="8"/>
  <c r="E584" i="8"/>
  <c r="E583" i="8"/>
  <c r="E582" i="8"/>
  <c r="E581" i="8"/>
  <c r="E580" i="8"/>
  <c r="E579" i="8"/>
  <c r="E578" i="8"/>
  <c r="E577" i="8"/>
  <c r="E576" i="8"/>
  <c r="E575" i="8"/>
  <c r="E574" i="8"/>
  <c r="E573" i="8"/>
  <c r="E572" i="8"/>
  <c r="E571" i="8"/>
  <c r="E570" i="8"/>
  <c r="E569" i="8"/>
  <c r="E568" i="8"/>
  <c r="E567" i="8"/>
  <c r="E566" i="8"/>
  <c r="E565" i="8"/>
  <c r="E564" i="8"/>
  <c r="E563" i="8"/>
  <c r="E562" i="8"/>
  <c r="E561" i="8"/>
  <c r="E560" i="8"/>
  <c r="E559" i="8"/>
  <c r="E558" i="8"/>
  <c r="E557" i="8"/>
  <c r="E556" i="8"/>
  <c r="E555" i="8"/>
  <c r="E554" i="8"/>
  <c r="E553" i="8"/>
  <c r="E552" i="8"/>
  <c r="E551" i="8"/>
  <c r="E550" i="8"/>
  <c r="E549" i="8"/>
  <c r="E548" i="8"/>
  <c r="E547" i="8"/>
  <c r="E546" i="8"/>
  <c r="E545" i="8"/>
  <c r="E544" i="8"/>
  <c r="E543" i="8"/>
  <c r="E542" i="8"/>
  <c r="E541" i="8"/>
  <c r="E540" i="8"/>
  <c r="E539" i="8"/>
  <c r="E538" i="8"/>
  <c r="E537" i="8"/>
  <c r="E536" i="8"/>
  <c r="E535" i="8"/>
  <c r="E534" i="8"/>
  <c r="E533" i="8"/>
  <c r="E532" i="8"/>
  <c r="E531" i="8"/>
  <c r="E530" i="8"/>
  <c r="E529" i="8"/>
  <c r="E528" i="8"/>
  <c r="E527" i="8"/>
  <c r="E526" i="8"/>
  <c r="E525" i="8"/>
  <c r="E524" i="8"/>
  <c r="E523" i="8"/>
  <c r="E522" i="8"/>
  <c r="E521" i="8"/>
  <c r="E520" i="8"/>
  <c r="E519" i="8"/>
  <c r="E518" i="8"/>
  <c r="E517" i="8"/>
  <c r="E516" i="8"/>
  <c r="E515" i="8"/>
  <c r="E514" i="8"/>
  <c r="E513" i="8"/>
  <c r="E512" i="8"/>
  <c r="E511" i="8"/>
  <c r="E510" i="8"/>
  <c r="E509" i="8"/>
  <c r="E508" i="8"/>
  <c r="E507" i="8"/>
  <c r="E506" i="8"/>
  <c r="E505" i="8"/>
  <c r="E504" i="8"/>
  <c r="E503" i="8"/>
  <c r="E502" i="8"/>
  <c r="E501" i="8"/>
  <c r="E500" i="8"/>
  <c r="E499" i="8"/>
  <c r="E498" i="8"/>
  <c r="E497" i="8"/>
  <c r="E496" i="8"/>
  <c r="E495" i="8"/>
  <c r="E494" i="8"/>
  <c r="E493" i="8"/>
  <c r="E492" i="8"/>
  <c r="E491" i="8"/>
  <c r="E490" i="8"/>
  <c r="E489" i="8"/>
  <c r="E488" i="8"/>
  <c r="E487" i="8"/>
  <c r="E486" i="8"/>
  <c r="E485" i="8"/>
  <c r="E484" i="8"/>
  <c r="E483" i="8"/>
  <c r="E482" i="8"/>
  <c r="E481" i="8"/>
  <c r="E480" i="8"/>
  <c r="E479" i="8"/>
  <c r="E478" i="8"/>
  <c r="E477" i="8"/>
  <c r="E476" i="8"/>
  <c r="E475" i="8"/>
  <c r="E474" i="8"/>
  <c r="E473" i="8"/>
  <c r="E472" i="8"/>
  <c r="E471" i="8"/>
  <c r="E470" i="8"/>
  <c r="E469" i="8"/>
  <c r="E468" i="8"/>
  <c r="E467" i="8"/>
  <c r="E466" i="8"/>
  <c r="E465" i="8"/>
  <c r="E464" i="8"/>
  <c r="E463" i="8"/>
  <c r="E462" i="8"/>
  <c r="E461" i="8"/>
  <c r="E460" i="8"/>
  <c r="E459" i="8"/>
  <c r="E458" i="8"/>
  <c r="E457" i="8"/>
  <c r="E456" i="8"/>
  <c r="E455" i="8"/>
  <c r="E454" i="8"/>
  <c r="E453" i="8"/>
  <c r="E452" i="8"/>
  <c r="E451" i="8"/>
  <c r="E450" i="8"/>
  <c r="E449" i="8"/>
  <c r="E448" i="8"/>
  <c r="E447" i="8"/>
  <c r="E446" i="8"/>
  <c r="E445" i="8"/>
  <c r="E444" i="8"/>
  <c r="E443" i="8"/>
  <c r="E442" i="8"/>
  <c r="E441" i="8"/>
  <c r="E440" i="8"/>
  <c r="E439" i="8"/>
  <c r="E438" i="8"/>
  <c r="E437" i="8"/>
  <c r="E436" i="8"/>
  <c r="E435" i="8"/>
  <c r="E434" i="8"/>
  <c r="E433" i="8"/>
  <c r="E432" i="8"/>
  <c r="E431" i="8"/>
  <c r="E430" i="8"/>
  <c r="E429" i="8"/>
  <c r="E428" i="8"/>
  <c r="E427" i="8"/>
  <c r="E426" i="8"/>
  <c r="E425" i="8"/>
  <c r="E424" i="8"/>
  <c r="E423" i="8"/>
  <c r="E422" i="8"/>
  <c r="E421" i="8"/>
  <c r="E420" i="8"/>
  <c r="E419" i="8"/>
  <c r="E418" i="8"/>
  <c r="E417" i="8"/>
  <c r="E416" i="8"/>
  <c r="E415" i="8"/>
  <c r="E414" i="8"/>
  <c r="E413" i="8"/>
  <c r="E412" i="8"/>
  <c r="E411" i="8"/>
  <c r="E410" i="8"/>
  <c r="E409" i="8"/>
  <c r="E408" i="8"/>
  <c r="E407" i="8"/>
  <c r="E406" i="8"/>
  <c r="E405" i="8"/>
  <c r="E404" i="8"/>
  <c r="E403" i="8"/>
  <c r="E402" i="8"/>
  <c r="E401" i="8"/>
  <c r="E400" i="8"/>
  <c r="E399" i="8"/>
  <c r="E398" i="8"/>
  <c r="E397" i="8"/>
  <c r="E396" i="8"/>
  <c r="E395" i="8"/>
  <c r="E394" i="8"/>
  <c r="E393" i="8"/>
  <c r="E392" i="8"/>
  <c r="E391" i="8"/>
  <c r="E390" i="8"/>
  <c r="E389" i="8"/>
  <c r="E388" i="8"/>
  <c r="E387" i="8"/>
  <c r="E386" i="8"/>
  <c r="E385" i="8"/>
  <c r="E384" i="8"/>
  <c r="E383" i="8"/>
  <c r="E382" i="8"/>
  <c r="E381" i="8"/>
  <c r="E380" i="8"/>
  <c r="E379" i="8"/>
  <c r="E378" i="8"/>
  <c r="E377" i="8"/>
  <c r="E376" i="8"/>
  <c r="E375" i="8"/>
  <c r="E374" i="8"/>
  <c r="E373" i="8"/>
  <c r="B373" i="8" s="1"/>
  <c r="E367" i="8"/>
  <c r="E363" i="8"/>
  <c r="E359" i="8"/>
  <c r="E355" i="8"/>
  <c r="E351" i="8"/>
  <c r="E347" i="8"/>
  <c r="E343" i="8"/>
  <c r="E339" i="8"/>
  <c r="E335" i="8"/>
  <c r="E331" i="8"/>
  <c r="E327" i="8"/>
  <c r="E323" i="8"/>
  <c r="E319" i="8"/>
  <c r="E315" i="8"/>
  <c r="E311" i="8"/>
  <c r="E307" i="8"/>
  <c r="E303" i="8"/>
  <c r="E299" i="8"/>
  <c r="E295" i="8"/>
  <c r="E291" i="8"/>
  <c r="E287" i="8"/>
  <c r="E283" i="8"/>
  <c r="E279" i="8"/>
  <c r="E275" i="8"/>
  <c r="E271" i="8"/>
  <c r="E267" i="8"/>
  <c r="E263" i="8"/>
  <c r="E259" i="8"/>
  <c r="E255" i="8"/>
  <c r="E251" i="8"/>
  <c r="E247" i="8"/>
  <c r="E243" i="8"/>
  <c r="E239" i="8"/>
  <c r="E730" i="8"/>
  <c r="E726" i="8"/>
  <c r="E722" i="8"/>
  <c r="E718" i="8"/>
  <c r="E713" i="8"/>
  <c r="E366" i="8"/>
  <c r="E362" i="8"/>
  <c r="E358" i="8"/>
  <c r="E354" i="8"/>
  <c r="E350" i="8"/>
  <c r="E346" i="8"/>
  <c r="E342" i="8"/>
  <c r="E338" i="8"/>
  <c r="E334" i="8"/>
  <c r="E330" i="8"/>
  <c r="E326" i="8"/>
  <c r="E322" i="8"/>
  <c r="E318" i="8"/>
  <c r="E314" i="8"/>
  <c r="E310" i="8"/>
  <c r="E306" i="8"/>
  <c r="E302" i="8"/>
  <c r="E298" i="8"/>
  <c r="E294" i="8"/>
  <c r="E290" i="8"/>
  <c r="E286" i="8"/>
  <c r="E282" i="8"/>
  <c r="E278" i="8"/>
  <c r="E274" i="8"/>
  <c r="E270" i="8"/>
  <c r="E266" i="8"/>
  <c r="E262" i="8"/>
  <c r="E258" i="8"/>
  <c r="E254" i="8"/>
  <c r="E250" i="8"/>
  <c r="E246" i="8"/>
  <c r="E242" i="8"/>
  <c r="E238" i="8"/>
  <c r="E733" i="8"/>
  <c r="E729" i="8"/>
  <c r="E725" i="8"/>
  <c r="E721" i="8"/>
  <c r="E717" i="8"/>
  <c r="E714" i="8"/>
  <c r="E365" i="8"/>
  <c r="E361" i="8"/>
  <c r="E357" i="8"/>
  <c r="E353" i="8"/>
  <c r="E349" i="8"/>
  <c r="E345" i="8"/>
  <c r="E341" i="8"/>
  <c r="E337" i="8"/>
  <c r="E333" i="8"/>
  <c r="E329" i="8"/>
  <c r="E325" i="8"/>
  <c r="E321" i="8"/>
  <c r="E317" i="8"/>
  <c r="E313" i="8"/>
  <c r="E309" i="8"/>
  <c r="E305" i="8"/>
  <c r="E301" i="8"/>
  <c r="E297" i="8"/>
  <c r="E293" i="8"/>
  <c r="E289" i="8"/>
  <c r="E285" i="8"/>
  <c r="E281" i="8"/>
  <c r="E277" i="8"/>
  <c r="E273" i="8"/>
  <c r="E269" i="8"/>
  <c r="E265" i="8"/>
  <c r="E261" i="8"/>
  <c r="E257" i="8"/>
  <c r="E253" i="8"/>
  <c r="E249" i="8"/>
  <c r="E245" i="8"/>
  <c r="E241" i="8"/>
  <c r="E237" i="8"/>
  <c r="E732" i="8"/>
  <c r="E728" i="8"/>
  <c r="E724" i="8"/>
  <c r="E720" i="8"/>
  <c r="E716" i="8"/>
  <c r="E368" i="8"/>
  <c r="E364" i="8"/>
  <c r="E360" i="8"/>
  <c r="E356" i="8"/>
  <c r="E352" i="8"/>
  <c r="E348" i="8"/>
  <c r="E344" i="8"/>
  <c r="E340" i="8"/>
  <c r="E336" i="8"/>
  <c r="E332" i="8"/>
  <c r="E328" i="8"/>
  <c r="E324" i="8"/>
  <c r="E320" i="8"/>
  <c r="E316" i="8"/>
  <c r="E312" i="8"/>
  <c r="E308" i="8"/>
  <c r="E304" i="8"/>
  <c r="E300" i="8"/>
  <c r="E296" i="8"/>
  <c r="E292" i="8"/>
  <c r="E288" i="8"/>
  <c r="E284" i="8"/>
  <c r="E280" i="8"/>
  <c r="E276" i="8"/>
  <c r="E272" i="8"/>
  <c r="E268" i="8"/>
  <c r="E264" i="8"/>
  <c r="E260" i="8"/>
  <c r="E256" i="8"/>
  <c r="E252" i="8"/>
  <c r="E248" i="8"/>
  <c r="E244" i="8"/>
  <c r="E240" i="8"/>
  <c r="E236" i="8"/>
  <c r="AB5" i="8"/>
  <c r="E10" i="8"/>
  <c r="I10" i="8"/>
  <c r="D11" i="8"/>
  <c r="G11" i="8" s="1"/>
  <c r="T11" i="8"/>
  <c r="E14" i="8"/>
  <c r="I14" i="8"/>
  <c r="D15" i="8"/>
  <c r="G15" i="8" s="1"/>
  <c r="T15" i="8"/>
  <c r="E18" i="8"/>
  <c r="I18" i="8"/>
  <c r="D19" i="8"/>
  <c r="G19" i="8" s="1"/>
  <c r="T19" i="8"/>
  <c r="E22" i="8"/>
  <c r="I22" i="8"/>
  <c r="D23" i="8"/>
  <c r="G23" i="8" s="1"/>
  <c r="T23" i="8"/>
  <c r="E26" i="8"/>
  <c r="I26" i="8"/>
  <c r="D27" i="8"/>
  <c r="G27" i="8" s="1"/>
  <c r="T27" i="8"/>
  <c r="E30" i="8"/>
  <c r="I30" i="8"/>
  <c r="D31" i="8"/>
  <c r="G31" i="8" s="1"/>
  <c r="T31" i="8"/>
  <c r="E34" i="8"/>
  <c r="I34" i="8"/>
  <c r="D35" i="8"/>
  <c r="G35" i="8" s="1"/>
  <c r="T35" i="8"/>
  <c r="E38" i="8"/>
  <c r="I38" i="8"/>
  <c r="D39" i="8"/>
  <c r="G39" i="8" s="1"/>
  <c r="T39" i="8"/>
  <c r="E42" i="8"/>
  <c r="I42" i="8"/>
  <c r="D43" i="8"/>
  <c r="G43" i="8" s="1"/>
  <c r="T43" i="8"/>
  <c r="E46" i="8"/>
  <c r="I46" i="8"/>
  <c r="D47" i="8"/>
  <c r="G47" i="8" s="1"/>
  <c r="T47" i="8"/>
  <c r="E50" i="8"/>
  <c r="I50" i="8"/>
  <c r="D51" i="8"/>
  <c r="G51" i="8" s="1"/>
  <c r="T51" i="8"/>
  <c r="E54" i="8"/>
  <c r="I54" i="8"/>
  <c r="D55" i="8"/>
  <c r="G55" i="8" s="1"/>
  <c r="T55" i="8"/>
  <c r="E58" i="8"/>
  <c r="I58" i="8"/>
  <c r="D59" i="8"/>
  <c r="G59" i="8" s="1"/>
  <c r="T59" i="8"/>
  <c r="E62" i="8"/>
  <c r="I62" i="8"/>
  <c r="D63" i="8"/>
  <c r="G63" i="8" s="1"/>
  <c r="T63" i="8"/>
  <c r="E66" i="8"/>
  <c r="I66" i="8"/>
  <c r="D67" i="8"/>
  <c r="G67" i="8" s="1"/>
  <c r="T67" i="8"/>
  <c r="E70" i="8"/>
  <c r="I70" i="8"/>
  <c r="D71" i="8"/>
  <c r="G71" i="8" s="1"/>
  <c r="T71" i="8"/>
  <c r="E74" i="8"/>
  <c r="I74" i="8"/>
  <c r="D75" i="8"/>
  <c r="G75" i="8" s="1"/>
  <c r="T75" i="8"/>
  <c r="E78" i="8"/>
  <c r="I78" i="8"/>
  <c r="D79" i="8"/>
  <c r="G79" i="8" s="1"/>
  <c r="T79" i="8"/>
  <c r="E82" i="8"/>
  <c r="I82" i="8"/>
  <c r="D83" i="8"/>
  <c r="G83" i="8" s="1"/>
  <c r="T83" i="8"/>
  <c r="E86" i="8"/>
  <c r="I86" i="8"/>
  <c r="D87" i="8"/>
  <c r="G87" i="8" s="1"/>
  <c r="T87" i="8"/>
  <c r="E90" i="8"/>
  <c r="I90" i="8"/>
  <c r="D91" i="8"/>
  <c r="G91" i="8" s="1"/>
  <c r="T91" i="8"/>
  <c r="E94" i="8"/>
  <c r="I94" i="8"/>
  <c r="D95" i="8"/>
  <c r="G95" i="8" s="1"/>
  <c r="T95" i="8"/>
  <c r="E98" i="8"/>
  <c r="I98" i="8"/>
  <c r="D99" i="8"/>
  <c r="G99" i="8" s="1"/>
  <c r="T99" i="8"/>
  <c r="E102" i="8"/>
  <c r="I102" i="8"/>
  <c r="D103" i="8"/>
  <c r="G103" i="8" s="1"/>
  <c r="T103" i="8"/>
  <c r="E106" i="8"/>
  <c r="I106" i="8"/>
  <c r="D107" i="8"/>
  <c r="G107" i="8" s="1"/>
  <c r="T107" i="8"/>
  <c r="E110" i="8"/>
  <c r="I110" i="8"/>
  <c r="D111" i="8"/>
  <c r="G111" i="8" s="1"/>
  <c r="T111" i="8"/>
  <c r="E114" i="8"/>
  <c r="I114" i="8"/>
  <c r="D115" i="8"/>
  <c r="G115" i="8" s="1"/>
  <c r="T115" i="8"/>
  <c r="E118" i="8"/>
  <c r="I118" i="8"/>
  <c r="D119" i="8"/>
  <c r="G119" i="8" s="1"/>
  <c r="T119" i="8"/>
  <c r="E122" i="8"/>
  <c r="I122" i="8"/>
  <c r="D123" i="8"/>
  <c r="G123" i="8" s="1"/>
  <c r="T123" i="8"/>
  <c r="E126" i="8"/>
  <c r="I126" i="8"/>
  <c r="D127" i="8"/>
  <c r="G127" i="8" s="1"/>
  <c r="T127" i="8"/>
  <c r="E130" i="8"/>
  <c r="I130" i="8"/>
  <c r="D131" i="8"/>
  <c r="G131" i="8" s="1"/>
  <c r="T131" i="8"/>
  <c r="E134" i="8"/>
  <c r="I134" i="8"/>
  <c r="D135" i="8"/>
  <c r="G135" i="8" s="1"/>
  <c r="T135" i="8"/>
  <c r="E138" i="8"/>
  <c r="I138" i="8"/>
  <c r="D139" i="8"/>
  <c r="G139" i="8" s="1"/>
  <c r="T139" i="8"/>
  <c r="E142" i="8"/>
  <c r="I142" i="8"/>
  <c r="D143" i="8"/>
  <c r="G143" i="8" s="1"/>
  <c r="T143" i="8"/>
  <c r="E146" i="8"/>
  <c r="I146" i="8"/>
  <c r="D147" i="8"/>
  <c r="G147" i="8" s="1"/>
  <c r="T147" i="8"/>
  <c r="E150" i="8"/>
  <c r="I150" i="8"/>
  <c r="D151" i="8"/>
  <c r="G151" i="8" s="1"/>
  <c r="T151" i="8"/>
  <c r="E154" i="8"/>
  <c r="I154" i="8"/>
  <c r="D155" i="8"/>
  <c r="G155" i="8" s="1"/>
  <c r="T155" i="8"/>
  <c r="E158" i="8"/>
  <c r="I158" i="8"/>
  <c r="D159" i="8"/>
  <c r="G159" i="8" s="1"/>
  <c r="T159" i="8"/>
  <c r="E162" i="8"/>
  <c r="I162" i="8"/>
  <c r="D163" i="8"/>
  <c r="G163" i="8" s="1"/>
  <c r="T163" i="8"/>
  <c r="E166" i="8"/>
  <c r="I166" i="8"/>
  <c r="D167" i="8"/>
  <c r="G167" i="8" s="1"/>
  <c r="T167" i="8"/>
  <c r="E170" i="8"/>
  <c r="I170" i="8"/>
  <c r="D171" i="8"/>
  <c r="G171" i="8" s="1"/>
  <c r="T171" i="8"/>
  <c r="E174" i="8"/>
  <c r="I174" i="8"/>
  <c r="D175" i="8"/>
  <c r="G175" i="8" s="1"/>
  <c r="T175" i="8"/>
  <c r="E178" i="8"/>
  <c r="I178" i="8"/>
  <c r="D179" i="8"/>
  <c r="G179" i="8" s="1"/>
  <c r="T179" i="8"/>
  <c r="E182" i="8"/>
  <c r="I182" i="8"/>
  <c r="D183" i="8"/>
  <c r="G183" i="8" s="1"/>
  <c r="T183" i="8"/>
  <c r="E186" i="8"/>
  <c r="I186" i="8"/>
  <c r="D187" i="8"/>
  <c r="G187" i="8" s="1"/>
  <c r="T187" i="8"/>
  <c r="E190" i="8"/>
  <c r="I190" i="8"/>
  <c r="D191" i="8"/>
  <c r="G191" i="8" s="1"/>
  <c r="T191" i="8"/>
  <c r="E194" i="8"/>
  <c r="I194" i="8"/>
  <c r="D195" i="8"/>
  <c r="G195" i="8" s="1"/>
  <c r="T195" i="8"/>
  <c r="E198" i="8"/>
  <c r="I198" i="8"/>
  <c r="D199" i="8"/>
  <c r="G199" i="8" s="1"/>
  <c r="T199" i="8"/>
  <c r="E202" i="8"/>
  <c r="I202" i="8"/>
  <c r="D203" i="8"/>
  <c r="G203" i="8" s="1"/>
  <c r="T203" i="8"/>
  <c r="E206" i="8"/>
  <c r="I206" i="8"/>
  <c r="D207" i="8"/>
  <c r="G207" i="8" s="1"/>
  <c r="T207" i="8"/>
  <c r="E210" i="8"/>
  <c r="I210" i="8"/>
  <c r="D211" i="8"/>
  <c r="G211" i="8" s="1"/>
  <c r="T211" i="8"/>
  <c r="E214" i="8"/>
  <c r="I214" i="8"/>
  <c r="D215" i="8"/>
  <c r="G215" i="8" s="1"/>
  <c r="T215" i="8"/>
  <c r="E218" i="8"/>
  <c r="I218" i="8"/>
  <c r="D219" i="8"/>
  <c r="G219" i="8" s="1"/>
  <c r="T219" i="8"/>
  <c r="E222" i="8"/>
  <c r="I222" i="8"/>
  <c r="D223" i="8"/>
  <c r="G223" i="8" s="1"/>
  <c r="T223" i="8"/>
  <c r="E226" i="8"/>
  <c r="I226" i="8"/>
  <c r="D227" i="8"/>
  <c r="G227" i="8" s="1"/>
  <c r="T227" i="8"/>
  <c r="E230" i="8"/>
  <c r="I230" i="8"/>
  <c r="D231" i="8"/>
  <c r="G231" i="8" s="1"/>
  <c r="T231" i="8"/>
  <c r="E234" i="8"/>
  <c r="I234" i="8"/>
  <c r="D235" i="8"/>
  <c r="G235" i="8" s="1"/>
  <c r="AV241" i="1"/>
  <c r="DB241" i="1"/>
  <c r="EF241" i="1"/>
  <c r="AK242" i="1"/>
  <c r="DK242" i="1"/>
  <c r="DU242" i="1"/>
  <c r="CA243" i="1"/>
  <c r="BG244" i="1"/>
  <c r="BQ244" i="1"/>
  <c r="CB244" i="1"/>
  <c r="CW244" i="1"/>
  <c r="EE244" i="1"/>
  <c r="DB245" i="1"/>
  <c r="BG246" i="1"/>
  <c r="BQ246" i="1"/>
  <c r="CB246" i="1"/>
  <c r="EE246" i="1"/>
  <c r="EE247" i="1"/>
  <c r="CB248" i="1"/>
  <c r="CW248" i="1"/>
  <c r="EE248" i="1"/>
  <c r="DB249" i="1"/>
  <c r="DC249" i="1" s="1"/>
  <c r="DG249" i="1" s="1"/>
  <c r="EF249" i="1"/>
  <c r="AK250" i="1"/>
  <c r="AS250" i="1"/>
  <c r="DK250" i="1"/>
  <c r="DU250" i="1"/>
  <c r="DW250" i="1" s="1"/>
  <c r="AX251" i="1"/>
  <c r="DK251" i="1"/>
  <c r="DU251" i="1"/>
  <c r="AX252" i="1"/>
  <c r="DK252" i="1"/>
  <c r="DU252" i="1"/>
  <c r="AX253" i="1"/>
  <c r="CA253" i="1"/>
  <c r="BG254" i="1"/>
  <c r="BQ254" i="1"/>
  <c r="CA254" i="1"/>
  <c r="BQ255" i="1"/>
  <c r="BG255" i="1"/>
  <c r="CB255" i="1"/>
  <c r="CO255" i="1"/>
  <c r="CS255" i="1" s="1"/>
  <c r="EE255" i="1"/>
  <c r="CB256" i="1"/>
  <c r="CO256" i="1"/>
  <c r="CS256" i="1" s="1"/>
  <c r="CV256" i="1" s="1"/>
  <c r="CW256" i="1"/>
  <c r="EE256" i="1"/>
  <c r="DB257" i="1"/>
  <c r="EE257" i="1"/>
  <c r="DB258" i="1"/>
  <c r="EF258" i="1"/>
  <c r="AS259" i="1"/>
  <c r="DK259" i="1"/>
  <c r="DU259" i="1"/>
  <c r="AX260" i="1"/>
  <c r="DK260" i="1"/>
  <c r="DU260" i="1"/>
  <c r="AX261" i="1"/>
  <c r="CA261" i="1"/>
  <c r="BG262" i="1"/>
  <c r="BQ262" i="1"/>
  <c r="CB262" i="1"/>
  <c r="CO262" i="1"/>
  <c r="CS262" i="1" s="1"/>
  <c r="CV262" i="1" s="1"/>
  <c r="CW262" i="1"/>
  <c r="EE262" i="1"/>
  <c r="DB263" i="1"/>
  <c r="EF263" i="1"/>
  <c r="AK264" i="1"/>
  <c r="DK264" i="1"/>
  <c r="DU264" i="1"/>
  <c r="CA265" i="1"/>
  <c r="DD265" i="1"/>
  <c r="BG266" i="1"/>
  <c r="BQ266" i="1"/>
  <c r="CA266" i="1"/>
  <c r="BQ267" i="1"/>
  <c r="BG267" i="1"/>
  <c r="CB267" i="1"/>
  <c r="CO267" i="1"/>
  <c r="CS267" i="1" s="1"/>
  <c r="CX267" i="1" s="1"/>
  <c r="DF267" i="1" s="1"/>
  <c r="BG268" i="1"/>
  <c r="BQ268" i="1"/>
  <c r="CB268" i="1"/>
  <c r="CO268" i="1"/>
  <c r="BG269" i="1"/>
  <c r="BQ269" i="1"/>
  <c r="CB269" i="1"/>
  <c r="EE269" i="1"/>
  <c r="DB270" i="1"/>
  <c r="EF270" i="1"/>
  <c r="AK271" i="1"/>
  <c r="AS271" i="1"/>
  <c r="DK271" i="1"/>
  <c r="DU271" i="1"/>
  <c r="AX272" i="1"/>
  <c r="CA272" i="1"/>
  <c r="BG273" i="1"/>
  <c r="BQ273" i="1"/>
  <c r="CB273" i="1"/>
  <c r="CW273" i="1"/>
  <c r="EE273" i="1"/>
  <c r="DB274" i="1"/>
  <c r="EE274" i="1"/>
  <c r="DB275" i="1"/>
  <c r="EF275" i="1"/>
  <c r="AK276" i="1"/>
  <c r="AS276" i="1"/>
  <c r="DB276" i="1"/>
  <c r="EF276" i="1"/>
  <c r="AK277" i="1"/>
  <c r="AS277" i="1"/>
  <c r="DK277" i="1"/>
  <c r="DU277" i="1"/>
  <c r="AX278" i="1"/>
  <c r="CA278" i="1"/>
  <c r="BG279" i="1"/>
  <c r="BQ279" i="1"/>
  <c r="AQ279" i="1"/>
  <c r="CB279" i="1"/>
  <c r="CO279" i="1"/>
  <c r="CS279" i="1" s="1"/>
  <c r="CV279" i="1" s="1"/>
  <c r="CW279" i="1"/>
  <c r="EE279" i="1"/>
  <c r="DB280" i="1"/>
  <c r="EF280" i="1"/>
  <c r="AK281" i="1"/>
  <c r="DK281" i="1"/>
  <c r="DU281" i="1"/>
  <c r="DK282" i="1"/>
  <c r="DU282" i="1"/>
  <c r="CU282" i="1"/>
  <c r="CA283" i="1"/>
  <c r="BG284" i="1"/>
  <c r="BQ284" i="1"/>
  <c r="CB284" i="1"/>
  <c r="CO284" i="1"/>
  <c r="CS284" i="1" s="1"/>
  <c r="EE284" i="1"/>
  <c r="DB285" i="1"/>
  <c r="EF285" i="1"/>
  <c r="AK286" i="1"/>
  <c r="DK286" i="1"/>
  <c r="DU286" i="1"/>
  <c r="EF286" i="1"/>
  <c r="AK287" i="1"/>
  <c r="DK287" i="1"/>
  <c r="DU287" i="1"/>
  <c r="EF287" i="1"/>
  <c r="AK288" i="1"/>
  <c r="DK288" i="1"/>
  <c r="DU288" i="1"/>
  <c r="CA289" i="1"/>
  <c r="BQ290" i="1"/>
  <c r="BG290" i="1"/>
  <c r="CB290" i="1"/>
  <c r="CO290" i="1"/>
  <c r="CS290" i="1" s="1"/>
  <c r="BG291" i="1"/>
  <c r="BQ291" i="1"/>
  <c r="CB291" i="1"/>
  <c r="CO291" i="1"/>
  <c r="CS291" i="1" s="1"/>
  <c r="CV291" i="1" s="1"/>
  <c r="CW291" i="1"/>
  <c r="EE291" i="1"/>
  <c r="DB292" i="1"/>
  <c r="EF292" i="1"/>
  <c r="AK293" i="1"/>
  <c r="AS293" i="1"/>
  <c r="DB293" i="1"/>
  <c r="EF293" i="1"/>
  <c r="AK294" i="1"/>
  <c r="AS294" i="1"/>
  <c r="BQ295" i="1"/>
  <c r="BG295" i="1"/>
  <c r="CB295" i="1"/>
  <c r="CO295" i="1"/>
  <c r="CS295" i="1" s="1"/>
  <c r="EE295" i="1"/>
  <c r="AV296" i="1"/>
  <c r="DB296" i="1"/>
  <c r="EF296" i="1"/>
  <c r="AK297" i="1"/>
  <c r="AS297" i="1"/>
  <c r="DB297" i="1"/>
  <c r="EF297" i="1"/>
  <c r="AK298" i="1"/>
  <c r="AS298" i="1"/>
  <c r="DB298" i="1"/>
  <c r="EF298" i="1"/>
  <c r="CB299" i="1"/>
  <c r="CO299" i="1"/>
  <c r="CS299" i="1" s="1"/>
  <c r="CV299" i="1" s="1"/>
  <c r="CW299" i="1"/>
  <c r="EE299" i="1"/>
  <c r="DB300" i="1"/>
  <c r="EF300" i="1"/>
  <c r="AK301" i="1"/>
  <c r="AS301" i="1"/>
  <c r="DK301" i="1"/>
  <c r="DU301" i="1"/>
  <c r="DW301" i="1" s="1"/>
  <c r="EA301" i="1" s="1"/>
  <c r="EB301" i="1" s="1"/>
  <c r="AX302" i="1"/>
  <c r="CA302" i="1"/>
  <c r="AX303" i="1"/>
  <c r="CA303" i="1"/>
  <c r="BQ304" i="1"/>
  <c r="BG304" i="1"/>
  <c r="AQ304" i="1"/>
  <c r="CB304" i="1"/>
  <c r="CO304" i="1"/>
  <c r="CS304" i="1" s="1"/>
  <c r="CV304" i="1" s="1"/>
  <c r="CW304" i="1"/>
  <c r="EE304" i="1"/>
  <c r="DB305" i="1"/>
  <c r="EF305" i="1"/>
  <c r="AK306" i="1"/>
  <c r="AS306" i="1"/>
  <c r="DK306" i="1"/>
  <c r="DU306" i="1"/>
  <c r="AX307" i="1"/>
  <c r="CA307" i="1"/>
  <c r="AX308" i="1"/>
  <c r="CA308" i="1"/>
  <c r="BG309" i="1"/>
  <c r="BQ309" i="1"/>
  <c r="CB309" i="1"/>
  <c r="CW309" i="1"/>
  <c r="EE309" i="1"/>
  <c r="DB310" i="1"/>
  <c r="EF310" i="1"/>
  <c r="AK311" i="1"/>
  <c r="AS311" i="1"/>
  <c r="DK311" i="1"/>
  <c r="DU311" i="1"/>
  <c r="AX312" i="1"/>
  <c r="CA312" i="1"/>
  <c r="BG313" i="1"/>
  <c r="BQ313" i="1"/>
  <c r="CB313" i="1"/>
  <c r="EE313" i="1"/>
  <c r="EE314" i="1"/>
  <c r="CB315" i="1"/>
  <c r="CO315" i="1"/>
  <c r="CS315" i="1" s="1"/>
  <c r="CV315" i="1" s="1"/>
  <c r="CW315" i="1"/>
  <c r="EE315" i="1"/>
  <c r="DB316" i="1"/>
  <c r="EF316" i="1"/>
  <c r="AK317" i="1"/>
  <c r="DK317" i="1"/>
  <c r="DU317" i="1"/>
  <c r="EF317" i="1"/>
  <c r="AK318" i="1"/>
  <c r="AS318" i="1"/>
  <c r="DK318" i="1"/>
  <c r="DU318" i="1"/>
  <c r="DW318" i="1" s="1"/>
  <c r="EA318" i="1" s="1"/>
  <c r="EB318" i="1" s="1"/>
  <c r="AX319" i="1"/>
  <c r="DK319" i="1"/>
  <c r="DU319" i="1"/>
  <c r="AX320" i="1"/>
  <c r="DK320" i="1"/>
  <c r="DU320" i="1"/>
  <c r="DW320" i="1" s="1"/>
  <c r="AX321" i="1"/>
  <c r="CA321" i="1"/>
  <c r="BG322" i="1"/>
  <c r="BQ322" i="1"/>
  <c r="CB322" i="1"/>
  <c r="CO322" i="1"/>
  <c r="CS322" i="1" s="1"/>
  <c r="CV322" i="1" s="1"/>
  <c r="CW322" i="1"/>
  <c r="EE322" i="1"/>
  <c r="DB323" i="1"/>
  <c r="EF323" i="1"/>
  <c r="AK324" i="1"/>
  <c r="DK324" i="1"/>
  <c r="DU324" i="1"/>
  <c r="EF324" i="1"/>
  <c r="AK325" i="1"/>
  <c r="DK325" i="1"/>
  <c r="DU325" i="1"/>
  <c r="EF325" i="1"/>
  <c r="AK326" i="1"/>
  <c r="AS326" i="1"/>
  <c r="DK326" i="1"/>
  <c r="DU326" i="1"/>
  <c r="AX327" i="1"/>
  <c r="DK327" i="1"/>
  <c r="DU327" i="1"/>
  <c r="CA328" i="1"/>
  <c r="BG329" i="1"/>
  <c r="BQ329" i="1"/>
  <c r="CB329" i="1"/>
  <c r="CO329" i="1"/>
  <c r="CS329" i="1" s="1"/>
  <c r="CV329" i="1" s="1"/>
  <c r="DD329" i="1" s="1"/>
  <c r="BG330" i="1"/>
  <c r="BQ330" i="1"/>
  <c r="CA330" i="1"/>
  <c r="BQ331" i="1"/>
  <c r="BG331" i="1"/>
  <c r="CB331" i="1"/>
  <c r="CW331" i="1"/>
  <c r="EE331" i="1"/>
  <c r="CB332" i="1"/>
  <c r="CW332" i="1"/>
  <c r="EE332" i="1"/>
  <c r="DB333" i="1"/>
  <c r="EF333" i="1"/>
  <c r="AK334" i="1"/>
  <c r="AS334" i="1"/>
  <c r="DK334" i="1"/>
  <c r="DU334" i="1"/>
  <c r="AX335" i="1"/>
  <c r="DK335" i="1"/>
  <c r="DU335" i="1"/>
  <c r="AX336" i="1"/>
  <c r="CA336" i="1"/>
  <c r="BG337" i="1"/>
  <c r="BQ337" i="1"/>
  <c r="CB337" i="1"/>
  <c r="CO337" i="1"/>
  <c r="CS337" i="1" s="1"/>
  <c r="CV337" i="1" s="1"/>
  <c r="CW337" i="1"/>
  <c r="EE337" i="1"/>
  <c r="DB338" i="1"/>
  <c r="EF338" i="1"/>
  <c r="AK339" i="1"/>
  <c r="DK339" i="1"/>
  <c r="DU339" i="1"/>
  <c r="DW339" i="1" s="1"/>
  <c r="EA339" i="1" s="1"/>
  <c r="EB339" i="1" s="1"/>
  <c r="AX340" i="1"/>
  <c r="CA340" i="1"/>
  <c r="BG341" i="1"/>
  <c r="BQ341" i="1"/>
  <c r="CB341" i="1"/>
  <c r="CO341" i="1"/>
  <c r="CS341" i="1" s="1"/>
  <c r="CV341" i="1" s="1"/>
  <c r="CW341" i="1"/>
  <c r="EE341" i="1"/>
  <c r="DB342" i="1"/>
  <c r="EF342" i="1"/>
  <c r="AK343" i="1"/>
  <c r="AS343" i="1"/>
  <c r="DK343" i="1"/>
  <c r="DU343" i="1"/>
  <c r="AX344" i="1"/>
  <c r="CA344" i="1"/>
  <c r="BG345" i="1"/>
  <c r="BQ345" i="1"/>
  <c r="CB345" i="1"/>
  <c r="CO345" i="1"/>
  <c r="CS345" i="1" s="1"/>
  <c r="CV345" i="1" s="1"/>
  <c r="CW345" i="1"/>
  <c r="EE345" i="1"/>
  <c r="AV346" i="1"/>
  <c r="DB346" i="1"/>
  <c r="EF346" i="1"/>
  <c r="AK347" i="1"/>
  <c r="AS347" i="1"/>
  <c r="DB347" i="1"/>
  <c r="EF347" i="1"/>
  <c r="AK348" i="1"/>
  <c r="DK348" i="1"/>
  <c r="DU348" i="1"/>
  <c r="AX349" i="1"/>
  <c r="CA349" i="1"/>
  <c r="BG350" i="1"/>
  <c r="BQ350" i="1"/>
  <c r="CB350" i="1"/>
  <c r="EE350" i="1"/>
  <c r="DB351" i="1"/>
  <c r="EF351" i="1"/>
  <c r="AK352" i="1"/>
  <c r="AS352" i="1"/>
  <c r="DK352" i="1"/>
  <c r="DU352" i="1"/>
  <c r="DW352" i="1" s="1"/>
  <c r="CU352" i="1"/>
  <c r="CV352" i="1" s="1"/>
  <c r="DD352" i="1" s="1"/>
  <c r="AX353" i="1"/>
  <c r="CA353" i="1"/>
  <c r="EF353" i="1"/>
  <c r="AD2" i="8"/>
  <c r="Z4" i="8" s="1"/>
  <c r="F4" i="8"/>
  <c r="D8" i="8"/>
  <c r="G8" i="8" s="1"/>
  <c r="T8" i="8"/>
  <c r="E11" i="8"/>
  <c r="I11" i="8"/>
  <c r="D12" i="8"/>
  <c r="G12" i="8" s="1"/>
  <c r="T12" i="8"/>
  <c r="E15" i="8"/>
  <c r="I15" i="8"/>
  <c r="D16" i="8"/>
  <c r="G16" i="8" s="1"/>
  <c r="T16" i="8"/>
  <c r="E19" i="8"/>
  <c r="I19" i="8"/>
  <c r="D20" i="8"/>
  <c r="G20" i="8" s="1"/>
  <c r="T20" i="8"/>
  <c r="E23" i="8"/>
  <c r="I23" i="8"/>
  <c r="D24" i="8"/>
  <c r="G24" i="8" s="1"/>
  <c r="T24" i="8"/>
  <c r="E27" i="8"/>
  <c r="I27" i="8"/>
  <c r="D28" i="8"/>
  <c r="G28" i="8" s="1"/>
  <c r="T28" i="8"/>
  <c r="E31" i="8"/>
  <c r="I31" i="8"/>
  <c r="D32" i="8"/>
  <c r="G32" i="8" s="1"/>
  <c r="T32" i="8"/>
  <c r="E35" i="8"/>
  <c r="I35" i="8"/>
  <c r="D36" i="8"/>
  <c r="G36" i="8" s="1"/>
  <c r="T36" i="8"/>
  <c r="E39" i="8"/>
  <c r="I39" i="8"/>
  <c r="D40" i="8"/>
  <c r="G40" i="8" s="1"/>
  <c r="T40" i="8"/>
  <c r="E43" i="8"/>
  <c r="I43" i="8"/>
  <c r="D44" i="8"/>
  <c r="G44" i="8" s="1"/>
  <c r="T44" i="8"/>
  <c r="E47" i="8"/>
  <c r="I47" i="8"/>
  <c r="D48" i="8"/>
  <c r="G48" i="8" s="1"/>
  <c r="T48" i="8"/>
  <c r="E51" i="8"/>
  <c r="I51" i="8"/>
  <c r="D52" i="8"/>
  <c r="G52" i="8" s="1"/>
  <c r="T52" i="8"/>
  <c r="E55" i="8"/>
  <c r="I55" i="8"/>
  <c r="D56" i="8"/>
  <c r="G56" i="8" s="1"/>
  <c r="T56" i="8"/>
  <c r="E59" i="8"/>
  <c r="I59" i="8"/>
  <c r="D60" i="8"/>
  <c r="G60" i="8" s="1"/>
  <c r="T60" i="8"/>
  <c r="E63" i="8"/>
  <c r="I63" i="8"/>
  <c r="D64" i="8"/>
  <c r="G64" i="8" s="1"/>
  <c r="T64" i="8"/>
  <c r="E67" i="8"/>
  <c r="I67" i="8"/>
  <c r="D68" i="8"/>
  <c r="G68" i="8" s="1"/>
  <c r="T68" i="8"/>
  <c r="E71" i="8"/>
  <c r="I71" i="8"/>
  <c r="D72" i="8"/>
  <c r="G72" i="8" s="1"/>
  <c r="T72" i="8"/>
  <c r="E75" i="8"/>
  <c r="I75" i="8"/>
  <c r="D76" i="8"/>
  <c r="G76" i="8" s="1"/>
  <c r="T76" i="8"/>
  <c r="E79" i="8"/>
  <c r="I79" i="8"/>
  <c r="D80" i="8"/>
  <c r="G80" i="8" s="1"/>
  <c r="T80" i="8"/>
  <c r="E83" i="8"/>
  <c r="I83" i="8"/>
  <c r="D84" i="8"/>
  <c r="G84" i="8" s="1"/>
  <c r="T84" i="8"/>
  <c r="E87" i="8"/>
  <c r="I87" i="8"/>
  <c r="D88" i="8"/>
  <c r="G88" i="8" s="1"/>
  <c r="T88" i="8"/>
  <c r="E91" i="8"/>
  <c r="I91" i="8"/>
  <c r="D92" i="8"/>
  <c r="G92" i="8" s="1"/>
  <c r="T92" i="8"/>
  <c r="E95" i="8"/>
  <c r="I95" i="8"/>
  <c r="D96" i="8"/>
  <c r="G96" i="8" s="1"/>
  <c r="T96" i="8"/>
  <c r="E99" i="8"/>
  <c r="I99" i="8"/>
  <c r="D100" i="8"/>
  <c r="G100" i="8" s="1"/>
  <c r="T100" i="8"/>
  <c r="E103" i="8"/>
  <c r="I103" i="8"/>
  <c r="D104" i="8"/>
  <c r="G104" i="8" s="1"/>
  <c r="T104" i="8"/>
  <c r="E107" i="8"/>
  <c r="I107" i="8"/>
  <c r="D108" i="8"/>
  <c r="G108" i="8" s="1"/>
  <c r="T108" i="8"/>
  <c r="E111" i="8"/>
  <c r="I111" i="8"/>
  <c r="D112" i="8"/>
  <c r="G112" i="8" s="1"/>
  <c r="T112" i="8"/>
  <c r="E115" i="8"/>
  <c r="I115" i="8"/>
  <c r="D116" i="8"/>
  <c r="G116" i="8" s="1"/>
  <c r="T116" i="8"/>
  <c r="E119" i="8"/>
  <c r="I119" i="8"/>
  <c r="D120" i="8"/>
  <c r="G120" i="8" s="1"/>
  <c r="T120" i="8"/>
  <c r="E123" i="8"/>
  <c r="I123" i="8"/>
  <c r="D124" i="8"/>
  <c r="G124" i="8" s="1"/>
  <c r="T124" i="8"/>
  <c r="E127" i="8"/>
  <c r="I127" i="8"/>
  <c r="D128" i="8"/>
  <c r="G128" i="8" s="1"/>
  <c r="T128" i="8"/>
  <c r="E131" i="8"/>
  <c r="I131" i="8"/>
  <c r="D132" i="8"/>
  <c r="G132" i="8" s="1"/>
  <c r="T132" i="8"/>
  <c r="E135" i="8"/>
  <c r="I135" i="8"/>
  <c r="D136" i="8"/>
  <c r="G136" i="8" s="1"/>
  <c r="T136" i="8"/>
  <c r="E139" i="8"/>
  <c r="I139" i="8"/>
  <c r="D140" i="8"/>
  <c r="G140" i="8" s="1"/>
  <c r="T140" i="8"/>
  <c r="E143" i="8"/>
  <c r="I143" i="8"/>
  <c r="D144" i="8"/>
  <c r="G144" i="8" s="1"/>
  <c r="T144" i="8"/>
  <c r="E147" i="8"/>
  <c r="I147" i="8"/>
  <c r="D148" i="8"/>
  <c r="G148" i="8" s="1"/>
  <c r="T148" i="8"/>
  <c r="E151" i="8"/>
  <c r="I151" i="8"/>
  <c r="D152" i="8"/>
  <c r="G152" i="8" s="1"/>
  <c r="T152" i="8"/>
  <c r="E155" i="8"/>
  <c r="I155" i="8"/>
  <c r="D156" i="8"/>
  <c r="G156" i="8" s="1"/>
  <c r="T156" i="8"/>
  <c r="E159" i="8"/>
  <c r="I159" i="8"/>
  <c r="D160" i="8"/>
  <c r="G160" i="8" s="1"/>
  <c r="T160" i="8"/>
  <c r="E163" i="8"/>
  <c r="I163" i="8"/>
  <c r="D164" i="8"/>
  <c r="G164" i="8" s="1"/>
  <c r="T164" i="8"/>
  <c r="E167" i="8"/>
  <c r="I167" i="8"/>
  <c r="D168" i="8"/>
  <c r="G168" i="8" s="1"/>
  <c r="T168" i="8"/>
  <c r="E171" i="8"/>
  <c r="I171" i="8"/>
  <c r="D172" i="8"/>
  <c r="G172" i="8" s="1"/>
  <c r="T172" i="8"/>
  <c r="E175" i="8"/>
  <c r="I175" i="8"/>
  <c r="D176" i="8"/>
  <c r="G176" i="8" s="1"/>
  <c r="T176" i="8"/>
  <c r="E179" i="8"/>
  <c r="I179" i="8"/>
  <c r="D180" i="8"/>
  <c r="G180" i="8" s="1"/>
  <c r="T180" i="8"/>
  <c r="E183" i="8"/>
  <c r="I183" i="8"/>
  <c r="D184" i="8"/>
  <c r="G184" i="8" s="1"/>
  <c r="T184" i="8"/>
  <c r="E187" i="8"/>
  <c r="I187" i="8"/>
  <c r="D188" i="8"/>
  <c r="G188" i="8" s="1"/>
  <c r="T188" i="8"/>
  <c r="E191" i="8"/>
  <c r="I191" i="8"/>
  <c r="D192" i="8"/>
  <c r="G192" i="8" s="1"/>
  <c r="T192" i="8"/>
  <c r="E195" i="8"/>
  <c r="I195" i="8"/>
  <c r="D196" i="8"/>
  <c r="G196" i="8" s="1"/>
  <c r="T196" i="8"/>
  <c r="E199" i="8"/>
  <c r="I199" i="8"/>
  <c r="D200" i="8"/>
  <c r="G200" i="8" s="1"/>
  <c r="T200" i="8"/>
  <c r="E203" i="8"/>
  <c r="I203" i="8"/>
  <c r="D204" i="8"/>
  <c r="G204" i="8" s="1"/>
  <c r="T204" i="8"/>
  <c r="E207" i="8"/>
  <c r="I207" i="8"/>
  <c r="D208" i="8"/>
  <c r="G208" i="8" s="1"/>
  <c r="T208" i="8"/>
  <c r="E211" i="8"/>
  <c r="I211" i="8"/>
  <c r="D212" i="8"/>
  <c r="G212" i="8" s="1"/>
  <c r="T212" i="8"/>
  <c r="E215" i="8"/>
  <c r="I215" i="8"/>
  <c r="D216" i="8"/>
  <c r="G216" i="8" s="1"/>
  <c r="T216" i="8"/>
  <c r="E219" i="8"/>
  <c r="I219" i="8"/>
  <c r="D220" i="8"/>
  <c r="G220" i="8" s="1"/>
  <c r="T220" i="8"/>
  <c r="E223" i="8"/>
  <c r="I223" i="8"/>
  <c r="D224" i="8"/>
  <c r="G224" i="8" s="1"/>
  <c r="T224" i="8"/>
  <c r="E227" i="8"/>
  <c r="I227" i="8"/>
  <c r="D228" i="8"/>
  <c r="G228" i="8" s="1"/>
  <c r="T228" i="8"/>
  <c r="E231" i="8"/>
  <c r="I231" i="8"/>
  <c r="D232" i="8"/>
  <c r="G232" i="8" s="1"/>
  <c r="T232" i="8"/>
  <c r="E235" i="8"/>
  <c r="T235" i="8"/>
  <c r="AK241" i="1"/>
  <c r="AS241" i="1"/>
  <c r="DK241" i="1"/>
  <c r="DU241" i="1"/>
  <c r="DW241" i="1" s="1"/>
  <c r="EA241" i="1" s="1"/>
  <c r="EB241" i="1" s="1"/>
  <c r="AX242" i="1"/>
  <c r="CA242" i="1"/>
  <c r="BQ243" i="1"/>
  <c r="BS243" i="1" s="1"/>
  <c r="BW243" i="1" s="1"/>
  <c r="BX243" i="1" s="1"/>
  <c r="BG243" i="1"/>
  <c r="CB243" i="1"/>
  <c r="CW243" i="1"/>
  <c r="EE243" i="1"/>
  <c r="DB244" i="1"/>
  <c r="EF244" i="1"/>
  <c r="AK245" i="1"/>
  <c r="DK245" i="1"/>
  <c r="DU245" i="1"/>
  <c r="EE245" i="1"/>
  <c r="DB246" i="1"/>
  <c r="EF246" i="1"/>
  <c r="AK247" i="1"/>
  <c r="DK247" i="1"/>
  <c r="DU247" i="1"/>
  <c r="EF247" i="1"/>
  <c r="AK248" i="1"/>
  <c r="AS248" i="1"/>
  <c r="DB248" i="1"/>
  <c r="EF248" i="1"/>
  <c r="AO249" i="1"/>
  <c r="AR249" i="1" s="1"/>
  <c r="AZ249" i="1" s="1"/>
  <c r="DK249" i="1"/>
  <c r="DU249" i="1"/>
  <c r="CA250" i="1"/>
  <c r="BQ251" i="1"/>
  <c r="BG251" i="1"/>
  <c r="CA251" i="1"/>
  <c r="BG252" i="1"/>
  <c r="BQ252" i="1"/>
  <c r="CA252" i="1"/>
  <c r="BQ253" i="1"/>
  <c r="BG253" i="1"/>
  <c r="CB253" i="1"/>
  <c r="EE253" i="1"/>
  <c r="CB254" i="1"/>
  <c r="CO254" i="1"/>
  <c r="CS254" i="1" s="1"/>
  <c r="CV254" i="1" s="1"/>
  <c r="CW254" i="1"/>
  <c r="EE254" i="1"/>
  <c r="DB255" i="1"/>
  <c r="EF255" i="1"/>
  <c r="AK256" i="1"/>
  <c r="AS256" i="1"/>
  <c r="DB256" i="1"/>
  <c r="EF256" i="1"/>
  <c r="AK257" i="1"/>
  <c r="DK257" i="1"/>
  <c r="DU257" i="1"/>
  <c r="EF257" i="1"/>
  <c r="AK258" i="1"/>
  <c r="DK258" i="1"/>
  <c r="DU258" i="1"/>
  <c r="CA259" i="1"/>
  <c r="BQ260" i="1"/>
  <c r="BG260" i="1"/>
  <c r="CA260" i="1"/>
  <c r="BG261" i="1"/>
  <c r="BQ261" i="1"/>
  <c r="CB261" i="1"/>
  <c r="CW261" i="1"/>
  <c r="EE261" i="1"/>
  <c r="DB262" i="1"/>
  <c r="EF262" i="1"/>
  <c r="AK263" i="1"/>
  <c r="DK263" i="1"/>
  <c r="DU263" i="1"/>
  <c r="AX264" i="1"/>
  <c r="CA264" i="1"/>
  <c r="BG265" i="1"/>
  <c r="BQ265" i="1"/>
  <c r="CB265" i="1"/>
  <c r="EE265" i="1"/>
  <c r="CB266" i="1"/>
  <c r="EE266" i="1"/>
  <c r="EE267" i="1"/>
  <c r="DB268" i="1"/>
  <c r="EE268" i="1"/>
  <c r="DB269" i="1"/>
  <c r="EF269" i="1"/>
  <c r="AK270" i="1"/>
  <c r="DK270" i="1"/>
  <c r="DU270" i="1"/>
  <c r="AX271" i="1"/>
  <c r="CA271" i="1"/>
  <c r="BG272" i="1"/>
  <c r="BQ272" i="1"/>
  <c r="BS272" i="1" s="1"/>
  <c r="BW272" i="1" s="1"/>
  <c r="BX272" i="1" s="1"/>
  <c r="CB272" i="1"/>
  <c r="CO272" i="1"/>
  <c r="CS272" i="1" s="1"/>
  <c r="CV272" i="1" s="1"/>
  <c r="CW272" i="1"/>
  <c r="EE272" i="1"/>
  <c r="EF273" i="1"/>
  <c r="AK274" i="1"/>
  <c r="DK274" i="1"/>
  <c r="DU274" i="1"/>
  <c r="DW274" i="1" s="1"/>
  <c r="EA274" i="1" s="1"/>
  <c r="EB274" i="1" s="1"/>
  <c r="EF274" i="1"/>
  <c r="AK275" i="1"/>
  <c r="DK275" i="1"/>
  <c r="DU275" i="1"/>
  <c r="AX276" i="1"/>
  <c r="DK276" i="1"/>
  <c r="DU276" i="1"/>
  <c r="CA277" i="1"/>
  <c r="BQ278" i="1"/>
  <c r="BG278" i="1"/>
  <c r="CB278" i="1"/>
  <c r="EE278" i="1"/>
  <c r="DB279" i="1"/>
  <c r="EF279" i="1"/>
  <c r="AK280" i="1"/>
  <c r="DK280" i="1"/>
  <c r="DU280" i="1"/>
  <c r="DW280" i="1" s="1"/>
  <c r="EA280" i="1" s="1"/>
  <c r="EB280" i="1" s="1"/>
  <c r="CA281" i="1"/>
  <c r="BG282" i="1"/>
  <c r="BQ282" i="1"/>
  <c r="BS282" i="1" s="1"/>
  <c r="BW282" i="1" s="1"/>
  <c r="BX282" i="1" s="1"/>
  <c r="CA282" i="1"/>
  <c r="BQ283" i="1"/>
  <c r="BG283" i="1"/>
  <c r="CB283" i="1"/>
  <c r="EE283" i="1"/>
  <c r="DB284" i="1"/>
  <c r="EF284" i="1"/>
  <c r="AK285" i="1"/>
  <c r="AS285" i="1"/>
  <c r="DK285" i="1"/>
  <c r="DU285" i="1"/>
  <c r="DW285" i="1" s="1"/>
  <c r="EA285" i="1" s="1"/>
  <c r="EB285" i="1" s="1"/>
  <c r="AX286" i="1"/>
  <c r="CA286" i="1"/>
  <c r="AX287" i="1"/>
  <c r="CA287" i="1"/>
  <c r="AX288" i="1"/>
  <c r="CA288" i="1"/>
  <c r="BG289" i="1"/>
  <c r="BQ289" i="1"/>
  <c r="CB289" i="1"/>
  <c r="CO289" i="1"/>
  <c r="CS289" i="1" s="1"/>
  <c r="CV289" i="1" s="1"/>
  <c r="CW289" i="1"/>
  <c r="EE289" i="1"/>
  <c r="DB290" i="1"/>
  <c r="EE290" i="1"/>
  <c r="DB291" i="1"/>
  <c r="EF291" i="1"/>
  <c r="AK292" i="1"/>
  <c r="AS292" i="1"/>
  <c r="DK292" i="1"/>
  <c r="DU292" i="1"/>
  <c r="DW292" i="1" s="1"/>
  <c r="DK293" i="1"/>
  <c r="DU293" i="1"/>
  <c r="DK294" i="1"/>
  <c r="DU294" i="1"/>
  <c r="EE294" i="1"/>
  <c r="DB295" i="1"/>
  <c r="EF295" i="1"/>
  <c r="AK296" i="1"/>
  <c r="AS296" i="1"/>
  <c r="DK296" i="1"/>
  <c r="DU296" i="1"/>
  <c r="AX297" i="1"/>
  <c r="DK297" i="1"/>
  <c r="DU297" i="1"/>
  <c r="AX298" i="1"/>
  <c r="DK298" i="1"/>
  <c r="DU298" i="1"/>
  <c r="DW298" i="1" s="1"/>
  <c r="EA298" i="1" s="1"/>
  <c r="EB298" i="1" s="1"/>
  <c r="AK299" i="1"/>
  <c r="AS299" i="1"/>
  <c r="DB299" i="1"/>
  <c r="EF299" i="1"/>
  <c r="AK300" i="1"/>
  <c r="DK300" i="1"/>
  <c r="DU300" i="1"/>
  <c r="DW300" i="1" s="1"/>
  <c r="CA301" i="1"/>
  <c r="BG302" i="1"/>
  <c r="BQ302" i="1"/>
  <c r="CB302" i="1"/>
  <c r="CO302" i="1"/>
  <c r="CS302" i="1" s="1"/>
  <c r="CV302" i="1" s="1"/>
  <c r="DD302" i="1" s="1"/>
  <c r="BG303" i="1"/>
  <c r="BQ303" i="1"/>
  <c r="CB303" i="1"/>
  <c r="CO303" i="1"/>
  <c r="CS303" i="1" s="1"/>
  <c r="EE303" i="1"/>
  <c r="DB304" i="1"/>
  <c r="EF304" i="1"/>
  <c r="AK305" i="1"/>
  <c r="DK305" i="1"/>
  <c r="DU305" i="1"/>
  <c r="CA306" i="1"/>
  <c r="BQ307" i="1"/>
  <c r="BG307" i="1"/>
  <c r="CB307" i="1"/>
  <c r="CO307" i="1"/>
  <c r="CS307" i="1" s="1"/>
  <c r="EE307" i="1"/>
  <c r="BQ308" i="1"/>
  <c r="BG308" i="1"/>
  <c r="CB308" i="1"/>
  <c r="CO308" i="1"/>
  <c r="CS308" i="1" s="1"/>
  <c r="CV308" i="1" s="1"/>
  <c r="CW308" i="1"/>
  <c r="EE308" i="1"/>
  <c r="DB309" i="1"/>
  <c r="EF309" i="1"/>
  <c r="AK310" i="1"/>
  <c r="DK310" i="1"/>
  <c r="DU310" i="1"/>
  <c r="AX311" i="1"/>
  <c r="CA311" i="1"/>
  <c r="BG312" i="1"/>
  <c r="BQ312" i="1"/>
  <c r="CB312" i="1"/>
  <c r="CO312" i="1"/>
  <c r="CS312" i="1" s="1"/>
  <c r="CX312" i="1" s="1"/>
  <c r="EE312" i="1"/>
  <c r="DB313" i="1"/>
  <c r="EF313" i="1"/>
  <c r="AK314" i="1"/>
  <c r="DK314" i="1"/>
  <c r="DU314" i="1"/>
  <c r="DW314" i="1" s="1"/>
  <c r="EA314" i="1" s="1"/>
  <c r="EB314" i="1" s="1"/>
  <c r="EF314" i="1"/>
  <c r="AK315" i="1"/>
  <c r="AS315" i="1"/>
  <c r="DB315" i="1"/>
  <c r="EF315" i="1"/>
  <c r="AK316" i="1"/>
  <c r="DK316" i="1"/>
  <c r="DU316" i="1"/>
  <c r="DW316" i="1" s="1"/>
  <c r="AX317" i="1"/>
  <c r="CA317" i="1"/>
  <c r="CA318" i="1"/>
  <c r="BQ319" i="1"/>
  <c r="BG319" i="1"/>
  <c r="CA319" i="1"/>
  <c r="BQ320" i="1"/>
  <c r="BG320" i="1"/>
  <c r="CA320" i="1"/>
  <c r="BG321" i="1"/>
  <c r="BQ321" i="1"/>
  <c r="BS321" i="1" s="1"/>
  <c r="BW321" i="1" s="1"/>
  <c r="BX321" i="1" s="1"/>
  <c r="CB321" i="1"/>
  <c r="CO321" i="1"/>
  <c r="CS321" i="1" s="1"/>
  <c r="CV321" i="1" s="1"/>
  <c r="CW321" i="1"/>
  <c r="EE321" i="1"/>
  <c r="DB322" i="1"/>
  <c r="EF322" i="1"/>
  <c r="AK323" i="1"/>
  <c r="AS323" i="1"/>
  <c r="DK323" i="1"/>
  <c r="DU323" i="1"/>
  <c r="DW323" i="1" s="1"/>
  <c r="AX324" i="1"/>
  <c r="CA324" i="1"/>
  <c r="AX325" i="1"/>
  <c r="CA325" i="1"/>
  <c r="CA326" i="1"/>
  <c r="BG327" i="1"/>
  <c r="BQ327" i="1"/>
  <c r="CA327" i="1"/>
  <c r="BQ328" i="1"/>
  <c r="BG328" i="1"/>
  <c r="CB328" i="1"/>
  <c r="EE328" i="1"/>
  <c r="DB329" i="1"/>
  <c r="EE329" i="1"/>
  <c r="CB330" i="1"/>
  <c r="CO330" i="1"/>
  <c r="CS330" i="1" s="1"/>
  <c r="CV330" i="1" s="1"/>
  <c r="CW330" i="1"/>
  <c r="EE330" i="1"/>
  <c r="DB331" i="1"/>
  <c r="EF331" i="1"/>
  <c r="AK332" i="1"/>
  <c r="AS332" i="1"/>
  <c r="DB332" i="1"/>
  <c r="EF332" i="1"/>
  <c r="AK333" i="1"/>
  <c r="DK333" i="1"/>
  <c r="DU333" i="1"/>
  <c r="DW333" i="1" s="1"/>
  <c r="CA334" i="1"/>
  <c r="BG335" i="1"/>
  <c r="BQ335" i="1"/>
  <c r="CA335" i="1"/>
  <c r="BQ336" i="1"/>
  <c r="BG336" i="1"/>
  <c r="CB336" i="1"/>
  <c r="EE336" i="1"/>
  <c r="DB337" i="1"/>
  <c r="EF337" i="1"/>
  <c r="AK338" i="1"/>
  <c r="DK338" i="1"/>
  <c r="DU338" i="1"/>
  <c r="CA339" i="1"/>
  <c r="BG340" i="1"/>
  <c r="BQ340" i="1"/>
  <c r="CB340" i="1"/>
  <c r="EE340" i="1"/>
  <c r="DB341" i="1"/>
  <c r="EF341" i="1"/>
  <c r="AK342" i="1"/>
  <c r="DK342" i="1"/>
  <c r="DU342" i="1"/>
  <c r="DW342" i="1" s="1"/>
  <c r="EA342" i="1" s="1"/>
  <c r="EB342" i="1" s="1"/>
  <c r="CA343" i="1"/>
  <c r="BG344" i="1"/>
  <c r="BQ344" i="1"/>
  <c r="CB344" i="1"/>
  <c r="CO344" i="1"/>
  <c r="CS344" i="1" s="1"/>
  <c r="CV344" i="1" s="1"/>
  <c r="CW344" i="1"/>
  <c r="EE344" i="1"/>
  <c r="DB345" i="1"/>
  <c r="EF345" i="1"/>
  <c r="AK346" i="1"/>
  <c r="DK346" i="1"/>
  <c r="DU346" i="1"/>
  <c r="DW346" i="1" s="1"/>
  <c r="AX347" i="1"/>
  <c r="DK347" i="1"/>
  <c r="DU347" i="1"/>
  <c r="DW347" i="1" s="1"/>
  <c r="EA347" i="1" s="1"/>
  <c r="EB347" i="1" s="1"/>
  <c r="CA348" i="1"/>
  <c r="BG349" i="1"/>
  <c r="BQ349" i="1"/>
  <c r="CB349" i="1"/>
  <c r="EE349" i="1"/>
  <c r="DB350" i="1"/>
  <c r="EF350" i="1"/>
  <c r="AK351" i="1"/>
  <c r="AS351" i="1"/>
  <c r="DK351" i="1"/>
  <c r="DU351" i="1"/>
  <c r="AX352" i="1"/>
  <c r="CA352" i="1"/>
  <c r="BG353" i="1"/>
  <c r="BQ353" i="1"/>
  <c r="CB353" i="1"/>
  <c r="CO353" i="1"/>
  <c r="CW353" i="1"/>
  <c r="G4" i="8"/>
  <c r="E8" i="8"/>
  <c r="B8" i="8" s="1"/>
  <c r="I8" i="8"/>
  <c r="D9" i="8"/>
  <c r="G9" i="8" s="1"/>
  <c r="T9" i="8"/>
  <c r="E12" i="8"/>
  <c r="I12" i="8"/>
  <c r="D13" i="8"/>
  <c r="G13" i="8" s="1"/>
  <c r="T13" i="8"/>
  <c r="E16" i="8"/>
  <c r="I16" i="8"/>
  <c r="D17" i="8"/>
  <c r="G17" i="8" s="1"/>
  <c r="T17" i="8"/>
  <c r="E20" i="8"/>
  <c r="I20" i="8"/>
  <c r="D21" i="8"/>
  <c r="G21" i="8" s="1"/>
  <c r="T21" i="8"/>
  <c r="E24" i="8"/>
  <c r="I24" i="8"/>
  <c r="D25" i="8"/>
  <c r="G25" i="8" s="1"/>
  <c r="T25" i="8"/>
  <c r="E28" i="8"/>
  <c r="I28" i="8"/>
  <c r="D29" i="8"/>
  <c r="G29" i="8" s="1"/>
  <c r="T29" i="8"/>
  <c r="E32" i="8"/>
  <c r="I32" i="8"/>
  <c r="D33" i="8"/>
  <c r="G33" i="8" s="1"/>
  <c r="T33" i="8"/>
  <c r="E36" i="8"/>
  <c r="I36" i="8"/>
  <c r="D37" i="8"/>
  <c r="G37" i="8" s="1"/>
  <c r="T37" i="8"/>
  <c r="E40" i="8"/>
  <c r="I40" i="8"/>
  <c r="D41" i="8"/>
  <c r="G41" i="8" s="1"/>
  <c r="T41" i="8"/>
  <c r="E44" i="8"/>
  <c r="I44" i="8"/>
  <c r="D45" i="8"/>
  <c r="G45" i="8" s="1"/>
  <c r="T45" i="8"/>
  <c r="E48" i="8"/>
  <c r="I48" i="8"/>
  <c r="D49" i="8"/>
  <c r="G49" i="8" s="1"/>
  <c r="T49" i="8"/>
  <c r="E52" i="8"/>
  <c r="I52" i="8"/>
  <c r="D53" i="8"/>
  <c r="G53" i="8" s="1"/>
  <c r="T53" i="8"/>
  <c r="E56" i="8"/>
  <c r="I56" i="8"/>
  <c r="D57" i="8"/>
  <c r="G57" i="8" s="1"/>
  <c r="T57" i="8"/>
  <c r="E60" i="8"/>
  <c r="I60" i="8"/>
  <c r="D61" i="8"/>
  <c r="G61" i="8" s="1"/>
  <c r="T61" i="8"/>
  <c r="E64" i="8"/>
  <c r="I64" i="8"/>
  <c r="D65" i="8"/>
  <c r="G65" i="8" s="1"/>
  <c r="T65" i="8"/>
  <c r="E68" i="8"/>
  <c r="I68" i="8"/>
  <c r="D69" i="8"/>
  <c r="G69" i="8" s="1"/>
  <c r="T69" i="8"/>
  <c r="E72" i="8"/>
  <c r="I72" i="8"/>
  <c r="D73" i="8"/>
  <c r="G73" i="8" s="1"/>
  <c r="T73" i="8"/>
  <c r="E76" i="8"/>
  <c r="I76" i="8"/>
  <c r="D77" i="8"/>
  <c r="G77" i="8" s="1"/>
  <c r="T77" i="8"/>
  <c r="E80" i="8"/>
  <c r="I80" i="8"/>
  <c r="D81" i="8"/>
  <c r="G81" i="8" s="1"/>
  <c r="T81" i="8"/>
  <c r="E84" i="8"/>
  <c r="I84" i="8"/>
  <c r="D85" i="8"/>
  <c r="G85" i="8" s="1"/>
  <c r="T85" i="8"/>
  <c r="E88" i="8"/>
  <c r="I88" i="8"/>
  <c r="D89" i="8"/>
  <c r="G89" i="8" s="1"/>
  <c r="T89" i="8"/>
  <c r="E92" i="8"/>
  <c r="I92" i="8"/>
  <c r="D93" i="8"/>
  <c r="G93" i="8" s="1"/>
  <c r="T93" i="8"/>
  <c r="E96" i="8"/>
  <c r="I96" i="8"/>
  <c r="D97" i="8"/>
  <c r="G97" i="8" s="1"/>
  <c r="T97" i="8"/>
  <c r="E100" i="8"/>
  <c r="I100" i="8"/>
  <c r="D101" i="8"/>
  <c r="G101" i="8" s="1"/>
  <c r="T101" i="8"/>
  <c r="E104" i="8"/>
  <c r="I104" i="8"/>
  <c r="D105" i="8"/>
  <c r="G105" i="8" s="1"/>
  <c r="T105" i="8"/>
  <c r="E108" i="8"/>
  <c r="I108" i="8"/>
  <c r="D109" i="8"/>
  <c r="G109" i="8" s="1"/>
  <c r="T109" i="8"/>
  <c r="E112" i="8"/>
  <c r="I112" i="8"/>
  <c r="D113" i="8"/>
  <c r="G113" i="8" s="1"/>
  <c r="T113" i="8"/>
  <c r="E116" i="8"/>
  <c r="I116" i="8"/>
  <c r="D117" i="8"/>
  <c r="G117" i="8" s="1"/>
  <c r="T117" i="8"/>
  <c r="E120" i="8"/>
  <c r="I120" i="8"/>
  <c r="D121" i="8"/>
  <c r="G121" i="8" s="1"/>
  <c r="T121" i="8"/>
  <c r="E124" i="8"/>
  <c r="I124" i="8"/>
  <c r="D125" i="8"/>
  <c r="G125" i="8" s="1"/>
  <c r="T125" i="8"/>
  <c r="E128" i="8"/>
  <c r="I128" i="8"/>
  <c r="D129" i="8"/>
  <c r="G129" i="8" s="1"/>
  <c r="T129" i="8"/>
  <c r="E132" i="8"/>
  <c r="I132" i="8"/>
  <c r="D133" i="8"/>
  <c r="G133" i="8" s="1"/>
  <c r="T133" i="8"/>
  <c r="E136" i="8"/>
  <c r="I136" i="8"/>
  <c r="D137" i="8"/>
  <c r="G137" i="8" s="1"/>
  <c r="T137" i="8"/>
  <c r="E140" i="8"/>
  <c r="I140" i="8"/>
  <c r="D141" i="8"/>
  <c r="G141" i="8" s="1"/>
  <c r="T141" i="8"/>
  <c r="E144" i="8"/>
  <c r="I144" i="8"/>
  <c r="D145" i="8"/>
  <c r="G145" i="8" s="1"/>
  <c r="T145" i="8"/>
  <c r="E148" i="8"/>
  <c r="I148" i="8"/>
  <c r="D149" i="8"/>
  <c r="G149" i="8" s="1"/>
  <c r="T149" i="8"/>
  <c r="E152" i="8"/>
  <c r="I152" i="8"/>
  <c r="D153" i="8"/>
  <c r="G153" i="8" s="1"/>
  <c r="T153" i="8"/>
  <c r="E156" i="8"/>
  <c r="I156" i="8"/>
  <c r="D157" i="8"/>
  <c r="G157" i="8" s="1"/>
  <c r="T157" i="8"/>
  <c r="E160" i="8"/>
  <c r="I160" i="8"/>
  <c r="D161" i="8"/>
  <c r="G161" i="8" s="1"/>
  <c r="T161" i="8"/>
  <c r="E164" i="8"/>
  <c r="I164" i="8"/>
  <c r="D165" i="8"/>
  <c r="G165" i="8" s="1"/>
  <c r="T165" i="8"/>
  <c r="E168" i="8"/>
  <c r="I168" i="8"/>
  <c r="D169" i="8"/>
  <c r="G169" i="8" s="1"/>
  <c r="T169" i="8"/>
  <c r="E172" i="8"/>
  <c r="I172" i="8"/>
  <c r="D173" i="8"/>
  <c r="G173" i="8" s="1"/>
  <c r="T173" i="8"/>
  <c r="E176" i="8"/>
  <c r="I176" i="8"/>
  <c r="D177" i="8"/>
  <c r="G177" i="8" s="1"/>
  <c r="T177" i="8"/>
  <c r="E180" i="8"/>
  <c r="I180" i="8"/>
  <c r="D181" i="8"/>
  <c r="G181" i="8" s="1"/>
  <c r="T181" i="8"/>
  <c r="E184" i="8"/>
  <c r="I184" i="8"/>
  <c r="D185" i="8"/>
  <c r="G185" i="8" s="1"/>
  <c r="T185" i="8"/>
  <c r="E188" i="8"/>
  <c r="I188" i="8"/>
  <c r="D189" i="8"/>
  <c r="G189" i="8" s="1"/>
  <c r="T189" i="8"/>
  <c r="E192" i="8"/>
  <c r="I192" i="8"/>
  <c r="D193" i="8"/>
  <c r="G193" i="8" s="1"/>
  <c r="T193" i="8"/>
  <c r="E196" i="8"/>
  <c r="I196" i="8"/>
  <c r="D197" i="8"/>
  <c r="G197" i="8" s="1"/>
  <c r="T197" i="8"/>
  <c r="E200" i="8"/>
  <c r="I200" i="8"/>
  <c r="D201" i="8"/>
  <c r="G201" i="8" s="1"/>
  <c r="T201" i="8"/>
  <c r="E204" i="8"/>
  <c r="I204" i="8"/>
  <c r="D205" i="8"/>
  <c r="G205" i="8" s="1"/>
  <c r="T205" i="8"/>
  <c r="E208" i="8"/>
  <c r="I208" i="8"/>
  <c r="D209" i="8"/>
  <c r="G209" i="8" s="1"/>
  <c r="T209" i="8"/>
  <c r="E212" i="8"/>
  <c r="I212" i="8"/>
  <c r="D213" i="8"/>
  <c r="G213" i="8" s="1"/>
  <c r="T213" i="8"/>
  <c r="E216" i="8"/>
  <c r="I216" i="8"/>
  <c r="D217" i="8"/>
  <c r="G217" i="8" s="1"/>
  <c r="T217" i="8"/>
  <c r="E220" i="8"/>
  <c r="I220" i="8"/>
  <c r="D221" i="8"/>
  <c r="G221" i="8" s="1"/>
  <c r="T221" i="8"/>
  <c r="E224" i="8"/>
  <c r="I224" i="8"/>
  <c r="D225" i="8"/>
  <c r="G225" i="8" s="1"/>
  <c r="T225" i="8"/>
  <c r="E228" i="8"/>
  <c r="I228" i="8"/>
  <c r="D229" i="8"/>
  <c r="G229" i="8" s="1"/>
  <c r="T229" i="8"/>
  <c r="E232" i="8"/>
  <c r="CA241" i="1"/>
  <c r="BQ242" i="1"/>
  <c r="BG242" i="1"/>
  <c r="CB242" i="1"/>
  <c r="CO242" i="1"/>
  <c r="CS242" i="1" s="1"/>
  <c r="EE242" i="1"/>
  <c r="EF243" i="1"/>
  <c r="AK244" i="1"/>
  <c r="DK244" i="1"/>
  <c r="DU244" i="1"/>
  <c r="DW244" i="1" s="1"/>
  <c r="EA244" i="1" s="1"/>
  <c r="EB244" i="1" s="1"/>
  <c r="CA245" i="1"/>
  <c r="EF245" i="1"/>
  <c r="AK246" i="1"/>
  <c r="DK246" i="1"/>
  <c r="DU246" i="1"/>
  <c r="DW246" i="1" s="1"/>
  <c r="CA247" i="1"/>
  <c r="DK248" i="1"/>
  <c r="DU248" i="1"/>
  <c r="DW248" i="1" s="1"/>
  <c r="EA248" i="1" s="1"/>
  <c r="EB248" i="1" s="1"/>
  <c r="CA249" i="1"/>
  <c r="BQ250" i="1"/>
  <c r="BG250" i="1"/>
  <c r="CB250" i="1"/>
  <c r="EE250" i="1"/>
  <c r="CB251" i="1"/>
  <c r="EE251" i="1"/>
  <c r="CB252" i="1"/>
  <c r="CO252" i="1"/>
  <c r="CS252" i="1" s="1"/>
  <c r="EE252" i="1"/>
  <c r="EF253" i="1"/>
  <c r="AK254" i="1"/>
  <c r="EF254" i="1"/>
  <c r="AK255" i="1"/>
  <c r="DK255" i="1"/>
  <c r="DU255" i="1"/>
  <c r="DK256" i="1"/>
  <c r="DU256" i="1"/>
  <c r="CA257" i="1"/>
  <c r="CA258" i="1"/>
  <c r="BG259" i="1"/>
  <c r="BQ259" i="1"/>
  <c r="CB259" i="1"/>
  <c r="EE259" i="1"/>
  <c r="CB260" i="1"/>
  <c r="EE260" i="1"/>
  <c r="EF261" i="1"/>
  <c r="AK262" i="1"/>
  <c r="DK262" i="1"/>
  <c r="DU262" i="1"/>
  <c r="CA263" i="1"/>
  <c r="BQ264" i="1"/>
  <c r="BS264" i="1" s="1"/>
  <c r="BW264" i="1" s="1"/>
  <c r="BX264" i="1" s="1"/>
  <c r="BG264" i="1"/>
  <c r="CB264" i="1"/>
  <c r="CO264" i="1"/>
  <c r="CS264" i="1" s="1"/>
  <c r="EE264" i="1"/>
  <c r="EF265" i="1"/>
  <c r="AK266" i="1"/>
  <c r="EF266" i="1"/>
  <c r="AK267" i="1"/>
  <c r="DK267" i="1"/>
  <c r="DU267" i="1"/>
  <c r="EF267" i="1"/>
  <c r="AK268" i="1"/>
  <c r="DK268" i="1"/>
  <c r="DU268" i="1"/>
  <c r="EF268" i="1"/>
  <c r="AK269" i="1"/>
  <c r="DK269" i="1"/>
  <c r="DU269" i="1"/>
  <c r="CA270" i="1"/>
  <c r="BG271" i="1"/>
  <c r="BQ271" i="1"/>
  <c r="CB271" i="1"/>
  <c r="CO271" i="1"/>
  <c r="CS271" i="1" s="1"/>
  <c r="EE271" i="1"/>
  <c r="EF272" i="1"/>
  <c r="AK273" i="1"/>
  <c r="DK273" i="1"/>
  <c r="DU273" i="1"/>
  <c r="CA274" i="1"/>
  <c r="CA275" i="1"/>
  <c r="BQ276" i="1"/>
  <c r="BG276" i="1"/>
  <c r="CA276" i="1"/>
  <c r="BG277" i="1"/>
  <c r="BQ277" i="1"/>
  <c r="CB277" i="1"/>
  <c r="EE277" i="1"/>
  <c r="EF278" i="1"/>
  <c r="AK279" i="1"/>
  <c r="DK279" i="1"/>
  <c r="DU279" i="1"/>
  <c r="CA280" i="1"/>
  <c r="BG281" i="1"/>
  <c r="BQ281" i="1"/>
  <c r="CB281" i="1"/>
  <c r="CO281" i="1"/>
  <c r="CS281" i="1" s="1"/>
  <c r="EE281" i="1"/>
  <c r="CB282" i="1"/>
  <c r="CO282" i="1"/>
  <c r="CS282" i="1" s="1"/>
  <c r="CX282" i="1" s="1"/>
  <c r="DF282" i="1" s="1"/>
  <c r="EE282" i="1"/>
  <c r="EF283" i="1"/>
  <c r="AK284" i="1"/>
  <c r="DK284" i="1"/>
  <c r="DU284" i="1"/>
  <c r="DW284" i="1" s="1"/>
  <c r="EA284" i="1" s="1"/>
  <c r="EB284" i="1" s="1"/>
  <c r="CA285" i="1"/>
  <c r="BG286" i="1"/>
  <c r="BQ286" i="1"/>
  <c r="BS286" i="1" s="1"/>
  <c r="BW286" i="1" s="1"/>
  <c r="BX286" i="1" s="1"/>
  <c r="CB286" i="1"/>
  <c r="CO286" i="1"/>
  <c r="CS286" i="1" s="1"/>
  <c r="CX286" i="1" s="1"/>
  <c r="DF286" i="1" s="1"/>
  <c r="BG287" i="1"/>
  <c r="BQ287" i="1"/>
  <c r="CB287" i="1"/>
  <c r="CO287" i="1"/>
  <c r="BQ288" i="1"/>
  <c r="BS288" i="1" s="1"/>
  <c r="BW288" i="1" s="1"/>
  <c r="BX288" i="1" s="1"/>
  <c r="BG288" i="1"/>
  <c r="CB288" i="1"/>
  <c r="CO288" i="1"/>
  <c r="CS288" i="1" s="1"/>
  <c r="EE288" i="1"/>
  <c r="EF289" i="1"/>
  <c r="AK290" i="1"/>
  <c r="DK290" i="1"/>
  <c r="DU290" i="1"/>
  <c r="EF290" i="1"/>
  <c r="AK291" i="1"/>
  <c r="DK291" i="1"/>
  <c r="DU291" i="1"/>
  <c r="CA292" i="1"/>
  <c r="BG293" i="1"/>
  <c r="BQ293" i="1"/>
  <c r="CA293" i="1"/>
  <c r="BG294" i="1"/>
  <c r="BQ294" i="1"/>
  <c r="BS294" i="1" s="1"/>
  <c r="BW294" i="1" s="1"/>
  <c r="BX294" i="1" s="1"/>
  <c r="CA294" i="1"/>
  <c r="EF294" i="1"/>
  <c r="AK295" i="1"/>
  <c r="DK295" i="1"/>
  <c r="DU295" i="1"/>
  <c r="CA296" i="1"/>
  <c r="BG297" i="1"/>
  <c r="BQ297" i="1"/>
  <c r="CA297" i="1"/>
  <c r="BQ298" i="1"/>
  <c r="BG298" i="1"/>
  <c r="CA298" i="1"/>
  <c r="DK299" i="1"/>
  <c r="DU299" i="1"/>
  <c r="CA300" i="1"/>
  <c r="BG301" i="1"/>
  <c r="BQ301" i="1"/>
  <c r="CB301" i="1"/>
  <c r="EE301" i="1"/>
  <c r="EE302" i="1"/>
  <c r="EF303" i="1"/>
  <c r="AK304" i="1"/>
  <c r="DK304" i="1"/>
  <c r="DU304" i="1"/>
  <c r="DW304" i="1" s="1"/>
  <c r="EA304" i="1" s="1"/>
  <c r="EB304" i="1" s="1"/>
  <c r="CA305" i="1"/>
  <c r="BQ306" i="1"/>
  <c r="BG306" i="1"/>
  <c r="CB306" i="1"/>
  <c r="EE306" i="1"/>
  <c r="EF307" i="1"/>
  <c r="EF308" i="1"/>
  <c r="AK309" i="1"/>
  <c r="DK309" i="1"/>
  <c r="DU309" i="1"/>
  <c r="DW309" i="1" s="1"/>
  <c r="CA310" i="1"/>
  <c r="BG311" i="1"/>
  <c r="BQ311" i="1"/>
  <c r="CB311" i="1"/>
  <c r="EE311" i="1"/>
  <c r="EF312" i="1"/>
  <c r="AK313" i="1"/>
  <c r="DK313" i="1"/>
  <c r="DU313" i="1"/>
  <c r="DW313" i="1" s="1"/>
  <c r="EA313" i="1" s="1"/>
  <c r="EB313" i="1" s="1"/>
  <c r="CA314" i="1"/>
  <c r="DK315" i="1"/>
  <c r="DU315" i="1"/>
  <c r="CA316" i="1"/>
  <c r="BG317" i="1"/>
  <c r="BQ317" i="1"/>
  <c r="CB317" i="1"/>
  <c r="CO317" i="1"/>
  <c r="CS317" i="1" s="1"/>
  <c r="BQ318" i="1"/>
  <c r="BG318" i="1"/>
  <c r="CB318" i="1"/>
  <c r="EE318" i="1"/>
  <c r="CB319" i="1"/>
  <c r="EE319" i="1"/>
  <c r="CB320" i="1"/>
  <c r="EE320" i="1"/>
  <c r="EF321" i="1"/>
  <c r="AK322" i="1"/>
  <c r="DK322" i="1"/>
  <c r="DU322" i="1"/>
  <c r="DW322" i="1" s="1"/>
  <c r="EA322" i="1" s="1"/>
  <c r="EB322" i="1" s="1"/>
  <c r="CA323" i="1"/>
  <c r="BG324" i="1"/>
  <c r="BQ324" i="1"/>
  <c r="CB324" i="1"/>
  <c r="CO324" i="1"/>
  <c r="CS324" i="1" s="1"/>
  <c r="CX324" i="1" s="1"/>
  <c r="DF324" i="1" s="1"/>
  <c r="BG325" i="1"/>
  <c r="BQ325" i="1"/>
  <c r="CB325" i="1"/>
  <c r="CO325" i="1"/>
  <c r="CS325" i="1" s="1"/>
  <c r="BG326" i="1"/>
  <c r="BQ326" i="1"/>
  <c r="CB326" i="1"/>
  <c r="EE326" i="1"/>
  <c r="CB327" i="1"/>
  <c r="CO327" i="1"/>
  <c r="CS327" i="1" s="1"/>
  <c r="EE327" i="1"/>
  <c r="EF328" i="1"/>
  <c r="AK329" i="1"/>
  <c r="DK329" i="1"/>
  <c r="DU329" i="1"/>
  <c r="DW329" i="1" s="1"/>
  <c r="EA329" i="1" s="1"/>
  <c r="EB329" i="1" s="1"/>
  <c r="EF329" i="1"/>
  <c r="AK330" i="1"/>
  <c r="EF330" i="1"/>
  <c r="AK331" i="1"/>
  <c r="DK331" i="1"/>
  <c r="DU331" i="1"/>
  <c r="DW331" i="1" s="1"/>
  <c r="DK332" i="1"/>
  <c r="DU332" i="1"/>
  <c r="DW332" i="1" s="1"/>
  <c r="CA333" i="1"/>
  <c r="BG334" i="1"/>
  <c r="BQ334" i="1"/>
  <c r="CB334" i="1"/>
  <c r="EE334" i="1"/>
  <c r="CB335" i="1"/>
  <c r="EE335" i="1"/>
  <c r="EF336" i="1"/>
  <c r="AK337" i="1"/>
  <c r="DK337" i="1"/>
  <c r="DU337" i="1"/>
  <c r="CA338" i="1"/>
  <c r="BG339" i="1"/>
  <c r="BQ339" i="1"/>
  <c r="CB339" i="1"/>
  <c r="EE339" i="1"/>
  <c r="EF340" i="1"/>
  <c r="AK341" i="1"/>
  <c r="DK341" i="1"/>
  <c r="DU341" i="1"/>
  <c r="DW341" i="1" s="1"/>
  <c r="EA341" i="1" s="1"/>
  <c r="EB341" i="1" s="1"/>
  <c r="CA342" i="1"/>
  <c r="BQ343" i="1"/>
  <c r="BG343" i="1"/>
  <c r="CB343" i="1"/>
  <c r="EE343" i="1"/>
  <c r="EF344" i="1"/>
  <c r="AK345" i="1"/>
  <c r="DK345" i="1"/>
  <c r="DU345" i="1"/>
  <c r="CA346" i="1"/>
  <c r="BG347" i="1"/>
  <c r="BQ347" i="1"/>
  <c r="CA347" i="1"/>
  <c r="BQ348" i="1"/>
  <c r="BG348" i="1"/>
  <c r="CB348" i="1"/>
  <c r="EE348" i="1"/>
  <c r="EF349" i="1"/>
  <c r="AK350" i="1"/>
  <c r="DK350" i="1"/>
  <c r="DU350" i="1"/>
  <c r="DW350" i="1" s="1"/>
  <c r="EA350" i="1" s="1"/>
  <c r="EB350" i="1" s="1"/>
  <c r="CA351" i="1"/>
  <c r="BQ352" i="1"/>
  <c r="BG352" i="1"/>
  <c r="CB352" i="1"/>
  <c r="EE352" i="1"/>
  <c r="T733" i="8"/>
  <c r="T732" i="8"/>
  <c r="T731" i="8"/>
  <c r="T730" i="8"/>
  <c r="T729" i="8"/>
  <c r="T728" i="8"/>
  <c r="T727" i="8"/>
  <c r="T726" i="8"/>
  <c r="T725" i="8"/>
  <c r="T724" i="8"/>
  <c r="T723" i="8"/>
  <c r="T722" i="8"/>
  <c r="T721" i="8"/>
  <c r="T720" i="8"/>
  <c r="T719" i="8"/>
  <c r="T718" i="8"/>
  <c r="T717" i="8"/>
  <c r="T716" i="8"/>
  <c r="T715" i="8"/>
  <c r="T713" i="8"/>
  <c r="T368" i="8"/>
  <c r="T364" i="8"/>
  <c r="T360" i="8"/>
  <c r="T356" i="8"/>
  <c r="T352" i="8"/>
  <c r="T348" i="8"/>
  <c r="T344" i="8"/>
  <c r="T340" i="8"/>
  <c r="T336" i="8"/>
  <c r="T332" i="8"/>
  <c r="T328" i="8"/>
  <c r="T324" i="8"/>
  <c r="T320" i="8"/>
  <c r="T316" i="8"/>
  <c r="T312" i="8"/>
  <c r="T308" i="8"/>
  <c r="T304" i="8"/>
  <c r="T300" i="8"/>
  <c r="T296" i="8"/>
  <c r="T292" i="8"/>
  <c r="T288" i="8"/>
  <c r="T284" i="8"/>
  <c r="T280" i="8"/>
  <c r="T276" i="8"/>
  <c r="T272" i="8"/>
  <c r="T268" i="8"/>
  <c r="T264" i="8"/>
  <c r="T260" i="8"/>
  <c r="T256" i="8"/>
  <c r="T252" i="8"/>
  <c r="T248" i="8"/>
  <c r="T244" i="8"/>
  <c r="T240" i="8"/>
  <c r="T236" i="8"/>
  <c r="T714" i="8"/>
  <c r="T711" i="8"/>
  <c r="T710" i="8"/>
  <c r="T709" i="8"/>
  <c r="T708" i="8"/>
  <c r="T707" i="8"/>
  <c r="T706" i="8"/>
  <c r="T705" i="8"/>
  <c r="T704" i="8"/>
  <c r="T703" i="8"/>
  <c r="T702" i="8"/>
  <c r="T701" i="8"/>
  <c r="T700" i="8"/>
  <c r="T699" i="8"/>
  <c r="T698" i="8"/>
  <c r="T697" i="8"/>
  <c r="T696" i="8"/>
  <c r="T695" i="8"/>
  <c r="T694" i="8"/>
  <c r="T693" i="8"/>
  <c r="T692" i="8"/>
  <c r="T691" i="8"/>
  <c r="T690" i="8"/>
  <c r="T689" i="8"/>
  <c r="T688" i="8"/>
  <c r="T687" i="8"/>
  <c r="T686" i="8"/>
  <c r="T685" i="8"/>
  <c r="T684" i="8"/>
  <c r="T683" i="8"/>
  <c r="T682" i="8"/>
  <c r="T681" i="8"/>
  <c r="T680" i="8"/>
  <c r="T679" i="8"/>
  <c r="T678" i="8"/>
  <c r="T677" i="8"/>
  <c r="T676" i="8"/>
  <c r="T675" i="8"/>
  <c r="T674" i="8"/>
  <c r="T673" i="8"/>
  <c r="T672" i="8"/>
  <c r="T671" i="8"/>
  <c r="T670" i="8"/>
  <c r="T669" i="8"/>
  <c r="T668" i="8"/>
  <c r="T667" i="8"/>
  <c r="T666" i="8"/>
  <c r="T665" i="8"/>
  <c r="T664" i="8"/>
  <c r="T663" i="8"/>
  <c r="T662" i="8"/>
  <c r="T661" i="8"/>
  <c r="T660" i="8"/>
  <c r="T659" i="8"/>
  <c r="T658" i="8"/>
  <c r="T657" i="8"/>
  <c r="T656" i="8"/>
  <c r="T655" i="8"/>
  <c r="T654" i="8"/>
  <c r="T653" i="8"/>
  <c r="T652" i="8"/>
  <c r="T651" i="8"/>
  <c r="T650" i="8"/>
  <c r="T649" i="8"/>
  <c r="T648" i="8"/>
  <c r="T647" i="8"/>
  <c r="T646" i="8"/>
  <c r="T645" i="8"/>
  <c r="T644" i="8"/>
  <c r="T643" i="8"/>
  <c r="T642" i="8"/>
  <c r="T641" i="8"/>
  <c r="T640" i="8"/>
  <c r="T639" i="8"/>
  <c r="T638" i="8"/>
  <c r="T637" i="8"/>
  <c r="T636" i="8"/>
  <c r="T635" i="8"/>
  <c r="T634" i="8"/>
  <c r="T633" i="8"/>
  <c r="T632" i="8"/>
  <c r="T631" i="8"/>
  <c r="T630" i="8"/>
  <c r="T629" i="8"/>
  <c r="T628" i="8"/>
  <c r="T627" i="8"/>
  <c r="T626" i="8"/>
  <c r="T625" i="8"/>
  <c r="T624" i="8"/>
  <c r="T623" i="8"/>
  <c r="T622" i="8"/>
  <c r="T621" i="8"/>
  <c r="T620" i="8"/>
  <c r="T619" i="8"/>
  <c r="T618" i="8"/>
  <c r="T617" i="8"/>
  <c r="T616" i="8"/>
  <c r="T615" i="8"/>
  <c r="T614" i="8"/>
  <c r="T613" i="8"/>
  <c r="T612" i="8"/>
  <c r="T611" i="8"/>
  <c r="T610" i="8"/>
  <c r="T609" i="8"/>
  <c r="T608" i="8"/>
  <c r="T607" i="8"/>
  <c r="T606" i="8"/>
  <c r="T605" i="8"/>
  <c r="T604" i="8"/>
  <c r="T603" i="8"/>
  <c r="T602" i="8"/>
  <c r="T601" i="8"/>
  <c r="T600" i="8"/>
  <c r="T599" i="8"/>
  <c r="T598" i="8"/>
  <c r="T597" i="8"/>
  <c r="T596" i="8"/>
  <c r="T595" i="8"/>
  <c r="T594" i="8"/>
  <c r="T593" i="8"/>
  <c r="T592" i="8"/>
  <c r="T591" i="8"/>
  <c r="T590" i="8"/>
  <c r="T589" i="8"/>
  <c r="T588" i="8"/>
  <c r="T587" i="8"/>
  <c r="T586" i="8"/>
  <c r="T585" i="8"/>
  <c r="T584" i="8"/>
  <c r="T583" i="8"/>
  <c r="T582" i="8"/>
  <c r="T581" i="8"/>
  <c r="T580" i="8"/>
  <c r="T579" i="8"/>
  <c r="T578" i="8"/>
  <c r="T577" i="8"/>
  <c r="T576" i="8"/>
  <c r="T575" i="8"/>
  <c r="T574" i="8"/>
  <c r="T573" i="8"/>
  <c r="T572" i="8"/>
  <c r="T571" i="8"/>
  <c r="T570" i="8"/>
  <c r="T569" i="8"/>
  <c r="T568" i="8"/>
  <c r="T567" i="8"/>
  <c r="T566" i="8"/>
  <c r="T565" i="8"/>
  <c r="T564" i="8"/>
  <c r="T563" i="8"/>
  <c r="T562" i="8"/>
  <c r="T561" i="8"/>
  <c r="T560" i="8"/>
  <c r="T559" i="8"/>
  <c r="T558" i="8"/>
  <c r="T557" i="8"/>
  <c r="T556" i="8"/>
  <c r="T555" i="8"/>
  <c r="T554" i="8"/>
  <c r="T553" i="8"/>
  <c r="T552" i="8"/>
  <c r="T551" i="8"/>
  <c r="T550" i="8"/>
  <c r="T549" i="8"/>
  <c r="T548" i="8"/>
  <c r="T547" i="8"/>
  <c r="T546" i="8"/>
  <c r="T545" i="8"/>
  <c r="T544" i="8"/>
  <c r="T543" i="8"/>
  <c r="T542" i="8"/>
  <c r="T541" i="8"/>
  <c r="T540" i="8"/>
  <c r="T539" i="8"/>
  <c r="T538" i="8"/>
  <c r="T537" i="8"/>
  <c r="T536" i="8"/>
  <c r="T535" i="8"/>
  <c r="T534" i="8"/>
  <c r="T533" i="8"/>
  <c r="T532" i="8"/>
  <c r="T531" i="8"/>
  <c r="T530" i="8"/>
  <c r="T529" i="8"/>
  <c r="T528" i="8"/>
  <c r="T527" i="8"/>
  <c r="T526" i="8"/>
  <c r="T525" i="8"/>
  <c r="T524" i="8"/>
  <c r="T523" i="8"/>
  <c r="T522" i="8"/>
  <c r="T521" i="8"/>
  <c r="T520" i="8"/>
  <c r="T519" i="8"/>
  <c r="T518" i="8"/>
  <c r="T517" i="8"/>
  <c r="T516" i="8"/>
  <c r="T515" i="8"/>
  <c r="T514" i="8"/>
  <c r="T513" i="8"/>
  <c r="T512" i="8"/>
  <c r="T511" i="8"/>
  <c r="T510" i="8"/>
  <c r="T509" i="8"/>
  <c r="T508" i="8"/>
  <c r="T507" i="8"/>
  <c r="T506" i="8"/>
  <c r="T505" i="8"/>
  <c r="T504" i="8"/>
  <c r="T503" i="8"/>
  <c r="T502" i="8"/>
  <c r="T501" i="8"/>
  <c r="T500" i="8"/>
  <c r="T499" i="8"/>
  <c r="T498" i="8"/>
  <c r="T497" i="8"/>
  <c r="T496" i="8"/>
  <c r="T495" i="8"/>
  <c r="T494" i="8"/>
  <c r="T493" i="8"/>
  <c r="T492" i="8"/>
  <c r="T491" i="8"/>
  <c r="T490" i="8"/>
  <c r="T489" i="8"/>
  <c r="T488" i="8"/>
  <c r="T487" i="8"/>
  <c r="T486" i="8"/>
  <c r="T485" i="8"/>
  <c r="T484" i="8"/>
  <c r="T483" i="8"/>
  <c r="T482" i="8"/>
  <c r="T481" i="8"/>
  <c r="T480" i="8"/>
  <c r="T479" i="8"/>
  <c r="T478" i="8"/>
  <c r="T477" i="8"/>
  <c r="T476" i="8"/>
  <c r="T475" i="8"/>
  <c r="T474" i="8"/>
  <c r="T473" i="8"/>
  <c r="T472" i="8"/>
  <c r="T471" i="8"/>
  <c r="T470" i="8"/>
  <c r="T469" i="8"/>
  <c r="T468" i="8"/>
  <c r="T467" i="8"/>
  <c r="T466" i="8"/>
  <c r="T465" i="8"/>
  <c r="T464" i="8"/>
  <c r="T463" i="8"/>
  <c r="T462" i="8"/>
  <c r="T461" i="8"/>
  <c r="T460" i="8"/>
  <c r="T459" i="8"/>
  <c r="T458" i="8"/>
  <c r="T457" i="8"/>
  <c r="T456" i="8"/>
  <c r="T455" i="8"/>
  <c r="T454" i="8"/>
  <c r="T453" i="8"/>
  <c r="T452" i="8"/>
  <c r="T451" i="8"/>
  <c r="T450" i="8"/>
  <c r="T449" i="8"/>
  <c r="T448" i="8"/>
  <c r="T447" i="8"/>
  <c r="T446" i="8"/>
  <c r="T445" i="8"/>
  <c r="T444" i="8"/>
  <c r="T443" i="8"/>
  <c r="T442" i="8"/>
  <c r="T441" i="8"/>
  <c r="T440" i="8"/>
  <c r="T439" i="8"/>
  <c r="T438" i="8"/>
  <c r="T437" i="8"/>
  <c r="T436" i="8"/>
  <c r="T435" i="8"/>
  <c r="T434" i="8"/>
  <c r="T433" i="8"/>
  <c r="T432" i="8"/>
  <c r="T431" i="8"/>
  <c r="T430" i="8"/>
  <c r="T429" i="8"/>
  <c r="T428" i="8"/>
  <c r="T427" i="8"/>
  <c r="T426" i="8"/>
  <c r="T425" i="8"/>
  <c r="T424" i="8"/>
  <c r="T423" i="8"/>
  <c r="T422" i="8"/>
  <c r="T421" i="8"/>
  <c r="T420" i="8"/>
  <c r="T419" i="8"/>
  <c r="T418" i="8"/>
  <c r="T417" i="8"/>
  <c r="T416" i="8"/>
  <c r="T415" i="8"/>
  <c r="T414" i="8"/>
  <c r="T413" i="8"/>
  <c r="T412" i="8"/>
  <c r="T411" i="8"/>
  <c r="T410" i="8"/>
  <c r="T409" i="8"/>
  <c r="T408" i="8"/>
  <c r="T407" i="8"/>
  <c r="T406" i="8"/>
  <c r="T405" i="8"/>
  <c r="T404" i="8"/>
  <c r="T403" i="8"/>
  <c r="T402" i="8"/>
  <c r="T401" i="8"/>
  <c r="T400" i="8"/>
  <c r="T399" i="8"/>
  <c r="T398" i="8"/>
  <c r="T397" i="8"/>
  <c r="T396" i="8"/>
  <c r="T395" i="8"/>
  <c r="T394" i="8"/>
  <c r="T393" i="8"/>
  <c r="T392" i="8"/>
  <c r="T391" i="8"/>
  <c r="T390" i="8"/>
  <c r="T389" i="8"/>
  <c r="T388" i="8"/>
  <c r="T387" i="8"/>
  <c r="T386" i="8"/>
  <c r="T385" i="8"/>
  <c r="T384" i="8"/>
  <c r="T383" i="8"/>
  <c r="T382" i="8"/>
  <c r="T381" i="8"/>
  <c r="T380" i="8"/>
  <c r="T379" i="8"/>
  <c r="T378" i="8"/>
  <c r="T377" i="8"/>
  <c r="T376" i="8"/>
  <c r="T375" i="8"/>
  <c r="T374" i="8"/>
  <c r="T373" i="8"/>
  <c r="T367" i="8"/>
  <c r="T363" i="8"/>
  <c r="T359" i="8"/>
  <c r="T355" i="8"/>
  <c r="T351" i="8"/>
  <c r="T347" i="8"/>
  <c r="T343" i="8"/>
  <c r="T339" i="8"/>
  <c r="T335" i="8"/>
  <c r="T331" i="8"/>
  <c r="T327" i="8"/>
  <c r="T323" i="8"/>
  <c r="T319" i="8"/>
  <c r="T315" i="8"/>
  <c r="T311" i="8"/>
  <c r="T307" i="8"/>
  <c r="T303" i="8"/>
  <c r="T299" i="8"/>
  <c r="T295" i="8"/>
  <c r="T291" i="8"/>
  <c r="T287" i="8"/>
  <c r="T283" i="8"/>
  <c r="T279" i="8"/>
  <c r="T275" i="8"/>
  <c r="T271" i="8"/>
  <c r="T267" i="8"/>
  <c r="T263" i="8"/>
  <c r="T259" i="8"/>
  <c r="T255" i="8"/>
  <c r="T251" i="8"/>
  <c r="T247" i="8"/>
  <c r="T243" i="8"/>
  <c r="T239" i="8"/>
  <c r="T366" i="8"/>
  <c r="T362" i="8"/>
  <c r="T358" i="8"/>
  <c r="T354" i="8"/>
  <c r="T350" i="8"/>
  <c r="T346" i="8"/>
  <c r="T342" i="8"/>
  <c r="T338" i="8"/>
  <c r="T334" i="8"/>
  <c r="T330" i="8"/>
  <c r="T326" i="8"/>
  <c r="T322" i="8"/>
  <c r="T318" i="8"/>
  <c r="T314" i="8"/>
  <c r="T310" i="8"/>
  <c r="T306" i="8"/>
  <c r="T302" i="8"/>
  <c r="T298" i="8"/>
  <c r="T294" i="8"/>
  <c r="T290" i="8"/>
  <c r="T286" i="8"/>
  <c r="T282" i="8"/>
  <c r="T278" i="8"/>
  <c r="T274" i="8"/>
  <c r="T270" i="8"/>
  <c r="T266" i="8"/>
  <c r="T262" i="8"/>
  <c r="T258" i="8"/>
  <c r="T254" i="8"/>
  <c r="T250" i="8"/>
  <c r="T246" i="8"/>
  <c r="T242" i="8"/>
  <c r="T238" i="8"/>
  <c r="T712" i="8"/>
  <c r="T365" i="8"/>
  <c r="T361" i="8"/>
  <c r="T357" i="8"/>
  <c r="T353" i="8"/>
  <c r="T349" i="8"/>
  <c r="T345" i="8"/>
  <c r="T341" i="8"/>
  <c r="T337" i="8"/>
  <c r="T333" i="8"/>
  <c r="T329" i="8"/>
  <c r="T325" i="8"/>
  <c r="T321" i="8"/>
  <c r="T317" i="8"/>
  <c r="T313" i="8"/>
  <c r="T309" i="8"/>
  <c r="T305" i="8"/>
  <c r="T301" i="8"/>
  <c r="T297" i="8"/>
  <c r="T293" i="8"/>
  <c r="T289" i="8"/>
  <c r="T285" i="8"/>
  <c r="T281" i="8"/>
  <c r="T277" i="8"/>
  <c r="T273" i="8"/>
  <c r="T269" i="8"/>
  <c r="T265" i="8"/>
  <c r="T261" i="8"/>
  <c r="T257" i="8"/>
  <c r="T253" i="8"/>
  <c r="T249" i="8"/>
  <c r="T245" i="8"/>
  <c r="T241" i="8"/>
  <c r="T237" i="8"/>
  <c r="D1471" i="8"/>
  <c r="G1471" i="8" s="1"/>
  <c r="D1467" i="8"/>
  <c r="G1467" i="8" s="1"/>
  <c r="D1463" i="8"/>
  <c r="G1463" i="8" s="1"/>
  <c r="D1459" i="8"/>
  <c r="G1459" i="8" s="1"/>
  <c r="D1455" i="8"/>
  <c r="G1455" i="8" s="1"/>
  <c r="D1451" i="8"/>
  <c r="G1451" i="8" s="1"/>
  <c r="D1447" i="8"/>
  <c r="G1447" i="8" s="1"/>
  <c r="D1443" i="8"/>
  <c r="G1443" i="8" s="1"/>
  <c r="D1439" i="8"/>
  <c r="G1439" i="8" s="1"/>
  <c r="D1435" i="8"/>
  <c r="G1435" i="8" s="1"/>
  <c r="D1431" i="8"/>
  <c r="G1431" i="8" s="1"/>
  <c r="D1427" i="8"/>
  <c r="G1427" i="8" s="1"/>
  <c r="D1423" i="8"/>
  <c r="G1423" i="8" s="1"/>
  <c r="D1419" i="8"/>
  <c r="G1419" i="8" s="1"/>
  <c r="D1415" i="8"/>
  <c r="G1415" i="8" s="1"/>
  <c r="D1411" i="8"/>
  <c r="G1411" i="8" s="1"/>
  <c r="D1407" i="8"/>
  <c r="G1407" i="8" s="1"/>
  <c r="D1403" i="8"/>
  <c r="G1403" i="8" s="1"/>
  <c r="D1399" i="8"/>
  <c r="G1399" i="8" s="1"/>
  <c r="D1395" i="8"/>
  <c r="G1395" i="8" s="1"/>
  <c r="D1391" i="8"/>
  <c r="G1391" i="8" s="1"/>
  <c r="D1387" i="8"/>
  <c r="G1387" i="8" s="1"/>
  <c r="D1383" i="8"/>
  <c r="G1383" i="8" s="1"/>
  <c r="D1379" i="8"/>
  <c r="G1379" i="8" s="1"/>
  <c r="D1375" i="8"/>
  <c r="G1375" i="8" s="1"/>
  <c r="D1371" i="8"/>
  <c r="G1371" i="8" s="1"/>
  <c r="D1367" i="8"/>
  <c r="G1367" i="8" s="1"/>
  <c r="D1363" i="8"/>
  <c r="G1363" i="8" s="1"/>
  <c r="D1359" i="8"/>
  <c r="G1359" i="8" s="1"/>
  <c r="D1355" i="8"/>
  <c r="G1355" i="8" s="1"/>
  <c r="D1351" i="8"/>
  <c r="G1351" i="8" s="1"/>
  <c r="D1347" i="8"/>
  <c r="G1347" i="8" s="1"/>
  <c r="D1343" i="8"/>
  <c r="G1343" i="8" s="1"/>
  <c r="D1339" i="8"/>
  <c r="G1339" i="8" s="1"/>
  <c r="D1335" i="8"/>
  <c r="G1335" i="8" s="1"/>
  <c r="D1331" i="8"/>
  <c r="G1331" i="8" s="1"/>
  <c r="D1327" i="8"/>
  <c r="G1327" i="8" s="1"/>
  <c r="D1323" i="8"/>
  <c r="G1323" i="8" s="1"/>
  <c r="D1319" i="8"/>
  <c r="G1319" i="8" s="1"/>
  <c r="D1315" i="8"/>
  <c r="G1315" i="8" s="1"/>
  <c r="D1311" i="8"/>
  <c r="G1311" i="8" s="1"/>
  <c r="D1307" i="8"/>
  <c r="G1307" i="8" s="1"/>
  <c r="D1303" i="8"/>
  <c r="G1303" i="8" s="1"/>
  <c r="D1299" i="8"/>
  <c r="G1299" i="8" s="1"/>
  <c r="D1295" i="8"/>
  <c r="G1295" i="8" s="1"/>
  <c r="D1291" i="8"/>
  <c r="G1291" i="8" s="1"/>
  <c r="D1287" i="8"/>
  <c r="G1287" i="8" s="1"/>
  <c r="D1283" i="8"/>
  <c r="G1283" i="8" s="1"/>
  <c r="D1279" i="8"/>
  <c r="G1279" i="8" s="1"/>
  <c r="D1275" i="8"/>
  <c r="G1275" i="8" s="1"/>
  <c r="D1271" i="8"/>
  <c r="G1271" i="8" s="1"/>
  <c r="D1267" i="8"/>
  <c r="G1267" i="8" s="1"/>
  <c r="D1263" i="8"/>
  <c r="G1263" i="8" s="1"/>
  <c r="D1259" i="8"/>
  <c r="G1259" i="8" s="1"/>
  <c r="D1255" i="8"/>
  <c r="G1255" i="8" s="1"/>
  <c r="D1251" i="8"/>
  <c r="G1251" i="8" s="1"/>
  <c r="D1247" i="8"/>
  <c r="G1247" i="8" s="1"/>
  <c r="D1243" i="8"/>
  <c r="G1243" i="8" s="1"/>
  <c r="D1239" i="8"/>
  <c r="G1239" i="8" s="1"/>
  <c r="D1235" i="8"/>
  <c r="G1235" i="8" s="1"/>
  <c r="D1231" i="8"/>
  <c r="G1231" i="8" s="1"/>
  <c r="D1227" i="8"/>
  <c r="G1227" i="8" s="1"/>
  <c r="D1223" i="8"/>
  <c r="G1223" i="8" s="1"/>
  <c r="D1219" i="8"/>
  <c r="G1219" i="8" s="1"/>
  <c r="D1215" i="8"/>
  <c r="G1215" i="8" s="1"/>
  <c r="D1211" i="8"/>
  <c r="G1211" i="8" s="1"/>
  <c r="D1207" i="8"/>
  <c r="G1207" i="8" s="1"/>
  <c r="D1203" i="8"/>
  <c r="G1203" i="8" s="1"/>
  <c r="D1199" i="8"/>
  <c r="G1199" i="8" s="1"/>
  <c r="D1195" i="8"/>
  <c r="G1195" i="8" s="1"/>
  <c r="D1191" i="8"/>
  <c r="G1191" i="8" s="1"/>
  <c r="D1187" i="8"/>
  <c r="G1187" i="8" s="1"/>
  <c r="D1183" i="8"/>
  <c r="G1183" i="8" s="1"/>
  <c r="D1179" i="8"/>
  <c r="G1179" i="8" s="1"/>
  <c r="D1175" i="8"/>
  <c r="G1175" i="8" s="1"/>
  <c r="D1171" i="8"/>
  <c r="G1171" i="8" s="1"/>
  <c r="D1167" i="8"/>
  <c r="G1167" i="8" s="1"/>
  <c r="D1470" i="8"/>
  <c r="G1470" i="8" s="1"/>
  <c r="D1466" i="8"/>
  <c r="G1466" i="8" s="1"/>
  <c r="D1462" i="8"/>
  <c r="G1462" i="8" s="1"/>
  <c r="D1458" i="8"/>
  <c r="G1458" i="8" s="1"/>
  <c r="D1454" i="8"/>
  <c r="G1454" i="8" s="1"/>
  <c r="D1450" i="8"/>
  <c r="G1450" i="8" s="1"/>
  <c r="D1446" i="8"/>
  <c r="G1446" i="8" s="1"/>
  <c r="D1442" i="8"/>
  <c r="G1442" i="8" s="1"/>
  <c r="D1438" i="8"/>
  <c r="G1438" i="8" s="1"/>
  <c r="D1434" i="8"/>
  <c r="G1434" i="8" s="1"/>
  <c r="D1430" i="8"/>
  <c r="G1430" i="8" s="1"/>
  <c r="D1426" i="8"/>
  <c r="G1426" i="8" s="1"/>
  <c r="D1422" i="8"/>
  <c r="G1422" i="8" s="1"/>
  <c r="D1418" i="8"/>
  <c r="G1418" i="8" s="1"/>
  <c r="D1414" i="8"/>
  <c r="G1414" i="8" s="1"/>
  <c r="D1410" i="8"/>
  <c r="G1410" i="8" s="1"/>
  <c r="D1406" i="8"/>
  <c r="G1406" i="8" s="1"/>
  <c r="D1402" i="8"/>
  <c r="G1402" i="8" s="1"/>
  <c r="D1398" i="8"/>
  <c r="G1398" i="8" s="1"/>
  <c r="D1394" i="8"/>
  <c r="G1394" i="8" s="1"/>
  <c r="D1390" i="8"/>
  <c r="G1390" i="8" s="1"/>
  <c r="D1386" i="8"/>
  <c r="G1386" i="8" s="1"/>
  <c r="D1382" i="8"/>
  <c r="G1382" i="8" s="1"/>
  <c r="D1378" i="8"/>
  <c r="G1378" i="8" s="1"/>
  <c r="D1374" i="8"/>
  <c r="G1374" i="8" s="1"/>
  <c r="D1370" i="8"/>
  <c r="G1370" i="8" s="1"/>
  <c r="D1366" i="8"/>
  <c r="G1366" i="8" s="1"/>
  <c r="D1362" i="8"/>
  <c r="G1362" i="8" s="1"/>
  <c r="D1358" i="8"/>
  <c r="G1358" i="8" s="1"/>
  <c r="D1354" i="8"/>
  <c r="G1354" i="8" s="1"/>
  <c r="D1350" i="8"/>
  <c r="G1350" i="8" s="1"/>
  <c r="D1346" i="8"/>
  <c r="G1346" i="8" s="1"/>
  <c r="D1342" i="8"/>
  <c r="G1342" i="8" s="1"/>
  <c r="D1338" i="8"/>
  <c r="G1338" i="8" s="1"/>
  <c r="D1334" i="8"/>
  <c r="G1334" i="8" s="1"/>
  <c r="D1330" i="8"/>
  <c r="G1330" i="8" s="1"/>
  <c r="D1326" i="8"/>
  <c r="G1326" i="8" s="1"/>
  <c r="D1322" i="8"/>
  <c r="G1322" i="8" s="1"/>
  <c r="D1318" i="8"/>
  <c r="G1318" i="8" s="1"/>
  <c r="D1314" i="8"/>
  <c r="G1314" i="8" s="1"/>
  <c r="D1310" i="8"/>
  <c r="G1310" i="8" s="1"/>
  <c r="D1306" i="8"/>
  <c r="G1306" i="8" s="1"/>
  <c r="D1302" i="8"/>
  <c r="G1302" i="8" s="1"/>
  <c r="D1298" i="8"/>
  <c r="G1298" i="8" s="1"/>
  <c r="D1294" i="8"/>
  <c r="G1294" i="8" s="1"/>
  <c r="D1290" i="8"/>
  <c r="G1290" i="8" s="1"/>
  <c r="D1286" i="8"/>
  <c r="G1286" i="8" s="1"/>
  <c r="D1282" i="8"/>
  <c r="G1282" i="8" s="1"/>
  <c r="D1278" i="8"/>
  <c r="G1278" i="8" s="1"/>
  <c r="D1274" i="8"/>
  <c r="G1274" i="8" s="1"/>
  <c r="D1270" i="8"/>
  <c r="G1270" i="8" s="1"/>
  <c r="D1266" i="8"/>
  <c r="G1266" i="8" s="1"/>
  <c r="D1262" i="8"/>
  <c r="G1262" i="8" s="1"/>
  <c r="D1258" i="8"/>
  <c r="G1258" i="8" s="1"/>
  <c r="D1254" i="8"/>
  <c r="G1254" i="8" s="1"/>
  <c r="D1250" i="8"/>
  <c r="G1250" i="8" s="1"/>
  <c r="D1246" i="8"/>
  <c r="G1246" i="8" s="1"/>
  <c r="D1242" i="8"/>
  <c r="G1242" i="8" s="1"/>
  <c r="D1238" i="8"/>
  <c r="G1238" i="8" s="1"/>
  <c r="D1234" i="8"/>
  <c r="G1234" i="8" s="1"/>
  <c r="D1230" i="8"/>
  <c r="G1230" i="8" s="1"/>
  <c r="D1226" i="8"/>
  <c r="G1226" i="8" s="1"/>
  <c r="D1222" i="8"/>
  <c r="G1222" i="8" s="1"/>
  <c r="D1218" i="8"/>
  <c r="G1218" i="8" s="1"/>
  <c r="D1214" i="8"/>
  <c r="G1214" i="8" s="1"/>
  <c r="D1210" i="8"/>
  <c r="G1210" i="8" s="1"/>
  <c r="D1206" i="8"/>
  <c r="G1206" i="8" s="1"/>
  <c r="D1202" i="8"/>
  <c r="G1202" i="8" s="1"/>
  <c r="D1198" i="8"/>
  <c r="G1198" i="8" s="1"/>
  <c r="D1194" i="8"/>
  <c r="G1194" i="8" s="1"/>
  <c r="D1190" i="8"/>
  <c r="G1190" i="8" s="1"/>
  <c r="D1186" i="8"/>
  <c r="G1186" i="8" s="1"/>
  <c r="D1182" i="8"/>
  <c r="G1182" i="8" s="1"/>
  <c r="D1178" i="8"/>
  <c r="G1178" i="8" s="1"/>
  <c r="D1174" i="8"/>
  <c r="G1174" i="8" s="1"/>
  <c r="D1170" i="8"/>
  <c r="G1170" i="8" s="1"/>
  <c r="D1166" i="8"/>
  <c r="G1166" i="8" s="1"/>
  <c r="D1469" i="8"/>
  <c r="G1469" i="8" s="1"/>
  <c r="D1465" i="8"/>
  <c r="G1465" i="8" s="1"/>
  <c r="D1461" i="8"/>
  <c r="G1461" i="8" s="1"/>
  <c r="D1457" i="8"/>
  <c r="G1457" i="8" s="1"/>
  <c r="D1453" i="8"/>
  <c r="G1453" i="8" s="1"/>
  <c r="D1449" i="8"/>
  <c r="G1449" i="8" s="1"/>
  <c r="D1445" i="8"/>
  <c r="G1445" i="8" s="1"/>
  <c r="D1441" i="8"/>
  <c r="G1441" i="8" s="1"/>
  <c r="D1437" i="8"/>
  <c r="G1437" i="8" s="1"/>
  <c r="D1433" i="8"/>
  <c r="G1433" i="8" s="1"/>
  <c r="D1429" i="8"/>
  <c r="G1429" i="8" s="1"/>
  <c r="D1425" i="8"/>
  <c r="G1425" i="8" s="1"/>
  <c r="D1421" i="8"/>
  <c r="G1421" i="8" s="1"/>
  <c r="D1417" i="8"/>
  <c r="G1417" i="8" s="1"/>
  <c r="D1413" i="8"/>
  <c r="G1413" i="8" s="1"/>
  <c r="D1409" i="8"/>
  <c r="G1409" i="8" s="1"/>
  <c r="D1405" i="8"/>
  <c r="G1405" i="8" s="1"/>
  <c r="D1401" i="8"/>
  <c r="G1401" i="8" s="1"/>
  <c r="D1397" i="8"/>
  <c r="G1397" i="8" s="1"/>
  <c r="D1393" i="8"/>
  <c r="G1393" i="8" s="1"/>
  <c r="D1389" i="8"/>
  <c r="G1389" i="8" s="1"/>
  <c r="D1385" i="8"/>
  <c r="G1385" i="8" s="1"/>
  <c r="D1381" i="8"/>
  <c r="G1381" i="8" s="1"/>
  <c r="D1377" i="8"/>
  <c r="G1377" i="8" s="1"/>
  <c r="D1373" i="8"/>
  <c r="G1373" i="8" s="1"/>
  <c r="D1369" i="8"/>
  <c r="G1369" i="8" s="1"/>
  <c r="D1365" i="8"/>
  <c r="G1365" i="8" s="1"/>
  <c r="D1361" i="8"/>
  <c r="G1361" i="8" s="1"/>
  <c r="D1357" i="8"/>
  <c r="G1357" i="8" s="1"/>
  <c r="D1353" i="8"/>
  <c r="G1353" i="8" s="1"/>
  <c r="D1349" i="8"/>
  <c r="G1349" i="8" s="1"/>
  <c r="D1345" i="8"/>
  <c r="G1345" i="8" s="1"/>
  <c r="D1341" i="8"/>
  <c r="G1341" i="8" s="1"/>
  <c r="D1337" i="8"/>
  <c r="G1337" i="8" s="1"/>
  <c r="D1333" i="8"/>
  <c r="G1333" i="8" s="1"/>
  <c r="D1329" i="8"/>
  <c r="G1329" i="8" s="1"/>
  <c r="D1325" i="8"/>
  <c r="G1325" i="8" s="1"/>
  <c r="D1321" i="8"/>
  <c r="G1321" i="8" s="1"/>
  <c r="D1317" i="8"/>
  <c r="G1317" i="8" s="1"/>
  <c r="D1313" i="8"/>
  <c r="G1313" i="8" s="1"/>
  <c r="D1309" i="8"/>
  <c r="G1309" i="8" s="1"/>
  <c r="D1305" i="8"/>
  <c r="G1305" i="8" s="1"/>
  <c r="D1301" i="8"/>
  <c r="G1301" i="8" s="1"/>
  <c r="D1297" i="8"/>
  <c r="G1297" i="8" s="1"/>
  <c r="D1293" i="8"/>
  <c r="G1293" i="8" s="1"/>
  <c r="D1289" i="8"/>
  <c r="G1289" i="8" s="1"/>
  <c r="D1285" i="8"/>
  <c r="G1285" i="8" s="1"/>
  <c r="D1281" i="8"/>
  <c r="G1281" i="8" s="1"/>
  <c r="D1277" i="8"/>
  <c r="G1277" i="8" s="1"/>
  <c r="D1273" i="8"/>
  <c r="G1273" i="8" s="1"/>
  <c r="D1269" i="8"/>
  <c r="G1269" i="8" s="1"/>
  <c r="D1265" i="8"/>
  <c r="G1265" i="8" s="1"/>
  <c r="D1261" i="8"/>
  <c r="G1261" i="8" s="1"/>
  <c r="D1257" i="8"/>
  <c r="G1257" i="8" s="1"/>
  <c r="D1253" i="8"/>
  <c r="G1253" i="8" s="1"/>
  <c r="D1249" i="8"/>
  <c r="G1249" i="8" s="1"/>
  <c r="D1245" i="8"/>
  <c r="G1245" i="8" s="1"/>
  <c r="D1241" i="8"/>
  <c r="G1241" i="8" s="1"/>
  <c r="D1237" i="8"/>
  <c r="G1237" i="8" s="1"/>
  <c r="D1233" i="8"/>
  <c r="G1233" i="8" s="1"/>
  <c r="D1229" i="8"/>
  <c r="G1229" i="8" s="1"/>
  <c r="D1225" i="8"/>
  <c r="G1225" i="8" s="1"/>
  <c r="D1221" i="8"/>
  <c r="G1221" i="8" s="1"/>
  <c r="D1217" i="8"/>
  <c r="G1217" i="8" s="1"/>
  <c r="D1213" i="8"/>
  <c r="G1213" i="8" s="1"/>
  <c r="D1209" i="8"/>
  <c r="G1209" i="8" s="1"/>
  <c r="D1205" i="8"/>
  <c r="G1205" i="8" s="1"/>
  <c r="D1201" i="8"/>
  <c r="G1201" i="8" s="1"/>
  <c r="D1197" i="8"/>
  <c r="G1197" i="8" s="1"/>
  <c r="D1193" i="8"/>
  <c r="G1193" i="8" s="1"/>
  <c r="D1189" i="8"/>
  <c r="G1189" i="8" s="1"/>
  <c r="D1185" i="8"/>
  <c r="G1185" i="8" s="1"/>
  <c r="D1181" i="8"/>
  <c r="G1181" i="8" s="1"/>
  <c r="D1177" i="8"/>
  <c r="G1177" i="8" s="1"/>
  <c r="D1173" i="8"/>
  <c r="G1173" i="8" s="1"/>
  <c r="D1169" i="8"/>
  <c r="G1169" i="8" s="1"/>
  <c r="D1165" i="8"/>
  <c r="G1165" i="8" s="1"/>
  <c r="D1468" i="8"/>
  <c r="G1468" i="8" s="1"/>
  <c r="D1464" i="8"/>
  <c r="G1464" i="8" s="1"/>
  <c r="D1460" i="8"/>
  <c r="G1460" i="8" s="1"/>
  <c r="D1456" i="8"/>
  <c r="G1456" i="8" s="1"/>
  <c r="D1452" i="8"/>
  <c r="G1452" i="8" s="1"/>
  <c r="D1448" i="8"/>
  <c r="G1448" i="8" s="1"/>
  <c r="D1444" i="8"/>
  <c r="G1444" i="8" s="1"/>
  <c r="D1440" i="8"/>
  <c r="G1440" i="8" s="1"/>
  <c r="D1436" i="8"/>
  <c r="G1436" i="8" s="1"/>
  <c r="D1432" i="8"/>
  <c r="G1432" i="8" s="1"/>
  <c r="D1428" i="8"/>
  <c r="G1428" i="8" s="1"/>
  <c r="D1424" i="8"/>
  <c r="G1424" i="8" s="1"/>
  <c r="D1420" i="8"/>
  <c r="G1420" i="8" s="1"/>
  <c r="D1416" i="8"/>
  <c r="G1416" i="8" s="1"/>
  <c r="D1412" i="8"/>
  <c r="G1412" i="8" s="1"/>
  <c r="D1408" i="8"/>
  <c r="G1408" i="8" s="1"/>
  <c r="D1404" i="8"/>
  <c r="G1404" i="8" s="1"/>
  <c r="D1400" i="8"/>
  <c r="G1400" i="8" s="1"/>
  <c r="D1396" i="8"/>
  <c r="G1396" i="8" s="1"/>
  <c r="D1392" i="8"/>
  <c r="G1392" i="8" s="1"/>
  <c r="D1388" i="8"/>
  <c r="G1388" i="8" s="1"/>
  <c r="D1384" i="8"/>
  <c r="G1384" i="8" s="1"/>
  <c r="D1380" i="8"/>
  <c r="G1380" i="8" s="1"/>
  <c r="D1376" i="8"/>
  <c r="G1376" i="8" s="1"/>
  <c r="D1372" i="8"/>
  <c r="G1372" i="8" s="1"/>
  <c r="D1368" i="8"/>
  <c r="G1368" i="8" s="1"/>
  <c r="D1364" i="8"/>
  <c r="G1364" i="8" s="1"/>
  <c r="D1360" i="8"/>
  <c r="G1360" i="8" s="1"/>
  <c r="D1356" i="8"/>
  <c r="G1356" i="8" s="1"/>
  <c r="D1352" i="8"/>
  <c r="G1352" i="8" s="1"/>
  <c r="D1348" i="8"/>
  <c r="G1348" i="8" s="1"/>
  <c r="D1344" i="8"/>
  <c r="G1344" i="8" s="1"/>
  <c r="D1340" i="8"/>
  <c r="G1340" i="8" s="1"/>
  <c r="D1336" i="8"/>
  <c r="G1336" i="8" s="1"/>
  <c r="D1332" i="8"/>
  <c r="G1332" i="8" s="1"/>
  <c r="D1328" i="8"/>
  <c r="G1328" i="8" s="1"/>
  <c r="D1324" i="8"/>
  <c r="G1324" i="8" s="1"/>
  <c r="D1320" i="8"/>
  <c r="G1320" i="8" s="1"/>
  <c r="D1316" i="8"/>
  <c r="G1316" i="8" s="1"/>
  <c r="D1312" i="8"/>
  <c r="G1312" i="8" s="1"/>
  <c r="D1308" i="8"/>
  <c r="G1308" i="8" s="1"/>
  <c r="D1304" i="8"/>
  <c r="G1304" i="8" s="1"/>
  <c r="D1300" i="8"/>
  <c r="G1300" i="8" s="1"/>
  <c r="D1296" i="8"/>
  <c r="G1296" i="8" s="1"/>
  <c r="D1292" i="8"/>
  <c r="G1292" i="8" s="1"/>
  <c r="D1288" i="8"/>
  <c r="G1288" i="8" s="1"/>
  <c r="D1284" i="8"/>
  <c r="G1284" i="8" s="1"/>
  <c r="D1280" i="8"/>
  <c r="G1280" i="8" s="1"/>
  <c r="D1276" i="8"/>
  <c r="G1276" i="8" s="1"/>
  <c r="D1272" i="8"/>
  <c r="G1272" i="8" s="1"/>
  <c r="D1268" i="8"/>
  <c r="G1268" i="8" s="1"/>
  <c r="D1264" i="8"/>
  <c r="G1264" i="8" s="1"/>
  <c r="D1260" i="8"/>
  <c r="G1260" i="8" s="1"/>
  <c r="D1256" i="8"/>
  <c r="G1256" i="8" s="1"/>
  <c r="D1252" i="8"/>
  <c r="G1252" i="8" s="1"/>
  <c r="D1248" i="8"/>
  <c r="G1248" i="8" s="1"/>
  <c r="D1244" i="8"/>
  <c r="G1244" i="8" s="1"/>
  <c r="D1240" i="8"/>
  <c r="G1240" i="8" s="1"/>
  <c r="D1236" i="8"/>
  <c r="G1236" i="8" s="1"/>
  <c r="D1232" i="8"/>
  <c r="G1232" i="8" s="1"/>
  <c r="D1228" i="8"/>
  <c r="G1228" i="8" s="1"/>
  <c r="D1224" i="8"/>
  <c r="G1224" i="8" s="1"/>
  <c r="D1220" i="8"/>
  <c r="G1220" i="8" s="1"/>
  <c r="D1216" i="8"/>
  <c r="G1216" i="8" s="1"/>
  <c r="D1212" i="8"/>
  <c r="G1212" i="8" s="1"/>
  <c r="D1208" i="8"/>
  <c r="G1208" i="8" s="1"/>
  <c r="D1204" i="8"/>
  <c r="G1204" i="8" s="1"/>
  <c r="D1200" i="8"/>
  <c r="G1200" i="8" s="1"/>
  <c r="D1196" i="8"/>
  <c r="G1196" i="8" s="1"/>
  <c r="D1192" i="8"/>
  <c r="G1192" i="8" s="1"/>
  <c r="D1188" i="8"/>
  <c r="G1188" i="8" s="1"/>
  <c r="D1184" i="8"/>
  <c r="G1184" i="8" s="1"/>
  <c r="D1180" i="8"/>
  <c r="G1180" i="8" s="1"/>
  <c r="D1176" i="8"/>
  <c r="G1176" i="8" s="1"/>
  <c r="D1172" i="8"/>
  <c r="G1172" i="8" s="1"/>
  <c r="D1168" i="8"/>
  <c r="G1168" i="8" s="1"/>
  <c r="D1164" i="8"/>
  <c r="G1164" i="8" s="1"/>
  <c r="D1163" i="8"/>
  <c r="G1163" i="8" s="1"/>
  <c r="D1159" i="8"/>
  <c r="G1159" i="8" s="1"/>
  <c r="D1155" i="8"/>
  <c r="G1155" i="8" s="1"/>
  <c r="D1151" i="8"/>
  <c r="G1151" i="8" s="1"/>
  <c r="D1147" i="8"/>
  <c r="G1147" i="8" s="1"/>
  <c r="D1143" i="8"/>
  <c r="G1143" i="8" s="1"/>
  <c r="D1139" i="8"/>
  <c r="G1139" i="8" s="1"/>
  <c r="D1135" i="8"/>
  <c r="G1135" i="8" s="1"/>
  <c r="D1131" i="8"/>
  <c r="G1131" i="8" s="1"/>
  <c r="D1127" i="8"/>
  <c r="G1127" i="8" s="1"/>
  <c r="D1123" i="8"/>
  <c r="G1123" i="8" s="1"/>
  <c r="D1119" i="8"/>
  <c r="G1119" i="8" s="1"/>
  <c r="D1115" i="8"/>
  <c r="G1115" i="8" s="1"/>
  <c r="D1111" i="8"/>
  <c r="G1111" i="8" s="1"/>
  <c r="D1106" i="8"/>
  <c r="G1106" i="8" s="1"/>
  <c r="D1104" i="8"/>
  <c r="G1104" i="8" s="1"/>
  <c r="D1102" i="8"/>
  <c r="G1102" i="8" s="1"/>
  <c r="D1100" i="8"/>
  <c r="G1100" i="8" s="1"/>
  <c r="D1098" i="8"/>
  <c r="G1098" i="8" s="1"/>
  <c r="D1096" i="8"/>
  <c r="G1096" i="8" s="1"/>
  <c r="D1094" i="8"/>
  <c r="G1094" i="8" s="1"/>
  <c r="D1092" i="8"/>
  <c r="G1092" i="8" s="1"/>
  <c r="D1090" i="8"/>
  <c r="G1090" i="8" s="1"/>
  <c r="D1088" i="8"/>
  <c r="G1088" i="8" s="1"/>
  <c r="D1086" i="8"/>
  <c r="G1086" i="8" s="1"/>
  <c r="D1084" i="8"/>
  <c r="G1084" i="8" s="1"/>
  <c r="D1082" i="8"/>
  <c r="G1082" i="8" s="1"/>
  <c r="D1080" i="8"/>
  <c r="G1080" i="8" s="1"/>
  <c r="D1078" i="8"/>
  <c r="G1078" i="8" s="1"/>
  <c r="D1076" i="8"/>
  <c r="G1076" i="8" s="1"/>
  <c r="D1074" i="8"/>
  <c r="G1074" i="8" s="1"/>
  <c r="D1072" i="8"/>
  <c r="G1072" i="8" s="1"/>
  <c r="D1070" i="8"/>
  <c r="G1070" i="8" s="1"/>
  <c r="D1068" i="8"/>
  <c r="G1068" i="8" s="1"/>
  <c r="D1066" i="8"/>
  <c r="G1066" i="8" s="1"/>
  <c r="D1064" i="8"/>
  <c r="G1064" i="8" s="1"/>
  <c r="D1062" i="8"/>
  <c r="G1062" i="8" s="1"/>
  <c r="D1060" i="8"/>
  <c r="G1060" i="8" s="1"/>
  <c r="D1058" i="8"/>
  <c r="G1058" i="8" s="1"/>
  <c r="D1056" i="8"/>
  <c r="G1056" i="8" s="1"/>
  <c r="D1054" i="8"/>
  <c r="G1054" i="8" s="1"/>
  <c r="D1052" i="8"/>
  <c r="G1052" i="8" s="1"/>
  <c r="D1050" i="8"/>
  <c r="G1050" i="8" s="1"/>
  <c r="D1048" i="8"/>
  <c r="G1048" i="8" s="1"/>
  <c r="D1046" i="8"/>
  <c r="G1046" i="8" s="1"/>
  <c r="D1044" i="8"/>
  <c r="G1044" i="8" s="1"/>
  <c r="D1042" i="8"/>
  <c r="G1042" i="8" s="1"/>
  <c r="D1040" i="8"/>
  <c r="G1040" i="8" s="1"/>
  <c r="D1038" i="8"/>
  <c r="G1038" i="8" s="1"/>
  <c r="D1036" i="8"/>
  <c r="G1036" i="8" s="1"/>
  <c r="D1034" i="8"/>
  <c r="G1034" i="8" s="1"/>
  <c r="D1032" i="8"/>
  <c r="G1032" i="8" s="1"/>
  <c r="D1030" i="8"/>
  <c r="G1030" i="8" s="1"/>
  <c r="D1028" i="8"/>
  <c r="G1028" i="8" s="1"/>
  <c r="D1026" i="8"/>
  <c r="G1026" i="8" s="1"/>
  <c r="D1024" i="8"/>
  <c r="G1024" i="8" s="1"/>
  <c r="D1022" i="8"/>
  <c r="G1022" i="8" s="1"/>
  <c r="D1020" i="8"/>
  <c r="G1020" i="8" s="1"/>
  <c r="D1018" i="8"/>
  <c r="G1018" i="8" s="1"/>
  <c r="D1016" i="8"/>
  <c r="G1016" i="8" s="1"/>
  <c r="D1014" i="8"/>
  <c r="G1014" i="8" s="1"/>
  <c r="D1012" i="8"/>
  <c r="G1012" i="8" s="1"/>
  <c r="D1010" i="8"/>
  <c r="G1010" i="8" s="1"/>
  <c r="D1008" i="8"/>
  <c r="G1008" i="8" s="1"/>
  <c r="D1006" i="8"/>
  <c r="G1006" i="8" s="1"/>
  <c r="D1004" i="8"/>
  <c r="G1004" i="8" s="1"/>
  <c r="D1002" i="8"/>
  <c r="G1002" i="8" s="1"/>
  <c r="D1000" i="8"/>
  <c r="G1000" i="8" s="1"/>
  <c r="D998" i="8"/>
  <c r="G998" i="8" s="1"/>
  <c r="D996" i="8"/>
  <c r="G996" i="8" s="1"/>
  <c r="D994" i="8"/>
  <c r="G994" i="8" s="1"/>
  <c r="D992" i="8"/>
  <c r="G992" i="8" s="1"/>
  <c r="D990" i="8"/>
  <c r="G990" i="8" s="1"/>
  <c r="D988" i="8"/>
  <c r="G988" i="8" s="1"/>
  <c r="D986" i="8"/>
  <c r="G986" i="8" s="1"/>
  <c r="D984" i="8"/>
  <c r="G984" i="8" s="1"/>
  <c r="D982" i="8"/>
  <c r="G982" i="8" s="1"/>
  <c r="D980" i="8"/>
  <c r="G980" i="8" s="1"/>
  <c r="D978" i="8"/>
  <c r="G978" i="8" s="1"/>
  <c r="D976" i="8"/>
  <c r="G976" i="8" s="1"/>
  <c r="D974" i="8"/>
  <c r="G974" i="8" s="1"/>
  <c r="D972" i="8"/>
  <c r="G972" i="8" s="1"/>
  <c r="D970" i="8"/>
  <c r="G970" i="8" s="1"/>
  <c r="D968" i="8"/>
  <c r="G968" i="8" s="1"/>
  <c r="D966" i="8"/>
  <c r="G966" i="8" s="1"/>
  <c r="D964" i="8"/>
  <c r="G964" i="8" s="1"/>
  <c r="D962" i="8"/>
  <c r="G962" i="8" s="1"/>
  <c r="D960" i="8"/>
  <c r="G960" i="8" s="1"/>
  <c r="D958" i="8"/>
  <c r="G958" i="8" s="1"/>
  <c r="D956" i="8"/>
  <c r="G956" i="8" s="1"/>
  <c r="D954" i="8"/>
  <c r="G954" i="8" s="1"/>
  <c r="D952" i="8"/>
  <c r="G952" i="8" s="1"/>
  <c r="D950" i="8"/>
  <c r="G950" i="8" s="1"/>
  <c r="D948" i="8"/>
  <c r="G948" i="8" s="1"/>
  <c r="D946" i="8"/>
  <c r="G946" i="8" s="1"/>
  <c r="D944" i="8"/>
  <c r="G944" i="8" s="1"/>
  <c r="D942" i="8"/>
  <c r="G942" i="8" s="1"/>
  <c r="D940" i="8"/>
  <c r="G940" i="8" s="1"/>
  <c r="D938" i="8"/>
  <c r="G938" i="8" s="1"/>
  <c r="D936" i="8"/>
  <c r="G936" i="8" s="1"/>
  <c r="D934" i="8"/>
  <c r="G934" i="8" s="1"/>
  <c r="D932" i="8"/>
  <c r="G932" i="8" s="1"/>
  <c r="D930" i="8"/>
  <c r="G930" i="8" s="1"/>
  <c r="D928" i="8"/>
  <c r="G928" i="8" s="1"/>
  <c r="D926" i="8"/>
  <c r="G926" i="8" s="1"/>
  <c r="D924" i="8"/>
  <c r="G924" i="8" s="1"/>
  <c r="D922" i="8"/>
  <c r="G922" i="8" s="1"/>
  <c r="D920" i="8"/>
  <c r="G920" i="8" s="1"/>
  <c r="D918" i="8"/>
  <c r="G918" i="8" s="1"/>
  <c r="D916" i="8"/>
  <c r="G916" i="8" s="1"/>
  <c r="D914" i="8"/>
  <c r="G914" i="8" s="1"/>
  <c r="D912" i="8"/>
  <c r="G912" i="8" s="1"/>
  <c r="D910" i="8"/>
  <c r="G910" i="8" s="1"/>
  <c r="D908" i="8"/>
  <c r="G908" i="8" s="1"/>
  <c r="D906" i="8"/>
  <c r="G906" i="8" s="1"/>
  <c r="D904" i="8"/>
  <c r="G904" i="8" s="1"/>
  <c r="D902" i="8"/>
  <c r="G902" i="8" s="1"/>
  <c r="D900" i="8"/>
  <c r="G900" i="8" s="1"/>
  <c r="D898" i="8"/>
  <c r="G898" i="8" s="1"/>
  <c r="D896" i="8"/>
  <c r="G896" i="8" s="1"/>
  <c r="D894" i="8"/>
  <c r="G894" i="8" s="1"/>
  <c r="D892" i="8"/>
  <c r="G892" i="8" s="1"/>
  <c r="D890" i="8"/>
  <c r="G890" i="8" s="1"/>
  <c r="D888" i="8"/>
  <c r="G888" i="8" s="1"/>
  <c r="D886" i="8"/>
  <c r="G886" i="8" s="1"/>
  <c r="D884" i="8"/>
  <c r="G884" i="8" s="1"/>
  <c r="D882" i="8"/>
  <c r="G882" i="8" s="1"/>
  <c r="D880" i="8"/>
  <c r="G880" i="8" s="1"/>
  <c r="D878" i="8"/>
  <c r="G878" i="8" s="1"/>
  <c r="D876" i="8"/>
  <c r="G876" i="8" s="1"/>
  <c r="D874" i="8"/>
  <c r="G874" i="8" s="1"/>
  <c r="D872" i="8"/>
  <c r="G872" i="8" s="1"/>
  <c r="D870" i="8"/>
  <c r="G870" i="8" s="1"/>
  <c r="D868" i="8"/>
  <c r="G868" i="8" s="1"/>
  <c r="D866" i="8"/>
  <c r="G866" i="8" s="1"/>
  <c r="D864" i="8"/>
  <c r="G864" i="8" s="1"/>
  <c r="D862" i="8"/>
  <c r="G862" i="8" s="1"/>
  <c r="D860" i="8"/>
  <c r="G860" i="8" s="1"/>
  <c r="D858" i="8"/>
  <c r="G858" i="8" s="1"/>
  <c r="D856" i="8"/>
  <c r="G856" i="8" s="1"/>
  <c r="D854" i="8"/>
  <c r="G854" i="8" s="1"/>
  <c r="D852" i="8"/>
  <c r="G852" i="8" s="1"/>
  <c r="D850" i="8"/>
  <c r="G850" i="8" s="1"/>
  <c r="D848" i="8"/>
  <c r="G848" i="8" s="1"/>
  <c r="D846" i="8"/>
  <c r="G846" i="8" s="1"/>
  <c r="D844" i="8"/>
  <c r="G844" i="8" s="1"/>
  <c r="D842" i="8"/>
  <c r="G842" i="8" s="1"/>
  <c r="D840" i="8"/>
  <c r="G840" i="8" s="1"/>
  <c r="D838" i="8"/>
  <c r="G838" i="8" s="1"/>
  <c r="D836" i="8"/>
  <c r="G836" i="8" s="1"/>
  <c r="D834" i="8"/>
  <c r="G834" i="8" s="1"/>
  <c r="D832" i="8"/>
  <c r="G832" i="8" s="1"/>
  <c r="D830" i="8"/>
  <c r="G830" i="8" s="1"/>
  <c r="D828" i="8"/>
  <c r="G828" i="8" s="1"/>
  <c r="D826" i="8"/>
  <c r="G826" i="8" s="1"/>
  <c r="D824" i="8"/>
  <c r="G824" i="8" s="1"/>
  <c r="D822" i="8"/>
  <c r="G822" i="8" s="1"/>
  <c r="D820" i="8"/>
  <c r="G820" i="8" s="1"/>
  <c r="D818" i="8"/>
  <c r="G818" i="8" s="1"/>
  <c r="D816" i="8"/>
  <c r="G816" i="8" s="1"/>
  <c r="D814" i="8"/>
  <c r="G814" i="8" s="1"/>
  <c r="D812" i="8"/>
  <c r="G812" i="8" s="1"/>
  <c r="D810" i="8"/>
  <c r="G810" i="8" s="1"/>
  <c r="D808" i="8"/>
  <c r="G808" i="8" s="1"/>
  <c r="D806" i="8"/>
  <c r="G806" i="8" s="1"/>
  <c r="D804" i="8"/>
  <c r="G804" i="8" s="1"/>
  <c r="D802" i="8"/>
  <c r="G802" i="8" s="1"/>
  <c r="D800" i="8"/>
  <c r="G800" i="8" s="1"/>
  <c r="D798" i="8"/>
  <c r="G798" i="8" s="1"/>
  <c r="D796" i="8"/>
  <c r="G796" i="8" s="1"/>
  <c r="D794" i="8"/>
  <c r="G794" i="8" s="1"/>
  <c r="D792" i="8"/>
  <c r="G792" i="8" s="1"/>
  <c r="D790" i="8"/>
  <c r="G790" i="8" s="1"/>
  <c r="D788" i="8"/>
  <c r="G788" i="8" s="1"/>
  <c r="D786" i="8"/>
  <c r="G786" i="8" s="1"/>
  <c r="D784" i="8"/>
  <c r="G784" i="8" s="1"/>
  <c r="D782" i="8"/>
  <c r="G782" i="8" s="1"/>
  <c r="D780" i="8"/>
  <c r="G780" i="8" s="1"/>
  <c r="D778" i="8"/>
  <c r="G778" i="8" s="1"/>
  <c r="D776" i="8"/>
  <c r="G776" i="8" s="1"/>
  <c r="D774" i="8"/>
  <c r="G774" i="8" s="1"/>
  <c r="D772" i="8"/>
  <c r="G772" i="8" s="1"/>
  <c r="D770" i="8"/>
  <c r="G770" i="8" s="1"/>
  <c r="D768" i="8"/>
  <c r="G768" i="8" s="1"/>
  <c r="D766" i="8"/>
  <c r="G766" i="8" s="1"/>
  <c r="D764" i="8"/>
  <c r="G764" i="8" s="1"/>
  <c r="D762" i="8"/>
  <c r="G762" i="8" s="1"/>
  <c r="D760" i="8"/>
  <c r="G760" i="8" s="1"/>
  <c r="D758" i="8"/>
  <c r="G758" i="8" s="1"/>
  <c r="D756" i="8"/>
  <c r="G756" i="8" s="1"/>
  <c r="D754" i="8"/>
  <c r="G754" i="8" s="1"/>
  <c r="D752" i="8"/>
  <c r="G752" i="8" s="1"/>
  <c r="D750" i="8"/>
  <c r="G750" i="8" s="1"/>
  <c r="D748" i="8"/>
  <c r="G748" i="8" s="1"/>
  <c r="D746" i="8"/>
  <c r="G746" i="8" s="1"/>
  <c r="D1162" i="8"/>
  <c r="G1162" i="8" s="1"/>
  <c r="D1158" i="8"/>
  <c r="G1158" i="8" s="1"/>
  <c r="D1154" i="8"/>
  <c r="G1154" i="8" s="1"/>
  <c r="D1150" i="8"/>
  <c r="G1150" i="8" s="1"/>
  <c r="D1146" i="8"/>
  <c r="G1146" i="8" s="1"/>
  <c r="D1142" i="8"/>
  <c r="G1142" i="8" s="1"/>
  <c r="D1138" i="8"/>
  <c r="G1138" i="8" s="1"/>
  <c r="D1134" i="8"/>
  <c r="G1134" i="8" s="1"/>
  <c r="D1130" i="8"/>
  <c r="G1130" i="8" s="1"/>
  <c r="D1126" i="8"/>
  <c r="G1126" i="8" s="1"/>
  <c r="D1122" i="8"/>
  <c r="G1122" i="8" s="1"/>
  <c r="D1118" i="8"/>
  <c r="G1118" i="8" s="1"/>
  <c r="D1114" i="8"/>
  <c r="G1114" i="8" s="1"/>
  <c r="D1161" i="8"/>
  <c r="G1161" i="8" s="1"/>
  <c r="D1157" i="8"/>
  <c r="G1157" i="8" s="1"/>
  <c r="D1153" i="8"/>
  <c r="G1153" i="8" s="1"/>
  <c r="D1149" i="8"/>
  <c r="G1149" i="8" s="1"/>
  <c r="D1145" i="8"/>
  <c r="G1145" i="8" s="1"/>
  <c r="D1141" i="8"/>
  <c r="G1141" i="8" s="1"/>
  <c r="D1137" i="8"/>
  <c r="G1137" i="8" s="1"/>
  <c r="D1133" i="8"/>
  <c r="G1133" i="8" s="1"/>
  <c r="D1129" i="8"/>
  <c r="G1129" i="8" s="1"/>
  <c r="D1125" i="8"/>
  <c r="G1125" i="8" s="1"/>
  <c r="D1121" i="8"/>
  <c r="G1121" i="8" s="1"/>
  <c r="D1117" i="8"/>
  <c r="G1117" i="8" s="1"/>
  <c r="D1113" i="8"/>
  <c r="G1113" i="8" s="1"/>
  <c r="D1105" i="8"/>
  <c r="G1105" i="8" s="1"/>
  <c r="D1103" i="8"/>
  <c r="G1103" i="8" s="1"/>
  <c r="D1101" i="8"/>
  <c r="G1101" i="8" s="1"/>
  <c r="D1099" i="8"/>
  <c r="G1099" i="8" s="1"/>
  <c r="D1097" i="8"/>
  <c r="G1097" i="8" s="1"/>
  <c r="D1095" i="8"/>
  <c r="G1095" i="8" s="1"/>
  <c r="D1093" i="8"/>
  <c r="G1093" i="8" s="1"/>
  <c r="D1091" i="8"/>
  <c r="G1091" i="8" s="1"/>
  <c r="D1089" i="8"/>
  <c r="G1089" i="8" s="1"/>
  <c r="D1087" i="8"/>
  <c r="G1087" i="8" s="1"/>
  <c r="D1085" i="8"/>
  <c r="G1085" i="8" s="1"/>
  <c r="D1083" i="8"/>
  <c r="G1083" i="8" s="1"/>
  <c r="D1081" i="8"/>
  <c r="G1081" i="8" s="1"/>
  <c r="D1079" i="8"/>
  <c r="G1079" i="8" s="1"/>
  <c r="D1077" i="8"/>
  <c r="G1077" i="8" s="1"/>
  <c r="D1075" i="8"/>
  <c r="G1075" i="8" s="1"/>
  <c r="D1073" i="8"/>
  <c r="G1073" i="8" s="1"/>
  <c r="D1071" i="8"/>
  <c r="G1071" i="8" s="1"/>
  <c r="D1069" i="8"/>
  <c r="G1069" i="8" s="1"/>
  <c r="D1067" i="8"/>
  <c r="G1067" i="8" s="1"/>
  <c r="D1065" i="8"/>
  <c r="G1065" i="8" s="1"/>
  <c r="D1063" i="8"/>
  <c r="G1063" i="8" s="1"/>
  <c r="D1061" i="8"/>
  <c r="G1061" i="8" s="1"/>
  <c r="D1059" i="8"/>
  <c r="G1059" i="8" s="1"/>
  <c r="D1057" i="8"/>
  <c r="G1057" i="8" s="1"/>
  <c r="D1055" i="8"/>
  <c r="G1055" i="8" s="1"/>
  <c r="D1053" i="8"/>
  <c r="G1053" i="8" s="1"/>
  <c r="D1051" i="8"/>
  <c r="G1051" i="8" s="1"/>
  <c r="D1049" i="8"/>
  <c r="G1049" i="8" s="1"/>
  <c r="D1047" i="8"/>
  <c r="G1047" i="8" s="1"/>
  <c r="D1045" i="8"/>
  <c r="G1045" i="8" s="1"/>
  <c r="D1043" i="8"/>
  <c r="G1043" i="8" s="1"/>
  <c r="D1041" i="8"/>
  <c r="G1041" i="8" s="1"/>
  <c r="D1039" i="8"/>
  <c r="G1039" i="8" s="1"/>
  <c r="D1037" i="8"/>
  <c r="G1037" i="8" s="1"/>
  <c r="D1035" i="8"/>
  <c r="G1035" i="8" s="1"/>
  <c r="D1033" i="8"/>
  <c r="G1033" i="8" s="1"/>
  <c r="D1031" i="8"/>
  <c r="G1031" i="8" s="1"/>
  <c r="D1029" i="8"/>
  <c r="G1029" i="8" s="1"/>
  <c r="D1027" i="8"/>
  <c r="G1027" i="8" s="1"/>
  <c r="D1025" i="8"/>
  <c r="G1025" i="8" s="1"/>
  <c r="D1023" i="8"/>
  <c r="G1023" i="8" s="1"/>
  <c r="D1021" i="8"/>
  <c r="G1021" i="8" s="1"/>
  <c r="D1019" i="8"/>
  <c r="G1019" i="8" s="1"/>
  <c r="D1017" i="8"/>
  <c r="G1017" i="8" s="1"/>
  <c r="D1015" i="8"/>
  <c r="G1015" i="8" s="1"/>
  <c r="D1013" i="8"/>
  <c r="G1013" i="8" s="1"/>
  <c r="D1011" i="8"/>
  <c r="G1011" i="8" s="1"/>
  <c r="D1009" i="8"/>
  <c r="G1009" i="8" s="1"/>
  <c r="D1007" i="8"/>
  <c r="G1007" i="8" s="1"/>
  <c r="D1005" i="8"/>
  <c r="G1005" i="8" s="1"/>
  <c r="D1003" i="8"/>
  <c r="G1003" i="8" s="1"/>
  <c r="D1001" i="8"/>
  <c r="G1001" i="8" s="1"/>
  <c r="D999" i="8"/>
  <c r="G999" i="8" s="1"/>
  <c r="D997" i="8"/>
  <c r="G997" i="8" s="1"/>
  <c r="D995" i="8"/>
  <c r="G995" i="8" s="1"/>
  <c r="D993" i="8"/>
  <c r="G993" i="8" s="1"/>
  <c r="D991" i="8"/>
  <c r="G991" i="8" s="1"/>
  <c r="D989" i="8"/>
  <c r="G989" i="8" s="1"/>
  <c r="D987" i="8"/>
  <c r="G987" i="8" s="1"/>
  <c r="D985" i="8"/>
  <c r="G985" i="8" s="1"/>
  <c r="D983" i="8"/>
  <c r="G983" i="8" s="1"/>
  <c r="D981" i="8"/>
  <c r="G981" i="8" s="1"/>
  <c r="D979" i="8"/>
  <c r="G979" i="8" s="1"/>
  <c r="D977" i="8"/>
  <c r="G977" i="8" s="1"/>
  <c r="D975" i="8"/>
  <c r="G975" i="8" s="1"/>
  <c r="D973" i="8"/>
  <c r="G973" i="8" s="1"/>
  <c r="D971" i="8"/>
  <c r="G971" i="8" s="1"/>
  <c r="D969" i="8"/>
  <c r="G969" i="8" s="1"/>
  <c r="D967" i="8"/>
  <c r="G967" i="8" s="1"/>
  <c r="D965" i="8"/>
  <c r="G965" i="8" s="1"/>
  <c r="D963" i="8"/>
  <c r="G963" i="8" s="1"/>
  <c r="D961" i="8"/>
  <c r="G961" i="8" s="1"/>
  <c r="D959" i="8"/>
  <c r="G959" i="8" s="1"/>
  <c r="D957" i="8"/>
  <c r="G957" i="8" s="1"/>
  <c r="D955" i="8"/>
  <c r="G955" i="8" s="1"/>
  <c r="D953" i="8"/>
  <c r="G953" i="8" s="1"/>
  <c r="D951" i="8"/>
  <c r="G951" i="8" s="1"/>
  <c r="D949" i="8"/>
  <c r="G949" i="8" s="1"/>
  <c r="D947" i="8"/>
  <c r="G947" i="8" s="1"/>
  <c r="D945" i="8"/>
  <c r="G945" i="8" s="1"/>
  <c r="D943" i="8"/>
  <c r="G943" i="8" s="1"/>
  <c r="D941" i="8"/>
  <c r="G941" i="8" s="1"/>
  <c r="D939" i="8"/>
  <c r="G939" i="8" s="1"/>
  <c r="D937" i="8"/>
  <c r="G937" i="8" s="1"/>
  <c r="D935" i="8"/>
  <c r="G935" i="8" s="1"/>
  <c r="D933" i="8"/>
  <c r="G933" i="8" s="1"/>
  <c r="D931" i="8"/>
  <c r="G931" i="8" s="1"/>
  <c r="D929" i="8"/>
  <c r="G929" i="8" s="1"/>
  <c r="D927" i="8"/>
  <c r="G927" i="8" s="1"/>
  <c r="D925" i="8"/>
  <c r="G925" i="8" s="1"/>
  <c r="D923" i="8"/>
  <c r="G923" i="8" s="1"/>
  <c r="D921" i="8"/>
  <c r="G921" i="8" s="1"/>
  <c r="D919" i="8"/>
  <c r="G919" i="8" s="1"/>
  <c r="D917" i="8"/>
  <c r="G917" i="8" s="1"/>
  <c r="D915" i="8"/>
  <c r="G915" i="8" s="1"/>
  <c r="D913" i="8"/>
  <c r="G913" i="8" s="1"/>
  <c r="D911" i="8"/>
  <c r="G911" i="8" s="1"/>
  <c r="D909" i="8"/>
  <c r="G909" i="8" s="1"/>
  <c r="D907" i="8"/>
  <c r="G907" i="8" s="1"/>
  <c r="D905" i="8"/>
  <c r="G905" i="8" s="1"/>
  <c r="D903" i="8"/>
  <c r="G903" i="8" s="1"/>
  <c r="D901" i="8"/>
  <c r="G901" i="8" s="1"/>
  <c r="D899" i="8"/>
  <c r="G899" i="8" s="1"/>
  <c r="D897" i="8"/>
  <c r="G897" i="8" s="1"/>
  <c r="D895" i="8"/>
  <c r="G895" i="8" s="1"/>
  <c r="D893" i="8"/>
  <c r="G893" i="8" s="1"/>
  <c r="D891" i="8"/>
  <c r="G891" i="8" s="1"/>
  <c r="D889" i="8"/>
  <c r="G889" i="8" s="1"/>
  <c r="D887" i="8"/>
  <c r="G887" i="8" s="1"/>
  <c r="D885" i="8"/>
  <c r="G885" i="8" s="1"/>
  <c r="D883" i="8"/>
  <c r="G883" i="8" s="1"/>
  <c r="D881" i="8"/>
  <c r="G881" i="8" s="1"/>
  <c r="D879" i="8"/>
  <c r="G879" i="8" s="1"/>
  <c r="D877" i="8"/>
  <c r="G877" i="8" s="1"/>
  <c r="D875" i="8"/>
  <c r="G875" i="8" s="1"/>
  <c r="D873" i="8"/>
  <c r="G873" i="8" s="1"/>
  <c r="D871" i="8"/>
  <c r="G871" i="8" s="1"/>
  <c r="D869" i="8"/>
  <c r="G869" i="8" s="1"/>
  <c r="D867" i="8"/>
  <c r="G867" i="8" s="1"/>
  <c r="D865" i="8"/>
  <c r="G865" i="8" s="1"/>
  <c r="D863" i="8"/>
  <c r="G863" i="8" s="1"/>
  <c r="D861" i="8"/>
  <c r="G861" i="8" s="1"/>
  <c r="D859" i="8"/>
  <c r="G859" i="8" s="1"/>
  <c r="D857" i="8"/>
  <c r="G857" i="8" s="1"/>
  <c r="D855" i="8"/>
  <c r="G855" i="8" s="1"/>
  <c r="D853" i="8"/>
  <c r="G853" i="8" s="1"/>
  <c r="D851" i="8"/>
  <c r="G851" i="8" s="1"/>
  <c r="D849" i="8"/>
  <c r="G849" i="8" s="1"/>
  <c r="D847" i="8"/>
  <c r="G847" i="8" s="1"/>
  <c r="D845" i="8"/>
  <c r="G845" i="8" s="1"/>
  <c r="D843" i="8"/>
  <c r="G843" i="8" s="1"/>
  <c r="D841" i="8"/>
  <c r="G841" i="8" s="1"/>
  <c r="D839" i="8"/>
  <c r="G839" i="8" s="1"/>
  <c r="D837" i="8"/>
  <c r="G837" i="8" s="1"/>
  <c r="D835" i="8"/>
  <c r="G835" i="8" s="1"/>
  <c r="D833" i="8"/>
  <c r="G833" i="8" s="1"/>
  <c r="D831" i="8"/>
  <c r="G831" i="8" s="1"/>
  <c r="D829" i="8"/>
  <c r="G829" i="8" s="1"/>
  <c r="D827" i="8"/>
  <c r="G827" i="8" s="1"/>
  <c r="D825" i="8"/>
  <c r="G825" i="8" s="1"/>
  <c r="D823" i="8"/>
  <c r="G823" i="8" s="1"/>
  <c r="D821" i="8"/>
  <c r="G821" i="8" s="1"/>
  <c r="D819" i="8"/>
  <c r="G819" i="8" s="1"/>
  <c r="D817" i="8"/>
  <c r="G817" i="8" s="1"/>
  <c r="D815" i="8"/>
  <c r="G815" i="8" s="1"/>
  <c r="D813" i="8"/>
  <c r="G813" i="8" s="1"/>
  <c r="D811" i="8"/>
  <c r="G811" i="8" s="1"/>
  <c r="D809" i="8"/>
  <c r="G809" i="8" s="1"/>
  <c r="D807" i="8"/>
  <c r="G807" i="8" s="1"/>
  <c r="D805" i="8"/>
  <c r="G805" i="8" s="1"/>
  <c r="D803" i="8"/>
  <c r="G803" i="8" s="1"/>
  <c r="D801" i="8"/>
  <c r="G801" i="8" s="1"/>
  <c r="D799" i="8"/>
  <c r="G799" i="8" s="1"/>
  <c r="D797" i="8"/>
  <c r="G797" i="8" s="1"/>
  <c r="D795" i="8"/>
  <c r="G795" i="8" s="1"/>
  <c r="D793" i="8"/>
  <c r="G793" i="8" s="1"/>
  <c r="D791" i="8"/>
  <c r="G791" i="8" s="1"/>
  <c r="D789" i="8"/>
  <c r="G789" i="8" s="1"/>
  <c r="D787" i="8"/>
  <c r="G787" i="8" s="1"/>
  <c r="D785" i="8"/>
  <c r="G785" i="8" s="1"/>
  <c r="D783" i="8"/>
  <c r="G783" i="8" s="1"/>
  <c r="D781" i="8"/>
  <c r="G781" i="8" s="1"/>
  <c r="D779" i="8"/>
  <c r="G779" i="8" s="1"/>
  <c r="D777" i="8"/>
  <c r="G777" i="8" s="1"/>
  <c r="D775" i="8"/>
  <c r="G775" i="8" s="1"/>
  <c r="D773" i="8"/>
  <c r="G773" i="8" s="1"/>
  <c r="D771" i="8"/>
  <c r="G771" i="8" s="1"/>
  <c r="D769" i="8"/>
  <c r="G769" i="8" s="1"/>
  <c r="D767" i="8"/>
  <c r="G767" i="8" s="1"/>
  <c r="D765" i="8"/>
  <c r="G765" i="8" s="1"/>
  <c r="D763" i="8"/>
  <c r="G763" i="8" s="1"/>
  <c r="D761" i="8"/>
  <c r="G761" i="8" s="1"/>
  <c r="D759" i="8"/>
  <c r="G759" i="8" s="1"/>
  <c r="D757" i="8"/>
  <c r="G757" i="8" s="1"/>
  <c r="D755" i="8"/>
  <c r="G755" i="8" s="1"/>
  <c r="D1160" i="8"/>
  <c r="G1160" i="8" s="1"/>
  <c r="D1156" i="8"/>
  <c r="G1156" i="8" s="1"/>
  <c r="D1152" i="8"/>
  <c r="G1152" i="8" s="1"/>
  <c r="D1148" i="8"/>
  <c r="G1148" i="8" s="1"/>
  <c r="D1144" i="8"/>
  <c r="G1144" i="8" s="1"/>
  <c r="D1140" i="8"/>
  <c r="G1140" i="8" s="1"/>
  <c r="D1136" i="8"/>
  <c r="G1136" i="8" s="1"/>
  <c r="D1132" i="8"/>
  <c r="G1132" i="8" s="1"/>
  <c r="D1128" i="8"/>
  <c r="G1128" i="8" s="1"/>
  <c r="D1124" i="8"/>
  <c r="G1124" i="8" s="1"/>
  <c r="D1120" i="8"/>
  <c r="G1120" i="8" s="1"/>
  <c r="D1116" i="8"/>
  <c r="G1116" i="8" s="1"/>
  <c r="D1112" i="8"/>
  <c r="G1112" i="8" s="1"/>
  <c r="D733" i="8"/>
  <c r="G733" i="8" s="1"/>
  <c r="D732" i="8"/>
  <c r="G732" i="8" s="1"/>
  <c r="D731" i="8"/>
  <c r="G731" i="8" s="1"/>
  <c r="D730" i="8"/>
  <c r="G730" i="8" s="1"/>
  <c r="D729" i="8"/>
  <c r="G729" i="8" s="1"/>
  <c r="D728" i="8"/>
  <c r="G728" i="8" s="1"/>
  <c r="D727" i="8"/>
  <c r="G727" i="8" s="1"/>
  <c r="D726" i="8"/>
  <c r="G726" i="8" s="1"/>
  <c r="D725" i="8"/>
  <c r="G725" i="8" s="1"/>
  <c r="D724" i="8"/>
  <c r="G724" i="8" s="1"/>
  <c r="D723" i="8"/>
  <c r="G723" i="8" s="1"/>
  <c r="D722" i="8"/>
  <c r="G722" i="8" s="1"/>
  <c r="D721" i="8"/>
  <c r="G721" i="8" s="1"/>
  <c r="D720" i="8"/>
  <c r="G720" i="8" s="1"/>
  <c r="D719" i="8"/>
  <c r="G719" i="8" s="1"/>
  <c r="D718" i="8"/>
  <c r="G718" i="8" s="1"/>
  <c r="D717" i="8"/>
  <c r="G717" i="8" s="1"/>
  <c r="D716" i="8"/>
  <c r="G716" i="8" s="1"/>
  <c r="D715" i="8"/>
  <c r="G715" i="8" s="1"/>
  <c r="D368" i="8"/>
  <c r="G368" i="8" s="1"/>
  <c r="D364" i="8"/>
  <c r="G364" i="8" s="1"/>
  <c r="D360" i="8"/>
  <c r="G360" i="8" s="1"/>
  <c r="D356" i="8"/>
  <c r="G356" i="8" s="1"/>
  <c r="D352" i="8"/>
  <c r="G352" i="8" s="1"/>
  <c r="D348" i="8"/>
  <c r="G348" i="8" s="1"/>
  <c r="D344" i="8"/>
  <c r="G344" i="8" s="1"/>
  <c r="D340" i="8"/>
  <c r="G340" i="8" s="1"/>
  <c r="D336" i="8"/>
  <c r="G336" i="8" s="1"/>
  <c r="D332" i="8"/>
  <c r="G332" i="8" s="1"/>
  <c r="D328" i="8"/>
  <c r="G328" i="8" s="1"/>
  <c r="D324" i="8"/>
  <c r="G324" i="8" s="1"/>
  <c r="D320" i="8"/>
  <c r="G320" i="8" s="1"/>
  <c r="D316" i="8"/>
  <c r="G316" i="8" s="1"/>
  <c r="D312" i="8"/>
  <c r="G312" i="8" s="1"/>
  <c r="D308" i="8"/>
  <c r="G308" i="8" s="1"/>
  <c r="D304" i="8"/>
  <c r="G304" i="8" s="1"/>
  <c r="D300" i="8"/>
  <c r="G300" i="8" s="1"/>
  <c r="D296" i="8"/>
  <c r="G296" i="8" s="1"/>
  <c r="D292" i="8"/>
  <c r="G292" i="8" s="1"/>
  <c r="D288" i="8"/>
  <c r="G288" i="8" s="1"/>
  <c r="D284" i="8"/>
  <c r="G284" i="8" s="1"/>
  <c r="D280" i="8"/>
  <c r="G280" i="8" s="1"/>
  <c r="D276" i="8"/>
  <c r="G276" i="8" s="1"/>
  <c r="D272" i="8"/>
  <c r="G272" i="8" s="1"/>
  <c r="D268" i="8"/>
  <c r="G268" i="8" s="1"/>
  <c r="D264" i="8"/>
  <c r="G264" i="8" s="1"/>
  <c r="D260" i="8"/>
  <c r="G260" i="8" s="1"/>
  <c r="D256" i="8"/>
  <c r="G256" i="8" s="1"/>
  <c r="D252" i="8"/>
  <c r="G252" i="8" s="1"/>
  <c r="D248" i="8"/>
  <c r="G248" i="8" s="1"/>
  <c r="D244" i="8"/>
  <c r="G244" i="8" s="1"/>
  <c r="D240" i="8"/>
  <c r="G240" i="8" s="1"/>
  <c r="D236" i="8"/>
  <c r="G236" i="8" s="1"/>
  <c r="D712" i="8"/>
  <c r="G712" i="8" s="1"/>
  <c r="D711" i="8"/>
  <c r="G711" i="8" s="1"/>
  <c r="D710" i="8"/>
  <c r="G710" i="8" s="1"/>
  <c r="D709" i="8"/>
  <c r="G709" i="8" s="1"/>
  <c r="D708" i="8"/>
  <c r="G708" i="8" s="1"/>
  <c r="D707" i="8"/>
  <c r="G707" i="8" s="1"/>
  <c r="D706" i="8"/>
  <c r="G706" i="8" s="1"/>
  <c r="D705" i="8"/>
  <c r="G705" i="8" s="1"/>
  <c r="D704" i="8"/>
  <c r="G704" i="8" s="1"/>
  <c r="D703" i="8"/>
  <c r="G703" i="8" s="1"/>
  <c r="D702" i="8"/>
  <c r="G702" i="8" s="1"/>
  <c r="D701" i="8"/>
  <c r="G701" i="8" s="1"/>
  <c r="D700" i="8"/>
  <c r="G700" i="8" s="1"/>
  <c r="D699" i="8"/>
  <c r="G699" i="8" s="1"/>
  <c r="D698" i="8"/>
  <c r="G698" i="8" s="1"/>
  <c r="D697" i="8"/>
  <c r="G697" i="8" s="1"/>
  <c r="D696" i="8"/>
  <c r="G696" i="8" s="1"/>
  <c r="D695" i="8"/>
  <c r="G695" i="8" s="1"/>
  <c r="D694" i="8"/>
  <c r="G694" i="8" s="1"/>
  <c r="D693" i="8"/>
  <c r="G693" i="8" s="1"/>
  <c r="D692" i="8"/>
  <c r="G692" i="8" s="1"/>
  <c r="D691" i="8"/>
  <c r="G691" i="8" s="1"/>
  <c r="D690" i="8"/>
  <c r="G690" i="8" s="1"/>
  <c r="D689" i="8"/>
  <c r="G689" i="8" s="1"/>
  <c r="D688" i="8"/>
  <c r="G688" i="8" s="1"/>
  <c r="D687" i="8"/>
  <c r="G687" i="8" s="1"/>
  <c r="D686" i="8"/>
  <c r="G686" i="8" s="1"/>
  <c r="D685" i="8"/>
  <c r="G685" i="8" s="1"/>
  <c r="D684" i="8"/>
  <c r="G684" i="8" s="1"/>
  <c r="D683" i="8"/>
  <c r="G683" i="8" s="1"/>
  <c r="D682" i="8"/>
  <c r="G682" i="8" s="1"/>
  <c r="D681" i="8"/>
  <c r="G681" i="8" s="1"/>
  <c r="D680" i="8"/>
  <c r="G680" i="8" s="1"/>
  <c r="D679" i="8"/>
  <c r="G679" i="8" s="1"/>
  <c r="D678" i="8"/>
  <c r="G678" i="8" s="1"/>
  <c r="D677" i="8"/>
  <c r="G677" i="8" s="1"/>
  <c r="D676" i="8"/>
  <c r="G676" i="8" s="1"/>
  <c r="D675" i="8"/>
  <c r="G675" i="8" s="1"/>
  <c r="D674" i="8"/>
  <c r="G674" i="8" s="1"/>
  <c r="D673" i="8"/>
  <c r="G673" i="8" s="1"/>
  <c r="D672" i="8"/>
  <c r="G672" i="8" s="1"/>
  <c r="D671" i="8"/>
  <c r="G671" i="8" s="1"/>
  <c r="D670" i="8"/>
  <c r="G670" i="8" s="1"/>
  <c r="D669" i="8"/>
  <c r="G669" i="8" s="1"/>
  <c r="D668" i="8"/>
  <c r="G668" i="8" s="1"/>
  <c r="D667" i="8"/>
  <c r="G667" i="8" s="1"/>
  <c r="D666" i="8"/>
  <c r="G666" i="8" s="1"/>
  <c r="D665" i="8"/>
  <c r="G665" i="8" s="1"/>
  <c r="D664" i="8"/>
  <c r="G664" i="8" s="1"/>
  <c r="D663" i="8"/>
  <c r="G663" i="8" s="1"/>
  <c r="D662" i="8"/>
  <c r="G662" i="8" s="1"/>
  <c r="D661" i="8"/>
  <c r="G661" i="8" s="1"/>
  <c r="D660" i="8"/>
  <c r="G660" i="8" s="1"/>
  <c r="D659" i="8"/>
  <c r="G659" i="8" s="1"/>
  <c r="D658" i="8"/>
  <c r="G658" i="8" s="1"/>
  <c r="D657" i="8"/>
  <c r="G657" i="8" s="1"/>
  <c r="D656" i="8"/>
  <c r="G656" i="8" s="1"/>
  <c r="D655" i="8"/>
  <c r="G655" i="8" s="1"/>
  <c r="D654" i="8"/>
  <c r="G654" i="8" s="1"/>
  <c r="D653" i="8"/>
  <c r="G653" i="8" s="1"/>
  <c r="D652" i="8"/>
  <c r="G652" i="8" s="1"/>
  <c r="D651" i="8"/>
  <c r="G651" i="8" s="1"/>
  <c r="D650" i="8"/>
  <c r="G650" i="8" s="1"/>
  <c r="D649" i="8"/>
  <c r="G649" i="8" s="1"/>
  <c r="D648" i="8"/>
  <c r="G648" i="8" s="1"/>
  <c r="D647" i="8"/>
  <c r="G647" i="8" s="1"/>
  <c r="D646" i="8"/>
  <c r="G646" i="8" s="1"/>
  <c r="D645" i="8"/>
  <c r="G645" i="8" s="1"/>
  <c r="D644" i="8"/>
  <c r="G644" i="8" s="1"/>
  <c r="D643" i="8"/>
  <c r="G643" i="8" s="1"/>
  <c r="D642" i="8"/>
  <c r="G642" i="8" s="1"/>
  <c r="D641" i="8"/>
  <c r="G641" i="8" s="1"/>
  <c r="D640" i="8"/>
  <c r="G640" i="8" s="1"/>
  <c r="D639" i="8"/>
  <c r="G639" i="8" s="1"/>
  <c r="D638" i="8"/>
  <c r="G638" i="8" s="1"/>
  <c r="D637" i="8"/>
  <c r="G637" i="8" s="1"/>
  <c r="D636" i="8"/>
  <c r="G636" i="8" s="1"/>
  <c r="D635" i="8"/>
  <c r="G635" i="8" s="1"/>
  <c r="D634" i="8"/>
  <c r="G634" i="8" s="1"/>
  <c r="D633" i="8"/>
  <c r="G633" i="8" s="1"/>
  <c r="D632" i="8"/>
  <c r="G632" i="8" s="1"/>
  <c r="D631" i="8"/>
  <c r="G631" i="8" s="1"/>
  <c r="D630" i="8"/>
  <c r="G630" i="8" s="1"/>
  <c r="D629" i="8"/>
  <c r="G629" i="8" s="1"/>
  <c r="D628" i="8"/>
  <c r="G628" i="8" s="1"/>
  <c r="D627" i="8"/>
  <c r="G627" i="8" s="1"/>
  <c r="D626" i="8"/>
  <c r="G626" i="8" s="1"/>
  <c r="D625" i="8"/>
  <c r="G625" i="8" s="1"/>
  <c r="D624" i="8"/>
  <c r="G624" i="8" s="1"/>
  <c r="D623" i="8"/>
  <c r="G623" i="8" s="1"/>
  <c r="D622" i="8"/>
  <c r="G622" i="8" s="1"/>
  <c r="D621" i="8"/>
  <c r="G621" i="8" s="1"/>
  <c r="D620" i="8"/>
  <c r="G620" i="8" s="1"/>
  <c r="D619" i="8"/>
  <c r="G619" i="8" s="1"/>
  <c r="D618" i="8"/>
  <c r="G618" i="8" s="1"/>
  <c r="D617" i="8"/>
  <c r="G617" i="8" s="1"/>
  <c r="D616" i="8"/>
  <c r="G616" i="8" s="1"/>
  <c r="D615" i="8"/>
  <c r="G615" i="8" s="1"/>
  <c r="D614" i="8"/>
  <c r="G614" i="8" s="1"/>
  <c r="D613" i="8"/>
  <c r="G613" i="8" s="1"/>
  <c r="D612" i="8"/>
  <c r="G612" i="8" s="1"/>
  <c r="D611" i="8"/>
  <c r="G611" i="8" s="1"/>
  <c r="D610" i="8"/>
  <c r="G610" i="8" s="1"/>
  <c r="D609" i="8"/>
  <c r="G609" i="8" s="1"/>
  <c r="D608" i="8"/>
  <c r="G608" i="8" s="1"/>
  <c r="D607" i="8"/>
  <c r="G607" i="8" s="1"/>
  <c r="D606" i="8"/>
  <c r="G606" i="8" s="1"/>
  <c r="D605" i="8"/>
  <c r="G605" i="8" s="1"/>
  <c r="D604" i="8"/>
  <c r="G604" i="8" s="1"/>
  <c r="D603" i="8"/>
  <c r="G603" i="8" s="1"/>
  <c r="D602" i="8"/>
  <c r="G602" i="8" s="1"/>
  <c r="D601" i="8"/>
  <c r="G601" i="8" s="1"/>
  <c r="D600" i="8"/>
  <c r="G600" i="8" s="1"/>
  <c r="D599" i="8"/>
  <c r="G599" i="8" s="1"/>
  <c r="D598" i="8"/>
  <c r="G598" i="8" s="1"/>
  <c r="D597" i="8"/>
  <c r="G597" i="8" s="1"/>
  <c r="D596" i="8"/>
  <c r="G596" i="8" s="1"/>
  <c r="D595" i="8"/>
  <c r="G595" i="8" s="1"/>
  <c r="D594" i="8"/>
  <c r="G594" i="8" s="1"/>
  <c r="D593" i="8"/>
  <c r="G593" i="8" s="1"/>
  <c r="D592" i="8"/>
  <c r="G592" i="8" s="1"/>
  <c r="D591" i="8"/>
  <c r="G591" i="8" s="1"/>
  <c r="D590" i="8"/>
  <c r="G590" i="8" s="1"/>
  <c r="D589" i="8"/>
  <c r="G589" i="8" s="1"/>
  <c r="D588" i="8"/>
  <c r="G588" i="8" s="1"/>
  <c r="D587" i="8"/>
  <c r="G587" i="8" s="1"/>
  <c r="D586" i="8"/>
  <c r="G586" i="8" s="1"/>
  <c r="D585" i="8"/>
  <c r="G585" i="8" s="1"/>
  <c r="D584" i="8"/>
  <c r="G584" i="8" s="1"/>
  <c r="D583" i="8"/>
  <c r="G583" i="8" s="1"/>
  <c r="D582" i="8"/>
  <c r="G582" i="8" s="1"/>
  <c r="D581" i="8"/>
  <c r="G581" i="8" s="1"/>
  <c r="D580" i="8"/>
  <c r="G580" i="8" s="1"/>
  <c r="D579" i="8"/>
  <c r="G579" i="8" s="1"/>
  <c r="D578" i="8"/>
  <c r="G578" i="8" s="1"/>
  <c r="D577" i="8"/>
  <c r="G577" i="8" s="1"/>
  <c r="D576" i="8"/>
  <c r="G576" i="8" s="1"/>
  <c r="D575" i="8"/>
  <c r="G575" i="8" s="1"/>
  <c r="D574" i="8"/>
  <c r="G574" i="8" s="1"/>
  <c r="D573" i="8"/>
  <c r="G573" i="8" s="1"/>
  <c r="D572" i="8"/>
  <c r="G572" i="8" s="1"/>
  <c r="D571" i="8"/>
  <c r="G571" i="8" s="1"/>
  <c r="D570" i="8"/>
  <c r="G570" i="8" s="1"/>
  <c r="D569" i="8"/>
  <c r="G569" i="8" s="1"/>
  <c r="D568" i="8"/>
  <c r="G568" i="8" s="1"/>
  <c r="D567" i="8"/>
  <c r="G567" i="8" s="1"/>
  <c r="D566" i="8"/>
  <c r="G566" i="8" s="1"/>
  <c r="D565" i="8"/>
  <c r="G565" i="8" s="1"/>
  <c r="D564" i="8"/>
  <c r="G564" i="8" s="1"/>
  <c r="D563" i="8"/>
  <c r="G563" i="8" s="1"/>
  <c r="D562" i="8"/>
  <c r="G562" i="8" s="1"/>
  <c r="D561" i="8"/>
  <c r="G561" i="8" s="1"/>
  <c r="D560" i="8"/>
  <c r="G560" i="8" s="1"/>
  <c r="D559" i="8"/>
  <c r="G559" i="8" s="1"/>
  <c r="D558" i="8"/>
  <c r="G558" i="8" s="1"/>
  <c r="D557" i="8"/>
  <c r="G557" i="8" s="1"/>
  <c r="D556" i="8"/>
  <c r="G556" i="8" s="1"/>
  <c r="D555" i="8"/>
  <c r="G555" i="8" s="1"/>
  <c r="D554" i="8"/>
  <c r="G554" i="8" s="1"/>
  <c r="D553" i="8"/>
  <c r="G553" i="8" s="1"/>
  <c r="D552" i="8"/>
  <c r="G552" i="8" s="1"/>
  <c r="D551" i="8"/>
  <c r="G551" i="8" s="1"/>
  <c r="D550" i="8"/>
  <c r="G550" i="8" s="1"/>
  <c r="D549" i="8"/>
  <c r="G549" i="8" s="1"/>
  <c r="D548" i="8"/>
  <c r="G548" i="8" s="1"/>
  <c r="D547" i="8"/>
  <c r="G547" i="8" s="1"/>
  <c r="D546" i="8"/>
  <c r="G546" i="8" s="1"/>
  <c r="D545" i="8"/>
  <c r="G545" i="8" s="1"/>
  <c r="D544" i="8"/>
  <c r="G544" i="8" s="1"/>
  <c r="D543" i="8"/>
  <c r="G543" i="8" s="1"/>
  <c r="D542" i="8"/>
  <c r="G542" i="8" s="1"/>
  <c r="D541" i="8"/>
  <c r="G541" i="8" s="1"/>
  <c r="D540" i="8"/>
  <c r="G540" i="8" s="1"/>
  <c r="D539" i="8"/>
  <c r="G539" i="8" s="1"/>
  <c r="D538" i="8"/>
  <c r="G538" i="8" s="1"/>
  <c r="D537" i="8"/>
  <c r="G537" i="8" s="1"/>
  <c r="D536" i="8"/>
  <c r="G536" i="8" s="1"/>
  <c r="D535" i="8"/>
  <c r="G535" i="8" s="1"/>
  <c r="D534" i="8"/>
  <c r="G534" i="8" s="1"/>
  <c r="D533" i="8"/>
  <c r="G533" i="8" s="1"/>
  <c r="D532" i="8"/>
  <c r="G532" i="8" s="1"/>
  <c r="D531" i="8"/>
  <c r="G531" i="8" s="1"/>
  <c r="D530" i="8"/>
  <c r="G530" i="8" s="1"/>
  <c r="D529" i="8"/>
  <c r="G529" i="8" s="1"/>
  <c r="D528" i="8"/>
  <c r="G528" i="8" s="1"/>
  <c r="D527" i="8"/>
  <c r="G527" i="8" s="1"/>
  <c r="D526" i="8"/>
  <c r="G526" i="8" s="1"/>
  <c r="D525" i="8"/>
  <c r="G525" i="8" s="1"/>
  <c r="D524" i="8"/>
  <c r="G524" i="8" s="1"/>
  <c r="D523" i="8"/>
  <c r="G523" i="8" s="1"/>
  <c r="D522" i="8"/>
  <c r="G522" i="8" s="1"/>
  <c r="D521" i="8"/>
  <c r="G521" i="8" s="1"/>
  <c r="D520" i="8"/>
  <c r="G520" i="8" s="1"/>
  <c r="D519" i="8"/>
  <c r="G519" i="8" s="1"/>
  <c r="D518" i="8"/>
  <c r="G518" i="8" s="1"/>
  <c r="D517" i="8"/>
  <c r="G517" i="8" s="1"/>
  <c r="D516" i="8"/>
  <c r="G516" i="8" s="1"/>
  <c r="D515" i="8"/>
  <c r="G515" i="8" s="1"/>
  <c r="D514" i="8"/>
  <c r="G514" i="8" s="1"/>
  <c r="D513" i="8"/>
  <c r="G513" i="8" s="1"/>
  <c r="D512" i="8"/>
  <c r="G512" i="8" s="1"/>
  <c r="D511" i="8"/>
  <c r="G511" i="8" s="1"/>
  <c r="D510" i="8"/>
  <c r="G510" i="8" s="1"/>
  <c r="D509" i="8"/>
  <c r="G509" i="8" s="1"/>
  <c r="D508" i="8"/>
  <c r="G508" i="8" s="1"/>
  <c r="D507" i="8"/>
  <c r="G507" i="8" s="1"/>
  <c r="D506" i="8"/>
  <c r="G506" i="8" s="1"/>
  <c r="D505" i="8"/>
  <c r="G505" i="8" s="1"/>
  <c r="D504" i="8"/>
  <c r="G504" i="8" s="1"/>
  <c r="D503" i="8"/>
  <c r="G503" i="8" s="1"/>
  <c r="D502" i="8"/>
  <c r="G502" i="8" s="1"/>
  <c r="D501" i="8"/>
  <c r="G501" i="8" s="1"/>
  <c r="D500" i="8"/>
  <c r="G500" i="8" s="1"/>
  <c r="D499" i="8"/>
  <c r="G499" i="8" s="1"/>
  <c r="D498" i="8"/>
  <c r="G498" i="8" s="1"/>
  <c r="D497" i="8"/>
  <c r="G497" i="8" s="1"/>
  <c r="D496" i="8"/>
  <c r="G496" i="8" s="1"/>
  <c r="D495" i="8"/>
  <c r="G495" i="8" s="1"/>
  <c r="D494" i="8"/>
  <c r="G494" i="8" s="1"/>
  <c r="D493" i="8"/>
  <c r="G493" i="8" s="1"/>
  <c r="D492" i="8"/>
  <c r="G492" i="8" s="1"/>
  <c r="D491" i="8"/>
  <c r="G491" i="8" s="1"/>
  <c r="D490" i="8"/>
  <c r="G490" i="8" s="1"/>
  <c r="D489" i="8"/>
  <c r="G489" i="8" s="1"/>
  <c r="D488" i="8"/>
  <c r="G488" i="8" s="1"/>
  <c r="D487" i="8"/>
  <c r="G487" i="8" s="1"/>
  <c r="D486" i="8"/>
  <c r="G486" i="8" s="1"/>
  <c r="D485" i="8"/>
  <c r="G485" i="8" s="1"/>
  <c r="D484" i="8"/>
  <c r="G484" i="8" s="1"/>
  <c r="D483" i="8"/>
  <c r="G483" i="8" s="1"/>
  <c r="D482" i="8"/>
  <c r="G482" i="8" s="1"/>
  <c r="D481" i="8"/>
  <c r="G481" i="8" s="1"/>
  <c r="D480" i="8"/>
  <c r="G480" i="8" s="1"/>
  <c r="D479" i="8"/>
  <c r="G479" i="8" s="1"/>
  <c r="D478" i="8"/>
  <c r="G478" i="8" s="1"/>
  <c r="D477" i="8"/>
  <c r="G477" i="8" s="1"/>
  <c r="D476" i="8"/>
  <c r="G476" i="8" s="1"/>
  <c r="D475" i="8"/>
  <c r="G475" i="8" s="1"/>
  <c r="D474" i="8"/>
  <c r="G474" i="8" s="1"/>
  <c r="D473" i="8"/>
  <c r="G473" i="8" s="1"/>
  <c r="D472" i="8"/>
  <c r="G472" i="8" s="1"/>
  <c r="D471" i="8"/>
  <c r="G471" i="8" s="1"/>
  <c r="D470" i="8"/>
  <c r="G470" i="8" s="1"/>
  <c r="D469" i="8"/>
  <c r="G469" i="8" s="1"/>
  <c r="D468" i="8"/>
  <c r="G468" i="8" s="1"/>
  <c r="D467" i="8"/>
  <c r="G467" i="8" s="1"/>
  <c r="D466" i="8"/>
  <c r="G466" i="8" s="1"/>
  <c r="D465" i="8"/>
  <c r="G465" i="8" s="1"/>
  <c r="D464" i="8"/>
  <c r="G464" i="8" s="1"/>
  <c r="D463" i="8"/>
  <c r="G463" i="8" s="1"/>
  <c r="D462" i="8"/>
  <c r="G462" i="8" s="1"/>
  <c r="D461" i="8"/>
  <c r="G461" i="8" s="1"/>
  <c r="D460" i="8"/>
  <c r="G460" i="8" s="1"/>
  <c r="D459" i="8"/>
  <c r="G459" i="8" s="1"/>
  <c r="D458" i="8"/>
  <c r="G458" i="8" s="1"/>
  <c r="D457" i="8"/>
  <c r="G457" i="8" s="1"/>
  <c r="D456" i="8"/>
  <c r="G456" i="8" s="1"/>
  <c r="D455" i="8"/>
  <c r="G455" i="8" s="1"/>
  <c r="D454" i="8"/>
  <c r="G454" i="8" s="1"/>
  <c r="D453" i="8"/>
  <c r="G453" i="8" s="1"/>
  <c r="D452" i="8"/>
  <c r="G452" i="8" s="1"/>
  <c r="D451" i="8"/>
  <c r="G451" i="8" s="1"/>
  <c r="D450" i="8"/>
  <c r="G450" i="8" s="1"/>
  <c r="D449" i="8"/>
  <c r="G449" i="8" s="1"/>
  <c r="D448" i="8"/>
  <c r="G448" i="8" s="1"/>
  <c r="D447" i="8"/>
  <c r="G447" i="8" s="1"/>
  <c r="D446" i="8"/>
  <c r="G446" i="8" s="1"/>
  <c r="D445" i="8"/>
  <c r="G445" i="8" s="1"/>
  <c r="D444" i="8"/>
  <c r="G444" i="8" s="1"/>
  <c r="D443" i="8"/>
  <c r="G443" i="8" s="1"/>
  <c r="D442" i="8"/>
  <c r="G442" i="8" s="1"/>
  <c r="D441" i="8"/>
  <c r="G441" i="8" s="1"/>
  <c r="D440" i="8"/>
  <c r="G440" i="8" s="1"/>
  <c r="D439" i="8"/>
  <c r="G439" i="8" s="1"/>
  <c r="D438" i="8"/>
  <c r="G438" i="8" s="1"/>
  <c r="D437" i="8"/>
  <c r="G437" i="8" s="1"/>
  <c r="D436" i="8"/>
  <c r="G436" i="8" s="1"/>
  <c r="D435" i="8"/>
  <c r="G435" i="8" s="1"/>
  <c r="D434" i="8"/>
  <c r="G434" i="8" s="1"/>
  <c r="D433" i="8"/>
  <c r="G433" i="8" s="1"/>
  <c r="D432" i="8"/>
  <c r="G432" i="8" s="1"/>
  <c r="D431" i="8"/>
  <c r="G431" i="8" s="1"/>
  <c r="D430" i="8"/>
  <c r="G430" i="8" s="1"/>
  <c r="D429" i="8"/>
  <c r="G429" i="8" s="1"/>
  <c r="D428" i="8"/>
  <c r="G428" i="8" s="1"/>
  <c r="D427" i="8"/>
  <c r="G427" i="8" s="1"/>
  <c r="D426" i="8"/>
  <c r="G426" i="8" s="1"/>
  <c r="D425" i="8"/>
  <c r="G425" i="8" s="1"/>
  <c r="D424" i="8"/>
  <c r="G424" i="8" s="1"/>
  <c r="D423" i="8"/>
  <c r="G423" i="8" s="1"/>
  <c r="D422" i="8"/>
  <c r="G422" i="8" s="1"/>
  <c r="D421" i="8"/>
  <c r="G421" i="8" s="1"/>
  <c r="D420" i="8"/>
  <c r="G420" i="8" s="1"/>
  <c r="D419" i="8"/>
  <c r="G419" i="8" s="1"/>
  <c r="D418" i="8"/>
  <c r="G418" i="8" s="1"/>
  <c r="D417" i="8"/>
  <c r="G417" i="8" s="1"/>
  <c r="D416" i="8"/>
  <c r="G416" i="8" s="1"/>
  <c r="D415" i="8"/>
  <c r="G415" i="8" s="1"/>
  <c r="D414" i="8"/>
  <c r="G414" i="8" s="1"/>
  <c r="D413" i="8"/>
  <c r="G413" i="8" s="1"/>
  <c r="D412" i="8"/>
  <c r="G412" i="8" s="1"/>
  <c r="D411" i="8"/>
  <c r="G411" i="8" s="1"/>
  <c r="D410" i="8"/>
  <c r="G410" i="8" s="1"/>
  <c r="D409" i="8"/>
  <c r="G409" i="8" s="1"/>
  <c r="D408" i="8"/>
  <c r="G408" i="8" s="1"/>
  <c r="D407" i="8"/>
  <c r="G407" i="8" s="1"/>
  <c r="D406" i="8"/>
  <c r="G406" i="8" s="1"/>
  <c r="D405" i="8"/>
  <c r="G405" i="8" s="1"/>
  <c r="D404" i="8"/>
  <c r="G404" i="8" s="1"/>
  <c r="D403" i="8"/>
  <c r="G403" i="8" s="1"/>
  <c r="D402" i="8"/>
  <c r="G402" i="8" s="1"/>
  <c r="D401" i="8"/>
  <c r="G401" i="8" s="1"/>
  <c r="D400" i="8"/>
  <c r="G400" i="8" s="1"/>
  <c r="D399" i="8"/>
  <c r="G399" i="8" s="1"/>
  <c r="D398" i="8"/>
  <c r="G398" i="8" s="1"/>
  <c r="D397" i="8"/>
  <c r="G397" i="8" s="1"/>
  <c r="D396" i="8"/>
  <c r="G396" i="8" s="1"/>
  <c r="D395" i="8"/>
  <c r="G395" i="8" s="1"/>
  <c r="D394" i="8"/>
  <c r="G394" i="8" s="1"/>
  <c r="D393" i="8"/>
  <c r="G393" i="8" s="1"/>
  <c r="D392" i="8"/>
  <c r="G392" i="8" s="1"/>
  <c r="D391" i="8"/>
  <c r="G391" i="8" s="1"/>
  <c r="D390" i="8"/>
  <c r="G390" i="8" s="1"/>
  <c r="D389" i="8"/>
  <c r="G389" i="8" s="1"/>
  <c r="D388" i="8"/>
  <c r="G388" i="8" s="1"/>
  <c r="D387" i="8"/>
  <c r="G387" i="8" s="1"/>
  <c r="D386" i="8"/>
  <c r="G386" i="8" s="1"/>
  <c r="D385" i="8"/>
  <c r="G385" i="8" s="1"/>
  <c r="D384" i="8"/>
  <c r="G384" i="8" s="1"/>
  <c r="D383" i="8"/>
  <c r="G383" i="8" s="1"/>
  <c r="D382" i="8"/>
  <c r="G382" i="8" s="1"/>
  <c r="D381" i="8"/>
  <c r="G381" i="8" s="1"/>
  <c r="D380" i="8"/>
  <c r="G380" i="8" s="1"/>
  <c r="D379" i="8"/>
  <c r="G379" i="8" s="1"/>
  <c r="D378" i="8"/>
  <c r="G378" i="8" s="1"/>
  <c r="D377" i="8"/>
  <c r="G377" i="8" s="1"/>
  <c r="D376" i="8"/>
  <c r="G376" i="8" s="1"/>
  <c r="D375" i="8"/>
  <c r="G375" i="8" s="1"/>
  <c r="D374" i="8"/>
  <c r="G374" i="8" s="1"/>
  <c r="D373" i="8"/>
  <c r="G373" i="8" s="1"/>
  <c r="D367" i="8"/>
  <c r="G367" i="8" s="1"/>
  <c r="D363" i="8"/>
  <c r="G363" i="8" s="1"/>
  <c r="D359" i="8"/>
  <c r="G359" i="8" s="1"/>
  <c r="D355" i="8"/>
  <c r="G355" i="8" s="1"/>
  <c r="D351" i="8"/>
  <c r="G351" i="8" s="1"/>
  <c r="D347" i="8"/>
  <c r="G347" i="8" s="1"/>
  <c r="D343" i="8"/>
  <c r="G343" i="8" s="1"/>
  <c r="D339" i="8"/>
  <c r="G339" i="8" s="1"/>
  <c r="D335" i="8"/>
  <c r="G335" i="8" s="1"/>
  <c r="D331" i="8"/>
  <c r="G331" i="8" s="1"/>
  <c r="D327" i="8"/>
  <c r="G327" i="8" s="1"/>
  <c r="D323" i="8"/>
  <c r="G323" i="8" s="1"/>
  <c r="D319" i="8"/>
  <c r="G319" i="8" s="1"/>
  <c r="D315" i="8"/>
  <c r="G315" i="8" s="1"/>
  <c r="D311" i="8"/>
  <c r="G311" i="8" s="1"/>
  <c r="D307" i="8"/>
  <c r="G307" i="8" s="1"/>
  <c r="D303" i="8"/>
  <c r="G303" i="8" s="1"/>
  <c r="D299" i="8"/>
  <c r="G299" i="8" s="1"/>
  <c r="D295" i="8"/>
  <c r="G295" i="8" s="1"/>
  <c r="D291" i="8"/>
  <c r="G291" i="8" s="1"/>
  <c r="D287" i="8"/>
  <c r="G287" i="8" s="1"/>
  <c r="D283" i="8"/>
  <c r="G283" i="8" s="1"/>
  <c r="D279" i="8"/>
  <c r="G279" i="8" s="1"/>
  <c r="D275" i="8"/>
  <c r="G275" i="8" s="1"/>
  <c r="D271" i="8"/>
  <c r="G271" i="8" s="1"/>
  <c r="D267" i="8"/>
  <c r="G267" i="8" s="1"/>
  <c r="D263" i="8"/>
  <c r="G263" i="8" s="1"/>
  <c r="D259" i="8"/>
  <c r="G259" i="8" s="1"/>
  <c r="D255" i="8"/>
  <c r="G255" i="8" s="1"/>
  <c r="D251" i="8"/>
  <c r="G251" i="8" s="1"/>
  <c r="D247" i="8"/>
  <c r="G247" i="8" s="1"/>
  <c r="D243" i="8"/>
  <c r="G243" i="8" s="1"/>
  <c r="D239" i="8"/>
  <c r="G239" i="8" s="1"/>
  <c r="D713" i="8"/>
  <c r="G713" i="8" s="1"/>
  <c r="D366" i="8"/>
  <c r="G366" i="8" s="1"/>
  <c r="D362" i="8"/>
  <c r="G362" i="8" s="1"/>
  <c r="D358" i="8"/>
  <c r="G358" i="8" s="1"/>
  <c r="D354" i="8"/>
  <c r="G354" i="8" s="1"/>
  <c r="D350" i="8"/>
  <c r="G350" i="8" s="1"/>
  <c r="D346" i="8"/>
  <c r="G346" i="8" s="1"/>
  <c r="D342" i="8"/>
  <c r="G342" i="8" s="1"/>
  <c r="D338" i="8"/>
  <c r="G338" i="8" s="1"/>
  <c r="D334" i="8"/>
  <c r="G334" i="8" s="1"/>
  <c r="D330" i="8"/>
  <c r="G330" i="8" s="1"/>
  <c r="D326" i="8"/>
  <c r="G326" i="8" s="1"/>
  <c r="D322" i="8"/>
  <c r="G322" i="8" s="1"/>
  <c r="D318" i="8"/>
  <c r="G318" i="8" s="1"/>
  <c r="D314" i="8"/>
  <c r="G314" i="8" s="1"/>
  <c r="D310" i="8"/>
  <c r="G310" i="8" s="1"/>
  <c r="D306" i="8"/>
  <c r="G306" i="8" s="1"/>
  <c r="D302" i="8"/>
  <c r="G302" i="8" s="1"/>
  <c r="D298" i="8"/>
  <c r="G298" i="8" s="1"/>
  <c r="D294" i="8"/>
  <c r="G294" i="8" s="1"/>
  <c r="D290" i="8"/>
  <c r="G290" i="8" s="1"/>
  <c r="D286" i="8"/>
  <c r="G286" i="8" s="1"/>
  <c r="D282" i="8"/>
  <c r="G282" i="8" s="1"/>
  <c r="D278" i="8"/>
  <c r="G278" i="8" s="1"/>
  <c r="D274" i="8"/>
  <c r="G274" i="8" s="1"/>
  <c r="D270" i="8"/>
  <c r="G270" i="8" s="1"/>
  <c r="D266" i="8"/>
  <c r="G266" i="8" s="1"/>
  <c r="D262" i="8"/>
  <c r="G262" i="8" s="1"/>
  <c r="D258" i="8"/>
  <c r="G258" i="8" s="1"/>
  <c r="D254" i="8"/>
  <c r="G254" i="8" s="1"/>
  <c r="D250" i="8"/>
  <c r="G250" i="8" s="1"/>
  <c r="D246" i="8"/>
  <c r="G246" i="8" s="1"/>
  <c r="D242" i="8"/>
  <c r="G242" i="8" s="1"/>
  <c r="D238" i="8"/>
  <c r="G238" i="8" s="1"/>
  <c r="D753" i="8"/>
  <c r="G753" i="8" s="1"/>
  <c r="D751" i="8"/>
  <c r="G751" i="8" s="1"/>
  <c r="D749" i="8"/>
  <c r="G749" i="8" s="1"/>
  <c r="D747" i="8"/>
  <c r="G747" i="8" s="1"/>
  <c r="D714" i="8"/>
  <c r="G714" i="8" s="1"/>
  <c r="D365" i="8"/>
  <c r="G365" i="8" s="1"/>
  <c r="D361" i="8"/>
  <c r="G361" i="8" s="1"/>
  <c r="D357" i="8"/>
  <c r="G357" i="8" s="1"/>
  <c r="D353" i="8"/>
  <c r="G353" i="8" s="1"/>
  <c r="D349" i="8"/>
  <c r="G349" i="8" s="1"/>
  <c r="D345" i="8"/>
  <c r="G345" i="8" s="1"/>
  <c r="D341" i="8"/>
  <c r="G341" i="8" s="1"/>
  <c r="D337" i="8"/>
  <c r="G337" i="8" s="1"/>
  <c r="D333" i="8"/>
  <c r="G333" i="8" s="1"/>
  <c r="D329" i="8"/>
  <c r="G329" i="8" s="1"/>
  <c r="D325" i="8"/>
  <c r="G325" i="8" s="1"/>
  <c r="D321" i="8"/>
  <c r="G321" i="8" s="1"/>
  <c r="D317" i="8"/>
  <c r="G317" i="8" s="1"/>
  <c r="D313" i="8"/>
  <c r="G313" i="8" s="1"/>
  <c r="D309" i="8"/>
  <c r="G309" i="8" s="1"/>
  <c r="D305" i="8"/>
  <c r="G305" i="8" s="1"/>
  <c r="D301" i="8"/>
  <c r="G301" i="8" s="1"/>
  <c r="D297" i="8"/>
  <c r="G297" i="8" s="1"/>
  <c r="D293" i="8"/>
  <c r="G293" i="8" s="1"/>
  <c r="D289" i="8"/>
  <c r="G289" i="8" s="1"/>
  <c r="D285" i="8"/>
  <c r="G285" i="8" s="1"/>
  <c r="D281" i="8"/>
  <c r="G281" i="8" s="1"/>
  <c r="D277" i="8"/>
  <c r="G277" i="8" s="1"/>
  <c r="D273" i="8"/>
  <c r="G273" i="8" s="1"/>
  <c r="D269" i="8"/>
  <c r="G269" i="8" s="1"/>
  <c r="D265" i="8"/>
  <c r="G265" i="8" s="1"/>
  <c r="D261" i="8"/>
  <c r="G261" i="8" s="1"/>
  <c r="D257" i="8"/>
  <c r="G257" i="8" s="1"/>
  <c r="D253" i="8"/>
  <c r="G253" i="8" s="1"/>
  <c r="D249" i="8"/>
  <c r="G249" i="8" s="1"/>
  <c r="D245" i="8"/>
  <c r="G245" i="8" s="1"/>
  <c r="D241" i="8"/>
  <c r="G241" i="8" s="1"/>
  <c r="D237" i="8"/>
  <c r="G237" i="8" s="1"/>
  <c r="I1470" i="8"/>
  <c r="I1466" i="8"/>
  <c r="I1462" i="8"/>
  <c r="I1458" i="8"/>
  <c r="I1454" i="8"/>
  <c r="I1450" i="8"/>
  <c r="I1446" i="8"/>
  <c r="I1442" i="8"/>
  <c r="I1438" i="8"/>
  <c r="I1434" i="8"/>
  <c r="I1430" i="8"/>
  <c r="I1426" i="8"/>
  <c r="I1422" i="8"/>
  <c r="I1418" i="8"/>
  <c r="I1414" i="8"/>
  <c r="I1410" i="8"/>
  <c r="I1406" i="8"/>
  <c r="I1402" i="8"/>
  <c r="I1398" i="8"/>
  <c r="I1394" i="8"/>
  <c r="I1390" i="8"/>
  <c r="I1386" i="8"/>
  <c r="I1382" i="8"/>
  <c r="I1378" i="8"/>
  <c r="I1374" i="8"/>
  <c r="I1370" i="8"/>
  <c r="I1366" i="8"/>
  <c r="I1362" i="8"/>
  <c r="I1358" i="8"/>
  <c r="I1354" i="8"/>
  <c r="I1350" i="8"/>
  <c r="I1346" i="8"/>
  <c r="I1342" i="8"/>
  <c r="I1338" i="8"/>
  <c r="I1334" i="8"/>
  <c r="I1330" i="8"/>
  <c r="I1326" i="8"/>
  <c r="I1322" i="8"/>
  <c r="I1318" i="8"/>
  <c r="I1314" i="8"/>
  <c r="I1310" i="8"/>
  <c r="I1306" i="8"/>
  <c r="I1302" i="8"/>
  <c r="I1298" i="8"/>
  <c r="I1294" i="8"/>
  <c r="I1290" i="8"/>
  <c r="I1286" i="8"/>
  <c r="I1282" i="8"/>
  <c r="I1278" i="8"/>
  <c r="I1274" i="8"/>
  <c r="I1270" i="8"/>
  <c r="I1266" i="8"/>
  <c r="I1262" i="8"/>
  <c r="I1258" i="8"/>
  <c r="I1254" i="8"/>
  <c r="I1250" i="8"/>
  <c r="I1246" i="8"/>
  <c r="I1242" i="8"/>
  <c r="I1238" i="8"/>
  <c r="I1234" i="8"/>
  <c r="I1230" i="8"/>
  <c r="I1226" i="8"/>
  <c r="I1222" i="8"/>
  <c r="I1218" i="8"/>
  <c r="I1214" i="8"/>
  <c r="I1210" i="8"/>
  <c r="I1206" i="8"/>
  <c r="I1202" i="8"/>
  <c r="I1198" i="8"/>
  <c r="I1194" i="8"/>
  <c r="I1190" i="8"/>
  <c r="I1186" i="8"/>
  <c r="I1182" i="8"/>
  <c r="I1178" i="8"/>
  <c r="I1174" i="8"/>
  <c r="I1170" i="8"/>
  <c r="I1166" i="8"/>
  <c r="I1469" i="8"/>
  <c r="I1465" i="8"/>
  <c r="I1461" i="8"/>
  <c r="I1457" i="8"/>
  <c r="I1453" i="8"/>
  <c r="I1449" i="8"/>
  <c r="I1445" i="8"/>
  <c r="I1441" i="8"/>
  <c r="I1437" i="8"/>
  <c r="I1433" i="8"/>
  <c r="I1429" i="8"/>
  <c r="I1425" i="8"/>
  <c r="I1421" i="8"/>
  <c r="I1417" i="8"/>
  <c r="I1413" i="8"/>
  <c r="I1409" i="8"/>
  <c r="I1405" i="8"/>
  <c r="I1401" i="8"/>
  <c r="I1397" i="8"/>
  <c r="I1393" i="8"/>
  <c r="I1389" i="8"/>
  <c r="I1385" i="8"/>
  <c r="I1381" i="8"/>
  <c r="I1377" i="8"/>
  <c r="I1373" i="8"/>
  <c r="I1369" i="8"/>
  <c r="I1365" i="8"/>
  <c r="I1361" i="8"/>
  <c r="I1357" i="8"/>
  <c r="I1353" i="8"/>
  <c r="I1349" i="8"/>
  <c r="I1345" i="8"/>
  <c r="I1341" i="8"/>
  <c r="I1337" i="8"/>
  <c r="I1333" i="8"/>
  <c r="I1329" i="8"/>
  <c r="I1325" i="8"/>
  <c r="I1321" i="8"/>
  <c r="I1317" i="8"/>
  <c r="I1313" i="8"/>
  <c r="I1309" i="8"/>
  <c r="I1305" i="8"/>
  <c r="I1301" i="8"/>
  <c r="I1297" i="8"/>
  <c r="I1293" i="8"/>
  <c r="I1289" i="8"/>
  <c r="I1285" i="8"/>
  <c r="I1281" i="8"/>
  <c r="I1277" i="8"/>
  <c r="I1273" i="8"/>
  <c r="I1269" i="8"/>
  <c r="I1265" i="8"/>
  <c r="I1261" i="8"/>
  <c r="I1257" i="8"/>
  <c r="I1253" i="8"/>
  <c r="I1249" i="8"/>
  <c r="I1245" i="8"/>
  <c r="I1241" i="8"/>
  <c r="I1237" i="8"/>
  <c r="I1233" i="8"/>
  <c r="I1229" i="8"/>
  <c r="I1225" i="8"/>
  <c r="I1221" i="8"/>
  <c r="I1217" i="8"/>
  <c r="I1213" i="8"/>
  <c r="I1209" i="8"/>
  <c r="I1205" i="8"/>
  <c r="I1201" i="8"/>
  <c r="I1197" i="8"/>
  <c r="I1193" i="8"/>
  <c r="I1189" i="8"/>
  <c r="I1185" i="8"/>
  <c r="I1181" i="8"/>
  <c r="I1177" i="8"/>
  <c r="I1173" i="8"/>
  <c r="I1169" i="8"/>
  <c r="I1165" i="8"/>
  <c r="I1468" i="8"/>
  <c r="I1464" i="8"/>
  <c r="I1460" i="8"/>
  <c r="I1456" i="8"/>
  <c r="I1452" i="8"/>
  <c r="I1448" i="8"/>
  <c r="I1444" i="8"/>
  <c r="I1440" i="8"/>
  <c r="I1436" i="8"/>
  <c r="I1432" i="8"/>
  <c r="I1428" i="8"/>
  <c r="I1424" i="8"/>
  <c r="I1420" i="8"/>
  <c r="I1416" i="8"/>
  <c r="I1412" i="8"/>
  <c r="I1408" i="8"/>
  <c r="I1404" i="8"/>
  <c r="I1400" i="8"/>
  <c r="I1396" i="8"/>
  <c r="I1392" i="8"/>
  <c r="I1388" i="8"/>
  <c r="I1384" i="8"/>
  <c r="I1380" i="8"/>
  <c r="I1376" i="8"/>
  <c r="I1372" i="8"/>
  <c r="I1368" i="8"/>
  <c r="I1364" i="8"/>
  <c r="I1360" i="8"/>
  <c r="I1356" i="8"/>
  <c r="I1352" i="8"/>
  <c r="I1348" i="8"/>
  <c r="I1344" i="8"/>
  <c r="I1340" i="8"/>
  <c r="I1336" i="8"/>
  <c r="I1332" i="8"/>
  <c r="I1328" i="8"/>
  <c r="I1324" i="8"/>
  <c r="I1320" i="8"/>
  <c r="I1316" i="8"/>
  <c r="I1312" i="8"/>
  <c r="I1308" i="8"/>
  <c r="I1304" i="8"/>
  <c r="I1300" i="8"/>
  <c r="I1296" i="8"/>
  <c r="I1292" i="8"/>
  <c r="I1288" i="8"/>
  <c r="I1284" i="8"/>
  <c r="I1280" i="8"/>
  <c r="I1276" i="8"/>
  <c r="I1272" i="8"/>
  <c r="I1268" i="8"/>
  <c r="I1264" i="8"/>
  <c r="I1260" i="8"/>
  <c r="I1256" i="8"/>
  <c r="I1252" i="8"/>
  <c r="I1248" i="8"/>
  <c r="I1244" i="8"/>
  <c r="I1240" i="8"/>
  <c r="I1236" i="8"/>
  <c r="I1232" i="8"/>
  <c r="I1228" i="8"/>
  <c r="I1224" i="8"/>
  <c r="I1220" i="8"/>
  <c r="I1216" i="8"/>
  <c r="I1212" i="8"/>
  <c r="I1208" i="8"/>
  <c r="I1204" i="8"/>
  <c r="I1200" i="8"/>
  <c r="I1196" i="8"/>
  <c r="I1192" i="8"/>
  <c r="I1188" i="8"/>
  <c r="I1184" i="8"/>
  <c r="I1180" i="8"/>
  <c r="I1176" i="8"/>
  <c r="I1172" i="8"/>
  <c r="I1168" i="8"/>
  <c r="I1164" i="8"/>
  <c r="I1471" i="8"/>
  <c r="I1467" i="8"/>
  <c r="I1463" i="8"/>
  <c r="I1459" i="8"/>
  <c r="I1455" i="8"/>
  <c r="I1451" i="8"/>
  <c r="I1447" i="8"/>
  <c r="I1443" i="8"/>
  <c r="I1439" i="8"/>
  <c r="I1435" i="8"/>
  <c r="I1431" i="8"/>
  <c r="I1427" i="8"/>
  <c r="I1423" i="8"/>
  <c r="I1419" i="8"/>
  <c r="I1415" i="8"/>
  <c r="I1411" i="8"/>
  <c r="I1407" i="8"/>
  <c r="I1403" i="8"/>
  <c r="I1399" i="8"/>
  <c r="I1395" i="8"/>
  <c r="I1391" i="8"/>
  <c r="I1387" i="8"/>
  <c r="I1383" i="8"/>
  <c r="I1379" i="8"/>
  <c r="I1375" i="8"/>
  <c r="I1371" i="8"/>
  <c r="I1367" i="8"/>
  <c r="I1363" i="8"/>
  <c r="I1359" i="8"/>
  <c r="I1355" i="8"/>
  <c r="I1351" i="8"/>
  <c r="I1347" i="8"/>
  <c r="I1343" i="8"/>
  <c r="I1339" i="8"/>
  <c r="I1335" i="8"/>
  <c r="I1331" i="8"/>
  <c r="I1327" i="8"/>
  <c r="I1323" i="8"/>
  <c r="I1319" i="8"/>
  <c r="I1315" i="8"/>
  <c r="I1311" i="8"/>
  <c r="I1307" i="8"/>
  <c r="I1303" i="8"/>
  <c r="I1299" i="8"/>
  <c r="I1295" i="8"/>
  <c r="I1291" i="8"/>
  <c r="I1287" i="8"/>
  <c r="I1283" i="8"/>
  <c r="I1279" i="8"/>
  <c r="I1275" i="8"/>
  <c r="I1271" i="8"/>
  <c r="I1267" i="8"/>
  <c r="I1263" i="8"/>
  <c r="I1259" i="8"/>
  <c r="I1255" i="8"/>
  <c r="I1251" i="8"/>
  <c r="I1247" i="8"/>
  <c r="I1243" i="8"/>
  <c r="I1239" i="8"/>
  <c r="I1235" i="8"/>
  <c r="I1231" i="8"/>
  <c r="I1227" i="8"/>
  <c r="I1223" i="8"/>
  <c r="I1219" i="8"/>
  <c r="I1215" i="8"/>
  <c r="I1211" i="8"/>
  <c r="I1207" i="8"/>
  <c r="I1203" i="8"/>
  <c r="I1199" i="8"/>
  <c r="I1195" i="8"/>
  <c r="I1191" i="8"/>
  <c r="I1187" i="8"/>
  <c r="I1183" i="8"/>
  <c r="I1179" i="8"/>
  <c r="I1175" i="8"/>
  <c r="I1171" i="8"/>
  <c r="I1167" i="8"/>
  <c r="I1162" i="8"/>
  <c r="I1158" i="8"/>
  <c r="I1154" i="8"/>
  <c r="I1150" i="8"/>
  <c r="I1146" i="8"/>
  <c r="I1142" i="8"/>
  <c r="I1138" i="8"/>
  <c r="I1134" i="8"/>
  <c r="I1130" i="8"/>
  <c r="I1126" i="8"/>
  <c r="I1122" i="8"/>
  <c r="I1118" i="8"/>
  <c r="I1114" i="8"/>
  <c r="I1161" i="8"/>
  <c r="I1157" i="8"/>
  <c r="I1153" i="8"/>
  <c r="I1149" i="8"/>
  <c r="I1145" i="8"/>
  <c r="I1141" i="8"/>
  <c r="I1137" i="8"/>
  <c r="I1133" i="8"/>
  <c r="I1129" i="8"/>
  <c r="I1125" i="8"/>
  <c r="I1121" i="8"/>
  <c r="I1117" i="8"/>
  <c r="I1113" i="8"/>
  <c r="I1105" i="8"/>
  <c r="I1103" i="8"/>
  <c r="I1101" i="8"/>
  <c r="I1099" i="8"/>
  <c r="I1097" i="8"/>
  <c r="I1095" i="8"/>
  <c r="I1093" i="8"/>
  <c r="I1091" i="8"/>
  <c r="I1089" i="8"/>
  <c r="I1087" i="8"/>
  <c r="I1085" i="8"/>
  <c r="I1083" i="8"/>
  <c r="I1081" i="8"/>
  <c r="I1079" i="8"/>
  <c r="I1077" i="8"/>
  <c r="I1075" i="8"/>
  <c r="I1073" i="8"/>
  <c r="I1071" i="8"/>
  <c r="I1069" i="8"/>
  <c r="I1067" i="8"/>
  <c r="I1065" i="8"/>
  <c r="I1063" i="8"/>
  <c r="I1061" i="8"/>
  <c r="I1059" i="8"/>
  <c r="I1057" i="8"/>
  <c r="I1055" i="8"/>
  <c r="I1053" i="8"/>
  <c r="I1051" i="8"/>
  <c r="I1049" i="8"/>
  <c r="I1047" i="8"/>
  <c r="I1045" i="8"/>
  <c r="I1043" i="8"/>
  <c r="I1041" i="8"/>
  <c r="I1039" i="8"/>
  <c r="I1037" i="8"/>
  <c r="I1035" i="8"/>
  <c r="I1033" i="8"/>
  <c r="I1031" i="8"/>
  <c r="I1029" i="8"/>
  <c r="I1027" i="8"/>
  <c r="I1025" i="8"/>
  <c r="I1023" i="8"/>
  <c r="I1021" i="8"/>
  <c r="I1019" i="8"/>
  <c r="I1017" i="8"/>
  <c r="I1015" i="8"/>
  <c r="I1013" i="8"/>
  <c r="I1011" i="8"/>
  <c r="I1009" i="8"/>
  <c r="I1007" i="8"/>
  <c r="I1005" i="8"/>
  <c r="I1003" i="8"/>
  <c r="I1001" i="8"/>
  <c r="I999" i="8"/>
  <c r="I997" i="8"/>
  <c r="I995" i="8"/>
  <c r="I993" i="8"/>
  <c r="I991" i="8"/>
  <c r="I989" i="8"/>
  <c r="I987" i="8"/>
  <c r="I985" i="8"/>
  <c r="I983" i="8"/>
  <c r="I981" i="8"/>
  <c r="I979" i="8"/>
  <c r="I977" i="8"/>
  <c r="I975" i="8"/>
  <c r="I973" i="8"/>
  <c r="I971" i="8"/>
  <c r="I969" i="8"/>
  <c r="I967" i="8"/>
  <c r="I965" i="8"/>
  <c r="I963" i="8"/>
  <c r="I961" i="8"/>
  <c r="I959" i="8"/>
  <c r="I957" i="8"/>
  <c r="I955" i="8"/>
  <c r="I953" i="8"/>
  <c r="I951" i="8"/>
  <c r="I949" i="8"/>
  <c r="I947" i="8"/>
  <c r="I945" i="8"/>
  <c r="I943" i="8"/>
  <c r="I941" i="8"/>
  <c r="I939" i="8"/>
  <c r="I937" i="8"/>
  <c r="I935" i="8"/>
  <c r="I933" i="8"/>
  <c r="I931" i="8"/>
  <c r="I929" i="8"/>
  <c r="I927" i="8"/>
  <c r="I925" i="8"/>
  <c r="I923" i="8"/>
  <c r="I921" i="8"/>
  <c r="I919" i="8"/>
  <c r="I917" i="8"/>
  <c r="I915" i="8"/>
  <c r="I913" i="8"/>
  <c r="I911" i="8"/>
  <c r="I909" i="8"/>
  <c r="I907" i="8"/>
  <c r="I905" i="8"/>
  <c r="I903" i="8"/>
  <c r="I901" i="8"/>
  <c r="I899" i="8"/>
  <c r="I897" i="8"/>
  <c r="I895" i="8"/>
  <c r="I893" i="8"/>
  <c r="I891" i="8"/>
  <c r="I889" i="8"/>
  <c r="I887" i="8"/>
  <c r="I885" i="8"/>
  <c r="I883" i="8"/>
  <c r="I881" i="8"/>
  <c r="I879" i="8"/>
  <c r="I877" i="8"/>
  <c r="I875" i="8"/>
  <c r="I873" i="8"/>
  <c r="I871" i="8"/>
  <c r="I869" i="8"/>
  <c r="I867" i="8"/>
  <c r="I865" i="8"/>
  <c r="I863" i="8"/>
  <c r="I861" i="8"/>
  <c r="I859" i="8"/>
  <c r="I857" i="8"/>
  <c r="I855" i="8"/>
  <c r="I853" i="8"/>
  <c r="I851" i="8"/>
  <c r="I849" i="8"/>
  <c r="I847" i="8"/>
  <c r="I845" i="8"/>
  <c r="I843" i="8"/>
  <c r="I841" i="8"/>
  <c r="I839" i="8"/>
  <c r="I837" i="8"/>
  <c r="I835" i="8"/>
  <c r="I833" i="8"/>
  <c r="I831" i="8"/>
  <c r="I829" i="8"/>
  <c r="I827" i="8"/>
  <c r="I825" i="8"/>
  <c r="I823" i="8"/>
  <c r="I821" i="8"/>
  <c r="I819" i="8"/>
  <c r="I817" i="8"/>
  <c r="I815" i="8"/>
  <c r="I813" i="8"/>
  <c r="I811" i="8"/>
  <c r="I809" i="8"/>
  <c r="I807" i="8"/>
  <c r="I805" i="8"/>
  <c r="I803" i="8"/>
  <c r="I801" i="8"/>
  <c r="I799" i="8"/>
  <c r="I797" i="8"/>
  <c r="I795" i="8"/>
  <c r="I793" i="8"/>
  <c r="I791" i="8"/>
  <c r="I789" i="8"/>
  <c r="I787" i="8"/>
  <c r="I785" i="8"/>
  <c r="I783" i="8"/>
  <c r="I781" i="8"/>
  <c r="I779" i="8"/>
  <c r="I777" i="8"/>
  <c r="I775" i="8"/>
  <c r="I773" i="8"/>
  <c r="I771" i="8"/>
  <c r="I769" i="8"/>
  <c r="I767" i="8"/>
  <c r="I765" i="8"/>
  <c r="I763" i="8"/>
  <c r="I761" i="8"/>
  <c r="I759" i="8"/>
  <c r="I757" i="8"/>
  <c r="I755" i="8"/>
  <c r="I753" i="8"/>
  <c r="I751" i="8"/>
  <c r="I749" i="8"/>
  <c r="I747" i="8"/>
  <c r="I1160" i="8"/>
  <c r="I1156" i="8"/>
  <c r="I1152" i="8"/>
  <c r="I1148" i="8"/>
  <c r="I1144" i="8"/>
  <c r="I1140" i="8"/>
  <c r="I1136" i="8"/>
  <c r="I1132" i="8"/>
  <c r="I1128" i="8"/>
  <c r="I1124" i="8"/>
  <c r="I1120" i="8"/>
  <c r="I1116" i="8"/>
  <c r="I1112" i="8"/>
  <c r="I1163" i="8"/>
  <c r="I1159" i="8"/>
  <c r="I1155" i="8"/>
  <c r="I1151" i="8"/>
  <c r="I1147" i="8"/>
  <c r="I1143" i="8"/>
  <c r="I1139" i="8"/>
  <c r="I1135" i="8"/>
  <c r="I1131" i="8"/>
  <c r="I1127" i="8"/>
  <c r="I1123" i="8"/>
  <c r="I1119" i="8"/>
  <c r="I1115" i="8"/>
  <c r="I1111" i="8"/>
  <c r="I1106" i="8"/>
  <c r="I1104" i="8"/>
  <c r="I1102" i="8"/>
  <c r="I1100" i="8"/>
  <c r="I1098" i="8"/>
  <c r="I1096" i="8"/>
  <c r="I1094" i="8"/>
  <c r="I1092" i="8"/>
  <c r="I1090" i="8"/>
  <c r="I1088" i="8"/>
  <c r="I1086" i="8"/>
  <c r="I1084" i="8"/>
  <c r="I1082" i="8"/>
  <c r="I1080" i="8"/>
  <c r="I1078" i="8"/>
  <c r="I1076" i="8"/>
  <c r="I1074" i="8"/>
  <c r="I1072" i="8"/>
  <c r="I1070" i="8"/>
  <c r="I1068" i="8"/>
  <c r="I1066" i="8"/>
  <c r="I1064" i="8"/>
  <c r="I1062" i="8"/>
  <c r="I1060" i="8"/>
  <c r="I1058" i="8"/>
  <c r="I1056" i="8"/>
  <c r="I1054" i="8"/>
  <c r="I1052" i="8"/>
  <c r="I1050" i="8"/>
  <c r="I1048" i="8"/>
  <c r="I1046" i="8"/>
  <c r="I1044" i="8"/>
  <c r="I1042" i="8"/>
  <c r="I1040" i="8"/>
  <c r="I1038" i="8"/>
  <c r="I1036" i="8"/>
  <c r="I1034" i="8"/>
  <c r="I1032" i="8"/>
  <c r="I1030" i="8"/>
  <c r="I1028" i="8"/>
  <c r="I1026" i="8"/>
  <c r="I1024" i="8"/>
  <c r="I1022" i="8"/>
  <c r="I1020" i="8"/>
  <c r="I1018" i="8"/>
  <c r="I1016" i="8"/>
  <c r="I1014" i="8"/>
  <c r="I1012" i="8"/>
  <c r="I1010" i="8"/>
  <c r="I1008" i="8"/>
  <c r="I1006" i="8"/>
  <c r="I1004" i="8"/>
  <c r="I1002" i="8"/>
  <c r="I1000" i="8"/>
  <c r="I998" i="8"/>
  <c r="I996" i="8"/>
  <c r="I994" i="8"/>
  <c r="I992" i="8"/>
  <c r="I990" i="8"/>
  <c r="I988" i="8"/>
  <c r="I986" i="8"/>
  <c r="I984" i="8"/>
  <c r="I982" i="8"/>
  <c r="I980" i="8"/>
  <c r="I978" i="8"/>
  <c r="I976" i="8"/>
  <c r="I974" i="8"/>
  <c r="I972" i="8"/>
  <c r="I970" i="8"/>
  <c r="I968" i="8"/>
  <c r="I966" i="8"/>
  <c r="I964" i="8"/>
  <c r="I962" i="8"/>
  <c r="I960" i="8"/>
  <c r="I958" i="8"/>
  <c r="I956" i="8"/>
  <c r="I954" i="8"/>
  <c r="I952" i="8"/>
  <c r="I950" i="8"/>
  <c r="I948" i="8"/>
  <c r="I946" i="8"/>
  <c r="I944" i="8"/>
  <c r="I942" i="8"/>
  <c r="I940" i="8"/>
  <c r="I938" i="8"/>
  <c r="I936" i="8"/>
  <c r="I934" i="8"/>
  <c r="I932" i="8"/>
  <c r="I930" i="8"/>
  <c r="I928" i="8"/>
  <c r="I926" i="8"/>
  <c r="I924" i="8"/>
  <c r="I922" i="8"/>
  <c r="I920" i="8"/>
  <c r="I918" i="8"/>
  <c r="I916" i="8"/>
  <c r="I914" i="8"/>
  <c r="I912" i="8"/>
  <c r="I910" i="8"/>
  <c r="I908" i="8"/>
  <c r="I906" i="8"/>
  <c r="I904" i="8"/>
  <c r="I902" i="8"/>
  <c r="I900" i="8"/>
  <c r="I898" i="8"/>
  <c r="I896" i="8"/>
  <c r="I894" i="8"/>
  <c r="I892" i="8"/>
  <c r="I890" i="8"/>
  <c r="I888" i="8"/>
  <c r="I886" i="8"/>
  <c r="I884" i="8"/>
  <c r="I882" i="8"/>
  <c r="I880" i="8"/>
  <c r="I878" i="8"/>
  <c r="I876" i="8"/>
  <c r="I874" i="8"/>
  <c r="I872" i="8"/>
  <c r="I870" i="8"/>
  <c r="I868" i="8"/>
  <c r="I866" i="8"/>
  <c r="I864" i="8"/>
  <c r="I862" i="8"/>
  <c r="I860" i="8"/>
  <c r="I858" i="8"/>
  <c r="I856" i="8"/>
  <c r="I854" i="8"/>
  <c r="I852" i="8"/>
  <c r="I850" i="8"/>
  <c r="I848" i="8"/>
  <c r="I846" i="8"/>
  <c r="I844" i="8"/>
  <c r="I842" i="8"/>
  <c r="I840" i="8"/>
  <c r="I838" i="8"/>
  <c r="I836" i="8"/>
  <c r="I834" i="8"/>
  <c r="I832" i="8"/>
  <c r="I830" i="8"/>
  <c r="I828" i="8"/>
  <c r="I826" i="8"/>
  <c r="I824" i="8"/>
  <c r="I822" i="8"/>
  <c r="I820" i="8"/>
  <c r="I818" i="8"/>
  <c r="I816" i="8"/>
  <c r="I814" i="8"/>
  <c r="I812" i="8"/>
  <c r="I810" i="8"/>
  <c r="I808" i="8"/>
  <c r="I806" i="8"/>
  <c r="I804" i="8"/>
  <c r="I802" i="8"/>
  <c r="I800" i="8"/>
  <c r="I798" i="8"/>
  <c r="I796" i="8"/>
  <c r="I794" i="8"/>
  <c r="I792" i="8"/>
  <c r="I790" i="8"/>
  <c r="I788" i="8"/>
  <c r="I786" i="8"/>
  <c r="I784" i="8"/>
  <c r="I782" i="8"/>
  <c r="I780" i="8"/>
  <c r="I778" i="8"/>
  <c r="I776" i="8"/>
  <c r="I774" i="8"/>
  <c r="I772" i="8"/>
  <c r="I770" i="8"/>
  <c r="I768" i="8"/>
  <c r="I766" i="8"/>
  <c r="I764" i="8"/>
  <c r="I762" i="8"/>
  <c r="I760" i="8"/>
  <c r="I758" i="8"/>
  <c r="I756" i="8"/>
  <c r="I754" i="8"/>
  <c r="I752" i="8"/>
  <c r="I750" i="8"/>
  <c r="I748" i="8"/>
  <c r="I746" i="8"/>
  <c r="I730" i="8"/>
  <c r="I726" i="8"/>
  <c r="I722" i="8"/>
  <c r="I718" i="8"/>
  <c r="I714" i="8"/>
  <c r="I712" i="8"/>
  <c r="I711" i="8"/>
  <c r="I710" i="8"/>
  <c r="I709" i="8"/>
  <c r="I708" i="8"/>
  <c r="I707" i="8"/>
  <c r="I706" i="8"/>
  <c r="I705" i="8"/>
  <c r="I704" i="8"/>
  <c r="I703" i="8"/>
  <c r="I702" i="8"/>
  <c r="I701" i="8"/>
  <c r="I700" i="8"/>
  <c r="I699" i="8"/>
  <c r="I698" i="8"/>
  <c r="I697" i="8"/>
  <c r="I696" i="8"/>
  <c r="I695" i="8"/>
  <c r="I694" i="8"/>
  <c r="I693" i="8"/>
  <c r="I692" i="8"/>
  <c r="I691" i="8"/>
  <c r="I690" i="8"/>
  <c r="I689" i="8"/>
  <c r="I688" i="8"/>
  <c r="I687" i="8"/>
  <c r="I686" i="8"/>
  <c r="I685" i="8"/>
  <c r="I684" i="8"/>
  <c r="I683" i="8"/>
  <c r="I682" i="8"/>
  <c r="I681" i="8"/>
  <c r="I680" i="8"/>
  <c r="I679" i="8"/>
  <c r="I678" i="8"/>
  <c r="I677" i="8"/>
  <c r="I676" i="8"/>
  <c r="I675" i="8"/>
  <c r="I674" i="8"/>
  <c r="I673" i="8"/>
  <c r="I672" i="8"/>
  <c r="I671" i="8"/>
  <c r="I670" i="8"/>
  <c r="I669" i="8"/>
  <c r="I668" i="8"/>
  <c r="I667" i="8"/>
  <c r="I666" i="8"/>
  <c r="I665" i="8"/>
  <c r="I664" i="8"/>
  <c r="I663" i="8"/>
  <c r="I662" i="8"/>
  <c r="I661" i="8"/>
  <c r="I660" i="8"/>
  <c r="I659" i="8"/>
  <c r="I658" i="8"/>
  <c r="I657" i="8"/>
  <c r="I656" i="8"/>
  <c r="I655" i="8"/>
  <c r="I654" i="8"/>
  <c r="I653" i="8"/>
  <c r="I652" i="8"/>
  <c r="I651" i="8"/>
  <c r="I650" i="8"/>
  <c r="I649" i="8"/>
  <c r="I648" i="8"/>
  <c r="I647" i="8"/>
  <c r="I646" i="8"/>
  <c r="I645" i="8"/>
  <c r="I644" i="8"/>
  <c r="I643" i="8"/>
  <c r="I642" i="8"/>
  <c r="I641" i="8"/>
  <c r="I640" i="8"/>
  <c r="I639" i="8"/>
  <c r="I638" i="8"/>
  <c r="I637" i="8"/>
  <c r="I636" i="8"/>
  <c r="I635" i="8"/>
  <c r="I634" i="8"/>
  <c r="I633" i="8"/>
  <c r="I632" i="8"/>
  <c r="I631" i="8"/>
  <c r="I630" i="8"/>
  <c r="I629" i="8"/>
  <c r="I628" i="8"/>
  <c r="I627" i="8"/>
  <c r="I626" i="8"/>
  <c r="I625" i="8"/>
  <c r="I624" i="8"/>
  <c r="I623" i="8"/>
  <c r="I622" i="8"/>
  <c r="I621" i="8"/>
  <c r="I620" i="8"/>
  <c r="I619" i="8"/>
  <c r="I618" i="8"/>
  <c r="I617" i="8"/>
  <c r="I616" i="8"/>
  <c r="I615" i="8"/>
  <c r="I614" i="8"/>
  <c r="I613" i="8"/>
  <c r="I612" i="8"/>
  <c r="I611" i="8"/>
  <c r="I610" i="8"/>
  <c r="I609" i="8"/>
  <c r="I608" i="8"/>
  <c r="I607" i="8"/>
  <c r="I606" i="8"/>
  <c r="I605" i="8"/>
  <c r="I604" i="8"/>
  <c r="I603" i="8"/>
  <c r="I602" i="8"/>
  <c r="I601" i="8"/>
  <c r="I600" i="8"/>
  <c r="I599" i="8"/>
  <c r="I598" i="8"/>
  <c r="I597" i="8"/>
  <c r="I596" i="8"/>
  <c r="I595" i="8"/>
  <c r="I594" i="8"/>
  <c r="I593" i="8"/>
  <c r="I592" i="8"/>
  <c r="I591" i="8"/>
  <c r="I590" i="8"/>
  <c r="I589" i="8"/>
  <c r="I588" i="8"/>
  <c r="I587" i="8"/>
  <c r="I586" i="8"/>
  <c r="I585" i="8"/>
  <c r="I584" i="8"/>
  <c r="I583" i="8"/>
  <c r="I582" i="8"/>
  <c r="I581" i="8"/>
  <c r="I580" i="8"/>
  <c r="I579" i="8"/>
  <c r="I578" i="8"/>
  <c r="I577" i="8"/>
  <c r="I576" i="8"/>
  <c r="I575" i="8"/>
  <c r="I574" i="8"/>
  <c r="I573" i="8"/>
  <c r="I572" i="8"/>
  <c r="I571" i="8"/>
  <c r="I570" i="8"/>
  <c r="I569" i="8"/>
  <c r="I568" i="8"/>
  <c r="I567" i="8"/>
  <c r="I566" i="8"/>
  <c r="I565" i="8"/>
  <c r="I564" i="8"/>
  <c r="I563" i="8"/>
  <c r="I562" i="8"/>
  <c r="I561" i="8"/>
  <c r="I560" i="8"/>
  <c r="I559" i="8"/>
  <c r="I558" i="8"/>
  <c r="I557" i="8"/>
  <c r="I556" i="8"/>
  <c r="I555" i="8"/>
  <c r="I554" i="8"/>
  <c r="I553" i="8"/>
  <c r="I552" i="8"/>
  <c r="I551" i="8"/>
  <c r="I550" i="8"/>
  <c r="I549" i="8"/>
  <c r="I548" i="8"/>
  <c r="I547" i="8"/>
  <c r="I546" i="8"/>
  <c r="I545" i="8"/>
  <c r="I544" i="8"/>
  <c r="I543" i="8"/>
  <c r="I542" i="8"/>
  <c r="I541" i="8"/>
  <c r="I540" i="8"/>
  <c r="I539" i="8"/>
  <c r="I538" i="8"/>
  <c r="I537" i="8"/>
  <c r="I536" i="8"/>
  <c r="I535" i="8"/>
  <c r="I534" i="8"/>
  <c r="I533" i="8"/>
  <c r="I532" i="8"/>
  <c r="I531" i="8"/>
  <c r="I530" i="8"/>
  <c r="I529" i="8"/>
  <c r="I528" i="8"/>
  <c r="I527" i="8"/>
  <c r="I526" i="8"/>
  <c r="I525" i="8"/>
  <c r="I524" i="8"/>
  <c r="I523" i="8"/>
  <c r="I522" i="8"/>
  <c r="I521" i="8"/>
  <c r="I520" i="8"/>
  <c r="I519" i="8"/>
  <c r="I518" i="8"/>
  <c r="I517" i="8"/>
  <c r="I516" i="8"/>
  <c r="I515" i="8"/>
  <c r="I514" i="8"/>
  <c r="I513" i="8"/>
  <c r="I512" i="8"/>
  <c r="I511" i="8"/>
  <c r="I510" i="8"/>
  <c r="I509" i="8"/>
  <c r="I508" i="8"/>
  <c r="I507" i="8"/>
  <c r="I506" i="8"/>
  <c r="I505" i="8"/>
  <c r="I504" i="8"/>
  <c r="I503" i="8"/>
  <c r="I502" i="8"/>
  <c r="I501" i="8"/>
  <c r="I500" i="8"/>
  <c r="I499" i="8"/>
  <c r="I498" i="8"/>
  <c r="I497" i="8"/>
  <c r="I496" i="8"/>
  <c r="I495" i="8"/>
  <c r="I494" i="8"/>
  <c r="I493" i="8"/>
  <c r="I492" i="8"/>
  <c r="I491" i="8"/>
  <c r="I490" i="8"/>
  <c r="I489" i="8"/>
  <c r="I488" i="8"/>
  <c r="I487" i="8"/>
  <c r="I486" i="8"/>
  <c r="I485" i="8"/>
  <c r="I484" i="8"/>
  <c r="I483" i="8"/>
  <c r="I482" i="8"/>
  <c r="I481" i="8"/>
  <c r="I480" i="8"/>
  <c r="I479" i="8"/>
  <c r="I478" i="8"/>
  <c r="I477" i="8"/>
  <c r="I476" i="8"/>
  <c r="I475" i="8"/>
  <c r="I474" i="8"/>
  <c r="I473" i="8"/>
  <c r="I472" i="8"/>
  <c r="I471" i="8"/>
  <c r="I470" i="8"/>
  <c r="I469" i="8"/>
  <c r="I468" i="8"/>
  <c r="I467" i="8"/>
  <c r="I466" i="8"/>
  <c r="I465" i="8"/>
  <c r="I464" i="8"/>
  <c r="I463" i="8"/>
  <c r="I462" i="8"/>
  <c r="I461" i="8"/>
  <c r="I460" i="8"/>
  <c r="I459" i="8"/>
  <c r="I458" i="8"/>
  <c r="I457" i="8"/>
  <c r="I456" i="8"/>
  <c r="I455" i="8"/>
  <c r="I454" i="8"/>
  <c r="I453" i="8"/>
  <c r="I452" i="8"/>
  <c r="I451" i="8"/>
  <c r="I450" i="8"/>
  <c r="I449" i="8"/>
  <c r="I448" i="8"/>
  <c r="I447" i="8"/>
  <c r="I446" i="8"/>
  <c r="I445" i="8"/>
  <c r="I444" i="8"/>
  <c r="I443" i="8"/>
  <c r="I442" i="8"/>
  <c r="I441" i="8"/>
  <c r="I440" i="8"/>
  <c r="I439" i="8"/>
  <c r="I438" i="8"/>
  <c r="I437" i="8"/>
  <c r="I436" i="8"/>
  <c r="I435" i="8"/>
  <c r="I434" i="8"/>
  <c r="I433" i="8"/>
  <c r="I432" i="8"/>
  <c r="I431" i="8"/>
  <c r="I430" i="8"/>
  <c r="I429" i="8"/>
  <c r="I428" i="8"/>
  <c r="I427" i="8"/>
  <c r="I426" i="8"/>
  <c r="I425" i="8"/>
  <c r="I424" i="8"/>
  <c r="I423" i="8"/>
  <c r="I422" i="8"/>
  <c r="I421" i="8"/>
  <c r="I420" i="8"/>
  <c r="I419" i="8"/>
  <c r="I418" i="8"/>
  <c r="I417" i="8"/>
  <c r="I416" i="8"/>
  <c r="I415" i="8"/>
  <c r="I414" i="8"/>
  <c r="I413" i="8"/>
  <c r="I412" i="8"/>
  <c r="I411" i="8"/>
  <c r="I410" i="8"/>
  <c r="I409" i="8"/>
  <c r="I408" i="8"/>
  <c r="I407" i="8"/>
  <c r="I406" i="8"/>
  <c r="I405" i="8"/>
  <c r="I404" i="8"/>
  <c r="I403" i="8"/>
  <c r="I402" i="8"/>
  <c r="I401" i="8"/>
  <c r="I400" i="8"/>
  <c r="I399" i="8"/>
  <c r="I398" i="8"/>
  <c r="I397" i="8"/>
  <c r="I396" i="8"/>
  <c r="I395" i="8"/>
  <c r="I394" i="8"/>
  <c r="I393" i="8"/>
  <c r="I392" i="8"/>
  <c r="I391" i="8"/>
  <c r="I390" i="8"/>
  <c r="I389" i="8"/>
  <c r="I388" i="8"/>
  <c r="I387" i="8"/>
  <c r="I386" i="8"/>
  <c r="I385" i="8"/>
  <c r="I384" i="8"/>
  <c r="I383" i="8"/>
  <c r="I382" i="8"/>
  <c r="I381" i="8"/>
  <c r="I380" i="8"/>
  <c r="I379" i="8"/>
  <c r="I378" i="8"/>
  <c r="I377" i="8"/>
  <c r="I376" i="8"/>
  <c r="I375" i="8"/>
  <c r="I374" i="8"/>
  <c r="I373" i="8"/>
  <c r="I367" i="8"/>
  <c r="I363" i="8"/>
  <c r="I359" i="8"/>
  <c r="I355" i="8"/>
  <c r="I351" i="8"/>
  <c r="I347" i="8"/>
  <c r="I343" i="8"/>
  <c r="I339" i="8"/>
  <c r="I335" i="8"/>
  <c r="I331" i="8"/>
  <c r="I327" i="8"/>
  <c r="I323" i="8"/>
  <c r="I319" i="8"/>
  <c r="I315" i="8"/>
  <c r="I311" i="8"/>
  <c r="I307" i="8"/>
  <c r="I303" i="8"/>
  <c r="I299" i="8"/>
  <c r="I295" i="8"/>
  <c r="I291" i="8"/>
  <c r="I287" i="8"/>
  <c r="I283" i="8"/>
  <c r="I279" i="8"/>
  <c r="I275" i="8"/>
  <c r="I271" i="8"/>
  <c r="I267" i="8"/>
  <c r="I263" i="8"/>
  <c r="I259" i="8"/>
  <c r="I255" i="8"/>
  <c r="I251" i="8"/>
  <c r="I247" i="8"/>
  <c r="I243" i="8"/>
  <c r="I239" i="8"/>
  <c r="I733" i="8"/>
  <c r="I729" i="8"/>
  <c r="I725" i="8"/>
  <c r="I721" i="8"/>
  <c r="I717" i="8"/>
  <c r="I366" i="8"/>
  <c r="I362" i="8"/>
  <c r="I358" i="8"/>
  <c r="I354" i="8"/>
  <c r="I350" i="8"/>
  <c r="I346" i="8"/>
  <c r="I342" i="8"/>
  <c r="I338" i="8"/>
  <c r="I334" i="8"/>
  <c r="I330" i="8"/>
  <c r="I326" i="8"/>
  <c r="I322" i="8"/>
  <c r="I318" i="8"/>
  <c r="I314" i="8"/>
  <c r="I310" i="8"/>
  <c r="I306" i="8"/>
  <c r="I302" i="8"/>
  <c r="I298" i="8"/>
  <c r="I294" i="8"/>
  <c r="I290" i="8"/>
  <c r="I286" i="8"/>
  <c r="I282" i="8"/>
  <c r="I278" i="8"/>
  <c r="I274" i="8"/>
  <c r="I270" i="8"/>
  <c r="I266" i="8"/>
  <c r="I262" i="8"/>
  <c r="I258" i="8"/>
  <c r="I254" i="8"/>
  <c r="I250" i="8"/>
  <c r="I246" i="8"/>
  <c r="I242" i="8"/>
  <c r="I238" i="8"/>
  <c r="I732" i="8"/>
  <c r="I728" i="8"/>
  <c r="I724" i="8"/>
  <c r="I720" i="8"/>
  <c r="I716" i="8"/>
  <c r="I365" i="8"/>
  <c r="I361" i="8"/>
  <c r="I357" i="8"/>
  <c r="I353" i="8"/>
  <c r="I349" i="8"/>
  <c r="I345" i="8"/>
  <c r="I341" i="8"/>
  <c r="I337" i="8"/>
  <c r="I333" i="8"/>
  <c r="I329" i="8"/>
  <c r="I325" i="8"/>
  <c r="I321" i="8"/>
  <c r="I317" i="8"/>
  <c r="I313" i="8"/>
  <c r="I309" i="8"/>
  <c r="I305" i="8"/>
  <c r="I301" i="8"/>
  <c r="I297" i="8"/>
  <c r="I293" i="8"/>
  <c r="I289" i="8"/>
  <c r="I285" i="8"/>
  <c r="I281" i="8"/>
  <c r="I277" i="8"/>
  <c r="I273" i="8"/>
  <c r="I269" i="8"/>
  <c r="I265" i="8"/>
  <c r="I261" i="8"/>
  <c r="I257" i="8"/>
  <c r="I253" i="8"/>
  <c r="I249" i="8"/>
  <c r="I245" i="8"/>
  <c r="I241" i="8"/>
  <c r="I237" i="8"/>
  <c r="I742" i="8"/>
  <c r="I731" i="8"/>
  <c r="I727" i="8"/>
  <c r="I723" i="8"/>
  <c r="I719" i="8"/>
  <c r="I715" i="8"/>
  <c r="I713" i="8"/>
  <c r="I368" i="8"/>
  <c r="I364" i="8"/>
  <c r="I360" i="8"/>
  <c r="I356" i="8"/>
  <c r="I352" i="8"/>
  <c r="I348" i="8"/>
  <c r="I344" i="8"/>
  <c r="I340" i="8"/>
  <c r="I336" i="8"/>
  <c r="I332" i="8"/>
  <c r="I328" i="8"/>
  <c r="I324" i="8"/>
  <c r="I320" i="8"/>
  <c r="I316" i="8"/>
  <c r="I312" i="8"/>
  <c r="I308" i="8"/>
  <c r="I304" i="8"/>
  <c r="I300" i="8"/>
  <c r="I296" i="8"/>
  <c r="I292" i="8"/>
  <c r="I288" i="8"/>
  <c r="I284" i="8"/>
  <c r="I280" i="8"/>
  <c r="I276" i="8"/>
  <c r="I272" i="8"/>
  <c r="I268" i="8"/>
  <c r="I264" i="8"/>
  <c r="I260" i="8"/>
  <c r="I256" i="8"/>
  <c r="I252" i="8"/>
  <c r="I248" i="8"/>
  <c r="I244" i="8"/>
  <c r="I240" i="8"/>
  <c r="I236" i="8"/>
  <c r="E9" i="8"/>
  <c r="I9" i="8"/>
  <c r="D10" i="8"/>
  <c r="G10" i="8" s="1"/>
  <c r="T10" i="8"/>
  <c r="E13" i="8"/>
  <c r="I13" i="8"/>
  <c r="D14" i="8"/>
  <c r="G14" i="8" s="1"/>
  <c r="T14" i="8"/>
  <c r="E17" i="8"/>
  <c r="I17" i="8"/>
  <c r="D18" i="8"/>
  <c r="G18" i="8" s="1"/>
  <c r="T18" i="8"/>
  <c r="E21" i="8"/>
  <c r="I21" i="8"/>
  <c r="D22" i="8"/>
  <c r="G22" i="8" s="1"/>
  <c r="T22" i="8"/>
  <c r="E25" i="8"/>
  <c r="I25" i="8"/>
  <c r="D26" i="8"/>
  <c r="G26" i="8" s="1"/>
  <c r="T26" i="8"/>
  <c r="E29" i="8"/>
  <c r="I29" i="8"/>
  <c r="D30" i="8"/>
  <c r="G30" i="8" s="1"/>
  <c r="T30" i="8"/>
  <c r="E33" i="8"/>
  <c r="I33" i="8"/>
  <c r="D34" i="8"/>
  <c r="G34" i="8" s="1"/>
  <c r="T34" i="8"/>
  <c r="E37" i="8"/>
  <c r="I37" i="8"/>
  <c r="D38" i="8"/>
  <c r="G38" i="8" s="1"/>
  <c r="T38" i="8"/>
  <c r="E41" i="8"/>
  <c r="I41" i="8"/>
  <c r="D42" i="8"/>
  <c r="G42" i="8" s="1"/>
  <c r="T42" i="8"/>
  <c r="E45" i="8"/>
  <c r="I45" i="8"/>
  <c r="D46" i="8"/>
  <c r="G46" i="8" s="1"/>
  <c r="T46" i="8"/>
  <c r="E49" i="8"/>
  <c r="I49" i="8"/>
  <c r="D50" i="8"/>
  <c r="G50" i="8" s="1"/>
  <c r="T50" i="8"/>
  <c r="E53" i="8"/>
  <c r="I53" i="8"/>
  <c r="D54" i="8"/>
  <c r="G54" i="8" s="1"/>
  <c r="T54" i="8"/>
  <c r="E57" i="8"/>
  <c r="I57" i="8"/>
  <c r="D58" i="8"/>
  <c r="G58" i="8" s="1"/>
  <c r="T58" i="8"/>
  <c r="E61" i="8"/>
  <c r="I61" i="8"/>
  <c r="D62" i="8"/>
  <c r="G62" i="8" s="1"/>
  <c r="T62" i="8"/>
  <c r="E65" i="8"/>
  <c r="I65" i="8"/>
  <c r="D66" i="8"/>
  <c r="G66" i="8" s="1"/>
  <c r="T66" i="8"/>
  <c r="E69" i="8"/>
  <c r="I69" i="8"/>
  <c r="D70" i="8"/>
  <c r="G70" i="8" s="1"/>
  <c r="T70" i="8"/>
  <c r="E73" i="8"/>
  <c r="I73" i="8"/>
  <c r="D74" i="8"/>
  <c r="G74" i="8" s="1"/>
  <c r="T74" i="8"/>
  <c r="E77" i="8"/>
  <c r="I77" i="8"/>
  <c r="D78" i="8"/>
  <c r="G78" i="8" s="1"/>
  <c r="T78" i="8"/>
  <c r="E81" i="8"/>
  <c r="I81" i="8"/>
  <c r="D82" i="8"/>
  <c r="G82" i="8" s="1"/>
  <c r="T82" i="8"/>
  <c r="E85" i="8"/>
  <c r="I85" i="8"/>
  <c r="D86" i="8"/>
  <c r="G86" i="8" s="1"/>
  <c r="T86" i="8"/>
  <c r="E89" i="8"/>
  <c r="I89" i="8"/>
  <c r="D90" i="8"/>
  <c r="G90" i="8" s="1"/>
  <c r="T90" i="8"/>
  <c r="E93" i="8"/>
  <c r="I93" i="8"/>
  <c r="D94" i="8"/>
  <c r="G94" i="8" s="1"/>
  <c r="T94" i="8"/>
  <c r="E97" i="8"/>
  <c r="I97" i="8"/>
  <c r="D98" i="8"/>
  <c r="G98" i="8" s="1"/>
  <c r="T98" i="8"/>
  <c r="E101" i="8"/>
  <c r="I101" i="8"/>
  <c r="D102" i="8"/>
  <c r="G102" i="8" s="1"/>
  <c r="T102" i="8"/>
  <c r="E105" i="8"/>
  <c r="I105" i="8"/>
  <c r="D106" i="8"/>
  <c r="G106" i="8" s="1"/>
  <c r="T106" i="8"/>
  <c r="E109" i="8"/>
  <c r="I109" i="8"/>
  <c r="D110" i="8"/>
  <c r="G110" i="8" s="1"/>
  <c r="T110" i="8"/>
  <c r="E113" i="8"/>
  <c r="I113" i="8"/>
  <c r="D114" i="8"/>
  <c r="G114" i="8" s="1"/>
  <c r="T114" i="8"/>
  <c r="E117" i="8"/>
  <c r="I117" i="8"/>
  <c r="D118" i="8"/>
  <c r="G118" i="8" s="1"/>
  <c r="T118" i="8"/>
  <c r="E121" i="8"/>
  <c r="I121" i="8"/>
  <c r="D122" i="8"/>
  <c r="G122" i="8" s="1"/>
  <c r="T122" i="8"/>
  <c r="E125" i="8"/>
  <c r="I125" i="8"/>
  <c r="D126" i="8"/>
  <c r="G126" i="8" s="1"/>
  <c r="T126" i="8"/>
  <c r="E129" i="8"/>
  <c r="I129" i="8"/>
  <c r="D130" i="8"/>
  <c r="G130" i="8" s="1"/>
  <c r="T130" i="8"/>
  <c r="E133" i="8"/>
  <c r="I133" i="8"/>
  <c r="D134" i="8"/>
  <c r="G134" i="8" s="1"/>
  <c r="T134" i="8"/>
  <c r="E137" i="8"/>
  <c r="I137" i="8"/>
  <c r="D138" i="8"/>
  <c r="G138" i="8" s="1"/>
  <c r="T138" i="8"/>
  <c r="E141" i="8"/>
  <c r="I141" i="8"/>
  <c r="D142" i="8"/>
  <c r="G142" i="8" s="1"/>
  <c r="T142" i="8"/>
  <c r="E145" i="8"/>
  <c r="I145" i="8"/>
  <c r="D146" i="8"/>
  <c r="G146" i="8" s="1"/>
  <c r="T146" i="8"/>
  <c r="E149" i="8"/>
  <c r="I149" i="8"/>
  <c r="D150" i="8"/>
  <c r="G150" i="8" s="1"/>
  <c r="T150" i="8"/>
  <c r="E153" i="8"/>
  <c r="I153" i="8"/>
  <c r="D154" i="8"/>
  <c r="G154" i="8" s="1"/>
  <c r="T154" i="8"/>
  <c r="E157" i="8"/>
  <c r="I157" i="8"/>
  <c r="D158" i="8"/>
  <c r="G158" i="8" s="1"/>
  <c r="T158" i="8"/>
  <c r="E161" i="8"/>
  <c r="I161" i="8"/>
  <c r="D162" i="8"/>
  <c r="G162" i="8" s="1"/>
  <c r="T162" i="8"/>
  <c r="E165" i="8"/>
  <c r="I165" i="8"/>
  <c r="D166" i="8"/>
  <c r="G166" i="8" s="1"/>
  <c r="T166" i="8"/>
  <c r="E169" i="8"/>
  <c r="I169" i="8"/>
  <c r="D170" i="8"/>
  <c r="G170" i="8" s="1"/>
  <c r="T170" i="8"/>
  <c r="E173" i="8"/>
  <c r="I173" i="8"/>
  <c r="D174" i="8"/>
  <c r="G174" i="8" s="1"/>
  <c r="T174" i="8"/>
  <c r="E177" i="8"/>
  <c r="I177" i="8"/>
  <c r="D178" i="8"/>
  <c r="G178" i="8" s="1"/>
  <c r="T178" i="8"/>
  <c r="E181" i="8"/>
  <c r="I181" i="8"/>
  <c r="D182" i="8"/>
  <c r="G182" i="8" s="1"/>
  <c r="T182" i="8"/>
  <c r="E185" i="8"/>
  <c r="I185" i="8"/>
  <c r="D186" i="8"/>
  <c r="G186" i="8" s="1"/>
  <c r="T186" i="8"/>
  <c r="E189" i="8"/>
  <c r="I189" i="8"/>
  <c r="D190" i="8"/>
  <c r="G190" i="8" s="1"/>
  <c r="T190" i="8"/>
  <c r="E193" i="8"/>
  <c r="I193" i="8"/>
  <c r="D194" i="8"/>
  <c r="G194" i="8" s="1"/>
  <c r="T194" i="8"/>
  <c r="E197" i="8"/>
  <c r="I197" i="8"/>
  <c r="D198" i="8"/>
  <c r="G198" i="8" s="1"/>
  <c r="T198" i="8"/>
  <c r="E201" i="8"/>
  <c r="I201" i="8"/>
  <c r="D202" i="8"/>
  <c r="G202" i="8" s="1"/>
  <c r="T202" i="8"/>
  <c r="E205" i="8"/>
  <c r="I205" i="8"/>
  <c r="D206" i="8"/>
  <c r="G206" i="8" s="1"/>
  <c r="T206" i="8"/>
  <c r="E209" i="8"/>
  <c r="I209" i="8"/>
  <c r="D210" i="8"/>
  <c r="G210" i="8" s="1"/>
  <c r="T210" i="8"/>
  <c r="E213" i="8"/>
  <c r="I213" i="8"/>
  <c r="D214" i="8"/>
  <c r="G214" i="8" s="1"/>
  <c r="T214" i="8"/>
  <c r="E217" i="8"/>
  <c r="I217" i="8"/>
  <c r="D218" i="8"/>
  <c r="G218" i="8" s="1"/>
  <c r="T218" i="8"/>
  <c r="E221" i="8"/>
  <c r="I221" i="8"/>
  <c r="D222" i="8"/>
  <c r="G222" i="8" s="1"/>
  <c r="T222" i="8"/>
  <c r="E225" i="8"/>
  <c r="I225" i="8"/>
  <c r="D226" i="8"/>
  <c r="G226" i="8" s="1"/>
  <c r="T226" i="8"/>
  <c r="E229" i="8"/>
  <c r="I229" i="8"/>
  <c r="D230" i="8"/>
  <c r="G230" i="8" s="1"/>
  <c r="T230" i="8"/>
  <c r="E233" i="8"/>
  <c r="I233" i="8"/>
  <c r="D234" i="8"/>
  <c r="G234" i="8" s="1"/>
  <c r="T234" i="8"/>
  <c r="I235" i="8"/>
  <c r="F742" i="8"/>
  <c r="G742" i="8"/>
  <c r="Z4" i="9"/>
  <c r="AB3" i="9"/>
  <c r="U373" i="9" s="1"/>
  <c r="E1471" i="9"/>
  <c r="E1467" i="9"/>
  <c r="E1463" i="9"/>
  <c r="E1459" i="9"/>
  <c r="E1455" i="9"/>
  <c r="E1451" i="9"/>
  <c r="E1447" i="9"/>
  <c r="E1443" i="9"/>
  <c r="E1439" i="9"/>
  <c r="E1435" i="9"/>
  <c r="E1431" i="9"/>
  <c r="E1427" i="9"/>
  <c r="E1423" i="9"/>
  <c r="E1419" i="9"/>
  <c r="E1415" i="9"/>
  <c r="E1411" i="9"/>
  <c r="E1407" i="9"/>
  <c r="E1403" i="9"/>
  <c r="E1399" i="9"/>
  <c r="E1395" i="9"/>
  <c r="E1391" i="9"/>
  <c r="E1387" i="9"/>
  <c r="E1383" i="9"/>
  <c r="E1379" i="9"/>
  <c r="E1375" i="9"/>
  <c r="E1470" i="9"/>
  <c r="E1466" i="9"/>
  <c r="E1462" i="9"/>
  <c r="E1458" i="9"/>
  <c r="E1454" i="9"/>
  <c r="E1450" i="9"/>
  <c r="E1446" i="9"/>
  <c r="E1442" i="9"/>
  <c r="E1438" i="9"/>
  <c r="E1434" i="9"/>
  <c r="E1430" i="9"/>
  <c r="E1426" i="9"/>
  <c r="E1422" i="9"/>
  <c r="E1418" i="9"/>
  <c r="E1414" i="9"/>
  <c r="E1410" i="9"/>
  <c r="E1406" i="9"/>
  <c r="E1402" i="9"/>
  <c r="E1398" i="9"/>
  <c r="E1394" i="9"/>
  <c r="E1390" i="9"/>
  <c r="E1386" i="9"/>
  <c r="E1382" i="9"/>
  <c r="E1378" i="9"/>
  <c r="E1469" i="9"/>
  <c r="E1465" i="9"/>
  <c r="E1461" i="9"/>
  <c r="E1457" i="9"/>
  <c r="E1453" i="9"/>
  <c r="E1449" i="9"/>
  <c r="E1445" i="9"/>
  <c r="E1441" i="9"/>
  <c r="E1437" i="9"/>
  <c r="E1433" i="9"/>
  <c r="E1429" i="9"/>
  <c r="E1425" i="9"/>
  <c r="E1421" i="9"/>
  <c r="E1417" i="9"/>
  <c r="E1413" i="9"/>
  <c r="E1409" i="9"/>
  <c r="E1405" i="9"/>
  <c r="E1401" i="9"/>
  <c r="E1397" i="9"/>
  <c r="E1393" i="9"/>
  <c r="E1389" i="9"/>
  <c r="E1385" i="9"/>
  <c r="E1381" i="9"/>
  <c r="E1377" i="9"/>
  <c r="E1468" i="9"/>
  <c r="E1464" i="9"/>
  <c r="E1460" i="9"/>
  <c r="E1456" i="9"/>
  <c r="E1452" i="9"/>
  <c r="E1448" i="9"/>
  <c r="E1444" i="9"/>
  <c r="E1440" i="9"/>
  <c r="E1436" i="9"/>
  <c r="E1432" i="9"/>
  <c r="E1428" i="9"/>
  <c r="E1424" i="9"/>
  <c r="E1420" i="9"/>
  <c r="E1416" i="9"/>
  <c r="E1412" i="9"/>
  <c r="E1408" i="9"/>
  <c r="E1404" i="9"/>
  <c r="E1400" i="9"/>
  <c r="E1396" i="9"/>
  <c r="E1392" i="9"/>
  <c r="E1388" i="9"/>
  <c r="E1384" i="9"/>
  <c r="E1380" i="9"/>
  <c r="E1376" i="9"/>
  <c r="E1374" i="9"/>
  <c r="E1370" i="9"/>
  <c r="E1366" i="9"/>
  <c r="E1362" i="9"/>
  <c r="E1358" i="9"/>
  <c r="E1354" i="9"/>
  <c r="E1350" i="9"/>
  <c r="E1346" i="9"/>
  <c r="E1342" i="9"/>
  <c r="E1338" i="9"/>
  <c r="E1334" i="9"/>
  <c r="E1330" i="9"/>
  <c r="E1326" i="9"/>
  <c r="E1322" i="9"/>
  <c r="E1318" i="9"/>
  <c r="E1314" i="9"/>
  <c r="E1310" i="9"/>
  <c r="E1306" i="9"/>
  <c r="E1302" i="9"/>
  <c r="E1298" i="9"/>
  <c r="E1294" i="9"/>
  <c r="E1290" i="9"/>
  <c r="E1286" i="9"/>
  <c r="E1282" i="9"/>
  <c r="E1278" i="9"/>
  <c r="E1373" i="9"/>
  <c r="E1369" i="9"/>
  <c r="E1365" i="9"/>
  <c r="E1361" i="9"/>
  <c r="E1357" i="9"/>
  <c r="E1353" i="9"/>
  <c r="E1349" i="9"/>
  <c r="E1345" i="9"/>
  <c r="E1341" i="9"/>
  <c r="E1337" i="9"/>
  <c r="E1333" i="9"/>
  <c r="E1329" i="9"/>
  <c r="E1325" i="9"/>
  <c r="E1321" i="9"/>
  <c r="E1317" i="9"/>
  <c r="E1313" i="9"/>
  <c r="E1309" i="9"/>
  <c r="E1305" i="9"/>
  <c r="E1301" i="9"/>
  <c r="E1297" i="9"/>
  <c r="E1293" i="9"/>
  <c r="E1289" i="9"/>
  <c r="E1285" i="9"/>
  <c r="E1281" i="9"/>
  <c r="E1372" i="9"/>
  <c r="E1368" i="9"/>
  <c r="E1364" i="9"/>
  <c r="E1360" i="9"/>
  <c r="E1356" i="9"/>
  <c r="E1352" i="9"/>
  <c r="E1348" i="9"/>
  <c r="E1344" i="9"/>
  <c r="E1340" i="9"/>
  <c r="E1336" i="9"/>
  <c r="E1332" i="9"/>
  <c r="E1328" i="9"/>
  <c r="E1324" i="9"/>
  <c r="E1320" i="9"/>
  <c r="E1316" i="9"/>
  <c r="E1312" i="9"/>
  <c r="E1308" i="9"/>
  <c r="E1304" i="9"/>
  <c r="E1300" i="9"/>
  <c r="E1296" i="9"/>
  <c r="E1292" i="9"/>
  <c r="E1288" i="9"/>
  <c r="E1284" i="9"/>
  <c r="E1280" i="9"/>
  <c r="E1371" i="9"/>
  <c r="E1367" i="9"/>
  <c r="E1363" i="9"/>
  <c r="E1359" i="9"/>
  <c r="E1355" i="9"/>
  <c r="E1351" i="9"/>
  <c r="E1347" i="9"/>
  <c r="E1343" i="9"/>
  <c r="E1339" i="9"/>
  <c r="E1335" i="9"/>
  <c r="E1331" i="9"/>
  <c r="E1327" i="9"/>
  <c r="E1323" i="9"/>
  <c r="E1319" i="9"/>
  <c r="E1315" i="9"/>
  <c r="E1311" i="9"/>
  <c r="E1307" i="9"/>
  <c r="E1303" i="9"/>
  <c r="E1299" i="9"/>
  <c r="E1295" i="9"/>
  <c r="E1291" i="9"/>
  <c r="E1287" i="9"/>
  <c r="E1283" i="9"/>
  <c r="E1279" i="9"/>
  <c r="E1274" i="9"/>
  <c r="E1270" i="9"/>
  <c r="E1266" i="9"/>
  <c r="E1262" i="9"/>
  <c r="E1258" i="9"/>
  <c r="E1254" i="9"/>
  <c r="E1250" i="9"/>
  <c r="E1246" i="9"/>
  <c r="E1242" i="9"/>
  <c r="E1238" i="9"/>
  <c r="E1234" i="9"/>
  <c r="E1230" i="9"/>
  <c r="E1226" i="9"/>
  <c r="E1222" i="9"/>
  <c r="E1218" i="9"/>
  <c r="E1214" i="9"/>
  <c r="E1210" i="9"/>
  <c r="E1206" i="9"/>
  <c r="E1202" i="9"/>
  <c r="E1198" i="9"/>
  <c r="E1194" i="9"/>
  <c r="E1190" i="9"/>
  <c r="E1186" i="9"/>
  <c r="E1182" i="9"/>
  <c r="E1178" i="9"/>
  <c r="E1174" i="9"/>
  <c r="E1170" i="9"/>
  <c r="E1166" i="9"/>
  <c r="E1162" i="9"/>
  <c r="E1158" i="9"/>
  <c r="E1154" i="9"/>
  <c r="E1150" i="9"/>
  <c r="E1146" i="9"/>
  <c r="E1142" i="9"/>
  <c r="E1138" i="9"/>
  <c r="E1134" i="9"/>
  <c r="E1130" i="9"/>
  <c r="E1126" i="9"/>
  <c r="E1122" i="9"/>
  <c r="E1118" i="9"/>
  <c r="E1114" i="9"/>
  <c r="E1277" i="9"/>
  <c r="E1273" i="9"/>
  <c r="E1269" i="9"/>
  <c r="E1265" i="9"/>
  <c r="E1261" i="9"/>
  <c r="E1257" i="9"/>
  <c r="E1253" i="9"/>
  <c r="E1249" i="9"/>
  <c r="E1245" i="9"/>
  <c r="E1241" i="9"/>
  <c r="E1237" i="9"/>
  <c r="E1233" i="9"/>
  <c r="E1229" i="9"/>
  <c r="E1225" i="9"/>
  <c r="E1221" i="9"/>
  <c r="E1217" i="9"/>
  <c r="E1213" i="9"/>
  <c r="E1209" i="9"/>
  <c r="E1205" i="9"/>
  <c r="E1201" i="9"/>
  <c r="E1197" i="9"/>
  <c r="E1193" i="9"/>
  <c r="E1189" i="9"/>
  <c r="E1185" i="9"/>
  <c r="E1181" i="9"/>
  <c r="E1177" i="9"/>
  <c r="E1173" i="9"/>
  <c r="E1169" i="9"/>
  <c r="E1165" i="9"/>
  <c r="E1161" i="9"/>
  <c r="E1157" i="9"/>
  <c r="E1153" i="9"/>
  <c r="E1149" i="9"/>
  <c r="E1145" i="9"/>
  <c r="E1141" i="9"/>
  <c r="E1137" i="9"/>
  <c r="E1133" i="9"/>
  <c r="E1129" i="9"/>
  <c r="E1125" i="9"/>
  <c r="E1121" i="9"/>
  <c r="E1117" i="9"/>
  <c r="E1113" i="9"/>
  <c r="E1105" i="9"/>
  <c r="E1103" i="9"/>
  <c r="E1101" i="9"/>
  <c r="E1099" i="9"/>
  <c r="E1097" i="9"/>
  <c r="E1095" i="9"/>
  <c r="E1093" i="9"/>
  <c r="E1091" i="9"/>
  <c r="E1089" i="9"/>
  <c r="E1087" i="9"/>
  <c r="E1085" i="9"/>
  <c r="E1083" i="9"/>
  <c r="E1276" i="9"/>
  <c r="E1272" i="9"/>
  <c r="E1268" i="9"/>
  <c r="E1264" i="9"/>
  <c r="E1260" i="9"/>
  <c r="E1256" i="9"/>
  <c r="E1252" i="9"/>
  <c r="E1248" i="9"/>
  <c r="E1244" i="9"/>
  <c r="E1240" i="9"/>
  <c r="E1236" i="9"/>
  <c r="E1232" i="9"/>
  <c r="E1228" i="9"/>
  <c r="E1224" i="9"/>
  <c r="E1220" i="9"/>
  <c r="E1216" i="9"/>
  <c r="E1212" i="9"/>
  <c r="E1208" i="9"/>
  <c r="E1204" i="9"/>
  <c r="E1200" i="9"/>
  <c r="E1196" i="9"/>
  <c r="E1192" i="9"/>
  <c r="E1188" i="9"/>
  <c r="E1184" i="9"/>
  <c r="E1180" i="9"/>
  <c r="E1176" i="9"/>
  <c r="E1172" i="9"/>
  <c r="E1168" i="9"/>
  <c r="E1164" i="9"/>
  <c r="E1160" i="9"/>
  <c r="E1156" i="9"/>
  <c r="E1152" i="9"/>
  <c r="E1148" i="9"/>
  <c r="E1144" i="9"/>
  <c r="E1140" i="9"/>
  <c r="E1136" i="9"/>
  <c r="E1132" i="9"/>
  <c r="E1128" i="9"/>
  <c r="E1124" i="9"/>
  <c r="E1120" i="9"/>
  <c r="E1116" i="9"/>
  <c r="E1112" i="9"/>
  <c r="E1275" i="9"/>
  <c r="E1271" i="9"/>
  <c r="E1267" i="9"/>
  <c r="E1263" i="9"/>
  <c r="E1259" i="9"/>
  <c r="E1255" i="9"/>
  <c r="E1251" i="9"/>
  <c r="E1247" i="9"/>
  <c r="E1243" i="9"/>
  <c r="E1239" i="9"/>
  <c r="E1235" i="9"/>
  <c r="E1231" i="9"/>
  <c r="E1227" i="9"/>
  <c r="E1223" i="9"/>
  <c r="E1219" i="9"/>
  <c r="E1215" i="9"/>
  <c r="E1211" i="9"/>
  <c r="E1207" i="9"/>
  <c r="E1203" i="9"/>
  <c r="E1199" i="9"/>
  <c r="E1195" i="9"/>
  <c r="E1191" i="9"/>
  <c r="E1187" i="9"/>
  <c r="E1183" i="9"/>
  <c r="E1179" i="9"/>
  <c r="E1175" i="9"/>
  <c r="E1171" i="9"/>
  <c r="E1167" i="9"/>
  <c r="E1163" i="9"/>
  <c r="E1159" i="9"/>
  <c r="E1155" i="9"/>
  <c r="E1151" i="9"/>
  <c r="E1147" i="9"/>
  <c r="E1143" i="9"/>
  <c r="E1139" i="9"/>
  <c r="E1135" i="9"/>
  <c r="E1131" i="9"/>
  <c r="E1127" i="9"/>
  <c r="E1123" i="9"/>
  <c r="E1119" i="9"/>
  <c r="E1115" i="9"/>
  <c r="E1111" i="9"/>
  <c r="E1106" i="9"/>
  <c r="E1104" i="9"/>
  <c r="E1102" i="9"/>
  <c r="E1100" i="9"/>
  <c r="E1098" i="9"/>
  <c r="E1096" i="9"/>
  <c r="E1094" i="9"/>
  <c r="E1092" i="9"/>
  <c r="E1090" i="9"/>
  <c r="E1088" i="9"/>
  <c r="E1086" i="9"/>
  <c r="E1084" i="9"/>
  <c r="E1080" i="9"/>
  <c r="E1078" i="9"/>
  <c r="E1076" i="9"/>
  <c r="E1074" i="9"/>
  <c r="E1072" i="9"/>
  <c r="E1070" i="9"/>
  <c r="E1068" i="9"/>
  <c r="E1066" i="9"/>
  <c r="E1064" i="9"/>
  <c r="E1062" i="9"/>
  <c r="E1060" i="9"/>
  <c r="E1058" i="9"/>
  <c r="E1056" i="9"/>
  <c r="E1054" i="9"/>
  <c r="E1052" i="9"/>
  <c r="E1050" i="9"/>
  <c r="E1048" i="9"/>
  <c r="E1046" i="9"/>
  <c r="E1044" i="9"/>
  <c r="E1042" i="9"/>
  <c r="E1040" i="9"/>
  <c r="E1038" i="9"/>
  <c r="E1036" i="9"/>
  <c r="E1034" i="9"/>
  <c r="E1032" i="9"/>
  <c r="E1030" i="9"/>
  <c r="E1028" i="9"/>
  <c r="E1026" i="9"/>
  <c r="E1024" i="9"/>
  <c r="E1022" i="9"/>
  <c r="E1020" i="9"/>
  <c r="E1018" i="9"/>
  <c r="E1016" i="9"/>
  <c r="E1014" i="9"/>
  <c r="E1012" i="9"/>
  <c r="E1010" i="9"/>
  <c r="E1008" i="9"/>
  <c r="E1006" i="9"/>
  <c r="E1004" i="9"/>
  <c r="E1002" i="9"/>
  <c r="E1000" i="9"/>
  <c r="E998" i="9"/>
  <c r="E996" i="9"/>
  <c r="E994" i="9"/>
  <c r="E992" i="9"/>
  <c r="E990" i="9"/>
  <c r="E988" i="9"/>
  <c r="E986" i="9"/>
  <c r="E984" i="9"/>
  <c r="E982" i="9"/>
  <c r="E980" i="9"/>
  <c r="E978" i="9"/>
  <c r="E976" i="9"/>
  <c r="E974" i="9"/>
  <c r="E972" i="9"/>
  <c r="E970" i="9"/>
  <c r="E968" i="9"/>
  <c r="E966" i="9"/>
  <c r="E964" i="9"/>
  <c r="E962" i="9"/>
  <c r="E960" i="9"/>
  <c r="E958" i="9"/>
  <c r="E956" i="9"/>
  <c r="E954" i="9"/>
  <c r="E952" i="9"/>
  <c r="E950" i="9"/>
  <c r="E948" i="9"/>
  <c r="E946" i="9"/>
  <c r="E944" i="9"/>
  <c r="E942" i="9"/>
  <c r="E940" i="9"/>
  <c r="E938" i="9"/>
  <c r="E936" i="9"/>
  <c r="E934" i="9"/>
  <c r="E932" i="9"/>
  <c r="E930" i="9"/>
  <c r="E928" i="9"/>
  <c r="E926" i="9"/>
  <c r="E924" i="9"/>
  <c r="E922" i="9"/>
  <c r="E920" i="9"/>
  <c r="E918" i="9"/>
  <c r="E916" i="9"/>
  <c r="E914" i="9"/>
  <c r="E912" i="9"/>
  <c r="E1082" i="9"/>
  <c r="E1081" i="9"/>
  <c r="E1079" i="9"/>
  <c r="E1077" i="9"/>
  <c r="E1075" i="9"/>
  <c r="E1073" i="9"/>
  <c r="E1071" i="9"/>
  <c r="E1069" i="9"/>
  <c r="E1067" i="9"/>
  <c r="E1065" i="9"/>
  <c r="E1063" i="9"/>
  <c r="E1061" i="9"/>
  <c r="E1059" i="9"/>
  <c r="E1057" i="9"/>
  <c r="E1055" i="9"/>
  <c r="E1053" i="9"/>
  <c r="E1051" i="9"/>
  <c r="E1049" i="9"/>
  <c r="E1047" i="9"/>
  <c r="E1045" i="9"/>
  <c r="E1043" i="9"/>
  <c r="E1041" i="9"/>
  <c r="E1039" i="9"/>
  <c r="E1037" i="9"/>
  <c r="E1035" i="9"/>
  <c r="E1033" i="9"/>
  <c r="E1031" i="9"/>
  <c r="E1029" i="9"/>
  <c r="E1027" i="9"/>
  <c r="E1025" i="9"/>
  <c r="E1023" i="9"/>
  <c r="E1021" i="9"/>
  <c r="E1019" i="9"/>
  <c r="E1017" i="9"/>
  <c r="E1015" i="9"/>
  <c r="E1013" i="9"/>
  <c r="E1011" i="9"/>
  <c r="E1009" i="9"/>
  <c r="E1007" i="9"/>
  <c r="E1005" i="9"/>
  <c r="E1003" i="9"/>
  <c r="E1001" i="9"/>
  <c r="E999" i="9"/>
  <c r="E997" i="9"/>
  <c r="E995" i="9"/>
  <c r="E993" i="9"/>
  <c r="E991" i="9"/>
  <c r="E989" i="9"/>
  <c r="E987" i="9"/>
  <c r="E985" i="9"/>
  <c r="E983" i="9"/>
  <c r="E981" i="9"/>
  <c r="E979" i="9"/>
  <c r="E977" i="9"/>
  <c r="E975" i="9"/>
  <c r="E973" i="9"/>
  <c r="E971" i="9"/>
  <c r="E969" i="9"/>
  <c r="E967" i="9"/>
  <c r="E965" i="9"/>
  <c r="E963" i="9"/>
  <c r="E961" i="9"/>
  <c r="E959" i="9"/>
  <c r="E957" i="9"/>
  <c r="E955" i="9"/>
  <c r="E953" i="9"/>
  <c r="E951" i="9"/>
  <c r="E949" i="9"/>
  <c r="E947" i="9"/>
  <c r="E945" i="9"/>
  <c r="E943" i="9"/>
  <c r="E941" i="9"/>
  <c r="E939" i="9"/>
  <c r="E937" i="9"/>
  <c r="E935" i="9"/>
  <c r="E933" i="9"/>
  <c r="E931" i="9"/>
  <c r="E929" i="9"/>
  <c r="E927" i="9"/>
  <c r="E925" i="9"/>
  <c r="E923" i="9"/>
  <c r="E921" i="9"/>
  <c r="E919" i="9"/>
  <c r="E917" i="9"/>
  <c r="E915" i="9"/>
  <c r="E913" i="9"/>
  <c r="E750" i="9"/>
  <c r="E910" i="9"/>
  <c r="E908" i="9"/>
  <c r="E906" i="9"/>
  <c r="E904" i="9"/>
  <c r="E902" i="9"/>
  <c r="E900" i="9"/>
  <c r="E898" i="9"/>
  <c r="E896" i="9"/>
  <c r="E894" i="9"/>
  <c r="E892" i="9"/>
  <c r="E890" i="9"/>
  <c r="E888" i="9"/>
  <c r="E886" i="9"/>
  <c r="E884" i="9"/>
  <c r="E882" i="9"/>
  <c r="E880" i="9"/>
  <c r="E878" i="9"/>
  <c r="E876" i="9"/>
  <c r="E874" i="9"/>
  <c r="E872" i="9"/>
  <c r="E870" i="9"/>
  <c r="E868" i="9"/>
  <c r="E866" i="9"/>
  <c r="E864" i="9"/>
  <c r="E862" i="9"/>
  <c r="E860" i="9"/>
  <c r="E858" i="9"/>
  <c r="E856" i="9"/>
  <c r="E854" i="9"/>
  <c r="E852" i="9"/>
  <c r="E850" i="9"/>
  <c r="E848" i="9"/>
  <c r="E846" i="9"/>
  <c r="E844" i="9"/>
  <c r="E842" i="9"/>
  <c r="E840" i="9"/>
  <c r="E838" i="9"/>
  <c r="E836" i="9"/>
  <c r="E834" i="9"/>
  <c r="E832" i="9"/>
  <c r="E830" i="9"/>
  <c r="E828" i="9"/>
  <c r="E826" i="9"/>
  <c r="E824" i="9"/>
  <c r="E822" i="9"/>
  <c r="E820" i="9"/>
  <c r="E818" i="9"/>
  <c r="E816" i="9"/>
  <c r="E814" i="9"/>
  <c r="E812" i="9"/>
  <c r="E810" i="9"/>
  <c r="E808" i="9"/>
  <c r="E806" i="9"/>
  <c r="E804" i="9"/>
  <c r="E803" i="9"/>
  <c r="E801" i="9"/>
  <c r="E799" i="9"/>
  <c r="E797" i="9"/>
  <c r="E795" i="9"/>
  <c r="E793" i="9"/>
  <c r="E791" i="9"/>
  <c r="E789" i="9"/>
  <c r="E787" i="9"/>
  <c r="E785" i="9"/>
  <c r="E783" i="9"/>
  <c r="E781" i="9"/>
  <c r="E779" i="9"/>
  <c r="E777" i="9"/>
  <c r="E775" i="9"/>
  <c r="E773" i="9"/>
  <c r="E771" i="9"/>
  <c r="E769" i="9"/>
  <c r="E767" i="9"/>
  <c r="E765" i="9"/>
  <c r="E763" i="9"/>
  <c r="E761" i="9"/>
  <c r="E759" i="9"/>
  <c r="E757" i="9"/>
  <c r="E755" i="9"/>
  <c r="E753" i="9"/>
  <c r="E748" i="9"/>
  <c r="E746" i="9"/>
  <c r="E751" i="9"/>
  <c r="E733" i="9"/>
  <c r="E732" i="9"/>
  <c r="E731" i="9"/>
  <c r="E730" i="9"/>
  <c r="E911" i="9"/>
  <c r="E909" i="9"/>
  <c r="E907" i="9"/>
  <c r="E905" i="9"/>
  <c r="E903" i="9"/>
  <c r="E901" i="9"/>
  <c r="E899" i="9"/>
  <c r="E897" i="9"/>
  <c r="E895" i="9"/>
  <c r="E893" i="9"/>
  <c r="E891" i="9"/>
  <c r="E889" i="9"/>
  <c r="E887" i="9"/>
  <c r="E885" i="9"/>
  <c r="E883" i="9"/>
  <c r="E881" i="9"/>
  <c r="E879" i="9"/>
  <c r="E877" i="9"/>
  <c r="E875" i="9"/>
  <c r="E873" i="9"/>
  <c r="E871" i="9"/>
  <c r="E869" i="9"/>
  <c r="E867" i="9"/>
  <c r="E865" i="9"/>
  <c r="E863" i="9"/>
  <c r="E861" i="9"/>
  <c r="E859" i="9"/>
  <c r="E857" i="9"/>
  <c r="E855" i="9"/>
  <c r="E853" i="9"/>
  <c r="E851" i="9"/>
  <c r="E849" i="9"/>
  <c r="E847" i="9"/>
  <c r="E845" i="9"/>
  <c r="E843" i="9"/>
  <c r="E841" i="9"/>
  <c r="E839" i="9"/>
  <c r="E837" i="9"/>
  <c r="E835" i="9"/>
  <c r="E833" i="9"/>
  <c r="E831" i="9"/>
  <c r="E829" i="9"/>
  <c r="E827" i="9"/>
  <c r="E825" i="9"/>
  <c r="E823" i="9"/>
  <c r="E821" i="9"/>
  <c r="E819" i="9"/>
  <c r="E817" i="9"/>
  <c r="E815" i="9"/>
  <c r="E813" i="9"/>
  <c r="E811" i="9"/>
  <c r="E809" i="9"/>
  <c r="E807" i="9"/>
  <c r="E805" i="9"/>
  <c r="E802" i="9"/>
  <c r="E800" i="9"/>
  <c r="E798" i="9"/>
  <c r="E796" i="9"/>
  <c r="E794" i="9"/>
  <c r="E792" i="9"/>
  <c r="E790" i="9"/>
  <c r="E788" i="9"/>
  <c r="E786" i="9"/>
  <c r="E784" i="9"/>
  <c r="E782" i="9"/>
  <c r="E780" i="9"/>
  <c r="E778" i="9"/>
  <c r="E776" i="9"/>
  <c r="E774" i="9"/>
  <c r="E772" i="9"/>
  <c r="E770" i="9"/>
  <c r="E768" i="9"/>
  <c r="E766" i="9"/>
  <c r="E764" i="9"/>
  <c r="E762" i="9"/>
  <c r="E760" i="9"/>
  <c r="E758" i="9"/>
  <c r="E756" i="9"/>
  <c r="E754" i="9"/>
  <c r="E752" i="9"/>
  <c r="E749" i="9"/>
  <c r="E747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6" i="9"/>
  <c r="E582" i="9"/>
  <c r="E578" i="9"/>
  <c r="E574" i="9"/>
  <c r="E570" i="9"/>
  <c r="E566" i="9"/>
  <c r="E563" i="9"/>
  <c r="E559" i="9"/>
  <c r="E368" i="9"/>
  <c r="E364" i="9"/>
  <c r="E360" i="9"/>
  <c r="E356" i="9"/>
  <c r="E352" i="9"/>
  <c r="E348" i="9"/>
  <c r="E344" i="9"/>
  <c r="E340" i="9"/>
  <c r="E336" i="9"/>
  <c r="E332" i="9"/>
  <c r="E328" i="9"/>
  <c r="E324" i="9"/>
  <c r="E585" i="9"/>
  <c r="E581" i="9"/>
  <c r="E577" i="9"/>
  <c r="E573" i="9"/>
  <c r="E569" i="9"/>
  <c r="E564" i="9"/>
  <c r="E560" i="9"/>
  <c r="E558" i="9"/>
  <c r="E557" i="9"/>
  <c r="E556" i="9"/>
  <c r="E555" i="9"/>
  <c r="E554" i="9"/>
  <c r="E553" i="9"/>
  <c r="E552" i="9"/>
  <c r="E551" i="9"/>
  <c r="E550" i="9"/>
  <c r="E549" i="9"/>
  <c r="E548" i="9"/>
  <c r="E547" i="9"/>
  <c r="E546" i="9"/>
  <c r="E545" i="9"/>
  <c r="E544" i="9"/>
  <c r="E543" i="9"/>
  <c r="E542" i="9"/>
  <c r="E541" i="9"/>
  <c r="E540" i="9"/>
  <c r="E539" i="9"/>
  <c r="E538" i="9"/>
  <c r="E537" i="9"/>
  <c r="E536" i="9"/>
  <c r="E535" i="9"/>
  <c r="E534" i="9"/>
  <c r="E533" i="9"/>
  <c r="E532" i="9"/>
  <c r="E531" i="9"/>
  <c r="E530" i="9"/>
  <c r="E529" i="9"/>
  <c r="E528" i="9"/>
  <c r="E527" i="9"/>
  <c r="E526" i="9"/>
  <c r="E525" i="9"/>
  <c r="E524" i="9"/>
  <c r="E523" i="9"/>
  <c r="E522" i="9"/>
  <c r="E521" i="9"/>
  <c r="E520" i="9"/>
  <c r="E519" i="9"/>
  <c r="E518" i="9"/>
  <c r="E517" i="9"/>
  <c r="E516" i="9"/>
  <c r="E515" i="9"/>
  <c r="E514" i="9"/>
  <c r="E513" i="9"/>
  <c r="E512" i="9"/>
  <c r="E511" i="9"/>
  <c r="E510" i="9"/>
  <c r="E509" i="9"/>
  <c r="E508" i="9"/>
  <c r="E507" i="9"/>
  <c r="E506" i="9"/>
  <c r="E505" i="9"/>
  <c r="E504" i="9"/>
  <c r="E503" i="9"/>
  <c r="E502" i="9"/>
  <c r="E501" i="9"/>
  <c r="E500" i="9"/>
  <c r="E499" i="9"/>
  <c r="E498" i="9"/>
  <c r="E497" i="9"/>
  <c r="E496" i="9"/>
  <c r="E495" i="9"/>
  <c r="E494" i="9"/>
  <c r="E493" i="9"/>
  <c r="E492" i="9"/>
  <c r="E491" i="9"/>
  <c r="E490" i="9"/>
  <c r="E489" i="9"/>
  <c r="E488" i="9"/>
  <c r="E487" i="9"/>
  <c r="E486" i="9"/>
  <c r="E485" i="9"/>
  <c r="E484" i="9"/>
  <c r="E483" i="9"/>
  <c r="E482" i="9"/>
  <c r="E481" i="9"/>
  <c r="E480" i="9"/>
  <c r="E479" i="9"/>
  <c r="E478" i="9"/>
  <c r="E477" i="9"/>
  <c r="E476" i="9"/>
  <c r="E475" i="9"/>
  <c r="E474" i="9"/>
  <c r="E473" i="9"/>
  <c r="E472" i="9"/>
  <c r="E471" i="9"/>
  <c r="E470" i="9"/>
  <c r="E469" i="9"/>
  <c r="E468" i="9"/>
  <c r="E467" i="9"/>
  <c r="E466" i="9"/>
  <c r="E465" i="9"/>
  <c r="E464" i="9"/>
  <c r="E463" i="9"/>
  <c r="E462" i="9"/>
  <c r="E461" i="9"/>
  <c r="E460" i="9"/>
  <c r="E459" i="9"/>
  <c r="E458" i="9"/>
  <c r="E457" i="9"/>
  <c r="E456" i="9"/>
  <c r="E455" i="9"/>
  <c r="E454" i="9"/>
  <c r="E453" i="9"/>
  <c r="E452" i="9"/>
  <c r="E451" i="9"/>
  <c r="E450" i="9"/>
  <c r="E449" i="9"/>
  <c r="E448" i="9"/>
  <c r="E447" i="9"/>
  <c r="E446" i="9"/>
  <c r="E445" i="9"/>
  <c r="E444" i="9"/>
  <c r="E443" i="9"/>
  <c r="E442" i="9"/>
  <c r="E441" i="9"/>
  <c r="E440" i="9"/>
  <c r="E439" i="9"/>
  <c r="E438" i="9"/>
  <c r="E437" i="9"/>
  <c r="E436" i="9"/>
  <c r="E435" i="9"/>
  <c r="E434" i="9"/>
  <c r="E433" i="9"/>
  <c r="E432" i="9"/>
  <c r="E431" i="9"/>
  <c r="E430" i="9"/>
  <c r="E429" i="9"/>
  <c r="E428" i="9"/>
  <c r="E427" i="9"/>
  <c r="E426" i="9"/>
  <c r="E425" i="9"/>
  <c r="E424" i="9"/>
  <c r="E423" i="9"/>
  <c r="E422" i="9"/>
  <c r="E421" i="9"/>
  <c r="E420" i="9"/>
  <c r="E419" i="9"/>
  <c r="E418" i="9"/>
  <c r="E417" i="9"/>
  <c r="E416" i="9"/>
  <c r="E415" i="9"/>
  <c r="E414" i="9"/>
  <c r="E413" i="9"/>
  <c r="E412" i="9"/>
  <c r="E411" i="9"/>
  <c r="E410" i="9"/>
  <c r="E409" i="9"/>
  <c r="E408" i="9"/>
  <c r="E407" i="9"/>
  <c r="E406" i="9"/>
  <c r="E405" i="9"/>
  <c r="E404" i="9"/>
  <c r="E403" i="9"/>
  <c r="E402" i="9"/>
  <c r="E401" i="9"/>
  <c r="E400" i="9"/>
  <c r="E399" i="9"/>
  <c r="E398" i="9"/>
  <c r="E397" i="9"/>
  <c r="E396" i="9"/>
  <c r="E395" i="9"/>
  <c r="E394" i="9"/>
  <c r="E393" i="9"/>
  <c r="E392" i="9"/>
  <c r="E391" i="9"/>
  <c r="E390" i="9"/>
  <c r="E389" i="9"/>
  <c r="E388" i="9"/>
  <c r="E387" i="9"/>
  <c r="E386" i="9"/>
  <c r="E385" i="9"/>
  <c r="E384" i="9"/>
  <c r="E383" i="9"/>
  <c r="E382" i="9"/>
  <c r="E381" i="9"/>
  <c r="E380" i="9"/>
  <c r="E379" i="9"/>
  <c r="E378" i="9"/>
  <c r="E377" i="9"/>
  <c r="E376" i="9"/>
  <c r="E375" i="9"/>
  <c r="E374" i="9"/>
  <c r="E373" i="9"/>
  <c r="B373" i="9" s="1"/>
  <c r="E367" i="9"/>
  <c r="E588" i="9"/>
  <c r="E584" i="9"/>
  <c r="E580" i="9"/>
  <c r="E576" i="9"/>
  <c r="E572" i="9"/>
  <c r="E568" i="9"/>
  <c r="E565" i="9"/>
  <c r="E561" i="9"/>
  <c r="E366" i="9"/>
  <c r="E362" i="9"/>
  <c r="E358" i="9"/>
  <c r="E354" i="9"/>
  <c r="E350" i="9"/>
  <c r="E346" i="9"/>
  <c r="E342" i="9"/>
  <c r="E338" i="9"/>
  <c r="E334" i="9"/>
  <c r="E587" i="9"/>
  <c r="E583" i="9"/>
  <c r="E579" i="9"/>
  <c r="E575" i="9"/>
  <c r="E571" i="9"/>
  <c r="E567" i="9"/>
  <c r="E562" i="9"/>
  <c r="E365" i="9"/>
  <c r="E361" i="9"/>
  <c r="E357" i="9"/>
  <c r="E353" i="9"/>
  <c r="E349" i="9"/>
  <c r="E345" i="9"/>
  <c r="E341" i="9"/>
  <c r="E337" i="9"/>
  <c r="E333" i="9"/>
  <c r="E329" i="9"/>
  <c r="E325" i="9"/>
  <c r="E359" i="9"/>
  <c r="E343" i="9"/>
  <c r="E331" i="9"/>
  <c r="E326" i="9"/>
  <c r="E322" i="9"/>
  <c r="E318" i="9"/>
  <c r="E314" i="9"/>
  <c r="E310" i="9"/>
  <c r="E306" i="9"/>
  <c r="E302" i="9"/>
  <c r="E298" i="9"/>
  <c r="E294" i="9"/>
  <c r="E290" i="9"/>
  <c r="E286" i="9"/>
  <c r="E282" i="9"/>
  <c r="E278" i="9"/>
  <c r="E274" i="9"/>
  <c r="E270" i="9"/>
  <c r="E266" i="9"/>
  <c r="E262" i="9"/>
  <c r="E258" i="9"/>
  <c r="E254" i="9"/>
  <c r="E250" i="9"/>
  <c r="E246" i="9"/>
  <c r="E242" i="9"/>
  <c r="E238" i="9"/>
  <c r="E234" i="9"/>
  <c r="E230" i="9"/>
  <c r="E226" i="9"/>
  <c r="E222" i="9"/>
  <c r="E218" i="9"/>
  <c r="E214" i="9"/>
  <c r="E210" i="9"/>
  <c r="E206" i="9"/>
  <c r="E202" i="9"/>
  <c r="E198" i="9"/>
  <c r="E194" i="9"/>
  <c r="E190" i="9"/>
  <c r="E186" i="9"/>
  <c r="E182" i="9"/>
  <c r="E178" i="9"/>
  <c r="E174" i="9"/>
  <c r="E170" i="9"/>
  <c r="E166" i="9"/>
  <c r="E162" i="9"/>
  <c r="E158" i="9"/>
  <c r="E154" i="9"/>
  <c r="E150" i="9"/>
  <c r="E146" i="9"/>
  <c r="E142" i="9"/>
  <c r="E138" i="9"/>
  <c r="E134" i="9"/>
  <c r="E130" i="9"/>
  <c r="E126" i="9"/>
  <c r="E122" i="9"/>
  <c r="E118" i="9"/>
  <c r="E114" i="9"/>
  <c r="E110" i="9"/>
  <c r="E106" i="9"/>
  <c r="E102" i="9"/>
  <c r="E98" i="9"/>
  <c r="E94" i="9"/>
  <c r="E90" i="9"/>
  <c r="E86" i="9"/>
  <c r="E82" i="9"/>
  <c r="E78" i="9"/>
  <c r="E355" i="9"/>
  <c r="E339" i="9"/>
  <c r="E321" i="9"/>
  <c r="E317" i="9"/>
  <c r="E313" i="9"/>
  <c r="E309" i="9"/>
  <c r="E305" i="9"/>
  <c r="E301" i="9"/>
  <c r="E297" i="9"/>
  <c r="E293" i="9"/>
  <c r="E289" i="9"/>
  <c r="E285" i="9"/>
  <c r="E281" i="9"/>
  <c r="E277" i="9"/>
  <c r="E273" i="9"/>
  <c r="E269" i="9"/>
  <c r="E265" i="9"/>
  <c r="E261" i="9"/>
  <c r="E257" i="9"/>
  <c r="E253" i="9"/>
  <c r="E249" i="9"/>
  <c r="E245" i="9"/>
  <c r="E241" i="9"/>
  <c r="E237" i="9"/>
  <c r="E233" i="9"/>
  <c r="E229" i="9"/>
  <c r="E225" i="9"/>
  <c r="E221" i="9"/>
  <c r="E217" i="9"/>
  <c r="E213" i="9"/>
  <c r="E209" i="9"/>
  <c r="E205" i="9"/>
  <c r="E201" i="9"/>
  <c r="E197" i="9"/>
  <c r="E193" i="9"/>
  <c r="E189" i="9"/>
  <c r="E185" i="9"/>
  <c r="E181" i="9"/>
  <c r="E177" i="9"/>
  <c r="E173" i="9"/>
  <c r="E169" i="9"/>
  <c r="E165" i="9"/>
  <c r="E161" i="9"/>
  <c r="E157" i="9"/>
  <c r="E153" i="9"/>
  <c r="E149" i="9"/>
  <c r="E145" i="9"/>
  <c r="E141" i="9"/>
  <c r="E137" i="9"/>
  <c r="E133" i="9"/>
  <c r="E129" i="9"/>
  <c r="E125" i="9"/>
  <c r="E121" i="9"/>
  <c r="E117" i="9"/>
  <c r="E113" i="9"/>
  <c r="E109" i="9"/>
  <c r="E105" i="9"/>
  <c r="E101" i="9"/>
  <c r="E97" i="9"/>
  <c r="E93" i="9"/>
  <c r="E89" i="9"/>
  <c r="E85" i="9"/>
  <c r="E81" i="9"/>
  <c r="E77" i="9"/>
  <c r="E351" i="9"/>
  <c r="E335" i="9"/>
  <c r="E330" i="9"/>
  <c r="E327" i="9"/>
  <c r="E320" i="9"/>
  <c r="E316" i="9"/>
  <c r="E312" i="9"/>
  <c r="E308" i="9"/>
  <c r="E304" i="9"/>
  <c r="E300" i="9"/>
  <c r="E296" i="9"/>
  <c r="E292" i="9"/>
  <c r="E288" i="9"/>
  <c r="E284" i="9"/>
  <c r="E280" i="9"/>
  <c r="E276" i="9"/>
  <c r="E272" i="9"/>
  <c r="E268" i="9"/>
  <c r="E264" i="9"/>
  <c r="E260" i="9"/>
  <c r="E256" i="9"/>
  <c r="E252" i="9"/>
  <c r="E248" i="9"/>
  <c r="E244" i="9"/>
  <c r="E240" i="9"/>
  <c r="E236" i="9"/>
  <c r="E232" i="9"/>
  <c r="E228" i="9"/>
  <c r="E224" i="9"/>
  <c r="E220" i="9"/>
  <c r="E216" i="9"/>
  <c r="E212" i="9"/>
  <c r="E208" i="9"/>
  <c r="E204" i="9"/>
  <c r="E200" i="9"/>
  <c r="E196" i="9"/>
  <c r="E192" i="9"/>
  <c r="E188" i="9"/>
  <c r="E184" i="9"/>
  <c r="E180" i="9"/>
  <c r="E176" i="9"/>
  <c r="E172" i="9"/>
  <c r="E168" i="9"/>
  <c r="E164" i="9"/>
  <c r="E160" i="9"/>
  <c r="E156" i="9"/>
  <c r="E152" i="9"/>
  <c r="E148" i="9"/>
  <c r="E144" i="9"/>
  <c r="E140" i="9"/>
  <c r="E136" i="9"/>
  <c r="E132" i="9"/>
  <c r="E128" i="9"/>
  <c r="E124" i="9"/>
  <c r="E120" i="9"/>
  <c r="E116" i="9"/>
  <c r="E112" i="9"/>
  <c r="E108" i="9"/>
  <c r="E104" i="9"/>
  <c r="E100" i="9"/>
  <c r="E96" i="9"/>
  <c r="E92" i="9"/>
  <c r="E88" i="9"/>
  <c r="E84" i="9"/>
  <c r="E80" i="9"/>
  <c r="E363" i="9"/>
  <c r="E347" i="9"/>
  <c r="E323" i="9"/>
  <c r="E319" i="9"/>
  <c r="E315" i="9"/>
  <c r="E311" i="9"/>
  <c r="E307" i="9"/>
  <c r="E303" i="9"/>
  <c r="E299" i="9"/>
  <c r="E295" i="9"/>
  <c r="E291" i="9"/>
  <c r="E287" i="9"/>
  <c r="E283" i="9"/>
  <c r="E279" i="9"/>
  <c r="E275" i="9"/>
  <c r="E271" i="9"/>
  <c r="E267" i="9"/>
  <c r="E263" i="9"/>
  <c r="E259" i="9"/>
  <c r="E255" i="9"/>
  <c r="E251" i="9"/>
  <c r="E247" i="9"/>
  <c r="E243" i="9"/>
  <c r="E239" i="9"/>
  <c r="E235" i="9"/>
  <c r="E231" i="9"/>
  <c r="E227" i="9"/>
  <c r="E223" i="9"/>
  <c r="E219" i="9"/>
  <c r="E215" i="9"/>
  <c r="E211" i="9"/>
  <c r="E207" i="9"/>
  <c r="E203" i="9"/>
  <c r="E199" i="9"/>
  <c r="E195" i="9"/>
  <c r="E191" i="9"/>
  <c r="E187" i="9"/>
  <c r="E183" i="9"/>
  <c r="E179" i="9"/>
  <c r="E175" i="9"/>
  <c r="E171" i="9"/>
  <c r="E167" i="9"/>
  <c r="E163" i="9"/>
  <c r="E159" i="9"/>
  <c r="E155" i="9"/>
  <c r="E151" i="9"/>
  <c r="E147" i="9"/>
  <c r="E143" i="9"/>
  <c r="E139" i="9"/>
  <c r="E135" i="9"/>
  <c r="E131" i="9"/>
  <c r="E127" i="9"/>
  <c r="E123" i="9"/>
  <c r="E119" i="9"/>
  <c r="E115" i="9"/>
  <c r="E111" i="9"/>
  <c r="E107" i="9"/>
  <c r="E103" i="9"/>
  <c r="E99" i="9"/>
  <c r="E95" i="9"/>
  <c r="E91" i="9"/>
  <c r="E87" i="9"/>
  <c r="E83" i="9"/>
  <c r="E79" i="9"/>
  <c r="AG4" i="9"/>
  <c r="AH4" i="9" s="1"/>
  <c r="E8" i="9"/>
  <c r="I8" i="9"/>
  <c r="Q8" i="9"/>
  <c r="D9" i="9"/>
  <c r="G9" i="9" s="1"/>
  <c r="T9" i="9"/>
  <c r="E12" i="9"/>
  <c r="I12" i="9"/>
  <c r="Q12" i="9"/>
  <c r="D13" i="9"/>
  <c r="G13" i="9" s="1"/>
  <c r="T13" i="9"/>
  <c r="E16" i="9"/>
  <c r="I16" i="9"/>
  <c r="Q16" i="9"/>
  <c r="D17" i="9"/>
  <c r="G17" i="9" s="1"/>
  <c r="T17" i="9"/>
  <c r="E20" i="9"/>
  <c r="I20" i="9"/>
  <c r="Q20" i="9"/>
  <c r="D21" i="9"/>
  <c r="G21" i="9" s="1"/>
  <c r="T21" i="9"/>
  <c r="E24" i="9"/>
  <c r="I24" i="9"/>
  <c r="Q24" i="9"/>
  <c r="D25" i="9"/>
  <c r="G25" i="9" s="1"/>
  <c r="T25" i="9"/>
  <c r="E28" i="9"/>
  <c r="I28" i="9"/>
  <c r="Q28" i="9"/>
  <c r="D29" i="9"/>
  <c r="G29" i="9" s="1"/>
  <c r="T29" i="9"/>
  <c r="E32" i="9"/>
  <c r="I32" i="9"/>
  <c r="Q32" i="9"/>
  <c r="D33" i="9"/>
  <c r="G33" i="9" s="1"/>
  <c r="T33" i="9"/>
  <c r="E36" i="9"/>
  <c r="I36" i="9"/>
  <c r="Q36" i="9"/>
  <c r="D37" i="9"/>
  <c r="G37" i="9" s="1"/>
  <c r="T37" i="9"/>
  <c r="E40" i="9"/>
  <c r="I40" i="9"/>
  <c r="Q40" i="9"/>
  <c r="D41" i="9"/>
  <c r="G41" i="9" s="1"/>
  <c r="T41" i="9"/>
  <c r="E44" i="9"/>
  <c r="I44" i="9"/>
  <c r="Q44" i="9"/>
  <c r="D45" i="9"/>
  <c r="G45" i="9" s="1"/>
  <c r="T45" i="9"/>
  <c r="E48" i="9"/>
  <c r="I48" i="9"/>
  <c r="Q48" i="9"/>
  <c r="D49" i="9"/>
  <c r="G49" i="9" s="1"/>
  <c r="T49" i="9"/>
  <c r="E52" i="9"/>
  <c r="I52" i="9"/>
  <c r="Q52" i="9"/>
  <c r="D53" i="9"/>
  <c r="G53" i="9" s="1"/>
  <c r="T53" i="9"/>
  <c r="E56" i="9"/>
  <c r="I56" i="9"/>
  <c r="Q56" i="9"/>
  <c r="D57" i="9"/>
  <c r="G57" i="9" s="1"/>
  <c r="T57" i="9"/>
  <c r="E60" i="9"/>
  <c r="I60" i="9"/>
  <c r="Q60" i="9"/>
  <c r="D61" i="9"/>
  <c r="G61" i="9" s="1"/>
  <c r="T61" i="9"/>
  <c r="E64" i="9"/>
  <c r="I64" i="9"/>
  <c r="Q64" i="9"/>
  <c r="D65" i="9"/>
  <c r="G65" i="9" s="1"/>
  <c r="T65" i="9"/>
  <c r="E68" i="9"/>
  <c r="I68" i="9"/>
  <c r="Q68" i="9"/>
  <c r="D69" i="9"/>
  <c r="G69" i="9" s="1"/>
  <c r="T69" i="9"/>
  <c r="E72" i="9"/>
  <c r="I72" i="9"/>
  <c r="D73" i="9"/>
  <c r="G73" i="9" s="1"/>
  <c r="T73" i="9"/>
  <c r="F4" i="9"/>
  <c r="Q1471" i="9"/>
  <c r="Q1467" i="9"/>
  <c r="Q1463" i="9"/>
  <c r="Q1459" i="9"/>
  <c r="Q1455" i="9"/>
  <c r="Q1451" i="9"/>
  <c r="Q1447" i="9"/>
  <c r="Q1443" i="9"/>
  <c r="Q1439" i="9"/>
  <c r="Q1435" i="9"/>
  <c r="Q1431" i="9"/>
  <c r="Q1427" i="9"/>
  <c r="Q1423" i="9"/>
  <c r="Q1419" i="9"/>
  <c r="Q1415" i="9"/>
  <c r="Q1411" i="9"/>
  <c r="Q1407" i="9"/>
  <c r="Q1403" i="9"/>
  <c r="Q1399" i="9"/>
  <c r="Q1395" i="9"/>
  <c r="Q1391" i="9"/>
  <c r="Q1387" i="9"/>
  <c r="Q1383" i="9"/>
  <c r="Q1379" i="9"/>
  <c r="Q1375" i="9"/>
  <c r="Q1470" i="9"/>
  <c r="Q1466" i="9"/>
  <c r="Q1462" i="9"/>
  <c r="Q1458" i="9"/>
  <c r="Q1454" i="9"/>
  <c r="Q1450" i="9"/>
  <c r="Q1446" i="9"/>
  <c r="Q1442" i="9"/>
  <c r="Q1438" i="9"/>
  <c r="Q1434" i="9"/>
  <c r="Q1430" i="9"/>
  <c r="Q1426" i="9"/>
  <c r="Q1422" i="9"/>
  <c r="Q1418" i="9"/>
  <c r="Q1414" i="9"/>
  <c r="Q1410" i="9"/>
  <c r="Q1406" i="9"/>
  <c r="Q1402" i="9"/>
  <c r="Q1398" i="9"/>
  <c r="Q1394" i="9"/>
  <c r="Q1390" i="9"/>
  <c r="Q1386" i="9"/>
  <c r="Q1382" i="9"/>
  <c r="Q1378" i="9"/>
  <c r="Q1469" i="9"/>
  <c r="Q1465" i="9"/>
  <c r="Q1461" i="9"/>
  <c r="Q1457" i="9"/>
  <c r="Q1453" i="9"/>
  <c r="Q1449" i="9"/>
  <c r="Q1445" i="9"/>
  <c r="Q1441" i="9"/>
  <c r="Q1437" i="9"/>
  <c r="Q1433" i="9"/>
  <c r="Q1429" i="9"/>
  <c r="Q1425" i="9"/>
  <c r="Q1421" i="9"/>
  <c r="Q1417" i="9"/>
  <c r="Q1413" i="9"/>
  <c r="Q1409" i="9"/>
  <c r="Q1405" i="9"/>
  <c r="Q1401" i="9"/>
  <c r="Q1397" i="9"/>
  <c r="Q1393" i="9"/>
  <c r="Q1389" i="9"/>
  <c r="Q1385" i="9"/>
  <c r="Q1381" i="9"/>
  <c r="Q1377" i="9"/>
  <c r="Q1468" i="9"/>
  <c r="Q1464" i="9"/>
  <c r="Q1460" i="9"/>
  <c r="Q1456" i="9"/>
  <c r="Q1452" i="9"/>
  <c r="Q1448" i="9"/>
  <c r="Q1444" i="9"/>
  <c r="Q1440" i="9"/>
  <c r="Q1436" i="9"/>
  <c r="Q1432" i="9"/>
  <c r="Q1428" i="9"/>
  <c r="Q1424" i="9"/>
  <c r="Q1420" i="9"/>
  <c r="Q1416" i="9"/>
  <c r="Q1412" i="9"/>
  <c r="Q1408" i="9"/>
  <c r="Q1404" i="9"/>
  <c r="Q1400" i="9"/>
  <c r="Q1396" i="9"/>
  <c r="Q1392" i="9"/>
  <c r="Q1388" i="9"/>
  <c r="Q1384" i="9"/>
  <c r="Q1380" i="9"/>
  <c r="Q1376" i="9"/>
  <c r="Q1370" i="9"/>
  <c r="Q1366" i="9"/>
  <c r="Q1362" i="9"/>
  <c r="Q1358" i="9"/>
  <c r="Q1354" i="9"/>
  <c r="Q1350" i="9"/>
  <c r="Q1346" i="9"/>
  <c r="Q1342" i="9"/>
  <c r="Q1338" i="9"/>
  <c r="Q1334" i="9"/>
  <c r="Q1330" i="9"/>
  <c r="Q1326" i="9"/>
  <c r="Q1322" i="9"/>
  <c r="Q1318" i="9"/>
  <c r="Q1314" i="9"/>
  <c r="Q1310" i="9"/>
  <c r="Q1306" i="9"/>
  <c r="Q1302" i="9"/>
  <c r="Q1298" i="9"/>
  <c r="Q1294" i="9"/>
  <c r="Q1290" i="9"/>
  <c r="Q1286" i="9"/>
  <c r="Q1282" i="9"/>
  <c r="Q1278" i="9"/>
  <c r="Q1373" i="9"/>
  <c r="Q1369" i="9"/>
  <c r="Q1365" i="9"/>
  <c r="Q1361" i="9"/>
  <c r="Q1357" i="9"/>
  <c r="Q1353" i="9"/>
  <c r="Q1349" i="9"/>
  <c r="Q1345" i="9"/>
  <c r="Q1341" i="9"/>
  <c r="Q1337" i="9"/>
  <c r="Q1333" i="9"/>
  <c r="Q1329" i="9"/>
  <c r="Q1325" i="9"/>
  <c r="Q1321" i="9"/>
  <c r="Q1317" i="9"/>
  <c r="Q1313" i="9"/>
  <c r="Q1309" i="9"/>
  <c r="Q1305" i="9"/>
  <c r="Q1301" i="9"/>
  <c r="Q1297" i="9"/>
  <c r="Q1293" i="9"/>
  <c r="Q1289" i="9"/>
  <c r="Q1285" i="9"/>
  <c r="Q1281" i="9"/>
  <c r="Q1277" i="9"/>
  <c r="Q1374" i="9"/>
  <c r="Q1372" i="9"/>
  <c r="Q1368" i="9"/>
  <c r="Q1364" i="9"/>
  <c r="Q1360" i="9"/>
  <c r="Q1356" i="9"/>
  <c r="Q1352" i="9"/>
  <c r="Q1348" i="9"/>
  <c r="Q1344" i="9"/>
  <c r="Q1340" i="9"/>
  <c r="Q1336" i="9"/>
  <c r="Q1332" i="9"/>
  <c r="Q1328" i="9"/>
  <c r="Q1324" i="9"/>
  <c r="Q1320" i="9"/>
  <c r="Q1316" i="9"/>
  <c r="Q1312" i="9"/>
  <c r="Q1308" i="9"/>
  <c r="Q1304" i="9"/>
  <c r="Q1300" i="9"/>
  <c r="Q1296" i="9"/>
  <c r="Q1292" i="9"/>
  <c r="Q1288" i="9"/>
  <c r="Q1284" i="9"/>
  <c r="Q1280" i="9"/>
  <c r="Q1371" i="9"/>
  <c r="Q1367" i="9"/>
  <c r="Q1363" i="9"/>
  <c r="Q1359" i="9"/>
  <c r="Q1355" i="9"/>
  <c r="Q1351" i="9"/>
  <c r="Q1347" i="9"/>
  <c r="Q1343" i="9"/>
  <c r="Q1339" i="9"/>
  <c r="Q1335" i="9"/>
  <c r="Q1331" i="9"/>
  <c r="Q1327" i="9"/>
  <c r="Q1323" i="9"/>
  <c r="Q1319" i="9"/>
  <c r="Q1315" i="9"/>
  <c r="Q1311" i="9"/>
  <c r="Q1307" i="9"/>
  <c r="Q1303" i="9"/>
  <c r="Q1299" i="9"/>
  <c r="Q1295" i="9"/>
  <c r="Q1291" i="9"/>
  <c r="Q1287" i="9"/>
  <c r="Q1283" i="9"/>
  <c r="Q1279" i="9"/>
  <c r="Q1274" i="9"/>
  <c r="Q1270" i="9"/>
  <c r="Q1266" i="9"/>
  <c r="Q1262" i="9"/>
  <c r="Q1258" i="9"/>
  <c r="Q1254" i="9"/>
  <c r="Q1250" i="9"/>
  <c r="Q1246" i="9"/>
  <c r="Q1242" i="9"/>
  <c r="Q1238" i="9"/>
  <c r="Q1234" i="9"/>
  <c r="Q1230" i="9"/>
  <c r="Q1226" i="9"/>
  <c r="Q1222" i="9"/>
  <c r="Q1218" i="9"/>
  <c r="Q1214" i="9"/>
  <c r="Q1210" i="9"/>
  <c r="Q1206" i="9"/>
  <c r="Q1202" i="9"/>
  <c r="Q1198" i="9"/>
  <c r="Q1194" i="9"/>
  <c r="Q1190" i="9"/>
  <c r="Q1186" i="9"/>
  <c r="Q1182" i="9"/>
  <c r="Q1178" i="9"/>
  <c r="Q1174" i="9"/>
  <c r="Q1170" i="9"/>
  <c r="Q1166" i="9"/>
  <c r="Q1162" i="9"/>
  <c r="Q1158" i="9"/>
  <c r="Q1154" i="9"/>
  <c r="Q1150" i="9"/>
  <c r="Q1146" i="9"/>
  <c r="Q1142" i="9"/>
  <c r="Q1138" i="9"/>
  <c r="Q1134" i="9"/>
  <c r="Q1130" i="9"/>
  <c r="Q1126" i="9"/>
  <c r="Q1122" i="9"/>
  <c r="Q1118" i="9"/>
  <c r="Q1114" i="9"/>
  <c r="Q1273" i="9"/>
  <c r="Q1269" i="9"/>
  <c r="Q1265" i="9"/>
  <c r="Q1261" i="9"/>
  <c r="Q1257" i="9"/>
  <c r="Q1253" i="9"/>
  <c r="Q1249" i="9"/>
  <c r="Q1245" i="9"/>
  <c r="Q1241" i="9"/>
  <c r="Q1237" i="9"/>
  <c r="Q1233" i="9"/>
  <c r="Q1229" i="9"/>
  <c r="Q1225" i="9"/>
  <c r="Q1221" i="9"/>
  <c r="Q1217" i="9"/>
  <c r="Q1213" i="9"/>
  <c r="Q1209" i="9"/>
  <c r="Q1205" i="9"/>
  <c r="Q1201" i="9"/>
  <c r="Q1197" i="9"/>
  <c r="Q1193" i="9"/>
  <c r="Q1189" i="9"/>
  <c r="Q1185" i="9"/>
  <c r="Q1181" i="9"/>
  <c r="Q1177" i="9"/>
  <c r="Q1173" i="9"/>
  <c r="Q1169" i="9"/>
  <c r="Q1165" i="9"/>
  <c r="Q1161" i="9"/>
  <c r="Q1157" i="9"/>
  <c r="Q1153" i="9"/>
  <c r="Q1149" i="9"/>
  <c r="Q1145" i="9"/>
  <c r="Q1141" i="9"/>
  <c r="Q1137" i="9"/>
  <c r="Q1133" i="9"/>
  <c r="Q1129" i="9"/>
  <c r="Q1125" i="9"/>
  <c r="Q1121" i="9"/>
  <c r="Q1117" i="9"/>
  <c r="Q1113" i="9"/>
  <c r="Q1105" i="9"/>
  <c r="Q1103" i="9"/>
  <c r="Q1101" i="9"/>
  <c r="Q1099" i="9"/>
  <c r="Q1097" i="9"/>
  <c r="Q1095" i="9"/>
  <c r="Q1093" i="9"/>
  <c r="Q1091" i="9"/>
  <c r="Q1089" i="9"/>
  <c r="Q1087" i="9"/>
  <c r="Q1085" i="9"/>
  <c r="Q1083" i="9"/>
  <c r="Q1276" i="9"/>
  <c r="Q1272" i="9"/>
  <c r="Q1268" i="9"/>
  <c r="Q1264" i="9"/>
  <c r="Q1260" i="9"/>
  <c r="Q1256" i="9"/>
  <c r="Q1252" i="9"/>
  <c r="Q1248" i="9"/>
  <c r="Q1244" i="9"/>
  <c r="Q1240" i="9"/>
  <c r="Q1236" i="9"/>
  <c r="Q1232" i="9"/>
  <c r="Q1228" i="9"/>
  <c r="Q1224" i="9"/>
  <c r="Q1220" i="9"/>
  <c r="Q1216" i="9"/>
  <c r="Q1212" i="9"/>
  <c r="Q1208" i="9"/>
  <c r="Q1204" i="9"/>
  <c r="Q1200" i="9"/>
  <c r="Q1196" i="9"/>
  <c r="Q1192" i="9"/>
  <c r="Q1188" i="9"/>
  <c r="Q1184" i="9"/>
  <c r="Q1180" i="9"/>
  <c r="Q1176" i="9"/>
  <c r="Q1172" i="9"/>
  <c r="Q1168" i="9"/>
  <c r="Q1164" i="9"/>
  <c r="Q1160" i="9"/>
  <c r="Q1156" i="9"/>
  <c r="Q1152" i="9"/>
  <c r="Q1148" i="9"/>
  <c r="Q1144" i="9"/>
  <c r="Q1140" i="9"/>
  <c r="Q1136" i="9"/>
  <c r="Q1132" i="9"/>
  <c r="Q1128" i="9"/>
  <c r="Q1124" i="9"/>
  <c r="Q1120" i="9"/>
  <c r="Q1116" i="9"/>
  <c r="Q1112" i="9"/>
  <c r="Q1275" i="9"/>
  <c r="Q1271" i="9"/>
  <c r="Q1267" i="9"/>
  <c r="Q1263" i="9"/>
  <c r="Q1259" i="9"/>
  <c r="Q1255" i="9"/>
  <c r="Q1251" i="9"/>
  <c r="Q1247" i="9"/>
  <c r="Q1243" i="9"/>
  <c r="Q1239" i="9"/>
  <c r="Q1235" i="9"/>
  <c r="Q1231" i="9"/>
  <c r="Q1227" i="9"/>
  <c r="Q1223" i="9"/>
  <c r="Q1219" i="9"/>
  <c r="Q1215" i="9"/>
  <c r="Q1211" i="9"/>
  <c r="Q1207" i="9"/>
  <c r="Q1203" i="9"/>
  <c r="Q1199" i="9"/>
  <c r="Q1195" i="9"/>
  <c r="Q1191" i="9"/>
  <c r="Q1187" i="9"/>
  <c r="Q1183" i="9"/>
  <c r="Q1179" i="9"/>
  <c r="Q1175" i="9"/>
  <c r="Q1171" i="9"/>
  <c r="Q1167" i="9"/>
  <c r="Q1163" i="9"/>
  <c r="Q1159" i="9"/>
  <c r="Q1155" i="9"/>
  <c r="Q1151" i="9"/>
  <c r="Q1147" i="9"/>
  <c r="Q1143" i="9"/>
  <c r="Q1139" i="9"/>
  <c r="Q1135" i="9"/>
  <c r="Q1131" i="9"/>
  <c r="Q1127" i="9"/>
  <c r="Q1123" i="9"/>
  <c r="Q1119" i="9"/>
  <c r="Q1115" i="9"/>
  <c r="Q1111" i="9"/>
  <c r="Q1106" i="9"/>
  <c r="Q1104" i="9"/>
  <c r="Q1102" i="9"/>
  <c r="Q1100" i="9"/>
  <c r="Q1098" i="9"/>
  <c r="Q1096" i="9"/>
  <c r="Q1094" i="9"/>
  <c r="Q1092" i="9"/>
  <c r="Q1090" i="9"/>
  <c r="Q1088" i="9"/>
  <c r="Q1086" i="9"/>
  <c r="Q1084" i="9"/>
  <c r="Q1082" i="9"/>
  <c r="Q1080" i="9"/>
  <c r="Q1078" i="9"/>
  <c r="Q1076" i="9"/>
  <c r="Q1074" i="9"/>
  <c r="Q1072" i="9"/>
  <c r="Q1070" i="9"/>
  <c r="Q1068" i="9"/>
  <c r="Q1066" i="9"/>
  <c r="Q1064" i="9"/>
  <c r="Q1062" i="9"/>
  <c r="Q1060" i="9"/>
  <c r="Q1058" i="9"/>
  <c r="Q1056" i="9"/>
  <c r="Q1054" i="9"/>
  <c r="Q1052" i="9"/>
  <c r="Q1050" i="9"/>
  <c r="Q1048" i="9"/>
  <c r="Q1046" i="9"/>
  <c r="Q1044" i="9"/>
  <c r="Q1042" i="9"/>
  <c r="Q1040" i="9"/>
  <c r="Q1038" i="9"/>
  <c r="Q1036" i="9"/>
  <c r="Q1034" i="9"/>
  <c r="Q1032" i="9"/>
  <c r="Q1030" i="9"/>
  <c r="Q1028" i="9"/>
  <c r="Q1026" i="9"/>
  <c r="Q1024" i="9"/>
  <c r="Q1022" i="9"/>
  <c r="Q1020" i="9"/>
  <c r="Q1018" i="9"/>
  <c r="Q1016" i="9"/>
  <c r="Q1014" i="9"/>
  <c r="Q1012" i="9"/>
  <c r="Q1010" i="9"/>
  <c r="Q1008" i="9"/>
  <c r="Q1006" i="9"/>
  <c r="Q1004" i="9"/>
  <c r="Q1002" i="9"/>
  <c r="Q1000" i="9"/>
  <c r="Q998" i="9"/>
  <c r="Q996" i="9"/>
  <c r="Q994" i="9"/>
  <c r="Q992" i="9"/>
  <c r="Q990" i="9"/>
  <c r="Q988" i="9"/>
  <c r="Q986" i="9"/>
  <c r="Q984" i="9"/>
  <c r="Q982" i="9"/>
  <c r="Q980" i="9"/>
  <c r="Q978" i="9"/>
  <c r="Q976" i="9"/>
  <c r="Q974" i="9"/>
  <c r="Q972" i="9"/>
  <c r="Q970" i="9"/>
  <c r="Q968" i="9"/>
  <c r="Q966" i="9"/>
  <c r="Q964" i="9"/>
  <c r="Q962" i="9"/>
  <c r="Q960" i="9"/>
  <c r="Q958" i="9"/>
  <c r="Q956" i="9"/>
  <c r="Q954" i="9"/>
  <c r="Q952" i="9"/>
  <c r="Q950" i="9"/>
  <c r="Q948" i="9"/>
  <c r="Q946" i="9"/>
  <c r="Q944" i="9"/>
  <c r="Q942" i="9"/>
  <c r="Q940" i="9"/>
  <c r="Q938" i="9"/>
  <c r="Q936" i="9"/>
  <c r="Q934" i="9"/>
  <c r="Q932" i="9"/>
  <c r="Q930" i="9"/>
  <c r="Q928" i="9"/>
  <c r="Q926" i="9"/>
  <c r="Q924" i="9"/>
  <c r="Q922" i="9"/>
  <c r="Q920" i="9"/>
  <c r="Q918" i="9"/>
  <c r="Q916" i="9"/>
  <c r="Q914" i="9"/>
  <c r="Q912" i="9"/>
  <c r="Q1081" i="9"/>
  <c r="Q1079" i="9"/>
  <c r="Q1077" i="9"/>
  <c r="Q1075" i="9"/>
  <c r="Q1073" i="9"/>
  <c r="Q1071" i="9"/>
  <c r="Q1069" i="9"/>
  <c r="Q1067" i="9"/>
  <c r="Q1065" i="9"/>
  <c r="Q1063" i="9"/>
  <c r="Q1061" i="9"/>
  <c r="Q1059" i="9"/>
  <c r="Q1057" i="9"/>
  <c r="Q1055" i="9"/>
  <c r="Q1053" i="9"/>
  <c r="Q1051" i="9"/>
  <c r="Q1049" i="9"/>
  <c r="Q1047" i="9"/>
  <c r="Q1045" i="9"/>
  <c r="Q1043" i="9"/>
  <c r="Q1041" i="9"/>
  <c r="Q1039" i="9"/>
  <c r="Q1037" i="9"/>
  <c r="Q1035" i="9"/>
  <c r="Q1033" i="9"/>
  <c r="Q1031" i="9"/>
  <c r="Q1029" i="9"/>
  <c r="Q1027" i="9"/>
  <c r="Q1025" i="9"/>
  <c r="Q1023" i="9"/>
  <c r="Q1021" i="9"/>
  <c r="Q1019" i="9"/>
  <c r="Q1017" i="9"/>
  <c r="Q1015" i="9"/>
  <c r="Q1013" i="9"/>
  <c r="Q1011" i="9"/>
  <c r="Q1009" i="9"/>
  <c r="Q1007" i="9"/>
  <c r="Q1005" i="9"/>
  <c r="Q1003" i="9"/>
  <c r="Q1001" i="9"/>
  <c r="Q999" i="9"/>
  <c r="Q997" i="9"/>
  <c r="Q995" i="9"/>
  <c r="Q993" i="9"/>
  <c r="Q991" i="9"/>
  <c r="Q989" i="9"/>
  <c r="Q987" i="9"/>
  <c r="Q985" i="9"/>
  <c r="Q983" i="9"/>
  <c r="Q981" i="9"/>
  <c r="Q979" i="9"/>
  <c r="Q977" i="9"/>
  <c r="Q975" i="9"/>
  <c r="Q973" i="9"/>
  <c r="Q971" i="9"/>
  <c r="Q969" i="9"/>
  <c r="Q967" i="9"/>
  <c r="Q965" i="9"/>
  <c r="Q963" i="9"/>
  <c r="Q961" i="9"/>
  <c r="Q959" i="9"/>
  <c r="Q957" i="9"/>
  <c r="Q955" i="9"/>
  <c r="Q953" i="9"/>
  <c r="Q951" i="9"/>
  <c r="Q949" i="9"/>
  <c r="Q947" i="9"/>
  <c r="Q945" i="9"/>
  <c r="Q943" i="9"/>
  <c r="Q941" i="9"/>
  <c r="Q939" i="9"/>
  <c r="Q937" i="9"/>
  <c r="Q935" i="9"/>
  <c r="Q933" i="9"/>
  <c r="Q931" i="9"/>
  <c r="Q929" i="9"/>
  <c r="Q927" i="9"/>
  <c r="Q925" i="9"/>
  <c r="Q923" i="9"/>
  <c r="Q921" i="9"/>
  <c r="Q919" i="9"/>
  <c r="Q917" i="9"/>
  <c r="Q915" i="9"/>
  <c r="Q913" i="9"/>
  <c r="Q911" i="9"/>
  <c r="Q750" i="9"/>
  <c r="Q910" i="9"/>
  <c r="Q908" i="9"/>
  <c r="Q906" i="9"/>
  <c r="Q904" i="9"/>
  <c r="Q902" i="9"/>
  <c r="Q900" i="9"/>
  <c r="Q898" i="9"/>
  <c r="Q896" i="9"/>
  <c r="Q894" i="9"/>
  <c r="Q892" i="9"/>
  <c r="Q890" i="9"/>
  <c r="Q888" i="9"/>
  <c r="Q886" i="9"/>
  <c r="Q884" i="9"/>
  <c r="Q882" i="9"/>
  <c r="Q880" i="9"/>
  <c r="Q878" i="9"/>
  <c r="Q876" i="9"/>
  <c r="Q874" i="9"/>
  <c r="Q872" i="9"/>
  <c r="Q870" i="9"/>
  <c r="Q868" i="9"/>
  <c r="Q866" i="9"/>
  <c r="Q864" i="9"/>
  <c r="Q862" i="9"/>
  <c r="Q860" i="9"/>
  <c r="Q858" i="9"/>
  <c r="Q856" i="9"/>
  <c r="Q854" i="9"/>
  <c r="Q852" i="9"/>
  <c r="Q850" i="9"/>
  <c r="Q848" i="9"/>
  <c r="Q846" i="9"/>
  <c r="Q844" i="9"/>
  <c r="Q842" i="9"/>
  <c r="Q840" i="9"/>
  <c r="Q838" i="9"/>
  <c r="Q836" i="9"/>
  <c r="Q834" i="9"/>
  <c r="Q832" i="9"/>
  <c r="Q830" i="9"/>
  <c r="Q828" i="9"/>
  <c r="Q826" i="9"/>
  <c r="Q824" i="9"/>
  <c r="Q822" i="9"/>
  <c r="Q820" i="9"/>
  <c r="Q818" i="9"/>
  <c r="Q816" i="9"/>
  <c r="Q814" i="9"/>
  <c r="Q812" i="9"/>
  <c r="Q810" i="9"/>
  <c r="Q808" i="9"/>
  <c r="Q806" i="9"/>
  <c r="Q804" i="9"/>
  <c r="Q803" i="9"/>
  <c r="Q801" i="9"/>
  <c r="Q799" i="9"/>
  <c r="Q797" i="9"/>
  <c r="Q795" i="9"/>
  <c r="Q793" i="9"/>
  <c r="Q791" i="9"/>
  <c r="Q789" i="9"/>
  <c r="Q787" i="9"/>
  <c r="Q785" i="9"/>
  <c r="Q783" i="9"/>
  <c r="Q781" i="9"/>
  <c r="Q779" i="9"/>
  <c r="Q777" i="9"/>
  <c r="Q775" i="9"/>
  <c r="Q773" i="9"/>
  <c r="Q771" i="9"/>
  <c r="Q769" i="9"/>
  <c r="Q767" i="9"/>
  <c r="Q765" i="9"/>
  <c r="Q763" i="9"/>
  <c r="Q761" i="9"/>
  <c r="Q759" i="9"/>
  <c r="Q757" i="9"/>
  <c r="Q755" i="9"/>
  <c r="Q753" i="9"/>
  <c r="Q748" i="9"/>
  <c r="Q746" i="9"/>
  <c r="Q751" i="9"/>
  <c r="Q733" i="9"/>
  <c r="Q732" i="9"/>
  <c r="Q731" i="9"/>
  <c r="Q730" i="9"/>
  <c r="Q909" i="9"/>
  <c r="Q907" i="9"/>
  <c r="Q905" i="9"/>
  <c r="Q903" i="9"/>
  <c r="Q901" i="9"/>
  <c r="Q899" i="9"/>
  <c r="Q897" i="9"/>
  <c r="Q895" i="9"/>
  <c r="Q893" i="9"/>
  <c r="Q891" i="9"/>
  <c r="Q889" i="9"/>
  <c r="Q887" i="9"/>
  <c r="Q885" i="9"/>
  <c r="Q883" i="9"/>
  <c r="Q881" i="9"/>
  <c r="Q879" i="9"/>
  <c r="Q877" i="9"/>
  <c r="Q875" i="9"/>
  <c r="Q873" i="9"/>
  <c r="Q871" i="9"/>
  <c r="Q869" i="9"/>
  <c r="Q867" i="9"/>
  <c r="Q865" i="9"/>
  <c r="Q863" i="9"/>
  <c r="Q861" i="9"/>
  <c r="Q859" i="9"/>
  <c r="Q857" i="9"/>
  <c r="Q855" i="9"/>
  <c r="Q853" i="9"/>
  <c r="Q851" i="9"/>
  <c r="Q849" i="9"/>
  <c r="Q847" i="9"/>
  <c r="Q845" i="9"/>
  <c r="Q843" i="9"/>
  <c r="Q841" i="9"/>
  <c r="Q839" i="9"/>
  <c r="Q837" i="9"/>
  <c r="Q835" i="9"/>
  <c r="Q833" i="9"/>
  <c r="Q831" i="9"/>
  <c r="Q829" i="9"/>
  <c r="Q827" i="9"/>
  <c r="Q825" i="9"/>
  <c r="Q823" i="9"/>
  <c r="Q821" i="9"/>
  <c r="Q819" i="9"/>
  <c r="Q817" i="9"/>
  <c r="Q815" i="9"/>
  <c r="Q813" i="9"/>
  <c r="Q811" i="9"/>
  <c r="Q809" i="9"/>
  <c r="Q807" i="9"/>
  <c r="Q805" i="9"/>
  <c r="Q802" i="9"/>
  <c r="Q800" i="9"/>
  <c r="Q798" i="9"/>
  <c r="Q796" i="9"/>
  <c r="Q794" i="9"/>
  <c r="Q792" i="9"/>
  <c r="Q790" i="9"/>
  <c r="Q788" i="9"/>
  <c r="Q786" i="9"/>
  <c r="Q784" i="9"/>
  <c r="Q782" i="9"/>
  <c r="Q780" i="9"/>
  <c r="Q778" i="9"/>
  <c r="Q776" i="9"/>
  <c r="Q774" i="9"/>
  <c r="Q772" i="9"/>
  <c r="Q770" i="9"/>
  <c r="Q768" i="9"/>
  <c r="Q766" i="9"/>
  <c r="Q764" i="9"/>
  <c r="Q762" i="9"/>
  <c r="Q760" i="9"/>
  <c r="Q758" i="9"/>
  <c r="Q756" i="9"/>
  <c r="Q754" i="9"/>
  <c r="Q752" i="9"/>
  <c r="Q749" i="9"/>
  <c r="Q747" i="9"/>
  <c r="Q729" i="9"/>
  <c r="Q728" i="9"/>
  <c r="Q727" i="9"/>
  <c r="Q726" i="9"/>
  <c r="Q725" i="9"/>
  <c r="Q724" i="9"/>
  <c r="Q723" i="9"/>
  <c r="Q722" i="9"/>
  <c r="Q721" i="9"/>
  <c r="Q720" i="9"/>
  <c r="Q719" i="9"/>
  <c r="Q718" i="9"/>
  <c r="Q717" i="9"/>
  <c r="Q716" i="9"/>
  <c r="Q715" i="9"/>
  <c r="Q714" i="9"/>
  <c r="Q713" i="9"/>
  <c r="Q712" i="9"/>
  <c r="Q711" i="9"/>
  <c r="Q710" i="9"/>
  <c r="Q709" i="9"/>
  <c r="Q708" i="9"/>
  <c r="Q707" i="9"/>
  <c r="Q706" i="9"/>
  <c r="Q705" i="9"/>
  <c r="Q704" i="9"/>
  <c r="Q703" i="9"/>
  <c r="Q702" i="9"/>
  <c r="Q701" i="9"/>
  <c r="Q700" i="9"/>
  <c r="Q699" i="9"/>
  <c r="Q698" i="9"/>
  <c r="Q697" i="9"/>
  <c r="Q696" i="9"/>
  <c r="Q695" i="9"/>
  <c r="Q694" i="9"/>
  <c r="Q693" i="9"/>
  <c r="Q692" i="9"/>
  <c r="Q691" i="9"/>
  <c r="Q690" i="9"/>
  <c r="Q689" i="9"/>
  <c r="Q688" i="9"/>
  <c r="Q687" i="9"/>
  <c r="Q686" i="9"/>
  <c r="Q685" i="9"/>
  <c r="Q684" i="9"/>
  <c r="Q683" i="9"/>
  <c r="Q682" i="9"/>
  <c r="Q681" i="9"/>
  <c r="Q680" i="9"/>
  <c r="Q679" i="9"/>
  <c r="Q678" i="9"/>
  <c r="Q677" i="9"/>
  <c r="Q676" i="9"/>
  <c r="Q675" i="9"/>
  <c r="Q674" i="9"/>
  <c r="Q673" i="9"/>
  <c r="Q672" i="9"/>
  <c r="Q671" i="9"/>
  <c r="Q670" i="9"/>
  <c r="Q669" i="9"/>
  <c r="Q668" i="9"/>
  <c r="Q667" i="9"/>
  <c r="Q666" i="9"/>
  <c r="Q665" i="9"/>
  <c r="Q664" i="9"/>
  <c r="Q663" i="9"/>
  <c r="Q662" i="9"/>
  <c r="Q661" i="9"/>
  <c r="Q660" i="9"/>
  <c r="Q659" i="9"/>
  <c r="Q658" i="9"/>
  <c r="Q657" i="9"/>
  <c r="Q656" i="9"/>
  <c r="Q655" i="9"/>
  <c r="Q654" i="9"/>
  <c r="Q653" i="9"/>
  <c r="Q652" i="9"/>
  <c r="Q651" i="9"/>
  <c r="Q650" i="9"/>
  <c r="Q649" i="9"/>
  <c r="Q648" i="9"/>
  <c r="Q647" i="9"/>
  <c r="Q646" i="9"/>
  <c r="Q645" i="9"/>
  <c r="Q644" i="9"/>
  <c r="Q643" i="9"/>
  <c r="Q642" i="9"/>
  <c r="Q641" i="9"/>
  <c r="Q640" i="9"/>
  <c r="Q639" i="9"/>
  <c r="Q638" i="9"/>
  <c r="Q637" i="9"/>
  <c r="Q636" i="9"/>
  <c r="Q635" i="9"/>
  <c r="Q634" i="9"/>
  <c r="Q633" i="9"/>
  <c r="Q632" i="9"/>
  <c r="Q631" i="9"/>
  <c r="Q630" i="9"/>
  <c r="Q629" i="9"/>
  <c r="Q628" i="9"/>
  <c r="Q627" i="9"/>
  <c r="Q626" i="9"/>
  <c r="Q625" i="9"/>
  <c r="Q624" i="9"/>
  <c r="Q623" i="9"/>
  <c r="Q622" i="9"/>
  <c r="Q621" i="9"/>
  <c r="Q620" i="9"/>
  <c r="Q619" i="9"/>
  <c r="Q618" i="9"/>
  <c r="Q617" i="9"/>
  <c r="Q616" i="9"/>
  <c r="Q615" i="9"/>
  <c r="Q614" i="9"/>
  <c r="Q613" i="9"/>
  <c r="Q612" i="9"/>
  <c r="Q611" i="9"/>
  <c r="Q610" i="9"/>
  <c r="Q609" i="9"/>
  <c r="Q608" i="9"/>
  <c r="Q607" i="9"/>
  <c r="Q606" i="9"/>
  <c r="Q605" i="9"/>
  <c r="Q604" i="9"/>
  <c r="Q603" i="9"/>
  <c r="Q602" i="9"/>
  <c r="Q601" i="9"/>
  <c r="Q600" i="9"/>
  <c r="Q599" i="9"/>
  <c r="Q598" i="9"/>
  <c r="Q597" i="9"/>
  <c r="Q596" i="9"/>
  <c r="Q595" i="9"/>
  <c r="Q594" i="9"/>
  <c r="Q593" i="9"/>
  <c r="Q592" i="9"/>
  <c r="Q591" i="9"/>
  <c r="Q590" i="9"/>
  <c r="Q589" i="9"/>
  <c r="Q585" i="9"/>
  <c r="Q581" i="9"/>
  <c r="Q577" i="9"/>
  <c r="Q573" i="9"/>
  <c r="Q569" i="9"/>
  <c r="Q563" i="9"/>
  <c r="Q559" i="9"/>
  <c r="Q368" i="9"/>
  <c r="Q364" i="9"/>
  <c r="Q360" i="9"/>
  <c r="Q356" i="9"/>
  <c r="Q352" i="9"/>
  <c r="Q348" i="9"/>
  <c r="Q344" i="9"/>
  <c r="Q340" i="9"/>
  <c r="Q336" i="9"/>
  <c r="Q332" i="9"/>
  <c r="Q328" i="9"/>
  <c r="Q324" i="9"/>
  <c r="Q588" i="9"/>
  <c r="Q584" i="9"/>
  <c r="Q580" i="9"/>
  <c r="Q576" i="9"/>
  <c r="Q572" i="9"/>
  <c r="Q568" i="9"/>
  <c r="Q564" i="9"/>
  <c r="Q560" i="9"/>
  <c r="Q558" i="9"/>
  <c r="Q557" i="9"/>
  <c r="Q556" i="9"/>
  <c r="Q555" i="9"/>
  <c r="Q554" i="9"/>
  <c r="Q553" i="9"/>
  <c r="Q552" i="9"/>
  <c r="Q551" i="9"/>
  <c r="Q550" i="9"/>
  <c r="Q549" i="9"/>
  <c r="Q548" i="9"/>
  <c r="Q547" i="9"/>
  <c r="Q546" i="9"/>
  <c r="Q545" i="9"/>
  <c r="Q544" i="9"/>
  <c r="Q543" i="9"/>
  <c r="Q542" i="9"/>
  <c r="Q541" i="9"/>
  <c r="Q540" i="9"/>
  <c r="Q539" i="9"/>
  <c r="Q538" i="9"/>
  <c r="Q537" i="9"/>
  <c r="Q536" i="9"/>
  <c r="Q535" i="9"/>
  <c r="Q534" i="9"/>
  <c r="Q533" i="9"/>
  <c r="Q532" i="9"/>
  <c r="Q531" i="9"/>
  <c r="Q530" i="9"/>
  <c r="Q529" i="9"/>
  <c r="Q528" i="9"/>
  <c r="Q527" i="9"/>
  <c r="Q526" i="9"/>
  <c r="Q525" i="9"/>
  <c r="Q524" i="9"/>
  <c r="Q523" i="9"/>
  <c r="Q522" i="9"/>
  <c r="Q521" i="9"/>
  <c r="Q520" i="9"/>
  <c r="Q519" i="9"/>
  <c r="Q518" i="9"/>
  <c r="Q517" i="9"/>
  <c r="Q516" i="9"/>
  <c r="Q515" i="9"/>
  <c r="Q514" i="9"/>
  <c r="Q513" i="9"/>
  <c r="Q512" i="9"/>
  <c r="Q511" i="9"/>
  <c r="Q510" i="9"/>
  <c r="Q509" i="9"/>
  <c r="Q508" i="9"/>
  <c r="Q507" i="9"/>
  <c r="Q506" i="9"/>
  <c r="Q505" i="9"/>
  <c r="Q504" i="9"/>
  <c r="Q503" i="9"/>
  <c r="Q502" i="9"/>
  <c r="Q501" i="9"/>
  <c r="Q500" i="9"/>
  <c r="Q499" i="9"/>
  <c r="Q498" i="9"/>
  <c r="Q497" i="9"/>
  <c r="Q496" i="9"/>
  <c r="Q495" i="9"/>
  <c r="Q494" i="9"/>
  <c r="Q493" i="9"/>
  <c r="Q492" i="9"/>
  <c r="Q491" i="9"/>
  <c r="Q490" i="9"/>
  <c r="Q489" i="9"/>
  <c r="Q488" i="9"/>
  <c r="Q487" i="9"/>
  <c r="Q486" i="9"/>
  <c r="Q485" i="9"/>
  <c r="Q484" i="9"/>
  <c r="Q483" i="9"/>
  <c r="Q482" i="9"/>
  <c r="Q481" i="9"/>
  <c r="Q480" i="9"/>
  <c r="Q479" i="9"/>
  <c r="Q478" i="9"/>
  <c r="Q477" i="9"/>
  <c r="Q476" i="9"/>
  <c r="Q475" i="9"/>
  <c r="Q474" i="9"/>
  <c r="Q473" i="9"/>
  <c r="Q472" i="9"/>
  <c r="Q471" i="9"/>
  <c r="Q470" i="9"/>
  <c r="Q469" i="9"/>
  <c r="Q468" i="9"/>
  <c r="Q467" i="9"/>
  <c r="Q466" i="9"/>
  <c r="Q465" i="9"/>
  <c r="Q464" i="9"/>
  <c r="Q463" i="9"/>
  <c r="Q462" i="9"/>
  <c r="Q461" i="9"/>
  <c r="Q460" i="9"/>
  <c r="Q459" i="9"/>
  <c r="Q458" i="9"/>
  <c r="Q457" i="9"/>
  <c r="Q456" i="9"/>
  <c r="Q455" i="9"/>
  <c r="Q454" i="9"/>
  <c r="Q453" i="9"/>
  <c r="Q452" i="9"/>
  <c r="Q451" i="9"/>
  <c r="Q450" i="9"/>
  <c r="Q449" i="9"/>
  <c r="Q448" i="9"/>
  <c r="Q447" i="9"/>
  <c r="Q446" i="9"/>
  <c r="Q445" i="9"/>
  <c r="Q444" i="9"/>
  <c r="Q443" i="9"/>
  <c r="Q442" i="9"/>
  <c r="Q441" i="9"/>
  <c r="Q440" i="9"/>
  <c r="Q439" i="9"/>
  <c r="Q438" i="9"/>
  <c r="Q437" i="9"/>
  <c r="Q436" i="9"/>
  <c r="Q435" i="9"/>
  <c r="Q434" i="9"/>
  <c r="Q433" i="9"/>
  <c r="Q432" i="9"/>
  <c r="Q431" i="9"/>
  <c r="Q430" i="9"/>
  <c r="Q429" i="9"/>
  <c r="Q428" i="9"/>
  <c r="Q427" i="9"/>
  <c r="Q426" i="9"/>
  <c r="Q425" i="9"/>
  <c r="Q424" i="9"/>
  <c r="Q423" i="9"/>
  <c r="Q422" i="9"/>
  <c r="Q421" i="9"/>
  <c r="Q420" i="9"/>
  <c r="Q419" i="9"/>
  <c r="Q418" i="9"/>
  <c r="Q417" i="9"/>
  <c r="Q416" i="9"/>
  <c r="Q415" i="9"/>
  <c r="Q414" i="9"/>
  <c r="Q413" i="9"/>
  <c r="Q412" i="9"/>
  <c r="Q411" i="9"/>
  <c r="Q410" i="9"/>
  <c r="Q409" i="9"/>
  <c r="Q408" i="9"/>
  <c r="Q407" i="9"/>
  <c r="Q406" i="9"/>
  <c r="Q405" i="9"/>
  <c r="Q404" i="9"/>
  <c r="Q403" i="9"/>
  <c r="Q402" i="9"/>
  <c r="Q401" i="9"/>
  <c r="Q400" i="9"/>
  <c r="Q399" i="9"/>
  <c r="Q398" i="9"/>
  <c r="Q397" i="9"/>
  <c r="Q396" i="9"/>
  <c r="Q395" i="9"/>
  <c r="Q394" i="9"/>
  <c r="Q393" i="9"/>
  <c r="Q392" i="9"/>
  <c r="Q391" i="9"/>
  <c r="Q390" i="9"/>
  <c r="Q389" i="9"/>
  <c r="Q388" i="9"/>
  <c r="Q387" i="9"/>
  <c r="Q386" i="9"/>
  <c r="Q385" i="9"/>
  <c r="Q384" i="9"/>
  <c r="Q383" i="9"/>
  <c r="Q382" i="9"/>
  <c r="Q381" i="9"/>
  <c r="Q380" i="9"/>
  <c r="Q379" i="9"/>
  <c r="Q378" i="9"/>
  <c r="Q377" i="9"/>
  <c r="Q376" i="9"/>
  <c r="Q375" i="9"/>
  <c r="Q374" i="9"/>
  <c r="Q373" i="9"/>
  <c r="Q367" i="9"/>
  <c r="Q587" i="9"/>
  <c r="Q583" i="9"/>
  <c r="Q579" i="9"/>
  <c r="Q575" i="9"/>
  <c r="Q571" i="9"/>
  <c r="Q567" i="9"/>
  <c r="Q565" i="9"/>
  <c r="Q561" i="9"/>
  <c r="Q366" i="9"/>
  <c r="Q362" i="9"/>
  <c r="Q358" i="9"/>
  <c r="Q354" i="9"/>
  <c r="Q350" i="9"/>
  <c r="Q346" i="9"/>
  <c r="Q342" i="9"/>
  <c r="Q338" i="9"/>
  <c r="Q334" i="9"/>
  <c r="Q586" i="9"/>
  <c r="Q582" i="9"/>
  <c r="Q578" i="9"/>
  <c r="Q574" i="9"/>
  <c r="Q570" i="9"/>
  <c r="Q566" i="9"/>
  <c r="Q562" i="9"/>
  <c r="Q365" i="9"/>
  <c r="Q361" i="9"/>
  <c r="Q357" i="9"/>
  <c r="Q353" i="9"/>
  <c r="Q349" i="9"/>
  <c r="Q345" i="9"/>
  <c r="Q341" i="9"/>
  <c r="Q337" i="9"/>
  <c r="Q333" i="9"/>
  <c r="Q329" i="9"/>
  <c r="Q325" i="9"/>
  <c r="Q355" i="9"/>
  <c r="Q339" i="9"/>
  <c r="Q331" i="9"/>
  <c r="Q330" i="9"/>
  <c r="Q322" i="9"/>
  <c r="Q318" i="9"/>
  <c r="Q314" i="9"/>
  <c r="Q310" i="9"/>
  <c r="Q306" i="9"/>
  <c r="Q302" i="9"/>
  <c r="Q298" i="9"/>
  <c r="Q294" i="9"/>
  <c r="Q290" i="9"/>
  <c r="Q286" i="9"/>
  <c r="Q282" i="9"/>
  <c r="Q278" i="9"/>
  <c r="Q274" i="9"/>
  <c r="Q270" i="9"/>
  <c r="Q266" i="9"/>
  <c r="Q262" i="9"/>
  <c r="Q258" i="9"/>
  <c r="Q254" i="9"/>
  <c r="Q250" i="9"/>
  <c r="Q246" i="9"/>
  <c r="Q242" i="9"/>
  <c r="Q238" i="9"/>
  <c r="Q234" i="9"/>
  <c r="Q230" i="9"/>
  <c r="Q226" i="9"/>
  <c r="Q222" i="9"/>
  <c r="Q218" i="9"/>
  <c r="Q214" i="9"/>
  <c r="Q210" i="9"/>
  <c r="Q206" i="9"/>
  <c r="Q202" i="9"/>
  <c r="Q198" i="9"/>
  <c r="Q194" i="9"/>
  <c r="Q190" i="9"/>
  <c r="Q186" i="9"/>
  <c r="Q182" i="9"/>
  <c r="Q178" i="9"/>
  <c r="Q174" i="9"/>
  <c r="Q170" i="9"/>
  <c r="Q166" i="9"/>
  <c r="Q162" i="9"/>
  <c r="Q158" i="9"/>
  <c r="Q154" i="9"/>
  <c r="Q150" i="9"/>
  <c r="Q146" i="9"/>
  <c r="Q142" i="9"/>
  <c r="Q138" i="9"/>
  <c r="Q134" i="9"/>
  <c r="Q130" i="9"/>
  <c r="Q126" i="9"/>
  <c r="Q122" i="9"/>
  <c r="Q118" i="9"/>
  <c r="Q114" i="9"/>
  <c r="Q110" i="9"/>
  <c r="Q106" i="9"/>
  <c r="Q102" i="9"/>
  <c r="Q98" i="9"/>
  <c r="Q94" i="9"/>
  <c r="Q90" i="9"/>
  <c r="Q86" i="9"/>
  <c r="Q82" i="9"/>
  <c r="Q78" i="9"/>
  <c r="Q351" i="9"/>
  <c r="Q335" i="9"/>
  <c r="Q321" i="9"/>
  <c r="Q317" i="9"/>
  <c r="Q313" i="9"/>
  <c r="Q309" i="9"/>
  <c r="Q305" i="9"/>
  <c r="Q301" i="9"/>
  <c r="Q297" i="9"/>
  <c r="Q293" i="9"/>
  <c r="Q289" i="9"/>
  <c r="Q285" i="9"/>
  <c r="Q281" i="9"/>
  <c r="Q277" i="9"/>
  <c r="Q273" i="9"/>
  <c r="Q269" i="9"/>
  <c r="Q265" i="9"/>
  <c r="Q261" i="9"/>
  <c r="Q257" i="9"/>
  <c r="Q253" i="9"/>
  <c r="Q249" i="9"/>
  <c r="Q245" i="9"/>
  <c r="Q241" i="9"/>
  <c r="Q237" i="9"/>
  <c r="Q233" i="9"/>
  <c r="Q229" i="9"/>
  <c r="Q225" i="9"/>
  <c r="Q221" i="9"/>
  <c r="Q217" i="9"/>
  <c r="Q213" i="9"/>
  <c r="Q209" i="9"/>
  <c r="Q205" i="9"/>
  <c r="Q201" i="9"/>
  <c r="Q197" i="9"/>
  <c r="Q193" i="9"/>
  <c r="Q189" i="9"/>
  <c r="Q185" i="9"/>
  <c r="Q181" i="9"/>
  <c r="Q177" i="9"/>
  <c r="Q173" i="9"/>
  <c r="Q169" i="9"/>
  <c r="Q165" i="9"/>
  <c r="Q161" i="9"/>
  <c r="Q157" i="9"/>
  <c r="Q153" i="9"/>
  <c r="Q149" i="9"/>
  <c r="Q145" i="9"/>
  <c r="Q141" i="9"/>
  <c r="Q137" i="9"/>
  <c r="Q133" i="9"/>
  <c r="Q129" i="9"/>
  <c r="Q125" i="9"/>
  <c r="Q121" i="9"/>
  <c r="Q117" i="9"/>
  <c r="Q113" i="9"/>
  <c r="Q109" i="9"/>
  <c r="Q105" i="9"/>
  <c r="Q101" i="9"/>
  <c r="Q97" i="9"/>
  <c r="Q93" i="9"/>
  <c r="Q89" i="9"/>
  <c r="Q85" i="9"/>
  <c r="Q81" i="9"/>
  <c r="Q77" i="9"/>
  <c r="Q363" i="9"/>
  <c r="Q347" i="9"/>
  <c r="Q327" i="9"/>
  <c r="Q326" i="9"/>
  <c r="Q320" i="9"/>
  <c r="Q316" i="9"/>
  <c r="Q312" i="9"/>
  <c r="Q308" i="9"/>
  <c r="Q304" i="9"/>
  <c r="Q300" i="9"/>
  <c r="Q296" i="9"/>
  <c r="Q292" i="9"/>
  <c r="Q288" i="9"/>
  <c r="Q284" i="9"/>
  <c r="Q280" i="9"/>
  <c r="Q276" i="9"/>
  <c r="Q272" i="9"/>
  <c r="Q268" i="9"/>
  <c r="Q264" i="9"/>
  <c r="Q260" i="9"/>
  <c r="Q256" i="9"/>
  <c r="Q252" i="9"/>
  <c r="Q248" i="9"/>
  <c r="Q244" i="9"/>
  <c r="Q240" i="9"/>
  <c r="Q236" i="9"/>
  <c r="Q232" i="9"/>
  <c r="Q228" i="9"/>
  <c r="Q224" i="9"/>
  <c r="Q220" i="9"/>
  <c r="Q216" i="9"/>
  <c r="Q212" i="9"/>
  <c r="Q208" i="9"/>
  <c r="Q204" i="9"/>
  <c r="Q200" i="9"/>
  <c r="Q196" i="9"/>
  <c r="Q192" i="9"/>
  <c r="Q188" i="9"/>
  <c r="Q184" i="9"/>
  <c r="Q180" i="9"/>
  <c r="Q176" i="9"/>
  <c r="Q172" i="9"/>
  <c r="Q168" i="9"/>
  <c r="Q164" i="9"/>
  <c r="Q160" i="9"/>
  <c r="Q156" i="9"/>
  <c r="Q152" i="9"/>
  <c r="Q148" i="9"/>
  <c r="Q144" i="9"/>
  <c r="Q140" i="9"/>
  <c r="Q136" i="9"/>
  <c r="Q132" i="9"/>
  <c r="Q128" i="9"/>
  <c r="Q124" i="9"/>
  <c r="Q120" i="9"/>
  <c r="Q116" i="9"/>
  <c r="Q112" i="9"/>
  <c r="Q108" i="9"/>
  <c r="Q104" i="9"/>
  <c r="Q100" i="9"/>
  <c r="Q96" i="9"/>
  <c r="Q92" i="9"/>
  <c r="Q88" i="9"/>
  <c r="Q84" i="9"/>
  <c r="Q80" i="9"/>
  <c r="Q76" i="9"/>
  <c r="Q359" i="9"/>
  <c r="Q343" i="9"/>
  <c r="Q323" i="9"/>
  <c r="Q319" i="9"/>
  <c r="Q315" i="9"/>
  <c r="Q311" i="9"/>
  <c r="Q307" i="9"/>
  <c r="Q303" i="9"/>
  <c r="Q299" i="9"/>
  <c r="Q295" i="9"/>
  <c r="Q291" i="9"/>
  <c r="Q287" i="9"/>
  <c r="Q283" i="9"/>
  <c r="Q279" i="9"/>
  <c r="Q275" i="9"/>
  <c r="Q271" i="9"/>
  <c r="Q267" i="9"/>
  <c r="Q263" i="9"/>
  <c r="Q259" i="9"/>
  <c r="Q255" i="9"/>
  <c r="Q251" i="9"/>
  <c r="Q247" i="9"/>
  <c r="Q243" i="9"/>
  <c r="Q239" i="9"/>
  <c r="Q235" i="9"/>
  <c r="Q231" i="9"/>
  <c r="Q227" i="9"/>
  <c r="Q223" i="9"/>
  <c r="Q219" i="9"/>
  <c r="Q215" i="9"/>
  <c r="Q211" i="9"/>
  <c r="Q207" i="9"/>
  <c r="Q203" i="9"/>
  <c r="Q199" i="9"/>
  <c r="Q195" i="9"/>
  <c r="Q191" i="9"/>
  <c r="Q187" i="9"/>
  <c r="Q183" i="9"/>
  <c r="Q179" i="9"/>
  <c r="Q175" i="9"/>
  <c r="Q171" i="9"/>
  <c r="Q167" i="9"/>
  <c r="Q163" i="9"/>
  <c r="Q159" i="9"/>
  <c r="Q155" i="9"/>
  <c r="Q151" i="9"/>
  <c r="Q147" i="9"/>
  <c r="Q143" i="9"/>
  <c r="Q139" i="9"/>
  <c r="Q135" i="9"/>
  <c r="Q131" i="9"/>
  <c r="Q127" i="9"/>
  <c r="Q123" i="9"/>
  <c r="Q119" i="9"/>
  <c r="Q115" i="9"/>
  <c r="Q111" i="9"/>
  <c r="Q107" i="9"/>
  <c r="Q103" i="9"/>
  <c r="Q99" i="9"/>
  <c r="Q95" i="9"/>
  <c r="Q91" i="9"/>
  <c r="Q87" i="9"/>
  <c r="Q83" i="9"/>
  <c r="Q79" i="9"/>
  <c r="AB5" i="9"/>
  <c r="E9" i="9"/>
  <c r="I9" i="9"/>
  <c r="Q9" i="9"/>
  <c r="D10" i="9"/>
  <c r="G10" i="9" s="1"/>
  <c r="T10" i="9"/>
  <c r="E13" i="9"/>
  <c r="I13" i="9"/>
  <c r="Q13" i="9"/>
  <c r="D14" i="9"/>
  <c r="G14" i="9" s="1"/>
  <c r="T14" i="9"/>
  <c r="E17" i="9"/>
  <c r="I17" i="9"/>
  <c r="Q17" i="9"/>
  <c r="D18" i="9"/>
  <c r="G18" i="9" s="1"/>
  <c r="T18" i="9"/>
  <c r="E21" i="9"/>
  <c r="I21" i="9"/>
  <c r="Q21" i="9"/>
  <c r="D22" i="9"/>
  <c r="G22" i="9" s="1"/>
  <c r="T22" i="9"/>
  <c r="E25" i="9"/>
  <c r="I25" i="9"/>
  <c r="Q25" i="9"/>
  <c r="D26" i="9"/>
  <c r="G26" i="9" s="1"/>
  <c r="T26" i="9"/>
  <c r="E29" i="9"/>
  <c r="I29" i="9"/>
  <c r="Q29" i="9"/>
  <c r="D30" i="9"/>
  <c r="G30" i="9" s="1"/>
  <c r="T30" i="9"/>
  <c r="E33" i="9"/>
  <c r="I33" i="9"/>
  <c r="Q33" i="9"/>
  <c r="D34" i="9"/>
  <c r="G34" i="9" s="1"/>
  <c r="T34" i="9"/>
  <c r="E37" i="9"/>
  <c r="I37" i="9"/>
  <c r="Q37" i="9"/>
  <c r="D38" i="9"/>
  <c r="G38" i="9" s="1"/>
  <c r="T38" i="9"/>
  <c r="E41" i="9"/>
  <c r="I41" i="9"/>
  <c r="Q41" i="9"/>
  <c r="D42" i="9"/>
  <c r="G42" i="9" s="1"/>
  <c r="T42" i="9"/>
  <c r="E45" i="9"/>
  <c r="I45" i="9"/>
  <c r="Q45" i="9"/>
  <c r="D46" i="9"/>
  <c r="G46" i="9" s="1"/>
  <c r="T46" i="9"/>
  <c r="E49" i="9"/>
  <c r="I49" i="9"/>
  <c r="Q49" i="9"/>
  <c r="D50" i="9"/>
  <c r="G50" i="9" s="1"/>
  <c r="T50" i="9"/>
  <c r="E53" i="9"/>
  <c r="I53" i="9"/>
  <c r="Q53" i="9"/>
  <c r="D54" i="9"/>
  <c r="G54" i="9" s="1"/>
  <c r="T54" i="9"/>
  <c r="E57" i="9"/>
  <c r="I57" i="9"/>
  <c r="Q57" i="9"/>
  <c r="D58" i="9"/>
  <c r="G58" i="9" s="1"/>
  <c r="T58" i="9"/>
  <c r="E61" i="9"/>
  <c r="I61" i="9"/>
  <c r="Q61" i="9"/>
  <c r="D62" i="9"/>
  <c r="G62" i="9" s="1"/>
  <c r="T62" i="9"/>
  <c r="E65" i="9"/>
  <c r="I65" i="9"/>
  <c r="Q65" i="9"/>
  <c r="D66" i="9"/>
  <c r="G66" i="9" s="1"/>
  <c r="T66" i="9"/>
  <c r="E69" i="9"/>
  <c r="I69" i="9"/>
  <c r="Q69" i="9"/>
  <c r="D70" i="9"/>
  <c r="G70" i="9" s="1"/>
  <c r="T70" i="9"/>
  <c r="E73" i="9"/>
  <c r="I73" i="9"/>
  <c r="Q73" i="9"/>
  <c r="D74" i="9"/>
  <c r="G74" i="9" s="1"/>
  <c r="T733" i="9"/>
  <c r="T732" i="9"/>
  <c r="T731" i="9"/>
  <c r="T730" i="9"/>
  <c r="T729" i="9"/>
  <c r="T728" i="9"/>
  <c r="T727" i="9"/>
  <c r="T726" i="9"/>
  <c r="T725" i="9"/>
  <c r="T724" i="9"/>
  <c r="T723" i="9"/>
  <c r="T722" i="9"/>
  <c r="T721" i="9"/>
  <c r="T720" i="9"/>
  <c r="T719" i="9"/>
  <c r="T718" i="9"/>
  <c r="T717" i="9"/>
  <c r="T716" i="9"/>
  <c r="T715" i="9"/>
  <c r="T714" i="9"/>
  <c r="T713" i="9"/>
  <c r="T712" i="9"/>
  <c r="T711" i="9"/>
  <c r="T710" i="9"/>
  <c r="T709" i="9"/>
  <c r="T708" i="9"/>
  <c r="T707" i="9"/>
  <c r="T706" i="9"/>
  <c r="T705" i="9"/>
  <c r="T704" i="9"/>
  <c r="T703" i="9"/>
  <c r="T702" i="9"/>
  <c r="T701" i="9"/>
  <c r="T700" i="9"/>
  <c r="T699" i="9"/>
  <c r="T698" i="9"/>
  <c r="T697" i="9"/>
  <c r="T696" i="9"/>
  <c r="T695" i="9"/>
  <c r="T694" i="9"/>
  <c r="T693" i="9"/>
  <c r="T692" i="9"/>
  <c r="T691" i="9"/>
  <c r="T690" i="9"/>
  <c r="T689" i="9"/>
  <c r="T688" i="9"/>
  <c r="T687" i="9"/>
  <c r="T686" i="9"/>
  <c r="T685" i="9"/>
  <c r="T684" i="9"/>
  <c r="T683" i="9"/>
  <c r="T682" i="9"/>
  <c r="T681" i="9"/>
  <c r="T680" i="9"/>
  <c r="T679" i="9"/>
  <c r="T678" i="9"/>
  <c r="T677" i="9"/>
  <c r="T676" i="9"/>
  <c r="T675" i="9"/>
  <c r="T674" i="9"/>
  <c r="T673" i="9"/>
  <c r="T672" i="9"/>
  <c r="T671" i="9"/>
  <c r="T670" i="9"/>
  <c r="T669" i="9"/>
  <c r="T668" i="9"/>
  <c r="T667" i="9"/>
  <c r="T666" i="9"/>
  <c r="T665" i="9"/>
  <c r="T664" i="9"/>
  <c r="T663" i="9"/>
  <c r="T662" i="9"/>
  <c r="T661" i="9"/>
  <c r="T660" i="9"/>
  <c r="T659" i="9"/>
  <c r="T658" i="9"/>
  <c r="T657" i="9"/>
  <c r="T656" i="9"/>
  <c r="T655" i="9"/>
  <c r="T654" i="9"/>
  <c r="T653" i="9"/>
  <c r="T652" i="9"/>
  <c r="T651" i="9"/>
  <c r="T650" i="9"/>
  <c r="T649" i="9"/>
  <c r="T648" i="9"/>
  <c r="T647" i="9"/>
  <c r="T646" i="9"/>
  <c r="T645" i="9"/>
  <c r="T644" i="9"/>
  <c r="T643" i="9"/>
  <c r="T642" i="9"/>
  <c r="T641" i="9"/>
  <c r="T640" i="9"/>
  <c r="T639" i="9"/>
  <c r="T638" i="9"/>
  <c r="T637" i="9"/>
  <c r="T636" i="9"/>
  <c r="T635" i="9"/>
  <c r="T634" i="9"/>
  <c r="T633" i="9"/>
  <c r="T632" i="9"/>
  <c r="T631" i="9"/>
  <c r="T630" i="9"/>
  <c r="T629" i="9"/>
  <c r="T628" i="9"/>
  <c r="T627" i="9"/>
  <c r="T626" i="9"/>
  <c r="T625" i="9"/>
  <c r="T624" i="9"/>
  <c r="T623" i="9"/>
  <c r="T622" i="9"/>
  <c r="T621" i="9"/>
  <c r="T620" i="9"/>
  <c r="T619" i="9"/>
  <c r="T618" i="9"/>
  <c r="T617" i="9"/>
  <c r="T616" i="9"/>
  <c r="T615" i="9"/>
  <c r="T614" i="9"/>
  <c r="T613" i="9"/>
  <c r="T612" i="9"/>
  <c r="T611" i="9"/>
  <c r="T610" i="9"/>
  <c r="T609" i="9"/>
  <c r="T608" i="9"/>
  <c r="T607" i="9"/>
  <c r="T606" i="9"/>
  <c r="T605" i="9"/>
  <c r="T604" i="9"/>
  <c r="T603" i="9"/>
  <c r="T602" i="9"/>
  <c r="T601" i="9"/>
  <c r="T600" i="9"/>
  <c r="T599" i="9"/>
  <c r="T598" i="9"/>
  <c r="T597" i="9"/>
  <c r="T596" i="9"/>
  <c r="T595" i="9"/>
  <c r="T594" i="9"/>
  <c r="T593" i="9"/>
  <c r="T592" i="9"/>
  <c r="T591" i="9"/>
  <c r="T590" i="9"/>
  <c r="T589" i="9"/>
  <c r="T588" i="9"/>
  <c r="T587" i="9"/>
  <c r="T586" i="9"/>
  <c r="T585" i="9"/>
  <c r="T584" i="9"/>
  <c r="T583" i="9"/>
  <c r="T582" i="9"/>
  <c r="T581" i="9"/>
  <c r="T580" i="9"/>
  <c r="T579" i="9"/>
  <c r="T578" i="9"/>
  <c r="T577" i="9"/>
  <c r="T576" i="9"/>
  <c r="T575" i="9"/>
  <c r="T574" i="9"/>
  <c r="T573" i="9"/>
  <c r="T572" i="9"/>
  <c r="T571" i="9"/>
  <c r="T570" i="9"/>
  <c r="T569" i="9"/>
  <c r="T568" i="9"/>
  <c r="T567" i="9"/>
  <c r="T566" i="9"/>
  <c r="T564" i="9"/>
  <c r="T560" i="9"/>
  <c r="T365" i="9"/>
  <c r="T361" i="9"/>
  <c r="T357" i="9"/>
  <c r="T353" i="9"/>
  <c r="T349" i="9"/>
  <c r="T345" i="9"/>
  <c r="T341" i="9"/>
  <c r="T337" i="9"/>
  <c r="T333" i="9"/>
  <c r="T329" i="9"/>
  <c r="T325" i="9"/>
  <c r="T565" i="9"/>
  <c r="T561" i="9"/>
  <c r="T368" i="9"/>
  <c r="T364" i="9"/>
  <c r="T562" i="9"/>
  <c r="T557" i="9"/>
  <c r="T556" i="9"/>
  <c r="T555" i="9"/>
  <c r="T554" i="9"/>
  <c r="T553" i="9"/>
  <c r="T552" i="9"/>
  <c r="T551" i="9"/>
  <c r="T550" i="9"/>
  <c r="T549" i="9"/>
  <c r="T548" i="9"/>
  <c r="T547" i="9"/>
  <c r="T546" i="9"/>
  <c r="T545" i="9"/>
  <c r="T544" i="9"/>
  <c r="T543" i="9"/>
  <c r="T542" i="9"/>
  <c r="T541" i="9"/>
  <c r="T540" i="9"/>
  <c r="T539" i="9"/>
  <c r="T538" i="9"/>
  <c r="T537" i="9"/>
  <c r="T536" i="9"/>
  <c r="T535" i="9"/>
  <c r="T534" i="9"/>
  <c r="T533" i="9"/>
  <c r="T532" i="9"/>
  <c r="T531" i="9"/>
  <c r="T530" i="9"/>
  <c r="T529" i="9"/>
  <c r="T528" i="9"/>
  <c r="T527" i="9"/>
  <c r="T526" i="9"/>
  <c r="T525" i="9"/>
  <c r="T524" i="9"/>
  <c r="T523" i="9"/>
  <c r="T522" i="9"/>
  <c r="T521" i="9"/>
  <c r="T520" i="9"/>
  <c r="T519" i="9"/>
  <c r="T518" i="9"/>
  <c r="T517" i="9"/>
  <c r="T516" i="9"/>
  <c r="T515" i="9"/>
  <c r="T514" i="9"/>
  <c r="T513" i="9"/>
  <c r="T512" i="9"/>
  <c r="T511" i="9"/>
  <c r="T510" i="9"/>
  <c r="T509" i="9"/>
  <c r="T508" i="9"/>
  <c r="T507" i="9"/>
  <c r="T506" i="9"/>
  <c r="T505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424" i="9"/>
  <c r="T423" i="9"/>
  <c r="T422" i="9"/>
  <c r="T421" i="9"/>
  <c r="T420" i="9"/>
  <c r="T419" i="9"/>
  <c r="T418" i="9"/>
  <c r="T417" i="9"/>
  <c r="T416" i="9"/>
  <c r="T415" i="9"/>
  <c r="T414" i="9"/>
  <c r="T413" i="9"/>
  <c r="T412" i="9"/>
  <c r="T411" i="9"/>
  <c r="T410" i="9"/>
  <c r="T409" i="9"/>
  <c r="T408" i="9"/>
  <c r="T407" i="9"/>
  <c r="T406" i="9"/>
  <c r="T405" i="9"/>
  <c r="T404" i="9"/>
  <c r="T403" i="9"/>
  <c r="T402" i="9"/>
  <c r="T401" i="9"/>
  <c r="T400" i="9"/>
  <c r="T399" i="9"/>
  <c r="T398" i="9"/>
  <c r="T397" i="9"/>
  <c r="T396" i="9"/>
  <c r="T395" i="9"/>
  <c r="T394" i="9"/>
  <c r="T393" i="9"/>
  <c r="T392" i="9"/>
  <c r="T391" i="9"/>
  <c r="T390" i="9"/>
  <c r="T389" i="9"/>
  <c r="T388" i="9"/>
  <c r="T387" i="9"/>
  <c r="T386" i="9"/>
  <c r="T38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67" i="9"/>
  <c r="T363" i="9"/>
  <c r="T359" i="9"/>
  <c r="T355" i="9"/>
  <c r="T351" i="9"/>
  <c r="T347" i="9"/>
  <c r="T343" i="9"/>
  <c r="T339" i="9"/>
  <c r="T335" i="9"/>
  <c r="T563" i="9"/>
  <c r="T559" i="9"/>
  <c r="T558" i="9"/>
  <c r="T366" i="9"/>
  <c r="T362" i="9"/>
  <c r="T358" i="9"/>
  <c r="T354" i="9"/>
  <c r="T350" i="9"/>
  <c r="T346" i="9"/>
  <c r="T342" i="9"/>
  <c r="T338" i="9"/>
  <c r="T334" i="9"/>
  <c r="T330" i="9"/>
  <c r="T326" i="9"/>
  <c r="T348" i="9"/>
  <c r="T332" i="9"/>
  <c r="T324" i="9"/>
  <c r="T323" i="9"/>
  <c r="T319" i="9"/>
  <c r="T315" i="9"/>
  <c r="T311" i="9"/>
  <c r="T307" i="9"/>
  <c r="T303" i="9"/>
  <c r="T299" i="9"/>
  <c r="T295" i="9"/>
  <c r="T291" i="9"/>
  <c r="T287" i="9"/>
  <c r="T283" i="9"/>
  <c r="T279" i="9"/>
  <c r="T275" i="9"/>
  <c r="T271" i="9"/>
  <c r="T267" i="9"/>
  <c r="T263" i="9"/>
  <c r="T259" i="9"/>
  <c r="T255" i="9"/>
  <c r="T251" i="9"/>
  <c r="T247" i="9"/>
  <c r="T243" i="9"/>
  <c r="T239" i="9"/>
  <c r="T235" i="9"/>
  <c r="T231" i="9"/>
  <c r="T227" i="9"/>
  <c r="T223" i="9"/>
  <c r="T219" i="9"/>
  <c r="T215" i="9"/>
  <c r="T211" i="9"/>
  <c r="T207" i="9"/>
  <c r="T203" i="9"/>
  <c r="T199" i="9"/>
  <c r="T195" i="9"/>
  <c r="T191" i="9"/>
  <c r="T187" i="9"/>
  <c r="T183" i="9"/>
  <c r="T179" i="9"/>
  <c r="T175" i="9"/>
  <c r="T171" i="9"/>
  <c r="T167" i="9"/>
  <c r="T163" i="9"/>
  <c r="T159" i="9"/>
  <c r="T155" i="9"/>
  <c r="T151" i="9"/>
  <c r="T147" i="9"/>
  <c r="T143" i="9"/>
  <c r="T139" i="9"/>
  <c r="T135" i="9"/>
  <c r="T131" i="9"/>
  <c r="T127" i="9"/>
  <c r="T123" i="9"/>
  <c r="T119" i="9"/>
  <c r="T115" i="9"/>
  <c r="T111" i="9"/>
  <c r="T107" i="9"/>
  <c r="T103" i="9"/>
  <c r="T99" i="9"/>
  <c r="T95" i="9"/>
  <c r="T91" i="9"/>
  <c r="T87" i="9"/>
  <c r="T83" i="9"/>
  <c r="T79" i="9"/>
  <c r="T360" i="9"/>
  <c r="T344" i="9"/>
  <c r="T327" i="9"/>
  <c r="T322" i="9"/>
  <c r="T318" i="9"/>
  <c r="T314" i="9"/>
  <c r="T310" i="9"/>
  <c r="T306" i="9"/>
  <c r="T302" i="9"/>
  <c r="T298" i="9"/>
  <c r="T294" i="9"/>
  <c r="T290" i="9"/>
  <c r="T286" i="9"/>
  <c r="T282" i="9"/>
  <c r="T278" i="9"/>
  <c r="T274" i="9"/>
  <c r="T270" i="9"/>
  <c r="T266" i="9"/>
  <c r="T262" i="9"/>
  <c r="T258" i="9"/>
  <c r="T254" i="9"/>
  <c r="T250" i="9"/>
  <c r="T246" i="9"/>
  <c r="T242" i="9"/>
  <c r="T238" i="9"/>
  <c r="T234" i="9"/>
  <c r="T230" i="9"/>
  <c r="T226" i="9"/>
  <c r="T222" i="9"/>
  <c r="T218" i="9"/>
  <c r="T214" i="9"/>
  <c r="T210" i="9"/>
  <c r="T206" i="9"/>
  <c r="T202" i="9"/>
  <c r="T198" i="9"/>
  <c r="T194" i="9"/>
  <c r="T190" i="9"/>
  <c r="T186" i="9"/>
  <c r="T182" i="9"/>
  <c r="T178" i="9"/>
  <c r="T174" i="9"/>
  <c r="T170" i="9"/>
  <c r="T166" i="9"/>
  <c r="T162" i="9"/>
  <c r="T158" i="9"/>
  <c r="T154" i="9"/>
  <c r="T150" i="9"/>
  <c r="T146" i="9"/>
  <c r="T142" i="9"/>
  <c r="T138" i="9"/>
  <c r="T134" i="9"/>
  <c r="T130" i="9"/>
  <c r="T126" i="9"/>
  <c r="T122" i="9"/>
  <c r="T118" i="9"/>
  <c r="T114" i="9"/>
  <c r="T110" i="9"/>
  <c r="T106" i="9"/>
  <c r="T102" i="9"/>
  <c r="T98" i="9"/>
  <c r="T94" i="9"/>
  <c r="T90" i="9"/>
  <c r="T86" i="9"/>
  <c r="T82" i="9"/>
  <c r="T78" i="9"/>
  <c r="T356" i="9"/>
  <c r="T340" i="9"/>
  <c r="T328" i="9"/>
  <c r="T321" i="9"/>
  <c r="T317" i="9"/>
  <c r="T313" i="9"/>
  <c r="T309" i="9"/>
  <c r="T305" i="9"/>
  <c r="T301" i="9"/>
  <c r="T297" i="9"/>
  <c r="T293" i="9"/>
  <c r="T289" i="9"/>
  <c r="T285" i="9"/>
  <c r="T281" i="9"/>
  <c r="T277" i="9"/>
  <c r="T273" i="9"/>
  <c r="T269" i="9"/>
  <c r="T265" i="9"/>
  <c r="T261" i="9"/>
  <c r="T257" i="9"/>
  <c r="T253" i="9"/>
  <c r="T249" i="9"/>
  <c r="T245" i="9"/>
  <c r="T241" i="9"/>
  <c r="T237" i="9"/>
  <c r="T233" i="9"/>
  <c r="T229" i="9"/>
  <c r="T225" i="9"/>
  <c r="T221" i="9"/>
  <c r="T217" i="9"/>
  <c r="T213" i="9"/>
  <c r="T209" i="9"/>
  <c r="T205" i="9"/>
  <c r="T201" i="9"/>
  <c r="T197" i="9"/>
  <c r="T193" i="9"/>
  <c r="T189" i="9"/>
  <c r="T185" i="9"/>
  <c r="T181" i="9"/>
  <c r="T177" i="9"/>
  <c r="T173" i="9"/>
  <c r="T169" i="9"/>
  <c r="T165" i="9"/>
  <c r="T161" i="9"/>
  <c r="T157" i="9"/>
  <c r="T153" i="9"/>
  <c r="T149" i="9"/>
  <c r="T145" i="9"/>
  <c r="T141" i="9"/>
  <c r="T137" i="9"/>
  <c r="T133" i="9"/>
  <c r="T129" i="9"/>
  <c r="T125" i="9"/>
  <c r="T121" i="9"/>
  <c r="T117" i="9"/>
  <c r="T113" i="9"/>
  <c r="T109" i="9"/>
  <c r="T105" i="9"/>
  <c r="T101" i="9"/>
  <c r="T97" i="9"/>
  <c r="T93" i="9"/>
  <c r="T89" i="9"/>
  <c r="T85" i="9"/>
  <c r="T81" i="9"/>
  <c r="T77" i="9"/>
  <c r="T352" i="9"/>
  <c r="T336" i="9"/>
  <c r="T331" i="9"/>
  <c r="T320" i="9"/>
  <c r="T316" i="9"/>
  <c r="T312" i="9"/>
  <c r="T308" i="9"/>
  <c r="T304" i="9"/>
  <c r="T300" i="9"/>
  <c r="T296" i="9"/>
  <c r="T292" i="9"/>
  <c r="T288" i="9"/>
  <c r="T284" i="9"/>
  <c r="T280" i="9"/>
  <c r="T276" i="9"/>
  <c r="T272" i="9"/>
  <c r="T268" i="9"/>
  <c r="T264" i="9"/>
  <c r="T260" i="9"/>
  <c r="T256" i="9"/>
  <c r="T252" i="9"/>
  <c r="T248" i="9"/>
  <c r="T244" i="9"/>
  <c r="T240" i="9"/>
  <c r="T236" i="9"/>
  <c r="T232" i="9"/>
  <c r="T228" i="9"/>
  <c r="T224" i="9"/>
  <c r="T220" i="9"/>
  <c r="T216" i="9"/>
  <c r="T212" i="9"/>
  <c r="T208" i="9"/>
  <c r="T204" i="9"/>
  <c r="T200" i="9"/>
  <c r="T196" i="9"/>
  <c r="T192" i="9"/>
  <c r="T188" i="9"/>
  <c r="T184" i="9"/>
  <c r="T180" i="9"/>
  <c r="T176" i="9"/>
  <c r="T172" i="9"/>
  <c r="T168" i="9"/>
  <c r="T164" i="9"/>
  <c r="T160" i="9"/>
  <c r="T156" i="9"/>
  <c r="T152" i="9"/>
  <c r="T148" i="9"/>
  <c r="T144" i="9"/>
  <c r="T140" i="9"/>
  <c r="T136" i="9"/>
  <c r="T132" i="9"/>
  <c r="T128" i="9"/>
  <c r="T124" i="9"/>
  <c r="T120" i="9"/>
  <c r="T116" i="9"/>
  <c r="T112" i="9"/>
  <c r="T108" i="9"/>
  <c r="T104" i="9"/>
  <c r="T100" i="9"/>
  <c r="T96" i="9"/>
  <c r="T92" i="9"/>
  <c r="T88" i="9"/>
  <c r="T84" i="9"/>
  <c r="T80" i="9"/>
  <c r="T76" i="9"/>
  <c r="G4" i="9"/>
  <c r="E10" i="9"/>
  <c r="I10" i="9"/>
  <c r="Q10" i="9"/>
  <c r="D11" i="9"/>
  <c r="G11" i="9" s="1"/>
  <c r="T11" i="9"/>
  <c r="E14" i="9"/>
  <c r="I14" i="9"/>
  <c r="Q14" i="9"/>
  <c r="D15" i="9"/>
  <c r="G15" i="9" s="1"/>
  <c r="T15" i="9"/>
  <c r="E18" i="9"/>
  <c r="I18" i="9"/>
  <c r="Q18" i="9"/>
  <c r="D19" i="9"/>
  <c r="G19" i="9" s="1"/>
  <c r="T19" i="9"/>
  <c r="E22" i="9"/>
  <c r="I22" i="9"/>
  <c r="Q22" i="9"/>
  <c r="D23" i="9"/>
  <c r="G23" i="9" s="1"/>
  <c r="T23" i="9"/>
  <c r="E26" i="9"/>
  <c r="I26" i="9"/>
  <c r="Q26" i="9"/>
  <c r="D27" i="9"/>
  <c r="G27" i="9" s="1"/>
  <c r="T27" i="9"/>
  <c r="E30" i="9"/>
  <c r="I30" i="9"/>
  <c r="Q30" i="9"/>
  <c r="D31" i="9"/>
  <c r="G31" i="9" s="1"/>
  <c r="T31" i="9"/>
  <c r="E34" i="9"/>
  <c r="I34" i="9"/>
  <c r="Q34" i="9"/>
  <c r="D35" i="9"/>
  <c r="G35" i="9" s="1"/>
  <c r="T35" i="9"/>
  <c r="E38" i="9"/>
  <c r="I38" i="9"/>
  <c r="Q38" i="9"/>
  <c r="D39" i="9"/>
  <c r="G39" i="9" s="1"/>
  <c r="T39" i="9"/>
  <c r="E42" i="9"/>
  <c r="I42" i="9"/>
  <c r="Q42" i="9"/>
  <c r="D43" i="9"/>
  <c r="G43" i="9" s="1"/>
  <c r="T43" i="9"/>
  <c r="E46" i="9"/>
  <c r="I46" i="9"/>
  <c r="Q46" i="9"/>
  <c r="D47" i="9"/>
  <c r="G47" i="9" s="1"/>
  <c r="T47" i="9"/>
  <c r="E50" i="9"/>
  <c r="I50" i="9"/>
  <c r="Q50" i="9"/>
  <c r="D51" i="9"/>
  <c r="G51" i="9" s="1"/>
  <c r="T51" i="9"/>
  <c r="E54" i="9"/>
  <c r="I54" i="9"/>
  <c r="Q54" i="9"/>
  <c r="D55" i="9"/>
  <c r="G55" i="9" s="1"/>
  <c r="T55" i="9"/>
  <c r="E58" i="9"/>
  <c r="I58" i="9"/>
  <c r="Q58" i="9"/>
  <c r="D59" i="9"/>
  <c r="G59" i="9" s="1"/>
  <c r="T59" i="9"/>
  <c r="E62" i="9"/>
  <c r="I62" i="9"/>
  <c r="Q62" i="9"/>
  <c r="D63" i="9"/>
  <c r="G63" i="9" s="1"/>
  <c r="T63" i="9"/>
  <c r="E66" i="9"/>
  <c r="I66" i="9"/>
  <c r="Q66" i="9"/>
  <c r="D67" i="9"/>
  <c r="G67" i="9" s="1"/>
  <c r="T67" i="9"/>
  <c r="E70" i="9"/>
  <c r="I70" i="9"/>
  <c r="Q70" i="9"/>
  <c r="D71" i="9"/>
  <c r="G71" i="9" s="1"/>
  <c r="T71" i="9"/>
  <c r="E74" i="9"/>
  <c r="Q74" i="9"/>
  <c r="D75" i="9"/>
  <c r="G75" i="9" s="1"/>
  <c r="T75" i="9"/>
  <c r="D1468" i="9"/>
  <c r="G1468" i="9" s="1"/>
  <c r="D1464" i="9"/>
  <c r="G1464" i="9" s="1"/>
  <c r="D1460" i="9"/>
  <c r="G1460" i="9" s="1"/>
  <c r="D1456" i="9"/>
  <c r="G1456" i="9" s="1"/>
  <c r="D1452" i="9"/>
  <c r="G1452" i="9" s="1"/>
  <c r="D1448" i="9"/>
  <c r="G1448" i="9" s="1"/>
  <c r="D1444" i="9"/>
  <c r="G1444" i="9" s="1"/>
  <c r="D1440" i="9"/>
  <c r="G1440" i="9" s="1"/>
  <c r="D1436" i="9"/>
  <c r="G1436" i="9" s="1"/>
  <c r="D1432" i="9"/>
  <c r="G1432" i="9" s="1"/>
  <c r="D1428" i="9"/>
  <c r="G1428" i="9" s="1"/>
  <c r="D1424" i="9"/>
  <c r="G1424" i="9" s="1"/>
  <c r="D1420" i="9"/>
  <c r="G1420" i="9" s="1"/>
  <c r="D1416" i="9"/>
  <c r="G1416" i="9" s="1"/>
  <c r="D1412" i="9"/>
  <c r="G1412" i="9" s="1"/>
  <c r="D1408" i="9"/>
  <c r="G1408" i="9" s="1"/>
  <c r="D1404" i="9"/>
  <c r="G1404" i="9" s="1"/>
  <c r="D1400" i="9"/>
  <c r="G1400" i="9" s="1"/>
  <c r="D1396" i="9"/>
  <c r="G1396" i="9" s="1"/>
  <c r="D1392" i="9"/>
  <c r="G1392" i="9" s="1"/>
  <c r="D1388" i="9"/>
  <c r="G1388" i="9" s="1"/>
  <c r="D1384" i="9"/>
  <c r="G1384" i="9" s="1"/>
  <c r="D1380" i="9"/>
  <c r="G1380" i="9" s="1"/>
  <c r="D1376" i="9"/>
  <c r="G1376" i="9" s="1"/>
  <c r="D1471" i="9"/>
  <c r="G1471" i="9" s="1"/>
  <c r="D1467" i="9"/>
  <c r="G1467" i="9" s="1"/>
  <c r="D1463" i="9"/>
  <c r="G1463" i="9" s="1"/>
  <c r="D1459" i="9"/>
  <c r="G1459" i="9" s="1"/>
  <c r="D1455" i="9"/>
  <c r="G1455" i="9" s="1"/>
  <c r="D1451" i="9"/>
  <c r="G1451" i="9" s="1"/>
  <c r="D1447" i="9"/>
  <c r="G1447" i="9" s="1"/>
  <c r="D1443" i="9"/>
  <c r="G1443" i="9" s="1"/>
  <c r="D1439" i="9"/>
  <c r="G1439" i="9" s="1"/>
  <c r="D1435" i="9"/>
  <c r="G1435" i="9" s="1"/>
  <c r="D1431" i="9"/>
  <c r="G1431" i="9" s="1"/>
  <c r="D1427" i="9"/>
  <c r="G1427" i="9" s="1"/>
  <c r="D1423" i="9"/>
  <c r="G1423" i="9" s="1"/>
  <c r="D1419" i="9"/>
  <c r="G1419" i="9" s="1"/>
  <c r="D1415" i="9"/>
  <c r="G1415" i="9" s="1"/>
  <c r="D1411" i="9"/>
  <c r="G1411" i="9" s="1"/>
  <c r="D1407" i="9"/>
  <c r="G1407" i="9" s="1"/>
  <c r="D1403" i="9"/>
  <c r="G1403" i="9" s="1"/>
  <c r="D1399" i="9"/>
  <c r="G1399" i="9" s="1"/>
  <c r="D1395" i="9"/>
  <c r="G1395" i="9" s="1"/>
  <c r="D1391" i="9"/>
  <c r="G1391" i="9" s="1"/>
  <c r="D1387" i="9"/>
  <c r="G1387" i="9" s="1"/>
  <c r="D1383" i="9"/>
  <c r="G1383" i="9" s="1"/>
  <c r="D1379" i="9"/>
  <c r="G1379" i="9" s="1"/>
  <c r="D1375" i="9"/>
  <c r="G1375" i="9" s="1"/>
  <c r="D1470" i="9"/>
  <c r="G1470" i="9" s="1"/>
  <c r="D1466" i="9"/>
  <c r="G1466" i="9" s="1"/>
  <c r="D1462" i="9"/>
  <c r="G1462" i="9" s="1"/>
  <c r="D1458" i="9"/>
  <c r="G1458" i="9" s="1"/>
  <c r="D1454" i="9"/>
  <c r="G1454" i="9" s="1"/>
  <c r="D1450" i="9"/>
  <c r="G1450" i="9" s="1"/>
  <c r="D1446" i="9"/>
  <c r="G1446" i="9" s="1"/>
  <c r="D1442" i="9"/>
  <c r="G1442" i="9" s="1"/>
  <c r="D1438" i="9"/>
  <c r="G1438" i="9" s="1"/>
  <c r="D1434" i="9"/>
  <c r="G1434" i="9" s="1"/>
  <c r="D1430" i="9"/>
  <c r="G1430" i="9" s="1"/>
  <c r="D1426" i="9"/>
  <c r="G1426" i="9" s="1"/>
  <c r="D1422" i="9"/>
  <c r="G1422" i="9" s="1"/>
  <c r="D1418" i="9"/>
  <c r="G1418" i="9" s="1"/>
  <c r="D1414" i="9"/>
  <c r="G1414" i="9" s="1"/>
  <c r="D1410" i="9"/>
  <c r="G1410" i="9" s="1"/>
  <c r="D1406" i="9"/>
  <c r="G1406" i="9" s="1"/>
  <c r="D1402" i="9"/>
  <c r="G1402" i="9" s="1"/>
  <c r="D1398" i="9"/>
  <c r="G1398" i="9" s="1"/>
  <c r="D1394" i="9"/>
  <c r="G1394" i="9" s="1"/>
  <c r="D1390" i="9"/>
  <c r="G1390" i="9" s="1"/>
  <c r="D1386" i="9"/>
  <c r="G1386" i="9" s="1"/>
  <c r="D1382" i="9"/>
  <c r="G1382" i="9" s="1"/>
  <c r="D1378" i="9"/>
  <c r="G1378" i="9" s="1"/>
  <c r="D1469" i="9"/>
  <c r="G1469" i="9" s="1"/>
  <c r="D1465" i="9"/>
  <c r="G1465" i="9" s="1"/>
  <c r="D1461" i="9"/>
  <c r="G1461" i="9" s="1"/>
  <c r="D1457" i="9"/>
  <c r="G1457" i="9" s="1"/>
  <c r="D1453" i="9"/>
  <c r="G1453" i="9" s="1"/>
  <c r="D1449" i="9"/>
  <c r="G1449" i="9" s="1"/>
  <c r="D1445" i="9"/>
  <c r="G1445" i="9" s="1"/>
  <c r="D1441" i="9"/>
  <c r="G1441" i="9" s="1"/>
  <c r="D1437" i="9"/>
  <c r="G1437" i="9" s="1"/>
  <c r="D1433" i="9"/>
  <c r="G1433" i="9" s="1"/>
  <c r="D1429" i="9"/>
  <c r="G1429" i="9" s="1"/>
  <c r="D1425" i="9"/>
  <c r="G1425" i="9" s="1"/>
  <c r="D1421" i="9"/>
  <c r="G1421" i="9" s="1"/>
  <c r="D1417" i="9"/>
  <c r="G1417" i="9" s="1"/>
  <c r="D1413" i="9"/>
  <c r="G1413" i="9" s="1"/>
  <c r="D1409" i="9"/>
  <c r="G1409" i="9" s="1"/>
  <c r="D1405" i="9"/>
  <c r="G1405" i="9" s="1"/>
  <c r="D1401" i="9"/>
  <c r="G1401" i="9" s="1"/>
  <c r="D1397" i="9"/>
  <c r="G1397" i="9" s="1"/>
  <c r="D1393" i="9"/>
  <c r="G1393" i="9" s="1"/>
  <c r="D1389" i="9"/>
  <c r="G1389" i="9" s="1"/>
  <c r="D1385" i="9"/>
  <c r="G1385" i="9" s="1"/>
  <c r="D1381" i="9"/>
  <c r="G1381" i="9" s="1"/>
  <c r="D1377" i="9"/>
  <c r="G1377" i="9" s="1"/>
  <c r="D1371" i="9"/>
  <c r="G1371" i="9" s="1"/>
  <c r="D1367" i="9"/>
  <c r="G1367" i="9" s="1"/>
  <c r="D1363" i="9"/>
  <c r="G1363" i="9" s="1"/>
  <c r="D1359" i="9"/>
  <c r="G1359" i="9" s="1"/>
  <c r="D1355" i="9"/>
  <c r="G1355" i="9" s="1"/>
  <c r="D1351" i="9"/>
  <c r="G1351" i="9" s="1"/>
  <c r="D1347" i="9"/>
  <c r="G1347" i="9" s="1"/>
  <c r="D1343" i="9"/>
  <c r="G1343" i="9" s="1"/>
  <c r="D1339" i="9"/>
  <c r="G1339" i="9" s="1"/>
  <c r="D1335" i="9"/>
  <c r="G1335" i="9" s="1"/>
  <c r="D1331" i="9"/>
  <c r="G1331" i="9" s="1"/>
  <c r="D1327" i="9"/>
  <c r="G1327" i="9" s="1"/>
  <c r="D1323" i="9"/>
  <c r="G1323" i="9" s="1"/>
  <c r="D1319" i="9"/>
  <c r="G1319" i="9" s="1"/>
  <c r="D1315" i="9"/>
  <c r="G1315" i="9" s="1"/>
  <c r="D1311" i="9"/>
  <c r="G1311" i="9" s="1"/>
  <c r="D1307" i="9"/>
  <c r="G1307" i="9" s="1"/>
  <c r="D1303" i="9"/>
  <c r="G1303" i="9" s="1"/>
  <c r="D1299" i="9"/>
  <c r="G1299" i="9" s="1"/>
  <c r="D1295" i="9"/>
  <c r="G1295" i="9" s="1"/>
  <c r="D1291" i="9"/>
  <c r="G1291" i="9" s="1"/>
  <c r="D1287" i="9"/>
  <c r="G1287" i="9" s="1"/>
  <c r="D1283" i="9"/>
  <c r="G1283" i="9" s="1"/>
  <c r="D1279" i="9"/>
  <c r="G1279" i="9" s="1"/>
  <c r="D1374" i="9"/>
  <c r="G1374" i="9" s="1"/>
  <c r="D1370" i="9"/>
  <c r="G1370" i="9" s="1"/>
  <c r="D1366" i="9"/>
  <c r="G1366" i="9" s="1"/>
  <c r="D1362" i="9"/>
  <c r="G1362" i="9" s="1"/>
  <c r="D1358" i="9"/>
  <c r="G1358" i="9" s="1"/>
  <c r="D1354" i="9"/>
  <c r="G1354" i="9" s="1"/>
  <c r="D1350" i="9"/>
  <c r="G1350" i="9" s="1"/>
  <c r="D1346" i="9"/>
  <c r="G1346" i="9" s="1"/>
  <c r="D1342" i="9"/>
  <c r="G1342" i="9" s="1"/>
  <c r="D1338" i="9"/>
  <c r="G1338" i="9" s="1"/>
  <c r="D1334" i="9"/>
  <c r="G1334" i="9" s="1"/>
  <c r="D1330" i="9"/>
  <c r="G1330" i="9" s="1"/>
  <c r="D1326" i="9"/>
  <c r="G1326" i="9" s="1"/>
  <c r="D1322" i="9"/>
  <c r="G1322" i="9" s="1"/>
  <c r="D1318" i="9"/>
  <c r="G1318" i="9" s="1"/>
  <c r="D1314" i="9"/>
  <c r="G1314" i="9" s="1"/>
  <c r="D1310" i="9"/>
  <c r="G1310" i="9" s="1"/>
  <c r="D1306" i="9"/>
  <c r="G1306" i="9" s="1"/>
  <c r="D1302" i="9"/>
  <c r="G1302" i="9" s="1"/>
  <c r="D1298" i="9"/>
  <c r="G1298" i="9" s="1"/>
  <c r="D1294" i="9"/>
  <c r="G1294" i="9" s="1"/>
  <c r="D1290" i="9"/>
  <c r="G1290" i="9" s="1"/>
  <c r="D1286" i="9"/>
  <c r="G1286" i="9" s="1"/>
  <c r="D1282" i="9"/>
  <c r="G1282" i="9" s="1"/>
  <c r="D1278" i="9"/>
  <c r="G1278" i="9" s="1"/>
  <c r="D1373" i="9"/>
  <c r="G1373" i="9" s="1"/>
  <c r="D1369" i="9"/>
  <c r="G1369" i="9" s="1"/>
  <c r="D1365" i="9"/>
  <c r="G1365" i="9" s="1"/>
  <c r="D1361" i="9"/>
  <c r="G1361" i="9" s="1"/>
  <c r="D1357" i="9"/>
  <c r="G1357" i="9" s="1"/>
  <c r="D1353" i="9"/>
  <c r="G1353" i="9" s="1"/>
  <c r="D1349" i="9"/>
  <c r="G1349" i="9" s="1"/>
  <c r="D1345" i="9"/>
  <c r="G1345" i="9" s="1"/>
  <c r="D1341" i="9"/>
  <c r="G1341" i="9" s="1"/>
  <c r="D1337" i="9"/>
  <c r="G1337" i="9" s="1"/>
  <c r="D1333" i="9"/>
  <c r="G1333" i="9" s="1"/>
  <c r="D1329" i="9"/>
  <c r="G1329" i="9" s="1"/>
  <c r="D1325" i="9"/>
  <c r="G1325" i="9" s="1"/>
  <c r="D1321" i="9"/>
  <c r="G1321" i="9" s="1"/>
  <c r="D1317" i="9"/>
  <c r="G1317" i="9" s="1"/>
  <c r="D1313" i="9"/>
  <c r="G1313" i="9" s="1"/>
  <c r="D1309" i="9"/>
  <c r="G1309" i="9" s="1"/>
  <c r="D1305" i="9"/>
  <c r="G1305" i="9" s="1"/>
  <c r="D1301" i="9"/>
  <c r="G1301" i="9" s="1"/>
  <c r="D1297" i="9"/>
  <c r="G1297" i="9" s="1"/>
  <c r="D1293" i="9"/>
  <c r="G1293" i="9" s="1"/>
  <c r="D1289" i="9"/>
  <c r="G1289" i="9" s="1"/>
  <c r="D1285" i="9"/>
  <c r="G1285" i="9" s="1"/>
  <c r="D1281" i="9"/>
  <c r="G1281" i="9" s="1"/>
  <c r="D1372" i="9"/>
  <c r="G1372" i="9" s="1"/>
  <c r="D1368" i="9"/>
  <c r="G1368" i="9" s="1"/>
  <c r="D1364" i="9"/>
  <c r="G1364" i="9" s="1"/>
  <c r="D1360" i="9"/>
  <c r="G1360" i="9" s="1"/>
  <c r="D1356" i="9"/>
  <c r="G1356" i="9" s="1"/>
  <c r="D1352" i="9"/>
  <c r="G1352" i="9" s="1"/>
  <c r="D1348" i="9"/>
  <c r="G1348" i="9" s="1"/>
  <c r="D1344" i="9"/>
  <c r="G1344" i="9" s="1"/>
  <c r="D1340" i="9"/>
  <c r="G1340" i="9" s="1"/>
  <c r="D1336" i="9"/>
  <c r="G1336" i="9" s="1"/>
  <c r="D1332" i="9"/>
  <c r="G1332" i="9" s="1"/>
  <c r="D1328" i="9"/>
  <c r="G1328" i="9" s="1"/>
  <c r="D1324" i="9"/>
  <c r="G1324" i="9" s="1"/>
  <c r="D1320" i="9"/>
  <c r="G1320" i="9" s="1"/>
  <c r="D1316" i="9"/>
  <c r="G1316" i="9" s="1"/>
  <c r="D1312" i="9"/>
  <c r="G1312" i="9" s="1"/>
  <c r="D1308" i="9"/>
  <c r="G1308" i="9" s="1"/>
  <c r="D1304" i="9"/>
  <c r="G1304" i="9" s="1"/>
  <c r="D1300" i="9"/>
  <c r="G1300" i="9" s="1"/>
  <c r="D1296" i="9"/>
  <c r="G1296" i="9" s="1"/>
  <c r="D1292" i="9"/>
  <c r="G1292" i="9" s="1"/>
  <c r="D1288" i="9"/>
  <c r="G1288" i="9" s="1"/>
  <c r="D1284" i="9"/>
  <c r="G1284" i="9" s="1"/>
  <c r="D1280" i="9"/>
  <c r="G1280" i="9" s="1"/>
  <c r="D1275" i="9"/>
  <c r="G1275" i="9" s="1"/>
  <c r="D1271" i="9"/>
  <c r="G1271" i="9" s="1"/>
  <c r="D1267" i="9"/>
  <c r="G1267" i="9" s="1"/>
  <c r="D1263" i="9"/>
  <c r="G1263" i="9" s="1"/>
  <c r="D1259" i="9"/>
  <c r="G1259" i="9" s="1"/>
  <c r="D1255" i="9"/>
  <c r="G1255" i="9" s="1"/>
  <c r="D1251" i="9"/>
  <c r="G1251" i="9" s="1"/>
  <c r="D1247" i="9"/>
  <c r="G1247" i="9" s="1"/>
  <c r="D1243" i="9"/>
  <c r="G1243" i="9" s="1"/>
  <c r="D1239" i="9"/>
  <c r="G1239" i="9" s="1"/>
  <c r="D1235" i="9"/>
  <c r="G1235" i="9" s="1"/>
  <c r="D1231" i="9"/>
  <c r="G1231" i="9" s="1"/>
  <c r="D1227" i="9"/>
  <c r="G1227" i="9" s="1"/>
  <c r="D1223" i="9"/>
  <c r="G1223" i="9" s="1"/>
  <c r="D1219" i="9"/>
  <c r="G1219" i="9" s="1"/>
  <c r="D1215" i="9"/>
  <c r="G1215" i="9" s="1"/>
  <c r="D1211" i="9"/>
  <c r="G1211" i="9" s="1"/>
  <c r="D1207" i="9"/>
  <c r="G1207" i="9" s="1"/>
  <c r="D1203" i="9"/>
  <c r="G1203" i="9" s="1"/>
  <c r="D1199" i="9"/>
  <c r="G1199" i="9" s="1"/>
  <c r="D1195" i="9"/>
  <c r="G1195" i="9" s="1"/>
  <c r="D1191" i="9"/>
  <c r="G1191" i="9" s="1"/>
  <c r="D1187" i="9"/>
  <c r="G1187" i="9" s="1"/>
  <c r="D1183" i="9"/>
  <c r="G1183" i="9" s="1"/>
  <c r="D1179" i="9"/>
  <c r="G1179" i="9" s="1"/>
  <c r="D1175" i="9"/>
  <c r="G1175" i="9" s="1"/>
  <c r="D1171" i="9"/>
  <c r="G1171" i="9" s="1"/>
  <c r="D1167" i="9"/>
  <c r="G1167" i="9" s="1"/>
  <c r="D1163" i="9"/>
  <c r="G1163" i="9" s="1"/>
  <c r="D1159" i="9"/>
  <c r="G1159" i="9" s="1"/>
  <c r="D1155" i="9"/>
  <c r="G1155" i="9" s="1"/>
  <c r="D1151" i="9"/>
  <c r="G1151" i="9" s="1"/>
  <c r="D1147" i="9"/>
  <c r="G1147" i="9" s="1"/>
  <c r="D1143" i="9"/>
  <c r="G1143" i="9" s="1"/>
  <c r="D1139" i="9"/>
  <c r="G1139" i="9" s="1"/>
  <c r="D1135" i="9"/>
  <c r="G1135" i="9" s="1"/>
  <c r="D1131" i="9"/>
  <c r="G1131" i="9" s="1"/>
  <c r="D1127" i="9"/>
  <c r="G1127" i="9" s="1"/>
  <c r="D1123" i="9"/>
  <c r="G1123" i="9" s="1"/>
  <c r="D1119" i="9"/>
  <c r="G1119" i="9" s="1"/>
  <c r="D1115" i="9"/>
  <c r="G1115" i="9" s="1"/>
  <c r="D1111" i="9"/>
  <c r="G1111" i="9" s="1"/>
  <c r="D1106" i="9"/>
  <c r="G1106" i="9" s="1"/>
  <c r="D1104" i="9"/>
  <c r="G1104" i="9" s="1"/>
  <c r="D1102" i="9"/>
  <c r="G1102" i="9" s="1"/>
  <c r="D1100" i="9"/>
  <c r="G1100" i="9" s="1"/>
  <c r="D1098" i="9"/>
  <c r="G1098" i="9" s="1"/>
  <c r="D1096" i="9"/>
  <c r="G1096" i="9" s="1"/>
  <c r="D1094" i="9"/>
  <c r="G1094" i="9" s="1"/>
  <c r="D1092" i="9"/>
  <c r="G1092" i="9" s="1"/>
  <c r="D1090" i="9"/>
  <c r="G1090" i="9" s="1"/>
  <c r="D1088" i="9"/>
  <c r="G1088" i="9" s="1"/>
  <c r="D1086" i="9"/>
  <c r="G1086" i="9" s="1"/>
  <c r="D1084" i="9"/>
  <c r="G1084" i="9" s="1"/>
  <c r="D1082" i="9"/>
  <c r="G1082" i="9" s="1"/>
  <c r="D1274" i="9"/>
  <c r="G1274" i="9" s="1"/>
  <c r="D1270" i="9"/>
  <c r="G1270" i="9" s="1"/>
  <c r="D1266" i="9"/>
  <c r="G1266" i="9" s="1"/>
  <c r="D1262" i="9"/>
  <c r="G1262" i="9" s="1"/>
  <c r="D1258" i="9"/>
  <c r="G1258" i="9" s="1"/>
  <c r="D1254" i="9"/>
  <c r="G1254" i="9" s="1"/>
  <c r="D1250" i="9"/>
  <c r="G1250" i="9" s="1"/>
  <c r="D1246" i="9"/>
  <c r="G1246" i="9" s="1"/>
  <c r="D1242" i="9"/>
  <c r="G1242" i="9" s="1"/>
  <c r="D1238" i="9"/>
  <c r="G1238" i="9" s="1"/>
  <c r="D1234" i="9"/>
  <c r="G1234" i="9" s="1"/>
  <c r="D1230" i="9"/>
  <c r="G1230" i="9" s="1"/>
  <c r="D1226" i="9"/>
  <c r="G1226" i="9" s="1"/>
  <c r="D1222" i="9"/>
  <c r="G1222" i="9" s="1"/>
  <c r="D1218" i="9"/>
  <c r="G1218" i="9" s="1"/>
  <c r="D1214" i="9"/>
  <c r="G1214" i="9" s="1"/>
  <c r="D1210" i="9"/>
  <c r="G1210" i="9" s="1"/>
  <c r="D1206" i="9"/>
  <c r="G1206" i="9" s="1"/>
  <c r="D1202" i="9"/>
  <c r="G1202" i="9" s="1"/>
  <c r="D1198" i="9"/>
  <c r="G1198" i="9" s="1"/>
  <c r="D1194" i="9"/>
  <c r="G1194" i="9" s="1"/>
  <c r="D1190" i="9"/>
  <c r="G1190" i="9" s="1"/>
  <c r="D1186" i="9"/>
  <c r="G1186" i="9" s="1"/>
  <c r="D1182" i="9"/>
  <c r="G1182" i="9" s="1"/>
  <c r="D1178" i="9"/>
  <c r="G1178" i="9" s="1"/>
  <c r="D1174" i="9"/>
  <c r="G1174" i="9" s="1"/>
  <c r="D1170" i="9"/>
  <c r="G1170" i="9" s="1"/>
  <c r="D1166" i="9"/>
  <c r="G1166" i="9" s="1"/>
  <c r="D1162" i="9"/>
  <c r="G1162" i="9" s="1"/>
  <c r="D1158" i="9"/>
  <c r="G1158" i="9" s="1"/>
  <c r="D1154" i="9"/>
  <c r="G1154" i="9" s="1"/>
  <c r="D1150" i="9"/>
  <c r="G1150" i="9" s="1"/>
  <c r="D1146" i="9"/>
  <c r="G1146" i="9" s="1"/>
  <c r="D1142" i="9"/>
  <c r="G1142" i="9" s="1"/>
  <c r="D1138" i="9"/>
  <c r="G1138" i="9" s="1"/>
  <c r="D1134" i="9"/>
  <c r="G1134" i="9" s="1"/>
  <c r="D1130" i="9"/>
  <c r="G1130" i="9" s="1"/>
  <c r="D1126" i="9"/>
  <c r="G1126" i="9" s="1"/>
  <c r="D1122" i="9"/>
  <c r="G1122" i="9" s="1"/>
  <c r="D1118" i="9"/>
  <c r="G1118" i="9" s="1"/>
  <c r="D1114" i="9"/>
  <c r="G1114" i="9" s="1"/>
  <c r="D1277" i="9"/>
  <c r="G1277" i="9" s="1"/>
  <c r="D1273" i="9"/>
  <c r="G1273" i="9" s="1"/>
  <c r="D1269" i="9"/>
  <c r="G1269" i="9" s="1"/>
  <c r="D1265" i="9"/>
  <c r="G1265" i="9" s="1"/>
  <c r="D1261" i="9"/>
  <c r="G1261" i="9" s="1"/>
  <c r="D1257" i="9"/>
  <c r="G1257" i="9" s="1"/>
  <c r="D1253" i="9"/>
  <c r="G1253" i="9" s="1"/>
  <c r="D1249" i="9"/>
  <c r="G1249" i="9" s="1"/>
  <c r="D1245" i="9"/>
  <c r="G1245" i="9" s="1"/>
  <c r="D1241" i="9"/>
  <c r="G1241" i="9" s="1"/>
  <c r="D1237" i="9"/>
  <c r="G1237" i="9" s="1"/>
  <c r="D1233" i="9"/>
  <c r="G1233" i="9" s="1"/>
  <c r="D1229" i="9"/>
  <c r="G1229" i="9" s="1"/>
  <c r="D1225" i="9"/>
  <c r="G1225" i="9" s="1"/>
  <c r="D1221" i="9"/>
  <c r="G1221" i="9" s="1"/>
  <c r="D1217" i="9"/>
  <c r="G1217" i="9" s="1"/>
  <c r="D1213" i="9"/>
  <c r="G1213" i="9" s="1"/>
  <c r="D1209" i="9"/>
  <c r="G1209" i="9" s="1"/>
  <c r="D1205" i="9"/>
  <c r="G1205" i="9" s="1"/>
  <c r="D1201" i="9"/>
  <c r="G1201" i="9" s="1"/>
  <c r="D1197" i="9"/>
  <c r="G1197" i="9" s="1"/>
  <c r="D1193" i="9"/>
  <c r="G1193" i="9" s="1"/>
  <c r="D1189" i="9"/>
  <c r="G1189" i="9" s="1"/>
  <c r="D1185" i="9"/>
  <c r="G1185" i="9" s="1"/>
  <c r="D1181" i="9"/>
  <c r="G1181" i="9" s="1"/>
  <c r="D1177" i="9"/>
  <c r="G1177" i="9" s="1"/>
  <c r="D1173" i="9"/>
  <c r="G1173" i="9" s="1"/>
  <c r="D1169" i="9"/>
  <c r="G1169" i="9" s="1"/>
  <c r="D1165" i="9"/>
  <c r="G1165" i="9" s="1"/>
  <c r="D1161" i="9"/>
  <c r="G1161" i="9" s="1"/>
  <c r="D1157" i="9"/>
  <c r="G1157" i="9" s="1"/>
  <c r="D1153" i="9"/>
  <c r="G1153" i="9" s="1"/>
  <c r="D1149" i="9"/>
  <c r="G1149" i="9" s="1"/>
  <c r="D1145" i="9"/>
  <c r="G1145" i="9" s="1"/>
  <c r="D1141" i="9"/>
  <c r="G1141" i="9" s="1"/>
  <c r="D1137" i="9"/>
  <c r="G1137" i="9" s="1"/>
  <c r="D1133" i="9"/>
  <c r="G1133" i="9" s="1"/>
  <c r="D1129" i="9"/>
  <c r="G1129" i="9" s="1"/>
  <c r="D1125" i="9"/>
  <c r="G1125" i="9" s="1"/>
  <c r="D1121" i="9"/>
  <c r="G1121" i="9" s="1"/>
  <c r="D1117" i="9"/>
  <c r="G1117" i="9" s="1"/>
  <c r="D1113" i="9"/>
  <c r="G1113" i="9" s="1"/>
  <c r="D1105" i="9"/>
  <c r="G1105" i="9" s="1"/>
  <c r="D1103" i="9"/>
  <c r="G1103" i="9" s="1"/>
  <c r="D1101" i="9"/>
  <c r="G1101" i="9" s="1"/>
  <c r="D1099" i="9"/>
  <c r="G1099" i="9" s="1"/>
  <c r="D1097" i="9"/>
  <c r="G1097" i="9" s="1"/>
  <c r="D1095" i="9"/>
  <c r="G1095" i="9" s="1"/>
  <c r="D1093" i="9"/>
  <c r="G1093" i="9" s="1"/>
  <c r="D1091" i="9"/>
  <c r="G1091" i="9" s="1"/>
  <c r="D1089" i="9"/>
  <c r="G1089" i="9" s="1"/>
  <c r="D1087" i="9"/>
  <c r="G1087" i="9" s="1"/>
  <c r="D1085" i="9"/>
  <c r="G1085" i="9" s="1"/>
  <c r="D1083" i="9"/>
  <c r="G1083" i="9" s="1"/>
  <c r="D1276" i="9"/>
  <c r="G1276" i="9" s="1"/>
  <c r="D1272" i="9"/>
  <c r="G1272" i="9" s="1"/>
  <c r="D1268" i="9"/>
  <c r="G1268" i="9" s="1"/>
  <c r="D1264" i="9"/>
  <c r="G1264" i="9" s="1"/>
  <c r="D1260" i="9"/>
  <c r="G1260" i="9" s="1"/>
  <c r="D1256" i="9"/>
  <c r="G1256" i="9" s="1"/>
  <c r="D1252" i="9"/>
  <c r="G1252" i="9" s="1"/>
  <c r="D1248" i="9"/>
  <c r="G1248" i="9" s="1"/>
  <c r="D1244" i="9"/>
  <c r="G1244" i="9" s="1"/>
  <c r="D1240" i="9"/>
  <c r="G1240" i="9" s="1"/>
  <c r="D1236" i="9"/>
  <c r="G1236" i="9" s="1"/>
  <c r="D1232" i="9"/>
  <c r="G1232" i="9" s="1"/>
  <c r="D1228" i="9"/>
  <c r="G1228" i="9" s="1"/>
  <c r="D1224" i="9"/>
  <c r="G1224" i="9" s="1"/>
  <c r="D1220" i="9"/>
  <c r="G1220" i="9" s="1"/>
  <c r="D1216" i="9"/>
  <c r="G1216" i="9" s="1"/>
  <c r="D1212" i="9"/>
  <c r="G1212" i="9" s="1"/>
  <c r="D1208" i="9"/>
  <c r="G1208" i="9" s="1"/>
  <c r="D1204" i="9"/>
  <c r="G1204" i="9" s="1"/>
  <c r="D1200" i="9"/>
  <c r="G1200" i="9" s="1"/>
  <c r="D1196" i="9"/>
  <c r="G1196" i="9" s="1"/>
  <c r="D1192" i="9"/>
  <c r="G1192" i="9" s="1"/>
  <c r="D1188" i="9"/>
  <c r="G1188" i="9" s="1"/>
  <c r="D1184" i="9"/>
  <c r="G1184" i="9" s="1"/>
  <c r="D1180" i="9"/>
  <c r="G1180" i="9" s="1"/>
  <c r="D1176" i="9"/>
  <c r="G1176" i="9" s="1"/>
  <c r="D1172" i="9"/>
  <c r="G1172" i="9" s="1"/>
  <c r="D1168" i="9"/>
  <c r="G1168" i="9" s="1"/>
  <c r="D1164" i="9"/>
  <c r="G1164" i="9" s="1"/>
  <c r="D1160" i="9"/>
  <c r="G1160" i="9" s="1"/>
  <c r="D1156" i="9"/>
  <c r="G1156" i="9" s="1"/>
  <c r="D1152" i="9"/>
  <c r="G1152" i="9" s="1"/>
  <c r="D1148" i="9"/>
  <c r="G1148" i="9" s="1"/>
  <c r="D1144" i="9"/>
  <c r="G1144" i="9" s="1"/>
  <c r="D1140" i="9"/>
  <c r="G1140" i="9" s="1"/>
  <c r="D1136" i="9"/>
  <c r="G1136" i="9" s="1"/>
  <c r="D1132" i="9"/>
  <c r="G1132" i="9" s="1"/>
  <c r="D1128" i="9"/>
  <c r="G1128" i="9" s="1"/>
  <c r="D1124" i="9"/>
  <c r="G1124" i="9" s="1"/>
  <c r="D1120" i="9"/>
  <c r="G1120" i="9" s="1"/>
  <c r="D1116" i="9"/>
  <c r="G1116" i="9" s="1"/>
  <c r="D1112" i="9"/>
  <c r="G1112" i="9" s="1"/>
  <c r="D1080" i="9"/>
  <c r="G1080" i="9" s="1"/>
  <c r="D1078" i="9"/>
  <c r="G1078" i="9" s="1"/>
  <c r="D1076" i="9"/>
  <c r="G1076" i="9" s="1"/>
  <c r="D1074" i="9"/>
  <c r="G1074" i="9" s="1"/>
  <c r="D1072" i="9"/>
  <c r="G1072" i="9" s="1"/>
  <c r="D1070" i="9"/>
  <c r="G1070" i="9" s="1"/>
  <c r="D1068" i="9"/>
  <c r="G1068" i="9" s="1"/>
  <c r="D1066" i="9"/>
  <c r="G1066" i="9" s="1"/>
  <c r="D1064" i="9"/>
  <c r="G1064" i="9" s="1"/>
  <c r="D1062" i="9"/>
  <c r="G1062" i="9" s="1"/>
  <c r="D1060" i="9"/>
  <c r="G1060" i="9" s="1"/>
  <c r="D1058" i="9"/>
  <c r="G1058" i="9" s="1"/>
  <c r="D1056" i="9"/>
  <c r="G1056" i="9" s="1"/>
  <c r="D1054" i="9"/>
  <c r="G1054" i="9" s="1"/>
  <c r="D1052" i="9"/>
  <c r="G1052" i="9" s="1"/>
  <c r="D1050" i="9"/>
  <c r="G1050" i="9" s="1"/>
  <c r="D1048" i="9"/>
  <c r="G1048" i="9" s="1"/>
  <c r="D1046" i="9"/>
  <c r="G1046" i="9" s="1"/>
  <c r="D1044" i="9"/>
  <c r="G1044" i="9" s="1"/>
  <c r="D1042" i="9"/>
  <c r="G1042" i="9" s="1"/>
  <c r="D1040" i="9"/>
  <c r="G1040" i="9" s="1"/>
  <c r="D1038" i="9"/>
  <c r="G1038" i="9" s="1"/>
  <c r="D1036" i="9"/>
  <c r="G1036" i="9" s="1"/>
  <c r="D1034" i="9"/>
  <c r="G1034" i="9" s="1"/>
  <c r="D1032" i="9"/>
  <c r="G1032" i="9" s="1"/>
  <c r="D1030" i="9"/>
  <c r="G1030" i="9" s="1"/>
  <c r="D1028" i="9"/>
  <c r="G1028" i="9" s="1"/>
  <c r="D1026" i="9"/>
  <c r="G1026" i="9" s="1"/>
  <c r="D1024" i="9"/>
  <c r="G1024" i="9" s="1"/>
  <c r="D1022" i="9"/>
  <c r="G1022" i="9" s="1"/>
  <c r="D1020" i="9"/>
  <c r="G1020" i="9" s="1"/>
  <c r="D1018" i="9"/>
  <c r="G1018" i="9" s="1"/>
  <c r="D1016" i="9"/>
  <c r="G1016" i="9" s="1"/>
  <c r="D1014" i="9"/>
  <c r="G1014" i="9" s="1"/>
  <c r="D1012" i="9"/>
  <c r="G1012" i="9" s="1"/>
  <c r="D1010" i="9"/>
  <c r="G1010" i="9" s="1"/>
  <c r="D1008" i="9"/>
  <c r="G1008" i="9" s="1"/>
  <c r="D1006" i="9"/>
  <c r="G1006" i="9" s="1"/>
  <c r="D1004" i="9"/>
  <c r="G1004" i="9" s="1"/>
  <c r="D1002" i="9"/>
  <c r="G1002" i="9" s="1"/>
  <c r="D1000" i="9"/>
  <c r="G1000" i="9" s="1"/>
  <c r="D998" i="9"/>
  <c r="G998" i="9" s="1"/>
  <c r="D996" i="9"/>
  <c r="G996" i="9" s="1"/>
  <c r="D994" i="9"/>
  <c r="G994" i="9" s="1"/>
  <c r="D992" i="9"/>
  <c r="G992" i="9" s="1"/>
  <c r="D990" i="9"/>
  <c r="G990" i="9" s="1"/>
  <c r="D988" i="9"/>
  <c r="G988" i="9" s="1"/>
  <c r="D986" i="9"/>
  <c r="G986" i="9" s="1"/>
  <c r="D984" i="9"/>
  <c r="G984" i="9" s="1"/>
  <c r="D982" i="9"/>
  <c r="G982" i="9" s="1"/>
  <c r="D980" i="9"/>
  <c r="G980" i="9" s="1"/>
  <c r="D978" i="9"/>
  <c r="G978" i="9" s="1"/>
  <c r="D976" i="9"/>
  <c r="G976" i="9" s="1"/>
  <c r="D974" i="9"/>
  <c r="G974" i="9" s="1"/>
  <c r="D972" i="9"/>
  <c r="G972" i="9" s="1"/>
  <c r="D970" i="9"/>
  <c r="G970" i="9" s="1"/>
  <c r="D968" i="9"/>
  <c r="G968" i="9" s="1"/>
  <c r="D966" i="9"/>
  <c r="G966" i="9" s="1"/>
  <c r="D964" i="9"/>
  <c r="G964" i="9" s="1"/>
  <c r="D962" i="9"/>
  <c r="G962" i="9" s="1"/>
  <c r="D960" i="9"/>
  <c r="G960" i="9" s="1"/>
  <c r="D958" i="9"/>
  <c r="G958" i="9" s="1"/>
  <c r="D956" i="9"/>
  <c r="G956" i="9" s="1"/>
  <c r="D954" i="9"/>
  <c r="G954" i="9" s="1"/>
  <c r="D952" i="9"/>
  <c r="G952" i="9" s="1"/>
  <c r="D950" i="9"/>
  <c r="G950" i="9" s="1"/>
  <c r="D948" i="9"/>
  <c r="G948" i="9" s="1"/>
  <c r="D946" i="9"/>
  <c r="G946" i="9" s="1"/>
  <c r="D944" i="9"/>
  <c r="G944" i="9" s="1"/>
  <c r="D942" i="9"/>
  <c r="G942" i="9" s="1"/>
  <c r="D940" i="9"/>
  <c r="G940" i="9" s="1"/>
  <c r="D938" i="9"/>
  <c r="G938" i="9" s="1"/>
  <c r="D936" i="9"/>
  <c r="G936" i="9" s="1"/>
  <c r="D934" i="9"/>
  <c r="G934" i="9" s="1"/>
  <c r="D932" i="9"/>
  <c r="G932" i="9" s="1"/>
  <c r="D930" i="9"/>
  <c r="G930" i="9" s="1"/>
  <c r="D928" i="9"/>
  <c r="G928" i="9" s="1"/>
  <c r="D926" i="9"/>
  <c r="G926" i="9" s="1"/>
  <c r="D924" i="9"/>
  <c r="G924" i="9" s="1"/>
  <c r="D922" i="9"/>
  <c r="G922" i="9" s="1"/>
  <c r="D920" i="9"/>
  <c r="G920" i="9" s="1"/>
  <c r="D918" i="9"/>
  <c r="G918" i="9" s="1"/>
  <c r="D916" i="9"/>
  <c r="G916" i="9" s="1"/>
  <c r="D914" i="9"/>
  <c r="G914" i="9" s="1"/>
  <c r="D912" i="9"/>
  <c r="G912" i="9" s="1"/>
  <c r="D1081" i="9"/>
  <c r="G1081" i="9" s="1"/>
  <c r="D1079" i="9"/>
  <c r="G1079" i="9" s="1"/>
  <c r="D1077" i="9"/>
  <c r="G1077" i="9" s="1"/>
  <c r="D1075" i="9"/>
  <c r="G1075" i="9" s="1"/>
  <c r="D1073" i="9"/>
  <c r="G1073" i="9" s="1"/>
  <c r="D1071" i="9"/>
  <c r="G1071" i="9" s="1"/>
  <c r="D1069" i="9"/>
  <c r="G1069" i="9" s="1"/>
  <c r="D1067" i="9"/>
  <c r="G1067" i="9" s="1"/>
  <c r="D1065" i="9"/>
  <c r="G1065" i="9" s="1"/>
  <c r="D1063" i="9"/>
  <c r="G1063" i="9" s="1"/>
  <c r="D1061" i="9"/>
  <c r="G1061" i="9" s="1"/>
  <c r="D1059" i="9"/>
  <c r="G1059" i="9" s="1"/>
  <c r="D1057" i="9"/>
  <c r="G1057" i="9" s="1"/>
  <c r="D1055" i="9"/>
  <c r="G1055" i="9" s="1"/>
  <c r="D1053" i="9"/>
  <c r="G1053" i="9" s="1"/>
  <c r="D1051" i="9"/>
  <c r="G1051" i="9" s="1"/>
  <c r="D1049" i="9"/>
  <c r="G1049" i="9" s="1"/>
  <c r="D1047" i="9"/>
  <c r="G1047" i="9" s="1"/>
  <c r="D1045" i="9"/>
  <c r="G1045" i="9" s="1"/>
  <c r="D1043" i="9"/>
  <c r="G1043" i="9" s="1"/>
  <c r="D1041" i="9"/>
  <c r="G1041" i="9" s="1"/>
  <c r="D1039" i="9"/>
  <c r="G1039" i="9" s="1"/>
  <c r="D1037" i="9"/>
  <c r="G1037" i="9" s="1"/>
  <c r="D1035" i="9"/>
  <c r="G1035" i="9" s="1"/>
  <c r="D1033" i="9"/>
  <c r="G1033" i="9" s="1"/>
  <c r="D1031" i="9"/>
  <c r="G1031" i="9" s="1"/>
  <c r="D1029" i="9"/>
  <c r="G1029" i="9" s="1"/>
  <c r="D1027" i="9"/>
  <c r="G1027" i="9" s="1"/>
  <c r="D1025" i="9"/>
  <c r="G1025" i="9" s="1"/>
  <c r="D1023" i="9"/>
  <c r="G1023" i="9" s="1"/>
  <c r="D1021" i="9"/>
  <c r="G1021" i="9" s="1"/>
  <c r="D1019" i="9"/>
  <c r="G1019" i="9" s="1"/>
  <c r="D1017" i="9"/>
  <c r="G1017" i="9" s="1"/>
  <c r="D1015" i="9"/>
  <c r="G1015" i="9" s="1"/>
  <c r="D1013" i="9"/>
  <c r="G1013" i="9" s="1"/>
  <c r="D1011" i="9"/>
  <c r="G1011" i="9" s="1"/>
  <c r="D1009" i="9"/>
  <c r="G1009" i="9" s="1"/>
  <c r="D1007" i="9"/>
  <c r="G1007" i="9" s="1"/>
  <c r="D1005" i="9"/>
  <c r="G1005" i="9" s="1"/>
  <c r="D1003" i="9"/>
  <c r="G1003" i="9" s="1"/>
  <c r="D1001" i="9"/>
  <c r="G1001" i="9" s="1"/>
  <c r="D999" i="9"/>
  <c r="G999" i="9" s="1"/>
  <c r="D997" i="9"/>
  <c r="G997" i="9" s="1"/>
  <c r="D995" i="9"/>
  <c r="G995" i="9" s="1"/>
  <c r="D993" i="9"/>
  <c r="G993" i="9" s="1"/>
  <c r="D991" i="9"/>
  <c r="G991" i="9" s="1"/>
  <c r="D989" i="9"/>
  <c r="G989" i="9" s="1"/>
  <c r="D987" i="9"/>
  <c r="G987" i="9" s="1"/>
  <c r="D985" i="9"/>
  <c r="G985" i="9" s="1"/>
  <c r="D983" i="9"/>
  <c r="G983" i="9" s="1"/>
  <c r="D981" i="9"/>
  <c r="G981" i="9" s="1"/>
  <c r="D979" i="9"/>
  <c r="G979" i="9" s="1"/>
  <c r="D977" i="9"/>
  <c r="G977" i="9" s="1"/>
  <c r="D975" i="9"/>
  <c r="G975" i="9" s="1"/>
  <c r="D973" i="9"/>
  <c r="G973" i="9" s="1"/>
  <c r="D971" i="9"/>
  <c r="G971" i="9" s="1"/>
  <c r="D969" i="9"/>
  <c r="G969" i="9" s="1"/>
  <c r="D967" i="9"/>
  <c r="G967" i="9" s="1"/>
  <c r="D965" i="9"/>
  <c r="G965" i="9" s="1"/>
  <c r="D963" i="9"/>
  <c r="G963" i="9" s="1"/>
  <c r="D961" i="9"/>
  <c r="G961" i="9" s="1"/>
  <c r="D959" i="9"/>
  <c r="G959" i="9" s="1"/>
  <c r="D957" i="9"/>
  <c r="G957" i="9" s="1"/>
  <c r="D955" i="9"/>
  <c r="G955" i="9" s="1"/>
  <c r="D953" i="9"/>
  <c r="G953" i="9" s="1"/>
  <c r="D951" i="9"/>
  <c r="G951" i="9" s="1"/>
  <c r="D949" i="9"/>
  <c r="G949" i="9" s="1"/>
  <c r="D947" i="9"/>
  <c r="G947" i="9" s="1"/>
  <c r="D945" i="9"/>
  <c r="G945" i="9" s="1"/>
  <c r="D943" i="9"/>
  <c r="G943" i="9" s="1"/>
  <c r="D941" i="9"/>
  <c r="G941" i="9" s="1"/>
  <c r="D939" i="9"/>
  <c r="G939" i="9" s="1"/>
  <c r="D937" i="9"/>
  <c r="G937" i="9" s="1"/>
  <c r="D935" i="9"/>
  <c r="G935" i="9" s="1"/>
  <c r="D933" i="9"/>
  <c r="G933" i="9" s="1"/>
  <c r="D931" i="9"/>
  <c r="G931" i="9" s="1"/>
  <c r="D929" i="9"/>
  <c r="G929" i="9" s="1"/>
  <c r="D927" i="9"/>
  <c r="G927" i="9" s="1"/>
  <c r="D925" i="9"/>
  <c r="G925" i="9" s="1"/>
  <c r="D923" i="9"/>
  <c r="G923" i="9" s="1"/>
  <c r="D921" i="9"/>
  <c r="G921" i="9" s="1"/>
  <c r="D919" i="9"/>
  <c r="G919" i="9" s="1"/>
  <c r="D917" i="9"/>
  <c r="G917" i="9" s="1"/>
  <c r="D915" i="9"/>
  <c r="G915" i="9" s="1"/>
  <c r="D913" i="9"/>
  <c r="G913" i="9" s="1"/>
  <c r="D911" i="9"/>
  <c r="G911" i="9" s="1"/>
  <c r="D909" i="9"/>
  <c r="G909" i="9" s="1"/>
  <c r="D907" i="9"/>
  <c r="G907" i="9" s="1"/>
  <c r="D905" i="9"/>
  <c r="G905" i="9" s="1"/>
  <c r="D903" i="9"/>
  <c r="G903" i="9" s="1"/>
  <c r="D901" i="9"/>
  <c r="G901" i="9" s="1"/>
  <c r="D899" i="9"/>
  <c r="G899" i="9" s="1"/>
  <c r="D897" i="9"/>
  <c r="G897" i="9" s="1"/>
  <c r="D895" i="9"/>
  <c r="G895" i="9" s="1"/>
  <c r="D893" i="9"/>
  <c r="G893" i="9" s="1"/>
  <c r="D891" i="9"/>
  <c r="G891" i="9" s="1"/>
  <c r="D889" i="9"/>
  <c r="G889" i="9" s="1"/>
  <c r="D887" i="9"/>
  <c r="G887" i="9" s="1"/>
  <c r="D885" i="9"/>
  <c r="G885" i="9" s="1"/>
  <c r="D883" i="9"/>
  <c r="G883" i="9" s="1"/>
  <c r="D881" i="9"/>
  <c r="G881" i="9" s="1"/>
  <c r="D879" i="9"/>
  <c r="G879" i="9" s="1"/>
  <c r="D877" i="9"/>
  <c r="G877" i="9" s="1"/>
  <c r="D875" i="9"/>
  <c r="G875" i="9" s="1"/>
  <c r="D873" i="9"/>
  <c r="G873" i="9" s="1"/>
  <c r="D871" i="9"/>
  <c r="G871" i="9" s="1"/>
  <c r="D869" i="9"/>
  <c r="G869" i="9" s="1"/>
  <c r="D867" i="9"/>
  <c r="G867" i="9" s="1"/>
  <c r="D865" i="9"/>
  <c r="G865" i="9" s="1"/>
  <c r="D863" i="9"/>
  <c r="G863" i="9" s="1"/>
  <c r="D861" i="9"/>
  <c r="G861" i="9" s="1"/>
  <c r="D859" i="9"/>
  <c r="G859" i="9" s="1"/>
  <c r="D857" i="9"/>
  <c r="G857" i="9" s="1"/>
  <c r="D855" i="9"/>
  <c r="G855" i="9" s="1"/>
  <c r="D853" i="9"/>
  <c r="G853" i="9" s="1"/>
  <c r="D851" i="9"/>
  <c r="G851" i="9" s="1"/>
  <c r="D849" i="9"/>
  <c r="G849" i="9" s="1"/>
  <c r="D847" i="9"/>
  <c r="G847" i="9" s="1"/>
  <c r="D845" i="9"/>
  <c r="G845" i="9" s="1"/>
  <c r="D843" i="9"/>
  <c r="G843" i="9" s="1"/>
  <c r="D841" i="9"/>
  <c r="G841" i="9" s="1"/>
  <c r="D839" i="9"/>
  <c r="G839" i="9" s="1"/>
  <c r="D837" i="9"/>
  <c r="G837" i="9" s="1"/>
  <c r="D835" i="9"/>
  <c r="G835" i="9" s="1"/>
  <c r="D833" i="9"/>
  <c r="G833" i="9" s="1"/>
  <c r="D831" i="9"/>
  <c r="G831" i="9" s="1"/>
  <c r="D829" i="9"/>
  <c r="G829" i="9" s="1"/>
  <c r="D827" i="9"/>
  <c r="G827" i="9" s="1"/>
  <c r="D825" i="9"/>
  <c r="G825" i="9" s="1"/>
  <c r="D823" i="9"/>
  <c r="G823" i="9" s="1"/>
  <c r="D821" i="9"/>
  <c r="G821" i="9" s="1"/>
  <c r="D819" i="9"/>
  <c r="G819" i="9" s="1"/>
  <c r="D817" i="9"/>
  <c r="G817" i="9" s="1"/>
  <c r="D815" i="9"/>
  <c r="G815" i="9" s="1"/>
  <c r="D813" i="9"/>
  <c r="G813" i="9" s="1"/>
  <c r="D811" i="9"/>
  <c r="G811" i="9" s="1"/>
  <c r="D809" i="9"/>
  <c r="G809" i="9" s="1"/>
  <c r="D807" i="9"/>
  <c r="G807" i="9" s="1"/>
  <c r="D805" i="9"/>
  <c r="G805" i="9" s="1"/>
  <c r="D802" i="9"/>
  <c r="G802" i="9" s="1"/>
  <c r="D800" i="9"/>
  <c r="G800" i="9" s="1"/>
  <c r="D798" i="9"/>
  <c r="G798" i="9" s="1"/>
  <c r="D796" i="9"/>
  <c r="G796" i="9" s="1"/>
  <c r="D794" i="9"/>
  <c r="G794" i="9" s="1"/>
  <c r="D792" i="9"/>
  <c r="G792" i="9" s="1"/>
  <c r="D790" i="9"/>
  <c r="G790" i="9" s="1"/>
  <c r="D788" i="9"/>
  <c r="G788" i="9" s="1"/>
  <c r="D786" i="9"/>
  <c r="G786" i="9" s="1"/>
  <c r="D784" i="9"/>
  <c r="G784" i="9" s="1"/>
  <c r="D782" i="9"/>
  <c r="G782" i="9" s="1"/>
  <c r="D780" i="9"/>
  <c r="G780" i="9" s="1"/>
  <c r="D778" i="9"/>
  <c r="G778" i="9" s="1"/>
  <c r="D776" i="9"/>
  <c r="G776" i="9" s="1"/>
  <c r="D774" i="9"/>
  <c r="G774" i="9" s="1"/>
  <c r="D772" i="9"/>
  <c r="G772" i="9" s="1"/>
  <c r="D770" i="9"/>
  <c r="G770" i="9" s="1"/>
  <c r="D768" i="9"/>
  <c r="G768" i="9" s="1"/>
  <c r="D766" i="9"/>
  <c r="G766" i="9" s="1"/>
  <c r="D764" i="9"/>
  <c r="G764" i="9" s="1"/>
  <c r="D762" i="9"/>
  <c r="G762" i="9" s="1"/>
  <c r="D760" i="9"/>
  <c r="G760" i="9" s="1"/>
  <c r="D758" i="9"/>
  <c r="G758" i="9" s="1"/>
  <c r="D756" i="9"/>
  <c r="G756" i="9" s="1"/>
  <c r="D754" i="9"/>
  <c r="G754" i="9" s="1"/>
  <c r="D752" i="9"/>
  <c r="G752" i="9" s="1"/>
  <c r="D749" i="9"/>
  <c r="G749" i="9" s="1"/>
  <c r="D747" i="9"/>
  <c r="G747" i="9" s="1"/>
  <c r="D750" i="9"/>
  <c r="G750" i="9" s="1"/>
  <c r="D910" i="9"/>
  <c r="G910" i="9" s="1"/>
  <c r="D908" i="9"/>
  <c r="G908" i="9" s="1"/>
  <c r="D906" i="9"/>
  <c r="G906" i="9" s="1"/>
  <c r="D904" i="9"/>
  <c r="G904" i="9" s="1"/>
  <c r="D902" i="9"/>
  <c r="G902" i="9" s="1"/>
  <c r="D900" i="9"/>
  <c r="G900" i="9" s="1"/>
  <c r="D898" i="9"/>
  <c r="G898" i="9" s="1"/>
  <c r="D896" i="9"/>
  <c r="G896" i="9" s="1"/>
  <c r="D894" i="9"/>
  <c r="G894" i="9" s="1"/>
  <c r="D892" i="9"/>
  <c r="G892" i="9" s="1"/>
  <c r="D890" i="9"/>
  <c r="G890" i="9" s="1"/>
  <c r="D888" i="9"/>
  <c r="G888" i="9" s="1"/>
  <c r="D886" i="9"/>
  <c r="G886" i="9" s="1"/>
  <c r="D884" i="9"/>
  <c r="G884" i="9" s="1"/>
  <c r="D882" i="9"/>
  <c r="G882" i="9" s="1"/>
  <c r="D880" i="9"/>
  <c r="G880" i="9" s="1"/>
  <c r="D878" i="9"/>
  <c r="G878" i="9" s="1"/>
  <c r="D876" i="9"/>
  <c r="G876" i="9" s="1"/>
  <c r="D874" i="9"/>
  <c r="G874" i="9" s="1"/>
  <c r="D872" i="9"/>
  <c r="G872" i="9" s="1"/>
  <c r="D870" i="9"/>
  <c r="G870" i="9" s="1"/>
  <c r="D868" i="9"/>
  <c r="G868" i="9" s="1"/>
  <c r="D866" i="9"/>
  <c r="G866" i="9" s="1"/>
  <c r="D864" i="9"/>
  <c r="G864" i="9" s="1"/>
  <c r="D862" i="9"/>
  <c r="G862" i="9" s="1"/>
  <c r="D860" i="9"/>
  <c r="G860" i="9" s="1"/>
  <c r="D858" i="9"/>
  <c r="G858" i="9" s="1"/>
  <c r="D856" i="9"/>
  <c r="G856" i="9" s="1"/>
  <c r="D854" i="9"/>
  <c r="G854" i="9" s="1"/>
  <c r="D852" i="9"/>
  <c r="G852" i="9" s="1"/>
  <c r="D850" i="9"/>
  <c r="G850" i="9" s="1"/>
  <c r="D848" i="9"/>
  <c r="G848" i="9" s="1"/>
  <c r="D846" i="9"/>
  <c r="G846" i="9" s="1"/>
  <c r="D844" i="9"/>
  <c r="G844" i="9" s="1"/>
  <c r="D842" i="9"/>
  <c r="G842" i="9" s="1"/>
  <c r="D840" i="9"/>
  <c r="G840" i="9" s="1"/>
  <c r="D838" i="9"/>
  <c r="G838" i="9" s="1"/>
  <c r="D836" i="9"/>
  <c r="G836" i="9" s="1"/>
  <c r="D834" i="9"/>
  <c r="G834" i="9" s="1"/>
  <c r="D832" i="9"/>
  <c r="G832" i="9" s="1"/>
  <c r="D830" i="9"/>
  <c r="G830" i="9" s="1"/>
  <c r="D828" i="9"/>
  <c r="G828" i="9" s="1"/>
  <c r="D826" i="9"/>
  <c r="G826" i="9" s="1"/>
  <c r="D824" i="9"/>
  <c r="G824" i="9" s="1"/>
  <c r="D822" i="9"/>
  <c r="G822" i="9" s="1"/>
  <c r="D820" i="9"/>
  <c r="G820" i="9" s="1"/>
  <c r="D818" i="9"/>
  <c r="G818" i="9" s="1"/>
  <c r="D816" i="9"/>
  <c r="G816" i="9" s="1"/>
  <c r="D814" i="9"/>
  <c r="G814" i="9" s="1"/>
  <c r="D812" i="9"/>
  <c r="G812" i="9" s="1"/>
  <c r="D810" i="9"/>
  <c r="G810" i="9" s="1"/>
  <c r="D808" i="9"/>
  <c r="G808" i="9" s="1"/>
  <c r="D806" i="9"/>
  <c r="G806" i="9" s="1"/>
  <c r="D804" i="9"/>
  <c r="G804" i="9" s="1"/>
  <c r="D803" i="9"/>
  <c r="G803" i="9" s="1"/>
  <c r="D801" i="9"/>
  <c r="G801" i="9" s="1"/>
  <c r="D799" i="9"/>
  <c r="G799" i="9" s="1"/>
  <c r="D797" i="9"/>
  <c r="G797" i="9" s="1"/>
  <c r="D795" i="9"/>
  <c r="G795" i="9" s="1"/>
  <c r="D793" i="9"/>
  <c r="G793" i="9" s="1"/>
  <c r="D791" i="9"/>
  <c r="G791" i="9" s="1"/>
  <c r="D789" i="9"/>
  <c r="G789" i="9" s="1"/>
  <c r="D787" i="9"/>
  <c r="G787" i="9" s="1"/>
  <c r="D785" i="9"/>
  <c r="G785" i="9" s="1"/>
  <c r="D783" i="9"/>
  <c r="G783" i="9" s="1"/>
  <c r="D781" i="9"/>
  <c r="G781" i="9" s="1"/>
  <c r="D779" i="9"/>
  <c r="G779" i="9" s="1"/>
  <c r="D777" i="9"/>
  <c r="G777" i="9" s="1"/>
  <c r="D775" i="9"/>
  <c r="G775" i="9" s="1"/>
  <c r="D773" i="9"/>
  <c r="G773" i="9" s="1"/>
  <c r="D771" i="9"/>
  <c r="G771" i="9" s="1"/>
  <c r="D769" i="9"/>
  <c r="G769" i="9" s="1"/>
  <c r="D767" i="9"/>
  <c r="G767" i="9" s="1"/>
  <c r="D765" i="9"/>
  <c r="G765" i="9" s="1"/>
  <c r="D763" i="9"/>
  <c r="G763" i="9" s="1"/>
  <c r="D761" i="9"/>
  <c r="G761" i="9" s="1"/>
  <c r="D759" i="9"/>
  <c r="G759" i="9" s="1"/>
  <c r="D757" i="9"/>
  <c r="G757" i="9" s="1"/>
  <c r="D755" i="9"/>
  <c r="G755" i="9" s="1"/>
  <c r="D753" i="9"/>
  <c r="G753" i="9" s="1"/>
  <c r="D748" i="9"/>
  <c r="G748" i="9" s="1"/>
  <c r="D746" i="9"/>
  <c r="G746" i="9" s="1"/>
  <c r="D751" i="9"/>
  <c r="G751" i="9" s="1"/>
  <c r="D733" i="9"/>
  <c r="G733" i="9" s="1"/>
  <c r="D732" i="9"/>
  <c r="G732" i="9" s="1"/>
  <c r="D731" i="9"/>
  <c r="G731" i="9" s="1"/>
  <c r="D730" i="9"/>
  <c r="G730" i="9" s="1"/>
  <c r="D729" i="9"/>
  <c r="G729" i="9" s="1"/>
  <c r="D728" i="9"/>
  <c r="G728" i="9" s="1"/>
  <c r="D727" i="9"/>
  <c r="G727" i="9" s="1"/>
  <c r="D726" i="9"/>
  <c r="G726" i="9" s="1"/>
  <c r="D725" i="9"/>
  <c r="G725" i="9" s="1"/>
  <c r="D724" i="9"/>
  <c r="G724" i="9" s="1"/>
  <c r="D723" i="9"/>
  <c r="G723" i="9" s="1"/>
  <c r="D722" i="9"/>
  <c r="G722" i="9" s="1"/>
  <c r="D721" i="9"/>
  <c r="G721" i="9" s="1"/>
  <c r="D720" i="9"/>
  <c r="G720" i="9" s="1"/>
  <c r="D719" i="9"/>
  <c r="G719" i="9" s="1"/>
  <c r="D718" i="9"/>
  <c r="G718" i="9" s="1"/>
  <c r="D717" i="9"/>
  <c r="G717" i="9" s="1"/>
  <c r="D716" i="9"/>
  <c r="G716" i="9" s="1"/>
  <c r="D715" i="9"/>
  <c r="G715" i="9" s="1"/>
  <c r="D714" i="9"/>
  <c r="G714" i="9" s="1"/>
  <c r="D713" i="9"/>
  <c r="G713" i="9" s="1"/>
  <c r="D712" i="9"/>
  <c r="G712" i="9" s="1"/>
  <c r="D711" i="9"/>
  <c r="G711" i="9" s="1"/>
  <c r="D710" i="9"/>
  <c r="G710" i="9" s="1"/>
  <c r="D709" i="9"/>
  <c r="G709" i="9" s="1"/>
  <c r="D708" i="9"/>
  <c r="G708" i="9" s="1"/>
  <c r="D707" i="9"/>
  <c r="G707" i="9" s="1"/>
  <c r="D706" i="9"/>
  <c r="G706" i="9" s="1"/>
  <c r="D705" i="9"/>
  <c r="G705" i="9" s="1"/>
  <c r="D704" i="9"/>
  <c r="G704" i="9" s="1"/>
  <c r="D703" i="9"/>
  <c r="G703" i="9" s="1"/>
  <c r="D702" i="9"/>
  <c r="G702" i="9" s="1"/>
  <c r="D701" i="9"/>
  <c r="G701" i="9" s="1"/>
  <c r="D700" i="9"/>
  <c r="G700" i="9" s="1"/>
  <c r="D699" i="9"/>
  <c r="G699" i="9" s="1"/>
  <c r="D698" i="9"/>
  <c r="G698" i="9" s="1"/>
  <c r="D697" i="9"/>
  <c r="G697" i="9" s="1"/>
  <c r="D696" i="9"/>
  <c r="G696" i="9" s="1"/>
  <c r="D695" i="9"/>
  <c r="G695" i="9" s="1"/>
  <c r="D694" i="9"/>
  <c r="G694" i="9" s="1"/>
  <c r="D693" i="9"/>
  <c r="G693" i="9" s="1"/>
  <c r="D692" i="9"/>
  <c r="G692" i="9" s="1"/>
  <c r="D691" i="9"/>
  <c r="G691" i="9" s="1"/>
  <c r="D690" i="9"/>
  <c r="G690" i="9" s="1"/>
  <c r="D689" i="9"/>
  <c r="G689" i="9" s="1"/>
  <c r="D688" i="9"/>
  <c r="G688" i="9" s="1"/>
  <c r="D687" i="9"/>
  <c r="G687" i="9" s="1"/>
  <c r="D686" i="9"/>
  <c r="G686" i="9" s="1"/>
  <c r="D685" i="9"/>
  <c r="G685" i="9" s="1"/>
  <c r="D684" i="9"/>
  <c r="G684" i="9" s="1"/>
  <c r="D683" i="9"/>
  <c r="G683" i="9" s="1"/>
  <c r="D682" i="9"/>
  <c r="G682" i="9" s="1"/>
  <c r="D681" i="9"/>
  <c r="G681" i="9" s="1"/>
  <c r="D680" i="9"/>
  <c r="G680" i="9" s="1"/>
  <c r="D679" i="9"/>
  <c r="G679" i="9" s="1"/>
  <c r="D678" i="9"/>
  <c r="G678" i="9" s="1"/>
  <c r="D677" i="9"/>
  <c r="G677" i="9" s="1"/>
  <c r="D676" i="9"/>
  <c r="G676" i="9" s="1"/>
  <c r="D675" i="9"/>
  <c r="G675" i="9" s="1"/>
  <c r="D674" i="9"/>
  <c r="G674" i="9" s="1"/>
  <c r="D673" i="9"/>
  <c r="G673" i="9" s="1"/>
  <c r="D672" i="9"/>
  <c r="G672" i="9" s="1"/>
  <c r="D671" i="9"/>
  <c r="G671" i="9" s="1"/>
  <c r="D670" i="9"/>
  <c r="G670" i="9" s="1"/>
  <c r="D669" i="9"/>
  <c r="G669" i="9" s="1"/>
  <c r="D668" i="9"/>
  <c r="G668" i="9" s="1"/>
  <c r="D667" i="9"/>
  <c r="G667" i="9" s="1"/>
  <c r="D666" i="9"/>
  <c r="G666" i="9" s="1"/>
  <c r="D665" i="9"/>
  <c r="G665" i="9" s="1"/>
  <c r="D664" i="9"/>
  <c r="G664" i="9" s="1"/>
  <c r="D663" i="9"/>
  <c r="G663" i="9" s="1"/>
  <c r="D662" i="9"/>
  <c r="G662" i="9" s="1"/>
  <c r="D661" i="9"/>
  <c r="G661" i="9" s="1"/>
  <c r="D660" i="9"/>
  <c r="G660" i="9" s="1"/>
  <c r="D659" i="9"/>
  <c r="G659" i="9" s="1"/>
  <c r="D658" i="9"/>
  <c r="G658" i="9" s="1"/>
  <c r="D657" i="9"/>
  <c r="G657" i="9" s="1"/>
  <c r="D656" i="9"/>
  <c r="G656" i="9" s="1"/>
  <c r="D655" i="9"/>
  <c r="G655" i="9" s="1"/>
  <c r="D654" i="9"/>
  <c r="G654" i="9" s="1"/>
  <c r="D653" i="9"/>
  <c r="G653" i="9" s="1"/>
  <c r="D652" i="9"/>
  <c r="G652" i="9" s="1"/>
  <c r="D651" i="9"/>
  <c r="G651" i="9" s="1"/>
  <c r="D650" i="9"/>
  <c r="G650" i="9" s="1"/>
  <c r="D649" i="9"/>
  <c r="G649" i="9" s="1"/>
  <c r="D648" i="9"/>
  <c r="G648" i="9" s="1"/>
  <c r="D647" i="9"/>
  <c r="G647" i="9" s="1"/>
  <c r="D646" i="9"/>
  <c r="G646" i="9" s="1"/>
  <c r="D645" i="9"/>
  <c r="G645" i="9" s="1"/>
  <c r="D644" i="9"/>
  <c r="G644" i="9" s="1"/>
  <c r="D643" i="9"/>
  <c r="G643" i="9" s="1"/>
  <c r="D642" i="9"/>
  <c r="G642" i="9" s="1"/>
  <c r="D641" i="9"/>
  <c r="G641" i="9" s="1"/>
  <c r="D640" i="9"/>
  <c r="G640" i="9" s="1"/>
  <c r="D639" i="9"/>
  <c r="G639" i="9" s="1"/>
  <c r="D638" i="9"/>
  <c r="G638" i="9" s="1"/>
  <c r="D637" i="9"/>
  <c r="G637" i="9" s="1"/>
  <c r="D636" i="9"/>
  <c r="G636" i="9" s="1"/>
  <c r="D635" i="9"/>
  <c r="G635" i="9" s="1"/>
  <c r="D634" i="9"/>
  <c r="G634" i="9" s="1"/>
  <c r="D633" i="9"/>
  <c r="G633" i="9" s="1"/>
  <c r="D632" i="9"/>
  <c r="G632" i="9" s="1"/>
  <c r="D631" i="9"/>
  <c r="G631" i="9" s="1"/>
  <c r="D630" i="9"/>
  <c r="G630" i="9" s="1"/>
  <c r="D629" i="9"/>
  <c r="G629" i="9" s="1"/>
  <c r="D628" i="9"/>
  <c r="G628" i="9" s="1"/>
  <c r="D627" i="9"/>
  <c r="G627" i="9" s="1"/>
  <c r="D626" i="9"/>
  <c r="G626" i="9" s="1"/>
  <c r="D625" i="9"/>
  <c r="G625" i="9" s="1"/>
  <c r="D624" i="9"/>
  <c r="G624" i="9" s="1"/>
  <c r="D623" i="9"/>
  <c r="G623" i="9" s="1"/>
  <c r="D622" i="9"/>
  <c r="G622" i="9" s="1"/>
  <c r="D621" i="9"/>
  <c r="G621" i="9" s="1"/>
  <c r="D620" i="9"/>
  <c r="G620" i="9" s="1"/>
  <c r="D619" i="9"/>
  <c r="G619" i="9" s="1"/>
  <c r="D618" i="9"/>
  <c r="G618" i="9" s="1"/>
  <c r="D617" i="9"/>
  <c r="G617" i="9" s="1"/>
  <c r="D616" i="9"/>
  <c r="G616" i="9" s="1"/>
  <c r="D615" i="9"/>
  <c r="G615" i="9" s="1"/>
  <c r="D614" i="9"/>
  <c r="G614" i="9" s="1"/>
  <c r="D613" i="9"/>
  <c r="G613" i="9" s="1"/>
  <c r="D612" i="9"/>
  <c r="G612" i="9" s="1"/>
  <c r="D611" i="9"/>
  <c r="G611" i="9" s="1"/>
  <c r="D610" i="9"/>
  <c r="G610" i="9" s="1"/>
  <c r="D609" i="9"/>
  <c r="G609" i="9" s="1"/>
  <c r="D608" i="9"/>
  <c r="G608" i="9" s="1"/>
  <c r="D607" i="9"/>
  <c r="G607" i="9" s="1"/>
  <c r="D606" i="9"/>
  <c r="G606" i="9" s="1"/>
  <c r="D605" i="9"/>
  <c r="G605" i="9" s="1"/>
  <c r="D604" i="9"/>
  <c r="G604" i="9" s="1"/>
  <c r="D603" i="9"/>
  <c r="G603" i="9" s="1"/>
  <c r="D602" i="9"/>
  <c r="G602" i="9" s="1"/>
  <c r="D601" i="9"/>
  <c r="G601" i="9" s="1"/>
  <c r="D600" i="9"/>
  <c r="G600" i="9" s="1"/>
  <c r="D599" i="9"/>
  <c r="G599" i="9" s="1"/>
  <c r="D598" i="9"/>
  <c r="G598" i="9" s="1"/>
  <c r="D597" i="9"/>
  <c r="G597" i="9" s="1"/>
  <c r="D596" i="9"/>
  <c r="G596" i="9" s="1"/>
  <c r="D595" i="9"/>
  <c r="G595" i="9" s="1"/>
  <c r="D594" i="9"/>
  <c r="G594" i="9" s="1"/>
  <c r="D593" i="9"/>
  <c r="G593" i="9" s="1"/>
  <c r="D592" i="9"/>
  <c r="G592" i="9" s="1"/>
  <c r="D591" i="9"/>
  <c r="G591" i="9" s="1"/>
  <c r="D590" i="9"/>
  <c r="G590" i="9" s="1"/>
  <c r="D589" i="9"/>
  <c r="G589" i="9" s="1"/>
  <c r="D588" i="9"/>
  <c r="G588" i="9" s="1"/>
  <c r="D587" i="9"/>
  <c r="G587" i="9" s="1"/>
  <c r="D586" i="9"/>
  <c r="G586" i="9" s="1"/>
  <c r="D585" i="9"/>
  <c r="G585" i="9" s="1"/>
  <c r="D584" i="9"/>
  <c r="G584" i="9" s="1"/>
  <c r="D583" i="9"/>
  <c r="G583" i="9" s="1"/>
  <c r="D582" i="9"/>
  <c r="G582" i="9" s="1"/>
  <c r="D581" i="9"/>
  <c r="G581" i="9" s="1"/>
  <c r="D580" i="9"/>
  <c r="G580" i="9" s="1"/>
  <c r="D579" i="9"/>
  <c r="G579" i="9" s="1"/>
  <c r="D578" i="9"/>
  <c r="G578" i="9" s="1"/>
  <c r="D577" i="9"/>
  <c r="G577" i="9" s="1"/>
  <c r="D576" i="9"/>
  <c r="G576" i="9" s="1"/>
  <c r="D575" i="9"/>
  <c r="G575" i="9" s="1"/>
  <c r="D574" i="9"/>
  <c r="G574" i="9" s="1"/>
  <c r="D573" i="9"/>
  <c r="G573" i="9" s="1"/>
  <c r="D572" i="9"/>
  <c r="G572" i="9" s="1"/>
  <c r="D571" i="9"/>
  <c r="G571" i="9" s="1"/>
  <c r="D570" i="9"/>
  <c r="G570" i="9" s="1"/>
  <c r="D569" i="9"/>
  <c r="G569" i="9" s="1"/>
  <c r="D568" i="9"/>
  <c r="G568" i="9" s="1"/>
  <c r="D567" i="9"/>
  <c r="G567" i="9" s="1"/>
  <c r="D566" i="9"/>
  <c r="G566" i="9" s="1"/>
  <c r="D562" i="9"/>
  <c r="G562" i="9" s="1"/>
  <c r="D365" i="9"/>
  <c r="G365" i="9" s="1"/>
  <c r="D361" i="9"/>
  <c r="G361" i="9" s="1"/>
  <c r="D357" i="9"/>
  <c r="G357" i="9" s="1"/>
  <c r="D353" i="9"/>
  <c r="G353" i="9" s="1"/>
  <c r="D349" i="9"/>
  <c r="G349" i="9" s="1"/>
  <c r="D345" i="9"/>
  <c r="G345" i="9" s="1"/>
  <c r="D341" i="9"/>
  <c r="G341" i="9" s="1"/>
  <c r="D337" i="9"/>
  <c r="G337" i="9" s="1"/>
  <c r="D333" i="9"/>
  <c r="G333" i="9" s="1"/>
  <c r="D329" i="9"/>
  <c r="G329" i="9" s="1"/>
  <c r="D325" i="9"/>
  <c r="G325" i="9" s="1"/>
  <c r="D563" i="9"/>
  <c r="G563" i="9" s="1"/>
  <c r="D559" i="9"/>
  <c r="G559" i="9" s="1"/>
  <c r="D368" i="9"/>
  <c r="G368" i="9" s="1"/>
  <c r="D564" i="9"/>
  <c r="G564" i="9" s="1"/>
  <c r="D560" i="9"/>
  <c r="G560" i="9" s="1"/>
  <c r="D558" i="9"/>
  <c r="G558" i="9" s="1"/>
  <c r="D557" i="9"/>
  <c r="G557" i="9" s="1"/>
  <c r="D556" i="9"/>
  <c r="G556" i="9" s="1"/>
  <c r="D555" i="9"/>
  <c r="G555" i="9" s="1"/>
  <c r="D554" i="9"/>
  <c r="G554" i="9" s="1"/>
  <c r="D553" i="9"/>
  <c r="G553" i="9" s="1"/>
  <c r="D552" i="9"/>
  <c r="G552" i="9" s="1"/>
  <c r="D551" i="9"/>
  <c r="G551" i="9" s="1"/>
  <c r="D550" i="9"/>
  <c r="G550" i="9" s="1"/>
  <c r="D549" i="9"/>
  <c r="G549" i="9" s="1"/>
  <c r="D548" i="9"/>
  <c r="G548" i="9" s="1"/>
  <c r="D547" i="9"/>
  <c r="G547" i="9" s="1"/>
  <c r="D546" i="9"/>
  <c r="G546" i="9" s="1"/>
  <c r="D545" i="9"/>
  <c r="G545" i="9" s="1"/>
  <c r="D544" i="9"/>
  <c r="G544" i="9" s="1"/>
  <c r="D543" i="9"/>
  <c r="G543" i="9" s="1"/>
  <c r="D542" i="9"/>
  <c r="G542" i="9" s="1"/>
  <c r="D541" i="9"/>
  <c r="G541" i="9" s="1"/>
  <c r="D540" i="9"/>
  <c r="G540" i="9" s="1"/>
  <c r="D539" i="9"/>
  <c r="G539" i="9" s="1"/>
  <c r="D538" i="9"/>
  <c r="G538" i="9" s="1"/>
  <c r="D537" i="9"/>
  <c r="G537" i="9" s="1"/>
  <c r="D536" i="9"/>
  <c r="G536" i="9" s="1"/>
  <c r="D535" i="9"/>
  <c r="G535" i="9" s="1"/>
  <c r="D534" i="9"/>
  <c r="G534" i="9" s="1"/>
  <c r="D533" i="9"/>
  <c r="G533" i="9" s="1"/>
  <c r="D532" i="9"/>
  <c r="G532" i="9" s="1"/>
  <c r="D531" i="9"/>
  <c r="G531" i="9" s="1"/>
  <c r="D530" i="9"/>
  <c r="G530" i="9" s="1"/>
  <c r="D529" i="9"/>
  <c r="G529" i="9" s="1"/>
  <c r="D528" i="9"/>
  <c r="G528" i="9" s="1"/>
  <c r="D527" i="9"/>
  <c r="G527" i="9" s="1"/>
  <c r="D526" i="9"/>
  <c r="G526" i="9" s="1"/>
  <c r="D525" i="9"/>
  <c r="G525" i="9" s="1"/>
  <c r="D524" i="9"/>
  <c r="G524" i="9" s="1"/>
  <c r="D523" i="9"/>
  <c r="G523" i="9" s="1"/>
  <c r="D522" i="9"/>
  <c r="G522" i="9" s="1"/>
  <c r="D521" i="9"/>
  <c r="G521" i="9" s="1"/>
  <c r="D520" i="9"/>
  <c r="G520" i="9" s="1"/>
  <c r="D519" i="9"/>
  <c r="G519" i="9" s="1"/>
  <c r="D518" i="9"/>
  <c r="G518" i="9" s="1"/>
  <c r="D517" i="9"/>
  <c r="G517" i="9" s="1"/>
  <c r="D516" i="9"/>
  <c r="G516" i="9" s="1"/>
  <c r="D515" i="9"/>
  <c r="G515" i="9" s="1"/>
  <c r="D514" i="9"/>
  <c r="G514" i="9" s="1"/>
  <c r="D513" i="9"/>
  <c r="G513" i="9" s="1"/>
  <c r="D512" i="9"/>
  <c r="G512" i="9" s="1"/>
  <c r="D511" i="9"/>
  <c r="G511" i="9" s="1"/>
  <c r="D510" i="9"/>
  <c r="G510" i="9" s="1"/>
  <c r="D509" i="9"/>
  <c r="G509" i="9" s="1"/>
  <c r="D508" i="9"/>
  <c r="G508" i="9" s="1"/>
  <c r="D507" i="9"/>
  <c r="G507" i="9" s="1"/>
  <c r="D506" i="9"/>
  <c r="G506" i="9" s="1"/>
  <c r="D505" i="9"/>
  <c r="G505" i="9" s="1"/>
  <c r="D504" i="9"/>
  <c r="G504" i="9" s="1"/>
  <c r="D503" i="9"/>
  <c r="G503" i="9" s="1"/>
  <c r="D502" i="9"/>
  <c r="G502" i="9" s="1"/>
  <c r="D501" i="9"/>
  <c r="G501" i="9" s="1"/>
  <c r="D500" i="9"/>
  <c r="G500" i="9" s="1"/>
  <c r="D499" i="9"/>
  <c r="G499" i="9" s="1"/>
  <c r="D498" i="9"/>
  <c r="G498" i="9" s="1"/>
  <c r="D497" i="9"/>
  <c r="G497" i="9" s="1"/>
  <c r="D496" i="9"/>
  <c r="G496" i="9" s="1"/>
  <c r="D495" i="9"/>
  <c r="G495" i="9" s="1"/>
  <c r="D494" i="9"/>
  <c r="G494" i="9" s="1"/>
  <c r="D493" i="9"/>
  <c r="G493" i="9" s="1"/>
  <c r="D492" i="9"/>
  <c r="G492" i="9" s="1"/>
  <c r="D491" i="9"/>
  <c r="G491" i="9" s="1"/>
  <c r="D490" i="9"/>
  <c r="G490" i="9" s="1"/>
  <c r="D489" i="9"/>
  <c r="G489" i="9" s="1"/>
  <c r="D488" i="9"/>
  <c r="G488" i="9" s="1"/>
  <c r="D487" i="9"/>
  <c r="G487" i="9" s="1"/>
  <c r="D486" i="9"/>
  <c r="G486" i="9" s="1"/>
  <c r="D485" i="9"/>
  <c r="G485" i="9" s="1"/>
  <c r="D484" i="9"/>
  <c r="G484" i="9" s="1"/>
  <c r="D483" i="9"/>
  <c r="G483" i="9" s="1"/>
  <c r="D482" i="9"/>
  <c r="G482" i="9" s="1"/>
  <c r="D481" i="9"/>
  <c r="G481" i="9" s="1"/>
  <c r="D480" i="9"/>
  <c r="G480" i="9" s="1"/>
  <c r="D479" i="9"/>
  <c r="G479" i="9" s="1"/>
  <c r="D478" i="9"/>
  <c r="G478" i="9" s="1"/>
  <c r="D477" i="9"/>
  <c r="G477" i="9" s="1"/>
  <c r="D476" i="9"/>
  <c r="G476" i="9" s="1"/>
  <c r="D475" i="9"/>
  <c r="G475" i="9" s="1"/>
  <c r="D474" i="9"/>
  <c r="G474" i="9" s="1"/>
  <c r="D473" i="9"/>
  <c r="G473" i="9" s="1"/>
  <c r="D472" i="9"/>
  <c r="G472" i="9" s="1"/>
  <c r="D471" i="9"/>
  <c r="G471" i="9" s="1"/>
  <c r="D470" i="9"/>
  <c r="G470" i="9" s="1"/>
  <c r="D469" i="9"/>
  <c r="G469" i="9" s="1"/>
  <c r="D468" i="9"/>
  <c r="G468" i="9" s="1"/>
  <c r="D467" i="9"/>
  <c r="G467" i="9" s="1"/>
  <c r="D466" i="9"/>
  <c r="G466" i="9" s="1"/>
  <c r="D465" i="9"/>
  <c r="G465" i="9" s="1"/>
  <c r="D464" i="9"/>
  <c r="G464" i="9" s="1"/>
  <c r="D463" i="9"/>
  <c r="G463" i="9" s="1"/>
  <c r="D462" i="9"/>
  <c r="G462" i="9" s="1"/>
  <c r="D461" i="9"/>
  <c r="G461" i="9" s="1"/>
  <c r="D460" i="9"/>
  <c r="G460" i="9" s="1"/>
  <c r="D459" i="9"/>
  <c r="G459" i="9" s="1"/>
  <c r="D458" i="9"/>
  <c r="G458" i="9" s="1"/>
  <c r="D457" i="9"/>
  <c r="G457" i="9" s="1"/>
  <c r="D456" i="9"/>
  <c r="G456" i="9" s="1"/>
  <c r="D455" i="9"/>
  <c r="G455" i="9" s="1"/>
  <c r="D454" i="9"/>
  <c r="G454" i="9" s="1"/>
  <c r="D453" i="9"/>
  <c r="G453" i="9" s="1"/>
  <c r="D452" i="9"/>
  <c r="G452" i="9" s="1"/>
  <c r="D451" i="9"/>
  <c r="G451" i="9" s="1"/>
  <c r="D450" i="9"/>
  <c r="G450" i="9" s="1"/>
  <c r="D449" i="9"/>
  <c r="G449" i="9" s="1"/>
  <c r="D448" i="9"/>
  <c r="G448" i="9" s="1"/>
  <c r="D447" i="9"/>
  <c r="G447" i="9" s="1"/>
  <c r="D446" i="9"/>
  <c r="G446" i="9" s="1"/>
  <c r="D445" i="9"/>
  <c r="G445" i="9" s="1"/>
  <c r="D444" i="9"/>
  <c r="G444" i="9" s="1"/>
  <c r="D443" i="9"/>
  <c r="G443" i="9" s="1"/>
  <c r="D442" i="9"/>
  <c r="G442" i="9" s="1"/>
  <c r="D441" i="9"/>
  <c r="G441" i="9" s="1"/>
  <c r="D440" i="9"/>
  <c r="G440" i="9" s="1"/>
  <c r="D439" i="9"/>
  <c r="G439" i="9" s="1"/>
  <c r="D438" i="9"/>
  <c r="G438" i="9" s="1"/>
  <c r="D437" i="9"/>
  <c r="G437" i="9" s="1"/>
  <c r="D436" i="9"/>
  <c r="G436" i="9" s="1"/>
  <c r="D435" i="9"/>
  <c r="G435" i="9" s="1"/>
  <c r="D434" i="9"/>
  <c r="G434" i="9" s="1"/>
  <c r="D433" i="9"/>
  <c r="G433" i="9" s="1"/>
  <c r="D432" i="9"/>
  <c r="G432" i="9" s="1"/>
  <c r="D431" i="9"/>
  <c r="G431" i="9" s="1"/>
  <c r="D430" i="9"/>
  <c r="G430" i="9" s="1"/>
  <c r="D429" i="9"/>
  <c r="G429" i="9" s="1"/>
  <c r="D428" i="9"/>
  <c r="G428" i="9" s="1"/>
  <c r="D427" i="9"/>
  <c r="G427" i="9" s="1"/>
  <c r="D426" i="9"/>
  <c r="G426" i="9" s="1"/>
  <c r="D425" i="9"/>
  <c r="G425" i="9" s="1"/>
  <c r="D424" i="9"/>
  <c r="G424" i="9" s="1"/>
  <c r="D423" i="9"/>
  <c r="G423" i="9" s="1"/>
  <c r="D422" i="9"/>
  <c r="G422" i="9" s="1"/>
  <c r="D421" i="9"/>
  <c r="G421" i="9" s="1"/>
  <c r="D420" i="9"/>
  <c r="G420" i="9" s="1"/>
  <c r="D419" i="9"/>
  <c r="G419" i="9" s="1"/>
  <c r="D418" i="9"/>
  <c r="G418" i="9" s="1"/>
  <c r="D417" i="9"/>
  <c r="G417" i="9" s="1"/>
  <c r="D416" i="9"/>
  <c r="G416" i="9" s="1"/>
  <c r="D415" i="9"/>
  <c r="G415" i="9" s="1"/>
  <c r="D414" i="9"/>
  <c r="G414" i="9" s="1"/>
  <c r="D413" i="9"/>
  <c r="G413" i="9" s="1"/>
  <c r="D412" i="9"/>
  <c r="G412" i="9" s="1"/>
  <c r="D411" i="9"/>
  <c r="G411" i="9" s="1"/>
  <c r="D410" i="9"/>
  <c r="G410" i="9" s="1"/>
  <c r="D409" i="9"/>
  <c r="G409" i="9" s="1"/>
  <c r="D408" i="9"/>
  <c r="G408" i="9" s="1"/>
  <c r="D407" i="9"/>
  <c r="G407" i="9" s="1"/>
  <c r="D406" i="9"/>
  <c r="G406" i="9" s="1"/>
  <c r="D405" i="9"/>
  <c r="G405" i="9" s="1"/>
  <c r="D404" i="9"/>
  <c r="G404" i="9" s="1"/>
  <c r="D403" i="9"/>
  <c r="G403" i="9" s="1"/>
  <c r="D402" i="9"/>
  <c r="G402" i="9" s="1"/>
  <c r="D401" i="9"/>
  <c r="G401" i="9" s="1"/>
  <c r="D400" i="9"/>
  <c r="G400" i="9" s="1"/>
  <c r="D399" i="9"/>
  <c r="G399" i="9" s="1"/>
  <c r="D398" i="9"/>
  <c r="G398" i="9" s="1"/>
  <c r="D397" i="9"/>
  <c r="G397" i="9" s="1"/>
  <c r="D396" i="9"/>
  <c r="G396" i="9" s="1"/>
  <c r="D395" i="9"/>
  <c r="G395" i="9" s="1"/>
  <c r="D394" i="9"/>
  <c r="G394" i="9" s="1"/>
  <c r="D393" i="9"/>
  <c r="G393" i="9" s="1"/>
  <c r="D392" i="9"/>
  <c r="G392" i="9" s="1"/>
  <c r="D391" i="9"/>
  <c r="G391" i="9" s="1"/>
  <c r="D390" i="9"/>
  <c r="G390" i="9" s="1"/>
  <c r="D389" i="9"/>
  <c r="G389" i="9" s="1"/>
  <c r="D388" i="9"/>
  <c r="G388" i="9" s="1"/>
  <c r="D387" i="9"/>
  <c r="G387" i="9" s="1"/>
  <c r="D386" i="9"/>
  <c r="G386" i="9" s="1"/>
  <c r="D385" i="9"/>
  <c r="G385" i="9" s="1"/>
  <c r="D384" i="9"/>
  <c r="G384" i="9" s="1"/>
  <c r="D383" i="9"/>
  <c r="G383" i="9" s="1"/>
  <c r="D382" i="9"/>
  <c r="G382" i="9" s="1"/>
  <c r="D381" i="9"/>
  <c r="G381" i="9" s="1"/>
  <c r="D380" i="9"/>
  <c r="G380" i="9" s="1"/>
  <c r="D379" i="9"/>
  <c r="G379" i="9" s="1"/>
  <c r="D378" i="9"/>
  <c r="G378" i="9" s="1"/>
  <c r="D377" i="9"/>
  <c r="G377" i="9" s="1"/>
  <c r="D376" i="9"/>
  <c r="G376" i="9" s="1"/>
  <c r="D375" i="9"/>
  <c r="G375" i="9" s="1"/>
  <c r="D374" i="9"/>
  <c r="G374" i="9" s="1"/>
  <c r="D373" i="9"/>
  <c r="G373" i="9" s="1"/>
  <c r="D367" i="9"/>
  <c r="G367" i="9" s="1"/>
  <c r="D363" i="9"/>
  <c r="G363" i="9" s="1"/>
  <c r="D359" i="9"/>
  <c r="G359" i="9" s="1"/>
  <c r="D355" i="9"/>
  <c r="G355" i="9" s="1"/>
  <c r="D351" i="9"/>
  <c r="G351" i="9" s="1"/>
  <c r="D347" i="9"/>
  <c r="G347" i="9" s="1"/>
  <c r="D343" i="9"/>
  <c r="G343" i="9" s="1"/>
  <c r="D339" i="9"/>
  <c r="G339" i="9" s="1"/>
  <c r="D335" i="9"/>
  <c r="G335" i="9" s="1"/>
  <c r="D565" i="9"/>
  <c r="G565" i="9" s="1"/>
  <c r="D561" i="9"/>
  <c r="G561" i="9" s="1"/>
  <c r="D366" i="9"/>
  <c r="G366" i="9" s="1"/>
  <c r="D362" i="9"/>
  <c r="G362" i="9" s="1"/>
  <c r="D358" i="9"/>
  <c r="G358" i="9" s="1"/>
  <c r="D354" i="9"/>
  <c r="G354" i="9" s="1"/>
  <c r="D350" i="9"/>
  <c r="G350" i="9" s="1"/>
  <c r="D346" i="9"/>
  <c r="G346" i="9" s="1"/>
  <c r="D342" i="9"/>
  <c r="G342" i="9" s="1"/>
  <c r="D338" i="9"/>
  <c r="G338" i="9" s="1"/>
  <c r="D334" i="9"/>
  <c r="G334" i="9" s="1"/>
  <c r="D330" i="9"/>
  <c r="G330" i="9" s="1"/>
  <c r="D326" i="9"/>
  <c r="G326" i="9" s="1"/>
  <c r="D356" i="9"/>
  <c r="G356" i="9" s="1"/>
  <c r="D340" i="9"/>
  <c r="G340" i="9" s="1"/>
  <c r="D328" i="9"/>
  <c r="G328" i="9" s="1"/>
  <c r="D323" i="9"/>
  <c r="G323" i="9" s="1"/>
  <c r="D319" i="9"/>
  <c r="G319" i="9" s="1"/>
  <c r="D315" i="9"/>
  <c r="G315" i="9" s="1"/>
  <c r="D311" i="9"/>
  <c r="G311" i="9" s="1"/>
  <c r="D307" i="9"/>
  <c r="G307" i="9" s="1"/>
  <c r="D303" i="9"/>
  <c r="G303" i="9" s="1"/>
  <c r="D299" i="9"/>
  <c r="G299" i="9" s="1"/>
  <c r="D295" i="9"/>
  <c r="G295" i="9" s="1"/>
  <c r="D291" i="9"/>
  <c r="G291" i="9" s="1"/>
  <c r="D287" i="9"/>
  <c r="G287" i="9" s="1"/>
  <c r="D283" i="9"/>
  <c r="G283" i="9" s="1"/>
  <c r="D279" i="9"/>
  <c r="G279" i="9" s="1"/>
  <c r="D275" i="9"/>
  <c r="G275" i="9" s="1"/>
  <c r="D271" i="9"/>
  <c r="G271" i="9" s="1"/>
  <c r="D267" i="9"/>
  <c r="G267" i="9" s="1"/>
  <c r="D263" i="9"/>
  <c r="G263" i="9" s="1"/>
  <c r="D259" i="9"/>
  <c r="G259" i="9" s="1"/>
  <c r="D255" i="9"/>
  <c r="G255" i="9" s="1"/>
  <c r="D251" i="9"/>
  <c r="G251" i="9" s="1"/>
  <c r="D247" i="9"/>
  <c r="G247" i="9" s="1"/>
  <c r="D243" i="9"/>
  <c r="G243" i="9" s="1"/>
  <c r="D239" i="9"/>
  <c r="G239" i="9" s="1"/>
  <c r="D235" i="9"/>
  <c r="G235" i="9" s="1"/>
  <c r="D231" i="9"/>
  <c r="G231" i="9" s="1"/>
  <c r="D227" i="9"/>
  <c r="G227" i="9" s="1"/>
  <c r="D223" i="9"/>
  <c r="G223" i="9" s="1"/>
  <c r="D219" i="9"/>
  <c r="G219" i="9" s="1"/>
  <c r="D215" i="9"/>
  <c r="G215" i="9" s="1"/>
  <c r="D211" i="9"/>
  <c r="G211" i="9" s="1"/>
  <c r="D207" i="9"/>
  <c r="G207" i="9" s="1"/>
  <c r="D203" i="9"/>
  <c r="G203" i="9" s="1"/>
  <c r="D199" i="9"/>
  <c r="G199" i="9" s="1"/>
  <c r="D195" i="9"/>
  <c r="G195" i="9" s="1"/>
  <c r="D191" i="9"/>
  <c r="G191" i="9" s="1"/>
  <c r="D187" i="9"/>
  <c r="G187" i="9" s="1"/>
  <c r="D183" i="9"/>
  <c r="G183" i="9" s="1"/>
  <c r="D179" i="9"/>
  <c r="G179" i="9" s="1"/>
  <c r="D175" i="9"/>
  <c r="G175" i="9" s="1"/>
  <c r="D171" i="9"/>
  <c r="G171" i="9" s="1"/>
  <c r="D167" i="9"/>
  <c r="G167" i="9" s="1"/>
  <c r="D163" i="9"/>
  <c r="G163" i="9" s="1"/>
  <c r="D159" i="9"/>
  <c r="G159" i="9" s="1"/>
  <c r="D155" i="9"/>
  <c r="G155" i="9" s="1"/>
  <c r="D151" i="9"/>
  <c r="G151" i="9" s="1"/>
  <c r="D147" i="9"/>
  <c r="G147" i="9" s="1"/>
  <c r="D143" i="9"/>
  <c r="G143" i="9" s="1"/>
  <c r="D139" i="9"/>
  <c r="G139" i="9" s="1"/>
  <c r="D135" i="9"/>
  <c r="G135" i="9" s="1"/>
  <c r="D131" i="9"/>
  <c r="G131" i="9" s="1"/>
  <c r="D127" i="9"/>
  <c r="G127" i="9" s="1"/>
  <c r="D123" i="9"/>
  <c r="G123" i="9" s="1"/>
  <c r="D119" i="9"/>
  <c r="G119" i="9" s="1"/>
  <c r="D115" i="9"/>
  <c r="G115" i="9" s="1"/>
  <c r="D111" i="9"/>
  <c r="G111" i="9" s="1"/>
  <c r="D107" i="9"/>
  <c r="G107" i="9" s="1"/>
  <c r="D103" i="9"/>
  <c r="G103" i="9" s="1"/>
  <c r="D99" i="9"/>
  <c r="G99" i="9" s="1"/>
  <c r="D95" i="9"/>
  <c r="G95" i="9" s="1"/>
  <c r="D91" i="9"/>
  <c r="G91" i="9" s="1"/>
  <c r="D87" i="9"/>
  <c r="G87" i="9" s="1"/>
  <c r="D83" i="9"/>
  <c r="G83" i="9" s="1"/>
  <c r="D79" i="9"/>
  <c r="G79" i="9" s="1"/>
  <c r="D352" i="9"/>
  <c r="G352" i="9" s="1"/>
  <c r="D336" i="9"/>
  <c r="G336" i="9" s="1"/>
  <c r="D331" i="9"/>
  <c r="G331" i="9" s="1"/>
  <c r="D322" i="9"/>
  <c r="G322" i="9" s="1"/>
  <c r="D318" i="9"/>
  <c r="G318" i="9" s="1"/>
  <c r="D314" i="9"/>
  <c r="G314" i="9" s="1"/>
  <c r="D310" i="9"/>
  <c r="G310" i="9" s="1"/>
  <c r="D306" i="9"/>
  <c r="G306" i="9" s="1"/>
  <c r="D302" i="9"/>
  <c r="G302" i="9" s="1"/>
  <c r="D298" i="9"/>
  <c r="G298" i="9" s="1"/>
  <c r="D294" i="9"/>
  <c r="G294" i="9" s="1"/>
  <c r="D290" i="9"/>
  <c r="G290" i="9" s="1"/>
  <c r="D286" i="9"/>
  <c r="G286" i="9" s="1"/>
  <c r="D282" i="9"/>
  <c r="G282" i="9" s="1"/>
  <c r="D278" i="9"/>
  <c r="G278" i="9" s="1"/>
  <c r="D274" i="9"/>
  <c r="G274" i="9" s="1"/>
  <c r="D270" i="9"/>
  <c r="G270" i="9" s="1"/>
  <c r="D266" i="9"/>
  <c r="G266" i="9" s="1"/>
  <c r="D262" i="9"/>
  <c r="G262" i="9" s="1"/>
  <c r="D258" i="9"/>
  <c r="G258" i="9" s="1"/>
  <c r="D254" i="9"/>
  <c r="G254" i="9" s="1"/>
  <c r="D250" i="9"/>
  <c r="G250" i="9" s="1"/>
  <c r="D246" i="9"/>
  <c r="G246" i="9" s="1"/>
  <c r="D242" i="9"/>
  <c r="G242" i="9" s="1"/>
  <c r="D238" i="9"/>
  <c r="G238" i="9" s="1"/>
  <c r="D234" i="9"/>
  <c r="G234" i="9" s="1"/>
  <c r="D230" i="9"/>
  <c r="G230" i="9" s="1"/>
  <c r="D226" i="9"/>
  <c r="G226" i="9" s="1"/>
  <c r="D222" i="9"/>
  <c r="G222" i="9" s="1"/>
  <c r="D218" i="9"/>
  <c r="G218" i="9" s="1"/>
  <c r="D214" i="9"/>
  <c r="G214" i="9" s="1"/>
  <c r="D210" i="9"/>
  <c r="G210" i="9" s="1"/>
  <c r="D206" i="9"/>
  <c r="G206" i="9" s="1"/>
  <c r="D202" i="9"/>
  <c r="G202" i="9" s="1"/>
  <c r="D198" i="9"/>
  <c r="G198" i="9" s="1"/>
  <c r="D194" i="9"/>
  <c r="G194" i="9" s="1"/>
  <c r="D190" i="9"/>
  <c r="G190" i="9" s="1"/>
  <c r="D186" i="9"/>
  <c r="G186" i="9" s="1"/>
  <c r="D182" i="9"/>
  <c r="G182" i="9" s="1"/>
  <c r="D178" i="9"/>
  <c r="G178" i="9" s="1"/>
  <c r="D174" i="9"/>
  <c r="G174" i="9" s="1"/>
  <c r="D170" i="9"/>
  <c r="G170" i="9" s="1"/>
  <c r="D166" i="9"/>
  <c r="G166" i="9" s="1"/>
  <c r="D162" i="9"/>
  <c r="G162" i="9" s="1"/>
  <c r="D158" i="9"/>
  <c r="G158" i="9" s="1"/>
  <c r="D154" i="9"/>
  <c r="G154" i="9" s="1"/>
  <c r="D150" i="9"/>
  <c r="G150" i="9" s="1"/>
  <c r="D146" i="9"/>
  <c r="G146" i="9" s="1"/>
  <c r="D142" i="9"/>
  <c r="G142" i="9" s="1"/>
  <c r="D138" i="9"/>
  <c r="G138" i="9" s="1"/>
  <c r="D134" i="9"/>
  <c r="G134" i="9" s="1"/>
  <c r="D130" i="9"/>
  <c r="G130" i="9" s="1"/>
  <c r="D126" i="9"/>
  <c r="G126" i="9" s="1"/>
  <c r="D122" i="9"/>
  <c r="G122" i="9" s="1"/>
  <c r="D118" i="9"/>
  <c r="G118" i="9" s="1"/>
  <c r="D114" i="9"/>
  <c r="G114" i="9" s="1"/>
  <c r="D110" i="9"/>
  <c r="G110" i="9" s="1"/>
  <c r="D106" i="9"/>
  <c r="G106" i="9" s="1"/>
  <c r="D102" i="9"/>
  <c r="G102" i="9" s="1"/>
  <c r="D98" i="9"/>
  <c r="G98" i="9" s="1"/>
  <c r="D94" i="9"/>
  <c r="G94" i="9" s="1"/>
  <c r="D90" i="9"/>
  <c r="G90" i="9" s="1"/>
  <c r="D86" i="9"/>
  <c r="G86" i="9" s="1"/>
  <c r="D82" i="9"/>
  <c r="G82" i="9" s="1"/>
  <c r="D78" i="9"/>
  <c r="G78" i="9" s="1"/>
  <c r="D364" i="9"/>
  <c r="G364" i="9" s="1"/>
  <c r="D348" i="9"/>
  <c r="G348" i="9" s="1"/>
  <c r="D332" i="9"/>
  <c r="G332" i="9" s="1"/>
  <c r="D324" i="9"/>
  <c r="G324" i="9" s="1"/>
  <c r="D321" i="9"/>
  <c r="G321" i="9" s="1"/>
  <c r="D317" i="9"/>
  <c r="G317" i="9" s="1"/>
  <c r="D313" i="9"/>
  <c r="G313" i="9" s="1"/>
  <c r="D309" i="9"/>
  <c r="G309" i="9" s="1"/>
  <c r="D305" i="9"/>
  <c r="G305" i="9" s="1"/>
  <c r="D301" i="9"/>
  <c r="G301" i="9" s="1"/>
  <c r="D297" i="9"/>
  <c r="G297" i="9" s="1"/>
  <c r="D293" i="9"/>
  <c r="G293" i="9" s="1"/>
  <c r="D289" i="9"/>
  <c r="G289" i="9" s="1"/>
  <c r="D285" i="9"/>
  <c r="G285" i="9" s="1"/>
  <c r="D281" i="9"/>
  <c r="G281" i="9" s="1"/>
  <c r="D277" i="9"/>
  <c r="G277" i="9" s="1"/>
  <c r="D273" i="9"/>
  <c r="G273" i="9" s="1"/>
  <c r="D269" i="9"/>
  <c r="G269" i="9" s="1"/>
  <c r="D265" i="9"/>
  <c r="G265" i="9" s="1"/>
  <c r="D261" i="9"/>
  <c r="G261" i="9" s="1"/>
  <c r="D257" i="9"/>
  <c r="G257" i="9" s="1"/>
  <c r="D253" i="9"/>
  <c r="G253" i="9" s="1"/>
  <c r="D249" i="9"/>
  <c r="G249" i="9" s="1"/>
  <c r="D245" i="9"/>
  <c r="G245" i="9" s="1"/>
  <c r="D241" i="9"/>
  <c r="G241" i="9" s="1"/>
  <c r="D237" i="9"/>
  <c r="G237" i="9" s="1"/>
  <c r="D233" i="9"/>
  <c r="G233" i="9" s="1"/>
  <c r="D229" i="9"/>
  <c r="G229" i="9" s="1"/>
  <c r="D225" i="9"/>
  <c r="G225" i="9" s="1"/>
  <c r="D221" i="9"/>
  <c r="G221" i="9" s="1"/>
  <c r="D217" i="9"/>
  <c r="G217" i="9" s="1"/>
  <c r="D213" i="9"/>
  <c r="G213" i="9" s="1"/>
  <c r="D209" i="9"/>
  <c r="G209" i="9" s="1"/>
  <c r="D205" i="9"/>
  <c r="G205" i="9" s="1"/>
  <c r="D201" i="9"/>
  <c r="G201" i="9" s="1"/>
  <c r="D197" i="9"/>
  <c r="G197" i="9" s="1"/>
  <c r="D193" i="9"/>
  <c r="G193" i="9" s="1"/>
  <c r="D189" i="9"/>
  <c r="G189" i="9" s="1"/>
  <c r="D185" i="9"/>
  <c r="G185" i="9" s="1"/>
  <c r="D181" i="9"/>
  <c r="G181" i="9" s="1"/>
  <c r="D177" i="9"/>
  <c r="G177" i="9" s="1"/>
  <c r="D173" i="9"/>
  <c r="G173" i="9" s="1"/>
  <c r="D169" i="9"/>
  <c r="G169" i="9" s="1"/>
  <c r="D165" i="9"/>
  <c r="G165" i="9" s="1"/>
  <c r="D161" i="9"/>
  <c r="G161" i="9" s="1"/>
  <c r="D157" i="9"/>
  <c r="G157" i="9" s="1"/>
  <c r="D153" i="9"/>
  <c r="G153" i="9" s="1"/>
  <c r="D149" i="9"/>
  <c r="G149" i="9" s="1"/>
  <c r="D145" i="9"/>
  <c r="G145" i="9" s="1"/>
  <c r="D141" i="9"/>
  <c r="G141" i="9" s="1"/>
  <c r="D137" i="9"/>
  <c r="G137" i="9" s="1"/>
  <c r="D133" i="9"/>
  <c r="G133" i="9" s="1"/>
  <c r="D129" i="9"/>
  <c r="G129" i="9" s="1"/>
  <c r="D125" i="9"/>
  <c r="G125" i="9" s="1"/>
  <c r="D121" i="9"/>
  <c r="G121" i="9" s="1"/>
  <c r="D117" i="9"/>
  <c r="G117" i="9" s="1"/>
  <c r="D113" i="9"/>
  <c r="G113" i="9" s="1"/>
  <c r="D109" i="9"/>
  <c r="G109" i="9" s="1"/>
  <c r="D105" i="9"/>
  <c r="G105" i="9" s="1"/>
  <c r="D101" i="9"/>
  <c r="G101" i="9" s="1"/>
  <c r="D97" i="9"/>
  <c r="G97" i="9" s="1"/>
  <c r="D93" i="9"/>
  <c r="G93" i="9" s="1"/>
  <c r="D89" i="9"/>
  <c r="G89" i="9" s="1"/>
  <c r="D85" i="9"/>
  <c r="G85" i="9" s="1"/>
  <c r="D81" i="9"/>
  <c r="G81" i="9" s="1"/>
  <c r="D77" i="9"/>
  <c r="G77" i="9" s="1"/>
  <c r="D360" i="9"/>
  <c r="G360" i="9" s="1"/>
  <c r="D344" i="9"/>
  <c r="G344" i="9" s="1"/>
  <c r="D327" i="9"/>
  <c r="G327" i="9" s="1"/>
  <c r="D320" i="9"/>
  <c r="G320" i="9" s="1"/>
  <c r="D316" i="9"/>
  <c r="G316" i="9" s="1"/>
  <c r="D312" i="9"/>
  <c r="G312" i="9" s="1"/>
  <c r="D308" i="9"/>
  <c r="G308" i="9" s="1"/>
  <c r="D304" i="9"/>
  <c r="G304" i="9" s="1"/>
  <c r="D300" i="9"/>
  <c r="G300" i="9" s="1"/>
  <c r="D296" i="9"/>
  <c r="G296" i="9" s="1"/>
  <c r="D292" i="9"/>
  <c r="G292" i="9" s="1"/>
  <c r="D288" i="9"/>
  <c r="G288" i="9" s="1"/>
  <c r="D284" i="9"/>
  <c r="G284" i="9" s="1"/>
  <c r="D280" i="9"/>
  <c r="G280" i="9" s="1"/>
  <c r="D276" i="9"/>
  <c r="G276" i="9" s="1"/>
  <c r="D272" i="9"/>
  <c r="G272" i="9" s="1"/>
  <c r="D268" i="9"/>
  <c r="G268" i="9" s="1"/>
  <c r="D264" i="9"/>
  <c r="G264" i="9" s="1"/>
  <c r="D260" i="9"/>
  <c r="G260" i="9" s="1"/>
  <c r="D256" i="9"/>
  <c r="G256" i="9" s="1"/>
  <c r="D252" i="9"/>
  <c r="G252" i="9" s="1"/>
  <c r="D248" i="9"/>
  <c r="G248" i="9" s="1"/>
  <c r="D244" i="9"/>
  <c r="G244" i="9" s="1"/>
  <c r="D240" i="9"/>
  <c r="G240" i="9" s="1"/>
  <c r="D236" i="9"/>
  <c r="G236" i="9" s="1"/>
  <c r="D232" i="9"/>
  <c r="G232" i="9" s="1"/>
  <c r="D228" i="9"/>
  <c r="G228" i="9" s="1"/>
  <c r="D224" i="9"/>
  <c r="G224" i="9" s="1"/>
  <c r="D220" i="9"/>
  <c r="G220" i="9" s="1"/>
  <c r="D216" i="9"/>
  <c r="G216" i="9" s="1"/>
  <c r="D212" i="9"/>
  <c r="G212" i="9" s="1"/>
  <c r="D208" i="9"/>
  <c r="G208" i="9" s="1"/>
  <c r="D204" i="9"/>
  <c r="G204" i="9" s="1"/>
  <c r="D200" i="9"/>
  <c r="G200" i="9" s="1"/>
  <c r="D196" i="9"/>
  <c r="G196" i="9" s="1"/>
  <c r="D192" i="9"/>
  <c r="G192" i="9" s="1"/>
  <c r="D188" i="9"/>
  <c r="G188" i="9" s="1"/>
  <c r="D184" i="9"/>
  <c r="G184" i="9" s="1"/>
  <c r="D180" i="9"/>
  <c r="G180" i="9" s="1"/>
  <c r="D176" i="9"/>
  <c r="G176" i="9" s="1"/>
  <c r="D172" i="9"/>
  <c r="G172" i="9" s="1"/>
  <c r="D168" i="9"/>
  <c r="G168" i="9" s="1"/>
  <c r="D164" i="9"/>
  <c r="G164" i="9" s="1"/>
  <c r="D160" i="9"/>
  <c r="G160" i="9" s="1"/>
  <c r="D156" i="9"/>
  <c r="G156" i="9" s="1"/>
  <c r="D152" i="9"/>
  <c r="G152" i="9" s="1"/>
  <c r="D148" i="9"/>
  <c r="G148" i="9" s="1"/>
  <c r="D144" i="9"/>
  <c r="G144" i="9" s="1"/>
  <c r="D140" i="9"/>
  <c r="G140" i="9" s="1"/>
  <c r="D136" i="9"/>
  <c r="G136" i="9" s="1"/>
  <c r="D132" i="9"/>
  <c r="G132" i="9" s="1"/>
  <c r="D128" i="9"/>
  <c r="G128" i="9" s="1"/>
  <c r="D124" i="9"/>
  <c r="G124" i="9" s="1"/>
  <c r="D120" i="9"/>
  <c r="G120" i="9" s="1"/>
  <c r="D116" i="9"/>
  <c r="G116" i="9" s="1"/>
  <c r="D112" i="9"/>
  <c r="G112" i="9" s="1"/>
  <c r="D108" i="9"/>
  <c r="G108" i="9" s="1"/>
  <c r="D104" i="9"/>
  <c r="G104" i="9" s="1"/>
  <c r="D100" i="9"/>
  <c r="G100" i="9" s="1"/>
  <c r="D96" i="9"/>
  <c r="G96" i="9" s="1"/>
  <c r="D92" i="9"/>
  <c r="G92" i="9" s="1"/>
  <c r="D88" i="9"/>
  <c r="G88" i="9" s="1"/>
  <c r="D84" i="9"/>
  <c r="G84" i="9" s="1"/>
  <c r="D80" i="9"/>
  <c r="G80" i="9" s="1"/>
  <c r="I1471" i="9"/>
  <c r="I1467" i="9"/>
  <c r="I1463" i="9"/>
  <c r="I1459" i="9"/>
  <c r="I1455" i="9"/>
  <c r="I1451" i="9"/>
  <c r="I1447" i="9"/>
  <c r="I1443" i="9"/>
  <c r="I1439" i="9"/>
  <c r="I1435" i="9"/>
  <c r="I1431" i="9"/>
  <c r="I1427" i="9"/>
  <c r="I1423" i="9"/>
  <c r="I1419" i="9"/>
  <c r="I1415" i="9"/>
  <c r="I1411" i="9"/>
  <c r="I1407" i="9"/>
  <c r="I1403" i="9"/>
  <c r="I1399" i="9"/>
  <c r="I1395" i="9"/>
  <c r="I1391" i="9"/>
  <c r="I1387" i="9"/>
  <c r="I1383" i="9"/>
  <c r="I1379" i="9"/>
  <c r="I1375" i="9"/>
  <c r="I1470" i="9"/>
  <c r="I1466" i="9"/>
  <c r="I1462" i="9"/>
  <c r="I1458" i="9"/>
  <c r="I1454" i="9"/>
  <c r="I1450" i="9"/>
  <c r="I1446" i="9"/>
  <c r="I1442" i="9"/>
  <c r="I1438" i="9"/>
  <c r="I1434" i="9"/>
  <c r="I1430" i="9"/>
  <c r="I1426" i="9"/>
  <c r="I1422" i="9"/>
  <c r="I1418" i="9"/>
  <c r="I1414" i="9"/>
  <c r="I1410" i="9"/>
  <c r="I1406" i="9"/>
  <c r="I1402" i="9"/>
  <c r="I1398" i="9"/>
  <c r="I1394" i="9"/>
  <c r="I1390" i="9"/>
  <c r="I1386" i="9"/>
  <c r="I1382" i="9"/>
  <c r="I1378" i="9"/>
  <c r="I1469" i="9"/>
  <c r="I1465" i="9"/>
  <c r="I1461" i="9"/>
  <c r="I1457" i="9"/>
  <c r="I1453" i="9"/>
  <c r="I1449" i="9"/>
  <c r="I1445" i="9"/>
  <c r="I1441" i="9"/>
  <c r="I1437" i="9"/>
  <c r="I1433" i="9"/>
  <c r="I1429" i="9"/>
  <c r="I1425" i="9"/>
  <c r="I1421" i="9"/>
  <c r="I1417" i="9"/>
  <c r="I1413" i="9"/>
  <c r="I1409" i="9"/>
  <c r="I1405" i="9"/>
  <c r="I1401" i="9"/>
  <c r="I1397" i="9"/>
  <c r="I1393" i="9"/>
  <c r="I1389" i="9"/>
  <c r="I1385" i="9"/>
  <c r="I1381" i="9"/>
  <c r="I1377" i="9"/>
  <c r="I1468" i="9"/>
  <c r="I1464" i="9"/>
  <c r="I1460" i="9"/>
  <c r="I1456" i="9"/>
  <c r="I1452" i="9"/>
  <c r="I1448" i="9"/>
  <c r="I1444" i="9"/>
  <c r="I1440" i="9"/>
  <c r="I1436" i="9"/>
  <c r="I1432" i="9"/>
  <c r="I1428" i="9"/>
  <c r="I1424" i="9"/>
  <c r="I1420" i="9"/>
  <c r="I1416" i="9"/>
  <c r="I1412" i="9"/>
  <c r="I1408" i="9"/>
  <c r="I1404" i="9"/>
  <c r="I1400" i="9"/>
  <c r="I1396" i="9"/>
  <c r="I1392" i="9"/>
  <c r="I1388" i="9"/>
  <c r="I1384" i="9"/>
  <c r="I1380" i="9"/>
  <c r="I1376" i="9"/>
  <c r="I1374" i="9"/>
  <c r="I1370" i="9"/>
  <c r="I1366" i="9"/>
  <c r="I1362" i="9"/>
  <c r="I1358" i="9"/>
  <c r="I1354" i="9"/>
  <c r="I1350" i="9"/>
  <c r="I1346" i="9"/>
  <c r="I1342" i="9"/>
  <c r="I1338" i="9"/>
  <c r="I1334" i="9"/>
  <c r="I1330" i="9"/>
  <c r="I1326" i="9"/>
  <c r="I1322" i="9"/>
  <c r="I1318" i="9"/>
  <c r="I1314" i="9"/>
  <c r="I1310" i="9"/>
  <c r="I1306" i="9"/>
  <c r="I1302" i="9"/>
  <c r="I1298" i="9"/>
  <c r="I1294" i="9"/>
  <c r="I1290" i="9"/>
  <c r="I1286" i="9"/>
  <c r="I1282" i="9"/>
  <c r="I1278" i="9"/>
  <c r="I1373" i="9"/>
  <c r="I1369" i="9"/>
  <c r="I1365" i="9"/>
  <c r="I1361" i="9"/>
  <c r="I1357" i="9"/>
  <c r="I1353" i="9"/>
  <c r="I1349" i="9"/>
  <c r="I1345" i="9"/>
  <c r="I1341" i="9"/>
  <c r="I1337" i="9"/>
  <c r="I1333" i="9"/>
  <c r="I1329" i="9"/>
  <c r="I1325" i="9"/>
  <c r="I1321" i="9"/>
  <c r="I1317" i="9"/>
  <c r="I1313" i="9"/>
  <c r="I1309" i="9"/>
  <c r="I1305" i="9"/>
  <c r="I1301" i="9"/>
  <c r="I1297" i="9"/>
  <c r="I1293" i="9"/>
  <c r="I1289" i="9"/>
  <c r="I1285" i="9"/>
  <c r="I1281" i="9"/>
  <c r="I1372" i="9"/>
  <c r="I1368" i="9"/>
  <c r="I1364" i="9"/>
  <c r="I1360" i="9"/>
  <c r="I1356" i="9"/>
  <c r="I1352" i="9"/>
  <c r="I1348" i="9"/>
  <c r="I1344" i="9"/>
  <c r="I1340" i="9"/>
  <c r="I1336" i="9"/>
  <c r="I1332" i="9"/>
  <c r="I1328" i="9"/>
  <c r="I1324" i="9"/>
  <c r="I1320" i="9"/>
  <c r="I1316" i="9"/>
  <c r="I1312" i="9"/>
  <c r="I1308" i="9"/>
  <c r="I1304" i="9"/>
  <c r="I1300" i="9"/>
  <c r="I1296" i="9"/>
  <c r="I1292" i="9"/>
  <c r="I1288" i="9"/>
  <c r="I1284" i="9"/>
  <c r="I1280" i="9"/>
  <c r="I1371" i="9"/>
  <c r="I1367" i="9"/>
  <c r="I1363" i="9"/>
  <c r="I1359" i="9"/>
  <c r="I1355" i="9"/>
  <c r="I1351" i="9"/>
  <c r="I1347" i="9"/>
  <c r="I1343" i="9"/>
  <c r="I1339" i="9"/>
  <c r="I1335" i="9"/>
  <c r="I1331" i="9"/>
  <c r="I1327" i="9"/>
  <c r="I1323" i="9"/>
  <c r="I1319" i="9"/>
  <c r="I1315" i="9"/>
  <c r="I1311" i="9"/>
  <c r="I1307" i="9"/>
  <c r="I1303" i="9"/>
  <c r="I1299" i="9"/>
  <c r="I1295" i="9"/>
  <c r="I1291" i="9"/>
  <c r="I1287" i="9"/>
  <c r="I1283" i="9"/>
  <c r="I1279" i="9"/>
  <c r="I1274" i="9"/>
  <c r="I1270" i="9"/>
  <c r="I1266" i="9"/>
  <c r="I1262" i="9"/>
  <c r="I1258" i="9"/>
  <c r="I1254" i="9"/>
  <c r="I1250" i="9"/>
  <c r="I1246" i="9"/>
  <c r="I1242" i="9"/>
  <c r="I1238" i="9"/>
  <c r="I1234" i="9"/>
  <c r="I1230" i="9"/>
  <c r="I1226" i="9"/>
  <c r="I1222" i="9"/>
  <c r="I1218" i="9"/>
  <c r="I1214" i="9"/>
  <c r="I1210" i="9"/>
  <c r="I1206" i="9"/>
  <c r="I1202" i="9"/>
  <c r="I1198" i="9"/>
  <c r="I1194" i="9"/>
  <c r="I1190" i="9"/>
  <c r="I1186" i="9"/>
  <c r="I1182" i="9"/>
  <c r="I1178" i="9"/>
  <c r="I1174" i="9"/>
  <c r="I1170" i="9"/>
  <c r="I1166" i="9"/>
  <c r="I1162" i="9"/>
  <c r="I1158" i="9"/>
  <c r="I1154" i="9"/>
  <c r="I1150" i="9"/>
  <c r="I1146" i="9"/>
  <c r="I1142" i="9"/>
  <c r="I1138" i="9"/>
  <c r="I1134" i="9"/>
  <c r="I1130" i="9"/>
  <c r="I1126" i="9"/>
  <c r="I1122" i="9"/>
  <c r="I1118" i="9"/>
  <c r="I1114" i="9"/>
  <c r="I1273" i="9"/>
  <c r="I1269" i="9"/>
  <c r="I1265" i="9"/>
  <c r="I1261" i="9"/>
  <c r="I1257" i="9"/>
  <c r="I1253" i="9"/>
  <c r="I1249" i="9"/>
  <c r="I1245" i="9"/>
  <c r="I1241" i="9"/>
  <c r="I1237" i="9"/>
  <c r="I1233" i="9"/>
  <c r="I1229" i="9"/>
  <c r="I1225" i="9"/>
  <c r="I1221" i="9"/>
  <c r="I1217" i="9"/>
  <c r="I1213" i="9"/>
  <c r="I1209" i="9"/>
  <c r="I1205" i="9"/>
  <c r="I1201" i="9"/>
  <c r="I1197" i="9"/>
  <c r="I1193" i="9"/>
  <c r="I1189" i="9"/>
  <c r="I1185" i="9"/>
  <c r="I1181" i="9"/>
  <c r="I1177" i="9"/>
  <c r="I1173" i="9"/>
  <c r="I1169" i="9"/>
  <c r="I1165" i="9"/>
  <c r="I1161" i="9"/>
  <c r="I1157" i="9"/>
  <c r="I1153" i="9"/>
  <c r="I1149" i="9"/>
  <c r="I1145" i="9"/>
  <c r="I1141" i="9"/>
  <c r="I1137" i="9"/>
  <c r="I1133" i="9"/>
  <c r="I1129" i="9"/>
  <c r="I1125" i="9"/>
  <c r="I1121" i="9"/>
  <c r="I1117" i="9"/>
  <c r="I1113" i="9"/>
  <c r="I1105" i="9"/>
  <c r="I1103" i="9"/>
  <c r="I1101" i="9"/>
  <c r="I1099" i="9"/>
  <c r="I1097" i="9"/>
  <c r="I1095" i="9"/>
  <c r="I1093" i="9"/>
  <c r="I1091" i="9"/>
  <c r="I1089" i="9"/>
  <c r="I1087" i="9"/>
  <c r="I1085" i="9"/>
  <c r="I1083" i="9"/>
  <c r="I1277" i="9"/>
  <c r="I1276" i="9"/>
  <c r="I1272" i="9"/>
  <c r="I1268" i="9"/>
  <c r="I1264" i="9"/>
  <c r="I1260" i="9"/>
  <c r="I1256" i="9"/>
  <c r="I1252" i="9"/>
  <c r="I1248" i="9"/>
  <c r="I1244" i="9"/>
  <c r="I1240" i="9"/>
  <c r="I1236" i="9"/>
  <c r="I1232" i="9"/>
  <c r="I1228" i="9"/>
  <c r="I1224" i="9"/>
  <c r="I1220" i="9"/>
  <c r="I1216" i="9"/>
  <c r="I1212" i="9"/>
  <c r="I1208" i="9"/>
  <c r="I1204" i="9"/>
  <c r="I1200" i="9"/>
  <c r="I1196" i="9"/>
  <c r="I1192" i="9"/>
  <c r="I1188" i="9"/>
  <c r="I1184" i="9"/>
  <c r="I1180" i="9"/>
  <c r="I1176" i="9"/>
  <c r="I1172" i="9"/>
  <c r="I1168" i="9"/>
  <c r="I1164" i="9"/>
  <c r="I1160" i="9"/>
  <c r="I1156" i="9"/>
  <c r="I1152" i="9"/>
  <c r="I1148" i="9"/>
  <c r="I1144" i="9"/>
  <c r="I1140" i="9"/>
  <c r="I1136" i="9"/>
  <c r="I1132" i="9"/>
  <c r="I1128" i="9"/>
  <c r="I1124" i="9"/>
  <c r="I1120" i="9"/>
  <c r="I1116" i="9"/>
  <c r="I1112" i="9"/>
  <c r="I1275" i="9"/>
  <c r="I1271" i="9"/>
  <c r="I1267" i="9"/>
  <c r="I1263" i="9"/>
  <c r="I1259" i="9"/>
  <c r="I1255" i="9"/>
  <c r="I1251" i="9"/>
  <c r="I1247" i="9"/>
  <c r="I1243" i="9"/>
  <c r="I1239" i="9"/>
  <c r="I1235" i="9"/>
  <c r="I1231" i="9"/>
  <c r="I1227" i="9"/>
  <c r="I1223" i="9"/>
  <c r="I1219" i="9"/>
  <c r="I1215" i="9"/>
  <c r="I1211" i="9"/>
  <c r="I1207" i="9"/>
  <c r="I1203" i="9"/>
  <c r="I1199" i="9"/>
  <c r="I1195" i="9"/>
  <c r="I1191" i="9"/>
  <c r="I1187" i="9"/>
  <c r="I1183" i="9"/>
  <c r="I1179" i="9"/>
  <c r="I1175" i="9"/>
  <c r="I1171" i="9"/>
  <c r="I1167" i="9"/>
  <c r="I1163" i="9"/>
  <c r="I1159" i="9"/>
  <c r="I1155" i="9"/>
  <c r="I1151" i="9"/>
  <c r="I1147" i="9"/>
  <c r="I1143" i="9"/>
  <c r="I1139" i="9"/>
  <c r="I1135" i="9"/>
  <c r="I1131" i="9"/>
  <c r="I1127" i="9"/>
  <c r="I1123" i="9"/>
  <c r="I1119" i="9"/>
  <c r="I1115" i="9"/>
  <c r="I1111" i="9"/>
  <c r="I1106" i="9"/>
  <c r="I1104" i="9"/>
  <c r="I1102" i="9"/>
  <c r="I1100" i="9"/>
  <c r="I1098" i="9"/>
  <c r="I1096" i="9"/>
  <c r="I1094" i="9"/>
  <c r="I1092" i="9"/>
  <c r="I1090" i="9"/>
  <c r="I1088" i="9"/>
  <c r="I1086" i="9"/>
  <c r="I1084" i="9"/>
  <c r="I1082" i="9"/>
  <c r="I1080" i="9"/>
  <c r="I1078" i="9"/>
  <c r="I1076" i="9"/>
  <c r="I1074" i="9"/>
  <c r="I1072" i="9"/>
  <c r="I1070" i="9"/>
  <c r="I1068" i="9"/>
  <c r="I1066" i="9"/>
  <c r="I1064" i="9"/>
  <c r="I1062" i="9"/>
  <c r="I1060" i="9"/>
  <c r="I1058" i="9"/>
  <c r="I1056" i="9"/>
  <c r="I1054" i="9"/>
  <c r="I1052" i="9"/>
  <c r="I1050" i="9"/>
  <c r="I1048" i="9"/>
  <c r="I1046" i="9"/>
  <c r="I1044" i="9"/>
  <c r="I1042" i="9"/>
  <c r="I1040" i="9"/>
  <c r="I1038" i="9"/>
  <c r="I1036" i="9"/>
  <c r="I1034" i="9"/>
  <c r="I1032" i="9"/>
  <c r="I1030" i="9"/>
  <c r="I1028" i="9"/>
  <c r="I1026" i="9"/>
  <c r="I1024" i="9"/>
  <c r="I1022" i="9"/>
  <c r="I1020" i="9"/>
  <c r="I1018" i="9"/>
  <c r="I1016" i="9"/>
  <c r="I1014" i="9"/>
  <c r="I1012" i="9"/>
  <c r="I1010" i="9"/>
  <c r="I1008" i="9"/>
  <c r="I1006" i="9"/>
  <c r="I1004" i="9"/>
  <c r="I1002" i="9"/>
  <c r="I1000" i="9"/>
  <c r="I998" i="9"/>
  <c r="I996" i="9"/>
  <c r="I994" i="9"/>
  <c r="I992" i="9"/>
  <c r="I990" i="9"/>
  <c r="I988" i="9"/>
  <c r="I986" i="9"/>
  <c r="I984" i="9"/>
  <c r="I982" i="9"/>
  <c r="I980" i="9"/>
  <c r="I978" i="9"/>
  <c r="I976" i="9"/>
  <c r="I974" i="9"/>
  <c r="I972" i="9"/>
  <c r="I970" i="9"/>
  <c r="I968" i="9"/>
  <c r="I966" i="9"/>
  <c r="I964" i="9"/>
  <c r="I962" i="9"/>
  <c r="I960" i="9"/>
  <c r="I958" i="9"/>
  <c r="I956" i="9"/>
  <c r="I954" i="9"/>
  <c r="I952" i="9"/>
  <c r="I950" i="9"/>
  <c r="I948" i="9"/>
  <c r="I946" i="9"/>
  <c r="I944" i="9"/>
  <c r="I942" i="9"/>
  <c r="I940" i="9"/>
  <c r="I938" i="9"/>
  <c r="I936" i="9"/>
  <c r="I934" i="9"/>
  <c r="I932" i="9"/>
  <c r="I930" i="9"/>
  <c r="I928" i="9"/>
  <c r="I926" i="9"/>
  <c r="I924" i="9"/>
  <c r="I922" i="9"/>
  <c r="I920" i="9"/>
  <c r="I918" i="9"/>
  <c r="I916" i="9"/>
  <c r="I914" i="9"/>
  <c r="I912" i="9"/>
  <c r="I1081" i="9"/>
  <c r="I1079" i="9"/>
  <c r="I1077" i="9"/>
  <c r="I1075" i="9"/>
  <c r="I1073" i="9"/>
  <c r="I1071" i="9"/>
  <c r="I1069" i="9"/>
  <c r="I1067" i="9"/>
  <c r="I1065" i="9"/>
  <c r="I1063" i="9"/>
  <c r="I1061" i="9"/>
  <c r="I1059" i="9"/>
  <c r="I1057" i="9"/>
  <c r="I1055" i="9"/>
  <c r="I1053" i="9"/>
  <c r="I1051" i="9"/>
  <c r="I1049" i="9"/>
  <c r="I1047" i="9"/>
  <c r="I1045" i="9"/>
  <c r="I1043" i="9"/>
  <c r="I1041" i="9"/>
  <c r="I1039" i="9"/>
  <c r="I1037" i="9"/>
  <c r="I1035" i="9"/>
  <c r="I1033" i="9"/>
  <c r="I1031" i="9"/>
  <c r="I1029" i="9"/>
  <c r="I1027" i="9"/>
  <c r="I1025" i="9"/>
  <c r="I1023" i="9"/>
  <c r="I1021" i="9"/>
  <c r="I1019" i="9"/>
  <c r="I1017" i="9"/>
  <c r="I1015" i="9"/>
  <c r="I1013" i="9"/>
  <c r="I1011" i="9"/>
  <c r="I1009" i="9"/>
  <c r="I1007" i="9"/>
  <c r="I1005" i="9"/>
  <c r="I1003" i="9"/>
  <c r="I1001" i="9"/>
  <c r="I999" i="9"/>
  <c r="I997" i="9"/>
  <c r="I995" i="9"/>
  <c r="I993" i="9"/>
  <c r="I991" i="9"/>
  <c r="I989" i="9"/>
  <c r="I987" i="9"/>
  <c r="I985" i="9"/>
  <c r="I983" i="9"/>
  <c r="I981" i="9"/>
  <c r="I979" i="9"/>
  <c r="I977" i="9"/>
  <c r="I975" i="9"/>
  <c r="I973" i="9"/>
  <c r="I971" i="9"/>
  <c r="I969" i="9"/>
  <c r="I967" i="9"/>
  <c r="I965" i="9"/>
  <c r="I963" i="9"/>
  <c r="I961" i="9"/>
  <c r="I959" i="9"/>
  <c r="I957" i="9"/>
  <c r="I955" i="9"/>
  <c r="I953" i="9"/>
  <c r="I951" i="9"/>
  <c r="I949" i="9"/>
  <c r="I947" i="9"/>
  <c r="I945" i="9"/>
  <c r="I943" i="9"/>
  <c r="I941" i="9"/>
  <c r="I939" i="9"/>
  <c r="I937" i="9"/>
  <c r="I935" i="9"/>
  <c r="I933" i="9"/>
  <c r="I931" i="9"/>
  <c r="I929" i="9"/>
  <c r="I927" i="9"/>
  <c r="I925" i="9"/>
  <c r="I923" i="9"/>
  <c r="I921" i="9"/>
  <c r="I919" i="9"/>
  <c r="I917" i="9"/>
  <c r="I915" i="9"/>
  <c r="I913" i="9"/>
  <c r="I750" i="9"/>
  <c r="I910" i="9"/>
  <c r="I908" i="9"/>
  <c r="I906" i="9"/>
  <c r="I904" i="9"/>
  <c r="I902" i="9"/>
  <c r="I900" i="9"/>
  <c r="I898" i="9"/>
  <c r="I896" i="9"/>
  <c r="I894" i="9"/>
  <c r="I892" i="9"/>
  <c r="I890" i="9"/>
  <c r="I888" i="9"/>
  <c r="I886" i="9"/>
  <c r="I884" i="9"/>
  <c r="I882" i="9"/>
  <c r="I880" i="9"/>
  <c r="I878" i="9"/>
  <c r="I876" i="9"/>
  <c r="I874" i="9"/>
  <c r="I872" i="9"/>
  <c r="I870" i="9"/>
  <c r="I868" i="9"/>
  <c r="I866" i="9"/>
  <c r="I864" i="9"/>
  <c r="I862" i="9"/>
  <c r="I860" i="9"/>
  <c r="I858" i="9"/>
  <c r="I856" i="9"/>
  <c r="I854" i="9"/>
  <c r="I852" i="9"/>
  <c r="I850" i="9"/>
  <c r="I848" i="9"/>
  <c r="I846" i="9"/>
  <c r="I844" i="9"/>
  <c r="I842" i="9"/>
  <c r="I840" i="9"/>
  <c r="I838" i="9"/>
  <c r="I836" i="9"/>
  <c r="I834" i="9"/>
  <c r="I832" i="9"/>
  <c r="I830" i="9"/>
  <c r="I828" i="9"/>
  <c r="I826" i="9"/>
  <c r="I824" i="9"/>
  <c r="I822" i="9"/>
  <c r="I820" i="9"/>
  <c r="I818" i="9"/>
  <c r="I816" i="9"/>
  <c r="I814" i="9"/>
  <c r="I812" i="9"/>
  <c r="I810" i="9"/>
  <c r="I808" i="9"/>
  <c r="I806" i="9"/>
  <c r="I804" i="9"/>
  <c r="I803" i="9"/>
  <c r="I801" i="9"/>
  <c r="I799" i="9"/>
  <c r="I797" i="9"/>
  <c r="I795" i="9"/>
  <c r="I793" i="9"/>
  <c r="I791" i="9"/>
  <c r="I789" i="9"/>
  <c r="I787" i="9"/>
  <c r="I785" i="9"/>
  <c r="I783" i="9"/>
  <c r="I781" i="9"/>
  <c r="I779" i="9"/>
  <c r="I777" i="9"/>
  <c r="I775" i="9"/>
  <c r="I773" i="9"/>
  <c r="I771" i="9"/>
  <c r="I769" i="9"/>
  <c r="I767" i="9"/>
  <c r="I765" i="9"/>
  <c r="I763" i="9"/>
  <c r="I761" i="9"/>
  <c r="I759" i="9"/>
  <c r="I757" i="9"/>
  <c r="I755" i="9"/>
  <c r="I753" i="9"/>
  <c r="I748" i="9"/>
  <c r="I746" i="9"/>
  <c r="I751" i="9"/>
  <c r="I733" i="9"/>
  <c r="I732" i="9"/>
  <c r="I731" i="9"/>
  <c r="I730" i="9"/>
  <c r="I911" i="9"/>
  <c r="I909" i="9"/>
  <c r="I907" i="9"/>
  <c r="I905" i="9"/>
  <c r="I903" i="9"/>
  <c r="I901" i="9"/>
  <c r="I899" i="9"/>
  <c r="I897" i="9"/>
  <c r="I895" i="9"/>
  <c r="I893" i="9"/>
  <c r="I891" i="9"/>
  <c r="I889" i="9"/>
  <c r="I887" i="9"/>
  <c r="I885" i="9"/>
  <c r="I883" i="9"/>
  <c r="I881" i="9"/>
  <c r="I879" i="9"/>
  <c r="I877" i="9"/>
  <c r="I875" i="9"/>
  <c r="I873" i="9"/>
  <c r="I871" i="9"/>
  <c r="I869" i="9"/>
  <c r="I867" i="9"/>
  <c r="I865" i="9"/>
  <c r="I863" i="9"/>
  <c r="I861" i="9"/>
  <c r="I859" i="9"/>
  <c r="I857" i="9"/>
  <c r="I855" i="9"/>
  <c r="I853" i="9"/>
  <c r="I851" i="9"/>
  <c r="I849" i="9"/>
  <c r="I847" i="9"/>
  <c r="I845" i="9"/>
  <c r="I843" i="9"/>
  <c r="I841" i="9"/>
  <c r="I839" i="9"/>
  <c r="I837" i="9"/>
  <c r="I835" i="9"/>
  <c r="I833" i="9"/>
  <c r="I831" i="9"/>
  <c r="I829" i="9"/>
  <c r="I827" i="9"/>
  <c r="I825" i="9"/>
  <c r="I823" i="9"/>
  <c r="I821" i="9"/>
  <c r="I819" i="9"/>
  <c r="I817" i="9"/>
  <c r="I815" i="9"/>
  <c r="I813" i="9"/>
  <c r="I811" i="9"/>
  <c r="I809" i="9"/>
  <c r="I807" i="9"/>
  <c r="I805" i="9"/>
  <c r="I802" i="9"/>
  <c r="I800" i="9"/>
  <c r="I798" i="9"/>
  <c r="I796" i="9"/>
  <c r="I794" i="9"/>
  <c r="I792" i="9"/>
  <c r="I790" i="9"/>
  <c r="I788" i="9"/>
  <c r="I786" i="9"/>
  <c r="I784" i="9"/>
  <c r="I782" i="9"/>
  <c r="I780" i="9"/>
  <c r="I778" i="9"/>
  <c r="I776" i="9"/>
  <c r="I774" i="9"/>
  <c r="I772" i="9"/>
  <c r="I770" i="9"/>
  <c r="I768" i="9"/>
  <c r="I766" i="9"/>
  <c r="I764" i="9"/>
  <c r="I762" i="9"/>
  <c r="I760" i="9"/>
  <c r="I758" i="9"/>
  <c r="I756" i="9"/>
  <c r="I754" i="9"/>
  <c r="I752" i="9"/>
  <c r="I749" i="9"/>
  <c r="I747" i="9"/>
  <c r="I729" i="9"/>
  <c r="I728" i="9"/>
  <c r="I727" i="9"/>
  <c r="I726" i="9"/>
  <c r="I725" i="9"/>
  <c r="I724" i="9"/>
  <c r="I723" i="9"/>
  <c r="I722" i="9"/>
  <c r="I721" i="9"/>
  <c r="I720" i="9"/>
  <c r="I719" i="9"/>
  <c r="I718" i="9"/>
  <c r="I717" i="9"/>
  <c r="I716" i="9"/>
  <c r="I715" i="9"/>
  <c r="I714" i="9"/>
  <c r="I713" i="9"/>
  <c r="I712" i="9"/>
  <c r="I711" i="9"/>
  <c r="I710" i="9"/>
  <c r="I709" i="9"/>
  <c r="I708" i="9"/>
  <c r="I707" i="9"/>
  <c r="I706" i="9"/>
  <c r="I705" i="9"/>
  <c r="I704" i="9"/>
  <c r="I703" i="9"/>
  <c r="I702" i="9"/>
  <c r="I701" i="9"/>
  <c r="I700" i="9"/>
  <c r="I699" i="9"/>
  <c r="I698" i="9"/>
  <c r="I697" i="9"/>
  <c r="I696" i="9"/>
  <c r="I695" i="9"/>
  <c r="I694" i="9"/>
  <c r="I693" i="9"/>
  <c r="I692" i="9"/>
  <c r="I691" i="9"/>
  <c r="I690" i="9"/>
  <c r="I689" i="9"/>
  <c r="I688" i="9"/>
  <c r="I687" i="9"/>
  <c r="I686" i="9"/>
  <c r="I685" i="9"/>
  <c r="I684" i="9"/>
  <c r="I683" i="9"/>
  <c r="I682" i="9"/>
  <c r="I681" i="9"/>
  <c r="I680" i="9"/>
  <c r="I679" i="9"/>
  <c r="I678" i="9"/>
  <c r="I677" i="9"/>
  <c r="I676" i="9"/>
  <c r="I675" i="9"/>
  <c r="I674" i="9"/>
  <c r="I673" i="9"/>
  <c r="I672" i="9"/>
  <c r="I671" i="9"/>
  <c r="I670" i="9"/>
  <c r="I669" i="9"/>
  <c r="I668" i="9"/>
  <c r="I667" i="9"/>
  <c r="I666" i="9"/>
  <c r="I665" i="9"/>
  <c r="I664" i="9"/>
  <c r="I663" i="9"/>
  <c r="I662" i="9"/>
  <c r="I661" i="9"/>
  <c r="I660" i="9"/>
  <c r="I659" i="9"/>
  <c r="I658" i="9"/>
  <c r="I657" i="9"/>
  <c r="I656" i="9"/>
  <c r="I655" i="9"/>
  <c r="I654" i="9"/>
  <c r="I653" i="9"/>
  <c r="I652" i="9"/>
  <c r="I651" i="9"/>
  <c r="I650" i="9"/>
  <c r="I649" i="9"/>
  <c r="I648" i="9"/>
  <c r="I647" i="9"/>
  <c r="I646" i="9"/>
  <c r="I645" i="9"/>
  <c r="I644" i="9"/>
  <c r="I643" i="9"/>
  <c r="I642" i="9"/>
  <c r="I641" i="9"/>
  <c r="I640" i="9"/>
  <c r="I639" i="9"/>
  <c r="I638" i="9"/>
  <c r="I637" i="9"/>
  <c r="I636" i="9"/>
  <c r="I635" i="9"/>
  <c r="I634" i="9"/>
  <c r="I633" i="9"/>
  <c r="I632" i="9"/>
  <c r="I631" i="9"/>
  <c r="I630" i="9"/>
  <c r="I629" i="9"/>
  <c r="I628" i="9"/>
  <c r="I627" i="9"/>
  <c r="I626" i="9"/>
  <c r="I625" i="9"/>
  <c r="I624" i="9"/>
  <c r="I623" i="9"/>
  <c r="I622" i="9"/>
  <c r="I621" i="9"/>
  <c r="I620" i="9"/>
  <c r="I619" i="9"/>
  <c r="I618" i="9"/>
  <c r="I617" i="9"/>
  <c r="I616" i="9"/>
  <c r="I615" i="9"/>
  <c r="I614" i="9"/>
  <c r="I613" i="9"/>
  <c r="I612" i="9"/>
  <c r="I611" i="9"/>
  <c r="I610" i="9"/>
  <c r="I609" i="9"/>
  <c r="I608" i="9"/>
  <c r="I607" i="9"/>
  <c r="I606" i="9"/>
  <c r="I605" i="9"/>
  <c r="I604" i="9"/>
  <c r="I603" i="9"/>
  <c r="I602" i="9"/>
  <c r="I601" i="9"/>
  <c r="I600" i="9"/>
  <c r="I599" i="9"/>
  <c r="I598" i="9"/>
  <c r="I597" i="9"/>
  <c r="I596" i="9"/>
  <c r="I595" i="9"/>
  <c r="I594" i="9"/>
  <c r="I593" i="9"/>
  <c r="I592" i="9"/>
  <c r="I591" i="9"/>
  <c r="I590" i="9"/>
  <c r="I589" i="9"/>
  <c r="I585" i="9"/>
  <c r="I581" i="9"/>
  <c r="I577" i="9"/>
  <c r="I573" i="9"/>
  <c r="I569" i="9"/>
  <c r="I565" i="9"/>
  <c r="I561" i="9"/>
  <c r="I368" i="9"/>
  <c r="I364" i="9"/>
  <c r="I360" i="9"/>
  <c r="I356" i="9"/>
  <c r="I352" i="9"/>
  <c r="I348" i="9"/>
  <c r="I344" i="9"/>
  <c r="I340" i="9"/>
  <c r="I336" i="9"/>
  <c r="I332" i="9"/>
  <c r="I328" i="9"/>
  <c r="I324" i="9"/>
  <c r="I588" i="9"/>
  <c r="I584" i="9"/>
  <c r="I580" i="9"/>
  <c r="I576" i="9"/>
  <c r="I572" i="9"/>
  <c r="I568" i="9"/>
  <c r="I562" i="9"/>
  <c r="I558" i="9"/>
  <c r="I557" i="9"/>
  <c r="I556" i="9"/>
  <c r="I555" i="9"/>
  <c r="I554" i="9"/>
  <c r="I553" i="9"/>
  <c r="I552" i="9"/>
  <c r="I551" i="9"/>
  <c r="I550" i="9"/>
  <c r="I549" i="9"/>
  <c r="I548" i="9"/>
  <c r="I547" i="9"/>
  <c r="I546" i="9"/>
  <c r="I545" i="9"/>
  <c r="I544" i="9"/>
  <c r="I543" i="9"/>
  <c r="I542" i="9"/>
  <c r="I541" i="9"/>
  <c r="I540" i="9"/>
  <c r="I539" i="9"/>
  <c r="I538" i="9"/>
  <c r="I537" i="9"/>
  <c r="I536" i="9"/>
  <c r="I535" i="9"/>
  <c r="I534" i="9"/>
  <c r="I533" i="9"/>
  <c r="I532" i="9"/>
  <c r="I531" i="9"/>
  <c r="I530" i="9"/>
  <c r="I529" i="9"/>
  <c r="I528" i="9"/>
  <c r="I527" i="9"/>
  <c r="I526" i="9"/>
  <c r="I525" i="9"/>
  <c r="I524" i="9"/>
  <c r="I523" i="9"/>
  <c r="I522" i="9"/>
  <c r="I521" i="9"/>
  <c r="I520" i="9"/>
  <c r="I519" i="9"/>
  <c r="I518" i="9"/>
  <c r="I517" i="9"/>
  <c r="I516" i="9"/>
  <c r="I515" i="9"/>
  <c r="I514" i="9"/>
  <c r="I513" i="9"/>
  <c r="I512" i="9"/>
  <c r="I511" i="9"/>
  <c r="I510" i="9"/>
  <c r="I509" i="9"/>
  <c r="I508" i="9"/>
  <c r="I507" i="9"/>
  <c r="I506" i="9"/>
  <c r="I505" i="9"/>
  <c r="I504" i="9"/>
  <c r="I503" i="9"/>
  <c r="I502" i="9"/>
  <c r="I501" i="9"/>
  <c r="I500" i="9"/>
  <c r="I499" i="9"/>
  <c r="I498" i="9"/>
  <c r="I497" i="9"/>
  <c r="I496" i="9"/>
  <c r="I495" i="9"/>
  <c r="I494" i="9"/>
  <c r="I493" i="9"/>
  <c r="I492" i="9"/>
  <c r="I491" i="9"/>
  <c r="I490" i="9"/>
  <c r="I489" i="9"/>
  <c r="I488" i="9"/>
  <c r="I487" i="9"/>
  <c r="I486" i="9"/>
  <c r="I485" i="9"/>
  <c r="I484" i="9"/>
  <c r="I483" i="9"/>
  <c r="I482" i="9"/>
  <c r="I481" i="9"/>
  <c r="I480" i="9"/>
  <c r="I479" i="9"/>
  <c r="I478" i="9"/>
  <c r="I477" i="9"/>
  <c r="I476" i="9"/>
  <c r="I475" i="9"/>
  <c r="I474" i="9"/>
  <c r="I473" i="9"/>
  <c r="I472" i="9"/>
  <c r="I471" i="9"/>
  <c r="I470" i="9"/>
  <c r="I469" i="9"/>
  <c r="I468" i="9"/>
  <c r="I467" i="9"/>
  <c r="I466" i="9"/>
  <c r="I465" i="9"/>
  <c r="I464" i="9"/>
  <c r="I463" i="9"/>
  <c r="I462" i="9"/>
  <c r="I461" i="9"/>
  <c r="I460" i="9"/>
  <c r="I459" i="9"/>
  <c r="I458" i="9"/>
  <c r="I457" i="9"/>
  <c r="I456" i="9"/>
  <c r="I455" i="9"/>
  <c r="I454" i="9"/>
  <c r="I453" i="9"/>
  <c r="I452" i="9"/>
  <c r="I451" i="9"/>
  <c r="I450" i="9"/>
  <c r="I449" i="9"/>
  <c r="I448" i="9"/>
  <c r="I447" i="9"/>
  <c r="I446" i="9"/>
  <c r="I445" i="9"/>
  <c r="I444" i="9"/>
  <c r="I443" i="9"/>
  <c r="I442" i="9"/>
  <c r="I441" i="9"/>
  <c r="I440" i="9"/>
  <c r="I439" i="9"/>
  <c r="I438" i="9"/>
  <c r="I437" i="9"/>
  <c r="I436" i="9"/>
  <c r="I435" i="9"/>
  <c r="I434" i="9"/>
  <c r="I433" i="9"/>
  <c r="I432" i="9"/>
  <c r="I431" i="9"/>
  <c r="I430" i="9"/>
  <c r="I429" i="9"/>
  <c r="I428" i="9"/>
  <c r="I427" i="9"/>
  <c r="I426" i="9"/>
  <c r="I425" i="9"/>
  <c r="I424" i="9"/>
  <c r="I423" i="9"/>
  <c r="I422" i="9"/>
  <c r="I421" i="9"/>
  <c r="I420" i="9"/>
  <c r="I419" i="9"/>
  <c r="I418" i="9"/>
  <c r="I417" i="9"/>
  <c r="I416" i="9"/>
  <c r="I415" i="9"/>
  <c r="I414" i="9"/>
  <c r="I413" i="9"/>
  <c r="I412" i="9"/>
  <c r="I411" i="9"/>
  <c r="I410" i="9"/>
  <c r="I409" i="9"/>
  <c r="I408" i="9"/>
  <c r="I407" i="9"/>
  <c r="I406" i="9"/>
  <c r="I405" i="9"/>
  <c r="I404" i="9"/>
  <c r="I403" i="9"/>
  <c r="I402" i="9"/>
  <c r="I401" i="9"/>
  <c r="I400" i="9"/>
  <c r="I399" i="9"/>
  <c r="I398" i="9"/>
  <c r="I397" i="9"/>
  <c r="I396" i="9"/>
  <c r="I395" i="9"/>
  <c r="I394" i="9"/>
  <c r="I393" i="9"/>
  <c r="I392" i="9"/>
  <c r="I391" i="9"/>
  <c r="I390" i="9"/>
  <c r="I389" i="9"/>
  <c r="I388" i="9"/>
  <c r="I387" i="9"/>
  <c r="I386" i="9"/>
  <c r="I385" i="9"/>
  <c r="I384" i="9"/>
  <c r="I383" i="9"/>
  <c r="I382" i="9"/>
  <c r="I381" i="9"/>
  <c r="I380" i="9"/>
  <c r="I379" i="9"/>
  <c r="I378" i="9"/>
  <c r="I377" i="9"/>
  <c r="I376" i="9"/>
  <c r="I375" i="9"/>
  <c r="I374" i="9"/>
  <c r="I373" i="9"/>
  <c r="I367" i="9"/>
  <c r="I587" i="9"/>
  <c r="I583" i="9"/>
  <c r="I579" i="9"/>
  <c r="I575" i="9"/>
  <c r="I571" i="9"/>
  <c r="I567" i="9"/>
  <c r="I563" i="9"/>
  <c r="I559" i="9"/>
  <c r="I366" i="9"/>
  <c r="I362" i="9"/>
  <c r="I358" i="9"/>
  <c r="I354" i="9"/>
  <c r="I350" i="9"/>
  <c r="I346" i="9"/>
  <c r="I342" i="9"/>
  <c r="I338" i="9"/>
  <c r="I334" i="9"/>
  <c r="I586" i="9"/>
  <c r="I582" i="9"/>
  <c r="I578" i="9"/>
  <c r="I574" i="9"/>
  <c r="I570" i="9"/>
  <c r="I566" i="9"/>
  <c r="I564" i="9"/>
  <c r="I560" i="9"/>
  <c r="I365" i="9"/>
  <c r="I361" i="9"/>
  <c r="I357" i="9"/>
  <c r="I353" i="9"/>
  <c r="I349" i="9"/>
  <c r="I345" i="9"/>
  <c r="I341" i="9"/>
  <c r="I337" i="9"/>
  <c r="I333" i="9"/>
  <c r="I329" i="9"/>
  <c r="I325" i="9"/>
  <c r="I355" i="9"/>
  <c r="I339" i="9"/>
  <c r="I330" i="9"/>
  <c r="I327" i="9"/>
  <c r="I322" i="9"/>
  <c r="I318" i="9"/>
  <c r="I314" i="9"/>
  <c r="I310" i="9"/>
  <c r="I306" i="9"/>
  <c r="I302" i="9"/>
  <c r="I298" i="9"/>
  <c r="I294" i="9"/>
  <c r="I290" i="9"/>
  <c r="I286" i="9"/>
  <c r="I282" i="9"/>
  <c r="I278" i="9"/>
  <c r="I274" i="9"/>
  <c r="I270" i="9"/>
  <c r="I266" i="9"/>
  <c r="I262" i="9"/>
  <c r="I258" i="9"/>
  <c r="I254" i="9"/>
  <c r="I250" i="9"/>
  <c r="I246" i="9"/>
  <c r="I242" i="9"/>
  <c r="I238" i="9"/>
  <c r="I234" i="9"/>
  <c r="I230" i="9"/>
  <c r="I226" i="9"/>
  <c r="I222" i="9"/>
  <c r="I218" i="9"/>
  <c r="I214" i="9"/>
  <c r="I210" i="9"/>
  <c r="I206" i="9"/>
  <c r="I202" i="9"/>
  <c r="I198" i="9"/>
  <c r="I194" i="9"/>
  <c r="I190" i="9"/>
  <c r="I186" i="9"/>
  <c r="I182" i="9"/>
  <c r="I178" i="9"/>
  <c r="I174" i="9"/>
  <c r="I170" i="9"/>
  <c r="I166" i="9"/>
  <c r="I162" i="9"/>
  <c r="I158" i="9"/>
  <c r="I154" i="9"/>
  <c r="I150" i="9"/>
  <c r="I146" i="9"/>
  <c r="I142" i="9"/>
  <c r="I138" i="9"/>
  <c r="I134" i="9"/>
  <c r="I130" i="9"/>
  <c r="I126" i="9"/>
  <c r="I122" i="9"/>
  <c r="I118" i="9"/>
  <c r="I114" i="9"/>
  <c r="I110" i="9"/>
  <c r="I106" i="9"/>
  <c r="I102" i="9"/>
  <c r="I98" i="9"/>
  <c r="I94" i="9"/>
  <c r="I90" i="9"/>
  <c r="I86" i="9"/>
  <c r="I82" i="9"/>
  <c r="I78" i="9"/>
  <c r="I351" i="9"/>
  <c r="I335" i="9"/>
  <c r="I321" i="9"/>
  <c r="I317" i="9"/>
  <c r="I313" i="9"/>
  <c r="I309" i="9"/>
  <c r="I305" i="9"/>
  <c r="I301" i="9"/>
  <c r="I297" i="9"/>
  <c r="I293" i="9"/>
  <c r="I289" i="9"/>
  <c r="I285" i="9"/>
  <c r="I281" i="9"/>
  <c r="I277" i="9"/>
  <c r="I273" i="9"/>
  <c r="I269" i="9"/>
  <c r="I265" i="9"/>
  <c r="I261" i="9"/>
  <c r="I257" i="9"/>
  <c r="I253" i="9"/>
  <c r="I249" i="9"/>
  <c r="I245" i="9"/>
  <c r="I241" i="9"/>
  <c r="I237" i="9"/>
  <c r="I233" i="9"/>
  <c r="I229" i="9"/>
  <c r="I225" i="9"/>
  <c r="I221" i="9"/>
  <c r="I217" i="9"/>
  <c r="I213" i="9"/>
  <c r="I209" i="9"/>
  <c r="I205" i="9"/>
  <c r="I201" i="9"/>
  <c r="I197" i="9"/>
  <c r="I193" i="9"/>
  <c r="I189" i="9"/>
  <c r="I185" i="9"/>
  <c r="I181" i="9"/>
  <c r="I177" i="9"/>
  <c r="I173" i="9"/>
  <c r="I169" i="9"/>
  <c r="I165" i="9"/>
  <c r="I161" i="9"/>
  <c r="I157" i="9"/>
  <c r="I153" i="9"/>
  <c r="I149" i="9"/>
  <c r="I145" i="9"/>
  <c r="I141" i="9"/>
  <c r="I137" i="9"/>
  <c r="I133" i="9"/>
  <c r="I129" i="9"/>
  <c r="I125" i="9"/>
  <c r="I121" i="9"/>
  <c r="I117" i="9"/>
  <c r="I113" i="9"/>
  <c r="I109" i="9"/>
  <c r="I105" i="9"/>
  <c r="I101" i="9"/>
  <c r="I97" i="9"/>
  <c r="I93" i="9"/>
  <c r="I89" i="9"/>
  <c r="I85" i="9"/>
  <c r="I81" i="9"/>
  <c r="I77" i="9"/>
  <c r="I363" i="9"/>
  <c r="I347" i="9"/>
  <c r="I331" i="9"/>
  <c r="I326" i="9"/>
  <c r="I320" i="9"/>
  <c r="I316" i="9"/>
  <c r="I312" i="9"/>
  <c r="I308" i="9"/>
  <c r="I304" i="9"/>
  <c r="I300" i="9"/>
  <c r="I296" i="9"/>
  <c r="I292" i="9"/>
  <c r="I288" i="9"/>
  <c r="I284" i="9"/>
  <c r="I280" i="9"/>
  <c r="I276" i="9"/>
  <c r="I272" i="9"/>
  <c r="I268" i="9"/>
  <c r="I264" i="9"/>
  <c r="I260" i="9"/>
  <c r="I256" i="9"/>
  <c r="I252" i="9"/>
  <c r="I248" i="9"/>
  <c r="I244" i="9"/>
  <c r="I240" i="9"/>
  <c r="I236" i="9"/>
  <c r="I232" i="9"/>
  <c r="I228" i="9"/>
  <c r="I224" i="9"/>
  <c r="I220" i="9"/>
  <c r="I216" i="9"/>
  <c r="I212" i="9"/>
  <c r="I208" i="9"/>
  <c r="I204" i="9"/>
  <c r="I200" i="9"/>
  <c r="I196" i="9"/>
  <c r="I192" i="9"/>
  <c r="I188" i="9"/>
  <c r="I184" i="9"/>
  <c r="I180" i="9"/>
  <c r="I176" i="9"/>
  <c r="I172" i="9"/>
  <c r="I168" i="9"/>
  <c r="I164" i="9"/>
  <c r="I160" i="9"/>
  <c r="I156" i="9"/>
  <c r="I152" i="9"/>
  <c r="I148" i="9"/>
  <c r="I144" i="9"/>
  <c r="I140" i="9"/>
  <c r="I136" i="9"/>
  <c r="I132" i="9"/>
  <c r="I128" i="9"/>
  <c r="I124" i="9"/>
  <c r="I120" i="9"/>
  <c r="I116" i="9"/>
  <c r="I112" i="9"/>
  <c r="I108" i="9"/>
  <c r="I104" i="9"/>
  <c r="I100" i="9"/>
  <c r="I96" i="9"/>
  <c r="I92" i="9"/>
  <c r="I88" i="9"/>
  <c r="I84" i="9"/>
  <c r="I80" i="9"/>
  <c r="I76" i="9"/>
  <c r="I359" i="9"/>
  <c r="I343" i="9"/>
  <c r="I323" i="9"/>
  <c r="I319" i="9"/>
  <c r="I315" i="9"/>
  <c r="I311" i="9"/>
  <c r="I307" i="9"/>
  <c r="I303" i="9"/>
  <c r="I299" i="9"/>
  <c r="I295" i="9"/>
  <c r="I291" i="9"/>
  <c r="I287" i="9"/>
  <c r="I283" i="9"/>
  <c r="I279" i="9"/>
  <c r="I275" i="9"/>
  <c r="I271" i="9"/>
  <c r="I267" i="9"/>
  <c r="I263" i="9"/>
  <c r="I259" i="9"/>
  <c r="I255" i="9"/>
  <c r="I251" i="9"/>
  <c r="I247" i="9"/>
  <c r="I243" i="9"/>
  <c r="I239" i="9"/>
  <c r="I235" i="9"/>
  <c r="I231" i="9"/>
  <c r="I227" i="9"/>
  <c r="I223" i="9"/>
  <c r="I219" i="9"/>
  <c r="I215" i="9"/>
  <c r="I211" i="9"/>
  <c r="I207" i="9"/>
  <c r="I203" i="9"/>
  <c r="I199" i="9"/>
  <c r="I195" i="9"/>
  <c r="I191" i="9"/>
  <c r="I187" i="9"/>
  <c r="I183" i="9"/>
  <c r="I179" i="9"/>
  <c r="I175" i="9"/>
  <c r="I171" i="9"/>
  <c r="I167" i="9"/>
  <c r="I163" i="9"/>
  <c r="I159" i="9"/>
  <c r="I155" i="9"/>
  <c r="I151" i="9"/>
  <c r="I147" i="9"/>
  <c r="I143" i="9"/>
  <c r="I139" i="9"/>
  <c r="I135" i="9"/>
  <c r="I131" i="9"/>
  <c r="I127" i="9"/>
  <c r="I123" i="9"/>
  <c r="I119" i="9"/>
  <c r="I115" i="9"/>
  <c r="I111" i="9"/>
  <c r="I107" i="9"/>
  <c r="I103" i="9"/>
  <c r="I99" i="9"/>
  <c r="I95" i="9"/>
  <c r="I91" i="9"/>
  <c r="I87" i="9"/>
  <c r="I83" i="9"/>
  <c r="I79" i="9"/>
  <c r="D8" i="9"/>
  <c r="G8" i="9" s="1"/>
  <c r="T8" i="9"/>
  <c r="E11" i="9"/>
  <c r="I11" i="9"/>
  <c r="Q11" i="9"/>
  <c r="D12" i="9"/>
  <c r="G12" i="9" s="1"/>
  <c r="T12" i="9"/>
  <c r="E15" i="9"/>
  <c r="I15" i="9"/>
  <c r="Q15" i="9"/>
  <c r="D16" i="9"/>
  <c r="G16" i="9" s="1"/>
  <c r="T16" i="9"/>
  <c r="E19" i="9"/>
  <c r="I19" i="9"/>
  <c r="Q19" i="9"/>
  <c r="D20" i="9"/>
  <c r="G20" i="9" s="1"/>
  <c r="T20" i="9"/>
  <c r="E23" i="9"/>
  <c r="I23" i="9"/>
  <c r="Q23" i="9"/>
  <c r="D24" i="9"/>
  <c r="G24" i="9" s="1"/>
  <c r="T24" i="9"/>
  <c r="E27" i="9"/>
  <c r="I27" i="9"/>
  <c r="Q27" i="9"/>
  <c r="D28" i="9"/>
  <c r="G28" i="9" s="1"/>
  <c r="T28" i="9"/>
  <c r="E31" i="9"/>
  <c r="I31" i="9"/>
  <c r="Q31" i="9"/>
  <c r="D32" i="9"/>
  <c r="G32" i="9" s="1"/>
  <c r="T32" i="9"/>
  <c r="E35" i="9"/>
  <c r="I35" i="9"/>
  <c r="Q35" i="9"/>
  <c r="D36" i="9"/>
  <c r="G36" i="9" s="1"/>
  <c r="T36" i="9"/>
  <c r="E39" i="9"/>
  <c r="I39" i="9"/>
  <c r="Q39" i="9"/>
  <c r="D40" i="9"/>
  <c r="G40" i="9" s="1"/>
  <c r="T40" i="9"/>
  <c r="E43" i="9"/>
  <c r="I43" i="9"/>
  <c r="Q43" i="9"/>
  <c r="D44" i="9"/>
  <c r="G44" i="9" s="1"/>
  <c r="T44" i="9"/>
  <c r="E47" i="9"/>
  <c r="I47" i="9"/>
  <c r="Q47" i="9"/>
  <c r="D48" i="9"/>
  <c r="G48" i="9" s="1"/>
  <c r="T48" i="9"/>
  <c r="E51" i="9"/>
  <c r="I51" i="9"/>
  <c r="Q51" i="9"/>
  <c r="D52" i="9"/>
  <c r="G52" i="9" s="1"/>
  <c r="T52" i="9"/>
  <c r="E55" i="9"/>
  <c r="I55" i="9"/>
  <c r="Q55" i="9"/>
  <c r="D56" i="9"/>
  <c r="G56" i="9" s="1"/>
  <c r="T56" i="9"/>
  <c r="E59" i="9"/>
  <c r="I59" i="9"/>
  <c r="Q59" i="9"/>
  <c r="D60" i="9"/>
  <c r="G60" i="9" s="1"/>
  <c r="T60" i="9"/>
  <c r="E63" i="9"/>
  <c r="I63" i="9"/>
  <c r="Q63" i="9"/>
  <c r="D64" i="9"/>
  <c r="G64" i="9" s="1"/>
  <c r="T64" i="9"/>
  <c r="E67" i="9"/>
  <c r="I67" i="9"/>
  <c r="Q67" i="9"/>
  <c r="D68" i="9"/>
  <c r="G68" i="9" s="1"/>
  <c r="T68" i="9"/>
  <c r="E71" i="9"/>
  <c r="I71" i="9"/>
  <c r="Q71" i="9"/>
  <c r="D72" i="9"/>
  <c r="G72" i="9" s="1"/>
  <c r="T72" i="9"/>
  <c r="E75" i="9"/>
  <c r="I75" i="9"/>
  <c r="Q75" i="9"/>
  <c r="E76" i="9"/>
  <c r="DY301" i="1"/>
  <c r="DW32" i="1"/>
  <c r="DW142" i="1"/>
  <c r="EA142" i="1" s="1"/>
  <c r="EB142" i="1" s="1"/>
  <c r="BS98" i="1"/>
  <c r="BS258" i="1"/>
  <c r="BW258" i="1" s="1"/>
  <c r="BX258" i="1" s="1"/>
  <c r="DY87" i="1"/>
  <c r="DW16" i="1"/>
  <c r="DW40" i="1"/>
  <c r="DW64" i="1"/>
  <c r="DW81" i="1"/>
  <c r="EA81" i="1" s="1"/>
  <c r="EB81" i="1" s="1"/>
  <c r="DW88" i="1"/>
  <c r="EA88" i="1" s="1"/>
  <c r="EB88" i="1" s="1"/>
  <c r="DW95" i="1"/>
  <c r="DW110" i="1"/>
  <c r="EA110" i="1" s="1"/>
  <c r="EB110" i="1" s="1"/>
  <c r="DY129" i="1"/>
  <c r="DW137" i="1"/>
  <c r="DW168" i="1"/>
  <c r="EA168" i="1" s="1"/>
  <c r="EB168" i="1" s="1"/>
  <c r="DW187" i="1"/>
  <c r="EA187" i="1" s="1"/>
  <c r="EB187" i="1" s="1"/>
  <c r="DW223" i="1"/>
  <c r="EA223" i="1" s="1"/>
  <c r="EB223" i="1" s="1"/>
  <c r="DW251" i="1"/>
  <c r="EA251" i="1" s="1"/>
  <c r="EB251" i="1" s="1"/>
  <c r="DY284" i="1"/>
  <c r="DW312" i="1"/>
  <c r="DW337" i="1"/>
  <c r="EA337" i="1" s="1"/>
  <c r="EB337" i="1" s="1"/>
  <c r="DW343" i="1"/>
  <c r="EA343" i="1" s="1"/>
  <c r="EB343" i="1" s="1"/>
  <c r="DW101" i="1"/>
  <c r="DW114" i="1"/>
  <c r="EA114" i="1" s="1"/>
  <c r="EB114" i="1" s="1"/>
  <c r="DW120" i="1"/>
  <c r="DW124" i="1"/>
  <c r="DY125" i="1"/>
  <c r="DW141" i="1"/>
  <c r="DW176" i="1"/>
  <c r="EA176" i="1" s="1"/>
  <c r="EB176" i="1" s="1"/>
  <c r="DW202" i="1"/>
  <c r="DW205" i="1"/>
  <c r="DW216" i="1"/>
  <c r="DW227" i="1"/>
  <c r="EA227" i="1" s="1"/>
  <c r="EB227" i="1" s="1"/>
  <c r="DW234" i="1"/>
  <c r="EA234" i="1" s="1"/>
  <c r="EB234" i="1" s="1"/>
  <c r="DY240" i="1"/>
  <c r="DW277" i="1"/>
  <c r="DW296" i="1"/>
  <c r="DW328" i="1"/>
  <c r="EA328" i="1" s="1"/>
  <c r="EB328" i="1" s="1"/>
  <c r="DW336" i="1"/>
  <c r="EA336" i="1" s="1"/>
  <c r="EB336" i="1" s="1"/>
  <c r="DY342" i="1"/>
  <c r="DW17" i="1"/>
  <c r="DW49" i="1"/>
  <c r="DW61" i="1"/>
  <c r="EA61" i="1" s="1"/>
  <c r="EB61" i="1" s="1"/>
  <c r="DW68" i="1"/>
  <c r="DW83" i="1"/>
  <c r="DW113" i="1"/>
  <c r="DW134" i="1"/>
  <c r="EA134" i="1" s="1"/>
  <c r="EB134" i="1" s="1"/>
  <c r="DW135" i="1"/>
  <c r="EA135" i="1" s="1"/>
  <c r="EB135" i="1" s="1"/>
  <c r="DY146" i="1"/>
  <c r="DY226" i="1"/>
  <c r="DW260" i="1"/>
  <c r="EA260" i="1" s="1"/>
  <c r="EB260" i="1" s="1"/>
  <c r="DW269" i="1"/>
  <c r="EA269" i="1" s="1"/>
  <c r="EB269" i="1" s="1"/>
  <c r="DW271" i="1"/>
  <c r="EA271" i="1" s="1"/>
  <c r="EB271" i="1" s="1"/>
  <c r="DW121" i="1"/>
  <c r="DW179" i="1"/>
  <c r="EA179" i="1" s="1"/>
  <c r="EB179" i="1" s="1"/>
  <c r="DW203" i="1"/>
  <c r="EA203" i="1" s="1"/>
  <c r="EB203" i="1" s="1"/>
  <c r="DW206" i="1"/>
  <c r="EA206" i="1" s="1"/>
  <c r="EB206" i="1" s="1"/>
  <c r="DW217" i="1"/>
  <c r="DW233" i="1"/>
  <c r="DW239" i="1"/>
  <c r="DW297" i="1"/>
  <c r="DW306" i="1"/>
  <c r="EA306" i="1" s="1"/>
  <c r="EB306" i="1" s="1"/>
  <c r="DW327" i="1"/>
  <c r="DW335" i="1"/>
  <c r="DW116" i="1"/>
  <c r="DW138" i="1"/>
  <c r="EA138" i="1" s="1"/>
  <c r="EB138" i="1" s="1"/>
  <c r="DW194" i="1"/>
  <c r="EA194" i="1" s="1"/>
  <c r="EB194" i="1" s="1"/>
  <c r="DW270" i="1"/>
  <c r="EA270" i="1" s="1"/>
  <c r="EB270" i="1" s="1"/>
  <c r="BS152" i="1"/>
  <c r="BW152" i="1" s="1"/>
  <c r="BX152" i="1" s="1"/>
  <c r="BS184" i="1"/>
  <c r="BW184" i="1" s="1"/>
  <c r="BX184" i="1" s="1"/>
  <c r="CZ4" i="1"/>
  <c r="DA4" i="1" s="1"/>
  <c r="DE4" i="1" s="1"/>
  <c r="DY37" i="1"/>
  <c r="DY23" i="1"/>
  <c r="DY15" i="1"/>
  <c r="DY38" i="1"/>
  <c r="DW74" i="1"/>
  <c r="EA74" i="1" s="1"/>
  <c r="EB74" i="1" s="1"/>
  <c r="DW115" i="1"/>
  <c r="EA115" i="1" s="1"/>
  <c r="EB115" i="1" s="1"/>
  <c r="DY11" i="1"/>
  <c r="DW78" i="1"/>
  <c r="EA78" i="1" s="1"/>
  <c r="EB78" i="1" s="1"/>
  <c r="DW85" i="1"/>
  <c r="EA85" i="1" s="1"/>
  <c r="EB85" i="1" s="1"/>
  <c r="DW104" i="1"/>
  <c r="EA104" i="1" s="1"/>
  <c r="EB104" i="1" s="1"/>
  <c r="DW112" i="1"/>
  <c r="EA112" i="1" s="1"/>
  <c r="EB112" i="1" s="1"/>
  <c r="DW127" i="1"/>
  <c r="EA127" i="1" s="1"/>
  <c r="EB127" i="1" s="1"/>
  <c r="DY150" i="1"/>
  <c r="DW208" i="1"/>
  <c r="EA208" i="1" s="1"/>
  <c r="EB208" i="1" s="1"/>
  <c r="DW56" i="1"/>
  <c r="EA56" i="1" s="1"/>
  <c r="EB56" i="1" s="1"/>
  <c r="DW93" i="1"/>
  <c r="EA93" i="1" s="1"/>
  <c r="EB93" i="1" s="1"/>
  <c r="DW123" i="1"/>
  <c r="EA123" i="1" s="1"/>
  <c r="EB123" i="1" s="1"/>
  <c r="DW45" i="1"/>
  <c r="EA45" i="1" s="1"/>
  <c r="EB45" i="1" s="1"/>
  <c r="DW100" i="1"/>
  <c r="EA100" i="1" s="1"/>
  <c r="EB100" i="1" s="1"/>
  <c r="DW108" i="1"/>
  <c r="EA108" i="1" s="1"/>
  <c r="EB108" i="1" s="1"/>
  <c r="DW119" i="1"/>
  <c r="EA119" i="1" s="1"/>
  <c r="EB119" i="1" s="1"/>
  <c r="DW192" i="1"/>
  <c r="EA192" i="1" s="1"/>
  <c r="EB192" i="1" s="1"/>
  <c r="DW48" i="1"/>
  <c r="EA48" i="1" s="1"/>
  <c r="EB48" i="1" s="1"/>
  <c r="DW60" i="1"/>
  <c r="EA60" i="1" s="1"/>
  <c r="EB60" i="1" s="1"/>
  <c r="DW67" i="1"/>
  <c r="EA67" i="1" s="1"/>
  <c r="EB67" i="1" s="1"/>
  <c r="DW163" i="1"/>
  <c r="EA163" i="1" s="1"/>
  <c r="EB163" i="1" s="1"/>
  <c r="DY198" i="1"/>
  <c r="DW52" i="1"/>
  <c r="EA52" i="1" s="1"/>
  <c r="EB52" i="1" s="1"/>
  <c r="DW63" i="1"/>
  <c r="EA63" i="1" s="1"/>
  <c r="EB63" i="1" s="1"/>
  <c r="DW71" i="1"/>
  <c r="EA71" i="1" s="1"/>
  <c r="EB71" i="1" s="1"/>
  <c r="DW82" i="1"/>
  <c r="EA82" i="1" s="1"/>
  <c r="EB82" i="1" s="1"/>
  <c r="DW89" i="1"/>
  <c r="EA89" i="1" s="1"/>
  <c r="EB89" i="1" s="1"/>
  <c r="DW97" i="1"/>
  <c r="EA97" i="1" s="1"/>
  <c r="EB97" i="1" s="1"/>
  <c r="DW130" i="1"/>
  <c r="EA130" i="1" s="1"/>
  <c r="EB130" i="1" s="1"/>
  <c r="DW170" i="1"/>
  <c r="EA170" i="1" s="1"/>
  <c r="EB170" i="1" s="1"/>
  <c r="DW196" i="1"/>
  <c r="EA196" i="1" s="1"/>
  <c r="EB196" i="1" s="1"/>
  <c r="DW57" i="1"/>
  <c r="EA57" i="1" s="1"/>
  <c r="EB57" i="1" s="1"/>
  <c r="DY62" i="1"/>
  <c r="DY70" i="1"/>
  <c r="DY77" i="1"/>
  <c r="DY84" i="1"/>
  <c r="DY92" i="1"/>
  <c r="DY96" i="1"/>
  <c r="DY111" i="1"/>
  <c r="DW132" i="1"/>
  <c r="EA132" i="1" s="1"/>
  <c r="EB132" i="1" s="1"/>
  <c r="DW140" i="1"/>
  <c r="EA140" i="1" s="1"/>
  <c r="EB140" i="1" s="1"/>
  <c r="DW159" i="1"/>
  <c r="EA159" i="1" s="1"/>
  <c r="EB159" i="1" s="1"/>
  <c r="DW188" i="1"/>
  <c r="EA188" i="1" s="1"/>
  <c r="EB188" i="1" s="1"/>
  <c r="DW215" i="1"/>
  <c r="EA215" i="1" s="1"/>
  <c r="EB215" i="1" s="1"/>
  <c r="DW136" i="1"/>
  <c r="EA136" i="1" s="1"/>
  <c r="EB136" i="1" s="1"/>
  <c r="DW144" i="1"/>
  <c r="EA144" i="1" s="1"/>
  <c r="EB144" i="1" s="1"/>
  <c r="DW167" i="1"/>
  <c r="EA167" i="1" s="1"/>
  <c r="EB167" i="1" s="1"/>
  <c r="DW174" i="1"/>
  <c r="EA174" i="1" s="1"/>
  <c r="EB174" i="1" s="1"/>
  <c r="DW181" i="1"/>
  <c r="EA181" i="1" s="1"/>
  <c r="EB181" i="1" s="1"/>
  <c r="DW200" i="1"/>
  <c r="EA200" i="1" s="1"/>
  <c r="EB200" i="1" s="1"/>
  <c r="DY244" i="1"/>
  <c r="DW148" i="1"/>
  <c r="EA148" i="1" s="1"/>
  <c r="EB148" i="1" s="1"/>
  <c r="DW155" i="1"/>
  <c r="EA155" i="1" s="1"/>
  <c r="EB155" i="1" s="1"/>
  <c r="DW184" i="1"/>
  <c r="EA184" i="1" s="1"/>
  <c r="EB184" i="1" s="1"/>
  <c r="DW204" i="1"/>
  <c r="EA204" i="1" s="1"/>
  <c r="EB204" i="1" s="1"/>
  <c r="DW212" i="1"/>
  <c r="EA212" i="1" s="1"/>
  <c r="EB212" i="1" s="1"/>
  <c r="DW219" i="1"/>
  <c r="EA219" i="1" s="1"/>
  <c r="EB219" i="1" s="1"/>
  <c r="DY222" i="1"/>
  <c r="DW228" i="1"/>
  <c r="EA228" i="1" s="1"/>
  <c r="EB228" i="1" s="1"/>
  <c r="DW238" i="1"/>
  <c r="EA238" i="1" s="1"/>
  <c r="EB238" i="1" s="1"/>
  <c r="DY143" i="1"/>
  <c r="DY154" i="1"/>
  <c r="DW156" i="1"/>
  <c r="EA156" i="1" s="1"/>
  <c r="EB156" i="1" s="1"/>
  <c r="DY158" i="1"/>
  <c r="DW160" i="1"/>
  <c r="EA160" i="1" s="1"/>
  <c r="EB160" i="1" s="1"/>
  <c r="DY162" i="1"/>
  <c r="DW164" i="1"/>
  <c r="EA164" i="1" s="1"/>
  <c r="EB164" i="1" s="1"/>
  <c r="DY169" i="1"/>
  <c r="DW171" i="1"/>
  <c r="EA171" i="1" s="1"/>
  <c r="EB171" i="1" s="1"/>
  <c r="DW175" i="1"/>
  <c r="EA175" i="1" s="1"/>
  <c r="EB175" i="1" s="1"/>
  <c r="DY177" i="1"/>
  <c r="DW178" i="1"/>
  <c r="EA178" i="1" s="1"/>
  <c r="EB178" i="1" s="1"/>
  <c r="DY180" i="1"/>
  <c r="DW182" i="1"/>
  <c r="EA182" i="1" s="1"/>
  <c r="EB182" i="1" s="1"/>
  <c r="DW185" i="1"/>
  <c r="EA185" i="1" s="1"/>
  <c r="EB185" i="1" s="1"/>
  <c r="DW189" i="1"/>
  <c r="EA189" i="1" s="1"/>
  <c r="EB189" i="1" s="1"/>
  <c r="DY191" i="1"/>
  <c r="DW193" i="1"/>
  <c r="EA193" i="1" s="1"/>
  <c r="EB193" i="1" s="1"/>
  <c r="DY195" i="1"/>
  <c r="DW197" i="1"/>
  <c r="EA197" i="1" s="1"/>
  <c r="EB197" i="1" s="1"/>
  <c r="DY199" i="1"/>
  <c r="DW201" i="1"/>
  <c r="EA201" i="1" s="1"/>
  <c r="EB201" i="1" s="1"/>
  <c r="DY218" i="1"/>
  <c r="DW220" i="1"/>
  <c r="EA220" i="1" s="1"/>
  <c r="EB220" i="1" s="1"/>
  <c r="DW253" i="1"/>
  <c r="EA253" i="1" s="1"/>
  <c r="EB253" i="1" s="1"/>
  <c r="DW224" i="1"/>
  <c r="EA224" i="1" s="1"/>
  <c r="EB224" i="1" s="1"/>
  <c r="DW235" i="1"/>
  <c r="EA235" i="1" s="1"/>
  <c r="EB235" i="1" s="1"/>
  <c r="DW249" i="1"/>
  <c r="EA249" i="1" s="1"/>
  <c r="EB249" i="1" s="1"/>
  <c r="DW255" i="1"/>
  <c r="EA255" i="1" s="1"/>
  <c r="EB255" i="1" s="1"/>
  <c r="DW258" i="1"/>
  <c r="EA258" i="1" s="1"/>
  <c r="EB258" i="1" s="1"/>
  <c r="DW262" i="1"/>
  <c r="EA262" i="1" s="1"/>
  <c r="EB262" i="1" s="1"/>
  <c r="DW272" i="1"/>
  <c r="EA272" i="1" s="1"/>
  <c r="EB272" i="1" s="1"/>
  <c r="DY280" i="1"/>
  <c r="DW334" i="1"/>
  <c r="EA334" i="1" s="1"/>
  <c r="EB334" i="1" s="1"/>
  <c r="DW221" i="1"/>
  <c r="EA221" i="1" s="1"/>
  <c r="EB221" i="1" s="1"/>
  <c r="DW231" i="1"/>
  <c r="EA231" i="1" s="1"/>
  <c r="EB231" i="1" s="1"/>
  <c r="DW242" i="1"/>
  <c r="EA242" i="1" s="1"/>
  <c r="EB242" i="1" s="1"/>
  <c r="DW275" i="1"/>
  <c r="EA275" i="1" s="1"/>
  <c r="EB275" i="1" s="1"/>
  <c r="DY230" i="1"/>
  <c r="DW256" i="1"/>
  <c r="EA256" i="1" s="1"/>
  <c r="EB256" i="1" s="1"/>
  <c r="DW259" i="1"/>
  <c r="EA259" i="1" s="1"/>
  <c r="EB259" i="1" s="1"/>
  <c r="DY261" i="1"/>
  <c r="DW263" i="1"/>
  <c r="EA263" i="1" s="1"/>
  <c r="EB263" i="1" s="1"/>
  <c r="DW295" i="1"/>
  <c r="EA295" i="1" s="1"/>
  <c r="EB295" i="1" s="1"/>
  <c r="DW303" i="1"/>
  <c r="EA303" i="1" s="1"/>
  <c r="EB303" i="1" s="1"/>
  <c r="DW307" i="1"/>
  <c r="EA307" i="1" s="1"/>
  <c r="EB307" i="1" s="1"/>
  <c r="DW266" i="1"/>
  <c r="EA266" i="1" s="1"/>
  <c r="EB266" i="1" s="1"/>
  <c r="DW282" i="1"/>
  <c r="EA282" i="1" s="1"/>
  <c r="EB282" i="1" s="1"/>
  <c r="DW288" i="1"/>
  <c r="EA288" i="1" s="1"/>
  <c r="EB288" i="1" s="1"/>
  <c r="DW291" i="1"/>
  <c r="EA291" i="1" s="1"/>
  <c r="EB291" i="1" s="1"/>
  <c r="DW299" i="1"/>
  <c r="EA299" i="1" s="1"/>
  <c r="EB299" i="1" s="1"/>
  <c r="DW319" i="1"/>
  <c r="EA319" i="1" s="1"/>
  <c r="EB319" i="1" s="1"/>
  <c r="DW344" i="1"/>
  <c r="EA344" i="1" s="1"/>
  <c r="EB344" i="1" s="1"/>
  <c r="DY265" i="1"/>
  <c r="DW273" i="1"/>
  <c r="EA273" i="1" s="1"/>
  <c r="EB273" i="1" s="1"/>
  <c r="DY274" i="1"/>
  <c r="DY278" i="1"/>
  <c r="DY285" i="1"/>
  <c r="DW289" i="1"/>
  <c r="EA289" i="1" s="1"/>
  <c r="EB289" i="1" s="1"/>
  <c r="DY298" i="1"/>
  <c r="DY304" i="1"/>
  <c r="DW315" i="1"/>
  <c r="EA315" i="1" s="1"/>
  <c r="EB315" i="1" s="1"/>
  <c r="DW330" i="1"/>
  <c r="EA330" i="1" s="1"/>
  <c r="EB330" i="1" s="1"/>
  <c r="DW311" i="1"/>
  <c r="EA311" i="1" s="1"/>
  <c r="EB311" i="1" s="1"/>
  <c r="DW326" i="1"/>
  <c r="EA326" i="1" s="1"/>
  <c r="EB326" i="1" s="1"/>
  <c r="DW338" i="1"/>
  <c r="EA338" i="1" s="1"/>
  <c r="EB338" i="1" s="1"/>
  <c r="DW348" i="1"/>
  <c r="EA348" i="1" s="1"/>
  <c r="EB348" i="1" s="1"/>
  <c r="DY350" i="1"/>
  <c r="DW351" i="1"/>
  <c r="EA351" i="1" s="1"/>
  <c r="EB351" i="1" s="1"/>
  <c r="DY314" i="1"/>
  <c r="DY318" i="1"/>
  <c r="DY340" i="1"/>
  <c r="DY347" i="1"/>
  <c r="BS9" i="1"/>
  <c r="BW9" i="1" s="1"/>
  <c r="BX9" i="1" s="1"/>
  <c r="BS25" i="1"/>
  <c r="BW25" i="1" s="1"/>
  <c r="BX25" i="1" s="1"/>
  <c r="BS41" i="1"/>
  <c r="BW41" i="1" s="1"/>
  <c r="BX41" i="1" s="1"/>
  <c r="BS57" i="1"/>
  <c r="BW57" i="1" s="1"/>
  <c r="BX57" i="1" s="1"/>
  <c r="BS80" i="1"/>
  <c r="BS94" i="1"/>
  <c r="BS110" i="1"/>
  <c r="BS126" i="1"/>
  <c r="BS148" i="1"/>
  <c r="BW148" i="1" s="1"/>
  <c r="BX148" i="1" s="1"/>
  <c r="BS164" i="1"/>
  <c r="BW164" i="1" s="1"/>
  <c r="BX164" i="1" s="1"/>
  <c r="BS199" i="1"/>
  <c r="BW199" i="1" s="1"/>
  <c r="BX199" i="1" s="1"/>
  <c r="BS220" i="1"/>
  <c r="BW220" i="1" s="1"/>
  <c r="BX220" i="1" s="1"/>
  <c r="BS228" i="1"/>
  <c r="BW228" i="1" s="1"/>
  <c r="BX228" i="1" s="1"/>
  <c r="BS236" i="1"/>
  <c r="BW236" i="1" s="1"/>
  <c r="BX236" i="1" s="1"/>
  <c r="BS244" i="1"/>
  <c r="BW244" i="1" s="1"/>
  <c r="BX244" i="1" s="1"/>
  <c r="BS247" i="1"/>
  <c r="BW247" i="1" s="1"/>
  <c r="BX247" i="1" s="1"/>
  <c r="BS252" i="1"/>
  <c r="BS262" i="1"/>
  <c r="BW262" i="1" s="1"/>
  <c r="BX262" i="1" s="1"/>
  <c r="BS278" i="1"/>
  <c r="BW278" i="1" s="1"/>
  <c r="BX278" i="1" s="1"/>
  <c r="BU294" i="1"/>
  <c r="BS301" i="1"/>
  <c r="BW301" i="1" s="1"/>
  <c r="BX301" i="1" s="1"/>
  <c r="BS307" i="1"/>
  <c r="BW307" i="1" s="1"/>
  <c r="BX307" i="1" s="1"/>
  <c r="BS338" i="1"/>
  <c r="BS346" i="1"/>
  <c r="BW346" i="1" s="1"/>
  <c r="BX346" i="1" s="1"/>
  <c r="BS17" i="1"/>
  <c r="BW17" i="1" s="1"/>
  <c r="BX17" i="1" s="1"/>
  <c r="BS33" i="1"/>
  <c r="BW33" i="1" s="1"/>
  <c r="BX33" i="1" s="1"/>
  <c r="BS49" i="1"/>
  <c r="BW49" i="1" s="1"/>
  <c r="BX49" i="1" s="1"/>
  <c r="BS65" i="1"/>
  <c r="BW65" i="1" s="1"/>
  <c r="BX65" i="1" s="1"/>
  <c r="BS72" i="1"/>
  <c r="BS76" i="1"/>
  <c r="BW76" i="1" s="1"/>
  <c r="BX76" i="1" s="1"/>
  <c r="BS86" i="1"/>
  <c r="BS102" i="1"/>
  <c r="BS118" i="1"/>
  <c r="BS134" i="1"/>
  <c r="BS156" i="1"/>
  <c r="BW156" i="1" s="1"/>
  <c r="BX156" i="1" s="1"/>
  <c r="BS172" i="1"/>
  <c r="BW172" i="1" s="1"/>
  <c r="BX172" i="1" s="1"/>
  <c r="BS194" i="1"/>
  <c r="BW194" i="1" s="1"/>
  <c r="BX194" i="1" s="1"/>
  <c r="BS210" i="1"/>
  <c r="BW210" i="1" s="1"/>
  <c r="BX210" i="1" s="1"/>
  <c r="BS216" i="1"/>
  <c r="BW216" i="1" s="1"/>
  <c r="BX216" i="1" s="1"/>
  <c r="BS224" i="1"/>
  <c r="BW224" i="1" s="1"/>
  <c r="BX224" i="1" s="1"/>
  <c r="BS232" i="1"/>
  <c r="BW232" i="1" s="1"/>
  <c r="BX232" i="1" s="1"/>
  <c r="BS240" i="1"/>
  <c r="BW240" i="1" s="1"/>
  <c r="BX240" i="1" s="1"/>
  <c r="BS299" i="1"/>
  <c r="BS325" i="1"/>
  <c r="BW325" i="1" s="1"/>
  <c r="BX325" i="1" s="1"/>
  <c r="BS348" i="1"/>
  <c r="BS5" i="1"/>
  <c r="BS21" i="1"/>
  <c r="BW21" i="1" s="1"/>
  <c r="BX21" i="1" s="1"/>
  <c r="BS37" i="1"/>
  <c r="BW37" i="1" s="1"/>
  <c r="BX37" i="1" s="1"/>
  <c r="BS53" i="1"/>
  <c r="BW53" i="1" s="1"/>
  <c r="BX53" i="1" s="1"/>
  <c r="BS78" i="1"/>
  <c r="BS90" i="1"/>
  <c r="BS106" i="1"/>
  <c r="BS122" i="1"/>
  <c r="BS138" i="1"/>
  <c r="BS160" i="1"/>
  <c r="BW160" i="1" s="1"/>
  <c r="BX160" i="1" s="1"/>
  <c r="BS176" i="1"/>
  <c r="BW176" i="1" s="1"/>
  <c r="BX176" i="1" s="1"/>
  <c r="BS198" i="1"/>
  <c r="BW198" i="1" s="1"/>
  <c r="BX198" i="1" s="1"/>
  <c r="BS200" i="1"/>
  <c r="BW200" i="1" s="1"/>
  <c r="BX200" i="1" s="1"/>
  <c r="BS207" i="1"/>
  <c r="BW207" i="1" s="1"/>
  <c r="BX207" i="1" s="1"/>
  <c r="BS218" i="1"/>
  <c r="BW218" i="1" s="1"/>
  <c r="BX218" i="1" s="1"/>
  <c r="BS226" i="1"/>
  <c r="BW226" i="1" s="1"/>
  <c r="BX226" i="1" s="1"/>
  <c r="BS234" i="1"/>
  <c r="BW234" i="1" s="1"/>
  <c r="BX234" i="1" s="1"/>
  <c r="BS242" i="1"/>
  <c r="BW242" i="1" s="1"/>
  <c r="BX242" i="1" s="1"/>
  <c r="BS306" i="1"/>
  <c r="BW306" i="1" s="1"/>
  <c r="BX306" i="1" s="1"/>
  <c r="BS308" i="1"/>
  <c r="BW308" i="1" s="1"/>
  <c r="BX308" i="1" s="1"/>
  <c r="BS324" i="1"/>
  <c r="BW324" i="1" s="1"/>
  <c r="BX324" i="1" s="1"/>
  <c r="BS331" i="1"/>
  <c r="BW331" i="1" s="1"/>
  <c r="BX331" i="1" s="1"/>
  <c r="BS334" i="1"/>
  <c r="BS7" i="1"/>
  <c r="BW7" i="1" s="1"/>
  <c r="BX7" i="1" s="1"/>
  <c r="BS68" i="1"/>
  <c r="BW68" i="1" s="1"/>
  <c r="BX68" i="1" s="1"/>
  <c r="BS71" i="1"/>
  <c r="BS77" i="1"/>
  <c r="BW77" i="1" s="1"/>
  <c r="BX77" i="1" s="1"/>
  <c r="BS92" i="1"/>
  <c r="BS100" i="1"/>
  <c r="BS108" i="1"/>
  <c r="BS116" i="1"/>
  <c r="BS124" i="1"/>
  <c r="BS132" i="1"/>
  <c r="BS146" i="1"/>
  <c r="BS154" i="1"/>
  <c r="BW154" i="1" s="1"/>
  <c r="BX154" i="1" s="1"/>
  <c r="BS162" i="1"/>
  <c r="BW162" i="1" s="1"/>
  <c r="BX162" i="1" s="1"/>
  <c r="BS190" i="1"/>
  <c r="BW190" i="1" s="1"/>
  <c r="BX190" i="1" s="1"/>
  <c r="BS192" i="1"/>
  <c r="BW192" i="1" s="1"/>
  <c r="BX192" i="1" s="1"/>
  <c r="BS202" i="1"/>
  <c r="BW202" i="1" s="1"/>
  <c r="BX202" i="1" s="1"/>
  <c r="BS212" i="1"/>
  <c r="BW212" i="1" s="1"/>
  <c r="BX212" i="1" s="1"/>
  <c r="BS245" i="1"/>
  <c r="BW245" i="1" s="1"/>
  <c r="BX245" i="1" s="1"/>
  <c r="BS314" i="1"/>
  <c r="BW314" i="1" s="1"/>
  <c r="BX314" i="1" s="1"/>
  <c r="BS316" i="1"/>
  <c r="BW316" i="1" s="1"/>
  <c r="BX316" i="1" s="1"/>
  <c r="BS344" i="1"/>
  <c r="BS11" i="1"/>
  <c r="BW11" i="1" s="1"/>
  <c r="BX11" i="1" s="1"/>
  <c r="BS74" i="1"/>
  <c r="BW74" i="1" s="1"/>
  <c r="BX74" i="1" s="1"/>
  <c r="BS82" i="1"/>
  <c r="BS88" i="1"/>
  <c r="BS96" i="1"/>
  <c r="BS104" i="1"/>
  <c r="BS112" i="1"/>
  <c r="BS120" i="1"/>
  <c r="BS128" i="1"/>
  <c r="BS136" i="1"/>
  <c r="BS141" i="1"/>
  <c r="BW141" i="1" s="1"/>
  <c r="BX141" i="1" s="1"/>
  <c r="BS144" i="1"/>
  <c r="BW144" i="1" s="1"/>
  <c r="BX144" i="1" s="1"/>
  <c r="BS150" i="1"/>
  <c r="BW150" i="1" s="1"/>
  <c r="BX150" i="1" s="1"/>
  <c r="BS158" i="1"/>
  <c r="BW158" i="1" s="1"/>
  <c r="BX158" i="1" s="1"/>
  <c r="BS166" i="1"/>
  <c r="BW166" i="1" s="1"/>
  <c r="BX166" i="1" s="1"/>
  <c r="BS206" i="1"/>
  <c r="BW206" i="1" s="1"/>
  <c r="BX206" i="1" s="1"/>
  <c r="BS208" i="1"/>
  <c r="BW208" i="1" s="1"/>
  <c r="BX208" i="1" s="1"/>
  <c r="BS300" i="1"/>
  <c r="BW300" i="1" s="1"/>
  <c r="BX300" i="1" s="1"/>
  <c r="BS330" i="1"/>
  <c r="BW330" i="1" s="1"/>
  <c r="BX330" i="1" s="1"/>
  <c r="BS336" i="1"/>
  <c r="BS352" i="1"/>
  <c r="BU69" i="1"/>
  <c r="BS6" i="1"/>
  <c r="BW6" i="1" s="1"/>
  <c r="BX6" i="1" s="1"/>
  <c r="BS8" i="1"/>
  <c r="BW8" i="1" s="1"/>
  <c r="BX8" i="1" s="1"/>
  <c r="BS10" i="1"/>
  <c r="BW10" i="1" s="1"/>
  <c r="BX10" i="1" s="1"/>
  <c r="BS12" i="1"/>
  <c r="BW12" i="1" s="1"/>
  <c r="BX12" i="1" s="1"/>
  <c r="BS14" i="1"/>
  <c r="BW14" i="1" s="1"/>
  <c r="BX14" i="1" s="1"/>
  <c r="BS16" i="1"/>
  <c r="BW16" i="1" s="1"/>
  <c r="BX16" i="1" s="1"/>
  <c r="BS18" i="1"/>
  <c r="BW18" i="1" s="1"/>
  <c r="BX18" i="1" s="1"/>
  <c r="BS20" i="1"/>
  <c r="BW20" i="1" s="1"/>
  <c r="BX20" i="1" s="1"/>
  <c r="BS22" i="1"/>
  <c r="BW22" i="1" s="1"/>
  <c r="BX22" i="1" s="1"/>
  <c r="BS24" i="1"/>
  <c r="BW24" i="1" s="1"/>
  <c r="BX24" i="1" s="1"/>
  <c r="BU25" i="1"/>
  <c r="BS26" i="1"/>
  <c r="BW26" i="1" s="1"/>
  <c r="BX26" i="1" s="1"/>
  <c r="BS28" i="1"/>
  <c r="BW28" i="1" s="1"/>
  <c r="BX28" i="1" s="1"/>
  <c r="BS30" i="1"/>
  <c r="BW30" i="1" s="1"/>
  <c r="BX30" i="1" s="1"/>
  <c r="BS32" i="1"/>
  <c r="BW32" i="1" s="1"/>
  <c r="BX32" i="1" s="1"/>
  <c r="BS34" i="1"/>
  <c r="BW34" i="1" s="1"/>
  <c r="BX34" i="1" s="1"/>
  <c r="BS36" i="1"/>
  <c r="BW36" i="1" s="1"/>
  <c r="BX36" i="1" s="1"/>
  <c r="BS38" i="1"/>
  <c r="BW38" i="1" s="1"/>
  <c r="BX38" i="1" s="1"/>
  <c r="BS40" i="1"/>
  <c r="BW40" i="1" s="1"/>
  <c r="BX40" i="1" s="1"/>
  <c r="BS42" i="1"/>
  <c r="BW42" i="1" s="1"/>
  <c r="BX42" i="1" s="1"/>
  <c r="BS44" i="1"/>
  <c r="BW44" i="1" s="1"/>
  <c r="BX44" i="1" s="1"/>
  <c r="BS46" i="1"/>
  <c r="BW46" i="1" s="1"/>
  <c r="BX46" i="1" s="1"/>
  <c r="BS48" i="1"/>
  <c r="BW48" i="1" s="1"/>
  <c r="BX48" i="1" s="1"/>
  <c r="BU49" i="1"/>
  <c r="BS50" i="1"/>
  <c r="BW50" i="1" s="1"/>
  <c r="BX50" i="1" s="1"/>
  <c r="BU51" i="1"/>
  <c r="BS52" i="1"/>
  <c r="BW52" i="1" s="1"/>
  <c r="BX52" i="1" s="1"/>
  <c r="BS54" i="1"/>
  <c r="BW54" i="1" s="1"/>
  <c r="BX54" i="1" s="1"/>
  <c r="BS56" i="1"/>
  <c r="BW56" i="1" s="1"/>
  <c r="BX56" i="1" s="1"/>
  <c r="BU57" i="1"/>
  <c r="BS58" i="1"/>
  <c r="BW58" i="1" s="1"/>
  <c r="BX58" i="1" s="1"/>
  <c r="BU59" i="1"/>
  <c r="BS60" i="1"/>
  <c r="BW60" i="1" s="1"/>
  <c r="BX60" i="1" s="1"/>
  <c r="BS62" i="1"/>
  <c r="BW62" i="1" s="1"/>
  <c r="BX62" i="1" s="1"/>
  <c r="BU63" i="1"/>
  <c r="BS64" i="1"/>
  <c r="BW64" i="1" s="1"/>
  <c r="BX64" i="1" s="1"/>
  <c r="BS66" i="1"/>
  <c r="BW66" i="1" s="1"/>
  <c r="BX66" i="1" s="1"/>
  <c r="BS70" i="1"/>
  <c r="BW70" i="1" s="1"/>
  <c r="BX70" i="1" s="1"/>
  <c r="BS85" i="1"/>
  <c r="BW85" i="1" s="1"/>
  <c r="BX85" i="1" s="1"/>
  <c r="BU113" i="1"/>
  <c r="BU121" i="1"/>
  <c r="BU76" i="1"/>
  <c r="BS79" i="1"/>
  <c r="BW79" i="1" s="1"/>
  <c r="BX79" i="1" s="1"/>
  <c r="BS87" i="1"/>
  <c r="BW87" i="1" s="1"/>
  <c r="BX87" i="1" s="1"/>
  <c r="BU99" i="1"/>
  <c r="BU123" i="1"/>
  <c r="BU131" i="1"/>
  <c r="BS81" i="1"/>
  <c r="BW81" i="1" s="1"/>
  <c r="BX81" i="1" s="1"/>
  <c r="BS83" i="1"/>
  <c r="BW83" i="1" s="1"/>
  <c r="BX83" i="1" s="1"/>
  <c r="BU95" i="1"/>
  <c r="BU103" i="1"/>
  <c r="BU119" i="1"/>
  <c r="BU127" i="1"/>
  <c r="BU135" i="1"/>
  <c r="BU140" i="1"/>
  <c r="BS139" i="1"/>
  <c r="BW139" i="1" s="1"/>
  <c r="BX139" i="1" s="1"/>
  <c r="BS142" i="1"/>
  <c r="BW142" i="1" s="1"/>
  <c r="BX142" i="1" s="1"/>
  <c r="BS143" i="1"/>
  <c r="BW143" i="1" s="1"/>
  <c r="BX143" i="1" s="1"/>
  <c r="BU183" i="1"/>
  <c r="BU197" i="1"/>
  <c r="BS145" i="1"/>
  <c r="BW145" i="1" s="1"/>
  <c r="BX145" i="1" s="1"/>
  <c r="BU181" i="1"/>
  <c r="BS147" i="1"/>
  <c r="BW147" i="1" s="1"/>
  <c r="BX147" i="1" s="1"/>
  <c r="BS149" i="1"/>
  <c r="BW149" i="1" s="1"/>
  <c r="BX149" i="1" s="1"/>
  <c r="BS151" i="1"/>
  <c r="BW151" i="1" s="1"/>
  <c r="BX151" i="1" s="1"/>
  <c r="BU152" i="1"/>
  <c r="BS153" i="1"/>
  <c r="BW153" i="1" s="1"/>
  <c r="BX153" i="1" s="1"/>
  <c r="BU154" i="1"/>
  <c r="BS155" i="1"/>
  <c r="BW155" i="1" s="1"/>
  <c r="BX155" i="1" s="1"/>
  <c r="BS157" i="1"/>
  <c r="BW157" i="1" s="1"/>
  <c r="BX157" i="1" s="1"/>
  <c r="BS159" i="1"/>
  <c r="BW159" i="1" s="1"/>
  <c r="BX159" i="1" s="1"/>
  <c r="BS161" i="1"/>
  <c r="BW161" i="1" s="1"/>
  <c r="BX161" i="1" s="1"/>
  <c r="BS163" i="1"/>
  <c r="BW163" i="1" s="1"/>
  <c r="BX163" i="1" s="1"/>
  <c r="BU164" i="1"/>
  <c r="BS165" i="1"/>
  <c r="BW165" i="1" s="1"/>
  <c r="BX165" i="1" s="1"/>
  <c r="BS167" i="1"/>
  <c r="BW167" i="1" s="1"/>
  <c r="BX167" i="1" s="1"/>
  <c r="BU168" i="1"/>
  <c r="BS169" i="1"/>
  <c r="BW169" i="1" s="1"/>
  <c r="BX169" i="1" s="1"/>
  <c r="BS171" i="1"/>
  <c r="BW171" i="1" s="1"/>
  <c r="BX171" i="1" s="1"/>
  <c r="BS173" i="1"/>
  <c r="BW173" i="1" s="1"/>
  <c r="BX173" i="1" s="1"/>
  <c r="BS175" i="1"/>
  <c r="BW175" i="1" s="1"/>
  <c r="BX175" i="1" s="1"/>
  <c r="BU182" i="1"/>
  <c r="BU184" i="1"/>
  <c r="BS188" i="1"/>
  <c r="BW188" i="1" s="1"/>
  <c r="BX188" i="1" s="1"/>
  <c r="BS196" i="1"/>
  <c r="BW196" i="1" s="1"/>
  <c r="BX196" i="1" s="1"/>
  <c r="BU200" i="1"/>
  <c r="BS204" i="1"/>
  <c r="BW204" i="1" s="1"/>
  <c r="BX204" i="1" s="1"/>
  <c r="BU202" i="1"/>
  <c r="BU209" i="1"/>
  <c r="BU211" i="1"/>
  <c r="BU227" i="1"/>
  <c r="BU231" i="1"/>
  <c r="BU235" i="1"/>
  <c r="BU239" i="1"/>
  <c r="BU243" i="1"/>
  <c r="BU213" i="1"/>
  <c r="BU221" i="1"/>
  <c r="BU229" i="1"/>
  <c r="BU218" i="1"/>
  <c r="BU222" i="1"/>
  <c r="BU230" i="1"/>
  <c r="BU234" i="1"/>
  <c r="BU236" i="1"/>
  <c r="BS249" i="1"/>
  <c r="BW249" i="1" s="1"/>
  <c r="BX249" i="1" s="1"/>
  <c r="BS253" i="1"/>
  <c r="BW253" i="1" s="1"/>
  <c r="BX253" i="1" s="1"/>
  <c r="BS251" i="1"/>
  <c r="BW251" i="1" s="1"/>
  <c r="BX251" i="1" s="1"/>
  <c r="BS255" i="1"/>
  <c r="BW255" i="1" s="1"/>
  <c r="BX255" i="1" s="1"/>
  <c r="BS257" i="1"/>
  <c r="BW257" i="1" s="1"/>
  <c r="BX257" i="1" s="1"/>
  <c r="BU258" i="1"/>
  <c r="BS259" i="1"/>
  <c r="BW259" i="1" s="1"/>
  <c r="BX259" i="1" s="1"/>
  <c r="BS261" i="1"/>
  <c r="BW261" i="1" s="1"/>
  <c r="BX261" i="1" s="1"/>
  <c r="BS263" i="1"/>
  <c r="BW263" i="1" s="1"/>
  <c r="BX263" i="1" s="1"/>
  <c r="BU264" i="1"/>
  <c r="BS265" i="1"/>
  <c r="BW265" i="1" s="1"/>
  <c r="BX265" i="1" s="1"/>
  <c r="BS267" i="1"/>
  <c r="BW267" i="1" s="1"/>
  <c r="BX267" i="1" s="1"/>
  <c r="BS269" i="1"/>
  <c r="BW269" i="1" s="1"/>
  <c r="BX269" i="1" s="1"/>
  <c r="BS271" i="1"/>
  <c r="BW271" i="1" s="1"/>
  <c r="BX271" i="1" s="1"/>
  <c r="BU272" i="1"/>
  <c r="BS273" i="1"/>
  <c r="BW273" i="1" s="1"/>
  <c r="BX273" i="1" s="1"/>
  <c r="BS275" i="1"/>
  <c r="BW275" i="1" s="1"/>
  <c r="BX275" i="1" s="1"/>
  <c r="BS277" i="1"/>
  <c r="BW277" i="1" s="1"/>
  <c r="BX277" i="1" s="1"/>
  <c r="BS279" i="1"/>
  <c r="BW279" i="1" s="1"/>
  <c r="BX279" i="1" s="1"/>
  <c r="BS281" i="1"/>
  <c r="BW281" i="1" s="1"/>
  <c r="BX281" i="1" s="1"/>
  <c r="BU282" i="1"/>
  <c r="BS283" i="1"/>
  <c r="BW283" i="1" s="1"/>
  <c r="BX283" i="1" s="1"/>
  <c r="BS285" i="1"/>
  <c r="BW285" i="1" s="1"/>
  <c r="BX285" i="1" s="1"/>
  <c r="BU286" i="1"/>
  <c r="BS287" i="1"/>
  <c r="BW287" i="1" s="1"/>
  <c r="BX287" i="1" s="1"/>
  <c r="BU288" i="1"/>
  <c r="BS289" i="1"/>
  <c r="BW289" i="1" s="1"/>
  <c r="BX289" i="1" s="1"/>
  <c r="BS291" i="1"/>
  <c r="BW291" i="1" s="1"/>
  <c r="BX291" i="1" s="1"/>
  <c r="BS293" i="1"/>
  <c r="BW293" i="1" s="1"/>
  <c r="BX293" i="1" s="1"/>
  <c r="BU321" i="1"/>
  <c r="BS298" i="1"/>
  <c r="BW298" i="1" s="1"/>
  <c r="BX298" i="1" s="1"/>
  <c r="BS303" i="1"/>
  <c r="BW303" i="1" s="1"/>
  <c r="BX303" i="1" s="1"/>
  <c r="BS304" i="1"/>
  <c r="BW304" i="1" s="1"/>
  <c r="BX304" i="1" s="1"/>
  <c r="BS311" i="1"/>
  <c r="BW311" i="1" s="1"/>
  <c r="BX311" i="1" s="1"/>
  <c r="BS312" i="1"/>
  <c r="BW312" i="1" s="1"/>
  <c r="BX312" i="1" s="1"/>
  <c r="BU316" i="1"/>
  <c r="BS319" i="1"/>
  <c r="BW319" i="1" s="1"/>
  <c r="BX319" i="1" s="1"/>
  <c r="BS320" i="1"/>
  <c r="BW320" i="1" s="1"/>
  <c r="BX320" i="1" s="1"/>
  <c r="BS327" i="1"/>
  <c r="BW327" i="1" s="1"/>
  <c r="BX327" i="1" s="1"/>
  <c r="BS328" i="1"/>
  <c r="BW328" i="1" s="1"/>
  <c r="BX328" i="1" s="1"/>
  <c r="BU330" i="1"/>
  <c r="BS332" i="1"/>
  <c r="BW332" i="1" s="1"/>
  <c r="BX332" i="1" s="1"/>
  <c r="BS339" i="1"/>
  <c r="BW339" i="1" s="1"/>
  <c r="BX339" i="1" s="1"/>
  <c r="BS347" i="1"/>
  <c r="BW347" i="1" s="1"/>
  <c r="BX347" i="1" s="1"/>
  <c r="BU301" i="1"/>
  <c r="BS333" i="1"/>
  <c r="BW333" i="1" s="1"/>
  <c r="BX333" i="1" s="1"/>
  <c r="BS341" i="1"/>
  <c r="BW341" i="1" s="1"/>
  <c r="BX341" i="1" s="1"/>
  <c r="BS349" i="1"/>
  <c r="BW349" i="1" s="1"/>
  <c r="BX349" i="1" s="1"/>
  <c r="BS335" i="1"/>
  <c r="BW335" i="1" s="1"/>
  <c r="BX335" i="1" s="1"/>
  <c r="BS343" i="1"/>
  <c r="BW343" i="1" s="1"/>
  <c r="BX343" i="1" s="1"/>
  <c r="BS351" i="1"/>
  <c r="BW351" i="1" s="1"/>
  <c r="BX351" i="1" s="1"/>
  <c r="BS302" i="1"/>
  <c r="BW302" i="1" s="1"/>
  <c r="BX302" i="1" s="1"/>
  <c r="BS310" i="1"/>
  <c r="BW310" i="1" s="1"/>
  <c r="BX310" i="1" s="1"/>
  <c r="BS318" i="1"/>
  <c r="BW318" i="1" s="1"/>
  <c r="BX318" i="1" s="1"/>
  <c r="BS326" i="1"/>
  <c r="BW326" i="1" s="1"/>
  <c r="BX326" i="1" s="1"/>
  <c r="BS329" i="1"/>
  <c r="BW329" i="1" s="1"/>
  <c r="BX329" i="1" s="1"/>
  <c r="BS337" i="1"/>
  <c r="BW337" i="1" s="1"/>
  <c r="BX337" i="1" s="1"/>
  <c r="BS345" i="1"/>
  <c r="BW345" i="1" s="1"/>
  <c r="BX345" i="1" s="1"/>
  <c r="BS353" i="1"/>
  <c r="BW353" i="1" s="1"/>
  <c r="BX353" i="1" s="1"/>
  <c r="AB741" i="9"/>
  <c r="AB740" i="9"/>
  <c r="AB743" i="9"/>
  <c r="AB742" i="9"/>
  <c r="V741" i="9"/>
  <c r="BA95" i="1" l="1"/>
  <c r="CX81" i="1"/>
  <c r="CV239" i="1"/>
  <c r="CV184" i="1"/>
  <c r="CV85" i="1"/>
  <c r="DW18" i="1"/>
  <c r="DC42" i="1"/>
  <c r="DG42" i="1" s="1"/>
  <c r="CV71" i="1"/>
  <c r="CV17" i="1"/>
  <c r="DW290" i="1"/>
  <c r="BS340" i="1"/>
  <c r="DW294" i="1"/>
  <c r="EA294" i="1" s="1"/>
  <c r="EB294" i="1" s="1"/>
  <c r="BU324" i="1"/>
  <c r="BU262" i="1"/>
  <c r="BU68" i="1"/>
  <c r="DY343" i="1"/>
  <c r="DY271" i="1"/>
  <c r="DY234" i="1"/>
  <c r="DY328" i="1"/>
  <c r="BS276" i="1"/>
  <c r="DW305" i="1"/>
  <c r="DW190" i="1"/>
  <c r="DD47" i="1"/>
  <c r="DW5" i="1"/>
  <c r="CV62" i="1"/>
  <c r="CW141" i="1"/>
  <c r="BU245" i="1"/>
  <c r="DY88" i="1"/>
  <c r="DW293" i="1"/>
  <c r="DD141" i="1"/>
  <c r="CZ222" i="1"/>
  <c r="DA222" i="1" s="1"/>
  <c r="DW9" i="1"/>
  <c r="DW4" i="1"/>
  <c r="CV52" i="1"/>
  <c r="CX225" i="1"/>
  <c r="BU308" i="1"/>
  <c r="BU216" i="1"/>
  <c r="BU199" i="1"/>
  <c r="DW42" i="1"/>
  <c r="CV30" i="1"/>
  <c r="CV19" i="1"/>
  <c r="CV40" i="1"/>
  <c r="CV188" i="1"/>
  <c r="BI4" i="1"/>
  <c r="BR4" i="1" s="1"/>
  <c r="DY114" i="1"/>
  <c r="DW279" i="1"/>
  <c r="EA279" i="1" s="1"/>
  <c r="EB279" i="1" s="1"/>
  <c r="BS260" i="1"/>
  <c r="BS215" i="1"/>
  <c r="BS214" i="1"/>
  <c r="BS114" i="1"/>
  <c r="CV202" i="1"/>
  <c r="DW39" i="1"/>
  <c r="CZ119" i="1"/>
  <c r="CV110" i="1"/>
  <c r="DD110" i="1" s="1"/>
  <c r="BU244" i="1"/>
  <c r="DY187" i="1"/>
  <c r="DY179" i="1"/>
  <c r="DW310" i="1"/>
  <c r="EA310" i="1" s="1"/>
  <c r="EB310" i="1" s="1"/>
  <c r="DW276" i="1"/>
  <c r="DW173" i="1"/>
  <c r="DW133" i="1"/>
  <c r="DD150" i="1"/>
  <c r="CV243" i="1"/>
  <c r="CV81" i="1"/>
  <c r="DD81" i="1" s="1"/>
  <c r="BU17" i="1"/>
  <c r="BU232" i="1"/>
  <c r="BU194" i="1"/>
  <c r="DW86" i="1"/>
  <c r="CV155" i="1"/>
  <c r="DW43" i="1"/>
  <c r="DD164" i="1"/>
  <c r="DW13" i="1"/>
  <c r="CX52" i="1"/>
  <c r="DF52" i="1" s="1"/>
  <c r="AR119" i="1"/>
  <c r="CV23" i="1"/>
  <c r="DY203" i="1"/>
  <c r="DW345" i="1"/>
  <c r="DW267" i="1"/>
  <c r="DF312" i="1"/>
  <c r="DW105" i="1"/>
  <c r="BS89" i="1"/>
  <c r="DW66" i="1"/>
  <c r="BS237" i="1"/>
  <c r="BB229" i="1"/>
  <c r="BS225" i="1"/>
  <c r="DW118" i="1"/>
  <c r="DC235" i="1"/>
  <c r="DG235" i="1" s="1"/>
  <c r="DG227" i="1"/>
  <c r="DC119" i="1"/>
  <c r="DG119" i="1" s="1"/>
  <c r="DE57" i="1"/>
  <c r="CV72" i="1"/>
  <c r="BS29" i="1"/>
  <c r="CV115" i="1"/>
  <c r="CV18" i="1"/>
  <c r="CV13" i="1"/>
  <c r="CV142" i="1"/>
  <c r="CX56" i="1"/>
  <c r="AS290" i="1"/>
  <c r="AS267" i="1"/>
  <c r="AX243" i="1"/>
  <c r="AS201" i="1"/>
  <c r="AX178" i="1"/>
  <c r="AX63" i="1"/>
  <c r="AX265" i="1"/>
  <c r="BU33" i="1"/>
  <c r="CW281" i="1"/>
  <c r="CX281" i="1" s="1"/>
  <c r="DF281" i="1" s="1"/>
  <c r="AS202" i="1"/>
  <c r="CV176" i="1"/>
  <c r="BU207" i="1"/>
  <c r="CZ5" i="1"/>
  <c r="DA5" i="1" s="1"/>
  <c r="DE5" i="1" s="1"/>
  <c r="AO5" i="1"/>
  <c r="AT5" i="1" s="1"/>
  <c r="BB5" i="1" s="1"/>
  <c r="CX84" i="1"/>
  <c r="DF84" i="1" s="1"/>
  <c r="DD149" i="1"/>
  <c r="AS112" i="1"/>
  <c r="AX141" i="1"/>
  <c r="AS164" i="1"/>
  <c r="CW131" i="1"/>
  <c r="DD131" i="1" s="1"/>
  <c r="BU242" i="1"/>
  <c r="BU41" i="1"/>
  <c r="AS120" i="1"/>
  <c r="DF81" i="1"/>
  <c r="CW314" i="1"/>
  <c r="CX314" i="1" s="1"/>
  <c r="DF314" i="1" s="1"/>
  <c r="AS289" i="1"/>
  <c r="CV222" i="1"/>
  <c r="AR69" i="1"/>
  <c r="AW69" i="1"/>
  <c r="AY69" i="1"/>
  <c r="BC69" i="1" s="1"/>
  <c r="BS47" i="1"/>
  <c r="DW41" i="1"/>
  <c r="DD158" i="1"/>
  <c r="AW259" i="1"/>
  <c r="BA259" i="1" s="1"/>
  <c r="BB42" i="1"/>
  <c r="BS35" i="1"/>
  <c r="DW28" i="1"/>
  <c r="BS13" i="1"/>
  <c r="AO51" i="1"/>
  <c r="AR51" i="1" s="1"/>
  <c r="AY259" i="1"/>
  <c r="BC259" i="1" s="1"/>
  <c r="BA69" i="1"/>
  <c r="CV191" i="1"/>
  <c r="DW51" i="1"/>
  <c r="CX31" i="1"/>
  <c r="DF31" i="1" s="1"/>
  <c r="DD52" i="1"/>
  <c r="DD84" i="1"/>
  <c r="CV87" i="1"/>
  <c r="CV90" i="1"/>
  <c r="DD90" i="1" s="1"/>
  <c r="CV233" i="1"/>
  <c r="DD233" i="1" s="1"/>
  <c r="CV273" i="1"/>
  <c r="CV219" i="1"/>
  <c r="CX213" i="1"/>
  <c r="CX240" i="1"/>
  <c r="DF240" i="1" s="1"/>
  <c r="CV240" i="1"/>
  <c r="DD240" i="1" s="1"/>
  <c r="AR99" i="1"/>
  <c r="AW99" i="1"/>
  <c r="DW14" i="1"/>
  <c r="CV169" i="1"/>
  <c r="CV129" i="1"/>
  <c r="CV48" i="1"/>
  <c r="BB41" i="1"/>
  <c r="DD25" i="1"/>
  <c r="DC5" i="1"/>
  <c r="CX110" i="1"/>
  <c r="DF110" i="1" s="1"/>
  <c r="BA6" i="1"/>
  <c r="CX233" i="1"/>
  <c r="DF233" i="1" s="1"/>
  <c r="BS4" i="1"/>
  <c r="BW4" i="1" s="1"/>
  <c r="BX4" i="1" s="1"/>
  <c r="BS317" i="1"/>
  <c r="BS43" i="1"/>
  <c r="DG51" i="1"/>
  <c r="AY95" i="1"/>
  <c r="BC95" i="1" s="1"/>
  <c r="CV331" i="1"/>
  <c r="EA333" i="1"/>
  <c r="EB333" i="1" s="1"/>
  <c r="DY333" i="1"/>
  <c r="DY241" i="1"/>
  <c r="DY223" i="1"/>
  <c r="DY134" i="1"/>
  <c r="DY260" i="1"/>
  <c r="DY142" i="1"/>
  <c r="DY329" i="1"/>
  <c r="DY306" i="1"/>
  <c r="DY339" i="1"/>
  <c r="DY294" i="1"/>
  <c r="DY313" i="1"/>
  <c r="DY227" i="1"/>
  <c r="DY81" i="1"/>
  <c r="AR30" i="1"/>
  <c r="AW30" i="1"/>
  <c r="AY6" i="1"/>
  <c r="BC6" i="1" s="1"/>
  <c r="BS297" i="1"/>
  <c r="BS250" i="1"/>
  <c r="BS201" i="1"/>
  <c r="DW186" i="1"/>
  <c r="BS130" i="1"/>
  <c r="DC228" i="1"/>
  <c r="DG228" i="1" s="1"/>
  <c r="BS73" i="1"/>
  <c r="CV162" i="1"/>
  <c r="BS55" i="1"/>
  <c r="DW50" i="1"/>
  <c r="CV185" i="1"/>
  <c r="CZ30" i="1"/>
  <c r="CZ6" i="1"/>
  <c r="CV21" i="1"/>
  <c r="AX313" i="1"/>
  <c r="AX283" i="1"/>
  <c r="AY283" i="1" s="1"/>
  <c r="BC283" i="1" s="1"/>
  <c r="AS166" i="1"/>
  <c r="CW326" i="1"/>
  <c r="CX326" i="1" s="1"/>
  <c r="DF326" i="1" s="1"/>
  <c r="AS10" i="1"/>
  <c r="BU228" i="1"/>
  <c r="BU172" i="1"/>
  <c r="BU224" i="1"/>
  <c r="BU192" i="1"/>
  <c r="BU176" i="1"/>
  <c r="CX158" i="1"/>
  <c r="DF158" i="1" s="1"/>
  <c r="CV132" i="1"/>
  <c r="CV55" i="1"/>
  <c r="DW20" i="1"/>
  <c r="DW44" i="1"/>
  <c r="CV14" i="1"/>
  <c r="CV56" i="1"/>
  <c r="DD56" i="1" s="1"/>
  <c r="CV39" i="1"/>
  <c r="DD39" i="1" s="1"/>
  <c r="CZ353" i="1"/>
  <c r="AX301" i="1"/>
  <c r="AS258" i="1"/>
  <c r="AS274" i="1"/>
  <c r="AS145" i="1"/>
  <c r="AS186" i="1"/>
  <c r="BU158" i="1"/>
  <c r="DW207" i="1"/>
  <c r="BS205" i="1"/>
  <c r="BS193" i="1"/>
  <c r="DF94" i="1"/>
  <c r="BS233" i="1"/>
  <c r="AW283" i="1"/>
  <c r="CV187" i="1"/>
  <c r="BS23" i="1"/>
  <c r="DW19" i="1"/>
  <c r="DW53" i="1"/>
  <c r="DW27" i="1"/>
  <c r="DW26" i="1"/>
  <c r="CV117" i="1"/>
  <c r="CV9" i="1"/>
  <c r="CV44" i="1"/>
  <c r="CV53" i="1"/>
  <c r="CV45" i="1"/>
  <c r="AX285" i="1"/>
  <c r="AS247" i="1"/>
  <c r="AX8" i="1"/>
  <c r="AS72" i="1"/>
  <c r="AX101" i="1"/>
  <c r="AS69" i="1"/>
  <c r="AX330" i="1"/>
  <c r="DA99" i="1"/>
  <c r="AW119" i="1"/>
  <c r="AX41" i="1"/>
  <c r="AY51" i="1"/>
  <c r="BC51" i="1" s="1"/>
  <c r="AS341" i="1"/>
  <c r="CW307" i="1"/>
  <c r="CW290" i="1"/>
  <c r="AS281" i="1"/>
  <c r="AS287" i="1"/>
  <c r="AX280" i="1"/>
  <c r="AX263" i="1"/>
  <c r="AX126" i="1"/>
  <c r="CW186" i="1"/>
  <c r="CX186" i="1" s="1"/>
  <c r="DF186" i="1" s="1"/>
  <c r="AX106" i="1"/>
  <c r="AS128" i="1"/>
  <c r="AX110" i="1"/>
  <c r="AS209" i="1"/>
  <c r="AS172" i="1"/>
  <c r="AS140" i="1"/>
  <c r="AS94" i="1"/>
  <c r="AS220" i="1"/>
  <c r="AX169" i="1"/>
  <c r="CW97" i="1"/>
  <c r="CW239" i="1"/>
  <c r="AX236" i="1"/>
  <c r="DC222" i="1"/>
  <c r="CW122" i="1"/>
  <c r="CX122" i="1" s="1"/>
  <c r="DF122" i="1" s="1"/>
  <c r="CX90" i="1"/>
  <c r="DF90" i="1" s="1"/>
  <c r="AS66" i="1"/>
  <c r="CX307" i="1"/>
  <c r="DF307" i="1" s="1"/>
  <c r="CX290" i="1"/>
  <c r="DF290" i="1" s="1"/>
  <c r="DE222" i="1"/>
  <c r="DA30" i="1"/>
  <c r="DC6" i="1"/>
  <c r="CW33" i="1"/>
  <c r="AS337" i="1"/>
  <c r="CW317" i="1"/>
  <c r="CX317" i="1" s="1"/>
  <c r="DF317" i="1" s="1"/>
  <c r="CW303" i="1"/>
  <c r="CX303" i="1" s="1"/>
  <c r="DF303" i="1" s="1"/>
  <c r="CW287" i="1"/>
  <c r="AX80" i="1"/>
  <c r="AX183" i="1"/>
  <c r="AS123" i="1"/>
  <c r="AS102" i="1"/>
  <c r="CW215" i="1"/>
  <c r="CW62" i="1"/>
  <c r="CW12" i="1"/>
  <c r="CW336" i="1"/>
  <c r="CW205" i="1"/>
  <c r="DD205" i="1" s="1"/>
  <c r="AS223" i="1"/>
  <c r="AS181" i="1"/>
  <c r="AS79" i="1"/>
  <c r="AX46" i="1"/>
  <c r="AS153" i="1"/>
  <c r="AX237" i="1"/>
  <c r="AS75" i="1"/>
  <c r="AS60" i="1"/>
  <c r="CW23" i="1"/>
  <c r="AX293" i="1"/>
  <c r="CW295" i="1"/>
  <c r="CX295" i="1" s="1"/>
  <c r="DF295" i="1" s="1"/>
  <c r="AS261" i="1"/>
  <c r="AX305" i="1"/>
  <c r="AS116" i="1"/>
  <c r="AS161" i="1"/>
  <c r="AX155" i="1"/>
  <c r="CW142" i="1"/>
  <c r="AX122" i="1"/>
  <c r="CW66" i="1"/>
  <c r="CX66" i="1" s="1"/>
  <c r="DF66" i="1" s="1"/>
  <c r="AS205" i="1"/>
  <c r="AX182" i="1"/>
  <c r="CW157" i="1"/>
  <c r="CX157" i="1" s="1"/>
  <c r="DF157" i="1" s="1"/>
  <c r="AS96" i="1"/>
  <c r="CW55" i="1"/>
  <c r="DD55" i="1" s="1"/>
  <c r="AX32" i="1"/>
  <c r="AX27" i="1"/>
  <c r="T1462" i="9"/>
  <c r="T1446" i="9"/>
  <c r="T1430" i="9"/>
  <c r="T1414" i="9"/>
  <c r="T1398" i="9"/>
  <c r="T1382" i="9"/>
  <c r="T1366" i="9"/>
  <c r="T1350" i="9"/>
  <c r="T1334" i="9"/>
  <c r="T1318" i="9"/>
  <c r="T1471" i="9"/>
  <c r="T1455" i="9"/>
  <c r="T1439" i="9"/>
  <c r="T1423" i="9"/>
  <c r="T1407" i="9"/>
  <c r="T1391" i="9"/>
  <c r="T1375" i="9"/>
  <c r="T1359" i="9"/>
  <c r="T1343" i="9"/>
  <c r="T1327" i="9"/>
  <c r="T1311" i="9"/>
  <c r="T1465" i="9"/>
  <c r="T1449" i="9"/>
  <c r="T1433" i="9"/>
  <c r="T1417" i="9"/>
  <c r="T1401" i="9"/>
  <c r="T1385" i="9"/>
  <c r="T1369" i="9"/>
  <c r="T1353" i="9"/>
  <c r="T1337" i="9"/>
  <c r="T1321" i="9"/>
  <c r="T1305" i="9"/>
  <c r="T1444" i="9"/>
  <c r="T1412" i="9"/>
  <c r="T1380" i="9"/>
  <c r="T1348" i="9"/>
  <c r="T1316" i="9"/>
  <c r="T1293" i="9"/>
  <c r="T1277" i="9"/>
  <c r="T1261" i="9"/>
  <c r="T1245" i="9"/>
  <c r="T1229" i="9"/>
  <c r="T1213" i="9"/>
  <c r="T1197" i="9"/>
  <c r="T1181" i="9"/>
  <c r="T1165" i="9"/>
  <c r="T1149" i="9"/>
  <c r="T1302" i="9"/>
  <c r="T1286" i="9"/>
  <c r="T1270" i="9"/>
  <c r="T1254" i="9"/>
  <c r="T1238" i="9"/>
  <c r="T1222" i="9"/>
  <c r="T1206" i="9"/>
  <c r="T1190" i="9"/>
  <c r="T1174" i="9"/>
  <c r="T1158" i="9"/>
  <c r="T1142" i="9"/>
  <c r="T1296" i="9"/>
  <c r="T1280" i="9"/>
  <c r="T1264" i="9"/>
  <c r="T1248" i="9"/>
  <c r="T1232" i="9"/>
  <c r="T1216" i="9"/>
  <c r="T1200" i="9"/>
  <c r="T1184" i="9"/>
  <c r="T1168" i="9"/>
  <c r="T1152" i="9"/>
  <c r="T1136" i="9"/>
  <c r="T1416" i="9"/>
  <c r="T1352" i="9"/>
  <c r="T1132" i="9"/>
  <c r="T1116" i="9"/>
  <c r="T1279" i="9"/>
  <c r="T1247" i="9"/>
  <c r="T1215" i="9"/>
  <c r="T1183" i="9"/>
  <c r="T1151" i="9"/>
  <c r="T1129" i="9"/>
  <c r="T1113" i="9"/>
  <c r="T1099" i="9"/>
  <c r="T1091" i="9"/>
  <c r="T1083" i="9"/>
  <c r="T1299" i="9"/>
  <c r="T1267" i="9"/>
  <c r="T1235" i="9"/>
  <c r="T1203" i="9"/>
  <c r="T1171" i="9"/>
  <c r="T1139" i="9"/>
  <c r="T1119" i="9"/>
  <c r="T1104" i="9"/>
  <c r="T1096" i="9"/>
  <c r="T1088" i="9"/>
  <c r="T1080" i="9"/>
  <c r="T1424" i="9"/>
  <c r="T1075" i="9"/>
  <c r="T1067" i="9"/>
  <c r="T1059" i="9"/>
  <c r="T1051" i="9"/>
  <c r="T1043" i="9"/>
  <c r="T1035" i="9"/>
  <c r="T1027" i="9"/>
  <c r="T1019" i="9"/>
  <c r="T1011" i="9"/>
  <c r="T1003" i="9"/>
  <c r="T995" i="9"/>
  <c r="T987" i="9"/>
  <c r="T979" i="9"/>
  <c r="T971" i="9"/>
  <c r="T963" i="9"/>
  <c r="T955" i="9"/>
  <c r="T947" i="9"/>
  <c r="T939" i="9"/>
  <c r="T931" i="9"/>
  <c r="T1126" i="9"/>
  <c r="T1122" i="9"/>
  <c r="T1074" i="9"/>
  <c r="T1058" i="9"/>
  <c r="T1042" i="9"/>
  <c r="T1026" i="9"/>
  <c r="T1010" i="9"/>
  <c r="T994" i="9"/>
  <c r="T978" i="9"/>
  <c r="T962" i="9"/>
  <c r="T946" i="9"/>
  <c r="T930" i="9"/>
  <c r="T919" i="9"/>
  <c r="T911" i="9"/>
  <c r="T903" i="9"/>
  <c r="T1408" i="9"/>
  <c r="T1064" i="9"/>
  <c r="T1048" i="9"/>
  <c r="T1032" i="9"/>
  <c r="T1016" i="9"/>
  <c r="T1000" i="9"/>
  <c r="T984" i="9"/>
  <c r="T968" i="9"/>
  <c r="T952" i="9"/>
  <c r="T936" i="9"/>
  <c r="T922" i="9"/>
  <c r="T914" i="9"/>
  <c r="T906" i="9"/>
  <c r="T898" i="9"/>
  <c r="T890" i="9"/>
  <c r="T882" i="9"/>
  <c r="T885" i="9"/>
  <c r="T874" i="9"/>
  <c r="T866" i="9"/>
  <c r="T858" i="9"/>
  <c r="T850" i="9"/>
  <c r="T842" i="9"/>
  <c r="T834" i="9"/>
  <c r="T826" i="9"/>
  <c r="T818" i="9"/>
  <c r="T810" i="9"/>
  <c r="T749" i="9"/>
  <c r="T797" i="9"/>
  <c r="T789" i="9"/>
  <c r="T781" i="9"/>
  <c r="T773" i="9"/>
  <c r="T765" i="9"/>
  <c r="T757" i="9"/>
  <c r="T747" i="9"/>
  <c r="T883" i="9"/>
  <c r="T873" i="9"/>
  <c r="T865" i="9"/>
  <c r="T857" i="9"/>
  <c r="T849" i="9"/>
  <c r="T841" i="9"/>
  <c r="T833" i="9"/>
  <c r="T825" i="9"/>
  <c r="T817" i="9"/>
  <c r="T809" i="9"/>
  <c r="AD740" i="9"/>
  <c r="Z740" i="9" s="1"/>
  <c r="T796" i="9"/>
  <c r="T788" i="9"/>
  <c r="T780" i="9"/>
  <c r="T772" i="9"/>
  <c r="T764" i="9"/>
  <c r="T756" i="9"/>
  <c r="T746" i="9"/>
  <c r="T1458" i="9"/>
  <c r="T1442" i="9"/>
  <c r="T1426" i="9"/>
  <c r="T1410" i="9"/>
  <c r="T1394" i="9"/>
  <c r="T1378" i="9"/>
  <c r="T1362" i="9"/>
  <c r="T1346" i="9"/>
  <c r="T1330" i="9"/>
  <c r="T1314" i="9"/>
  <c r="T1467" i="9"/>
  <c r="T1451" i="9"/>
  <c r="T1435" i="9"/>
  <c r="T1419" i="9"/>
  <c r="T1403" i="9"/>
  <c r="T1387" i="9"/>
  <c r="T1371" i="9"/>
  <c r="T1355" i="9"/>
  <c r="T1339" i="9"/>
  <c r="T1323" i="9"/>
  <c r="T1307" i="9"/>
  <c r="T1461" i="9"/>
  <c r="T1445" i="9"/>
  <c r="T1429" i="9"/>
  <c r="T1413" i="9"/>
  <c r="T1397" i="9"/>
  <c r="T1381" i="9"/>
  <c r="T1365" i="9"/>
  <c r="T1349" i="9"/>
  <c r="T1333" i="9"/>
  <c r="T1317" i="9"/>
  <c r="T1468" i="9"/>
  <c r="T1436" i="9"/>
  <c r="T1404" i="9"/>
  <c r="T1372" i="9"/>
  <c r="T1340" i="9"/>
  <c r="T1308" i="9"/>
  <c r="T1289" i="9"/>
  <c r="T1273" i="9"/>
  <c r="T1257" i="9"/>
  <c r="T1241" i="9"/>
  <c r="T1225" i="9"/>
  <c r="T1209" i="9"/>
  <c r="T1193" i="9"/>
  <c r="T1177" i="9"/>
  <c r="T1161" i="9"/>
  <c r="T1145" i="9"/>
  <c r="T1298" i="9"/>
  <c r="T1282" i="9"/>
  <c r="T1266" i="9"/>
  <c r="T1250" i="9"/>
  <c r="T1234" i="9"/>
  <c r="T1218" i="9"/>
  <c r="T1202" i="9"/>
  <c r="T1186" i="9"/>
  <c r="T1170" i="9"/>
  <c r="T1154" i="9"/>
  <c r="T1138" i="9"/>
  <c r="T1292" i="9"/>
  <c r="T1276" i="9"/>
  <c r="T1260" i="9"/>
  <c r="T1244" i="9"/>
  <c r="T1228" i="9"/>
  <c r="T1212" i="9"/>
  <c r="T1196" i="9"/>
  <c r="T1180" i="9"/>
  <c r="T1164" i="9"/>
  <c r="T1148" i="9"/>
  <c r="T1464" i="9"/>
  <c r="T1400" i="9"/>
  <c r="T1336" i="9"/>
  <c r="T1128" i="9"/>
  <c r="T1112" i="9"/>
  <c r="T1271" i="9"/>
  <c r="T1239" i="9"/>
  <c r="T1207" i="9"/>
  <c r="T1175" i="9"/>
  <c r="T1143" i="9"/>
  <c r="T1125" i="9"/>
  <c r="T1105" i="9"/>
  <c r="T1097" i="9"/>
  <c r="T1089" i="9"/>
  <c r="T1081" i="9"/>
  <c r="T1291" i="9"/>
  <c r="T1259" i="9"/>
  <c r="T1227" i="9"/>
  <c r="T1195" i="9"/>
  <c r="T1163" i="9"/>
  <c r="T1131" i="9"/>
  <c r="T1115" i="9"/>
  <c r="T1102" i="9"/>
  <c r="T1094" i="9"/>
  <c r="T1086" i="9"/>
  <c r="T1078" i="9"/>
  <c r="T1392" i="9"/>
  <c r="T1073" i="9"/>
  <c r="T1065" i="9"/>
  <c r="T1057" i="9"/>
  <c r="T1049" i="9"/>
  <c r="T1041" i="9"/>
  <c r="T1033" i="9"/>
  <c r="T1025" i="9"/>
  <c r="T1017" i="9"/>
  <c r="T1009" i="9"/>
  <c r="T1001" i="9"/>
  <c r="T993" i="9"/>
  <c r="T985" i="9"/>
  <c r="T977" i="9"/>
  <c r="T969" i="9"/>
  <c r="T961" i="9"/>
  <c r="T953" i="9"/>
  <c r="T945" i="9"/>
  <c r="T937" i="9"/>
  <c r="T929" i="9"/>
  <c r="T1118" i="9"/>
  <c r="T1114" i="9"/>
  <c r="T1070" i="9"/>
  <c r="T1054" i="9"/>
  <c r="T1038" i="9"/>
  <c r="T1022" i="9"/>
  <c r="T1006" i="9"/>
  <c r="T990" i="9"/>
  <c r="T974" i="9"/>
  <c r="T958" i="9"/>
  <c r="T942" i="9"/>
  <c r="T926" i="9"/>
  <c r="T917" i="9"/>
  <c r="T909" i="9"/>
  <c r="T901" i="9"/>
  <c r="T1344" i="9"/>
  <c r="T1060" i="9"/>
  <c r="T1044" i="9"/>
  <c r="T1028" i="9"/>
  <c r="T1012" i="9"/>
  <c r="T996" i="9"/>
  <c r="T980" i="9"/>
  <c r="T964" i="9"/>
  <c r="T948" i="9"/>
  <c r="T932" i="9"/>
  <c r="T920" i="9"/>
  <c r="T912" i="9"/>
  <c r="T904" i="9"/>
  <c r="T896" i="9"/>
  <c r="T888" i="9"/>
  <c r="T880" i="9"/>
  <c r="T881" i="9"/>
  <c r="T872" i="9"/>
  <c r="T864" i="9"/>
  <c r="T856" i="9"/>
  <c r="T848" i="9"/>
  <c r="T840" i="9"/>
  <c r="T832" i="9"/>
  <c r="T824" i="9"/>
  <c r="T816" i="9"/>
  <c r="T808" i="9"/>
  <c r="T803" i="9"/>
  <c r="T795" i="9"/>
  <c r="T787" i="9"/>
  <c r="T779" i="9"/>
  <c r="T771" i="9"/>
  <c r="T763" i="9"/>
  <c r="T755" i="9"/>
  <c r="T895" i="9"/>
  <c r="T879" i="9"/>
  <c r="T871" i="9"/>
  <c r="T863" i="9"/>
  <c r="T855" i="9"/>
  <c r="T847" i="9"/>
  <c r="T839" i="9"/>
  <c r="T831" i="9"/>
  <c r="T823" i="9"/>
  <c r="T815" i="9"/>
  <c r="T807" i="9"/>
  <c r="T802" i="9"/>
  <c r="T794" i="9"/>
  <c r="T786" i="9"/>
  <c r="T778" i="9"/>
  <c r="T770" i="9"/>
  <c r="T762" i="9"/>
  <c r="T754" i="9"/>
  <c r="T1470" i="9"/>
  <c r="T1454" i="9"/>
  <c r="T1438" i="9"/>
  <c r="T1422" i="9"/>
  <c r="T1406" i="9"/>
  <c r="T1390" i="9"/>
  <c r="T1374" i="9"/>
  <c r="T1358" i="9"/>
  <c r="T1342" i="9"/>
  <c r="T1326" i="9"/>
  <c r="T1310" i="9"/>
  <c r="T1463" i="9"/>
  <c r="T1447" i="9"/>
  <c r="T1431" i="9"/>
  <c r="T1415" i="9"/>
  <c r="T1399" i="9"/>
  <c r="T1383" i="9"/>
  <c r="T1367" i="9"/>
  <c r="T1351" i="9"/>
  <c r="T1335" i="9"/>
  <c r="T1319" i="9"/>
  <c r="T1303" i="9"/>
  <c r="T1457" i="9"/>
  <c r="T1441" i="9"/>
  <c r="T1425" i="9"/>
  <c r="T1409" i="9"/>
  <c r="T1393" i="9"/>
  <c r="T1377" i="9"/>
  <c r="T1361" i="9"/>
  <c r="T1345" i="9"/>
  <c r="T1329" i="9"/>
  <c r="T1313" i="9"/>
  <c r="T1460" i="9"/>
  <c r="T1428" i="9"/>
  <c r="T1396" i="9"/>
  <c r="T1364" i="9"/>
  <c r="T1332" i="9"/>
  <c r="T1301" i="9"/>
  <c r="T1285" i="9"/>
  <c r="T1269" i="9"/>
  <c r="T1253" i="9"/>
  <c r="T1237" i="9"/>
  <c r="T1221" i="9"/>
  <c r="T1205" i="9"/>
  <c r="T1189" i="9"/>
  <c r="T1173" i="9"/>
  <c r="T1157" i="9"/>
  <c r="T1141" i="9"/>
  <c r="T1294" i="9"/>
  <c r="T1278" i="9"/>
  <c r="T1262" i="9"/>
  <c r="T1246" i="9"/>
  <c r="T1230" i="9"/>
  <c r="T1214" i="9"/>
  <c r="T1198" i="9"/>
  <c r="T1182" i="9"/>
  <c r="T1166" i="9"/>
  <c r="T1150" i="9"/>
  <c r="T1134" i="9"/>
  <c r="T1288" i="9"/>
  <c r="T1272" i="9"/>
  <c r="T1256" i="9"/>
  <c r="T1240" i="9"/>
  <c r="T1224" i="9"/>
  <c r="T1208" i="9"/>
  <c r="T1192" i="9"/>
  <c r="T1176" i="9"/>
  <c r="T1160" i="9"/>
  <c r="T1144" i="9"/>
  <c r="T1448" i="9"/>
  <c r="T1384" i="9"/>
  <c r="T1320" i="9"/>
  <c r="T1124" i="9"/>
  <c r="T1295" i="9"/>
  <c r="T1263" i="9"/>
  <c r="T1231" i="9"/>
  <c r="T1199" i="9"/>
  <c r="T1167" i="9"/>
  <c r="T1135" i="9"/>
  <c r="T1121" i="9"/>
  <c r="T1103" i="9"/>
  <c r="T1095" i="9"/>
  <c r="T1087" i="9"/>
  <c r="T1079" i="9"/>
  <c r="T1283" i="9"/>
  <c r="T1251" i="9"/>
  <c r="T1219" i="9"/>
  <c r="T1187" i="9"/>
  <c r="T1155" i="9"/>
  <c r="T1127" i="9"/>
  <c r="T1111" i="9"/>
  <c r="T1100" i="9"/>
  <c r="T1092" i="9"/>
  <c r="T1084" i="9"/>
  <c r="T1076" i="9"/>
  <c r="T1360" i="9"/>
  <c r="T1071" i="9"/>
  <c r="T1063" i="9"/>
  <c r="T1055" i="9"/>
  <c r="T1047" i="9"/>
  <c r="T1039" i="9"/>
  <c r="T1031" i="9"/>
  <c r="T1023" i="9"/>
  <c r="T1015" i="9"/>
  <c r="T1007" i="9"/>
  <c r="T999" i="9"/>
  <c r="T991" i="9"/>
  <c r="T983" i="9"/>
  <c r="T975" i="9"/>
  <c r="T967" i="9"/>
  <c r="T959" i="9"/>
  <c r="T951" i="9"/>
  <c r="T943" i="9"/>
  <c r="T935" i="9"/>
  <c r="T927" i="9"/>
  <c r="T1440" i="9"/>
  <c r="T1376" i="9"/>
  <c r="T1066" i="9"/>
  <c r="T1050" i="9"/>
  <c r="T1034" i="9"/>
  <c r="T1018" i="9"/>
  <c r="T1002" i="9"/>
  <c r="T986" i="9"/>
  <c r="T970" i="9"/>
  <c r="T954" i="9"/>
  <c r="T938" i="9"/>
  <c r="T923" i="9"/>
  <c r="T915" i="9"/>
  <c r="T907" i="9"/>
  <c r="T899" i="9"/>
  <c r="T1072" i="9"/>
  <c r="T1056" i="9"/>
  <c r="T1040" i="9"/>
  <c r="T1024" i="9"/>
  <c r="T1008" i="9"/>
  <c r="T992" i="9"/>
  <c r="T976" i="9"/>
  <c r="T960" i="9"/>
  <c r="T944" i="9"/>
  <c r="T928" i="9"/>
  <c r="T918" i="9"/>
  <c r="T910" i="9"/>
  <c r="T902" i="9"/>
  <c r="T894" i="9"/>
  <c r="T886" i="9"/>
  <c r="T893" i="9"/>
  <c r="T878" i="9"/>
  <c r="T870" i="9"/>
  <c r="T862" i="9"/>
  <c r="T854" i="9"/>
  <c r="T846" i="9"/>
  <c r="T838" i="9"/>
  <c r="T830" i="9"/>
  <c r="T822" i="9"/>
  <c r="T814" i="9"/>
  <c r="T806" i="9"/>
  <c r="T801" i="9"/>
  <c r="T793" i="9"/>
  <c r="T785" i="9"/>
  <c r="T777" i="9"/>
  <c r="T769" i="9"/>
  <c r="T761" i="9"/>
  <c r="T753" i="9"/>
  <c r="T891" i="9"/>
  <c r="T877" i="9"/>
  <c r="T869" i="9"/>
  <c r="T861" i="9"/>
  <c r="T853" i="9"/>
  <c r="T845" i="9"/>
  <c r="T837" i="9"/>
  <c r="T829" i="9"/>
  <c r="T821" i="9"/>
  <c r="T813" i="9"/>
  <c r="T805" i="9"/>
  <c r="T800" i="9"/>
  <c r="T792" i="9"/>
  <c r="T784" i="9"/>
  <c r="T776" i="9"/>
  <c r="T768" i="9"/>
  <c r="T760" i="9"/>
  <c r="T752" i="9"/>
  <c r="T1466" i="9"/>
  <c r="T1450" i="9"/>
  <c r="T1434" i="9"/>
  <c r="T1418" i="9"/>
  <c r="T1402" i="9"/>
  <c r="T1386" i="9"/>
  <c r="T1370" i="9"/>
  <c r="T1354" i="9"/>
  <c r="T1338" i="9"/>
  <c r="T1322" i="9"/>
  <c r="T1306" i="9"/>
  <c r="T1459" i="9"/>
  <c r="T1443" i="9"/>
  <c r="T1427" i="9"/>
  <c r="T1411" i="9"/>
  <c r="T1395" i="9"/>
  <c r="T1379" i="9"/>
  <c r="T1363" i="9"/>
  <c r="T1347" i="9"/>
  <c r="T1331" i="9"/>
  <c r="T1315" i="9"/>
  <c r="T1469" i="9"/>
  <c r="T1453" i="9"/>
  <c r="T1437" i="9"/>
  <c r="T1421" i="9"/>
  <c r="T1405" i="9"/>
  <c r="T1389" i="9"/>
  <c r="T1373" i="9"/>
  <c r="T1357" i="9"/>
  <c r="T1341" i="9"/>
  <c r="T1325" i="9"/>
  <c r="T1309" i="9"/>
  <c r="T1452" i="9"/>
  <c r="T1420" i="9"/>
  <c r="T1388" i="9"/>
  <c r="T1356" i="9"/>
  <c r="T1324" i="9"/>
  <c r="T1297" i="9"/>
  <c r="T1281" i="9"/>
  <c r="T1265" i="9"/>
  <c r="T1249" i="9"/>
  <c r="T1233" i="9"/>
  <c r="T1217" i="9"/>
  <c r="T1201" i="9"/>
  <c r="T1185" i="9"/>
  <c r="T1169" i="9"/>
  <c r="T1153" i="9"/>
  <c r="T1137" i="9"/>
  <c r="T1290" i="9"/>
  <c r="T1274" i="9"/>
  <c r="T1258" i="9"/>
  <c r="T1242" i="9"/>
  <c r="T1226" i="9"/>
  <c r="T1210" i="9"/>
  <c r="T1194" i="9"/>
  <c r="T1178" i="9"/>
  <c r="T1162" i="9"/>
  <c r="T1146" i="9"/>
  <c r="T1300" i="9"/>
  <c r="T1284" i="9"/>
  <c r="T1268" i="9"/>
  <c r="T1252" i="9"/>
  <c r="T1236" i="9"/>
  <c r="T1220" i="9"/>
  <c r="T1204" i="9"/>
  <c r="T1188" i="9"/>
  <c r="T1172" i="9"/>
  <c r="T1156" i="9"/>
  <c r="T1140" i="9"/>
  <c r="T1432" i="9"/>
  <c r="T1368" i="9"/>
  <c r="T1304" i="9"/>
  <c r="T1120" i="9"/>
  <c r="T1287" i="9"/>
  <c r="T1255" i="9"/>
  <c r="T1223" i="9"/>
  <c r="T1191" i="9"/>
  <c r="T1159" i="9"/>
  <c r="T1133" i="9"/>
  <c r="T1117" i="9"/>
  <c r="T1101" i="9"/>
  <c r="T1093" i="9"/>
  <c r="T1085" i="9"/>
  <c r="T1077" i="9"/>
  <c r="T1275" i="9"/>
  <c r="T1243" i="9"/>
  <c r="T1211" i="9"/>
  <c r="T1179" i="9"/>
  <c r="T1147" i="9"/>
  <c r="T1123" i="9"/>
  <c r="T1106" i="9"/>
  <c r="T1098" i="9"/>
  <c r="T1090" i="9"/>
  <c r="T1082" i="9"/>
  <c r="T1456" i="9"/>
  <c r="T1328" i="9"/>
  <c r="T1069" i="9"/>
  <c r="T1061" i="9"/>
  <c r="T1053" i="9"/>
  <c r="T1045" i="9"/>
  <c r="T1037" i="9"/>
  <c r="T1029" i="9"/>
  <c r="T1021" i="9"/>
  <c r="T1013" i="9"/>
  <c r="T1005" i="9"/>
  <c r="T997" i="9"/>
  <c r="T989" i="9"/>
  <c r="T981" i="9"/>
  <c r="T973" i="9"/>
  <c r="T965" i="9"/>
  <c r="T957" i="9"/>
  <c r="T949" i="9"/>
  <c r="T941" i="9"/>
  <c r="T933" i="9"/>
  <c r="T925" i="9"/>
  <c r="T1130" i="9"/>
  <c r="T1312" i="9"/>
  <c r="T1062" i="9"/>
  <c r="T1046" i="9"/>
  <c r="T1030" i="9"/>
  <c r="T1014" i="9"/>
  <c r="T998" i="9"/>
  <c r="T982" i="9"/>
  <c r="T966" i="9"/>
  <c r="T950" i="9"/>
  <c r="T934" i="9"/>
  <c r="T921" i="9"/>
  <c r="T913" i="9"/>
  <c r="T905" i="9"/>
  <c r="T897" i="9"/>
  <c r="T1068" i="9"/>
  <c r="T1052" i="9"/>
  <c r="T1036" i="9"/>
  <c r="T1020" i="9"/>
  <c r="T1004" i="9"/>
  <c r="T988" i="9"/>
  <c r="T972" i="9"/>
  <c r="T956" i="9"/>
  <c r="T940" i="9"/>
  <c r="T924" i="9"/>
  <c r="T916" i="9"/>
  <c r="T908" i="9"/>
  <c r="T900" i="9"/>
  <c r="T892" i="9"/>
  <c r="T884" i="9"/>
  <c r="T889" i="9"/>
  <c r="T876" i="9"/>
  <c r="T868" i="9"/>
  <c r="T860" i="9"/>
  <c r="T852" i="9"/>
  <c r="T844" i="9"/>
  <c r="T836" i="9"/>
  <c r="T828" i="9"/>
  <c r="T820" i="9"/>
  <c r="T812" i="9"/>
  <c r="T804" i="9"/>
  <c r="T799" i="9"/>
  <c r="T791" i="9"/>
  <c r="T783" i="9"/>
  <c r="T775" i="9"/>
  <c r="T767" i="9"/>
  <c r="T759" i="9"/>
  <c r="T750" i="9"/>
  <c r="T887" i="9"/>
  <c r="T875" i="9"/>
  <c r="T867" i="9"/>
  <c r="T859" i="9"/>
  <c r="T851" i="9"/>
  <c r="T843" i="9"/>
  <c r="T835" i="9"/>
  <c r="T827" i="9"/>
  <c r="T819" i="9"/>
  <c r="T811" i="9"/>
  <c r="T751" i="9"/>
  <c r="T798" i="9"/>
  <c r="T790" i="9"/>
  <c r="T782" i="9"/>
  <c r="T774" i="9"/>
  <c r="T766" i="9"/>
  <c r="T758" i="9"/>
  <c r="T748" i="9"/>
  <c r="BU336" i="1"/>
  <c r="BW336" i="1"/>
  <c r="BX336" i="1" s="1"/>
  <c r="BU136" i="1"/>
  <c r="BW136" i="1"/>
  <c r="BX136" i="1" s="1"/>
  <c r="BU82" i="1"/>
  <c r="BW82" i="1"/>
  <c r="BX82" i="1" s="1"/>
  <c r="BU344" i="1"/>
  <c r="BW344" i="1"/>
  <c r="BX344" i="1" s="1"/>
  <c r="BU146" i="1"/>
  <c r="BW146" i="1"/>
  <c r="BX146" i="1" s="1"/>
  <c r="BU108" i="1"/>
  <c r="BW108" i="1"/>
  <c r="BX108" i="1" s="1"/>
  <c r="BU71" i="1"/>
  <c r="BW71" i="1"/>
  <c r="BX71" i="1" s="1"/>
  <c r="BU138" i="1"/>
  <c r="BW138" i="1"/>
  <c r="BX138" i="1" s="1"/>
  <c r="BU78" i="1"/>
  <c r="BW78" i="1"/>
  <c r="BX78" i="1" s="1"/>
  <c r="BU134" i="1"/>
  <c r="BW134" i="1"/>
  <c r="BX134" i="1" s="1"/>
  <c r="BU126" i="1"/>
  <c r="BW126" i="1"/>
  <c r="BX126" i="1" s="1"/>
  <c r="DY327" i="1"/>
  <c r="EA327" i="1"/>
  <c r="EB327" i="1" s="1"/>
  <c r="DY297" i="1"/>
  <c r="EA297" i="1"/>
  <c r="EB297" i="1" s="1"/>
  <c r="DY17" i="1"/>
  <c r="EA17" i="1"/>
  <c r="EB17" i="1" s="1"/>
  <c r="DY277" i="1"/>
  <c r="EA277" i="1"/>
  <c r="EB277" i="1" s="1"/>
  <c r="DY216" i="1"/>
  <c r="EA216" i="1"/>
  <c r="EB216" i="1" s="1"/>
  <c r="DY202" i="1"/>
  <c r="EA202" i="1"/>
  <c r="EB202" i="1" s="1"/>
  <c r="DY124" i="1"/>
  <c r="EA124" i="1"/>
  <c r="EB124" i="1" s="1"/>
  <c r="DY312" i="1"/>
  <c r="EA312" i="1"/>
  <c r="EB312" i="1" s="1"/>
  <c r="DY40" i="1"/>
  <c r="EA40" i="1"/>
  <c r="EB40" i="1" s="1"/>
  <c r="BU128" i="1"/>
  <c r="BW128" i="1"/>
  <c r="BX128" i="1" s="1"/>
  <c r="BU104" i="1"/>
  <c r="BW104" i="1"/>
  <c r="BX104" i="1" s="1"/>
  <c r="BU132" i="1"/>
  <c r="BW132" i="1"/>
  <c r="BX132" i="1" s="1"/>
  <c r="BU100" i="1"/>
  <c r="BW100" i="1"/>
  <c r="BX100" i="1" s="1"/>
  <c r="BU122" i="1"/>
  <c r="BW122" i="1"/>
  <c r="BX122" i="1" s="1"/>
  <c r="BU5" i="1"/>
  <c r="BW5" i="1"/>
  <c r="BX5" i="1" s="1"/>
  <c r="BU299" i="1"/>
  <c r="BW299" i="1"/>
  <c r="BX299" i="1" s="1"/>
  <c r="BU118" i="1"/>
  <c r="BW118" i="1"/>
  <c r="BX118" i="1" s="1"/>
  <c r="BU338" i="1"/>
  <c r="BW338" i="1"/>
  <c r="BX338" i="1" s="1"/>
  <c r="BU110" i="1"/>
  <c r="BW110" i="1"/>
  <c r="BX110" i="1" s="1"/>
  <c r="DY335" i="1"/>
  <c r="EA335" i="1"/>
  <c r="EB335" i="1" s="1"/>
  <c r="DY239" i="1"/>
  <c r="EA239" i="1"/>
  <c r="EB239" i="1" s="1"/>
  <c r="DY217" i="1"/>
  <c r="EA217" i="1"/>
  <c r="EB217" i="1" s="1"/>
  <c r="DY49" i="1"/>
  <c r="EA49" i="1"/>
  <c r="EB49" i="1" s="1"/>
  <c r="DY141" i="1"/>
  <c r="EA141" i="1"/>
  <c r="EB141" i="1" s="1"/>
  <c r="DY64" i="1"/>
  <c r="EA64" i="1"/>
  <c r="EB64" i="1" s="1"/>
  <c r="DY16" i="1"/>
  <c r="EA16" i="1"/>
  <c r="EB16" i="1" s="1"/>
  <c r="BU352" i="1"/>
  <c r="BW352" i="1"/>
  <c r="BX352" i="1" s="1"/>
  <c r="BU120" i="1"/>
  <c r="BW120" i="1"/>
  <c r="BX120" i="1" s="1"/>
  <c r="BU96" i="1"/>
  <c r="BW96" i="1"/>
  <c r="BX96" i="1" s="1"/>
  <c r="BU124" i="1"/>
  <c r="BW124" i="1"/>
  <c r="BX124" i="1" s="1"/>
  <c r="BU92" i="1"/>
  <c r="BW92" i="1"/>
  <c r="BX92" i="1" s="1"/>
  <c r="BU106" i="1"/>
  <c r="BW106" i="1"/>
  <c r="BX106" i="1" s="1"/>
  <c r="BU348" i="1"/>
  <c r="BW348" i="1"/>
  <c r="BX348" i="1" s="1"/>
  <c r="BU102" i="1"/>
  <c r="BW102" i="1"/>
  <c r="BX102" i="1" s="1"/>
  <c r="BU72" i="1"/>
  <c r="BW72" i="1"/>
  <c r="BX72" i="1" s="1"/>
  <c r="BU252" i="1"/>
  <c r="BW252" i="1"/>
  <c r="BX252" i="1" s="1"/>
  <c r="BU94" i="1"/>
  <c r="BW94" i="1"/>
  <c r="BX94" i="1" s="1"/>
  <c r="DY121" i="1"/>
  <c r="EA121" i="1"/>
  <c r="EB121" i="1" s="1"/>
  <c r="DY68" i="1"/>
  <c r="EA68" i="1"/>
  <c r="EB68" i="1" s="1"/>
  <c r="DY296" i="1"/>
  <c r="EA296" i="1"/>
  <c r="EB296" i="1" s="1"/>
  <c r="DY205" i="1"/>
  <c r="EA205" i="1"/>
  <c r="EB205" i="1" s="1"/>
  <c r="DY120" i="1"/>
  <c r="EA120" i="1"/>
  <c r="EB120" i="1" s="1"/>
  <c r="DY101" i="1"/>
  <c r="EA101" i="1"/>
  <c r="EB101" i="1" s="1"/>
  <c r="DY95" i="1"/>
  <c r="EA95" i="1"/>
  <c r="EB95" i="1" s="1"/>
  <c r="DC95" i="1"/>
  <c r="BU112" i="1"/>
  <c r="BW112" i="1"/>
  <c r="BX112" i="1" s="1"/>
  <c r="BU88" i="1"/>
  <c r="BW88" i="1"/>
  <c r="BX88" i="1" s="1"/>
  <c r="BU116" i="1"/>
  <c r="BW116" i="1"/>
  <c r="BX116" i="1" s="1"/>
  <c r="BU334" i="1"/>
  <c r="BW334" i="1"/>
  <c r="BX334" i="1" s="1"/>
  <c r="BU90" i="1"/>
  <c r="BW90" i="1"/>
  <c r="BX90" i="1" s="1"/>
  <c r="BU86" i="1"/>
  <c r="BW86" i="1"/>
  <c r="BX86" i="1" s="1"/>
  <c r="BU80" i="1"/>
  <c r="BW80" i="1"/>
  <c r="BX80" i="1" s="1"/>
  <c r="DY116" i="1"/>
  <c r="EA116" i="1"/>
  <c r="EB116" i="1" s="1"/>
  <c r="DY276" i="1"/>
  <c r="EA276" i="1"/>
  <c r="EB276" i="1" s="1"/>
  <c r="DY233" i="1"/>
  <c r="EA233" i="1"/>
  <c r="EB233" i="1" s="1"/>
  <c r="DY113" i="1"/>
  <c r="EA113" i="1"/>
  <c r="EB113" i="1" s="1"/>
  <c r="DY83" i="1"/>
  <c r="EA83" i="1"/>
  <c r="EB83" i="1" s="1"/>
  <c r="DY137" i="1"/>
  <c r="EA137" i="1"/>
  <c r="EB137" i="1" s="1"/>
  <c r="DC69" i="1"/>
  <c r="H1352" i="9"/>
  <c r="H1321" i="9"/>
  <c r="H1337" i="9"/>
  <c r="H1315" i="9"/>
  <c r="K1315" i="9" s="1"/>
  <c r="L1315" i="9" s="1"/>
  <c r="M1315" i="9" s="1"/>
  <c r="H1381" i="9"/>
  <c r="H1397" i="9"/>
  <c r="H1445" i="9"/>
  <c r="H1461" i="9"/>
  <c r="H1414" i="9"/>
  <c r="H1430" i="9"/>
  <c r="H1379" i="9"/>
  <c r="H1395" i="9"/>
  <c r="H1443" i="9"/>
  <c r="H1459" i="9"/>
  <c r="H1408" i="9"/>
  <c r="K1408" i="9" s="1"/>
  <c r="L1408" i="9" s="1"/>
  <c r="M1408" i="9" s="1"/>
  <c r="H1424" i="9"/>
  <c r="P1424" i="9" s="1"/>
  <c r="F1470" i="9"/>
  <c r="F1466" i="9"/>
  <c r="F1462" i="9"/>
  <c r="H1462" i="9" s="1"/>
  <c r="F1458" i="9"/>
  <c r="F1454" i="9"/>
  <c r="F1450" i="9"/>
  <c r="F1446" i="9"/>
  <c r="H1446" i="9" s="1"/>
  <c r="F1442" i="9"/>
  <c r="F1438" i="9"/>
  <c r="F1434" i="9"/>
  <c r="F1430" i="9"/>
  <c r="F1426" i="9"/>
  <c r="F1422" i="9"/>
  <c r="F1418" i="9"/>
  <c r="F1414" i="9"/>
  <c r="F1410" i="9"/>
  <c r="F1406" i="9"/>
  <c r="F1402" i="9"/>
  <c r="F1398" i="9"/>
  <c r="H1398" i="9" s="1"/>
  <c r="F1394" i="9"/>
  <c r="F1390" i="9"/>
  <c r="F1386" i="9"/>
  <c r="F1382" i="9"/>
  <c r="H1382" i="9" s="1"/>
  <c r="F1378" i="9"/>
  <c r="F1469" i="9"/>
  <c r="F1465" i="9"/>
  <c r="F1461" i="9"/>
  <c r="F1457" i="9"/>
  <c r="F1453" i="9"/>
  <c r="F1449" i="9"/>
  <c r="F1445" i="9"/>
  <c r="F1441" i="9"/>
  <c r="F1437" i="9"/>
  <c r="F1433" i="9"/>
  <c r="F1429" i="9"/>
  <c r="H1429" i="9" s="1"/>
  <c r="F1425" i="9"/>
  <c r="F1421" i="9"/>
  <c r="F1417" i="9"/>
  <c r="F1413" i="9"/>
  <c r="H1413" i="9" s="1"/>
  <c r="F1409" i="9"/>
  <c r="F1405" i="9"/>
  <c r="F1401" i="9"/>
  <c r="F1397" i="9"/>
  <c r="F1393" i="9"/>
  <c r="F1389" i="9"/>
  <c r="F1385" i="9"/>
  <c r="F1381" i="9"/>
  <c r="F1377" i="9"/>
  <c r="F1468" i="9"/>
  <c r="F1464" i="9"/>
  <c r="F1460" i="9"/>
  <c r="F1456" i="9"/>
  <c r="H1456" i="9" s="1"/>
  <c r="F1452" i="9"/>
  <c r="F1448" i="9"/>
  <c r="F1444" i="9"/>
  <c r="F1440" i="9"/>
  <c r="H1440" i="9" s="1"/>
  <c r="F1436" i="9"/>
  <c r="F1432" i="9"/>
  <c r="F1428" i="9"/>
  <c r="F1424" i="9"/>
  <c r="F1420" i="9"/>
  <c r="F1416" i="9"/>
  <c r="F1412" i="9"/>
  <c r="F1408" i="9"/>
  <c r="F1404" i="9"/>
  <c r="F1400" i="9"/>
  <c r="F1396" i="9"/>
  <c r="F1392" i="9"/>
  <c r="H1392" i="9" s="1"/>
  <c r="F1388" i="9"/>
  <c r="F1384" i="9"/>
  <c r="F1380" i="9"/>
  <c r="F1376" i="9"/>
  <c r="H1376" i="9" s="1"/>
  <c r="F1471" i="9"/>
  <c r="F1467" i="9"/>
  <c r="F1463" i="9"/>
  <c r="F1459" i="9"/>
  <c r="F1455" i="9"/>
  <c r="F1451" i="9"/>
  <c r="F1447" i="9"/>
  <c r="F1443" i="9"/>
  <c r="F1439" i="9"/>
  <c r="F1435" i="9"/>
  <c r="F1431" i="9"/>
  <c r="F1427" i="9"/>
  <c r="H1427" i="9" s="1"/>
  <c r="F1423" i="9"/>
  <c r="F1419" i="9"/>
  <c r="F1415" i="9"/>
  <c r="F1411" i="9"/>
  <c r="H1411" i="9" s="1"/>
  <c r="F1407" i="9"/>
  <c r="F1403" i="9"/>
  <c r="F1399" i="9"/>
  <c r="F1395" i="9"/>
  <c r="F1391" i="9"/>
  <c r="F1387" i="9"/>
  <c r="F1383" i="9"/>
  <c r="F1379" i="9"/>
  <c r="F1375" i="9"/>
  <c r="F1373" i="9"/>
  <c r="F1369" i="9"/>
  <c r="H1369" i="9" s="1"/>
  <c r="F1365" i="9"/>
  <c r="F1361" i="9"/>
  <c r="F1357" i="9"/>
  <c r="F1353" i="9"/>
  <c r="H1353" i="9" s="1"/>
  <c r="F1349" i="9"/>
  <c r="F1345" i="9"/>
  <c r="F1341" i="9"/>
  <c r="F1337" i="9"/>
  <c r="F1333" i="9"/>
  <c r="F1329" i="9"/>
  <c r="F1325" i="9"/>
  <c r="F1321" i="9"/>
  <c r="F1317" i="9"/>
  <c r="F1313" i="9"/>
  <c r="F1309" i="9"/>
  <c r="F1305" i="9"/>
  <c r="H1305" i="9" s="1"/>
  <c r="F1301" i="9"/>
  <c r="F1297" i="9"/>
  <c r="F1293" i="9"/>
  <c r="F1289" i="9"/>
  <c r="H1289" i="9" s="1"/>
  <c r="F1285" i="9"/>
  <c r="F1281" i="9"/>
  <c r="F1372" i="9"/>
  <c r="F1368" i="9"/>
  <c r="H1368" i="9" s="1"/>
  <c r="F1364" i="9"/>
  <c r="F1360" i="9"/>
  <c r="F1356" i="9"/>
  <c r="F1352" i="9"/>
  <c r="F1348" i="9"/>
  <c r="F1344" i="9"/>
  <c r="F1340" i="9"/>
  <c r="F1336" i="9"/>
  <c r="H1336" i="9" s="1"/>
  <c r="F1332" i="9"/>
  <c r="F1328" i="9"/>
  <c r="F1324" i="9"/>
  <c r="F1320" i="9"/>
  <c r="H1320" i="9" s="1"/>
  <c r="F1316" i="9"/>
  <c r="F1312" i="9"/>
  <c r="F1308" i="9"/>
  <c r="F1304" i="9"/>
  <c r="H1304" i="9" s="1"/>
  <c r="F1300" i="9"/>
  <c r="F1296" i="9"/>
  <c r="F1292" i="9"/>
  <c r="F1288" i="9"/>
  <c r="H1288" i="9" s="1"/>
  <c r="F1284" i="9"/>
  <c r="F1280" i="9"/>
  <c r="F1371" i="9"/>
  <c r="F1367" i="9"/>
  <c r="F1363" i="9"/>
  <c r="H1363" i="9" s="1"/>
  <c r="F1359" i="9"/>
  <c r="F1355" i="9"/>
  <c r="F1351" i="9"/>
  <c r="F1347" i="9"/>
  <c r="H1347" i="9" s="1"/>
  <c r="F1343" i="9"/>
  <c r="F1339" i="9"/>
  <c r="F1335" i="9"/>
  <c r="F1331" i="9"/>
  <c r="H1331" i="9" s="1"/>
  <c r="F1327" i="9"/>
  <c r="F1323" i="9"/>
  <c r="F1319" i="9"/>
  <c r="F1315" i="9"/>
  <c r="F1311" i="9"/>
  <c r="F1307" i="9"/>
  <c r="F1303" i="9"/>
  <c r="F1299" i="9"/>
  <c r="H1299" i="9" s="1"/>
  <c r="F1295" i="9"/>
  <c r="F1291" i="9"/>
  <c r="F1287" i="9"/>
  <c r="F1283" i="9"/>
  <c r="H1283" i="9" s="1"/>
  <c r="F1279" i="9"/>
  <c r="F1374" i="9"/>
  <c r="F1370" i="9"/>
  <c r="F1366" i="9"/>
  <c r="H1366" i="9" s="1"/>
  <c r="F1362" i="9"/>
  <c r="F1358" i="9"/>
  <c r="F1354" i="9"/>
  <c r="F1350" i="9"/>
  <c r="H1350" i="9" s="1"/>
  <c r="F1346" i="9"/>
  <c r="F1342" i="9"/>
  <c r="F1338" i="9"/>
  <c r="F1334" i="9"/>
  <c r="H1334" i="9" s="1"/>
  <c r="F1330" i="9"/>
  <c r="F1326" i="9"/>
  <c r="F1322" i="9"/>
  <c r="F1318" i="9"/>
  <c r="H1318" i="9" s="1"/>
  <c r="F1314" i="9"/>
  <c r="F1310" i="9"/>
  <c r="F1306" i="9"/>
  <c r="F1302" i="9"/>
  <c r="H1302" i="9" s="1"/>
  <c r="F1298" i="9"/>
  <c r="F1294" i="9"/>
  <c r="F1290" i="9"/>
  <c r="F1286" i="9"/>
  <c r="H1286" i="9" s="1"/>
  <c r="F1282" i="9"/>
  <c r="F1278" i="9"/>
  <c r="F1277" i="9"/>
  <c r="F1273" i="9"/>
  <c r="H1273" i="9" s="1"/>
  <c r="F1269" i="9"/>
  <c r="F1265" i="9"/>
  <c r="F1261" i="9"/>
  <c r="F1257" i="9"/>
  <c r="H1257" i="9" s="1"/>
  <c r="F1253" i="9"/>
  <c r="F1249" i="9"/>
  <c r="F1245" i="9"/>
  <c r="F1241" i="9"/>
  <c r="H1241" i="9" s="1"/>
  <c r="F1237" i="9"/>
  <c r="F1233" i="9"/>
  <c r="F1229" i="9"/>
  <c r="F1225" i="9"/>
  <c r="H1225" i="9" s="1"/>
  <c r="F1221" i="9"/>
  <c r="F1217" i="9"/>
  <c r="F1213" i="9"/>
  <c r="F1209" i="9"/>
  <c r="H1209" i="9" s="1"/>
  <c r="F1205" i="9"/>
  <c r="F1201" i="9"/>
  <c r="F1197" i="9"/>
  <c r="F1193" i="9"/>
  <c r="H1193" i="9" s="1"/>
  <c r="F1189" i="9"/>
  <c r="F1185" i="9"/>
  <c r="F1181" i="9"/>
  <c r="F1177" i="9"/>
  <c r="H1177" i="9" s="1"/>
  <c r="F1173" i="9"/>
  <c r="F1169" i="9"/>
  <c r="F1165" i="9"/>
  <c r="F1161" i="9"/>
  <c r="H1161" i="9" s="1"/>
  <c r="F1157" i="9"/>
  <c r="F1153" i="9"/>
  <c r="F1149" i="9"/>
  <c r="F1145" i="9"/>
  <c r="H1145" i="9" s="1"/>
  <c r="F1141" i="9"/>
  <c r="F1137" i="9"/>
  <c r="F1133" i="9"/>
  <c r="F1129" i="9"/>
  <c r="H1129" i="9" s="1"/>
  <c r="F1125" i="9"/>
  <c r="F1121" i="9"/>
  <c r="F1117" i="9"/>
  <c r="F1113" i="9"/>
  <c r="H1113" i="9" s="1"/>
  <c r="F1105" i="9"/>
  <c r="F1103" i="9"/>
  <c r="F1101" i="9"/>
  <c r="F1099" i="9"/>
  <c r="H1099" i="9" s="1"/>
  <c r="F1097" i="9"/>
  <c r="F1095" i="9"/>
  <c r="F1093" i="9"/>
  <c r="F1091" i="9"/>
  <c r="H1091" i="9" s="1"/>
  <c r="F1089" i="9"/>
  <c r="F1087" i="9"/>
  <c r="F1085" i="9"/>
  <c r="F1083" i="9"/>
  <c r="H1083" i="9" s="1"/>
  <c r="F1276" i="9"/>
  <c r="F1272" i="9"/>
  <c r="F1268" i="9"/>
  <c r="F1264" i="9"/>
  <c r="H1264" i="9" s="1"/>
  <c r="F1260" i="9"/>
  <c r="F1256" i="9"/>
  <c r="F1252" i="9"/>
  <c r="F1248" i="9"/>
  <c r="H1248" i="9" s="1"/>
  <c r="F1244" i="9"/>
  <c r="F1240" i="9"/>
  <c r="F1236" i="9"/>
  <c r="F1232" i="9"/>
  <c r="H1232" i="9" s="1"/>
  <c r="F1228" i="9"/>
  <c r="F1224" i="9"/>
  <c r="F1220" i="9"/>
  <c r="F1216" i="9"/>
  <c r="H1216" i="9" s="1"/>
  <c r="F1212" i="9"/>
  <c r="F1208" i="9"/>
  <c r="F1204" i="9"/>
  <c r="F1200" i="9"/>
  <c r="H1200" i="9" s="1"/>
  <c r="F1196" i="9"/>
  <c r="F1192" i="9"/>
  <c r="F1188" i="9"/>
  <c r="F1184" i="9"/>
  <c r="H1184" i="9" s="1"/>
  <c r="F1180" i="9"/>
  <c r="F1176" i="9"/>
  <c r="F1172" i="9"/>
  <c r="F1168" i="9"/>
  <c r="H1168" i="9" s="1"/>
  <c r="F1164" i="9"/>
  <c r="F1160" i="9"/>
  <c r="F1156" i="9"/>
  <c r="F1152" i="9"/>
  <c r="H1152" i="9" s="1"/>
  <c r="F1148" i="9"/>
  <c r="F1144" i="9"/>
  <c r="F1140" i="9"/>
  <c r="F1136" i="9"/>
  <c r="H1136" i="9" s="1"/>
  <c r="F1132" i="9"/>
  <c r="F1128" i="9"/>
  <c r="F1124" i="9"/>
  <c r="F1120" i="9"/>
  <c r="H1120" i="9" s="1"/>
  <c r="F1116" i="9"/>
  <c r="F1112" i="9"/>
  <c r="F1275" i="9"/>
  <c r="F1271" i="9"/>
  <c r="H1271" i="9" s="1"/>
  <c r="F1267" i="9"/>
  <c r="F1263" i="9"/>
  <c r="F1259" i="9"/>
  <c r="F1255" i="9"/>
  <c r="H1255" i="9" s="1"/>
  <c r="F1251" i="9"/>
  <c r="F1247" i="9"/>
  <c r="F1243" i="9"/>
  <c r="F1239" i="9"/>
  <c r="H1239" i="9" s="1"/>
  <c r="F1235" i="9"/>
  <c r="F1231" i="9"/>
  <c r="F1227" i="9"/>
  <c r="F1223" i="9"/>
  <c r="H1223" i="9" s="1"/>
  <c r="F1219" i="9"/>
  <c r="F1215" i="9"/>
  <c r="F1211" i="9"/>
  <c r="F1207" i="9"/>
  <c r="H1207" i="9" s="1"/>
  <c r="F1203" i="9"/>
  <c r="F1199" i="9"/>
  <c r="F1195" i="9"/>
  <c r="F1191" i="9"/>
  <c r="H1191" i="9" s="1"/>
  <c r="F1187" i="9"/>
  <c r="F1183" i="9"/>
  <c r="F1179" i="9"/>
  <c r="F1175" i="9"/>
  <c r="H1175" i="9" s="1"/>
  <c r="F1171" i="9"/>
  <c r="F1167" i="9"/>
  <c r="F1163" i="9"/>
  <c r="F1159" i="9"/>
  <c r="H1159" i="9" s="1"/>
  <c r="F1155" i="9"/>
  <c r="F1151" i="9"/>
  <c r="F1147" i="9"/>
  <c r="F1143" i="9"/>
  <c r="H1143" i="9" s="1"/>
  <c r="F1139" i="9"/>
  <c r="F1135" i="9"/>
  <c r="F1131" i="9"/>
  <c r="F1127" i="9"/>
  <c r="H1127" i="9" s="1"/>
  <c r="F1123" i="9"/>
  <c r="F1119" i="9"/>
  <c r="F1115" i="9"/>
  <c r="F1111" i="9"/>
  <c r="H1111" i="9" s="1"/>
  <c r="F1106" i="9"/>
  <c r="F1104" i="9"/>
  <c r="F1102" i="9"/>
  <c r="F1100" i="9"/>
  <c r="H1100" i="9" s="1"/>
  <c r="F1098" i="9"/>
  <c r="F1096" i="9"/>
  <c r="F1094" i="9"/>
  <c r="F1092" i="9"/>
  <c r="H1092" i="9" s="1"/>
  <c r="F1090" i="9"/>
  <c r="F1088" i="9"/>
  <c r="F1086" i="9"/>
  <c r="F1084" i="9"/>
  <c r="H1084" i="9" s="1"/>
  <c r="F1082" i="9"/>
  <c r="F1274" i="9"/>
  <c r="F1270" i="9"/>
  <c r="F1266" i="9"/>
  <c r="H1266" i="9" s="1"/>
  <c r="F1262" i="9"/>
  <c r="F1258" i="9"/>
  <c r="F1254" i="9"/>
  <c r="F1250" i="9"/>
  <c r="H1250" i="9" s="1"/>
  <c r="F1246" i="9"/>
  <c r="F1242" i="9"/>
  <c r="F1238" i="9"/>
  <c r="F1234" i="9"/>
  <c r="H1234" i="9" s="1"/>
  <c r="F1230" i="9"/>
  <c r="F1226" i="9"/>
  <c r="F1222" i="9"/>
  <c r="F1218" i="9"/>
  <c r="H1218" i="9" s="1"/>
  <c r="F1214" i="9"/>
  <c r="F1210" i="9"/>
  <c r="F1206" i="9"/>
  <c r="F1202" i="9"/>
  <c r="H1202" i="9" s="1"/>
  <c r="F1198" i="9"/>
  <c r="F1194" i="9"/>
  <c r="F1190" i="9"/>
  <c r="F1186" i="9"/>
  <c r="H1186" i="9" s="1"/>
  <c r="F1182" i="9"/>
  <c r="F1178" i="9"/>
  <c r="F1174" i="9"/>
  <c r="F1170" i="9"/>
  <c r="H1170" i="9" s="1"/>
  <c r="F1166" i="9"/>
  <c r="F1162" i="9"/>
  <c r="F1158" i="9"/>
  <c r="F1154" i="9"/>
  <c r="H1154" i="9" s="1"/>
  <c r="F1150" i="9"/>
  <c r="F1146" i="9"/>
  <c r="F1142" i="9"/>
  <c r="F1138" i="9"/>
  <c r="H1138" i="9" s="1"/>
  <c r="F1134" i="9"/>
  <c r="F1130" i="9"/>
  <c r="F1126" i="9"/>
  <c r="F1122" i="9"/>
  <c r="H1122" i="9" s="1"/>
  <c r="F1118" i="9"/>
  <c r="F1114" i="9"/>
  <c r="F1081" i="9"/>
  <c r="H1081" i="9" s="1"/>
  <c r="F1079" i="9"/>
  <c r="F1077" i="9"/>
  <c r="F1075" i="9"/>
  <c r="F1073" i="9"/>
  <c r="H1073" i="9" s="1"/>
  <c r="F1071" i="9"/>
  <c r="F1069" i="9"/>
  <c r="F1067" i="9"/>
  <c r="F1065" i="9"/>
  <c r="H1065" i="9" s="1"/>
  <c r="F1063" i="9"/>
  <c r="F1061" i="9"/>
  <c r="F1059" i="9"/>
  <c r="F1057" i="9"/>
  <c r="H1057" i="9" s="1"/>
  <c r="F1055" i="9"/>
  <c r="F1053" i="9"/>
  <c r="F1051" i="9"/>
  <c r="F1049" i="9"/>
  <c r="H1049" i="9" s="1"/>
  <c r="F1047" i="9"/>
  <c r="F1045" i="9"/>
  <c r="F1043" i="9"/>
  <c r="F1041" i="9"/>
  <c r="H1041" i="9" s="1"/>
  <c r="F1039" i="9"/>
  <c r="F1037" i="9"/>
  <c r="F1035" i="9"/>
  <c r="F1033" i="9"/>
  <c r="H1033" i="9" s="1"/>
  <c r="F1031" i="9"/>
  <c r="F1029" i="9"/>
  <c r="F1027" i="9"/>
  <c r="F1025" i="9"/>
  <c r="H1025" i="9" s="1"/>
  <c r="F1023" i="9"/>
  <c r="F1021" i="9"/>
  <c r="F1019" i="9"/>
  <c r="F1017" i="9"/>
  <c r="H1017" i="9" s="1"/>
  <c r="F1015" i="9"/>
  <c r="F1013" i="9"/>
  <c r="F1011" i="9"/>
  <c r="F1009" i="9"/>
  <c r="H1009" i="9" s="1"/>
  <c r="F1007" i="9"/>
  <c r="F1005" i="9"/>
  <c r="F1003" i="9"/>
  <c r="F1001" i="9"/>
  <c r="H1001" i="9" s="1"/>
  <c r="F999" i="9"/>
  <c r="F997" i="9"/>
  <c r="F995" i="9"/>
  <c r="F993" i="9"/>
  <c r="H993" i="9" s="1"/>
  <c r="F991" i="9"/>
  <c r="F989" i="9"/>
  <c r="F987" i="9"/>
  <c r="F985" i="9"/>
  <c r="H985" i="9" s="1"/>
  <c r="F983" i="9"/>
  <c r="F981" i="9"/>
  <c r="F979" i="9"/>
  <c r="F977" i="9"/>
  <c r="H977" i="9" s="1"/>
  <c r="F975" i="9"/>
  <c r="F973" i="9"/>
  <c r="F971" i="9"/>
  <c r="F969" i="9"/>
  <c r="H969" i="9" s="1"/>
  <c r="F967" i="9"/>
  <c r="F965" i="9"/>
  <c r="F963" i="9"/>
  <c r="F961" i="9"/>
  <c r="H961" i="9" s="1"/>
  <c r="F959" i="9"/>
  <c r="F957" i="9"/>
  <c r="F955" i="9"/>
  <c r="F953" i="9"/>
  <c r="H953" i="9" s="1"/>
  <c r="F951" i="9"/>
  <c r="F949" i="9"/>
  <c r="F947" i="9"/>
  <c r="F945" i="9"/>
  <c r="H945" i="9" s="1"/>
  <c r="F943" i="9"/>
  <c r="F941" i="9"/>
  <c r="F939" i="9"/>
  <c r="F937" i="9"/>
  <c r="H937" i="9" s="1"/>
  <c r="F935" i="9"/>
  <c r="F933" i="9"/>
  <c r="F931" i="9"/>
  <c r="F929" i="9"/>
  <c r="H929" i="9" s="1"/>
  <c r="F927" i="9"/>
  <c r="F925" i="9"/>
  <c r="F923" i="9"/>
  <c r="F921" i="9"/>
  <c r="H921" i="9" s="1"/>
  <c r="F919" i="9"/>
  <c r="F917" i="9"/>
  <c r="F915" i="9"/>
  <c r="F913" i="9"/>
  <c r="H913" i="9" s="1"/>
  <c r="F1080" i="9"/>
  <c r="F1078" i="9"/>
  <c r="H1078" i="9" s="1"/>
  <c r="F1076" i="9"/>
  <c r="F1074" i="9"/>
  <c r="F1072" i="9"/>
  <c r="F1070" i="9"/>
  <c r="H1070" i="9" s="1"/>
  <c r="F1068" i="9"/>
  <c r="F1066" i="9"/>
  <c r="F1064" i="9"/>
  <c r="F1062" i="9"/>
  <c r="H1062" i="9" s="1"/>
  <c r="F1060" i="9"/>
  <c r="F1058" i="9"/>
  <c r="F1056" i="9"/>
  <c r="F1054" i="9"/>
  <c r="H1054" i="9" s="1"/>
  <c r="F1052" i="9"/>
  <c r="F1050" i="9"/>
  <c r="F1048" i="9"/>
  <c r="F1046" i="9"/>
  <c r="H1046" i="9" s="1"/>
  <c r="F1044" i="9"/>
  <c r="F1042" i="9"/>
  <c r="F1040" i="9"/>
  <c r="F1038" i="9"/>
  <c r="H1038" i="9" s="1"/>
  <c r="F1036" i="9"/>
  <c r="F1034" i="9"/>
  <c r="F1032" i="9"/>
  <c r="F1030" i="9"/>
  <c r="H1030" i="9" s="1"/>
  <c r="F1028" i="9"/>
  <c r="F1026" i="9"/>
  <c r="F1024" i="9"/>
  <c r="F1022" i="9"/>
  <c r="H1022" i="9" s="1"/>
  <c r="F1020" i="9"/>
  <c r="F1018" i="9"/>
  <c r="F1016" i="9"/>
  <c r="F1014" i="9"/>
  <c r="H1014" i="9" s="1"/>
  <c r="F1012" i="9"/>
  <c r="F1010" i="9"/>
  <c r="F1008" i="9"/>
  <c r="F1006" i="9"/>
  <c r="H1006" i="9" s="1"/>
  <c r="F1004" i="9"/>
  <c r="F1002" i="9"/>
  <c r="F1000" i="9"/>
  <c r="F998" i="9"/>
  <c r="H998" i="9" s="1"/>
  <c r="F996" i="9"/>
  <c r="F994" i="9"/>
  <c r="F992" i="9"/>
  <c r="F990" i="9"/>
  <c r="H990" i="9" s="1"/>
  <c r="F988" i="9"/>
  <c r="F986" i="9"/>
  <c r="F984" i="9"/>
  <c r="F982" i="9"/>
  <c r="H982" i="9" s="1"/>
  <c r="F980" i="9"/>
  <c r="F978" i="9"/>
  <c r="F976" i="9"/>
  <c r="F974" i="9"/>
  <c r="H974" i="9" s="1"/>
  <c r="F972" i="9"/>
  <c r="F970" i="9"/>
  <c r="F968" i="9"/>
  <c r="F966" i="9"/>
  <c r="H966" i="9" s="1"/>
  <c r="F964" i="9"/>
  <c r="F962" i="9"/>
  <c r="F960" i="9"/>
  <c r="F958" i="9"/>
  <c r="H958" i="9" s="1"/>
  <c r="F956" i="9"/>
  <c r="F954" i="9"/>
  <c r="F952" i="9"/>
  <c r="F950" i="9"/>
  <c r="H950" i="9" s="1"/>
  <c r="F948" i="9"/>
  <c r="F946" i="9"/>
  <c r="F944" i="9"/>
  <c r="F942" i="9"/>
  <c r="H942" i="9" s="1"/>
  <c r="F940" i="9"/>
  <c r="F938" i="9"/>
  <c r="F936" i="9"/>
  <c r="F934" i="9"/>
  <c r="H934" i="9" s="1"/>
  <c r="F932" i="9"/>
  <c r="F930" i="9"/>
  <c r="F928" i="9"/>
  <c r="F926" i="9"/>
  <c r="H926" i="9" s="1"/>
  <c r="F924" i="9"/>
  <c r="F922" i="9"/>
  <c r="F920" i="9"/>
  <c r="F918" i="9"/>
  <c r="H918" i="9" s="1"/>
  <c r="F916" i="9"/>
  <c r="F914" i="9"/>
  <c r="F912" i="9"/>
  <c r="F910" i="9"/>
  <c r="H910" i="9" s="1"/>
  <c r="F908" i="9"/>
  <c r="F906" i="9"/>
  <c r="F904" i="9"/>
  <c r="F902" i="9"/>
  <c r="H902" i="9" s="1"/>
  <c r="F900" i="9"/>
  <c r="F898" i="9"/>
  <c r="F896" i="9"/>
  <c r="F894" i="9"/>
  <c r="H894" i="9" s="1"/>
  <c r="F892" i="9"/>
  <c r="F890" i="9"/>
  <c r="F888" i="9"/>
  <c r="F886" i="9"/>
  <c r="H886" i="9" s="1"/>
  <c r="F884" i="9"/>
  <c r="F882" i="9"/>
  <c r="F880" i="9"/>
  <c r="F878" i="9"/>
  <c r="H878" i="9" s="1"/>
  <c r="F876" i="9"/>
  <c r="F874" i="9"/>
  <c r="F872" i="9"/>
  <c r="F870" i="9"/>
  <c r="H870" i="9" s="1"/>
  <c r="F868" i="9"/>
  <c r="F866" i="9"/>
  <c r="F864" i="9"/>
  <c r="F862" i="9"/>
  <c r="H862" i="9" s="1"/>
  <c r="F860" i="9"/>
  <c r="F858" i="9"/>
  <c r="F856" i="9"/>
  <c r="F854" i="9"/>
  <c r="H854" i="9" s="1"/>
  <c r="F852" i="9"/>
  <c r="F850" i="9"/>
  <c r="F848" i="9"/>
  <c r="F846" i="9"/>
  <c r="H846" i="9" s="1"/>
  <c r="F844" i="9"/>
  <c r="F842" i="9"/>
  <c r="F840" i="9"/>
  <c r="F838" i="9"/>
  <c r="H838" i="9" s="1"/>
  <c r="F836" i="9"/>
  <c r="F834" i="9"/>
  <c r="F832" i="9"/>
  <c r="F830" i="9"/>
  <c r="H830" i="9" s="1"/>
  <c r="F828" i="9"/>
  <c r="F826" i="9"/>
  <c r="F824" i="9"/>
  <c r="F822" i="9"/>
  <c r="H822" i="9" s="1"/>
  <c r="F820" i="9"/>
  <c r="F818" i="9"/>
  <c r="F816" i="9"/>
  <c r="F814" i="9"/>
  <c r="H814" i="9" s="1"/>
  <c r="F812" i="9"/>
  <c r="F810" i="9"/>
  <c r="F808" i="9"/>
  <c r="F806" i="9"/>
  <c r="H806" i="9" s="1"/>
  <c r="F804" i="9"/>
  <c r="F803" i="9"/>
  <c r="F801" i="9"/>
  <c r="F799" i="9"/>
  <c r="H799" i="9" s="1"/>
  <c r="F797" i="9"/>
  <c r="F795" i="9"/>
  <c r="F793" i="9"/>
  <c r="F791" i="9"/>
  <c r="H791" i="9" s="1"/>
  <c r="F789" i="9"/>
  <c r="F787" i="9"/>
  <c r="F785" i="9"/>
  <c r="F783" i="9"/>
  <c r="H783" i="9" s="1"/>
  <c r="F781" i="9"/>
  <c r="F779" i="9"/>
  <c r="F777" i="9"/>
  <c r="F775" i="9"/>
  <c r="H775" i="9" s="1"/>
  <c r="F773" i="9"/>
  <c r="F771" i="9"/>
  <c r="F769" i="9"/>
  <c r="F767" i="9"/>
  <c r="H767" i="9" s="1"/>
  <c r="F765" i="9"/>
  <c r="F763" i="9"/>
  <c r="F761" i="9"/>
  <c r="F759" i="9"/>
  <c r="H759" i="9" s="1"/>
  <c r="F757" i="9"/>
  <c r="F755" i="9"/>
  <c r="F753" i="9"/>
  <c r="F748" i="9"/>
  <c r="H748" i="9" s="1"/>
  <c r="F746" i="9"/>
  <c r="F751" i="9"/>
  <c r="F733" i="9"/>
  <c r="F732" i="9"/>
  <c r="H732" i="9" s="1"/>
  <c r="F731" i="9"/>
  <c r="F730" i="9"/>
  <c r="F729" i="9"/>
  <c r="F911" i="9"/>
  <c r="F909" i="9"/>
  <c r="F907" i="9"/>
  <c r="F905" i="9"/>
  <c r="H905" i="9" s="1"/>
  <c r="F903" i="9"/>
  <c r="F901" i="9"/>
  <c r="F899" i="9"/>
  <c r="F897" i="9"/>
  <c r="H897" i="9" s="1"/>
  <c r="F895" i="9"/>
  <c r="F893" i="9"/>
  <c r="F891" i="9"/>
  <c r="F889" i="9"/>
  <c r="H889" i="9" s="1"/>
  <c r="F887" i="9"/>
  <c r="F885" i="9"/>
  <c r="F883" i="9"/>
  <c r="F881" i="9"/>
  <c r="H881" i="9" s="1"/>
  <c r="F879" i="9"/>
  <c r="F877" i="9"/>
  <c r="F875" i="9"/>
  <c r="F873" i="9"/>
  <c r="H873" i="9" s="1"/>
  <c r="F871" i="9"/>
  <c r="F869" i="9"/>
  <c r="F867" i="9"/>
  <c r="F865" i="9"/>
  <c r="H865" i="9" s="1"/>
  <c r="F863" i="9"/>
  <c r="F861" i="9"/>
  <c r="F859" i="9"/>
  <c r="F857" i="9"/>
  <c r="H857" i="9" s="1"/>
  <c r="F855" i="9"/>
  <c r="F853" i="9"/>
  <c r="F851" i="9"/>
  <c r="F849" i="9"/>
  <c r="H849" i="9" s="1"/>
  <c r="F847" i="9"/>
  <c r="F845" i="9"/>
  <c r="F843" i="9"/>
  <c r="F841" i="9"/>
  <c r="H841" i="9" s="1"/>
  <c r="F839" i="9"/>
  <c r="F837" i="9"/>
  <c r="F835" i="9"/>
  <c r="F833" i="9"/>
  <c r="H833" i="9" s="1"/>
  <c r="F831" i="9"/>
  <c r="F829" i="9"/>
  <c r="F827" i="9"/>
  <c r="F825" i="9"/>
  <c r="H825" i="9" s="1"/>
  <c r="F823" i="9"/>
  <c r="F821" i="9"/>
  <c r="F819" i="9"/>
  <c r="F817" i="9"/>
  <c r="H817" i="9" s="1"/>
  <c r="F815" i="9"/>
  <c r="F813" i="9"/>
  <c r="F811" i="9"/>
  <c r="F809" i="9"/>
  <c r="H809" i="9" s="1"/>
  <c r="F807" i="9"/>
  <c r="F805" i="9"/>
  <c r="F802" i="9"/>
  <c r="F800" i="9"/>
  <c r="H800" i="9" s="1"/>
  <c r="F798" i="9"/>
  <c r="F796" i="9"/>
  <c r="F794" i="9"/>
  <c r="F792" i="9"/>
  <c r="H792" i="9" s="1"/>
  <c r="F790" i="9"/>
  <c r="F788" i="9"/>
  <c r="F786" i="9"/>
  <c r="F784" i="9"/>
  <c r="H784" i="9" s="1"/>
  <c r="F782" i="9"/>
  <c r="F780" i="9"/>
  <c r="F778" i="9"/>
  <c r="F776" i="9"/>
  <c r="H776" i="9" s="1"/>
  <c r="F774" i="9"/>
  <c r="F772" i="9"/>
  <c r="F770" i="9"/>
  <c r="F768" i="9"/>
  <c r="H768" i="9" s="1"/>
  <c r="F766" i="9"/>
  <c r="F764" i="9"/>
  <c r="F762" i="9"/>
  <c r="F760" i="9"/>
  <c r="H760" i="9" s="1"/>
  <c r="F758" i="9"/>
  <c r="F756" i="9"/>
  <c r="F754" i="9"/>
  <c r="F752" i="9"/>
  <c r="H752" i="9" s="1"/>
  <c r="F749" i="9"/>
  <c r="F747" i="9"/>
  <c r="F750" i="9"/>
  <c r="F728" i="9"/>
  <c r="H728" i="9" s="1"/>
  <c r="F727" i="9"/>
  <c r="F726" i="9"/>
  <c r="F725" i="9"/>
  <c r="F724" i="9"/>
  <c r="H724" i="9" s="1"/>
  <c r="F723" i="9"/>
  <c r="F722" i="9"/>
  <c r="F721" i="9"/>
  <c r="F720" i="9"/>
  <c r="H720" i="9" s="1"/>
  <c r="F719" i="9"/>
  <c r="F718" i="9"/>
  <c r="F717" i="9"/>
  <c r="F716" i="9"/>
  <c r="H716" i="9" s="1"/>
  <c r="F715" i="9"/>
  <c r="F714" i="9"/>
  <c r="F713" i="9"/>
  <c r="F712" i="9"/>
  <c r="H712" i="9" s="1"/>
  <c r="F711" i="9"/>
  <c r="F710" i="9"/>
  <c r="F709" i="9"/>
  <c r="F708" i="9"/>
  <c r="H708" i="9" s="1"/>
  <c r="F707" i="9"/>
  <c r="F706" i="9"/>
  <c r="F705" i="9"/>
  <c r="F704" i="9"/>
  <c r="H704" i="9" s="1"/>
  <c r="F703" i="9"/>
  <c r="F702" i="9"/>
  <c r="F701" i="9"/>
  <c r="F700" i="9"/>
  <c r="H700" i="9" s="1"/>
  <c r="F699" i="9"/>
  <c r="F698" i="9"/>
  <c r="F697" i="9"/>
  <c r="F696" i="9"/>
  <c r="H696" i="9" s="1"/>
  <c r="F695" i="9"/>
  <c r="F694" i="9"/>
  <c r="F693" i="9"/>
  <c r="F692" i="9"/>
  <c r="H692" i="9" s="1"/>
  <c r="F691" i="9"/>
  <c r="F690" i="9"/>
  <c r="F689" i="9"/>
  <c r="F688" i="9"/>
  <c r="H688" i="9" s="1"/>
  <c r="F687" i="9"/>
  <c r="F686" i="9"/>
  <c r="F685" i="9"/>
  <c r="F684" i="9"/>
  <c r="H684" i="9" s="1"/>
  <c r="F683" i="9"/>
  <c r="F682" i="9"/>
  <c r="F681" i="9"/>
  <c r="F680" i="9"/>
  <c r="H680" i="9" s="1"/>
  <c r="F679" i="9"/>
  <c r="F678" i="9"/>
  <c r="F677" i="9"/>
  <c r="F676" i="9"/>
  <c r="H676" i="9" s="1"/>
  <c r="F675" i="9"/>
  <c r="F674" i="9"/>
  <c r="F673" i="9"/>
  <c r="F672" i="9"/>
  <c r="H672" i="9" s="1"/>
  <c r="F671" i="9"/>
  <c r="F670" i="9"/>
  <c r="F669" i="9"/>
  <c r="F668" i="9"/>
  <c r="H668" i="9" s="1"/>
  <c r="F667" i="9"/>
  <c r="F666" i="9"/>
  <c r="F665" i="9"/>
  <c r="F664" i="9"/>
  <c r="H664" i="9" s="1"/>
  <c r="F663" i="9"/>
  <c r="F662" i="9"/>
  <c r="F661" i="9"/>
  <c r="F660" i="9"/>
  <c r="H660" i="9" s="1"/>
  <c r="F659" i="9"/>
  <c r="F658" i="9"/>
  <c r="F657" i="9"/>
  <c r="F656" i="9"/>
  <c r="H656" i="9" s="1"/>
  <c r="F655" i="9"/>
  <c r="F654" i="9"/>
  <c r="F653" i="9"/>
  <c r="F652" i="9"/>
  <c r="H652" i="9" s="1"/>
  <c r="F651" i="9"/>
  <c r="F650" i="9"/>
  <c r="F649" i="9"/>
  <c r="F648" i="9"/>
  <c r="H648" i="9" s="1"/>
  <c r="F647" i="9"/>
  <c r="F646" i="9"/>
  <c r="F645" i="9"/>
  <c r="F644" i="9"/>
  <c r="H644" i="9" s="1"/>
  <c r="F643" i="9"/>
  <c r="F642" i="9"/>
  <c r="F641" i="9"/>
  <c r="F640" i="9"/>
  <c r="H640" i="9" s="1"/>
  <c r="F639" i="9"/>
  <c r="F638" i="9"/>
  <c r="F637" i="9"/>
  <c r="F636" i="9"/>
  <c r="H636" i="9" s="1"/>
  <c r="F635" i="9"/>
  <c r="F634" i="9"/>
  <c r="F633" i="9"/>
  <c r="F632" i="9"/>
  <c r="H632" i="9" s="1"/>
  <c r="F631" i="9"/>
  <c r="F630" i="9"/>
  <c r="F629" i="9"/>
  <c r="F628" i="9"/>
  <c r="H628" i="9" s="1"/>
  <c r="F627" i="9"/>
  <c r="F626" i="9"/>
  <c r="F625" i="9"/>
  <c r="F624" i="9"/>
  <c r="H624" i="9" s="1"/>
  <c r="F623" i="9"/>
  <c r="F622" i="9"/>
  <c r="F621" i="9"/>
  <c r="F620" i="9"/>
  <c r="H620" i="9" s="1"/>
  <c r="F619" i="9"/>
  <c r="F618" i="9"/>
  <c r="F617" i="9"/>
  <c r="F616" i="9"/>
  <c r="H616" i="9" s="1"/>
  <c r="F615" i="9"/>
  <c r="F614" i="9"/>
  <c r="F613" i="9"/>
  <c r="F612" i="9"/>
  <c r="H612" i="9" s="1"/>
  <c r="F611" i="9"/>
  <c r="F610" i="9"/>
  <c r="F609" i="9"/>
  <c r="F608" i="9"/>
  <c r="H608" i="9" s="1"/>
  <c r="F607" i="9"/>
  <c r="F606" i="9"/>
  <c r="F605" i="9"/>
  <c r="F604" i="9"/>
  <c r="H604" i="9" s="1"/>
  <c r="F603" i="9"/>
  <c r="F602" i="9"/>
  <c r="F601" i="9"/>
  <c r="F600" i="9"/>
  <c r="H600" i="9" s="1"/>
  <c r="F599" i="9"/>
  <c r="F598" i="9"/>
  <c r="F597" i="9"/>
  <c r="F596" i="9"/>
  <c r="H596" i="9" s="1"/>
  <c r="F595" i="9"/>
  <c r="F594" i="9"/>
  <c r="F593" i="9"/>
  <c r="F592" i="9"/>
  <c r="H592" i="9" s="1"/>
  <c r="F591" i="9"/>
  <c r="F590" i="9"/>
  <c r="F589" i="9"/>
  <c r="F588" i="9"/>
  <c r="H588" i="9" s="1"/>
  <c r="F587" i="9"/>
  <c r="F586" i="9"/>
  <c r="F585" i="9"/>
  <c r="F584" i="9"/>
  <c r="H584" i="9" s="1"/>
  <c r="F583" i="9"/>
  <c r="F582" i="9"/>
  <c r="F581" i="9"/>
  <c r="F580" i="9"/>
  <c r="H580" i="9" s="1"/>
  <c r="F579" i="9"/>
  <c r="F578" i="9"/>
  <c r="F577" i="9"/>
  <c r="F576" i="9"/>
  <c r="H576" i="9" s="1"/>
  <c r="F575" i="9"/>
  <c r="F574" i="9"/>
  <c r="F573" i="9"/>
  <c r="F572" i="9"/>
  <c r="H572" i="9" s="1"/>
  <c r="F571" i="9"/>
  <c r="F570" i="9"/>
  <c r="F569" i="9"/>
  <c r="F568" i="9"/>
  <c r="H568" i="9" s="1"/>
  <c r="F567" i="9"/>
  <c r="F566" i="9"/>
  <c r="F565" i="9"/>
  <c r="F564" i="9"/>
  <c r="F563" i="9"/>
  <c r="F562" i="9"/>
  <c r="F561" i="9"/>
  <c r="H561" i="9" s="1"/>
  <c r="F560" i="9"/>
  <c r="F559" i="9"/>
  <c r="H559" i="9" s="1"/>
  <c r="F558" i="9"/>
  <c r="H558" i="9" s="1"/>
  <c r="F557" i="9"/>
  <c r="F556" i="9"/>
  <c r="F555" i="9"/>
  <c r="F554" i="9"/>
  <c r="H554" i="9" s="1"/>
  <c r="F553" i="9"/>
  <c r="F552" i="9"/>
  <c r="F551" i="9"/>
  <c r="F550" i="9"/>
  <c r="H550" i="9" s="1"/>
  <c r="F549" i="9"/>
  <c r="F548" i="9"/>
  <c r="F547" i="9"/>
  <c r="F546" i="9"/>
  <c r="H546" i="9" s="1"/>
  <c r="F545" i="9"/>
  <c r="F544" i="9"/>
  <c r="F543" i="9"/>
  <c r="F542" i="9"/>
  <c r="H542" i="9" s="1"/>
  <c r="F541" i="9"/>
  <c r="F540" i="9"/>
  <c r="F539" i="9"/>
  <c r="F538" i="9"/>
  <c r="H538" i="9" s="1"/>
  <c r="F537" i="9"/>
  <c r="F536" i="9"/>
  <c r="F535" i="9"/>
  <c r="F534" i="9"/>
  <c r="H534" i="9" s="1"/>
  <c r="F533" i="9"/>
  <c r="F532" i="9"/>
  <c r="F531" i="9"/>
  <c r="F530" i="9"/>
  <c r="H530" i="9" s="1"/>
  <c r="F529" i="9"/>
  <c r="F528" i="9"/>
  <c r="F527" i="9"/>
  <c r="F526" i="9"/>
  <c r="H526" i="9" s="1"/>
  <c r="F525" i="9"/>
  <c r="F524" i="9"/>
  <c r="F523" i="9"/>
  <c r="F522" i="9"/>
  <c r="H522" i="9" s="1"/>
  <c r="F521" i="9"/>
  <c r="F520" i="9"/>
  <c r="F519" i="9"/>
  <c r="F518" i="9"/>
  <c r="H518" i="9" s="1"/>
  <c r="F517" i="9"/>
  <c r="F516" i="9"/>
  <c r="F515" i="9"/>
  <c r="F514" i="9"/>
  <c r="H514" i="9" s="1"/>
  <c r="F513" i="9"/>
  <c r="F512" i="9"/>
  <c r="F511" i="9"/>
  <c r="F510" i="9"/>
  <c r="H510" i="9" s="1"/>
  <c r="F509" i="9"/>
  <c r="F508" i="9"/>
  <c r="F507" i="9"/>
  <c r="F506" i="9"/>
  <c r="H506" i="9" s="1"/>
  <c r="F505" i="9"/>
  <c r="F504" i="9"/>
  <c r="F503" i="9"/>
  <c r="F502" i="9"/>
  <c r="H502" i="9" s="1"/>
  <c r="F501" i="9"/>
  <c r="F500" i="9"/>
  <c r="F499" i="9"/>
  <c r="F498" i="9"/>
  <c r="H498" i="9" s="1"/>
  <c r="F497" i="9"/>
  <c r="F496" i="9"/>
  <c r="F495" i="9"/>
  <c r="F494" i="9"/>
  <c r="H494" i="9" s="1"/>
  <c r="F493" i="9"/>
  <c r="F492" i="9"/>
  <c r="F491" i="9"/>
  <c r="F490" i="9"/>
  <c r="H490" i="9" s="1"/>
  <c r="F489" i="9"/>
  <c r="F488" i="9"/>
  <c r="F487" i="9"/>
  <c r="F486" i="9"/>
  <c r="H486" i="9" s="1"/>
  <c r="F485" i="9"/>
  <c r="F484" i="9"/>
  <c r="F483" i="9"/>
  <c r="F482" i="9"/>
  <c r="H482" i="9" s="1"/>
  <c r="F481" i="9"/>
  <c r="F480" i="9"/>
  <c r="F479" i="9"/>
  <c r="F478" i="9"/>
  <c r="H478" i="9" s="1"/>
  <c r="F477" i="9"/>
  <c r="F476" i="9"/>
  <c r="F475" i="9"/>
  <c r="F474" i="9"/>
  <c r="H474" i="9" s="1"/>
  <c r="F473" i="9"/>
  <c r="F472" i="9"/>
  <c r="F471" i="9"/>
  <c r="F470" i="9"/>
  <c r="H470" i="9" s="1"/>
  <c r="F469" i="9"/>
  <c r="F468" i="9"/>
  <c r="F467" i="9"/>
  <c r="F466" i="9"/>
  <c r="H466" i="9" s="1"/>
  <c r="F465" i="9"/>
  <c r="F464" i="9"/>
  <c r="F463" i="9"/>
  <c r="F462" i="9"/>
  <c r="H462" i="9" s="1"/>
  <c r="F461" i="9"/>
  <c r="F460" i="9"/>
  <c r="F459" i="9"/>
  <c r="F458" i="9"/>
  <c r="H458" i="9" s="1"/>
  <c r="F457" i="9"/>
  <c r="F456" i="9"/>
  <c r="F455" i="9"/>
  <c r="F454" i="9"/>
  <c r="H454" i="9" s="1"/>
  <c r="F453" i="9"/>
  <c r="F452" i="9"/>
  <c r="F451" i="9"/>
  <c r="F450" i="9"/>
  <c r="H450" i="9" s="1"/>
  <c r="F449" i="9"/>
  <c r="F448" i="9"/>
  <c r="F447" i="9"/>
  <c r="F446" i="9"/>
  <c r="H446" i="9" s="1"/>
  <c r="F445" i="9"/>
  <c r="F444" i="9"/>
  <c r="F443" i="9"/>
  <c r="F442" i="9"/>
  <c r="H442" i="9" s="1"/>
  <c r="F441" i="9"/>
  <c r="F440" i="9"/>
  <c r="F439" i="9"/>
  <c r="F438" i="9"/>
  <c r="H438" i="9" s="1"/>
  <c r="F437" i="9"/>
  <c r="F436" i="9"/>
  <c r="F435" i="9"/>
  <c r="F434" i="9"/>
  <c r="H434" i="9" s="1"/>
  <c r="F433" i="9"/>
  <c r="F432" i="9"/>
  <c r="F431" i="9"/>
  <c r="F430" i="9"/>
  <c r="H430" i="9" s="1"/>
  <c r="F429" i="9"/>
  <c r="F428" i="9"/>
  <c r="F427" i="9"/>
  <c r="F426" i="9"/>
  <c r="H426" i="9" s="1"/>
  <c r="F425" i="9"/>
  <c r="F424" i="9"/>
  <c r="F423" i="9"/>
  <c r="F422" i="9"/>
  <c r="H422" i="9" s="1"/>
  <c r="F421" i="9"/>
  <c r="F420" i="9"/>
  <c r="F419" i="9"/>
  <c r="F418" i="9"/>
  <c r="H418" i="9" s="1"/>
  <c r="F417" i="9"/>
  <c r="F416" i="9"/>
  <c r="F415" i="9"/>
  <c r="F414" i="9"/>
  <c r="H414" i="9" s="1"/>
  <c r="F413" i="9"/>
  <c r="F412" i="9"/>
  <c r="F411" i="9"/>
  <c r="F410" i="9"/>
  <c r="H410" i="9" s="1"/>
  <c r="F409" i="9"/>
  <c r="F408" i="9"/>
  <c r="F407" i="9"/>
  <c r="F406" i="9"/>
  <c r="H406" i="9" s="1"/>
  <c r="F405" i="9"/>
  <c r="F404" i="9"/>
  <c r="F403" i="9"/>
  <c r="F402" i="9"/>
  <c r="H402" i="9" s="1"/>
  <c r="F401" i="9"/>
  <c r="F400" i="9"/>
  <c r="F399" i="9"/>
  <c r="F398" i="9"/>
  <c r="H398" i="9" s="1"/>
  <c r="F397" i="9"/>
  <c r="F396" i="9"/>
  <c r="F395" i="9"/>
  <c r="F394" i="9"/>
  <c r="H394" i="9" s="1"/>
  <c r="F393" i="9"/>
  <c r="F392" i="9"/>
  <c r="F391" i="9"/>
  <c r="F390" i="9"/>
  <c r="H390" i="9" s="1"/>
  <c r="F389" i="9"/>
  <c r="F388" i="9"/>
  <c r="F387" i="9"/>
  <c r="F386" i="9"/>
  <c r="H386" i="9" s="1"/>
  <c r="F385" i="9"/>
  <c r="F384" i="9"/>
  <c r="F383" i="9"/>
  <c r="F382" i="9"/>
  <c r="H382" i="9" s="1"/>
  <c r="F381" i="9"/>
  <c r="F380" i="9"/>
  <c r="F379" i="9"/>
  <c r="F378" i="9"/>
  <c r="H378" i="9" s="1"/>
  <c r="F377" i="9"/>
  <c r="F376" i="9"/>
  <c r="F375" i="9"/>
  <c r="F374" i="9"/>
  <c r="H374" i="9" s="1"/>
  <c r="F373" i="9"/>
  <c r="F367" i="9"/>
  <c r="F363" i="9"/>
  <c r="F359" i="9"/>
  <c r="H359" i="9" s="1"/>
  <c r="F355" i="9"/>
  <c r="F351" i="9"/>
  <c r="F347" i="9"/>
  <c r="F343" i="9"/>
  <c r="H343" i="9" s="1"/>
  <c r="F339" i="9"/>
  <c r="F335" i="9"/>
  <c r="F331" i="9"/>
  <c r="F327" i="9"/>
  <c r="F366" i="9"/>
  <c r="F365" i="9"/>
  <c r="H365" i="9" s="1"/>
  <c r="F361" i="9"/>
  <c r="F357" i="9"/>
  <c r="F353" i="9"/>
  <c r="F349" i="9"/>
  <c r="H349" i="9" s="1"/>
  <c r="F345" i="9"/>
  <c r="F341" i="9"/>
  <c r="F337" i="9"/>
  <c r="F333" i="9"/>
  <c r="H333" i="9" s="1"/>
  <c r="F368" i="9"/>
  <c r="F364" i="9"/>
  <c r="F360" i="9"/>
  <c r="H360" i="9" s="1"/>
  <c r="F356" i="9"/>
  <c r="H356" i="9" s="1"/>
  <c r="F352" i="9"/>
  <c r="F348" i="9"/>
  <c r="F344" i="9"/>
  <c r="F340" i="9"/>
  <c r="F336" i="9"/>
  <c r="F332" i="9"/>
  <c r="H332" i="9" s="1"/>
  <c r="F328" i="9"/>
  <c r="F324" i="9"/>
  <c r="F358" i="9"/>
  <c r="F342" i="9"/>
  <c r="F329" i="9"/>
  <c r="F321" i="9"/>
  <c r="F317" i="9"/>
  <c r="F313" i="9"/>
  <c r="H313" i="9" s="1"/>
  <c r="F309" i="9"/>
  <c r="F305" i="9"/>
  <c r="F301" i="9"/>
  <c r="F297" i="9"/>
  <c r="H297" i="9" s="1"/>
  <c r="F293" i="9"/>
  <c r="F289" i="9"/>
  <c r="F285" i="9"/>
  <c r="F281" i="9"/>
  <c r="H281" i="9" s="1"/>
  <c r="F277" i="9"/>
  <c r="F273" i="9"/>
  <c r="F269" i="9"/>
  <c r="F265" i="9"/>
  <c r="H265" i="9" s="1"/>
  <c r="F261" i="9"/>
  <c r="F257" i="9"/>
  <c r="F253" i="9"/>
  <c r="F249" i="9"/>
  <c r="H249" i="9" s="1"/>
  <c r="F245" i="9"/>
  <c r="F241" i="9"/>
  <c r="F237" i="9"/>
  <c r="F233" i="9"/>
  <c r="H233" i="9" s="1"/>
  <c r="F229" i="9"/>
  <c r="F225" i="9"/>
  <c r="F221" i="9"/>
  <c r="F217" i="9"/>
  <c r="H217" i="9" s="1"/>
  <c r="F213" i="9"/>
  <c r="F209" i="9"/>
  <c r="F205" i="9"/>
  <c r="F201" i="9"/>
  <c r="H201" i="9" s="1"/>
  <c r="F197" i="9"/>
  <c r="F193" i="9"/>
  <c r="F189" i="9"/>
  <c r="F185" i="9"/>
  <c r="H185" i="9" s="1"/>
  <c r="F181" i="9"/>
  <c r="F177" i="9"/>
  <c r="F173" i="9"/>
  <c r="F169" i="9"/>
  <c r="H169" i="9" s="1"/>
  <c r="F165" i="9"/>
  <c r="F161" i="9"/>
  <c r="F157" i="9"/>
  <c r="F153" i="9"/>
  <c r="H153" i="9" s="1"/>
  <c r="F149" i="9"/>
  <c r="F145" i="9"/>
  <c r="F141" i="9"/>
  <c r="F137" i="9"/>
  <c r="H137" i="9" s="1"/>
  <c r="F133" i="9"/>
  <c r="F129" i="9"/>
  <c r="F125" i="9"/>
  <c r="F121" i="9"/>
  <c r="H121" i="9" s="1"/>
  <c r="F117" i="9"/>
  <c r="F113" i="9"/>
  <c r="F109" i="9"/>
  <c r="F105" i="9"/>
  <c r="H105" i="9" s="1"/>
  <c r="F101" i="9"/>
  <c r="F97" i="9"/>
  <c r="F93" i="9"/>
  <c r="F89" i="9"/>
  <c r="H89" i="9" s="1"/>
  <c r="F85" i="9"/>
  <c r="F81" i="9"/>
  <c r="F77" i="9"/>
  <c r="F354" i="9"/>
  <c r="H354" i="9" s="1"/>
  <c r="F338" i="9"/>
  <c r="H338" i="9" s="1"/>
  <c r="F330" i="9"/>
  <c r="F320" i="9"/>
  <c r="F316" i="9"/>
  <c r="H316" i="9" s="1"/>
  <c r="F312" i="9"/>
  <c r="F308" i="9"/>
  <c r="F304" i="9"/>
  <c r="F300" i="9"/>
  <c r="H300" i="9" s="1"/>
  <c r="F296" i="9"/>
  <c r="F292" i="9"/>
  <c r="F288" i="9"/>
  <c r="F284" i="9"/>
  <c r="H284" i="9" s="1"/>
  <c r="F280" i="9"/>
  <c r="F276" i="9"/>
  <c r="F272" i="9"/>
  <c r="F268" i="9"/>
  <c r="H268" i="9" s="1"/>
  <c r="F264" i="9"/>
  <c r="F260" i="9"/>
  <c r="F256" i="9"/>
  <c r="F252" i="9"/>
  <c r="H252" i="9" s="1"/>
  <c r="F248" i="9"/>
  <c r="F244" i="9"/>
  <c r="F240" i="9"/>
  <c r="F236" i="9"/>
  <c r="H236" i="9" s="1"/>
  <c r="F232" i="9"/>
  <c r="F228" i="9"/>
  <c r="F224" i="9"/>
  <c r="F220" i="9"/>
  <c r="H220" i="9" s="1"/>
  <c r="F216" i="9"/>
  <c r="F212" i="9"/>
  <c r="F208" i="9"/>
  <c r="F204" i="9"/>
  <c r="H204" i="9" s="1"/>
  <c r="F200" i="9"/>
  <c r="F196" i="9"/>
  <c r="F192" i="9"/>
  <c r="F188" i="9"/>
  <c r="H188" i="9" s="1"/>
  <c r="F184" i="9"/>
  <c r="F180" i="9"/>
  <c r="F176" i="9"/>
  <c r="F172" i="9"/>
  <c r="H172" i="9" s="1"/>
  <c r="F168" i="9"/>
  <c r="F164" i="9"/>
  <c r="F160" i="9"/>
  <c r="F156" i="9"/>
  <c r="H156" i="9" s="1"/>
  <c r="F152" i="9"/>
  <c r="F148" i="9"/>
  <c r="F144" i="9"/>
  <c r="F140" i="9"/>
  <c r="H140" i="9" s="1"/>
  <c r="F136" i="9"/>
  <c r="F132" i="9"/>
  <c r="F128" i="9"/>
  <c r="F124" i="9"/>
  <c r="H124" i="9" s="1"/>
  <c r="F120" i="9"/>
  <c r="F116" i="9"/>
  <c r="F112" i="9"/>
  <c r="F108" i="9"/>
  <c r="H108" i="9" s="1"/>
  <c r="F104" i="9"/>
  <c r="F100" i="9"/>
  <c r="F96" i="9"/>
  <c r="F92" i="9"/>
  <c r="H92" i="9" s="1"/>
  <c r="F88" i="9"/>
  <c r="F84" i="9"/>
  <c r="F80" i="9"/>
  <c r="F76" i="9"/>
  <c r="H76" i="9" s="1"/>
  <c r="F350" i="9"/>
  <c r="F334" i="9"/>
  <c r="F325" i="9"/>
  <c r="F323" i="9"/>
  <c r="F319" i="9"/>
  <c r="H319" i="9" s="1"/>
  <c r="F315" i="9"/>
  <c r="F311" i="9"/>
  <c r="F307" i="9"/>
  <c r="F303" i="9"/>
  <c r="H303" i="9" s="1"/>
  <c r="F299" i="9"/>
  <c r="F295" i="9"/>
  <c r="F291" i="9"/>
  <c r="F287" i="9"/>
  <c r="H287" i="9" s="1"/>
  <c r="F283" i="9"/>
  <c r="F279" i="9"/>
  <c r="F275" i="9"/>
  <c r="F271" i="9"/>
  <c r="H271" i="9" s="1"/>
  <c r="F267" i="9"/>
  <c r="F263" i="9"/>
  <c r="F259" i="9"/>
  <c r="F255" i="9"/>
  <c r="H255" i="9" s="1"/>
  <c r="F251" i="9"/>
  <c r="F247" i="9"/>
  <c r="F243" i="9"/>
  <c r="F239" i="9"/>
  <c r="H239" i="9" s="1"/>
  <c r="F235" i="9"/>
  <c r="F231" i="9"/>
  <c r="F227" i="9"/>
  <c r="F223" i="9"/>
  <c r="H223" i="9" s="1"/>
  <c r="F219" i="9"/>
  <c r="F215" i="9"/>
  <c r="F211" i="9"/>
  <c r="F207" i="9"/>
  <c r="H207" i="9" s="1"/>
  <c r="F203" i="9"/>
  <c r="F199" i="9"/>
  <c r="F195" i="9"/>
  <c r="F191" i="9"/>
  <c r="H191" i="9" s="1"/>
  <c r="F187" i="9"/>
  <c r="F183" i="9"/>
  <c r="F179" i="9"/>
  <c r="F175" i="9"/>
  <c r="H175" i="9" s="1"/>
  <c r="F171" i="9"/>
  <c r="F167" i="9"/>
  <c r="F163" i="9"/>
  <c r="F159" i="9"/>
  <c r="H159" i="9" s="1"/>
  <c r="F155" i="9"/>
  <c r="F151" i="9"/>
  <c r="F147" i="9"/>
  <c r="F143" i="9"/>
  <c r="H143" i="9" s="1"/>
  <c r="F139" i="9"/>
  <c r="F135" i="9"/>
  <c r="F131" i="9"/>
  <c r="F127" i="9"/>
  <c r="H127" i="9" s="1"/>
  <c r="F123" i="9"/>
  <c r="F119" i="9"/>
  <c r="F115" i="9"/>
  <c r="F111" i="9"/>
  <c r="H111" i="9" s="1"/>
  <c r="F107" i="9"/>
  <c r="F103" i="9"/>
  <c r="F99" i="9"/>
  <c r="F95" i="9"/>
  <c r="H95" i="9" s="1"/>
  <c r="F91" i="9"/>
  <c r="F87" i="9"/>
  <c r="F83" i="9"/>
  <c r="F79" i="9"/>
  <c r="H79" i="9" s="1"/>
  <c r="F362" i="9"/>
  <c r="F346" i="9"/>
  <c r="F326" i="9"/>
  <c r="F322" i="9"/>
  <c r="H322" i="9" s="1"/>
  <c r="F318" i="9"/>
  <c r="F314" i="9"/>
  <c r="F310" i="9"/>
  <c r="F306" i="9"/>
  <c r="H306" i="9" s="1"/>
  <c r="F302" i="9"/>
  <c r="F298" i="9"/>
  <c r="F294" i="9"/>
  <c r="F290" i="9"/>
  <c r="H290" i="9" s="1"/>
  <c r="F286" i="9"/>
  <c r="F282" i="9"/>
  <c r="F278" i="9"/>
  <c r="F274" i="9"/>
  <c r="H274" i="9" s="1"/>
  <c r="F270" i="9"/>
  <c r="F266" i="9"/>
  <c r="F262" i="9"/>
  <c r="F258" i="9"/>
  <c r="H258" i="9" s="1"/>
  <c r="F254" i="9"/>
  <c r="F250" i="9"/>
  <c r="F246" i="9"/>
  <c r="F242" i="9"/>
  <c r="H242" i="9" s="1"/>
  <c r="F238" i="9"/>
  <c r="F234" i="9"/>
  <c r="F230" i="9"/>
  <c r="F226" i="9"/>
  <c r="H226" i="9" s="1"/>
  <c r="F222" i="9"/>
  <c r="F218" i="9"/>
  <c r="F214" i="9"/>
  <c r="F210" i="9"/>
  <c r="H210" i="9" s="1"/>
  <c r="F206" i="9"/>
  <c r="F202" i="9"/>
  <c r="F198" i="9"/>
  <c r="F194" i="9"/>
  <c r="H194" i="9" s="1"/>
  <c r="F190" i="9"/>
  <c r="F186" i="9"/>
  <c r="F182" i="9"/>
  <c r="F178" i="9"/>
  <c r="H178" i="9" s="1"/>
  <c r="F174" i="9"/>
  <c r="F170" i="9"/>
  <c r="F166" i="9"/>
  <c r="F162" i="9"/>
  <c r="H162" i="9" s="1"/>
  <c r="F158" i="9"/>
  <c r="F154" i="9"/>
  <c r="F150" i="9"/>
  <c r="F146" i="9"/>
  <c r="H146" i="9" s="1"/>
  <c r="F142" i="9"/>
  <c r="F138" i="9"/>
  <c r="F134" i="9"/>
  <c r="F130" i="9"/>
  <c r="H130" i="9" s="1"/>
  <c r="F126" i="9"/>
  <c r="F122" i="9"/>
  <c r="F118" i="9"/>
  <c r="F114" i="9"/>
  <c r="H114" i="9" s="1"/>
  <c r="F110" i="9"/>
  <c r="F106" i="9"/>
  <c r="F102" i="9"/>
  <c r="F98" i="9"/>
  <c r="H98" i="9" s="1"/>
  <c r="F94" i="9"/>
  <c r="F90" i="9"/>
  <c r="F86" i="9"/>
  <c r="F82" i="9"/>
  <c r="H82" i="9" s="1"/>
  <c r="F78" i="9"/>
  <c r="F74" i="9"/>
  <c r="F70" i="9"/>
  <c r="H70" i="9" s="1"/>
  <c r="F66" i="9"/>
  <c r="F62" i="9"/>
  <c r="F58" i="9"/>
  <c r="F54" i="9"/>
  <c r="F50" i="9"/>
  <c r="F46" i="9"/>
  <c r="F42" i="9"/>
  <c r="F38" i="9"/>
  <c r="H38" i="9" s="1"/>
  <c r="F34" i="9"/>
  <c r="F30" i="9"/>
  <c r="F26" i="9"/>
  <c r="F22" i="9"/>
  <c r="H22" i="9" s="1"/>
  <c r="F18" i="9"/>
  <c r="F14" i="9"/>
  <c r="F10" i="9"/>
  <c r="F73" i="9"/>
  <c r="F69" i="9"/>
  <c r="F65" i="9"/>
  <c r="F61" i="9"/>
  <c r="F57" i="9"/>
  <c r="F53" i="9"/>
  <c r="F49" i="9"/>
  <c r="F45" i="9"/>
  <c r="F41" i="9"/>
  <c r="F37" i="9"/>
  <c r="F33" i="9"/>
  <c r="F29" i="9"/>
  <c r="F25" i="9"/>
  <c r="F21" i="9"/>
  <c r="F17" i="9"/>
  <c r="F13" i="9"/>
  <c r="F9" i="9"/>
  <c r="F72" i="9"/>
  <c r="H72" i="9" s="1"/>
  <c r="F68" i="9"/>
  <c r="F64" i="9"/>
  <c r="F60" i="9"/>
  <c r="F56" i="9"/>
  <c r="H56" i="9" s="1"/>
  <c r="F52" i="9"/>
  <c r="F48" i="9"/>
  <c r="F44" i="9"/>
  <c r="F40" i="9"/>
  <c r="H40" i="9" s="1"/>
  <c r="F36" i="9"/>
  <c r="F32" i="9"/>
  <c r="F28" i="9"/>
  <c r="F24" i="9"/>
  <c r="H24" i="9" s="1"/>
  <c r="F20" i="9"/>
  <c r="F16" i="9"/>
  <c r="F12" i="9"/>
  <c r="F8" i="9"/>
  <c r="H8" i="9" s="1"/>
  <c r="F75" i="9"/>
  <c r="F71" i="9"/>
  <c r="F67" i="9"/>
  <c r="F63" i="9"/>
  <c r="F59" i="9"/>
  <c r="H59" i="9" s="1"/>
  <c r="F55" i="9"/>
  <c r="F51" i="9"/>
  <c r="F47" i="9"/>
  <c r="F43" i="9"/>
  <c r="H43" i="9" s="1"/>
  <c r="F39" i="9"/>
  <c r="F35" i="9"/>
  <c r="F31" i="9"/>
  <c r="F27" i="9"/>
  <c r="H27" i="9" s="1"/>
  <c r="F23" i="9"/>
  <c r="F19" i="9"/>
  <c r="F15" i="9"/>
  <c r="F11" i="9"/>
  <c r="H11" i="9" s="1"/>
  <c r="H54" i="9"/>
  <c r="H61" i="9"/>
  <c r="P61" i="9" s="1"/>
  <c r="H45" i="9"/>
  <c r="O45" i="9" s="1"/>
  <c r="H29" i="9"/>
  <c r="K29" i="9" s="1"/>
  <c r="L29" i="9" s="1"/>
  <c r="H13" i="9"/>
  <c r="Z13" i="9" s="1"/>
  <c r="DC341" i="1"/>
  <c r="AO341" i="1"/>
  <c r="CZ341" i="1"/>
  <c r="DA341" i="1" s="1"/>
  <c r="DM337" i="1"/>
  <c r="DV337" i="1" s="1"/>
  <c r="DN337" i="1"/>
  <c r="BI334" i="1"/>
  <c r="BR334" i="1" s="1"/>
  <c r="BJ334" i="1"/>
  <c r="DY331" i="1"/>
  <c r="EA331" i="1"/>
  <c r="EB331" i="1" s="1"/>
  <c r="AO330" i="1"/>
  <c r="CZ330" i="1"/>
  <c r="DA330" i="1" s="1"/>
  <c r="DE330" i="1" s="1"/>
  <c r="DC330" i="1"/>
  <c r="DC329" i="1"/>
  <c r="AO329" i="1"/>
  <c r="CZ329" i="1"/>
  <c r="DA329" i="1" s="1"/>
  <c r="BI326" i="1"/>
  <c r="BR326" i="1" s="1"/>
  <c r="BJ326" i="1"/>
  <c r="BI325" i="1"/>
  <c r="BR325" i="1" s="1"/>
  <c r="BJ325" i="1"/>
  <c r="BI324" i="1"/>
  <c r="BR324" i="1" s="1"/>
  <c r="BJ324" i="1"/>
  <c r="DC322" i="1"/>
  <c r="AO322" i="1"/>
  <c r="CZ322" i="1"/>
  <c r="DA322" i="1" s="1"/>
  <c r="BI318" i="1"/>
  <c r="BR318" i="1" s="1"/>
  <c r="BJ318" i="1"/>
  <c r="DM315" i="1"/>
  <c r="DV315" i="1" s="1"/>
  <c r="DN315" i="1"/>
  <c r="DC313" i="1"/>
  <c r="AO313" i="1"/>
  <c r="CZ313" i="1"/>
  <c r="DA313" i="1" s="1"/>
  <c r="DM309" i="1"/>
  <c r="DV309" i="1" s="1"/>
  <c r="DN309" i="1"/>
  <c r="DM299" i="1"/>
  <c r="DV299" i="1" s="1"/>
  <c r="DN299" i="1"/>
  <c r="DM291" i="1"/>
  <c r="DV291" i="1" s="1"/>
  <c r="DN291" i="1"/>
  <c r="DM290" i="1"/>
  <c r="DV290" i="1" s="1"/>
  <c r="DN290" i="1"/>
  <c r="CS287" i="1"/>
  <c r="DW287" i="1"/>
  <c r="BI281" i="1"/>
  <c r="BR281" i="1" s="1"/>
  <c r="BJ281" i="1"/>
  <c r="DC279" i="1"/>
  <c r="AO279" i="1"/>
  <c r="CZ279" i="1"/>
  <c r="DA279" i="1" s="1"/>
  <c r="DM273" i="1"/>
  <c r="DV273" i="1" s="1"/>
  <c r="DN273" i="1"/>
  <c r="DM255" i="1"/>
  <c r="DV255" i="1" s="1"/>
  <c r="DN255" i="1"/>
  <c r="BI250" i="1"/>
  <c r="BR250" i="1" s="1"/>
  <c r="BJ250" i="1"/>
  <c r="DM248" i="1"/>
  <c r="DV248" i="1" s="1"/>
  <c r="DN248" i="1"/>
  <c r="DC246" i="1"/>
  <c r="AO246" i="1"/>
  <c r="AW246" i="1" s="1"/>
  <c r="CZ246" i="1"/>
  <c r="DA246" i="1" s="1"/>
  <c r="DE246" i="1" s="1"/>
  <c r="DM244" i="1"/>
  <c r="DV244" i="1" s="1"/>
  <c r="DN244" i="1"/>
  <c r="DW353" i="1"/>
  <c r="CS353" i="1"/>
  <c r="DM351" i="1"/>
  <c r="DV351" i="1" s="1"/>
  <c r="DN351" i="1"/>
  <c r="DY346" i="1"/>
  <c r="EA346" i="1"/>
  <c r="EB346" i="1" s="1"/>
  <c r="CZ342" i="1"/>
  <c r="DA342" i="1" s="1"/>
  <c r="DC342" i="1"/>
  <c r="AO342" i="1"/>
  <c r="CZ338" i="1"/>
  <c r="DA338" i="1" s="1"/>
  <c r="DE338" i="1" s="1"/>
  <c r="DC338" i="1"/>
  <c r="AO338" i="1"/>
  <c r="CX330" i="1"/>
  <c r="DF330" i="1" s="1"/>
  <c r="DD330" i="1"/>
  <c r="BJ320" i="1"/>
  <c r="BI320" i="1"/>
  <c r="BR320" i="1" s="1"/>
  <c r="CZ316" i="1"/>
  <c r="DA316" i="1" s="1"/>
  <c r="DC316" i="1"/>
  <c r="DG316" i="1" s="1"/>
  <c r="AO316" i="1"/>
  <c r="AW316" i="1" s="1"/>
  <c r="BA316" i="1" s="1"/>
  <c r="DC315" i="1"/>
  <c r="AO315" i="1"/>
  <c r="AR315" i="1" s="1"/>
  <c r="CZ315" i="1"/>
  <c r="DA315" i="1" s="1"/>
  <c r="CZ314" i="1"/>
  <c r="DA314" i="1" s="1"/>
  <c r="DE314" i="1" s="1"/>
  <c r="DC314" i="1"/>
  <c r="AO314" i="1"/>
  <c r="BJ312" i="1"/>
  <c r="BI312" i="1"/>
  <c r="BR312" i="1" s="1"/>
  <c r="BJ307" i="1"/>
  <c r="BI307" i="1"/>
  <c r="BR307" i="1" s="1"/>
  <c r="DM294" i="1"/>
  <c r="DV294" i="1" s="1"/>
  <c r="DN294" i="1"/>
  <c r="DM292" i="1"/>
  <c r="DV292" i="1" s="1"/>
  <c r="DN292" i="1"/>
  <c r="BJ283" i="1"/>
  <c r="BI283" i="1"/>
  <c r="BR283" i="1" s="1"/>
  <c r="BJ282" i="1"/>
  <c r="BI282" i="1"/>
  <c r="BR282" i="1" s="1"/>
  <c r="DM280" i="1"/>
  <c r="DV280" i="1" s="1"/>
  <c r="DN280" i="1"/>
  <c r="DM276" i="1"/>
  <c r="DV276" i="1" s="1"/>
  <c r="DN276" i="1"/>
  <c r="CZ275" i="1"/>
  <c r="DA275" i="1" s="1"/>
  <c r="DE275" i="1" s="1"/>
  <c r="DC275" i="1"/>
  <c r="AO275" i="1"/>
  <c r="CZ274" i="1"/>
  <c r="DA274" i="1" s="1"/>
  <c r="DC274" i="1"/>
  <c r="DG274" i="1" s="1"/>
  <c r="AO274" i="1"/>
  <c r="CX272" i="1"/>
  <c r="DF272" i="1" s="1"/>
  <c r="DD272" i="1"/>
  <c r="BJ272" i="1"/>
  <c r="BI272" i="1"/>
  <c r="BR272" i="1" s="1"/>
  <c r="BJ265" i="1"/>
  <c r="BI265" i="1"/>
  <c r="BR265" i="1" s="1"/>
  <c r="BJ260" i="1"/>
  <c r="BI260" i="1"/>
  <c r="BR260" i="1" s="1"/>
  <c r="CZ245" i="1"/>
  <c r="AO245" i="1"/>
  <c r="AY353" i="1"/>
  <c r="BC353" i="1" s="1"/>
  <c r="BJ350" i="1"/>
  <c r="BI350" i="1"/>
  <c r="BR350" i="1" s="1"/>
  <c r="CX345" i="1"/>
  <c r="DF345" i="1" s="1"/>
  <c r="DD345" i="1"/>
  <c r="BJ345" i="1"/>
  <c r="BI345" i="1"/>
  <c r="BR345" i="1" s="1"/>
  <c r="CX341" i="1"/>
  <c r="DF341" i="1" s="1"/>
  <c r="DD341" i="1"/>
  <c r="BJ341" i="1"/>
  <c r="BI341" i="1"/>
  <c r="BR341" i="1" s="1"/>
  <c r="CX332" i="1"/>
  <c r="DF332" i="1" s="1"/>
  <c r="DD332" i="1"/>
  <c r="DM325" i="1"/>
  <c r="DV325" i="1" s="1"/>
  <c r="DN325" i="1"/>
  <c r="DM324" i="1"/>
  <c r="DV324" i="1" s="1"/>
  <c r="DN324" i="1"/>
  <c r="DM317" i="1"/>
  <c r="DV317" i="1" s="1"/>
  <c r="DN317" i="1"/>
  <c r="BJ313" i="1"/>
  <c r="BI313" i="1"/>
  <c r="BR313" i="1" s="1"/>
  <c r="CX309" i="1"/>
  <c r="DF309" i="1" s="1"/>
  <c r="DD309" i="1"/>
  <c r="DM282" i="1"/>
  <c r="DV282" i="1" s="1"/>
  <c r="DN282" i="1"/>
  <c r="DM277" i="1"/>
  <c r="DV277" i="1" s="1"/>
  <c r="DN277" i="1"/>
  <c r="CZ271" i="1"/>
  <c r="DA271" i="1" s="1"/>
  <c r="DC271" i="1"/>
  <c r="AO271" i="1"/>
  <c r="BJ268" i="1"/>
  <c r="BI268" i="1"/>
  <c r="BR268" i="1" s="1"/>
  <c r="DM264" i="1"/>
  <c r="DV264" i="1" s="1"/>
  <c r="DN264" i="1"/>
  <c r="AT259" i="1"/>
  <c r="BB259" i="1" s="1"/>
  <c r="BN259" i="1" s="1"/>
  <c r="AZ259" i="1"/>
  <c r="DM252" i="1"/>
  <c r="DV252" i="1" s="1"/>
  <c r="DN252" i="1"/>
  <c r="DM251" i="1"/>
  <c r="DV251" i="1" s="1"/>
  <c r="DN251" i="1"/>
  <c r="DM250" i="1"/>
  <c r="DV250" i="1" s="1"/>
  <c r="DN250" i="1"/>
  <c r="DE249" i="1"/>
  <c r="CX244" i="1"/>
  <c r="DF244" i="1" s="1"/>
  <c r="DD244" i="1"/>
  <c r="CZ242" i="1"/>
  <c r="DA242" i="1" s="1"/>
  <c r="DC242" i="1"/>
  <c r="AO242" i="1"/>
  <c r="DM349" i="1"/>
  <c r="DV349" i="1" s="1"/>
  <c r="DN349" i="1"/>
  <c r="CZ344" i="1"/>
  <c r="DA344" i="1" s="1"/>
  <c r="DE344" i="1" s="1"/>
  <c r="DC344" i="1"/>
  <c r="AO344" i="1"/>
  <c r="BJ338" i="1"/>
  <c r="BI338" i="1"/>
  <c r="BR338" i="1" s="1"/>
  <c r="CZ336" i="1"/>
  <c r="DA336" i="1" s="1"/>
  <c r="DE336" i="1" s="1"/>
  <c r="DC336" i="1"/>
  <c r="AO336" i="1"/>
  <c r="DD333" i="1"/>
  <c r="CX333" i="1"/>
  <c r="DF333" i="1" s="1"/>
  <c r="DM330" i="1"/>
  <c r="DV330" i="1" s="1"/>
  <c r="DN330" i="1"/>
  <c r="DM328" i="1"/>
  <c r="DV328" i="1" s="1"/>
  <c r="DN328" i="1"/>
  <c r="CV325" i="1"/>
  <c r="BJ323" i="1"/>
  <c r="BI323" i="1"/>
  <c r="BR323" i="1" s="1"/>
  <c r="CZ321" i="1"/>
  <c r="DA321" i="1" s="1"/>
  <c r="DE321" i="1" s="1"/>
  <c r="DC321" i="1"/>
  <c r="AO321" i="1"/>
  <c r="AW315" i="1"/>
  <c r="CV312" i="1"/>
  <c r="DD312" i="1" s="1"/>
  <c r="DW308" i="1"/>
  <c r="BS305" i="1"/>
  <c r="CZ303" i="1"/>
  <c r="DA303" i="1" s="1"/>
  <c r="DE303" i="1" s="1"/>
  <c r="DC303" i="1"/>
  <c r="AO303" i="1"/>
  <c r="DM302" i="1"/>
  <c r="DV302" i="1" s="1"/>
  <c r="DN302" i="1"/>
  <c r="CZ289" i="1"/>
  <c r="DA289" i="1" s="1"/>
  <c r="DE289" i="1" s="1"/>
  <c r="DC289" i="1"/>
  <c r="AO289" i="1"/>
  <c r="CV288" i="1"/>
  <c r="AZ283" i="1"/>
  <c r="AT283" i="1"/>
  <c r="BB283" i="1" s="1"/>
  <c r="BS280" i="1"/>
  <c r="CZ278" i="1"/>
  <c r="DA278" i="1" s="1"/>
  <c r="DE278" i="1" s="1"/>
  <c r="DC278" i="1"/>
  <c r="AO278" i="1"/>
  <c r="BJ275" i="1"/>
  <c r="BI275" i="1"/>
  <c r="BR275" i="1" s="1"/>
  <c r="DM265" i="1"/>
  <c r="DV265" i="1" s="1"/>
  <c r="DN265" i="1"/>
  <c r="DD263" i="1"/>
  <c r="CX263" i="1"/>
  <c r="DF263" i="1" s="1"/>
  <c r="DM261" i="1"/>
  <c r="DV261" i="1" s="1"/>
  <c r="DN261" i="1"/>
  <c r="DD258" i="1"/>
  <c r="CX258" i="1"/>
  <c r="DF258" i="1" s="1"/>
  <c r="DW247" i="1"/>
  <c r="CS247" i="1"/>
  <c r="BA246" i="1"/>
  <c r="AY246" i="1"/>
  <c r="BC246" i="1" s="1"/>
  <c r="BJ245" i="1"/>
  <c r="BI245" i="1"/>
  <c r="BR245" i="1" s="1"/>
  <c r="BS241" i="1"/>
  <c r="AW353" i="1"/>
  <c r="BA353" i="1" s="1"/>
  <c r="DD351" i="1"/>
  <c r="CX351" i="1"/>
  <c r="DF351" i="1" s="1"/>
  <c r="AX314" i="1"/>
  <c r="DD306" i="1"/>
  <c r="CX306" i="1"/>
  <c r="DF306" i="1" s="1"/>
  <c r="DD296" i="1"/>
  <c r="CX296" i="1"/>
  <c r="DF296" i="1" s="1"/>
  <c r="DD260" i="1"/>
  <c r="CX260" i="1"/>
  <c r="DF260" i="1" s="1"/>
  <c r="AX257" i="1"/>
  <c r="DM227" i="1"/>
  <c r="DV227" i="1" s="1"/>
  <c r="DN227" i="1"/>
  <c r="BI220" i="1"/>
  <c r="BR220" i="1" s="1"/>
  <c r="BJ220" i="1"/>
  <c r="DM217" i="1"/>
  <c r="DV217" i="1" s="1"/>
  <c r="DN217" i="1"/>
  <c r="BI212" i="1"/>
  <c r="BR212" i="1" s="1"/>
  <c r="BJ212" i="1"/>
  <c r="BI211" i="1"/>
  <c r="BR211" i="1" s="1"/>
  <c r="BJ211" i="1"/>
  <c r="DM207" i="1"/>
  <c r="DV207" i="1" s="1"/>
  <c r="DN207" i="1"/>
  <c r="DM199" i="1"/>
  <c r="DV199" i="1" s="1"/>
  <c r="DN199" i="1"/>
  <c r="BI193" i="1"/>
  <c r="BR193" i="1" s="1"/>
  <c r="BJ193" i="1"/>
  <c r="DC188" i="1"/>
  <c r="AO188" i="1"/>
  <c r="AW188" i="1" s="1"/>
  <c r="CZ188" i="1"/>
  <c r="DA188" i="1" s="1"/>
  <c r="DE188" i="1" s="1"/>
  <c r="DY186" i="1"/>
  <c r="EA186" i="1"/>
  <c r="EB186" i="1" s="1"/>
  <c r="AO185" i="1"/>
  <c r="AW185" i="1" s="1"/>
  <c r="CZ185" i="1"/>
  <c r="DA185" i="1" s="1"/>
  <c r="DE185" i="1" s="1"/>
  <c r="DC185" i="1"/>
  <c r="DC178" i="1"/>
  <c r="AO178" i="1"/>
  <c r="CZ178" i="1"/>
  <c r="DA178" i="1" s="1"/>
  <c r="DC177" i="1"/>
  <c r="AO177" i="1"/>
  <c r="AW177" i="1" s="1"/>
  <c r="CZ177" i="1"/>
  <c r="DA177" i="1" s="1"/>
  <c r="DC169" i="1"/>
  <c r="AO169" i="1"/>
  <c r="CZ169" i="1"/>
  <c r="DA169" i="1" s="1"/>
  <c r="BI161" i="1"/>
  <c r="BR161" i="1" s="1"/>
  <c r="BJ161" i="1"/>
  <c r="DM155" i="1"/>
  <c r="DV155" i="1" s="1"/>
  <c r="DN155" i="1"/>
  <c r="CS152" i="1"/>
  <c r="DW152" i="1"/>
  <c r="DC148" i="1"/>
  <c r="AO148" i="1"/>
  <c r="AW148" i="1" s="1"/>
  <c r="CZ148" i="1"/>
  <c r="DA148" i="1" s="1"/>
  <c r="DM144" i="1"/>
  <c r="DV144" i="1" s="1"/>
  <c r="DN144" i="1"/>
  <c r="DM142" i="1"/>
  <c r="DV142" i="1" s="1"/>
  <c r="DN142" i="1"/>
  <c r="BI139" i="1"/>
  <c r="BR139" i="1" s="1"/>
  <c r="BJ139" i="1"/>
  <c r="DM137" i="1"/>
  <c r="DV137" i="1" s="1"/>
  <c r="DN137" i="1"/>
  <c r="BU130" i="1"/>
  <c r="BW130" i="1"/>
  <c r="BX130" i="1" s="1"/>
  <c r="DM128" i="1"/>
  <c r="DV128" i="1" s="1"/>
  <c r="DN128" i="1"/>
  <c r="AO126" i="1"/>
  <c r="CZ126" i="1"/>
  <c r="DA126" i="1" s="1"/>
  <c r="DE126" i="1" s="1"/>
  <c r="DC126" i="1"/>
  <c r="BI119" i="1"/>
  <c r="BR119" i="1" s="1"/>
  <c r="BJ119" i="1"/>
  <c r="DM110" i="1"/>
  <c r="DV110" i="1" s="1"/>
  <c r="DN110" i="1"/>
  <c r="DC105" i="1"/>
  <c r="AO105" i="1"/>
  <c r="CZ105" i="1"/>
  <c r="DA105" i="1" s="1"/>
  <c r="BI98" i="1"/>
  <c r="BR98" i="1" s="1"/>
  <c r="BJ98" i="1"/>
  <c r="DC96" i="1"/>
  <c r="AO96" i="1"/>
  <c r="CZ96" i="1"/>
  <c r="DA96" i="1" s="1"/>
  <c r="AO80" i="1"/>
  <c r="AR80" i="1" s="1"/>
  <c r="CZ80" i="1"/>
  <c r="DA80" i="1" s="1"/>
  <c r="DE80" i="1" s="1"/>
  <c r="DC80" i="1"/>
  <c r="DM74" i="1"/>
  <c r="DV74" i="1" s="1"/>
  <c r="DN74" i="1"/>
  <c r="BI68" i="1"/>
  <c r="BR68" i="1" s="1"/>
  <c r="BJ68" i="1"/>
  <c r="DC66" i="1"/>
  <c r="AO66" i="1"/>
  <c r="CZ66" i="1"/>
  <c r="DA66" i="1" s="1"/>
  <c r="BI63" i="1"/>
  <c r="BR63" i="1" s="1"/>
  <c r="BJ63" i="1"/>
  <c r="BI62" i="1"/>
  <c r="BR62" i="1" s="1"/>
  <c r="BJ62" i="1"/>
  <c r="DC60" i="1"/>
  <c r="AO60" i="1"/>
  <c r="CZ60" i="1"/>
  <c r="DA60" i="1" s="1"/>
  <c r="BI58" i="1"/>
  <c r="BR58" i="1" s="1"/>
  <c r="BJ58" i="1"/>
  <c r="AW342" i="1"/>
  <c r="AX332" i="1"/>
  <c r="CV317" i="1"/>
  <c r="DD317" i="1" s="1"/>
  <c r="AX299" i="1"/>
  <c r="CV290" i="1"/>
  <c r="DD290" i="1" s="1"/>
  <c r="AX270" i="1"/>
  <c r="AT249" i="1"/>
  <c r="BB249" i="1" s="1"/>
  <c r="AX245" i="1"/>
  <c r="AY243" i="1"/>
  <c r="BC243" i="1" s="1"/>
  <c r="DY229" i="1"/>
  <c r="EA229" i="1"/>
  <c r="EB229" i="1" s="1"/>
  <c r="BJ221" i="1"/>
  <c r="BI221" i="1"/>
  <c r="BR221" i="1" s="1"/>
  <c r="CZ219" i="1"/>
  <c r="DA219" i="1" s="1"/>
  <c r="DC219" i="1"/>
  <c r="AO219" i="1"/>
  <c r="AR219" i="1" s="1"/>
  <c r="CZ218" i="1"/>
  <c r="DA218" i="1" s="1"/>
  <c r="DC218" i="1"/>
  <c r="AO218" i="1"/>
  <c r="BJ215" i="1"/>
  <c r="BI215" i="1"/>
  <c r="BR215" i="1" s="1"/>
  <c r="CZ210" i="1"/>
  <c r="DA210" i="1" s="1"/>
  <c r="DC210" i="1"/>
  <c r="AO210" i="1"/>
  <c r="CZ208" i="1"/>
  <c r="DA208" i="1" s="1"/>
  <c r="DC208" i="1"/>
  <c r="AO208" i="1"/>
  <c r="AR208" i="1" s="1"/>
  <c r="CZ196" i="1"/>
  <c r="DA196" i="1" s="1"/>
  <c r="DC196" i="1"/>
  <c r="AO196" i="1"/>
  <c r="DM192" i="1"/>
  <c r="DV192" i="1" s="1"/>
  <c r="DN192" i="1"/>
  <c r="BJ182" i="1"/>
  <c r="BI182" i="1"/>
  <c r="BR182" i="1" s="1"/>
  <c r="DM179" i="1"/>
  <c r="DV179" i="1" s="1"/>
  <c r="DN179" i="1"/>
  <c r="BJ176" i="1"/>
  <c r="BI176" i="1"/>
  <c r="BR176" i="1" s="1"/>
  <c r="DM170" i="1"/>
  <c r="DV170" i="1" s="1"/>
  <c r="DN170" i="1"/>
  <c r="CZ160" i="1"/>
  <c r="DA160" i="1" s="1"/>
  <c r="DC160" i="1"/>
  <c r="AO160" i="1"/>
  <c r="DC159" i="1"/>
  <c r="AO159" i="1"/>
  <c r="CZ159" i="1"/>
  <c r="DA159" i="1" s="1"/>
  <c r="CZ158" i="1"/>
  <c r="DA158" i="1" s="1"/>
  <c r="DC158" i="1"/>
  <c r="AO158" i="1"/>
  <c r="CZ157" i="1"/>
  <c r="DA157" i="1" s="1"/>
  <c r="DC157" i="1"/>
  <c r="AO157" i="1"/>
  <c r="AW157" i="1" s="1"/>
  <c r="CZ149" i="1"/>
  <c r="DA149" i="1" s="1"/>
  <c r="DE149" i="1" s="1"/>
  <c r="DP149" i="1" s="1"/>
  <c r="ER149" i="1" s="1"/>
  <c r="DC149" i="1"/>
  <c r="AO149" i="1"/>
  <c r="AR149" i="1" s="1"/>
  <c r="CZ138" i="1"/>
  <c r="DA138" i="1" s="1"/>
  <c r="DC138" i="1"/>
  <c r="AO138" i="1"/>
  <c r="CZ129" i="1"/>
  <c r="DA129" i="1" s="1"/>
  <c r="DE129" i="1" s="1"/>
  <c r="DC129" i="1"/>
  <c r="AO129" i="1"/>
  <c r="BJ127" i="1"/>
  <c r="BI127" i="1"/>
  <c r="BR127" i="1" s="1"/>
  <c r="BJ124" i="1"/>
  <c r="BI124" i="1"/>
  <c r="BR124" i="1" s="1"/>
  <c r="BJ122" i="1"/>
  <c r="BI122" i="1"/>
  <c r="BR122" i="1" s="1"/>
  <c r="BJ121" i="1"/>
  <c r="BI121" i="1"/>
  <c r="BR121" i="1" s="1"/>
  <c r="DM119" i="1"/>
  <c r="DV119" i="1" s="1"/>
  <c r="DN119" i="1"/>
  <c r="CZ117" i="1"/>
  <c r="DA117" i="1" s="1"/>
  <c r="DC117" i="1"/>
  <c r="AO117" i="1"/>
  <c r="BJ104" i="1"/>
  <c r="BI104" i="1"/>
  <c r="BR104" i="1" s="1"/>
  <c r="BJ90" i="1"/>
  <c r="BI90" i="1"/>
  <c r="BR90" i="1" s="1"/>
  <c r="DM88" i="1"/>
  <c r="DV88" i="1" s="1"/>
  <c r="DN88" i="1"/>
  <c r="CX80" i="1"/>
  <c r="DF80" i="1" s="1"/>
  <c r="DD80" i="1"/>
  <c r="BJ79" i="1"/>
  <c r="BI79" i="1"/>
  <c r="BR79" i="1" s="1"/>
  <c r="BJ78" i="1"/>
  <c r="BI78" i="1"/>
  <c r="BR78" i="1" s="1"/>
  <c r="DM75" i="1"/>
  <c r="DV75" i="1" s="1"/>
  <c r="DN75" i="1"/>
  <c r="CZ71" i="1"/>
  <c r="DA71" i="1" s="1"/>
  <c r="DC71" i="1"/>
  <c r="AO71" i="1"/>
  <c r="AR71" i="1" s="1"/>
  <c r="CZ67" i="1"/>
  <c r="DA67" i="1" s="1"/>
  <c r="DC67" i="1"/>
  <c r="AO67" i="1"/>
  <c r="AR67" i="1" s="1"/>
  <c r="DM61" i="1"/>
  <c r="DV61" i="1" s="1"/>
  <c r="DN61" i="1"/>
  <c r="DE60" i="1"/>
  <c r="DM57" i="1"/>
  <c r="DN57" i="1"/>
  <c r="AS350" i="1"/>
  <c r="CX328" i="1"/>
  <c r="DF328" i="1" s="1"/>
  <c r="DD328" i="1"/>
  <c r="DD320" i="1"/>
  <c r="CX320" i="1"/>
  <c r="DF320" i="1" s="1"/>
  <c r="DD285" i="1"/>
  <c r="CX285" i="1"/>
  <c r="DF285" i="1" s="1"/>
  <c r="CV281" i="1"/>
  <c r="DD281" i="1" s="1"/>
  <c r="DF278" i="1"/>
  <c r="DC259" i="1"/>
  <c r="DG259" i="1" s="1"/>
  <c r="AS254" i="1"/>
  <c r="DM238" i="1"/>
  <c r="DV238" i="1" s="1"/>
  <c r="DN238" i="1"/>
  <c r="DM236" i="1"/>
  <c r="DV236" i="1" s="1"/>
  <c r="DN236" i="1"/>
  <c r="CX234" i="1"/>
  <c r="DF234" i="1" s="1"/>
  <c r="DR234" i="1" s="1"/>
  <c r="DM232" i="1"/>
  <c r="DV232" i="1" s="1"/>
  <c r="DN232" i="1"/>
  <c r="CX227" i="1"/>
  <c r="DF227" i="1" s="1"/>
  <c r="DR227" i="1" s="1"/>
  <c r="BJ222" i="1"/>
  <c r="BI222" i="1"/>
  <c r="BR222" i="1" s="1"/>
  <c r="DE218" i="1"/>
  <c r="DH218" i="1" s="1"/>
  <c r="BS217" i="1"/>
  <c r="BJ216" i="1"/>
  <c r="BI216" i="1"/>
  <c r="BR216" i="1" s="1"/>
  <c r="DW214" i="1"/>
  <c r="DM212" i="1"/>
  <c r="DV212" i="1" s="1"/>
  <c r="DN212" i="1"/>
  <c r="DW211" i="1"/>
  <c r="DM209" i="1"/>
  <c r="DV209" i="1" s="1"/>
  <c r="DN209" i="1"/>
  <c r="CZ205" i="1"/>
  <c r="DA205" i="1" s="1"/>
  <c r="DC205" i="1"/>
  <c r="AO205" i="1"/>
  <c r="BJ203" i="1"/>
  <c r="BI203" i="1"/>
  <c r="BR203" i="1" s="1"/>
  <c r="CZ197" i="1"/>
  <c r="DA197" i="1" s="1"/>
  <c r="DC197" i="1"/>
  <c r="AO197" i="1"/>
  <c r="BJ195" i="1"/>
  <c r="BI195" i="1"/>
  <c r="BR195" i="1" s="1"/>
  <c r="BJ188" i="1"/>
  <c r="BI188" i="1"/>
  <c r="BR188" i="1" s="1"/>
  <c r="DM181" i="1"/>
  <c r="DV181" i="1" s="1"/>
  <c r="DN181" i="1"/>
  <c r="BJ178" i="1"/>
  <c r="BI178" i="1"/>
  <c r="BR178" i="1" s="1"/>
  <c r="CZ175" i="1"/>
  <c r="DA175" i="1" s="1"/>
  <c r="DC175" i="1"/>
  <c r="AO175" i="1"/>
  <c r="AY172" i="1"/>
  <c r="BC172" i="1" s="1"/>
  <c r="BA172" i="1"/>
  <c r="CZ167" i="1"/>
  <c r="DA167" i="1" s="1"/>
  <c r="DC167" i="1"/>
  <c r="AO167" i="1"/>
  <c r="CZ166" i="1"/>
  <c r="DA166" i="1" s="1"/>
  <c r="DC166" i="1"/>
  <c r="AO166" i="1"/>
  <c r="CZ165" i="1"/>
  <c r="AO165" i="1"/>
  <c r="CX159" i="1"/>
  <c r="DF159" i="1" s="1"/>
  <c r="DD159" i="1"/>
  <c r="DW153" i="1"/>
  <c r="DW151" i="1"/>
  <c r="BJ141" i="1"/>
  <c r="BI141" i="1"/>
  <c r="BR141" i="1" s="1"/>
  <c r="CX137" i="1"/>
  <c r="DF137" i="1" s="1"/>
  <c r="DD137" i="1"/>
  <c r="DM135" i="1"/>
  <c r="DV135" i="1" s="1"/>
  <c r="DN135" i="1"/>
  <c r="BJ128" i="1"/>
  <c r="BI128" i="1"/>
  <c r="BR128" i="1" s="1"/>
  <c r="BJ125" i="1"/>
  <c r="BI125" i="1"/>
  <c r="BR125" i="1" s="1"/>
  <c r="DW122" i="1"/>
  <c r="DM121" i="1"/>
  <c r="DV121" i="1" s="1"/>
  <c r="DN121" i="1"/>
  <c r="CZ120" i="1"/>
  <c r="DA120" i="1" s="1"/>
  <c r="DC120" i="1"/>
  <c r="AO120" i="1"/>
  <c r="BJ115" i="1"/>
  <c r="BI115" i="1"/>
  <c r="BR115" i="1" s="1"/>
  <c r="BJ109" i="1"/>
  <c r="BI109" i="1"/>
  <c r="BR109" i="1" s="1"/>
  <c r="CS106" i="1"/>
  <c r="DW106" i="1"/>
  <c r="BJ105" i="1"/>
  <c r="BI105" i="1"/>
  <c r="BR105" i="1" s="1"/>
  <c r="DM103" i="1"/>
  <c r="DV103" i="1" s="1"/>
  <c r="DN103" i="1"/>
  <c r="DM102" i="1"/>
  <c r="DV102" i="1" s="1"/>
  <c r="DN102" i="1"/>
  <c r="CZ98" i="1"/>
  <c r="DA98" i="1" s="1"/>
  <c r="DC98" i="1"/>
  <c r="AO98" i="1"/>
  <c r="CZ94" i="1"/>
  <c r="DA94" i="1" s="1"/>
  <c r="DC94" i="1"/>
  <c r="AO94" i="1"/>
  <c r="BJ92" i="1"/>
  <c r="BI92" i="1"/>
  <c r="BR92" i="1" s="1"/>
  <c r="DM89" i="1"/>
  <c r="DV89" i="1" s="1"/>
  <c r="DN89" i="1"/>
  <c r="DM84" i="1"/>
  <c r="DV84" i="1" s="1"/>
  <c r="DN84" i="1"/>
  <c r="DM83" i="1"/>
  <c r="DV83" i="1" s="1"/>
  <c r="DN83" i="1"/>
  <c r="BJ81" i="1"/>
  <c r="BI81" i="1"/>
  <c r="BR81" i="1" s="1"/>
  <c r="BJ74" i="1"/>
  <c r="BI74" i="1"/>
  <c r="BR74" i="1" s="1"/>
  <c r="CX70" i="1"/>
  <c r="DF70" i="1" s="1"/>
  <c r="DD70" i="1"/>
  <c r="BJ70" i="1"/>
  <c r="BI70" i="1"/>
  <c r="BR70" i="1" s="1"/>
  <c r="DM68" i="1"/>
  <c r="DV68" i="1" s="1"/>
  <c r="DN68" i="1"/>
  <c r="CZ64" i="1"/>
  <c r="DA64" i="1" s="1"/>
  <c r="DE64" i="1" s="1"/>
  <c r="DC64" i="1"/>
  <c r="AO64" i="1"/>
  <c r="AR64" i="1" s="1"/>
  <c r="CZ63" i="1"/>
  <c r="DA63" i="1" s="1"/>
  <c r="DC63" i="1"/>
  <c r="AO63" i="1"/>
  <c r="DM58" i="1"/>
  <c r="DV58" i="1" s="1"/>
  <c r="DN58" i="1"/>
  <c r="DD323" i="1"/>
  <c r="CX323" i="1"/>
  <c r="DF323" i="1" s="1"/>
  <c r="DD297" i="1"/>
  <c r="CX297" i="1"/>
  <c r="DF297" i="1" s="1"/>
  <c r="CV286" i="1"/>
  <c r="DD286" i="1" s="1"/>
  <c r="DG283" i="1"/>
  <c r="DD251" i="1"/>
  <c r="CX251" i="1"/>
  <c r="DF251" i="1" s="1"/>
  <c r="AX247" i="1"/>
  <c r="DM239" i="1"/>
  <c r="DV239" i="1" s="1"/>
  <c r="DN239" i="1"/>
  <c r="DA227" i="1"/>
  <c r="DE227" i="1" s="1"/>
  <c r="BJ227" i="1"/>
  <c r="BI227" i="1"/>
  <c r="BR227" i="1" s="1"/>
  <c r="BA226" i="1"/>
  <c r="AY226" i="1"/>
  <c r="BC226" i="1" s="1"/>
  <c r="BS223" i="1"/>
  <c r="BA222" i="1"/>
  <c r="AY222" i="1"/>
  <c r="BC222" i="1" s="1"/>
  <c r="DD219" i="1"/>
  <c r="CX219" i="1"/>
  <c r="DF219" i="1" s="1"/>
  <c r="BS219" i="1"/>
  <c r="DM215" i="1"/>
  <c r="DV215" i="1" s="1"/>
  <c r="DN215" i="1"/>
  <c r="BJ208" i="1"/>
  <c r="BI208" i="1"/>
  <c r="BR208" i="1" s="1"/>
  <c r="DD204" i="1"/>
  <c r="CX204" i="1"/>
  <c r="DF204" i="1" s="1"/>
  <c r="CZ202" i="1"/>
  <c r="DA202" i="1" s="1"/>
  <c r="DE202" i="1" s="1"/>
  <c r="DC202" i="1"/>
  <c r="AO202" i="1"/>
  <c r="CV201" i="1"/>
  <c r="DE197" i="1"/>
  <c r="BJ196" i="1"/>
  <c r="BI196" i="1"/>
  <c r="BR196" i="1" s="1"/>
  <c r="DD192" i="1"/>
  <c r="CX192" i="1"/>
  <c r="DF192" i="1" s="1"/>
  <c r="BA185" i="1"/>
  <c r="AY185" i="1"/>
  <c r="BC185" i="1" s="1"/>
  <c r="DM184" i="1"/>
  <c r="DV184" i="1" s="1"/>
  <c r="DN184" i="1"/>
  <c r="CZ183" i="1"/>
  <c r="DA183" i="1" s="1"/>
  <c r="DE183" i="1" s="1"/>
  <c r="DC183" i="1"/>
  <c r="AO183" i="1"/>
  <c r="DD180" i="1"/>
  <c r="CX180" i="1"/>
  <c r="DF180" i="1" s="1"/>
  <c r="BJ174" i="1"/>
  <c r="BI174" i="1"/>
  <c r="BR174" i="1" s="1"/>
  <c r="DC172" i="1"/>
  <c r="DG172" i="1" s="1"/>
  <c r="BJ170" i="1"/>
  <c r="BI170" i="1"/>
  <c r="BR170" i="1" s="1"/>
  <c r="DM162" i="1"/>
  <c r="DV162" i="1" s="1"/>
  <c r="DN162" i="1"/>
  <c r="BJ160" i="1"/>
  <c r="BI160" i="1"/>
  <c r="BR160" i="1" s="1"/>
  <c r="CV151" i="1"/>
  <c r="BJ150" i="1"/>
  <c r="BI150" i="1"/>
  <c r="BR150" i="1" s="1"/>
  <c r="AW149" i="1"/>
  <c r="DW147" i="1"/>
  <c r="DD145" i="1"/>
  <c r="CX145" i="1"/>
  <c r="DF145" i="1" s="1"/>
  <c r="DM140" i="1"/>
  <c r="DV140" i="1" s="1"/>
  <c r="DN140" i="1"/>
  <c r="CZ136" i="1"/>
  <c r="DA136" i="1" s="1"/>
  <c r="DE136" i="1" s="1"/>
  <c r="DC136" i="1"/>
  <c r="AO136" i="1"/>
  <c r="DW131" i="1"/>
  <c r="BJ129" i="1"/>
  <c r="BI129" i="1"/>
  <c r="BR129" i="1" s="1"/>
  <c r="DM125" i="1"/>
  <c r="DV125" i="1" s="1"/>
  <c r="DN125" i="1"/>
  <c r="CZ124" i="1"/>
  <c r="DA124" i="1" s="1"/>
  <c r="DE124" i="1" s="1"/>
  <c r="DC124" i="1"/>
  <c r="AO124" i="1"/>
  <c r="CV123" i="1"/>
  <c r="BJ117" i="1"/>
  <c r="BI117" i="1"/>
  <c r="BR117" i="1" s="1"/>
  <c r="DM114" i="1"/>
  <c r="DV114" i="1" s="1"/>
  <c r="DN114" i="1"/>
  <c r="CZ113" i="1"/>
  <c r="DA113" i="1" s="1"/>
  <c r="DC113" i="1"/>
  <c r="AO113" i="1"/>
  <c r="BS111" i="1"/>
  <c r="DM107" i="1"/>
  <c r="DV107" i="1" s="1"/>
  <c r="DN107" i="1"/>
  <c r="DM104" i="1"/>
  <c r="DV104" i="1" s="1"/>
  <c r="DN104" i="1"/>
  <c r="DW99" i="1"/>
  <c r="BJ97" i="1"/>
  <c r="BI97" i="1"/>
  <c r="BR97" i="1" s="1"/>
  <c r="DD82" i="1"/>
  <c r="CX82" i="1"/>
  <c r="DF82" i="1" s="1"/>
  <c r="CZ79" i="1"/>
  <c r="DA79" i="1" s="1"/>
  <c r="DE79" i="1" s="1"/>
  <c r="DC79" i="1"/>
  <c r="AO79" i="1"/>
  <c r="DD75" i="1"/>
  <c r="CX75" i="1"/>
  <c r="DF75" i="1" s="1"/>
  <c r="BJ75" i="1"/>
  <c r="BI75" i="1"/>
  <c r="BR75" i="1" s="1"/>
  <c r="DM73" i="1"/>
  <c r="DV73" i="1" s="1"/>
  <c r="DN73" i="1"/>
  <c r="BJ71" i="1"/>
  <c r="BI71" i="1"/>
  <c r="BR71" i="1" s="1"/>
  <c r="DW69" i="1"/>
  <c r="BS67" i="1"/>
  <c r="AY66" i="1"/>
  <c r="BC66" i="1" s="1"/>
  <c r="DD63" i="1"/>
  <c r="CX63" i="1"/>
  <c r="DF63" i="1" s="1"/>
  <c r="BJ61" i="1"/>
  <c r="BI61" i="1"/>
  <c r="BR61" i="1" s="1"/>
  <c r="DW59" i="1"/>
  <c r="CV227" i="1"/>
  <c r="DD227" i="1" s="1"/>
  <c r="AR222" i="1"/>
  <c r="AY196" i="1"/>
  <c r="BC196" i="1" s="1"/>
  <c r="AS178" i="1"/>
  <c r="AS148" i="1"/>
  <c r="DB99" i="1"/>
  <c r="CZ95" i="1"/>
  <c r="DA95" i="1" s="1"/>
  <c r="DE95" i="1" s="1"/>
  <c r="CV92" i="1"/>
  <c r="DM49" i="1"/>
  <c r="DV49" i="1" s="1"/>
  <c r="DN49" i="1"/>
  <c r="DM36" i="1"/>
  <c r="DV36" i="1" s="1"/>
  <c r="DN36" i="1"/>
  <c r="DY31" i="1"/>
  <c r="EA31" i="1"/>
  <c r="EB31" i="1" s="1"/>
  <c r="BI29" i="1"/>
  <c r="BR29" i="1" s="1"/>
  <c r="BJ29" i="1"/>
  <c r="BI23" i="1"/>
  <c r="BR23" i="1" s="1"/>
  <c r="BJ23" i="1"/>
  <c r="DM19" i="1"/>
  <c r="DV19" i="1" s="1"/>
  <c r="DN19" i="1"/>
  <c r="DM14" i="1"/>
  <c r="DV14" i="1" s="1"/>
  <c r="DN14" i="1"/>
  <c r="BI10" i="1"/>
  <c r="BR10" i="1" s="1"/>
  <c r="BJ10" i="1"/>
  <c r="DC8" i="1"/>
  <c r="AO8" i="1"/>
  <c r="CZ8" i="1"/>
  <c r="DA8" i="1" s="1"/>
  <c r="AT234" i="1"/>
  <c r="BB234" i="1" s="1"/>
  <c r="AW228" i="1"/>
  <c r="CX217" i="1"/>
  <c r="DF217" i="1" s="1"/>
  <c r="DD217" i="1"/>
  <c r="CX198" i="1"/>
  <c r="DF198" i="1" s="1"/>
  <c r="DD198" i="1"/>
  <c r="AS184" i="1"/>
  <c r="CW175" i="1"/>
  <c r="AR172" i="1"/>
  <c r="AZ172" i="1" s="1"/>
  <c r="CW167" i="1"/>
  <c r="CV157" i="1"/>
  <c r="DD157" i="1" s="1"/>
  <c r="AX143" i="1"/>
  <c r="CX131" i="1"/>
  <c r="DF131" i="1" s="1"/>
  <c r="CW130" i="1"/>
  <c r="CX128" i="1"/>
  <c r="DF128" i="1" s="1"/>
  <c r="DD128" i="1"/>
  <c r="DD112" i="1"/>
  <c r="CX112" i="1"/>
  <c r="DF112" i="1" s="1"/>
  <c r="AS107" i="1"/>
  <c r="DD76" i="1"/>
  <c r="CX76" i="1"/>
  <c r="DF76" i="1" s="1"/>
  <c r="AX67" i="1"/>
  <c r="AY64" i="1"/>
  <c r="BC64" i="1" s="1"/>
  <c r="DD58" i="1"/>
  <c r="CX58" i="1"/>
  <c r="DF58" i="1" s="1"/>
  <c r="DY53" i="1"/>
  <c r="EA53" i="1"/>
  <c r="EB53" i="1" s="1"/>
  <c r="DM50" i="1"/>
  <c r="DV50" i="1" s="1"/>
  <c r="DN50" i="1"/>
  <c r="BJ48" i="1"/>
  <c r="BI48" i="1"/>
  <c r="BR48" i="1" s="1"/>
  <c r="CZ37" i="1"/>
  <c r="DA37" i="1" s="1"/>
  <c r="DE37" i="1" s="1"/>
  <c r="DC37" i="1"/>
  <c r="AO37" i="1"/>
  <c r="AR37" i="1" s="1"/>
  <c r="BJ35" i="1"/>
  <c r="BI35" i="1"/>
  <c r="BR35" i="1" s="1"/>
  <c r="DM32" i="1"/>
  <c r="DV32" i="1" s="1"/>
  <c r="DN32" i="1"/>
  <c r="DY21" i="1"/>
  <c r="EA21" i="1"/>
  <c r="EB21" i="1" s="1"/>
  <c r="BJ13" i="1"/>
  <c r="BI13" i="1"/>
  <c r="BR13" i="1" s="1"/>
  <c r="DM9" i="1"/>
  <c r="DV9" i="1" s="1"/>
  <c r="DN9" i="1"/>
  <c r="AW235" i="1"/>
  <c r="CW220" i="1"/>
  <c r="CV214" i="1"/>
  <c r="AX208" i="1"/>
  <c r="AY205" i="1"/>
  <c r="BC205" i="1" s="1"/>
  <c r="AS189" i="1"/>
  <c r="DD174" i="1"/>
  <c r="CX174" i="1"/>
  <c r="DF174" i="1" s="1"/>
  <c r="AX164" i="1"/>
  <c r="CW153" i="1"/>
  <c r="AX145" i="1"/>
  <c r="AX133" i="1"/>
  <c r="DD101" i="1"/>
  <c r="CX101" i="1"/>
  <c r="DF101" i="1" s="1"/>
  <c r="AW79" i="1"/>
  <c r="BJ57" i="1"/>
  <c r="BI57" i="1"/>
  <c r="BR57" i="1" s="1"/>
  <c r="DM54" i="1"/>
  <c r="DV54" i="1" s="1"/>
  <c r="DN54" i="1"/>
  <c r="CX49" i="1"/>
  <c r="DF49" i="1" s="1"/>
  <c r="DD49" i="1"/>
  <c r="BJ49" i="1"/>
  <c r="BI49" i="1"/>
  <c r="BR49" i="1" s="1"/>
  <c r="DM43" i="1"/>
  <c r="DV43" i="1" s="1"/>
  <c r="DN43" i="1"/>
  <c r="BJ36" i="1"/>
  <c r="BI36" i="1"/>
  <c r="BR36" i="1" s="1"/>
  <c r="DM34" i="1"/>
  <c r="DV34" i="1" s="1"/>
  <c r="DN34" i="1"/>
  <c r="DM33" i="1"/>
  <c r="DV33" i="1" s="1"/>
  <c r="DN33" i="1"/>
  <c r="BJ31" i="1"/>
  <c r="BI31" i="1"/>
  <c r="BR31" i="1" s="1"/>
  <c r="AY30" i="1"/>
  <c r="BC30" i="1" s="1"/>
  <c r="BA30" i="1"/>
  <c r="DM26" i="1"/>
  <c r="DV26" i="1" s="1"/>
  <c r="DN26" i="1"/>
  <c r="CZ23" i="1"/>
  <c r="DA23" i="1" s="1"/>
  <c r="DC23" i="1"/>
  <c r="AO23" i="1"/>
  <c r="CZ22" i="1"/>
  <c r="DA22" i="1" s="1"/>
  <c r="DC22" i="1"/>
  <c r="AO22" i="1"/>
  <c r="CZ16" i="1"/>
  <c r="DA16" i="1" s="1"/>
  <c r="DE16" i="1" s="1"/>
  <c r="DC16" i="1"/>
  <c r="AO16" i="1"/>
  <c r="BJ14" i="1"/>
  <c r="BI14" i="1"/>
  <c r="BR14" i="1" s="1"/>
  <c r="DM10" i="1"/>
  <c r="DV10" i="1" s="1"/>
  <c r="DN10" i="1"/>
  <c r="BJ8" i="1"/>
  <c r="BI8" i="1"/>
  <c r="BR8" i="1" s="1"/>
  <c r="DM6" i="1"/>
  <c r="DV6" i="1" s="1"/>
  <c r="DN6" i="1"/>
  <c r="CV228" i="1"/>
  <c r="CV182" i="1"/>
  <c r="DD160" i="1"/>
  <c r="CX160" i="1"/>
  <c r="DF160" i="1" s="1"/>
  <c r="DA139" i="1"/>
  <c r="DE139" i="1" s="1"/>
  <c r="CX114" i="1"/>
  <c r="DF114" i="1" s="1"/>
  <c r="DD114" i="1"/>
  <c r="AX111" i="1"/>
  <c r="AX71" i="1"/>
  <c r="AY60" i="1"/>
  <c r="BC60" i="1" s="1"/>
  <c r="BA57" i="1"/>
  <c r="AY57" i="1"/>
  <c r="BC57" i="1" s="1"/>
  <c r="CZ56" i="1"/>
  <c r="DA56" i="1" s="1"/>
  <c r="DE56" i="1" s="1"/>
  <c r="DH56" i="1" s="1"/>
  <c r="DC56" i="1"/>
  <c r="AO56" i="1"/>
  <c r="DM55" i="1"/>
  <c r="DV55" i="1" s="1"/>
  <c r="DN55" i="1"/>
  <c r="DM48" i="1"/>
  <c r="DV48" i="1" s="1"/>
  <c r="DN48" i="1"/>
  <c r="DD42" i="1"/>
  <c r="CX42" i="1"/>
  <c r="DF42" i="1" s="1"/>
  <c r="DR42" i="1" s="1"/>
  <c r="AR42" i="1"/>
  <c r="AZ42" i="1" s="1"/>
  <c r="CX41" i="1"/>
  <c r="DF41" i="1" s="1"/>
  <c r="DR41" i="1" s="1"/>
  <c r="AW41" i="1"/>
  <c r="BJ40" i="1"/>
  <c r="BI40" i="1"/>
  <c r="BR40" i="1" s="1"/>
  <c r="BJ38" i="1"/>
  <c r="BI38" i="1"/>
  <c r="BR38" i="1" s="1"/>
  <c r="AW37" i="1"/>
  <c r="DM35" i="1"/>
  <c r="DV35" i="1" s="1"/>
  <c r="DN35" i="1"/>
  <c r="CZ34" i="1"/>
  <c r="DA34" i="1" s="1"/>
  <c r="DC34" i="1"/>
  <c r="AO34" i="1"/>
  <c r="CV33" i="1"/>
  <c r="DW30" i="1"/>
  <c r="BJ27" i="1"/>
  <c r="BI27" i="1"/>
  <c r="BR27" i="1" s="1"/>
  <c r="DW25" i="1"/>
  <c r="DD20" i="1"/>
  <c r="CX20" i="1"/>
  <c r="DF20" i="1" s="1"/>
  <c r="BS19" i="1"/>
  <c r="BS15" i="1"/>
  <c r="CZ13" i="1"/>
  <c r="DA13" i="1" s="1"/>
  <c r="DC13" i="1"/>
  <c r="AO13" i="1"/>
  <c r="CV12" i="1"/>
  <c r="BJ9" i="1"/>
  <c r="BI9" i="1"/>
  <c r="BR9" i="1" s="1"/>
  <c r="DD4" i="1"/>
  <c r="CX4" i="1"/>
  <c r="DF4" i="1" s="1"/>
  <c r="CX25" i="1"/>
  <c r="DF25" i="1" s="1"/>
  <c r="DD15" i="1"/>
  <c r="CX15" i="1"/>
  <c r="DF15" i="1" s="1"/>
  <c r="CW6" i="1"/>
  <c r="DA51" i="1"/>
  <c r="DE51" i="1" s="1"/>
  <c r="CX38" i="1"/>
  <c r="DF38" i="1" s="1"/>
  <c r="DD38" i="1"/>
  <c r="CW34" i="1"/>
  <c r="CX8" i="1"/>
  <c r="DF8" i="1" s="1"/>
  <c r="DD8" i="1"/>
  <c r="CV5" i="1"/>
  <c r="AY42" i="1"/>
  <c r="BC42" i="1" s="1"/>
  <c r="BN42" i="1" s="1"/>
  <c r="CX35" i="1"/>
  <c r="DF35" i="1" s="1"/>
  <c r="DD32" i="1"/>
  <c r="CX32" i="1"/>
  <c r="DF32" i="1" s="1"/>
  <c r="CV26" i="1"/>
  <c r="AX11" i="1"/>
  <c r="DF56" i="1"/>
  <c r="DD53" i="1"/>
  <c r="CX53" i="1"/>
  <c r="DF53" i="1" s="1"/>
  <c r="AX52" i="1"/>
  <c r="CW10" i="1"/>
  <c r="AS8" i="1"/>
  <c r="DY305" i="1"/>
  <c r="EA305" i="1"/>
  <c r="EB305" i="1" s="1"/>
  <c r="DY32" i="1"/>
  <c r="EA32" i="1"/>
  <c r="EB32" i="1" s="1"/>
  <c r="H68" i="9"/>
  <c r="P68" i="9" s="1"/>
  <c r="H52" i="9"/>
  <c r="O52" i="9" s="1"/>
  <c r="H36" i="9"/>
  <c r="K36" i="9" s="1"/>
  <c r="L36" i="9" s="1"/>
  <c r="H20" i="9"/>
  <c r="Z20" i="9" s="1"/>
  <c r="Z76" i="9"/>
  <c r="P76" i="9"/>
  <c r="K76" i="9"/>
  <c r="L76" i="9" s="1"/>
  <c r="O76" i="9"/>
  <c r="O1352" i="9"/>
  <c r="K1352" i="9"/>
  <c r="L1352" i="9" s="1"/>
  <c r="M1352" i="9" s="1"/>
  <c r="P1352" i="9"/>
  <c r="P1321" i="9"/>
  <c r="O1321" i="9"/>
  <c r="K1321" i="9"/>
  <c r="L1321" i="9" s="1"/>
  <c r="M1321" i="9" s="1"/>
  <c r="P1337" i="9"/>
  <c r="O1337" i="9"/>
  <c r="K1337" i="9"/>
  <c r="L1337" i="9" s="1"/>
  <c r="M1337" i="9" s="1"/>
  <c r="O1381" i="9"/>
  <c r="K1381" i="9"/>
  <c r="L1381" i="9" s="1"/>
  <c r="M1381" i="9" s="1"/>
  <c r="P1381" i="9"/>
  <c r="O1397" i="9"/>
  <c r="K1397" i="9"/>
  <c r="L1397" i="9" s="1"/>
  <c r="M1397" i="9" s="1"/>
  <c r="P1397" i="9"/>
  <c r="O1445" i="9"/>
  <c r="K1445" i="9"/>
  <c r="L1445" i="9" s="1"/>
  <c r="M1445" i="9" s="1"/>
  <c r="P1445" i="9"/>
  <c r="O1461" i="9"/>
  <c r="K1461" i="9"/>
  <c r="L1461" i="9" s="1"/>
  <c r="M1461" i="9" s="1"/>
  <c r="P1461" i="9"/>
  <c r="P1414" i="9"/>
  <c r="O1414" i="9"/>
  <c r="K1414" i="9"/>
  <c r="L1414" i="9" s="1"/>
  <c r="M1414" i="9" s="1"/>
  <c r="P1430" i="9"/>
  <c r="O1430" i="9"/>
  <c r="K1430" i="9"/>
  <c r="L1430" i="9" s="1"/>
  <c r="M1430" i="9" s="1"/>
  <c r="P1379" i="9"/>
  <c r="O1379" i="9"/>
  <c r="K1379" i="9"/>
  <c r="L1379" i="9" s="1"/>
  <c r="M1379" i="9" s="1"/>
  <c r="P1395" i="9"/>
  <c r="O1395" i="9"/>
  <c r="K1395" i="9"/>
  <c r="L1395" i="9" s="1"/>
  <c r="M1395" i="9" s="1"/>
  <c r="P1443" i="9"/>
  <c r="O1443" i="9"/>
  <c r="K1443" i="9"/>
  <c r="L1443" i="9" s="1"/>
  <c r="M1443" i="9" s="1"/>
  <c r="P1459" i="9"/>
  <c r="O1459" i="9"/>
  <c r="K1459" i="9"/>
  <c r="L1459" i="9" s="1"/>
  <c r="M1459" i="9" s="1"/>
  <c r="H80" i="9"/>
  <c r="H96" i="9"/>
  <c r="H112" i="9"/>
  <c r="H128" i="9"/>
  <c r="H144" i="9"/>
  <c r="H160" i="9"/>
  <c r="H176" i="9"/>
  <c r="H192" i="9"/>
  <c r="H208" i="9"/>
  <c r="H224" i="9"/>
  <c r="H240" i="9"/>
  <c r="H256" i="9"/>
  <c r="H272" i="9"/>
  <c r="H288" i="9"/>
  <c r="H304" i="9"/>
  <c r="H320" i="9"/>
  <c r="H77" i="9"/>
  <c r="H93" i="9"/>
  <c r="H109" i="9"/>
  <c r="H125" i="9"/>
  <c r="H141" i="9"/>
  <c r="H157" i="9"/>
  <c r="H173" i="9"/>
  <c r="H189" i="9"/>
  <c r="H205" i="9"/>
  <c r="H221" i="9"/>
  <c r="H237" i="9"/>
  <c r="H253" i="9"/>
  <c r="H269" i="9"/>
  <c r="H285" i="9"/>
  <c r="H301" i="9"/>
  <c r="H317" i="9"/>
  <c r="H348" i="9"/>
  <c r="O348" i="9" s="1"/>
  <c r="H86" i="9"/>
  <c r="P86" i="9" s="1"/>
  <c r="H102" i="9"/>
  <c r="P102" i="9" s="1"/>
  <c r="H118" i="9"/>
  <c r="P118" i="9" s="1"/>
  <c r="H134" i="9"/>
  <c r="P134" i="9" s="1"/>
  <c r="H150" i="9"/>
  <c r="P150" i="9" s="1"/>
  <c r="H166" i="9"/>
  <c r="P166" i="9" s="1"/>
  <c r="H182" i="9"/>
  <c r="P182" i="9" s="1"/>
  <c r="H198" i="9"/>
  <c r="P198" i="9" s="1"/>
  <c r="H214" i="9"/>
  <c r="P214" i="9" s="1"/>
  <c r="H230" i="9"/>
  <c r="P230" i="9" s="1"/>
  <c r="H246" i="9"/>
  <c r="P246" i="9" s="1"/>
  <c r="H262" i="9"/>
  <c r="P262" i="9" s="1"/>
  <c r="H278" i="9"/>
  <c r="P278" i="9" s="1"/>
  <c r="H294" i="9"/>
  <c r="P294" i="9" s="1"/>
  <c r="H310" i="9"/>
  <c r="P310" i="9" s="1"/>
  <c r="H331" i="9"/>
  <c r="Z331" i="9" s="1"/>
  <c r="H83" i="9"/>
  <c r="H99" i="9"/>
  <c r="H115" i="9"/>
  <c r="H131" i="9"/>
  <c r="H147" i="9"/>
  <c r="H163" i="9"/>
  <c r="H179" i="9"/>
  <c r="H195" i="9"/>
  <c r="H211" i="9"/>
  <c r="H227" i="9"/>
  <c r="H243" i="9"/>
  <c r="H259" i="9"/>
  <c r="H275" i="9"/>
  <c r="H291" i="9"/>
  <c r="H307" i="9"/>
  <c r="H323" i="9"/>
  <c r="H326" i="9"/>
  <c r="H342" i="9"/>
  <c r="H358" i="9"/>
  <c r="H565" i="9"/>
  <c r="O565" i="9" s="1"/>
  <c r="H347" i="9"/>
  <c r="H363" i="9"/>
  <c r="H375" i="9"/>
  <c r="Z375" i="9" s="1"/>
  <c r="H379" i="9"/>
  <c r="Z379" i="9" s="1"/>
  <c r="H383" i="9"/>
  <c r="Z383" i="9" s="1"/>
  <c r="H387" i="9"/>
  <c r="Z387" i="9" s="1"/>
  <c r="H391" i="9"/>
  <c r="Z391" i="9" s="1"/>
  <c r="H395" i="9"/>
  <c r="Z395" i="9" s="1"/>
  <c r="H399" i="9"/>
  <c r="Z399" i="9" s="1"/>
  <c r="H403" i="9"/>
  <c r="Z403" i="9" s="1"/>
  <c r="H407" i="9"/>
  <c r="Z407" i="9" s="1"/>
  <c r="H411" i="9"/>
  <c r="Z411" i="9" s="1"/>
  <c r="H415" i="9"/>
  <c r="Z415" i="9" s="1"/>
  <c r="H419" i="9"/>
  <c r="Z419" i="9" s="1"/>
  <c r="H423" i="9"/>
  <c r="Z423" i="9" s="1"/>
  <c r="H427" i="9"/>
  <c r="Z427" i="9" s="1"/>
  <c r="H431" i="9"/>
  <c r="Z431" i="9" s="1"/>
  <c r="H435" i="9"/>
  <c r="Z435" i="9" s="1"/>
  <c r="H439" i="9"/>
  <c r="Z439" i="9" s="1"/>
  <c r="H443" i="9"/>
  <c r="Z443" i="9" s="1"/>
  <c r="H447" i="9"/>
  <c r="Z447" i="9" s="1"/>
  <c r="H451" i="9"/>
  <c r="Z451" i="9" s="1"/>
  <c r="H455" i="9"/>
  <c r="Z455" i="9" s="1"/>
  <c r="H459" i="9"/>
  <c r="Z459" i="9" s="1"/>
  <c r="H463" i="9"/>
  <c r="Z463" i="9" s="1"/>
  <c r="H467" i="9"/>
  <c r="Z467" i="9" s="1"/>
  <c r="H471" i="9"/>
  <c r="Z471" i="9" s="1"/>
  <c r="H475" i="9"/>
  <c r="Z475" i="9" s="1"/>
  <c r="H479" i="9"/>
  <c r="Z479" i="9" s="1"/>
  <c r="H483" i="9"/>
  <c r="Z483" i="9" s="1"/>
  <c r="H487" i="9"/>
  <c r="Z487" i="9" s="1"/>
  <c r="H491" i="9"/>
  <c r="Z491" i="9" s="1"/>
  <c r="H495" i="9"/>
  <c r="Z495" i="9" s="1"/>
  <c r="H499" i="9"/>
  <c r="Z499" i="9" s="1"/>
  <c r="H503" i="9"/>
  <c r="Z503" i="9" s="1"/>
  <c r="H507" i="9"/>
  <c r="Z507" i="9" s="1"/>
  <c r="H511" i="9"/>
  <c r="Z511" i="9" s="1"/>
  <c r="H515" i="9"/>
  <c r="Z515" i="9" s="1"/>
  <c r="H519" i="9"/>
  <c r="Z519" i="9" s="1"/>
  <c r="H523" i="9"/>
  <c r="Z523" i="9" s="1"/>
  <c r="H527" i="9"/>
  <c r="Z527" i="9" s="1"/>
  <c r="H531" i="9"/>
  <c r="Z531" i="9" s="1"/>
  <c r="H535" i="9"/>
  <c r="Z535" i="9" s="1"/>
  <c r="H539" i="9"/>
  <c r="Z539" i="9" s="1"/>
  <c r="H543" i="9"/>
  <c r="Z543" i="9" s="1"/>
  <c r="H547" i="9"/>
  <c r="Z547" i="9" s="1"/>
  <c r="H551" i="9"/>
  <c r="Z551" i="9" s="1"/>
  <c r="H555" i="9"/>
  <c r="Z555" i="9" s="1"/>
  <c r="H560" i="9"/>
  <c r="O560" i="9" s="1"/>
  <c r="H563" i="9"/>
  <c r="H337" i="9"/>
  <c r="P337" i="9" s="1"/>
  <c r="H353" i="9"/>
  <c r="P353" i="9" s="1"/>
  <c r="H562" i="9"/>
  <c r="O562" i="9" s="1"/>
  <c r="H569" i="9"/>
  <c r="Z569" i="9" s="1"/>
  <c r="H573" i="9"/>
  <c r="H577" i="9"/>
  <c r="H581" i="9"/>
  <c r="Z581" i="9" s="1"/>
  <c r="H585" i="9"/>
  <c r="Z585" i="9" s="1"/>
  <c r="H589" i="9"/>
  <c r="H593" i="9"/>
  <c r="H597" i="9"/>
  <c r="H601" i="9"/>
  <c r="H605" i="9"/>
  <c r="H609" i="9"/>
  <c r="H613" i="9"/>
  <c r="H617" i="9"/>
  <c r="H621" i="9"/>
  <c r="H625" i="9"/>
  <c r="H629" i="9"/>
  <c r="H633" i="9"/>
  <c r="H637" i="9"/>
  <c r="H641" i="9"/>
  <c r="H645" i="9"/>
  <c r="H649" i="9"/>
  <c r="H653" i="9"/>
  <c r="H657" i="9"/>
  <c r="H661" i="9"/>
  <c r="H665" i="9"/>
  <c r="H669" i="9"/>
  <c r="H673" i="9"/>
  <c r="H677" i="9"/>
  <c r="H681" i="9"/>
  <c r="H685" i="9"/>
  <c r="H689" i="9"/>
  <c r="H693" i="9"/>
  <c r="H697" i="9"/>
  <c r="H701" i="9"/>
  <c r="H705" i="9"/>
  <c r="H709" i="9"/>
  <c r="H713" i="9"/>
  <c r="H717" i="9"/>
  <c r="H721" i="9"/>
  <c r="H725" i="9"/>
  <c r="H729" i="9"/>
  <c r="H733" i="9"/>
  <c r="K733" i="9" s="1"/>
  <c r="L733" i="9" s="1"/>
  <c r="H753" i="9"/>
  <c r="O753" i="9" s="1"/>
  <c r="H761" i="9"/>
  <c r="K761" i="9" s="1"/>
  <c r="L761" i="9" s="1"/>
  <c r="M761" i="9" s="1"/>
  <c r="H769" i="9"/>
  <c r="P769" i="9" s="1"/>
  <c r="H777" i="9"/>
  <c r="P777" i="9" s="1"/>
  <c r="H785" i="9"/>
  <c r="O785" i="9" s="1"/>
  <c r="H793" i="9"/>
  <c r="K793" i="9" s="1"/>
  <c r="L793" i="9" s="1"/>
  <c r="M793" i="9" s="1"/>
  <c r="H801" i="9"/>
  <c r="P801" i="9" s="1"/>
  <c r="H808" i="9"/>
  <c r="P808" i="9" s="1"/>
  <c r="H816" i="9"/>
  <c r="O816" i="9" s="1"/>
  <c r="H824" i="9"/>
  <c r="K824" i="9" s="1"/>
  <c r="L824" i="9" s="1"/>
  <c r="M824" i="9" s="1"/>
  <c r="H832" i="9"/>
  <c r="P832" i="9" s="1"/>
  <c r="H840" i="9"/>
  <c r="P840" i="9" s="1"/>
  <c r="H848" i="9"/>
  <c r="O848" i="9" s="1"/>
  <c r="H856" i="9"/>
  <c r="K856" i="9" s="1"/>
  <c r="L856" i="9" s="1"/>
  <c r="M856" i="9" s="1"/>
  <c r="H864" i="9"/>
  <c r="P864" i="9" s="1"/>
  <c r="H872" i="9"/>
  <c r="P872" i="9" s="1"/>
  <c r="H880" i="9"/>
  <c r="O880" i="9" s="1"/>
  <c r="H888" i="9"/>
  <c r="K888" i="9" s="1"/>
  <c r="L888" i="9" s="1"/>
  <c r="M888" i="9" s="1"/>
  <c r="H896" i="9"/>
  <c r="P896" i="9" s="1"/>
  <c r="H904" i="9"/>
  <c r="P904" i="9" s="1"/>
  <c r="H750" i="9"/>
  <c r="O750" i="9" s="1"/>
  <c r="H754" i="9"/>
  <c r="H762" i="9"/>
  <c r="H770" i="9"/>
  <c r="H778" i="9"/>
  <c r="H786" i="9"/>
  <c r="H794" i="9"/>
  <c r="H802" i="9"/>
  <c r="H811" i="9"/>
  <c r="H819" i="9"/>
  <c r="H827" i="9"/>
  <c r="H835" i="9"/>
  <c r="H843" i="9"/>
  <c r="H851" i="9"/>
  <c r="H859" i="9"/>
  <c r="H867" i="9"/>
  <c r="H875" i="9"/>
  <c r="H883" i="9"/>
  <c r="H891" i="9"/>
  <c r="H899" i="9"/>
  <c r="H907" i="9"/>
  <c r="H915" i="9"/>
  <c r="H923" i="9"/>
  <c r="H931" i="9"/>
  <c r="H939" i="9"/>
  <c r="H947" i="9"/>
  <c r="H955" i="9"/>
  <c r="H963" i="9"/>
  <c r="H971" i="9"/>
  <c r="H979" i="9"/>
  <c r="H987" i="9"/>
  <c r="H995" i="9"/>
  <c r="H1003" i="9"/>
  <c r="H1011" i="9"/>
  <c r="H1019" i="9"/>
  <c r="H1027" i="9"/>
  <c r="H1035" i="9"/>
  <c r="H1043" i="9"/>
  <c r="H1051" i="9"/>
  <c r="H1059" i="9"/>
  <c r="H1067" i="9"/>
  <c r="H1075" i="9"/>
  <c r="H912" i="9"/>
  <c r="H920" i="9"/>
  <c r="H928" i="9"/>
  <c r="H936" i="9"/>
  <c r="H944" i="9"/>
  <c r="H952" i="9"/>
  <c r="H960" i="9"/>
  <c r="H968" i="9"/>
  <c r="H976" i="9"/>
  <c r="H984" i="9"/>
  <c r="H992" i="9"/>
  <c r="H1000" i="9"/>
  <c r="H1008" i="9"/>
  <c r="H1016" i="9"/>
  <c r="H1024" i="9"/>
  <c r="H1032" i="9"/>
  <c r="H1040" i="9"/>
  <c r="H1048" i="9"/>
  <c r="H1056" i="9"/>
  <c r="H1064" i="9"/>
  <c r="H1072" i="9"/>
  <c r="H1080" i="9"/>
  <c r="H1124" i="9"/>
  <c r="P1124" i="9" s="1"/>
  <c r="H1140" i="9"/>
  <c r="O1140" i="9" s="1"/>
  <c r="H1156" i="9"/>
  <c r="O1156" i="9" s="1"/>
  <c r="H1172" i="9"/>
  <c r="K1172" i="9" s="1"/>
  <c r="L1172" i="9" s="1"/>
  <c r="M1172" i="9" s="1"/>
  <c r="H1188" i="9"/>
  <c r="P1188" i="9" s="1"/>
  <c r="H1204" i="9"/>
  <c r="O1204" i="9" s="1"/>
  <c r="H1220" i="9"/>
  <c r="O1220" i="9" s="1"/>
  <c r="H1236" i="9"/>
  <c r="K1236" i="9" s="1"/>
  <c r="L1236" i="9" s="1"/>
  <c r="M1236" i="9" s="1"/>
  <c r="H1252" i="9"/>
  <c r="P1252" i="9" s="1"/>
  <c r="H1268" i="9"/>
  <c r="O1268" i="9" s="1"/>
  <c r="H1085" i="9"/>
  <c r="H1093" i="9"/>
  <c r="H1101" i="9"/>
  <c r="H1117" i="9"/>
  <c r="H1133" i="9"/>
  <c r="H1149" i="9"/>
  <c r="H1165" i="9"/>
  <c r="H1181" i="9"/>
  <c r="H1197" i="9"/>
  <c r="H1213" i="9"/>
  <c r="H1229" i="9"/>
  <c r="H1245" i="9"/>
  <c r="H1261" i="9"/>
  <c r="H1277" i="9"/>
  <c r="P1277" i="9" s="1"/>
  <c r="H1126" i="9"/>
  <c r="K1126" i="9" s="1"/>
  <c r="L1126" i="9" s="1"/>
  <c r="M1126" i="9" s="1"/>
  <c r="H1142" i="9"/>
  <c r="P1142" i="9" s="1"/>
  <c r="H1158" i="9"/>
  <c r="P1158" i="9" s="1"/>
  <c r="H1174" i="9"/>
  <c r="O1174" i="9" s="1"/>
  <c r="H1190" i="9"/>
  <c r="K1190" i="9" s="1"/>
  <c r="L1190" i="9" s="1"/>
  <c r="M1190" i="9" s="1"/>
  <c r="H1206" i="9"/>
  <c r="P1206" i="9" s="1"/>
  <c r="H1222" i="9"/>
  <c r="P1222" i="9" s="1"/>
  <c r="H1238" i="9"/>
  <c r="O1238" i="9" s="1"/>
  <c r="H1254" i="9"/>
  <c r="K1254" i="9" s="1"/>
  <c r="L1254" i="9" s="1"/>
  <c r="M1254" i="9" s="1"/>
  <c r="H1270" i="9"/>
  <c r="P1270" i="9" s="1"/>
  <c r="H1086" i="9"/>
  <c r="P1086" i="9" s="1"/>
  <c r="H1094" i="9"/>
  <c r="O1094" i="9" s="1"/>
  <c r="H1102" i="9"/>
  <c r="K1102" i="9" s="1"/>
  <c r="L1102" i="9" s="1"/>
  <c r="M1102" i="9" s="1"/>
  <c r="H1115" i="9"/>
  <c r="P1115" i="9" s="1"/>
  <c r="H1131" i="9"/>
  <c r="P1131" i="9" s="1"/>
  <c r="H1147" i="9"/>
  <c r="O1147" i="9" s="1"/>
  <c r="H1163" i="9"/>
  <c r="K1163" i="9" s="1"/>
  <c r="L1163" i="9" s="1"/>
  <c r="M1163" i="9" s="1"/>
  <c r="H1179" i="9"/>
  <c r="P1179" i="9" s="1"/>
  <c r="H1195" i="9"/>
  <c r="P1195" i="9" s="1"/>
  <c r="H1211" i="9"/>
  <c r="O1211" i="9" s="1"/>
  <c r="H1227" i="9"/>
  <c r="K1227" i="9" s="1"/>
  <c r="L1227" i="9" s="1"/>
  <c r="M1227" i="9" s="1"/>
  <c r="H1243" i="9"/>
  <c r="P1243" i="9" s="1"/>
  <c r="H1259" i="9"/>
  <c r="P1259" i="9" s="1"/>
  <c r="H1275" i="9"/>
  <c r="O1275" i="9" s="1"/>
  <c r="H1292" i="9"/>
  <c r="H1308" i="9"/>
  <c r="H1324" i="9"/>
  <c r="H1340" i="9"/>
  <c r="H1356" i="9"/>
  <c r="H1372" i="9"/>
  <c r="H1293" i="9"/>
  <c r="H1309" i="9"/>
  <c r="H1325" i="9"/>
  <c r="H1341" i="9"/>
  <c r="H1357" i="9"/>
  <c r="H1373" i="9"/>
  <c r="H1290" i="9"/>
  <c r="H1306" i="9"/>
  <c r="H1322" i="9"/>
  <c r="H1338" i="9"/>
  <c r="H1354" i="9"/>
  <c r="H1370" i="9"/>
  <c r="H1287" i="9"/>
  <c r="P1287" i="9" s="1"/>
  <c r="H1303" i="9"/>
  <c r="O1303" i="9" s="1"/>
  <c r="H1319" i="9"/>
  <c r="K1319" i="9" s="1"/>
  <c r="L1319" i="9" s="1"/>
  <c r="M1319" i="9" s="1"/>
  <c r="H1335" i="9"/>
  <c r="P1335" i="9" s="1"/>
  <c r="H1351" i="9"/>
  <c r="P1351" i="9" s="1"/>
  <c r="H1367" i="9"/>
  <c r="O1367" i="9" s="1"/>
  <c r="H1385" i="9"/>
  <c r="H1401" i="9"/>
  <c r="H1417" i="9"/>
  <c r="H1433" i="9"/>
  <c r="H1449" i="9"/>
  <c r="H1465" i="9"/>
  <c r="H1386" i="9"/>
  <c r="H1402" i="9"/>
  <c r="H1418" i="9"/>
  <c r="H1434" i="9"/>
  <c r="H1450" i="9"/>
  <c r="H1466" i="9"/>
  <c r="H1383" i="9"/>
  <c r="H1399" i="9"/>
  <c r="H1415" i="9"/>
  <c r="H1431" i="9"/>
  <c r="H1447" i="9"/>
  <c r="H1463" i="9"/>
  <c r="H1380" i="9"/>
  <c r="P1380" i="9" s="1"/>
  <c r="H1396" i="9"/>
  <c r="O1396" i="9" s="1"/>
  <c r="H1412" i="9"/>
  <c r="K1412" i="9" s="1"/>
  <c r="L1412" i="9" s="1"/>
  <c r="M1412" i="9" s="1"/>
  <c r="H1428" i="9"/>
  <c r="P1428" i="9" s="1"/>
  <c r="H1444" i="9"/>
  <c r="P1444" i="9" s="1"/>
  <c r="H1460" i="9"/>
  <c r="O1460" i="9" s="1"/>
  <c r="H75" i="9"/>
  <c r="P75" i="9" s="1"/>
  <c r="H71" i="9"/>
  <c r="H55" i="9"/>
  <c r="H39" i="9"/>
  <c r="H23" i="9"/>
  <c r="H66" i="9"/>
  <c r="O66" i="9" s="1"/>
  <c r="H50" i="9"/>
  <c r="K50" i="9" s="1"/>
  <c r="L50" i="9" s="1"/>
  <c r="H34" i="9"/>
  <c r="Z34" i="9" s="1"/>
  <c r="H18" i="9"/>
  <c r="P18" i="9" s="1"/>
  <c r="H57" i="9"/>
  <c r="O57" i="9" s="1"/>
  <c r="H41" i="9"/>
  <c r="K41" i="9" s="1"/>
  <c r="L41" i="9" s="1"/>
  <c r="H25" i="9"/>
  <c r="H9" i="9"/>
  <c r="P9" i="9" s="1"/>
  <c r="DY345" i="1"/>
  <c r="EA345" i="1"/>
  <c r="EB345" i="1" s="1"/>
  <c r="BI339" i="1"/>
  <c r="BR339" i="1" s="1"/>
  <c r="BJ339" i="1"/>
  <c r="DC337" i="1"/>
  <c r="AO337" i="1"/>
  <c r="CZ337" i="1"/>
  <c r="DA337" i="1" s="1"/>
  <c r="DM331" i="1"/>
  <c r="DV331" i="1" s="1"/>
  <c r="DN331" i="1"/>
  <c r="BI317" i="1"/>
  <c r="BR317" i="1" s="1"/>
  <c r="BJ317" i="1"/>
  <c r="BI311" i="1"/>
  <c r="BR311" i="1" s="1"/>
  <c r="BJ311" i="1"/>
  <c r="DC309" i="1"/>
  <c r="AO309" i="1"/>
  <c r="AW309" i="1" s="1"/>
  <c r="BA309" i="1" s="1"/>
  <c r="CZ309" i="1"/>
  <c r="DA309" i="1" s="1"/>
  <c r="DE309" i="1" s="1"/>
  <c r="BI301" i="1"/>
  <c r="BR301" i="1" s="1"/>
  <c r="BJ301" i="1"/>
  <c r="BU297" i="1"/>
  <c r="BW297" i="1"/>
  <c r="BX297" i="1" s="1"/>
  <c r="DM295" i="1"/>
  <c r="DV295" i="1" s="1"/>
  <c r="DN295" i="1"/>
  <c r="BI293" i="1"/>
  <c r="BR293" i="1" s="1"/>
  <c r="BJ293" i="1"/>
  <c r="DC291" i="1"/>
  <c r="AO291" i="1"/>
  <c r="CZ291" i="1"/>
  <c r="DA291" i="1" s="1"/>
  <c r="DE291" i="1" s="1"/>
  <c r="DC290" i="1"/>
  <c r="AO290" i="1"/>
  <c r="CZ290" i="1"/>
  <c r="DA290" i="1" s="1"/>
  <c r="BI277" i="1"/>
  <c r="BR277" i="1" s="1"/>
  <c r="BJ277" i="1"/>
  <c r="DC273" i="1"/>
  <c r="AO273" i="1"/>
  <c r="CZ273" i="1"/>
  <c r="DA273" i="1" s="1"/>
  <c r="DE273" i="1" s="1"/>
  <c r="DY267" i="1"/>
  <c r="EA267" i="1"/>
  <c r="EB267" i="1" s="1"/>
  <c r="AO266" i="1"/>
  <c r="AW266" i="1" s="1"/>
  <c r="BA266" i="1" s="1"/>
  <c r="CZ266" i="1"/>
  <c r="DA266" i="1" s="1"/>
  <c r="DE266" i="1" s="1"/>
  <c r="DC266" i="1"/>
  <c r="DC255" i="1"/>
  <c r="AO255" i="1"/>
  <c r="AW255" i="1" s="1"/>
  <c r="BA255" i="1" s="1"/>
  <c r="CZ255" i="1"/>
  <c r="DA255" i="1" s="1"/>
  <c r="DE255" i="1" s="1"/>
  <c r="DC244" i="1"/>
  <c r="AO244" i="1"/>
  <c r="CZ244" i="1"/>
  <c r="DA244" i="1" s="1"/>
  <c r="BJ349" i="1"/>
  <c r="BI349" i="1"/>
  <c r="BR349" i="1" s="1"/>
  <c r="DM347" i="1"/>
  <c r="DV347" i="1" s="1"/>
  <c r="DN347" i="1"/>
  <c r="DM346" i="1"/>
  <c r="DV346" i="1" s="1"/>
  <c r="DN346" i="1"/>
  <c r="DE329" i="1"/>
  <c r="DH329" i="1" s="1"/>
  <c r="BJ328" i="1"/>
  <c r="BI328" i="1"/>
  <c r="BR328" i="1" s="1"/>
  <c r="BJ327" i="1"/>
  <c r="BI327" i="1"/>
  <c r="BR327" i="1" s="1"/>
  <c r="CZ323" i="1"/>
  <c r="DA323" i="1" s="1"/>
  <c r="DC323" i="1"/>
  <c r="AO323" i="1"/>
  <c r="AT323" i="1" s="1"/>
  <c r="BB323" i="1" s="1"/>
  <c r="DM310" i="1"/>
  <c r="DV310" i="1" s="1"/>
  <c r="DN310" i="1"/>
  <c r="DM305" i="1"/>
  <c r="DV305" i="1" s="1"/>
  <c r="DN305" i="1"/>
  <c r="DY300" i="1"/>
  <c r="EA300" i="1"/>
  <c r="EB300" i="1" s="1"/>
  <c r="DM298" i="1"/>
  <c r="DV298" i="1" s="1"/>
  <c r="DN298" i="1"/>
  <c r="DM297" i="1"/>
  <c r="DV297" i="1" s="1"/>
  <c r="DN297" i="1"/>
  <c r="DM296" i="1"/>
  <c r="DV296" i="1" s="1"/>
  <c r="DN296" i="1"/>
  <c r="DM285" i="1"/>
  <c r="DV285" i="1" s="1"/>
  <c r="DN285" i="1"/>
  <c r="CZ280" i="1"/>
  <c r="DA280" i="1" s="1"/>
  <c r="DC280" i="1"/>
  <c r="AO280" i="1"/>
  <c r="DM270" i="1"/>
  <c r="DV270" i="1" s="1"/>
  <c r="DN270" i="1"/>
  <c r="DM263" i="1"/>
  <c r="DV263" i="1" s="1"/>
  <c r="DN263" i="1"/>
  <c r="DM258" i="1"/>
  <c r="DV258" i="1" s="1"/>
  <c r="DN258" i="1"/>
  <c r="DM257" i="1"/>
  <c r="DV257" i="1" s="1"/>
  <c r="DN257" i="1"/>
  <c r="BJ253" i="1"/>
  <c r="BI253" i="1"/>
  <c r="BR253" i="1" s="1"/>
  <c r="BJ252" i="1"/>
  <c r="BI252" i="1"/>
  <c r="BR252" i="1" s="1"/>
  <c r="DM249" i="1"/>
  <c r="DV249" i="1" s="1"/>
  <c r="DN249" i="1"/>
  <c r="DM247" i="1"/>
  <c r="DV247" i="1" s="1"/>
  <c r="DN247" i="1"/>
  <c r="CX243" i="1"/>
  <c r="DF243" i="1" s="1"/>
  <c r="DD243" i="1"/>
  <c r="DM241" i="1"/>
  <c r="DV241" i="1" s="1"/>
  <c r="DN241" i="1"/>
  <c r="CZ352" i="1"/>
  <c r="DA352" i="1" s="1"/>
  <c r="DE352" i="1" s="1"/>
  <c r="DP352" i="1" s="1"/>
  <c r="ER352" i="1" s="1"/>
  <c r="DC352" i="1"/>
  <c r="AO352" i="1"/>
  <c r="DM348" i="1"/>
  <c r="DV348" i="1" s="1"/>
  <c r="DN348" i="1"/>
  <c r="DM343" i="1"/>
  <c r="DV343" i="1" s="1"/>
  <c r="DN343" i="1"/>
  <c r="DE342" i="1"/>
  <c r="DM339" i="1"/>
  <c r="DV339" i="1" s="1"/>
  <c r="DN339" i="1"/>
  <c r="DM335" i="1"/>
  <c r="DV335" i="1" s="1"/>
  <c r="DN335" i="1"/>
  <c r="DM334" i="1"/>
  <c r="DV334" i="1" s="1"/>
  <c r="DN334" i="1"/>
  <c r="CX331" i="1"/>
  <c r="DF331" i="1" s="1"/>
  <c r="DD331" i="1"/>
  <c r="CZ326" i="1"/>
  <c r="DA326" i="1" s="1"/>
  <c r="DC326" i="1"/>
  <c r="AO326" i="1"/>
  <c r="AT326" i="1" s="1"/>
  <c r="BB326" i="1" s="1"/>
  <c r="CZ325" i="1"/>
  <c r="DA325" i="1" s="1"/>
  <c r="DC325" i="1"/>
  <c r="AO325" i="1"/>
  <c r="CZ324" i="1"/>
  <c r="DA324" i="1" s="1"/>
  <c r="DE324" i="1" s="1"/>
  <c r="DC324" i="1"/>
  <c r="AO324" i="1"/>
  <c r="AY324" i="1" s="1"/>
  <c r="BC324" i="1" s="1"/>
  <c r="BS322" i="1"/>
  <c r="AY321" i="1"/>
  <c r="BC321" i="1" s="1"/>
  <c r="CZ318" i="1"/>
  <c r="DA318" i="1" s="1"/>
  <c r="DC318" i="1"/>
  <c r="AO318" i="1"/>
  <c r="CZ317" i="1"/>
  <c r="DA317" i="1" s="1"/>
  <c r="DE317" i="1" s="1"/>
  <c r="DC317" i="1"/>
  <c r="AO317" i="1"/>
  <c r="AY317" i="1" s="1"/>
  <c r="BC317" i="1" s="1"/>
  <c r="DM311" i="1"/>
  <c r="DV311" i="1" s="1"/>
  <c r="DN311" i="1"/>
  <c r="CZ306" i="1"/>
  <c r="DA306" i="1" s="1"/>
  <c r="DE306" i="1" s="1"/>
  <c r="DC306" i="1"/>
  <c r="AO306" i="1"/>
  <c r="CZ301" i="1"/>
  <c r="DA301" i="1" s="1"/>
  <c r="DE301" i="1" s="1"/>
  <c r="DC301" i="1"/>
  <c r="AO301" i="1"/>
  <c r="CZ298" i="1"/>
  <c r="DA298" i="1" s="1"/>
  <c r="DC298" i="1"/>
  <c r="AO298" i="1"/>
  <c r="CZ297" i="1"/>
  <c r="DA297" i="1" s="1"/>
  <c r="DC297" i="1"/>
  <c r="AO297" i="1"/>
  <c r="AT297" i="1" s="1"/>
  <c r="BB297" i="1" s="1"/>
  <c r="BJ295" i="1"/>
  <c r="BI295" i="1"/>
  <c r="BR295" i="1" s="1"/>
  <c r="CZ294" i="1"/>
  <c r="DA294" i="1" s="1"/>
  <c r="DE294" i="1" s="1"/>
  <c r="DC294" i="1"/>
  <c r="AO294" i="1"/>
  <c r="CZ293" i="1"/>
  <c r="DA293" i="1" s="1"/>
  <c r="DC293" i="1"/>
  <c r="AO293" i="1"/>
  <c r="BJ290" i="1"/>
  <c r="BI290" i="1"/>
  <c r="BR290" i="1" s="1"/>
  <c r="DW286" i="1"/>
  <c r="CZ281" i="1"/>
  <c r="DA281" i="1" s="1"/>
  <c r="DE281" i="1" s="1"/>
  <c r="DC281" i="1"/>
  <c r="AO281" i="1"/>
  <c r="AR279" i="1"/>
  <c r="AZ279" i="1" s="1"/>
  <c r="BJ273" i="1"/>
  <c r="BI273" i="1"/>
  <c r="BR273" i="1" s="1"/>
  <c r="CS268" i="1"/>
  <c r="DW268" i="1"/>
  <c r="CZ264" i="1"/>
  <c r="DA264" i="1" s="1"/>
  <c r="DE264" i="1" s="1"/>
  <c r="DC264" i="1"/>
  <c r="AO264" i="1"/>
  <c r="BJ351" i="1"/>
  <c r="BI351" i="1"/>
  <c r="BR351" i="1" s="1"/>
  <c r="CZ335" i="1"/>
  <c r="DA335" i="1" s="1"/>
  <c r="DC335" i="1"/>
  <c r="AO335" i="1"/>
  <c r="BJ333" i="1"/>
  <c r="BI333" i="1"/>
  <c r="BR333" i="1" s="1"/>
  <c r="BJ332" i="1"/>
  <c r="BI332" i="1"/>
  <c r="BR332" i="1" s="1"/>
  <c r="AY329" i="1"/>
  <c r="BC329" i="1" s="1"/>
  <c r="DW321" i="1"/>
  <c r="CZ320" i="1"/>
  <c r="DA320" i="1" s="1"/>
  <c r="DC320" i="1"/>
  <c r="AO320" i="1"/>
  <c r="AT320" i="1" s="1"/>
  <c r="BB320" i="1" s="1"/>
  <c r="DE318" i="1"/>
  <c r="BS315" i="1"/>
  <c r="AW314" i="1"/>
  <c r="DD310" i="1"/>
  <c r="CX310" i="1"/>
  <c r="DF310" i="1" s="1"/>
  <c r="AY309" i="1"/>
  <c r="BC309" i="1" s="1"/>
  <c r="DM308" i="1"/>
  <c r="DV308" i="1" s="1"/>
  <c r="DN308" i="1"/>
  <c r="DM307" i="1"/>
  <c r="DV307" i="1" s="1"/>
  <c r="DN307" i="1"/>
  <c r="BJ305" i="1"/>
  <c r="BI305" i="1"/>
  <c r="BR305" i="1" s="1"/>
  <c r="CZ302" i="1"/>
  <c r="DA302" i="1" s="1"/>
  <c r="DE302" i="1" s="1"/>
  <c r="DH302" i="1" s="1"/>
  <c r="DC302" i="1"/>
  <c r="AO302" i="1"/>
  <c r="DD293" i="1"/>
  <c r="CX293" i="1"/>
  <c r="DF293" i="1" s="1"/>
  <c r="BS292" i="1"/>
  <c r="AY291" i="1"/>
  <c r="BC291" i="1" s="1"/>
  <c r="CZ282" i="1"/>
  <c r="DA282" i="1" s="1"/>
  <c r="DC282" i="1"/>
  <c r="AO282" i="1"/>
  <c r="DD274" i="1"/>
  <c r="CX274" i="1"/>
  <c r="DF274" i="1" s="1"/>
  <c r="DR274" i="1" s="1"/>
  <c r="AW274" i="1"/>
  <c r="DM272" i="1"/>
  <c r="DV272" i="1" s="1"/>
  <c r="DN272" i="1"/>
  <c r="DE271" i="1"/>
  <c r="DD270" i="1"/>
  <c r="CX270" i="1"/>
  <c r="DF270" i="1" s="1"/>
  <c r="BS270" i="1"/>
  <c r="AR266" i="1"/>
  <c r="CZ261" i="1"/>
  <c r="DA261" i="1" s="1"/>
  <c r="DE261" i="1" s="1"/>
  <c r="DC261" i="1"/>
  <c r="AO261" i="1"/>
  <c r="DW257" i="1"/>
  <c r="CS257" i="1"/>
  <c r="CV257" i="1" s="1"/>
  <c r="DD257" i="1" s="1"/>
  <c r="BS256" i="1"/>
  <c r="DM253" i="1"/>
  <c r="DV253" i="1" s="1"/>
  <c r="DN253" i="1"/>
  <c r="CZ252" i="1"/>
  <c r="DA252" i="1" s="1"/>
  <c r="DC252" i="1"/>
  <c r="AO252" i="1"/>
  <c r="CX249" i="1"/>
  <c r="DF249" i="1" s="1"/>
  <c r="DR249" i="1" s="1"/>
  <c r="BS248" i="1"/>
  <c r="BJ247" i="1"/>
  <c r="BI247" i="1"/>
  <c r="BR247" i="1" s="1"/>
  <c r="AR246" i="1"/>
  <c r="DY243" i="1"/>
  <c r="EA243" i="1"/>
  <c r="EB243" i="1" s="1"/>
  <c r="BJ241" i="1"/>
  <c r="BI241" i="1"/>
  <c r="BR241" i="1" s="1"/>
  <c r="CV324" i="1"/>
  <c r="DD324" i="1" s="1"/>
  <c r="DD316" i="1"/>
  <c r="CX316" i="1"/>
  <c r="DF316" i="1" s="1"/>
  <c r="DR316" i="1" s="1"/>
  <c r="CX284" i="1"/>
  <c r="DF284" i="1" s="1"/>
  <c r="AX256" i="1"/>
  <c r="CV249" i="1"/>
  <c r="DD249" i="1" s="1"/>
  <c r="DB243" i="1"/>
  <c r="BI236" i="1"/>
  <c r="BR236" i="1" s="1"/>
  <c r="BJ236" i="1"/>
  <c r="DM222" i="1"/>
  <c r="DV222" i="1" s="1"/>
  <c r="DN222" i="1"/>
  <c r="DC217" i="1"/>
  <c r="AO217" i="1"/>
  <c r="AW217" i="1" s="1"/>
  <c r="CZ217" i="1"/>
  <c r="DA217" i="1" s="1"/>
  <c r="BI209" i="1"/>
  <c r="BR209" i="1" s="1"/>
  <c r="BJ209" i="1"/>
  <c r="DC207" i="1"/>
  <c r="AO207" i="1"/>
  <c r="CZ207" i="1"/>
  <c r="DA207" i="1" s="1"/>
  <c r="BI201" i="1"/>
  <c r="BR201" i="1" s="1"/>
  <c r="BJ201" i="1"/>
  <c r="DC199" i="1"/>
  <c r="AO199" i="1"/>
  <c r="AY199" i="1" s="1"/>
  <c r="BC199" i="1" s="1"/>
  <c r="CZ199" i="1"/>
  <c r="DA199" i="1" s="1"/>
  <c r="DE199" i="1" s="1"/>
  <c r="DM195" i="1"/>
  <c r="DV195" i="1" s="1"/>
  <c r="DN195" i="1"/>
  <c r="DY190" i="1"/>
  <c r="EA190" i="1"/>
  <c r="EB190" i="1" s="1"/>
  <c r="AO189" i="1"/>
  <c r="AW189" i="1" s="1"/>
  <c r="BA189" i="1" s="1"/>
  <c r="CZ189" i="1"/>
  <c r="DA189" i="1" s="1"/>
  <c r="DE189" i="1" s="1"/>
  <c r="DC189" i="1"/>
  <c r="DM186" i="1"/>
  <c r="DV186" i="1" s="1"/>
  <c r="DN186" i="1"/>
  <c r="BI175" i="1"/>
  <c r="BR175" i="1" s="1"/>
  <c r="BJ175" i="1"/>
  <c r="DM173" i="1"/>
  <c r="DV173" i="1" s="1"/>
  <c r="DN173" i="1"/>
  <c r="BI166" i="1"/>
  <c r="BR166" i="1" s="1"/>
  <c r="BJ166" i="1"/>
  <c r="DM163" i="1"/>
  <c r="DV163" i="1" s="1"/>
  <c r="DN163" i="1"/>
  <c r="DC155" i="1"/>
  <c r="AO155" i="1"/>
  <c r="CZ155" i="1"/>
  <c r="DA155" i="1" s="1"/>
  <c r="DE155" i="1" s="1"/>
  <c r="BI146" i="1"/>
  <c r="BR146" i="1" s="1"/>
  <c r="BJ146" i="1"/>
  <c r="DC142" i="1"/>
  <c r="AO142" i="1"/>
  <c r="AW142" i="1" s="1"/>
  <c r="CZ142" i="1"/>
  <c r="DA142" i="1" s="1"/>
  <c r="DE142" i="1" s="1"/>
  <c r="DC137" i="1"/>
  <c r="AO137" i="1"/>
  <c r="AW137" i="1" s="1"/>
  <c r="CZ137" i="1"/>
  <c r="DA137" i="1" s="1"/>
  <c r="BI130" i="1"/>
  <c r="BR130" i="1" s="1"/>
  <c r="BJ130" i="1"/>
  <c r="DC128" i="1"/>
  <c r="AO128" i="1"/>
  <c r="CZ128" i="1"/>
  <c r="DA128" i="1" s="1"/>
  <c r="BI120" i="1"/>
  <c r="BR120" i="1" s="1"/>
  <c r="BJ120" i="1"/>
  <c r="AO115" i="1"/>
  <c r="AW115" i="1" s="1"/>
  <c r="BA115" i="1" s="1"/>
  <c r="CZ115" i="1"/>
  <c r="DA115" i="1" s="1"/>
  <c r="DE115" i="1" s="1"/>
  <c r="DC115" i="1"/>
  <c r="BI112" i="1"/>
  <c r="BR112" i="1" s="1"/>
  <c r="BJ112" i="1"/>
  <c r="DC110" i="1"/>
  <c r="AO110" i="1"/>
  <c r="CZ110" i="1"/>
  <c r="DA110" i="1" s="1"/>
  <c r="DE110" i="1" s="1"/>
  <c r="DM106" i="1"/>
  <c r="DV106" i="1" s="1"/>
  <c r="DN106" i="1"/>
  <c r="DM100" i="1"/>
  <c r="DV100" i="1" s="1"/>
  <c r="DN100" i="1"/>
  <c r="BI94" i="1"/>
  <c r="BR94" i="1" s="1"/>
  <c r="BJ94" i="1"/>
  <c r="DM92" i="1"/>
  <c r="DV92" i="1" s="1"/>
  <c r="DN92" i="1"/>
  <c r="DM91" i="1"/>
  <c r="DV91" i="1" s="1"/>
  <c r="DN91" i="1"/>
  <c r="DY86" i="1"/>
  <c r="EA86" i="1"/>
  <c r="EB86" i="1" s="1"/>
  <c r="DM81" i="1"/>
  <c r="DV81" i="1" s="1"/>
  <c r="DN81" i="1"/>
  <c r="BI76" i="1"/>
  <c r="BR76" i="1" s="1"/>
  <c r="BJ76" i="1"/>
  <c r="DC74" i="1"/>
  <c r="AO74" i="1"/>
  <c r="AW74" i="1" s="1"/>
  <c r="BA74" i="1" s="1"/>
  <c r="CZ74" i="1"/>
  <c r="DA74" i="1" s="1"/>
  <c r="DE74" i="1" s="1"/>
  <c r="DM70" i="1"/>
  <c r="DV70" i="1" s="1"/>
  <c r="DN70" i="1"/>
  <c r="DF352" i="1"/>
  <c r="BA342" i="1"/>
  <c r="AY342" i="1"/>
  <c r="BC342" i="1" s="1"/>
  <c r="AY316" i="1"/>
  <c r="BC316" i="1" s="1"/>
  <c r="CV303" i="1"/>
  <c r="DD303" i="1" s="1"/>
  <c r="CX302" i="1"/>
  <c r="DF302" i="1" s="1"/>
  <c r="CV298" i="1"/>
  <c r="DD298" i="1" s="1"/>
  <c r="CV295" i="1"/>
  <c r="DD295" i="1" s="1"/>
  <c r="CV264" i="1"/>
  <c r="CX255" i="1"/>
  <c r="DF255" i="1" s="1"/>
  <c r="AX248" i="1"/>
  <c r="AT243" i="1"/>
  <c r="BB243" i="1" s="1"/>
  <c r="BN243" i="1" s="1"/>
  <c r="BJ237" i="1"/>
  <c r="BI237" i="1"/>
  <c r="BR237" i="1" s="1"/>
  <c r="BJ231" i="1"/>
  <c r="BI231" i="1"/>
  <c r="BR231" i="1" s="1"/>
  <c r="DM229" i="1"/>
  <c r="DV229" i="1" s="1"/>
  <c r="DN229" i="1"/>
  <c r="CX216" i="1"/>
  <c r="DF216" i="1" s="1"/>
  <c r="DD216" i="1"/>
  <c r="DY210" i="1"/>
  <c r="EA210" i="1"/>
  <c r="EB210" i="1" s="1"/>
  <c r="CX206" i="1"/>
  <c r="DF206" i="1" s="1"/>
  <c r="DD206" i="1"/>
  <c r="BJ206" i="1"/>
  <c r="BI206" i="1"/>
  <c r="BR206" i="1" s="1"/>
  <c r="DM204" i="1"/>
  <c r="DV204" i="1" s="1"/>
  <c r="DN204" i="1"/>
  <c r="BJ202" i="1"/>
  <c r="BI202" i="1"/>
  <c r="BR202" i="1" s="1"/>
  <c r="AY197" i="1"/>
  <c r="BC197" i="1" s="1"/>
  <c r="CZ191" i="1"/>
  <c r="DA191" i="1" s="1"/>
  <c r="DE191" i="1" s="1"/>
  <c r="DC191" i="1"/>
  <c r="AO191" i="1"/>
  <c r="AR191" i="1" s="1"/>
  <c r="AZ191" i="1" s="1"/>
  <c r="BJ183" i="1"/>
  <c r="BI183" i="1"/>
  <c r="BR183" i="1" s="1"/>
  <c r="DM180" i="1"/>
  <c r="DV180" i="1" s="1"/>
  <c r="DN180" i="1"/>
  <c r="CZ179" i="1"/>
  <c r="DA179" i="1" s="1"/>
  <c r="DE179" i="1" s="1"/>
  <c r="DC179" i="1"/>
  <c r="AO179" i="1"/>
  <c r="AT179" i="1" s="1"/>
  <c r="BB179" i="1" s="1"/>
  <c r="CX176" i="1"/>
  <c r="DF176" i="1" s="1"/>
  <c r="DD176" i="1"/>
  <c r="DM174" i="1"/>
  <c r="DV174" i="1" s="1"/>
  <c r="DN174" i="1"/>
  <c r="CZ170" i="1"/>
  <c r="DA170" i="1" s="1"/>
  <c r="DE170" i="1" s="1"/>
  <c r="DC170" i="1"/>
  <c r="AO170" i="1"/>
  <c r="AY167" i="1"/>
  <c r="BC167" i="1" s="1"/>
  <c r="DM164" i="1"/>
  <c r="DV164" i="1" s="1"/>
  <c r="DN164" i="1"/>
  <c r="BJ162" i="1"/>
  <c r="BI162" i="1"/>
  <c r="BR162" i="1" s="1"/>
  <c r="DM150" i="1"/>
  <c r="DV150" i="1" s="1"/>
  <c r="DN150" i="1"/>
  <c r="DY149" i="1"/>
  <c r="EA149" i="1"/>
  <c r="EB149" i="1" s="1"/>
  <c r="CX147" i="1"/>
  <c r="DF147" i="1" s="1"/>
  <c r="DD147" i="1"/>
  <c r="BJ147" i="1"/>
  <c r="BI147" i="1"/>
  <c r="BR147" i="1" s="1"/>
  <c r="DY145" i="1"/>
  <c r="EA145" i="1"/>
  <c r="EB145" i="1" s="1"/>
  <c r="CX136" i="1"/>
  <c r="DF136" i="1" s="1"/>
  <c r="DD136" i="1"/>
  <c r="BJ136" i="1"/>
  <c r="BI136" i="1"/>
  <c r="BR136" i="1" s="1"/>
  <c r="DY133" i="1"/>
  <c r="EA133" i="1"/>
  <c r="EB133" i="1" s="1"/>
  <c r="CX127" i="1"/>
  <c r="DF127" i="1" s="1"/>
  <c r="DD127" i="1"/>
  <c r="AY119" i="1"/>
  <c r="BC119" i="1" s="1"/>
  <c r="BA119" i="1"/>
  <c r="DY117" i="1"/>
  <c r="EA117" i="1"/>
  <c r="EB117" i="1" s="1"/>
  <c r="BU114" i="1"/>
  <c r="BW114" i="1"/>
  <c r="BX114" i="1" s="1"/>
  <c r="BJ113" i="1"/>
  <c r="BI113" i="1"/>
  <c r="BR113" i="1" s="1"/>
  <c r="DM111" i="1"/>
  <c r="DV111" i="1" s="1"/>
  <c r="DN111" i="1"/>
  <c r="DC106" i="1"/>
  <c r="AO106" i="1"/>
  <c r="CZ106" i="1"/>
  <c r="DA106" i="1" s="1"/>
  <c r="CZ101" i="1"/>
  <c r="DA101" i="1" s="1"/>
  <c r="DC101" i="1"/>
  <c r="AO101" i="1"/>
  <c r="AT101" i="1" s="1"/>
  <c r="BB101" i="1" s="1"/>
  <c r="AY98" i="1"/>
  <c r="BC98" i="1" s="1"/>
  <c r="CZ97" i="1"/>
  <c r="DA97" i="1" s="1"/>
  <c r="DC97" i="1"/>
  <c r="AO97" i="1"/>
  <c r="DM93" i="1"/>
  <c r="DV93" i="1" s="1"/>
  <c r="DN93" i="1"/>
  <c r="CZ88" i="1"/>
  <c r="DA88" i="1" s="1"/>
  <c r="DE88" i="1" s="1"/>
  <c r="DC88" i="1"/>
  <c r="AO88" i="1"/>
  <c r="CX79" i="1"/>
  <c r="DF79" i="1" s="1"/>
  <c r="DD79" i="1"/>
  <c r="CZ75" i="1"/>
  <c r="DA75" i="1" s="1"/>
  <c r="DC75" i="1"/>
  <c r="AO75" i="1"/>
  <c r="CX73" i="1"/>
  <c r="DF73" i="1" s="1"/>
  <c r="DD73" i="1"/>
  <c r="BJ73" i="1"/>
  <c r="BI73" i="1"/>
  <c r="BR73" i="1" s="1"/>
  <c r="CX69" i="1"/>
  <c r="DF69" i="1" s="1"/>
  <c r="DD69" i="1"/>
  <c r="BJ69" i="1"/>
  <c r="BI69" i="1"/>
  <c r="BR69" i="1" s="1"/>
  <c r="DD346" i="1"/>
  <c r="CX346" i="1"/>
  <c r="DF346" i="1" s="1"/>
  <c r="CX269" i="1"/>
  <c r="DF269" i="1" s="1"/>
  <c r="DD269" i="1"/>
  <c r="CZ230" i="1"/>
  <c r="DA230" i="1" s="1"/>
  <c r="DC230" i="1"/>
  <c r="AO230" i="1"/>
  <c r="DE228" i="1"/>
  <c r="CZ224" i="1"/>
  <c r="DA224" i="1" s="1"/>
  <c r="DC224" i="1"/>
  <c r="AO224" i="1"/>
  <c r="DE219" i="1"/>
  <c r="BJ217" i="1"/>
  <c r="BI217" i="1"/>
  <c r="BR217" i="1" s="1"/>
  <c r="DM214" i="1"/>
  <c r="DV214" i="1" s="1"/>
  <c r="DN214" i="1"/>
  <c r="DM211" i="1"/>
  <c r="DV211" i="1" s="1"/>
  <c r="DN211" i="1"/>
  <c r="DE210" i="1"/>
  <c r="CZ209" i="1"/>
  <c r="AO209" i="1"/>
  <c r="CX203" i="1"/>
  <c r="DF203" i="1" s="1"/>
  <c r="DD203" i="1"/>
  <c r="BS203" i="1"/>
  <c r="DM201" i="1"/>
  <c r="DV201" i="1" s="1"/>
  <c r="DN201" i="1"/>
  <c r="BJ199" i="1"/>
  <c r="BI199" i="1"/>
  <c r="BR199" i="1" s="1"/>
  <c r="CX195" i="1"/>
  <c r="DF195" i="1" s="1"/>
  <c r="DD195" i="1"/>
  <c r="DM193" i="1"/>
  <c r="DV193" i="1" s="1"/>
  <c r="DN193" i="1"/>
  <c r="BJ189" i="1"/>
  <c r="BI189" i="1"/>
  <c r="BR189" i="1" s="1"/>
  <c r="CX188" i="1"/>
  <c r="DF188" i="1" s="1"/>
  <c r="DD188" i="1"/>
  <c r="BS185" i="1"/>
  <c r="BJ184" i="1"/>
  <c r="BI184" i="1"/>
  <c r="BR184" i="1" s="1"/>
  <c r="DM182" i="1"/>
  <c r="DV182" i="1" s="1"/>
  <c r="DN182" i="1"/>
  <c r="CZ181" i="1"/>
  <c r="DA181" i="1" s="1"/>
  <c r="DE181" i="1" s="1"/>
  <c r="DC181" i="1"/>
  <c r="AO181" i="1"/>
  <c r="CX173" i="1"/>
  <c r="DF173" i="1" s="1"/>
  <c r="DD173" i="1"/>
  <c r="BJ173" i="1"/>
  <c r="BI173" i="1"/>
  <c r="BR173" i="1" s="1"/>
  <c r="CX163" i="1"/>
  <c r="DF163" i="1" s="1"/>
  <c r="DD163" i="1"/>
  <c r="BJ163" i="1"/>
  <c r="BI163" i="1"/>
  <c r="BR163" i="1" s="1"/>
  <c r="DW161" i="1"/>
  <c r="DE160" i="1"/>
  <c r="DE157" i="1"/>
  <c r="DM153" i="1"/>
  <c r="DV153" i="1" s="1"/>
  <c r="DN153" i="1"/>
  <c r="DM152" i="1"/>
  <c r="DV152" i="1" s="1"/>
  <c r="DN152" i="1"/>
  <c r="DM151" i="1"/>
  <c r="DV151" i="1" s="1"/>
  <c r="DN151" i="1"/>
  <c r="CZ146" i="1"/>
  <c r="DA146" i="1" s="1"/>
  <c r="DE146" i="1" s="1"/>
  <c r="DC146" i="1"/>
  <c r="AO146" i="1"/>
  <c r="BJ142" i="1"/>
  <c r="BI142" i="1"/>
  <c r="BR142" i="1" s="1"/>
  <c r="DW139" i="1"/>
  <c r="DE138" i="1"/>
  <c r="CZ135" i="1"/>
  <c r="DA135" i="1" s="1"/>
  <c r="DC135" i="1"/>
  <c r="AO135" i="1"/>
  <c r="DM130" i="1"/>
  <c r="DV130" i="1" s="1"/>
  <c r="DN130" i="1"/>
  <c r="BJ126" i="1"/>
  <c r="BI126" i="1"/>
  <c r="BR126" i="1" s="1"/>
  <c r="DM123" i="1"/>
  <c r="DV123" i="1" s="1"/>
  <c r="DN123" i="1"/>
  <c r="DM122" i="1"/>
  <c r="DV122" i="1" s="1"/>
  <c r="DN122" i="1"/>
  <c r="DE117" i="1"/>
  <c r="CX116" i="1"/>
  <c r="DF116" i="1" s="1"/>
  <c r="DD116" i="1"/>
  <c r="BJ116" i="1"/>
  <c r="BI116" i="1"/>
  <c r="BR116" i="1" s="1"/>
  <c r="DM113" i="1"/>
  <c r="DV113" i="1" s="1"/>
  <c r="DN113" i="1"/>
  <c r="DM112" i="1"/>
  <c r="DV112" i="1" s="1"/>
  <c r="DN112" i="1"/>
  <c r="BJ110" i="1"/>
  <c r="BI110" i="1"/>
  <c r="BR110" i="1" s="1"/>
  <c r="BJ107" i="1"/>
  <c r="BI107" i="1"/>
  <c r="BR107" i="1" s="1"/>
  <c r="CZ103" i="1"/>
  <c r="DA103" i="1" s="1"/>
  <c r="DE103" i="1" s="1"/>
  <c r="DC103" i="1"/>
  <c r="AO103" i="1"/>
  <c r="CZ102" i="1"/>
  <c r="AO102" i="1"/>
  <c r="AY99" i="1"/>
  <c r="BC99" i="1" s="1"/>
  <c r="BA99" i="1"/>
  <c r="CV94" i="1"/>
  <c r="DD94" i="1" s="1"/>
  <c r="BJ91" i="1"/>
  <c r="BI91" i="1"/>
  <c r="BR91" i="1" s="1"/>
  <c r="CZ83" i="1"/>
  <c r="DA83" i="1" s="1"/>
  <c r="DC83" i="1"/>
  <c r="AO83" i="1"/>
  <c r="CZ76" i="1"/>
  <c r="DA76" i="1" s="1"/>
  <c r="DC76" i="1"/>
  <c r="AO76" i="1"/>
  <c r="DY72" i="1"/>
  <c r="EA72" i="1"/>
  <c r="EB72" i="1" s="1"/>
  <c r="DE71" i="1"/>
  <c r="CZ68" i="1"/>
  <c r="DA68" i="1" s="1"/>
  <c r="DE68" i="1" s="1"/>
  <c r="DC68" i="1"/>
  <c r="AO68" i="1"/>
  <c r="AY68" i="1" s="1"/>
  <c r="BC68" i="1" s="1"/>
  <c r="BJ66" i="1"/>
  <c r="BI66" i="1"/>
  <c r="BR66" i="1" s="1"/>
  <c r="CZ62" i="1"/>
  <c r="DA62" i="1" s="1"/>
  <c r="DC62" i="1"/>
  <c r="AO62" i="1"/>
  <c r="DD343" i="1"/>
  <c r="CX343" i="1"/>
  <c r="DF343" i="1" s="1"/>
  <c r="DD334" i="1"/>
  <c r="CX334" i="1"/>
  <c r="DF334" i="1" s="1"/>
  <c r="AX274" i="1"/>
  <c r="CW252" i="1"/>
  <c r="CV238" i="1"/>
  <c r="CZ237" i="1"/>
  <c r="DA237" i="1" s="1"/>
  <c r="DE237" i="1" s="1"/>
  <c r="DC237" i="1"/>
  <c r="AO237" i="1"/>
  <c r="DA234" i="1"/>
  <c r="DE234" i="1" s="1"/>
  <c r="DM233" i="1"/>
  <c r="DV233" i="1" s="1"/>
  <c r="DN233" i="1"/>
  <c r="DE230" i="1"/>
  <c r="DD229" i="1"/>
  <c r="CX229" i="1"/>
  <c r="DF229" i="1" s="1"/>
  <c r="DR229" i="1" s="1"/>
  <c r="AR229" i="1"/>
  <c r="AZ229" i="1" s="1"/>
  <c r="DD228" i="1"/>
  <c r="CX228" i="1"/>
  <c r="DF228" i="1" s="1"/>
  <c r="DR228" i="1" s="1"/>
  <c r="AR228" i="1"/>
  <c r="AZ228" i="1" s="1"/>
  <c r="DA226" i="1"/>
  <c r="DE226" i="1" s="1"/>
  <c r="CZ225" i="1"/>
  <c r="DA225" i="1" s="1"/>
  <c r="DE225" i="1" s="1"/>
  <c r="DH225" i="1" s="1"/>
  <c r="DC225" i="1"/>
  <c r="AO225" i="1"/>
  <c r="AT225" i="1" s="1"/>
  <c r="BB225" i="1" s="1"/>
  <c r="CZ221" i="1"/>
  <c r="DA221" i="1" s="1"/>
  <c r="DE221" i="1" s="1"/>
  <c r="DC221" i="1"/>
  <c r="AO221" i="1"/>
  <c r="CV220" i="1"/>
  <c r="BJ219" i="1"/>
  <c r="BI219" i="1"/>
  <c r="BR219" i="1" s="1"/>
  <c r="AW218" i="1"/>
  <c r="CZ213" i="1"/>
  <c r="DA213" i="1" s="1"/>
  <c r="DE213" i="1" s="1"/>
  <c r="DC213" i="1"/>
  <c r="AO213" i="1"/>
  <c r="AT213" i="1" s="1"/>
  <c r="BB213" i="1" s="1"/>
  <c r="BJ210" i="1"/>
  <c r="BI210" i="1"/>
  <c r="BR210" i="1" s="1"/>
  <c r="DM206" i="1"/>
  <c r="DV206" i="1" s="1"/>
  <c r="DN206" i="1"/>
  <c r="DE205" i="1"/>
  <c r="BJ204" i="1"/>
  <c r="BI204" i="1"/>
  <c r="BR204" i="1" s="1"/>
  <c r="BJ200" i="1"/>
  <c r="BI200" i="1"/>
  <c r="BR200" i="1" s="1"/>
  <c r="CZ198" i="1"/>
  <c r="DA198" i="1" s="1"/>
  <c r="DE198" i="1" s="1"/>
  <c r="DC198" i="1"/>
  <c r="AO198" i="1"/>
  <c r="AT198" i="1" s="1"/>
  <c r="BB198" i="1" s="1"/>
  <c r="CZ194" i="1"/>
  <c r="DA194" i="1" s="1"/>
  <c r="DE194" i="1" s="1"/>
  <c r="DC194" i="1"/>
  <c r="AO194" i="1"/>
  <c r="CV193" i="1"/>
  <c r="BJ191" i="1"/>
  <c r="BI191" i="1"/>
  <c r="BR191" i="1" s="1"/>
  <c r="BA188" i="1"/>
  <c r="AY188" i="1"/>
  <c r="BC188" i="1" s="1"/>
  <c r="DM187" i="1"/>
  <c r="DV187" i="1" s="1"/>
  <c r="DN187" i="1"/>
  <c r="AR185" i="1"/>
  <c r="DY183" i="1"/>
  <c r="EA183" i="1"/>
  <c r="EB183" i="1" s="1"/>
  <c r="CZ182" i="1"/>
  <c r="DA182" i="1" s="1"/>
  <c r="DC182" i="1"/>
  <c r="AO182" i="1"/>
  <c r="AT182" i="1" s="1"/>
  <c r="BB182" i="1" s="1"/>
  <c r="CX181" i="1"/>
  <c r="DF181" i="1" s="1"/>
  <c r="BS180" i="1"/>
  <c r="BS174" i="1"/>
  <c r="DW172" i="1"/>
  <c r="CZ162" i="1"/>
  <c r="DA162" i="1" s="1"/>
  <c r="DE162" i="1" s="1"/>
  <c r="DC162" i="1"/>
  <c r="AO162" i="1"/>
  <c r="CV161" i="1"/>
  <c r="DM154" i="1"/>
  <c r="DV154" i="1" s="1"/>
  <c r="DN154" i="1"/>
  <c r="BA148" i="1"/>
  <c r="AY148" i="1"/>
  <c r="BC148" i="1" s="1"/>
  <c r="DM147" i="1"/>
  <c r="DV147" i="1" s="1"/>
  <c r="DN147" i="1"/>
  <c r="CZ140" i="1"/>
  <c r="DA140" i="1" s="1"/>
  <c r="DE140" i="1" s="1"/>
  <c r="DC140" i="1"/>
  <c r="AO140" i="1"/>
  <c r="CV139" i="1"/>
  <c r="DD138" i="1"/>
  <c r="CX138" i="1"/>
  <c r="DF138" i="1" s="1"/>
  <c r="AW138" i="1"/>
  <c r="DM131" i="1"/>
  <c r="DV131" i="1" s="1"/>
  <c r="DN131" i="1"/>
  <c r="DM127" i="1"/>
  <c r="DV127" i="1" s="1"/>
  <c r="DN127" i="1"/>
  <c r="AR126" i="1"/>
  <c r="CZ122" i="1"/>
  <c r="DA122" i="1" s="1"/>
  <c r="DC122" i="1"/>
  <c r="AO122" i="1"/>
  <c r="AT122" i="1" s="1"/>
  <c r="BB122" i="1" s="1"/>
  <c r="CV121" i="1"/>
  <c r="DD119" i="1"/>
  <c r="CX119" i="1"/>
  <c r="DF119" i="1" s="1"/>
  <c r="DE113" i="1"/>
  <c r="DM108" i="1"/>
  <c r="DV108" i="1" s="1"/>
  <c r="DN108" i="1"/>
  <c r="BJ106" i="1"/>
  <c r="BI106" i="1"/>
  <c r="BR106" i="1" s="1"/>
  <c r="AY105" i="1"/>
  <c r="BC105" i="1" s="1"/>
  <c r="DM99" i="1"/>
  <c r="DV99" i="1" s="1"/>
  <c r="DN99" i="1"/>
  <c r="DE98" i="1"/>
  <c r="DD93" i="1"/>
  <c r="CX93" i="1"/>
  <c r="DF93" i="1" s="1"/>
  <c r="BS93" i="1"/>
  <c r="CZ90" i="1"/>
  <c r="DA90" i="1" s="1"/>
  <c r="DE90" i="1" s="1"/>
  <c r="DC90" i="1"/>
  <c r="AO90" i="1"/>
  <c r="AT90" i="1" s="1"/>
  <c r="BB90" i="1" s="1"/>
  <c r="BJ88" i="1"/>
  <c r="BI88" i="1"/>
  <c r="BR88" i="1" s="1"/>
  <c r="CZ85" i="1"/>
  <c r="DA85" i="1" s="1"/>
  <c r="DE85" i="1" s="1"/>
  <c r="DC85" i="1"/>
  <c r="AO85" i="1"/>
  <c r="DE83" i="1"/>
  <c r="DW80" i="1"/>
  <c r="CZ78" i="1"/>
  <c r="DA78" i="1" s="1"/>
  <c r="DC78" i="1"/>
  <c r="AO78" i="1"/>
  <c r="DE76" i="1"/>
  <c r="BS75" i="1"/>
  <c r="CZ73" i="1"/>
  <c r="DA73" i="1" s="1"/>
  <c r="DE73" i="1" s="1"/>
  <c r="DC73" i="1"/>
  <c r="AO73" i="1"/>
  <c r="DM69" i="1"/>
  <c r="DV69" i="1" s="1"/>
  <c r="DN69" i="1"/>
  <c r="BJ67" i="1"/>
  <c r="BI67" i="1"/>
  <c r="BR67" i="1" s="1"/>
  <c r="CZ65" i="1"/>
  <c r="DA65" i="1" s="1"/>
  <c r="DE65" i="1" s="1"/>
  <c r="DC65" i="1"/>
  <c r="AO65" i="1"/>
  <c r="AT65" i="1" s="1"/>
  <c r="BB65" i="1" s="1"/>
  <c r="CV64" i="1"/>
  <c r="DM59" i="1"/>
  <c r="DV59" i="1" s="1"/>
  <c r="DN59" i="1"/>
  <c r="AW227" i="1"/>
  <c r="AZ222" i="1"/>
  <c r="AT222" i="1"/>
  <c r="BB222" i="1" s="1"/>
  <c r="BN222" i="1" s="1"/>
  <c r="CX218" i="1"/>
  <c r="DF218" i="1" s="1"/>
  <c r="DD210" i="1"/>
  <c r="CX210" i="1"/>
  <c r="DF210" i="1" s="1"/>
  <c r="DD191" i="1"/>
  <c r="CX191" i="1"/>
  <c r="DF191" i="1" s="1"/>
  <c r="AS188" i="1"/>
  <c r="CV186" i="1"/>
  <c r="DD186" i="1" s="1"/>
  <c r="AS185" i="1"/>
  <c r="CX154" i="1"/>
  <c r="DF154" i="1" s="1"/>
  <c r="DD154" i="1"/>
  <c r="AX138" i="1"/>
  <c r="AS109" i="1"/>
  <c r="AS74" i="1"/>
  <c r="BI53" i="1"/>
  <c r="BR53" i="1" s="1"/>
  <c r="BJ53" i="1"/>
  <c r="BI51" i="1"/>
  <c r="BR51" i="1" s="1"/>
  <c r="BJ51" i="1"/>
  <c r="DC49" i="1"/>
  <c r="AO49" i="1"/>
  <c r="CZ49" i="1"/>
  <c r="DA49" i="1" s="1"/>
  <c r="BI43" i="1"/>
  <c r="BR43" i="1" s="1"/>
  <c r="BJ43" i="1"/>
  <c r="DM38" i="1"/>
  <c r="DV38" i="1" s="1"/>
  <c r="DN38" i="1"/>
  <c r="DC36" i="1"/>
  <c r="AO36" i="1"/>
  <c r="AR36" i="1" s="1"/>
  <c r="CZ36" i="1"/>
  <c r="DA36" i="1" s="1"/>
  <c r="DM31" i="1"/>
  <c r="DV31" i="1" s="1"/>
  <c r="DN31" i="1"/>
  <c r="BI16" i="1"/>
  <c r="BR16" i="1" s="1"/>
  <c r="BJ16" i="1"/>
  <c r="DC14" i="1"/>
  <c r="AO14" i="1"/>
  <c r="CZ14" i="1"/>
  <c r="DA14" i="1" s="1"/>
  <c r="DW10" i="1"/>
  <c r="CS10" i="1"/>
  <c r="BI6" i="1"/>
  <c r="BR6" i="1" s="1"/>
  <c r="BJ6" i="1"/>
  <c r="CV236" i="1"/>
  <c r="DA235" i="1"/>
  <c r="DE235" i="1" s="1"/>
  <c r="BA228" i="1"/>
  <c r="AY228" i="1"/>
  <c r="BC228" i="1" s="1"/>
  <c r="BN228" i="1" s="1"/>
  <c r="DC226" i="1"/>
  <c r="DG226" i="1" s="1"/>
  <c r="AX179" i="1"/>
  <c r="DA172" i="1"/>
  <c r="DE172" i="1" s="1"/>
  <c r="AX156" i="1"/>
  <c r="CV122" i="1"/>
  <c r="DD122" i="1" s="1"/>
  <c r="CW113" i="1"/>
  <c r="AS81" i="1"/>
  <c r="CW72" i="1"/>
  <c r="CV66" i="1"/>
  <c r="DD66" i="1" s="1"/>
  <c r="DD61" i="1"/>
  <c r="CX61" i="1"/>
  <c r="DF61" i="1" s="1"/>
  <c r="BJ56" i="1"/>
  <c r="BI56" i="1"/>
  <c r="BR56" i="1" s="1"/>
  <c r="BJ55" i="1"/>
  <c r="BI55" i="1"/>
  <c r="BR55" i="1" s="1"/>
  <c r="DM52" i="1"/>
  <c r="DV52" i="1" s="1"/>
  <c r="DN52" i="1"/>
  <c r="DM51" i="1"/>
  <c r="DV51" i="1" s="1"/>
  <c r="DN51" i="1"/>
  <c r="CZ50" i="1"/>
  <c r="DA50" i="1" s="1"/>
  <c r="DC50" i="1"/>
  <c r="AO50" i="1"/>
  <c r="AW50" i="1" s="1"/>
  <c r="BA50" i="1" s="1"/>
  <c r="BJ44" i="1"/>
  <c r="BI44" i="1"/>
  <c r="BR44" i="1" s="1"/>
  <c r="DM42" i="1"/>
  <c r="DV42" i="1" s="1"/>
  <c r="DN42" i="1"/>
  <c r="DY39" i="1"/>
  <c r="EA39" i="1"/>
  <c r="EB39" i="1" s="1"/>
  <c r="CZ32" i="1"/>
  <c r="DA32" i="1" s="1"/>
  <c r="DC32" i="1"/>
  <c r="AO32" i="1"/>
  <c r="BJ30" i="1"/>
  <c r="BI30" i="1"/>
  <c r="BR30" i="1" s="1"/>
  <c r="DM27" i="1"/>
  <c r="DV27" i="1" s="1"/>
  <c r="DN27" i="1"/>
  <c r="DM21" i="1"/>
  <c r="DV21" i="1" s="1"/>
  <c r="DN21" i="1"/>
  <c r="DY20" i="1"/>
  <c r="EA20" i="1"/>
  <c r="EB20" i="1" s="1"/>
  <c r="AY16" i="1"/>
  <c r="BC16" i="1" s="1"/>
  <c r="CZ15" i="1"/>
  <c r="DA15" i="1" s="1"/>
  <c r="DC15" i="1"/>
  <c r="AO15" i="1"/>
  <c r="DM11" i="1"/>
  <c r="DV11" i="1" s="1"/>
  <c r="DN11" i="1"/>
  <c r="CZ9" i="1"/>
  <c r="DA9" i="1" s="1"/>
  <c r="DC9" i="1"/>
  <c r="AO9" i="1"/>
  <c r="BJ7" i="1"/>
  <c r="BI7" i="1"/>
  <c r="BR7" i="1" s="1"/>
  <c r="DY5" i="1"/>
  <c r="EA5" i="1"/>
  <c r="EB5" i="1" s="1"/>
  <c r="BA235" i="1"/>
  <c r="AY235" i="1"/>
  <c r="BC235" i="1" s="1"/>
  <c r="BN235" i="1" s="1"/>
  <c r="DG222" i="1"/>
  <c r="AS216" i="1"/>
  <c r="DD214" i="1"/>
  <c r="CX214" i="1"/>
  <c r="DF214" i="1" s="1"/>
  <c r="DF213" i="1"/>
  <c r="CX205" i="1"/>
  <c r="DF205" i="1" s="1"/>
  <c r="DD197" i="1"/>
  <c r="CX197" i="1"/>
  <c r="DF197" i="1" s="1"/>
  <c r="CX194" i="1"/>
  <c r="DF194" i="1" s="1"/>
  <c r="DD194" i="1"/>
  <c r="CX178" i="1"/>
  <c r="DF178" i="1" s="1"/>
  <c r="DD178" i="1"/>
  <c r="CW161" i="1"/>
  <c r="CW151" i="1"/>
  <c r="AX144" i="1"/>
  <c r="BC139" i="1"/>
  <c r="CW135" i="1"/>
  <c r="AY128" i="1"/>
  <c r="BC128" i="1" s="1"/>
  <c r="AW120" i="1"/>
  <c r="CV105" i="1"/>
  <c r="DD105" i="1" s="1"/>
  <c r="AS80" i="1"/>
  <c r="DD57" i="1"/>
  <c r="CX57" i="1"/>
  <c r="DF57" i="1" s="1"/>
  <c r="DM53" i="1"/>
  <c r="DV53" i="1" s="1"/>
  <c r="DN53" i="1"/>
  <c r="DE50" i="1"/>
  <c r="DY44" i="1"/>
  <c r="EA44" i="1"/>
  <c r="EB44" i="1" s="1"/>
  <c r="CZ33" i="1"/>
  <c r="DA33" i="1" s="1"/>
  <c r="DC33" i="1"/>
  <c r="AO33" i="1"/>
  <c r="BS31" i="1"/>
  <c r="DW29" i="1"/>
  <c r="CX19" i="1"/>
  <c r="DF19" i="1" s="1"/>
  <c r="DD19" i="1"/>
  <c r="CX14" i="1"/>
  <c r="DF14" i="1" s="1"/>
  <c r="DD14" i="1"/>
  <c r="DW12" i="1"/>
  <c r="CZ10" i="1"/>
  <c r="DC10" i="1"/>
  <c r="AO10" i="1"/>
  <c r="AT6" i="1"/>
  <c r="BB6" i="1" s="1"/>
  <c r="BN6" i="1" s="1"/>
  <c r="CW238" i="1"/>
  <c r="CW193" i="1"/>
  <c r="DD182" i="1"/>
  <c r="CX182" i="1"/>
  <c r="DF182" i="1" s="1"/>
  <c r="AX180" i="1"/>
  <c r="CX140" i="1"/>
  <c r="DF140" i="1" s="1"/>
  <c r="CW139" i="1"/>
  <c r="CX124" i="1"/>
  <c r="DF124" i="1" s="1"/>
  <c r="DD124" i="1"/>
  <c r="CW103" i="1"/>
  <c r="AX93" i="1"/>
  <c r="AS87" i="1"/>
  <c r="AW60" i="1"/>
  <c r="BA60" i="1" s="1"/>
  <c r="CZ55" i="1"/>
  <c r="DA55" i="1" s="1"/>
  <c r="DE55" i="1" s="1"/>
  <c r="DC55" i="1"/>
  <c r="AO55" i="1"/>
  <c r="CZ48" i="1"/>
  <c r="DA48" i="1" s="1"/>
  <c r="DE48" i="1" s="1"/>
  <c r="DC48" i="1"/>
  <c r="AO48" i="1"/>
  <c r="DW47" i="1"/>
  <c r="CZ46" i="1"/>
  <c r="DA46" i="1" s="1"/>
  <c r="DC46" i="1"/>
  <c r="AO46" i="1"/>
  <c r="BJ42" i="1"/>
  <c r="BI42" i="1"/>
  <c r="BR42" i="1" s="1"/>
  <c r="AR41" i="1"/>
  <c r="AZ41" i="1" s="1"/>
  <c r="DD37" i="1"/>
  <c r="CX37" i="1"/>
  <c r="DF37" i="1" s="1"/>
  <c r="DE34" i="1"/>
  <c r="DM30" i="1"/>
  <c r="DV30" i="1" s="1"/>
  <c r="DN30" i="1"/>
  <c r="DD28" i="1"/>
  <c r="CX28" i="1"/>
  <c r="DF28" i="1" s="1"/>
  <c r="BS27" i="1"/>
  <c r="CZ26" i="1"/>
  <c r="DA26" i="1" s="1"/>
  <c r="DC26" i="1"/>
  <c r="AO26" i="1"/>
  <c r="DM25" i="1"/>
  <c r="DV25" i="1" s="1"/>
  <c r="DN25" i="1"/>
  <c r="DW24" i="1"/>
  <c r="BJ20" i="1"/>
  <c r="BI20" i="1"/>
  <c r="BR20" i="1" s="1"/>
  <c r="BJ19" i="1"/>
  <c r="BI19" i="1"/>
  <c r="BR19" i="1" s="1"/>
  <c r="CZ17" i="1"/>
  <c r="DA17" i="1" s="1"/>
  <c r="DE17" i="1" s="1"/>
  <c r="DC17" i="1"/>
  <c r="AO17" i="1"/>
  <c r="CV16" i="1"/>
  <c r="DY13" i="1"/>
  <c r="EA13" i="1"/>
  <c r="EB13" i="1" s="1"/>
  <c r="DW7" i="1"/>
  <c r="CX55" i="1"/>
  <c r="DF55" i="1" s="1"/>
  <c r="CV41" i="1"/>
  <c r="DD41" i="1" s="1"/>
  <c r="CX39" i="1"/>
  <c r="DF39" i="1" s="1"/>
  <c r="DA6" i="1"/>
  <c r="AY49" i="1"/>
  <c r="BC49" i="1" s="1"/>
  <c r="CV31" i="1"/>
  <c r="DD31" i="1" s="1"/>
  <c r="AW5" i="1"/>
  <c r="CX48" i="1"/>
  <c r="DF48" i="1" s="1"/>
  <c r="DD48" i="1"/>
  <c r="AX40" i="1"/>
  <c r="DD26" i="1"/>
  <c r="CX26" i="1"/>
  <c r="DF26" i="1" s="1"/>
  <c r="CV22" i="1"/>
  <c r="DD22" i="1" s="1"/>
  <c r="CX17" i="1"/>
  <c r="DF17" i="1" s="1"/>
  <c r="DD17" i="1"/>
  <c r="AR57" i="1"/>
  <c r="CV51" i="1"/>
  <c r="DD51" i="1" s="1"/>
  <c r="AY48" i="1"/>
  <c r="BC48" i="1" s="1"/>
  <c r="DD45" i="1"/>
  <c r="CX45" i="1"/>
  <c r="DF45" i="1" s="1"/>
  <c r="DB30" i="1"/>
  <c r="CW16" i="1"/>
  <c r="CV7" i="1"/>
  <c r="BU98" i="1"/>
  <c r="BW98" i="1"/>
  <c r="BX98" i="1" s="1"/>
  <c r="P71" i="9"/>
  <c r="O71" i="9"/>
  <c r="K71" i="9"/>
  <c r="L71" i="9" s="1"/>
  <c r="Z71" i="9"/>
  <c r="H64" i="9"/>
  <c r="Z64" i="9" s="1"/>
  <c r="P55" i="9"/>
  <c r="O55" i="9"/>
  <c r="K55" i="9"/>
  <c r="L55" i="9" s="1"/>
  <c r="Z55" i="9"/>
  <c r="H48" i="9"/>
  <c r="P39" i="9"/>
  <c r="O39" i="9"/>
  <c r="K39" i="9"/>
  <c r="L39" i="9" s="1"/>
  <c r="Z39" i="9"/>
  <c r="H32" i="9"/>
  <c r="O32" i="9" s="1"/>
  <c r="P23" i="9"/>
  <c r="O23" i="9"/>
  <c r="K23" i="9"/>
  <c r="L23" i="9" s="1"/>
  <c r="Z23" i="9"/>
  <c r="H16" i="9"/>
  <c r="K16" i="9" s="1"/>
  <c r="L16" i="9" s="1"/>
  <c r="P83" i="9"/>
  <c r="O83" i="9"/>
  <c r="K83" i="9"/>
  <c r="L83" i="9" s="1"/>
  <c r="Z83" i="9"/>
  <c r="P99" i="9"/>
  <c r="O99" i="9"/>
  <c r="K99" i="9"/>
  <c r="L99" i="9" s="1"/>
  <c r="Z99" i="9"/>
  <c r="P115" i="9"/>
  <c r="O115" i="9"/>
  <c r="K115" i="9"/>
  <c r="L115" i="9" s="1"/>
  <c r="Z115" i="9"/>
  <c r="P131" i="9"/>
  <c r="O131" i="9"/>
  <c r="K131" i="9"/>
  <c r="L131" i="9" s="1"/>
  <c r="Z131" i="9"/>
  <c r="P147" i="9"/>
  <c r="O147" i="9"/>
  <c r="K147" i="9"/>
  <c r="L147" i="9" s="1"/>
  <c r="Z147" i="9"/>
  <c r="P163" i="9"/>
  <c r="O163" i="9"/>
  <c r="K163" i="9"/>
  <c r="L163" i="9" s="1"/>
  <c r="Z163" i="9"/>
  <c r="P179" i="9"/>
  <c r="O179" i="9"/>
  <c r="K179" i="9"/>
  <c r="L179" i="9" s="1"/>
  <c r="Z179" i="9"/>
  <c r="P195" i="9"/>
  <c r="O195" i="9"/>
  <c r="K195" i="9"/>
  <c r="L195" i="9" s="1"/>
  <c r="Z195" i="9"/>
  <c r="P211" i="9"/>
  <c r="O211" i="9"/>
  <c r="K211" i="9"/>
  <c r="L211" i="9" s="1"/>
  <c r="Z211" i="9"/>
  <c r="P227" i="9"/>
  <c r="O227" i="9"/>
  <c r="K227" i="9"/>
  <c r="L227" i="9" s="1"/>
  <c r="Z227" i="9"/>
  <c r="P243" i="9"/>
  <c r="O243" i="9"/>
  <c r="K243" i="9"/>
  <c r="L243" i="9" s="1"/>
  <c r="Z243" i="9"/>
  <c r="P259" i="9"/>
  <c r="O259" i="9"/>
  <c r="K259" i="9"/>
  <c r="L259" i="9" s="1"/>
  <c r="Z259" i="9"/>
  <c r="P275" i="9"/>
  <c r="O275" i="9"/>
  <c r="K275" i="9"/>
  <c r="L275" i="9" s="1"/>
  <c r="Z275" i="9"/>
  <c r="P291" i="9"/>
  <c r="O291" i="9"/>
  <c r="K291" i="9"/>
  <c r="L291" i="9" s="1"/>
  <c r="Z291" i="9"/>
  <c r="P307" i="9"/>
  <c r="O307" i="9"/>
  <c r="K307" i="9"/>
  <c r="L307" i="9" s="1"/>
  <c r="Z307" i="9"/>
  <c r="Z323" i="9"/>
  <c r="P323" i="9"/>
  <c r="O323" i="9"/>
  <c r="K323" i="9"/>
  <c r="L323" i="9" s="1"/>
  <c r="O80" i="9"/>
  <c r="K80" i="9"/>
  <c r="L80" i="9" s="1"/>
  <c r="Z80" i="9"/>
  <c r="P80" i="9"/>
  <c r="O96" i="9"/>
  <c r="K96" i="9"/>
  <c r="L96" i="9" s="1"/>
  <c r="Z96" i="9"/>
  <c r="P96" i="9"/>
  <c r="O112" i="9"/>
  <c r="K112" i="9"/>
  <c r="L112" i="9" s="1"/>
  <c r="Z112" i="9"/>
  <c r="P112" i="9"/>
  <c r="O128" i="9"/>
  <c r="K128" i="9"/>
  <c r="L128" i="9" s="1"/>
  <c r="Z128" i="9"/>
  <c r="P128" i="9"/>
  <c r="O144" i="9"/>
  <c r="K144" i="9"/>
  <c r="L144" i="9" s="1"/>
  <c r="Z144" i="9"/>
  <c r="P144" i="9"/>
  <c r="O160" i="9"/>
  <c r="K160" i="9"/>
  <c r="L160" i="9" s="1"/>
  <c r="Z160" i="9"/>
  <c r="P160" i="9"/>
  <c r="O176" i="9"/>
  <c r="K176" i="9"/>
  <c r="L176" i="9" s="1"/>
  <c r="Z176" i="9"/>
  <c r="P176" i="9"/>
  <c r="O192" i="9"/>
  <c r="K192" i="9"/>
  <c r="L192" i="9" s="1"/>
  <c r="Z192" i="9"/>
  <c r="P192" i="9"/>
  <c r="O208" i="9"/>
  <c r="K208" i="9"/>
  <c r="L208" i="9" s="1"/>
  <c r="Z208" i="9"/>
  <c r="P208" i="9"/>
  <c r="O224" i="9"/>
  <c r="K224" i="9"/>
  <c r="L224" i="9" s="1"/>
  <c r="Z224" i="9"/>
  <c r="P224" i="9"/>
  <c r="O240" i="9"/>
  <c r="K240" i="9"/>
  <c r="L240" i="9" s="1"/>
  <c r="Z240" i="9"/>
  <c r="P240" i="9"/>
  <c r="O256" i="9"/>
  <c r="K256" i="9"/>
  <c r="L256" i="9" s="1"/>
  <c r="Z256" i="9"/>
  <c r="P256" i="9"/>
  <c r="O272" i="9"/>
  <c r="K272" i="9"/>
  <c r="L272" i="9" s="1"/>
  <c r="Z272" i="9"/>
  <c r="P272" i="9"/>
  <c r="O288" i="9"/>
  <c r="K288" i="9"/>
  <c r="L288" i="9" s="1"/>
  <c r="Z288" i="9"/>
  <c r="P288" i="9"/>
  <c r="O304" i="9"/>
  <c r="K304" i="9"/>
  <c r="L304" i="9" s="1"/>
  <c r="Z304" i="9"/>
  <c r="P304" i="9"/>
  <c r="O320" i="9"/>
  <c r="K320" i="9"/>
  <c r="L320" i="9" s="1"/>
  <c r="Z320" i="9"/>
  <c r="P320" i="9"/>
  <c r="Z363" i="9"/>
  <c r="P363" i="9"/>
  <c r="O363" i="9"/>
  <c r="K363" i="9"/>
  <c r="L363" i="9" s="1"/>
  <c r="O342" i="9"/>
  <c r="K342" i="9"/>
  <c r="L342" i="9" s="1"/>
  <c r="P342" i="9"/>
  <c r="Z342" i="9"/>
  <c r="O358" i="9"/>
  <c r="K358" i="9"/>
  <c r="L358" i="9" s="1"/>
  <c r="P358" i="9"/>
  <c r="Z358" i="9"/>
  <c r="O563" i="9"/>
  <c r="K563" i="9"/>
  <c r="L563" i="9" s="1"/>
  <c r="Z563" i="9"/>
  <c r="P563" i="9"/>
  <c r="Z573" i="9"/>
  <c r="P573" i="9"/>
  <c r="O573" i="9"/>
  <c r="K573" i="9"/>
  <c r="L573" i="9" s="1"/>
  <c r="Z589" i="9"/>
  <c r="P589" i="9"/>
  <c r="O589" i="9"/>
  <c r="K589" i="9"/>
  <c r="L589" i="9" s="1"/>
  <c r="Z593" i="9"/>
  <c r="P593" i="9"/>
  <c r="O593" i="9"/>
  <c r="K593" i="9"/>
  <c r="L593" i="9" s="1"/>
  <c r="Z597" i="9"/>
  <c r="P597" i="9"/>
  <c r="O597" i="9"/>
  <c r="K597" i="9"/>
  <c r="L597" i="9" s="1"/>
  <c r="Z601" i="9"/>
  <c r="P601" i="9"/>
  <c r="O601" i="9"/>
  <c r="K601" i="9"/>
  <c r="L601" i="9" s="1"/>
  <c r="Z605" i="9"/>
  <c r="P605" i="9"/>
  <c r="O605" i="9"/>
  <c r="K605" i="9"/>
  <c r="L605" i="9" s="1"/>
  <c r="Z609" i="9"/>
  <c r="P609" i="9"/>
  <c r="O609" i="9"/>
  <c r="K609" i="9"/>
  <c r="L609" i="9" s="1"/>
  <c r="Z613" i="9"/>
  <c r="P613" i="9"/>
  <c r="O613" i="9"/>
  <c r="K613" i="9"/>
  <c r="L613" i="9" s="1"/>
  <c r="Z617" i="9"/>
  <c r="P617" i="9"/>
  <c r="O617" i="9"/>
  <c r="K617" i="9"/>
  <c r="L617" i="9" s="1"/>
  <c r="Z621" i="9"/>
  <c r="P621" i="9"/>
  <c r="O621" i="9"/>
  <c r="K621" i="9"/>
  <c r="L621" i="9" s="1"/>
  <c r="Z625" i="9"/>
  <c r="P625" i="9"/>
  <c r="O625" i="9"/>
  <c r="K625" i="9"/>
  <c r="L625" i="9" s="1"/>
  <c r="Z629" i="9"/>
  <c r="P629" i="9"/>
  <c r="O629" i="9"/>
  <c r="K629" i="9"/>
  <c r="L629" i="9" s="1"/>
  <c r="Z633" i="9"/>
  <c r="P633" i="9"/>
  <c r="O633" i="9"/>
  <c r="K633" i="9"/>
  <c r="L633" i="9" s="1"/>
  <c r="Z637" i="9"/>
  <c r="P637" i="9"/>
  <c r="O637" i="9"/>
  <c r="K637" i="9"/>
  <c r="L637" i="9" s="1"/>
  <c r="Z641" i="9"/>
  <c r="P641" i="9"/>
  <c r="O641" i="9"/>
  <c r="K641" i="9"/>
  <c r="L641" i="9" s="1"/>
  <c r="Z645" i="9"/>
  <c r="P645" i="9"/>
  <c r="O645" i="9"/>
  <c r="K645" i="9"/>
  <c r="L645" i="9" s="1"/>
  <c r="Z649" i="9"/>
  <c r="P649" i="9"/>
  <c r="O649" i="9"/>
  <c r="K649" i="9"/>
  <c r="L649" i="9" s="1"/>
  <c r="Z653" i="9"/>
  <c r="P653" i="9"/>
  <c r="O653" i="9"/>
  <c r="K653" i="9"/>
  <c r="L653" i="9" s="1"/>
  <c r="Z657" i="9"/>
  <c r="P657" i="9"/>
  <c r="O657" i="9"/>
  <c r="K657" i="9"/>
  <c r="L657" i="9" s="1"/>
  <c r="Z661" i="9"/>
  <c r="P661" i="9"/>
  <c r="O661" i="9"/>
  <c r="K661" i="9"/>
  <c r="L661" i="9" s="1"/>
  <c r="Z665" i="9"/>
  <c r="P665" i="9"/>
  <c r="O665" i="9"/>
  <c r="K665" i="9"/>
  <c r="L665" i="9" s="1"/>
  <c r="Z669" i="9"/>
  <c r="P669" i="9"/>
  <c r="O669" i="9"/>
  <c r="K669" i="9"/>
  <c r="L669" i="9" s="1"/>
  <c r="Z673" i="9"/>
  <c r="P673" i="9"/>
  <c r="O673" i="9"/>
  <c r="K673" i="9"/>
  <c r="L673" i="9" s="1"/>
  <c r="Z677" i="9"/>
  <c r="P677" i="9"/>
  <c r="O677" i="9"/>
  <c r="K677" i="9"/>
  <c r="L677" i="9" s="1"/>
  <c r="Z681" i="9"/>
  <c r="P681" i="9"/>
  <c r="O681" i="9"/>
  <c r="K681" i="9"/>
  <c r="L681" i="9" s="1"/>
  <c r="Z685" i="9"/>
  <c r="P685" i="9"/>
  <c r="O685" i="9"/>
  <c r="K685" i="9"/>
  <c r="L685" i="9" s="1"/>
  <c r="Z689" i="9"/>
  <c r="P689" i="9"/>
  <c r="O689" i="9"/>
  <c r="K689" i="9"/>
  <c r="L689" i="9" s="1"/>
  <c r="Z693" i="9"/>
  <c r="P693" i="9"/>
  <c r="O693" i="9"/>
  <c r="K693" i="9"/>
  <c r="L693" i="9" s="1"/>
  <c r="Z697" i="9"/>
  <c r="P697" i="9"/>
  <c r="O697" i="9"/>
  <c r="K697" i="9"/>
  <c r="L697" i="9" s="1"/>
  <c r="Z701" i="9"/>
  <c r="P701" i="9"/>
  <c r="O701" i="9"/>
  <c r="K701" i="9"/>
  <c r="L701" i="9" s="1"/>
  <c r="Z705" i="9"/>
  <c r="P705" i="9"/>
  <c r="O705" i="9"/>
  <c r="K705" i="9"/>
  <c r="L705" i="9" s="1"/>
  <c r="Z709" i="9"/>
  <c r="P709" i="9"/>
  <c r="O709" i="9"/>
  <c r="K709" i="9"/>
  <c r="L709" i="9" s="1"/>
  <c r="Z713" i="9"/>
  <c r="P713" i="9"/>
  <c r="O713" i="9"/>
  <c r="K713" i="9"/>
  <c r="L713" i="9" s="1"/>
  <c r="Z717" i="9"/>
  <c r="P717" i="9"/>
  <c r="O717" i="9"/>
  <c r="K717" i="9"/>
  <c r="L717" i="9" s="1"/>
  <c r="Z721" i="9"/>
  <c r="P721" i="9"/>
  <c r="O721" i="9"/>
  <c r="K721" i="9"/>
  <c r="L721" i="9" s="1"/>
  <c r="Z725" i="9"/>
  <c r="P725" i="9"/>
  <c r="O725" i="9"/>
  <c r="K725" i="9"/>
  <c r="L725" i="9" s="1"/>
  <c r="O729" i="9"/>
  <c r="K729" i="9"/>
  <c r="L729" i="9" s="1"/>
  <c r="Z729" i="9"/>
  <c r="P729" i="9"/>
  <c r="P754" i="9"/>
  <c r="O754" i="9"/>
  <c r="K754" i="9"/>
  <c r="L754" i="9" s="1"/>
  <c r="M754" i="9" s="1"/>
  <c r="P762" i="9"/>
  <c r="O762" i="9"/>
  <c r="K762" i="9"/>
  <c r="L762" i="9" s="1"/>
  <c r="M762" i="9" s="1"/>
  <c r="P770" i="9"/>
  <c r="O770" i="9"/>
  <c r="K770" i="9"/>
  <c r="L770" i="9" s="1"/>
  <c r="M770" i="9" s="1"/>
  <c r="P778" i="9"/>
  <c r="O778" i="9"/>
  <c r="K778" i="9"/>
  <c r="L778" i="9" s="1"/>
  <c r="M778" i="9" s="1"/>
  <c r="P786" i="9"/>
  <c r="O786" i="9"/>
  <c r="K786" i="9"/>
  <c r="L786" i="9" s="1"/>
  <c r="M786" i="9" s="1"/>
  <c r="P794" i="9"/>
  <c r="O794" i="9"/>
  <c r="K794" i="9"/>
  <c r="L794" i="9" s="1"/>
  <c r="M794" i="9" s="1"/>
  <c r="P802" i="9"/>
  <c r="O802" i="9"/>
  <c r="K802" i="9"/>
  <c r="L802" i="9" s="1"/>
  <c r="M802" i="9" s="1"/>
  <c r="P811" i="9"/>
  <c r="O811" i="9"/>
  <c r="K811" i="9"/>
  <c r="L811" i="9" s="1"/>
  <c r="M811" i="9" s="1"/>
  <c r="P819" i="9"/>
  <c r="O819" i="9"/>
  <c r="K819" i="9"/>
  <c r="L819" i="9" s="1"/>
  <c r="M819" i="9" s="1"/>
  <c r="P827" i="9"/>
  <c r="O827" i="9"/>
  <c r="K827" i="9"/>
  <c r="L827" i="9" s="1"/>
  <c r="M827" i="9" s="1"/>
  <c r="P835" i="9"/>
  <c r="O835" i="9"/>
  <c r="K835" i="9"/>
  <c r="L835" i="9" s="1"/>
  <c r="M835" i="9" s="1"/>
  <c r="P843" i="9"/>
  <c r="O843" i="9"/>
  <c r="K843" i="9"/>
  <c r="L843" i="9" s="1"/>
  <c r="M843" i="9" s="1"/>
  <c r="P851" i="9"/>
  <c r="O851" i="9"/>
  <c r="K851" i="9"/>
  <c r="L851" i="9" s="1"/>
  <c r="M851" i="9" s="1"/>
  <c r="P859" i="9"/>
  <c r="O859" i="9"/>
  <c r="K859" i="9"/>
  <c r="L859" i="9" s="1"/>
  <c r="M859" i="9" s="1"/>
  <c r="P867" i="9"/>
  <c r="O867" i="9"/>
  <c r="K867" i="9"/>
  <c r="L867" i="9" s="1"/>
  <c r="M867" i="9" s="1"/>
  <c r="P875" i="9"/>
  <c r="O875" i="9"/>
  <c r="K875" i="9"/>
  <c r="L875" i="9" s="1"/>
  <c r="M875" i="9" s="1"/>
  <c r="P883" i="9"/>
  <c r="O883" i="9"/>
  <c r="K883" i="9"/>
  <c r="L883" i="9" s="1"/>
  <c r="M883" i="9" s="1"/>
  <c r="P891" i="9"/>
  <c r="O891" i="9"/>
  <c r="K891" i="9"/>
  <c r="L891" i="9" s="1"/>
  <c r="M891" i="9" s="1"/>
  <c r="P899" i="9"/>
  <c r="O899" i="9"/>
  <c r="K899" i="9"/>
  <c r="L899" i="9" s="1"/>
  <c r="M899" i="9" s="1"/>
  <c r="P907" i="9"/>
  <c r="O907" i="9"/>
  <c r="K907" i="9"/>
  <c r="L907" i="9" s="1"/>
  <c r="M907" i="9" s="1"/>
  <c r="O915" i="9"/>
  <c r="K915" i="9"/>
  <c r="L915" i="9" s="1"/>
  <c r="M915" i="9" s="1"/>
  <c r="P915" i="9"/>
  <c r="O923" i="9"/>
  <c r="K923" i="9"/>
  <c r="L923" i="9" s="1"/>
  <c r="M923" i="9" s="1"/>
  <c r="P923" i="9"/>
  <c r="O931" i="9"/>
  <c r="K931" i="9"/>
  <c r="L931" i="9" s="1"/>
  <c r="M931" i="9" s="1"/>
  <c r="P931" i="9"/>
  <c r="O939" i="9"/>
  <c r="K939" i="9"/>
  <c r="L939" i="9" s="1"/>
  <c r="M939" i="9" s="1"/>
  <c r="P939" i="9"/>
  <c r="O947" i="9"/>
  <c r="K947" i="9"/>
  <c r="L947" i="9" s="1"/>
  <c r="M947" i="9" s="1"/>
  <c r="P947" i="9"/>
  <c r="O955" i="9"/>
  <c r="K955" i="9"/>
  <c r="L955" i="9" s="1"/>
  <c r="M955" i="9" s="1"/>
  <c r="P955" i="9"/>
  <c r="O963" i="9"/>
  <c r="K963" i="9"/>
  <c r="L963" i="9" s="1"/>
  <c r="M963" i="9" s="1"/>
  <c r="P963" i="9"/>
  <c r="O971" i="9"/>
  <c r="K971" i="9"/>
  <c r="L971" i="9" s="1"/>
  <c r="M971" i="9" s="1"/>
  <c r="P971" i="9"/>
  <c r="O979" i="9"/>
  <c r="K979" i="9"/>
  <c r="L979" i="9" s="1"/>
  <c r="M979" i="9" s="1"/>
  <c r="P979" i="9"/>
  <c r="O987" i="9"/>
  <c r="K987" i="9"/>
  <c r="L987" i="9" s="1"/>
  <c r="M987" i="9" s="1"/>
  <c r="P987" i="9"/>
  <c r="O995" i="9"/>
  <c r="K995" i="9"/>
  <c r="L995" i="9" s="1"/>
  <c r="M995" i="9" s="1"/>
  <c r="P995" i="9"/>
  <c r="O1003" i="9"/>
  <c r="K1003" i="9"/>
  <c r="L1003" i="9" s="1"/>
  <c r="M1003" i="9" s="1"/>
  <c r="P1003" i="9"/>
  <c r="O1011" i="9"/>
  <c r="K1011" i="9"/>
  <c r="L1011" i="9" s="1"/>
  <c r="M1011" i="9" s="1"/>
  <c r="P1011" i="9"/>
  <c r="O1019" i="9"/>
  <c r="K1019" i="9"/>
  <c r="L1019" i="9" s="1"/>
  <c r="M1019" i="9" s="1"/>
  <c r="P1019" i="9"/>
  <c r="O1027" i="9"/>
  <c r="K1027" i="9"/>
  <c r="L1027" i="9" s="1"/>
  <c r="M1027" i="9" s="1"/>
  <c r="P1027" i="9"/>
  <c r="O1035" i="9"/>
  <c r="K1035" i="9"/>
  <c r="L1035" i="9" s="1"/>
  <c r="M1035" i="9" s="1"/>
  <c r="P1035" i="9"/>
  <c r="O1043" i="9"/>
  <c r="K1043" i="9"/>
  <c r="L1043" i="9" s="1"/>
  <c r="M1043" i="9" s="1"/>
  <c r="P1043" i="9"/>
  <c r="O1051" i="9"/>
  <c r="K1051" i="9"/>
  <c r="L1051" i="9" s="1"/>
  <c r="M1051" i="9" s="1"/>
  <c r="P1051" i="9"/>
  <c r="O1059" i="9"/>
  <c r="K1059" i="9"/>
  <c r="L1059" i="9" s="1"/>
  <c r="M1059" i="9" s="1"/>
  <c r="P1059" i="9"/>
  <c r="O1067" i="9"/>
  <c r="K1067" i="9"/>
  <c r="L1067" i="9" s="1"/>
  <c r="M1067" i="9" s="1"/>
  <c r="P1067" i="9"/>
  <c r="O1075" i="9"/>
  <c r="K1075" i="9"/>
  <c r="L1075" i="9" s="1"/>
  <c r="M1075" i="9" s="1"/>
  <c r="P1075" i="9"/>
  <c r="P912" i="9"/>
  <c r="O912" i="9"/>
  <c r="K912" i="9"/>
  <c r="L912" i="9" s="1"/>
  <c r="M912" i="9" s="1"/>
  <c r="P920" i="9"/>
  <c r="O920" i="9"/>
  <c r="K920" i="9"/>
  <c r="L920" i="9" s="1"/>
  <c r="M920" i="9" s="1"/>
  <c r="P928" i="9"/>
  <c r="O928" i="9"/>
  <c r="K928" i="9"/>
  <c r="L928" i="9" s="1"/>
  <c r="M928" i="9" s="1"/>
  <c r="P936" i="9"/>
  <c r="O936" i="9"/>
  <c r="K936" i="9"/>
  <c r="L936" i="9" s="1"/>
  <c r="M936" i="9" s="1"/>
  <c r="P944" i="9"/>
  <c r="O944" i="9"/>
  <c r="K944" i="9"/>
  <c r="L944" i="9" s="1"/>
  <c r="M944" i="9" s="1"/>
  <c r="P952" i="9"/>
  <c r="O952" i="9"/>
  <c r="K952" i="9"/>
  <c r="L952" i="9" s="1"/>
  <c r="M952" i="9" s="1"/>
  <c r="P960" i="9"/>
  <c r="O960" i="9"/>
  <c r="K960" i="9"/>
  <c r="L960" i="9" s="1"/>
  <c r="M960" i="9" s="1"/>
  <c r="P968" i="9"/>
  <c r="O968" i="9"/>
  <c r="K968" i="9"/>
  <c r="L968" i="9" s="1"/>
  <c r="M968" i="9" s="1"/>
  <c r="P976" i="9"/>
  <c r="O976" i="9"/>
  <c r="K976" i="9"/>
  <c r="L976" i="9" s="1"/>
  <c r="M976" i="9" s="1"/>
  <c r="P984" i="9"/>
  <c r="O984" i="9"/>
  <c r="K984" i="9"/>
  <c r="L984" i="9" s="1"/>
  <c r="M984" i="9" s="1"/>
  <c r="P992" i="9"/>
  <c r="O992" i="9"/>
  <c r="K992" i="9"/>
  <c r="L992" i="9" s="1"/>
  <c r="M992" i="9" s="1"/>
  <c r="P1000" i="9"/>
  <c r="O1000" i="9"/>
  <c r="K1000" i="9"/>
  <c r="L1000" i="9" s="1"/>
  <c r="M1000" i="9" s="1"/>
  <c r="P1008" i="9"/>
  <c r="O1008" i="9"/>
  <c r="K1008" i="9"/>
  <c r="L1008" i="9" s="1"/>
  <c r="M1008" i="9" s="1"/>
  <c r="P1016" i="9"/>
  <c r="O1016" i="9"/>
  <c r="K1016" i="9"/>
  <c r="L1016" i="9" s="1"/>
  <c r="M1016" i="9" s="1"/>
  <c r="P1024" i="9"/>
  <c r="O1024" i="9"/>
  <c r="K1024" i="9"/>
  <c r="L1024" i="9" s="1"/>
  <c r="M1024" i="9" s="1"/>
  <c r="P1032" i="9"/>
  <c r="O1032" i="9"/>
  <c r="K1032" i="9"/>
  <c r="L1032" i="9" s="1"/>
  <c r="M1032" i="9" s="1"/>
  <c r="P1040" i="9"/>
  <c r="O1040" i="9"/>
  <c r="K1040" i="9"/>
  <c r="L1040" i="9" s="1"/>
  <c r="M1040" i="9" s="1"/>
  <c r="P1048" i="9"/>
  <c r="O1048" i="9"/>
  <c r="K1048" i="9"/>
  <c r="L1048" i="9" s="1"/>
  <c r="M1048" i="9" s="1"/>
  <c r="P1056" i="9"/>
  <c r="O1056" i="9"/>
  <c r="K1056" i="9"/>
  <c r="L1056" i="9" s="1"/>
  <c r="M1056" i="9" s="1"/>
  <c r="P1064" i="9"/>
  <c r="O1064" i="9"/>
  <c r="K1064" i="9"/>
  <c r="L1064" i="9" s="1"/>
  <c r="M1064" i="9" s="1"/>
  <c r="P1072" i="9"/>
  <c r="O1072" i="9"/>
  <c r="K1072" i="9"/>
  <c r="L1072" i="9" s="1"/>
  <c r="M1072" i="9" s="1"/>
  <c r="P1080" i="9"/>
  <c r="O1080" i="9"/>
  <c r="K1080" i="9"/>
  <c r="L1080" i="9" s="1"/>
  <c r="M1080" i="9" s="1"/>
  <c r="P1085" i="9"/>
  <c r="O1085" i="9"/>
  <c r="K1085" i="9"/>
  <c r="L1085" i="9" s="1"/>
  <c r="M1085" i="9" s="1"/>
  <c r="P1093" i="9"/>
  <c r="O1093" i="9"/>
  <c r="K1093" i="9"/>
  <c r="L1093" i="9" s="1"/>
  <c r="M1093" i="9" s="1"/>
  <c r="P1101" i="9"/>
  <c r="O1101" i="9"/>
  <c r="K1101" i="9"/>
  <c r="L1101" i="9" s="1"/>
  <c r="M1101" i="9" s="1"/>
  <c r="P1117" i="9"/>
  <c r="O1117" i="9"/>
  <c r="K1117" i="9"/>
  <c r="L1117" i="9" s="1"/>
  <c r="M1117" i="9" s="1"/>
  <c r="P1133" i="9"/>
  <c r="O1133" i="9"/>
  <c r="K1133" i="9"/>
  <c r="L1133" i="9" s="1"/>
  <c r="M1133" i="9" s="1"/>
  <c r="P1149" i="9"/>
  <c r="O1149" i="9"/>
  <c r="K1149" i="9"/>
  <c r="L1149" i="9" s="1"/>
  <c r="M1149" i="9" s="1"/>
  <c r="P1165" i="9"/>
  <c r="O1165" i="9"/>
  <c r="K1165" i="9"/>
  <c r="L1165" i="9" s="1"/>
  <c r="M1165" i="9" s="1"/>
  <c r="P1181" i="9"/>
  <c r="O1181" i="9"/>
  <c r="K1181" i="9"/>
  <c r="L1181" i="9" s="1"/>
  <c r="M1181" i="9" s="1"/>
  <c r="P1197" i="9"/>
  <c r="O1197" i="9"/>
  <c r="K1197" i="9"/>
  <c r="L1197" i="9" s="1"/>
  <c r="M1197" i="9" s="1"/>
  <c r="P1213" i="9"/>
  <c r="O1213" i="9"/>
  <c r="K1213" i="9"/>
  <c r="L1213" i="9" s="1"/>
  <c r="M1213" i="9" s="1"/>
  <c r="P1229" i="9"/>
  <c r="O1229" i="9"/>
  <c r="K1229" i="9"/>
  <c r="L1229" i="9" s="1"/>
  <c r="M1229" i="9" s="1"/>
  <c r="P1245" i="9"/>
  <c r="O1245" i="9"/>
  <c r="K1245" i="9"/>
  <c r="L1245" i="9" s="1"/>
  <c r="M1245" i="9" s="1"/>
  <c r="P1261" i="9"/>
  <c r="O1261" i="9"/>
  <c r="K1261" i="9"/>
  <c r="L1261" i="9" s="1"/>
  <c r="M1261" i="9" s="1"/>
  <c r="O1292" i="9"/>
  <c r="K1292" i="9"/>
  <c r="L1292" i="9" s="1"/>
  <c r="M1292" i="9" s="1"/>
  <c r="P1292" i="9"/>
  <c r="O1308" i="9"/>
  <c r="K1308" i="9"/>
  <c r="L1308" i="9" s="1"/>
  <c r="M1308" i="9" s="1"/>
  <c r="P1308" i="9"/>
  <c r="O1324" i="9"/>
  <c r="K1324" i="9"/>
  <c r="L1324" i="9" s="1"/>
  <c r="M1324" i="9" s="1"/>
  <c r="P1324" i="9"/>
  <c r="O1340" i="9"/>
  <c r="K1340" i="9"/>
  <c r="L1340" i="9" s="1"/>
  <c r="M1340" i="9" s="1"/>
  <c r="P1340" i="9"/>
  <c r="O1356" i="9"/>
  <c r="K1356" i="9"/>
  <c r="L1356" i="9" s="1"/>
  <c r="M1356" i="9" s="1"/>
  <c r="P1356" i="9"/>
  <c r="O1372" i="9"/>
  <c r="K1372" i="9"/>
  <c r="L1372" i="9" s="1"/>
  <c r="M1372" i="9" s="1"/>
  <c r="P1372" i="9"/>
  <c r="P1293" i="9"/>
  <c r="O1293" i="9"/>
  <c r="K1293" i="9"/>
  <c r="L1293" i="9" s="1"/>
  <c r="M1293" i="9" s="1"/>
  <c r="P1309" i="9"/>
  <c r="O1309" i="9"/>
  <c r="K1309" i="9"/>
  <c r="L1309" i="9" s="1"/>
  <c r="M1309" i="9" s="1"/>
  <c r="P1325" i="9"/>
  <c r="O1325" i="9"/>
  <c r="K1325" i="9"/>
  <c r="L1325" i="9" s="1"/>
  <c r="M1325" i="9" s="1"/>
  <c r="P1341" i="9"/>
  <c r="O1341" i="9"/>
  <c r="K1341" i="9"/>
  <c r="L1341" i="9" s="1"/>
  <c r="M1341" i="9" s="1"/>
  <c r="P1357" i="9"/>
  <c r="O1357" i="9"/>
  <c r="K1357" i="9"/>
  <c r="L1357" i="9" s="1"/>
  <c r="M1357" i="9" s="1"/>
  <c r="P1373" i="9"/>
  <c r="O1373" i="9"/>
  <c r="K1373" i="9"/>
  <c r="L1373" i="9" s="1"/>
  <c r="M1373" i="9" s="1"/>
  <c r="P1290" i="9"/>
  <c r="O1290" i="9"/>
  <c r="K1290" i="9"/>
  <c r="L1290" i="9" s="1"/>
  <c r="M1290" i="9" s="1"/>
  <c r="P1306" i="9"/>
  <c r="O1306" i="9"/>
  <c r="K1306" i="9"/>
  <c r="L1306" i="9" s="1"/>
  <c r="M1306" i="9" s="1"/>
  <c r="P1322" i="9"/>
  <c r="O1322" i="9"/>
  <c r="K1322" i="9"/>
  <c r="L1322" i="9" s="1"/>
  <c r="M1322" i="9" s="1"/>
  <c r="P1338" i="9"/>
  <c r="O1338" i="9"/>
  <c r="K1338" i="9"/>
  <c r="L1338" i="9" s="1"/>
  <c r="M1338" i="9" s="1"/>
  <c r="P1354" i="9"/>
  <c r="O1354" i="9"/>
  <c r="K1354" i="9"/>
  <c r="L1354" i="9" s="1"/>
  <c r="M1354" i="9" s="1"/>
  <c r="P1370" i="9"/>
  <c r="O1370" i="9"/>
  <c r="K1370" i="9"/>
  <c r="L1370" i="9" s="1"/>
  <c r="M1370" i="9" s="1"/>
  <c r="O1385" i="9"/>
  <c r="K1385" i="9"/>
  <c r="L1385" i="9" s="1"/>
  <c r="M1385" i="9" s="1"/>
  <c r="P1385" i="9"/>
  <c r="O1401" i="9"/>
  <c r="K1401" i="9"/>
  <c r="L1401" i="9" s="1"/>
  <c r="M1401" i="9" s="1"/>
  <c r="P1401" i="9"/>
  <c r="O1417" i="9"/>
  <c r="K1417" i="9"/>
  <c r="L1417" i="9" s="1"/>
  <c r="M1417" i="9" s="1"/>
  <c r="P1417" i="9"/>
  <c r="O1433" i="9"/>
  <c r="K1433" i="9"/>
  <c r="L1433" i="9" s="1"/>
  <c r="M1433" i="9" s="1"/>
  <c r="P1433" i="9"/>
  <c r="O1449" i="9"/>
  <c r="K1449" i="9"/>
  <c r="L1449" i="9" s="1"/>
  <c r="M1449" i="9" s="1"/>
  <c r="P1449" i="9"/>
  <c r="O1465" i="9"/>
  <c r="K1465" i="9"/>
  <c r="L1465" i="9" s="1"/>
  <c r="M1465" i="9" s="1"/>
  <c r="P1465" i="9"/>
  <c r="P1386" i="9"/>
  <c r="O1386" i="9"/>
  <c r="K1386" i="9"/>
  <c r="L1386" i="9" s="1"/>
  <c r="M1386" i="9" s="1"/>
  <c r="P1402" i="9"/>
  <c r="O1402" i="9"/>
  <c r="K1402" i="9"/>
  <c r="L1402" i="9" s="1"/>
  <c r="M1402" i="9" s="1"/>
  <c r="P1418" i="9"/>
  <c r="O1418" i="9"/>
  <c r="K1418" i="9"/>
  <c r="L1418" i="9" s="1"/>
  <c r="M1418" i="9" s="1"/>
  <c r="P1434" i="9"/>
  <c r="O1434" i="9"/>
  <c r="K1434" i="9"/>
  <c r="L1434" i="9" s="1"/>
  <c r="M1434" i="9" s="1"/>
  <c r="P1450" i="9"/>
  <c r="O1450" i="9"/>
  <c r="K1450" i="9"/>
  <c r="L1450" i="9" s="1"/>
  <c r="M1450" i="9" s="1"/>
  <c r="P1466" i="9"/>
  <c r="O1466" i="9"/>
  <c r="K1466" i="9"/>
  <c r="L1466" i="9" s="1"/>
  <c r="M1466" i="9" s="1"/>
  <c r="P1383" i="9"/>
  <c r="O1383" i="9"/>
  <c r="K1383" i="9"/>
  <c r="L1383" i="9" s="1"/>
  <c r="M1383" i="9" s="1"/>
  <c r="P1399" i="9"/>
  <c r="O1399" i="9"/>
  <c r="K1399" i="9"/>
  <c r="L1399" i="9" s="1"/>
  <c r="M1399" i="9" s="1"/>
  <c r="P1415" i="9"/>
  <c r="O1415" i="9"/>
  <c r="K1415" i="9"/>
  <c r="L1415" i="9" s="1"/>
  <c r="M1415" i="9" s="1"/>
  <c r="P1431" i="9"/>
  <c r="O1431" i="9"/>
  <c r="K1431" i="9"/>
  <c r="L1431" i="9" s="1"/>
  <c r="M1431" i="9" s="1"/>
  <c r="P1447" i="9"/>
  <c r="O1447" i="9"/>
  <c r="K1447" i="9"/>
  <c r="L1447" i="9" s="1"/>
  <c r="M1447" i="9" s="1"/>
  <c r="P1463" i="9"/>
  <c r="O1463" i="9"/>
  <c r="K1463" i="9"/>
  <c r="L1463" i="9" s="1"/>
  <c r="M1463" i="9" s="1"/>
  <c r="H84" i="9"/>
  <c r="H100" i="9"/>
  <c r="H116" i="9"/>
  <c r="H132" i="9"/>
  <c r="H148" i="9"/>
  <c r="H164" i="9"/>
  <c r="H180" i="9"/>
  <c r="H196" i="9"/>
  <c r="H212" i="9"/>
  <c r="H228" i="9"/>
  <c r="H244" i="9"/>
  <c r="H260" i="9"/>
  <c r="H276" i="9"/>
  <c r="H292" i="9"/>
  <c r="H308" i="9"/>
  <c r="H327" i="9"/>
  <c r="Z327" i="9" s="1"/>
  <c r="H81" i="9"/>
  <c r="Z81" i="9" s="1"/>
  <c r="H97" i="9"/>
  <c r="Z97" i="9" s="1"/>
  <c r="H113" i="9"/>
  <c r="Z113" i="9" s="1"/>
  <c r="H129" i="9"/>
  <c r="Z129" i="9" s="1"/>
  <c r="H145" i="9"/>
  <c r="Z145" i="9" s="1"/>
  <c r="H161" i="9"/>
  <c r="Z161" i="9" s="1"/>
  <c r="H177" i="9"/>
  <c r="Z177" i="9" s="1"/>
  <c r="H193" i="9"/>
  <c r="Z193" i="9" s="1"/>
  <c r="H209" i="9"/>
  <c r="Z209" i="9" s="1"/>
  <c r="H225" i="9"/>
  <c r="Z225" i="9" s="1"/>
  <c r="H241" i="9"/>
  <c r="Z241" i="9" s="1"/>
  <c r="H257" i="9"/>
  <c r="Z257" i="9" s="1"/>
  <c r="H273" i="9"/>
  <c r="Z273" i="9" s="1"/>
  <c r="H289" i="9"/>
  <c r="Z289" i="9" s="1"/>
  <c r="H305" i="9"/>
  <c r="Z305" i="9" s="1"/>
  <c r="H321" i="9"/>
  <c r="Z321" i="9" s="1"/>
  <c r="H364" i="9"/>
  <c r="P364" i="9" s="1"/>
  <c r="H90" i="9"/>
  <c r="H106" i="9"/>
  <c r="K106" i="9" s="1"/>
  <c r="L106" i="9" s="1"/>
  <c r="H122" i="9"/>
  <c r="H138" i="9"/>
  <c r="K138" i="9" s="1"/>
  <c r="L138" i="9" s="1"/>
  <c r="H154" i="9"/>
  <c r="H170" i="9"/>
  <c r="K170" i="9" s="1"/>
  <c r="L170" i="9" s="1"/>
  <c r="H186" i="9"/>
  <c r="H202" i="9"/>
  <c r="K202" i="9" s="1"/>
  <c r="L202" i="9" s="1"/>
  <c r="H218" i="9"/>
  <c r="H234" i="9"/>
  <c r="K234" i="9" s="1"/>
  <c r="L234" i="9" s="1"/>
  <c r="H250" i="9"/>
  <c r="H266" i="9"/>
  <c r="K266" i="9" s="1"/>
  <c r="L266" i="9" s="1"/>
  <c r="H282" i="9"/>
  <c r="H298" i="9"/>
  <c r="K298" i="9" s="1"/>
  <c r="L298" i="9" s="1"/>
  <c r="H314" i="9"/>
  <c r="H336" i="9"/>
  <c r="H87" i="9"/>
  <c r="H103" i="9"/>
  <c r="H119" i="9"/>
  <c r="H135" i="9"/>
  <c r="H151" i="9"/>
  <c r="H167" i="9"/>
  <c r="H183" i="9"/>
  <c r="H199" i="9"/>
  <c r="H215" i="9"/>
  <c r="H231" i="9"/>
  <c r="H247" i="9"/>
  <c r="H263" i="9"/>
  <c r="H279" i="9"/>
  <c r="H295" i="9"/>
  <c r="H311" i="9"/>
  <c r="H328" i="9"/>
  <c r="Z328" i="9" s="1"/>
  <c r="H330" i="9"/>
  <c r="P330" i="9" s="1"/>
  <c r="H346" i="9"/>
  <c r="H362" i="9"/>
  <c r="H335" i="9"/>
  <c r="H351" i="9"/>
  <c r="O351" i="9" s="1"/>
  <c r="H367" i="9"/>
  <c r="Z367" i="9" s="1"/>
  <c r="H376" i="9"/>
  <c r="Z376" i="9" s="1"/>
  <c r="H380" i="9"/>
  <c r="Z380" i="9" s="1"/>
  <c r="H384" i="9"/>
  <c r="Z384" i="9" s="1"/>
  <c r="H388" i="9"/>
  <c r="Z388" i="9" s="1"/>
  <c r="H392" i="9"/>
  <c r="Z392" i="9" s="1"/>
  <c r="H396" i="9"/>
  <c r="Z396" i="9" s="1"/>
  <c r="H400" i="9"/>
  <c r="Z400" i="9" s="1"/>
  <c r="H404" i="9"/>
  <c r="Z404" i="9" s="1"/>
  <c r="H408" i="9"/>
  <c r="Z408" i="9" s="1"/>
  <c r="H412" i="9"/>
  <c r="Z412" i="9" s="1"/>
  <c r="H416" i="9"/>
  <c r="Z416" i="9" s="1"/>
  <c r="H420" i="9"/>
  <c r="Z420" i="9" s="1"/>
  <c r="H424" i="9"/>
  <c r="Z424" i="9" s="1"/>
  <c r="H428" i="9"/>
  <c r="Z428" i="9" s="1"/>
  <c r="H432" i="9"/>
  <c r="Z432" i="9" s="1"/>
  <c r="H436" i="9"/>
  <c r="Z436" i="9" s="1"/>
  <c r="H440" i="9"/>
  <c r="Z440" i="9" s="1"/>
  <c r="H444" i="9"/>
  <c r="Z444" i="9" s="1"/>
  <c r="H448" i="9"/>
  <c r="Z448" i="9" s="1"/>
  <c r="H452" i="9"/>
  <c r="Z452" i="9" s="1"/>
  <c r="H456" i="9"/>
  <c r="Z456" i="9" s="1"/>
  <c r="H460" i="9"/>
  <c r="Z460" i="9" s="1"/>
  <c r="H464" i="9"/>
  <c r="Z464" i="9" s="1"/>
  <c r="H468" i="9"/>
  <c r="Z468" i="9" s="1"/>
  <c r="H472" i="9"/>
  <c r="Z472" i="9" s="1"/>
  <c r="H476" i="9"/>
  <c r="Z476" i="9" s="1"/>
  <c r="H480" i="9"/>
  <c r="Z480" i="9" s="1"/>
  <c r="H484" i="9"/>
  <c r="Z484" i="9" s="1"/>
  <c r="H488" i="9"/>
  <c r="Z488" i="9" s="1"/>
  <c r="H492" i="9"/>
  <c r="Z492" i="9" s="1"/>
  <c r="H496" i="9"/>
  <c r="Z496" i="9" s="1"/>
  <c r="H500" i="9"/>
  <c r="Z500" i="9" s="1"/>
  <c r="H504" i="9"/>
  <c r="Z504" i="9" s="1"/>
  <c r="H508" i="9"/>
  <c r="Z508" i="9" s="1"/>
  <c r="H512" i="9"/>
  <c r="Z512" i="9" s="1"/>
  <c r="H516" i="9"/>
  <c r="Z516" i="9" s="1"/>
  <c r="H520" i="9"/>
  <c r="Z520" i="9" s="1"/>
  <c r="H524" i="9"/>
  <c r="Z524" i="9" s="1"/>
  <c r="H528" i="9"/>
  <c r="Z528" i="9" s="1"/>
  <c r="H532" i="9"/>
  <c r="Z532" i="9" s="1"/>
  <c r="H536" i="9"/>
  <c r="Z536" i="9" s="1"/>
  <c r="H540" i="9"/>
  <c r="Z540" i="9" s="1"/>
  <c r="H544" i="9"/>
  <c r="Z544" i="9" s="1"/>
  <c r="H548" i="9"/>
  <c r="Z548" i="9" s="1"/>
  <c r="H552" i="9"/>
  <c r="Z552" i="9" s="1"/>
  <c r="H556" i="9"/>
  <c r="Z556" i="9" s="1"/>
  <c r="H564" i="9"/>
  <c r="O564" i="9" s="1"/>
  <c r="H325" i="9"/>
  <c r="P325" i="9" s="1"/>
  <c r="H341" i="9"/>
  <c r="H357" i="9"/>
  <c r="P357" i="9" s="1"/>
  <c r="H566" i="9"/>
  <c r="O566" i="9" s="1"/>
  <c r="H570" i="9"/>
  <c r="H574" i="9"/>
  <c r="Z574" i="9" s="1"/>
  <c r="H578" i="9"/>
  <c r="Z578" i="9" s="1"/>
  <c r="H582" i="9"/>
  <c r="O582" i="9" s="1"/>
  <c r="H586" i="9"/>
  <c r="H590" i="9"/>
  <c r="H594" i="9"/>
  <c r="H598" i="9"/>
  <c r="H602" i="9"/>
  <c r="H606" i="9"/>
  <c r="H610" i="9"/>
  <c r="H614" i="9"/>
  <c r="H618" i="9"/>
  <c r="H622" i="9"/>
  <c r="H626" i="9"/>
  <c r="H630" i="9"/>
  <c r="H634" i="9"/>
  <c r="H638" i="9"/>
  <c r="H642" i="9"/>
  <c r="H646" i="9"/>
  <c r="H650" i="9"/>
  <c r="H654" i="9"/>
  <c r="H658" i="9"/>
  <c r="H662" i="9"/>
  <c r="H666" i="9"/>
  <c r="H670" i="9"/>
  <c r="H674" i="9"/>
  <c r="H678" i="9"/>
  <c r="H682" i="9"/>
  <c r="H686" i="9"/>
  <c r="H690" i="9"/>
  <c r="H694" i="9"/>
  <c r="H698" i="9"/>
  <c r="H702" i="9"/>
  <c r="H706" i="9"/>
  <c r="H710" i="9"/>
  <c r="H714" i="9"/>
  <c r="H718" i="9"/>
  <c r="H722" i="9"/>
  <c r="H726" i="9"/>
  <c r="H730" i="9"/>
  <c r="O730" i="9" s="1"/>
  <c r="H751" i="9"/>
  <c r="O751" i="9" s="1"/>
  <c r="H755" i="9"/>
  <c r="O755" i="9" s="1"/>
  <c r="H763" i="9"/>
  <c r="K763" i="9" s="1"/>
  <c r="L763" i="9" s="1"/>
  <c r="M763" i="9" s="1"/>
  <c r="H771" i="9"/>
  <c r="P771" i="9" s="1"/>
  <c r="H779" i="9"/>
  <c r="P779" i="9" s="1"/>
  <c r="H787" i="9"/>
  <c r="O787" i="9" s="1"/>
  <c r="H795" i="9"/>
  <c r="K795" i="9" s="1"/>
  <c r="L795" i="9" s="1"/>
  <c r="M795" i="9" s="1"/>
  <c r="H803" i="9"/>
  <c r="P803" i="9" s="1"/>
  <c r="H810" i="9"/>
  <c r="P810" i="9" s="1"/>
  <c r="H818" i="9"/>
  <c r="O818" i="9" s="1"/>
  <c r="H826" i="9"/>
  <c r="K826" i="9" s="1"/>
  <c r="L826" i="9" s="1"/>
  <c r="M826" i="9" s="1"/>
  <c r="H834" i="9"/>
  <c r="P834" i="9" s="1"/>
  <c r="H842" i="9"/>
  <c r="P842" i="9" s="1"/>
  <c r="H850" i="9"/>
  <c r="O850" i="9" s="1"/>
  <c r="H858" i="9"/>
  <c r="K858" i="9" s="1"/>
  <c r="L858" i="9" s="1"/>
  <c r="M858" i="9" s="1"/>
  <c r="H866" i="9"/>
  <c r="P866" i="9" s="1"/>
  <c r="H874" i="9"/>
  <c r="P874" i="9" s="1"/>
  <c r="H882" i="9"/>
  <c r="O882" i="9" s="1"/>
  <c r="H890" i="9"/>
  <c r="K890" i="9" s="1"/>
  <c r="L890" i="9" s="1"/>
  <c r="M890" i="9" s="1"/>
  <c r="H898" i="9"/>
  <c r="P898" i="9" s="1"/>
  <c r="H906" i="9"/>
  <c r="P906" i="9" s="1"/>
  <c r="H747" i="9"/>
  <c r="H756" i="9"/>
  <c r="H764" i="9"/>
  <c r="H772" i="9"/>
  <c r="H780" i="9"/>
  <c r="H788" i="9"/>
  <c r="H796" i="9"/>
  <c r="H805" i="9"/>
  <c r="H813" i="9"/>
  <c r="H821" i="9"/>
  <c r="H829" i="9"/>
  <c r="H837" i="9"/>
  <c r="H845" i="9"/>
  <c r="H853" i="9"/>
  <c r="H861" i="9"/>
  <c r="H869" i="9"/>
  <c r="H877" i="9"/>
  <c r="H885" i="9"/>
  <c r="H893" i="9"/>
  <c r="H901" i="9"/>
  <c r="H909" i="9"/>
  <c r="H917" i="9"/>
  <c r="H925" i="9"/>
  <c r="H933" i="9"/>
  <c r="H941" i="9"/>
  <c r="H949" i="9"/>
  <c r="H957" i="9"/>
  <c r="H965" i="9"/>
  <c r="H973" i="9"/>
  <c r="H981" i="9"/>
  <c r="H989" i="9"/>
  <c r="H997" i="9"/>
  <c r="H1005" i="9"/>
  <c r="H1013" i="9"/>
  <c r="H1021" i="9"/>
  <c r="H1029" i="9"/>
  <c r="H1037" i="9"/>
  <c r="H1045" i="9"/>
  <c r="H1053" i="9"/>
  <c r="H1061" i="9"/>
  <c r="H1069" i="9"/>
  <c r="H1077" i="9"/>
  <c r="H914" i="9"/>
  <c r="H922" i="9"/>
  <c r="H930" i="9"/>
  <c r="H938" i="9"/>
  <c r="H946" i="9"/>
  <c r="H954" i="9"/>
  <c r="H962" i="9"/>
  <c r="H970" i="9"/>
  <c r="H978" i="9"/>
  <c r="H986" i="9"/>
  <c r="H994" i="9"/>
  <c r="H1002" i="9"/>
  <c r="H1010" i="9"/>
  <c r="H1018" i="9"/>
  <c r="H1026" i="9"/>
  <c r="H1034" i="9"/>
  <c r="H1042" i="9"/>
  <c r="H1050" i="9"/>
  <c r="H1058" i="9"/>
  <c r="H1066" i="9"/>
  <c r="H1074" i="9"/>
  <c r="H1112" i="9"/>
  <c r="H1128" i="9"/>
  <c r="O1128" i="9" s="1"/>
  <c r="H1144" i="9"/>
  <c r="H1160" i="9"/>
  <c r="P1160" i="9" s="1"/>
  <c r="H1176" i="9"/>
  <c r="H1192" i="9"/>
  <c r="O1192" i="9" s="1"/>
  <c r="H1208" i="9"/>
  <c r="H1224" i="9"/>
  <c r="P1224" i="9" s="1"/>
  <c r="H1240" i="9"/>
  <c r="H1256" i="9"/>
  <c r="O1256" i="9" s="1"/>
  <c r="H1272" i="9"/>
  <c r="H1087" i="9"/>
  <c r="H1095" i="9"/>
  <c r="H1103" i="9"/>
  <c r="H1121" i="9"/>
  <c r="H1137" i="9"/>
  <c r="H1153" i="9"/>
  <c r="H1169" i="9"/>
  <c r="H1185" i="9"/>
  <c r="H1201" i="9"/>
  <c r="H1217" i="9"/>
  <c r="H1233" i="9"/>
  <c r="H1249" i="9"/>
  <c r="H1265" i="9"/>
  <c r="H1114" i="9"/>
  <c r="P1114" i="9" s="1"/>
  <c r="H1130" i="9"/>
  <c r="P1130" i="9" s="1"/>
  <c r="H1146" i="9"/>
  <c r="O1146" i="9" s="1"/>
  <c r="H1162" i="9"/>
  <c r="K1162" i="9" s="1"/>
  <c r="L1162" i="9" s="1"/>
  <c r="M1162" i="9" s="1"/>
  <c r="H1178" i="9"/>
  <c r="P1178" i="9" s="1"/>
  <c r="H1194" i="9"/>
  <c r="P1194" i="9" s="1"/>
  <c r="H1210" i="9"/>
  <c r="O1210" i="9" s="1"/>
  <c r="H1226" i="9"/>
  <c r="K1226" i="9" s="1"/>
  <c r="L1226" i="9" s="1"/>
  <c r="M1226" i="9" s="1"/>
  <c r="H1242" i="9"/>
  <c r="P1242" i="9" s="1"/>
  <c r="H1258" i="9"/>
  <c r="P1258" i="9" s="1"/>
  <c r="H1274" i="9"/>
  <c r="O1274" i="9" s="1"/>
  <c r="H1088" i="9"/>
  <c r="K1088" i="9" s="1"/>
  <c r="L1088" i="9" s="1"/>
  <c r="M1088" i="9" s="1"/>
  <c r="H1096" i="9"/>
  <c r="H1104" i="9"/>
  <c r="P1104" i="9" s="1"/>
  <c r="H1119" i="9"/>
  <c r="H1135" i="9"/>
  <c r="K1135" i="9" s="1"/>
  <c r="L1135" i="9" s="1"/>
  <c r="M1135" i="9" s="1"/>
  <c r="H1151" i="9"/>
  <c r="H1167" i="9"/>
  <c r="P1167" i="9" s="1"/>
  <c r="H1183" i="9"/>
  <c r="H1199" i="9"/>
  <c r="K1199" i="9" s="1"/>
  <c r="L1199" i="9" s="1"/>
  <c r="M1199" i="9" s="1"/>
  <c r="H1215" i="9"/>
  <c r="H1231" i="9"/>
  <c r="P1231" i="9" s="1"/>
  <c r="H1247" i="9"/>
  <c r="H1263" i="9"/>
  <c r="K1263" i="9" s="1"/>
  <c r="L1263" i="9" s="1"/>
  <c r="M1263" i="9" s="1"/>
  <c r="H1280" i="9"/>
  <c r="H1296" i="9"/>
  <c r="H1312" i="9"/>
  <c r="H1328" i="9"/>
  <c r="H1344" i="9"/>
  <c r="H1360" i="9"/>
  <c r="H1281" i="9"/>
  <c r="H1297" i="9"/>
  <c r="H1313" i="9"/>
  <c r="H1329" i="9"/>
  <c r="H1345" i="9"/>
  <c r="H1361" i="9"/>
  <c r="H1278" i="9"/>
  <c r="H1294" i="9"/>
  <c r="H1310" i="9"/>
  <c r="H1326" i="9"/>
  <c r="H1342" i="9"/>
  <c r="H1358" i="9"/>
  <c r="H1374" i="9"/>
  <c r="H1291" i="9"/>
  <c r="K1291" i="9" s="1"/>
  <c r="L1291" i="9" s="1"/>
  <c r="M1291" i="9" s="1"/>
  <c r="H1307" i="9"/>
  <c r="P1307" i="9" s="1"/>
  <c r="H1323" i="9"/>
  <c r="P1323" i="9" s="1"/>
  <c r="H1339" i="9"/>
  <c r="O1339" i="9" s="1"/>
  <c r="H1355" i="9"/>
  <c r="K1355" i="9" s="1"/>
  <c r="L1355" i="9" s="1"/>
  <c r="M1355" i="9" s="1"/>
  <c r="H1371" i="9"/>
  <c r="P1371" i="9" s="1"/>
  <c r="H1389" i="9"/>
  <c r="H1405" i="9"/>
  <c r="H1421" i="9"/>
  <c r="H1437" i="9"/>
  <c r="H1453" i="9"/>
  <c r="H1469" i="9"/>
  <c r="H1390" i="9"/>
  <c r="H1406" i="9"/>
  <c r="H1422" i="9"/>
  <c r="H1438" i="9"/>
  <c r="H1454" i="9"/>
  <c r="H1470" i="9"/>
  <c r="H1387" i="9"/>
  <c r="H1403" i="9"/>
  <c r="H1419" i="9"/>
  <c r="H1435" i="9"/>
  <c r="H1451" i="9"/>
  <c r="H1467" i="9"/>
  <c r="H1384" i="9"/>
  <c r="K1384" i="9" s="1"/>
  <c r="L1384" i="9" s="1"/>
  <c r="M1384" i="9" s="1"/>
  <c r="H1400" i="9"/>
  <c r="H1416" i="9"/>
  <c r="P1416" i="9" s="1"/>
  <c r="H1432" i="9"/>
  <c r="H1448" i="9"/>
  <c r="K1448" i="9" s="1"/>
  <c r="L1448" i="9" s="1"/>
  <c r="M1448" i="9" s="1"/>
  <c r="H1464" i="9"/>
  <c r="H67" i="9"/>
  <c r="H51" i="9"/>
  <c r="H35" i="9"/>
  <c r="H19" i="9"/>
  <c r="H62" i="9"/>
  <c r="O62" i="9" s="1"/>
  <c r="H46" i="9"/>
  <c r="K46" i="9" s="1"/>
  <c r="L46" i="9" s="1"/>
  <c r="H30" i="9"/>
  <c r="H14" i="9"/>
  <c r="P14" i="9" s="1"/>
  <c r="H73" i="9"/>
  <c r="P73" i="9" s="1"/>
  <c r="H69" i="9"/>
  <c r="O69" i="9" s="1"/>
  <c r="H53" i="9"/>
  <c r="K53" i="9" s="1"/>
  <c r="L53" i="9" s="1"/>
  <c r="H37" i="9"/>
  <c r="H21" i="9"/>
  <c r="P21" i="9" s="1"/>
  <c r="BI352" i="1"/>
  <c r="BR352" i="1" s="1"/>
  <c r="BJ352" i="1"/>
  <c r="DM350" i="1"/>
  <c r="DV350" i="1" s="1"/>
  <c r="DN350" i="1"/>
  <c r="DM345" i="1"/>
  <c r="DV345" i="1" s="1"/>
  <c r="DN345" i="1"/>
  <c r="DY332" i="1"/>
  <c r="EA332" i="1"/>
  <c r="EB332" i="1" s="1"/>
  <c r="DC331" i="1"/>
  <c r="AO331" i="1"/>
  <c r="AW331" i="1" s="1"/>
  <c r="BA331" i="1" s="1"/>
  <c r="CZ331" i="1"/>
  <c r="DA331" i="1" s="1"/>
  <c r="DE331" i="1" s="1"/>
  <c r="BI306" i="1"/>
  <c r="BR306" i="1" s="1"/>
  <c r="BJ306" i="1"/>
  <c r="DM304" i="1"/>
  <c r="DV304" i="1" s="1"/>
  <c r="DN304" i="1"/>
  <c r="BI298" i="1"/>
  <c r="BR298" i="1" s="1"/>
  <c r="BJ298" i="1"/>
  <c r="BI297" i="1"/>
  <c r="BR297" i="1" s="1"/>
  <c r="BJ297" i="1"/>
  <c r="DC295" i="1"/>
  <c r="AO295" i="1"/>
  <c r="CZ295" i="1"/>
  <c r="DA295" i="1" s="1"/>
  <c r="DE295" i="1" s="1"/>
  <c r="BI294" i="1"/>
  <c r="BR294" i="1" s="1"/>
  <c r="BJ294" i="1"/>
  <c r="BI288" i="1"/>
  <c r="BR288" i="1" s="1"/>
  <c r="BJ288" i="1"/>
  <c r="DM284" i="1"/>
  <c r="DV284" i="1" s="1"/>
  <c r="DN284" i="1"/>
  <c r="DM269" i="1"/>
  <c r="DV269" i="1" s="1"/>
  <c r="DN269" i="1"/>
  <c r="DM268" i="1"/>
  <c r="DV268" i="1" s="1"/>
  <c r="DN268" i="1"/>
  <c r="DM267" i="1"/>
  <c r="DV267" i="1" s="1"/>
  <c r="DN267" i="1"/>
  <c r="BI264" i="1"/>
  <c r="BR264" i="1" s="1"/>
  <c r="BJ264" i="1"/>
  <c r="DM262" i="1"/>
  <c r="DV262" i="1" s="1"/>
  <c r="DN262" i="1"/>
  <c r="BI259" i="1"/>
  <c r="BR259" i="1" s="1"/>
  <c r="BJ259" i="1"/>
  <c r="DM256" i="1"/>
  <c r="DV256" i="1" s="1"/>
  <c r="DN256" i="1"/>
  <c r="DY246" i="1"/>
  <c r="EA246" i="1"/>
  <c r="EB246" i="1" s="1"/>
  <c r="BI242" i="1"/>
  <c r="BR242" i="1" s="1"/>
  <c r="BJ242" i="1"/>
  <c r="F1469" i="8"/>
  <c r="F1465" i="8"/>
  <c r="H1465" i="8" s="1"/>
  <c r="F1461" i="8"/>
  <c r="H1461" i="8" s="1"/>
  <c r="F1457" i="8"/>
  <c r="H1457" i="8" s="1"/>
  <c r="F1453" i="8"/>
  <c r="F1449" i="8"/>
  <c r="H1449" i="8" s="1"/>
  <c r="F1445" i="8"/>
  <c r="H1445" i="8" s="1"/>
  <c r="F1441" i="8"/>
  <c r="H1441" i="8" s="1"/>
  <c r="F1437" i="8"/>
  <c r="F1433" i="8"/>
  <c r="H1433" i="8" s="1"/>
  <c r="F1429" i="8"/>
  <c r="H1429" i="8" s="1"/>
  <c r="F1425" i="8"/>
  <c r="H1425" i="8" s="1"/>
  <c r="F1421" i="8"/>
  <c r="F1417" i="8"/>
  <c r="H1417" i="8" s="1"/>
  <c r="F1413" i="8"/>
  <c r="H1413" i="8" s="1"/>
  <c r="F1409" i="8"/>
  <c r="H1409" i="8" s="1"/>
  <c r="F1405" i="8"/>
  <c r="F1401" i="8"/>
  <c r="H1401" i="8" s="1"/>
  <c r="F1397" i="8"/>
  <c r="H1397" i="8" s="1"/>
  <c r="F1393" i="8"/>
  <c r="H1393" i="8" s="1"/>
  <c r="F1389" i="8"/>
  <c r="F1385" i="8"/>
  <c r="H1385" i="8" s="1"/>
  <c r="F1381" i="8"/>
  <c r="H1381" i="8" s="1"/>
  <c r="F1377" i="8"/>
  <c r="H1377" i="8" s="1"/>
  <c r="F1373" i="8"/>
  <c r="F1369" i="8"/>
  <c r="H1369" i="8" s="1"/>
  <c r="F1365" i="8"/>
  <c r="H1365" i="8" s="1"/>
  <c r="F1361" i="8"/>
  <c r="H1361" i="8" s="1"/>
  <c r="F1357" i="8"/>
  <c r="F1353" i="8"/>
  <c r="H1353" i="8" s="1"/>
  <c r="F1349" i="8"/>
  <c r="H1349" i="8" s="1"/>
  <c r="F1345" i="8"/>
  <c r="H1345" i="8" s="1"/>
  <c r="F1341" i="8"/>
  <c r="F1337" i="8"/>
  <c r="H1337" i="8" s="1"/>
  <c r="F1333" i="8"/>
  <c r="H1333" i="8" s="1"/>
  <c r="F1329" i="8"/>
  <c r="H1329" i="8" s="1"/>
  <c r="F1325" i="8"/>
  <c r="F1321" i="8"/>
  <c r="H1321" i="8" s="1"/>
  <c r="F1317" i="8"/>
  <c r="H1317" i="8" s="1"/>
  <c r="F1313" i="8"/>
  <c r="H1313" i="8" s="1"/>
  <c r="F1309" i="8"/>
  <c r="F1305" i="8"/>
  <c r="H1305" i="8" s="1"/>
  <c r="F1301" i="8"/>
  <c r="H1301" i="8" s="1"/>
  <c r="F1297" i="8"/>
  <c r="H1297" i="8" s="1"/>
  <c r="F1293" i="8"/>
  <c r="F1289" i="8"/>
  <c r="H1289" i="8" s="1"/>
  <c r="F1285" i="8"/>
  <c r="H1285" i="8" s="1"/>
  <c r="F1281" i="8"/>
  <c r="H1281" i="8" s="1"/>
  <c r="F1277" i="8"/>
  <c r="F1273" i="8"/>
  <c r="H1273" i="8" s="1"/>
  <c r="F1269" i="8"/>
  <c r="H1269" i="8" s="1"/>
  <c r="F1265" i="8"/>
  <c r="H1265" i="8" s="1"/>
  <c r="F1261" i="8"/>
  <c r="F1257" i="8"/>
  <c r="H1257" i="8" s="1"/>
  <c r="F1253" i="8"/>
  <c r="H1253" i="8" s="1"/>
  <c r="F1249" i="8"/>
  <c r="H1249" i="8" s="1"/>
  <c r="F1245" i="8"/>
  <c r="F1241" i="8"/>
  <c r="H1241" i="8" s="1"/>
  <c r="F1237" i="8"/>
  <c r="H1237" i="8" s="1"/>
  <c r="F1233" i="8"/>
  <c r="H1233" i="8" s="1"/>
  <c r="F1229" i="8"/>
  <c r="F1225" i="8"/>
  <c r="H1225" i="8" s="1"/>
  <c r="F1221" i="8"/>
  <c r="H1221" i="8" s="1"/>
  <c r="F1217" i="8"/>
  <c r="H1217" i="8" s="1"/>
  <c r="F1213" i="8"/>
  <c r="F1209" i="8"/>
  <c r="H1209" i="8" s="1"/>
  <c r="F1205" i="8"/>
  <c r="H1205" i="8" s="1"/>
  <c r="F1201" i="8"/>
  <c r="H1201" i="8" s="1"/>
  <c r="F1197" i="8"/>
  <c r="F1193" i="8"/>
  <c r="H1193" i="8" s="1"/>
  <c r="F1189" i="8"/>
  <c r="H1189" i="8" s="1"/>
  <c r="F1185" i="8"/>
  <c r="H1185" i="8" s="1"/>
  <c r="F1181" i="8"/>
  <c r="F1177" i="8"/>
  <c r="H1177" i="8" s="1"/>
  <c r="F1173" i="8"/>
  <c r="H1173" i="8" s="1"/>
  <c r="F1169" i="8"/>
  <c r="H1169" i="8" s="1"/>
  <c r="F1165" i="8"/>
  <c r="F1468" i="8"/>
  <c r="H1468" i="8" s="1"/>
  <c r="F1464" i="8"/>
  <c r="H1464" i="8" s="1"/>
  <c r="F1460" i="8"/>
  <c r="H1460" i="8" s="1"/>
  <c r="F1456" i="8"/>
  <c r="F1452" i="8"/>
  <c r="H1452" i="8" s="1"/>
  <c r="F1448" i="8"/>
  <c r="H1448" i="8" s="1"/>
  <c r="F1444" i="8"/>
  <c r="H1444" i="8" s="1"/>
  <c r="F1440" i="8"/>
  <c r="F1436" i="8"/>
  <c r="H1436" i="8" s="1"/>
  <c r="F1432" i="8"/>
  <c r="H1432" i="8" s="1"/>
  <c r="F1428" i="8"/>
  <c r="H1428" i="8" s="1"/>
  <c r="F1424" i="8"/>
  <c r="F1420" i="8"/>
  <c r="H1420" i="8" s="1"/>
  <c r="F1416" i="8"/>
  <c r="H1416" i="8" s="1"/>
  <c r="F1412" i="8"/>
  <c r="H1412" i="8" s="1"/>
  <c r="F1408" i="8"/>
  <c r="F1404" i="8"/>
  <c r="H1404" i="8" s="1"/>
  <c r="F1400" i="8"/>
  <c r="H1400" i="8" s="1"/>
  <c r="F1396" i="8"/>
  <c r="H1396" i="8" s="1"/>
  <c r="F1392" i="8"/>
  <c r="F1388" i="8"/>
  <c r="H1388" i="8" s="1"/>
  <c r="F1384" i="8"/>
  <c r="H1384" i="8" s="1"/>
  <c r="F1380" i="8"/>
  <c r="H1380" i="8" s="1"/>
  <c r="F1376" i="8"/>
  <c r="F1372" i="8"/>
  <c r="H1372" i="8" s="1"/>
  <c r="F1368" i="8"/>
  <c r="H1368" i="8" s="1"/>
  <c r="F1364" i="8"/>
  <c r="H1364" i="8" s="1"/>
  <c r="F1360" i="8"/>
  <c r="F1356" i="8"/>
  <c r="H1356" i="8" s="1"/>
  <c r="F1352" i="8"/>
  <c r="H1352" i="8" s="1"/>
  <c r="F1348" i="8"/>
  <c r="H1348" i="8" s="1"/>
  <c r="F1344" i="8"/>
  <c r="F1340" i="8"/>
  <c r="H1340" i="8" s="1"/>
  <c r="F1336" i="8"/>
  <c r="H1336" i="8" s="1"/>
  <c r="F1332" i="8"/>
  <c r="H1332" i="8" s="1"/>
  <c r="F1328" i="8"/>
  <c r="F1324" i="8"/>
  <c r="H1324" i="8" s="1"/>
  <c r="F1320" i="8"/>
  <c r="H1320" i="8" s="1"/>
  <c r="F1316" i="8"/>
  <c r="H1316" i="8" s="1"/>
  <c r="F1312" i="8"/>
  <c r="F1308" i="8"/>
  <c r="H1308" i="8" s="1"/>
  <c r="F1304" i="8"/>
  <c r="H1304" i="8" s="1"/>
  <c r="F1300" i="8"/>
  <c r="H1300" i="8" s="1"/>
  <c r="F1296" i="8"/>
  <c r="F1292" i="8"/>
  <c r="H1292" i="8" s="1"/>
  <c r="F1288" i="8"/>
  <c r="H1288" i="8" s="1"/>
  <c r="F1284" i="8"/>
  <c r="H1284" i="8" s="1"/>
  <c r="F1280" i="8"/>
  <c r="F1276" i="8"/>
  <c r="H1276" i="8" s="1"/>
  <c r="F1272" i="8"/>
  <c r="H1272" i="8" s="1"/>
  <c r="F1268" i="8"/>
  <c r="H1268" i="8" s="1"/>
  <c r="F1264" i="8"/>
  <c r="F1260" i="8"/>
  <c r="H1260" i="8" s="1"/>
  <c r="F1256" i="8"/>
  <c r="H1256" i="8" s="1"/>
  <c r="F1252" i="8"/>
  <c r="H1252" i="8" s="1"/>
  <c r="F1248" i="8"/>
  <c r="F1244" i="8"/>
  <c r="H1244" i="8" s="1"/>
  <c r="F1240" i="8"/>
  <c r="H1240" i="8" s="1"/>
  <c r="F1236" i="8"/>
  <c r="H1236" i="8" s="1"/>
  <c r="F1232" i="8"/>
  <c r="F1228" i="8"/>
  <c r="H1228" i="8" s="1"/>
  <c r="F1224" i="8"/>
  <c r="H1224" i="8" s="1"/>
  <c r="F1220" i="8"/>
  <c r="H1220" i="8" s="1"/>
  <c r="F1216" i="8"/>
  <c r="F1212" i="8"/>
  <c r="H1212" i="8" s="1"/>
  <c r="F1208" i="8"/>
  <c r="H1208" i="8" s="1"/>
  <c r="F1204" i="8"/>
  <c r="H1204" i="8" s="1"/>
  <c r="F1200" i="8"/>
  <c r="F1196" i="8"/>
  <c r="H1196" i="8" s="1"/>
  <c r="F1192" i="8"/>
  <c r="H1192" i="8" s="1"/>
  <c r="F1188" i="8"/>
  <c r="H1188" i="8" s="1"/>
  <c r="F1184" i="8"/>
  <c r="F1180" i="8"/>
  <c r="H1180" i="8" s="1"/>
  <c r="F1176" i="8"/>
  <c r="H1176" i="8" s="1"/>
  <c r="F1172" i="8"/>
  <c r="H1172" i="8" s="1"/>
  <c r="F1168" i="8"/>
  <c r="F1164" i="8"/>
  <c r="H1164" i="8" s="1"/>
  <c r="F1471" i="8"/>
  <c r="H1471" i="8" s="1"/>
  <c r="F1467" i="8"/>
  <c r="H1467" i="8" s="1"/>
  <c r="F1463" i="8"/>
  <c r="F1459" i="8"/>
  <c r="H1459" i="8" s="1"/>
  <c r="F1455" i="8"/>
  <c r="H1455" i="8" s="1"/>
  <c r="F1451" i="8"/>
  <c r="H1451" i="8" s="1"/>
  <c r="F1447" i="8"/>
  <c r="F1443" i="8"/>
  <c r="H1443" i="8" s="1"/>
  <c r="F1439" i="8"/>
  <c r="H1439" i="8" s="1"/>
  <c r="F1435" i="8"/>
  <c r="H1435" i="8" s="1"/>
  <c r="F1431" i="8"/>
  <c r="F1427" i="8"/>
  <c r="H1427" i="8" s="1"/>
  <c r="F1423" i="8"/>
  <c r="H1423" i="8" s="1"/>
  <c r="F1419" i="8"/>
  <c r="H1419" i="8" s="1"/>
  <c r="F1415" i="8"/>
  <c r="F1411" i="8"/>
  <c r="H1411" i="8" s="1"/>
  <c r="F1407" i="8"/>
  <c r="H1407" i="8" s="1"/>
  <c r="F1403" i="8"/>
  <c r="H1403" i="8" s="1"/>
  <c r="F1399" i="8"/>
  <c r="F1395" i="8"/>
  <c r="H1395" i="8" s="1"/>
  <c r="F1391" i="8"/>
  <c r="H1391" i="8" s="1"/>
  <c r="F1387" i="8"/>
  <c r="H1387" i="8" s="1"/>
  <c r="F1383" i="8"/>
  <c r="F1379" i="8"/>
  <c r="H1379" i="8" s="1"/>
  <c r="F1375" i="8"/>
  <c r="H1375" i="8" s="1"/>
  <c r="F1371" i="8"/>
  <c r="H1371" i="8" s="1"/>
  <c r="F1367" i="8"/>
  <c r="F1363" i="8"/>
  <c r="H1363" i="8" s="1"/>
  <c r="F1359" i="8"/>
  <c r="H1359" i="8" s="1"/>
  <c r="F1355" i="8"/>
  <c r="H1355" i="8" s="1"/>
  <c r="F1351" i="8"/>
  <c r="F1347" i="8"/>
  <c r="H1347" i="8" s="1"/>
  <c r="F1343" i="8"/>
  <c r="H1343" i="8" s="1"/>
  <c r="F1339" i="8"/>
  <c r="H1339" i="8" s="1"/>
  <c r="F1335" i="8"/>
  <c r="F1331" i="8"/>
  <c r="H1331" i="8" s="1"/>
  <c r="F1327" i="8"/>
  <c r="H1327" i="8" s="1"/>
  <c r="F1323" i="8"/>
  <c r="H1323" i="8" s="1"/>
  <c r="F1319" i="8"/>
  <c r="F1315" i="8"/>
  <c r="H1315" i="8" s="1"/>
  <c r="F1311" i="8"/>
  <c r="H1311" i="8" s="1"/>
  <c r="F1307" i="8"/>
  <c r="H1307" i="8" s="1"/>
  <c r="F1303" i="8"/>
  <c r="F1299" i="8"/>
  <c r="H1299" i="8" s="1"/>
  <c r="F1295" i="8"/>
  <c r="H1295" i="8" s="1"/>
  <c r="F1291" i="8"/>
  <c r="H1291" i="8" s="1"/>
  <c r="F1287" i="8"/>
  <c r="F1283" i="8"/>
  <c r="H1283" i="8" s="1"/>
  <c r="F1279" i="8"/>
  <c r="H1279" i="8" s="1"/>
  <c r="F1275" i="8"/>
  <c r="H1275" i="8" s="1"/>
  <c r="F1271" i="8"/>
  <c r="F1267" i="8"/>
  <c r="H1267" i="8" s="1"/>
  <c r="F1263" i="8"/>
  <c r="H1263" i="8" s="1"/>
  <c r="F1259" i="8"/>
  <c r="H1259" i="8" s="1"/>
  <c r="F1255" i="8"/>
  <c r="F1251" i="8"/>
  <c r="H1251" i="8" s="1"/>
  <c r="F1247" i="8"/>
  <c r="H1247" i="8" s="1"/>
  <c r="F1243" i="8"/>
  <c r="H1243" i="8" s="1"/>
  <c r="F1239" i="8"/>
  <c r="F1235" i="8"/>
  <c r="H1235" i="8" s="1"/>
  <c r="F1231" i="8"/>
  <c r="H1231" i="8" s="1"/>
  <c r="F1227" i="8"/>
  <c r="H1227" i="8" s="1"/>
  <c r="F1223" i="8"/>
  <c r="F1219" i="8"/>
  <c r="H1219" i="8" s="1"/>
  <c r="F1215" i="8"/>
  <c r="H1215" i="8" s="1"/>
  <c r="F1211" i="8"/>
  <c r="H1211" i="8" s="1"/>
  <c r="F1207" i="8"/>
  <c r="F1203" i="8"/>
  <c r="H1203" i="8" s="1"/>
  <c r="F1199" i="8"/>
  <c r="H1199" i="8" s="1"/>
  <c r="F1195" i="8"/>
  <c r="H1195" i="8" s="1"/>
  <c r="F1191" i="8"/>
  <c r="F1187" i="8"/>
  <c r="H1187" i="8" s="1"/>
  <c r="F1183" i="8"/>
  <c r="H1183" i="8" s="1"/>
  <c r="F1179" i="8"/>
  <c r="H1179" i="8" s="1"/>
  <c r="F1175" i="8"/>
  <c r="F1171" i="8"/>
  <c r="H1171" i="8" s="1"/>
  <c r="F1167" i="8"/>
  <c r="H1167" i="8" s="1"/>
  <c r="F1470" i="8"/>
  <c r="H1470" i="8" s="1"/>
  <c r="F1466" i="8"/>
  <c r="F1462" i="8"/>
  <c r="H1462" i="8" s="1"/>
  <c r="F1458" i="8"/>
  <c r="H1458" i="8" s="1"/>
  <c r="F1454" i="8"/>
  <c r="H1454" i="8" s="1"/>
  <c r="F1450" i="8"/>
  <c r="F1446" i="8"/>
  <c r="H1446" i="8" s="1"/>
  <c r="F1442" i="8"/>
  <c r="H1442" i="8" s="1"/>
  <c r="F1438" i="8"/>
  <c r="H1438" i="8" s="1"/>
  <c r="F1434" i="8"/>
  <c r="F1430" i="8"/>
  <c r="H1430" i="8" s="1"/>
  <c r="F1426" i="8"/>
  <c r="H1426" i="8" s="1"/>
  <c r="F1422" i="8"/>
  <c r="H1422" i="8" s="1"/>
  <c r="F1418" i="8"/>
  <c r="F1414" i="8"/>
  <c r="H1414" i="8" s="1"/>
  <c r="F1410" i="8"/>
  <c r="H1410" i="8" s="1"/>
  <c r="F1406" i="8"/>
  <c r="H1406" i="8" s="1"/>
  <c r="F1402" i="8"/>
  <c r="F1398" i="8"/>
  <c r="H1398" i="8" s="1"/>
  <c r="F1394" i="8"/>
  <c r="H1394" i="8" s="1"/>
  <c r="F1390" i="8"/>
  <c r="H1390" i="8" s="1"/>
  <c r="F1386" i="8"/>
  <c r="F1382" i="8"/>
  <c r="H1382" i="8" s="1"/>
  <c r="F1378" i="8"/>
  <c r="H1378" i="8" s="1"/>
  <c r="F1374" i="8"/>
  <c r="H1374" i="8" s="1"/>
  <c r="F1370" i="8"/>
  <c r="F1366" i="8"/>
  <c r="H1366" i="8" s="1"/>
  <c r="F1362" i="8"/>
  <c r="H1362" i="8" s="1"/>
  <c r="F1358" i="8"/>
  <c r="H1358" i="8" s="1"/>
  <c r="F1354" i="8"/>
  <c r="F1350" i="8"/>
  <c r="H1350" i="8" s="1"/>
  <c r="F1346" i="8"/>
  <c r="H1346" i="8" s="1"/>
  <c r="F1342" i="8"/>
  <c r="H1342" i="8" s="1"/>
  <c r="F1338" i="8"/>
  <c r="F1334" i="8"/>
  <c r="H1334" i="8" s="1"/>
  <c r="F1330" i="8"/>
  <c r="H1330" i="8" s="1"/>
  <c r="F1326" i="8"/>
  <c r="H1326" i="8" s="1"/>
  <c r="F1322" i="8"/>
  <c r="F1318" i="8"/>
  <c r="H1318" i="8" s="1"/>
  <c r="F1314" i="8"/>
  <c r="H1314" i="8" s="1"/>
  <c r="F1310" i="8"/>
  <c r="H1310" i="8" s="1"/>
  <c r="F1306" i="8"/>
  <c r="F1302" i="8"/>
  <c r="H1302" i="8" s="1"/>
  <c r="F1298" i="8"/>
  <c r="H1298" i="8" s="1"/>
  <c r="F1294" i="8"/>
  <c r="H1294" i="8" s="1"/>
  <c r="F1290" i="8"/>
  <c r="F1286" i="8"/>
  <c r="H1286" i="8" s="1"/>
  <c r="F1282" i="8"/>
  <c r="H1282" i="8" s="1"/>
  <c r="F1278" i="8"/>
  <c r="H1278" i="8" s="1"/>
  <c r="F1274" i="8"/>
  <c r="F1270" i="8"/>
  <c r="H1270" i="8" s="1"/>
  <c r="F1266" i="8"/>
  <c r="H1266" i="8" s="1"/>
  <c r="F1262" i="8"/>
  <c r="H1262" i="8" s="1"/>
  <c r="F1258" i="8"/>
  <c r="F1254" i="8"/>
  <c r="H1254" i="8" s="1"/>
  <c r="F1250" i="8"/>
  <c r="H1250" i="8" s="1"/>
  <c r="F1246" i="8"/>
  <c r="H1246" i="8" s="1"/>
  <c r="F1242" i="8"/>
  <c r="F1238" i="8"/>
  <c r="H1238" i="8" s="1"/>
  <c r="F1234" i="8"/>
  <c r="H1234" i="8" s="1"/>
  <c r="F1230" i="8"/>
  <c r="H1230" i="8" s="1"/>
  <c r="F1226" i="8"/>
  <c r="F1222" i="8"/>
  <c r="H1222" i="8" s="1"/>
  <c r="F1218" i="8"/>
  <c r="H1218" i="8" s="1"/>
  <c r="F1214" i="8"/>
  <c r="H1214" i="8" s="1"/>
  <c r="F1210" i="8"/>
  <c r="F1206" i="8"/>
  <c r="H1206" i="8" s="1"/>
  <c r="F1202" i="8"/>
  <c r="H1202" i="8" s="1"/>
  <c r="F1198" i="8"/>
  <c r="H1198" i="8" s="1"/>
  <c r="F1194" i="8"/>
  <c r="F1190" i="8"/>
  <c r="H1190" i="8" s="1"/>
  <c r="F1186" i="8"/>
  <c r="H1186" i="8" s="1"/>
  <c r="F1182" i="8"/>
  <c r="H1182" i="8" s="1"/>
  <c r="F1178" i="8"/>
  <c r="F1174" i="8"/>
  <c r="H1174" i="8" s="1"/>
  <c r="F1170" i="8"/>
  <c r="H1170" i="8" s="1"/>
  <c r="F1166" i="8"/>
  <c r="H1166" i="8" s="1"/>
  <c r="F1161" i="8"/>
  <c r="H1161" i="8" s="1"/>
  <c r="F1157" i="8"/>
  <c r="H1157" i="8" s="1"/>
  <c r="F1153" i="8"/>
  <c r="F1149" i="8"/>
  <c r="H1149" i="8" s="1"/>
  <c r="F1145" i="8"/>
  <c r="H1145" i="8" s="1"/>
  <c r="F1141" i="8"/>
  <c r="H1141" i="8" s="1"/>
  <c r="F1137" i="8"/>
  <c r="F1133" i="8"/>
  <c r="H1133" i="8" s="1"/>
  <c r="F1129" i="8"/>
  <c r="H1129" i="8" s="1"/>
  <c r="F1125" i="8"/>
  <c r="H1125" i="8" s="1"/>
  <c r="F1121" i="8"/>
  <c r="F1117" i="8"/>
  <c r="H1117" i="8" s="1"/>
  <c r="F1113" i="8"/>
  <c r="H1113" i="8" s="1"/>
  <c r="F1105" i="8"/>
  <c r="H1105" i="8" s="1"/>
  <c r="F1103" i="8"/>
  <c r="F1101" i="8"/>
  <c r="H1101" i="8" s="1"/>
  <c r="F1099" i="8"/>
  <c r="H1099" i="8" s="1"/>
  <c r="F1097" i="8"/>
  <c r="H1097" i="8" s="1"/>
  <c r="F1095" i="8"/>
  <c r="F1093" i="8"/>
  <c r="H1093" i="8" s="1"/>
  <c r="F1091" i="8"/>
  <c r="H1091" i="8" s="1"/>
  <c r="F1089" i="8"/>
  <c r="H1089" i="8" s="1"/>
  <c r="F1087" i="8"/>
  <c r="F1085" i="8"/>
  <c r="H1085" i="8" s="1"/>
  <c r="F1083" i="8"/>
  <c r="H1083" i="8" s="1"/>
  <c r="F1081" i="8"/>
  <c r="H1081" i="8" s="1"/>
  <c r="F1079" i="8"/>
  <c r="F1077" i="8"/>
  <c r="H1077" i="8" s="1"/>
  <c r="F1075" i="8"/>
  <c r="H1075" i="8" s="1"/>
  <c r="F1073" i="8"/>
  <c r="H1073" i="8" s="1"/>
  <c r="F1071" i="8"/>
  <c r="F1069" i="8"/>
  <c r="H1069" i="8" s="1"/>
  <c r="F1067" i="8"/>
  <c r="H1067" i="8" s="1"/>
  <c r="F1065" i="8"/>
  <c r="H1065" i="8" s="1"/>
  <c r="F1063" i="8"/>
  <c r="F1061" i="8"/>
  <c r="H1061" i="8" s="1"/>
  <c r="F1059" i="8"/>
  <c r="H1059" i="8" s="1"/>
  <c r="F1057" i="8"/>
  <c r="H1057" i="8" s="1"/>
  <c r="F1055" i="8"/>
  <c r="F1053" i="8"/>
  <c r="H1053" i="8" s="1"/>
  <c r="F1051" i="8"/>
  <c r="H1051" i="8" s="1"/>
  <c r="F1049" i="8"/>
  <c r="H1049" i="8" s="1"/>
  <c r="F1047" i="8"/>
  <c r="F1045" i="8"/>
  <c r="H1045" i="8" s="1"/>
  <c r="F1043" i="8"/>
  <c r="H1043" i="8" s="1"/>
  <c r="F1041" i="8"/>
  <c r="H1041" i="8" s="1"/>
  <c r="F1039" i="8"/>
  <c r="F1037" i="8"/>
  <c r="H1037" i="8" s="1"/>
  <c r="F1035" i="8"/>
  <c r="H1035" i="8" s="1"/>
  <c r="F1033" i="8"/>
  <c r="H1033" i="8" s="1"/>
  <c r="F1031" i="8"/>
  <c r="F1029" i="8"/>
  <c r="H1029" i="8" s="1"/>
  <c r="F1027" i="8"/>
  <c r="H1027" i="8" s="1"/>
  <c r="F1025" i="8"/>
  <c r="H1025" i="8" s="1"/>
  <c r="F1023" i="8"/>
  <c r="F1021" i="8"/>
  <c r="H1021" i="8" s="1"/>
  <c r="F1019" i="8"/>
  <c r="H1019" i="8" s="1"/>
  <c r="F1017" i="8"/>
  <c r="H1017" i="8" s="1"/>
  <c r="F1015" i="8"/>
  <c r="F1013" i="8"/>
  <c r="H1013" i="8" s="1"/>
  <c r="F1011" i="8"/>
  <c r="H1011" i="8" s="1"/>
  <c r="F1009" i="8"/>
  <c r="H1009" i="8" s="1"/>
  <c r="F1007" i="8"/>
  <c r="F1005" i="8"/>
  <c r="H1005" i="8" s="1"/>
  <c r="F1003" i="8"/>
  <c r="H1003" i="8" s="1"/>
  <c r="F1001" i="8"/>
  <c r="H1001" i="8" s="1"/>
  <c r="F999" i="8"/>
  <c r="F997" i="8"/>
  <c r="H997" i="8" s="1"/>
  <c r="F995" i="8"/>
  <c r="H995" i="8" s="1"/>
  <c r="F993" i="8"/>
  <c r="H993" i="8" s="1"/>
  <c r="F991" i="8"/>
  <c r="F989" i="8"/>
  <c r="H989" i="8" s="1"/>
  <c r="F987" i="8"/>
  <c r="H987" i="8" s="1"/>
  <c r="F985" i="8"/>
  <c r="H985" i="8" s="1"/>
  <c r="F983" i="8"/>
  <c r="F981" i="8"/>
  <c r="H981" i="8" s="1"/>
  <c r="F979" i="8"/>
  <c r="H979" i="8" s="1"/>
  <c r="F977" i="8"/>
  <c r="H977" i="8" s="1"/>
  <c r="F975" i="8"/>
  <c r="F973" i="8"/>
  <c r="H973" i="8" s="1"/>
  <c r="F971" i="8"/>
  <c r="H971" i="8" s="1"/>
  <c r="F969" i="8"/>
  <c r="H969" i="8" s="1"/>
  <c r="F967" i="8"/>
  <c r="F965" i="8"/>
  <c r="H965" i="8" s="1"/>
  <c r="F963" i="8"/>
  <c r="H963" i="8" s="1"/>
  <c r="F961" i="8"/>
  <c r="H961" i="8" s="1"/>
  <c r="F959" i="8"/>
  <c r="F957" i="8"/>
  <c r="H957" i="8" s="1"/>
  <c r="F955" i="8"/>
  <c r="H955" i="8" s="1"/>
  <c r="F953" i="8"/>
  <c r="H953" i="8" s="1"/>
  <c r="F951" i="8"/>
  <c r="F949" i="8"/>
  <c r="H949" i="8" s="1"/>
  <c r="F947" i="8"/>
  <c r="H947" i="8" s="1"/>
  <c r="F945" i="8"/>
  <c r="H945" i="8" s="1"/>
  <c r="F943" i="8"/>
  <c r="F941" i="8"/>
  <c r="H941" i="8" s="1"/>
  <c r="F939" i="8"/>
  <c r="H939" i="8" s="1"/>
  <c r="F937" i="8"/>
  <c r="H937" i="8" s="1"/>
  <c r="F935" i="8"/>
  <c r="F933" i="8"/>
  <c r="H933" i="8" s="1"/>
  <c r="F931" i="8"/>
  <c r="H931" i="8" s="1"/>
  <c r="F929" i="8"/>
  <c r="H929" i="8" s="1"/>
  <c r="F927" i="8"/>
  <c r="F925" i="8"/>
  <c r="H925" i="8" s="1"/>
  <c r="F923" i="8"/>
  <c r="H923" i="8" s="1"/>
  <c r="F921" i="8"/>
  <c r="H921" i="8" s="1"/>
  <c r="F919" i="8"/>
  <c r="F917" i="8"/>
  <c r="H917" i="8" s="1"/>
  <c r="F915" i="8"/>
  <c r="H915" i="8" s="1"/>
  <c r="F913" i="8"/>
  <c r="H913" i="8" s="1"/>
  <c r="F911" i="8"/>
  <c r="F909" i="8"/>
  <c r="H909" i="8" s="1"/>
  <c r="F907" i="8"/>
  <c r="H907" i="8" s="1"/>
  <c r="F905" i="8"/>
  <c r="H905" i="8" s="1"/>
  <c r="F903" i="8"/>
  <c r="F901" i="8"/>
  <c r="H901" i="8" s="1"/>
  <c r="F899" i="8"/>
  <c r="H899" i="8" s="1"/>
  <c r="F897" i="8"/>
  <c r="H897" i="8" s="1"/>
  <c r="F895" i="8"/>
  <c r="F893" i="8"/>
  <c r="H893" i="8" s="1"/>
  <c r="F891" i="8"/>
  <c r="H891" i="8" s="1"/>
  <c r="F889" i="8"/>
  <c r="H889" i="8" s="1"/>
  <c r="F887" i="8"/>
  <c r="F885" i="8"/>
  <c r="H885" i="8" s="1"/>
  <c r="F883" i="8"/>
  <c r="H883" i="8" s="1"/>
  <c r="F881" i="8"/>
  <c r="H881" i="8" s="1"/>
  <c r="F879" i="8"/>
  <c r="F877" i="8"/>
  <c r="H877" i="8" s="1"/>
  <c r="F875" i="8"/>
  <c r="H875" i="8" s="1"/>
  <c r="F873" i="8"/>
  <c r="H873" i="8" s="1"/>
  <c r="F871" i="8"/>
  <c r="F869" i="8"/>
  <c r="H869" i="8" s="1"/>
  <c r="F867" i="8"/>
  <c r="H867" i="8" s="1"/>
  <c r="F865" i="8"/>
  <c r="H865" i="8" s="1"/>
  <c r="F863" i="8"/>
  <c r="F861" i="8"/>
  <c r="H861" i="8" s="1"/>
  <c r="F859" i="8"/>
  <c r="H859" i="8" s="1"/>
  <c r="F857" i="8"/>
  <c r="H857" i="8" s="1"/>
  <c r="F855" i="8"/>
  <c r="F853" i="8"/>
  <c r="H853" i="8" s="1"/>
  <c r="F851" i="8"/>
  <c r="H851" i="8" s="1"/>
  <c r="F849" i="8"/>
  <c r="H849" i="8" s="1"/>
  <c r="F847" i="8"/>
  <c r="F845" i="8"/>
  <c r="H845" i="8" s="1"/>
  <c r="F843" i="8"/>
  <c r="H843" i="8" s="1"/>
  <c r="F841" i="8"/>
  <c r="H841" i="8" s="1"/>
  <c r="F839" i="8"/>
  <c r="F837" i="8"/>
  <c r="H837" i="8" s="1"/>
  <c r="F835" i="8"/>
  <c r="H835" i="8" s="1"/>
  <c r="F833" i="8"/>
  <c r="H833" i="8" s="1"/>
  <c r="F831" i="8"/>
  <c r="F829" i="8"/>
  <c r="H829" i="8" s="1"/>
  <c r="F827" i="8"/>
  <c r="H827" i="8" s="1"/>
  <c r="F825" i="8"/>
  <c r="H825" i="8" s="1"/>
  <c r="F823" i="8"/>
  <c r="F821" i="8"/>
  <c r="H821" i="8" s="1"/>
  <c r="F819" i="8"/>
  <c r="H819" i="8" s="1"/>
  <c r="F817" i="8"/>
  <c r="H817" i="8" s="1"/>
  <c r="F815" i="8"/>
  <c r="F813" i="8"/>
  <c r="H813" i="8" s="1"/>
  <c r="F811" i="8"/>
  <c r="H811" i="8" s="1"/>
  <c r="F809" i="8"/>
  <c r="H809" i="8" s="1"/>
  <c r="F807" i="8"/>
  <c r="F805" i="8"/>
  <c r="H805" i="8" s="1"/>
  <c r="F803" i="8"/>
  <c r="H803" i="8" s="1"/>
  <c r="F801" i="8"/>
  <c r="H801" i="8" s="1"/>
  <c r="F799" i="8"/>
  <c r="F797" i="8"/>
  <c r="H797" i="8" s="1"/>
  <c r="F795" i="8"/>
  <c r="H795" i="8" s="1"/>
  <c r="F793" i="8"/>
  <c r="H793" i="8" s="1"/>
  <c r="F791" i="8"/>
  <c r="F789" i="8"/>
  <c r="H789" i="8" s="1"/>
  <c r="F787" i="8"/>
  <c r="H787" i="8" s="1"/>
  <c r="F785" i="8"/>
  <c r="H785" i="8" s="1"/>
  <c r="F783" i="8"/>
  <c r="F781" i="8"/>
  <c r="H781" i="8" s="1"/>
  <c r="F779" i="8"/>
  <c r="H779" i="8" s="1"/>
  <c r="F777" i="8"/>
  <c r="H777" i="8" s="1"/>
  <c r="F775" i="8"/>
  <c r="F773" i="8"/>
  <c r="H773" i="8" s="1"/>
  <c r="F771" i="8"/>
  <c r="H771" i="8" s="1"/>
  <c r="F769" i="8"/>
  <c r="H769" i="8" s="1"/>
  <c r="F767" i="8"/>
  <c r="F765" i="8"/>
  <c r="H765" i="8" s="1"/>
  <c r="F763" i="8"/>
  <c r="H763" i="8" s="1"/>
  <c r="F761" i="8"/>
  <c r="H761" i="8" s="1"/>
  <c r="F759" i="8"/>
  <c r="F757" i="8"/>
  <c r="H757" i="8" s="1"/>
  <c r="F755" i="8"/>
  <c r="H755" i="8" s="1"/>
  <c r="F753" i="8"/>
  <c r="F751" i="8"/>
  <c r="H751" i="8" s="1"/>
  <c r="F749" i="8"/>
  <c r="H749" i="8" s="1"/>
  <c r="F747" i="8"/>
  <c r="H747" i="8" s="1"/>
  <c r="F1160" i="8"/>
  <c r="H1160" i="8" s="1"/>
  <c r="F1156" i="8"/>
  <c r="F1152" i="8"/>
  <c r="H1152" i="8" s="1"/>
  <c r="F1148" i="8"/>
  <c r="H1148" i="8" s="1"/>
  <c r="F1144" i="8"/>
  <c r="H1144" i="8" s="1"/>
  <c r="F1140" i="8"/>
  <c r="F1136" i="8"/>
  <c r="H1136" i="8" s="1"/>
  <c r="F1132" i="8"/>
  <c r="H1132" i="8" s="1"/>
  <c r="F1128" i="8"/>
  <c r="H1128" i="8" s="1"/>
  <c r="F1124" i="8"/>
  <c r="F1120" i="8"/>
  <c r="H1120" i="8" s="1"/>
  <c r="F1116" i="8"/>
  <c r="H1116" i="8" s="1"/>
  <c r="F1112" i="8"/>
  <c r="H1112" i="8" s="1"/>
  <c r="F733" i="8"/>
  <c r="F732" i="8"/>
  <c r="H732" i="8" s="1"/>
  <c r="F731" i="8"/>
  <c r="H731" i="8" s="1"/>
  <c r="F730" i="8"/>
  <c r="H730" i="8" s="1"/>
  <c r="F729" i="8"/>
  <c r="F728" i="8"/>
  <c r="H728" i="8" s="1"/>
  <c r="F727" i="8"/>
  <c r="H727" i="8" s="1"/>
  <c r="F726" i="8"/>
  <c r="H726" i="8" s="1"/>
  <c r="F725" i="8"/>
  <c r="F724" i="8"/>
  <c r="H724" i="8" s="1"/>
  <c r="F723" i="8"/>
  <c r="H723" i="8" s="1"/>
  <c r="F722" i="8"/>
  <c r="H722" i="8" s="1"/>
  <c r="F721" i="8"/>
  <c r="F720" i="8"/>
  <c r="H720" i="8" s="1"/>
  <c r="F719" i="8"/>
  <c r="H719" i="8" s="1"/>
  <c r="F718" i="8"/>
  <c r="H718" i="8" s="1"/>
  <c r="F717" i="8"/>
  <c r="F716" i="8"/>
  <c r="H716" i="8" s="1"/>
  <c r="F715" i="8"/>
  <c r="H715" i="8" s="1"/>
  <c r="F714" i="8"/>
  <c r="F713" i="8"/>
  <c r="H713" i="8" s="1"/>
  <c r="F1163" i="8"/>
  <c r="H1163" i="8" s="1"/>
  <c r="F1159" i="8"/>
  <c r="H1159" i="8" s="1"/>
  <c r="F1155" i="8"/>
  <c r="F1151" i="8"/>
  <c r="H1151" i="8" s="1"/>
  <c r="F1147" i="8"/>
  <c r="H1147" i="8" s="1"/>
  <c r="F1143" i="8"/>
  <c r="H1143" i="8" s="1"/>
  <c r="F1139" i="8"/>
  <c r="F1135" i="8"/>
  <c r="H1135" i="8" s="1"/>
  <c r="F1131" i="8"/>
  <c r="H1131" i="8" s="1"/>
  <c r="F1127" i="8"/>
  <c r="H1127" i="8" s="1"/>
  <c r="F1123" i="8"/>
  <c r="F1119" i="8"/>
  <c r="H1119" i="8" s="1"/>
  <c r="F1115" i="8"/>
  <c r="H1115" i="8" s="1"/>
  <c r="F1111" i="8"/>
  <c r="H1111" i="8" s="1"/>
  <c r="F1106" i="8"/>
  <c r="F1104" i="8"/>
  <c r="H1104" i="8" s="1"/>
  <c r="F1102" i="8"/>
  <c r="H1102" i="8" s="1"/>
  <c r="F1100" i="8"/>
  <c r="H1100" i="8" s="1"/>
  <c r="F1098" i="8"/>
  <c r="F1096" i="8"/>
  <c r="H1096" i="8" s="1"/>
  <c r="F1094" i="8"/>
  <c r="H1094" i="8" s="1"/>
  <c r="F1092" i="8"/>
  <c r="H1092" i="8" s="1"/>
  <c r="F1090" i="8"/>
  <c r="F1088" i="8"/>
  <c r="H1088" i="8" s="1"/>
  <c r="F1086" i="8"/>
  <c r="H1086" i="8" s="1"/>
  <c r="F1084" i="8"/>
  <c r="H1084" i="8" s="1"/>
  <c r="F1082" i="8"/>
  <c r="F1080" i="8"/>
  <c r="H1080" i="8" s="1"/>
  <c r="F1078" i="8"/>
  <c r="H1078" i="8" s="1"/>
  <c r="F1076" i="8"/>
  <c r="H1076" i="8" s="1"/>
  <c r="F1074" i="8"/>
  <c r="F1072" i="8"/>
  <c r="H1072" i="8" s="1"/>
  <c r="F1070" i="8"/>
  <c r="H1070" i="8" s="1"/>
  <c r="F1068" i="8"/>
  <c r="H1068" i="8" s="1"/>
  <c r="F1066" i="8"/>
  <c r="F1064" i="8"/>
  <c r="H1064" i="8" s="1"/>
  <c r="F1062" i="8"/>
  <c r="H1062" i="8" s="1"/>
  <c r="F1060" i="8"/>
  <c r="H1060" i="8" s="1"/>
  <c r="F1058" i="8"/>
  <c r="F1056" i="8"/>
  <c r="H1056" i="8" s="1"/>
  <c r="F1054" i="8"/>
  <c r="H1054" i="8" s="1"/>
  <c r="F1052" i="8"/>
  <c r="H1052" i="8" s="1"/>
  <c r="F1050" i="8"/>
  <c r="F1048" i="8"/>
  <c r="H1048" i="8" s="1"/>
  <c r="F1046" i="8"/>
  <c r="H1046" i="8" s="1"/>
  <c r="F1044" i="8"/>
  <c r="H1044" i="8" s="1"/>
  <c r="F1042" i="8"/>
  <c r="F1040" i="8"/>
  <c r="H1040" i="8" s="1"/>
  <c r="F1038" i="8"/>
  <c r="H1038" i="8" s="1"/>
  <c r="F1036" i="8"/>
  <c r="H1036" i="8" s="1"/>
  <c r="F1034" i="8"/>
  <c r="F1032" i="8"/>
  <c r="H1032" i="8" s="1"/>
  <c r="F1030" i="8"/>
  <c r="H1030" i="8" s="1"/>
  <c r="F1028" i="8"/>
  <c r="H1028" i="8" s="1"/>
  <c r="F1026" i="8"/>
  <c r="F1024" i="8"/>
  <c r="H1024" i="8" s="1"/>
  <c r="F1022" i="8"/>
  <c r="H1022" i="8" s="1"/>
  <c r="F1020" i="8"/>
  <c r="H1020" i="8" s="1"/>
  <c r="F1018" i="8"/>
  <c r="F1016" i="8"/>
  <c r="H1016" i="8" s="1"/>
  <c r="F1014" i="8"/>
  <c r="H1014" i="8" s="1"/>
  <c r="F1012" i="8"/>
  <c r="H1012" i="8" s="1"/>
  <c r="F1010" i="8"/>
  <c r="F1008" i="8"/>
  <c r="H1008" i="8" s="1"/>
  <c r="F1006" i="8"/>
  <c r="H1006" i="8" s="1"/>
  <c r="F1004" i="8"/>
  <c r="H1004" i="8" s="1"/>
  <c r="F1002" i="8"/>
  <c r="F1000" i="8"/>
  <c r="H1000" i="8" s="1"/>
  <c r="F998" i="8"/>
  <c r="H998" i="8" s="1"/>
  <c r="F996" i="8"/>
  <c r="H996" i="8" s="1"/>
  <c r="F994" i="8"/>
  <c r="F992" i="8"/>
  <c r="H992" i="8" s="1"/>
  <c r="F990" i="8"/>
  <c r="H990" i="8" s="1"/>
  <c r="F988" i="8"/>
  <c r="H988" i="8" s="1"/>
  <c r="F986" i="8"/>
  <c r="F984" i="8"/>
  <c r="H984" i="8" s="1"/>
  <c r="F982" i="8"/>
  <c r="H982" i="8" s="1"/>
  <c r="F980" i="8"/>
  <c r="H980" i="8" s="1"/>
  <c r="F978" i="8"/>
  <c r="F976" i="8"/>
  <c r="H976" i="8" s="1"/>
  <c r="F974" i="8"/>
  <c r="H974" i="8" s="1"/>
  <c r="F972" i="8"/>
  <c r="H972" i="8" s="1"/>
  <c r="F970" i="8"/>
  <c r="F968" i="8"/>
  <c r="H968" i="8" s="1"/>
  <c r="F966" i="8"/>
  <c r="H966" i="8" s="1"/>
  <c r="F964" i="8"/>
  <c r="H964" i="8" s="1"/>
  <c r="F962" i="8"/>
  <c r="F960" i="8"/>
  <c r="H960" i="8" s="1"/>
  <c r="F958" i="8"/>
  <c r="H958" i="8" s="1"/>
  <c r="F956" i="8"/>
  <c r="H956" i="8" s="1"/>
  <c r="F954" i="8"/>
  <c r="F952" i="8"/>
  <c r="H952" i="8" s="1"/>
  <c r="F950" i="8"/>
  <c r="H950" i="8" s="1"/>
  <c r="F948" i="8"/>
  <c r="H948" i="8" s="1"/>
  <c r="F946" i="8"/>
  <c r="F944" i="8"/>
  <c r="H944" i="8" s="1"/>
  <c r="F942" i="8"/>
  <c r="H942" i="8" s="1"/>
  <c r="F940" i="8"/>
  <c r="H940" i="8" s="1"/>
  <c r="F938" i="8"/>
  <c r="F936" i="8"/>
  <c r="H936" i="8" s="1"/>
  <c r="F934" i="8"/>
  <c r="H934" i="8" s="1"/>
  <c r="F932" i="8"/>
  <c r="H932" i="8" s="1"/>
  <c r="F930" i="8"/>
  <c r="F928" i="8"/>
  <c r="H928" i="8" s="1"/>
  <c r="F926" i="8"/>
  <c r="H926" i="8" s="1"/>
  <c r="F924" i="8"/>
  <c r="H924" i="8" s="1"/>
  <c r="F922" i="8"/>
  <c r="F920" i="8"/>
  <c r="H920" i="8" s="1"/>
  <c r="F918" i="8"/>
  <c r="H918" i="8" s="1"/>
  <c r="F916" i="8"/>
  <c r="H916" i="8" s="1"/>
  <c r="F914" i="8"/>
  <c r="F912" i="8"/>
  <c r="H912" i="8" s="1"/>
  <c r="F910" i="8"/>
  <c r="H910" i="8" s="1"/>
  <c r="F908" i="8"/>
  <c r="H908" i="8" s="1"/>
  <c r="F906" i="8"/>
  <c r="F904" i="8"/>
  <c r="H904" i="8" s="1"/>
  <c r="F902" i="8"/>
  <c r="H902" i="8" s="1"/>
  <c r="F900" i="8"/>
  <c r="H900" i="8" s="1"/>
  <c r="F898" i="8"/>
  <c r="F896" i="8"/>
  <c r="H896" i="8" s="1"/>
  <c r="F894" i="8"/>
  <c r="H894" i="8" s="1"/>
  <c r="F892" i="8"/>
  <c r="H892" i="8" s="1"/>
  <c r="F890" i="8"/>
  <c r="F888" i="8"/>
  <c r="H888" i="8" s="1"/>
  <c r="F886" i="8"/>
  <c r="H886" i="8" s="1"/>
  <c r="F884" i="8"/>
  <c r="H884" i="8" s="1"/>
  <c r="F882" i="8"/>
  <c r="F880" i="8"/>
  <c r="H880" i="8" s="1"/>
  <c r="F878" i="8"/>
  <c r="H878" i="8" s="1"/>
  <c r="F876" i="8"/>
  <c r="H876" i="8" s="1"/>
  <c r="F874" i="8"/>
  <c r="F872" i="8"/>
  <c r="H872" i="8" s="1"/>
  <c r="F870" i="8"/>
  <c r="H870" i="8" s="1"/>
  <c r="F868" i="8"/>
  <c r="H868" i="8" s="1"/>
  <c r="F866" i="8"/>
  <c r="F864" i="8"/>
  <c r="H864" i="8" s="1"/>
  <c r="F862" i="8"/>
  <c r="H862" i="8" s="1"/>
  <c r="F860" i="8"/>
  <c r="H860" i="8" s="1"/>
  <c r="F858" i="8"/>
  <c r="F856" i="8"/>
  <c r="H856" i="8" s="1"/>
  <c r="F854" i="8"/>
  <c r="H854" i="8" s="1"/>
  <c r="F852" i="8"/>
  <c r="H852" i="8" s="1"/>
  <c r="F850" i="8"/>
  <c r="F848" i="8"/>
  <c r="H848" i="8" s="1"/>
  <c r="F846" i="8"/>
  <c r="H846" i="8" s="1"/>
  <c r="F844" i="8"/>
  <c r="H844" i="8" s="1"/>
  <c r="F842" i="8"/>
  <c r="F840" i="8"/>
  <c r="H840" i="8" s="1"/>
  <c r="F838" i="8"/>
  <c r="H838" i="8" s="1"/>
  <c r="F836" i="8"/>
  <c r="H836" i="8" s="1"/>
  <c r="F834" i="8"/>
  <c r="F832" i="8"/>
  <c r="H832" i="8" s="1"/>
  <c r="F830" i="8"/>
  <c r="H830" i="8" s="1"/>
  <c r="F828" i="8"/>
  <c r="H828" i="8" s="1"/>
  <c r="F826" i="8"/>
  <c r="F824" i="8"/>
  <c r="H824" i="8" s="1"/>
  <c r="F822" i="8"/>
  <c r="H822" i="8" s="1"/>
  <c r="F820" i="8"/>
  <c r="H820" i="8" s="1"/>
  <c r="F818" i="8"/>
  <c r="F816" i="8"/>
  <c r="H816" i="8" s="1"/>
  <c r="F814" i="8"/>
  <c r="H814" i="8" s="1"/>
  <c r="F812" i="8"/>
  <c r="H812" i="8" s="1"/>
  <c r="F810" i="8"/>
  <c r="F808" i="8"/>
  <c r="H808" i="8" s="1"/>
  <c r="F806" i="8"/>
  <c r="H806" i="8" s="1"/>
  <c r="F804" i="8"/>
  <c r="H804" i="8" s="1"/>
  <c r="F802" i="8"/>
  <c r="F800" i="8"/>
  <c r="H800" i="8" s="1"/>
  <c r="F798" i="8"/>
  <c r="H798" i="8" s="1"/>
  <c r="F796" i="8"/>
  <c r="H796" i="8" s="1"/>
  <c r="F794" i="8"/>
  <c r="F792" i="8"/>
  <c r="H792" i="8" s="1"/>
  <c r="F790" i="8"/>
  <c r="H790" i="8" s="1"/>
  <c r="F788" i="8"/>
  <c r="H788" i="8" s="1"/>
  <c r="F786" i="8"/>
  <c r="F784" i="8"/>
  <c r="H784" i="8" s="1"/>
  <c r="F782" i="8"/>
  <c r="H782" i="8" s="1"/>
  <c r="F780" i="8"/>
  <c r="H780" i="8" s="1"/>
  <c r="F778" i="8"/>
  <c r="F776" i="8"/>
  <c r="H776" i="8" s="1"/>
  <c r="F774" i="8"/>
  <c r="H774" i="8" s="1"/>
  <c r="F772" i="8"/>
  <c r="H772" i="8" s="1"/>
  <c r="F770" i="8"/>
  <c r="F768" i="8"/>
  <c r="H768" i="8" s="1"/>
  <c r="F766" i="8"/>
  <c r="H766" i="8" s="1"/>
  <c r="F764" i="8"/>
  <c r="H764" i="8" s="1"/>
  <c r="F762" i="8"/>
  <c r="F760" i="8"/>
  <c r="H760" i="8" s="1"/>
  <c r="F758" i="8"/>
  <c r="H758" i="8" s="1"/>
  <c r="F756" i="8"/>
  <c r="H756" i="8" s="1"/>
  <c r="F754" i="8"/>
  <c r="F1162" i="8"/>
  <c r="H1162" i="8" s="1"/>
  <c r="F1158" i="8"/>
  <c r="H1158" i="8" s="1"/>
  <c r="F1154" i="8"/>
  <c r="H1154" i="8" s="1"/>
  <c r="F1150" i="8"/>
  <c r="F1146" i="8"/>
  <c r="H1146" i="8" s="1"/>
  <c r="F1142" i="8"/>
  <c r="H1142" i="8" s="1"/>
  <c r="F1138" i="8"/>
  <c r="H1138" i="8" s="1"/>
  <c r="F1134" i="8"/>
  <c r="F1130" i="8"/>
  <c r="H1130" i="8" s="1"/>
  <c r="F1126" i="8"/>
  <c r="H1126" i="8" s="1"/>
  <c r="F1122" i="8"/>
  <c r="H1122" i="8" s="1"/>
  <c r="F1118" i="8"/>
  <c r="F1114" i="8"/>
  <c r="H1114" i="8" s="1"/>
  <c r="F366" i="8"/>
  <c r="H366" i="8" s="1"/>
  <c r="F362" i="8"/>
  <c r="F358" i="8"/>
  <c r="H358" i="8" s="1"/>
  <c r="F354" i="8"/>
  <c r="H354" i="8" s="1"/>
  <c r="F350" i="8"/>
  <c r="H350" i="8" s="1"/>
  <c r="F346" i="8"/>
  <c r="F342" i="8"/>
  <c r="H342" i="8" s="1"/>
  <c r="F338" i="8"/>
  <c r="H338" i="8" s="1"/>
  <c r="F334" i="8"/>
  <c r="H334" i="8" s="1"/>
  <c r="F330" i="8"/>
  <c r="F326" i="8"/>
  <c r="H326" i="8" s="1"/>
  <c r="F322" i="8"/>
  <c r="H322" i="8" s="1"/>
  <c r="F318" i="8"/>
  <c r="H318" i="8" s="1"/>
  <c r="F314" i="8"/>
  <c r="F310" i="8"/>
  <c r="H310" i="8" s="1"/>
  <c r="F306" i="8"/>
  <c r="H306" i="8" s="1"/>
  <c r="F302" i="8"/>
  <c r="H302" i="8" s="1"/>
  <c r="F298" i="8"/>
  <c r="F294" i="8"/>
  <c r="H294" i="8" s="1"/>
  <c r="F290" i="8"/>
  <c r="H290" i="8" s="1"/>
  <c r="F286" i="8"/>
  <c r="H286" i="8" s="1"/>
  <c r="F282" i="8"/>
  <c r="F278" i="8"/>
  <c r="H278" i="8" s="1"/>
  <c r="F274" i="8"/>
  <c r="H274" i="8" s="1"/>
  <c r="F270" i="8"/>
  <c r="H270" i="8" s="1"/>
  <c r="F266" i="8"/>
  <c r="F262" i="8"/>
  <c r="H262" i="8" s="1"/>
  <c r="F258" i="8"/>
  <c r="H258" i="8" s="1"/>
  <c r="F254" i="8"/>
  <c r="H254" i="8" s="1"/>
  <c r="F250" i="8"/>
  <c r="F246" i="8"/>
  <c r="H246" i="8" s="1"/>
  <c r="F242" i="8"/>
  <c r="H242" i="8" s="1"/>
  <c r="F238" i="8"/>
  <c r="H238" i="8" s="1"/>
  <c r="F365" i="8"/>
  <c r="H365" i="8" s="1"/>
  <c r="F361" i="8"/>
  <c r="H361" i="8" s="1"/>
  <c r="F357" i="8"/>
  <c r="H357" i="8" s="1"/>
  <c r="F353" i="8"/>
  <c r="F349" i="8"/>
  <c r="H349" i="8" s="1"/>
  <c r="F345" i="8"/>
  <c r="H345" i="8" s="1"/>
  <c r="F341" i="8"/>
  <c r="H341" i="8" s="1"/>
  <c r="F337" i="8"/>
  <c r="F333" i="8"/>
  <c r="H333" i="8" s="1"/>
  <c r="F329" i="8"/>
  <c r="H329" i="8" s="1"/>
  <c r="F325" i="8"/>
  <c r="H325" i="8" s="1"/>
  <c r="F321" i="8"/>
  <c r="F317" i="8"/>
  <c r="H317" i="8" s="1"/>
  <c r="F313" i="8"/>
  <c r="H313" i="8" s="1"/>
  <c r="F309" i="8"/>
  <c r="H309" i="8" s="1"/>
  <c r="F305" i="8"/>
  <c r="F301" i="8"/>
  <c r="H301" i="8" s="1"/>
  <c r="F297" i="8"/>
  <c r="H297" i="8" s="1"/>
  <c r="F293" i="8"/>
  <c r="H293" i="8" s="1"/>
  <c r="F289" i="8"/>
  <c r="F285" i="8"/>
  <c r="H285" i="8" s="1"/>
  <c r="F281" i="8"/>
  <c r="H281" i="8" s="1"/>
  <c r="F277" i="8"/>
  <c r="H277" i="8" s="1"/>
  <c r="F273" i="8"/>
  <c r="F269" i="8"/>
  <c r="H269" i="8" s="1"/>
  <c r="F265" i="8"/>
  <c r="H265" i="8" s="1"/>
  <c r="F261" i="8"/>
  <c r="H261" i="8" s="1"/>
  <c r="F257" i="8"/>
  <c r="F253" i="8"/>
  <c r="H253" i="8" s="1"/>
  <c r="F249" i="8"/>
  <c r="H249" i="8" s="1"/>
  <c r="F245" i="8"/>
  <c r="H245" i="8" s="1"/>
  <c r="F241" i="8"/>
  <c r="F237" i="8"/>
  <c r="H237" i="8" s="1"/>
  <c r="F752" i="8"/>
  <c r="H752" i="8" s="1"/>
  <c r="F750" i="8"/>
  <c r="H750" i="8" s="1"/>
  <c r="F748" i="8"/>
  <c r="H748" i="8" s="1"/>
  <c r="F746" i="8"/>
  <c r="F368" i="8"/>
  <c r="H368" i="8" s="1"/>
  <c r="F364" i="8"/>
  <c r="F360" i="8"/>
  <c r="H360" i="8" s="1"/>
  <c r="F356" i="8"/>
  <c r="H356" i="8" s="1"/>
  <c r="F352" i="8"/>
  <c r="H352" i="8" s="1"/>
  <c r="F348" i="8"/>
  <c r="F344" i="8"/>
  <c r="H344" i="8" s="1"/>
  <c r="F340" i="8"/>
  <c r="H340" i="8" s="1"/>
  <c r="F336" i="8"/>
  <c r="H336" i="8" s="1"/>
  <c r="F332" i="8"/>
  <c r="F328" i="8"/>
  <c r="H328" i="8" s="1"/>
  <c r="F324" i="8"/>
  <c r="H324" i="8" s="1"/>
  <c r="F320" i="8"/>
  <c r="H320" i="8" s="1"/>
  <c r="F316" i="8"/>
  <c r="F312" i="8"/>
  <c r="H312" i="8" s="1"/>
  <c r="F308" i="8"/>
  <c r="H308" i="8" s="1"/>
  <c r="F304" i="8"/>
  <c r="H304" i="8" s="1"/>
  <c r="F300" i="8"/>
  <c r="F296" i="8"/>
  <c r="H296" i="8" s="1"/>
  <c r="F292" i="8"/>
  <c r="H292" i="8" s="1"/>
  <c r="F288" i="8"/>
  <c r="H288" i="8" s="1"/>
  <c r="F284" i="8"/>
  <c r="F280" i="8"/>
  <c r="H280" i="8" s="1"/>
  <c r="F276" i="8"/>
  <c r="H276" i="8" s="1"/>
  <c r="F272" i="8"/>
  <c r="H272" i="8" s="1"/>
  <c r="F268" i="8"/>
  <c r="F264" i="8"/>
  <c r="H264" i="8" s="1"/>
  <c r="F260" i="8"/>
  <c r="H260" i="8" s="1"/>
  <c r="F256" i="8"/>
  <c r="H256" i="8" s="1"/>
  <c r="F252" i="8"/>
  <c r="F248" i="8"/>
  <c r="H248" i="8" s="1"/>
  <c r="F244" i="8"/>
  <c r="H244" i="8" s="1"/>
  <c r="F240" i="8"/>
  <c r="H240" i="8" s="1"/>
  <c r="F236" i="8"/>
  <c r="F712" i="8"/>
  <c r="H712" i="8" s="1"/>
  <c r="F711" i="8"/>
  <c r="H711" i="8" s="1"/>
  <c r="F710" i="8"/>
  <c r="H710" i="8" s="1"/>
  <c r="F709" i="8"/>
  <c r="F708" i="8"/>
  <c r="H708" i="8" s="1"/>
  <c r="F707" i="8"/>
  <c r="H707" i="8" s="1"/>
  <c r="F706" i="8"/>
  <c r="H706" i="8" s="1"/>
  <c r="F705" i="8"/>
  <c r="F704" i="8"/>
  <c r="H704" i="8" s="1"/>
  <c r="F703" i="8"/>
  <c r="H703" i="8" s="1"/>
  <c r="F702" i="8"/>
  <c r="H702" i="8" s="1"/>
  <c r="F701" i="8"/>
  <c r="F700" i="8"/>
  <c r="H700" i="8" s="1"/>
  <c r="F699" i="8"/>
  <c r="H699" i="8" s="1"/>
  <c r="F698" i="8"/>
  <c r="H698" i="8" s="1"/>
  <c r="F697" i="8"/>
  <c r="F696" i="8"/>
  <c r="H696" i="8" s="1"/>
  <c r="F695" i="8"/>
  <c r="H695" i="8" s="1"/>
  <c r="F694" i="8"/>
  <c r="H694" i="8" s="1"/>
  <c r="F693" i="8"/>
  <c r="F692" i="8"/>
  <c r="H692" i="8" s="1"/>
  <c r="F691" i="8"/>
  <c r="H691" i="8" s="1"/>
  <c r="F690" i="8"/>
  <c r="H690" i="8" s="1"/>
  <c r="F689" i="8"/>
  <c r="F688" i="8"/>
  <c r="H688" i="8" s="1"/>
  <c r="F687" i="8"/>
  <c r="H687" i="8" s="1"/>
  <c r="F686" i="8"/>
  <c r="H686" i="8" s="1"/>
  <c r="F685" i="8"/>
  <c r="F684" i="8"/>
  <c r="H684" i="8" s="1"/>
  <c r="F683" i="8"/>
  <c r="H683" i="8" s="1"/>
  <c r="F682" i="8"/>
  <c r="H682" i="8" s="1"/>
  <c r="F681" i="8"/>
  <c r="F680" i="8"/>
  <c r="H680" i="8" s="1"/>
  <c r="F679" i="8"/>
  <c r="H679" i="8" s="1"/>
  <c r="F678" i="8"/>
  <c r="H678" i="8" s="1"/>
  <c r="F677" i="8"/>
  <c r="F676" i="8"/>
  <c r="H676" i="8" s="1"/>
  <c r="F675" i="8"/>
  <c r="H675" i="8" s="1"/>
  <c r="F674" i="8"/>
  <c r="H674" i="8" s="1"/>
  <c r="F673" i="8"/>
  <c r="F672" i="8"/>
  <c r="H672" i="8" s="1"/>
  <c r="F671" i="8"/>
  <c r="H671" i="8" s="1"/>
  <c r="F670" i="8"/>
  <c r="H670" i="8" s="1"/>
  <c r="F669" i="8"/>
  <c r="F668" i="8"/>
  <c r="H668" i="8" s="1"/>
  <c r="F667" i="8"/>
  <c r="H667" i="8" s="1"/>
  <c r="F666" i="8"/>
  <c r="H666" i="8" s="1"/>
  <c r="F665" i="8"/>
  <c r="F664" i="8"/>
  <c r="H664" i="8" s="1"/>
  <c r="F663" i="8"/>
  <c r="H663" i="8" s="1"/>
  <c r="F662" i="8"/>
  <c r="H662" i="8" s="1"/>
  <c r="F661" i="8"/>
  <c r="F660" i="8"/>
  <c r="H660" i="8" s="1"/>
  <c r="F659" i="8"/>
  <c r="H659" i="8" s="1"/>
  <c r="F658" i="8"/>
  <c r="H658" i="8" s="1"/>
  <c r="F657" i="8"/>
  <c r="F656" i="8"/>
  <c r="H656" i="8" s="1"/>
  <c r="F655" i="8"/>
  <c r="H655" i="8" s="1"/>
  <c r="F654" i="8"/>
  <c r="H654" i="8" s="1"/>
  <c r="F653" i="8"/>
  <c r="F652" i="8"/>
  <c r="H652" i="8" s="1"/>
  <c r="F651" i="8"/>
  <c r="H651" i="8" s="1"/>
  <c r="F650" i="8"/>
  <c r="H650" i="8" s="1"/>
  <c r="F649" i="8"/>
  <c r="F648" i="8"/>
  <c r="H648" i="8" s="1"/>
  <c r="F647" i="8"/>
  <c r="H647" i="8" s="1"/>
  <c r="F646" i="8"/>
  <c r="H646" i="8" s="1"/>
  <c r="F645" i="8"/>
  <c r="F644" i="8"/>
  <c r="H644" i="8" s="1"/>
  <c r="F643" i="8"/>
  <c r="H643" i="8" s="1"/>
  <c r="F642" i="8"/>
  <c r="H642" i="8" s="1"/>
  <c r="F641" i="8"/>
  <c r="F640" i="8"/>
  <c r="H640" i="8" s="1"/>
  <c r="F639" i="8"/>
  <c r="H639" i="8" s="1"/>
  <c r="F638" i="8"/>
  <c r="H638" i="8" s="1"/>
  <c r="F637" i="8"/>
  <c r="F636" i="8"/>
  <c r="H636" i="8" s="1"/>
  <c r="F635" i="8"/>
  <c r="H635" i="8" s="1"/>
  <c r="F634" i="8"/>
  <c r="H634" i="8" s="1"/>
  <c r="F633" i="8"/>
  <c r="F632" i="8"/>
  <c r="H632" i="8" s="1"/>
  <c r="F631" i="8"/>
  <c r="H631" i="8" s="1"/>
  <c r="F630" i="8"/>
  <c r="H630" i="8" s="1"/>
  <c r="F629" i="8"/>
  <c r="F628" i="8"/>
  <c r="H628" i="8" s="1"/>
  <c r="F627" i="8"/>
  <c r="H627" i="8" s="1"/>
  <c r="F626" i="8"/>
  <c r="H626" i="8" s="1"/>
  <c r="F625" i="8"/>
  <c r="F624" i="8"/>
  <c r="H624" i="8" s="1"/>
  <c r="F623" i="8"/>
  <c r="H623" i="8" s="1"/>
  <c r="F622" i="8"/>
  <c r="H622" i="8" s="1"/>
  <c r="F621" i="8"/>
  <c r="F620" i="8"/>
  <c r="H620" i="8" s="1"/>
  <c r="F619" i="8"/>
  <c r="H619" i="8" s="1"/>
  <c r="F618" i="8"/>
  <c r="H618" i="8" s="1"/>
  <c r="F617" i="8"/>
  <c r="F616" i="8"/>
  <c r="H616" i="8" s="1"/>
  <c r="F615" i="8"/>
  <c r="H615" i="8" s="1"/>
  <c r="F614" i="8"/>
  <c r="H614" i="8" s="1"/>
  <c r="F613" i="8"/>
  <c r="F612" i="8"/>
  <c r="H612" i="8" s="1"/>
  <c r="F611" i="8"/>
  <c r="H611" i="8" s="1"/>
  <c r="F610" i="8"/>
  <c r="H610" i="8" s="1"/>
  <c r="F609" i="8"/>
  <c r="F608" i="8"/>
  <c r="H608" i="8" s="1"/>
  <c r="F607" i="8"/>
  <c r="H607" i="8" s="1"/>
  <c r="F606" i="8"/>
  <c r="H606" i="8" s="1"/>
  <c r="F605" i="8"/>
  <c r="F604" i="8"/>
  <c r="H604" i="8" s="1"/>
  <c r="F603" i="8"/>
  <c r="H603" i="8" s="1"/>
  <c r="F602" i="8"/>
  <c r="H602" i="8" s="1"/>
  <c r="F601" i="8"/>
  <c r="F600" i="8"/>
  <c r="H600" i="8" s="1"/>
  <c r="F599" i="8"/>
  <c r="H599" i="8" s="1"/>
  <c r="F598" i="8"/>
  <c r="H598" i="8" s="1"/>
  <c r="F597" i="8"/>
  <c r="F596" i="8"/>
  <c r="H596" i="8" s="1"/>
  <c r="F595" i="8"/>
  <c r="H595" i="8" s="1"/>
  <c r="F594" i="8"/>
  <c r="H594" i="8" s="1"/>
  <c r="F593" i="8"/>
  <c r="F592" i="8"/>
  <c r="H592" i="8" s="1"/>
  <c r="F591" i="8"/>
  <c r="H591" i="8" s="1"/>
  <c r="F590" i="8"/>
  <c r="H590" i="8" s="1"/>
  <c r="F589" i="8"/>
  <c r="F588" i="8"/>
  <c r="H588" i="8" s="1"/>
  <c r="F587" i="8"/>
  <c r="H587" i="8" s="1"/>
  <c r="F586" i="8"/>
  <c r="H586" i="8" s="1"/>
  <c r="F585" i="8"/>
  <c r="F584" i="8"/>
  <c r="H584" i="8" s="1"/>
  <c r="F583" i="8"/>
  <c r="H583" i="8" s="1"/>
  <c r="F582" i="8"/>
  <c r="H582" i="8" s="1"/>
  <c r="F581" i="8"/>
  <c r="F580" i="8"/>
  <c r="H580" i="8" s="1"/>
  <c r="F579" i="8"/>
  <c r="H579" i="8" s="1"/>
  <c r="F578" i="8"/>
  <c r="H578" i="8" s="1"/>
  <c r="F577" i="8"/>
  <c r="F576" i="8"/>
  <c r="H576" i="8" s="1"/>
  <c r="F575" i="8"/>
  <c r="H575" i="8" s="1"/>
  <c r="F574" i="8"/>
  <c r="H574" i="8" s="1"/>
  <c r="F573" i="8"/>
  <c r="F572" i="8"/>
  <c r="H572" i="8" s="1"/>
  <c r="F571" i="8"/>
  <c r="H571" i="8" s="1"/>
  <c r="F570" i="8"/>
  <c r="H570" i="8" s="1"/>
  <c r="F569" i="8"/>
  <c r="F568" i="8"/>
  <c r="H568" i="8" s="1"/>
  <c r="F567" i="8"/>
  <c r="H567" i="8" s="1"/>
  <c r="F566" i="8"/>
  <c r="H566" i="8" s="1"/>
  <c r="F565" i="8"/>
  <c r="F564" i="8"/>
  <c r="H564" i="8" s="1"/>
  <c r="F563" i="8"/>
  <c r="H563" i="8" s="1"/>
  <c r="F562" i="8"/>
  <c r="H562" i="8" s="1"/>
  <c r="F561" i="8"/>
  <c r="F560" i="8"/>
  <c r="H560" i="8" s="1"/>
  <c r="F559" i="8"/>
  <c r="H559" i="8" s="1"/>
  <c r="F558" i="8"/>
  <c r="H558" i="8" s="1"/>
  <c r="F557" i="8"/>
  <c r="F556" i="8"/>
  <c r="H556" i="8" s="1"/>
  <c r="F555" i="8"/>
  <c r="H555" i="8" s="1"/>
  <c r="F554" i="8"/>
  <c r="H554" i="8" s="1"/>
  <c r="F553" i="8"/>
  <c r="F552" i="8"/>
  <c r="H552" i="8" s="1"/>
  <c r="F551" i="8"/>
  <c r="H551" i="8" s="1"/>
  <c r="F550" i="8"/>
  <c r="H550" i="8" s="1"/>
  <c r="F549" i="8"/>
  <c r="F548" i="8"/>
  <c r="H548" i="8" s="1"/>
  <c r="F547" i="8"/>
  <c r="H547" i="8" s="1"/>
  <c r="F546" i="8"/>
  <c r="H546" i="8" s="1"/>
  <c r="F545" i="8"/>
  <c r="F544" i="8"/>
  <c r="H544" i="8" s="1"/>
  <c r="F543" i="8"/>
  <c r="H543" i="8" s="1"/>
  <c r="F542" i="8"/>
  <c r="H542" i="8" s="1"/>
  <c r="F541" i="8"/>
  <c r="F540" i="8"/>
  <c r="H540" i="8" s="1"/>
  <c r="F539" i="8"/>
  <c r="H539" i="8" s="1"/>
  <c r="F538" i="8"/>
  <c r="H538" i="8" s="1"/>
  <c r="F537" i="8"/>
  <c r="F536" i="8"/>
  <c r="H536" i="8" s="1"/>
  <c r="F535" i="8"/>
  <c r="H535" i="8" s="1"/>
  <c r="F534" i="8"/>
  <c r="H534" i="8" s="1"/>
  <c r="F533" i="8"/>
  <c r="F532" i="8"/>
  <c r="H532" i="8" s="1"/>
  <c r="F531" i="8"/>
  <c r="H531" i="8" s="1"/>
  <c r="F530" i="8"/>
  <c r="H530" i="8" s="1"/>
  <c r="F529" i="8"/>
  <c r="F528" i="8"/>
  <c r="H528" i="8" s="1"/>
  <c r="F527" i="8"/>
  <c r="H527" i="8" s="1"/>
  <c r="F526" i="8"/>
  <c r="H526" i="8" s="1"/>
  <c r="F525" i="8"/>
  <c r="F524" i="8"/>
  <c r="H524" i="8" s="1"/>
  <c r="F523" i="8"/>
  <c r="H523" i="8" s="1"/>
  <c r="F522" i="8"/>
  <c r="H522" i="8" s="1"/>
  <c r="F521" i="8"/>
  <c r="F520" i="8"/>
  <c r="H520" i="8" s="1"/>
  <c r="F519" i="8"/>
  <c r="H519" i="8" s="1"/>
  <c r="F518" i="8"/>
  <c r="H518" i="8" s="1"/>
  <c r="F517" i="8"/>
  <c r="F516" i="8"/>
  <c r="H516" i="8" s="1"/>
  <c r="F515" i="8"/>
  <c r="H515" i="8" s="1"/>
  <c r="F514" i="8"/>
  <c r="H514" i="8" s="1"/>
  <c r="F513" i="8"/>
  <c r="F512" i="8"/>
  <c r="H512" i="8" s="1"/>
  <c r="F511" i="8"/>
  <c r="H511" i="8" s="1"/>
  <c r="F510" i="8"/>
  <c r="H510" i="8" s="1"/>
  <c r="F509" i="8"/>
  <c r="F508" i="8"/>
  <c r="H508" i="8" s="1"/>
  <c r="F507" i="8"/>
  <c r="H507" i="8" s="1"/>
  <c r="F506" i="8"/>
  <c r="H506" i="8" s="1"/>
  <c r="F505" i="8"/>
  <c r="F504" i="8"/>
  <c r="H504" i="8" s="1"/>
  <c r="F503" i="8"/>
  <c r="H503" i="8" s="1"/>
  <c r="F502" i="8"/>
  <c r="H502" i="8" s="1"/>
  <c r="F501" i="8"/>
  <c r="F500" i="8"/>
  <c r="H500" i="8" s="1"/>
  <c r="F499" i="8"/>
  <c r="H499" i="8" s="1"/>
  <c r="F498" i="8"/>
  <c r="H498" i="8" s="1"/>
  <c r="F497" i="8"/>
  <c r="F496" i="8"/>
  <c r="H496" i="8" s="1"/>
  <c r="F495" i="8"/>
  <c r="H495" i="8" s="1"/>
  <c r="F494" i="8"/>
  <c r="H494" i="8" s="1"/>
  <c r="F493" i="8"/>
  <c r="F492" i="8"/>
  <c r="H492" i="8" s="1"/>
  <c r="F491" i="8"/>
  <c r="H491" i="8" s="1"/>
  <c r="F490" i="8"/>
  <c r="H490" i="8" s="1"/>
  <c r="F489" i="8"/>
  <c r="F488" i="8"/>
  <c r="H488" i="8" s="1"/>
  <c r="F487" i="8"/>
  <c r="H487" i="8" s="1"/>
  <c r="F486" i="8"/>
  <c r="H486" i="8" s="1"/>
  <c r="F485" i="8"/>
  <c r="F484" i="8"/>
  <c r="H484" i="8" s="1"/>
  <c r="F483" i="8"/>
  <c r="H483" i="8" s="1"/>
  <c r="F482" i="8"/>
  <c r="H482" i="8" s="1"/>
  <c r="F481" i="8"/>
  <c r="F480" i="8"/>
  <c r="H480" i="8" s="1"/>
  <c r="F479" i="8"/>
  <c r="H479" i="8" s="1"/>
  <c r="F478" i="8"/>
  <c r="H478" i="8" s="1"/>
  <c r="F477" i="8"/>
  <c r="F476" i="8"/>
  <c r="H476" i="8" s="1"/>
  <c r="F475" i="8"/>
  <c r="H475" i="8" s="1"/>
  <c r="F474" i="8"/>
  <c r="H474" i="8" s="1"/>
  <c r="F473" i="8"/>
  <c r="F472" i="8"/>
  <c r="H472" i="8" s="1"/>
  <c r="F471" i="8"/>
  <c r="H471" i="8" s="1"/>
  <c r="F470" i="8"/>
  <c r="H470" i="8" s="1"/>
  <c r="F469" i="8"/>
  <c r="F468" i="8"/>
  <c r="H468" i="8" s="1"/>
  <c r="F467" i="8"/>
  <c r="H467" i="8" s="1"/>
  <c r="F466" i="8"/>
  <c r="H466" i="8" s="1"/>
  <c r="F465" i="8"/>
  <c r="F464" i="8"/>
  <c r="H464" i="8" s="1"/>
  <c r="F463" i="8"/>
  <c r="H463" i="8" s="1"/>
  <c r="F462" i="8"/>
  <c r="H462" i="8" s="1"/>
  <c r="F461" i="8"/>
  <c r="F460" i="8"/>
  <c r="H460" i="8" s="1"/>
  <c r="F459" i="8"/>
  <c r="H459" i="8" s="1"/>
  <c r="F458" i="8"/>
  <c r="H458" i="8" s="1"/>
  <c r="F457" i="8"/>
  <c r="F456" i="8"/>
  <c r="H456" i="8" s="1"/>
  <c r="F455" i="8"/>
  <c r="H455" i="8" s="1"/>
  <c r="F454" i="8"/>
  <c r="H454" i="8" s="1"/>
  <c r="F453" i="8"/>
  <c r="F452" i="8"/>
  <c r="H452" i="8" s="1"/>
  <c r="F451" i="8"/>
  <c r="H451" i="8" s="1"/>
  <c r="F450" i="8"/>
  <c r="H450" i="8" s="1"/>
  <c r="F449" i="8"/>
  <c r="F448" i="8"/>
  <c r="H448" i="8" s="1"/>
  <c r="F447" i="8"/>
  <c r="H447" i="8" s="1"/>
  <c r="F446" i="8"/>
  <c r="H446" i="8" s="1"/>
  <c r="F445" i="8"/>
  <c r="F444" i="8"/>
  <c r="H444" i="8" s="1"/>
  <c r="F443" i="8"/>
  <c r="H443" i="8" s="1"/>
  <c r="F442" i="8"/>
  <c r="H442" i="8" s="1"/>
  <c r="F441" i="8"/>
  <c r="F440" i="8"/>
  <c r="H440" i="8" s="1"/>
  <c r="F439" i="8"/>
  <c r="H439" i="8" s="1"/>
  <c r="F438" i="8"/>
  <c r="H438" i="8" s="1"/>
  <c r="F437" i="8"/>
  <c r="F436" i="8"/>
  <c r="H436" i="8" s="1"/>
  <c r="F435" i="8"/>
  <c r="H435" i="8" s="1"/>
  <c r="F434" i="8"/>
  <c r="H434" i="8" s="1"/>
  <c r="F433" i="8"/>
  <c r="F432" i="8"/>
  <c r="H432" i="8" s="1"/>
  <c r="F431" i="8"/>
  <c r="H431" i="8" s="1"/>
  <c r="F430" i="8"/>
  <c r="H430" i="8" s="1"/>
  <c r="F429" i="8"/>
  <c r="F428" i="8"/>
  <c r="H428" i="8" s="1"/>
  <c r="F427" i="8"/>
  <c r="H427" i="8" s="1"/>
  <c r="F426" i="8"/>
  <c r="H426" i="8" s="1"/>
  <c r="F425" i="8"/>
  <c r="F424" i="8"/>
  <c r="H424" i="8" s="1"/>
  <c r="F423" i="8"/>
  <c r="H423" i="8" s="1"/>
  <c r="F422" i="8"/>
  <c r="H422" i="8" s="1"/>
  <c r="F421" i="8"/>
  <c r="F420" i="8"/>
  <c r="H420" i="8" s="1"/>
  <c r="F419" i="8"/>
  <c r="H419" i="8" s="1"/>
  <c r="F418" i="8"/>
  <c r="H418" i="8" s="1"/>
  <c r="F417" i="8"/>
  <c r="F416" i="8"/>
  <c r="H416" i="8" s="1"/>
  <c r="F415" i="8"/>
  <c r="H415" i="8" s="1"/>
  <c r="F414" i="8"/>
  <c r="H414" i="8" s="1"/>
  <c r="F413" i="8"/>
  <c r="F412" i="8"/>
  <c r="H412" i="8" s="1"/>
  <c r="F411" i="8"/>
  <c r="H411" i="8" s="1"/>
  <c r="F410" i="8"/>
  <c r="H410" i="8" s="1"/>
  <c r="F409" i="8"/>
  <c r="F408" i="8"/>
  <c r="H408" i="8" s="1"/>
  <c r="F407" i="8"/>
  <c r="H407" i="8" s="1"/>
  <c r="F406" i="8"/>
  <c r="H406" i="8" s="1"/>
  <c r="F405" i="8"/>
  <c r="F404" i="8"/>
  <c r="H404" i="8" s="1"/>
  <c r="F403" i="8"/>
  <c r="H403" i="8" s="1"/>
  <c r="F402" i="8"/>
  <c r="H402" i="8" s="1"/>
  <c r="F401" i="8"/>
  <c r="F400" i="8"/>
  <c r="H400" i="8" s="1"/>
  <c r="F399" i="8"/>
  <c r="H399" i="8" s="1"/>
  <c r="F398" i="8"/>
  <c r="H398" i="8" s="1"/>
  <c r="F397" i="8"/>
  <c r="F396" i="8"/>
  <c r="H396" i="8" s="1"/>
  <c r="F395" i="8"/>
  <c r="H395" i="8" s="1"/>
  <c r="F394" i="8"/>
  <c r="H394" i="8" s="1"/>
  <c r="F393" i="8"/>
  <c r="F392" i="8"/>
  <c r="H392" i="8" s="1"/>
  <c r="F391" i="8"/>
  <c r="H391" i="8" s="1"/>
  <c r="F390" i="8"/>
  <c r="H390" i="8" s="1"/>
  <c r="F389" i="8"/>
  <c r="F388" i="8"/>
  <c r="H388" i="8" s="1"/>
  <c r="F387" i="8"/>
  <c r="H387" i="8" s="1"/>
  <c r="F386" i="8"/>
  <c r="H386" i="8" s="1"/>
  <c r="F385" i="8"/>
  <c r="F384" i="8"/>
  <c r="H384" i="8" s="1"/>
  <c r="F383" i="8"/>
  <c r="H383" i="8" s="1"/>
  <c r="F382" i="8"/>
  <c r="H382" i="8" s="1"/>
  <c r="F381" i="8"/>
  <c r="F380" i="8"/>
  <c r="H380" i="8" s="1"/>
  <c r="F379" i="8"/>
  <c r="H379" i="8" s="1"/>
  <c r="F378" i="8"/>
  <c r="H378" i="8" s="1"/>
  <c r="F377" i="8"/>
  <c r="F376" i="8"/>
  <c r="H376" i="8" s="1"/>
  <c r="F375" i="8"/>
  <c r="H375" i="8" s="1"/>
  <c r="F374" i="8"/>
  <c r="H374" i="8" s="1"/>
  <c r="F373" i="8"/>
  <c r="F367" i="8"/>
  <c r="H367" i="8" s="1"/>
  <c r="F363" i="8"/>
  <c r="H363" i="8" s="1"/>
  <c r="F359" i="8"/>
  <c r="H359" i="8" s="1"/>
  <c r="F355" i="8"/>
  <c r="F351" i="8"/>
  <c r="H351" i="8" s="1"/>
  <c r="F347" i="8"/>
  <c r="H347" i="8" s="1"/>
  <c r="F343" i="8"/>
  <c r="H343" i="8" s="1"/>
  <c r="F339" i="8"/>
  <c r="F335" i="8"/>
  <c r="H335" i="8" s="1"/>
  <c r="F331" i="8"/>
  <c r="H331" i="8" s="1"/>
  <c r="F327" i="8"/>
  <c r="H327" i="8" s="1"/>
  <c r="F323" i="8"/>
  <c r="F319" i="8"/>
  <c r="H319" i="8" s="1"/>
  <c r="F315" i="8"/>
  <c r="H315" i="8" s="1"/>
  <c r="F311" i="8"/>
  <c r="H311" i="8" s="1"/>
  <c r="F307" i="8"/>
  <c r="F303" i="8"/>
  <c r="H303" i="8" s="1"/>
  <c r="F299" i="8"/>
  <c r="H299" i="8" s="1"/>
  <c r="F295" i="8"/>
  <c r="H295" i="8" s="1"/>
  <c r="F291" i="8"/>
  <c r="F287" i="8"/>
  <c r="H287" i="8" s="1"/>
  <c r="F283" i="8"/>
  <c r="H283" i="8" s="1"/>
  <c r="F279" i="8"/>
  <c r="H279" i="8" s="1"/>
  <c r="F275" i="8"/>
  <c r="F271" i="8"/>
  <c r="H271" i="8" s="1"/>
  <c r="F267" i="8"/>
  <c r="H267" i="8" s="1"/>
  <c r="F263" i="8"/>
  <c r="H263" i="8" s="1"/>
  <c r="F259" i="8"/>
  <c r="F255" i="8"/>
  <c r="H255" i="8" s="1"/>
  <c r="F251" i="8"/>
  <c r="H251" i="8" s="1"/>
  <c r="F247" i="8"/>
  <c r="H247" i="8" s="1"/>
  <c r="F243" i="8"/>
  <c r="F239" i="8"/>
  <c r="H239" i="8" s="1"/>
  <c r="F235" i="8"/>
  <c r="H235" i="8" s="1"/>
  <c r="F232" i="8"/>
  <c r="F228" i="8"/>
  <c r="F224" i="8"/>
  <c r="F220" i="8"/>
  <c r="F216" i="8"/>
  <c r="F212" i="8"/>
  <c r="F208" i="8"/>
  <c r="F204" i="8"/>
  <c r="F200" i="8"/>
  <c r="F196" i="8"/>
  <c r="F192" i="8"/>
  <c r="F188" i="8"/>
  <c r="F184" i="8"/>
  <c r="F180" i="8"/>
  <c r="F176" i="8"/>
  <c r="F172" i="8"/>
  <c r="F168" i="8"/>
  <c r="F164" i="8"/>
  <c r="F160" i="8"/>
  <c r="F156" i="8"/>
  <c r="F152" i="8"/>
  <c r="F148" i="8"/>
  <c r="F144" i="8"/>
  <c r="F140" i="8"/>
  <c r="F136" i="8"/>
  <c r="F132" i="8"/>
  <c r="F128" i="8"/>
  <c r="F124" i="8"/>
  <c r="F120" i="8"/>
  <c r="F116" i="8"/>
  <c r="F112" i="8"/>
  <c r="F108" i="8"/>
  <c r="F104" i="8"/>
  <c r="F100" i="8"/>
  <c r="F96" i="8"/>
  <c r="F92" i="8"/>
  <c r="F88" i="8"/>
  <c r="F84" i="8"/>
  <c r="F80" i="8"/>
  <c r="F76" i="8"/>
  <c r="F72" i="8"/>
  <c r="F68" i="8"/>
  <c r="F64" i="8"/>
  <c r="F60" i="8"/>
  <c r="F56" i="8"/>
  <c r="F52" i="8"/>
  <c r="F48" i="8"/>
  <c r="F44" i="8"/>
  <c r="F40" i="8"/>
  <c r="F36" i="8"/>
  <c r="F32" i="8"/>
  <c r="F28" i="8"/>
  <c r="F24" i="8"/>
  <c r="F20" i="8"/>
  <c r="F16" i="8"/>
  <c r="F12" i="8"/>
  <c r="F8" i="8"/>
  <c r="F231" i="8"/>
  <c r="H231" i="8" s="1"/>
  <c r="F227" i="8"/>
  <c r="H227" i="8" s="1"/>
  <c r="F223" i="8"/>
  <c r="H223" i="8" s="1"/>
  <c r="F219" i="8"/>
  <c r="H219" i="8" s="1"/>
  <c r="F215" i="8"/>
  <c r="H215" i="8" s="1"/>
  <c r="F211" i="8"/>
  <c r="H211" i="8" s="1"/>
  <c r="F207" i="8"/>
  <c r="H207" i="8" s="1"/>
  <c r="F203" i="8"/>
  <c r="H203" i="8" s="1"/>
  <c r="F199" i="8"/>
  <c r="H199" i="8" s="1"/>
  <c r="F195" i="8"/>
  <c r="H195" i="8" s="1"/>
  <c r="F191" i="8"/>
  <c r="H191" i="8" s="1"/>
  <c r="F187" i="8"/>
  <c r="H187" i="8" s="1"/>
  <c r="F183" i="8"/>
  <c r="H183" i="8" s="1"/>
  <c r="F179" i="8"/>
  <c r="H179" i="8" s="1"/>
  <c r="F175" i="8"/>
  <c r="H175" i="8" s="1"/>
  <c r="F171" i="8"/>
  <c r="H171" i="8" s="1"/>
  <c r="F167" i="8"/>
  <c r="H167" i="8" s="1"/>
  <c r="F163" i="8"/>
  <c r="H163" i="8" s="1"/>
  <c r="F159" i="8"/>
  <c r="H159" i="8" s="1"/>
  <c r="F155" i="8"/>
  <c r="H155" i="8" s="1"/>
  <c r="F151" i="8"/>
  <c r="H151" i="8" s="1"/>
  <c r="F147" i="8"/>
  <c r="H147" i="8" s="1"/>
  <c r="F143" i="8"/>
  <c r="H143" i="8" s="1"/>
  <c r="F139" i="8"/>
  <c r="H139" i="8" s="1"/>
  <c r="F135" i="8"/>
  <c r="H135" i="8" s="1"/>
  <c r="F131" i="8"/>
  <c r="H131" i="8" s="1"/>
  <c r="F127" i="8"/>
  <c r="H127" i="8" s="1"/>
  <c r="F123" i="8"/>
  <c r="H123" i="8" s="1"/>
  <c r="F119" i="8"/>
  <c r="H119" i="8" s="1"/>
  <c r="F115" i="8"/>
  <c r="H115" i="8" s="1"/>
  <c r="F111" i="8"/>
  <c r="H111" i="8" s="1"/>
  <c r="F107" i="8"/>
  <c r="H107" i="8" s="1"/>
  <c r="F103" i="8"/>
  <c r="H103" i="8" s="1"/>
  <c r="F99" i="8"/>
  <c r="H99" i="8" s="1"/>
  <c r="F95" i="8"/>
  <c r="H95" i="8" s="1"/>
  <c r="F91" i="8"/>
  <c r="H91" i="8" s="1"/>
  <c r="F87" i="8"/>
  <c r="H87" i="8" s="1"/>
  <c r="F83" i="8"/>
  <c r="H83" i="8" s="1"/>
  <c r="F79" i="8"/>
  <c r="H79" i="8" s="1"/>
  <c r="F75" i="8"/>
  <c r="H75" i="8" s="1"/>
  <c r="F71" i="8"/>
  <c r="H71" i="8" s="1"/>
  <c r="F67" i="8"/>
  <c r="H67" i="8" s="1"/>
  <c r="F63" i="8"/>
  <c r="H63" i="8" s="1"/>
  <c r="F59" i="8"/>
  <c r="H59" i="8" s="1"/>
  <c r="F55" i="8"/>
  <c r="H55" i="8" s="1"/>
  <c r="F51" i="8"/>
  <c r="H51" i="8" s="1"/>
  <c r="F47" i="8"/>
  <c r="H47" i="8" s="1"/>
  <c r="F43" i="8"/>
  <c r="H43" i="8" s="1"/>
  <c r="F39" i="8"/>
  <c r="H39" i="8" s="1"/>
  <c r="F35" i="8"/>
  <c r="H35" i="8" s="1"/>
  <c r="F31" i="8"/>
  <c r="H31" i="8" s="1"/>
  <c r="F27" i="8"/>
  <c r="H27" i="8" s="1"/>
  <c r="F23" i="8"/>
  <c r="H23" i="8" s="1"/>
  <c r="F19" i="8"/>
  <c r="H19" i="8" s="1"/>
  <c r="F15" i="8"/>
  <c r="H15" i="8" s="1"/>
  <c r="F11" i="8"/>
  <c r="H11" i="8" s="1"/>
  <c r="F234" i="8"/>
  <c r="H234" i="8" s="1"/>
  <c r="F230" i="8"/>
  <c r="H230" i="8" s="1"/>
  <c r="F226" i="8"/>
  <c r="H226" i="8" s="1"/>
  <c r="F222" i="8"/>
  <c r="H222" i="8" s="1"/>
  <c r="F218" i="8"/>
  <c r="H218" i="8" s="1"/>
  <c r="F214" i="8"/>
  <c r="H214" i="8" s="1"/>
  <c r="F210" i="8"/>
  <c r="H210" i="8" s="1"/>
  <c r="F206" i="8"/>
  <c r="H206" i="8" s="1"/>
  <c r="F202" i="8"/>
  <c r="H202" i="8" s="1"/>
  <c r="F198" i="8"/>
  <c r="H198" i="8" s="1"/>
  <c r="F194" i="8"/>
  <c r="H194" i="8" s="1"/>
  <c r="F190" i="8"/>
  <c r="H190" i="8" s="1"/>
  <c r="F186" i="8"/>
  <c r="H186" i="8" s="1"/>
  <c r="F182" i="8"/>
  <c r="H182" i="8" s="1"/>
  <c r="F178" i="8"/>
  <c r="H178" i="8" s="1"/>
  <c r="F174" i="8"/>
  <c r="H174" i="8" s="1"/>
  <c r="F170" i="8"/>
  <c r="H170" i="8" s="1"/>
  <c r="F166" i="8"/>
  <c r="H166" i="8" s="1"/>
  <c r="F162" i="8"/>
  <c r="H162" i="8" s="1"/>
  <c r="F158" i="8"/>
  <c r="H158" i="8" s="1"/>
  <c r="F154" i="8"/>
  <c r="H154" i="8" s="1"/>
  <c r="F150" i="8"/>
  <c r="H150" i="8" s="1"/>
  <c r="F146" i="8"/>
  <c r="H146" i="8" s="1"/>
  <c r="F142" i="8"/>
  <c r="H142" i="8" s="1"/>
  <c r="F138" i="8"/>
  <c r="H138" i="8" s="1"/>
  <c r="F134" i="8"/>
  <c r="H134" i="8" s="1"/>
  <c r="F130" i="8"/>
  <c r="H130" i="8" s="1"/>
  <c r="F126" i="8"/>
  <c r="H126" i="8" s="1"/>
  <c r="F122" i="8"/>
  <c r="H122" i="8" s="1"/>
  <c r="F118" i="8"/>
  <c r="H118" i="8" s="1"/>
  <c r="F114" i="8"/>
  <c r="H114" i="8" s="1"/>
  <c r="F110" i="8"/>
  <c r="H110" i="8" s="1"/>
  <c r="F106" i="8"/>
  <c r="H106" i="8" s="1"/>
  <c r="F102" i="8"/>
  <c r="H102" i="8" s="1"/>
  <c r="F98" i="8"/>
  <c r="H98" i="8" s="1"/>
  <c r="F94" i="8"/>
  <c r="H94" i="8" s="1"/>
  <c r="F90" i="8"/>
  <c r="H90" i="8" s="1"/>
  <c r="F86" i="8"/>
  <c r="H86" i="8" s="1"/>
  <c r="F82" i="8"/>
  <c r="H82" i="8" s="1"/>
  <c r="F78" i="8"/>
  <c r="H78" i="8" s="1"/>
  <c r="F74" i="8"/>
  <c r="H74" i="8" s="1"/>
  <c r="F70" i="8"/>
  <c r="H70" i="8" s="1"/>
  <c r="F66" i="8"/>
  <c r="H66" i="8" s="1"/>
  <c r="F62" i="8"/>
  <c r="H62" i="8" s="1"/>
  <c r="F58" i="8"/>
  <c r="H58" i="8" s="1"/>
  <c r="F54" i="8"/>
  <c r="H54" i="8" s="1"/>
  <c r="F50" i="8"/>
  <c r="H50" i="8" s="1"/>
  <c r="F46" i="8"/>
  <c r="H46" i="8" s="1"/>
  <c r="F42" i="8"/>
  <c r="H42" i="8" s="1"/>
  <c r="F38" i="8"/>
  <c r="H38" i="8" s="1"/>
  <c r="F34" i="8"/>
  <c r="H34" i="8" s="1"/>
  <c r="F30" i="8"/>
  <c r="H30" i="8" s="1"/>
  <c r="F26" i="8"/>
  <c r="H26" i="8" s="1"/>
  <c r="F22" i="8"/>
  <c r="H22" i="8" s="1"/>
  <c r="F18" i="8"/>
  <c r="H18" i="8" s="1"/>
  <c r="F14" i="8"/>
  <c r="H14" i="8" s="1"/>
  <c r="F10" i="8"/>
  <c r="H10" i="8" s="1"/>
  <c r="F233" i="8"/>
  <c r="H233" i="8" s="1"/>
  <c r="F229" i="8"/>
  <c r="F225" i="8"/>
  <c r="F221" i="8"/>
  <c r="F217" i="8"/>
  <c r="F213" i="8"/>
  <c r="F209" i="8"/>
  <c r="F205" i="8"/>
  <c r="F201" i="8"/>
  <c r="F197" i="8"/>
  <c r="F193" i="8"/>
  <c r="F189" i="8"/>
  <c r="F185" i="8"/>
  <c r="F181" i="8"/>
  <c r="F177" i="8"/>
  <c r="F173" i="8"/>
  <c r="F169" i="8"/>
  <c r="F165" i="8"/>
  <c r="F161" i="8"/>
  <c r="F157" i="8"/>
  <c r="F153" i="8"/>
  <c r="F149" i="8"/>
  <c r="F145" i="8"/>
  <c r="F141" i="8"/>
  <c r="F137" i="8"/>
  <c r="F133" i="8"/>
  <c r="F129" i="8"/>
  <c r="F125" i="8"/>
  <c r="F121" i="8"/>
  <c r="F117" i="8"/>
  <c r="F113" i="8"/>
  <c r="F109" i="8"/>
  <c r="F105" i="8"/>
  <c r="F101" i="8"/>
  <c r="F97" i="8"/>
  <c r="F93" i="8"/>
  <c r="F89" i="8"/>
  <c r="F85" i="8"/>
  <c r="F81" i="8"/>
  <c r="F77" i="8"/>
  <c r="F73" i="8"/>
  <c r="F69" i="8"/>
  <c r="F65" i="8"/>
  <c r="F61" i="8"/>
  <c r="F57" i="8"/>
  <c r="F53" i="8"/>
  <c r="F49" i="8"/>
  <c r="F45" i="8"/>
  <c r="F41" i="8"/>
  <c r="F37" i="8"/>
  <c r="F33" i="8"/>
  <c r="F29" i="8"/>
  <c r="F25" i="8"/>
  <c r="F21" i="8"/>
  <c r="F17" i="8"/>
  <c r="F13" i="8"/>
  <c r="F9" i="8"/>
  <c r="AY352" i="1"/>
  <c r="BC352" i="1" s="1"/>
  <c r="CZ351" i="1"/>
  <c r="DA351" i="1" s="1"/>
  <c r="DC351" i="1"/>
  <c r="AO351" i="1"/>
  <c r="AR351" i="1" s="1"/>
  <c r="AZ351" i="1" s="1"/>
  <c r="CZ346" i="1"/>
  <c r="DA346" i="1" s="1"/>
  <c r="DE346" i="1" s="1"/>
  <c r="DC346" i="1"/>
  <c r="AO346" i="1"/>
  <c r="DE341" i="1"/>
  <c r="BU340" i="1"/>
  <c r="BW340" i="1"/>
  <c r="BX340" i="1" s="1"/>
  <c r="DE337" i="1"/>
  <c r="BJ336" i="1"/>
  <c r="BI336" i="1"/>
  <c r="BR336" i="1" s="1"/>
  <c r="BJ335" i="1"/>
  <c r="BI335" i="1"/>
  <c r="BR335" i="1" s="1"/>
  <c r="DM333" i="1"/>
  <c r="DV333" i="1" s="1"/>
  <c r="DN333" i="1"/>
  <c r="AY325" i="1"/>
  <c r="BC325" i="1" s="1"/>
  <c r="DY323" i="1"/>
  <c r="EA323" i="1"/>
  <c r="EB323" i="1" s="1"/>
  <c r="CX321" i="1"/>
  <c r="DF321" i="1" s="1"/>
  <c r="DD321" i="1"/>
  <c r="BJ321" i="1"/>
  <c r="BI321" i="1"/>
  <c r="BR321" i="1" s="1"/>
  <c r="DY316" i="1"/>
  <c r="EA316" i="1"/>
  <c r="EB316" i="1" s="1"/>
  <c r="DE315" i="1"/>
  <c r="DE313" i="1"/>
  <c r="CZ310" i="1"/>
  <c r="DA310" i="1" s="1"/>
  <c r="DE310" i="1" s="1"/>
  <c r="DC310" i="1"/>
  <c r="AO310" i="1"/>
  <c r="BJ308" i="1"/>
  <c r="BI308" i="1"/>
  <c r="BR308" i="1" s="1"/>
  <c r="CZ305" i="1"/>
  <c r="DA305" i="1" s="1"/>
  <c r="DC305" i="1"/>
  <c r="AO305" i="1"/>
  <c r="BJ303" i="1"/>
  <c r="BI303" i="1"/>
  <c r="BR303" i="1" s="1"/>
  <c r="BJ302" i="1"/>
  <c r="BI302" i="1"/>
  <c r="BR302" i="1" s="1"/>
  <c r="DM300" i="1"/>
  <c r="DV300" i="1" s="1"/>
  <c r="DN300" i="1"/>
  <c r="DM293" i="1"/>
  <c r="DV293" i="1" s="1"/>
  <c r="DN293" i="1"/>
  <c r="CZ292" i="1"/>
  <c r="DA292" i="1" s="1"/>
  <c r="DC292" i="1"/>
  <c r="AO292" i="1"/>
  <c r="AT292" i="1" s="1"/>
  <c r="BB292" i="1" s="1"/>
  <c r="CX289" i="1"/>
  <c r="DF289" i="1" s="1"/>
  <c r="DD289" i="1"/>
  <c r="BJ289" i="1"/>
  <c r="BI289" i="1"/>
  <c r="BR289" i="1" s="1"/>
  <c r="CZ270" i="1"/>
  <c r="DA270" i="1" s="1"/>
  <c r="DE270" i="1" s="1"/>
  <c r="DC270" i="1"/>
  <c r="AO270" i="1"/>
  <c r="CZ263" i="1"/>
  <c r="DA263" i="1" s="1"/>
  <c r="DC263" i="1"/>
  <c r="DG263" i="1" s="1"/>
  <c r="AO263" i="1"/>
  <c r="BJ261" i="1"/>
  <c r="BI261" i="1"/>
  <c r="BR261" i="1" s="1"/>
  <c r="CZ258" i="1"/>
  <c r="DA258" i="1" s="1"/>
  <c r="DE258" i="1" s="1"/>
  <c r="DC258" i="1"/>
  <c r="AO258" i="1"/>
  <c r="CZ257" i="1"/>
  <c r="DA257" i="1" s="1"/>
  <c r="DE257" i="1" s="1"/>
  <c r="DC257" i="1"/>
  <c r="DG257" i="1" s="1"/>
  <c r="AO257" i="1"/>
  <c r="DC256" i="1"/>
  <c r="AO256" i="1"/>
  <c r="AR256" i="1" s="1"/>
  <c r="AZ256" i="1" s="1"/>
  <c r="CZ256" i="1"/>
  <c r="DA256" i="1" s="1"/>
  <c r="DE256" i="1" s="1"/>
  <c r="DC248" i="1"/>
  <c r="AO248" i="1"/>
  <c r="AR248" i="1" s="1"/>
  <c r="AZ248" i="1" s="1"/>
  <c r="CZ248" i="1"/>
  <c r="DA248" i="1" s="1"/>
  <c r="DE248" i="1" s="1"/>
  <c r="CZ247" i="1"/>
  <c r="DA247" i="1" s="1"/>
  <c r="DE247" i="1" s="1"/>
  <c r="DC247" i="1"/>
  <c r="AO247" i="1"/>
  <c r="DE244" i="1"/>
  <c r="DY352" i="1"/>
  <c r="EA352" i="1"/>
  <c r="EB352" i="1" s="1"/>
  <c r="CZ348" i="1"/>
  <c r="DA348" i="1" s="1"/>
  <c r="DE348" i="1" s="1"/>
  <c r="DC348" i="1"/>
  <c r="AO348" i="1"/>
  <c r="CZ347" i="1"/>
  <c r="DA347" i="1" s="1"/>
  <c r="DE347" i="1" s="1"/>
  <c r="DC347" i="1"/>
  <c r="AO347" i="1"/>
  <c r="AT347" i="1" s="1"/>
  <c r="BB347" i="1" s="1"/>
  <c r="CZ339" i="1"/>
  <c r="DA339" i="1" s="1"/>
  <c r="DE339" i="1" s="1"/>
  <c r="DC339" i="1"/>
  <c r="AO339" i="1"/>
  <c r="CX322" i="1"/>
  <c r="DF322" i="1" s="1"/>
  <c r="DD322" i="1"/>
  <c r="BJ322" i="1"/>
  <c r="BI322" i="1"/>
  <c r="BR322" i="1" s="1"/>
  <c r="DY320" i="1"/>
  <c r="EA320" i="1"/>
  <c r="EB320" i="1" s="1"/>
  <c r="CX315" i="1"/>
  <c r="DF315" i="1" s="1"/>
  <c r="DD315" i="1"/>
  <c r="BS309" i="1"/>
  <c r="CX304" i="1"/>
  <c r="DF304" i="1" s="1"/>
  <c r="DD304" i="1"/>
  <c r="BJ304" i="1"/>
  <c r="BI304" i="1"/>
  <c r="BR304" i="1" s="1"/>
  <c r="AY303" i="1"/>
  <c r="BC303" i="1" s="1"/>
  <c r="CX299" i="1"/>
  <c r="DF299" i="1" s="1"/>
  <c r="DD299" i="1"/>
  <c r="BS295" i="1"/>
  <c r="CX291" i="1"/>
  <c r="DF291" i="1" s="1"/>
  <c r="DD291" i="1"/>
  <c r="BJ291" i="1"/>
  <c r="BI291" i="1"/>
  <c r="BR291" i="1" s="1"/>
  <c r="BS290" i="1"/>
  <c r="DM288" i="1"/>
  <c r="DV288" i="1" s="1"/>
  <c r="DN288" i="1"/>
  <c r="DM287" i="1"/>
  <c r="DV287" i="1" s="1"/>
  <c r="DN287" i="1"/>
  <c r="DM286" i="1"/>
  <c r="DV286" i="1" s="1"/>
  <c r="DN286" i="1"/>
  <c r="BS284" i="1"/>
  <c r="CV282" i="1"/>
  <c r="DD282" i="1" s="1"/>
  <c r="DW281" i="1"/>
  <c r="CX279" i="1"/>
  <c r="DF279" i="1" s="1"/>
  <c r="DD279" i="1"/>
  <c r="AY278" i="1"/>
  <c r="BC278" i="1" s="1"/>
  <c r="CZ277" i="1"/>
  <c r="DA277" i="1" s="1"/>
  <c r="DC277" i="1"/>
  <c r="AO277" i="1"/>
  <c r="AT277" i="1" s="1"/>
  <c r="BB277" i="1" s="1"/>
  <c r="CZ276" i="1"/>
  <c r="DA276" i="1" s="1"/>
  <c r="DE276" i="1" s="1"/>
  <c r="DC276" i="1"/>
  <c r="AO276" i="1"/>
  <c r="CX273" i="1"/>
  <c r="DF273" i="1" s="1"/>
  <c r="DD273" i="1"/>
  <c r="DM271" i="1"/>
  <c r="DV271" i="1" s="1"/>
  <c r="DN271" i="1"/>
  <c r="BS266" i="1"/>
  <c r="CX262" i="1"/>
  <c r="DF262" i="1" s="1"/>
  <c r="DD262" i="1"/>
  <c r="BJ262" i="1"/>
  <c r="BI262" i="1"/>
  <c r="BR262" i="1" s="1"/>
  <c r="BS254" i="1"/>
  <c r="AY252" i="1"/>
  <c r="BC252" i="1" s="1"/>
  <c r="CZ250" i="1"/>
  <c r="DA250" i="1" s="1"/>
  <c r="DE250" i="1" s="1"/>
  <c r="DC250" i="1"/>
  <c r="AO250" i="1"/>
  <c r="AT250" i="1" s="1"/>
  <c r="BB250" i="1" s="1"/>
  <c r="BS246" i="1"/>
  <c r="DM353" i="1"/>
  <c r="DV353" i="1" s="1"/>
  <c r="DN353" i="1"/>
  <c r="CZ349" i="1"/>
  <c r="DA349" i="1" s="1"/>
  <c r="DE349" i="1" s="1"/>
  <c r="DC349" i="1"/>
  <c r="AO349" i="1"/>
  <c r="DD347" i="1"/>
  <c r="CX347" i="1"/>
  <c r="DF347" i="1" s="1"/>
  <c r="BJ346" i="1"/>
  <c r="BI346" i="1"/>
  <c r="BR346" i="1" s="1"/>
  <c r="DD342" i="1"/>
  <c r="CX342" i="1"/>
  <c r="DF342" i="1" s="1"/>
  <c r="BS342" i="1"/>
  <c r="AY341" i="1"/>
  <c r="BC341" i="1" s="1"/>
  <c r="DM340" i="1"/>
  <c r="DV340" i="1" s="1"/>
  <c r="DN340" i="1"/>
  <c r="DD338" i="1"/>
  <c r="CX338" i="1"/>
  <c r="DF338" i="1" s="1"/>
  <c r="AW338" i="1"/>
  <c r="DM336" i="1"/>
  <c r="DV336" i="1" s="1"/>
  <c r="DN336" i="1"/>
  <c r="AR330" i="1"/>
  <c r="CZ328" i="1"/>
  <c r="DA328" i="1" s="1"/>
  <c r="DE328" i="1" s="1"/>
  <c r="DC328" i="1"/>
  <c r="AO328" i="1"/>
  <c r="AT328" i="1" s="1"/>
  <c r="BB328" i="1" s="1"/>
  <c r="DE326" i="1"/>
  <c r="DM321" i="1"/>
  <c r="DV321" i="1" s="1"/>
  <c r="DN321" i="1"/>
  <c r="CZ319" i="1"/>
  <c r="DA319" i="1" s="1"/>
  <c r="DE319" i="1" s="1"/>
  <c r="DC319" i="1"/>
  <c r="AO319" i="1"/>
  <c r="AY319" i="1" s="1"/>
  <c r="BC319" i="1" s="1"/>
  <c r="BJ316" i="1"/>
  <c r="BI316" i="1"/>
  <c r="BR316" i="1" s="1"/>
  <c r="BJ315" i="1"/>
  <c r="BI315" i="1"/>
  <c r="BR315" i="1" s="1"/>
  <c r="AR313" i="1"/>
  <c r="DM312" i="1"/>
  <c r="DV312" i="1" s="1"/>
  <c r="DN312" i="1"/>
  <c r="BJ310" i="1"/>
  <c r="BI310" i="1"/>
  <c r="BR310" i="1" s="1"/>
  <c r="AR309" i="1"/>
  <c r="CZ308" i="1"/>
  <c r="DA308" i="1" s="1"/>
  <c r="DE308" i="1" s="1"/>
  <c r="DC308" i="1"/>
  <c r="AO308" i="1"/>
  <c r="CZ307" i="1"/>
  <c r="DA307" i="1" s="1"/>
  <c r="DE307" i="1" s="1"/>
  <c r="DC307" i="1"/>
  <c r="AO307" i="1"/>
  <c r="BJ300" i="1"/>
  <c r="BI300" i="1"/>
  <c r="BR300" i="1" s="1"/>
  <c r="BJ299" i="1"/>
  <c r="BI299" i="1"/>
  <c r="BR299" i="1" s="1"/>
  <c r="BJ296" i="1"/>
  <c r="BI296" i="1"/>
  <c r="BR296" i="1" s="1"/>
  <c r="AY295" i="1"/>
  <c r="BC295" i="1" s="1"/>
  <c r="BJ292" i="1"/>
  <c r="BI292" i="1"/>
  <c r="BR292" i="1" s="1"/>
  <c r="DY283" i="1"/>
  <c r="EA283" i="1"/>
  <c r="EB283" i="1" s="1"/>
  <c r="DM278" i="1"/>
  <c r="DV278" i="1" s="1"/>
  <c r="DN278" i="1"/>
  <c r="DD276" i="1"/>
  <c r="CX276" i="1"/>
  <c r="DF276" i="1" s="1"/>
  <c r="BS274" i="1"/>
  <c r="AR273" i="1"/>
  <c r="CZ272" i="1"/>
  <c r="DA272" i="1" s="1"/>
  <c r="DE272" i="1" s="1"/>
  <c r="DC272" i="1"/>
  <c r="AO272" i="1"/>
  <c r="CV271" i="1"/>
  <c r="BJ270" i="1"/>
  <c r="BI270" i="1"/>
  <c r="BR270" i="1" s="1"/>
  <c r="DM266" i="1"/>
  <c r="DV266" i="1" s="1"/>
  <c r="DN266" i="1"/>
  <c r="CZ265" i="1"/>
  <c r="DA265" i="1" s="1"/>
  <c r="DE265" i="1" s="1"/>
  <c r="DC265" i="1"/>
  <c r="AO265" i="1"/>
  <c r="BJ263" i="1"/>
  <c r="BI263" i="1"/>
  <c r="BR263" i="1" s="1"/>
  <c r="CZ260" i="1"/>
  <c r="DA260" i="1" s="1"/>
  <c r="DE260" i="1" s="1"/>
  <c r="DC260" i="1"/>
  <c r="AO260" i="1"/>
  <c r="BJ258" i="1"/>
  <c r="BI258" i="1"/>
  <c r="BR258" i="1" s="1"/>
  <c r="BJ257" i="1"/>
  <c r="BI257" i="1"/>
  <c r="BR257" i="1" s="1"/>
  <c r="BJ256" i="1"/>
  <c r="BI256" i="1"/>
  <c r="BR256" i="1" s="1"/>
  <c r="DW254" i="1"/>
  <c r="DE252" i="1"/>
  <c r="CZ251" i="1"/>
  <c r="DA251" i="1" s="1"/>
  <c r="DE251" i="1" s="1"/>
  <c r="DC251" i="1"/>
  <c r="AO251" i="1"/>
  <c r="BJ249" i="1"/>
  <c r="BI249" i="1"/>
  <c r="BR249" i="1" s="1"/>
  <c r="BJ248" i="1"/>
  <c r="BI248" i="1"/>
  <c r="BR248" i="1" s="1"/>
  <c r="AW245" i="1"/>
  <c r="DM243" i="1"/>
  <c r="DV243" i="1" s="1"/>
  <c r="DN243" i="1"/>
  <c r="DE242" i="1"/>
  <c r="AX351" i="1"/>
  <c r="AS330" i="1"/>
  <c r="CV327" i="1"/>
  <c r="DD300" i="1"/>
  <c r="CX300" i="1"/>
  <c r="DF300" i="1" s="1"/>
  <c r="AY289" i="1"/>
  <c r="BC289" i="1" s="1"/>
  <c r="CV284" i="1"/>
  <c r="DD284" i="1" s="1"/>
  <c r="CX266" i="1"/>
  <c r="DF266" i="1" s="1"/>
  <c r="DD266" i="1"/>
  <c r="AW249" i="1"/>
  <c r="CX246" i="1"/>
  <c r="DF246" i="1" s="1"/>
  <c r="DD246" i="1"/>
  <c r="DM240" i="1"/>
  <c r="DV240" i="1" s="1"/>
  <c r="DN240" i="1"/>
  <c r="BI230" i="1"/>
  <c r="BR230" i="1" s="1"/>
  <c r="BJ230" i="1"/>
  <c r="DM226" i="1"/>
  <c r="DV226" i="1" s="1"/>
  <c r="DN226" i="1"/>
  <c r="BI224" i="1"/>
  <c r="BR224" i="1" s="1"/>
  <c r="BJ224" i="1"/>
  <c r="DW209" i="1"/>
  <c r="CS209" i="1"/>
  <c r="CV209" i="1" s="1"/>
  <c r="BI205" i="1"/>
  <c r="BR205" i="1" s="1"/>
  <c r="BJ205" i="1"/>
  <c r="DM203" i="1"/>
  <c r="DV203" i="1" s="1"/>
  <c r="DN203" i="1"/>
  <c r="BI197" i="1"/>
  <c r="BR197" i="1" s="1"/>
  <c r="BJ197" i="1"/>
  <c r="DC195" i="1"/>
  <c r="AO195" i="1"/>
  <c r="AW195" i="1" s="1"/>
  <c r="CZ195" i="1"/>
  <c r="DA195" i="1" s="1"/>
  <c r="DE195" i="1" s="1"/>
  <c r="DM190" i="1"/>
  <c r="DV190" i="1" s="1"/>
  <c r="DN190" i="1"/>
  <c r="AO187" i="1"/>
  <c r="AW187" i="1" s="1"/>
  <c r="CZ187" i="1"/>
  <c r="DA187" i="1" s="1"/>
  <c r="DE187" i="1" s="1"/>
  <c r="DC187" i="1"/>
  <c r="DC186" i="1"/>
  <c r="AO186" i="1"/>
  <c r="CZ186" i="1"/>
  <c r="DA186" i="1" s="1"/>
  <c r="DE186" i="1" s="1"/>
  <c r="AO184" i="1"/>
  <c r="AW184" i="1" s="1"/>
  <c r="CZ184" i="1"/>
  <c r="DA184" i="1" s="1"/>
  <c r="DE184" i="1" s="1"/>
  <c r="DC184" i="1"/>
  <c r="DC173" i="1"/>
  <c r="AO173" i="1"/>
  <c r="CZ173" i="1"/>
  <c r="DA173" i="1" s="1"/>
  <c r="DE173" i="1" s="1"/>
  <c r="BI167" i="1"/>
  <c r="BR167" i="1" s="1"/>
  <c r="BJ167" i="1"/>
  <c r="BI165" i="1"/>
  <c r="BR165" i="1" s="1"/>
  <c r="BJ165" i="1"/>
  <c r="DC163" i="1"/>
  <c r="AO163" i="1"/>
  <c r="CZ163" i="1"/>
  <c r="DA163" i="1" s="1"/>
  <c r="DE163" i="1" s="1"/>
  <c r="DM143" i="1"/>
  <c r="DV143" i="1" s="1"/>
  <c r="DN143" i="1"/>
  <c r="BI135" i="1"/>
  <c r="BR135" i="1" s="1"/>
  <c r="BJ135" i="1"/>
  <c r="DM132" i="1"/>
  <c r="DV132" i="1" s="1"/>
  <c r="DN132" i="1"/>
  <c r="AO125" i="1"/>
  <c r="AW125" i="1" s="1"/>
  <c r="BA125" i="1" s="1"/>
  <c r="CZ125" i="1"/>
  <c r="DA125" i="1" s="1"/>
  <c r="DE125" i="1" s="1"/>
  <c r="DC125" i="1"/>
  <c r="DM116" i="1"/>
  <c r="DV116" i="1" s="1"/>
  <c r="DN116" i="1"/>
  <c r="AO107" i="1"/>
  <c r="AW107" i="1" s="1"/>
  <c r="CZ107" i="1"/>
  <c r="DA107" i="1" s="1"/>
  <c r="DE107" i="1" s="1"/>
  <c r="DC107" i="1"/>
  <c r="DY105" i="1"/>
  <c r="EA105" i="1"/>
  <c r="EB105" i="1" s="1"/>
  <c r="BI103" i="1"/>
  <c r="BR103" i="1" s="1"/>
  <c r="BJ103" i="1"/>
  <c r="BI102" i="1"/>
  <c r="BR102" i="1" s="1"/>
  <c r="BJ102" i="1"/>
  <c r="DC100" i="1"/>
  <c r="AO100" i="1"/>
  <c r="AY100" i="1" s="1"/>
  <c r="BC100" i="1" s="1"/>
  <c r="CZ100" i="1"/>
  <c r="DA100" i="1" s="1"/>
  <c r="DC92" i="1"/>
  <c r="AO92" i="1"/>
  <c r="CZ92" i="1"/>
  <c r="DA92" i="1" s="1"/>
  <c r="DE92" i="1" s="1"/>
  <c r="AO91" i="1"/>
  <c r="AY91" i="1" s="1"/>
  <c r="BC91" i="1" s="1"/>
  <c r="CZ91" i="1"/>
  <c r="DM87" i="1"/>
  <c r="DV87" i="1" s="1"/>
  <c r="DN87" i="1"/>
  <c r="DM86" i="1"/>
  <c r="DV86" i="1" s="1"/>
  <c r="DN86" i="1"/>
  <c r="BI83" i="1"/>
  <c r="BR83" i="1" s="1"/>
  <c r="BJ83" i="1"/>
  <c r="DC81" i="1"/>
  <c r="AO81" i="1"/>
  <c r="AW81" i="1" s="1"/>
  <c r="CZ81" i="1"/>
  <c r="DA81" i="1" s="1"/>
  <c r="DE81" i="1" s="1"/>
  <c r="BI72" i="1"/>
  <c r="BR72" i="1" s="1"/>
  <c r="BJ72" i="1"/>
  <c r="DC70" i="1"/>
  <c r="AO70" i="1"/>
  <c r="CZ70" i="1"/>
  <c r="DA70" i="1" s="1"/>
  <c r="DE70" i="1" s="1"/>
  <c r="BI64" i="1"/>
  <c r="BR64" i="1" s="1"/>
  <c r="BJ64" i="1"/>
  <c r="AG4" i="8"/>
  <c r="CX350" i="1"/>
  <c r="DF350" i="1" s="1"/>
  <c r="DD350" i="1"/>
  <c r="AX338" i="1"/>
  <c r="CX329" i="1"/>
  <c r="DF329" i="1" s="1"/>
  <c r="AX315" i="1"/>
  <c r="CX313" i="1"/>
  <c r="DF313" i="1" s="1"/>
  <c r="DD313" i="1"/>
  <c r="DD311" i="1"/>
  <c r="CX311" i="1"/>
  <c r="DF311" i="1" s="1"/>
  <c r="CV307" i="1"/>
  <c r="DD307" i="1" s="1"/>
  <c r="CW288" i="1"/>
  <c r="CV267" i="1"/>
  <c r="DD267" i="1" s="1"/>
  <c r="AS266" i="1"/>
  <c r="DD264" i="1"/>
  <c r="CX264" i="1"/>
  <c r="DF264" i="1" s="1"/>
  <c r="CV255" i="1"/>
  <c r="DD255" i="1" s="1"/>
  <c r="AS246" i="1"/>
  <c r="BJ238" i="1"/>
  <c r="BI238" i="1"/>
  <c r="BR238" i="1" s="1"/>
  <c r="DM235" i="1"/>
  <c r="DV235" i="1" s="1"/>
  <c r="DN235" i="1"/>
  <c r="BJ232" i="1"/>
  <c r="BI232" i="1"/>
  <c r="BR232" i="1" s="1"/>
  <c r="DM223" i="1"/>
  <c r="DV223" i="1" s="1"/>
  <c r="DN223" i="1"/>
  <c r="DM219" i="1"/>
  <c r="DV219" i="1" s="1"/>
  <c r="DN219" i="1"/>
  <c r="DE217" i="1"/>
  <c r="BJ214" i="1"/>
  <c r="BI214" i="1"/>
  <c r="BR214" i="1" s="1"/>
  <c r="DM210" i="1"/>
  <c r="DV210" i="1" s="1"/>
  <c r="DN210" i="1"/>
  <c r="DM208" i="1"/>
  <c r="DV208" i="1" s="1"/>
  <c r="DN208" i="1"/>
  <c r="DE207" i="1"/>
  <c r="DM200" i="1"/>
  <c r="DV200" i="1" s="1"/>
  <c r="DN200" i="1"/>
  <c r="BJ198" i="1"/>
  <c r="BI198" i="1"/>
  <c r="BR198" i="1" s="1"/>
  <c r="CX189" i="1"/>
  <c r="DF189" i="1" s="1"/>
  <c r="DD189" i="1"/>
  <c r="CZ180" i="1"/>
  <c r="DA180" i="1" s="1"/>
  <c r="DC180" i="1"/>
  <c r="AO180" i="1"/>
  <c r="AW180" i="1" s="1"/>
  <c r="DE177" i="1"/>
  <c r="DP177" i="1" s="1"/>
  <c r="ER177" i="1" s="1"/>
  <c r="CZ174" i="1"/>
  <c r="DA174" i="1" s="1"/>
  <c r="DE174" i="1" s="1"/>
  <c r="DC174" i="1"/>
  <c r="AO174" i="1"/>
  <c r="AY174" i="1" s="1"/>
  <c r="BC174" i="1" s="1"/>
  <c r="CX168" i="1"/>
  <c r="DF168" i="1" s="1"/>
  <c r="DD168" i="1"/>
  <c r="BJ168" i="1"/>
  <c r="BI168" i="1"/>
  <c r="BR168" i="1" s="1"/>
  <c r="CZ164" i="1"/>
  <c r="DA164" i="1" s="1"/>
  <c r="DE164" i="1" s="1"/>
  <c r="DC164" i="1"/>
  <c r="AO164" i="1"/>
  <c r="DM160" i="1"/>
  <c r="DV160" i="1" s="1"/>
  <c r="DN160" i="1"/>
  <c r="DE159" i="1"/>
  <c r="DY157" i="1"/>
  <c r="EA157" i="1"/>
  <c r="EB157" i="1" s="1"/>
  <c r="DM156" i="1"/>
  <c r="DV156" i="1" s="1"/>
  <c r="DN156" i="1"/>
  <c r="BJ154" i="1"/>
  <c r="BI154" i="1"/>
  <c r="BR154" i="1" s="1"/>
  <c r="DM149" i="1"/>
  <c r="DV149" i="1" s="1"/>
  <c r="DN149" i="1"/>
  <c r="DQ149" i="1" s="1"/>
  <c r="DE148" i="1"/>
  <c r="DM145" i="1"/>
  <c r="DV145" i="1" s="1"/>
  <c r="DN145" i="1"/>
  <c r="DE137" i="1"/>
  <c r="DM134" i="1"/>
  <c r="DV134" i="1" s="1"/>
  <c r="DN134" i="1"/>
  <c r="DM133" i="1"/>
  <c r="DV133" i="1" s="1"/>
  <c r="DN133" i="1"/>
  <c r="BJ131" i="1"/>
  <c r="BI131" i="1"/>
  <c r="BR131" i="1" s="1"/>
  <c r="DM129" i="1"/>
  <c r="DV129" i="1" s="1"/>
  <c r="DN129" i="1"/>
  <c r="DE128" i="1"/>
  <c r="CX125" i="1"/>
  <c r="DF125" i="1" s="1"/>
  <c r="DD125" i="1"/>
  <c r="DM117" i="1"/>
  <c r="DV117" i="1" s="1"/>
  <c r="DN117" i="1"/>
  <c r="BJ114" i="1"/>
  <c r="BI114" i="1"/>
  <c r="BR114" i="1" s="1"/>
  <c r="CZ111" i="1"/>
  <c r="DA111" i="1" s="1"/>
  <c r="DE111" i="1" s="1"/>
  <c r="DC111" i="1"/>
  <c r="AO111" i="1"/>
  <c r="AW111" i="1" s="1"/>
  <c r="BJ108" i="1"/>
  <c r="BI108" i="1"/>
  <c r="BR108" i="1" s="1"/>
  <c r="CX99" i="1"/>
  <c r="DF99" i="1" s="1"/>
  <c r="DD99" i="1"/>
  <c r="BJ99" i="1"/>
  <c r="BI99" i="1"/>
  <c r="BR99" i="1" s="1"/>
  <c r="BJ84" i="1"/>
  <c r="BI84" i="1"/>
  <c r="BR84" i="1" s="1"/>
  <c r="DM82" i="1"/>
  <c r="DV82" i="1" s="1"/>
  <c r="DN82" i="1"/>
  <c r="AY76" i="1"/>
  <c r="BC76" i="1" s="1"/>
  <c r="DM71" i="1"/>
  <c r="DV71" i="1" s="1"/>
  <c r="DN71" i="1"/>
  <c r="DM67" i="1"/>
  <c r="DV67" i="1" s="1"/>
  <c r="DN67" i="1"/>
  <c r="DE66" i="1"/>
  <c r="AY62" i="1"/>
  <c r="BC62" i="1" s="1"/>
  <c r="CZ61" i="1"/>
  <c r="DA61" i="1" s="1"/>
  <c r="DC61" i="1"/>
  <c r="AO61" i="1"/>
  <c r="BJ59" i="1"/>
  <c r="BI59" i="1"/>
  <c r="BR59" i="1" s="1"/>
  <c r="CX349" i="1"/>
  <c r="DF349" i="1" s="1"/>
  <c r="DD349" i="1"/>
  <c r="CX305" i="1"/>
  <c r="DF305" i="1" s="1"/>
  <c r="DD301" i="1"/>
  <c r="CX301" i="1"/>
  <c r="DF301" i="1" s="1"/>
  <c r="AS273" i="1"/>
  <c r="CX253" i="1"/>
  <c r="DF253" i="1" s="1"/>
  <c r="DD253" i="1"/>
  <c r="AW243" i="1"/>
  <c r="BA243" i="1" s="1"/>
  <c r="BL243" i="1" s="1"/>
  <c r="EO243" i="1" s="1"/>
  <c r="BJ240" i="1"/>
  <c r="BI240" i="1"/>
  <c r="BR240" i="1" s="1"/>
  <c r="DM230" i="1"/>
  <c r="DV230" i="1" s="1"/>
  <c r="DN230" i="1"/>
  <c r="CX226" i="1"/>
  <c r="DF226" i="1" s="1"/>
  <c r="DR226" i="1" s="1"/>
  <c r="DD226" i="1"/>
  <c r="BJ226" i="1"/>
  <c r="BI226" i="1"/>
  <c r="BR226" i="1" s="1"/>
  <c r="CX222" i="1"/>
  <c r="DF222" i="1" s="1"/>
  <c r="DR222" i="1" s="1"/>
  <c r="DD222" i="1"/>
  <c r="DM220" i="1"/>
  <c r="DV220" i="1" s="1"/>
  <c r="DN220" i="1"/>
  <c r="AY213" i="1"/>
  <c r="BC213" i="1" s="1"/>
  <c r="CZ212" i="1"/>
  <c r="DA212" i="1" s="1"/>
  <c r="DE212" i="1" s="1"/>
  <c r="DC212" i="1"/>
  <c r="AO212" i="1"/>
  <c r="CX207" i="1"/>
  <c r="DF207" i="1" s="1"/>
  <c r="DD207" i="1"/>
  <c r="BJ207" i="1"/>
  <c r="BI207" i="1"/>
  <c r="BR207" i="1" s="1"/>
  <c r="CZ201" i="1"/>
  <c r="DA201" i="1" s="1"/>
  <c r="DE201" i="1" s="1"/>
  <c r="DC201" i="1"/>
  <c r="AO201" i="1"/>
  <c r="AW201" i="1" s="1"/>
  <c r="BA201" i="1" s="1"/>
  <c r="DE196" i="1"/>
  <c r="CZ193" i="1"/>
  <c r="DA193" i="1" s="1"/>
  <c r="DE193" i="1" s="1"/>
  <c r="DC193" i="1"/>
  <c r="AO193" i="1"/>
  <c r="CZ192" i="1"/>
  <c r="DA192" i="1" s="1"/>
  <c r="DE192" i="1" s="1"/>
  <c r="DC192" i="1"/>
  <c r="AO192" i="1"/>
  <c r="AY192" i="1" s="1"/>
  <c r="BC192" i="1" s="1"/>
  <c r="BS189" i="1"/>
  <c r="BS187" i="1"/>
  <c r="BJ186" i="1"/>
  <c r="BI186" i="1"/>
  <c r="BR186" i="1" s="1"/>
  <c r="BJ185" i="1"/>
  <c r="BI185" i="1"/>
  <c r="BR185" i="1" s="1"/>
  <c r="BS177" i="1"/>
  <c r="DM171" i="1"/>
  <c r="DV171" i="1" s="1"/>
  <c r="DN171" i="1"/>
  <c r="BJ169" i="1"/>
  <c r="BI169" i="1"/>
  <c r="BR169" i="1" s="1"/>
  <c r="DW166" i="1"/>
  <c r="DM161" i="1"/>
  <c r="DV161" i="1" s="1"/>
  <c r="DN161" i="1"/>
  <c r="DE158" i="1"/>
  <c r="DP158" i="1" s="1"/>
  <c r="ER158" i="1" s="1"/>
  <c r="CZ153" i="1"/>
  <c r="DA153" i="1" s="1"/>
  <c r="DE153" i="1" s="1"/>
  <c r="DC153" i="1"/>
  <c r="AO153" i="1"/>
  <c r="CZ152" i="1"/>
  <c r="DA152" i="1" s="1"/>
  <c r="DE152" i="1" s="1"/>
  <c r="DC152" i="1"/>
  <c r="AO152" i="1"/>
  <c r="CZ151" i="1"/>
  <c r="DA151" i="1" s="1"/>
  <c r="DE151" i="1" s="1"/>
  <c r="DC151" i="1"/>
  <c r="AO151" i="1"/>
  <c r="AY151" i="1" s="1"/>
  <c r="BC151" i="1" s="1"/>
  <c r="BJ148" i="1"/>
  <c r="BI148" i="1"/>
  <c r="BR148" i="1" s="1"/>
  <c r="CX144" i="1"/>
  <c r="DF144" i="1" s="1"/>
  <c r="DD144" i="1"/>
  <c r="DM139" i="1"/>
  <c r="DV139" i="1" s="1"/>
  <c r="DN139" i="1"/>
  <c r="BS137" i="1"/>
  <c r="AY136" i="1"/>
  <c r="BC136" i="1" s="1"/>
  <c r="CZ130" i="1"/>
  <c r="DA130" i="1" s="1"/>
  <c r="DE130" i="1" s="1"/>
  <c r="DC130" i="1"/>
  <c r="AO130" i="1"/>
  <c r="AY130" i="1" s="1"/>
  <c r="BC130" i="1" s="1"/>
  <c r="CZ123" i="1"/>
  <c r="DA123" i="1" s="1"/>
  <c r="DE123" i="1" s="1"/>
  <c r="DC123" i="1"/>
  <c r="AO123" i="1"/>
  <c r="AW123" i="1" s="1"/>
  <c r="BA123" i="1" s="1"/>
  <c r="AW117" i="1"/>
  <c r="BA117" i="1" s="1"/>
  <c r="CZ112" i="1"/>
  <c r="DA112" i="1" s="1"/>
  <c r="DE112" i="1" s="1"/>
  <c r="DC112" i="1"/>
  <c r="AO112" i="1"/>
  <c r="AW112" i="1" s="1"/>
  <c r="BA112" i="1" s="1"/>
  <c r="BS107" i="1"/>
  <c r="CX100" i="1"/>
  <c r="DF100" i="1" s="1"/>
  <c r="DD100" i="1"/>
  <c r="BJ100" i="1"/>
  <c r="BI100" i="1"/>
  <c r="BR100" i="1" s="1"/>
  <c r="DW98" i="1"/>
  <c r="DE97" i="1"/>
  <c r="CX96" i="1"/>
  <c r="DF96" i="1" s="1"/>
  <c r="DD96" i="1"/>
  <c r="BJ96" i="1"/>
  <c r="BI96" i="1"/>
  <c r="BR96" i="1" s="1"/>
  <c r="DW94" i="1"/>
  <c r="BS91" i="1"/>
  <c r="AY90" i="1"/>
  <c r="BC90" i="1" s="1"/>
  <c r="CZ89" i="1"/>
  <c r="DA89" i="1" s="1"/>
  <c r="DE89" i="1" s="1"/>
  <c r="DC89" i="1"/>
  <c r="AO89" i="1"/>
  <c r="BJ87" i="1"/>
  <c r="BI87" i="1"/>
  <c r="BR87" i="1" s="1"/>
  <c r="BJ86" i="1"/>
  <c r="BI86" i="1"/>
  <c r="BR86" i="1" s="1"/>
  <c r="AY85" i="1"/>
  <c r="BC85" i="1" s="1"/>
  <c r="DY76" i="1"/>
  <c r="EA76" i="1"/>
  <c r="EB76" i="1" s="1"/>
  <c r="CX74" i="1"/>
  <c r="DF74" i="1" s="1"/>
  <c r="DD74" i="1"/>
  <c r="DM72" i="1"/>
  <c r="DV72" i="1" s="1"/>
  <c r="DN72" i="1"/>
  <c r="DM64" i="1"/>
  <c r="DV64" i="1" s="1"/>
  <c r="DN64" i="1"/>
  <c r="DE63" i="1"/>
  <c r="CZ58" i="1"/>
  <c r="DA58" i="1" s="1"/>
  <c r="DE58" i="1" s="1"/>
  <c r="DC58" i="1"/>
  <c r="AO58" i="1"/>
  <c r="AT58" i="1" s="1"/>
  <c r="BB58" i="1" s="1"/>
  <c r="CW348" i="1"/>
  <c r="AS331" i="1"/>
  <c r="AS313" i="1"/>
  <c r="AX258" i="1"/>
  <c r="CZ239" i="1"/>
  <c r="DA239" i="1" s="1"/>
  <c r="DE239" i="1" s="1"/>
  <c r="DC239" i="1"/>
  <c r="AO239" i="1"/>
  <c r="AY239" i="1" s="1"/>
  <c r="BC239" i="1" s="1"/>
  <c r="DY237" i="1"/>
  <c r="EA237" i="1"/>
  <c r="EB237" i="1" s="1"/>
  <c r="DD235" i="1"/>
  <c r="CX235" i="1"/>
  <c r="DF235" i="1" s="1"/>
  <c r="DR235" i="1" s="1"/>
  <c r="AR235" i="1"/>
  <c r="AZ235" i="1" s="1"/>
  <c r="AW230" i="1"/>
  <c r="BA230" i="1" s="1"/>
  <c r="AR227" i="1"/>
  <c r="AZ227" i="1" s="1"/>
  <c r="DY225" i="1"/>
  <c r="EA225" i="1"/>
  <c r="EB225" i="1" s="1"/>
  <c r="BA217" i="1"/>
  <c r="AY217" i="1"/>
  <c r="BC217" i="1" s="1"/>
  <c r="DM216" i="1"/>
  <c r="DV216" i="1" s="1"/>
  <c r="DN216" i="1"/>
  <c r="CZ215" i="1"/>
  <c r="DA215" i="1" s="1"/>
  <c r="DE215" i="1" s="1"/>
  <c r="DC215" i="1"/>
  <c r="AO215" i="1"/>
  <c r="AT215" i="1" s="1"/>
  <c r="BB215" i="1" s="1"/>
  <c r="AW208" i="1"/>
  <c r="CZ206" i="1"/>
  <c r="DA206" i="1" s="1"/>
  <c r="DE206" i="1" s="1"/>
  <c r="DC206" i="1"/>
  <c r="AO206" i="1"/>
  <c r="BS191" i="1"/>
  <c r="AR189" i="1"/>
  <c r="AR188" i="1"/>
  <c r="DM185" i="1"/>
  <c r="DV185" i="1" s="1"/>
  <c r="DN185" i="1"/>
  <c r="BA184" i="1"/>
  <c r="AY184" i="1"/>
  <c r="BC184" i="1" s="1"/>
  <c r="DM183" i="1"/>
  <c r="DV183" i="1" s="1"/>
  <c r="DN183" i="1"/>
  <c r="BJ180" i="1"/>
  <c r="BI180" i="1"/>
  <c r="BR180" i="1" s="1"/>
  <c r="BS179" i="1"/>
  <c r="AR178" i="1"/>
  <c r="BA177" i="1"/>
  <c r="AY177" i="1"/>
  <c r="BC177" i="1" s="1"/>
  <c r="DM176" i="1"/>
  <c r="DV176" i="1" s="1"/>
  <c r="DN176" i="1"/>
  <c r="DE175" i="1"/>
  <c r="DM172" i="1"/>
  <c r="DV172" i="1" s="1"/>
  <c r="DN172" i="1"/>
  <c r="DD170" i="1"/>
  <c r="CX170" i="1"/>
  <c r="DF170" i="1" s="1"/>
  <c r="AW170" i="1"/>
  <c r="DM168" i="1"/>
  <c r="DV168" i="1" s="1"/>
  <c r="DN168" i="1"/>
  <c r="DE167" i="1"/>
  <c r="DE166" i="1"/>
  <c r="BJ164" i="1"/>
  <c r="BI164" i="1"/>
  <c r="BR164" i="1" s="1"/>
  <c r="BJ159" i="1"/>
  <c r="BI159" i="1"/>
  <c r="BR159" i="1" s="1"/>
  <c r="AW158" i="1"/>
  <c r="BJ157" i="1"/>
  <c r="BI157" i="1"/>
  <c r="BR157" i="1" s="1"/>
  <c r="AR155" i="1"/>
  <c r="CZ154" i="1"/>
  <c r="DA154" i="1" s="1"/>
  <c r="DE154" i="1" s="1"/>
  <c r="DC154" i="1"/>
  <c r="AO154" i="1"/>
  <c r="CV153" i="1"/>
  <c r="BJ149" i="1"/>
  <c r="BI149" i="1"/>
  <c r="BR149" i="1" s="1"/>
  <c r="AR148" i="1"/>
  <c r="CZ147" i="1"/>
  <c r="DA147" i="1" s="1"/>
  <c r="DE147" i="1" s="1"/>
  <c r="DC147" i="1"/>
  <c r="AO147" i="1"/>
  <c r="BJ145" i="1"/>
  <c r="BI145" i="1"/>
  <c r="BR145" i="1" s="1"/>
  <c r="BJ144" i="1"/>
  <c r="BI144" i="1"/>
  <c r="BR144" i="1" s="1"/>
  <c r="BJ143" i="1"/>
  <c r="BI143" i="1"/>
  <c r="BR143" i="1" s="1"/>
  <c r="BA137" i="1"/>
  <c r="AY137" i="1"/>
  <c r="BC137" i="1" s="1"/>
  <c r="DM136" i="1"/>
  <c r="DV136" i="1" s="1"/>
  <c r="DN136" i="1"/>
  <c r="BS133" i="1"/>
  <c r="CZ131" i="1"/>
  <c r="DA131" i="1" s="1"/>
  <c r="DE131" i="1" s="1"/>
  <c r="DC131" i="1"/>
  <c r="AO131" i="1"/>
  <c r="AY131" i="1" s="1"/>
  <c r="BC131" i="1" s="1"/>
  <c r="CV130" i="1"/>
  <c r="CZ127" i="1"/>
  <c r="DA127" i="1" s="1"/>
  <c r="DE127" i="1" s="1"/>
  <c r="DC127" i="1"/>
  <c r="AO127" i="1"/>
  <c r="AY127" i="1" s="1"/>
  <c r="BC127" i="1" s="1"/>
  <c r="DW126" i="1"/>
  <c r="DM124" i="1"/>
  <c r="DV124" i="1" s="1"/>
  <c r="DN124" i="1"/>
  <c r="DE120" i="1"/>
  <c r="DM115" i="1"/>
  <c r="DV115" i="1" s="1"/>
  <c r="DN115" i="1"/>
  <c r="CZ114" i="1"/>
  <c r="DA114" i="1" s="1"/>
  <c r="DE114" i="1" s="1"/>
  <c r="DC114" i="1"/>
  <c r="AO114" i="1"/>
  <c r="CV113" i="1"/>
  <c r="DD111" i="1"/>
  <c r="CX111" i="1"/>
  <c r="DF111" i="1" s="1"/>
  <c r="DW109" i="1"/>
  <c r="BA107" i="1"/>
  <c r="AY107" i="1"/>
  <c r="BC107" i="1" s="1"/>
  <c r="CZ104" i="1"/>
  <c r="DA104" i="1" s="1"/>
  <c r="DE104" i="1" s="1"/>
  <c r="DC104" i="1"/>
  <c r="AO104" i="1"/>
  <c r="CV103" i="1"/>
  <c r="BS101" i="1"/>
  <c r="AZ99" i="1"/>
  <c r="AT99" i="1"/>
  <c r="BB99" i="1" s="1"/>
  <c r="BN99" i="1" s="1"/>
  <c r="CV98" i="1"/>
  <c r="DM95" i="1"/>
  <c r="DV95" i="1" s="1"/>
  <c r="DN95" i="1"/>
  <c r="DE94" i="1"/>
  <c r="BJ93" i="1"/>
  <c r="BI93" i="1"/>
  <c r="BR93" i="1" s="1"/>
  <c r="DY90" i="1"/>
  <c r="EA90" i="1"/>
  <c r="EB90" i="1" s="1"/>
  <c r="CZ84" i="1"/>
  <c r="DA84" i="1" s="1"/>
  <c r="DE84" i="1" s="1"/>
  <c r="DC84" i="1"/>
  <c r="BS84" i="1"/>
  <c r="AO84" i="1"/>
  <c r="BJ82" i="1"/>
  <c r="BI82" i="1"/>
  <c r="BR82" i="1" s="1"/>
  <c r="BA81" i="1"/>
  <c r="AY81" i="1"/>
  <c r="BC81" i="1" s="1"/>
  <c r="DM80" i="1"/>
  <c r="DV80" i="1" s="1"/>
  <c r="DN80" i="1"/>
  <c r="DW79" i="1"/>
  <c r="CZ77" i="1"/>
  <c r="DA77" i="1" s="1"/>
  <c r="DE77" i="1" s="1"/>
  <c r="DC77" i="1"/>
  <c r="AO77" i="1"/>
  <c r="AW71" i="1"/>
  <c r="CV68" i="1"/>
  <c r="DY65" i="1"/>
  <c r="EA65" i="1"/>
  <c r="EB65" i="1" s="1"/>
  <c r="DE62" i="1"/>
  <c r="CZ59" i="1"/>
  <c r="DA59" i="1" s="1"/>
  <c r="DE59" i="1" s="1"/>
  <c r="DC59" i="1"/>
  <c r="AO59" i="1"/>
  <c r="DD230" i="1"/>
  <c r="CX230" i="1"/>
  <c r="DF230" i="1" s="1"/>
  <c r="BA227" i="1"/>
  <c r="AY227" i="1"/>
  <c r="BC227" i="1" s="1"/>
  <c r="BN227" i="1" s="1"/>
  <c r="DD224" i="1"/>
  <c r="CX224" i="1"/>
  <c r="DF224" i="1" s="1"/>
  <c r="CX211" i="1"/>
  <c r="DF211" i="1" s="1"/>
  <c r="AS141" i="1"/>
  <c r="CX132" i="1"/>
  <c r="DF132" i="1" s="1"/>
  <c r="DD132" i="1"/>
  <c r="CW121" i="1"/>
  <c r="CX85" i="1"/>
  <c r="DF85" i="1" s="1"/>
  <c r="DD85" i="1"/>
  <c r="AW70" i="1"/>
  <c r="BA70" i="1" s="1"/>
  <c r="BI54" i="1"/>
  <c r="BR54" i="1" s="1"/>
  <c r="BJ54" i="1"/>
  <c r="DM40" i="1"/>
  <c r="DV40" i="1" s="1"/>
  <c r="DN40" i="1"/>
  <c r="BI33" i="1"/>
  <c r="BR33" i="1" s="1"/>
  <c r="BJ33" i="1"/>
  <c r="DC31" i="1"/>
  <c r="AO31" i="1"/>
  <c r="CZ31" i="1"/>
  <c r="DA31" i="1" s="1"/>
  <c r="DM18" i="1"/>
  <c r="DV18" i="1" s="1"/>
  <c r="DN18" i="1"/>
  <c r="DD236" i="1"/>
  <c r="CX236" i="1"/>
  <c r="DF236" i="1" s="1"/>
  <c r="CV234" i="1"/>
  <c r="DD234" i="1" s="1"/>
  <c r="AW229" i="1"/>
  <c r="BA229" i="1" s="1"/>
  <c r="DD212" i="1"/>
  <c r="CX212" i="1"/>
  <c r="DF212" i="1" s="1"/>
  <c r="AY202" i="1"/>
  <c r="BC202" i="1" s="1"/>
  <c r="AS187" i="1"/>
  <c r="CX183" i="1"/>
  <c r="DF183" i="1" s="1"/>
  <c r="DD183" i="1"/>
  <c r="AX170" i="1"/>
  <c r="DD146" i="1"/>
  <c r="CX146" i="1"/>
  <c r="DF146" i="1" s="1"/>
  <c r="CW123" i="1"/>
  <c r="CW98" i="1"/>
  <c r="AR95" i="1"/>
  <c r="AZ95" i="1" s="1"/>
  <c r="DD89" i="1"/>
  <c r="CX89" i="1"/>
  <c r="DF89" i="1" s="1"/>
  <c r="DD67" i="1"/>
  <c r="CX67" i="1"/>
  <c r="DF67" i="1" s="1"/>
  <c r="CW64" i="1"/>
  <c r="CZ52" i="1"/>
  <c r="DA52" i="1" s="1"/>
  <c r="DE52" i="1" s="1"/>
  <c r="DC52" i="1"/>
  <c r="AO52" i="1"/>
  <c r="BJ45" i="1"/>
  <c r="BI45" i="1"/>
  <c r="BR45" i="1" s="1"/>
  <c r="DM41" i="1"/>
  <c r="DV41" i="1" s="1"/>
  <c r="DN41" i="1"/>
  <c r="DM39" i="1"/>
  <c r="DV39" i="1" s="1"/>
  <c r="DN39" i="1"/>
  <c r="DM37" i="1"/>
  <c r="DV37" i="1" s="1"/>
  <c r="DN37" i="1"/>
  <c r="DE36" i="1"/>
  <c r="AY33" i="1"/>
  <c r="BC33" i="1" s="1"/>
  <c r="CX30" i="1"/>
  <c r="DF30" i="1" s="1"/>
  <c r="DD30" i="1"/>
  <c r="DY28" i="1"/>
  <c r="EA28" i="1"/>
  <c r="EB28" i="1" s="1"/>
  <c r="CZ27" i="1"/>
  <c r="DA27" i="1" s="1"/>
  <c r="DE27" i="1" s="1"/>
  <c r="DC27" i="1"/>
  <c r="AO27" i="1"/>
  <c r="BJ26" i="1"/>
  <c r="BI26" i="1"/>
  <c r="BR26" i="1" s="1"/>
  <c r="BJ25" i="1"/>
  <c r="BI25" i="1"/>
  <c r="BR25" i="1" s="1"/>
  <c r="BJ24" i="1"/>
  <c r="BI24" i="1"/>
  <c r="BR24" i="1" s="1"/>
  <c r="DM20" i="1"/>
  <c r="DV20" i="1" s="1"/>
  <c r="DN20" i="1"/>
  <c r="BJ17" i="1"/>
  <c r="BI17" i="1"/>
  <c r="BR17" i="1" s="1"/>
  <c r="CZ11" i="1"/>
  <c r="DA11" i="1" s="1"/>
  <c r="DE11" i="1" s="1"/>
  <c r="DC11" i="1"/>
  <c r="AO11" i="1"/>
  <c r="AW11" i="1" s="1"/>
  <c r="AY10" i="1"/>
  <c r="BC10" i="1" s="1"/>
  <c r="DM5" i="1"/>
  <c r="DV5" i="1" s="1"/>
  <c r="DN5" i="1"/>
  <c r="DN4" i="1"/>
  <c r="DM4" i="1"/>
  <c r="DV4" i="1" s="1"/>
  <c r="AX219" i="1"/>
  <c r="CW209" i="1"/>
  <c r="CX169" i="1"/>
  <c r="DF169" i="1" s="1"/>
  <c r="DD169" i="1"/>
  <c r="CX155" i="1"/>
  <c r="DF155" i="1" s="1"/>
  <c r="DD155" i="1"/>
  <c r="AS142" i="1"/>
  <c r="AY140" i="1"/>
  <c r="BC140" i="1" s="1"/>
  <c r="AS137" i="1"/>
  <c r="CX133" i="1"/>
  <c r="DF133" i="1" s="1"/>
  <c r="AS132" i="1"/>
  <c r="AW128" i="1"/>
  <c r="BA128" i="1" s="1"/>
  <c r="AY120" i="1"/>
  <c r="BC120" i="1" s="1"/>
  <c r="BA120" i="1"/>
  <c r="DA119" i="1"/>
  <c r="DE119" i="1" s="1"/>
  <c r="CX115" i="1"/>
  <c r="DF115" i="1" s="1"/>
  <c r="DD115" i="1"/>
  <c r="AW75" i="1"/>
  <c r="AY55" i="1"/>
  <c r="BC55" i="1" s="1"/>
  <c r="CZ54" i="1"/>
  <c r="DA54" i="1" s="1"/>
  <c r="DC54" i="1"/>
  <c r="AO54" i="1"/>
  <c r="AW54" i="1" s="1"/>
  <c r="BA54" i="1" s="1"/>
  <c r="CZ53" i="1"/>
  <c r="DA53" i="1" s="1"/>
  <c r="DE53" i="1" s="1"/>
  <c r="DC53" i="1"/>
  <c r="AO53" i="1"/>
  <c r="DW46" i="1"/>
  <c r="DM45" i="1"/>
  <c r="DV45" i="1" s="1"/>
  <c r="DN45" i="1"/>
  <c r="DM44" i="1"/>
  <c r="DV44" i="1" s="1"/>
  <c r="DN44" i="1"/>
  <c r="CZ43" i="1"/>
  <c r="DA43" i="1" s="1"/>
  <c r="DE43" i="1" s="1"/>
  <c r="DC43" i="1"/>
  <c r="AO43" i="1"/>
  <c r="DE41" i="1"/>
  <c r="AY34" i="1"/>
  <c r="BC34" i="1" s="1"/>
  <c r="DM29" i="1"/>
  <c r="DV29" i="1" s="1"/>
  <c r="DN29" i="1"/>
  <c r="AY26" i="1"/>
  <c r="BC26" i="1" s="1"/>
  <c r="DM23" i="1"/>
  <c r="DV23" i="1" s="1"/>
  <c r="DN23" i="1"/>
  <c r="DW22" i="1"/>
  <c r="CX18" i="1"/>
  <c r="DF18" i="1" s="1"/>
  <c r="DD18" i="1"/>
  <c r="BJ18" i="1"/>
  <c r="BI18" i="1"/>
  <c r="BR18" i="1" s="1"/>
  <c r="DE15" i="1"/>
  <c r="DM12" i="1"/>
  <c r="DV12" i="1" s="1"/>
  <c r="DN12" i="1"/>
  <c r="DC4" i="1"/>
  <c r="DG4" i="1" s="1"/>
  <c r="DR4" i="1" s="1"/>
  <c r="AS240" i="1"/>
  <c r="CV232" i="1"/>
  <c r="DD232" i="1" s="1"/>
  <c r="DD231" i="1"/>
  <c r="CX231" i="1"/>
  <c r="DF231" i="1" s="1"/>
  <c r="AR226" i="1"/>
  <c r="AX200" i="1"/>
  <c r="CX185" i="1"/>
  <c r="DF185" i="1" s="1"/>
  <c r="DD185" i="1"/>
  <c r="CV179" i="1"/>
  <c r="DD179" i="1" s="1"/>
  <c r="AS177" i="1"/>
  <c r="AT172" i="1"/>
  <c r="BB172" i="1" s="1"/>
  <c r="BN172" i="1" s="1"/>
  <c r="AX157" i="1"/>
  <c r="CX141" i="1"/>
  <c r="DF141" i="1" s="1"/>
  <c r="DD129" i="1"/>
  <c r="CX129" i="1"/>
  <c r="DF129" i="1" s="1"/>
  <c r="DD117" i="1"/>
  <c r="CX117" i="1"/>
  <c r="DF117" i="1" s="1"/>
  <c r="AS115" i="1"/>
  <c r="AW103" i="1"/>
  <c r="CX95" i="1"/>
  <c r="DF95" i="1" s="1"/>
  <c r="DD95" i="1"/>
  <c r="DD83" i="1"/>
  <c r="CX83" i="1"/>
  <c r="DF83" i="1" s="1"/>
  <c r="DD71" i="1"/>
  <c r="CX71" i="1"/>
  <c r="DF71" i="1" s="1"/>
  <c r="CZ69" i="1"/>
  <c r="DA69" i="1" s="1"/>
  <c r="DE69" i="1" s="1"/>
  <c r="BJ52" i="1"/>
  <c r="BI52" i="1"/>
  <c r="BR52" i="1" s="1"/>
  <c r="DM47" i="1"/>
  <c r="DV47" i="1" s="1"/>
  <c r="DN47" i="1"/>
  <c r="DE46" i="1"/>
  <c r="CZ45" i="1"/>
  <c r="DA45" i="1" s="1"/>
  <c r="DE45" i="1" s="1"/>
  <c r="DC45" i="1"/>
  <c r="BS45" i="1"/>
  <c r="AO45" i="1"/>
  <c r="AY45" i="1" s="1"/>
  <c r="BC45" i="1" s="1"/>
  <c r="BS39" i="1"/>
  <c r="BJ37" i="1"/>
  <c r="BI37" i="1"/>
  <c r="BR37" i="1" s="1"/>
  <c r="CZ35" i="1"/>
  <c r="DA35" i="1" s="1"/>
  <c r="DE35" i="1" s="1"/>
  <c r="DC35" i="1"/>
  <c r="AO35" i="1"/>
  <c r="CV34" i="1"/>
  <c r="AZ30" i="1"/>
  <c r="AT30" i="1"/>
  <c r="BB30" i="1" s="1"/>
  <c r="BN30" i="1" s="1"/>
  <c r="CV29" i="1"/>
  <c r="CZ25" i="1"/>
  <c r="DA25" i="1" s="1"/>
  <c r="DE25" i="1" s="1"/>
  <c r="DH25" i="1" s="1"/>
  <c r="DC25" i="1"/>
  <c r="AO25" i="1"/>
  <c r="DM24" i="1"/>
  <c r="DV24" i="1" s="1"/>
  <c r="DN24" i="1"/>
  <c r="DE23" i="1"/>
  <c r="DE22" i="1"/>
  <c r="AW15" i="1"/>
  <c r="DM13" i="1"/>
  <c r="DV13" i="1" s="1"/>
  <c r="DN13" i="1"/>
  <c r="DD9" i="1"/>
  <c r="CX9" i="1"/>
  <c r="DF9" i="1" s="1"/>
  <c r="AW9" i="1"/>
  <c r="DM7" i="1"/>
  <c r="DV7" i="1" s="1"/>
  <c r="DN7" i="1"/>
  <c r="DE6" i="1"/>
  <c r="DD5" i="1"/>
  <c r="CX5" i="1"/>
  <c r="DF5" i="1" s="1"/>
  <c r="AY50" i="1"/>
  <c r="BC50" i="1" s="1"/>
  <c r="BA41" i="1"/>
  <c r="AY41" i="1"/>
  <c r="BC41" i="1" s="1"/>
  <c r="BN41" i="1" s="1"/>
  <c r="CW29" i="1"/>
  <c r="CV24" i="1"/>
  <c r="DD24" i="1" s="1"/>
  <c r="AX15" i="1"/>
  <c r="DD12" i="1"/>
  <c r="CX12" i="1"/>
  <c r="DF12" i="1" s="1"/>
  <c r="AX9" i="1"/>
  <c r="AR5" i="1"/>
  <c r="AZ5" i="1" s="1"/>
  <c r="DD54" i="1"/>
  <c r="CX54" i="1"/>
  <c r="DF54" i="1" s="1"/>
  <c r="CX51" i="1"/>
  <c r="DF51" i="1" s="1"/>
  <c r="DR51" i="1" s="1"/>
  <c r="AW49" i="1"/>
  <c r="BA49" i="1" s="1"/>
  <c r="DA42" i="1"/>
  <c r="DE42" i="1" s="1"/>
  <c r="AX38" i="1"/>
  <c r="DD33" i="1"/>
  <c r="CX33" i="1"/>
  <c r="DF33" i="1" s="1"/>
  <c r="BA5" i="1"/>
  <c r="AY5" i="1"/>
  <c r="BC5" i="1" s="1"/>
  <c r="DD43" i="1"/>
  <c r="CX43" i="1"/>
  <c r="DF43" i="1" s="1"/>
  <c r="AS36" i="1"/>
  <c r="CX13" i="1"/>
  <c r="DF13" i="1" s="1"/>
  <c r="DD13" i="1"/>
  <c r="AZ57" i="1"/>
  <c r="AT57" i="1"/>
  <c r="BB57" i="1" s="1"/>
  <c r="BN57" i="1" s="1"/>
  <c r="EP57" i="1" s="1"/>
  <c r="AW48" i="1"/>
  <c r="BA48" i="1" s="1"/>
  <c r="AX37" i="1"/>
  <c r="CX7" i="1"/>
  <c r="DF7" i="1" s="1"/>
  <c r="DD7" i="1"/>
  <c r="AX4" i="1"/>
  <c r="P67" i="9"/>
  <c r="O67" i="9"/>
  <c r="K67" i="9"/>
  <c r="L67" i="9" s="1"/>
  <c r="Z67" i="9"/>
  <c r="H60" i="9"/>
  <c r="K60" i="9" s="1"/>
  <c r="L60" i="9" s="1"/>
  <c r="P51" i="9"/>
  <c r="O51" i="9"/>
  <c r="K51" i="9"/>
  <c r="L51" i="9" s="1"/>
  <c r="Z51" i="9"/>
  <c r="H44" i="9"/>
  <c r="Z44" i="9" s="1"/>
  <c r="P35" i="9"/>
  <c r="O35" i="9"/>
  <c r="K35" i="9"/>
  <c r="L35" i="9" s="1"/>
  <c r="Z35" i="9"/>
  <c r="H28" i="9"/>
  <c r="P19" i="9"/>
  <c r="O19" i="9"/>
  <c r="K19" i="9"/>
  <c r="L19" i="9" s="1"/>
  <c r="Z19" i="9"/>
  <c r="H12" i="9"/>
  <c r="O12" i="9" s="1"/>
  <c r="P87" i="9"/>
  <c r="O87" i="9"/>
  <c r="K87" i="9"/>
  <c r="L87" i="9" s="1"/>
  <c r="Z87" i="9"/>
  <c r="P103" i="9"/>
  <c r="O103" i="9"/>
  <c r="K103" i="9"/>
  <c r="L103" i="9" s="1"/>
  <c r="Z103" i="9"/>
  <c r="P119" i="9"/>
  <c r="O119" i="9"/>
  <c r="K119" i="9"/>
  <c r="L119" i="9" s="1"/>
  <c r="Z119" i="9"/>
  <c r="P135" i="9"/>
  <c r="O135" i="9"/>
  <c r="K135" i="9"/>
  <c r="L135" i="9" s="1"/>
  <c r="Z135" i="9"/>
  <c r="P151" i="9"/>
  <c r="O151" i="9"/>
  <c r="K151" i="9"/>
  <c r="L151" i="9" s="1"/>
  <c r="Z151" i="9"/>
  <c r="P167" i="9"/>
  <c r="O167" i="9"/>
  <c r="K167" i="9"/>
  <c r="L167" i="9" s="1"/>
  <c r="Z167" i="9"/>
  <c r="P183" i="9"/>
  <c r="O183" i="9"/>
  <c r="K183" i="9"/>
  <c r="L183" i="9" s="1"/>
  <c r="Z183" i="9"/>
  <c r="P199" i="9"/>
  <c r="O199" i="9"/>
  <c r="K199" i="9"/>
  <c r="L199" i="9" s="1"/>
  <c r="Z199" i="9"/>
  <c r="P215" i="9"/>
  <c r="O215" i="9"/>
  <c r="K215" i="9"/>
  <c r="L215" i="9" s="1"/>
  <c r="Z215" i="9"/>
  <c r="P231" i="9"/>
  <c r="O231" i="9"/>
  <c r="K231" i="9"/>
  <c r="L231" i="9" s="1"/>
  <c r="Z231" i="9"/>
  <c r="P247" i="9"/>
  <c r="O247" i="9"/>
  <c r="K247" i="9"/>
  <c r="L247" i="9" s="1"/>
  <c r="Z247" i="9"/>
  <c r="P263" i="9"/>
  <c r="O263" i="9"/>
  <c r="K263" i="9"/>
  <c r="L263" i="9" s="1"/>
  <c r="Z263" i="9"/>
  <c r="P279" i="9"/>
  <c r="O279" i="9"/>
  <c r="K279" i="9"/>
  <c r="L279" i="9" s="1"/>
  <c r="Z279" i="9"/>
  <c r="P295" i="9"/>
  <c r="O295" i="9"/>
  <c r="K295" i="9"/>
  <c r="L295" i="9" s="1"/>
  <c r="Z295" i="9"/>
  <c r="P311" i="9"/>
  <c r="O311" i="9"/>
  <c r="K311" i="9"/>
  <c r="L311" i="9" s="1"/>
  <c r="Z311" i="9"/>
  <c r="O84" i="9"/>
  <c r="K84" i="9"/>
  <c r="L84" i="9" s="1"/>
  <c r="Z84" i="9"/>
  <c r="P84" i="9"/>
  <c r="O100" i="9"/>
  <c r="K100" i="9"/>
  <c r="L100" i="9" s="1"/>
  <c r="Z100" i="9"/>
  <c r="P100" i="9"/>
  <c r="O116" i="9"/>
  <c r="K116" i="9"/>
  <c r="L116" i="9" s="1"/>
  <c r="Z116" i="9"/>
  <c r="P116" i="9"/>
  <c r="O132" i="9"/>
  <c r="K132" i="9"/>
  <c r="L132" i="9" s="1"/>
  <c r="Z132" i="9"/>
  <c r="P132" i="9"/>
  <c r="O148" i="9"/>
  <c r="K148" i="9"/>
  <c r="L148" i="9" s="1"/>
  <c r="Z148" i="9"/>
  <c r="P148" i="9"/>
  <c r="O164" i="9"/>
  <c r="K164" i="9"/>
  <c r="L164" i="9" s="1"/>
  <c r="Z164" i="9"/>
  <c r="P164" i="9"/>
  <c r="O180" i="9"/>
  <c r="K180" i="9"/>
  <c r="L180" i="9" s="1"/>
  <c r="Z180" i="9"/>
  <c r="P180" i="9"/>
  <c r="O196" i="9"/>
  <c r="K196" i="9"/>
  <c r="L196" i="9" s="1"/>
  <c r="Z196" i="9"/>
  <c r="P196" i="9"/>
  <c r="O212" i="9"/>
  <c r="K212" i="9"/>
  <c r="L212" i="9" s="1"/>
  <c r="Z212" i="9"/>
  <c r="P212" i="9"/>
  <c r="O228" i="9"/>
  <c r="K228" i="9"/>
  <c r="L228" i="9" s="1"/>
  <c r="Z228" i="9"/>
  <c r="P228" i="9"/>
  <c r="O244" i="9"/>
  <c r="K244" i="9"/>
  <c r="L244" i="9" s="1"/>
  <c r="Z244" i="9"/>
  <c r="P244" i="9"/>
  <c r="O260" i="9"/>
  <c r="K260" i="9"/>
  <c r="L260" i="9" s="1"/>
  <c r="Z260" i="9"/>
  <c r="P260" i="9"/>
  <c r="O276" i="9"/>
  <c r="K276" i="9"/>
  <c r="L276" i="9" s="1"/>
  <c r="Z276" i="9"/>
  <c r="P276" i="9"/>
  <c r="O292" i="9"/>
  <c r="K292" i="9"/>
  <c r="L292" i="9" s="1"/>
  <c r="Z292" i="9"/>
  <c r="P292" i="9"/>
  <c r="O308" i="9"/>
  <c r="K308" i="9"/>
  <c r="L308" i="9" s="1"/>
  <c r="Z308" i="9"/>
  <c r="P308" i="9"/>
  <c r="O326" i="9"/>
  <c r="K326" i="9"/>
  <c r="L326" i="9" s="1"/>
  <c r="P326" i="9"/>
  <c r="Z326" i="9"/>
  <c r="Z77" i="9"/>
  <c r="P77" i="9"/>
  <c r="O77" i="9"/>
  <c r="K77" i="9"/>
  <c r="L77" i="9" s="1"/>
  <c r="Z93" i="9"/>
  <c r="P93" i="9"/>
  <c r="O93" i="9"/>
  <c r="K93" i="9"/>
  <c r="L93" i="9" s="1"/>
  <c r="Z109" i="9"/>
  <c r="P109" i="9"/>
  <c r="O109" i="9"/>
  <c r="K109" i="9"/>
  <c r="L109" i="9" s="1"/>
  <c r="Z125" i="9"/>
  <c r="P125" i="9"/>
  <c r="O125" i="9"/>
  <c r="K125" i="9"/>
  <c r="L125" i="9" s="1"/>
  <c r="Z141" i="9"/>
  <c r="P141" i="9"/>
  <c r="O141" i="9"/>
  <c r="K141" i="9"/>
  <c r="L141" i="9" s="1"/>
  <c r="Z157" i="9"/>
  <c r="P157" i="9"/>
  <c r="O157" i="9"/>
  <c r="K157" i="9"/>
  <c r="L157" i="9" s="1"/>
  <c r="Z173" i="9"/>
  <c r="P173" i="9"/>
  <c r="O173" i="9"/>
  <c r="K173" i="9"/>
  <c r="L173" i="9" s="1"/>
  <c r="Z189" i="9"/>
  <c r="P189" i="9"/>
  <c r="O189" i="9"/>
  <c r="K189" i="9"/>
  <c r="L189" i="9" s="1"/>
  <c r="Z205" i="9"/>
  <c r="P205" i="9"/>
  <c r="O205" i="9"/>
  <c r="K205" i="9"/>
  <c r="L205" i="9" s="1"/>
  <c r="Z221" i="9"/>
  <c r="P221" i="9"/>
  <c r="O221" i="9"/>
  <c r="K221" i="9"/>
  <c r="L221" i="9" s="1"/>
  <c r="Z237" i="9"/>
  <c r="P237" i="9"/>
  <c r="O237" i="9"/>
  <c r="K237" i="9"/>
  <c r="L237" i="9" s="1"/>
  <c r="Z253" i="9"/>
  <c r="P253" i="9"/>
  <c r="O253" i="9"/>
  <c r="K253" i="9"/>
  <c r="L253" i="9" s="1"/>
  <c r="Z269" i="9"/>
  <c r="P269" i="9"/>
  <c r="O269" i="9"/>
  <c r="K269" i="9"/>
  <c r="L269" i="9" s="1"/>
  <c r="Z285" i="9"/>
  <c r="P285" i="9"/>
  <c r="O285" i="9"/>
  <c r="K285" i="9"/>
  <c r="L285" i="9" s="1"/>
  <c r="Z301" i="9"/>
  <c r="P301" i="9"/>
  <c r="O301" i="9"/>
  <c r="K301" i="9"/>
  <c r="L301" i="9" s="1"/>
  <c r="Z317" i="9"/>
  <c r="P317" i="9"/>
  <c r="O317" i="9"/>
  <c r="K317" i="9"/>
  <c r="L317" i="9" s="1"/>
  <c r="Z570" i="9"/>
  <c r="P570" i="9"/>
  <c r="O570" i="9"/>
  <c r="K570" i="9"/>
  <c r="L570" i="9" s="1"/>
  <c r="Z586" i="9"/>
  <c r="P586" i="9"/>
  <c r="O586" i="9"/>
  <c r="K586" i="9"/>
  <c r="L586" i="9" s="1"/>
  <c r="O346" i="9"/>
  <c r="K346" i="9"/>
  <c r="L346" i="9" s="1"/>
  <c r="P346" i="9"/>
  <c r="Z346" i="9"/>
  <c r="O362" i="9"/>
  <c r="K362" i="9"/>
  <c r="L362" i="9" s="1"/>
  <c r="P362" i="9"/>
  <c r="Z362" i="9"/>
  <c r="Z577" i="9"/>
  <c r="P577" i="9"/>
  <c r="O577" i="9"/>
  <c r="K577" i="9"/>
  <c r="L577" i="9" s="1"/>
  <c r="Z590" i="9"/>
  <c r="P590" i="9"/>
  <c r="O590" i="9"/>
  <c r="K590" i="9"/>
  <c r="L590" i="9" s="1"/>
  <c r="Z594" i="9"/>
  <c r="P594" i="9"/>
  <c r="O594" i="9"/>
  <c r="K594" i="9"/>
  <c r="L594" i="9" s="1"/>
  <c r="Z598" i="9"/>
  <c r="P598" i="9"/>
  <c r="O598" i="9"/>
  <c r="K598" i="9"/>
  <c r="L598" i="9" s="1"/>
  <c r="Z602" i="9"/>
  <c r="P602" i="9"/>
  <c r="O602" i="9"/>
  <c r="K602" i="9"/>
  <c r="L602" i="9" s="1"/>
  <c r="Z606" i="9"/>
  <c r="P606" i="9"/>
  <c r="O606" i="9"/>
  <c r="K606" i="9"/>
  <c r="L606" i="9" s="1"/>
  <c r="Z610" i="9"/>
  <c r="P610" i="9"/>
  <c r="O610" i="9"/>
  <c r="K610" i="9"/>
  <c r="L610" i="9" s="1"/>
  <c r="Z614" i="9"/>
  <c r="P614" i="9"/>
  <c r="O614" i="9"/>
  <c r="K614" i="9"/>
  <c r="L614" i="9" s="1"/>
  <c r="Z618" i="9"/>
  <c r="P618" i="9"/>
  <c r="O618" i="9"/>
  <c r="K618" i="9"/>
  <c r="L618" i="9" s="1"/>
  <c r="Z622" i="9"/>
  <c r="P622" i="9"/>
  <c r="O622" i="9"/>
  <c r="K622" i="9"/>
  <c r="L622" i="9" s="1"/>
  <c r="Z626" i="9"/>
  <c r="P626" i="9"/>
  <c r="O626" i="9"/>
  <c r="K626" i="9"/>
  <c r="L626" i="9" s="1"/>
  <c r="Z630" i="9"/>
  <c r="P630" i="9"/>
  <c r="O630" i="9"/>
  <c r="K630" i="9"/>
  <c r="L630" i="9" s="1"/>
  <c r="Z634" i="9"/>
  <c r="P634" i="9"/>
  <c r="O634" i="9"/>
  <c r="K634" i="9"/>
  <c r="L634" i="9" s="1"/>
  <c r="Z638" i="9"/>
  <c r="P638" i="9"/>
  <c r="O638" i="9"/>
  <c r="K638" i="9"/>
  <c r="L638" i="9" s="1"/>
  <c r="Z642" i="9"/>
  <c r="P642" i="9"/>
  <c r="O642" i="9"/>
  <c r="K642" i="9"/>
  <c r="L642" i="9" s="1"/>
  <c r="Z646" i="9"/>
  <c r="P646" i="9"/>
  <c r="O646" i="9"/>
  <c r="K646" i="9"/>
  <c r="L646" i="9" s="1"/>
  <c r="Z650" i="9"/>
  <c r="P650" i="9"/>
  <c r="O650" i="9"/>
  <c r="K650" i="9"/>
  <c r="L650" i="9" s="1"/>
  <c r="Z654" i="9"/>
  <c r="P654" i="9"/>
  <c r="O654" i="9"/>
  <c r="K654" i="9"/>
  <c r="L654" i="9" s="1"/>
  <c r="Z658" i="9"/>
  <c r="P658" i="9"/>
  <c r="O658" i="9"/>
  <c r="K658" i="9"/>
  <c r="L658" i="9" s="1"/>
  <c r="Z662" i="9"/>
  <c r="P662" i="9"/>
  <c r="O662" i="9"/>
  <c r="K662" i="9"/>
  <c r="L662" i="9" s="1"/>
  <c r="Z666" i="9"/>
  <c r="P666" i="9"/>
  <c r="O666" i="9"/>
  <c r="K666" i="9"/>
  <c r="L666" i="9" s="1"/>
  <c r="Z670" i="9"/>
  <c r="P670" i="9"/>
  <c r="O670" i="9"/>
  <c r="K670" i="9"/>
  <c r="L670" i="9" s="1"/>
  <c r="Z674" i="9"/>
  <c r="P674" i="9"/>
  <c r="O674" i="9"/>
  <c r="K674" i="9"/>
  <c r="L674" i="9" s="1"/>
  <c r="Z678" i="9"/>
  <c r="P678" i="9"/>
  <c r="O678" i="9"/>
  <c r="K678" i="9"/>
  <c r="L678" i="9" s="1"/>
  <c r="Z682" i="9"/>
  <c r="P682" i="9"/>
  <c r="O682" i="9"/>
  <c r="K682" i="9"/>
  <c r="L682" i="9" s="1"/>
  <c r="Z686" i="9"/>
  <c r="P686" i="9"/>
  <c r="O686" i="9"/>
  <c r="K686" i="9"/>
  <c r="L686" i="9" s="1"/>
  <c r="Z690" i="9"/>
  <c r="P690" i="9"/>
  <c r="O690" i="9"/>
  <c r="K690" i="9"/>
  <c r="L690" i="9" s="1"/>
  <c r="Z694" i="9"/>
  <c r="P694" i="9"/>
  <c r="O694" i="9"/>
  <c r="K694" i="9"/>
  <c r="L694" i="9" s="1"/>
  <c r="Z698" i="9"/>
  <c r="P698" i="9"/>
  <c r="O698" i="9"/>
  <c r="K698" i="9"/>
  <c r="L698" i="9" s="1"/>
  <c r="Z702" i="9"/>
  <c r="P702" i="9"/>
  <c r="O702" i="9"/>
  <c r="K702" i="9"/>
  <c r="L702" i="9" s="1"/>
  <c r="Z706" i="9"/>
  <c r="P706" i="9"/>
  <c r="O706" i="9"/>
  <c r="K706" i="9"/>
  <c r="L706" i="9" s="1"/>
  <c r="Z710" i="9"/>
  <c r="P710" i="9"/>
  <c r="O710" i="9"/>
  <c r="K710" i="9"/>
  <c r="L710" i="9" s="1"/>
  <c r="Z714" i="9"/>
  <c r="P714" i="9"/>
  <c r="O714" i="9"/>
  <c r="K714" i="9"/>
  <c r="L714" i="9" s="1"/>
  <c r="Z718" i="9"/>
  <c r="P718" i="9"/>
  <c r="O718" i="9"/>
  <c r="K718" i="9"/>
  <c r="L718" i="9" s="1"/>
  <c r="Z722" i="9"/>
  <c r="P722" i="9"/>
  <c r="O722" i="9"/>
  <c r="K722" i="9"/>
  <c r="L722" i="9" s="1"/>
  <c r="Z726" i="9"/>
  <c r="P726" i="9"/>
  <c r="O726" i="9"/>
  <c r="K726" i="9"/>
  <c r="L726" i="9" s="1"/>
  <c r="P747" i="9"/>
  <c r="O747" i="9"/>
  <c r="K747" i="9"/>
  <c r="L747" i="9" s="1"/>
  <c r="M747" i="9" s="1"/>
  <c r="P756" i="9"/>
  <c r="O756" i="9"/>
  <c r="K756" i="9"/>
  <c r="L756" i="9" s="1"/>
  <c r="M756" i="9" s="1"/>
  <c r="P764" i="9"/>
  <c r="O764" i="9"/>
  <c r="K764" i="9"/>
  <c r="L764" i="9" s="1"/>
  <c r="M764" i="9" s="1"/>
  <c r="P772" i="9"/>
  <c r="O772" i="9"/>
  <c r="K772" i="9"/>
  <c r="L772" i="9" s="1"/>
  <c r="M772" i="9" s="1"/>
  <c r="P780" i="9"/>
  <c r="O780" i="9"/>
  <c r="K780" i="9"/>
  <c r="L780" i="9" s="1"/>
  <c r="M780" i="9" s="1"/>
  <c r="P788" i="9"/>
  <c r="O788" i="9"/>
  <c r="K788" i="9"/>
  <c r="L788" i="9" s="1"/>
  <c r="M788" i="9" s="1"/>
  <c r="P796" i="9"/>
  <c r="O796" i="9"/>
  <c r="K796" i="9"/>
  <c r="L796" i="9" s="1"/>
  <c r="M796" i="9" s="1"/>
  <c r="P805" i="9"/>
  <c r="O805" i="9"/>
  <c r="K805" i="9"/>
  <c r="L805" i="9" s="1"/>
  <c r="M805" i="9" s="1"/>
  <c r="P813" i="9"/>
  <c r="O813" i="9"/>
  <c r="K813" i="9"/>
  <c r="L813" i="9" s="1"/>
  <c r="M813" i="9" s="1"/>
  <c r="P821" i="9"/>
  <c r="O821" i="9"/>
  <c r="K821" i="9"/>
  <c r="L821" i="9" s="1"/>
  <c r="M821" i="9" s="1"/>
  <c r="P829" i="9"/>
  <c r="O829" i="9"/>
  <c r="K829" i="9"/>
  <c r="L829" i="9" s="1"/>
  <c r="M829" i="9" s="1"/>
  <c r="P837" i="9"/>
  <c r="O837" i="9"/>
  <c r="K837" i="9"/>
  <c r="L837" i="9" s="1"/>
  <c r="M837" i="9" s="1"/>
  <c r="P845" i="9"/>
  <c r="O845" i="9"/>
  <c r="K845" i="9"/>
  <c r="L845" i="9" s="1"/>
  <c r="M845" i="9" s="1"/>
  <c r="P853" i="9"/>
  <c r="O853" i="9"/>
  <c r="K853" i="9"/>
  <c r="L853" i="9" s="1"/>
  <c r="M853" i="9" s="1"/>
  <c r="P861" i="9"/>
  <c r="O861" i="9"/>
  <c r="K861" i="9"/>
  <c r="L861" i="9" s="1"/>
  <c r="M861" i="9" s="1"/>
  <c r="P869" i="9"/>
  <c r="O869" i="9"/>
  <c r="K869" i="9"/>
  <c r="L869" i="9" s="1"/>
  <c r="M869" i="9" s="1"/>
  <c r="P877" i="9"/>
  <c r="O877" i="9"/>
  <c r="K877" i="9"/>
  <c r="L877" i="9" s="1"/>
  <c r="M877" i="9" s="1"/>
  <c r="P885" i="9"/>
  <c r="O885" i="9"/>
  <c r="K885" i="9"/>
  <c r="L885" i="9" s="1"/>
  <c r="M885" i="9" s="1"/>
  <c r="P893" i="9"/>
  <c r="O893" i="9"/>
  <c r="K893" i="9"/>
  <c r="L893" i="9" s="1"/>
  <c r="M893" i="9" s="1"/>
  <c r="P901" i="9"/>
  <c r="O901" i="9"/>
  <c r="K901" i="9"/>
  <c r="L901" i="9" s="1"/>
  <c r="M901" i="9" s="1"/>
  <c r="P909" i="9"/>
  <c r="O909" i="9"/>
  <c r="K909" i="9"/>
  <c r="L909" i="9" s="1"/>
  <c r="M909" i="9" s="1"/>
  <c r="O917" i="9"/>
  <c r="K917" i="9"/>
  <c r="L917" i="9" s="1"/>
  <c r="M917" i="9" s="1"/>
  <c r="P917" i="9"/>
  <c r="O925" i="9"/>
  <c r="K925" i="9"/>
  <c r="L925" i="9" s="1"/>
  <c r="M925" i="9" s="1"/>
  <c r="P925" i="9"/>
  <c r="O933" i="9"/>
  <c r="K933" i="9"/>
  <c r="L933" i="9" s="1"/>
  <c r="M933" i="9" s="1"/>
  <c r="P933" i="9"/>
  <c r="O941" i="9"/>
  <c r="K941" i="9"/>
  <c r="L941" i="9" s="1"/>
  <c r="M941" i="9" s="1"/>
  <c r="P941" i="9"/>
  <c r="O949" i="9"/>
  <c r="K949" i="9"/>
  <c r="L949" i="9" s="1"/>
  <c r="M949" i="9" s="1"/>
  <c r="P949" i="9"/>
  <c r="O957" i="9"/>
  <c r="K957" i="9"/>
  <c r="L957" i="9" s="1"/>
  <c r="M957" i="9" s="1"/>
  <c r="P957" i="9"/>
  <c r="O965" i="9"/>
  <c r="K965" i="9"/>
  <c r="L965" i="9" s="1"/>
  <c r="M965" i="9" s="1"/>
  <c r="P965" i="9"/>
  <c r="O973" i="9"/>
  <c r="K973" i="9"/>
  <c r="L973" i="9" s="1"/>
  <c r="M973" i="9" s="1"/>
  <c r="P973" i="9"/>
  <c r="O981" i="9"/>
  <c r="K981" i="9"/>
  <c r="L981" i="9" s="1"/>
  <c r="M981" i="9" s="1"/>
  <c r="P981" i="9"/>
  <c r="O989" i="9"/>
  <c r="K989" i="9"/>
  <c r="L989" i="9" s="1"/>
  <c r="M989" i="9" s="1"/>
  <c r="P989" i="9"/>
  <c r="O997" i="9"/>
  <c r="K997" i="9"/>
  <c r="L997" i="9" s="1"/>
  <c r="M997" i="9" s="1"/>
  <c r="P997" i="9"/>
  <c r="O1005" i="9"/>
  <c r="K1005" i="9"/>
  <c r="L1005" i="9" s="1"/>
  <c r="M1005" i="9" s="1"/>
  <c r="P1005" i="9"/>
  <c r="O1013" i="9"/>
  <c r="K1013" i="9"/>
  <c r="L1013" i="9" s="1"/>
  <c r="M1013" i="9" s="1"/>
  <c r="P1013" i="9"/>
  <c r="O1021" i="9"/>
  <c r="K1021" i="9"/>
  <c r="L1021" i="9" s="1"/>
  <c r="M1021" i="9" s="1"/>
  <c r="P1021" i="9"/>
  <c r="O1029" i="9"/>
  <c r="K1029" i="9"/>
  <c r="L1029" i="9" s="1"/>
  <c r="M1029" i="9" s="1"/>
  <c r="P1029" i="9"/>
  <c r="O1037" i="9"/>
  <c r="K1037" i="9"/>
  <c r="L1037" i="9" s="1"/>
  <c r="M1037" i="9" s="1"/>
  <c r="P1037" i="9"/>
  <c r="O1045" i="9"/>
  <c r="K1045" i="9"/>
  <c r="L1045" i="9" s="1"/>
  <c r="M1045" i="9" s="1"/>
  <c r="P1045" i="9"/>
  <c r="O1053" i="9"/>
  <c r="K1053" i="9"/>
  <c r="L1053" i="9" s="1"/>
  <c r="M1053" i="9" s="1"/>
  <c r="P1053" i="9"/>
  <c r="O1061" i="9"/>
  <c r="K1061" i="9"/>
  <c r="L1061" i="9" s="1"/>
  <c r="M1061" i="9" s="1"/>
  <c r="P1061" i="9"/>
  <c r="O1069" i="9"/>
  <c r="K1069" i="9"/>
  <c r="L1069" i="9" s="1"/>
  <c r="M1069" i="9" s="1"/>
  <c r="P1069" i="9"/>
  <c r="O1077" i="9"/>
  <c r="K1077" i="9"/>
  <c r="L1077" i="9" s="1"/>
  <c r="M1077" i="9" s="1"/>
  <c r="P1077" i="9"/>
  <c r="P914" i="9"/>
  <c r="O914" i="9"/>
  <c r="K914" i="9"/>
  <c r="L914" i="9" s="1"/>
  <c r="M914" i="9" s="1"/>
  <c r="P922" i="9"/>
  <c r="O922" i="9"/>
  <c r="K922" i="9"/>
  <c r="L922" i="9" s="1"/>
  <c r="M922" i="9" s="1"/>
  <c r="P930" i="9"/>
  <c r="O930" i="9"/>
  <c r="K930" i="9"/>
  <c r="L930" i="9" s="1"/>
  <c r="M930" i="9" s="1"/>
  <c r="P938" i="9"/>
  <c r="O938" i="9"/>
  <c r="K938" i="9"/>
  <c r="L938" i="9" s="1"/>
  <c r="M938" i="9" s="1"/>
  <c r="P946" i="9"/>
  <c r="O946" i="9"/>
  <c r="K946" i="9"/>
  <c r="L946" i="9" s="1"/>
  <c r="M946" i="9" s="1"/>
  <c r="P954" i="9"/>
  <c r="O954" i="9"/>
  <c r="K954" i="9"/>
  <c r="L954" i="9" s="1"/>
  <c r="M954" i="9" s="1"/>
  <c r="P962" i="9"/>
  <c r="O962" i="9"/>
  <c r="K962" i="9"/>
  <c r="L962" i="9" s="1"/>
  <c r="M962" i="9" s="1"/>
  <c r="P970" i="9"/>
  <c r="O970" i="9"/>
  <c r="K970" i="9"/>
  <c r="L970" i="9" s="1"/>
  <c r="M970" i="9" s="1"/>
  <c r="P978" i="9"/>
  <c r="O978" i="9"/>
  <c r="K978" i="9"/>
  <c r="L978" i="9" s="1"/>
  <c r="M978" i="9" s="1"/>
  <c r="P986" i="9"/>
  <c r="O986" i="9"/>
  <c r="K986" i="9"/>
  <c r="L986" i="9" s="1"/>
  <c r="M986" i="9" s="1"/>
  <c r="P994" i="9"/>
  <c r="O994" i="9"/>
  <c r="K994" i="9"/>
  <c r="L994" i="9" s="1"/>
  <c r="M994" i="9" s="1"/>
  <c r="P1002" i="9"/>
  <c r="O1002" i="9"/>
  <c r="K1002" i="9"/>
  <c r="L1002" i="9" s="1"/>
  <c r="M1002" i="9" s="1"/>
  <c r="P1010" i="9"/>
  <c r="O1010" i="9"/>
  <c r="K1010" i="9"/>
  <c r="L1010" i="9" s="1"/>
  <c r="M1010" i="9" s="1"/>
  <c r="P1018" i="9"/>
  <c r="O1018" i="9"/>
  <c r="K1018" i="9"/>
  <c r="L1018" i="9" s="1"/>
  <c r="M1018" i="9" s="1"/>
  <c r="P1026" i="9"/>
  <c r="O1026" i="9"/>
  <c r="K1026" i="9"/>
  <c r="L1026" i="9" s="1"/>
  <c r="M1026" i="9" s="1"/>
  <c r="P1034" i="9"/>
  <c r="O1034" i="9"/>
  <c r="K1034" i="9"/>
  <c r="L1034" i="9" s="1"/>
  <c r="M1034" i="9" s="1"/>
  <c r="P1042" i="9"/>
  <c r="O1042" i="9"/>
  <c r="K1042" i="9"/>
  <c r="L1042" i="9" s="1"/>
  <c r="M1042" i="9" s="1"/>
  <c r="P1050" i="9"/>
  <c r="O1050" i="9"/>
  <c r="K1050" i="9"/>
  <c r="L1050" i="9" s="1"/>
  <c r="M1050" i="9" s="1"/>
  <c r="P1058" i="9"/>
  <c r="O1058" i="9"/>
  <c r="K1058" i="9"/>
  <c r="L1058" i="9" s="1"/>
  <c r="M1058" i="9" s="1"/>
  <c r="P1066" i="9"/>
  <c r="O1066" i="9"/>
  <c r="K1066" i="9"/>
  <c r="L1066" i="9" s="1"/>
  <c r="M1066" i="9" s="1"/>
  <c r="P1074" i="9"/>
  <c r="O1074" i="9"/>
  <c r="K1074" i="9"/>
  <c r="L1074" i="9" s="1"/>
  <c r="M1074" i="9" s="1"/>
  <c r="P1087" i="9"/>
  <c r="O1087" i="9"/>
  <c r="K1087" i="9"/>
  <c r="L1087" i="9" s="1"/>
  <c r="M1087" i="9" s="1"/>
  <c r="P1095" i="9"/>
  <c r="O1095" i="9"/>
  <c r="K1095" i="9"/>
  <c r="L1095" i="9" s="1"/>
  <c r="M1095" i="9" s="1"/>
  <c r="P1103" i="9"/>
  <c r="O1103" i="9"/>
  <c r="K1103" i="9"/>
  <c r="L1103" i="9" s="1"/>
  <c r="M1103" i="9" s="1"/>
  <c r="P1121" i="9"/>
  <c r="O1121" i="9"/>
  <c r="K1121" i="9"/>
  <c r="L1121" i="9" s="1"/>
  <c r="M1121" i="9" s="1"/>
  <c r="P1137" i="9"/>
  <c r="O1137" i="9"/>
  <c r="K1137" i="9"/>
  <c r="L1137" i="9" s="1"/>
  <c r="M1137" i="9" s="1"/>
  <c r="P1153" i="9"/>
  <c r="O1153" i="9"/>
  <c r="K1153" i="9"/>
  <c r="L1153" i="9" s="1"/>
  <c r="M1153" i="9" s="1"/>
  <c r="P1169" i="9"/>
  <c r="O1169" i="9"/>
  <c r="K1169" i="9"/>
  <c r="L1169" i="9" s="1"/>
  <c r="M1169" i="9" s="1"/>
  <c r="P1185" i="9"/>
  <c r="O1185" i="9"/>
  <c r="K1185" i="9"/>
  <c r="L1185" i="9" s="1"/>
  <c r="M1185" i="9" s="1"/>
  <c r="P1201" i="9"/>
  <c r="O1201" i="9"/>
  <c r="K1201" i="9"/>
  <c r="L1201" i="9" s="1"/>
  <c r="M1201" i="9" s="1"/>
  <c r="P1217" i="9"/>
  <c r="O1217" i="9"/>
  <c r="K1217" i="9"/>
  <c r="L1217" i="9" s="1"/>
  <c r="M1217" i="9" s="1"/>
  <c r="P1233" i="9"/>
  <c r="O1233" i="9"/>
  <c r="K1233" i="9"/>
  <c r="L1233" i="9" s="1"/>
  <c r="M1233" i="9" s="1"/>
  <c r="P1249" i="9"/>
  <c r="O1249" i="9"/>
  <c r="K1249" i="9"/>
  <c r="L1249" i="9" s="1"/>
  <c r="M1249" i="9" s="1"/>
  <c r="P1265" i="9"/>
  <c r="O1265" i="9"/>
  <c r="K1265" i="9"/>
  <c r="L1265" i="9" s="1"/>
  <c r="M1265" i="9" s="1"/>
  <c r="O1280" i="9"/>
  <c r="K1280" i="9"/>
  <c r="L1280" i="9" s="1"/>
  <c r="M1280" i="9" s="1"/>
  <c r="P1280" i="9"/>
  <c r="O1296" i="9"/>
  <c r="K1296" i="9"/>
  <c r="L1296" i="9" s="1"/>
  <c r="M1296" i="9" s="1"/>
  <c r="P1296" i="9"/>
  <c r="O1312" i="9"/>
  <c r="K1312" i="9"/>
  <c r="L1312" i="9" s="1"/>
  <c r="M1312" i="9" s="1"/>
  <c r="P1312" i="9"/>
  <c r="O1328" i="9"/>
  <c r="K1328" i="9"/>
  <c r="L1328" i="9" s="1"/>
  <c r="M1328" i="9" s="1"/>
  <c r="P1328" i="9"/>
  <c r="O1344" i="9"/>
  <c r="K1344" i="9"/>
  <c r="L1344" i="9" s="1"/>
  <c r="M1344" i="9" s="1"/>
  <c r="P1344" i="9"/>
  <c r="O1360" i="9"/>
  <c r="K1360" i="9"/>
  <c r="L1360" i="9" s="1"/>
  <c r="M1360" i="9" s="1"/>
  <c r="P1360" i="9"/>
  <c r="P1281" i="9"/>
  <c r="O1281" i="9"/>
  <c r="K1281" i="9"/>
  <c r="L1281" i="9" s="1"/>
  <c r="M1281" i="9" s="1"/>
  <c r="P1297" i="9"/>
  <c r="O1297" i="9"/>
  <c r="K1297" i="9"/>
  <c r="L1297" i="9" s="1"/>
  <c r="M1297" i="9" s="1"/>
  <c r="P1313" i="9"/>
  <c r="O1313" i="9"/>
  <c r="K1313" i="9"/>
  <c r="L1313" i="9" s="1"/>
  <c r="M1313" i="9" s="1"/>
  <c r="P1329" i="9"/>
  <c r="O1329" i="9"/>
  <c r="K1329" i="9"/>
  <c r="L1329" i="9" s="1"/>
  <c r="M1329" i="9" s="1"/>
  <c r="P1345" i="9"/>
  <c r="O1345" i="9"/>
  <c r="K1345" i="9"/>
  <c r="L1345" i="9" s="1"/>
  <c r="M1345" i="9" s="1"/>
  <c r="P1361" i="9"/>
  <c r="O1361" i="9"/>
  <c r="K1361" i="9"/>
  <c r="L1361" i="9" s="1"/>
  <c r="M1361" i="9" s="1"/>
  <c r="P1278" i="9"/>
  <c r="O1278" i="9"/>
  <c r="K1278" i="9"/>
  <c r="L1278" i="9" s="1"/>
  <c r="M1278" i="9" s="1"/>
  <c r="P1294" i="9"/>
  <c r="O1294" i="9"/>
  <c r="K1294" i="9"/>
  <c r="L1294" i="9" s="1"/>
  <c r="M1294" i="9" s="1"/>
  <c r="P1310" i="9"/>
  <c r="O1310" i="9"/>
  <c r="K1310" i="9"/>
  <c r="L1310" i="9" s="1"/>
  <c r="M1310" i="9" s="1"/>
  <c r="P1326" i="9"/>
  <c r="O1326" i="9"/>
  <c r="K1326" i="9"/>
  <c r="L1326" i="9" s="1"/>
  <c r="M1326" i="9" s="1"/>
  <c r="P1342" i="9"/>
  <c r="O1342" i="9"/>
  <c r="K1342" i="9"/>
  <c r="L1342" i="9" s="1"/>
  <c r="M1342" i="9" s="1"/>
  <c r="P1358" i="9"/>
  <c r="O1358" i="9"/>
  <c r="K1358" i="9"/>
  <c r="L1358" i="9" s="1"/>
  <c r="M1358" i="9" s="1"/>
  <c r="P1374" i="9"/>
  <c r="O1374" i="9"/>
  <c r="K1374" i="9"/>
  <c r="L1374" i="9" s="1"/>
  <c r="M1374" i="9" s="1"/>
  <c r="O1389" i="9"/>
  <c r="K1389" i="9"/>
  <c r="L1389" i="9" s="1"/>
  <c r="M1389" i="9" s="1"/>
  <c r="P1389" i="9"/>
  <c r="O1405" i="9"/>
  <c r="K1405" i="9"/>
  <c r="L1405" i="9" s="1"/>
  <c r="M1405" i="9" s="1"/>
  <c r="P1405" i="9"/>
  <c r="O1421" i="9"/>
  <c r="K1421" i="9"/>
  <c r="L1421" i="9" s="1"/>
  <c r="M1421" i="9" s="1"/>
  <c r="P1421" i="9"/>
  <c r="O1437" i="9"/>
  <c r="K1437" i="9"/>
  <c r="L1437" i="9" s="1"/>
  <c r="M1437" i="9" s="1"/>
  <c r="P1437" i="9"/>
  <c r="O1453" i="9"/>
  <c r="K1453" i="9"/>
  <c r="L1453" i="9" s="1"/>
  <c r="M1453" i="9" s="1"/>
  <c r="P1453" i="9"/>
  <c r="O1469" i="9"/>
  <c r="K1469" i="9"/>
  <c r="L1469" i="9" s="1"/>
  <c r="M1469" i="9" s="1"/>
  <c r="P1469" i="9"/>
  <c r="P1390" i="9"/>
  <c r="O1390" i="9"/>
  <c r="K1390" i="9"/>
  <c r="L1390" i="9" s="1"/>
  <c r="M1390" i="9" s="1"/>
  <c r="P1406" i="9"/>
  <c r="O1406" i="9"/>
  <c r="K1406" i="9"/>
  <c r="L1406" i="9" s="1"/>
  <c r="M1406" i="9" s="1"/>
  <c r="P1422" i="9"/>
  <c r="O1422" i="9"/>
  <c r="K1422" i="9"/>
  <c r="L1422" i="9" s="1"/>
  <c r="M1422" i="9" s="1"/>
  <c r="P1438" i="9"/>
  <c r="O1438" i="9"/>
  <c r="K1438" i="9"/>
  <c r="L1438" i="9" s="1"/>
  <c r="M1438" i="9" s="1"/>
  <c r="P1454" i="9"/>
  <c r="O1454" i="9"/>
  <c r="K1454" i="9"/>
  <c r="L1454" i="9" s="1"/>
  <c r="M1454" i="9" s="1"/>
  <c r="P1470" i="9"/>
  <c r="O1470" i="9"/>
  <c r="K1470" i="9"/>
  <c r="L1470" i="9" s="1"/>
  <c r="M1470" i="9" s="1"/>
  <c r="P1387" i="9"/>
  <c r="O1387" i="9"/>
  <c r="K1387" i="9"/>
  <c r="L1387" i="9" s="1"/>
  <c r="M1387" i="9" s="1"/>
  <c r="P1403" i="9"/>
  <c r="O1403" i="9"/>
  <c r="K1403" i="9"/>
  <c r="L1403" i="9" s="1"/>
  <c r="M1403" i="9" s="1"/>
  <c r="P1419" i="9"/>
  <c r="O1419" i="9"/>
  <c r="K1419" i="9"/>
  <c r="L1419" i="9" s="1"/>
  <c r="M1419" i="9" s="1"/>
  <c r="P1435" i="9"/>
  <c r="O1435" i="9"/>
  <c r="K1435" i="9"/>
  <c r="L1435" i="9" s="1"/>
  <c r="M1435" i="9" s="1"/>
  <c r="P1451" i="9"/>
  <c r="O1451" i="9"/>
  <c r="K1451" i="9"/>
  <c r="L1451" i="9" s="1"/>
  <c r="M1451" i="9" s="1"/>
  <c r="P1467" i="9"/>
  <c r="O1467" i="9"/>
  <c r="K1467" i="9"/>
  <c r="L1467" i="9" s="1"/>
  <c r="M1467" i="9" s="1"/>
  <c r="H88" i="9"/>
  <c r="O88" i="9" s="1"/>
  <c r="H104" i="9"/>
  <c r="O104" i="9" s="1"/>
  <c r="H120" i="9"/>
  <c r="O120" i="9" s="1"/>
  <c r="H136" i="9"/>
  <c r="O136" i="9" s="1"/>
  <c r="H152" i="9"/>
  <c r="O152" i="9" s="1"/>
  <c r="H168" i="9"/>
  <c r="O168" i="9" s="1"/>
  <c r="H184" i="9"/>
  <c r="O184" i="9" s="1"/>
  <c r="H200" i="9"/>
  <c r="O200" i="9" s="1"/>
  <c r="H216" i="9"/>
  <c r="O216" i="9" s="1"/>
  <c r="H232" i="9"/>
  <c r="O232" i="9" s="1"/>
  <c r="H248" i="9"/>
  <c r="O248" i="9" s="1"/>
  <c r="H264" i="9"/>
  <c r="O264" i="9" s="1"/>
  <c r="H280" i="9"/>
  <c r="O280" i="9" s="1"/>
  <c r="H296" i="9"/>
  <c r="O296" i="9" s="1"/>
  <c r="H312" i="9"/>
  <c r="O312" i="9" s="1"/>
  <c r="H344" i="9"/>
  <c r="O344" i="9" s="1"/>
  <c r="H85" i="9"/>
  <c r="Z85" i="9" s="1"/>
  <c r="H101" i="9"/>
  <c r="H117" i="9"/>
  <c r="Z117" i="9" s="1"/>
  <c r="H133" i="9"/>
  <c r="H149" i="9"/>
  <c r="Z149" i="9" s="1"/>
  <c r="H165" i="9"/>
  <c r="H181" i="9"/>
  <c r="Z181" i="9" s="1"/>
  <c r="H197" i="9"/>
  <c r="H213" i="9"/>
  <c r="Z213" i="9" s="1"/>
  <c r="H229" i="9"/>
  <c r="H245" i="9"/>
  <c r="Z245" i="9" s="1"/>
  <c r="H261" i="9"/>
  <c r="H277" i="9"/>
  <c r="Z277" i="9" s="1"/>
  <c r="H293" i="9"/>
  <c r="H309" i="9"/>
  <c r="Z309" i="9" s="1"/>
  <c r="H324" i="9"/>
  <c r="H78" i="9"/>
  <c r="P78" i="9" s="1"/>
  <c r="H94" i="9"/>
  <c r="P94" i="9" s="1"/>
  <c r="H110" i="9"/>
  <c r="P110" i="9" s="1"/>
  <c r="H126" i="9"/>
  <c r="P126" i="9" s="1"/>
  <c r="H142" i="9"/>
  <c r="P142" i="9" s="1"/>
  <c r="H158" i="9"/>
  <c r="P158" i="9" s="1"/>
  <c r="H174" i="9"/>
  <c r="P174" i="9" s="1"/>
  <c r="H190" i="9"/>
  <c r="P190" i="9" s="1"/>
  <c r="H206" i="9"/>
  <c r="P206" i="9" s="1"/>
  <c r="H222" i="9"/>
  <c r="P222" i="9" s="1"/>
  <c r="H238" i="9"/>
  <c r="P238" i="9" s="1"/>
  <c r="H254" i="9"/>
  <c r="P254" i="9" s="1"/>
  <c r="H270" i="9"/>
  <c r="P270" i="9" s="1"/>
  <c r="H286" i="9"/>
  <c r="P286" i="9" s="1"/>
  <c r="H302" i="9"/>
  <c r="P302" i="9" s="1"/>
  <c r="H318" i="9"/>
  <c r="P318" i="9" s="1"/>
  <c r="H352" i="9"/>
  <c r="Z352" i="9" s="1"/>
  <c r="H91" i="9"/>
  <c r="P91" i="9" s="1"/>
  <c r="H107" i="9"/>
  <c r="P107" i="9" s="1"/>
  <c r="H123" i="9"/>
  <c r="P123" i="9" s="1"/>
  <c r="H139" i="9"/>
  <c r="P139" i="9" s="1"/>
  <c r="H155" i="9"/>
  <c r="P155" i="9" s="1"/>
  <c r="H171" i="9"/>
  <c r="P171" i="9" s="1"/>
  <c r="H187" i="9"/>
  <c r="P187" i="9" s="1"/>
  <c r="H203" i="9"/>
  <c r="P203" i="9" s="1"/>
  <c r="H219" i="9"/>
  <c r="P219" i="9" s="1"/>
  <c r="H235" i="9"/>
  <c r="P235" i="9" s="1"/>
  <c r="H251" i="9"/>
  <c r="P251" i="9" s="1"/>
  <c r="H267" i="9"/>
  <c r="P267" i="9" s="1"/>
  <c r="H283" i="9"/>
  <c r="P283" i="9" s="1"/>
  <c r="H299" i="9"/>
  <c r="P299" i="9" s="1"/>
  <c r="H315" i="9"/>
  <c r="P315" i="9" s="1"/>
  <c r="H340" i="9"/>
  <c r="O340" i="9" s="1"/>
  <c r="H334" i="9"/>
  <c r="O334" i="9" s="1"/>
  <c r="H350" i="9"/>
  <c r="O350" i="9" s="1"/>
  <c r="H366" i="9"/>
  <c r="O366" i="9" s="1"/>
  <c r="H339" i="9"/>
  <c r="H355" i="9"/>
  <c r="Z355" i="9" s="1"/>
  <c r="H373" i="9"/>
  <c r="H377" i="9"/>
  <c r="O377" i="9" s="1"/>
  <c r="H381" i="9"/>
  <c r="H385" i="9"/>
  <c r="O385" i="9" s="1"/>
  <c r="H389" i="9"/>
  <c r="H393" i="9"/>
  <c r="O393" i="9" s="1"/>
  <c r="H397" i="9"/>
  <c r="H401" i="9"/>
  <c r="O401" i="9" s="1"/>
  <c r="H405" i="9"/>
  <c r="H409" i="9"/>
  <c r="O409" i="9" s="1"/>
  <c r="H413" i="9"/>
  <c r="H417" i="9"/>
  <c r="O417" i="9" s="1"/>
  <c r="H421" i="9"/>
  <c r="H425" i="9"/>
  <c r="O425" i="9" s="1"/>
  <c r="H429" i="9"/>
  <c r="H433" i="9"/>
  <c r="O433" i="9" s="1"/>
  <c r="H437" i="9"/>
  <c r="H441" i="9"/>
  <c r="O441" i="9" s="1"/>
  <c r="H445" i="9"/>
  <c r="H449" i="9"/>
  <c r="O449" i="9" s="1"/>
  <c r="H453" i="9"/>
  <c r="H457" i="9"/>
  <c r="O457" i="9" s="1"/>
  <c r="H461" i="9"/>
  <c r="H465" i="9"/>
  <c r="O465" i="9" s="1"/>
  <c r="H469" i="9"/>
  <c r="H473" i="9"/>
  <c r="O473" i="9" s="1"/>
  <c r="H477" i="9"/>
  <c r="H481" i="9"/>
  <c r="O481" i="9" s="1"/>
  <c r="H485" i="9"/>
  <c r="H489" i="9"/>
  <c r="O489" i="9" s="1"/>
  <c r="H493" i="9"/>
  <c r="H497" i="9"/>
  <c r="O497" i="9" s="1"/>
  <c r="H501" i="9"/>
  <c r="H505" i="9"/>
  <c r="O505" i="9" s="1"/>
  <c r="H509" i="9"/>
  <c r="H513" i="9"/>
  <c r="O513" i="9" s="1"/>
  <c r="H517" i="9"/>
  <c r="H521" i="9"/>
  <c r="O521" i="9" s="1"/>
  <c r="H525" i="9"/>
  <c r="H529" i="9"/>
  <c r="O529" i="9" s="1"/>
  <c r="H533" i="9"/>
  <c r="H537" i="9"/>
  <c r="O537" i="9" s="1"/>
  <c r="H541" i="9"/>
  <c r="H545" i="9"/>
  <c r="O545" i="9" s="1"/>
  <c r="H549" i="9"/>
  <c r="H553" i="9"/>
  <c r="O553" i="9" s="1"/>
  <c r="H557" i="9"/>
  <c r="H368" i="9"/>
  <c r="H329" i="9"/>
  <c r="H345" i="9"/>
  <c r="O345" i="9" s="1"/>
  <c r="H361" i="9"/>
  <c r="O361" i="9" s="1"/>
  <c r="H567" i="9"/>
  <c r="Z567" i="9" s="1"/>
  <c r="H571" i="9"/>
  <c r="Z571" i="9" s="1"/>
  <c r="H575" i="9"/>
  <c r="Z575" i="9" s="1"/>
  <c r="H579" i="9"/>
  <c r="O579" i="9" s="1"/>
  <c r="H583" i="9"/>
  <c r="H587" i="9"/>
  <c r="Z587" i="9" s="1"/>
  <c r="H591" i="9"/>
  <c r="Z591" i="9" s="1"/>
  <c r="H595" i="9"/>
  <c r="Z595" i="9" s="1"/>
  <c r="H599" i="9"/>
  <c r="Z599" i="9" s="1"/>
  <c r="H603" i="9"/>
  <c r="Z603" i="9" s="1"/>
  <c r="H607" i="9"/>
  <c r="Z607" i="9" s="1"/>
  <c r="H611" i="9"/>
  <c r="Z611" i="9" s="1"/>
  <c r="H615" i="9"/>
  <c r="Z615" i="9" s="1"/>
  <c r="H619" i="9"/>
  <c r="Z619" i="9" s="1"/>
  <c r="H623" i="9"/>
  <c r="Z623" i="9" s="1"/>
  <c r="H627" i="9"/>
  <c r="Z627" i="9" s="1"/>
  <c r="H631" i="9"/>
  <c r="Z631" i="9" s="1"/>
  <c r="H635" i="9"/>
  <c r="Z635" i="9" s="1"/>
  <c r="H639" i="9"/>
  <c r="Z639" i="9" s="1"/>
  <c r="H643" i="9"/>
  <c r="Z643" i="9" s="1"/>
  <c r="H647" i="9"/>
  <c r="Z647" i="9" s="1"/>
  <c r="H651" i="9"/>
  <c r="Z651" i="9" s="1"/>
  <c r="H655" i="9"/>
  <c r="Z655" i="9" s="1"/>
  <c r="H659" i="9"/>
  <c r="Z659" i="9" s="1"/>
  <c r="H663" i="9"/>
  <c r="Z663" i="9" s="1"/>
  <c r="H667" i="9"/>
  <c r="Z667" i="9" s="1"/>
  <c r="H671" i="9"/>
  <c r="Z671" i="9" s="1"/>
  <c r="H675" i="9"/>
  <c r="Z675" i="9" s="1"/>
  <c r="H679" i="9"/>
  <c r="Z679" i="9" s="1"/>
  <c r="H683" i="9"/>
  <c r="Z683" i="9" s="1"/>
  <c r="H687" i="9"/>
  <c r="Z687" i="9" s="1"/>
  <c r="H691" i="9"/>
  <c r="Z691" i="9" s="1"/>
  <c r="H695" i="9"/>
  <c r="Z695" i="9" s="1"/>
  <c r="H699" i="9"/>
  <c r="Z699" i="9" s="1"/>
  <c r="H703" i="9"/>
  <c r="Z703" i="9" s="1"/>
  <c r="H707" i="9"/>
  <c r="Z707" i="9" s="1"/>
  <c r="H711" i="9"/>
  <c r="Z711" i="9" s="1"/>
  <c r="H715" i="9"/>
  <c r="Z715" i="9" s="1"/>
  <c r="H719" i="9"/>
  <c r="Z719" i="9" s="1"/>
  <c r="H723" i="9"/>
  <c r="Z723" i="9" s="1"/>
  <c r="H727" i="9"/>
  <c r="Z727" i="9" s="1"/>
  <c r="H731" i="9"/>
  <c r="Z731" i="9" s="1"/>
  <c r="H746" i="9"/>
  <c r="H757" i="9"/>
  <c r="P757" i="9" s="1"/>
  <c r="H765" i="9"/>
  <c r="H773" i="9"/>
  <c r="O773" i="9" s="1"/>
  <c r="H781" i="9"/>
  <c r="H789" i="9"/>
  <c r="P789" i="9" s="1"/>
  <c r="H797" i="9"/>
  <c r="H804" i="9"/>
  <c r="O804" i="9" s="1"/>
  <c r="H812" i="9"/>
  <c r="H820" i="9"/>
  <c r="P820" i="9" s="1"/>
  <c r="H828" i="9"/>
  <c r="H836" i="9"/>
  <c r="O836" i="9" s="1"/>
  <c r="H844" i="9"/>
  <c r="H852" i="9"/>
  <c r="P852" i="9" s="1"/>
  <c r="H860" i="9"/>
  <c r="H868" i="9"/>
  <c r="O868" i="9" s="1"/>
  <c r="H876" i="9"/>
  <c r="H884" i="9"/>
  <c r="P884" i="9" s="1"/>
  <c r="H892" i="9"/>
  <c r="H900" i="9"/>
  <c r="O900" i="9" s="1"/>
  <c r="H908" i="9"/>
  <c r="H749" i="9"/>
  <c r="P749" i="9" s="1"/>
  <c r="H758" i="9"/>
  <c r="O758" i="9" s="1"/>
  <c r="H766" i="9"/>
  <c r="K766" i="9" s="1"/>
  <c r="L766" i="9" s="1"/>
  <c r="M766" i="9" s="1"/>
  <c r="H774" i="9"/>
  <c r="P774" i="9" s="1"/>
  <c r="H782" i="9"/>
  <c r="P782" i="9" s="1"/>
  <c r="H790" i="9"/>
  <c r="O790" i="9" s="1"/>
  <c r="H798" i="9"/>
  <c r="K798" i="9" s="1"/>
  <c r="L798" i="9" s="1"/>
  <c r="M798" i="9" s="1"/>
  <c r="H807" i="9"/>
  <c r="P807" i="9" s="1"/>
  <c r="H815" i="9"/>
  <c r="P815" i="9" s="1"/>
  <c r="H823" i="9"/>
  <c r="O823" i="9" s="1"/>
  <c r="H831" i="9"/>
  <c r="K831" i="9" s="1"/>
  <c r="L831" i="9" s="1"/>
  <c r="M831" i="9" s="1"/>
  <c r="H839" i="9"/>
  <c r="P839" i="9" s="1"/>
  <c r="H847" i="9"/>
  <c r="P847" i="9" s="1"/>
  <c r="H855" i="9"/>
  <c r="O855" i="9" s="1"/>
  <c r="H863" i="9"/>
  <c r="K863" i="9" s="1"/>
  <c r="L863" i="9" s="1"/>
  <c r="M863" i="9" s="1"/>
  <c r="H871" i="9"/>
  <c r="P871" i="9" s="1"/>
  <c r="H879" i="9"/>
  <c r="P879" i="9" s="1"/>
  <c r="H887" i="9"/>
  <c r="O887" i="9" s="1"/>
  <c r="H895" i="9"/>
  <c r="K895" i="9" s="1"/>
  <c r="L895" i="9" s="1"/>
  <c r="M895" i="9" s="1"/>
  <c r="H903" i="9"/>
  <c r="P903" i="9" s="1"/>
  <c r="H911" i="9"/>
  <c r="O911" i="9" s="1"/>
  <c r="H919" i="9"/>
  <c r="P919" i="9" s="1"/>
  <c r="H927" i="9"/>
  <c r="O927" i="9" s="1"/>
  <c r="H935" i="9"/>
  <c r="O935" i="9" s="1"/>
  <c r="H943" i="9"/>
  <c r="K943" i="9" s="1"/>
  <c r="L943" i="9" s="1"/>
  <c r="M943" i="9" s="1"/>
  <c r="H951" i="9"/>
  <c r="P951" i="9" s="1"/>
  <c r="H959" i="9"/>
  <c r="O959" i="9" s="1"/>
  <c r="H967" i="9"/>
  <c r="O967" i="9" s="1"/>
  <c r="H975" i="9"/>
  <c r="K975" i="9" s="1"/>
  <c r="L975" i="9" s="1"/>
  <c r="M975" i="9" s="1"/>
  <c r="H983" i="9"/>
  <c r="P983" i="9" s="1"/>
  <c r="H991" i="9"/>
  <c r="O991" i="9" s="1"/>
  <c r="H999" i="9"/>
  <c r="O999" i="9" s="1"/>
  <c r="H1007" i="9"/>
  <c r="K1007" i="9" s="1"/>
  <c r="L1007" i="9" s="1"/>
  <c r="M1007" i="9" s="1"/>
  <c r="H1015" i="9"/>
  <c r="P1015" i="9" s="1"/>
  <c r="H1023" i="9"/>
  <c r="O1023" i="9" s="1"/>
  <c r="H1031" i="9"/>
  <c r="O1031" i="9" s="1"/>
  <c r="H1039" i="9"/>
  <c r="K1039" i="9" s="1"/>
  <c r="L1039" i="9" s="1"/>
  <c r="M1039" i="9" s="1"/>
  <c r="H1047" i="9"/>
  <c r="P1047" i="9" s="1"/>
  <c r="H1055" i="9"/>
  <c r="O1055" i="9" s="1"/>
  <c r="H1063" i="9"/>
  <c r="O1063" i="9" s="1"/>
  <c r="H1071" i="9"/>
  <c r="K1071" i="9" s="1"/>
  <c r="L1071" i="9" s="1"/>
  <c r="M1071" i="9" s="1"/>
  <c r="H1079" i="9"/>
  <c r="P1079" i="9" s="1"/>
  <c r="H916" i="9"/>
  <c r="P916" i="9" s="1"/>
  <c r="H924" i="9"/>
  <c r="P924" i="9" s="1"/>
  <c r="H932" i="9"/>
  <c r="O932" i="9" s="1"/>
  <c r="H940" i="9"/>
  <c r="K940" i="9" s="1"/>
  <c r="L940" i="9" s="1"/>
  <c r="M940" i="9" s="1"/>
  <c r="H948" i="9"/>
  <c r="P948" i="9" s="1"/>
  <c r="H956" i="9"/>
  <c r="P956" i="9" s="1"/>
  <c r="H964" i="9"/>
  <c r="O964" i="9" s="1"/>
  <c r="H972" i="9"/>
  <c r="K972" i="9" s="1"/>
  <c r="L972" i="9" s="1"/>
  <c r="M972" i="9" s="1"/>
  <c r="H980" i="9"/>
  <c r="P980" i="9" s="1"/>
  <c r="H988" i="9"/>
  <c r="P988" i="9" s="1"/>
  <c r="H996" i="9"/>
  <c r="O996" i="9" s="1"/>
  <c r="H1004" i="9"/>
  <c r="K1004" i="9" s="1"/>
  <c r="L1004" i="9" s="1"/>
  <c r="M1004" i="9" s="1"/>
  <c r="H1012" i="9"/>
  <c r="P1012" i="9" s="1"/>
  <c r="H1020" i="9"/>
  <c r="P1020" i="9" s="1"/>
  <c r="H1028" i="9"/>
  <c r="O1028" i="9" s="1"/>
  <c r="H1036" i="9"/>
  <c r="K1036" i="9" s="1"/>
  <c r="L1036" i="9" s="1"/>
  <c r="M1036" i="9" s="1"/>
  <c r="H1044" i="9"/>
  <c r="P1044" i="9" s="1"/>
  <c r="H1052" i="9"/>
  <c r="P1052" i="9" s="1"/>
  <c r="H1060" i="9"/>
  <c r="O1060" i="9" s="1"/>
  <c r="H1068" i="9"/>
  <c r="K1068" i="9" s="1"/>
  <c r="L1068" i="9" s="1"/>
  <c r="M1068" i="9" s="1"/>
  <c r="H1076" i="9"/>
  <c r="P1076" i="9" s="1"/>
  <c r="H1116" i="9"/>
  <c r="P1116" i="9" s="1"/>
  <c r="H1132" i="9"/>
  <c r="H1148" i="9"/>
  <c r="O1148" i="9" s="1"/>
  <c r="H1164" i="9"/>
  <c r="K1164" i="9" s="1"/>
  <c r="L1164" i="9" s="1"/>
  <c r="M1164" i="9" s="1"/>
  <c r="H1180" i="9"/>
  <c r="P1180" i="9" s="1"/>
  <c r="H1196" i="9"/>
  <c r="H1212" i="9"/>
  <c r="O1212" i="9" s="1"/>
  <c r="H1228" i="9"/>
  <c r="K1228" i="9" s="1"/>
  <c r="L1228" i="9" s="1"/>
  <c r="M1228" i="9" s="1"/>
  <c r="H1244" i="9"/>
  <c r="P1244" i="9" s="1"/>
  <c r="H1260" i="9"/>
  <c r="H1276" i="9"/>
  <c r="O1276" i="9" s="1"/>
  <c r="H1089" i="9"/>
  <c r="O1089" i="9" s="1"/>
  <c r="H1097" i="9"/>
  <c r="K1097" i="9" s="1"/>
  <c r="L1097" i="9" s="1"/>
  <c r="M1097" i="9" s="1"/>
  <c r="H1105" i="9"/>
  <c r="H1125" i="9"/>
  <c r="P1125" i="9" s="1"/>
  <c r="H1141" i="9"/>
  <c r="O1141" i="9" s="1"/>
  <c r="H1157" i="9"/>
  <c r="K1157" i="9" s="1"/>
  <c r="L1157" i="9" s="1"/>
  <c r="M1157" i="9" s="1"/>
  <c r="H1173" i="9"/>
  <c r="H1189" i="9"/>
  <c r="P1189" i="9" s="1"/>
  <c r="H1205" i="9"/>
  <c r="O1205" i="9" s="1"/>
  <c r="H1221" i="9"/>
  <c r="K1221" i="9" s="1"/>
  <c r="L1221" i="9" s="1"/>
  <c r="M1221" i="9" s="1"/>
  <c r="H1237" i="9"/>
  <c r="H1253" i="9"/>
  <c r="P1253" i="9" s="1"/>
  <c r="H1269" i="9"/>
  <c r="O1269" i="9" s="1"/>
  <c r="H1118" i="9"/>
  <c r="H1134" i="9"/>
  <c r="P1134" i="9" s="1"/>
  <c r="H1150" i="9"/>
  <c r="H1166" i="9"/>
  <c r="O1166" i="9" s="1"/>
  <c r="H1182" i="9"/>
  <c r="H1198" i="9"/>
  <c r="P1198" i="9" s="1"/>
  <c r="H1214" i="9"/>
  <c r="H1230" i="9"/>
  <c r="O1230" i="9" s="1"/>
  <c r="H1246" i="9"/>
  <c r="H1262" i="9"/>
  <c r="P1262" i="9" s="1"/>
  <c r="H1082" i="9"/>
  <c r="P1082" i="9" s="1"/>
  <c r="H1090" i="9"/>
  <c r="O1090" i="9" s="1"/>
  <c r="H1098" i="9"/>
  <c r="K1098" i="9" s="1"/>
  <c r="L1098" i="9" s="1"/>
  <c r="M1098" i="9" s="1"/>
  <c r="H1106" i="9"/>
  <c r="H1123" i="9"/>
  <c r="P1123" i="9" s="1"/>
  <c r="H1139" i="9"/>
  <c r="O1139" i="9" s="1"/>
  <c r="H1155" i="9"/>
  <c r="K1155" i="9" s="1"/>
  <c r="L1155" i="9" s="1"/>
  <c r="M1155" i="9" s="1"/>
  <c r="H1171" i="9"/>
  <c r="H1187" i="9"/>
  <c r="P1187" i="9" s="1"/>
  <c r="H1203" i="9"/>
  <c r="O1203" i="9" s="1"/>
  <c r="H1219" i="9"/>
  <c r="K1219" i="9" s="1"/>
  <c r="L1219" i="9" s="1"/>
  <c r="M1219" i="9" s="1"/>
  <c r="H1235" i="9"/>
  <c r="H1251" i="9"/>
  <c r="P1251" i="9" s="1"/>
  <c r="H1267" i="9"/>
  <c r="O1267" i="9" s="1"/>
  <c r="H1284" i="9"/>
  <c r="P1284" i="9" s="1"/>
  <c r="H1300" i="9"/>
  <c r="O1300" i="9" s="1"/>
  <c r="H1316" i="9"/>
  <c r="O1316" i="9" s="1"/>
  <c r="H1332" i="9"/>
  <c r="K1332" i="9" s="1"/>
  <c r="L1332" i="9" s="1"/>
  <c r="M1332" i="9" s="1"/>
  <c r="H1348" i="9"/>
  <c r="P1348" i="9" s="1"/>
  <c r="H1364" i="9"/>
  <c r="O1364" i="9" s="1"/>
  <c r="H1285" i="9"/>
  <c r="P1285" i="9" s="1"/>
  <c r="H1301" i="9"/>
  <c r="O1301" i="9" s="1"/>
  <c r="H1317" i="9"/>
  <c r="K1317" i="9" s="1"/>
  <c r="L1317" i="9" s="1"/>
  <c r="M1317" i="9" s="1"/>
  <c r="H1333" i="9"/>
  <c r="P1333" i="9" s="1"/>
  <c r="H1349" i="9"/>
  <c r="P1349" i="9" s="1"/>
  <c r="H1365" i="9"/>
  <c r="O1365" i="9" s="1"/>
  <c r="H1282" i="9"/>
  <c r="K1282" i="9" s="1"/>
  <c r="L1282" i="9" s="1"/>
  <c r="M1282" i="9" s="1"/>
  <c r="H1298" i="9"/>
  <c r="P1298" i="9" s="1"/>
  <c r="H1314" i="9"/>
  <c r="P1314" i="9" s="1"/>
  <c r="H1330" i="9"/>
  <c r="O1330" i="9" s="1"/>
  <c r="H1346" i="9"/>
  <c r="K1346" i="9" s="1"/>
  <c r="L1346" i="9" s="1"/>
  <c r="M1346" i="9" s="1"/>
  <c r="H1362" i="9"/>
  <c r="P1362" i="9" s="1"/>
  <c r="H1279" i="9"/>
  <c r="H1295" i="9"/>
  <c r="O1295" i="9" s="1"/>
  <c r="H1311" i="9"/>
  <c r="H1327" i="9"/>
  <c r="P1327" i="9" s="1"/>
  <c r="H1343" i="9"/>
  <c r="H1359" i="9"/>
  <c r="O1359" i="9" s="1"/>
  <c r="H1377" i="9"/>
  <c r="P1377" i="9" s="1"/>
  <c r="H1393" i="9"/>
  <c r="O1393" i="9" s="1"/>
  <c r="H1409" i="9"/>
  <c r="O1409" i="9" s="1"/>
  <c r="H1425" i="9"/>
  <c r="K1425" i="9" s="1"/>
  <c r="L1425" i="9" s="1"/>
  <c r="M1425" i="9" s="1"/>
  <c r="H1441" i="9"/>
  <c r="P1441" i="9" s="1"/>
  <c r="H1457" i="9"/>
  <c r="O1457" i="9" s="1"/>
  <c r="H1378" i="9"/>
  <c r="P1378" i="9" s="1"/>
  <c r="H1394" i="9"/>
  <c r="O1394" i="9" s="1"/>
  <c r="H1410" i="9"/>
  <c r="K1410" i="9" s="1"/>
  <c r="L1410" i="9" s="1"/>
  <c r="M1410" i="9" s="1"/>
  <c r="H1426" i="9"/>
  <c r="P1426" i="9" s="1"/>
  <c r="H1442" i="9"/>
  <c r="P1442" i="9" s="1"/>
  <c r="H1458" i="9"/>
  <c r="O1458" i="9" s="1"/>
  <c r="H1375" i="9"/>
  <c r="K1375" i="9" s="1"/>
  <c r="L1375" i="9" s="1"/>
  <c r="M1375" i="9" s="1"/>
  <c r="H1391" i="9"/>
  <c r="P1391" i="9" s="1"/>
  <c r="H1407" i="9"/>
  <c r="P1407" i="9" s="1"/>
  <c r="H1423" i="9"/>
  <c r="O1423" i="9" s="1"/>
  <c r="H1439" i="9"/>
  <c r="K1439" i="9" s="1"/>
  <c r="L1439" i="9" s="1"/>
  <c r="M1439" i="9" s="1"/>
  <c r="H1455" i="9"/>
  <c r="P1455" i="9" s="1"/>
  <c r="H1471" i="9"/>
  <c r="P1471" i="9" s="1"/>
  <c r="H1388" i="9"/>
  <c r="O1388" i="9" s="1"/>
  <c r="H1404" i="9"/>
  <c r="K1404" i="9" s="1"/>
  <c r="L1404" i="9" s="1"/>
  <c r="M1404" i="9" s="1"/>
  <c r="H1420" i="9"/>
  <c r="H1436" i="9"/>
  <c r="P1436" i="9" s="1"/>
  <c r="H1452" i="9"/>
  <c r="O1452" i="9" s="1"/>
  <c r="H1468" i="9"/>
  <c r="K1468" i="9" s="1"/>
  <c r="L1468" i="9" s="1"/>
  <c r="M1468" i="9" s="1"/>
  <c r="H63" i="9"/>
  <c r="P63" i="9" s="1"/>
  <c r="Z54" i="9"/>
  <c r="P54" i="9"/>
  <c r="O54" i="9"/>
  <c r="K54" i="9"/>
  <c r="L54" i="9" s="1"/>
  <c r="H47" i="9"/>
  <c r="O47" i="9" s="1"/>
  <c r="H31" i="9"/>
  <c r="K31" i="9" s="1"/>
  <c r="L31" i="9" s="1"/>
  <c r="H15" i="9"/>
  <c r="Z15" i="9" s="1"/>
  <c r="H74" i="9"/>
  <c r="H58" i="9"/>
  <c r="P58" i="9" s="1"/>
  <c r="H42" i="9"/>
  <c r="O42" i="9" s="1"/>
  <c r="H26" i="9"/>
  <c r="H10" i="9"/>
  <c r="Z10" i="9" s="1"/>
  <c r="Z2" i="9"/>
  <c r="U8" i="9"/>
  <c r="AG2" i="9"/>
  <c r="AH2" i="9" s="1"/>
  <c r="H65" i="9"/>
  <c r="O65" i="9" s="1"/>
  <c r="H49" i="9"/>
  <c r="H33" i="9"/>
  <c r="Z33" i="9" s="1"/>
  <c r="H17" i="9"/>
  <c r="P17" i="9" s="1"/>
  <c r="O74" i="9"/>
  <c r="P233" i="8"/>
  <c r="O233" i="8"/>
  <c r="K233" i="8"/>
  <c r="L233" i="8" s="1"/>
  <c r="Z233" i="8"/>
  <c r="H241" i="8"/>
  <c r="O241" i="8" s="1"/>
  <c r="H257" i="8"/>
  <c r="H273" i="8"/>
  <c r="Z273" i="8" s="1"/>
  <c r="H289" i="8"/>
  <c r="K289" i="8" s="1"/>
  <c r="L289" i="8" s="1"/>
  <c r="H305" i="8"/>
  <c r="O305" i="8" s="1"/>
  <c r="H321" i="8"/>
  <c r="H337" i="8"/>
  <c r="Z337" i="8" s="1"/>
  <c r="H353" i="8"/>
  <c r="K353" i="8" s="1"/>
  <c r="L353" i="8" s="1"/>
  <c r="H714" i="8"/>
  <c r="O714" i="8" s="1"/>
  <c r="H753" i="8"/>
  <c r="O753" i="8" s="1"/>
  <c r="H250" i="8"/>
  <c r="P250" i="8" s="1"/>
  <c r="H266" i="8"/>
  <c r="H282" i="8"/>
  <c r="Z282" i="8" s="1"/>
  <c r="H298" i="8"/>
  <c r="O298" i="8" s="1"/>
  <c r="H314" i="8"/>
  <c r="P314" i="8" s="1"/>
  <c r="H330" i="8"/>
  <c r="H346" i="8"/>
  <c r="Z346" i="8" s="1"/>
  <c r="H362" i="8"/>
  <c r="O362" i="8" s="1"/>
  <c r="H243" i="8"/>
  <c r="O243" i="8" s="1"/>
  <c r="H259" i="8"/>
  <c r="P259" i="8" s="1"/>
  <c r="H275" i="8"/>
  <c r="Z275" i="8" s="1"/>
  <c r="H291" i="8"/>
  <c r="K291" i="8" s="1"/>
  <c r="L291" i="8" s="1"/>
  <c r="H307" i="8"/>
  <c r="O307" i="8" s="1"/>
  <c r="H323" i="8"/>
  <c r="P323" i="8" s="1"/>
  <c r="H339" i="8"/>
  <c r="Z339" i="8" s="1"/>
  <c r="H355" i="8"/>
  <c r="K355" i="8" s="1"/>
  <c r="L355" i="8" s="1"/>
  <c r="H373" i="8"/>
  <c r="P373" i="8" s="1"/>
  <c r="H377" i="8"/>
  <c r="Z377" i="8" s="1"/>
  <c r="H381" i="8"/>
  <c r="K381" i="8" s="1"/>
  <c r="L381" i="8" s="1"/>
  <c r="H385" i="8"/>
  <c r="O385" i="8" s="1"/>
  <c r="H389" i="8"/>
  <c r="P389" i="8" s="1"/>
  <c r="H393" i="8"/>
  <c r="Z393" i="8" s="1"/>
  <c r="H397" i="8"/>
  <c r="K397" i="8" s="1"/>
  <c r="L397" i="8" s="1"/>
  <c r="H401" i="8"/>
  <c r="O401" i="8" s="1"/>
  <c r="H405" i="8"/>
  <c r="P405" i="8" s="1"/>
  <c r="H409" i="8"/>
  <c r="Z409" i="8" s="1"/>
  <c r="H413" i="8"/>
  <c r="K413" i="8" s="1"/>
  <c r="L413" i="8" s="1"/>
  <c r="H417" i="8"/>
  <c r="O417" i="8" s="1"/>
  <c r="H421" i="8"/>
  <c r="P421" i="8" s="1"/>
  <c r="H425" i="8"/>
  <c r="Z425" i="8" s="1"/>
  <c r="H429" i="8"/>
  <c r="K429" i="8" s="1"/>
  <c r="L429" i="8" s="1"/>
  <c r="H433" i="8"/>
  <c r="O433" i="8" s="1"/>
  <c r="H437" i="8"/>
  <c r="P437" i="8" s="1"/>
  <c r="H441" i="8"/>
  <c r="Z441" i="8" s="1"/>
  <c r="H445" i="8"/>
  <c r="K445" i="8" s="1"/>
  <c r="L445" i="8" s="1"/>
  <c r="H449" i="8"/>
  <c r="O449" i="8" s="1"/>
  <c r="H453" i="8"/>
  <c r="P453" i="8" s="1"/>
  <c r="H457" i="8"/>
  <c r="Z457" i="8" s="1"/>
  <c r="H461" i="8"/>
  <c r="K461" i="8" s="1"/>
  <c r="L461" i="8" s="1"/>
  <c r="H465" i="8"/>
  <c r="O465" i="8" s="1"/>
  <c r="H469" i="8"/>
  <c r="P469" i="8" s="1"/>
  <c r="H473" i="8"/>
  <c r="Z473" i="8" s="1"/>
  <c r="H477" i="8"/>
  <c r="K477" i="8" s="1"/>
  <c r="L477" i="8" s="1"/>
  <c r="H481" i="8"/>
  <c r="O481" i="8" s="1"/>
  <c r="H485" i="8"/>
  <c r="P485" i="8" s="1"/>
  <c r="H489" i="8"/>
  <c r="Z489" i="8" s="1"/>
  <c r="H493" i="8"/>
  <c r="K493" i="8" s="1"/>
  <c r="L493" i="8" s="1"/>
  <c r="H497" i="8"/>
  <c r="O497" i="8" s="1"/>
  <c r="H501" i="8"/>
  <c r="P501" i="8" s="1"/>
  <c r="H505" i="8"/>
  <c r="Z505" i="8" s="1"/>
  <c r="H509" i="8"/>
  <c r="K509" i="8" s="1"/>
  <c r="L509" i="8" s="1"/>
  <c r="H513" i="8"/>
  <c r="O513" i="8" s="1"/>
  <c r="H517" i="8"/>
  <c r="P517" i="8" s="1"/>
  <c r="H521" i="8"/>
  <c r="Z521" i="8" s="1"/>
  <c r="H525" i="8"/>
  <c r="K525" i="8" s="1"/>
  <c r="L525" i="8" s="1"/>
  <c r="H529" i="8"/>
  <c r="O529" i="8" s="1"/>
  <c r="H533" i="8"/>
  <c r="P533" i="8" s="1"/>
  <c r="H537" i="8"/>
  <c r="Z537" i="8" s="1"/>
  <c r="H541" i="8"/>
  <c r="K541" i="8" s="1"/>
  <c r="L541" i="8" s="1"/>
  <c r="H545" i="8"/>
  <c r="O545" i="8" s="1"/>
  <c r="H549" i="8"/>
  <c r="P549" i="8" s="1"/>
  <c r="H553" i="8"/>
  <c r="Z553" i="8" s="1"/>
  <c r="H557" i="8"/>
  <c r="K557" i="8" s="1"/>
  <c r="L557" i="8" s="1"/>
  <c r="H561" i="8"/>
  <c r="O561" i="8" s="1"/>
  <c r="H565" i="8"/>
  <c r="P565" i="8" s="1"/>
  <c r="H569" i="8"/>
  <c r="Z569" i="8" s="1"/>
  <c r="H573" i="8"/>
  <c r="K573" i="8" s="1"/>
  <c r="L573" i="8" s="1"/>
  <c r="H577" i="8"/>
  <c r="O577" i="8" s="1"/>
  <c r="H581" i="8"/>
  <c r="P581" i="8" s="1"/>
  <c r="H585" i="8"/>
  <c r="Z585" i="8" s="1"/>
  <c r="H589" i="8"/>
  <c r="K589" i="8" s="1"/>
  <c r="L589" i="8" s="1"/>
  <c r="H593" i="8"/>
  <c r="O593" i="8" s="1"/>
  <c r="H597" i="8"/>
  <c r="P597" i="8" s="1"/>
  <c r="H601" i="8"/>
  <c r="Z601" i="8" s="1"/>
  <c r="H605" i="8"/>
  <c r="K605" i="8" s="1"/>
  <c r="L605" i="8" s="1"/>
  <c r="H609" i="8"/>
  <c r="O609" i="8" s="1"/>
  <c r="H613" i="8"/>
  <c r="P613" i="8" s="1"/>
  <c r="H617" i="8"/>
  <c r="Z617" i="8" s="1"/>
  <c r="H621" i="8"/>
  <c r="K621" i="8" s="1"/>
  <c r="L621" i="8" s="1"/>
  <c r="H625" i="8"/>
  <c r="O625" i="8" s="1"/>
  <c r="H629" i="8"/>
  <c r="P629" i="8" s="1"/>
  <c r="H633" i="8"/>
  <c r="Z633" i="8" s="1"/>
  <c r="H637" i="8"/>
  <c r="K637" i="8" s="1"/>
  <c r="L637" i="8" s="1"/>
  <c r="H641" i="8"/>
  <c r="O641" i="8" s="1"/>
  <c r="H645" i="8"/>
  <c r="P645" i="8" s="1"/>
  <c r="H649" i="8"/>
  <c r="Z649" i="8" s="1"/>
  <c r="H653" i="8"/>
  <c r="K653" i="8" s="1"/>
  <c r="L653" i="8" s="1"/>
  <c r="H657" i="8"/>
  <c r="O657" i="8" s="1"/>
  <c r="H661" i="8"/>
  <c r="P661" i="8" s="1"/>
  <c r="H665" i="8"/>
  <c r="Z665" i="8" s="1"/>
  <c r="H669" i="8"/>
  <c r="K669" i="8" s="1"/>
  <c r="L669" i="8" s="1"/>
  <c r="H673" i="8"/>
  <c r="O673" i="8" s="1"/>
  <c r="H677" i="8"/>
  <c r="P677" i="8" s="1"/>
  <c r="H681" i="8"/>
  <c r="Z681" i="8" s="1"/>
  <c r="H685" i="8"/>
  <c r="K685" i="8" s="1"/>
  <c r="L685" i="8" s="1"/>
  <c r="H689" i="8"/>
  <c r="O689" i="8" s="1"/>
  <c r="H693" i="8"/>
  <c r="P693" i="8" s="1"/>
  <c r="H697" i="8"/>
  <c r="Z697" i="8" s="1"/>
  <c r="H701" i="8"/>
  <c r="K701" i="8" s="1"/>
  <c r="L701" i="8" s="1"/>
  <c r="H705" i="8"/>
  <c r="O705" i="8" s="1"/>
  <c r="H709" i="8"/>
  <c r="P709" i="8" s="1"/>
  <c r="H236" i="8"/>
  <c r="K236" i="8" s="1"/>
  <c r="L236" i="8" s="1"/>
  <c r="H252" i="8"/>
  <c r="K252" i="8" s="1"/>
  <c r="L252" i="8" s="1"/>
  <c r="H268" i="8"/>
  <c r="O268" i="8" s="1"/>
  <c r="H284" i="8"/>
  <c r="P284" i="8" s="1"/>
  <c r="H300" i="8"/>
  <c r="Z300" i="8" s="1"/>
  <c r="H316" i="8"/>
  <c r="K316" i="8" s="1"/>
  <c r="L316" i="8" s="1"/>
  <c r="H332" i="8"/>
  <c r="O332" i="8" s="1"/>
  <c r="H348" i="8"/>
  <c r="P348" i="8" s="1"/>
  <c r="H364" i="8"/>
  <c r="Z364" i="8" s="1"/>
  <c r="H717" i="8"/>
  <c r="O717" i="8" s="1"/>
  <c r="H721" i="8"/>
  <c r="H725" i="8"/>
  <c r="H729" i="8"/>
  <c r="Z729" i="8" s="1"/>
  <c r="H733" i="8"/>
  <c r="Z733" i="8" s="1"/>
  <c r="H1124" i="8"/>
  <c r="H1140" i="8"/>
  <c r="H1156" i="8"/>
  <c r="H759" i="8"/>
  <c r="O759" i="8" s="1"/>
  <c r="H767" i="8"/>
  <c r="O767" i="8" s="1"/>
  <c r="H775" i="8"/>
  <c r="O775" i="8" s="1"/>
  <c r="H783" i="8"/>
  <c r="O783" i="8" s="1"/>
  <c r="H791" i="8"/>
  <c r="O791" i="8" s="1"/>
  <c r="H799" i="8"/>
  <c r="O799" i="8" s="1"/>
  <c r="H807" i="8"/>
  <c r="O807" i="8" s="1"/>
  <c r="H815" i="8"/>
  <c r="O815" i="8" s="1"/>
  <c r="H823" i="8"/>
  <c r="O823" i="8" s="1"/>
  <c r="H831" i="8"/>
  <c r="O831" i="8" s="1"/>
  <c r="H839" i="8"/>
  <c r="O839" i="8" s="1"/>
  <c r="H847" i="8"/>
  <c r="O847" i="8" s="1"/>
  <c r="H855" i="8"/>
  <c r="O855" i="8" s="1"/>
  <c r="H863" i="8"/>
  <c r="O863" i="8" s="1"/>
  <c r="H871" i="8"/>
  <c r="O871" i="8" s="1"/>
  <c r="H879" i="8"/>
  <c r="O879" i="8" s="1"/>
  <c r="H887" i="8"/>
  <c r="O887" i="8" s="1"/>
  <c r="H895" i="8"/>
  <c r="O895" i="8" s="1"/>
  <c r="H903" i="8"/>
  <c r="O903" i="8" s="1"/>
  <c r="H911" i="8"/>
  <c r="O911" i="8" s="1"/>
  <c r="H919" i="8"/>
  <c r="O919" i="8" s="1"/>
  <c r="H927" i="8"/>
  <c r="O927" i="8" s="1"/>
  <c r="H935" i="8"/>
  <c r="O935" i="8" s="1"/>
  <c r="H943" i="8"/>
  <c r="O943" i="8" s="1"/>
  <c r="H951" i="8"/>
  <c r="O951" i="8" s="1"/>
  <c r="H959" i="8"/>
  <c r="O959" i="8" s="1"/>
  <c r="H967" i="8"/>
  <c r="O967" i="8" s="1"/>
  <c r="H975" i="8"/>
  <c r="O975" i="8" s="1"/>
  <c r="H983" i="8"/>
  <c r="O983" i="8" s="1"/>
  <c r="H991" i="8"/>
  <c r="O991" i="8" s="1"/>
  <c r="H999" i="8"/>
  <c r="O999" i="8" s="1"/>
  <c r="H1007" i="8"/>
  <c r="O1007" i="8" s="1"/>
  <c r="H1015" i="8"/>
  <c r="O1015" i="8" s="1"/>
  <c r="H1023" i="8"/>
  <c r="O1023" i="8" s="1"/>
  <c r="H1031" i="8"/>
  <c r="O1031" i="8" s="1"/>
  <c r="H1039" i="8"/>
  <c r="O1039" i="8" s="1"/>
  <c r="H1047" i="8"/>
  <c r="O1047" i="8" s="1"/>
  <c r="H1055" i="8"/>
  <c r="O1055" i="8" s="1"/>
  <c r="H1063" i="8"/>
  <c r="O1063" i="8" s="1"/>
  <c r="H1071" i="8"/>
  <c r="O1071" i="8" s="1"/>
  <c r="H1079" i="8"/>
  <c r="O1079" i="8" s="1"/>
  <c r="H1087" i="8"/>
  <c r="O1087" i="8" s="1"/>
  <c r="H1095" i="8"/>
  <c r="O1095" i="8" s="1"/>
  <c r="H1103" i="8"/>
  <c r="O1103" i="8" s="1"/>
  <c r="H1121" i="8"/>
  <c r="O1121" i="8" s="1"/>
  <c r="H1137" i="8"/>
  <c r="O1137" i="8" s="1"/>
  <c r="H1153" i="8"/>
  <c r="O1153" i="8" s="1"/>
  <c r="H1118" i="8"/>
  <c r="K1118" i="8" s="1"/>
  <c r="L1118" i="8" s="1"/>
  <c r="M1118" i="8" s="1"/>
  <c r="H1134" i="8"/>
  <c r="K1134" i="8" s="1"/>
  <c r="L1134" i="8" s="1"/>
  <c r="M1134" i="8" s="1"/>
  <c r="H1150" i="8"/>
  <c r="K1150" i="8" s="1"/>
  <c r="L1150" i="8" s="1"/>
  <c r="M1150" i="8" s="1"/>
  <c r="H746" i="8"/>
  <c r="P746" i="8" s="1"/>
  <c r="H754" i="8"/>
  <c r="P754" i="8" s="1"/>
  <c r="H762" i="8"/>
  <c r="P762" i="8" s="1"/>
  <c r="H770" i="8"/>
  <c r="P770" i="8" s="1"/>
  <c r="H778" i="8"/>
  <c r="P778" i="8" s="1"/>
  <c r="H786" i="8"/>
  <c r="P786" i="8" s="1"/>
  <c r="H794" i="8"/>
  <c r="P794" i="8" s="1"/>
  <c r="H802" i="8"/>
  <c r="P802" i="8" s="1"/>
  <c r="H810" i="8"/>
  <c r="P810" i="8" s="1"/>
  <c r="H818" i="8"/>
  <c r="P818" i="8" s="1"/>
  <c r="H826" i="8"/>
  <c r="P826" i="8" s="1"/>
  <c r="H834" i="8"/>
  <c r="P834" i="8" s="1"/>
  <c r="H842" i="8"/>
  <c r="P842" i="8" s="1"/>
  <c r="H850" i="8"/>
  <c r="P850" i="8" s="1"/>
  <c r="H858" i="8"/>
  <c r="P858" i="8" s="1"/>
  <c r="H866" i="8"/>
  <c r="P866" i="8" s="1"/>
  <c r="H874" i="8"/>
  <c r="P874" i="8" s="1"/>
  <c r="H882" i="8"/>
  <c r="P882" i="8" s="1"/>
  <c r="H890" i="8"/>
  <c r="P890" i="8" s="1"/>
  <c r="H898" i="8"/>
  <c r="P898" i="8" s="1"/>
  <c r="H906" i="8"/>
  <c r="P906" i="8" s="1"/>
  <c r="H914" i="8"/>
  <c r="P914" i="8" s="1"/>
  <c r="H922" i="8"/>
  <c r="P922" i="8" s="1"/>
  <c r="H930" i="8"/>
  <c r="P930" i="8" s="1"/>
  <c r="H938" i="8"/>
  <c r="P938" i="8" s="1"/>
  <c r="H946" i="8"/>
  <c r="P946" i="8" s="1"/>
  <c r="H954" i="8"/>
  <c r="P954" i="8" s="1"/>
  <c r="H962" i="8"/>
  <c r="P962" i="8" s="1"/>
  <c r="H970" i="8"/>
  <c r="P970" i="8" s="1"/>
  <c r="H978" i="8"/>
  <c r="P978" i="8" s="1"/>
  <c r="H986" i="8"/>
  <c r="P986" i="8" s="1"/>
  <c r="H994" i="8"/>
  <c r="P994" i="8" s="1"/>
  <c r="H1002" i="8"/>
  <c r="P1002" i="8" s="1"/>
  <c r="H1010" i="8"/>
  <c r="P1010" i="8" s="1"/>
  <c r="H1018" i="8"/>
  <c r="P1018" i="8" s="1"/>
  <c r="H1026" i="8"/>
  <c r="P1026" i="8" s="1"/>
  <c r="H1034" i="8"/>
  <c r="P1034" i="8" s="1"/>
  <c r="H1042" i="8"/>
  <c r="P1042" i="8" s="1"/>
  <c r="H1050" i="8"/>
  <c r="P1050" i="8" s="1"/>
  <c r="H1058" i="8"/>
  <c r="P1058" i="8" s="1"/>
  <c r="H1066" i="8"/>
  <c r="P1066" i="8" s="1"/>
  <c r="H1074" i="8"/>
  <c r="P1074" i="8" s="1"/>
  <c r="H1082" i="8"/>
  <c r="P1082" i="8" s="1"/>
  <c r="H1090" i="8"/>
  <c r="P1090" i="8" s="1"/>
  <c r="H1098" i="8"/>
  <c r="P1098" i="8" s="1"/>
  <c r="H1106" i="8"/>
  <c r="P1106" i="8" s="1"/>
  <c r="H1123" i="8"/>
  <c r="P1123" i="8" s="1"/>
  <c r="H1139" i="8"/>
  <c r="P1139" i="8" s="1"/>
  <c r="H1155" i="8"/>
  <c r="P1155" i="8" s="1"/>
  <c r="H1168" i="8"/>
  <c r="O1168" i="8" s="1"/>
  <c r="H1184" i="8"/>
  <c r="O1184" i="8" s="1"/>
  <c r="H1200" i="8"/>
  <c r="O1200" i="8" s="1"/>
  <c r="H1216" i="8"/>
  <c r="O1216" i="8" s="1"/>
  <c r="H1232" i="8"/>
  <c r="O1232" i="8" s="1"/>
  <c r="H1248" i="8"/>
  <c r="O1248" i="8" s="1"/>
  <c r="H1264" i="8"/>
  <c r="O1264" i="8" s="1"/>
  <c r="H1280" i="8"/>
  <c r="O1280" i="8" s="1"/>
  <c r="H1296" i="8"/>
  <c r="O1296" i="8" s="1"/>
  <c r="H1312" i="8"/>
  <c r="O1312" i="8" s="1"/>
  <c r="H1328" i="8"/>
  <c r="O1328" i="8" s="1"/>
  <c r="H1344" i="8"/>
  <c r="O1344" i="8" s="1"/>
  <c r="H1360" i="8"/>
  <c r="O1360" i="8" s="1"/>
  <c r="H1376" i="8"/>
  <c r="O1376" i="8" s="1"/>
  <c r="H1392" i="8"/>
  <c r="O1392" i="8" s="1"/>
  <c r="H1408" i="8"/>
  <c r="O1408" i="8" s="1"/>
  <c r="H1424" i="8"/>
  <c r="O1424" i="8" s="1"/>
  <c r="H1440" i="8"/>
  <c r="O1440" i="8" s="1"/>
  <c r="H1456" i="8"/>
  <c r="O1456" i="8" s="1"/>
  <c r="H1165" i="8"/>
  <c r="H1181" i="8"/>
  <c r="H1197" i="8"/>
  <c r="H1213" i="8"/>
  <c r="H1229" i="8"/>
  <c r="H1245" i="8"/>
  <c r="H1261" i="8"/>
  <c r="H1277" i="8"/>
  <c r="H1293" i="8"/>
  <c r="H1309" i="8"/>
  <c r="H1325" i="8"/>
  <c r="H1341" i="8"/>
  <c r="H1357" i="8"/>
  <c r="H1373" i="8"/>
  <c r="H1389" i="8"/>
  <c r="H1405" i="8"/>
  <c r="H1421" i="8"/>
  <c r="H1437" i="8"/>
  <c r="H1453" i="8"/>
  <c r="H1469" i="8"/>
  <c r="H1178" i="8"/>
  <c r="P1178" i="8" s="1"/>
  <c r="H1194" i="8"/>
  <c r="P1194" i="8" s="1"/>
  <c r="H1210" i="8"/>
  <c r="P1210" i="8" s="1"/>
  <c r="H1226" i="8"/>
  <c r="P1226" i="8" s="1"/>
  <c r="H1242" i="8"/>
  <c r="P1242" i="8" s="1"/>
  <c r="H1258" i="8"/>
  <c r="P1258" i="8" s="1"/>
  <c r="H1274" i="8"/>
  <c r="P1274" i="8" s="1"/>
  <c r="H1290" i="8"/>
  <c r="P1290" i="8" s="1"/>
  <c r="H1306" i="8"/>
  <c r="P1306" i="8" s="1"/>
  <c r="H1322" i="8"/>
  <c r="P1322" i="8" s="1"/>
  <c r="H1338" i="8"/>
  <c r="P1338" i="8" s="1"/>
  <c r="H1354" i="8"/>
  <c r="P1354" i="8" s="1"/>
  <c r="H1370" i="8"/>
  <c r="P1370" i="8" s="1"/>
  <c r="H1386" i="8"/>
  <c r="P1386" i="8" s="1"/>
  <c r="H1402" i="8"/>
  <c r="P1402" i="8" s="1"/>
  <c r="H1418" i="8"/>
  <c r="P1418" i="8" s="1"/>
  <c r="H1434" i="8"/>
  <c r="P1434" i="8" s="1"/>
  <c r="H1450" i="8"/>
  <c r="P1450" i="8" s="1"/>
  <c r="H1466" i="8"/>
  <c r="P1466" i="8" s="1"/>
  <c r="H1175" i="8"/>
  <c r="P1175" i="8" s="1"/>
  <c r="H1191" i="8"/>
  <c r="P1191" i="8" s="1"/>
  <c r="H1207" i="8"/>
  <c r="P1207" i="8" s="1"/>
  <c r="H1223" i="8"/>
  <c r="P1223" i="8" s="1"/>
  <c r="H1239" i="8"/>
  <c r="P1239" i="8" s="1"/>
  <c r="H1255" i="8"/>
  <c r="P1255" i="8" s="1"/>
  <c r="H1271" i="8"/>
  <c r="P1271" i="8" s="1"/>
  <c r="H1287" i="8"/>
  <c r="P1287" i="8" s="1"/>
  <c r="H1303" i="8"/>
  <c r="P1303" i="8" s="1"/>
  <c r="H1319" i="8"/>
  <c r="P1319" i="8" s="1"/>
  <c r="H1335" i="8"/>
  <c r="P1335" i="8" s="1"/>
  <c r="H1351" i="8"/>
  <c r="P1351" i="8" s="1"/>
  <c r="H1367" i="8"/>
  <c r="P1367" i="8" s="1"/>
  <c r="H1383" i="8"/>
  <c r="P1383" i="8" s="1"/>
  <c r="H1399" i="8"/>
  <c r="P1399" i="8" s="1"/>
  <c r="H1415" i="8"/>
  <c r="P1415" i="8" s="1"/>
  <c r="H1431" i="8"/>
  <c r="P1431" i="8" s="1"/>
  <c r="H1447" i="8"/>
  <c r="P1447" i="8" s="1"/>
  <c r="H1463" i="8"/>
  <c r="P1463" i="8" s="1"/>
  <c r="DC350" i="1"/>
  <c r="AO350" i="1"/>
  <c r="AW350" i="1" s="1"/>
  <c r="BA350" i="1" s="1"/>
  <c r="CZ350" i="1"/>
  <c r="DA350" i="1" s="1"/>
  <c r="DE350" i="1" s="1"/>
  <c r="BI348" i="1"/>
  <c r="BR348" i="1" s="1"/>
  <c r="BJ348" i="1"/>
  <c r="BI347" i="1"/>
  <c r="BR347" i="1" s="1"/>
  <c r="BJ347" i="1"/>
  <c r="DC345" i="1"/>
  <c r="AO345" i="1"/>
  <c r="CZ345" i="1"/>
  <c r="DA345" i="1" s="1"/>
  <c r="DE345" i="1" s="1"/>
  <c r="BI343" i="1"/>
  <c r="BR343" i="1" s="1"/>
  <c r="BJ343" i="1"/>
  <c r="DM341" i="1"/>
  <c r="DV341" i="1" s="1"/>
  <c r="DN341" i="1"/>
  <c r="DM332" i="1"/>
  <c r="DV332" i="1" s="1"/>
  <c r="DN332" i="1"/>
  <c r="DM329" i="1"/>
  <c r="DV329" i="1" s="1"/>
  <c r="DN329" i="1"/>
  <c r="DM322" i="1"/>
  <c r="DV322" i="1" s="1"/>
  <c r="DN322" i="1"/>
  <c r="DM313" i="1"/>
  <c r="DV313" i="1" s="1"/>
  <c r="DN313" i="1"/>
  <c r="DY309" i="1"/>
  <c r="EA309" i="1"/>
  <c r="EB309" i="1" s="1"/>
  <c r="DC304" i="1"/>
  <c r="AO304" i="1"/>
  <c r="CZ304" i="1"/>
  <c r="DA304" i="1" s="1"/>
  <c r="DE304" i="1" s="1"/>
  <c r="BI287" i="1"/>
  <c r="BR287" i="1" s="1"/>
  <c r="BJ287" i="1"/>
  <c r="BI286" i="1"/>
  <c r="BR286" i="1" s="1"/>
  <c r="BJ286" i="1"/>
  <c r="DC284" i="1"/>
  <c r="AO284" i="1"/>
  <c r="AY284" i="1" s="1"/>
  <c r="BC284" i="1" s="1"/>
  <c r="CZ284" i="1"/>
  <c r="DA284" i="1" s="1"/>
  <c r="DE284" i="1" s="1"/>
  <c r="DM279" i="1"/>
  <c r="DV279" i="1" s="1"/>
  <c r="DN279" i="1"/>
  <c r="BI276" i="1"/>
  <c r="BR276" i="1" s="1"/>
  <c r="BJ276" i="1"/>
  <c r="BI271" i="1"/>
  <c r="BR271" i="1" s="1"/>
  <c r="BJ271" i="1"/>
  <c r="DC269" i="1"/>
  <c r="AO269" i="1"/>
  <c r="CZ269" i="1"/>
  <c r="DA269" i="1" s="1"/>
  <c r="DE269" i="1" s="1"/>
  <c r="DC268" i="1"/>
  <c r="AO268" i="1"/>
  <c r="CZ268" i="1"/>
  <c r="DA268" i="1" s="1"/>
  <c r="DE268" i="1" s="1"/>
  <c r="DC267" i="1"/>
  <c r="AO267" i="1"/>
  <c r="AY267" i="1" s="1"/>
  <c r="BC267" i="1" s="1"/>
  <c r="CZ267" i="1"/>
  <c r="DA267" i="1" s="1"/>
  <c r="DE267" i="1" s="1"/>
  <c r="DC262" i="1"/>
  <c r="AO262" i="1"/>
  <c r="AY262" i="1" s="1"/>
  <c r="BC262" i="1" s="1"/>
  <c r="CZ262" i="1"/>
  <c r="DA262" i="1" s="1"/>
  <c r="DE262" i="1" s="1"/>
  <c r="AO254" i="1"/>
  <c r="AW254" i="1" s="1"/>
  <c r="BA254" i="1" s="1"/>
  <c r="CZ254" i="1"/>
  <c r="DA254" i="1" s="1"/>
  <c r="DE254" i="1" s="1"/>
  <c r="DC254" i="1"/>
  <c r="DM246" i="1"/>
  <c r="DV246" i="1" s="1"/>
  <c r="DN246" i="1"/>
  <c r="H229" i="8"/>
  <c r="K229" i="8" s="1"/>
  <c r="L229" i="8" s="1"/>
  <c r="H225" i="8"/>
  <c r="O225" i="8" s="1"/>
  <c r="H221" i="8"/>
  <c r="P221" i="8" s="1"/>
  <c r="H217" i="8"/>
  <c r="Z217" i="8" s="1"/>
  <c r="H213" i="8"/>
  <c r="K213" i="8" s="1"/>
  <c r="L213" i="8" s="1"/>
  <c r="H209" i="8"/>
  <c r="O209" i="8" s="1"/>
  <c r="H205" i="8"/>
  <c r="P205" i="8" s="1"/>
  <c r="H201" i="8"/>
  <c r="Z201" i="8" s="1"/>
  <c r="H197" i="8"/>
  <c r="K197" i="8" s="1"/>
  <c r="L197" i="8" s="1"/>
  <c r="H193" i="8"/>
  <c r="O193" i="8" s="1"/>
  <c r="H189" i="8"/>
  <c r="P189" i="8" s="1"/>
  <c r="H185" i="8"/>
  <c r="Z185" i="8" s="1"/>
  <c r="H181" i="8"/>
  <c r="K181" i="8" s="1"/>
  <c r="L181" i="8" s="1"/>
  <c r="H177" i="8"/>
  <c r="O177" i="8" s="1"/>
  <c r="H173" i="8"/>
  <c r="P173" i="8" s="1"/>
  <c r="H169" i="8"/>
  <c r="Z169" i="8" s="1"/>
  <c r="H165" i="8"/>
  <c r="K165" i="8" s="1"/>
  <c r="L165" i="8" s="1"/>
  <c r="H161" i="8"/>
  <c r="O161" i="8" s="1"/>
  <c r="H157" i="8"/>
  <c r="P157" i="8" s="1"/>
  <c r="H153" i="8"/>
  <c r="Z153" i="8" s="1"/>
  <c r="H149" i="8"/>
  <c r="K149" i="8" s="1"/>
  <c r="L149" i="8" s="1"/>
  <c r="H145" i="8"/>
  <c r="O145" i="8" s="1"/>
  <c r="H141" i="8"/>
  <c r="P141" i="8" s="1"/>
  <c r="H137" i="8"/>
  <c r="Z137" i="8" s="1"/>
  <c r="H133" i="8"/>
  <c r="K133" i="8" s="1"/>
  <c r="L133" i="8" s="1"/>
  <c r="H129" i="8"/>
  <c r="O129" i="8" s="1"/>
  <c r="H125" i="8"/>
  <c r="P125" i="8" s="1"/>
  <c r="H121" i="8"/>
  <c r="Z121" i="8" s="1"/>
  <c r="H117" i="8"/>
  <c r="K117" i="8" s="1"/>
  <c r="L117" i="8" s="1"/>
  <c r="H113" i="8"/>
  <c r="O113" i="8" s="1"/>
  <c r="H109" i="8"/>
  <c r="P109" i="8" s="1"/>
  <c r="H105" i="8"/>
  <c r="Z105" i="8" s="1"/>
  <c r="H101" i="8"/>
  <c r="K101" i="8" s="1"/>
  <c r="L101" i="8" s="1"/>
  <c r="H97" i="8"/>
  <c r="O97" i="8" s="1"/>
  <c r="H93" i="8"/>
  <c r="P93" i="8" s="1"/>
  <c r="H89" i="8"/>
  <c r="Z89" i="8" s="1"/>
  <c r="H85" i="8"/>
  <c r="K85" i="8" s="1"/>
  <c r="L85" i="8" s="1"/>
  <c r="H81" i="8"/>
  <c r="O81" i="8" s="1"/>
  <c r="H77" i="8"/>
  <c r="P77" i="8" s="1"/>
  <c r="H73" i="8"/>
  <c r="Z73" i="8" s="1"/>
  <c r="H69" i="8"/>
  <c r="K69" i="8" s="1"/>
  <c r="L69" i="8" s="1"/>
  <c r="H65" i="8"/>
  <c r="O65" i="8" s="1"/>
  <c r="H61" i="8"/>
  <c r="P61" i="8" s="1"/>
  <c r="H57" i="8"/>
  <c r="Z57" i="8" s="1"/>
  <c r="H53" i="8"/>
  <c r="K53" i="8" s="1"/>
  <c r="L53" i="8" s="1"/>
  <c r="H49" i="8"/>
  <c r="O49" i="8" s="1"/>
  <c r="H45" i="8"/>
  <c r="P45" i="8" s="1"/>
  <c r="H41" i="8"/>
  <c r="Z41" i="8" s="1"/>
  <c r="H37" i="8"/>
  <c r="K37" i="8" s="1"/>
  <c r="L37" i="8" s="1"/>
  <c r="H33" i="8"/>
  <c r="O33" i="8" s="1"/>
  <c r="H29" i="8"/>
  <c r="P29" i="8" s="1"/>
  <c r="H25" i="8"/>
  <c r="Z25" i="8" s="1"/>
  <c r="H21" i="8"/>
  <c r="K21" i="8" s="1"/>
  <c r="L21" i="8" s="1"/>
  <c r="H17" i="8"/>
  <c r="O17" i="8" s="1"/>
  <c r="H13" i="8"/>
  <c r="P13" i="8" s="1"/>
  <c r="H9" i="8"/>
  <c r="Z9" i="8" s="1"/>
  <c r="CX353" i="1"/>
  <c r="DF353" i="1" s="1"/>
  <c r="BJ353" i="1"/>
  <c r="BI353" i="1"/>
  <c r="BR353" i="1" s="1"/>
  <c r="AY347" i="1"/>
  <c r="BC347" i="1" s="1"/>
  <c r="CX344" i="1"/>
  <c r="DF344" i="1" s="1"/>
  <c r="DD344" i="1"/>
  <c r="BJ344" i="1"/>
  <c r="BI344" i="1"/>
  <c r="BR344" i="1" s="1"/>
  <c r="DM342" i="1"/>
  <c r="DV342" i="1" s="1"/>
  <c r="DN342" i="1"/>
  <c r="BJ340" i="1"/>
  <c r="BI340" i="1"/>
  <c r="BR340" i="1" s="1"/>
  <c r="DM338" i="1"/>
  <c r="DV338" i="1" s="1"/>
  <c r="DN338" i="1"/>
  <c r="CZ333" i="1"/>
  <c r="DA333" i="1" s="1"/>
  <c r="DE333" i="1" s="1"/>
  <c r="DC333" i="1"/>
  <c r="AO333" i="1"/>
  <c r="AW333" i="1" s="1"/>
  <c r="BA333" i="1" s="1"/>
  <c r="DC332" i="1"/>
  <c r="AO332" i="1"/>
  <c r="AR332" i="1" s="1"/>
  <c r="AZ332" i="1" s="1"/>
  <c r="CZ332" i="1"/>
  <c r="DA332" i="1" s="1"/>
  <c r="DE332" i="1" s="1"/>
  <c r="DM323" i="1"/>
  <c r="DV323" i="1" s="1"/>
  <c r="DN323" i="1"/>
  <c r="DE322" i="1"/>
  <c r="BJ319" i="1"/>
  <c r="BI319" i="1"/>
  <c r="BR319" i="1" s="1"/>
  <c r="DM316" i="1"/>
  <c r="DV316" i="1" s="1"/>
  <c r="DN316" i="1"/>
  <c r="AT315" i="1"/>
  <c r="BB315" i="1" s="1"/>
  <c r="AZ315" i="1"/>
  <c r="DM314" i="1"/>
  <c r="DV314" i="1" s="1"/>
  <c r="DN314" i="1"/>
  <c r="CX308" i="1"/>
  <c r="DF308" i="1" s="1"/>
  <c r="DD308" i="1"/>
  <c r="CZ300" i="1"/>
  <c r="DA300" i="1" s="1"/>
  <c r="DE300" i="1" s="1"/>
  <c r="DC300" i="1"/>
  <c r="AO300" i="1"/>
  <c r="AW300" i="1" s="1"/>
  <c r="BA300" i="1" s="1"/>
  <c r="DC299" i="1"/>
  <c r="AO299" i="1"/>
  <c r="AR299" i="1" s="1"/>
  <c r="AZ299" i="1" s="1"/>
  <c r="CZ299" i="1"/>
  <c r="DA299" i="1" s="1"/>
  <c r="DE299" i="1" s="1"/>
  <c r="AY298" i="1"/>
  <c r="BC298" i="1" s="1"/>
  <c r="AY297" i="1"/>
  <c r="BC297" i="1" s="1"/>
  <c r="CZ296" i="1"/>
  <c r="DA296" i="1" s="1"/>
  <c r="DE296" i="1" s="1"/>
  <c r="DC296" i="1"/>
  <c r="AO296" i="1"/>
  <c r="AW296" i="1" s="1"/>
  <c r="BA296" i="1" s="1"/>
  <c r="DY292" i="1"/>
  <c r="EA292" i="1"/>
  <c r="EB292" i="1" s="1"/>
  <c r="DE290" i="1"/>
  <c r="CZ285" i="1"/>
  <c r="DA285" i="1" s="1"/>
  <c r="DE285" i="1" s="1"/>
  <c r="DC285" i="1"/>
  <c r="AO285" i="1"/>
  <c r="AT285" i="1" s="1"/>
  <c r="BB285" i="1" s="1"/>
  <c r="DE279" i="1"/>
  <c r="BJ278" i="1"/>
  <c r="BI278" i="1"/>
  <c r="BR278" i="1" s="1"/>
  <c r="DM275" i="1"/>
  <c r="DV275" i="1" s="1"/>
  <c r="DN275" i="1"/>
  <c r="DM274" i="1"/>
  <c r="DV274" i="1" s="1"/>
  <c r="DN274" i="1"/>
  <c r="AY271" i="1"/>
  <c r="BC271" i="1" s="1"/>
  <c r="AY264" i="1"/>
  <c r="BC264" i="1" s="1"/>
  <c r="CX261" i="1"/>
  <c r="DF261" i="1" s="1"/>
  <c r="DD261" i="1"/>
  <c r="CX254" i="1"/>
  <c r="DF254" i="1" s="1"/>
  <c r="DD254" i="1"/>
  <c r="BJ251" i="1"/>
  <c r="BI251" i="1"/>
  <c r="BR251" i="1" s="1"/>
  <c r="DM245" i="1"/>
  <c r="DV245" i="1" s="1"/>
  <c r="DN245" i="1"/>
  <c r="BJ243" i="1"/>
  <c r="BI243" i="1"/>
  <c r="BR243" i="1" s="1"/>
  <c r="AY242" i="1"/>
  <c r="BC242" i="1" s="1"/>
  <c r="CZ241" i="1"/>
  <c r="DA241" i="1" s="1"/>
  <c r="DE241" i="1" s="1"/>
  <c r="DC241" i="1"/>
  <c r="AO241" i="1"/>
  <c r="H232" i="8"/>
  <c r="H228" i="8"/>
  <c r="H224" i="8"/>
  <c r="Z224" i="8" s="1"/>
  <c r="H220" i="8"/>
  <c r="O220" i="8" s="1"/>
  <c r="H216" i="8"/>
  <c r="P216" i="8" s="1"/>
  <c r="H212" i="8"/>
  <c r="H208" i="8"/>
  <c r="Z208" i="8" s="1"/>
  <c r="H204" i="8"/>
  <c r="O204" i="8" s="1"/>
  <c r="H200" i="8"/>
  <c r="P200" i="8" s="1"/>
  <c r="H196" i="8"/>
  <c r="H192" i="8"/>
  <c r="Z192" i="8" s="1"/>
  <c r="H188" i="8"/>
  <c r="O188" i="8" s="1"/>
  <c r="H184" i="8"/>
  <c r="P184" i="8" s="1"/>
  <c r="H180" i="8"/>
  <c r="H176" i="8"/>
  <c r="Z176" i="8" s="1"/>
  <c r="H172" i="8"/>
  <c r="O172" i="8" s="1"/>
  <c r="H168" i="8"/>
  <c r="P168" i="8" s="1"/>
  <c r="H164" i="8"/>
  <c r="H160" i="8"/>
  <c r="Z160" i="8" s="1"/>
  <c r="H156" i="8"/>
  <c r="O156" i="8" s="1"/>
  <c r="H152" i="8"/>
  <c r="P152" i="8" s="1"/>
  <c r="H148" i="8"/>
  <c r="H144" i="8"/>
  <c r="Z144" i="8" s="1"/>
  <c r="H140" i="8"/>
  <c r="O140" i="8" s="1"/>
  <c r="H136" i="8"/>
  <c r="P136" i="8" s="1"/>
  <c r="H132" i="8"/>
  <c r="H128" i="8"/>
  <c r="Z128" i="8" s="1"/>
  <c r="H124" i="8"/>
  <c r="O124" i="8" s="1"/>
  <c r="H120" i="8"/>
  <c r="P120" i="8" s="1"/>
  <c r="H116" i="8"/>
  <c r="H112" i="8"/>
  <c r="Z112" i="8" s="1"/>
  <c r="H108" i="8"/>
  <c r="O108" i="8" s="1"/>
  <c r="H104" i="8"/>
  <c r="P104" i="8" s="1"/>
  <c r="H100" i="8"/>
  <c r="H96" i="8"/>
  <c r="Z96" i="8" s="1"/>
  <c r="H92" i="8"/>
  <c r="O92" i="8" s="1"/>
  <c r="H88" i="8"/>
  <c r="P88" i="8" s="1"/>
  <c r="H84" i="8"/>
  <c r="H80" i="8"/>
  <c r="Z80" i="8" s="1"/>
  <c r="H76" i="8"/>
  <c r="O76" i="8" s="1"/>
  <c r="H72" i="8"/>
  <c r="P72" i="8" s="1"/>
  <c r="H68" i="8"/>
  <c r="H64" i="8"/>
  <c r="Z64" i="8" s="1"/>
  <c r="H60" i="8"/>
  <c r="O60" i="8" s="1"/>
  <c r="H56" i="8"/>
  <c r="P56" i="8" s="1"/>
  <c r="H52" i="8"/>
  <c r="H48" i="8"/>
  <c r="Z48" i="8" s="1"/>
  <c r="H44" i="8"/>
  <c r="O44" i="8" s="1"/>
  <c r="H40" i="8"/>
  <c r="P40" i="8" s="1"/>
  <c r="H36" i="8"/>
  <c r="H32" i="8"/>
  <c r="Z32" i="8" s="1"/>
  <c r="H28" i="8"/>
  <c r="O28" i="8" s="1"/>
  <c r="H24" i="8"/>
  <c r="P24" i="8" s="1"/>
  <c r="H20" i="8"/>
  <c r="H16" i="8"/>
  <c r="Z16" i="8" s="1"/>
  <c r="H12" i="8"/>
  <c r="O12" i="8" s="1"/>
  <c r="H8" i="8"/>
  <c r="P8" i="8" s="1"/>
  <c r="DM352" i="1"/>
  <c r="DV352" i="1" s="1"/>
  <c r="DN352" i="1"/>
  <c r="DE351" i="1"/>
  <c r="BS350" i="1"/>
  <c r="AY349" i="1"/>
  <c r="BC349" i="1" s="1"/>
  <c r="AY344" i="1"/>
  <c r="BC344" i="1" s="1"/>
  <c r="CZ343" i="1"/>
  <c r="DA343" i="1" s="1"/>
  <c r="DC343" i="1"/>
  <c r="AO343" i="1"/>
  <c r="AT343" i="1" s="1"/>
  <c r="BB343" i="1" s="1"/>
  <c r="CX337" i="1"/>
  <c r="DF337" i="1" s="1"/>
  <c r="DD337" i="1"/>
  <c r="BJ337" i="1"/>
  <c r="BI337" i="1"/>
  <c r="BR337" i="1" s="1"/>
  <c r="AY336" i="1"/>
  <c r="BC336" i="1" s="1"/>
  <c r="AY335" i="1"/>
  <c r="BC335" i="1" s="1"/>
  <c r="CZ334" i="1"/>
  <c r="DA334" i="1" s="1"/>
  <c r="DE334" i="1" s="1"/>
  <c r="DC334" i="1"/>
  <c r="AO334" i="1"/>
  <c r="BJ331" i="1"/>
  <c r="BI331" i="1"/>
  <c r="BR331" i="1" s="1"/>
  <c r="BJ330" i="1"/>
  <c r="BI330" i="1"/>
  <c r="BR330" i="1" s="1"/>
  <c r="BJ329" i="1"/>
  <c r="BI329" i="1"/>
  <c r="BR329" i="1" s="1"/>
  <c r="DM327" i="1"/>
  <c r="DV327" i="1" s="1"/>
  <c r="DN327" i="1"/>
  <c r="DM326" i="1"/>
  <c r="DV326" i="1" s="1"/>
  <c r="DN326" i="1"/>
  <c r="DW325" i="1"/>
  <c r="DW324" i="1"/>
  <c r="DE323" i="1"/>
  <c r="DM320" i="1"/>
  <c r="DV320" i="1" s="1"/>
  <c r="DN320" i="1"/>
  <c r="DM319" i="1"/>
  <c r="DV319" i="1" s="1"/>
  <c r="DN319" i="1"/>
  <c r="DM318" i="1"/>
  <c r="DV318" i="1" s="1"/>
  <c r="DN318" i="1"/>
  <c r="DW317" i="1"/>
  <c r="DE316" i="1"/>
  <c r="BS313" i="1"/>
  <c r="CZ311" i="1"/>
  <c r="DA311" i="1" s="1"/>
  <c r="DE311" i="1" s="1"/>
  <c r="DC311" i="1"/>
  <c r="AO311" i="1"/>
  <c r="BJ309" i="1"/>
  <c r="BI309" i="1"/>
  <c r="BR309" i="1" s="1"/>
  <c r="DM306" i="1"/>
  <c r="DV306" i="1" s="1"/>
  <c r="DN306" i="1"/>
  <c r="DE305" i="1"/>
  <c r="DM301" i="1"/>
  <c r="DV301" i="1" s="1"/>
  <c r="DN301" i="1"/>
  <c r="DE298" i="1"/>
  <c r="DE297" i="1"/>
  <c r="DE293" i="1"/>
  <c r="DE292" i="1"/>
  <c r="CZ288" i="1"/>
  <c r="DA288" i="1" s="1"/>
  <c r="DE288" i="1" s="1"/>
  <c r="DC288" i="1"/>
  <c r="AO288" i="1"/>
  <c r="CZ287" i="1"/>
  <c r="DA287" i="1" s="1"/>
  <c r="DE287" i="1" s="1"/>
  <c r="DC287" i="1"/>
  <c r="AO287" i="1"/>
  <c r="AY287" i="1" s="1"/>
  <c r="BC287" i="1" s="1"/>
  <c r="CZ286" i="1"/>
  <c r="DA286" i="1" s="1"/>
  <c r="DE286" i="1" s="1"/>
  <c r="DC286" i="1"/>
  <c r="AO286" i="1"/>
  <c r="BJ284" i="1"/>
  <c r="BI284" i="1"/>
  <c r="BR284" i="1" s="1"/>
  <c r="DM281" i="1"/>
  <c r="DV281" i="1" s="1"/>
  <c r="DN281" i="1"/>
  <c r="DE280" i="1"/>
  <c r="BJ279" i="1"/>
  <c r="BI279" i="1"/>
  <c r="BR279" i="1" s="1"/>
  <c r="DE274" i="1"/>
  <c r="AT271" i="1"/>
  <c r="BB271" i="1" s="1"/>
  <c r="BJ269" i="1"/>
  <c r="BI269" i="1"/>
  <c r="BR269" i="1" s="1"/>
  <c r="BS268" i="1"/>
  <c r="BJ267" i="1"/>
  <c r="BI267" i="1"/>
  <c r="BR267" i="1" s="1"/>
  <c r="BJ266" i="1"/>
  <c r="BI266" i="1"/>
  <c r="BR266" i="1" s="1"/>
  <c r="DW264" i="1"/>
  <c r="DE263" i="1"/>
  <c r="DM260" i="1"/>
  <c r="DV260" i="1" s="1"/>
  <c r="DN260" i="1"/>
  <c r="DM259" i="1"/>
  <c r="DV259" i="1" s="1"/>
  <c r="DN259" i="1"/>
  <c r="CX256" i="1"/>
  <c r="DF256" i="1" s="1"/>
  <c r="DD256" i="1"/>
  <c r="BJ255" i="1"/>
  <c r="BI255" i="1"/>
  <c r="BR255" i="1" s="1"/>
  <c r="BJ254" i="1"/>
  <c r="BI254" i="1"/>
  <c r="BR254" i="1" s="1"/>
  <c r="DW252" i="1"/>
  <c r="DY250" i="1"/>
  <c r="EA250" i="1"/>
  <c r="EB250" i="1" s="1"/>
  <c r="CX248" i="1"/>
  <c r="DF248" i="1" s="1"/>
  <c r="DD248" i="1"/>
  <c r="BJ246" i="1"/>
  <c r="BI246" i="1"/>
  <c r="BR246" i="1" s="1"/>
  <c r="BJ244" i="1"/>
  <c r="BI244" i="1"/>
  <c r="BR244" i="1" s="1"/>
  <c r="DM242" i="1"/>
  <c r="DV242" i="1" s="1"/>
  <c r="DN242" i="1"/>
  <c r="AW241" i="1"/>
  <c r="BA241" i="1" s="1"/>
  <c r="Z2" i="8"/>
  <c r="U8" i="8"/>
  <c r="AG2" i="8"/>
  <c r="AZ353" i="1"/>
  <c r="AT353" i="1"/>
  <c r="BB353" i="1" s="1"/>
  <c r="BN353" i="1" s="1"/>
  <c r="AW351" i="1"/>
  <c r="DY349" i="1"/>
  <c r="EA349" i="1"/>
  <c r="EB349" i="1" s="1"/>
  <c r="AW348" i="1"/>
  <c r="BA348" i="1" s="1"/>
  <c r="DM344" i="1"/>
  <c r="DV344" i="1" s="1"/>
  <c r="DN344" i="1"/>
  <c r="DE343" i="1"/>
  <c r="BJ342" i="1"/>
  <c r="BI342" i="1"/>
  <c r="BR342" i="1" s="1"/>
  <c r="CZ340" i="1"/>
  <c r="DA340" i="1" s="1"/>
  <c r="DE340" i="1" s="1"/>
  <c r="DC340" i="1"/>
  <c r="AO340" i="1"/>
  <c r="AY340" i="1" s="1"/>
  <c r="BC340" i="1" s="1"/>
  <c r="AW339" i="1"/>
  <c r="BA339" i="1" s="1"/>
  <c r="AY337" i="1"/>
  <c r="BC337" i="1" s="1"/>
  <c r="AT336" i="1"/>
  <c r="BB336" i="1" s="1"/>
  <c r="DE335" i="1"/>
  <c r="AW332" i="1"/>
  <c r="CZ327" i="1"/>
  <c r="DA327" i="1" s="1"/>
  <c r="DE327" i="1" s="1"/>
  <c r="DC327" i="1"/>
  <c r="AO327" i="1"/>
  <c r="DE325" i="1"/>
  <c r="BS323" i="1"/>
  <c r="AY322" i="1"/>
  <c r="BC322" i="1" s="1"/>
  <c r="AT321" i="1"/>
  <c r="BB321" i="1" s="1"/>
  <c r="BN321" i="1" s="1"/>
  <c r="DE320" i="1"/>
  <c r="BJ314" i="1"/>
  <c r="BI314" i="1"/>
  <c r="BR314" i="1" s="1"/>
  <c r="CZ312" i="1"/>
  <c r="DA312" i="1" s="1"/>
  <c r="DE312" i="1" s="1"/>
  <c r="DC312" i="1"/>
  <c r="AO312" i="1"/>
  <c r="DM303" i="1"/>
  <c r="DV303" i="1" s="1"/>
  <c r="DN303" i="1"/>
  <c r="DW302" i="1"/>
  <c r="BS296" i="1"/>
  <c r="DD294" i="1"/>
  <c r="CX294" i="1"/>
  <c r="DF294" i="1" s="1"/>
  <c r="DM289" i="1"/>
  <c r="DV289" i="1" s="1"/>
  <c r="DN289" i="1"/>
  <c r="BJ285" i="1"/>
  <c r="BI285" i="1"/>
  <c r="BR285" i="1" s="1"/>
  <c r="DM283" i="1"/>
  <c r="DV283" i="1" s="1"/>
  <c r="DN283" i="1"/>
  <c r="DE282" i="1"/>
  <c r="DD280" i="1"/>
  <c r="CX280" i="1"/>
  <c r="DF280" i="1" s="1"/>
  <c r="BJ280" i="1"/>
  <c r="BI280" i="1"/>
  <c r="BR280" i="1" s="1"/>
  <c r="AY279" i="1"/>
  <c r="BC279" i="1" s="1"/>
  <c r="AT278" i="1"/>
  <c r="BB278" i="1" s="1"/>
  <c r="BN278" i="1" s="1"/>
  <c r="DE277" i="1"/>
  <c r="BJ274" i="1"/>
  <c r="BI274" i="1"/>
  <c r="BR274" i="1" s="1"/>
  <c r="DM254" i="1"/>
  <c r="DV254" i="1" s="1"/>
  <c r="DN254" i="1"/>
  <c r="CZ253" i="1"/>
  <c r="DA253" i="1" s="1"/>
  <c r="DE253" i="1" s="1"/>
  <c r="DC253" i="1"/>
  <c r="AO253" i="1"/>
  <c r="AT253" i="1" s="1"/>
  <c r="BB253" i="1" s="1"/>
  <c r="CV252" i="1"/>
  <c r="AW247" i="1"/>
  <c r="DW245" i="1"/>
  <c r="CS245" i="1"/>
  <c r="CV245" i="1" s="1"/>
  <c r="DD245" i="1" s="1"/>
  <c r="AY244" i="1"/>
  <c r="BC244" i="1" s="1"/>
  <c r="CV242" i="1"/>
  <c r="DD327" i="1"/>
  <c r="CX327" i="1"/>
  <c r="DF327" i="1" s="1"/>
  <c r="CW325" i="1"/>
  <c r="DD318" i="1"/>
  <c r="CX318" i="1"/>
  <c r="DF318" i="1" s="1"/>
  <c r="AW289" i="1"/>
  <c r="BA289" i="1" s="1"/>
  <c r="AS269" i="1"/>
  <c r="BA249" i="1"/>
  <c r="BD249" i="1" s="1"/>
  <c r="AY249" i="1"/>
  <c r="BC249" i="1" s="1"/>
  <c r="DC240" i="1"/>
  <c r="AO240" i="1"/>
  <c r="AW240" i="1" s="1"/>
  <c r="BA240" i="1" s="1"/>
  <c r="CZ240" i="1"/>
  <c r="DA240" i="1" s="1"/>
  <c r="DE240" i="1" s="1"/>
  <c r="DM234" i="1"/>
  <c r="DV234" i="1" s="1"/>
  <c r="DN234" i="1"/>
  <c r="AO216" i="1"/>
  <c r="AW216" i="1" s="1"/>
  <c r="BA216" i="1" s="1"/>
  <c r="CZ216" i="1"/>
  <c r="DA216" i="1" s="1"/>
  <c r="DE216" i="1" s="1"/>
  <c r="DC216" i="1"/>
  <c r="DC203" i="1"/>
  <c r="AO203" i="1"/>
  <c r="AY203" i="1" s="1"/>
  <c r="BC203" i="1" s="1"/>
  <c r="CZ203" i="1"/>
  <c r="DA203" i="1" s="1"/>
  <c r="DE203" i="1" s="1"/>
  <c r="BI192" i="1"/>
  <c r="BR192" i="1" s="1"/>
  <c r="BJ192" i="1"/>
  <c r="DC190" i="1"/>
  <c r="AO190" i="1"/>
  <c r="CZ190" i="1"/>
  <c r="DA190" i="1" s="1"/>
  <c r="DE190" i="1" s="1"/>
  <c r="DM188" i="1"/>
  <c r="DV188" i="1" s="1"/>
  <c r="DN188" i="1"/>
  <c r="BI181" i="1"/>
  <c r="BR181" i="1" s="1"/>
  <c r="BJ181" i="1"/>
  <c r="DM178" i="1"/>
  <c r="DV178" i="1" s="1"/>
  <c r="DN178" i="1"/>
  <c r="DM177" i="1"/>
  <c r="DV177" i="1" s="1"/>
  <c r="DN177" i="1"/>
  <c r="DQ177" i="1" s="1"/>
  <c r="BI171" i="1"/>
  <c r="BR171" i="1" s="1"/>
  <c r="BJ171" i="1"/>
  <c r="DM169" i="1"/>
  <c r="DV169" i="1" s="1"/>
  <c r="DN169" i="1"/>
  <c r="CS165" i="1"/>
  <c r="DC165" i="1" s="1"/>
  <c r="DG165" i="1" s="1"/>
  <c r="DW165" i="1"/>
  <c r="DM159" i="1"/>
  <c r="DV159" i="1" s="1"/>
  <c r="DN159" i="1"/>
  <c r="BI153" i="1"/>
  <c r="BR153" i="1" s="1"/>
  <c r="BJ153" i="1"/>
  <c r="BI152" i="1"/>
  <c r="BR152" i="1" s="1"/>
  <c r="BJ152" i="1"/>
  <c r="BI151" i="1"/>
  <c r="BR151" i="1" s="1"/>
  <c r="BJ151" i="1"/>
  <c r="DM148" i="1"/>
  <c r="DV148" i="1" s="1"/>
  <c r="DN148" i="1"/>
  <c r="AO141" i="1"/>
  <c r="CZ141" i="1"/>
  <c r="DA141" i="1" s="1"/>
  <c r="DE141" i="1" s="1"/>
  <c r="DC141" i="1"/>
  <c r="DC132" i="1"/>
  <c r="AO132" i="1"/>
  <c r="CZ132" i="1"/>
  <c r="DA132" i="1" s="1"/>
  <c r="DE132" i="1" s="1"/>
  <c r="DY128" i="1"/>
  <c r="EA128" i="1"/>
  <c r="EB128" i="1" s="1"/>
  <c r="BI123" i="1"/>
  <c r="BR123" i="1" s="1"/>
  <c r="BJ123" i="1"/>
  <c r="BI118" i="1"/>
  <c r="BR118" i="1" s="1"/>
  <c r="BJ118" i="1"/>
  <c r="DC116" i="1"/>
  <c r="AO116" i="1"/>
  <c r="AY116" i="1" s="1"/>
  <c r="BC116" i="1" s="1"/>
  <c r="CZ116" i="1"/>
  <c r="DA116" i="1" s="1"/>
  <c r="DE116" i="1" s="1"/>
  <c r="AO109" i="1"/>
  <c r="AW109" i="1" s="1"/>
  <c r="BA109" i="1" s="1"/>
  <c r="CZ109" i="1"/>
  <c r="DA109" i="1" s="1"/>
  <c r="DE109" i="1" s="1"/>
  <c r="DC109" i="1"/>
  <c r="DM105" i="1"/>
  <c r="DV105" i="1" s="1"/>
  <c r="DN105" i="1"/>
  <c r="CS102" i="1"/>
  <c r="DW102" i="1"/>
  <c r="DM96" i="1"/>
  <c r="DV96" i="1" s="1"/>
  <c r="DN96" i="1"/>
  <c r="BI89" i="1"/>
  <c r="BR89" i="1" s="1"/>
  <c r="BJ89" i="1"/>
  <c r="DC87" i="1"/>
  <c r="AO87" i="1"/>
  <c r="AW87" i="1" s="1"/>
  <c r="BA87" i="1" s="1"/>
  <c r="CZ87" i="1"/>
  <c r="DA87" i="1" s="1"/>
  <c r="DE87" i="1" s="1"/>
  <c r="DC86" i="1"/>
  <c r="AO86" i="1"/>
  <c r="CZ86" i="1"/>
  <c r="DA86" i="1" s="1"/>
  <c r="DE86" i="1" s="1"/>
  <c r="DM66" i="1"/>
  <c r="DV66" i="1" s="1"/>
  <c r="DN66" i="1"/>
  <c r="DM60" i="1"/>
  <c r="DV60" i="1" s="1"/>
  <c r="DN60" i="1"/>
  <c r="AY333" i="1"/>
  <c r="BC333" i="1" s="1"/>
  <c r="AS309" i="1"/>
  <c r="DD277" i="1"/>
  <c r="CX277" i="1"/>
  <c r="DF277" i="1" s="1"/>
  <c r="DD259" i="1"/>
  <c r="CX259" i="1"/>
  <c r="DF259" i="1" s="1"/>
  <c r="DR259" i="1" s="1"/>
  <c r="AY255" i="1"/>
  <c r="BC255" i="1" s="1"/>
  <c r="CW242" i="1"/>
  <c r="BJ239" i="1"/>
  <c r="BI239" i="1"/>
  <c r="BR239" i="1" s="1"/>
  <c r="BJ233" i="1"/>
  <c r="BI233" i="1"/>
  <c r="BR233" i="1" s="1"/>
  <c r="DM228" i="1"/>
  <c r="DV228" i="1" s="1"/>
  <c r="DN228" i="1"/>
  <c r="BJ225" i="1"/>
  <c r="BI225" i="1"/>
  <c r="BR225" i="1" s="1"/>
  <c r="CZ223" i="1"/>
  <c r="DA223" i="1" s="1"/>
  <c r="DE223" i="1" s="1"/>
  <c r="DC223" i="1"/>
  <c r="AO223" i="1"/>
  <c r="AY223" i="1" s="1"/>
  <c r="BC223" i="1" s="1"/>
  <c r="AT219" i="1"/>
  <c r="BB219" i="1" s="1"/>
  <c r="AZ219" i="1"/>
  <c r="DM218" i="1"/>
  <c r="DV218" i="1" s="1"/>
  <c r="DN218" i="1"/>
  <c r="BJ213" i="1"/>
  <c r="BI213" i="1"/>
  <c r="BR213" i="1" s="1"/>
  <c r="AT210" i="1"/>
  <c r="BB210" i="1" s="1"/>
  <c r="AT208" i="1"/>
  <c r="BB208" i="1" s="1"/>
  <c r="AZ208" i="1"/>
  <c r="CZ204" i="1"/>
  <c r="DA204" i="1" s="1"/>
  <c r="DE204" i="1" s="1"/>
  <c r="DC204" i="1"/>
  <c r="AO204" i="1"/>
  <c r="AR204" i="1" s="1"/>
  <c r="AZ204" i="1" s="1"/>
  <c r="CZ200" i="1"/>
  <c r="DA200" i="1" s="1"/>
  <c r="DE200" i="1" s="1"/>
  <c r="DC200" i="1"/>
  <c r="AO200" i="1"/>
  <c r="AW200" i="1" s="1"/>
  <c r="DM196" i="1"/>
  <c r="DV196" i="1" s="1"/>
  <c r="DN196" i="1"/>
  <c r="BJ194" i="1"/>
  <c r="BI194" i="1"/>
  <c r="BR194" i="1" s="1"/>
  <c r="DM191" i="1"/>
  <c r="DV191" i="1" s="1"/>
  <c r="DN191" i="1"/>
  <c r="AY181" i="1"/>
  <c r="BC181" i="1" s="1"/>
  <c r="DE178" i="1"/>
  <c r="AY175" i="1"/>
  <c r="BC175" i="1" s="1"/>
  <c r="CX172" i="1"/>
  <c r="DF172" i="1" s="1"/>
  <c r="DR172" i="1" s="1"/>
  <c r="DD172" i="1"/>
  <c r="BJ172" i="1"/>
  <c r="BI172" i="1"/>
  <c r="BR172" i="1" s="1"/>
  <c r="DE169" i="1"/>
  <c r="AY165" i="1"/>
  <c r="BC165" i="1" s="1"/>
  <c r="AT160" i="1"/>
  <c r="BB160" i="1" s="1"/>
  <c r="AT159" i="1"/>
  <c r="BB159" i="1" s="1"/>
  <c r="DM158" i="1"/>
  <c r="DV158" i="1" s="1"/>
  <c r="DN158" i="1"/>
  <c r="DQ158" i="1" s="1"/>
  <c r="DM157" i="1"/>
  <c r="DV157" i="1" s="1"/>
  <c r="DN157" i="1"/>
  <c r="CZ156" i="1"/>
  <c r="DA156" i="1" s="1"/>
  <c r="DE156" i="1" s="1"/>
  <c r="DH156" i="1" s="1"/>
  <c r="DC156" i="1"/>
  <c r="AO156" i="1"/>
  <c r="AT156" i="1" s="1"/>
  <c r="BB156" i="1" s="1"/>
  <c r="CZ150" i="1"/>
  <c r="DA150" i="1" s="1"/>
  <c r="DE150" i="1" s="1"/>
  <c r="DP150" i="1" s="1"/>
  <c r="ER150" i="1" s="1"/>
  <c r="DC150" i="1"/>
  <c r="AO150" i="1"/>
  <c r="AT149" i="1"/>
  <c r="BB149" i="1" s="1"/>
  <c r="AZ149" i="1"/>
  <c r="CZ145" i="1"/>
  <c r="DA145" i="1" s="1"/>
  <c r="DE145" i="1" s="1"/>
  <c r="DC145" i="1"/>
  <c r="AO145" i="1"/>
  <c r="DC144" i="1"/>
  <c r="AO144" i="1"/>
  <c r="AR144" i="1" s="1"/>
  <c r="AZ144" i="1" s="1"/>
  <c r="CZ144" i="1"/>
  <c r="DA144" i="1" s="1"/>
  <c r="DE144" i="1" s="1"/>
  <c r="DC143" i="1"/>
  <c r="AO143" i="1"/>
  <c r="AR143" i="1" s="1"/>
  <c r="AZ143" i="1" s="1"/>
  <c r="CZ143" i="1"/>
  <c r="DA143" i="1" s="1"/>
  <c r="DE143" i="1" s="1"/>
  <c r="BJ140" i="1"/>
  <c r="BI140" i="1"/>
  <c r="BR140" i="1" s="1"/>
  <c r="DM138" i="1"/>
  <c r="DV138" i="1" s="1"/>
  <c r="DN138" i="1"/>
  <c r="CZ134" i="1"/>
  <c r="DA134" i="1" s="1"/>
  <c r="DE134" i="1" s="1"/>
  <c r="DC134" i="1"/>
  <c r="AO134" i="1"/>
  <c r="CZ133" i="1"/>
  <c r="DA133" i="1" s="1"/>
  <c r="DE133" i="1" s="1"/>
  <c r="DC133" i="1"/>
  <c r="AO133" i="1"/>
  <c r="AT133" i="1" s="1"/>
  <c r="BB133" i="1" s="1"/>
  <c r="AT129" i="1"/>
  <c r="BB129" i="1" s="1"/>
  <c r="DM118" i="1"/>
  <c r="DV118" i="1" s="1"/>
  <c r="DN118" i="1"/>
  <c r="AT117" i="1"/>
  <c r="BB117" i="1" s="1"/>
  <c r="CX109" i="1"/>
  <c r="DF109" i="1" s="1"/>
  <c r="DD109" i="1"/>
  <c r="CX107" i="1"/>
  <c r="DF107" i="1" s="1"/>
  <c r="DD107" i="1"/>
  <c r="DE106" i="1"/>
  <c r="DE105" i="1"/>
  <c r="DM101" i="1"/>
  <c r="DV101" i="1" s="1"/>
  <c r="DN101" i="1"/>
  <c r="DE100" i="1"/>
  <c r="DM97" i="1"/>
  <c r="DV97" i="1" s="1"/>
  <c r="DN97" i="1"/>
  <c r="DE96" i="1"/>
  <c r="BJ95" i="1"/>
  <c r="BI95" i="1"/>
  <c r="BR95" i="1" s="1"/>
  <c r="AY94" i="1"/>
  <c r="BC94" i="1" s="1"/>
  <c r="CZ93" i="1"/>
  <c r="DA93" i="1" s="1"/>
  <c r="DE93" i="1" s="1"/>
  <c r="DC93" i="1"/>
  <c r="AO93" i="1"/>
  <c r="AR93" i="1" s="1"/>
  <c r="AZ93" i="1" s="1"/>
  <c r="BJ85" i="1"/>
  <c r="BI85" i="1"/>
  <c r="BR85" i="1" s="1"/>
  <c r="CZ82" i="1"/>
  <c r="DA82" i="1" s="1"/>
  <c r="DE82" i="1" s="1"/>
  <c r="DC82" i="1"/>
  <c r="AO82" i="1"/>
  <c r="BJ77" i="1"/>
  <c r="BI77" i="1"/>
  <c r="BR77" i="1" s="1"/>
  <c r="DY75" i="1"/>
  <c r="EA75" i="1"/>
  <c r="EB75" i="1" s="1"/>
  <c r="AT71" i="1"/>
  <c r="BB71" i="1" s="1"/>
  <c r="AZ71" i="1"/>
  <c r="AT67" i="1"/>
  <c r="BB67" i="1" s="1"/>
  <c r="AZ67" i="1"/>
  <c r="BJ65" i="1"/>
  <c r="BI65" i="1"/>
  <c r="BR65" i="1" s="1"/>
  <c r="DM63" i="1"/>
  <c r="DV63" i="1" s="1"/>
  <c r="DN63" i="1"/>
  <c r="CX59" i="1"/>
  <c r="DF59" i="1" s="1"/>
  <c r="DD59" i="1"/>
  <c r="DV57" i="1"/>
  <c r="P232" i="8"/>
  <c r="DF340" i="1"/>
  <c r="DD339" i="1"/>
  <c r="CX339" i="1"/>
  <c r="DF339" i="1" s="1"/>
  <c r="DD335" i="1"/>
  <c r="CX335" i="1"/>
  <c r="DF335" i="1" s="1"/>
  <c r="AW310" i="1"/>
  <c r="BA310" i="1" s="1"/>
  <c r="CV305" i="1"/>
  <c r="DD305" i="1" s="1"/>
  <c r="CX283" i="1"/>
  <c r="DF283" i="1" s="1"/>
  <c r="DR283" i="1" s="1"/>
  <c r="DD283" i="1"/>
  <c r="DD241" i="1"/>
  <c r="CX241" i="1"/>
  <c r="DF241" i="1" s="1"/>
  <c r="DW236" i="1"/>
  <c r="CZ236" i="1"/>
  <c r="DA236" i="1" s="1"/>
  <c r="DE236" i="1" s="1"/>
  <c r="DC236" i="1"/>
  <c r="AO236" i="1"/>
  <c r="BJ234" i="1"/>
  <c r="BI234" i="1"/>
  <c r="BR234" i="1" s="1"/>
  <c r="DW232" i="1"/>
  <c r="DM231" i="1"/>
  <c r="DV231" i="1" s="1"/>
  <c r="DN231" i="1"/>
  <c r="DM224" i="1"/>
  <c r="DV224" i="1" s="1"/>
  <c r="DN224" i="1"/>
  <c r="CZ220" i="1"/>
  <c r="DA220" i="1" s="1"/>
  <c r="DE220" i="1" s="1"/>
  <c r="DC220" i="1"/>
  <c r="AO220" i="1"/>
  <c r="AY220" i="1" s="1"/>
  <c r="BC220" i="1" s="1"/>
  <c r="DY213" i="1"/>
  <c r="EA213" i="1"/>
  <c r="EB213" i="1" s="1"/>
  <c r="CZ211" i="1"/>
  <c r="DA211" i="1" s="1"/>
  <c r="DE211" i="1" s="1"/>
  <c r="DH211" i="1" s="1"/>
  <c r="DC211" i="1"/>
  <c r="AO211" i="1"/>
  <c r="DE208" i="1"/>
  <c r="DM205" i="1"/>
  <c r="DV205" i="1" s="1"/>
  <c r="DN205" i="1"/>
  <c r="CX199" i="1"/>
  <c r="DF199" i="1" s="1"/>
  <c r="DD199" i="1"/>
  <c r="DM197" i="1"/>
  <c r="DV197" i="1" s="1"/>
  <c r="DN197" i="1"/>
  <c r="BS195" i="1"/>
  <c r="AY194" i="1"/>
  <c r="BC194" i="1" s="1"/>
  <c r="CX190" i="1"/>
  <c r="DF190" i="1" s="1"/>
  <c r="DD190" i="1"/>
  <c r="BJ190" i="1"/>
  <c r="BI190" i="1"/>
  <c r="BR190" i="1" s="1"/>
  <c r="BJ187" i="1"/>
  <c r="BI187" i="1"/>
  <c r="BR187" i="1" s="1"/>
  <c r="BS186" i="1"/>
  <c r="DE180" i="1"/>
  <c r="BS178" i="1"/>
  <c r="BJ177" i="1"/>
  <c r="BI177" i="1"/>
  <c r="BR177" i="1" s="1"/>
  <c r="DM175" i="1"/>
  <c r="DV175" i="1" s="1"/>
  <c r="DN175" i="1"/>
  <c r="CZ171" i="1"/>
  <c r="DA171" i="1" s="1"/>
  <c r="DE171" i="1" s="1"/>
  <c r="DC171" i="1"/>
  <c r="AO171" i="1"/>
  <c r="DM167" i="1"/>
  <c r="DV167" i="1" s="1"/>
  <c r="DN167" i="1"/>
  <c r="DM166" i="1"/>
  <c r="DV166" i="1" s="1"/>
  <c r="DN166" i="1"/>
  <c r="DM165" i="1"/>
  <c r="DV165" i="1" s="1"/>
  <c r="DN165" i="1"/>
  <c r="CZ161" i="1"/>
  <c r="DA161" i="1" s="1"/>
  <c r="DE161" i="1" s="1"/>
  <c r="DC161" i="1"/>
  <c r="AO161" i="1"/>
  <c r="AY161" i="1" s="1"/>
  <c r="BC161" i="1" s="1"/>
  <c r="BJ155" i="1"/>
  <c r="BI155" i="1"/>
  <c r="BR155" i="1" s="1"/>
  <c r="AY154" i="1"/>
  <c r="BC154" i="1" s="1"/>
  <c r="DM146" i="1"/>
  <c r="DV146" i="1" s="1"/>
  <c r="DN146" i="1"/>
  <c r="AT139" i="1"/>
  <c r="BB139" i="1" s="1"/>
  <c r="BN139" i="1" s="1"/>
  <c r="AZ139" i="1"/>
  <c r="BJ137" i="1"/>
  <c r="BI137" i="1"/>
  <c r="BR137" i="1" s="1"/>
  <c r="BJ132" i="1"/>
  <c r="BI132" i="1"/>
  <c r="BR132" i="1" s="1"/>
  <c r="BS125" i="1"/>
  <c r="AY124" i="1"/>
  <c r="BC124" i="1" s="1"/>
  <c r="DM120" i="1"/>
  <c r="DV120" i="1" s="1"/>
  <c r="DN120" i="1"/>
  <c r="AT119" i="1"/>
  <c r="BB119" i="1" s="1"/>
  <c r="BN119" i="1" s="1"/>
  <c r="AZ119" i="1"/>
  <c r="CZ118" i="1"/>
  <c r="DA118" i="1" s="1"/>
  <c r="DE118" i="1" s="1"/>
  <c r="DC118" i="1"/>
  <c r="AO118" i="1"/>
  <c r="BS115" i="1"/>
  <c r="AY114" i="1"/>
  <c r="BC114" i="1" s="1"/>
  <c r="AY113" i="1"/>
  <c r="BC113" i="1" s="1"/>
  <c r="BS109" i="1"/>
  <c r="BS105" i="1"/>
  <c r="DW103" i="1"/>
  <c r="DE101" i="1"/>
  <c r="DM98" i="1"/>
  <c r="DV98" i="1" s="1"/>
  <c r="DN98" i="1"/>
  <c r="DM94" i="1"/>
  <c r="DV94" i="1" s="1"/>
  <c r="DN94" i="1"/>
  <c r="CS91" i="1"/>
  <c r="CV91" i="1" s="1"/>
  <c r="DD91" i="1" s="1"/>
  <c r="DW91" i="1"/>
  <c r="CX87" i="1"/>
  <c r="DF87" i="1" s="1"/>
  <c r="DD87" i="1"/>
  <c r="CX86" i="1"/>
  <c r="DF86" i="1" s="1"/>
  <c r="DD86" i="1"/>
  <c r="BJ80" i="1"/>
  <c r="BI80" i="1"/>
  <c r="BR80" i="1" s="1"/>
  <c r="DM78" i="1"/>
  <c r="DV78" i="1" s="1"/>
  <c r="DN78" i="1"/>
  <c r="DM77" i="1"/>
  <c r="DV77" i="1" s="1"/>
  <c r="DN77" i="1"/>
  <c r="DM76" i="1"/>
  <c r="DV76" i="1" s="1"/>
  <c r="DN76" i="1"/>
  <c r="DE75" i="1"/>
  <c r="CZ72" i="1"/>
  <c r="DA72" i="1" s="1"/>
  <c r="DE72" i="1" s="1"/>
  <c r="DC72" i="1"/>
  <c r="AO72" i="1"/>
  <c r="DE67" i="1"/>
  <c r="AT64" i="1"/>
  <c r="BB64" i="1" s="1"/>
  <c r="BN64" i="1" s="1"/>
  <c r="AZ64" i="1"/>
  <c r="AT63" i="1"/>
  <c r="BB63" i="1" s="1"/>
  <c r="DM62" i="1"/>
  <c r="DV62" i="1" s="1"/>
  <c r="DN62" i="1"/>
  <c r="DE61" i="1"/>
  <c r="CX60" i="1"/>
  <c r="DF60" i="1" s="1"/>
  <c r="DD60" i="1"/>
  <c r="BJ60" i="1"/>
  <c r="BI60" i="1"/>
  <c r="BR60" i="1" s="1"/>
  <c r="DY58" i="1"/>
  <c r="EA58" i="1"/>
  <c r="EB58" i="1" s="1"/>
  <c r="DD319" i="1"/>
  <c r="CX319" i="1"/>
  <c r="DF319" i="1" s="1"/>
  <c r="DD292" i="1"/>
  <c r="CX292" i="1"/>
  <c r="DF292" i="1" s="1"/>
  <c r="DD275" i="1"/>
  <c r="CX275" i="1"/>
  <c r="DF275" i="1" s="1"/>
  <c r="CW271" i="1"/>
  <c r="CZ238" i="1"/>
  <c r="DA238" i="1" s="1"/>
  <c r="DE238" i="1" s="1"/>
  <c r="DC238" i="1"/>
  <c r="BS238" i="1"/>
  <c r="AO238" i="1"/>
  <c r="AT238" i="1" s="1"/>
  <c r="BB238" i="1" s="1"/>
  <c r="DM237" i="1"/>
  <c r="DV237" i="1" s="1"/>
  <c r="DN237" i="1"/>
  <c r="BJ235" i="1"/>
  <c r="BI235" i="1"/>
  <c r="BR235" i="1" s="1"/>
  <c r="BA234" i="1"/>
  <c r="AY234" i="1"/>
  <c r="BC234" i="1" s="1"/>
  <c r="CZ233" i="1"/>
  <c r="DA233" i="1" s="1"/>
  <c r="DE233" i="1" s="1"/>
  <c r="DP233" i="1" s="1"/>
  <c r="ER233" i="1" s="1"/>
  <c r="DC233" i="1"/>
  <c r="AO233" i="1"/>
  <c r="CZ232" i="1"/>
  <c r="DA232" i="1" s="1"/>
  <c r="DE232" i="1" s="1"/>
  <c r="DC232" i="1"/>
  <c r="AO232" i="1"/>
  <c r="CZ231" i="1"/>
  <c r="DA231" i="1" s="1"/>
  <c r="DE231" i="1" s="1"/>
  <c r="DC231" i="1"/>
  <c r="AO231" i="1"/>
  <c r="AT231" i="1" s="1"/>
  <c r="BB231" i="1" s="1"/>
  <c r="BJ229" i="1"/>
  <c r="BI229" i="1"/>
  <c r="BR229" i="1" s="1"/>
  <c r="BJ228" i="1"/>
  <c r="BI228" i="1"/>
  <c r="BR228" i="1" s="1"/>
  <c r="DM225" i="1"/>
  <c r="DV225" i="1" s="1"/>
  <c r="DN225" i="1"/>
  <c r="DE224" i="1"/>
  <c r="DD223" i="1"/>
  <c r="CX223" i="1"/>
  <c r="DF223" i="1" s="1"/>
  <c r="BJ223" i="1"/>
  <c r="BI223" i="1"/>
  <c r="BR223" i="1" s="1"/>
  <c r="DM221" i="1"/>
  <c r="DV221" i="1" s="1"/>
  <c r="DN221" i="1"/>
  <c r="AW219" i="1"/>
  <c r="BJ218" i="1"/>
  <c r="BI218" i="1"/>
  <c r="BR218" i="1" s="1"/>
  <c r="AR217" i="1"/>
  <c r="CZ214" i="1"/>
  <c r="DA214" i="1" s="1"/>
  <c r="DE214" i="1" s="1"/>
  <c r="DC214" i="1"/>
  <c r="AO214" i="1"/>
  <c r="AT214" i="1" s="1"/>
  <c r="BB214" i="1" s="1"/>
  <c r="DM213" i="1"/>
  <c r="DV213" i="1" s="1"/>
  <c r="DN213" i="1"/>
  <c r="DD208" i="1"/>
  <c r="CX208" i="1"/>
  <c r="DF208" i="1" s="1"/>
  <c r="DM202" i="1"/>
  <c r="DV202" i="1" s="1"/>
  <c r="DN202" i="1"/>
  <c r="DD200" i="1"/>
  <c r="CX200" i="1"/>
  <c r="DF200" i="1" s="1"/>
  <c r="DM198" i="1"/>
  <c r="DV198" i="1" s="1"/>
  <c r="DN198" i="1"/>
  <c r="DD196" i="1"/>
  <c r="CX196" i="1"/>
  <c r="DF196" i="1" s="1"/>
  <c r="BA195" i="1"/>
  <c r="AY195" i="1"/>
  <c r="BC195" i="1" s="1"/>
  <c r="DM194" i="1"/>
  <c r="DV194" i="1" s="1"/>
  <c r="DN194" i="1"/>
  <c r="DM189" i="1"/>
  <c r="DV189" i="1" s="1"/>
  <c r="DN189" i="1"/>
  <c r="BA187" i="1"/>
  <c r="AY187" i="1"/>
  <c r="BC187" i="1" s="1"/>
  <c r="AY186" i="1"/>
  <c r="BC186" i="1" s="1"/>
  <c r="AR184" i="1"/>
  <c r="AT183" i="1"/>
  <c r="BB183" i="1" s="1"/>
  <c r="DE182" i="1"/>
  <c r="BJ179" i="1"/>
  <c r="BI179" i="1"/>
  <c r="BR179" i="1" s="1"/>
  <c r="DH177" i="1"/>
  <c r="AR177" i="1"/>
  <c r="CZ176" i="1"/>
  <c r="DA176" i="1" s="1"/>
  <c r="DE176" i="1" s="1"/>
  <c r="DC176" i="1"/>
  <c r="AO176" i="1"/>
  <c r="CV175" i="1"/>
  <c r="CV171" i="1"/>
  <c r="BS170" i="1"/>
  <c r="AR169" i="1"/>
  <c r="CZ168" i="1"/>
  <c r="DA168" i="1" s="1"/>
  <c r="DE168" i="1" s="1"/>
  <c r="DC168" i="1"/>
  <c r="AO168" i="1"/>
  <c r="CV167" i="1"/>
  <c r="CV166" i="1"/>
  <c r="CV165" i="1"/>
  <c r="BJ158" i="1"/>
  <c r="BI158" i="1"/>
  <c r="BR158" i="1" s="1"/>
  <c r="BJ156" i="1"/>
  <c r="BI156" i="1"/>
  <c r="BR156" i="1" s="1"/>
  <c r="BA142" i="1"/>
  <c r="AY142" i="1"/>
  <c r="BC142" i="1" s="1"/>
  <c r="DM141" i="1"/>
  <c r="DV141" i="1" s="1"/>
  <c r="DN141" i="1"/>
  <c r="BJ138" i="1"/>
  <c r="BI138" i="1"/>
  <c r="BR138" i="1" s="1"/>
  <c r="AR137" i="1"/>
  <c r="AT136" i="1"/>
  <c r="BB136" i="1" s="1"/>
  <c r="BN136" i="1" s="1"/>
  <c r="DE135" i="1"/>
  <c r="DD134" i="1"/>
  <c r="CX134" i="1"/>
  <c r="DF134" i="1" s="1"/>
  <c r="BJ134" i="1"/>
  <c r="BI134" i="1"/>
  <c r="BR134" i="1" s="1"/>
  <c r="BJ133" i="1"/>
  <c r="BI133" i="1"/>
  <c r="BR133" i="1" s="1"/>
  <c r="BS129" i="1"/>
  <c r="DM126" i="1"/>
  <c r="DV126" i="1" s="1"/>
  <c r="DN126" i="1"/>
  <c r="AR125" i="1"/>
  <c r="AT124" i="1"/>
  <c r="BB124" i="1" s="1"/>
  <c r="DE122" i="1"/>
  <c r="CZ121" i="1"/>
  <c r="DA121" i="1" s="1"/>
  <c r="DE121" i="1" s="1"/>
  <c r="DC121" i="1"/>
  <c r="AO121" i="1"/>
  <c r="DD118" i="1"/>
  <c r="CX118" i="1"/>
  <c r="DF118" i="1" s="1"/>
  <c r="BS117" i="1"/>
  <c r="AT113" i="1"/>
  <c r="BB113" i="1" s="1"/>
  <c r="BJ111" i="1"/>
  <c r="BI111" i="1"/>
  <c r="BR111" i="1" s="1"/>
  <c r="DM109" i="1"/>
  <c r="DV109" i="1" s="1"/>
  <c r="DN109" i="1"/>
  <c r="CZ108" i="1"/>
  <c r="DA108" i="1" s="1"/>
  <c r="DE108" i="1" s="1"/>
  <c r="DC108" i="1"/>
  <c r="AO108" i="1"/>
  <c r="AT108" i="1" s="1"/>
  <c r="BB108" i="1" s="1"/>
  <c r="DW107" i="1"/>
  <c r="AR107" i="1"/>
  <c r="BJ101" i="1"/>
  <c r="BI101" i="1"/>
  <c r="BR101" i="1" s="1"/>
  <c r="BS97" i="1"/>
  <c r="AY96" i="1"/>
  <c r="BC96" i="1" s="1"/>
  <c r="AT95" i="1"/>
  <c r="BB95" i="1" s="1"/>
  <c r="BN95" i="1" s="1"/>
  <c r="DM90" i="1"/>
  <c r="DV90" i="1" s="1"/>
  <c r="DN90" i="1"/>
  <c r="DD88" i="1"/>
  <c r="CX88" i="1"/>
  <c r="DF88" i="1" s="1"/>
  <c r="AW88" i="1"/>
  <c r="DM85" i="1"/>
  <c r="DV85" i="1" s="1"/>
  <c r="DN85" i="1"/>
  <c r="AR81" i="1"/>
  <c r="DM79" i="1"/>
  <c r="DV79" i="1" s="1"/>
  <c r="DN79" i="1"/>
  <c r="DE78" i="1"/>
  <c r="DW73" i="1"/>
  <c r="AW67" i="1"/>
  <c r="DM65" i="1"/>
  <c r="DV65" i="1" s="1"/>
  <c r="DN65" i="1"/>
  <c r="BS61" i="1"/>
  <c r="DA229" i="1"/>
  <c r="DE229" i="1" s="1"/>
  <c r="DF225" i="1"/>
  <c r="AX218" i="1"/>
  <c r="CX202" i="1"/>
  <c r="DF202" i="1" s="1"/>
  <c r="DD202" i="1"/>
  <c r="AW196" i="1"/>
  <c r="BA196" i="1" s="1"/>
  <c r="AX191" i="1"/>
  <c r="CX187" i="1"/>
  <c r="DF187" i="1" s="1"/>
  <c r="DD187" i="1"/>
  <c r="CX184" i="1"/>
  <c r="DF184" i="1" s="1"/>
  <c r="DD184" i="1"/>
  <c r="AY173" i="1"/>
  <c r="BC173" i="1" s="1"/>
  <c r="CW171" i="1"/>
  <c r="AS169" i="1"/>
  <c r="CX162" i="1"/>
  <c r="DF162" i="1" s="1"/>
  <c r="DD162" i="1"/>
  <c r="AS155" i="1"/>
  <c r="AS110" i="1"/>
  <c r="CX108" i="1"/>
  <c r="DF108" i="1" s="1"/>
  <c r="DD108" i="1"/>
  <c r="CX92" i="1"/>
  <c r="DF92" i="1" s="1"/>
  <c r="DD92" i="1"/>
  <c r="AW83" i="1"/>
  <c r="BA83" i="1" s="1"/>
  <c r="DD77" i="1"/>
  <c r="CX77" i="1"/>
  <c r="DF77" i="1" s="1"/>
  <c r="CW68" i="1"/>
  <c r="CX65" i="1"/>
  <c r="DF65" i="1" s="1"/>
  <c r="DD65" i="1"/>
  <c r="DC57" i="1"/>
  <c r="DG57" i="1" s="1"/>
  <c r="DY36" i="1"/>
  <c r="EA36" i="1"/>
  <c r="EB36" i="1" s="1"/>
  <c r="BI28" i="1"/>
  <c r="BR28" i="1" s="1"/>
  <c r="BJ28" i="1"/>
  <c r="BI22" i="1"/>
  <c r="BR22" i="1" s="1"/>
  <c r="BJ22" i="1"/>
  <c r="DC18" i="1"/>
  <c r="AO18" i="1"/>
  <c r="CZ18" i="1"/>
  <c r="DA18" i="1" s="1"/>
  <c r="DE18" i="1" s="1"/>
  <c r="BI12" i="1"/>
  <c r="BR12" i="1" s="1"/>
  <c r="BJ12" i="1"/>
  <c r="DM8" i="1"/>
  <c r="DV8" i="1" s="1"/>
  <c r="DN8" i="1"/>
  <c r="AR234" i="1"/>
  <c r="AZ234" i="1" s="1"/>
  <c r="AY229" i="1"/>
  <c r="BC229" i="1" s="1"/>
  <c r="BN229" i="1" s="1"/>
  <c r="CX221" i="1"/>
  <c r="DF221" i="1" s="1"/>
  <c r="DD221" i="1"/>
  <c r="AW202" i="1"/>
  <c r="BA202" i="1" s="1"/>
  <c r="AY190" i="1"/>
  <c r="BC190" i="1" s="1"/>
  <c r="AX158" i="1"/>
  <c r="CX156" i="1"/>
  <c r="DF156" i="1" s="1"/>
  <c r="AX149" i="1"/>
  <c r="CX126" i="1"/>
  <c r="DF126" i="1" s="1"/>
  <c r="DD120" i="1"/>
  <c r="CX120" i="1"/>
  <c r="DF120" i="1" s="1"/>
  <c r="CX104" i="1"/>
  <c r="DF104" i="1" s="1"/>
  <c r="DD104" i="1"/>
  <c r="AX88" i="1"/>
  <c r="AX82" i="1"/>
  <c r="AW64" i="1"/>
  <c r="BA64" i="1" s="1"/>
  <c r="AY53" i="1"/>
  <c r="BC53" i="1" s="1"/>
  <c r="DY50" i="1"/>
  <c r="EA50" i="1"/>
  <c r="EB50" i="1" s="1"/>
  <c r="DE49" i="1"/>
  <c r="BJ47" i="1"/>
  <c r="BI47" i="1"/>
  <c r="BR47" i="1" s="1"/>
  <c r="BJ46" i="1"/>
  <c r="BI46" i="1"/>
  <c r="BR46" i="1" s="1"/>
  <c r="DC40" i="1"/>
  <c r="AO40" i="1"/>
  <c r="AR40" i="1" s="1"/>
  <c r="AZ40" i="1" s="1"/>
  <c r="CZ40" i="1"/>
  <c r="DA40" i="1" s="1"/>
  <c r="DE40" i="1" s="1"/>
  <c r="CZ39" i="1"/>
  <c r="DA39" i="1" s="1"/>
  <c r="DE39" i="1" s="1"/>
  <c r="DP39" i="1" s="1"/>
  <c r="DC39" i="1"/>
  <c r="AO39" i="1"/>
  <c r="DC38" i="1"/>
  <c r="AO38" i="1"/>
  <c r="AR38" i="1" s="1"/>
  <c r="AZ38" i="1" s="1"/>
  <c r="CZ38" i="1"/>
  <c r="DA38" i="1" s="1"/>
  <c r="DE38" i="1" s="1"/>
  <c r="AT37" i="1"/>
  <c r="BB37" i="1" s="1"/>
  <c r="AZ37" i="1"/>
  <c r="BJ34" i="1"/>
  <c r="BI34" i="1"/>
  <c r="BR34" i="1" s="1"/>
  <c r="DE31" i="1"/>
  <c r="DM28" i="1"/>
  <c r="DV28" i="1" s="1"/>
  <c r="DN28" i="1"/>
  <c r="AY22" i="1"/>
  <c r="BC22" i="1" s="1"/>
  <c r="CZ21" i="1"/>
  <c r="DA21" i="1" s="1"/>
  <c r="DE21" i="1" s="1"/>
  <c r="DC21" i="1"/>
  <c r="AO21" i="1"/>
  <c r="CZ20" i="1"/>
  <c r="DA20" i="1" s="1"/>
  <c r="DE20" i="1" s="1"/>
  <c r="DC20" i="1"/>
  <c r="AO20" i="1"/>
  <c r="DC19" i="1"/>
  <c r="AO19" i="1"/>
  <c r="CZ19" i="1"/>
  <c r="DA19" i="1" s="1"/>
  <c r="DE19" i="1" s="1"/>
  <c r="DM15" i="1"/>
  <c r="DV15" i="1" s="1"/>
  <c r="DN15" i="1"/>
  <c r="DE14" i="1"/>
  <c r="DY9" i="1"/>
  <c r="EA9" i="1"/>
  <c r="EB9" i="1" s="1"/>
  <c r="DE8" i="1"/>
  <c r="AS217" i="1"/>
  <c r="AW205" i="1"/>
  <c r="BA205" i="1" s="1"/>
  <c r="CW201" i="1"/>
  <c r="AS195" i="1"/>
  <c r="CW166" i="1"/>
  <c r="CX148" i="1"/>
  <c r="DF148" i="1" s="1"/>
  <c r="DD148" i="1"/>
  <c r="AW140" i="1"/>
  <c r="BA140" i="1" s="1"/>
  <c r="AS126" i="1"/>
  <c r="AY79" i="1"/>
  <c r="BC79" i="1" s="1"/>
  <c r="BA79" i="1"/>
  <c r="BA75" i="1"/>
  <c r="AY75" i="1"/>
  <c r="BC75" i="1" s="1"/>
  <c r="AY56" i="1"/>
  <c r="BC56" i="1" s="1"/>
  <c r="DY54" i="1"/>
  <c r="EA54" i="1"/>
  <c r="EB54" i="1" s="1"/>
  <c r="AT51" i="1"/>
  <c r="BB51" i="1" s="1"/>
  <c r="BN51" i="1" s="1"/>
  <c r="AZ51" i="1"/>
  <c r="DM46" i="1"/>
  <c r="DV46" i="1" s="1"/>
  <c r="DN46" i="1"/>
  <c r="DY43" i="1"/>
  <c r="EA43" i="1"/>
  <c r="EB43" i="1" s="1"/>
  <c r="DW34" i="1"/>
  <c r="DW33" i="1"/>
  <c r="DE32" i="1"/>
  <c r="CZ29" i="1"/>
  <c r="DA29" i="1" s="1"/>
  <c r="DE29" i="1" s="1"/>
  <c r="DC29" i="1"/>
  <c r="AO29" i="1"/>
  <c r="CZ28" i="1"/>
  <c r="DA28" i="1" s="1"/>
  <c r="DE28" i="1" s="1"/>
  <c r="DC28" i="1"/>
  <c r="AO28" i="1"/>
  <c r="AT23" i="1"/>
  <c r="BB23" i="1" s="1"/>
  <c r="DM22" i="1"/>
  <c r="DV22" i="1" s="1"/>
  <c r="DN22" i="1"/>
  <c r="DM16" i="1"/>
  <c r="DV16" i="1" s="1"/>
  <c r="DN16" i="1"/>
  <c r="CZ12" i="1"/>
  <c r="DA12" i="1" s="1"/>
  <c r="DC12" i="1"/>
  <c r="AO12" i="1"/>
  <c r="DE9" i="1"/>
  <c r="DW6" i="1"/>
  <c r="CX232" i="1"/>
  <c r="DF232" i="1" s="1"/>
  <c r="AZ226" i="1"/>
  <c r="AT226" i="1"/>
  <c r="BB226" i="1" s="1"/>
  <c r="BN226" i="1" s="1"/>
  <c r="AY207" i="1"/>
  <c r="BC207" i="1" s="1"/>
  <c r="CW165" i="1"/>
  <c r="DC139" i="1"/>
  <c r="DG139" i="1" s="1"/>
  <c r="AS125" i="1"/>
  <c r="AY103" i="1"/>
  <c r="BC103" i="1" s="1"/>
  <c r="BA103" i="1"/>
  <c r="DD78" i="1"/>
  <c r="CX78" i="1"/>
  <c r="DF78" i="1" s="1"/>
  <c r="DM56" i="1"/>
  <c r="DV56" i="1" s="1"/>
  <c r="DN56" i="1"/>
  <c r="DW55" i="1"/>
  <c r="DE54" i="1"/>
  <c r="DD50" i="1"/>
  <c r="CX50" i="1"/>
  <c r="DF50" i="1" s="1"/>
  <c r="BJ50" i="1"/>
  <c r="BI50" i="1"/>
  <c r="BR50" i="1" s="1"/>
  <c r="CZ47" i="1"/>
  <c r="DA47" i="1" s="1"/>
  <c r="DE47" i="1" s="1"/>
  <c r="DH47" i="1" s="1"/>
  <c r="DC47" i="1"/>
  <c r="AO47" i="1"/>
  <c r="AY47" i="1" s="1"/>
  <c r="BC47" i="1" s="1"/>
  <c r="CV46" i="1"/>
  <c r="CZ44" i="1"/>
  <c r="DA44" i="1" s="1"/>
  <c r="DE44" i="1" s="1"/>
  <c r="DC44" i="1"/>
  <c r="AO44" i="1"/>
  <c r="BJ41" i="1"/>
  <c r="BI41" i="1"/>
  <c r="BR41" i="1" s="1"/>
  <c r="BJ39" i="1"/>
  <c r="BI39" i="1"/>
  <c r="BR39" i="1" s="1"/>
  <c r="DW35" i="1"/>
  <c r="AT34" i="1"/>
  <c r="BB34" i="1" s="1"/>
  <c r="DE33" i="1"/>
  <c r="BJ32" i="1"/>
  <c r="BI32" i="1"/>
  <c r="BR32" i="1" s="1"/>
  <c r="DD27" i="1"/>
  <c r="CX27" i="1"/>
  <c r="DF27" i="1" s="1"/>
  <c r="DE26" i="1"/>
  <c r="CZ24" i="1"/>
  <c r="DA24" i="1" s="1"/>
  <c r="DE24" i="1" s="1"/>
  <c r="DC24" i="1"/>
  <c r="AO24" i="1"/>
  <c r="AY24" i="1" s="1"/>
  <c r="BC24" i="1" s="1"/>
  <c r="BJ21" i="1"/>
  <c r="BI21" i="1"/>
  <c r="BR21" i="1" s="1"/>
  <c r="DM17" i="1"/>
  <c r="DV17" i="1" s="1"/>
  <c r="DN17" i="1"/>
  <c r="BJ15" i="1"/>
  <c r="BI15" i="1"/>
  <c r="BR15" i="1" s="1"/>
  <c r="AY14" i="1"/>
  <c r="BC14" i="1" s="1"/>
  <c r="AT13" i="1"/>
  <c r="BB13" i="1" s="1"/>
  <c r="DE12" i="1"/>
  <c r="DD11" i="1"/>
  <c r="CX11" i="1"/>
  <c r="DF11" i="1" s="1"/>
  <c r="BJ11" i="1"/>
  <c r="BI11" i="1"/>
  <c r="BR11" i="1" s="1"/>
  <c r="CV10" i="1"/>
  <c r="AR8" i="1"/>
  <c r="CZ7" i="1"/>
  <c r="DA7" i="1" s="1"/>
  <c r="DE7" i="1" s="1"/>
  <c r="DC7" i="1"/>
  <c r="AO7" i="1"/>
  <c r="CV6" i="1"/>
  <c r="BJ5" i="1"/>
  <c r="BI5" i="1"/>
  <c r="BR5" i="1" s="1"/>
  <c r="DD44" i="1"/>
  <c r="CX44" i="1"/>
  <c r="DF44" i="1" s="1"/>
  <c r="AX39" i="1"/>
  <c r="CX36" i="1"/>
  <c r="DF36" i="1" s="1"/>
  <c r="DD36" i="1"/>
  <c r="AS4" i="1"/>
  <c r="AT4" i="1" s="1"/>
  <c r="BB4" i="1" s="1"/>
  <c r="CX47" i="1"/>
  <c r="DF47" i="1" s="1"/>
  <c r="DD21" i="1"/>
  <c r="CX21" i="1"/>
  <c r="DF21" i="1" s="1"/>
  <c r="DE13" i="1"/>
  <c r="AR6" i="1"/>
  <c r="AZ6" i="1" s="1"/>
  <c r="CW46" i="1"/>
  <c r="AW42" i="1"/>
  <c r="BA42" i="1" s="1"/>
  <c r="CX40" i="1"/>
  <c r="DF40" i="1" s="1"/>
  <c r="DD40" i="1"/>
  <c r="CV35" i="1"/>
  <c r="DD35" i="1" s="1"/>
  <c r="AY20" i="1"/>
  <c r="BC20" i="1" s="1"/>
  <c r="BU4" i="1"/>
  <c r="BU300" i="1"/>
  <c r="BU240" i="1"/>
  <c r="BU166" i="1"/>
  <c r="BU7" i="1"/>
  <c r="BU278" i="1"/>
  <c r="BU247" i="1"/>
  <c r="BU160" i="1"/>
  <c r="BU156" i="1"/>
  <c r="BU148" i="1"/>
  <c r="BU65" i="1"/>
  <c r="BU9" i="1"/>
  <c r="BU325" i="1"/>
  <c r="BU307" i="1"/>
  <c r="BU220" i="1"/>
  <c r="BU74" i="1"/>
  <c r="BU226" i="1"/>
  <c r="BU162" i="1"/>
  <c r="BU150" i="1"/>
  <c r="DY337" i="1"/>
  <c r="DY248" i="1"/>
  <c r="DY194" i="1"/>
  <c r="DY176" i="1"/>
  <c r="DY110" i="1"/>
  <c r="DY269" i="1"/>
  <c r="DY135" i="1"/>
  <c r="DY270" i="1"/>
  <c r="DY61" i="1"/>
  <c r="DY336" i="1"/>
  <c r="DY251" i="1"/>
  <c r="DY138" i="1"/>
  <c r="DY206" i="1"/>
  <c r="DY168" i="1"/>
  <c r="BU77" i="1"/>
  <c r="BU53" i="1"/>
  <c r="BU37" i="1"/>
  <c r="BU21" i="1"/>
  <c r="DP4" i="1"/>
  <c r="DH4" i="1"/>
  <c r="DY341" i="1"/>
  <c r="DY307" i="1"/>
  <c r="DY171" i="1"/>
  <c r="DY219" i="1"/>
  <c r="DY184" i="1"/>
  <c r="DY140" i="1"/>
  <c r="DY57" i="1"/>
  <c r="DY52" i="1"/>
  <c r="DY48" i="1"/>
  <c r="DY85" i="1"/>
  <c r="DY279" i="1"/>
  <c r="DY291" i="1"/>
  <c r="DY282" i="1"/>
  <c r="DY303" i="1"/>
  <c r="DY295" i="1"/>
  <c r="DY259" i="1"/>
  <c r="DY235" i="1"/>
  <c r="DY220" i="1"/>
  <c r="DY197" i="1"/>
  <c r="DY189" i="1"/>
  <c r="DY164" i="1"/>
  <c r="DY156" i="1"/>
  <c r="DY238" i="1"/>
  <c r="DY148" i="1"/>
  <c r="DY174" i="1"/>
  <c r="DY144" i="1"/>
  <c r="DY136" i="1"/>
  <c r="DY196" i="1"/>
  <c r="DY170" i="1"/>
  <c r="DY82" i="1"/>
  <c r="DY192" i="1"/>
  <c r="DY119" i="1"/>
  <c r="DY93" i="1"/>
  <c r="DY208" i="1"/>
  <c r="DY127" i="1"/>
  <c r="DY112" i="1"/>
  <c r="DY104" i="1"/>
  <c r="DY74" i="1"/>
  <c r="DY311" i="1"/>
  <c r="DY322" i="1"/>
  <c r="DY319" i="1"/>
  <c r="DY256" i="1"/>
  <c r="DY221" i="1"/>
  <c r="DY262" i="1"/>
  <c r="DY249" i="1"/>
  <c r="DY228" i="1"/>
  <c r="DY200" i="1"/>
  <c r="DY132" i="1"/>
  <c r="DY67" i="1"/>
  <c r="DY78" i="1"/>
  <c r="DY351" i="1"/>
  <c r="DY348" i="1"/>
  <c r="DY326" i="1"/>
  <c r="DY315" i="1"/>
  <c r="DY288" i="1"/>
  <c r="DY266" i="1"/>
  <c r="DY263" i="1"/>
  <c r="DY275" i="1"/>
  <c r="DY231" i="1"/>
  <c r="DY334" i="1"/>
  <c r="DY224" i="1"/>
  <c r="DY253" i="1"/>
  <c r="DY201" i="1"/>
  <c r="DY193" i="1"/>
  <c r="DY185" i="1"/>
  <c r="DY160" i="1"/>
  <c r="DY155" i="1"/>
  <c r="DY181" i="1"/>
  <c r="DY167" i="1"/>
  <c r="DY215" i="1"/>
  <c r="DY159" i="1"/>
  <c r="DY130" i="1"/>
  <c r="DY89" i="1"/>
  <c r="DY63" i="1"/>
  <c r="DY163" i="1"/>
  <c r="DY108" i="1"/>
  <c r="DY100" i="1"/>
  <c r="DY123" i="1"/>
  <c r="DY56" i="1"/>
  <c r="DY115" i="1"/>
  <c r="DY344" i="1"/>
  <c r="DY299" i="1"/>
  <c r="DY255" i="1"/>
  <c r="DY178" i="1"/>
  <c r="DY204" i="1"/>
  <c r="DY188" i="1"/>
  <c r="DY338" i="1"/>
  <c r="DY330" i="1"/>
  <c r="DY289" i="1"/>
  <c r="DY273" i="1"/>
  <c r="DY242" i="1"/>
  <c r="DY272" i="1"/>
  <c r="DY258" i="1"/>
  <c r="DY182" i="1"/>
  <c r="DY175" i="1"/>
  <c r="DY212" i="1"/>
  <c r="DY97" i="1"/>
  <c r="DY71" i="1"/>
  <c r="DY60" i="1"/>
  <c r="DY45" i="1"/>
  <c r="BU331" i="1"/>
  <c r="BU210" i="1"/>
  <c r="BU346" i="1"/>
  <c r="BU306" i="1"/>
  <c r="BU198" i="1"/>
  <c r="BU11" i="1"/>
  <c r="BU190" i="1"/>
  <c r="BU208" i="1"/>
  <c r="BU144" i="1"/>
  <c r="BU314" i="1"/>
  <c r="BU206" i="1"/>
  <c r="BU141" i="1"/>
  <c r="BU212" i="1"/>
  <c r="BU329" i="1"/>
  <c r="BU318" i="1"/>
  <c r="BU302" i="1"/>
  <c r="BU343" i="1"/>
  <c r="BU349" i="1"/>
  <c r="BU319" i="1"/>
  <c r="BU303" i="1"/>
  <c r="BU291" i="1"/>
  <c r="BU287" i="1"/>
  <c r="BU283" i="1"/>
  <c r="BU279" i="1"/>
  <c r="BU275" i="1"/>
  <c r="BU271" i="1"/>
  <c r="BU267" i="1"/>
  <c r="BU263" i="1"/>
  <c r="BU259" i="1"/>
  <c r="BU255" i="1"/>
  <c r="BU173" i="1"/>
  <c r="BU169" i="1"/>
  <c r="BU165" i="1"/>
  <c r="BU161" i="1"/>
  <c r="BU157" i="1"/>
  <c r="BU153" i="1"/>
  <c r="BU149" i="1"/>
  <c r="BU139" i="1"/>
  <c r="BU87" i="1"/>
  <c r="BU66" i="1"/>
  <c r="BU62" i="1"/>
  <c r="BU58" i="1"/>
  <c r="BU54" i="1"/>
  <c r="BU50" i="1"/>
  <c r="BU46" i="1"/>
  <c r="BU42" i="1"/>
  <c r="BU38" i="1"/>
  <c r="BU34" i="1"/>
  <c r="BU30" i="1"/>
  <c r="BU26" i="1"/>
  <c r="BU22" i="1"/>
  <c r="BU18" i="1"/>
  <c r="BU14" i="1"/>
  <c r="BU10" i="1"/>
  <c r="BU6" i="1"/>
  <c r="BU353" i="1"/>
  <c r="BU337" i="1"/>
  <c r="BU341" i="1"/>
  <c r="BU347" i="1"/>
  <c r="BU328" i="1"/>
  <c r="BU312" i="1"/>
  <c r="BU298" i="1"/>
  <c r="BU249" i="1"/>
  <c r="BU204" i="1"/>
  <c r="BU142" i="1"/>
  <c r="BU81" i="1"/>
  <c r="BU79" i="1"/>
  <c r="BU326" i="1"/>
  <c r="BU310" i="1"/>
  <c r="BU351" i="1"/>
  <c r="BU335" i="1"/>
  <c r="BU333" i="1"/>
  <c r="BU339" i="1"/>
  <c r="BU332" i="1"/>
  <c r="BU327" i="1"/>
  <c r="BU311" i="1"/>
  <c r="BU293" i="1"/>
  <c r="BU289" i="1"/>
  <c r="BU285" i="1"/>
  <c r="BU281" i="1"/>
  <c r="BU277" i="1"/>
  <c r="BU273" i="1"/>
  <c r="BU269" i="1"/>
  <c r="BU265" i="1"/>
  <c r="BU261" i="1"/>
  <c r="BU257" i="1"/>
  <c r="BU251" i="1"/>
  <c r="BU196" i="1"/>
  <c r="BU175" i="1"/>
  <c r="BU171" i="1"/>
  <c r="BU167" i="1"/>
  <c r="BU163" i="1"/>
  <c r="BU159" i="1"/>
  <c r="BU155" i="1"/>
  <c r="BU151" i="1"/>
  <c r="BU147" i="1"/>
  <c r="BU85" i="1"/>
  <c r="BU70" i="1"/>
  <c r="BU64" i="1"/>
  <c r="BU60" i="1"/>
  <c r="BU56" i="1"/>
  <c r="BU52" i="1"/>
  <c r="BU48" i="1"/>
  <c r="BU44" i="1"/>
  <c r="BU40" i="1"/>
  <c r="BU36" i="1"/>
  <c r="BU32" i="1"/>
  <c r="BU28" i="1"/>
  <c r="BU24" i="1"/>
  <c r="BU20" i="1"/>
  <c r="BU16" i="1"/>
  <c r="BU12" i="1"/>
  <c r="BU8" i="1"/>
  <c r="BU345" i="1"/>
  <c r="BU320" i="1"/>
  <c r="BU304" i="1"/>
  <c r="BU253" i="1"/>
  <c r="BU188" i="1"/>
  <c r="BU145" i="1"/>
  <c r="BU143" i="1"/>
  <c r="BU83" i="1"/>
  <c r="U746" i="9"/>
  <c r="U1111" i="9"/>
  <c r="U1111" i="8"/>
  <c r="V746" i="8" s="1"/>
  <c r="DY310" i="1" l="1"/>
  <c r="DR318" i="1"/>
  <c r="DR335" i="1"/>
  <c r="DG335" i="1"/>
  <c r="DG306" i="1"/>
  <c r="DG318" i="1"/>
  <c r="DG325" i="1"/>
  <c r="DG157" i="1"/>
  <c r="DG210" i="1"/>
  <c r="DR210" i="1" s="1"/>
  <c r="DG219" i="1"/>
  <c r="DR219" i="1" s="1"/>
  <c r="AW51" i="1"/>
  <c r="BA51" i="1" s="1"/>
  <c r="DH149" i="1"/>
  <c r="DG81" i="1"/>
  <c r="DR81" i="1" s="1"/>
  <c r="DR119" i="1"/>
  <c r="DG314" i="1"/>
  <c r="DR314" i="1" s="1"/>
  <c r="EA290" i="1"/>
  <c r="EB290" i="1" s="1"/>
  <c r="DY290" i="1"/>
  <c r="EA18" i="1"/>
  <c r="EB18" i="1" s="1"/>
  <c r="DY18" i="1"/>
  <c r="EA4" i="1"/>
  <c r="EB4" i="1" s="1"/>
  <c r="DY4" i="1"/>
  <c r="EA293" i="1"/>
  <c r="EB293" i="1" s="1"/>
  <c r="DY293" i="1"/>
  <c r="BW276" i="1"/>
  <c r="BX276" i="1" s="1"/>
  <c r="BU276" i="1"/>
  <c r="DG106" i="1"/>
  <c r="BW260" i="1"/>
  <c r="BX260" i="1" s="1"/>
  <c r="BU260" i="1"/>
  <c r="EA42" i="1"/>
  <c r="EB42" i="1" s="1"/>
  <c r="DY42" i="1"/>
  <c r="DG5" i="1"/>
  <c r="DR5" i="1" s="1"/>
  <c r="BW214" i="1"/>
  <c r="BX214" i="1" s="1"/>
  <c r="BU214" i="1"/>
  <c r="EA173" i="1"/>
  <c r="EB173" i="1" s="1"/>
  <c r="DY173" i="1"/>
  <c r="BW215" i="1"/>
  <c r="BX215" i="1" s="1"/>
  <c r="BU215" i="1"/>
  <c r="BW29" i="1"/>
  <c r="BX29" i="1" s="1"/>
  <c r="BU29" i="1"/>
  <c r="BW237" i="1"/>
  <c r="BX237" i="1" s="1"/>
  <c r="BU237" i="1"/>
  <c r="EA118" i="1"/>
  <c r="EB118" i="1" s="1"/>
  <c r="DY118" i="1"/>
  <c r="EA66" i="1"/>
  <c r="EB66" i="1" s="1"/>
  <c r="DY66" i="1"/>
  <c r="BW225" i="1"/>
  <c r="BX225" i="1" s="1"/>
  <c r="BU225" i="1"/>
  <c r="BW89" i="1"/>
  <c r="BX89" i="1" s="1"/>
  <c r="BU89" i="1"/>
  <c r="BN34" i="1"/>
  <c r="AY300" i="1"/>
  <c r="BC300" i="1" s="1"/>
  <c r="DG348" i="1"/>
  <c r="AY112" i="1"/>
  <c r="BC112" i="1" s="1"/>
  <c r="BN336" i="1"/>
  <c r="DG159" i="1"/>
  <c r="DR159" i="1" s="1"/>
  <c r="DG254" i="1"/>
  <c r="DR254" i="1" s="1"/>
  <c r="AW127" i="1"/>
  <c r="BA127" i="1" s="1"/>
  <c r="DG112" i="1"/>
  <c r="DG123" i="1"/>
  <c r="DG61" i="1"/>
  <c r="DG349" i="1"/>
  <c r="DR349" i="1" s="1"/>
  <c r="DG302" i="1"/>
  <c r="DR302" i="1" s="1"/>
  <c r="BN113" i="1"/>
  <c r="CH357" i="1"/>
  <c r="CG357" i="1"/>
  <c r="CH364" i="1"/>
  <c r="CG364" i="1"/>
  <c r="AO364" i="1"/>
  <c r="AW21" i="1"/>
  <c r="BA21" i="1" s="1"/>
  <c r="CH366" i="1"/>
  <c r="CG366" i="1"/>
  <c r="AO366" i="1"/>
  <c r="CG363" i="1"/>
  <c r="CH363" i="1"/>
  <c r="AO363" i="1"/>
  <c r="DG132" i="1"/>
  <c r="DG287" i="1"/>
  <c r="DH158" i="1"/>
  <c r="DG125" i="1"/>
  <c r="DR125" i="1" s="1"/>
  <c r="CH362" i="1"/>
  <c r="CG362" i="1"/>
  <c r="AO362" i="1"/>
  <c r="AR15" i="1"/>
  <c r="AZ15" i="1" s="1"/>
  <c r="CG360" i="1"/>
  <c r="CH360" i="1"/>
  <c r="CH359" i="1"/>
  <c r="CG359" i="1"/>
  <c r="DG294" i="1"/>
  <c r="DR294" i="1" s="1"/>
  <c r="DG298" i="1"/>
  <c r="DR298" i="1" s="1"/>
  <c r="DG266" i="1"/>
  <c r="DG290" i="1"/>
  <c r="DR290" i="1" s="1"/>
  <c r="CH358" i="1"/>
  <c r="CG358" i="1"/>
  <c r="DG16" i="1"/>
  <c r="AY29" i="1"/>
  <c r="BC29" i="1" s="1"/>
  <c r="CG365" i="1"/>
  <c r="CH365" i="1"/>
  <c r="AO365" i="1"/>
  <c r="DG87" i="1"/>
  <c r="DR87" i="1" s="1"/>
  <c r="DG141" i="1"/>
  <c r="DG241" i="1"/>
  <c r="DR241" i="1" s="1"/>
  <c r="DG333" i="1"/>
  <c r="AY31" i="1"/>
  <c r="BC31" i="1" s="1"/>
  <c r="DG92" i="1"/>
  <c r="DR92" i="1" s="1"/>
  <c r="DR266" i="1"/>
  <c r="DG292" i="1"/>
  <c r="DG310" i="1"/>
  <c r="DG346" i="1"/>
  <c r="AR115" i="1"/>
  <c r="DG110" i="1"/>
  <c r="DR110" i="1" s="1"/>
  <c r="DG37" i="1"/>
  <c r="DR37" i="1" s="1"/>
  <c r="AT28" i="1"/>
  <c r="BB28" i="1" s="1"/>
  <c r="DG233" i="1"/>
  <c r="DR233" i="1" s="1"/>
  <c r="DR292" i="1"/>
  <c r="DG150" i="1"/>
  <c r="DR150" i="1" s="1"/>
  <c r="DG156" i="1"/>
  <c r="DR156" i="1" s="1"/>
  <c r="DG200" i="1"/>
  <c r="DR200" i="1" s="1"/>
  <c r="DG334" i="1"/>
  <c r="BN5" i="1"/>
  <c r="DG251" i="1"/>
  <c r="DG265" i="1"/>
  <c r="DR265" i="1" s="1"/>
  <c r="DG272" i="1"/>
  <c r="DG276" i="1"/>
  <c r="DR276" i="1" s="1"/>
  <c r="DG339" i="1"/>
  <c r="DR339" i="1" s="1"/>
  <c r="AT26" i="1"/>
  <c r="BB26" i="1" s="1"/>
  <c r="DG126" i="1"/>
  <c r="DR126" i="1" s="1"/>
  <c r="DG6" i="1"/>
  <c r="DD314" i="1"/>
  <c r="DP314" i="1" s="1"/>
  <c r="CH361" i="1"/>
  <c r="CG361" i="1"/>
  <c r="DG38" i="1"/>
  <c r="DG114" i="1"/>
  <c r="BA283" i="1"/>
  <c r="EA51" i="1"/>
  <c r="EB51" i="1" s="1"/>
  <c r="DY51" i="1"/>
  <c r="BW47" i="1"/>
  <c r="BX47" i="1" s="1"/>
  <c r="BU47" i="1"/>
  <c r="DG34" i="1"/>
  <c r="DG23" i="1"/>
  <c r="BW13" i="1"/>
  <c r="BX13" i="1" s="1"/>
  <c r="BU13" i="1"/>
  <c r="DG46" i="1"/>
  <c r="DG48" i="1"/>
  <c r="DG15" i="1"/>
  <c r="DG32" i="1"/>
  <c r="DG161" i="1"/>
  <c r="DG134" i="1"/>
  <c r="DR134" i="1" s="1"/>
  <c r="BW35" i="1"/>
  <c r="BX35" i="1" s="1"/>
  <c r="BU35" i="1"/>
  <c r="EA41" i="1"/>
  <c r="EB41" i="1" s="1"/>
  <c r="DY41" i="1"/>
  <c r="V746" i="9"/>
  <c r="W746" i="9" s="1"/>
  <c r="DG21" i="1"/>
  <c r="DR21" i="1" s="1"/>
  <c r="DG118" i="1"/>
  <c r="DR118" i="1" s="1"/>
  <c r="DG223" i="1"/>
  <c r="DR223" i="1" s="1"/>
  <c r="DG216" i="1"/>
  <c r="DG327" i="1"/>
  <c r="DR327" i="1" s="1"/>
  <c r="DG340" i="1"/>
  <c r="DG286" i="1"/>
  <c r="DR286" i="1" s="1"/>
  <c r="DG284" i="1"/>
  <c r="DG154" i="1"/>
  <c r="DG212" i="1"/>
  <c r="DG111" i="1"/>
  <c r="DG174" i="1"/>
  <c r="DG180" i="1"/>
  <c r="DG282" i="1"/>
  <c r="DR282" i="1" s="1"/>
  <c r="DG352" i="1"/>
  <c r="DR352" i="1" s="1"/>
  <c r="DG323" i="1"/>
  <c r="DG13" i="1"/>
  <c r="DR13" i="1" s="1"/>
  <c r="DG56" i="1"/>
  <c r="DR56" i="1" s="1"/>
  <c r="DG113" i="1"/>
  <c r="DG124" i="1"/>
  <c r="DR124" i="1" s="1"/>
  <c r="DG136" i="1"/>
  <c r="DR136" i="1" s="1"/>
  <c r="DG183" i="1"/>
  <c r="DR183" i="1" s="1"/>
  <c r="DG120" i="1"/>
  <c r="DR120" i="1" s="1"/>
  <c r="DG149" i="1"/>
  <c r="DG160" i="1"/>
  <c r="DR160" i="1" s="1"/>
  <c r="DG80" i="1"/>
  <c r="DR80" i="1" s="1"/>
  <c r="DR111" i="1"/>
  <c r="DG220" i="1"/>
  <c r="DR340" i="1"/>
  <c r="DG93" i="1"/>
  <c r="DG144" i="1"/>
  <c r="DG109" i="1"/>
  <c r="DR109" i="1" s="1"/>
  <c r="DR212" i="1"/>
  <c r="DG107" i="1"/>
  <c r="DR107" i="1" s="1"/>
  <c r="DG184" i="1"/>
  <c r="DR184" i="1" s="1"/>
  <c r="DG194" i="1"/>
  <c r="DG76" i="1"/>
  <c r="DG63" i="1"/>
  <c r="DG94" i="1"/>
  <c r="DR94" i="1" s="1"/>
  <c r="DG166" i="1"/>
  <c r="DG175" i="1"/>
  <c r="DG129" i="1"/>
  <c r="DR129" i="1" s="1"/>
  <c r="DG158" i="1"/>
  <c r="DD326" i="1"/>
  <c r="BW43" i="1"/>
  <c r="BX43" i="1" s="1"/>
  <c r="BU43" i="1"/>
  <c r="BW317" i="1"/>
  <c r="BX317" i="1" s="1"/>
  <c r="BU317" i="1"/>
  <c r="EA14" i="1"/>
  <c r="EB14" i="1" s="1"/>
  <c r="DY14" i="1"/>
  <c r="AG742" i="9"/>
  <c r="AH742" i="9" s="1"/>
  <c r="AG740" i="9"/>
  <c r="Z742" i="9"/>
  <c r="DP164" i="1"/>
  <c r="ER164" i="1" s="1"/>
  <c r="DH164" i="1"/>
  <c r="DG29" i="1"/>
  <c r="DG20" i="1"/>
  <c r="DG147" i="1"/>
  <c r="DG58" i="1"/>
  <c r="DG258" i="1"/>
  <c r="DG270" i="1"/>
  <c r="DG26" i="1"/>
  <c r="DR26" i="1" s="1"/>
  <c r="DA10" i="1"/>
  <c r="DE10" i="1" s="1"/>
  <c r="DG50" i="1"/>
  <c r="DR50" i="1" s="1"/>
  <c r="AR74" i="1"/>
  <c r="DG78" i="1"/>
  <c r="DG191" i="1"/>
  <c r="DR191" i="1" s="1"/>
  <c r="DG74" i="1"/>
  <c r="DR74" i="1" s="1"/>
  <c r="DR63" i="1"/>
  <c r="DG279" i="1"/>
  <c r="DR279" i="1" s="1"/>
  <c r="EA19" i="1"/>
  <c r="EB19" i="1" s="1"/>
  <c r="DY19" i="1"/>
  <c r="BW233" i="1"/>
  <c r="BX233" i="1" s="1"/>
  <c r="BU233" i="1"/>
  <c r="EA207" i="1"/>
  <c r="EB207" i="1" s="1"/>
  <c r="DY207" i="1"/>
  <c r="DG7" i="1"/>
  <c r="DR78" i="1"/>
  <c r="DG12" i="1"/>
  <c r="DG304" i="1"/>
  <c r="DG350" i="1"/>
  <c r="AY189" i="1"/>
  <c r="BC189" i="1" s="1"/>
  <c r="DG221" i="1"/>
  <c r="DR221" i="1" s="1"/>
  <c r="DG68" i="1"/>
  <c r="DG224" i="1"/>
  <c r="DG230" i="1"/>
  <c r="DG88" i="1"/>
  <c r="DR88" i="1" s="1"/>
  <c r="DG179" i="1"/>
  <c r="DR179" i="1" s="1"/>
  <c r="DG189" i="1"/>
  <c r="DR189" i="1" s="1"/>
  <c r="DG60" i="1"/>
  <c r="DR60" i="1" s="1"/>
  <c r="BN283" i="1"/>
  <c r="DG289" i="1"/>
  <c r="DR289" i="1" s="1"/>
  <c r="DG321" i="1"/>
  <c r="DR321" i="1" s="1"/>
  <c r="DG336" i="1"/>
  <c r="DG315" i="1"/>
  <c r="DR315" i="1" s="1"/>
  <c r="DG342" i="1"/>
  <c r="DR342" i="1" s="1"/>
  <c r="EA26" i="1"/>
  <c r="EB26" i="1" s="1"/>
  <c r="DY26" i="1"/>
  <c r="BW23" i="1"/>
  <c r="BX23" i="1" s="1"/>
  <c r="BU23" i="1"/>
  <c r="BW73" i="1"/>
  <c r="BX73" i="1" s="1"/>
  <c r="BU73" i="1"/>
  <c r="BW201" i="1"/>
  <c r="BX201" i="1" s="1"/>
  <c r="BU201" i="1"/>
  <c r="DG121" i="1"/>
  <c r="BN124" i="1"/>
  <c r="DG168" i="1"/>
  <c r="DG232" i="1"/>
  <c r="DR232" i="1" s="1"/>
  <c r="DG171" i="1"/>
  <c r="BN271" i="1"/>
  <c r="DG268" i="1"/>
  <c r="DG45" i="1"/>
  <c r="DG54" i="1"/>
  <c r="DR54" i="1" s="1"/>
  <c r="DG11" i="1"/>
  <c r="DR11" i="1" s="1"/>
  <c r="AY125" i="1"/>
  <c r="BC125" i="1" s="1"/>
  <c r="DG130" i="1"/>
  <c r="DG70" i="1"/>
  <c r="DG308" i="1"/>
  <c r="DR308" i="1" s="1"/>
  <c r="DG277" i="1"/>
  <c r="DR277" i="1" s="1"/>
  <c r="DG351" i="1"/>
  <c r="DR194" i="1"/>
  <c r="DG9" i="1"/>
  <c r="DR9" i="1" s="1"/>
  <c r="DG65" i="1"/>
  <c r="DR65" i="1" s="1"/>
  <c r="DG73" i="1"/>
  <c r="DG90" i="1"/>
  <c r="DR90" i="1" s="1"/>
  <c r="DG122" i="1"/>
  <c r="DR122" i="1" s="1"/>
  <c r="DG140" i="1"/>
  <c r="DR140" i="1" s="1"/>
  <c r="DG198" i="1"/>
  <c r="DG213" i="1"/>
  <c r="DR213" i="1" s="1"/>
  <c r="DG237" i="1"/>
  <c r="DR237" i="1" s="1"/>
  <c r="DG83" i="1"/>
  <c r="DR83" i="1" s="1"/>
  <c r="DG97" i="1"/>
  <c r="DG22" i="1"/>
  <c r="DR22" i="1" s="1"/>
  <c r="DG202" i="1"/>
  <c r="DR202" i="1" s="1"/>
  <c r="DG197" i="1"/>
  <c r="DR197" i="1" s="1"/>
  <c r="DG67" i="1"/>
  <c r="DR67" i="1" s="1"/>
  <c r="DG117" i="1"/>
  <c r="DR117" i="1" s="1"/>
  <c r="DG138" i="1"/>
  <c r="DR138" i="1" s="1"/>
  <c r="DG196" i="1"/>
  <c r="DR196" i="1" s="1"/>
  <c r="DG278" i="1"/>
  <c r="DR278" i="1" s="1"/>
  <c r="DG344" i="1"/>
  <c r="DR344" i="1" s="1"/>
  <c r="DG271" i="1"/>
  <c r="AZ69" i="1"/>
  <c r="AT69" i="1"/>
  <c r="BB69" i="1" s="1"/>
  <c r="BN69" i="1" s="1"/>
  <c r="EA27" i="1"/>
  <c r="EB27" i="1" s="1"/>
  <c r="DY27" i="1"/>
  <c r="BW193" i="1"/>
  <c r="BX193" i="1" s="1"/>
  <c r="BU193" i="1"/>
  <c r="BW55" i="1"/>
  <c r="BX55" i="1" s="1"/>
  <c r="BU55" i="1"/>
  <c r="DR224" i="1"/>
  <c r="DR230" i="1"/>
  <c r="BW205" i="1"/>
  <c r="BX205" i="1" s="1"/>
  <c r="BU205" i="1"/>
  <c r="BW250" i="1"/>
  <c r="BX250" i="1" s="1"/>
  <c r="BU250" i="1"/>
  <c r="DG44" i="1"/>
  <c r="DR44" i="1" s="1"/>
  <c r="DG47" i="1"/>
  <c r="DR47" i="1" s="1"/>
  <c r="DG28" i="1"/>
  <c r="DG39" i="1"/>
  <c r="DG18" i="1"/>
  <c r="AY4" i="1"/>
  <c r="BC4" i="1" s="1"/>
  <c r="BN4" i="1" s="1"/>
  <c r="DG25" i="1"/>
  <c r="DG35" i="1"/>
  <c r="DG43" i="1"/>
  <c r="DR43" i="1" s="1"/>
  <c r="DG53" i="1"/>
  <c r="DG84" i="1"/>
  <c r="DR84" i="1" s="1"/>
  <c r="DG104" i="1"/>
  <c r="DR104" i="1" s="1"/>
  <c r="DG206" i="1"/>
  <c r="DG215" i="1"/>
  <c r="DG239" i="1"/>
  <c r="DG151" i="1"/>
  <c r="DG100" i="1"/>
  <c r="DR100" i="1" s="1"/>
  <c r="DG186" i="1"/>
  <c r="DR186" i="1" s="1"/>
  <c r="DG328" i="1"/>
  <c r="BN347" i="1"/>
  <c r="DG33" i="1"/>
  <c r="DR33" i="1" s="1"/>
  <c r="DG49" i="1"/>
  <c r="DG85" i="1"/>
  <c r="DR85" i="1" s="1"/>
  <c r="BN90" i="1"/>
  <c r="EP90" i="1" s="1"/>
  <c r="DG162" i="1"/>
  <c r="DR162" i="1" s="1"/>
  <c r="AR179" i="1"/>
  <c r="AZ179" i="1" s="1"/>
  <c r="DG182" i="1"/>
  <c r="DR182" i="1" s="1"/>
  <c r="DH205" i="1"/>
  <c r="DG225" i="1"/>
  <c r="DR225" i="1" s="1"/>
  <c r="DG62" i="1"/>
  <c r="DG135" i="1"/>
  <c r="DG181" i="1"/>
  <c r="DR181" i="1" s="1"/>
  <c r="DG75" i="1"/>
  <c r="DG115" i="1"/>
  <c r="DR115" i="1" s="1"/>
  <c r="DG252" i="1"/>
  <c r="DG261" i="1"/>
  <c r="DR261" i="1" s="1"/>
  <c r="DG264" i="1"/>
  <c r="DR264" i="1" s="1"/>
  <c r="DG281" i="1"/>
  <c r="DR281" i="1" s="1"/>
  <c r="DG301" i="1"/>
  <c r="DR301" i="1" s="1"/>
  <c r="DG317" i="1"/>
  <c r="DR317" i="1" s="1"/>
  <c r="DS317" i="1" s="1"/>
  <c r="EN317" i="1" s="1"/>
  <c r="DG324" i="1"/>
  <c r="DR324" i="1" s="1"/>
  <c r="DG255" i="1"/>
  <c r="DR255" i="1" s="1"/>
  <c r="DG291" i="1"/>
  <c r="DR291" i="1" s="1"/>
  <c r="DG98" i="1"/>
  <c r="DG167" i="1"/>
  <c r="DG275" i="1"/>
  <c r="DR275" i="1" s="1"/>
  <c r="CX23" i="1"/>
  <c r="DF23" i="1" s="1"/>
  <c r="DR23" i="1" s="1"/>
  <c r="DD23" i="1"/>
  <c r="DP23" i="1" s="1"/>
  <c r="ER23" i="1" s="1"/>
  <c r="DG24" i="1"/>
  <c r="DR24" i="1" s="1"/>
  <c r="DG108" i="1"/>
  <c r="DR108" i="1" s="1"/>
  <c r="DG176" i="1"/>
  <c r="DG190" i="1"/>
  <c r="DR190" i="1" s="1"/>
  <c r="DG269" i="1"/>
  <c r="DG52" i="1"/>
  <c r="DR52" i="1" s="1"/>
  <c r="DS52" i="1" s="1"/>
  <c r="EN52" i="1" s="1"/>
  <c r="DG59" i="1"/>
  <c r="DR59" i="1" s="1"/>
  <c r="DG77" i="1"/>
  <c r="DR77" i="1" s="1"/>
  <c r="DG127" i="1"/>
  <c r="DG131" i="1"/>
  <c r="DJ131" i="1" s="1"/>
  <c r="DG89" i="1"/>
  <c r="DR89" i="1" s="1"/>
  <c r="DG193" i="1"/>
  <c r="DG201" i="1"/>
  <c r="DG164" i="1"/>
  <c r="DG187" i="1"/>
  <c r="DR187" i="1" s="1"/>
  <c r="DG305" i="1"/>
  <c r="DR305" i="1" s="1"/>
  <c r="DG17" i="1"/>
  <c r="DR17" i="1" s="1"/>
  <c r="DG55" i="1"/>
  <c r="DR55" i="1" s="1"/>
  <c r="BN213" i="1"/>
  <c r="EP213" i="1" s="1"/>
  <c r="BN297" i="1"/>
  <c r="DG280" i="1"/>
  <c r="DR280" i="1" s="1"/>
  <c r="DG244" i="1"/>
  <c r="DG79" i="1"/>
  <c r="DR79" i="1" s="1"/>
  <c r="DG205" i="1"/>
  <c r="DR205" i="1" s="1"/>
  <c r="DG313" i="1"/>
  <c r="DR313" i="1" s="1"/>
  <c r="DG329" i="1"/>
  <c r="DR329" i="1" s="1"/>
  <c r="DG341" i="1"/>
  <c r="DR341" i="1" s="1"/>
  <c r="CX239" i="1"/>
  <c r="DF239" i="1" s="1"/>
  <c r="DD239" i="1"/>
  <c r="DH239" i="1" s="1"/>
  <c r="DG82" i="1"/>
  <c r="DG203" i="1"/>
  <c r="DG240" i="1"/>
  <c r="DR240" i="1" s="1"/>
  <c r="ES240" i="1" s="1"/>
  <c r="DG312" i="1"/>
  <c r="DR312" i="1" s="1"/>
  <c r="DG288" i="1"/>
  <c r="DG311" i="1"/>
  <c r="DG300" i="1"/>
  <c r="DG192" i="1"/>
  <c r="DG307" i="1"/>
  <c r="DR307" i="1" s="1"/>
  <c r="DG319" i="1"/>
  <c r="DR319" i="1" s="1"/>
  <c r="BN26" i="1"/>
  <c r="DH55" i="1"/>
  <c r="DG320" i="1"/>
  <c r="DG293" i="1"/>
  <c r="DR293" i="1" s="1"/>
  <c r="DG297" i="1"/>
  <c r="DG326" i="1"/>
  <c r="DR326" i="1" s="1"/>
  <c r="DR157" i="1"/>
  <c r="DG66" i="1"/>
  <c r="DR66" i="1" s="1"/>
  <c r="DG178" i="1"/>
  <c r="DR178" i="1" s="1"/>
  <c r="DG242" i="1"/>
  <c r="DG330" i="1"/>
  <c r="DR330" i="1" s="1"/>
  <c r="CX142" i="1"/>
  <c r="DF142" i="1" s="1"/>
  <c r="DD142" i="1"/>
  <c r="DP142" i="1" s="1"/>
  <c r="CX336" i="1"/>
  <c r="DF336" i="1" s="1"/>
  <c r="DR336" i="1" s="1"/>
  <c r="DD336" i="1"/>
  <c r="DD62" i="1"/>
  <c r="DP62" i="1" s="1"/>
  <c r="ER62" i="1" s="1"/>
  <c r="CX62" i="1"/>
  <c r="DF62" i="1" s="1"/>
  <c r="DD97" i="1"/>
  <c r="DP97" i="1" s="1"/>
  <c r="CX97" i="1"/>
  <c r="DF97" i="1" s="1"/>
  <c r="DR97" i="1" s="1"/>
  <c r="DG214" i="1"/>
  <c r="DG231" i="1"/>
  <c r="DG72" i="1"/>
  <c r="DG236" i="1"/>
  <c r="DG332" i="1"/>
  <c r="DG247" i="1"/>
  <c r="DG331" i="1"/>
  <c r="DR48" i="1"/>
  <c r="DJ213" i="1"/>
  <c r="DJ237" i="1"/>
  <c r="DG71" i="1"/>
  <c r="DR71" i="1" s="1"/>
  <c r="DD215" i="1"/>
  <c r="DP215" i="1" s="1"/>
  <c r="CX215" i="1"/>
  <c r="DF215" i="1" s="1"/>
  <c r="ES286" i="1"/>
  <c r="DS286" i="1"/>
  <c r="EN286" i="1" s="1"/>
  <c r="M21" i="8"/>
  <c r="M69" i="8"/>
  <c r="M117" i="8"/>
  <c r="M165" i="8"/>
  <c r="M213" i="8"/>
  <c r="M291" i="8"/>
  <c r="DJ255" i="1"/>
  <c r="DH255" i="1"/>
  <c r="DP255" i="1"/>
  <c r="ER255" i="1" s="1"/>
  <c r="O14" i="8"/>
  <c r="K14" i="8"/>
  <c r="L14" i="8" s="1"/>
  <c r="Z14" i="8"/>
  <c r="P14" i="8"/>
  <c r="O46" i="8"/>
  <c r="K46" i="8"/>
  <c r="L46" i="8" s="1"/>
  <c r="Z46" i="8"/>
  <c r="P46" i="8"/>
  <c r="O94" i="8"/>
  <c r="K94" i="8"/>
  <c r="L94" i="8" s="1"/>
  <c r="Z94" i="8"/>
  <c r="P94" i="8"/>
  <c r="O142" i="8"/>
  <c r="K142" i="8"/>
  <c r="L142" i="8" s="1"/>
  <c r="Z142" i="8"/>
  <c r="P142" i="8"/>
  <c r="O190" i="8"/>
  <c r="K190" i="8"/>
  <c r="L190" i="8" s="1"/>
  <c r="Z190" i="8"/>
  <c r="P190" i="8"/>
  <c r="K11" i="8"/>
  <c r="L11" i="8" s="1"/>
  <c r="Z11" i="8"/>
  <c r="O11" i="8"/>
  <c r="P11" i="8"/>
  <c r="K59" i="8"/>
  <c r="L59" i="8" s="1"/>
  <c r="Z59" i="8"/>
  <c r="O59" i="8"/>
  <c r="P59" i="8"/>
  <c r="K123" i="8"/>
  <c r="L123" i="8" s="1"/>
  <c r="Z123" i="8"/>
  <c r="O123" i="8"/>
  <c r="P123" i="8"/>
  <c r="K171" i="8"/>
  <c r="L171" i="8" s="1"/>
  <c r="Z171" i="8"/>
  <c r="O171" i="8"/>
  <c r="P171" i="8"/>
  <c r="K187" i="8"/>
  <c r="L187" i="8" s="1"/>
  <c r="Z187" i="8"/>
  <c r="O187" i="8"/>
  <c r="P187" i="8"/>
  <c r="O263" i="8"/>
  <c r="K263" i="8"/>
  <c r="L263" i="8" s="1"/>
  <c r="Z263" i="8"/>
  <c r="P263" i="8"/>
  <c r="O327" i="8"/>
  <c r="K327" i="8"/>
  <c r="L327" i="8" s="1"/>
  <c r="Z327" i="8"/>
  <c r="P327" i="8"/>
  <c r="O374" i="8"/>
  <c r="K374" i="8"/>
  <c r="L374" i="8" s="1"/>
  <c r="Z374" i="8"/>
  <c r="P374" i="8"/>
  <c r="K386" i="8"/>
  <c r="L386" i="8" s="1"/>
  <c r="Z386" i="8"/>
  <c r="P386" i="8"/>
  <c r="O386" i="8"/>
  <c r="Z398" i="8"/>
  <c r="P398" i="8"/>
  <c r="O398" i="8"/>
  <c r="K398" i="8"/>
  <c r="L398" i="8" s="1"/>
  <c r="K402" i="8"/>
  <c r="L402" i="8" s="1"/>
  <c r="Z402" i="8"/>
  <c r="P402" i="8"/>
  <c r="O402" i="8"/>
  <c r="O422" i="8"/>
  <c r="K422" i="8"/>
  <c r="L422" i="8" s="1"/>
  <c r="Z422" i="8"/>
  <c r="P422" i="8"/>
  <c r="K434" i="8"/>
  <c r="L434" i="8" s="1"/>
  <c r="Z434" i="8"/>
  <c r="P434" i="8"/>
  <c r="O434" i="8"/>
  <c r="P442" i="8"/>
  <c r="O442" i="8"/>
  <c r="K442" i="8"/>
  <c r="L442" i="8" s="1"/>
  <c r="Z442" i="8"/>
  <c r="O454" i="8"/>
  <c r="K454" i="8"/>
  <c r="L454" i="8" s="1"/>
  <c r="Z454" i="8"/>
  <c r="P454" i="8"/>
  <c r="K466" i="8"/>
  <c r="L466" i="8" s="1"/>
  <c r="Z466" i="8"/>
  <c r="P466" i="8"/>
  <c r="O466" i="8"/>
  <c r="Z478" i="8"/>
  <c r="P478" i="8"/>
  <c r="O478" i="8"/>
  <c r="K478" i="8"/>
  <c r="L478" i="8" s="1"/>
  <c r="P490" i="8"/>
  <c r="O490" i="8"/>
  <c r="K490" i="8"/>
  <c r="L490" i="8" s="1"/>
  <c r="Z490" i="8"/>
  <c r="O502" i="8"/>
  <c r="K502" i="8"/>
  <c r="L502" i="8" s="1"/>
  <c r="Z502" i="8"/>
  <c r="P502" i="8"/>
  <c r="K514" i="8"/>
  <c r="L514" i="8" s="1"/>
  <c r="Z514" i="8"/>
  <c r="P514" i="8"/>
  <c r="O514" i="8"/>
  <c r="K530" i="8"/>
  <c r="L530" i="8" s="1"/>
  <c r="Z530" i="8"/>
  <c r="P530" i="8"/>
  <c r="O530" i="8"/>
  <c r="K546" i="8"/>
  <c r="L546" i="8" s="1"/>
  <c r="Z546" i="8"/>
  <c r="P546" i="8"/>
  <c r="O546" i="8"/>
  <c r="P554" i="8"/>
  <c r="O554" i="8"/>
  <c r="K554" i="8"/>
  <c r="L554" i="8" s="1"/>
  <c r="Z554" i="8"/>
  <c r="O566" i="8"/>
  <c r="K566" i="8"/>
  <c r="L566" i="8" s="1"/>
  <c r="Z566" i="8"/>
  <c r="P566" i="8"/>
  <c r="K578" i="8"/>
  <c r="L578" i="8" s="1"/>
  <c r="Z578" i="8"/>
  <c r="P578" i="8"/>
  <c r="O578" i="8"/>
  <c r="Z590" i="8"/>
  <c r="P590" i="8"/>
  <c r="O590" i="8"/>
  <c r="K590" i="8"/>
  <c r="L590" i="8" s="1"/>
  <c r="P602" i="8"/>
  <c r="O602" i="8"/>
  <c r="K602" i="8"/>
  <c r="L602" i="8" s="1"/>
  <c r="Z602" i="8"/>
  <c r="O614" i="8"/>
  <c r="K614" i="8"/>
  <c r="L614" i="8" s="1"/>
  <c r="Z614" i="8"/>
  <c r="P614" i="8"/>
  <c r="Z622" i="8"/>
  <c r="P622" i="8"/>
  <c r="O622" i="8"/>
  <c r="K622" i="8"/>
  <c r="L622" i="8" s="1"/>
  <c r="P634" i="8"/>
  <c r="O634" i="8"/>
  <c r="K634" i="8"/>
  <c r="L634" i="8" s="1"/>
  <c r="Z634" i="8"/>
  <c r="K642" i="8"/>
  <c r="L642" i="8" s="1"/>
  <c r="Z642" i="8"/>
  <c r="P642" i="8"/>
  <c r="O642" i="8"/>
  <c r="Z654" i="8"/>
  <c r="P654" i="8"/>
  <c r="O654" i="8"/>
  <c r="K654" i="8"/>
  <c r="L654" i="8" s="1"/>
  <c r="O662" i="8"/>
  <c r="K662" i="8"/>
  <c r="L662" i="8" s="1"/>
  <c r="Z662" i="8"/>
  <c r="P662" i="8"/>
  <c r="O678" i="8"/>
  <c r="K678" i="8"/>
  <c r="L678" i="8" s="1"/>
  <c r="Z678" i="8"/>
  <c r="P678" i="8"/>
  <c r="K690" i="8"/>
  <c r="L690" i="8" s="1"/>
  <c r="Z690" i="8"/>
  <c r="P690" i="8"/>
  <c r="O690" i="8"/>
  <c r="P698" i="8"/>
  <c r="O698" i="8"/>
  <c r="K698" i="8"/>
  <c r="L698" i="8" s="1"/>
  <c r="Z698" i="8"/>
  <c r="O710" i="8"/>
  <c r="K710" i="8"/>
  <c r="L710" i="8" s="1"/>
  <c r="Z710" i="8"/>
  <c r="P710" i="8"/>
  <c r="P272" i="8"/>
  <c r="O272" i="8"/>
  <c r="K272" i="8"/>
  <c r="L272" i="8" s="1"/>
  <c r="Z272" i="8"/>
  <c r="O320" i="8"/>
  <c r="K320" i="8"/>
  <c r="L320" i="8" s="1"/>
  <c r="Z320" i="8"/>
  <c r="P320" i="8"/>
  <c r="K368" i="8"/>
  <c r="L368" i="8" s="1"/>
  <c r="Z368" i="8"/>
  <c r="P368" i="8"/>
  <c r="O368" i="8"/>
  <c r="O265" i="8"/>
  <c r="P265" i="8"/>
  <c r="K265" i="8"/>
  <c r="L265" i="8" s="1"/>
  <c r="Z265" i="8"/>
  <c r="K313" i="8"/>
  <c r="L313" i="8" s="1"/>
  <c r="Z313" i="8"/>
  <c r="O313" i="8"/>
  <c r="P313" i="8"/>
  <c r="O345" i="8"/>
  <c r="P345" i="8"/>
  <c r="K345" i="8"/>
  <c r="L345" i="8" s="1"/>
  <c r="Z345" i="8"/>
  <c r="P262" i="8"/>
  <c r="O262" i="8"/>
  <c r="Z262" i="8"/>
  <c r="K262" i="8"/>
  <c r="L262" i="8" s="1"/>
  <c r="Z278" i="8"/>
  <c r="K278" i="8"/>
  <c r="L278" i="8" s="1"/>
  <c r="P278" i="8"/>
  <c r="O278" i="8"/>
  <c r="P326" i="8"/>
  <c r="O326" i="8"/>
  <c r="Z326" i="8"/>
  <c r="K326" i="8"/>
  <c r="L326" i="8" s="1"/>
  <c r="K718" i="8"/>
  <c r="L718" i="8" s="1"/>
  <c r="Z718" i="8"/>
  <c r="O718" i="8"/>
  <c r="P718" i="8"/>
  <c r="Z730" i="8"/>
  <c r="O730" i="8"/>
  <c r="P730" i="8"/>
  <c r="K730" i="8"/>
  <c r="L730" i="8" s="1"/>
  <c r="P1144" i="8"/>
  <c r="O1144" i="8"/>
  <c r="K1144" i="8"/>
  <c r="L1144" i="8" s="1"/>
  <c r="M1144" i="8" s="1"/>
  <c r="O785" i="8"/>
  <c r="K785" i="8"/>
  <c r="L785" i="8" s="1"/>
  <c r="M785" i="8" s="1"/>
  <c r="P785" i="8"/>
  <c r="O801" i="8"/>
  <c r="K801" i="8"/>
  <c r="L801" i="8" s="1"/>
  <c r="M801" i="8" s="1"/>
  <c r="P801" i="8"/>
  <c r="O833" i="8"/>
  <c r="K833" i="8"/>
  <c r="L833" i="8" s="1"/>
  <c r="M833" i="8" s="1"/>
  <c r="P833" i="8"/>
  <c r="O857" i="8"/>
  <c r="K857" i="8"/>
  <c r="L857" i="8" s="1"/>
  <c r="M857" i="8" s="1"/>
  <c r="P857" i="8"/>
  <c r="O889" i="8"/>
  <c r="K889" i="8"/>
  <c r="L889" i="8" s="1"/>
  <c r="M889" i="8" s="1"/>
  <c r="P889" i="8"/>
  <c r="O913" i="8"/>
  <c r="K913" i="8"/>
  <c r="L913" i="8" s="1"/>
  <c r="M913" i="8" s="1"/>
  <c r="P913" i="8"/>
  <c r="O937" i="8"/>
  <c r="K937" i="8"/>
  <c r="L937" i="8" s="1"/>
  <c r="M937" i="8" s="1"/>
  <c r="P937" i="8"/>
  <c r="O961" i="8"/>
  <c r="K961" i="8"/>
  <c r="L961" i="8" s="1"/>
  <c r="M961" i="8" s="1"/>
  <c r="P961" i="8"/>
  <c r="O985" i="8"/>
  <c r="K985" i="8"/>
  <c r="L985" i="8" s="1"/>
  <c r="M985" i="8" s="1"/>
  <c r="P985" i="8"/>
  <c r="O1009" i="8"/>
  <c r="K1009" i="8"/>
  <c r="L1009" i="8" s="1"/>
  <c r="M1009" i="8" s="1"/>
  <c r="P1009" i="8"/>
  <c r="O1033" i="8"/>
  <c r="K1033" i="8"/>
  <c r="L1033" i="8" s="1"/>
  <c r="M1033" i="8" s="1"/>
  <c r="P1033" i="8"/>
  <c r="O1057" i="8"/>
  <c r="K1057" i="8"/>
  <c r="L1057" i="8" s="1"/>
  <c r="M1057" i="8" s="1"/>
  <c r="P1057" i="8"/>
  <c r="O1081" i="8"/>
  <c r="K1081" i="8"/>
  <c r="L1081" i="8" s="1"/>
  <c r="M1081" i="8" s="1"/>
  <c r="P1081" i="8"/>
  <c r="O1105" i="8"/>
  <c r="K1105" i="8"/>
  <c r="L1105" i="8" s="1"/>
  <c r="M1105" i="8" s="1"/>
  <c r="P1105" i="8"/>
  <c r="K1174" i="8"/>
  <c r="L1174" i="8" s="1"/>
  <c r="M1174" i="8" s="1"/>
  <c r="P1174" i="8"/>
  <c r="O1174" i="8"/>
  <c r="K1238" i="8"/>
  <c r="L1238" i="8" s="1"/>
  <c r="M1238" i="8" s="1"/>
  <c r="P1238" i="8"/>
  <c r="O1238" i="8"/>
  <c r="K1286" i="8"/>
  <c r="L1286" i="8" s="1"/>
  <c r="M1286" i="8" s="1"/>
  <c r="P1286" i="8"/>
  <c r="O1286" i="8"/>
  <c r="K1334" i="8"/>
  <c r="L1334" i="8" s="1"/>
  <c r="M1334" i="8" s="1"/>
  <c r="P1334" i="8"/>
  <c r="O1334" i="8"/>
  <c r="K1382" i="8"/>
  <c r="L1382" i="8" s="1"/>
  <c r="M1382" i="8" s="1"/>
  <c r="P1382" i="8"/>
  <c r="O1382" i="8"/>
  <c r="K1430" i="8"/>
  <c r="L1430" i="8" s="1"/>
  <c r="M1430" i="8" s="1"/>
  <c r="P1430" i="8"/>
  <c r="O1430" i="8"/>
  <c r="K1462" i="8"/>
  <c r="L1462" i="8" s="1"/>
  <c r="M1462" i="8" s="1"/>
  <c r="P1462" i="8"/>
  <c r="O1462" i="8"/>
  <c r="K1219" i="8"/>
  <c r="L1219" i="8" s="1"/>
  <c r="M1219" i="8" s="1"/>
  <c r="P1219" i="8"/>
  <c r="O1219" i="8"/>
  <c r="K1267" i="8"/>
  <c r="L1267" i="8" s="1"/>
  <c r="M1267" i="8" s="1"/>
  <c r="P1267" i="8"/>
  <c r="O1267" i="8"/>
  <c r="K1331" i="8"/>
  <c r="L1331" i="8" s="1"/>
  <c r="M1331" i="8" s="1"/>
  <c r="P1331" i="8"/>
  <c r="O1331" i="8"/>
  <c r="K1379" i="8"/>
  <c r="L1379" i="8" s="1"/>
  <c r="M1379" i="8" s="1"/>
  <c r="P1379" i="8"/>
  <c r="O1379" i="8"/>
  <c r="K1443" i="8"/>
  <c r="L1443" i="8" s="1"/>
  <c r="M1443" i="8" s="1"/>
  <c r="P1443" i="8"/>
  <c r="O1443" i="8"/>
  <c r="P1180" i="8"/>
  <c r="O1180" i="8"/>
  <c r="K1180" i="8"/>
  <c r="L1180" i="8" s="1"/>
  <c r="M1180" i="8" s="1"/>
  <c r="P1228" i="8"/>
  <c r="O1228" i="8"/>
  <c r="K1228" i="8"/>
  <c r="L1228" i="8" s="1"/>
  <c r="M1228" i="8" s="1"/>
  <c r="P1276" i="8"/>
  <c r="O1276" i="8"/>
  <c r="K1276" i="8"/>
  <c r="L1276" i="8" s="1"/>
  <c r="M1276" i="8" s="1"/>
  <c r="P1324" i="8"/>
  <c r="O1324" i="8"/>
  <c r="K1324" i="8"/>
  <c r="L1324" i="8" s="1"/>
  <c r="M1324" i="8" s="1"/>
  <c r="P1372" i="8"/>
  <c r="O1372" i="8"/>
  <c r="K1372" i="8"/>
  <c r="L1372" i="8" s="1"/>
  <c r="M1372" i="8" s="1"/>
  <c r="P1436" i="8"/>
  <c r="O1436" i="8"/>
  <c r="K1436" i="8"/>
  <c r="L1436" i="8" s="1"/>
  <c r="M1436" i="8" s="1"/>
  <c r="O1177" i="8"/>
  <c r="K1177" i="8"/>
  <c r="L1177" i="8" s="1"/>
  <c r="M1177" i="8" s="1"/>
  <c r="P1177" i="8"/>
  <c r="O1225" i="8"/>
  <c r="K1225" i="8"/>
  <c r="L1225" i="8" s="1"/>
  <c r="M1225" i="8" s="1"/>
  <c r="P1225" i="8"/>
  <c r="O1273" i="8"/>
  <c r="K1273" i="8"/>
  <c r="L1273" i="8" s="1"/>
  <c r="M1273" i="8" s="1"/>
  <c r="P1273" i="8"/>
  <c r="O1321" i="8"/>
  <c r="K1321" i="8"/>
  <c r="L1321" i="8" s="1"/>
  <c r="M1321" i="8" s="1"/>
  <c r="P1321" i="8"/>
  <c r="O1353" i="8"/>
  <c r="K1353" i="8"/>
  <c r="L1353" i="8" s="1"/>
  <c r="M1353" i="8" s="1"/>
  <c r="P1353" i="8"/>
  <c r="O1401" i="8"/>
  <c r="K1401" i="8"/>
  <c r="L1401" i="8" s="1"/>
  <c r="M1401" i="8" s="1"/>
  <c r="P1401" i="8"/>
  <c r="O1449" i="8"/>
  <c r="K1449" i="8"/>
  <c r="L1449" i="8" s="1"/>
  <c r="M1449" i="8" s="1"/>
  <c r="P1449" i="8"/>
  <c r="EP42" i="1"/>
  <c r="BO42" i="1"/>
  <c r="EL42" i="1" s="1"/>
  <c r="O559" i="9"/>
  <c r="K559" i="9"/>
  <c r="L559" i="9" s="1"/>
  <c r="Z559" i="9"/>
  <c r="P559" i="9"/>
  <c r="O748" i="9"/>
  <c r="K748" i="9"/>
  <c r="L748" i="9" s="1"/>
  <c r="M748" i="9" s="1"/>
  <c r="P748" i="9"/>
  <c r="P775" i="9"/>
  <c r="O775" i="9"/>
  <c r="K775" i="9"/>
  <c r="L775" i="9" s="1"/>
  <c r="M775" i="9" s="1"/>
  <c r="P799" i="9"/>
  <c r="O799" i="9"/>
  <c r="K799" i="9"/>
  <c r="L799" i="9" s="1"/>
  <c r="M799" i="9" s="1"/>
  <c r="K822" i="9"/>
  <c r="L822" i="9" s="1"/>
  <c r="M822" i="9" s="1"/>
  <c r="P822" i="9"/>
  <c r="O822" i="9"/>
  <c r="O846" i="9"/>
  <c r="K846" i="9"/>
  <c r="L846" i="9" s="1"/>
  <c r="M846" i="9" s="1"/>
  <c r="P846" i="9"/>
  <c r="P862" i="9"/>
  <c r="O862" i="9"/>
  <c r="K862" i="9"/>
  <c r="L862" i="9" s="1"/>
  <c r="M862" i="9" s="1"/>
  <c r="K886" i="9"/>
  <c r="L886" i="9" s="1"/>
  <c r="M886" i="9" s="1"/>
  <c r="P886" i="9"/>
  <c r="O886" i="9"/>
  <c r="P902" i="9"/>
  <c r="O902" i="9"/>
  <c r="K902" i="9"/>
  <c r="L902" i="9" s="1"/>
  <c r="M902" i="9" s="1"/>
  <c r="P918" i="9"/>
  <c r="O918" i="9"/>
  <c r="K918" i="9"/>
  <c r="L918" i="9" s="1"/>
  <c r="M918" i="9" s="1"/>
  <c r="K942" i="9"/>
  <c r="L942" i="9" s="1"/>
  <c r="M942" i="9" s="1"/>
  <c r="P942" i="9"/>
  <c r="O942" i="9"/>
  <c r="O966" i="9"/>
  <c r="K966" i="9"/>
  <c r="L966" i="9" s="1"/>
  <c r="M966" i="9" s="1"/>
  <c r="P966" i="9"/>
  <c r="P982" i="9"/>
  <c r="O982" i="9"/>
  <c r="K982" i="9"/>
  <c r="L982" i="9" s="1"/>
  <c r="M982" i="9" s="1"/>
  <c r="K1006" i="9"/>
  <c r="L1006" i="9" s="1"/>
  <c r="M1006" i="9" s="1"/>
  <c r="P1006" i="9"/>
  <c r="O1006" i="9"/>
  <c r="O1030" i="9"/>
  <c r="K1030" i="9"/>
  <c r="L1030" i="9" s="1"/>
  <c r="M1030" i="9" s="1"/>
  <c r="P1030" i="9"/>
  <c r="P1046" i="9"/>
  <c r="O1046" i="9"/>
  <c r="K1046" i="9"/>
  <c r="L1046" i="9" s="1"/>
  <c r="M1046" i="9" s="1"/>
  <c r="P1078" i="9"/>
  <c r="O1078" i="9"/>
  <c r="K1078" i="9"/>
  <c r="L1078" i="9" s="1"/>
  <c r="M1078" i="9" s="1"/>
  <c r="ES24" i="1"/>
  <c r="DS24" i="1"/>
  <c r="EN24" i="1" s="1"/>
  <c r="ER39" i="1"/>
  <c r="DQ39" i="1"/>
  <c r="BD234" i="1"/>
  <c r="BF234" i="1"/>
  <c r="BL234" i="1"/>
  <c r="EO234" i="1" s="1"/>
  <c r="DJ141" i="1"/>
  <c r="DH141" i="1"/>
  <c r="DP141" i="1"/>
  <c r="ER141" i="1" s="1"/>
  <c r="DP340" i="1"/>
  <c r="ER340" i="1" s="1"/>
  <c r="DJ340" i="1"/>
  <c r="DH340" i="1"/>
  <c r="AA16" i="9"/>
  <c r="AB16" i="9" s="1"/>
  <c r="AA16" i="8"/>
  <c r="AB16" i="8" s="1"/>
  <c r="AA32" i="9"/>
  <c r="AB32" i="9" s="1"/>
  <c r="AA32" i="8"/>
  <c r="AB32" i="8" s="1"/>
  <c r="AA48" i="9"/>
  <c r="AB48" i="9" s="1"/>
  <c r="AA48" i="8"/>
  <c r="AB48" i="8" s="1"/>
  <c r="AA64" i="9"/>
  <c r="AB64" i="9" s="1"/>
  <c r="AA64" i="8"/>
  <c r="AB64" i="8" s="1"/>
  <c r="AA80" i="9"/>
  <c r="AB80" i="9" s="1"/>
  <c r="AA80" i="8"/>
  <c r="AB80" i="8" s="1"/>
  <c r="AA96" i="9"/>
  <c r="AB96" i="9" s="1"/>
  <c r="AA96" i="8"/>
  <c r="AB96" i="8" s="1"/>
  <c r="AA112" i="9"/>
  <c r="AB112" i="9" s="1"/>
  <c r="AA112" i="8"/>
  <c r="AB112" i="8" s="1"/>
  <c r="AA128" i="9"/>
  <c r="AB128" i="9" s="1"/>
  <c r="AA128" i="8"/>
  <c r="AB128" i="8" s="1"/>
  <c r="AA144" i="9"/>
  <c r="AB144" i="9" s="1"/>
  <c r="AA144" i="8"/>
  <c r="AB144" i="8" s="1"/>
  <c r="AA160" i="9"/>
  <c r="AB160" i="9" s="1"/>
  <c r="AA160" i="8"/>
  <c r="AB160" i="8" s="1"/>
  <c r="AA176" i="9"/>
  <c r="AB176" i="9" s="1"/>
  <c r="AA176" i="8"/>
  <c r="AB176" i="8" s="1"/>
  <c r="AA192" i="9"/>
  <c r="AB192" i="9" s="1"/>
  <c r="AA192" i="8"/>
  <c r="AB192" i="8" s="1"/>
  <c r="AA208" i="9"/>
  <c r="AB208" i="9" s="1"/>
  <c r="AA208" i="8"/>
  <c r="AB208" i="8" s="1"/>
  <c r="AA224" i="9"/>
  <c r="AB224" i="9" s="1"/>
  <c r="AA224" i="8"/>
  <c r="AB224" i="8" s="1"/>
  <c r="AA9" i="9"/>
  <c r="AB9" i="9" s="1"/>
  <c r="AA9" i="8"/>
  <c r="AB9" i="8" s="1"/>
  <c r="AA25" i="9"/>
  <c r="AB25" i="9" s="1"/>
  <c r="AA25" i="8"/>
  <c r="AB25" i="8" s="1"/>
  <c r="AA41" i="9"/>
  <c r="AB41" i="9" s="1"/>
  <c r="AA41" i="8"/>
  <c r="AB41" i="8" s="1"/>
  <c r="AA57" i="9"/>
  <c r="AB57" i="9" s="1"/>
  <c r="AA57" i="8"/>
  <c r="AB57" i="8" s="1"/>
  <c r="AA73" i="9"/>
  <c r="AB73" i="9" s="1"/>
  <c r="AA73" i="8"/>
  <c r="AB73" i="8" s="1"/>
  <c r="AA89" i="9"/>
  <c r="AB89" i="9" s="1"/>
  <c r="AA89" i="8"/>
  <c r="AB89" i="8" s="1"/>
  <c r="AA105" i="9"/>
  <c r="AB105" i="9" s="1"/>
  <c r="AA105" i="8"/>
  <c r="AB105" i="8" s="1"/>
  <c r="AA121" i="9"/>
  <c r="AB121" i="9" s="1"/>
  <c r="AA121" i="8"/>
  <c r="AB121" i="8" s="1"/>
  <c r="AA137" i="9"/>
  <c r="AB137" i="9" s="1"/>
  <c r="AA137" i="8"/>
  <c r="AB137" i="8" s="1"/>
  <c r="AA153" i="9"/>
  <c r="AB153" i="9" s="1"/>
  <c r="AA153" i="8"/>
  <c r="AB153" i="8" s="1"/>
  <c r="AA169" i="9"/>
  <c r="AB169" i="9" s="1"/>
  <c r="AA169" i="8"/>
  <c r="AB169" i="8" s="1"/>
  <c r="AA185" i="9"/>
  <c r="AB185" i="9" s="1"/>
  <c r="AA185" i="8"/>
  <c r="AB185" i="8" s="1"/>
  <c r="AA201" i="9"/>
  <c r="AB201" i="9" s="1"/>
  <c r="AA201" i="8"/>
  <c r="AB201" i="8" s="1"/>
  <c r="AA217" i="9"/>
  <c r="AB217" i="9" s="1"/>
  <c r="AA217" i="8"/>
  <c r="AB217" i="8" s="1"/>
  <c r="AA733" i="9"/>
  <c r="AB733" i="9" s="1"/>
  <c r="AA733" i="8"/>
  <c r="AB733" i="8" s="1"/>
  <c r="M316" i="8"/>
  <c r="M252" i="8"/>
  <c r="M701" i="8"/>
  <c r="M685" i="8"/>
  <c r="M669" i="8"/>
  <c r="M653" i="8"/>
  <c r="M637" i="8"/>
  <c r="M621" i="8"/>
  <c r="M605" i="8"/>
  <c r="M589" i="8"/>
  <c r="M573" i="8"/>
  <c r="M557" i="8"/>
  <c r="M541" i="8"/>
  <c r="M525" i="8"/>
  <c r="M509" i="8"/>
  <c r="M493" i="8"/>
  <c r="M477" i="8"/>
  <c r="M461" i="8"/>
  <c r="M445" i="8"/>
  <c r="M429" i="8"/>
  <c r="M413" i="8"/>
  <c r="M397" i="8"/>
  <c r="M381" i="8"/>
  <c r="AA339" i="9"/>
  <c r="AB339" i="9" s="1"/>
  <c r="AA339" i="8"/>
  <c r="AB339" i="8" s="1"/>
  <c r="AA275" i="9"/>
  <c r="AB275" i="9" s="1"/>
  <c r="AA275" i="8"/>
  <c r="AB275" i="8" s="1"/>
  <c r="AA346" i="9"/>
  <c r="AB346" i="9" s="1"/>
  <c r="AA346" i="8"/>
  <c r="AB346" i="8" s="1"/>
  <c r="AA282" i="9"/>
  <c r="AB282" i="9" s="1"/>
  <c r="AA282" i="8"/>
  <c r="AB282" i="8" s="1"/>
  <c r="EP5" i="1"/>
  <c r="BO5" i="1"/>
  <c r="EL5" i="1" s="1"/>
  <c r="DJ84" i="1"/>
  <c r="DP84" i="1"/>
  <c r="ER84" i="1" s="1"/>
  <c r="DH84" i="1"/>
  <c r="DH215" i="1"/>
  <c r="K18" i="8"/>
  <c r="L18" i="8" s="1"/>
  <c r="Z18" i="8"/>
  <c r="P18" i="8"/>
  <c r="O18" i="8"/>
  <c r="K34" i="8"/>
  <c r="L34" i="8" s="1"/>
  <c r="Z34" i="8"/>
  <c r="P34" i="8"/>
  <c r="O34" i="8"/>
  <c r="K50" i="8"/>
  <c r="L50" i="8" s="1"/>
  <c r="Z50" i="8"/>
  <c r="P50" i="8"/>
  <c r="O50" i="8"/>
  <c r="K66" i="8"/>
  <c r="L66" i="8" s="1"/>
  <c r="Z66" i="8"/>
  <c r="P66" i="8"/>
  <c r="O66" i="8"/>
  <c r="K82" i="8"/>
  <c r="L82" i="8" s="1"/>
  <c r="Z82" i="8"/>
  <c r="P82" i="8"/>
  <c r="O82" i="8"/>
  <c r="K98" i="8"/>
  <c r="L98" i="8" s="1"/>
  <c r="Z98" i="8"/>
  <c r="P98" i="8"/>
  <c r="O98" i="8"/>
  <c r="K114" i="8"/>
  <c r="L114" i="8" s="1"/>
  <c r="Z114" i="8"/>
  <c r="P114" i="8"/>
  <c r="O114" i="8"/>
  <c r="K130" i="8"/>
  <c r="L130" i="8" s="1"/>
  <c r="Z130" i="8"/>
  <c r="P130" i="8"/>
  <c r="O130" i="8"/>
  <c r="K146" i="8"/>
  <c r="L146" i="8" s="1"/>
  <c r="Z146" i="8"/>
  <c r="P146" i="8"/>
  <c r="O146" i="8"/>
  <c r="K162" i="8"/>
  <c r="L162" i="8" s="1"/>
  <c r="Z162" i="8"/>
  <c r="P162" i="8"/>
  <c r="O162" i="8"/>
  <c r="K178" i="8"/>
  <c r="L178" i="8" s="1"/>
  <c r="Z178" i="8"/>
  <c r="P178" i="8"/>
  <c r="O178" i="8"/>
  <c r="K194" i="8"/>
  <c r="L194" i="8" s="1"/>
  <c r="Z194" i="8"/>
  <c r="P194" i="8"/>
  <c r="O194" i="8"/>
  <c r="K210" i="8"/>
  <c r="L210" i="8" s="1"/>
  <c r="Z210" i="8"/>
  <c r="P210" i="8"/>
  <c r="O210" i="8"/>
  <c r="K226" i="8"/>
  <c r="L226" i="8" s="1"/>
  <c r="Z226" i="8"/>
  <c r="P226" i="8"/>
  <c r="O226" i="8"/>
  <c r="Z15" i="8"/>
  <c r="O15" i="8"/>
  <c r="P15" i="8"/>
  <c r="K15" i="8"/>
  <c r="L15" i="8" s="1"/>
  <c r="Z31" i="8"/>
  <c r="O31" i="8"/>
  <c r="P31" i="8"/>
  <c r="K31" i="8"/>
  <c r="L31" i="8" s="1"/>
  <c r="Z47" i="8"/>
  <c r="O47" i="8"/>
  <c r="P47" i="8"/>
  <c r="K47" i="8"/>
  <c r="L47" i="8" s="1"/>
  <c r="Z63" i="8"/>
  <c r="O63" i="8"/>
  <c r="P63" i="8"/>
  <c r="K63" i="8"/>
  <c r="L63" i="8" s="1"/>
  <c r="Z79" i="8"/>
  <c r="O79" i="8"/>
  <c r="P79" i="8"/>
  <c r="K79" i="8"/>
  <c r="L79" i="8" s="1"/>
  <c r="Z95" i="8"/>
  <c r="O95" i="8"/>
  <c r="P95" i="8"/>
  <c r="K95" i="8"/>
  <c r="L95" i="8" s="1"/>
  <c r="Z111" i="8"/>
  <c r="O111" i="8"/>
  <c r="P111" i="8"/>
  <c r="K111" i="8"/>
  <c r="L111" i="8" s="1"/>
  <c r="Z127" i="8"/>
  <c r="O127" i="8"/>
  <c r="P127" i="8"/>
  <c r="K127" i="8"/>
  <c r="L127" i="8" s="1"/>
  <c r="Z143" i="8"/>
  <c r="O143" i="8"/>
  <c r="P143" i="8"/>
  <c r="K143" i="8"/>
  <c r="L143" i="8" s="1"/>
  <c r="Z159" i="8"/>
  <c r="O159" i="8"/>
  <c r="P159" i="8"/>
  <c r="K159" i="8"/>
  <c r="L159" i="8" s="1"/>
  <c r="Z175" i="8"/>
  <c r="O175" i="8"/>
  <c r="P175" i="8"/>
  <c r="K175" i="8"/>
  <c r="L175" i="8" s="1"/>
  <c r="Z191" i="8"/>
  <c r="O191" i="8"/>
  <c r="P191" i="8"/>
  <c r="K191" i="8"/>
  <c r="L191" i="8" s="1"/>
  <c r="Z207" i="8"/>
  <c r="O207" i="8"/>
  <c r="P207" i="8"/>
  <c r="K207" i="8"/>
  <c r="L207" i="8" s="1"/>
  <c r="Z223" i="8"/>
  <c r="O223" i="8"/>
  <c r="P223" i="8"/>
  <c r="K223" i="8"/>
  <c r="L223" i="8" s="1"/>
  <c r="O235" i="8"/>
  <c r="P235" i="8"/>
  <c r="K235" i="8"/>
  <c r="L235" i="8" s="1"/>
  <c r="Z235" i="8"/>
  <c r="K251" i="8"/>
  <c r="L251" i="8" s="1"/>
  <c r="Z251" i="8"/>
  <c r="P251" i="8"/>
  <c r="O251" i="8"/>
  <c r="O267" i="8"/>
  <c r="K267" i="8"/>
  <c r="L267" i="8" s="1"/>
  <c r="Z267" i="8"/>
  <c r="P267" i="8"/>
  <c r="P283" i="8"/>
  <c r="O283" i="8"/>
  <c r="K283" i="8"/>
  <c r="L283" i="8" s="1"/>
  <c r="Z283" i="8"/>
  <c r="Z299" i="8"/>
  <c r="P299" i="8"/>
  <c r="O299" i="8"/>
  <c r="K299" i="8"/>
  <c r="L299" i="8" s="1"/>
  <c r="K315" i="8"/>
  <c r="L315" i="8" s="1"/>
  <c r="Z315" i="8"/>
  <c r="P315" i="8"/>
  <c r="O315" i="8"/>
  <c r="O331" i="8"/>
  <c r="K331" i="8"/>
  <c r="L331" i="8" s="1"/>
  <c r="Z331" i="8"/>
  <c r="P331" i="8"/>
  <c r="P347" i="8"/>
  <c r="O347" i="8"/>
  <c r="K347" i="8"/>
  <c r="L347" i="8" s="1"/>
  <c r="Z347" i="8"/>
  <c r="Z363" i="8"/>
  <c r="P363" i="8"/>
  <c r="O363" i="8"/>
  <c r="K363" i="8"/>
  <c r="L363" i="8" s="1"/>
  <c r="O375" i="8"/>
  <c r="K375" i="8"/>
  <c r="L375" i="8" s="1"/>
  <c r="Z375" i="8"/>
  <c r="P375" i="8"/>
  <c r="P379" i="8"/>
  <c r="O379" i="8"/>
  <c r="K379" i="8"/>
  <c r="L379" i="8" s="1"/>
  <c r="Z379" i="8"/>
  <c r="Z383" i="8"/>
  <c r="P383" i="8"/>
  <c r="O383" i="8"/>
  <c r="K383" i="8"/>
  <c r="L383" i="8" s="1"/>
  <c r="K387" i="8"/>
  <c r="L387" i="8" s="1"/>
  <c r="Z387" i="8"/>
  <c r="P387" i="8"/>
  <c r="O387" i="8"/>
  <c r="O391" i="8"/>
  <c r="K391" i="8"/>
  <c r="L391" i="8" s="1"/>
  <c r="Z391" i="8"/>
  <c r="P391" i="8"/>
  <c r="P395" i="8"/>
  <c r="O395" i="8"/>
  <c r="K395" i="8"/>
  <c r="L395" i="8" s="1"/>
  <c r="Z395" i="8"/>
  <c r="Z399" i="8"/>
  <c r="P399" i="8"/>
  <c r="O399" i="8"/>
  <c r="K399" i="8"/>
  <c r="L399" i="8" s="1"/>
  <c r="K403" i="8"/>
  <c r="L403" i="8" s="1"/>
  <c r="Z403" i="8"/>
  <c r="P403" i="8"/>
  <c r="O403" i="8"/>
  <c r="O407" i="8"/>
  <c r="K407" i="8"/>
  <c r="L407" i="8" s="1"/>
  <c r="Z407" i="8"/>
  <c r="P407" i="8"/>
  <c r="P411" i="8"/>
  <c r="O411" i="8"/>
  <c r="K411" i="8"/>
  <c r="L411" i="8" s="1"/>
  <c r="Z411" i="8"/>
  <c r="Z415" i="8"/>
  <c r="P415" i="8"/>
  <c r="O415" i="8"/>
  <c r="K415" i="8"/>
  <c r="L415" i="8" s="1"/>
  <c r="K419" i="8"/>
  <c r="L419" i="8" s="1"/>
  <c r="Z419" i="8"/>
  <c r="P419" i="8"/>
  <c r="O419" i="8"/>
  <c r="O423" i="8"/>
  <c r="K423" i="8"/>
  <c r="L423" i="8" s="1"/>
  <c r="Z423" i="8"/>
  <c r="P423" i="8"/>
  <c r="P427" i="8"/>
  <c r="O427" i="8"/>
  <c r="K427" i="8"/>
  <c r="L427" i="8" s="1"/>
  <c r="Z427" i="8"/>
  <c r="Z431" i="8"/>
  <c r="P431" i="8"/>
  <c r="O431" i="8"/>
  <c r="K431" i="8"/>
  <c r="L431" i="8" s="1"/>
  <c r="K435" i="8"/>
  <c r="L435" i="8" s="1"/>
  <c r="Z435" i="8"/>
  <c r="P435" i="8"/>
  <c r="O435" i="8"/>
  <c r="O439" i="8"/>
  <c r="K439" i="8"/>
  <c r="L439" i="8" s="1"/>
  <c r="Z439" i="8"/>
  <c r="P439" i="8"/>
  <c r="P443" i="8"/>
  <c r="O443" i="8"/>
  <c r="K443" i="8"/>
  <c r="L443" i="8" s="1"/>
  <c r="Z443" i="8"/>
  <c r="Z447" i="8"/>
  <c r="P447" i="8"/>
  <c r="O447" i="8"/>
  <c r="K447" i="8"/>
  <c r="L447" i="8" s="1"/>
  <c r="K451" i="8"/>
  <c r="L451" i="8" s="1"/>
  <c r="Z451" i="8"/>
  <c r="P451" i="8"/>
  <c r="O451" i="8"/>
  <c r="O455" i="8"/>
  <c r="K455" i="8"/>
  <c r="L455" i="8" s="1"/>
  <c r="Z455" i="8"/>
  <c r="P455" i="8"/>
  <c r="P459" i="8"/>
  <c r="O459" i="8"/>
  <c r="K459" i="8"/>
  <c r="L459" i="8" s="1"/>
  <c r="Z459" i="8"/>
  <c r="Z463" i="8"/>
  <c r="P463" i="8"/>
  <c r="O463" i="8"/>
  <c r="K463" i="8"/>
  <c r="L463" i="8" s="1"/>
  <c r="K467" i="8"/>
  <c r="L467" i="8" s="1"/>
  <c r="Z467" i="8"/>
  <c r="P467" i="8"/>
  <c r="O467" i="8"/>
  <c r="O471" i="8"/>
  <c r="K471" i="8"/>
  <c r="L471" i="8" s="1"/>
  <c r="Z471" i="8"/>
  <c r="P471" i="8"/>
  <c r="P475" i="8"/>
  <c r="O475" i="8"/>
  <c r="K475" i="8"/>
  <c r="L475" i="8" s="1"/>
  <c r="Z475" i="8"/>
  <c r="Z479" i="8"/>
  <c r="P479" i="8"/>
  <c r="O479" i="8"/>
  <c r="K479" i="8"/>
  <c r="L479" i="8" s="1"/>
  <c r="K483" i="8"/>
  <c r="L483" i="8" s="1"/>
  <c r="Z483" i="8"/>
  <c r="P483" i="8"/>
  <c r="O483" i="8"/>
  <c r="O487" i="8"/>
  <c r="K487" i="8"/>
  <c r="L487" i="8" s="1"/>
  <c r="Z487" i="8"/>
  <c r="P487" i="8"/>
  <c r="P491" i="8"/>
  <c r="O491" i="8"/>
  <c r="K491" i="8"/>
  <c r="L491" i="8" s="1"/>
  <c r="Z491" i="8"/>
  <c r="Z495" i="8"/>
  <c r="P495" i="8"/>
  <c r="O495" i="8"/>
  <c r="K495" i="8"/>
  <c r="L495" i="8" s="1"/>
  <c r="K499" i="8"/>
  <c r="L499" i="8" s="1"/>
  <c r="Z499" i="8"/>
  <c r="P499" i="8"/>
  <c r="O499" i="8"/>
  <c r="O503" i="8"/>
  <c r="K503" i="8"/>
  <c r="L503" i="8" s="1"/>
  <c r="Z503" i="8"/>
  <c r="P503" i="8"/>
  <c r="P507" i="8"/>
  <c r="O507" i="8"/>
  <c r="K507" i="8"/>
  <c r="L507" i="8" s="1"/>
  <c r="Z507" i="8"/>
  <c r="Z511" i="8"/>
  <c r="P511" i="8"/>
  <c r="O511" i="8"/>
  <c r="K511" i="8"/>
  <c r="L511" i="8" s="1"/>
  <c r="K515" i="8"/>
  <c r="L515" i="8" s="1"/>
  <c r="Z515" i="8"/>
  <c r="P515" i="8"/>
  <c r="O515" i="8"/>
  <c r="O519" i="8"/>
  <c r="K519" i="8"/>
  <c r="L519" i="8" s="1"/>
  <c r="Z519" i="8"/>
  <c r="P519" i="8"/>
  <c r="P523" i="8"/>
  <c r="O523" i="8"/>
  <c r="K523" i="8"/>
  <c r="L523" i="8" s="1"/>
  <c r="Z523" i="8"/>
  <c r="Z527" i="8"/>
  <c r="P527" i="8"/>
  <c r="O527" i="8"/>
  <c r="K527" i="8"/>
  <c r="L527" i="8" s="1"/>
  <c r="K531" i="8"/>
  <c r="L531" i="8" s="1"/>
  <c r="Z531" i="8"/>
  <c r="P531" i="8"/>
  <c r="O531" i="8"/>
  <c r="O535" i="8"/>
  <c r="K535" i="8"/>
  <c r="L535" i="8" s="1"/>
  <c r="Z535" i="8"/>
  <c r="P535" i="8"/>
  <c r="P539" i="8"/>
  <c r="O539" i="8"/>
  <c r="K539" i="8"/>
  <c r="L539" i="8" s="1"/>
  <c r="Z539" i="8"/>
  <c r="Z543" i="8"/>
  <c r="P543" i="8"/>
  <c r="O543" i="8"/>
  <c r="K543" i="8"/>
  <c r="L543" i="8" s="1"/>
  <c r="K547" i="8"/>
  <c r="L547" i="8" s="1"/>
  <c r="Z547" i="8"/>
  <c r="P547" i="8"/>
  <c r="O547" i="8"/>
  <c r="O551" i="8"/>
  <c r="K551" i="8"/>
  <c r="L551" i="8" s="1"/>
  <c r="Z551" i="8"/>
  <c r="P551" i="8"/>
  <c r="P555" i="8"/>
  <c r="O555" i="8"/>
  <c r="K555" i="8"/>
  <c r="L555" i="8" s="1"/>
  <c r="Z555" i="8"/>
  <c r="Z559" i="8"/>
  <c r="P559" i="8"/>
  <c r="O559" i="8"/>
  <c r="K559" i="8"/>
  <c r="L559" i="8" s="1"/>
  <c r="K563" i="8"/>
  <c r="L563" i="8" s="1"/>
  <c r="Z563" i="8"/>
  <c r="P563" i="8"/>
  <c r="O563" i="8"/>
  <c r="O567" i="8"/>
  <c r="K567" i="8"/>
  <c r="L567" i="8" s="1"/>
  <c r="Z567" i="8"/>
  <c r="P567" i="8"/>
  <c r="P571" i="8"/>
  <c r="O571" i="8"/>
  <c r="K571" i="8"/>
  <c r="L571" i="8" s="1"/>
  <c r="Z571" i="8"/>
  <c r="Z575" i="8"/>
  <c r="P575" i="8"/>
  <c r="O575" i="8"/>
  <c r="K575" i="8"/>
  <c r="L575" i="8" s="1"/>
  <c r="K579" i="8"/>
  <c r="L579" i="8" s="1"/>
  <c r="Z579" i="8"/>
  <c r="P579" i="8"/>
  <c r="O579" i="8"/>
  <c r="O583" i="8"/>
  <c r="K583" i="8"/>
  <c r="L583" i="8" s="1"/>
  <c r="Z583" i="8"/>
  <c r="P583" i="8"/>
  <c r="P587" i="8"/>
  <c r="O587" i="8"/>
  <c r="K587" i="8"/>
  <c r="L587" i="8" s="1"/>
  <c r="Z587" i="8"/>
  <c r="Z591" i="8"/>
  <c r="P591" i="8"/>
  <c r="O591" i="8"/>
  <c r="K591" i="8"/>
  <c r="L591" i="8" s="1"/>
  <c r="K595" i="8"/>
  <c r="L595" i="8" s="1"/>
  <c r="Z595" i="8"/>
  <c r="P595" i="8"/>
  <c r="O595" i="8"/>
  <c r="O599" i="8"/>
  <c r="K599" i="8"/>
  <c r="L599" i="8" s="1"/>
  <c r="Z599" i="8"/>
  <c r="P599" i="8"/>
  <c r="P603" i="8"/>
  <c r="O603" i="8"/>
  <c r="K603" i="8"/>
  <c r="L603" i="8" s="1"/>
  <c r="Z603" i="8"/>
  <c r="Z607" i="8"/>
  <c r="P607" i="8"/>
  <c r="O607" i="8"/>
  <c r="K607" i="8"/>
  <c r="L607" i="8" s="1"/>
  <c r="K611" i="8"/>
  <c r="L611" i="8" s="1"/>
  <c r="Z611" i="8"/>
  <c r="P611" i="8"/>
  <c r="O611" i="8"/>
  <c r="O615" i="8"/>
  <c r="K615" i="8"/>
  <c r="L615" i="8" s="1"/>
  <c r="Z615" i="8"/>
  <c r="P615" i="8"/>
  <c r="P619" i="8"/>
  <c r="O619" i="8"/>
  <c r="K619" i="8"/>
  <c r="L619" i="8" s="1"/>
  <c r="Z619" i="8"/>
  <c r="Z623" i="8"/>
  <c r="P623" i="8"/>
  <c r="O623" i="8"/>
  <c r="K623" i="8"/>
  <c r="L623" i="8" s="1"/>
  <c r="K627" i="8"/>
  <c r="L627" i="8" s="1"/>
  <c r="Z627" i="8"/>
  <c r="P627" i="8"/>
  <c r="O627" i="8"/>
  <c r="O631" i="8"/>
  <c r="K631" i="8"/>
  <c r="L631" i="8" s="1"/>
  <c r="Z631" i="8"/>
  <c r="P631" i="8"/>
  <c r="P635" i="8"/>
  <c r="O635" i="8"/>
  <c r="K635" i="8"/>
  <c r="L635" i="8" s="1"/>
  <c r="Z635" i="8"/>
  <c r="Z639" i="8"/>
  <c r="P639" i="8"/>
  <c r="O639" i="8"/>
  <c r="K639" i="8"/>
  <c r="L639" i="8" s="1"/>
  <c r="K643" i="8"/>
  <c r="L643" i="8" s="1"/>
  <c r="Z643" i="8"/>
  <c r="P643" i="8"/>
  <c r="O643" i="8"/>
  <c r="O647" i="8"/>
  <c r="K647" i="8"/>
  <c r="L647" i="8" s="1"/>
  <c r="Z647" i="8"/>
  <c r="P647" i="8"/>
  <c r="P651" i="8"/>
  <c r="O651" i="8"/>
  <c r="K651" i="8"/>
  <c r="L651" i="8" s="1"/>
  <c r="Z651" i="8"/>
  <c r="Z655" i="8"/>
  <c r="P655" i="8"/>
  <c r="O655" i="8"/>
  <c r="K655" i="8"/>
  <c r="L655" i="8" s="1"/>
  <c r="K659" i="8"/>
  <c r="L659" i="8" s="1"/>
  <c r="Z659" i="8"/>
  <c r="P659" i="8"/>
  <c r="O659" i="8"/>
  <c r="O663" i="8"/>
  <c r="K663" i="8"/>
  <c r="L663" i="8" s="1"/>
  <c r="Z663" i="8"/>
  <c r="P663" i="8"/>
  <c r="P667" i="8"/>
  <c r="O667" i="8"/>
  <c r="K667" i="8"/>
  <c r="L667" i="8" s="1"/>
  <c r="Z667" i="8"/>
  <c r="Z671" i="8"/>
  <c r="P671" i="8"/>
  <c r="O671" i="8"/>
  <c r="K671" i="8"/>
  <c r="L671" i="8" s="1"/>
  <c r="K675" i="8"/>
  <c r="L675" i="8" s="1"/>
  <c r="Z675" i="8"/>
  <c r="P675" i="8"/>
  <c r="O675" i="8"/>
  <c r="O679" i="8"/>
  <c r="K679" i="8"/>
  <c r="L679" i="8" s="1"/>
  <c r="Z679" i="8"/>
  <c r="P679" i="8"/>
  <c r="P683" i="8"/>
  <c r="O683" i="8"/>
  <c r="K683" i="8"/>
  <c r="L683" i="8" s="1"/>
  <c r="Z683" i="8"/>
  <c r="Z687" i="8"/>
  <c r="P687" i="8"/>
  <c r="O687" i="8"/>
  <c r="K687" i="8"/>
  <c r="L687" i="8" s="1"/>
  <c r="K691" i="8"/>
  <c r="L691" i="8" s="1"/>
  <c r="Z691" i="8"/>
  <c r="P691" i="8"/>
  <c r="O691" i="8"/>
  <c r="O695" i="8"/>
  <c r="K695" i="8"/>
  <c r="L695" i="8" s="1"/>
  <c r="Z695" i="8"/>
  <c r="P695" i="8"/>
  <c r="P699" i="8"/>
  <c r="O699" i="8"/>
  <c r="K699" i="8"/>
  <c r="L699" i="8" s="1"/>
  <c r="Z699" i="8"/>
  <c r="Z703" i="8"/>
  <c r="P703" i="8"/>
  <c r="O703" i="8"/>
  <c r="K703" i="8"/>
  <c r="L703" i="8" s="1"/>
  <c r="K707" i="8"/>
  <c r="L707" i="8" s="1"/>
  <c r="Z707" i="8"/>
  <c r="P707" i="8"/>
  <c r="O707" i="8"/>
  <c r="O711" i="8"/>
  <c r="K711" i="8"/>
  <c r="L711" i="8" s="1"/>
  <c r="Z711" i="8"/>
  <c r="P711" i="8"/>
  <c r="K244" i="8"/>
  <c r="L244" i="8" s="1"/>
  <c r="Z244" i="8"/>
  <c r="P244" i="8"/>
  <c r="O244" i="8"/>
  <c r="O260" i="8"/>
  <c r="K260" i="8"/>
  <c r="L260" i="8" s="1"/>
  <c r="Z260" i="8"/>
  <c r="P260" i="8"/>
  <c r="P276" i="8"/>
  <c r="O276" i="8"/>
  <c r="K276" i="8"/>
  <c r="L276" i="8" s="1"/>
  <c r="Z276" i="8"/>
  <c r="Z292" i="8"/>
  <c r="P292" i="8"/>
  <c r="O292" i="8"/>
  <c r="K292" i="8"/>
  <c r="L292" i="8" s="1"/>
  <c r="K308" i="8"/>
  <c r="L308" i="8" s="1"/>
  <c r="Z308" i="8"/>
  <c r="P308" i="8"/>
  <c r="O308" i="8"/>
  <c r="O324" i="8"/>
  <c r="K324" i="8"/>
  <c r="L324" i="8" s="1"/>
  <c r="Z324" i="8"/>
  <c r="P324" i="8"/>
  <c r="P340" i="8"/>
  <c r="O340" i="8"/>
  <c r="K340" i="8"/>
  <c r="L340" i="8" s="1"/>
  <c r="Z340" i="8"/>
  <c r="Z356" i="8"/>
  <c r="P356" i="8"/>
  <c r="O356" i="8"/>
  <c r="K356" i="8"/>
  <c r="L356" i="8" s="1"/>
  <c r="O237" i="8"/>
  <c r="P237" i="8"/>
  <c r="K237" i="8"/>
  <c r="L237" i="8" s="1"/>
  <c r="Z237" i="8"/>
  <c r="O253" i="8"/>
  <c r="P253" i="8"/>
  <c r="K253" i="8"/>
  <c r="L253" i="8" s="1"/>
  <c r="Z253" i="8"/>
  <c r="Z269" i="8"/>
  <c r="O269" i="8"/>
  <c r="P269" i="8"/>
  <c r="K269" i="8"/>
  <c r="L269" i="8" s="1"/>
  <c r="K285" i="8"/>
  <c r="L285" i="8" s="1"/>
  <c r="Z285" i="8"/>
  <c r="O285" i="8"/>
  <c r="P285" i="8"/>
  <c r="O301" i="8"/>
  <c r="P301" i="8"/>
  <c r="K301" i="8"/>
  <c r="L301" i="8" s="1"/>
  <c r="Z301" i="8"/>
  <c r="O317" i="8"/>
  <c r="P317" i="8"/>
  <c r="K317" i="8"/>
  <c r="L317" i="8" s="1"/>
  <c r="Z317" i="8"/>
  <c r="Z333" i="8"/>
  <c r="O333" i="8"/>
  <c r="P333" i="8"/>
  <c r="K333" i="8"/>
  <c r="L333" i="8" s="1"/>
  <c r="K349" i="8"/>
  <c r="L349" i="8" s="1"/>
  <c r="Z349" i="8"/>
  <c r="O349" i="8"/>
  <c r="P349" i="8"/>
  <c r="O365" i="8"/>
  <c r="P365" i="8"/>
  <c r="K365" i="8"/>
  <c r="L365" i="8" s="1"/>
  <c r="Z365" i="8"/>
  <c r="K1122" i="8"/>
  <c r="L1122" i="8" s="1"/>
  <c r="M1122" i="8" s="1"/>
  <c r="P1122" i="8"/>
  <c r="O1122" i="8"/>
  <c r="K1138" i="8"/>
  <c r="L1138" i="8" s="1"/>
  <c r="M1138" i="8" s="1"/>
  <c r="P1138" i="8"/>
  <c r="O1138" i="8"/>
  <c r="K1154" i="8"/>
  <c r="L1154" i="8" s="1"/>
  <c r="M1154" i="8" s="1"/>
  <c r="P1154" i="8"/>
  <c r="O1154" i="8"/>
  <c r="P756" i="8"/>
  <c r="O756" i="8"/>
  <c r="K756" i="8"/>
  <c r="L756" i="8" s="1"/>
  <c r="M756" i="8" s="1"/>
  <c r="P764" i="8"/>
  <c r="O764" i="8"/>
  <c r="K764" i="8"/>
  <c r="L764" i="8" s="1"/>
  <c r="M764" i="8" s="1"/>
  <c r="P772" i="8"/>
  <c r="O772" i="8"/>
  <c r="K772" i="8"/>
  <c r="L772" i="8" s="1"/>
  <c r="M772" i="8" s="1"/>
  <c r="P780" i="8"/>
  <c r="O780" i="8"/>
  <c r="K780" i="8"/>
  <c r="L780" i="8" s="1"/>
  <c r="M780" i="8" s="1"/>
  <c r="P788" i="8"/>
  <c r="O788" i="8"/>
  <c r="K788" i="8"/>
  <c r="L788" i="8" s="1"/>
  <c r="M788" i="8" s="1"/>
  <c r="P796" i="8"/>
  <c r="O796" i="8"/>
  <c r="K796" i="8"/>
  <c r="L796" i="8" s="1"/>
  <c r="M796" i="8" s="1"/>
  <c r="P804" i="8"/>
  <c r="O804" i="8"/>
  <c r="K804" i="8"/>
  <c r="L804" i="8" s="1"/>
  <c r="M804" i="8" s="1"/>
  <c r="P812" i="8"/>
  <c r="O812" i="8"/>
  <c r="K812" i="8"/>
  <c r="L812" i="8" s="1"/>
  <c r="M812" i="8" s="1"/>
  <c r="P820" i="8"/>
  <c r="O820" i="8"/>
  <c r="K820" i="8"/>
  <c r="L820" i="8" s="1"/>
  <c r="M820" i="8" s="1"/>
  <c r="P828" i="8"/>
  <c r="O828" i="8"/>
  <c r="K828" i="8"/>
  <c r="L828" i="8" s="1"/>
  <c r="M828" i="8" s="1"/>
  <c r="P836" i="8"/>
  <c r="O836" i="8"/>
  <c r="K836" i="8"/>
  <c r="L836" i="8" s="1"/>
  <c r="M836" i="8" s="1"/>
  <c r="P844" i="8"/>
  <c r="O844" i="8"/>
  <c r="K844" i="8"/>
  <c r="L844" i="8" s="1"/>
  <c r="M844" i="8" s="1"/>
  <c r="P852" i="8"/>
  <c r="O852" i="8"/>
  <c r="K852" i="8"/>
  <c r="L852" i="8" s="1"/>
  <c r="M852" i="8" s="1"/>
  <c r="P860" i="8"/>
  <c r="O860" i="8"/>
  <c r="K860" i="8"/>
  <c r="L860" i="8" s="1"/>
  <c r="M860" i="8" s="1"/>
  <c r="P868" i="8"/>
  <c r="O868" i="8"/>
  <c r="K868" i="8"/>
  <c r="L868" i="8" s="1"/>
  <c r="M868" i="8" s="1"/>
  <c r="P876" i="8"/>
  <c r="O876" i="8"/>
  <c r="K876" i="8"/>
  <c r="L876" i="8" s="1"/>
  <c r="M876" i="8" s="1"/>
  <c r="P884" i="8"/>
  <c r="O884" i="8"/>
  <c r="K884" i="8"/>
  <c r="L884" i="8" s="1"/>
  <c r="M884" i="8" s="1"/>
  <c r="P892" i="8"/>
  <c r="O892" i="8"/>
  <c r="K892" i="8"/>
  <c r="L892" i="8" s="1"/>
  <c r="M892" i="8" s="1"/>
  <c r="P900" i="8"/>
  <c r="O900" i="8"/>
  <c r="K900" i="8"/>
  <c r="L900" i="8" s="1"/>
  <c r="M900" i="8" s="1"/>
  <c r="P908" i="8"/>
  <c r="O908" i="8"/>
  <c r="K908" i="8"/>
  <c r="L908" i="8" s="1"/>
  <c r="M908" i="8" s="1"/>
  <c r="P916" i="8"/>
  <c r="O916" i="8"/>
  <c r="K916" i="8"/>
  <c r="L916" i="8" s="1"/>
  <c r="M916" i="8" s="1"/>
  <c r="P924" i="8"/>
  <c r="O924" i="8"/>
  <c r="K924" i="8"/>
  <c r="L924" i="8" s="1"/>
  <c r="M924" i="8" s="1"/>
  <c r="P932" i="8"/>
  <c r="O932" i="8"/>
  <c r="K932" i="8"/>
  <c r="L932" i="8" s="1"/>
  <c r="M932" i="8" s="1"/>
  <c r="P940" i="8"/>
  <c r="O940" i="8"/>
  <c r="K940" i="8"/>
  <c r="L940" i="8" s="1"/>
  <c r="M940" i="8" s="1"/>
  <c r="P948" i="8"/>
  <c r="O948" i="8"/>
  <c r="K948" i="8"/>
  <c r="L948" i="8" s="1"/>
  <c r="M948" i="8" s="1"/>
  <c r="P956" i="8"/>
  <c r="O956" i="8"/>
  <c r="K956" i="8"/>
  <c r="L956" i="8" s="1"/>
  <c r="M956" i="8" s="1"/>
  <c r="P964" i="8"/>
  <c r="O964" i="8"/>
  <c r="K964" i="8"/>
  <c r="L964" i="8" s="1"/>
  <c r="M964" i="8" s="1"/>
  <c r="P972" i="8"/>
  <c r="O972" i="8"/>
  <c r="K972" i="8"/>
  <c r="L972" i="8" s="1"/>
  <c r="M972" i="8" s="1"/>
  <c r="P980" i="8"/>
  <c r="O980" i="8"/>
  <c r="K980" i="8"/>
  <c r="L980" i="8" s="1"/>
  <c r="M980" i="8" s="1"/>
  <c r="P988" i="8"/>
  <c r="O988" i="8"/>
  <c r="K988" i="8"/>
  <c r="L988" i="8" s="1"/>
  <c r="M988" i="8" s="1"/>
  <c r="P996" i="8"/>
  <c r="O996" i="8"/>
  <c r="K996" i="8"/>
  <c r="L996" i="8" s="1"/>
  <c r="M996" i="8" s="1"/>
  <c r="P1004" i="8"/>
  <c r="O1004" i="8"/>
  <c r="K1004" i="8"/>
  <c r="L1004" i="8" s="1"/>
  <c r="M1004" i="8" s="1"/>
  <c r="P1012" i="8"/>
  <c r="O1012" i="8"/>
  <c r="K1012" i="8"/>
  <c r="L1012" i="8" s="1"/>
  <c r="M1012" i="8" s="1"/>
  <c r="P1020" i="8"/>
  <c r="O1020" i="8"/>
  <c r="K1020" i="8"/>
  <c r="L1020" i="8" s="1"/>
  <c r="M1020" i="8" s="1"/>
  <c r="P1028" i="8"/>
  <c r="O1028" i="8"/>
  <c r="K1028" i="8"/>
  <c r="L1028" i="8" s="1"/>
  <c r="M1028" i="8" s="1"/>
  <c r="P1036" i="8"/>
  <c r="O1036" i="8"/>
  <c r="K1036" i="8"/>
  <c r="L1036" i="8" s="1"/>
  <c r="M1036" i="8" s="1"/>
  <c r="P1044" i="8"/>
  <c r="O1044" i="8"/>
  <c r="K1044" i="8"/>
  <c r="L1044" i="8" s="1"/>
  <c r="M1044" i="8" s="1"/>
  <c r="P1052" i="8"/>
  <c r="O1052" i="8"/>
  <c r="K1052" i="8"/>
  <c r="L1052" i="8" s="1"/>
  <c r="M1052" i="8" s="1"/>
  <c r="P1060" i="8"/>
  <c r="O1060" i="8"/>
  <c r="K1060" i="8"/>
  <c r="L1060" i="8" s="1"/>
  <c r="M1060" i="8" s="1"/>
  <c r="P1068" i="8"/>
  <c r="O1068" i="8"/>
  <c r="K1068" i="8"/>
  <c r="L1068" i="8" s="1"/>
  <c r="M1068" i="8" s="1"/>
  <c r="P1076" i="8"/>
  <c r="O1076" i="8"/>
  <c r="K1076" i="8"/>
  <c r="L1076" i="8" s="1"/>
  <c r="M1076" i="8" s="1"/>
  <c r="P1084" i="8"/>
  <c r="O1084" i="8"/>
  <c r="K1084" i="8"/>
  <c r="L1084" i="8" s="1"/>
  <c r="M1084" i="8" s="1"/>
  <c r="P1092" i="8"/>
  <c r="O1092" i="8"/>
  <c r="K1092" i="8"/>
  <c r="L1092" i="8" s="1"/>
  <c r="M1092" i="8" s="1"/>
  <c r="P1100" i="8"/>
  <c r="O1100" i="8"/>
  <c r="K1100" i="8"/>
  <c r="L1100" i="8" s="1"/>
  <c r="M1100" i="8" s="1"/>
  <c r="P1111" i="8"/>
  <c r="O1111" i="8"/>
  <c r="K1111" i="8"/>
  <c r="L1111" i="8" s="1"/>
  <c r="M1111" i="8" s="1"/>
  <c r="P1127" i="8"/>
  <c r="O1127" i="8"/>
  <c r="K1127" i="8"/>
  <c r="L1127" i="8" s="1"/>
  <c r="M1127" i="8" s="1"/>
  <c r="P1143" i="8"/>
  <c r="O1143" i="8"/>
  <c r="K1143" i="8"/>
  <c r="L1143" i="8" s="1"/>
  <c r="M1143" i="8" s="1"/>
  <c r="P1159" i="8"/>
  <c r="O1159" i="8"/>
  <c r="K1159" i="8"/>
  <c r="L1159" i="8" s="1"/>
  <c r="M1159" i="8" s="1"/>
  <c r="Z715" i="8"/>
  <c r="O715" i="8"/>
  <c r="P715" i="8"/>
  <c r="K715" i="8"/>
  <c r="L715" i="8" s="1"/>
  <c r="Z719" i="8"/>
  <c r="O719" i="8"/>
  <c r="P719" i="8"/>
  <c r="K719" i="8"/>
  <c r="L719" i="8" s="1"/>
  <c r="K723" i="8"/>
  <c r="L723" i="8" s="1"/>
  <c r="Z723" i="8"/>
  <c r="O723" i="8"/>
  <c r="P723" i="8"/>
  <c r="K727" i="8"/>
  <c r="L727" i="8" s="1"/>
  <c r="Z727" i="8"/>
  <c r="O727" i="8"/>
  <c r="P727" i="8"/>
  <c r="Z731" i="8"/>
  <c r="O731" i="8"/>
  <c r="P731" i="8"/>
  <c r="K731" i="8"/>
  <c r="L731" i="8" s="1"/>
  <c r="O1116" i="8"/>
  <c r="K1116" i="8"/>
  <c r="L1116" i="8" s="1"/>
  <c r="M1116" i="8" s="1"/>
  <c r="P1116" i="8"/>
  <c r="O1132" i="8"/>
  <c r="K1132" i="8"/>
  <c r="L1132" i="8" s="1"/>
  <c r="M1132" i="8" s="1"/>
  <c r="P1132" i="8"/>
  <c r="O1148" i="8"/>
  <c r="K1148" i="8"/>
  <c r="L1148" i="8" s="1"/>
  <c r="M1148" i="8" s="1"/>
  <c r="P1148" i="8"/>
  <c r="O747" i="8"/>
  <c r="K747" i="8"/>
  <c r="L747" i="8" s="1"/>
  <c r="M747" i="8" s="1"/>
  <c r="P747" i="8"/>
  <c r="P755" i="8"/>
  <c r="O755" i="8"/>
  <c r="K755" i="8"/>
  <c r="L755" i="8" s="1"/>
  <c r="M755" i="8" s="1"/>
  <c r="P763" i="8"/>
  <c r="O763" i="8"/>
  <c r="K763" i="8"/>
  <c r="L763" i="8" s="1"/>
  <c r="M763" i="8" s="1"/>
  <c r="P771" i="8"/>
  <c r="O771" i="8"/>
  <c r="K771" i="8"/>
  <c r="L771" i="8" s="1"/>
  <c r="M771" i="8" s="1"/>
  <c r="P779" i="8"/>
  <c r="O779" i="8"/>
  <c r="K779" i="8"/>
  <c r="L779" i="8" s="1"/>
  <c r="M779" i="8" s="1"/>
  <c r="P787" i="8"/>
  <c r="O787" i="8"/>
  <c r="K787" i="8"/>
  <c r="L787" i="8" s="1"/>
  <c r="M787" i="8" s="1"/>
  <c r="P795" i="8"/>
  <c r="O795" i="8"/>
  <c r="K795" i="8"/>
  <c r="L795" i="8" s="1"/>
  <c r="M795" i="8" s="1"/>
  <c r="P803" i="8"/>
  <c r="O803" i="8"/>
  <c r="K803" i="8"/>
  <c r="L803" i="8" s="1"/>
  <c r="M803" i="8" s="1"/>
  <c r="P811" i="8"/>
  <c r="O811" i="8"/>
  <c r="K811" i="8"/>
  <c r="L811" i="8" s="1"/>
  <c r="M811" i="8" s="1"/>
  <c r="P819" i="8"/>
  <c r="O819" i="8"/>
  <c r="K819" i="8"/>
  <c r="L819" i="8" s="1"/>
  <c r="M819" i="8" s="1"/>
  <c r="P827" i="8"/>
  <c r="O827" i="8"/>
  <c r="K827" i="8"/>
  <c r="L827" i="8" s="1"/>
  <c r="M827" i="8" s="1"/>
  <c r="P835" i="8"/>
  <c r="O835" i="8"/>
  <c r="K835" i="8"/>
  <c r="L835" i="8" s="1"/>
  <c r="M835" i="8" s="1"/>
  <c r="P843" i="8"/>
  <c r="O843" i="8"/>
  <c r="K843" i="8"/>
  <c r="L843" i="8" s="1"/>
  <c r="M843" i="8" s="1"/>
  <c r="P851" i="8"/>
  <c r="O851" i="8"/>
  <c r="K851" i="8"/>
  <c r="L851" i="8" s="1"/>
  <c r="M851" i="8" s="1"/>
  <c r="P859" i="8"/>
  <c r="O859" i="8"/>
  <c r="K859" i="8"/>
  <c r="L859" i="8" s="1"/>
  <c r="M859" i="8" s="1"/>
  <c r="P867" i="8"/>
  <c r="O867" i="8"/>
  <c r="K867" i="8"/>
  <c r="L867" i="8" s="1"/>
  <c r="M867" i="8" s="1"/>
  <c r="P875" i="8"/>
  <c r="O875" i="8"/>
  <c r="K875" i="8"/>
  <c r="L875" i="8" s="1"/>
  <c r="M875" i="8" s="1"/>
  <c r="P883" i="8"/>
  <c r="O883" i="8"/>
  <c r="K883" i="8"/>
  <c r="L883" i="8" s="1"/>
  <c r="M883" i="8" s="1"/>
  <c r="P891" i="8"/>
  <c r="O891" i="8"/>
  <c r="K891" i="8"/>
  <c r="L891" i="8" s="1"/>
  <c r="M891" i="8" s="1"/>
  <c r="P899" i="8"/>
  <c r="O899" i="8"/>
  <c r="K899" i="8"/>
  <c r="L899" i="8" s="1"/>
  <c r="M899" i="8" s="1"/>
  <c r="P907" i="8"/>
  <c r="O907" i="8"/>
  <c r="K907" i="8"/>
  <c r="L907" i="8" s="1"/>
  <c r="M907" i="8" s="1"/>
  <c r="P915" i="8"/>
  <c r="O915" i="8"/>
  <c r="K915" i="8"/>
  <c r="L915" i="8" s="1"/>
  <c r="M915" i="8" s="1"/>
  <c r="P923" i="8"/>
  <c r="O923" i="8"/>
  <c r="K923" i="8"/>
  <c r="L923" i="8" s="1"/>
  <c r="M923" i="8" s="1"/>
  <c r="P931" i="8"/>
  <c r="O931" i="8"/>
  <c r="K931" i="8"/>
  <c r="L931" i="8" s="1"/>
  <c r="M931" i="8" s="1"/>
  <c r="P939" i="8"/>
  <c r="O939" i="8"/>
  <c r="K939" i="8"/>
  <c r="L939" i="8" s="1"/>
  <c r="M939" i="8" s="1"/>
  <c r="P947" i="8"/>
  <c r="O947" i="8"/>
  <c r="K947" i="8"/>
  <c r="L947" i="8" s="1"/>
  <c r="M947" i="8" s="1"/>
  <c r="P955" i="8"/>
  <c r="O955" i="8"/>
  <c r="K955" i="8"/>
  <c r="L955" i="8" s="1"/>
  <c r="M955" i="8" s="1"/>
  <c r="P963" i="8"/>
  <c r="O963" i="8"/>
  <c r="K963" i="8"/>
  <c r="L963" i="8" s="1"/>
  <c r="M963" i="8" s="1"/>
  <c r="P971" i="8"/>
  <c r="O971" i="8"/>
  <c r="K971" i="8"/>
  <c r="L971" i="8" s="1"/>
  <c r="M971" i="8" s="1"/>
  <c r="P979" i="8"/>
  <c r="O979" i="8"/>
  <c r="K979" i="8"/>
  <c r="L979" i="8" s="1"/>
  <c r="M979" i="8" s="1"/>
  <c r="P987" i="8"/>
  <c r="O987" i="8"/>
  <c r="K987" i="8"/>
  <c r="L987" i="8" s="1"/>
  <c r="M987" i="8" s="1"/>
  <c r="P995" i="8"/>
  <c r="O995" i="8"/>
  <c r="K995" i="8"/>
  <c r="L995" i="8" s="1"/>
  <c r="M995" i="8" s="1"/>
  <c r="P1003" i="8"/>
  <c r="O1003" i="8"/>
  <c r="K1003" i="8"/>
  <c r="L1003" i="8" s="1"/>
  <c r="M1003" i="8" s="1"/>
  <c r="P1011" i="8"/>
  <c r="O1011" i="8"/>
  <c r="K1011" i="8"/>
  <c r="L1011" i="8" s="1"/>
  <c r="M1011" i="8" s="1"/>
  <c r="P1019" i="8"/>
  <c r="O1019" i="8"/>
  <c r="K1019" i="8"/>
  <c r="L1019" i="8" s="1"/>
  <c r="M1019" i="8" s="1"/>
  <c r="P1027" i="8"/>
  <c r="O1027" i="8"/>
  <c r="K1027" i="8"/>
  <c r="L1027" i="8" s="1"/>
  <c r="M1027" i="8" s="1"/>
  <c r="P1035" i="8"/>
  <c r="O1035" i="8"/>
  <c r="K1035" i="8"/>
  <c r="L1035" i="8" s="1"/>
  <c r="M1035" i="8" s="1"/>
  <c r="P1043" i="8"/>
  <c r="O1043" i="8"/>
  <c r="K1043" i="8"/>
  <c r="L1043" i="8" s="1"/>
  <c r="M1043" i="8" s="1"/>
  <c r="P1051" i="8"/>
  <c r="O1051" i="8"/>
  <c r="K1051" i="8"/>
  <c r="L1051" i="8" s="1"/>
  <c r="M1051" i="8" s="1"/>
  <c r="P1059" i="8"/>
  <c r="O1059" i="8"/>
  <c r="K1059" i="8"/>
  <c r="L1059" i="8" s="1"/>
  <c r="M1059" i="8" s="1"/>
  <c r="P1067" i="8"/>
  <c r="O1067" i="8"/>
  <c r="K1067" i="8"/>
  <c r="L1067" i="8" s="1"/>
  <c r="M1067" i="8" s="1"/>
  <c r="P1075" i="8"/>
  <c r="O1075" i="8"/>
  <c r="K1075" i="8"/>
  <c r="L1075" i="8" s="1"/>
  <c r="M1075" i="8" s="1"/>
  <c r="P1083" i="8"/>
  <c r="O1083" i="8"/>
  <c r="K1083" i="8"/>
  <c r="L1083" i="8" s="1"/>
  <c r="M1083" i="8" s="1"/>
  <c r="P1091" i="8"/>
  <c r="O1091" i="8"/>
  <c r="K1091" i="8"/>
  <c r="L1091" i="8" s="1"/>
  <c r="M1091" i="8" s="1"/>
  <c r="P1099" i="8"/>
  <c r="O1099" i="8"/>
  <c r="K1099" i="8"/>
  <c r="L1099" i="8" s="1"/>
  <c r="M1099" i="8" s="1"/>
  <c r="P1113" i="8"/>
  <c r="O1113" i="8"/>
  <c r="K1113" i="8"/>
  <c r="L1113" i="8" s="1"/>
  <c r="M1113" i="8" s="1"/>
  <c r="P1129" i="8"/>
  <c r="O1129" i="8"/>
  <c r="K1129" i="8"/>
  <c r="L1129" i="8" s="1"/>
  <c r="M1129" i="8" s="1"/>
  <c r="P1145" i="8"/>
  <c r="O1145" i="8"/>
  <c r="K1145" i="8"/>
  <c r="L1145" i="8" s="1"/>
  <c r="M1145" i="8" s="1"/>
  <c r="P1161" i="8"/>
  <c r="O1161" i="8"/>
  <c r="K1161" i="8"/>
  <c r="L1161" i="8" s="1"/>
  <c r="M1161" i="8" s="1"/>
  <c r="M266" i="9"/>
  <c r="M202" i="9"/>
  <c r="M138" i="9"/>
  <c r="DH41" i="1"/>
  <c r="DJ41" i="1"/>
  <c r="DP41" i="1"/>
  <c r="ER41" i="1" s="1"/>
  <c r="ES122" i="1"/>
  <c r="DS122" i="1"/>
  <c r="EN122" i="1" s="1"/>
  <c r="BO213" i="1"/>
  <c r="EL213" i="1" s="1"/>
  <c r="DH181" i="1"/>
  <c r="DJ181" i="1"/>
  <c r="DP181" i="1"/>
  <c r="ER181" i="1" s="1"/>
  <c r="ES110" i="1"/>
  <c r="DS110" i="1"/>
  <c r="EN110" i="1" s="1"/>
  <c r="DH257" i="1"/>
  <c r="DP257" i="1"/>
  <c r="ER257" i="1" s="1"/>
  <c r="EP297" i="1"/>
  <c r="BO297" i="1"/>
  <c r="EL297" i="1" s="1"/>
  <c r="ES298" i="1"/>
  <c r="DS298" i="1"/>
  <c r="EN298" i="1" s="1"/>
  <c r="ES290" i="1"/>
  <c r="DS290" i="1"/>
  <c r="EN290" i="1" s="1"/>
  <c r="ES94" i="1"/>
  <c r="DS94" i="1"/>
  <c r="EN94" i="1" s="1"/>
  <c r="P11" i="9"/>
  <c r="O11" i="9"/>
  <c r="K11" i="9"/>
  <c r="L11" i="9" s="1"/>
  <c r="Z11" i="9"/>
  <c r="Z27" i="9"/>
  <c r="P27" i="9"/>
  <c r="O27" i="9"/>
  <c r="K27" i="9"/>
  <c r="L27" i="9" s="1"/>
  <c r="K43" i="9"/>
  <c r="L43" i="9" s="1"/>
  <c r="Z43" i="9"/>
  <c r="P43" i="9"/>
  <c r="O43" i="9"/>
  <c r="O59" i="9"/>
  <c r="K59" i="9"/>
  <c r="L59" i="9" s="1"/>
  <c r="Z59" i="9"/>
  <c r="P59" i="9"/>
  <c r="O356" i="9"/>
  <c r="K356" i="9"/>
  <c r="L356" i="9" s="1"/>
  <c r="Z356" i="9"/>
  <c r="P356" i="9"/>
  <c r="P333" i="9"/>
  <c r="Z333" i="9"/>
  <c r="O333" i="9"/>
  <c r="K333" i="9"/>
  <c r="L333" i="9" s="1"/>
  <c r="P349" i="9"/>
  <c r="Z349" i="9"/>
  <c r="O349" i="9"/>
  <c r="K349" i="9"/>
  <c r="L349" i="9" s="1"/>
  <c r="P365" i="9"/>
  <c r="O365" i="9"/>
  <c r="K365" i="9"/>
  <c r="L365" i="9" s="1"/>
  <c r="Z365" i="9"/>
  <c r="Z568" i="9"/>
  <c r="P568" i="9"/>
  <c r="O568" i="9"/>
  <c r="K568" i="9"/>
  <c r="L568" i="9" s="1"/>
  <c r="O572" i="9"/>
  <c r="K572" i="9"/>
  <c r="L572" i="9" s="1"/>
  <c r="Z572" i="9"/>
  <c r="P572" i="9"/>
  <c r="Z576" i="9"/>
  <c r="P576" i="9"/>
  <c r="O576" i="9"/>
  <c r="K576" i="9"/>
  <c r="L576" i="9" s="1"/>
  <c r="Z580" i="9"/>
  <c r="P580" i="9"/>
  <c r="O580" i="9"/>
  <c r="K580" i="9"/>
  <c r="L580" i="9" s="1"/>
  <c r="Z584" i="9"/>
  <c r="P584" i="9"/>
  <c r="O584" i="9"/>
  <c r="K584" i="9"/>
  <c r="L584" i="9" s="1"/>
  <c r="O588" i="9"/>
  <c r="K588" i="9"/>
  <c r="L588" i="9" s="1"/>
  <c r="Z588" i="9"/>
  <c r="P588" i="9"/>
  <c r="Z592" i="9"/>
  <c r="P592" i="9"/>
  <c r="O592" i="9"/>
  <c r="K592" i="9"/>
  <c r="L592" i="9" s="1"/>
  <c r="Z596" i="9"/>
  <c r="P596" i="9"/>
  <c r="O596" i="9"/>
  <c r="K596" i="9"/>
  <c r="L596" i="9" s="1"/>
  <c r="Z600" i="9"/>
  <c r="P600" i="9"/>
  <c r="O600" i="9"/>
  <c r="K600" i="9"/>
  <c r="L600" i="9" s="1"/>
  <c r="Z604" i="9"/>
  <c r="P604" i="9"/>
  <c r="O604" i="9"/>
  <c r="K604" i="9"/>
  <c r="L604" i="9" s="1"/>
  <c r="Z608" i="9"/>
  <c r="P608" i="9"/>
  <c r="O608" i="9"/>
  <c r="K608" i="9"/>
  <c r="L608" i="9" s="1"/>
  <c r="Z612" i="9"/>
  <c r="P612" i="9"/>
  <c r="O612" i="9"/>
  <c r="K612" i="9"/>
  <c r="L612" i="9" s="1"/>
  <c r="Z616" i="9"/>
  <c r="P616" i="9"/>
  <c r="O616" i="9"/>
  <c r="K616" i="9"/>
  <c r="L616" i="9" s="1"/>
  <c r="Z620" i="9"/>
  <c r="P620" i="9"/>
  <c r="O620" i="9"/>
  <c r="K620" i="9"/>
  <c r="L620" i="9" s="1"/>
  <c r="Z624" i="9"/>
  <c r="P624" i="9"/>
  <c r="O624" i="9"/>
  <c r="K624" i="9"/>
  <c r="L624" i="9" s="1"/>
  <c r="Z628" i="9"/>
  <c r="P628" i="9"/>
  <c r="O628" i="9"/>
  <c r="K628" i="9"/>
  <c r="L628" i="9" s="1"/>
  <c r="Z632" i="9"/>
  <c r="P632" i="9"/>
  <c r="O632" i="9"/>
  <c r="K632" i="9"/>
  <c r="L632" i="9" s="1"/>
  <c r="Z636" i="9"/>
  <c r="P636" i="9"/>
  <c r="O636" i="9"/>
  <c r="K636" i="9"/>
  <c r="L636" i="9" s="1"/>
  <c r="Z640" i="9"/>
  <c r="P640" i="9"/>
  <c r="O640" i="9"/>
  <c r="K640" i="9"/>
  <c r="L640" i="9" s="1"/>
  <c r="Z644" i="9"/>
  <c r="P644" i="9"/>
  <c r="O644" i="9"/>
  <c r="K644" i="9"/>
  <c r="L644" i="9" s="1"/>
  <c r="Z648" i="9"/>
  <c r="P648" i="9"/>
  <c r="O648" i="9"/>
  <c r="K648" i="9"/>
  <c r="L648" i="9" s="1"/>
  <c r="Z652" i="9"/>
  <c r="P652" i="9"/>
  <c r="O652" i="9"/>
  <c r="K652" i="9"/>
  <c r="L652" i="9" s="1"/>
  <c r="Z656" i="9"/>
  <c r="P656" i="9"/>
  <c r="O656" i="9"/>
  <c r="K656" i="9"/>
  <c r="L656" i="9" s="1"/>
  <c r="Z660" i="9"/>
  <c r="P660" i="9"/>
  <c r="O660" i="9"/>
  <c r="K660" i="9"/>
  <c r="L660" i="9" s="1"/>
  <c r="Z664" i="9"/>
  <c r="P664" i="9"/>
  <c r="O664" i="9"/>
  <c r="K664" i="9"/>
  <c r="L664" i="9" s="1"/>
  <c r="Z668" i="9"/>
  <c r="P668" i="9"/>
  <c r="O668" i="9"/>
  <c r="K668" i="9"/>
  <c r="L668" i="9" s="1"/>
  <c r="Z672" i="9"/>
  <c r="P672" i="9"/>
  <c r="O672" i="9"/>
  <c r="K672" i="9"/>
  <c r="L672" i="9" s="1"/>
  <c r="Z676" i="9"/>
  <c r="P676" i="9"/>
  <c r="O676" i="9"/>
  <c r="K676" i="9"/>
  <c r="L676" i="9" s="1"/>
  <c r="Z680" i="9"/>
  <c r="P680" i="9"/>
  <c r="O680" i="9"/>
  <c r="K680" i="9"/>
  <c r="L680" i="9" s="1"/>
  <c r="Z684" i="9"/>
  <c r="P684" i="9"/>
  <c r="O684" i="9"/>
  <c r="K684" i="9"/>
  <c r="L684" i="9" s="1"/>
  <c r="Z688" i="9"/>
  <c r="P688" i="9"/>
  <c r="O688" i="9"/>
  <c r="K688" i="9"/>
  <c r="L688" i="9" s="1"/>
  <c r="Z692" i="9"/>
  <c r="P692" i="9"/>
  <c r="O692" i="9"/>
  <c r="K692" i="9"/>
  <c r="L692" i="9" s="1"/>
  <c r="Z696" i="9"/>
  <c r="P696" i="9"/>
  <c r="O696" i="9"/>
  <c r="K696" i="9"/>
  <c r="L696" i="9" s="1"/>
  <c r="Z700" i="9"/>
  <c r="P700" i="9"/>
  <c r="O700" i="9"/>
  <c r="K700" i="9"/>
  <c r="L700" i="9" s="1"/>
  <c r="Z704" i="9"/>
  <c r="P704" i="9"/>
  <c r="O704" i="9"/>
  <c r="K704" i="9"/>
  <c r="L704" i="9" s="1"/>
  <c r="Z708" i="9"/>
  <c r="P708" i="9"/>
  <c r="O708" i="9"/>
  <c r="K708" i="9"/>
  <c r="L708" i="9" s="1"/>
  <c r="Z712" i="9"/>
  <c r="P712" i="9"/>
  <c r="O712" i="9"/>
  <c r="K712" i="9"/>
  <c r="L712" i="9" s="1"/>
  <c r="Z716" i="9"/>
  <c r="P716" i="9"/>
  <c r="O716" i="9"/>
  <c r="K716" i="9"/>
  <c r="L716" i="9" s="1"/>
  <c r="Z720" i="9"/>
  <c r="P720" i="9"/>
  <c r="O720" i="9"/>
  <c r="K720" i="9"/>
  <c r="L720" i="9" s="1"/>
  <c r="Z724" i="9"/>
  <c r="P724" i="9"/>
  <c r="O724" i="9"/>
  <c r="K724" i="9"/>
  <c r="L724" i="9" s="1"/>
  <c r="Z728" i="9"/>
  <c r="P728" i="9"/>
  <c r="O728" i="9"/>
  <c r="K728" i="9"/>
  <c r="L728" i="9" s="1"/>
  <c r="P752" i="9"/>
  <c r="O752" i="9"/>
  <c r="K752" i="9"/>
  <c r="L752" i="9" s="1"/>
  <c r="M752" i="9" s="1"/>
  <c r="O760" i="9"/>
  <c r="K760" i="9"/>
  <c r="L760" i="9" s="1"/>
  <c r="M760" i="9" s="1"/>
  <c r="P760" i="9"/>
  <c r="K768" i="9"/>
  <c r="L768" i="9" s="1"/>
  <c r="M768" i="9" s="1"/>
  <c r="P768" i="9"/>
  <c r="O768" i="9"/>
  <c r="P776" i="9"/>
  <c r="O776" i="9"/>
  <c r="K776" i="9"/>
  <c r="L776" i="9" s="1"/>
  <c r="M776" i="9" s="1"/>
  <c r="P784" i="9"/>
  <c r="O784" i="9"/>
  <c r="K784" i="9"/>
  <c r="L784" i="9" s="1"/>
  <c r="M784" i="9" s="1"/>
  <c r="O792" i="9"/>
  <c r="K792" i="9"/>
  <c r="L792" i="9" s="1"/>
  <c r="M792" i="9" s="1"/>
  <c r="P792" i="9"/>
  <c r="K800" i="9"/>
  <c r="L800" i="9" s="1"/>
  <c r="M800" i="9" s="1"/>
  <c r="P800" i="9"/>
  <c r="O800" i="9"/>
  <c r="P809" i="9"/>
  <c r="O809" i="9"/>
  <c r="K809" i="9"/>
  <c r="L809" i="9" s="1"/>
  <c r="M809" i="9" s="1"/>
  <c r="P817" i="9"/>
  <c r="O817" i="9"/>
  <c r="K817" i="9"/>
  <c r="L817" i="9" s="1"/>
  <c r="M817" i="9" s="1"/>
  <c r="O825" i="9"/>
  <c r="K825" i="9"/>
  <c r="L825" i="9" s="1"/>
  <c r="M825" i="9" s="1"/>
  <c r="P825" i="9"/>
  <c r="K833" i="9"/>
  <c r="L833" i="9" s="1"/>
  <c r="M833" i="9" s="1"/>
  <c r="P833" i="9"/>
  <c r="O833" i="9"/>
  <c r="P841" i="9"/>
  <c r="O841" i="9"/>
  <c r="K841" i="9"/>
  <c r="L841" i="9" s="1"/>
  <c r="M841" i="9" s="1"/>
  <c r="P849" i="9"/>
  <c r="O849" i="9"/>
  <c r="K849" i="9"/>
  <c r="L849" i="9" s="1"/>
  <c r="M849" i="9" s="1"/>
  <c r="O857" i="9"/>
  <c r="K857" i="9"/>
  <c r="L857" i="9" s="1"/>
  <c r="M857" i="9" s="1"/>
  <c r="P857" i="9"/>
  <c r="K865" i="9"/>
  <c r="L865" i="9" s="1"/>
  <c r="M865" i="9" s="1"/>
  <c r="P865" i="9"/>
  <c r="O865" i="9"/>
  <c r="P873" i="9"/>
  <c r="O873" i="9"/>
  <c r="K873" i="9"/>
  <c r="L873" i="9" s="1"/>
  <c r="M873" i="9" s="1"/>
  <c r="P881" i="9"/>
  <c r="O881" i="9"/>
  <c r="K881" i="9"/>
  <c r="L881" i="9" s="1"/>
  <c r="M881" i="9" s="1"/>
  <c r="O889" i="9"/>
  <c r="K889" i="9"/>
  <c r="L889" i="9" s="1"/>
  <c r="M889" i="9" s="1"/>
  <c r="P889" i="9"/>
  <c r="K897" i="9"/>
  <c r="L897" i="9" s="1"/>
  <c r="M897" i="9" s="1"/>
  <c r="P897" i="9"/>
  <c r="O897" i="9"/>
  <c r="P905" i="9"/>
  <c r="O905" i="9"/>
  <c r="K905" i="9"/>
  <c r="L905" i="9" s="1"/>
  <c r="M905" i="9" s="1"/>
  <c r="K1122" i="9"/>
  <c r="L1122" i="9" s="1"/>
  <c r="M1122" i="9" s="1"/>
  <c r="P1122" i="9"/>
  <c r="O1122" i="9"/>
  <c r="P1138" i="9"/>
  <c r="O1138" i="9"/>
  <c r="K1138" i="9"/>
  <c r="L1138" i="9" s="1"/>
  <c r="M1138" i="9" s="1"/>
  <c r="P1154" i="9"/>
  <c r="O1154" i="9"/>
  <c r="K1154" i="9"/>
  <c r="L1154" i="9" s="1"/>
  <c r="M1154" i="9" s="1"/>
  <c r="O1170" i="9"/>
  <c r="K1170" i="9"/>
  <c r="L1170" i="9" s="1"/>
  <c r="M1170" i="9" s="1"/>
  <c r="P1170" i="9"/>
  <c r="K1186" i="9"/>
  <c r="L1186" i="9" s="1"/>
  <c r="M1186" i="9" s="1"/>
  <c r="P1186" i="9"/>
  <c r="O1186" i="9"/>
  <c r="P1202" i="9"/>
  <c r="O1202" i="9"/>
  <c r="K1202" i="9"/>
  <c r="L1202" i="9" s="1"/>
  <c r="M1202" i="9" s="1"/>
  <c r="P1218" i="9"/>
  <c r="O1218" i="9"/>
  <c r="K1218" i="9"/>
  <c r="L1218" i="9" s="1"/>
  <c r="M1218" i="9" s="1"/>
  <c r="O1234" i="9"/>
  <c r="K1234" i="9"/>
  <c r="L1234" i="9" s="1"/>
  <c r="M1234" i="9" s="1"/>
  <c r="P1234" i="9"/>
  <c r="K1250" i="9"/>
  <c r="L1250" i="9" s="1"/>
  <c r="M1250" i="9" s="1"/>
  <c r="P1250" i="9"/>
  <c r="O1250" i="9"/>
  <c r="P1266" i="9"/>
  <c r="O1266" i="9"/>
  <c r="K1266" i="9"/>
  <c r="L1266" i="9" s="1"/>
  <c r="M1266" i="9" s="1"/>
  <c r="P1084" i="9"/>
  <c r="O1084" i="9"/>
  <c r="K1084" i="9"/>
  <c r="L1084" i="9" s="1"/>
  <c r="M1084" i="9" s="1"/>
  <c r="O1092" i="9"/>
  <c r="K1092" i="9"/>
  <c r="L1092" i="9" s="1"/>
  <c r="M1092" i="9" s="1"/>
  <c r="P1092" i="9"/>
  <c r="K1100" i="9"/>
  <c r="L1100" i="9" s="1"/>
  <c r="M1100" i="9" s="1"/>
  <c r="P1100" i="9"/>
  <c r="O1100" i="9"/>
  <c r="P1111" i="9"/>
  <c r="O1111" i="9"/>
  <c r="K1111" i="9"/>
  <c r="L1111" i="9" s="1"/>
  <c r="M1111" i="9" s="1"/>
  <c r="P1127" i="9"/>
  <c r="O1127" i="9"/>
  <c r="K1127" i="9"/>
  <c r="L1127" i="9" s="1"/>
  <c r="M1127" i="9" s="1"/>
  <c r="O1143" i="9"/>
  <c r="K1143" i="9"/>
  <c r="L1143" i="9" s="1"/>
  <c r="M1143" i="9" s="1"/>
  <c r="P1143" i="9"/>
  <c r="K1159" i="9"/>
  <c r="L1159" i="9" s="1"/>
  <c r="M1159" i="9" s="1"/>
  <c r="P1159" i="9"/>
  <c r="O1159" i="9"/>
  <c r="P1175" i="9"/>
  <c r="O1175" i="9"/>
  <c r="K1175" i="9"/>
  <c r="L1175" i="9" s="1"/>
  <c r="M1175" i="9" s="1"/>
  <c r="P1191" i="9"/>
  <c r="O1191" i="9"/>
  <c r="K1191" i="9"/>
  <c r="L1191" i="9" s="1"/>
  <c r="M1191" i="9" s="1"/>
  <c r="O1207" i="9"/>
  <c r="K1207" i="9"/>
  <c r="L1207" i="9" s="1"/>
  <c r="M1207" i="9" s="1"/>
  <c r="P1207" i="9"/>
  <c r="K1223" i="9"/>
  <c r="L1223" i="9" s="1"/>
  <c r="M1223" i="9" s="1"/>
  <c r="P1223" i="9"/>
  <c r="O1223" i="9"/>
  <c r="P1239" i="9"/>
  <c r="O1239" i="9"/>
  <c r="K1239" i="9"/>
  <c r="L1239" i="9" s="1"/>
  <c r="M1239" i="9" s="1"/>
  <c r="P1255" i="9"/>
  <c r="O1255" i="9"/>
  <c r="K1255" i="9"/>
  <c r="L1255" i="9" s="1"/>
  <c r="M1255" i="9" s="1"/>
  <c r="O1271" i="9"/>
  <c r="K1271" i="9"/>
  <c r="L1271" i="9" s="1"/>
  <c r="M1271" i="9" s="1"/>
  <c r="P1271" i="9"/>
  <c r="P1120" i="9"/>
  <c r="O1120" i="9"/>
  <c r="K1120" i="9"/>
  <c r="L1120" i="9" s="1"/>
  <c r="M1120" i="9" s="1"/>
  <c r="O1136" i="9"/>
  <c r="K1136" i="9"/>
  <c r="L1136" i="9" s="1"/>
  <c r="M1136" i="9" s="1"/>
  <c r="P1136" i="9"/>
  <c r="O1152" i="9"/>
  <c r="K1152" i="9"/>
  <c r="L1152" i="9" s="1"/>
  <c r="M1152" i="9" s="1"/>
  <c r="P1152" i="9"/>
  <c r="K1168" i="9"/>
  <c r="L1168" i="9" s="1"/>
  <c r="M1168" i="9" s="1"/>
  <c r="P1168" i="9"/>
  <c r="O1168" i="9"/>
  <c r="P1184" i="9"/>
  <c r="O1184" i="9"/>
  <c r="K1184" i="9"/>
  <c r="L1184" i="9" s="1"/>
  <c r="M1184" i="9" s="1"/>
  <c r="O1200" i="9"/>
  <c r="K1200" i="9"/>
  <c r="L1200" i="9" s="1"/>
  <c r="M1200" i="9" s="1"/>
  <c r="P1200" i="9"/>
  <c r="O1216" i="9"/>
  <c r="K1216" i="9"/>
  <c r="L1216" i="9" s="1"/>
  <c r="M1216" i="9" s="1"/>
  <c r="P1216" i="9"/>
  <c r="K1232" i="9"/>
  <c r="L1232" i="9" s="1"/>
  <c r="M1232" i="9" s="1"/>
  <c r="P1232" i="9"/>
  <c r="O1232" i="9"/>
  <c r="P1248" i="9"/>
  <c r="O1248" i="9"/>
  <c r="K1248" i="9"/>
  <c r="L1248" i="9" s="1"/>
  <c r="M1248" i="9" s="1"/>
  <c r="O1264" i="9"/>
  <c r="K1264" i="9"/>
  <c r="L1264" i="9" s="1"/>
  <c r="M1264" i="9" s="1"/>
  <c r="P1264" i="9"/>
  <c r="P1083" i="9"/>
  <c r="O1083" i="9"/>
  <c r="K1083" i="9"/>
  <c r="L1083" i="9" s="1"/>
  <c r="M1083" i="9" s="1"/>
  <c r="O1091" i="9"/>
  <c r="K1091" i="9"/>
  <c r="L1091" i="9" s="1"/>
  <c r="M1091" i="9" s="1"/>
  <c r="P1091" i="9"/>
  <c r="K1099" i="9"/>
  <c r="L1099" i="9" s="1"/>
  <c r="M1099" i="9" s="1"/>
  <c r="P1099" i="9"/>
  <c r="O1099" i="9"/>
  <c r="P1113" i="9"/>
  <c r="O1113" i="9"/>
  <c r="K1113" i="9"/>
  <c r="L1113" i="9" s="1"/>
  <c r="M1113" i="9" s="1"/>
  <c r="P1129" i="9"/>
  <c r="O1129" i="9"/>
  <c r="K1129" i="9"/>
  <c r="L1129" i="9" s="1"/>
  <c r="M1129" i="9" s="1"/>
  <c r="O1145" i="9"/>
  <c r="K1145" i="9"/>
  <c r="L1145" i="9" s="1"/>
  <c r="M1145" i="9" s="1"/>
  <c r="P1145" i="9"/>
  <c r="K1161" i="9"/>
  <c r="L1161" i="9" s="1"/>
  <c r="M1161" i="9" s="1"/>
  <c r="P1161" i="9"/>
  <c r="O1161" i="9"/>
  <c r="P1177" i="9"/>
  <c r="O1177" i="9"/>
  <c r="K1177" i="9"/>
  <c r="L1177" i="9" s="1"/>
  <c r="M1177" i="9" s="1"/>
  <c r="P1193" i="9"/>
  <c r="O1193" i="9"/>
  <c r="K1193" i="9"/>
  <c r="L1193" i="9" s="1"/>
  <c r="M1193" i="9" s="1"/>
  <c r="O1209" i="9"/>
  <c r="K1209" i="9"/>
  <c r="L1209" i="9" s="1"/>
  <c r="M1209" i="9" s="1"/>
  <c r="P1209" i="9"/>
  <c r="K1225" i="9"/>
  <c r="L1225" i="9" s="1"/>
  <c r="M1225" i="9" s="1"/>
  <c r="P1225" i="9"/>
  <c r="O1225" i="9"/>
  <c r="P1241" i="9"/>
  <c r="O1241" i="9"/>
  <c r="K1241" i="9"/>
  <c r="L1241" i="9" s="1"/>
  <c r="M1241" i="9" s="1"/>
  <c r="P1257" i="9"/>
  <c r="O1257" i="9"/>
  <c r="K1257" i="9"/>
  <c r="L1257" i="9" s="1"/>
  <c r="M1257" i="9" s="1"/>
  <c r="O1273" i="9"/>
  <c r="K1273" i="9"/>
  <c r="L1273" i="9" s="1"/>
  <c r="M1273" i="9" s="1"/>
  <c r="P1273" i="9"/>
  <c r="K1286" i="9"/>
  <c r="L1286" i="9" s="1"/>
  <c r="M1286" i="9" s="1"/>
  <c r="P1286" i="9"/>
  <c r="O1286" i="9"/>
  <c r="P1302" i="9"/>
  <c r="O1302" i="9"/>
  <c r="K1302" i="9"/>
  <c r="L1302" i="9" s="1"/>
  <c r="M1302" i="9" s="1"/>
  <c r="P1318" i="9"/>
  <c r="O1318" i="9"/>
  <c r="K1318" i="9"/>
  <c r="L1318" i="9" s="1"/>
  <c r="M1318" i="9" s="1"/>
  <c r="O1334" i="9"/>
  <c r="K1334" i="9"/>
  <c r="L1334" i="9" s="1"/>
  <c r="M1334" i="9" s="1"/>
  <c r="P1334" i="9"/>
  <c r="K1350" i="9"/>
  <c r="L1350" i="9" s="1"/>
  <c r="M1350" i="9" s="1"/>
  <c r="P1350" i="9"/>
  <c r="O1350" i="9"/>
  <c r="P1366" i="9"/>
  <c r="O1366" i="9"/>
  <c r="K1366" i="9"/>
  <c r="L1366" i="9" s="1"/>
  <c r="M1366" i="9" s="1"/>
  <c r="P1283" i="9"/>
  <c r="O1283" i="9"/>
  <c r="K1283" i="9"/>
  <c r="L1283" i="9" s="1"/>
  <c r="M1283" i="9" s="1"/>
  <c r="O1299" i="9"/>
  <c r="K1299" i="9"/>
  <c r="L1299" i="9" s="1"/>
  <c r="M1299" i="9" s="1"/>
  <c r="P1299" i="9"/>
  <c r="P1331" i="9"/>
  <c r="O1331" i="9"/>
  <c r="K1331" i="9"/>
  <c r="L1331" i="9" s="1"/>
  <c r="M1331" i="9" s="1"/>
  <c r="P1347" i="9"/>
  <c r="O1347" i="9"/>
  <c r="K1347" i="9"/>
  <c r="L1347" i="9" s="1"/>
  <c r="M1347" i="9" s="1"/>
  <c r="O1363" i="9"/>
  <c r="K1363" i="9"/>
  <c r="L1363" i="9" s="1"/>
  <c r="M1363" i="9" s="1"/>
  <c r="P1363" i="9"/>
  <c r="P1411" i="9"/>
  <c r="O1411" i="9"/>
  <c r="K1411" i="9"/>
  <c r="L1411" i="9" s="1"/>
  <c r="M1411" i="9" s="1"/>
  <c r="O1427" i="9"/>
  <c r="K1427" i="9"/>
  <c r="L1427" i="9" s="1"/>
  <c r="M1427" i="9" s="1"/>
  <c r="P1427" i="9"/>
  <c r="P1376" i="9"/>
  <c r="O1376" i="9"/>
  <c r="K1376" i="9"/>
  <c r="L1376" i="9" s="1"/>
  <c r="M1376" i="9" s="1"/>
  <c r="O1392" i="9"/>
  <c r="K1392" i="9"/>
  <c r="L1392" i="9" s="1"/>
  <c r="M1392" i="9" s="1"/>
  <c r="P1392" i="9"/>
  <c r="P1440" i="9"/>
  <c r="O1440" i="9"/>
  <c r="K1440" i="9"/>
  <c r="L1440" i="9" s="1"/>
  <c r="M1440" i="9" s="1"/>
  <c r="O1456" i="9"/>
  <c r="K1456" i="9"/>
  <c r="L1456" i="9" s="1"/>
  <c r="M1456" i="9" s="1"/>
  <c r="P1456" i="9"/>
  <c r="M53" i="8"/>
  <c r="M133" i="8"/>
  <c r="M181" i="8"/>
  <c r="M229" i="8"/>
  <c r="M355" i="8"/>
  <c r="DP81" i="1"/>
  <c r="ER81" i="1" s="1"/>
  <c r="DJ81" i="1"/>
  <c r="DH81" i="1"/>
  <c r="EP347" i="1"/>
  <c r="BO347" i="1"/>
  <c r="EL347" i="1" s="1"/>
  <c r="O30" i="8"/>
  <c r="K30" i="8"/>
  <c r="L30" i="8" s="1"/>
  <c r="Z30" i="8"/>
  <c r="P30" i="8"/>
  <c r="O78" i="8"/>
  <c r="K78" i="8"/>
  <c r="L78" i="8" s="1"/>
  <c r="Z78" i="8"/>
  <c r="P78" i="8"/>
  <c r="O126" i="8"/>
  <c r="K126" i="8"/>
  <c r="L126" i="8" s="1"/>
  <c r="Z126" i="8"/>
  <c r="P126" i="8"/>
  <c r="O174" i="8"/>
  <c r="K174" i="8"/>
  <c r="L174" i="8" s="1"/>
  <c r="Z174" i="8"/>
  <c r="P174" i="8"/>
  <c r="O222" i="8"/>
  <c r="K222" i="8"/>
  <c r="L222" i="8" s="1"/>
  <c r="Z222" i="8"/>
  <c r="P222" i="8"/>
  <c r="K43" i="8"/>
  <c r="L43" i="8" s="1"/>
  <c r="Z43" i="8"/>
  <c r="O43" i="8"/>
  <c r="P43" i="8"/>
  <c r="K91" i="8"/>
  <c r="L91" i="8" s="1"/>
  <c r="Z91" i="8"/>
  <c r="O91" i="8"/>
  <c r="P91" i="8"/>
  <c r="K139" i="8"/>
  <c r="L139" i="8" s="1"/>
  <c r="Z139" i="8"/>
  <c r="O139" i="8"/>
  <c r="P139" i="8"/>
  <c r="K203" i="8"/>
  <c r="L203" i="8" s="1"/>
  <c r="Z203" i="8"/>
  <c r="O203" i="8"/>
  <c r="P203" i="8"/>
  <c r="K247" i="8"/>
  <c r="L247" i="8" s="1"/>
  <c r="Z247" i="8"/>
  <c r="P247" i="8"/>
  <c r="O247" i="8"/>
  <c r="Z295" i="8"/>
  <c r="P295" i="8"/>
  <c r="O295" i="8"/>
  <c r="K295" i="8"/>
  <c r="L295" i="8" s="1"/>
  <c r="P343" i="8"/>
  <c r="O343" i="8"/>
  <c r="K343" i="8"/>
  <c r="L343" i="8" s="1"/>
  <c r="Z343" i="8"/>
  <c r="P378" i="8"/>
  <c r="O378" i="8"/>
  <c r="K378" i="8"/>
  <c r="L378" i="8" s="1"/>
  <c r="Z378" i="8"/>
  <c r="O390" i="8"/>
  <c r="K390" i="8"/>
  <c r="L390" i="8" s="1"/>
  <c r="Z390" i="8"/>
  <c r="P390" i="8"/>
  <c r="O406" i="8"/>
  <c r="K406" i="8"/>
  <c r="L406" i="8" s="1"/>
  <c r="Z406" i="8"/>
  <c r="P406" i="8"/>
  <c r="K418" i="8"/>
  <c r="L418" i="8" s="1"/>
  <c r="Z418" i="8"/>
  <c r="P418" i="8"/>
  <c r="O418" i="8"/>
  <c r="Z430" i="8"/>
  <c r="P430" i="8"/>
  <c r="O430" i="8"/>
  <c r="K430" i="8"/>
  <c r="L430" i="8" s="1"/>
  <c r="Z446" i="8"/>
  <c r="P446" i="8"/>
  <c r="O446" i="8"/>
  <c r="K446" i="8"/>
  <c r="L446" i="8" s="1"/>
  <c r="P458" i="8"/>
  <c r="O458" i="8"/>
  <c r="K458" i="8"/>
  <c r="L458" i="8" s="1"/>
  <c r="Z458" i="8"/>
  <c r="O470" i="8"/>
  <c r="K470" i="8"/>
  <c r="L470" i="8" s="1"/>
  <c r="Z470" i="8"/>
  <c r="P470" i="8"/>
  <c r="K482" i="8"/>
  <c r="L482" i="8" s="1"/>
  <c r="Z482" i="8"/>
  <c r="P482" i="8"/>
  <c r="O482" i="8"/>
  <c r="K498" i="8"/>
  <c r="L498" i="8" s="1"/>
  <c r="Z498" i="8"/>
  <c r="P498" i="8"/>
  <c r="O498" i="8"/>
  <c r="Z510" i="8"/>
  <c r="P510" i="8"/>
  <c r="O510" i="8"/>
  <c r="K510" i="8"/>
  <c r="L510" i="8" s="1"/>
  <c r="P522" i="8"/>
  <c r="O522" i="8"/>
  <c r="K522" i="8"/>
  <c r="L522" i="8" s="1"/>
  <c r="Z522" i="8"/>
  <c r="O534" i="8"/>
  <c r="K534" i="8"/>
  <c r="L534" i="8" s="1"/>
  <c r="Z534" i="8"/>
  <c r="P534" i="8"/>
  <c r="Z542" i="8"/>
  <c r="P542" i="8"/>
  <c r="O542" i="8"/>
  <c r="K542" i="8"/>
  <c r="L542" i="8" s="1"/>
  <c r="Z558" i="8"/>
  <c r="P558" i="8"/>
  <c r="O558" i="8"/>
  <c r="K558" i="8"/>
  <c r="L558" i="8" s="1"/>
  <c r="P570" i="8"/>
  <c r="O570" i="8"/>
  <c r="K570" i="8"/>
  <c r="L570" i="8" s="1"/>
  <c r="Z570" i="8"/>
  <c r="O582" i="8"/>
  <c r="K582" i="8"/>
  <c r="L582" i="8" s="1"/>
  <c r="Z582" i="8"/>
  <c r="P582" i="8"/>
  <c r="K594" i="8"/>
  <c r="L594" i="8" s="1"/>
  <c r="Z594" i="8"/>
  <c r="P594" i="8"/>
  <c r="O594" i="8"/>
  <c r="Z606" i="8"/>
  <c r="P606" i="8"/>
  <c r="O606" i="8"/>
  <c r="K606" i="8"/>
  <c r="L606" i="8" s="1"/>
  <c r="P618" i="8"/>
  <c r="O618" i="8"/>
  <c r="K618" i="8"/>
  <c r="L618" i="8" s="1"/>
  <c r="Z618" i="8"/>
  <c r="O630" i="8"/>
  <c r="K630" i="8"/>
  <c r="L630" i="8" s="1"/>
  <c r="Z630" i="8"/>
  <c r="P630" i="8"/>
  <c r="O646" i="8"/>
  <c r="K646" i="8"/>
  <c r="L646" i="8" s="1"/>
  <c r="Z646" i="8"/>
  <c r="P646" i="8"/>
  <c r="K658" i="8"/>
  <c r="L658" i="8" s="1"/>
  <c r="Z658" i="8"/>
  <c r="P658" i="8"/>
  <c r="O658" i="8"/>
  <c r="P666" i="8"/>
  <c r="O666" i="8"/>
  <c r="K666" i="8"/>
  <c r="L666" i="8" s="1"/>
  <c r="Z666" i="8"/>
  <c r="K674" i="8"/>
  <c r="L674" i="8" s="1"/>
  <c r="Z674" i="8"/>
  <c r="P674" i="8"/>
  <c r="O674" i="8"/>
  <c r="Z686" i="8"/>
  <c r="P686" i="8"/>
  <c r="O686" i="8"/>
  <c r="K686" i="8"/>
  <c r="L686" i="8" s="1"/>
  <c r="O694" i="8"/>
  <c r="K694" i="8"/>
  <c r="L694" i="8" s="1"/>
  <c r="Z694" i="8"/>
  <c r="P694" i="8"/>
  <c r="K706" i="8"/>
  <c r="L706" i="8" s="1"/>
  <c r="Z706" i="8"/>
  <c r="P706" i="8"/>
  <c r="O706" i="8"/>
  <c r="O256" i="8"/>
  <c r="K256" i="8"/>
  <c r="L256" i="8" s="1"/>
  <c r="Z256" i="8"/>
  <c r="P256" i="8"/>
  <c r="K304" i="8"/>
  <c r="L304" i="8" s="1"/>
  <c r="Z304" i="8"/>
  <c r="P304" i="8"/>
  <c r="O304" i="8"/>
  <c r="Z352" i="8"/>
  <c r="P352" i="8"/>
  <c r="O352" i="8"/>
  <c r="K352" i="8"/>
  <c r="L352" i="8" s="1"/>
  <c r="K249" i="8"/>
  <c r="L249" i="8" s="1"/>
  <c r="Z249" i="8"/>
  <c r="O249" i="8"/>
  <c r="P249" i="8"/>
  <c r="O281" i="8"/>
  <c r="P281" i="8"/>
  <c r="K281" i="8"/>
  <c r="L281" i="8" s="1"/>
  <c r="Z281" i="8"/>
  <c r="O329" i="8"/>
  <c r="P329" i="8"/>
  <c r="K329" i="8"/>
  <c r="L329" i="8" s="1"/>
  <c r="Z329" i="8"/>
  <c r="P246" i="8"/>
  <c r="O246" i="8"/>
  <c r="Z246" i="8"/>
  <c r="K246" i="8"/>
  <c r="L246" i="8" s="1"/>
  <c r="O294" i="8"/>
  <c r="Z294" i="8"/>
  <c r="K294" i="8"/>
  <c r="L294" i="8" s="1"/>
  <c r="P294" i="8"/>
  <c r="Z342" i="8"/>
  <c r="K342" i="8"/>
  <c r="L342" i="8" s="1"/>
  <c r="P342" i="8"/>
  <c r="O342" i="8"/>
  <c r="Z726" i="8"/>
  <c r="O726" i="8"/>
  <c r="P726" i="8"/>
  <c r="K726" i="8"/>
  <c r="L726" i="8" s="1"/>
  <c r="P1128" i="8"/>
  <c r="O1128" i="8"/>
  <c r="K1128" i="8"/>
  <c r="L1128" i="8" s="1"/>
  <c r="M1128" i="8" s="1"/>
  <c r="O761" i="8"/>
  <c r="K761" i="8"/>
  <c r="L761" i="8" s="1"/>
  <c r="M761" i="8" s="1"/>
  <c r="P761" i="8"/>
  <c r="O777" i="8"/>
  <c r="K777" i="8"/>
  <c r="L777" i="8" s="1"/>
  <c r="M777" i="8" s="1"/>
  <c r="P777" i="8"/>
  <c r="O809" i="8"/>
  <c r="K809" i="8"/>
  <c r="L809" i="8" s="1"/>
  <c r="M809" i="8" s="1"/>
  <c r="P809" i="8"/>
  <c r="O841" i="8"/>
  <c r="K841" i="8"/>
  <c r="L841" i="8" s="1"/>
  <c r="M841" i="8" s="1"/>
  <c r="P841" i="8"/>
  <c r="O873" i="8"/>
  <c r="K873" i="8"/>
  <c r="L873" i="8" s="1"/>
  <c r="M873" i="8" s="1"/>
  <c r="P873" i="8"/>
  <c r="O897" i="8"/>
  <c r="K897" i="8"/>
  <c r="L897" i="8" s="1"/>
  <c r="M897" i="8" s="1"/>
  <c r="P897" i="8"/>
  <c r="O921" i="8"/>
  <c r="K921" i="8"/>
  <c r="L921" i="8" s="1"/>
  <c r="M921" i="8" s="1"/>
  <c r="P921" i="8"/>
  <c r="O945" i="8"/>
  <c r="K945" i="8"/>
  <c r="L945" i="8" s="1"/>
  <c r="M945" i="8" s="1"/>
  <c r="P945" i="8"/>
  <c r="O969" i="8"/>
  <c r="K969" i="8"/>
  <c r="L969" i="8" s="1"/>
  <c r="M969" i="8" s="1"/>
  <c r="P969" i="8"/>
  <c r="O993" i="8"/>
  <c r="K993" i="8"/>
  <c r="L993" i="8" s="1"/>
  <c r="M993" i="8" s="1"/>
  <c r="P993" i="8"/>
  <c r="O1017" i="8"/>
  <c r="K1017" i="8"/>
  <c r="L1017" i="8" s="1"/>
  <c r="M1017" i="8" s="1"/>
  <c r="P1017" i="8"/>
  <c r="O1041" i="8"/>
  <c r="K1041" i="8"/>
  <c r="L1041" i="8" s="1"/>
  <c r="M1041" i="8" s="1"/>
  <c r="P1041" i="8"/>
  <c r="O1065" i="8"/>
  <c r="K1065" i="8"/>
  <c r="L1065" i="8" s="1"/>
  <c r="M1065" i="8" s="1"/>
  <c r="P1065" i="8"/>
  <c r="O1089" i="8"/>
  <c r="K1089" i="8"/>
  <c r="L1089" i="8" s="1"/>
  <c r="M1089" i="8" s="1"/>
  <c r="P1089" i="8"/>
  <c r="O1125" i="8"/>
  <c r="K1125" i="8"/>
  <c r="L1125" i="8" s="1"/>
  <c r="M1125" i="8" s="1"/>
  <c r="P1125" i="8"/>
  <c r="O1157" i="8"/>
  <c r="K1157" i="8"/>
  <c r="L1157" i="8" s="1"/>
  <c r="M1157" i="8" s="1"/>
  <c r="P1157" i="8"/>
  <c r="K1206" i="8"/>
  <c r="L1206" i="8" s="1"/>
  <c r="M1206" i="8" s="1"/>
  <c r="P1206" i="8"/>
  <c r="O1206" i="8"/>
  <c r="K1254" i="8"/>
  <c r="L1254" i="8" s="1"/>
  <c r="M1254" i="8" s="1"/>
  <c r="P1254" i="8"/>
  <c r="O1254" i="8"/>
  <c r="K1302" i="8"/>
  <c r="L1302" i="8" s="1"/>
  <c r="M1302" i="8" s="1"/>
  <c r="P1302" i="8"/>
  <c r="O1302" i="8"/>
  <c r="K1366" i="8"/>
  <c r="L1366" i="8" s="1"/>
  <c r="M1366" i="8" s="1"/>
  <c r="P1366" i="8"/>
  <c r="O1366" i="8"/>
  <c r="K1414" i="8"/>
  <c r="L1414" i="8" s="1"/>
  <c r="M1414" i="8" s="1"/>
  <c r="P1414" i="8"/>
  <c r="O1414" i="8"/>
  <c r="K1171" i="8"/>
  <c r="L1171" i="8" s="1"/>
  <c r="M1171" i="8" s="1"/>
  <c r="P1171" i="8"/>
  <c r="O1171" i="8"/>
  <c r="K1203" i="8"/>
  <c r="L1203" i="8" s="1"/>
  <c r="M1203" i="8" s="1"/>
  <c r="P1203" i="8"/>
  <c r="O1203" i="8"/>
  <c r="K1251" i="8"/>
  <c r="L1251" i="8" s="1"/>
  <c r="M1251" i="8" s="1"/>
  <c r="P1251" i="8"/>
  <c r="O1251" i="8"/>
  <c r="K1299" i="8"/>
  <c r="L1299" i="8" s="1"/>
  <c r="M1299" i="8" s="1"/>
  <c r="P1299" i="8"/>
  <c r="O1299" i="8"/>
  <c r="K1347" i="8"/>
  <c r="L1347" i="8" s="1"/>
  <c r="M1347" i="8" s="1"/>
  <c r="P1347" i="8"/>
  <c r="O1347" i="8"/>
  <c r="K1395" i="8"/>
  <c r="L1395" i="8" s="1"/>
  <c r="M1395" i="8" s="1"/>
  <c r="P1395" i="8"/>
  <c r="O1395" i="8"/>
  <c r="K1427" i="8"/>
  <c r="L1427" i="8" s="1"/>
  <c r="M1427" i="8" s="1"/>
  <c r="P1427" i="8"/>
  <c r="O1427" i="8"/>
  <c r="K1459" i="8"/>
  <c r="L1459" i="8" s="1"/>
  <c r="M1459" i="8" s="1"/>
  <c r="P1459" i="8"/>
  <c r="O1459" i="8"/>
  <c r="P1196" i="8"/>
  <c r="O1196" i="8"/>
  <c r="K1196" i="8"/>
  <c r="L1196" i="8" s="1"/>
  <c r="M1196" i="8" s="1"/>
  <c r="P1244" i="8"/>
  <c r="O1244" i="8"/>
  <c r="K1244" i="8"/>
  <c r="L1244" i="8" s="1"/>
  <c r="M1244" i="8" s="1"/>
  <c r="P1292" i="8"/>
  <c r="O1292" i="8"/>
  <c r="K1292" i="8"/>
  <c r="L1292" i="8" s="1"/>
  <c r="M1292" i="8" s="1"/>
  <c r="P1308" i="8"/>
  <c r="O1308" i="8"/>
  <c r="K1308" i="8"/>
  <c r="L1308" i="8" s="1"/>
  <c r="M1308" i="8" s="1"/>
  <c r="P1356" i="8"/>
  <c r="O1356" i="8"/>
  <c r="K1356" i="8"/>
  <c r="L1356" i="8" s="1"/>
  <c r="M1356" i="8" s="1"/>
  <c r="P1388" i="8"/>
  <c r="O1388" i="8"/>
  <c r="K1388" i="8"/>
  <c r="L1388" i="8" s="1"/>
  <c r="M1388" i="8" s="1"/>
  <c r="P1420" i="8"/>
  <c r="O1420" i="8"/>
  <c r="K1420" i="8"/>
  <c r="L1420" i="8" s="1"/>
  <c r="M1420" i="8" s="1"/>
  <c r="P1468" i="8"/>
  <c r="O1468" i="8"/>
  <c r="K1468" i="8"/>
  <c r="L1468" i="8" s="1"/>
  <c r="M1468" i="8" s="1"/>
  <c r="O1209" i="8"/>
  <c r="K1209" i="8"/>
  <c r="L1209" i="8" s="1"/>
  <c r="M1209" i="8" s="1"/>
  <c r="P1209" i="8"/>
  <c r="O1257" i="8"/>
  <c r="K1257" i="8"/>
  <c r="L1257" i="8" s="1"/>
  <c r="M1257" i="8" s="1"/>
  <c r="P1257" i="8"/>
  <c r="O1305" i="8"/>
  <c r="K1305" i="8"/>
  <c r="L1305" i="8" s="1"/>
  <c r="M1305" i="8" s="1"/>
  <c r="P1305" i="8"/>
  <c r="O1369" i="8"/>
  <c r="K1369" i="8"/>
  <c r="L1369" i="8" s="1"/>
  <c r="M1369" i="8" s="1"/>
  <c r="P1369" i="8"/>
  <c r="O1417" i="8"/>
  <c r="K1417" i="8"/>
  <c r="L1417" i="8" s="1"/>
  <c r="M1417" i="8" s="1"/>
  <c r="P1417" i="8"/>
  <c r="EP228" i="1"/>
  <c r="BO228" i="1"/>
  <c r="EL228" i="1" s="1"/>
  <c r="DH249" i="1"/>
  <c r="DJ249" i="1"/>
  <c r="DP249" i="1"/>
  <c r="ER249" i="1" s="1"/>
  <c r="ES324" i="1"/>
  <c r="DS324" i="1"/>
  <c r="EN324" i="1" s="1"/>
  <c r="DP336" i="1"/>
  <c r="ER336" i="1" s="1"/>
  <c r="DH336" i="1"/>
  <c r="DJ336" i="1"/>
  <c r="K732" i="9"/>
  <c r="L732" i="9" s="1"/>
  <c r="Z732" i="9"/>
  <c r="P732" i="9"/>
  <c r="O732" i="9"/>
  <c r="P767" i="9"/>
  <c r="O767" i="9"/>
  <c r="K767" i="9"/>
  <c r="L767" i="9" s="1"/>
  <c r="M767" i="9" s="1"/>
  <c r="K791" i="9"/>
  <c r="L791" i="9" s="1"/>
  <c r="M791" i="9" s="1"/>
  <c r="P791" i="9"/>
  <c r="O791" i="9"/>
  <c r="O814" i="9"/>
  <c r="K814" i="9"/>
  <c r="L814" i="9" s="1"/>
  <c r="M814" i="9" s="1"/>
  <c r="P814" i="9"/>
  <c r="P838" i="9"/>
  <c r="O838" i="9"/>
  <c r="K838" i="9"/>
  <c r="L838" i="9" s="1"/>
  <c r="M838" i="9" s="1"/>
  <c r="P870" i="9"/>
  <c r="O870" i="9"/>
  <c r="K870" i="9"/>
  <c r="L870" i="9" s="1"/>
  <c r="M870" i="9" s="1"/>
  <c r="P894" i="9"/>
  <c r="O894" i="9"/>
  <c r="K894" i="9"/>
  <c r="L894" i="9" s="1"/>
  <c r="M894" i="9" s="1"/>
  <c r="P926" i="9"/>
  <c r="O926" i="9"/>
  <c r="K926" i="9"/>
  <c r="L926" i="9" s="1"/>
  <c r="M926" i="9" s="1"/>
  <c r="P958" i="9"/>
  <c r="O958" i="9"/>
  <c r="K958" i="9"/>
  <c r="L958" i="9" s="1"/>
  <c r="M958" i="9" s="1"/>
  <c r="P990" i="9"/>
  <c r="O990" i="9"/>
  <c r="K990" i="9"/>
  <c r="L990" i="9" s="1"/>
  <c r="M990" i="9" s="1"/>
  <c r="P1022" i="9"/>
  <c r="O1022" i="9"/>
  <c r="K1022" i="9"/>
  <c r="L1022" i="9" s="1"/>
  <c r="M1022" i="9" s="1"/>
  <c r="O1062" i="9"/>
  <c r="K1062" i="9"/>
  <c r="L1062" i="9" s="1"/>
  <c r="M1062" i="9" s="1"/>
  <c r="P1062" i="9"/>
  <c r="DJ35" i="1"/>
  <c r="DH35" i="1"/>
  <c r="DP35" i="1"/>
  <c r="ER35" i="1" s="1"/>
  <c r="DH305" i="1"/>
  <c r="DJ305" i="1"/>
  <c r="DP305" i="1"/>
  <c r="ER305" i="1" s="1"/>
  <c r="ES312" i="1"/>
  <c r="DS312" i="1"/>
  <c r="EN312" i="1" s="1"/>
  <c r="AA729" i="9"/>
  <c r="AB729" i="9" s="1"/>
  <c r="AA729" i="8"/>
  <c r="AB729" i="8" s="1"/>
  <c r="AA364" i="9"/>
  <c r="AB364" i="9" s="1"/>
  <c r="AA364" i="8"/>
  <c r="AB364" i="8" s="1"/>
  <c r="AA300" i="9"/>
  <c r="AB300" i="9" s="1"/>
  <c r="AA300" i="8"/>
  <c r="AB300" i="8" s="1"/>
  <c r="M236" i="8"/>
  <c r="AA697" i="9"/>
  <c r="AB697" i="9" s="1"/>
  <c r="AA697" i="8"/>
  <c r="AB697" i="8" s="1"/>
  <c r="AA681" i="9"/>
  <c r="AB681" i="9" s="1"/>
  <c r="AA681" i="8"/>
  <c r="AB681" i="8" s="1"/>
  <c r="AA665" i="9"/>
  <c r="AB665" i="9" s="1"/>
  <c r="AA665" i="8"/>
  <c r="AB665" i="8" s="1"/>
  <c r="AA649" i="9"/>
  <c r="AB649" i="9" s="1"/>
  <c r="AA649" i="8"/>
  <c r="AB649" i="8" s="1"/>
  <c r="AA633" i="9"/>
  <c r="AB633" i="9" s="1"/>
  <c r="AA633" i="8"/>
  <c r="AB633" i="8" s="1"/>
  <c r="AA617" i="9"/>
  <c r="AB617" i="9" s="1"/>
  <c r="AA617" i="8"/>
  <c r="AB617" i="8" s="1"/>
  <c r="AA601" i="9"/>
  <c r="AB601" i="9" s="1"/>
  <c r="AA601" i="8"/>
  <c r="AB601" i="8" s="1"/>
  <c r="AA585" i="9"/>
  <c r="AB585" i="9" s="1"/>
  <c r="AA585" i="8"/>
  <c r="AB585" i="8" s="1"/>
  <c r="AA569" i="9"/>
  <c r="AB569" i="9" s="1"/>
  <c r="AA569" i="8"/>
  <c r="AB569" i="8" s="1"/>
  <c r="AA553" i="9"/>
  <c r="AB553" i="9" s="1"/>
  <c r="AA553" i="8"/>
  <c r="AB553" i="8" s="1"/>
  <c r="AA537" i="9"/>
  <c r="AB537" i="9" s="1"/>
  <c r="AA537" i="8"/>
  <c r="AB537" i="8" s="1"/>
  <c r="AA521" i="9"/>
  <c r="AB521" i="9" s="1"/>
  <c r="AA521" i="8"/>
  <c r="AB521" i="8" s="1"/>
  <c r="AA505" i="9"/>
  <c r="AB505" i="9" s="1"/>
  <c r="AA505" i="8"/>
  <c r="AB505" i="8" s="1"/>
  <c r="AA489" i="9"/>
  <c r="AB489" i="9" s="1"/>
  <c r="AA489" i="8"/>
  <c r="AB489" i="8" s="1"/>
  <c r="AA473" i="9"/>
  <c r="AB473" i="9" s="1"/>
  <c r="AA473" i="8"/>
  <c r="AB473" i="8" s="1"/>
  <c r="AA457" i="9"/>
  <c r="AB457" i="9" s="1"/>
  <c r="AA457" i="8"/>
  <c r="AB457" i="8" s="1"/>
  <c r="AA441" i="9"/>
  <c r="AB441" i="9" s="1"/>
  <c r="AA441" i="8"/>
  <c r="AB441" i="8" s="1"/>
  <c r="AA425" i="9"/>
  <c r="AB425" i="9" s="1"/>
  <c r="AA425" i="8"/>
  <c r="AB425" i="8" s="1"/>
  <c r="AA409" i="9"/>
  <c r="AB409" i="9" s="1"/>
  <c r="AA409" i="8"/>
  <c r="AB409" i="8" s="1"/>
  <c r="AA393" i="9"/>
  <c r="AB393" i="9" s="1"/>
  <c r="AA393" i="8"/>
  <c r="AB393" i="8" s="1"/>
  <c r="AA377" i="9"/>
  <c r="AB377" i="9" s="1"/>
  <c r="AA377" i="8"/>
  <c r="AB377" i="8" s="1"/>
  <c r="M353" i="8"/>
  <c r="M289" i="8"/>
  <c r="EP41" i="1"/>
  <c r="BO41" i="1"/>
  <c r="EL41" i="1" s="1"/>
  <c r="DH52" i="1"/>
  <c r="DP52" i="1"/>
  <c r="ER52" i="1" s="1"/>
  <c r="DJ234" i="1"/>
  <c r="DH234" i="1"/>
  <c r="DP234" i="1"/>
  <c r="ER234" i="1" s="1"/>
  <c r="DH131" i="1"/>
  <c r="DP131" i="1"/>
  <c r="ER131" i="1" s="1"/>
  <c r="DJ284" i="1"/>
  <c r="DH284" i="1"/>
  <c r="DP284" i="1"/>
  <c r="ER284" i="1" s="1"/>
  <c r="ES307" i="1"/>
  <c r="DS307" i="1"/>
  <c r="EN307" i="1" s="1"/>
  <c r="Z22" i="8"/>
  <c r="P22" i="8"/>
  <c r="O22" i="8"/>
  <c r="K22" i="8"/>
  <c r="L22" i="8" s="1"/>
  <c r="Z38" i="8"/>
  <c r="P38" i="8"/>
  <c r="O38" i="8"/>
  <c r="K38" i="8"/>
  <c r="L38" i="8" s="1"/>
  <c r="Z54" i="8"/>
  <c r="P54" i="8"/>
  <c r="O54" i="8"/>
  <c r="K54" i="8"/>
  <c r="L54" i="8" s="1"/>
  <c r="Z70" i="8"/>
  <c r="P70" i="8"/>
  <c r="O70" i="8"/>
  <c r="K70" i="8"/>
  <c r="L70" i="8" s="1"/>
  <c r="Z86" i="8"/>
  <c r="P86" i="8"/>
  <c r="O86" i="8"/>
  <c r="K86" i="8"/>
  <c r="L86" i="8" s="1"/>
  <c r="Z102" i="8"/>
  <c r="P102" i="8"/>
  <c r="O102" i="8"/>
  <c r="K102" i="8"/>
  <c r="L102" i="8" s="1"/>
  <c r="Z118" i="8"/>
  <c r="P118" i="8"/>
  <c r="O118" i="8"/>
  <c r="K118" i="8"/>
  <c r="L118" i="8" s="1"/>
  <c r="Z134" i="8"/>
  <c r="P134" i="8"/>
  <c r="O134" i="8"/>
  <c r="K134" i="8"/>
  <c r="L134" i="8" s="1"/>
  <c r="Z150" i="8"/>
  <c r="P150" i="8"/>
  <c r="O150" i="8"/>
  <c r="K150" i="8"/>
  <c r="L150" i="8" s="1"/>
  <c r="Z166" i="8"/>
  <c r="P166" i="8"/>
  <c r="O166" i="8"/>
  <c r="K166" i="8"/>
  <c r="L166" i="8" s="1"/>
  <c r="Z182" i="8"/>
  <c r="P182" i="8"/>
  <c r="O182" i="8"/>
  <c r="K182" i="8"/>
  <c r="L182" i="8" s="1"/>
  <c r="Z198" i="8"/>
  <c r="P198" i="8"/>
  <c r="O198" i="8"/>
  <c r="K198" i="8"/>
  <c r="L198" i="8" s="1"/>
  <c r="Z214" i="8"/>
  <c r="P214" i="8"/>
  <c r="O214" i="8"/>
  <c r="K214" i="8"/>
  <c r="L214" i="8" s="1"/>
  <c r="Z230" i="8"/>
  <c r="P230" i="8"/>
  <c r="O230" i="8"/>
  <c r="K230" i="8"/>
  <c r="L230" i="8" s="1"/>
  <c r="O19" i="8"/>
  <c r="P19" i="8"/>
  <c r="K19" i="8"/>
  <c r="L19" i="8" s="1"/>
  <c r="Z19" i="8"/>
  <c r="O35" i="8"/>
  <c r="P35" i="8"/>
  <c r="K35" i="8"/>
  <c r="L35" i="8" s="1"/>
  <c r="Z35" i="8"/>
  <c r="O51" i="8"/>
  <c r="P51" i="8"/>
  <c r="K51" i="8"/>
  <c r="L51" i="8" s="1"/>
  <c r="Z51" i="8"/>
  <c r="O67" i="8"/>
  <c r="P67" i="8"/>
  <c r="K67" i="8"/>
  <c r="L67" i="8" s="1"/>
  <c r="Z67" i="8"/>
  <c r="O83" i="8"/>
  <c r="P83" i="8"/>
  <c r="K83" i="8"/>
  <c r="L83" i="8" s="1"/>
  <c r="Z83" i="8"/>
  <c r="O99" i="8"/>
  <c r="P99" i="8"/>
  <c r="K99" i="8"/>
  <c r="L99" i="8" s="1"/>
  <c r="Z99" i="8"/>
  <c r="O115" i="8"/>
  <c r="P115" i="8"/>
  <c r="K115" i="8"/>
  <c r="L115" i="8" s="1"/>
  <c r="Z115" i="8"/>
  <c r="O131" i="8"/>
  <c r="P131" i="8"/>
  <c r="K131" i="8"/>
  <c r="L131" i="8" s="1"/>
  <c r="Z131" i="8"/>
  <c r="O147" i="8"/>
  <c r="P147" i="8"/>
  <c r="K147" i="8"/>
  <c r="L147" i="8" s="1"/>
  <c r="Z147" i="8"/>
  <c r="O163" i="8"/>
  <c r="P163" i="8"/>
  <c r="K163" i="8"/>
  <c r="L163" i="8" s="1"/>
  <c r="Z163" i="8"/>
  <c r="O179" i="8"/>
  <c r="P179" i="8"/>
  <c r="K179" i="8"/>
  <c r="L179" i="8" s="1"/>
  <c r="Z179" i="8"/>
  <c r="O195" i="8"/>
  <c r="P195" i="8"/>
  <c r="K195" i="8"/>
  <c r="L195" i="8" s="1"/>
  <c r="Z195" i="8"/>
  <c r="O211" i="8"/>
  <c r="P211" i="8"/>
  <c r="K211" i="8"/>
  <c r="L211" i="8" s="1"/>
  <c r="Z211" i="8"/>
  <c r="O227" i="8"/>
  <c r="P227" i="8"/>
  <c r="K227" i="8"/>
  <c r="L227" i="8" s="1"/>
  <c r="Z227" i="8"/>
  <c r="O239" i="8"/>
  <c r="K239" i="8"/>
  <c r="L239" i="8" s="1"/>
  <c r="Z239" i="8"/>
  <c r="P239" i="8"/>
  <c r="P255" i="8"/>
  <c r="O255" i="8"/>
  <c r="K255" i="8"/>
  <c r="L255" i="8" s="1"/>
  <c r="Z255" i="8"/>
  <c r="Z271" i="8"/>
  <c r="P271" i="8"/>
  <c r="O271" i="8"/>
  <c r="K271" i="8"/>
  <c r="L271" i="8" s="1"/>
  <c r="K287" i="8"/>
  <c r="L287" i="8" s="1"/>
  <c r="Z287" i="8"/>
  <c r="P287" i="8"/>
  <c r="O287" i="8"/>
  <c r="O303" i="8"/>
  <c r="K303" i="8"/>
  <c r="L303" i="8" s="1"/>
  <c r="Z303" i="8"/>
  <c r="P303" i="8"/>
  <c r="P319" i="8"/>
  <c r="O319" i="8"/>
  <c r="K319" i="8"/>
  <c r="L319" i="8" s="1"/>
  <c r="Z319" i="8"/>
  <c r="Z335" i="8"/>
  <c r="P335" i="8"/>
  <c r="O335" i="8"/>
  <c r="K335" i="8"/>
  <c r="L335" i="8" s="1"/>
  <c r="K351" i="8"/>
  <c r="L351" i="8" s="1"/>
  <c r="Z351" i="8"/>
  <c r="P351" i="8"/>
  <c r="O351" i="8"/>
  <c r="O367" i="8"/>
  <c r="K367" i="8"/>
  <c r="L367" i="8" s="1"/>
  <c r="Z367" i="8"/>
  <c r="P367" i="8"/>
  <c r="Z376" i="8"/>
  <c r="P376" i="8"/>
  <c r="O376" i="8"/>
  <c r="K376" i="8"/>
  <c r="L376" i="8" s="1"/>
  <c r="K380" i="8"/>
  <c r="L380" i="8" s="1"/>
  <c r="Z380" i="8"/>
  <c r="P380" i="8"/>
  <c r="O380" i="8"/>
  <c r="O384" i="8"/>
  <c r="K384" i="8"/>
  <c r="L384" i="8" s="1"/>
  <c r="Z384" i="8"/>
  <c r="P384" i="8"/>
  <c r="P388" i="8"/>
  <c r="O388" i="8"/>
  <c r="K388" i="8"/>
  <c r="L388" i="8" s="1"/>
  <c r="Z388" i="8"/>
  <c r="Z392" i="8"/>
  <c r="P392" i="8"/>
  <c r="O392" i="8"/>
  <c r="K392" i="8"/>
  <c r="L392" i="8" s="1"/>
  <c r="K396" i="8"/>
  <c r="L396" i="8" s="1"/>
  <c r="Z396" i="8"/>
  <c r="P396" i="8"/>
  <c r="O396" i="8"/>
  <c r="O400" i="8"/>
  <c r="K400" i="8"/>
  <c r="L400" i="8" s="1"/>
  <c r="Z400" i="8"/>
  <c r="P400" i="8"/>
  <c r="P404" i="8"/>
  <c r="O404" i="8"/>
  <c r="K404" i="8"/>
  <c r="L404" i="8" s="1"/>
  <c r="Z404" i="8"/>
  <c r="Z408" i="8"/>
  <c r="P408" i="8"/>
  <c r="O408" i="8"/>
  <c r="K408" i="8"/>
  <c r="L408" i="8" s="1"/>
  <c r="K412" i="8"/>
  <c r="L412" i="8" s="1"/>
  <c r="Z412" i="8"/>
  <c r="P412" i="8"/>
  <c r="O412" i="8"/>
  <c r="O416" i="8"/>
  <c r="K416" i="8"/>
  <c r="L416" i="8" s="1"/>
  <c r="Z416" i="8"/>
  <c r="P416" i="8"/>
  <c r="P420" i="8"/>
  <c r="O420" i="8"/>
  <c r="K420" i="8"/>
  <c r="L420" i="8" s="1"/>
  <c r="Z420" i="8"/>
  <c r="Z424" i="8"/>
  <c r="P424" i="8"/>
  <c r="O424" i="8"/>
  <c r="K424" i="8"/>
  <c r="L424" i="8" s="1"/>
  <c r="K428" i="8"/>
  <c r="L428" i="8" s="1"/>
  <c r="Z428" i="8"/>
  <c r="P428" i="8"/>
  <c r="O428" i="8"/>
  <c r="O432" i="8"/>
  <c r="K432" i="8"/>
  <c r="L432" i="8" s="1"/>
  <c r="Z432" i="8"/>
  <c r="P432" i="8"/>
  <c r="P436" i="8"/>
  <c r="O436" i="8"/>
  <c r="K436" i="8"/>
  <c r="L436" i="8" s="1"/>
  <c r="Z436" i="8"/>
  <c r="Z440" i="8"/>
  <c r="P440" i="8"/>
  <c r="O440" i="8"/>
  <c r="K440" i="8"/>
  <c r="L440" i="8" s="1"/>
  <c r="K444" i="8"/>
  <c r="L444" i="8" s="1"/>
  <c r="Z444" i="8"/>
  <c r="P444" i="8"/>
  <c r="O444" i="8"/>
  <c r="O448" i="8"/>
  <c r="K448" i="8"/>
  <c r="L448" i="8" s="1"/>
  <c r="Z448" i="8"/>
  <c r="P448" i="8"/>
  <c r="P452" i="8"/>
  <c r="O452" i="8"/>
  <c r="K452" i="8"/>
  <c r="L452" i="8" s="1"/>
  <c r="Z452" i="8"/>
  <c r="Z456" i="8"/>
  <c r="P456" i="8"/>
  <c r="O456" i="8"/>
  <c r="K456" i="8"/>
  <c r="L456" i="8" s="1"/>
  <c r="K460" i="8"/>
  <c r="L460" i="8" s="1"/>
  <c r="Z460" i="8"/>
  <c r="P460" i="8"/>
  <c r="O460" i="8"/>
  <c r="O464" i="8"/>
  <c r="K464" i="8"/>
  <c r="L464" i="8" s="1"/>
  <c r="Z464" i="8"/>
  <c r="P464" i="8"/>
  <c r="P468" i="8"/>
  <c r="O468" i="8"/>
  <c r="K468" i="8"/>
  <c r="L468" i="8" s="1"/>
  <c r="Z468" i="8"/>
  <c r="Z472" i="8"/>
  <c r="P472" i="8"/>
  <c r="O472" i="8"/>
  <c r="K472" i="8"/>
  <c r="L472" i="8" s="1"/>
  <c r="K476" i="8"/>
  <c r="L476" i="8" s="1"/>
  <c r="Z476" i="8"/>
  <c r="P476" i="8"/>
  <c r="O476" i="8"/>
  <c r="O480" i="8"/>
  <c r="K480" i="8"/>
  <c r="L480" i="8" s="1"/>
  <c r="Z480" i="8"/>
  <c r="P480" i="8"/>
  <c r="P484" i="8"/>
  <c r="O484" i="8"/>
  <c r="K484" i="8"/>
  <c r="L484" i="8" s="1"/>
  <c r="Z484" i="8"/>
  <c r="Z488" i="8"/>
  <c r="P488" i="8"/>
  <c r="O488" i="8"/>
  <c r="K488" i="8"/>
  <c r="L488" i="8" s="1"/>
  <c r="K492" i="8"/>
  <c r="L492" i="8" s="1"/>
  <c r="Z492" i="8"/>
  <c r="P492" i="8"/>
  <c r="O492" i="8"/>
  <c r="O496" i="8"/>
  <c r="K496" i="8"/>
  <c r="L496" i="8" s="1"/>
  <c r="Z496" i="8"/>
  <c r="P496" i="8"/>
  <c r="P500" i="8"/>
  <c r="O500" i="8"/>
  <c r="K500" i="8"/>
  <c r="L500" i="8" s="1"/>
  <c r="Z500" i="8"/>
  <c r="Z504" i="8"/>
  <c r="P504" i="8"/>
  <c r="O504" i="8"/>
  <c r="K504" i="8"/>
  <c r="L504" i="8" s="1"/>
  <c r="K508" i="8"/>
  <c r="L508" i="8" s="1"/>
  <c r="Z508" i="8"/>
  <c r="P508" i="8"/>
  <c r="O508" i="8"/>
  <c r="O512" i="8"/>
  <c r="K512" i="8"/>
  <c r="L512" i="8" s="1"/>
  <c r="Z512" i="8"/>
  <c r="P512" i="8"/>
  <c r="P516" i="8"/>
  <c r="O516" i="8"/>
  <c r="K516" i="8"/>
  <c r="L516" i="8" s="1"/>
  <c r="Z516" i="8"/>
  <c r="Z520" i="8"/>
  <c r="P520" i="8"/>
  <c r="O520" i="8"/>
  <c r="K520" i="8"/>
  <c r="L520" i="8" s="1"/>
  <c r="K524" i="8"/>
  <c r="L524" i="8" s="1"/>
  <c r="Z524" i="8"/>
  <c r="P524" i="8"/>
  <c r="O524" i="8"/>
  <c r="O528" i="8"/>
  <c r="K528" i="8"/>
  <c r="L528" i="8" s="1"/>
  <c r="Z528" i="8"/>
  <c r="P528" i="8"/>
  <c r="P532" i="8"/>
  <c r="O532" i="8"/>
  <c r="K532" i="8"/>
  <c r="L532" i="8" s="1"/>
  <c r="Z532" i="8"/>
  <c r="Z536" i="8"/>
  <c r="P536" i="8"/>
  <c r="O536" i="8"/>
  <c r="K536" i="8"/>
  <c r="L536" i="8" s="1"/>
  <c r="K540" i="8"/>
  <c r="L540" i="8" s="1"/>
  <c r="Z540" i="8"/>
  <c r="P540" i="8"/>
  <c r="O540" i="8"/>
  <c r="O544" i="8"/>
  <c r="K544" i="8"/>
  <c r="L544" i="8" s="1"/>
  <c r="Z544" i="8"/>
  <c r="P544" i="8"/>
  <c r="P548" i="8"/>
  <c r="O548" i="8"/>
  <c r="K548" i="8"/>
  <c r="L548" i="8" s="1"/>
  <c r="Z548" i="8"/>
  <c r="Z552" i="8"/>
  <c r="P552" i="8"/>
  <c r="O552" i="8"/>
  <c r="K552" i="8"/>
  <c r="L552" i="8" s="1"/>
  <c r="K556" i="8"/>
  <c r="L556" i="8" s="1"/>
  <c r="Z556" i="8"/>
  <c r="P556" i="8"/>
  <c r="O556" i="8"/>
  <c r="O560" i="8"/>
  <c r="K560" i="8"/>
  <c r="L560" i="8" s="1"/>
  <c r="Z560" i="8"/>
  <c r="P560" i="8"/>
  <c r="P564" i="8"/>
  <c r="O564" i="8"/>
  <c r="K564" i="8"/>
  <c r="L564" i="8" s="1"/>
  <c r="Z564" i="8"/>
  <c r="Z568" i="8"/>
  <c r="P568" i="8"/>
  <c r="O568" i="8"/>
  <c r="K568" i="8"/>
  <c r="L568" i="8" s="1"/>
  <c r="K572" i="8"/>
  <c r="L572" i="8" s="1"/>
  <c r="Z572" i="8"/>
  <c r="P572" i="8"/>
  <c r="O572" i="8"/>
  <c r="O576" i="8"/>
  <c r="K576" i="8"/>
  <c r="L576" i="8" s="1"/>
  <c r="Z576" i="8"/>
  <c r="P576" i="8"/>
  <c r="P580" i="8"/>
  <c r="O580" i="8"/>
  <c r="K580" i="8"/>
  <c r="L580" i="8" s="1"/>
  <c r="Z580" i="8"/>
  <c r="Z584" i="8"/>
  <c r="P584" i="8"/>
  <c r="O584" i="8"/>
  <c r="K584" i="8"/>
  <c r="L584" i="8" s="1"/>
  <c r="K588" i="8"/>
  <c r="L588" i="8" s="1"/>
  <c r="Z588" i="8"/>
  <c r="P588" i="8"/>
  <c r="O588" i="8"/>
  <c r="O592" i="8"/>
  <c r="K592" i="8"/>
  <c r="L592" i="8" s="1"/>
  <c r="Z592" i="8"/>
  <c r="P592" i="8"/>
  <c r="P596" i="8"/>
  <c r="O596" i="8"/>
  <c r="K596" i="8"/>
  <c r="L596" i="8" s="1"/>
  <c r="Z596" i="8"/>
  <c r="Z600" i="8"/>
  <c r="P600" i="8"/>
  <c r="O600" i="8"/>
  <c r="K600" i="8"/>
  <c r="L600" i="8" s="1"/>
  <c r="K604" i="8"/>
  <c r="L604" i="8" s="1"/>
  <c r="Z604" i="8"/>
  <c r="P604" i="8"/>
  <c r="O604" i="8"/>
  <c r="O608" i="8"/>
  <c r="K608" i="8"/>
  <c r="L608" i="8" s="1"/>
  <c r="Z608" i="8"/>
  <c r="P608" i="8"/>
  <c r="P612" i="8"/>
  <c r="O612" i="8"/>
  <c r="K612" i="8"/>
  <c r="L612" i="8" s="1"/>
  <c r="Z612" i="8"/>
  <c r="Z616" i="8"/>
  <c r="P616" i="8"/>
  <c r="O616" i="8"/>
  <c r="K616" i="8"/>
  <c r="L616" i="8" s="1"/>
  <c r="K620" i="8"/>
  <c r="L620" i="8" s="1"/>
  <c r="Z620" i="8"/>
  <c r="P620" i="8"/>
  <c r="O620" i="8"/>
  <c r="O624" i="8"/>
  <c r="K624" i="8"/>
  <c r="L624" i="8" s="1"/>
  <c r="Z624" i="8"/>
  <c r="P624" i="8"/>
  <c r="P628" i="8"/>
  <c r="O628" i="8"/>
  <c r="K628" i="8"/>
  <c r="L628" i="8" s="1"/>
  <c r="Z628" i="8"/>
  <c r="Z632" i="8"/>
  <c r="P632" i="8"/>
  <c r="O632" i="8"/>
  <c r="K632" i="8"/>
  <c r="L632" i="8" s="1"/>
  <c r="K636" i="8"/>
  <c r="L636" i="8" s="1"/>
  <c r="Z636" i="8"/>
  <c r="P636" i="8"/>
  <c r="O636" i="8"/>
  <c r="O640" i="8"/>
  <c r="K640" i="8"/>
  <c r="L640" i="8" s="1"/>
  <c r="Z640" i="8"/>
  <c r="P640" i="8"/>
  <c r="P644" i="8"/>
  <c r="O644" i="8"/>
  <c r="K644" i="8"/>
  <c r="L644" i="8" s="1"/>
  <c r="Z644" i="8"/>
  <c r="Z648" i="8"/>
  <c r="P648" i="8"/>
  <c r="O648" i="8"/>
  <c r="K648" i="8"/>
  <c r="L648" i="8" s="1"/>
  <c r="K652" i="8"/>
  <c r="L652" i="8" s="1"/>
  <c r="Z652" i="8"/>
  <c r="P652" i="8"/>
  <c r="O652" i="8"/>
  <c r="O656" i="8"/>
  <c r="K656" i="8"/>
  <c r="L656" i="8" s="1"/>
  <c r="Z656" i="8"/>
  <c r="P656" i="8"/>
  <c r="P660" i="8"/>
  <c r="O660" i="8"/>
  <c r="K660" i="8"/>
  <c r="L660" i="8" s="1"/>
  <c r="Z660" i="8"/>
  <c r="Z664" i="8"/>
  <c r="P664" i="8"/>
  <c r="O664" i="8"/>
  <c r="K664" i="8"/>
  <c r="L664" i="8" s="1"/>
  <c r="K668" i="8"/>
  <c r="L668" i="8" s="1"/>
  <c r="Z668" i="8"/>
  <c r="P668" i="8"/>
  <c r="O668" i="8"/>
  <c r="O672" i="8"/>
  <c r="K672" i="8"/>
  <c r="L672" i="8" s="1"/>
  <c r="Z672" i="8"/>
  <c r="P672" i="8"/>
  <c r="P676" i="8"/>
  <c r="O676" i="8"/>
  <c r="K676" i="8"/>
  <c r="L676" i="8" s="1"/>
  <c r="Z676" i="8"/>
  <c r="Z680" i="8"/>
  <c r="P680" i="8"/>
  <c r="O680" i="8"/>
  <c r="K680" i="8"/>
  <c r="L680" i="8" s="1"/>
  <c r="K684" i="8"/>
  <c r="L684" i="8" s="1"/>
  <c r="Z684" i="8"/>
  <c r="P684" i="8"/>
  <c r="O684" i="8"/>
  <c r="O688" i="8"/>
  <c r="K688" i="8"/>
  <c r="L688" i="8" s="1"/>
  <c r="Z688" i="8"/>
  <c r="P688" i="8"/>
  <c r="P692" i="8"/>
  <c r="O692" i="8"/>
  <c r="K692" i="8"/>
  <c r="L692" i="8" s="1"/>
  <c r="Z692" i="8"/>
  <c r="Z696" i="8"/>
  <c r="P696" i="8"/>
  <c r="O696" i="8"/>
  <c r="K696" i="8"/>
  <c r="L696" i="8" s="1"/>
  <c r="K700" i="8"/>
  <c r="L700" i="8" s="1"/>
  <c r="Z700" i="8"/>
  <c r="P700" i="8"/>
  <c r="O700" i="8"/>
  <c r="O704" i="8"/>
  <c r="K704" i="8"/>
  <c r="L704" i="8" s="1"/>
  <c r="Z704" i="8"/>
  <c r="P704" i="8"/>
  <c r="P708" i="8"/>
  <c r="O708" i="8"/>
  <c r="K708" i="8"/>
  <c r="L708" i="8" s="1"/>
  <c r="Z708" i="8"/>
  <c r="K712" i="8"/>
  <c r="L712" i="8" s="1"/>
  <c r="Z712" i="8"/>
  <c r="P712" i="8"/>
  <c r="O712" i="8"/>
  <c r="Z248" i="8"/>
  <c r="P248" i="8"/>
  <c r="O248" i="8"/>
  <c r="K248" i="8"/>
  <c r="L248" i="8" s="1"/>
  <c r="K264" i="8"/>
  <c r="L264" i="8" s="1"/>
  <c r="Z264" i="8"/>
  <c r="P264" i="8"/>
  <c r="O264" i="8"/>
  <c r="O280" i="8"/>
  <c r="K280" i="8"/>
  <c r="L280" i="8" s="1"/>
  <c r="Z280" i="8"/>
  <c r="P280" i="8"/>
  <c r="P296" i="8"/>
  <c r="O296" i="8"/>
  <c r="K296" i="8"/>
  <c r="L296" i="8" s="1"/>
  <c r="Z296" i="8"/>
  <c r="Z312" i="8"/>
  <c r="P312" i="8"/>
  <c r="O312" i="8"/>
  <c r="K312" i="8"/>
  <c r="L312" i="8" s="1"/>
  <c r="K328" i="8"/>
  <c r="L328" i="8" s="1"/>
  <c r="Z328" i="8"/>
  <c r="P328" i="8"/>
  <c r="O328" i="8"/>
  <c r="O344" i="8"/>
  <c r="K344" i="8"/>
  <c r="L344" i="8" s="1"/>
  <c r="Z344" i="8"/>
  <c r="P344" i="8"/>
  <c r="P360" i="8"/>
  <c r="O360" i="8"/>
  <c r="K360" i="8"/>
  <c r="L360" i="8" s="1"/>
  <c r="Z360" i="8"/>
  <c r="P748" i="8"/>
  <c r="O748" i="8"/>
  <c r="K748" i="8"/>
  <c r="L748" i="8" s="1"/>
  <c r="M748" i="8" s="1"/>
  <c r="Z238" i="8"/>
  <c r="K238" i="8"/>
  <c r="L238" i="8" s="1"/>
  <c r="P238" i="8"/>
  <c r="O238" i="8"/>
  <c r="O254" i="8"/>
  <c r="Z254" i="8"/>
  <c r="K254" i="8"/>
  <c r="L254" i="8" s="1"/>
  <c r="P254" i="8"/>
  <c r="P270" i="8"/>
  <c r="O270" i="8"/>
  <c r="Z270" i="8"/>
  <c r="K270" i="8"/>
  <c r="L270" i="8" s="1"/>
  <c r="P286" i="8"/>
  <c r="O286" i="8"/>
  <c r="Z286" i="8"/>
  <c r="K286" i="8"/>
  <c r="L286" i="8" s="1"/>
  <c r="Z302" i="8"/>
  <c r="K302" i="8"/>
  <c r="L302" i="8" s="1"/>
  <c r="P302" i="8"/>
  <c r="O302" i="8"/>
  <c r="O318" i="8"/>
  <c r="Z318" i="8"/>
  <c r="K318" i="8"/>
  <c r="L318" i="8" s="1"/>
  <c r="P318" i="8"/>
  <c r="P334" i="8"/>
  <c r="O334" i="8"/>
  <c r="Z334" i="8"/>
  <c r="K334" i="8"/>
  <c r="L334" i="8" s="1"/>
  <c r="P350" i="8"/>
  <c r="O350" i="8"/>
  <c r="Z350" i="8"/>
  <c r="K350" i="8"/>
  <c r="L350" i="8" s="1"/>
  <c r="Z366" i="8"/>
  <c r="K366" i="8"/>
  <c r="L366" i="8" s="1"/>
  <c r="P366" i="8"/>
  <c r="O366" i="8"/>
  <c r="P1126" i="8"/>
  <c r="O1126" i="8"/>
  <c r="K1126" i="8"/>
  <c r="L1126" i="8" s="1"/>
  <c r="M1126" i="8" s="1"/>
  <c r="P1142" i="8"/>
  <c r="O1142" i="8"/>
  <c r="K1142" i="8"/>
  <c r="L1142" i="8" s="1"/>
  <c r="M1142" i="8" s="1"/>
  <c r="P1158" i="8"/>
  <c r="O1158" i="8"/>
  <c r="K1158" i="8"/>
  <c r="L1158" i="8" s="1"/>
  <c r="M1158" i="8" s="1"/>
  <c r="K758" i="8"/>
  <c r="L758" i="8" s="1"/>
  <c r="M758" i="8" s="1"/>
  <c r="P758" i="8"/>
  <c r="O758" i="8"/>
  <c r="K766" i="8"/>
  <c r="L766" i="8" s="1"/>
  <c r="M766" i="8" s="1"/>
  <c r="P766" i="8"/>
  <c r="O766" i="8"/>
  <c r="K774" i="8"/>
  <c r="L774" i="8" s="1"/>
  <c r="M774" i="8" s="1"/>
  <c r="P774" i="8"/>
  <c r="O774" i="8"/>
  <c r="K782" i="8"/>
  <c r="L782" i="8" s="1"/>
  <c r="M782" i="8" s="1"/>
  <c r="P782" i="8"/>
  <c r="O782" i="8"/>
  <c r="K790" i="8"/>
  <c r="L790" i="8" s="1"/>
  <c r="M790" i="8" s="1"/>
  <c r="P790" i="8"/>
  <c r="O790" i="8"/>
  <c r="K798" i="8"/>
  <c r="L798" i="8" s="1"/>
  <c r="M798" i="8" s="1"/>
  <c r="P798" i="8"/>
  <c r="O798" i="8"/>
  <c r="K806" i="8"/>
  <c r="L806" i="8" s="1"/>
  <c r="M806" i="8" s="1"/>
  <c r="P806" i="8"/>
  <c r="O806" i="8"/>
  <c r="K814" i="8"/>
  <c r="L814" i="8" s="1"/>
  <c r="M814" i="8" s="1"/>
  <c r="P814" i="8"/>
  <c r="O814" i="8"/>
  <c r="K822" i="8"/>
  <c r="L822" i="8" s="1"/>
  <c r="M822" i="8" s="1"/>
  <c r="P822" i="8"/>
  <c r="O822" i="8"/>
  <c r="K830" i="8"/>
  <c r="L830" i="8" s="1"/>
  <c r="M830" i="8" s="1"/>
  <c r="P830" i="8"/>
  <c r="O830" i="8"/>
  <c r="K838" i="8"/>
  <c r="L838" i="8" s="1"/>
  <c r="M838" i="8" s="1"/>
  <c r="P838" i="8"/>
  <c r="O838" i="8"/>
  <c r="K846" i="8"/>
  <c r="L846" i="8" s="1"/>
  <c r="M846" i="8" s="1"/>
  <c r="P846" i="8"/>
  <c r="O846" i="8"/>
  <c r="K854" i="8"/>
  <c r="L854" i="8" s="1"/>
  <c r="M854" i="8" s="1"/>
  <c r="P854" i="8"/>
  <c r="O854" i="8"/>
  <c r="K862" i="8"/>
  <c r="L862" i="8" s="1"/>
  <c r="M862" i="8" s="1"/>
  <c r="P862" i="8"/>
  <c r="O862" i="8"/>
  <c r="K870" i="8"/>
  <c r="L870" i="8" s="1"/>
  <c r="M870" i="8" s="1"/>
  <c r="P870" i="8"/>
  <c r="O870" i="8"/>
  <c r="K878" i="8"/>
  <c r="L878" i="8" s="1"/>
  <c r="M878" i="8" s="1"/>
  <c r="P878" i="8"/>
  <c r="O878" i="8"/>
  <c r="K886" i="8"/>
  <c r="L886" i="8" s="1"/>
  <c r="M886" i="8" s="1"/>
  <c r="P886" i="8"/>
  <c r="O886" i="8"/>
  <c r="K894" i="8"/>
  <c r="L894" i="8" s="1"/>
  <c r="M894" i="8" s="1"/>
  <c r="P894" i="8"/>
  <c r="O894" i="8"/>
  <c r="K902" i="8"/>
  <c r="L902" i="8" s="1"/>
  <c r="M902" i="8" s="1"/>
  <c r="P902" i="8"/>
  <c r="O902" i="8"/>
  <c r="K910" i="8"/>
  <c r="L910" i="8" s="1"/>
  <c r="M910" i="8" s="1"/>
  <c r="P910" i="8"/>
  <c r="O910" i="8"/>
  <c r="K918" i="8"/>
  <c r="L918" i="8" s="1"/>
  <c r="M918" i="8" s="1"/>
  <c r="P918" i="8"/>
  <c r="O918" i="8"/>
  <c r="K926" i="8"/>
  <c r="L926" i="8" s="1"/>
  <c r="M926" i="8" s="1"/>
  <c r="P926" i="8"/>
  <c r="O926" i="8"/>
  <c r="K934" i="8"/>
  <c r="L934" i="8" s="1"/>
  <c r="M934" i="8" s="1"/>
  <c r="P934" i="8"/>
  <c r="O934" i="8"/>
  <c r="K942" i="8"/>
  <c r="L942" i="8" s="1"/>
  <c r="M942" i="8" s="1"/>
  <c r="P942" i="8"/>
  <c r="O942" i="8"/>
  <c r="K950" i="8"/>
  <c r="L950" i="8" s="1"/>
  <c r="M950" i="8" s="1"/>
  <c r="P950" i="8"/>
  <c r="O950" i="8"/>
  <c r="K958" i="8"/>
  <c r="L958" i="8" s="1"/>
  <c r="M958" i="8" s="1"/>
  <c r="P958" i="8"/>
  <c r="O958" i="8"/>
  <c r="K966" i="8"/>
  <c r="L966" i="8" s="1"/>
  <c r="M966" i="8" s="1"/>
  <c r="P966" i="8"/>
  <c r="O966" i="8"/>
  <c r="K974" i="8"/>
  <c r="L974" i="8" s="1"/>
  <c r="M974" i="8" s="1"/>
  <c r="P974" i="8"/>
  <c r="O974" i="8"/>
  <c r="K982" i="8"/>
  <c r="L982" i="8" s="1"/>
  <c r="M982" i="8" s="1"/>
  <c r="P982" i="8"/>
  <c r="O982" i="8"/>
  <c r="K990" i="8"/>
  <c r="L990" i="8" s="1"/>
  <c r="M990" i="8" s="1"/>
  <c r="P990" i="8"/>
  <c r="O990" i="8"/>
  <c r="K998" i="8"/>
  <c r="L998" i="8" s="1"/>
  <c r="M998" i="8" s="1"/>
  <c r="P998" i="8"/>
  <c r="O998" i="8"/>
  <c r="K1006" i="8"/>
  <c r="L1006" i="8" s="1"/>
  <c r="M1006" i="8" s="1"/>
  <c r="P1006" i="8"/>
  <c r="O1006" i="8"/>
  <c r="K1014" i="8"/>
  <c r="L1014" i="8" s="1"/>
  <c r="M1014" i="8" s="1"/>
  <c r="P1014" i="8"/>
  <c r="O1014" i="8"/>
  <c r="K1022" i="8"/>
  <c r="L1022" i="8" s="1"/>
  <c r="M1022" i="8" s="1"/>
  <c r="P1022" i="8"/>
  <c r="O1022" i="8"/>
  <c r="K1030" i="8"/>
  <c r="L1030" i="8" s="1"/>
  <c r="M1030" i="8" s="1"/>
  <c r="P1030" i="8"/>
  <c r="O1030" i="8"/>
  <c r="K1038" i="8"/>
  <c r="L1038" i="8" s="1"/>
  <c r="M1038" i="8" s="1"/>
  <c r="P1038" i="8"/>
  <c r="O1038" i="8"/>
  <c r="K1046" i="8"/>
  <c r="L1046" i="8" s="1"/>
  <c r="M1046" i="8" s="1"/>
  <c r="P1046" i="8"/>
  <c r="O1046" i="8"/>
  <c r="K1054" i="8"/>
  <c r="L1054" i="8" s="1"/>
  <c r="M1054" i="8" s="1"/>
  <c r="P1054" i="8"/>
  <c r="O1054" i="8"/>
  <c r="K1062" i="8"/>
  <c r="L1062" i="8" s="1"/>
  <c r="M1062" i="8" s="1"/>
  <c r="P1062" i="8"/>
  <c r="O1062" i="8"/>
  <c r="K1070" i="8"/>
  <c r="L1070" i="8" s="1"/>
  <c r="M1070" i="8" s="1"/>
  <c r="P1070" i="8"/>
  <c r="O1070" i="8"/>
  <c r="K1078" i="8"/>
  <c r="L1078" i="8" s="1"/>
  <c r="M1078" i="8" s="1"/>
  <c r="P1078" i="8"/>
  <c r="O1078" i="8"/>
  <c r="K1086" i="8"/>
  <c r="L1086" i="8" s="1"/>
  <c r="M1086" i="8" s="1"/>
  <c r="P1086" i="8"/>
  <c r="O1086" i="8"/>
  <c r="K1094" i="8"/>
  <c r="L1094" i="8" s="1"/>
  <c r="M1094" i="8" s="1"/>
  <c r="P1094" i="8"/>
  <c r="O1094" i="8"/>
  <c r="K1102" i="8"/>
  <c r="L1102" i="8" s="1"/>
  <c r="M1102" i="8" s="1"/>
  <c r="P1102" i="8"/>
  <c r="O1102" i="8"/>
  <c r="K1115" i="8"/>
  <c r="L1115" i="8" s="1"/>
  <c r="M1115" i="8" s="1"/>
  <c r="P1115" i="8"/>
  <c r="O1115" i="8"/>
  <c r="K1131" i="8"/>
  <c r="L1131" i="8" s="1"/>
  <c r="M1131" i="8" s="1"/>
  <c r="P1131" i="8"/>
  <c r="O1131" i="8"/>
  <c r="K1147" i="8"/>
  <c r="L1147" i="8" s="1"/>
  <c r="M1147" i="8" s="1"/>
  <c r="P1147" i="8"/>
  <c r="O1147" i="8"/>
  <c r="K1163" i="8"/>
  <c r="L1163" i="8" s="1"/>
  <c r="M1163" i="8" s="1"/>
  <c r="O1163" i="8"/>
  <c r="P1163" i="8"/>
  <c r="O716" i="8"/>
  <c r="P716" i="8"/>
  <c r="K716" i="8"/>
  <c r="L716" i="8" s="1"/>
  <c r="Z716" i="8"/>
  <c r="K720" i="8"/>
  <c r="L720" i="8" s="1"/>
  <c r="Z720" i="8"/>
  <c r="O720" i="8"/>
  <c r="P720" i="8"/>
  <c r="K724" i="8"/>
  <c r="L724" i="8" s="1"/>
  <c r="Z724" i="8"/>
  <c r="O724" i="8"/>
  <c r="P724" i="8"/>
  <c r="Z728" i="8"/>
  <c r="O728" i="8"/>
  <c r="P728" i="8"/>
  <c r="K728" i="8"/>
  <c r="L728" i="8" s="1"/>
  <c r="Z732" i="8"/>
  <c r="O732" i="8"/>
  <c r="P732" i="8"/>
  <c r="K732" i="8"/>
  <c r="L732" i="8" s="1"/>
  <c r="O1120" i="8"/>
  <c r="K1120" i="8"/>
  <c r="L1120" i="8" s="1"/>
  <c r="M1120" i="8" s="1"/>
  <c r="P1120" i="8"/>
  <c r="O1136" i="8"/>
  <c r="K1136" i="8"/>
  <c r="L1136" i="8" s="1"/>
  <c r="M1136" i="8" s="1"/>
  <c r="P1136" i="8"/>
  <c r="O1152" i="8"/>
  <c r="K1152" i="8"/>
  <c r="L1152" i="8" s="1"/>
  <c r="M1152" i="8" s="1"/>
  <c r="P1152" i="8"/>
  <c r="O749" i="8"/>
  <c r="K749" i="8"/>
  <c r="L749" i="8" s="1"/>
  <c r="M749" i="8" s="1"/>
  <c r="P749" i="8"/>
  <c r="P757" i="8"/>
  <c r="O757" i="8"/>
  <c r="K757" i="8"/>
  <c r="L757" i="8" s="1"/>
  <c r="M757" i="8" s="1"/>
  <c r="P765" i="8"/>
  <c r="O765" i="8"/>
  <c r="K765" i="8"/>
  <c r="L765" i="8" s="1"/>
  <c r="M765" i="8" s="1"/>
  <c r="P773" i="8"/>
  <c r="O773" i="8"/>
  <c r="K773" i="8"/>
  <c r="L773" i="8" s="1"/>
  <c r="M773" i="8" s="1"/>
  <c r="P781" i="8"/>
  <c r="O781" i="8"/>
  <c r="K781" i="8"/>
  <c r="L781" i="8" s="1"/>
  <c r="M781" i="8" s="1"/>
  <c r="P789" i="8"/>
  <c r="O789" i="8"/>
  <c r="K789" i="8"/>
  <c r="L789" i="8" s="1"/>
  <c r="M789" i="8" s="1"/>
  <c r="P797" i="8"/>
  <c r="O797" i="8"/>
  <c r="K797" i="8"/>
  <c r="L797" i="8" s="1"/>
  <c r="M797" i="8" s="1"/>
  <c r="P805" i="8"/>
  <c r="O805" i="8"/>
  <c r="K805" i="8"/>
  <c r="L805" i="8" s="1"/>
  <c r="M805" i="8" s="1"/>
  <c r="P813" i="8"/>
  <c r="O813" i="8"/>
  <c r="K813" i="8"/>
  <c r="L813" i="8" s="1"/>
  <c r="M813" i="8" s="1"/>
  <c r="P821" i="8"/>
  <c r="O821" i="8"/>
  <c r="K821" i="8"/>
  <c r="L821" i="8" s="1"/>
  <c r="M821" i="8" s="1"/>
  <c r="P829" i="8"/>
  <c r="O829" i="8"/>
  <c r="K829" i="8"/>
  <c r="L829" i="8" s="1"/>
  <c r="M829" i="8" s="1"/>
  <c r="P837" i="8"/>
  <c r="O837" i="8"/>
  <c r="K837" i="8"/>
  <c r="L837" i="8" s="1"/>
  <c r="M837" i="8" s="1"/>
  <c r="P845" i="8"/>
  <c r="O845" i="8"/>
  <c r="K845" i="8"/>
  <c r="L845" i="8" s="1"/>
  <c r="M845" i="8" s="1"/>
  <c r="P853" i="8"/>
  <c r="O853" i="8"/>
  <c r="K853" i="8"/>
  <c r="L853" i="8" s="1"/>
  <c r="M853" i="8" s="1"/>
  <c r="P861" i="8"/>
  <c r="O861" i="8"/>
  <c r="K861" i="8"/>
  <c r="L861" i="8" s="1"/>
  <c r="M861" i="8" s="1"/>
  <c r="P869" i="8"/>
  <c r="O869" i="8"/>
  <c r="K869" i="8"/>
  <c r="L869" i="8" s="1"/>
  <c r="M869" i="8" s="1"/>
  <c r="P877" i="8"/>
  <c r="O877" i="8"/>
  <c r="K877" i="8"/>
  <c r="L877" i="8" s="1"/>
  <c r="M877" i="8" s="1"/>
  <c r="P885" i="8"/>
  <c r="O885" i="8"/>
  <c r="K885" i="8"/>
  <c r="L885" i="8" s="1"/>
  <c r="M885" i="8" s="1"/>
  <c r="P893" i="8"/>
  <c r="O893" i="8"/>
  <c r="K893" i="8"/>
  <c r="L893" i="8" s="1"/>
  <c r="M893" i="8" s="1"/>
  <c r="P901" i="8"/>
  <c r="O901" i="8"/>
  <c r="K901" i="8"/>
  <c r="L901" i="8" s="1"/>
  <c r="M901" i="8" s="1"/>
  <c r="P909" i="8"/>
  <c r="O909" i="8"/>
  <c r="K909" i="8"/>
  <c r="L909" i="8" s="1"/>
  <c r="M909" i="8" s="1"/>
  <c r="P917" i="8"/>
  <c r="O917" i="8"/>
  <c r="K917" i="8"/>
  <c r="L917" i="8" s="1"/>
  <c r="M917" i="8" s="1"/>
  <c r="P925" i="8"/>
  <c r="O925" i="8"/>
  <c r="K925" i="8"/>
  <c r="L925" i="8" s="1"/>
  <c r="M925" i="8" s="1"/>
  <c r="P933" i="8"/>
  <c r="O933" i="8"/>
  <c r="K933" i="8"/>
  <c r="L933" i="8" s="1"/>
  <c r="M933" i="8" s="1"/>
  <c r="P941" i="8"/>
  <c r="O941" i="8"/>
  <c r="K941" i="8"/>
  <c r="L941" i="8" s="1"/>
  <c r="M941" i="8" s="1"/>
  <c r="P949" i="8"/>
  <c r="O949" i="8"/>
  <c r="K949" i="8"/>
  <c r="L949" i="8" s="1"/>
  <c r="M949" i="8" s="1"/>
  <c r="P957" i="8"/>
  <c r="O957" i="8"/>
  <c r="K957" i="8"/>
  <c r="L957" i="8" s="1"/>
  <c r="M957" i="8" s="1"/>
  <c r="P965" i="8"/>
  <c r="O965" i="8"/>
  <c r="K965" i="8"/>
  <c r="L965" i="8" s="1"/>
  <c r="M965" i="8" s="1"/>
  <c r="P973" i="8"/>
  <c r="O973" i="8"/>
  <c r="K973" i="8"/>
  <c r="L973" i="8" s="1"/>
  <c r="M973" i="8" s="1"/>
  <c r="P981" i="8"/>
  <c r="O981" i="8"/>
  <c r="K981" i="8"/>
  <c r="L981" i="8" s="1"/>
  <c r="M981" i="8" s="1"/>
  <c r="P989" i="8"/>
  <c r="O989" i="8"/>
  <c r="K989" i="8"/>
  <c r="L989" i="8" s="1"/>
  <c r="M989" i="8" s="1"/>
  <c r="P997" i="8"/>
  <c r="O997" i="8"/>
  <c r="K997" i="8"/>
  <c r="L997" i="8" s="1"/>
  <c r="M997" i="8" s="1"/>
  <c r="P1005" i="8"/>
  <c r="O1005" i="8"/>
  <c r="K1005" i="8"/>
  <c r="L1005" i="8" s="1"/>
  <c r="M1005" i="8" s="1"/>
  <c r="P1013" i="8"/>
  <c r="O1013" i="8"/>
  <c r="K1013" i="8"/>
  <c r="L1013" i="8" s="1"/>
  <c r="M1013" i="8" s="1"/>
  <c r="P1021" i="8"/>
  <c r="O1021" i="8"/>
  <c r="K1021" i="8"/>
  <c r="L1021" i="8" s="1"/>
  <c r="M1021" i="8" s="1"/>
  <c r="P1029" i="8"/>
  <c r="O1029" i="8"/>
  <c r="K1029" i="8"/>
  <c r="L1029" i="8" s="1"/>
  <c r="M1029" i="8" s="1"/>
  <c r="P1037" i="8"/>
  <c r="O1037" i="8"/>
  <c r="K1037" i="8"/>
  <c r="L1037" i="8" s="1"/>
  <c r="M1037" i="8" s="1"/>
  <c r="P1045" i="8"/>
  <c r="O1045" i="8"/>
  <c r="K1045" i="8"/>
  <c r="L1045" i="8" s="1"/>
  <c r="M1045" i="8" s="1"/>
  <c r="P1053" i="8"/>
  <c r="O1053" i="8"/>
  <c r="K1053" i="8"/>
  <c r="L1053" i="8" s="1"/>
  <c r="M1053" i="8" s="1"/>
  <c r="P1061" i="8"/>
  <c r="O1061" i="8"/>
  <c r="K1061" i="8"/>
  <c r="L1061" i="8" s="1"/>
  <c r="M1061" i="8" s="1"/>
  <c r="P1069" i="8"/>
  <c r="O1069" i="8"/>
  <c r="K1069" i="8"/>
  <c r="L1069" i="8" s="1"/>
  <c r="M1069" i="8" s="1"/>
  <c r="P1077" i="8"/>
  <c r="O1077" i="8"/>
  <c r="K1077" i="8"/>
  <c r="L1077" i="8" s="1"/>
  <c r="M1077" i="8" s="1"/>
  <c r="P1085" i="8"/>
  <c r="O1085" i="8"/>
  <c r="K1085" i="8"/>
  <c r="L1085" i="8" s="1"/>
  <c r="M1085" i="8" s="1"/>
  <c r="P1093" i="8"/>
  <c r="O1093" i="8"/>
  <c r="K1093" i="8"/>
  <c r="L1093" i="8" s="1"/>
  <c r="M1093" i="8" s="1"/>
  <c r="P1101" i="8"/>
  <c r="O1101" i="8"/>
  <c r="K1101" i="8"/>
  <c r="L1101" i="8" s="1"/>
  <c r="M1101" i="8" s="1"/>
  <c r="P1117" i="8"/>
  <c r="O1117" i="8"/>
  <c r="K1117" i="8"/>
  <c r="L1117" i="8" s="1"/>
  <c r="M1117" i="8" s="1"/>
  <c r="P1133" i="8"/>
  <c r="O1133" i="8"/>
  <c r="K1133" i="8"/>
  <c r="L1133" i="8" s="1"/>
  <c r="M1133" i="8" s="1"/>
  <c r="P1149" i="8"/>
  <c r="O1149" i="8"/>
  <c r="K1149" i="8"/>
  <c r="L1149" i="8" s="1"/>
  <c r="M1149" i="8" s="1"/>
  <c r="P1166" i="8"/>
  <c r="O1166" i="8"/>
  <c r="K1166" i="8"/>
  <c r="L1166" i="8" s="1"/>
  <c r="M1166" i="8" s="1"/>
  <c r="P1182" i="8"/>
  <c r="O1182" i="8"/>
  <c r="K1182" i="8"/>
  <c r="L1182" i="8" s="1"/>
  <c r="M1182" i="8" s="1"/>
  <c r="P1198" i="8"/>
  <c r="O1198" i="8"/>
  <c r="K1198" i="8"/>
  <c r="L1198" i="8" s="1"/>
  <c r="M1198" i="8" s="1"/>
  <c r="P1214" i="8"/>
  <c r="O1214" i="8"/>
  <c r="K1214" i="8"/>
  <c r="L1214" i="8" s="1"/>
  <c r="M1214" i="8" s="1"/>
  <c r="P1230" i="8"/>
  <c r="O1230" i="8"/>
  <c r="K1230" i="8"/>
  <c r="L1230" i="8" s="1"/>
  <c r="M1230" i="8" s="1"/>
  <c r="P1246" i="8"/>
  <c r="O1246" i="8"/>
  <c r="K1246" i="8"/>
  <c r="L1246" i="8" s="1"/>
  <c r="M1246" i="8" s="1"/>
  <c r="P1262" i="8"/>
  <c r="O1262" i="8"/>
  <c r="K1262" i="8"/>
  <c r="L1262" i="8" s="1"/>
  <c r="M1262" i="8" s="1"/>
  <c r="P1278" i="8"/>
  <c r="O1278" i="8"/>
  <c r="K1278" i="8"/>
  <c r="L1278" i="8" s="1"/>
  <c r="M1278" i="8" s="1"/>
  <c r="P1294" i="8"/>
  <c r="O1294" i="8"/>
  <c r="K1294" i="8"/>
  <c r="L1294" i="8" s="1"/>
  <c r="M1294" i="8" s="1"/>
  <c r="P1310" i="8"/>
  <c r="O1310" i="8"/>
  <c r="K1310" i="8"/>
  <c r="L1310" i="8" s="1"/>
  <c r="M1310" i="8" s="1"/>
  <c r="P1326" i="8"/>
  <c r="O1326" i="8"/>
  <c r="K1326" i="8"/>
  <c r="L1326" i="8" s="1"/>
  <c r="M1326" i="8" s="1"/>
  <c r="P1342" i="8"/>
  <c r="O1342" i="8"/>
  <c r="K1342" i="8"/>
  <c r="L1342" i="8" s="1"/>
  <c r="M1342" i="8" s="1"/>
  <c r="P1358" i="8"/>
  <c r="O1358" i="8"/>
  <c r="K1358" i="8"/>
  <c r="L1358" i="8" s="1"/>
  <c r="M1358" i="8" s="1"/>
  <c r="P1374" i="8"/>
  <c r="O1374" i="8"/>
  <c r="K1374" i="8"/>
  <c r="L1374" i="8" s="1"/>
  <c r="M1374" i="8" s="1"/>
  <c r="P1390" i="8"/>
  <c r="O1390" i="8"/>
  <c r="K1390" i="8"/>
  <c r="L1390" i="8" s="1"/>
  <c r="M1390" i="8" s="1"/>
  <c r="P1406" i="8"/>
  <c r="O1406" i="8"/>
  <c r="K1406" i="8"/>
  <c r="L1406" i="8" s="1"/>
  <c r="M1406" i="8" s="1"/>
  <c r="P1422" i="8"/>
  <c r="O1422" i="8"/>
  <c r="K1422" i="8"/>
  <c r="L1422" i="8" s="1"/>
  <c r="M1422" i="8" s="1"/>
  <c r="P1438" i="8"/>
  <c r="O1438" i="8"/>
  <c r="K1438" i="8"/>
  <c r="L1438" i="8" s="1"/>
  <c r="M1438" i="8" s="1"/>
  <c r="P1454" i="8"/>
  <c r="O1454" i="8"/>
  <c r="K1454" i="8"/>
  <c r="L1454" i="8" s="1"/>
  <c r="M1454" i="8" s="1"/>
  <c r="P1470" i="8"/>
  <c r="O1470" i="8"/>
  <c r="K1470" i="8"/>
  <c r="L1470" i="8" s="1"/>
  <c r="M1470" i="8" s="1"/>
  <c r="P1179" i="8"/>
  <c r="O1179" i="8"/>
  <c r="K1179" i="8"/>
  <c r="L1179" i="8" s="1"/>
  <c r="M1179" i="8" s="1"/>
  <c r="P1195" i="8"/>
  <c r="O1195" i="8"/>
  <c r="K1195" i="8"/>
  <c r="L1195" i="8" s="1"/>
  <c r="M1195" i="8" s="1"/>
  <c r="P1211" i="8"/>
  <c r="O1211" i="8"/>
  <c r="K1211" i="8"/>
  <c r="L1211" i="8" s="1"/>
  <c r="M1211" i="8" s="1"/>
  <c r="P1227" i="8"/>
  <c r="O1227" i="8"/>
  <c r="K1227" i="8"/>
  <c r="L1227" i="8" s="1"/>
  <c r="M1227" i="8" s="1"/>
  <c r="P1243" i="8"/>
  <c r="O1243" i="8"/>
  <c r="K1243" i="8"/>
  <c r="L1243" i="8" s="1"/>
  <c r="M1243" i="8" s="1"/>
  <c r="P1259" i="8"/>
  <c r="O1259" i="8"/>
  <c r="K1259" i="8"/>
  <c r="L1259" i="8" s="1"/>
  <c r="M1259" i="8" s="1"/>
  <c r="P1275" i="8"/>
  <c r="O1275" i="8"/>
  <c r="K1275" i="8"/>
  <c r="L1275" i="8" s="1"/>
  <c r="M1275" i="8" s="1"/>
  <c r="P1291" i="8"/>
  <c r="O1291" i="8"/>
  <c r="K1291" i="8"/>
  <c r="L1291" i="8" s="1"/>
  <c r="M1291" i="8" s="1"/>
  <c r="P1307" i="8"/>
  <c r="O1307" i="8"/>
  <c r="K1307" i="8"/>
  <c r="L1307" i="8" s="1"/>
  <c r="M1307" i="8" s="1"/>
  <c r="P1323" i="8"/>
  <c r="O1323" i="8"/>
  <c r="K1323" i="8"/>
  <c r="L1323" i="8" s="1"/>
  <c r="M1323" i="8" s="1"/>
  <c r="P1339" i="8"/>
  <c r="O1339" i="8"/>
  <c r="K1339" i="8"/>
  <c r="L1339" i="8" s="1"/>
  <c r="M1339" i="8" s="1"/>
  <c r="P1355" i="8"/>
  <c r="O1355" i="8"/>
  <c r="K1355" i="8"/>
  <c r="L1355" i="8" s="1"/>
  <c r="M1355" i="8" s="1"/>
  <c r="P1371" i="8"/>
  <c r="O1371" i="8"/>
  <c r="K1371" i="8"/>
  <c r="L1371" i="8" s="1"/>
  <c r="M1371" i="8" s="1"/>
  <c r="P1387" i="8"/>
  <c r="O1387" i="8"/>
  <c r="K1387" i="8"/>
  <c r="L1387" i="8" s="1"/>
  <c r="M1387" i="8" s="1"/>
  <c r="P1403" i="8"/>
  <c r="O1403" i="8"/>
  <c r="K1403" i="8"/>
  <c r="L1403" i="8" s="1"/>
  <c r="M1403" i="8" s="1"/>
  <c r="P1419" i="8"/>
  <c r="O1419" i="8"/>
  <c r="K1419" i="8"/>
  <c r="L1419" i="8" s="1"/>
  <c r="M1419" i="8" s="1"/>
  <c r="P1435" i="8"/>
  <c r="O1435" i="8"/>
  <c r="K1435" i="8"/>
  <c r="L1435" i="8" s="1"/>
  <c r="M1435" i="8" s="1"/>
  <c r="P1451" i="8"/>
  <c r="O1451" i="8"/>
  <c r="K1451" i="8"/>
  <c r="L1451" i="8" s="1"/>
  <c r="M1451" i="8" s="1"/>
  <c r="P1467" i="8"/>
  <c r="O1467" i="8"/>
  <c r="K1467" i="8"/>
  <c r="L1467" i="8" s="1"/>
  <c r="M1467" i="8" s="1"/>
  <c r="O1172" i="8"/>
  <c r="K1172" i="8"/>
  <c r="L1172" i="8" s="1"/>
  <c r="M1172" i="8" s="1"/>
  <c r="P1172" i="8"/>
  <c r="O1188" i="8"/>
  <c r="K1188" i="8"/>
  <c r="L1188" i="8" s="1"/>
  <c r="M1188" i="8" s="1"/>
  <c r="P1188" i="8"/>
  <c r="O1204" i="8"/>
  <c r="K1204" i="8"/>
  <c r="L1204" i="8" s="1"/>
  <c r="M1204" i="8" s="1"/>
  <c r="P1204" i="8"/>
  <c r="O1220" i="8"/>
  <c r="K1220" i="8"/>
  <c r="L1220" i="8" s="1"/>
  <c r="M1220" i="8" s="1"/>
  <c r="P1220" i="8"/>
  <c r="O1236" i="8"/>
  <c r="K1236" i="8"/>
  <c r="L1236" i="8" s="1"/>
  <c r="M1236" i="8" s="1"/>
  <c r="P1236" i="8"/>
  <c r="O1252" i="8"/>
  <c r="K1252" i="8"/>
  <c r="L1252" i="8" s="1"/>
  <c r="M1252" i="8" s="1"/>
  <c r="P1252" i="8"/>
  <c r="O1268" i="8"/>
  <c r="K1268" i="8"/>
  <c r="L1268" i="8" s="1"/>
  <c r="M1268" i="8" s="1"/>
  <c r="P1268" i="8"/>
  <c r="O1284" i="8"/>
  <c r="K1284" i="8"/>
  <c r="L1284" i="8" s="1"/>
  <c r="M1284" i="8" s="1"/>
  <c r="P1284" i="8"/>
  <c r="O1300" i="8"/>
  <c r="K1300" i="8"/>
  <c r="L1300" i="8" s="1"/>
  <c r="M1300" i="8" s="1"/>
  <c r="P1300" i="8"/>
  <c r="O1316" i="8"/>
  <c r="K1316" i="8"/>
  <c r="L1316" i="8" s="1"/>
  <c r="M1316" i="8" s="1"/>
  <c r="P1316" i="8"/>
  <c r="O1332" i="8"/>
  <c r="K1332" i="8"/>
  <c r="L1332" i="8" s="1"/>
  <c r="M1332" i="8" s="1"/>
  <c r="P1332" i="8"/>
  <c r="O1348" i="8"/>
  <c r="K1348" i="8"/>
  <c r="L1348" i="8" s="1"/>
  <c r="M1348" i="8" s="1"/>
  <c r="P1348" i="8"/>
  <c r="O1364" i="8"/>
  <c r="K1364" i="8"/>
  <c r="L1364" i="8" s="1"/>
  <c r="M1364" i="8" s="1"/>
  <c r="P1364" i="8"/>
  <c r="O1380" i="8"/>
  <c r="K1380" i="8"/>
  <c r="L1380" i="8" s="1"/>
  <c r="M1380" i="8" s="1"/>
  <c r="P1380" i="8"/>
  <c r="O1396" i="8"/>
  <c r="K1396" i="8"/>
  <c r="L1396" i="8" s="1"/>
  <c r="M1396" i="8" s="1"/>
  <c r="P1396" i="8"/>
  <c r="O1412" i="8"/>
  <c r="K1412" i="8"/>
  <c r="L1412" i="8" s="1"/>
  <c r="M1412" i="8" s="1"/>
  <c r="P1412" i="8"/>
  <c r="O1428" i="8"/>
  <c r="K1428" i="8"/>
  <c r="L1428" i="8" s="1"/>
  <c r="M1428" i="8" s="1"/>
  <c r="P1428" i="8"/>
  <c r="O1444" i="8"/>
  <c r="K1444" i="8"/>
  <c r="L1444" i="8" s="1"/>
  <c r="M1444" i="8" s="1"/>
  <c r="P1444" i="8"/>
  <c r="O1460" i="8"/>
  <c r="K1460" i="8"/>
  <c r="L1460" i="8" s="1"/>
  <c r="M1460" i="8" s="1"/>
  <c r="P1460" i="8"/>
  <c r="P1169" i="8"/>
  <c r="O1169" i="8"/>
  <c r="K1169" i="8"/>
  <c r="L1169" i="8" s="1"/>
  <c r="M1169" i="8" s="1"/>
  <c r="P1185" i="8"/>
  <c r="O1185" i="8"/>
  <c r="K1185" i="8"/>
  <c r="L1185" i="8" s="1"/>
  <c r="M1185" i="8" s="1"/>
  <c r="P1201" i="8"/>
  <c r="O1201" i="8"/>
  <c r="K1201" i="8"/>
  <c r="L1201" i="8" s="1"/>
  <c r="M1201" i="8" s="1"/>
  <c r="P1217" i="8"/>
  <c r="O1217" i="8"/>
  <c r="K1217" i="8"/>
  <c r="L1217" i="8" s="1"/>
  <c r="M1217" i="8" s="1"/>
  <c r="P1233" i="8"/>
  <c r="O1233" i="8"/>
  <c r="K1233" i="8"/>
  <c r="L1233" i="8" s="1"/>
  <c r="M1233" i="8" s="1"/>
  <c r="P1249" i="8"/>
  <c r="O1249" i="8"/>
  <c r="K1249" i="8"/>
  <c r="L1249" i="8" s="1"/>
  <c r="M1249" i="8" s="1"/>
  <c r="P1265" i="8"/>
  <c r="O1265" i="8"/>
  <c r="K1265" i="8"/>
  <c r="L1265" i="8" s="1"/>
  <c r="M1265" i="8" s="1"/>
  <c r="P1281" i="8"/>
  <c r="O1281" i="8"/>
  <c r="K1281" i="8"/>
  <c r="L1281" i="8" s="1"/>
  <c r="M1281" i="8" s="1"/>
  <c r="P1297" i="8"/>
  <c r="O1297" i="8"/>
  <c r="K1297" i="8"/>
  <c r="L1297" i="8" s="1"/>
  <c r="M1297" i="8" s="1"/>
  <c r="P1313" i="8"/>
  <c r="O1313" i="8"/>
  <c r="K1313" i="8"/>
  <c r="L1313" i="8" s="1"/>
  <c r="M1313" i="8" s="1"/>
  <c r="P1329" i="8"/>
  <c r="O1329" i="8"/>
  <c r="K1329" i="8"/>
  <c r="L1329" i="8" s="1"/>
  <c r="M1329" i="8" s="1"/>
  <c r="P1345" i="8"/>
  <c r="O1345" i="8"/>
  <c r="K1345" i="8"/>
  <c r="L1345" i="8" s="1"/>
  <c r="M1345" i="8" s="1"/>
  <c r="P1361" i="8"/>
  <c r="O1361" i="8"/>
  <c r="K1361" i="8"/>
  <c r="L1361" i="8" s="1"/>
  <c r="M1361" i="8" s="1"/>
  <c r="P1377" i="8"/>
  <c r="O1377" i="8"/>
  <c r="K1377" i="8"/>
  <c r="L1377" i="8" s="1"/>
  <c r="M1377" i="8" s="1"/>
  <c r="P1393" i="8"/>
  <c r="O1393" i="8"/>
  <c r="K1393" i="8"/>
  <c r="L1393" i="8" s="1"/>
  <c r="M1393" i="8" s="1"/>
  <c r="P1409" i="8"/>
  <c r="O1409" i="8"/>
  <c r="K1409" i="8"/>
  <c r="L1409" i="8" s="1"/>
  <c r="M1409" i="8" s="1"/>
  <c r="P1425" i="8"/>
  <c r="O1425" i="8"/>
  <c r="K1425" i="8"/>
  <c r="L1425" i="8" s="1"/>
  <c r="M1425" i="8" s="1"/>
  <c r="P1441" i="8"/>
  <c r="O1441" i="8"/>
  <c r="K1441" i="8"/>
  <c r="L1441" i="8" s="1"/>
  <c r="M1441" i="8" s="1"/>
  <c r="P1457" i="8"/>
  <c r="O1457" i="8"/>
  <c r="K1457" i="8"/>
  <c r="L1457" i="8" s="1"/>
  <c r="M1457" i="8" s="1"/>
  <c r="M53" i="9"/>
  <c r="M16" i="9"/>
  <c r="EP26" i="1"/>
  <c r="BO26" i="1"/>
  <c r="EL26" i="1" s="1"/>
  <c r="EP235" i="1"/>
  <c r="BO235" i="1"/>
  <c r="EL235" i="1" s="1"/>
  <c r="DP90" i="1"/>
  <c r="ER90" i="1" s="1"/>
  <c r="DJ90" i="1"/>
  <c r="DH90" i="1"/>
  <c r="DP140" i="1"/>
  <c r="ER140" i="1" s="1"/>
  <c r="DJ140" i="1"/>
  <c r="DH140" i="1"/>
  <c r="ES179" i="1"/>
  <c r="DS179" i="1"/>
  <c r="EN179" i="1" s="1"/>
  <c r="ES282" i="1"/>
  <c r="DS282" i="1"/>
  <c r="EN282" i="1" s="1"/>
  <c r="M733" i="9"/>
  <c r="M36" i="9"/>
  <c r="DJ227" i="1"/>
  <c r="DH227" i="1"/>
  <c r="DP227" i="1"/>
  <c r="ER227" i="1" s="1"/>
  <c r="ES157" i="1"/>
  <c r="DS157" i="1"/>
  <c r="EN157" i="1" s="1"/>
  <c r="ES66" i="1"/>
  <c r="DS66" i="1"/>
  <c r="EN66" i="1" s="1"/>
  <c r="W8" i="9"/>
  <c r="O8" i="9"/>
  <c r="K8" i="9"/>
  <c r="L8" i="9" s="1"/>
  <c r="M8" i="9" s="1"/>
  <c r="Z8" i="9"/>
  <c r="P8" i="9"/>
  <c r="P24" i="9"/>
  <c r="O24" i="9"/>
  <c r="K24" i="9"/>
  <c r="L24" i="9" s="1"/>
  <c r="Z24" i="9"/>
  <c r="Z40" i="9"/>
  <c r="P40" i="9"/>
  <c r="O40" i="9"/>
  <c r="K40" i="9"/>
  <c r="L40" i="9" s="1"/>
  <c r="K56" i="9"/>
  <c r="L56" i="9" s="1"/>
  <c r="Z56" i="9"/>
  <c r="P56" i="9"/>
  <c r="O56" i="9"/>
  <c r="O72" i="9"/>
  <c r="K72" i="9"/>
  <c r="L72" i="9" s="1"/>
  <c r="Z72" i="9"/>
  <c r="P72" i="9"/>
  <c r="P82" i="9"/>
  <c r="O82" i="9"/>
  <c r="K82" i="9"/>
  <c r="L82" i="9" s="1"/>
  <c r="Z82" i="9"/>
  <c r="P98" i="9"/>
  <c r="O98" i="9"/>
  <c r="K98" i="9"/>
  <c r="L98" i="9" s="1"/>
  <c r="Z98" i="9"/>
  <c r="P114" i="9"/>
  <c r="O114" i="9"/>
  <c r="K114" i="9"/>
  <c r="L114" i="9" s="1"/>
  <c r="Z114" i="9"/>
  <c r="P130" i="9"/>
  <c r="O130" i="9"/>
  <c r="K130" i="9"/>
  <c r="L130" i="9" s="1"/>
  <c r="Z130" i="9"/>
  <c r="P146" i="9"/>
  <c r="O146" i="9"/>
  <c r="K146" i="9"/>
  <c r="L146" i="9" s="1"/>
  <c r="Z146" i="9"/>
  <c r="P162" i="9"/>
  <c r="O162" i="9"/>
  <c r="K162" i="9"/>
  <c r="L162" i="9" s="1"/>
  <c r="Z162" i="9"/>
  <c r="P178" i="9"/>
  <c r="O178" i="9"/>
  <c r="K178" i="9"/>
  <c r="L178" i="9" s="1"/>
  <c r="Z178" i="9"/>
  <c r="P194" i="9"/>
  <c r="O194" i="9"/>
  <c r="K194" i="9"/>
  <c r="L194" i="9" s="1"/>
  <c r="Z194" i="9"/>
  <c r="P210" i="9"/>
  <c r="O210" i="9"/>
  <c r="K210" i="9"/>
  <c r="L210" i="9" s="1"/>
  <c r="Z210" i="9"/>
  <c r="P226" i="9"/>
  <c r="O226" i="9"/>
  <c r="K226" i="9"/>
  <c r="L226" i="9" s="1"/>
  <c r="Z226" i="9"/>
  <c r="P242" i="9"/>
  <c r="O242" i="9"/>
  <c r="K242" i="9"/>
  <c r="L242" i="9" s="1"/>
  <c r="Z242" i="9"/>
  <c r="P258" i="9"/>
  <c r="O258" i="9"/>
  <c r="K258" i="9"/>
  <c r="L258" i="9" s="1"/>
  <c r="Z258" i="9"/>
  <c r="P274" i="9"/>
  <c r="O274" i="9"/>
  <c r="K274" i="9"/>
  <c r="L274" i="9" s="1"/>
  <c r="Z274" i="9"/>
  <c r="P290" i="9"/>
  <c r="O290" i="9"/>
  <c r="K290" i="9"/>
  <c r="L290" i="9" s="1"/>
  <c r="Z290" i="9"/>
  <c r="P306" i="9"/>
  <c r="O306" i="9"/>
  <c r="K306" i="9"/>
  <c r="L306" i="9" s="1"/>
  <c r="Z306" i="9"/>
  <c r="P322" i="9"/>
  <c r="O322" i="9"/>
  <c r="K322" i="9"/>
  <c r="L322" i="9" s="1"/>
  <c r="Z322" i="9"/>
  <c r="P79" i="9"/>
  <c r="O79" i="9"/>
  <c r="K79" i="9"/>
  <c r="L79" i="9" s="1"/>
  <c r="Z79" i="9"/>
  <c r="P95" i="9"/>
  <c r="O95" i="9"/>
  <c r="K95" i="9"/>
  <c r="L95" i="9" s="1"/>
  <c r="Z95" i="9"/>
  <c r="P111" i="9"/>
  <c r="O111" i="9"/>
  <c r="K111" i="9"/>
  <c r="L111" i="9" s="1"/>
  <c r="Z111" i="9"/>
  <c r="P127" i="9"/>
  <c r="O127" i="9"/>
  <c r="K127" i="9"/>
  <c r="L127" i="9" s="1"/>
  <c r="Z127" i="9"/>
  <c r="P143" i="9"/>
  <c r="O143" i="9"/>
  <c r="K143" i="9"/>
  <c r="L143" i="9" s="1"/>
  <c r="Z143" i="9"/>
  <c r="P159" i="9"/>
  <c r="O159" i="9"/>
  <c r="K159" i="9"/>
  <c r="L159" i="9" s="1"/>
  <c r="Z159" i="9"/>
  <c r="P175" i="9"/>
  <c r="O175" i="9"/>
  <c r="K175" i="9"/>
  <c r="L175" i="9" s="1"/>
  <c r="Z175" i="9"/>
  <c r="P191" i="9"/>
  <c r="O191" i="9"/>
  <c r="K191" i="9"/>
  <c r="L191" i="9" s="1"/>
  <c r="Z191" i="9"/>
  <c r="P207" i="9"/>
  <c r="O207" i="9"/>
  <c r="K207" i="9"/>
  <c r="L207" i="9" s="1"/>
  <c r="Z207" i="9"/>
  <c r="P223" i="9"/>
  <c r="O223" i="9"/>
  <c r="K223" i="9"/>
  <c r="L223" i="9" s="1"/>
  <c r="Z223" i="9"/>
  <c r="P239" i="9"/>
  <c r="O239" i="9"/>
  <c r="K239" i="9"/>
  <c r="L239" i="9" s="1"/>
  <c r="Z239" i="9"/>
  <c r="P255" i="9"/>
  <c r="O255" i="9"/>
  <c r="K255" i="9"/>
  <c r="L255" i="9" s="1"/>
  <c r="Z255" i="9"/>
  <c r="P271" i="9"/>
  <c r="O271" i="9"/>
  <c r="K271" i="9"/>
  <c r="L271" i="9" s="1"/>
  <c r="Z271" i="9"/>
  <c r="P287" i="9"/>
  <c r="O287" i="9"/>
  <c r="K287" i="9"/>
  <c r="L287" i="9" s="1"/>
  <c r="Z287" i="9"/>
  <c r="P303" i="9"/>
  <c r="O303" i="9"/>
  <c r="K303" i="9"/>
  <c r="L303" i="9" s="1"/>
  <c r="Z303" i="9"/>
  <c r="P319" i="9"/>
  <c r="O319" i="9"/>
  <c r="K319" i="9"/>
  <c r="L319" i="9" s="1"/>
  <c r="Z319" i="9"/>
  <c r="O338" i="9"/>
  <c r="K338" i="9"/>
  <c r="L338" i="9" s="1"/>
  <c r="P338" i="9"/>
  <c r="Z338" i="9"/>
  <c r="O360" i="9"/>
  <c r="K360" i="9"/>
  <c r="L360" i="9" s="1"/>
  <c r="Z360" i="9"/>
  <c r="P360" i="9"/>
  <c r="O561" i="9"/>
  <c r="K561" i="9"/>
  <c r="L561" i="9" s="1"/>
  <c r="Z561" i="9"/>
  <c r="P561" i="9"/>
  <c r="K913" i="9"/>
  <c r="L913" i="9" s="1"/>
  <c r="M913" i="9" s="1"/>
  <c r="P913" i="9"/>
  <c r="O913" i="9"/>
  <c r="P921" i="9"/>
  <c r="O921" i="9"/>
  <c r="K921" i="9"/>
  <c r="L921" i="9" s="1"/>
  <c r="M921" i="9" s="1"/>
  <c r="O929" i="9"/>
  <c r="K929" i="9"/>
  <c r="L929" i="9" s="1"/>
  <c r="M929" i="9" s="1"/>
  <c r="P929" i="9"/>
  <c r="O937" i="9"/>
  <c r="K937" i="9"/>
  <c r="L937" i="9" s="1"/>
  <c r="M937" i="9" s="1"/>
  <c r="P937" i="9"/>
  <c r="K945" i="9"/>
  <c r="L945" i="9" s="1"/>
  <c r="M945" i="9" s="1"/>
  <c r="P945" i="9"/>
  <c r="O945" i="9"/>
  <c r="P953" i="9"/>
  <c r="O953" i="9"/>
  <c r="K953" i="9"/>
  <c r="L953" i="9" s="1"/>
  <c r="M953" i="9" s="1"/>
  <c r="O961" i="9"/>
  <c r="K961" i="9"/>
  <c r="L961" i="9" s="1"/>
  <c r="M961" i="9" s="1"/>
  <c r="P961" i="9"/>
  <c r="O969" i="9"/>
  <c r="K969" i="9"/>
  <c r="L969" i="9" s="1"/>
  <c r="M969" i="9" s="1"/>
  <c r="P969" i="9"/>
  <c r="K977" i="9"/>
  <c r="L977" i="9" s="1"/>
  <c r="M977" i="9" s="1"/>
  <c r="P977" i="9"/>
  <c r="O977" i="9"/>
  <c r="P985" i="9"/>
  <c r="O985" i="9"/>
  <c r="K985" i="9"/>
  <c r="L985" i="9" s="1"/>
  <c r="M985" i="9" s="1"/>
  <c r="O993" i="9"/>
  <c r="K993" i="9"/>
  <c r="L993" i="9" s="1"/>
  <c r="M993" i="9" s="1"/>
  <c r="P993" i="9"/>
  <c r="O1001" i="9"/>
  <c r="K1001" i="9"/>
  <c r="L1001" i="9" s="1"/>
  <c r="M1001" i="9" s="1"/>
  <c r="P1001" i="9"/>
  <c r="K1009" i="9"/>
  <c r="L1009" i="9" s="1"/>
  <c r="M1009" i="9" s="1"/>
  <c r="P1009" i="9"/>
  <c r="O1009" i="9"/>
  <c r="P1017" i="9"/>
  <c r="O1017" i="9"/>
  <c r="K1017" i="9"/>
  <c r="L1017" i="9" s="1"/>
  <c r="M1017" i="9" s="1"/>
  <c r="O1025" i="9"/>
  <c r="K1025" i="9"/>
  <c r="L1025" i="9" s="1"/>
  <c r="M1025" i="9" s="1"/>
  <c r="P1025" i="9"/>
  <c r="O1033" i="9"/>
  <c r="K1033" i="9"/>
  <c r="L1033" i="9" s="1"/>
  <c r="M1033" i="9" s="1"/>
  <c r="P1033" i="9"/>
  <c r="K1041" i="9"/>
  <c r="L1041" i="9" s="1"/>
  <c r="M1041" i="9" s="1"/>
  <c r="P1041" i="9"/>
  <c r="O1041" i="9"/>
  <c r="P1049" i="9"/>
  <c r="O1049" i="9"/>
  <c r="K1049" i="9"/>
  <c r="L1049" i="9" s="1"/>
  <c r="M1049" i="9" s="1"/>
  <c r="O1057" i="9"/>
  <c r="K1057" i="9"/>
  <c r="L1057" i="9" s="1"/>
  <c r="M1057" i="9" s="1"/>
  <c r="P1057" i="9"/>
  <c r="O1065" i="9"/>
  <c r="K1065" i="9"/>
  <c r="L1065" i="9" s="1"/>
  <c r="M1065" i="9" s="1"/>
  <c r="P1065" i="9"/>
  <c r="K1073" i="9"/>
  <c r="L1073" i="9" s="1"/>
  <c r="M1073" i="9" s="1"/>
  <c r="P1073" i="9"/>
  <c r="O1073" i="9"/>
  <c r="P1081" i="9"/>
  <c r="O1081" i="9"/>
  <c r="K1081" i="9"/>
  <c r="L1081" i="9" s="1"/>
  <c r="M1081" i="9" s="1"/>
  <c r="P1288" i="9"/>
  <c r="O1288" i="9"/>
  <c r="K1288" i="9"/>
  <c r="L1288" i="9" s="1"/>
  <c r="M1288" i="9" s="1"/>
  <c r="O1304" i="9"/>
  <c r="K1304" i="9"/>
  <c r="L1304" i="9" s="1"/>
  <c r="M1304" i="9" s="1"/>
  <c r="P1304" i="9"/>
  <c r="O1320" i="9"/>
  <c r="K1320" i="9"/>
  <c r="L1320" i="9" s="1"/>
  <c r="M1320" i="9" s="1"/>
  <c r="P1320" i="9"/>
  <c r="K1336" i="9"/>
  <c r="L1336" i="9" s="1"/>
  <c r="M1336" i="9" s="1"/>
  <c r="P1336" i="9"/>
  <c r="O1336" i="9"/>
  <c r="O1368" i="9"/>
  <c r="K1368" i="9"/>
  <c r="L1368" i="9" s="1"/>
  <c r="M1368" i="9" s="1"/>
  <c r="P1368" i="9"/>
  <c r="P1289" i="9"/>
  <c r="O1289" i="9"/>
  <c r="K1289" i="9"/>
  <c r="L1289" i="9" s="1"/>
  <c r="M1289" i="9" s="1"/>
  <c r="O1305" i="9"/>
  <c r="K1305" i="9"/>
  <c r="L1305" i="9" s="1"/>
  <c r="M1305" i="9" s="1"/>
  <c r="P1305" i="9"/>
  <c r="P1353" i="9"/>
  <c r="O1353" i="9"/>
  <c r="K1353" i="9"/>
  <c r="L1353" i="9" s="1"/>
  <c r="M1353" i="9" s="1"/>
  <c r="O1369" i="9"/>
  <c r="K1369" i="9"/>
  <c r="L1369" i="9" s="1"/>
  <c r="M1369" i="9" s="1"/>
  <c r="P1369" i="9"/>
  <c r="O1413" i="9"/>
  <c r="K1413" i="9"/>
  <c r="L1413" i="9" s="1"/>
  <c r="M1413" i="9" s="1"/>
  <c r="P1413" i="9"/>
  <c r="K1429" i="9"/>
  <c r="L1429" i="9" s="1"/>
  <c r="M1429" i="9" s="1"/>
  <c r="P1429" i="9"/>
  <c r="O1429" i="9"/>
  <c r="P1382" i="9"/>
  <c r="O1382" i="9"/>
  <c r="K1382" i="9"/>
  <c r="L1382" i="9" s="1"/>
  <c r="M1382" i="9" s="1"/>
  <c r="O1398" i="9"/>
  <c r="K1398" i="9"/>
  <c r="L1398" i="9" s="1"/>
  <c r="M1398" i="9" s="1"/>
  <c r="P1398" i="9"/>
  <c r="P1446" i="9"/>
  <c r="O1446" i="9"/>
  <c r="K1446" i="9"/>
  <c r="L1446" i="9" s="1"/>
  <c r="M1446" i="9" s="1"/>
  <c r="O1462" i="9"/>
  <c r="K1462" i="9"/>
  <c r="L1462" i="9" s="1"/>
  <c r="M1462" i="9" s="1"/>
  <c r="P1462" i="9"/>
  <c r="M37" i="8"/>
  <c r="M85" i="8"/>
  <c r="M101" i="8"/>
  <c r="M149" i="8"/>
  <c r="M197" i="8"/>
  <c r="EP227" i="1"/>
  <c r="BO227" i="1"/>
  <c r="EL227" i="1" s="1"/>
  <c r="ES186" i="1"/>
  <c r="DS186" i="1"/>
  <c r="EN186" i="1" s="1"/>
  <c r="O62" i="8"/>
  <c r="K62" i="8"/>
  <c r="L62" i="8" s="1"/>
  <c r="Z62" i="8"/>
  <c r="P62" i="8"/>
  <c r="O110" i="8"/>
  <c r="K110" i="8"/>
  <c r="L110" i="8" s="1"/>
  <c r="Z110" i="8"/>
  <c r="P110" i="8"/>
  <c r="O158" i="8"/>
  <c r="K158" i="8"/>
  <c r="L158" i="8" s="1"/>
  <c r="Z158" i="8"/>
  <c r="P158" i="8"/>
  <c r="O206" i="8"/>
  <c r="K206" i="8"/>
  <c r="L206" i="8" s="1"/>
  <c r="Z206" i="8"/>
  <c r="P206" i="8"/>
  <c r="K27" i="8"/>
  <c r="L27" i="8" s="1"/>
  <c r="Z27" i="8"/>
  <c r="O27" i="8"/>
  <c r="P27" i="8"/>
  <c r="K75" i="8"/>
  <c r="L75" i="8" s="1"/>
  <c r="Z75" i="8"/>
  <c r="O75" i="8"/>
  <c r="P75" i="8"/>
  <c r="K107" i="8"/>
  <c r="L107" i="8" s="1"/>
  <c r="Z107" i="8"/>
  <c r="O107" i="8"/>
  <c r="P107" i="8"/>
  <c r="K155" i="8"/>
  <c r="L155" i="8" s="1"/>
  <c r="Z155" i="8"/>
  <c r="O155" i="8"/>
  <c r="P155" i="8"/>
  <c r="K219" i="8"/>
  <c r="L219" i="8" s="1"/>
  <c r="Z219" i="8"/>
  <c r="O219" i="8"/>
  <c r="P219" i="8"/>
  <c r="P279" i="8"/>
  <c r="O279" i="8"/>
  <c r="K279" i="8"/>
  <c r="L279" i="8" s="1"/>
  <c r="Z279" i="8"/>
  <c r="K311" i="8"/>
  <c r="L311" i="8" s="1"/>
  <c r="Z311" i="8"/>
  <c r="P311" i="8"/>
  <c r="O311" i="8"/>
  <c r="Z359" i="8"/>
  <c r="P359" i="8"/>
  <c r="O359" i="8"/>
  <c r="K359" i="8"/>
  <c r="L359" i="8" s="1"/>
  <c r="Z382" i="8"/>
  <c r="P382" i="8"/>
  <c r="O382" i="8"/>
  <c r="K382" i="8"/>
  <c r="L382" i="8" s="1"/>
  <c r="P394" i="8"/>
  <c r="O394" i="8"/>
  <c r="K394" i="8"/>
  <c r="L394" i="8" s="1"/>
  <c r="Z394" i="8"/>
  <c r="P410" i="8"/>
  <c r="O410" i="8"/>
  <c r="K410" i="8"/>
  <c r="L410" i="8" s="1"/>
  <c r="Z410" i="8"/>
  <c r="Z414" i="8"/>
  <c r="P414" i="8"/>
  <c r="O414" i="8"/>
  <c r="K414" i="8"/>
  <c r="L414" i="8" s="1"/>
  <c r="P426" i="8"/>
  <c r="O426" i="8"/>
  <c r="K426" i="8"/>
  <c r="L426" i="8" s="1"/>
  <c r="Z426" i="8"/>
  <c r="O438" i="8"/>
  <c r="K438" i="8"/>
  <c r="L438" i="8" s="1"/>
  <c r="Z438" i="8"/>
  <c r="P438" i="8"/>
  <c r="K450" i="8"/>
  <c r="L450" i="8" s="1"/>
  <c r="Z450" i="8"/>
  <c r="P450" i="8"/>
  <c r="O450" i="8"/>
  <c r="Z462" i="8"/>
  <c r="P462" i="8"/>
  <c r="O462" i="8"/>
  <c r="K462" i="8"/>
  <c r="L462" i="8" s="1"/>
  <c r="P474" i="8"/>
  <c r="O474" i="8"/>
  <c r="K474" i="8"/>
  <c r="L474" i="8" s="1"/>
  <c r="Z474" i="8"/>
  <c r="O486" i="8"/>
  <c r="K486" i="8"/>
  <c r="L486" i="8" s="1"/>
  <c r="Z486" i="8"/>
  <c r="P486" i="8"/>
  <c r="Z494" i="8"/>
  <c r="P494" i="8"/>
  <c r="O494" i="8"/>
  <c r="K494" i="8"/>
  <c r="L494" i="8" s="1"/>
  <c r="P506" i="8"/>
  <c r="O506" i="8"/>
  <c r="K506" i="8"/>
  <c r="L506" i="8" s="1"/>
  <c r="Z506" i="8"/>
  <c r="O518" i="8"/>
  <c r="K518" i="8"/>
  <c r="L518" i="8" s="1"/>
  <c r="Z518" i="8"/>
  <c r="P518" i="8"/>
  <c r="Z526" i="8"/>
  <c r="P526" i="8"/>
  <c r="O526" i="8"/>
  <c r="K526" i="8"/>
  <c r="L526" i="8" s="1"/>
  <c r="P538" i="8"/>
  <c r="O538" i="8"/>
  <c r="K538" i="8"/>
  <c r="L538" i="8" s="1"/>
  <c r="Z538" i="8"/>
  <c r="O550" i="8"/>
  <c r="K550" i="8"/>
  <c r="L550" i="8" s="1"/>
  <c r="Z550" i="8"/>
  <c r="P550" i="8"/>
  <c r="K562" i="8"/>
  <c r="L562" i="8" s="1"/>
  <c r="Z562" i="8"/>
  <c r="P562" i="8"/>
  <c r="O562" i="8"/>
  <c r="Z574" i="8"/>
  <c r="P574" i="8"/>
  <c r="O574" i="8"/>
  <c r="K574" i="8"/>
  <c r="L574" i="8" s="1"/>
  <c r="P586" i="8"/>
  <c r="O586" i="8"/>
  <c r="K586" i="8"/>
  <c r="L586" i="8" s="1"/>
  <c r="Z586" i="8"/>
  <c r="O598" i="8"/>
  <c r="K598" i="8"/>
  <c r="L598" i="8" s="1"/>
  <c r="Z598" i="8"/>
  <c r="P598" i="8"/>
  <c r="K610" i="8"/>
  <c r="L610" i="8" s="1"/>
  <c r="Z610" i="8"/>
  <c r="P610" i="8"/>
  <c r="O610" i="8"/>
  <c r="K626" i="8"/>
  <c r="L626" i="8" s="1"/>
  <c r="Z626" i="8"/>
  <c r="P626" i="8"/>
  <c r="O626" i="8"/>
  <c r="Z638" i="8"/>
  <c r="P638" i="8"/>
  <c r="O638" i="8"/>
  <c r="K638" i="8"/>
  <c r="L638" i="8" s="1"/>
  <c r="P650" i="8"/>
  <c r="O650" i="8"/>
  <c r="K650" i="8"/>
  <c r="L650" i="8" s="1"/>
  <c r="Z650" i="8"/>
  <c r="Z670" i="8"/>
  <c r="P670" i="8"/>
  <c r="O670" i="8"/>
  <c r="K670" i="8"/>
  <c r="L670" i="8" s="1"/>
  <c r="P682" i="8"/>
  <c r="O682" i="8"/>
  <c r="K682" i="8"/>
  <c r="L682" i="8" s="1"/>
  <c r="Z682" i="8"/>
  <c r="Z702" i="8"/>
  <c r="P702" i="8"/>
  <c r="O702" i="8"/>
  <c r="K702" i="8"/>
  <c r="L702" i="8" s="1"/>
  <c r="K240" i="8"/>
  <c r="L240" i="8" s="1"/>
  <c r="Z240" i="8"/>
  <c r="P240" i="8"/>
  <c r="O240" i="8"/>
  <c r="Z288" i="8"/>
  <c r="P288" i="8"/>
  <c r="O288" i="8"/>
  <c r="K288" i="8"/>
  <c r="L288" i="8" s="1"/>
  <c r="P336" i="8"/>
  <c r="O336" i="8"/>
  <c r="K336" i="8"/>
  <c r="L336" i="8" s="1"/>
  <c r="Z336" i="8"/>
  <c r="K752" i="8"/>
  <c r="L752" i="8" s="1"/>
  <c r="M752" i="8" s="1"/>
  <c r="P752" i="8"/>
  <c r="O752" i="8"/>
  <c r="Z297" i="8"/>
  <c r="O297" i="8"/>
  <c r="P297" i="8"/>
  <c r="K297" i="8"/>
  <c r="L297" i="8" s="1"/>
  <c r="Z361" i="8"/>
  <c r="O361" i="8"/>
  <c r="P361" i="8"/>
  <c r="K361" i="8"/>
  <c r="L361" i="8" s="1"/>
  <c r="P310" i="8"/>
  <c r="O310" i="8"/>
  <c r="Z310" i="8"/>
  <c r="K310" i="8"/>
  <c r="L310" i="8" s="1"/>
  <c r="O358" i="8"/>
  <c r="Z358" i="8"/>
  <c r="K358" i="8"/>
  <c r="L358" i="8" s="1"/>
  <c r="P358" i="8"/>
  <c r="K722" i="8"/>
  <c r="L722" i="8" s="1"/>
  <c r="Z722" i="8"/>
  <c r="O722" i="8"/>
  <c r="P722" i="8"/>
  <c r="P1112" i="8"/>
  <c r="O1112" i="8"/>
  <c r="K1112" i="8"/>
  <c r="L1112" i="8" s="1"/>
  <c r="M1112" i="8" s="1"/>
  <c r="P1160" i="8"/>
  <c r="O1160" i="8"/>
  <c r="K1160" i="8"/>
  <c r="L1160" i="8" s="1"/>
  <c r="M1160" i="8" s="1"/>
  <c r="O769" i="8"/>
  <c r="K769" i="8"/>
  <c r="L769" i="8" s="1"/>
  <c r="M769" i="8" s="1"/>
  <c r="P769" i="8"/>
  <c r="O793" i="8"/>
  <c r="K793" i="8"/>
  <c r="L793" i="8" s="1"/>
  <c r="M793" i="8" s="1"/>
  <c r="P793" i="8"/>
  <c r="O817" i="8"/>
  <c r="K817" i="8"/>
  <c r="L817" i="8" s="1"/>
  <c r="M817" i="8" s="1"/>
  <c r="P817" i="8"/>
  <c r="O825" i="8"/>
  <c r="K825" i="8"/>
  <c r="L825" i="8" s="1"/>
  <c r="M825" i="8" s="1"/>
  <c r="P825" i="8"/>
  <c r="O849" i="8"/>
  <c r="K849" i="8"/>
  <c r="L849" i="8" s="1"/>
  <c r="M849" i="8" s="1"/>
  <c r="P849" i="8"/>
  <c r="O865" i="8"/>
  <c r="K865" i="8"/>
  <c r="L865" i="8" s="1"/>
  <c r="M865" i="8" s="1"/>
  <c r="P865" i="8"/>
  <c r="O881" i="8"/>
  <c r="K881" i="8"/>
  <c r="L881" i="8" s="1"/>
  <c r="M881" i="8" s="1"/>
  <c r="P881" i="8"/>
  <c r="O905" i="8"/>
  <c r="K905" i="8"/>
  <c r="L905" i="8" s="1"/>
  <c r="M905" i="8" s="1"/>
  <c r="P905" i="8"/>
  <c r="O929" i="8"/>
  <c r="K929" i="8"/>
  <c r="L929" i="8" s="1"/>
  <c r="M929" i="8" s="1"/>
  <c r="P929" i="8"/>
  <c r="O953" i="8"/>
  <c r="K953" i="8"/>
  <c r="L953" i="8" s="1"/>
  <c r="M953" i="8" s="1"/>
  <c r="P953" i="8"/>
  <c r="O977" i="8"/>
  <c r="K977" i="8"/>
  <c r="L977" i="8" s="1"/>
  <c r="M977" i="8" s="1"/>
  <c r="P977" i="8"/>
  <c r="O1001" i="8"/>
  <c r="K1001" i="8"/>
  <c r="L1001" i="8" s="1"/>
  <c r="M1001" i="8" s="1"/>
  <c r="P1001" i="8"/>
  <c r="O1025" i="8"/>
  <c r="K1025" i="8"/>
  <c r="L1025" i="8" s="1"/>
  <c r="M1025" i="8" s="1"/>
  <c r="P1025" i="8"/>
  <c r="O1049" i="8"/>
  <c r="K1049" i="8"/>
  <c r="L1049" i="8" s="1"/>
  <c r="M1049" i="8" s="1"/>
  <c r="P1049" i="8"/>
  <c r="O1073" i="8"/>
  <c r="K1073" i="8"/>
  <c r="L1073" i="8" s="1"/>
  <c r="M1073" i="8" s="1"/>
  <c r="P1073" i="8"/>
  <c r="O1097" i="8"/>
  <c r="K1097" i="8"/>
  <c r="L1097" i="8" s="1"/>
  <c r="M1097" i="8" s="1"/>
  <c r="P1097" i="8"/>
  <c r="O1141" i="8"/>
  <c r="K1141" i="8"/>
  <c r="L1141" i="8" s="1"/>
  <c r="M1141" i="8" s="1"/>
  <c r="P1141" i="8"/>
  <c r="K1190" i="8"/>
  <c r="L1190" i="8" s="1"/>
  <c r="M1190" i="8" s="1"/>
  <c r="P1190" i="8"/>
  <c r="O1190" i="8"/>
  <c r="K1222" i="8"/>
  <c r="L1222" i="8" s="1"/>
  <c r="M1222" i="8" s="1"/>
  <c r="P1222" i="8"/>
  <c r="O1222" i="8"/>
  <c r="K1270" i="8"/>
  <c r="L1270" i="8" s="1"/>
  <c r="M1270" i="8" s="1"/>
  <c r="P1270" i="8"/>
  <c r="O1270" i="8"/>
  <c r="K1318" i="8"/>
  <c r="L1318" i="8" s="1"/>
  <c r="M1318" i="8" s="1"/>
  <c r="P1318" i="8"/>
  <c r="O1318" i="8"/>
  <c r="K1350" i="8"/>
  <c r="L1350" i="8" s="1"/>
  <c r="M1350" i="8" s="1"/>
  <c r="P1350" i="8"/>
  <c r="O1350" i="8"/>
  <c r="K1398" i="8"/>
  <c r="L1398" i="8" s="1"/>
  <c r="M1398" i="8" s="1"/>
  <c r="P1398" i="8"/>
  <c r="O1398" i="8"/>
  <c r="K1446" i="8"/>
  <c r="L1446" i="8" s="1"/>
  <c r="M1446" i="8" s="1"/>
  <c r="P1446" i="8"/>
  <c r="O1446" i="8"/>
  <c r="K1187" i="8"/>
  <c r="L1187" i="8" s="1"/>
  <c r="M1187" i="8" s="1"/>
  <c r="P1187" i="8"/>
  <c r="O1187" i="8"/>
  <c r="K1235" i="8"/>
  <c r="L1235" i="8" s="1"/>
  <c r="M1235" i="8" s="1"/>
  <c r="P1235" i="8"/>
  <c r="O1235" i="8"/>
  <c r="K1283" i="8"/>
  <c r="L1283" i="8" s="1"/>
  <c r="M1283" i="8" s="1"/>
  <c r="P1283" i="8"/>
  <c r="O1283" i="8"/>
  <c r="K1315" i="8"/>
  <c r="L1315" i="8" s="1"/>
  <c r="M1315" i="8" s="1"/>
  <c r="P1315" i="8"/>
  <c r="O1315" i="8"/>
  <c r="K1363" i="8"/>
  <c r="L1363" i="8" s="1"/>
  <c r="M1363" i="8" s="1"/>
  <c r="P1363" i="8"/>
  <c r="O1363" i="8"/>
  <c r="K1411" i="8"/>
  <c r="L1411" i="8" s="1"/>
  <c r="M1411" i="8" s="1"/>
  <c r="P1411" i="8"/>
  <c r="O1411" i="8"/>
  <c r="P1164" i="8"/>
  <c r="O1164" i="8"/>
  <c r="K1164" i="8"/>
  <c r="L1164" i="8" s="1"/>
  <c r="M1164" i="8" s="1"/>
  <c r="P1212" i="8"/>
  <c r="O1212" i="8"/>
  <c r="K1212" i="8"/>
  <c r="L1212" i="8" s="1"/>
  <c r="M1212" i="8" s="1"/>
  <c r="P1260" i="8"/>
  <c r="O1260" i="8"/>
  <c r="K1260" i="8"/>
  <c r="L1260" i="8" s="1"/>
  <c r="M1260" i="8" s="1"/>
  <c r="P1340" i="8"/>
  <c r="O1340" i="8"/>
  <c r="K1340" i="8"/>
  <c r="L1340" i="8" s="1"/>
  <c r="M1340" i="8" s="1"/>
  <c r="P1404" i="8"/>
  <c r="O1404" i="8"/>
  <c r="K1404" i="8"/>
  <c r="L1404" i="8" s="1"/>
  <c r="M1404" i="8" s="1"/>
  <c r="P1452" i="8"/>
  <c r="O1452" i="8"/>
  <c r="K1452" i="8"/>
  <c r="L1452" i="8" s="1"/>
  <c r="M1452" i="8" s="1"/>
  <c r="O1193" i="8"/>
  <c r="K1193" i="8"/>
  <c r="L1193" i="8" s="1"/>
  <c r="M1193" i="8" s="1"/>
  <c r="P1193" i="8"/>
  <c r="O1241" i="8"/>
  <c r="K1241" i="8"/>
  <c r="L1241" i="8" s="1"/>
  <c r="M1241" i="8" s="1"/>
  <c r="P1241" i="8"/>
  <c r="O1289" i="8"/>
  <c r="K1289" i="8"/>
  <c r="L1289" i="8" s="1"/>
  <c r="M1289" i="8" s="1"/>
  <c r="P1289" i="8"/>
  <c r="O1337" i="8"/>
  <c r="K1337" i="8"/>
  <c r="L1337" i="8" s="1"/>
  <c r="M1337" i="8" s="1"/>
  <c r="P1337" i="8"/>
  <c r="O1385" i="8"/>
  <c r="K1385" i="8"/>
  <c r="L1385" i="8" s="1"/>
  <c r="M1385" i="8" s="1"/>
  <c r="P1385" i="8"/>
  <c r="O1433" i="8"/>
  <c r="K1433" i="8"/>
  <c r="L1433" i="8" s="1"/>
  <c r="M1433" i="8" s="1"/>
  <c r="P1433" i="8"/>
  <c r="O1465" i="8"/>
  <c r="K1465" i="8"/>
  <c r="L1465" i="8" s="1"/>
  <c r="M1465" i="8" s="1"/>
  <c r="P1465" i="8"/>
  <c r="ES281" i="1"/>
  <c r="DS281" i="1"/>
  <c r="EN281" i="1" s="1"/>
  <c r="ES22" i="1"/>
  <c r="DS22" i="1"/>
  <c r="EN22" i="1" s="1"/>
  <c r="K759" i="9"/>
  <c r="L759" i="9" s="1"/>
  <c r="M759" i="9" s="1"/>
  <c r="P759" i="9"/>
  <c r="O759" i="9"/>
  <c r="O783" i="9"/>
  <c r="K783" i="9"/>
  <c r="L783" i="9" s="1"/>
  <c r="M783" i="9" s="1"/>
  <c r="P783" i="9"/>
  <c r="P806" i="9"/>
  <c r="O806" i="9"/>
  <c r="K806" i="9"/>
  <c r="L806" i="9" s="1"/>
  <c r="M806" i="9" s="1"/>
  <c r="P830" i="9"/>
  <c r="O830" i="9"/>
  <c r="K830" i="9"/>
  <c r="L830" i="9" s="1"/>
  <c r="M830" i="9" s="1"/>
  <c r="K854" i="9"/>
  <c r="L854" i="9" s="1"/>
  <c r="M854" i="9" s="1"/>
  <c r="P854" i="9"/>
  <c r="O854" i="9"/>
  <c r="O878" i="9"/>
  <c r="K878" i="9"/>
  <c r="L878" i="9" s="1"/>
  <c r="M878" i="9" s="1"/>
  <c r="P878" i="9"/>
  <c r="O910" i="9"/>
  <c r="K910" i="9"/>
  <c r="L910" i="9" s="1"/>
  <c r="M910" i="9" s="1"/>
  <c r="P910" i="9"/>
  <c r="O934" i="9"/>
  <c r="K934" i="9"/>
  <c r="L934" i="9" s="1"/>
  <c r="M934" i="9" s="1"/>
  <c r="P934" i="9"/>
  <c r="P950" i="9"/>
  <c r="O950" i="9"/>
  <c r="K950" i="9"/>
  <c r="L950" i="9" s="1"/>
  <c r="M950" i="9" s="1"/>
  <c r="K974" i="9"/>
  <c r="L974" i="9" s="1"/>
  <c r="M974" i="9" s="1"/>
  <c r="P974" i="9"/>
  <c r="O974" i="9"/>
  <c r="O998" i="9"/>
  <c r="K998" i="9"/>
  <c r="L998" i="9" s="1"/>
  <c r="M998" i="9" s="1"/>
  <c r="P998" i="9"/>
  <c r="P1014" i="9"/>
  <c r="O1014" i="9"/>
  <c r="K1014" i="9"/>
  <c r="L1014" i="9" s="1"/>
  <c r="M1014" i="9" s="1"/>
  <c r="K1038" i="9"/>
  <c r="L1038" i="9" s="1"/>
  <c r="M1038" i="9" s="1"/>
  <c r="P1038" i="9"/>
  <c r="O1038" i="9"/>
  <c r="P1054" i="9"/>
  <c r="O1054" i="9"/>
  <c r="K1054" i="9"/>
  <c r="L1054" i="9" s="1"/>
  <c r="M1054" i="9" s="1"/>
  <c r="K1070" i="9"/>
  <c r="L1070" i="9" s="1"/>
  <c r="M1070" i="9" s="1"/>
  <c r="P1070" i="9"/>
  <c r="O1070" i="9"/>
  <c r="BF6" i="1"/>
  <c r="BD6" i="1"/>
  <c r="BL6" i="1"/>
  <c r="EO6" i="1" s="1"/>
  <c r="EP229" i="1"/>
  <c r="BO229" i="1"/>
  <c r="EL229" i="1" s="1"/>
  <c r="DH133" i="1"/>
  <c r="DP133" i="1"/>
  <c r="ER133" i="1" s="1"/>
  <c r="DP143" i="1"/>
  <c r="ER143" i="1" s="1"/>
  <c r="DH143" i="1"/>
  <c r="ES150" i="1"/>
  <c r="DS150" i="1"/>
  <c r="EN150" i="1" s="1"/>
  <c r="AA337" i="9"/>
  <c r="AB337" i="9" s="1"/>
  <c r="AA337" i="8"/>
  <c r="AB337" i="8" s="1"/>
  <c r="AA273" i="9"/>
  <c r="AB273" i="9" s="1"/>
  <c r="AA273" i="8"/>
  <c r="AB273" i="8" s="1"/>
  <c r="M31" i="9"/>
  <c r="M60" i="9"/>
  <c r="DP265" i="1"/>
  <c r="ER265" i="1" s="1"/>
  <c r="DH265" i="1"/>
  <c r="DJ265" i="1"/>
  <c r="DP250" i="1"/>
  <c r="ER250" i="1" s="1"/>
  <c r="DH250" i="1"/>
  <c r="P10" i="8"/>
  <c r="O10" i="8"/>
  <c r="K10" i="8"/>
  <c r="L10" i="8" s="1"/>
  <c r="Z10" i="8"/>
  <c r="P26" i="8"/>
  <c r="O26" i="8"/>
  <c r="K26" i="8"/>
  <c r="L26" i="8" s="1"/>
  <c r="Z26" i="8"/>
  <c r="P42" i="8"/>
  <c r="O42" i="8"/>
  <c r="K42" i="8"/>
  <c r="L42" i="8" s="1"/>
  <c r="Z42" i="8"/>
  <c r="P58" i="8"/>
  <c r="O58" i="8"/>
  <c r="K58" i="8"/>
  <c r="L58" i="8" s="1"/>
  <c r="Z58" i="8"/>
  <c r="P74" i="8"/>
  <c r="O74" i="8"/>
  <c r="K74" i="8"/>
  <c r="L74" i="8" s="1"/>
  <c r="Z74" i="8"/>
  <c r="P90" i="8"/>
  <c r="O90" i="8"/>
  <c r="K90" i="8"/>
  <c r="L90" i="8" s="1"/>
  <c r="Z90" i="8"/>
  <c r="P106" i="8"/>
  <c r="O106" i="8"/>
  <c r="K106" i="8"/>
  <c r="L106" i="8" s="1"/>
  <c r="Z106" i="8"/>
  <c r="P122" i="8"/>
  <c r="O122" i="8"/>
  <c r="K122" i="8"/>
  <c r="L122" i="8" s="1"/>
  <c r="Z122" i="8"/>
  <c r="P138" i="8"/>
  <c r="O138" i="8"/>
  <c r="K138" i="8"/>
  <c r="L138" i="8" s="1"/>
  <c r="Z138" i="8"/>
  <c r="P154" i="8"/>
  <c r="O154" i="8"/>
  <c r="K154" i="8"/>
  <c r="L154" i="8" s="1"/>
  <c r="Z154" i="8"/>
  <c r="P170" i="8"/>
  <c r="O170" i="8"/>
  <c r="K170" i="8"/>
  <c r="L170" i="8" s="1"/>
  <c r="Z170" i="8"/>
  <c r="P186" i="8"/>
  <c r="O186" i="8"/>
  <c r="K186" i="8"/>
  <c r="L186" i="8" s="1"/>
  <c r="Z186" i="8"/>
  <c r="P202" i="8"/>
  <c r="O202" i="8"/>
  <c r="K202" i="8"/>
  <c r="L202" i="8" s="1"/>
  <c r="Z202" i="8"/>
  <c r="P218" i="8"/>
  <c r="O218" i="8"/>
  <c r="K218" i="8"/>
  <c r="L218" i="8" s="1"/>
  <c r="Z218" i="8"/>
  <c r="P234" i="8"/>
  <c r="O234" i="8"/>
  <c r="K234" i="8"/>
  <c r="L234" i="8" s="1"/>
  <c r="Z234" i="8"/>
  <c r="O23" i="8"/>
  <c r="P23" i="8"/>
  <c r="K23" i="8"/>
  <c r="L23" i="8" s="1"/>
  <c r="Z23" i="8"/>
  <c r="O39" i="8"/>
  <c r="P39" i="8"/>
  <c r="K39" i="8"/>
  <c r="L39" i="8" s="1"/>
  <c r="Z39" i="8"/>
  <c r="O55" i="8"/>
  <c r="P55" i="8"/>
  <c r="K55" i="8"/>
  <c r="L55" i="8" s="1"/>
  <c r="Z55" i="8"/>
  <c r="O71" i="8"/>
  <c r="P71" i="8"/>
  <c r="K71" i="8"/>
  <c r="L71" i="8" s="1"/>
  <c r="Z71" i="8"/>
  <c r="O87" i="8"/>
  <c r="P87" i="8"/>
  <c r="K87" i="8"/>
  <c r="L87" i="8" s="1"/>
  <c r="Z87" i="8"/>
  <c r="O103" i="8"/>
  <c r="P103" i="8"/>
  <c r="K103" i="8"/>
  <c r="L103" i="8" s="1"/>
  <c r="Z103" i="8"/>
  <c r="O119" i="8"/>
  <c r="P119" i="8"/>
  <c r="K119" i="8"/>
  <c r="L119" i="8" s="1"/>
  <c r="Z119" i="8"/>
  <c r="O135" i="8"/>
  <c r="P135" i="8"/>
  <c r="K135" i="8"/>
  <c r="L135" i="8" s="1"/>
  <c r="Z135" i="8"/>
  <c r="O151" i="8"/>
  <c r="P151" i="8"/>
  <c r="K151" i="8"/>
  <c r="L151" i="8" s="1"/>
  <c r="Z151" i="8"/>
  <c r="O167" i="8"/>
  <c r="P167" i="8"/>
  <c r="K167" i="8"/>
  <c r="L167" i="8" s="1"/>
  <c r="Z167" i="8"/>
  <c r="O183" i="8"/>
  <c r="P183" i="8"/>
  <c r="K183" i="8"/>
  <c r="L183" i="8" s="1"/>
  <c r="Z183" i="8"/>
  <c r="O199" i="8"/>
  <c r="P199" i="8"/>
  <c r="K199" i="8"/>
  <c r="L199" i="8" s="1"/>
  <c r="Z199" i="8"/>
  <c r="O215" i="8"/>
  <c r="P215" i="8"/>
  <c r="K215" i="8"/>
  <c r="L215" i="8" s="1"/>
  <c r="Z215" i="8"/>
  <c r="O231" i="8"/>
  <c r="P231" i="8"/>
  <c r="K231" i="8"/>
  <c r="L231" i="8" s="1"/>
  <c r="Z231" i="8"/>
  <c r="K750" i="8"/>
  <c r="L750" i="8" s="1"/>
  <c r="M750" i="8" s="1"/>
  <c r="P750" i="8"/>
  <c r="O750" i="8"/>
  <c r="K245" i="8"/>
  <c r="L245" i="8" s="1"/>
  <c r="Z245" i="8"/>
  <c r="O245" i="8"/>
  <c r="P245" i="8"/>
  <c r="O261" i="8"/>
  <c r="P261" i="8"/>
  <c r="K261" i="8"/>
  <c r="L261" i="8" s="1"/>
  <c r="Z261" i="8"/>
  <c r="O277" i="8"/>
  <c r="P277" i="8"/>
  <c r="K277" i="8"/>
  <c r="L277" i="8" s="1"/>
  <c r="Z277" i="8"/>
  <c r="Z293" i="8"/>
  <c r="O293" i="8"/>
  <c r="P293" i="8"/>
  <c r="K293" i="8"/>
  <c r="L293" i="8" s="1"/>
  <c r="K309" i="8"/>
  <c r="L309" i="8" s="1"/>
  <c r="Z309" i="8"/>
  <c r="O309" i="8"/>
  <c r="P309" i="8"/>
  <c r="O325" i="8"/>
  <c r="P325" i="8"/>
  <c r="K325" i="8"/>
  <c r="L325" i="8" s="1"/>
  <c r="Z325" i="8"/>
  <c r="O341" i="8"/>
  <c r="P341" i="8"/>
  <c r="K341" i="8"/>
  <c r="L341" i="8" s="1"/>
  <c r="Z341" i="8"/>
  <c r="Z357" i="8"/>
  <c r="O357" i="8"/>
  <c r="P357" i="8"/>
  <c r="K357" i="8"/>
  <c r="L357" i="8" s="1"/>
  <c r="Z242" i="8"/>
  <c r="K242" i="8"/>
  <c r="L242" i="8" s="1"/>
  <c r="P242" i="8"/>
  <c r="O242" i="8"/>
  <c r="O258" i="8"/>
  <c r="Z258" i="8"/>
  <c r="K258" i="8"/>
  <c r="L258" i="8" s="1"/>
  <c r="P258" i="8"/>
  <c r="P274" i="8"/>
  <c r="O274" i="8"/>
  <c r="Z274" i="8"/>
  <c r="K274" i="8"/>
  <c r="L274" i="8" s="1"/>
  <c r="P290" i="8"/>
  <c r="O290" i="8"/>
  <c r="Z290" i="8"/>
  <c r="K290" i="8"/>
  <c r="L290" i="8" s="1"/>
  <c r="Z306" i="8"/>
  <c r="K306" i="8"/>
  <c r="L306" i="8" s="1"/>
  <c r="P306" i="8"/>
  <c r="O306" i="8"/>
  <c r="O322" i="8"/>
  <c r="Z322" i="8"/>
  <c r="K322" i="8"/>
  <c r="L322" i="8" s="1"/>
  <c r="P322" i="8"/>
  <c r="P338" i="8"/>
  <c r="O338" i="8"/>
  <c r="Z338" i="8"/>
  <c r="K338" i="8"/>
  <c r="L338" i="8" s="1"/>
  <c r="P354" i="8"/>
  <c r="O354" i="8"/>
  <c r="Z354" i="8"/>
  <c r="K354" i="8"/>
  <c r="L354" i="8" s="1"/>
  <c r="P1114" i="8"/>
  <c r="O1114" i="8"/>
  <c r="K1114" i="8"/>
  <c r="L1114" i="8" s="1"/>
  <c r="M1114" i="8" s="1"/>
  <c r="P1130" i="8"/>
  <c r="O1130" i="8"/>
  <c r="K1130" i="8"/>
  <c r="L1130" i="8" s="1"/>
  <c r="M1130" i="8" s="1"/>
  <c r="P1146" i="8"/>
  <c r="O1146" i="8"/>
  <c r="K1146" i="8"/>
  <c r="L1146" i="8" s="1"/>
  <c r="M1146" i="8" s="1"/>
  <c r="P1162" i="8"/>
  <c r="O1162" i="8"/>
  <c r="K1162" i="8"/>
  <c r="L1162" i="8" s="1"/>
  <c r="M1162" i="8" s="1"/>
  <c r="K760" i="8"/>
  <c r="L760" i="8" s="1"/>
  <c r="M760" i="8" s="1"/>
  <c r="P760" i="8"/>
  <c r="O760" i="8"/>
  <c r="K768" i="8"/>
  <c r="L768" i="8" s="1"/>
  <c r="M768" i="8" s="1"/>
  <c r="P768" i="8"/>
  <c r="O768" i="8"/>
  <c r="K776" i="8"/>
  <c r="L776" i="8" s="1"/>
  <c r="M776" i="8" s="1"/>
  <c r="P776" i="8"/>
  <c r="O776" i="8"/>
  <c r="K784" i="8"/>
  <c r="L784" i="8" s="1"/>
  <c r="M784" i="8" s="1"/>
  <c r="P784" i="8"/>
  <c r="O784" i="8"/>
  <c r="K792" i="8"/>
  <c r="L792" i="8" s="1"/>
  <c r="M792" i="8" s="1"/>
  <c r="P792" i="8"/>
  <c r="O792" i="8"/>
  <c r="K800" i="8"/>
  <c r="L800" i="8" s="1"/>
  <c r="M800" i="8" s="1"/>
  <c r="P800" i="8"/>
  <c r="O800" i="8"/>
  <c r="K808" i="8"/>
  <c r="L808" i="8" s="1"/>
  <c r="M808" i="8" s="1"/>
  <c r="P808" i="8"/>
  <c r="O808" i="8"/>
  <c r="K816" i="8"/>
  <c r="L816" i="8" s="1"/>
  <c r="M816" i="8" s="1"/>
  <c r="P816" i="8"/>
  <c r="O816" i="8"/>
  <c r="K824" i="8"/>
  <c r="L824" i="8" s="1"/>
  <c r="M824" i="8" s="1"/>
  <c r="P824" i="8"/>
  <c r="O824" i="8"/>
  <c r="K832" i="8"/>
  <c r="L832" i="8" s="1"/>
  <c r="M832" i="8" s="1"/>
  <c r="P832" i="8"/>
  <c r="O832" i="8"/>
  <c r="K840" i="8"/>
  <c r="L840" i="8" s="1"/>
  <c r="M840" i="8" s="1"/>
  <c r="P840" i="8"/>
  <c r="O840" i="8"/>
  <c r="K848" i="8"/>
  <c r="L848" i="8" s="1"/>
  <c r="M848" i="8" s="1"/>
  <c r="P848" i="8"/>
  <c r="O848" i="8"/>
  <c r="K856" i="8"/>
  <c r="L856" i="8" s="1"/>
  <c r="M856" i="8" s="1"/>
  <c r="P856" i="8"/>
  <c r="O856" i="8"/>
  <c r="K864" i="8"/>
  <c r="L864" i="8" s="1"/>
  <c r="M864" i="8" s="1"/>
  <c r="P864" i="8"/>
  <c r="O864" i="8"/>
  <c r="K872" i="8"/>
  <c r="L872" i="8" s="1"/>
  <c r="M872" i="8" s="1"/>
  <c r="P872" i="8"/>
  <c r="O872" i="8"/>
  <c r="K880" i="8"/>
  <c r="L880" i="8" s="1"/>
  <c r="M880" i="8" s="1"/>
  <c r="P880" i="8"/>
  <c r="O880" i="8"/>
  <c r="K888" i="8"/>
  <c r="L888" i="8" s="1"/>
  <c r="M888" i="8" s="1"/>
  <c r="P888" i="8"/>
  <c r="O888" i="8"/>
  <c r="K896" i="8"/>
  <c r="L896" i="8" s="1"/>
  <c r="M896" i="8" s="1"/>
  <c r="P896" i="8"/>
  <c r="O896" i="8"/>
  <c r="K904" i="8"/>
  <c r="L904" i="8" s="1"/>
  <c r="M904" i="8" s="1"/>
  <c r="P904" i="8"/>
  <c r="O904" i="8"/>
  <c r="K912" i="8"/>
  <c r="L912" i="8" s="1"/>
  <c r="M912" i="8" s="1"/>
  <c r="P912" i="8"/>
  <c r="O912" i="8"/>
  <c r="K920" i="8"/>
  <c r="L920" i="8" s="1"/>
  <c r="M920" i="8" s="1"/>
  <c r="P920" i="8"/>
  <c r="O920" i="8"/>
  <c r="K928" i="8"/>
  <c r="L928" i="8" s="1"/>
  <c r="M928" i="8" s="1"/>
  <c r="P928" i="8"/>
  <c r="O928" i="8"/>
  <c r="K936" i="8"/>
  <c r="L936" i="8" s="1"/>
  <c r="M936" i="8" s="1"/>
  <c r="P936" i="8"/>
  <c r="O936" i="8"/>
  <c r="K944" i="8"/>
  <c r="L944" i="8" s="1"/>
  <c r="M944" i="8" s="1"/>
  <c r="P944" i="8"/>
  <c r="O944" i="8"/>
  <c r="K952" i="8"/>
  <c r="L952" i="8" s="1"/>
  <c r="M952" i="8" s="1"/>
  <c r="P952" i="8"/>
  <c r="O952" i="8"/>
  <c r="K960" i="8"/>
  <c r="L960" i="8" s="1"/>
  <c r="M960" i="8" s="1"/>
  <c r="P960" i="8"/>
  <c r="O960" i="8"/>
  <c r="K968" i="8"/>
  <c r="L968" i="8" s="1"/>
  <c r="M968" i="8" s="1"/>
  <c r="P968" i="8"/>
  <c r="O968" i="8"/>
  <c r="K976" i="8"/>
  <c r="L976" i="8" s="1"/>
  <c r="M976" i="8" s="1"/>
  <c r="P976" i="8"/>
  <c r="O976" i="8"/>
  <c r="K984" i="8"/>
  <c r="L984" i="8" s="1"/>
  <c r="M984" i="8" s="1"/>
  <c r="P984" i="8"/>
  <c r="O984" i="8"/>
  <c r="K992" i="8"/>
  <c r="L992" i="8" s="1"/>
  <c r="M992" i="8" s="1"/>
  <c r="P992" i="8"/>
  <c r="O992" i="8"/>
  <c r="K1000" i="8"/>
  <c r="L1000" i="8" s="1"/>
  <c r="M1000" i="8" s="1"/>
  <c r="P1000" i="8"/>
  <c r="O1000" i="8"/>
  <c r="K1008" i="8"/>
  <c r="L1008" i="8" s="1"/>
  <c r="M1008" i="8" s="1"/>
  <c r="P1008" i="8"/>
  <c r="O1008" i="8"/>
  <c r="K1016" i="8"/>
  <c r="L1016" i="8" s="1"/>
  <c r="M1016" i="8" s="1"/>
  <c r="P1016" i="8"/>
  <c r="O1016" i="8"/>
  <c r="K1024" i="8"/>
  <c r="L1024" i="8" s="1"/>
  <c r="M1024" i="8" s="1"/>
  <c r="P1024" i="8"/>
  <c r="O1024" i="8"/>
  <c r="K1032" i="8"/>
  <c r="L1032" i="8" s="1"/>
  <c r="M1032" i="8" s="1"/>
  <c r="P1032" i="8"/>
  <c r="O1032" i="8"/>
  <c r="K1040" i="8"/>
  <c r="L1040" i="8" s="1"/>
  <c r="M1040" i="8" s="1"/>
  <c r="P1040" i="8"/>
  <c r="O1040" i="8"/>
  <c r="K1048" i="8"/>
  <c r="L1048" i="8" s="1"/>
  <c r="M1048" i="8" s="1"/>
  <c r="P1048" i="8"/>
  <c r="O1048" i="8"/>
  <c r="K1056" i="8"/>
  <c r="L1056" i="8" s="1"/>
  <c r="M1056" i="8" s="1"/>
  <c r="P1056" i="8"/>
  <c r="O1056" i="8"/>
  <c r="K1064" i="8"/>
  <c r="L1064" i="8" s="1"/>
  <c r="M1064" i="8" s="1"/>
  <c r="P1064" i="8"/>
  <c r="O1064" i="8"/>
  <c r="K1072" i="8"/>
  <c r="L1072" i="8" s="1"/>
  <c r="M1072" i="8" s="1"/>
  <c r="P1072" i="8"/>
  <c r="O1072" i="8"/>
  <c r="K1080" i="8"/>
  <c r="L1080" i="8" s="1"/>
  <c r="M1080" i="8" s="1"/>
  <c r="P1080" i="8"/>
  <c r="O1080" i="8"/>
  <c r="K1088" i="8"/>
  <c r="L1088" i="8" s="1"/>
  <c r="M1088" i="8" s="1"/>
  <c r="P1088" i="8"/>
  <c r="O1088" i="8"/>
  <c r="K1096" i="8"/>
  <c r="L1096" i="8" s="1"/>
  <c r="M1096" i="8" s="1"/>
  <c r="P1096" i="8"/>
  <c r="O1096" i="8"/>
  <c r="K1104" i="8"/>
  <c r="L1104" i="8" s="1"/>
  <c r="M1104" i="8" s="1"/>
  <c r="P1104" i="8"/>
  <c r="O1104" i="8"/>
  <c r="K1119" i="8"/>
  <c r="L1119" i="8" s="1"/>
  <c r="M1119" i="8" s="1"/>
  <c r="P1119" i="8"/>
  <c r="O1119" i="8"/>
  <c r="K1135" i="8"/>
  <c r="L1135" i="8" s="1"/>
  <c r="M1135" i="8" s="1"/>
  <c r="P1135" i="8"/>
  <c r="O1135" i="8"/>
  <c r="K1151" i="8"/>
  <c r="L1151" i="8" s="1"/>
  <c r="M1151" i="8" s="1"/>
  <c r="P1151" i="8"/>
  <c r="O1151" i="8"/>
  <c r="Z713" i="8"/>
  <c r="O713" i="8"/>
  <c r="P713" i="8"/>
  <c r="K713" i="8"/>
  <c r="L713" i="8" s="1"/>
  <c r="K751" i="8"/>
  <c r="L751" i="8" s="1"/>
  <c r="M751" i="8" s="1"/>
  <c r="P751" i="8"/>
  <c r="O751" i="8"/>
  <c r="K1170" i="8"/>
  <c r="L1170" i="8" s="1"/>
  <c r="M1170" i="8" s="1"/>
  <c r="P1170" i="8"/>
  <c r="O1170" i="8"/>
  <c r="K1186" i="8"/>
  <c r="L1186" i="8" s="1"/>
  <c r="M1186" i="8" s="1"/>
  <c r="P1186" i="8"/>
  <c r="O1186" i="8"/>
  <c r="K1202" i="8"/>
  <c r="L1202" i="8" s="1"/>
  <c r="M1202" i="8" s="1"/>
  <c r="P1202" i="8"/>
  <c r="O1202" i="8"/>
  <c r="K1218" i="8"/>
  <c r="L1218" i="8" s="1"/>
  <c r="M1218" i="8" s="1"/>
  <c r="P1218" i="8"/>
  <c r="O1218" i="8"/>
  <c r="K1234" i="8"/>
  <c r="L1234" i="8" s="1"/>
  <c r="M1234" i="8" s="1"/>
  <c r="P1234" i="8"/>
  <c r="O1234" i="8"/>
  <c r="K1250" i="8"/>
  <c r="L1250" i="8" s="1"/>
  <c r="M1250" i="8" s="1"/>
  <c r="P1250" i="8"/>
  <c r="O1250" i="8"/>
  <c r="K1266" i="8"/>
  <c r="L1266" i="8" s="1"/>
  <c r="M1266" i="8" s="1"/>
  <c r="P1266" i="8"/>
  <c r="O1266" i="8"/>
  <c r="K1282" i="8"/>
  <c r="L1282" i="8" s="1"/>
  <c r="M1282" i="8" s="1"/>
  <c r="P1282" i="8"/>
  <c r="O1282" i="8"/>
  <c r="K1298" i="8"/>
  <c r="L1298" i="8" s="1"/>
  <c r="M1298" i="8" s="1"/>
  <c r="P1298" i="8"/>
  <c r="O1298" i="8"/>
  <c r="K1314" i="8"/>
  <c r="L1314" i="8" s="1"/>
  <c r="M1314" i="8" s="1"/>
  <c r="P1314" i="8"/>
  <c r="O1314" i="8"/>
  <c r="K1330" i="8"/>
  <c r="L1330" i="8" s="1"/>
  <c r="M1330" i="8" s="1"/>
  <c r="P1330" i="8"/>
  <c r="O1330" i="8"/>
  <c r="K1346" i="8"/>
  <c r="L1346" i="8" s="1"/>
  <c r="M1346" i="8" s="1"/>
  <c r="P1346" i="8"/>
  <c r="O1346" i="8"/>
  <c r="K1362" i="8"/>
  <c r="L1362" i="8" s="1"/>
  <c r="M1362" i="8" s="1"/>
  <c r="P1362" i="8"/>
  <c r="O1362" i="8"/>
  <c r="K1378" i="8"/>
  <c r="L1378" i="8" s="1"/>
  <c r="M1378" i="8" s="1"/>
  <c r="P1378" i="8"/>
  <c r="O1378" i="8"/>
  <c r="K1394" i="8"/>
  <c r="L1394" i="8" s="1"/>
  <c r="M1394" i="8" s="1"/>
  <c r="P1394" i="8"/>
  <c r="O1394" i="8"/>
  <c r="K1410" i="8"/>
  <c r="L1410" i="8" s="1"/>
  <c r="M1410" i="8" s="1"/>
  <c r="P1410" i="8"/>
  <c r="O1410" i="8"/>
  <c r="K1426" i="8"/>
  <c r="L1426" i="8" s="1"/>
  <c r="M1426" i="8" s="1"/>
  <c r="P1426" i="8"/>
  <c r="O1426" i="8"/>
  <c r="K1442" i="8"/>
  <c r="L1442" i="8" s="1"/>
  <c r="M1442" i="8" s="1"/>
  <c r="P1442" i="8"/>
  <c r="O1442" i="8"/>
  <c r="K1458" i="8"/>
  <c r="L1458" i="8" s="1"/>
  <c r="M1458" i="8" s="1"/>
  <c r="P1458" i="8"/>
  <c r="O1458" i="8"/>
  <c r="K1167" i="8"/>
  <c r="L1167" i="8" s="1"/>
  <c r="M1167" i="8" s="1"/>
  <c r="P1167" i="8"/>
  <c r="O1167" i="8"/>
  <c r="K1183" i="8"/>
  <c r="L1183" i="8" s="1"/>
  <c r="M1183" i="8" s="1"/>
  <c r="P1183" i="8"/>
  <c r="O1183" i="8"/>
  <c r="K1199" i="8"/>
  <c r="L1199" i="8" s="1"/>
  <c r="M1199" i="8" s="1"/>
  <c r="P1199" i="8"/>
  <c r="O1199" i="8"/>
  <c r="K1215" i="8"/>
  <c r="L1215" i="8" s="1"/>
  <c r="M1215" i="8" s="1"/>
  <c r="P1215" i="8"/>
  <c r="O1215" i="8"/>
  <c r="K1231" i="8"/>
  <c r="L1231" i="8" s="1"/>
  <c r="M1231" i="8" s="1"/>
  <c r="P1231" i="8"/>
  <c r="O1231" i="8"/>
  <c r="K1247" i="8"/>
  <c r="L1247" i="8" s="1"/>
  <c r="M1247" i="8" s="1"/>
  <c r="P1247" i="8"/>
  <c r="O1247" i="8"/>
  <c r="K1263" i="8"/>
  <c r="L1263" i="8" s="1"/>
  <c r="M1263" i="8" s="1"/>
  <c r="P1263" i="8"/>
  <c r="O1263" i="8"/>
  <c r="K1279" i="8"/>
  <c r="L1279" i="8" s="1"/>
  <c r="M1279" i="8" s="1"/>
  <c r="P1279" i="8"/>
  <c r="O1279" i="8"/>
  <c r="K1295" i="8"/>
  <c r="L1295" i="8" s="1"/>
  <c r="M1295" i="8" s="1"/>
  <c r="P1295" i="8"/>
  <c r="O1295" i="8"/>
  <c r="K1311" i="8"/>
  <c r="L1311" i="8" s="1"/>
  <c r="M1311" i="8" s="1"/>
  <c r="P1311" i="8"/>
  <c r="O1311" i="8"/>
  <c r="K1327" i="8"/>
  <c r="L1327" i="8" s="1"/>
  <c r="M1327" i="8" s="1"/>
  <c r="P1327" i="8"/>
  <c r="O1327" i="8"/>
  <c r="K1343" i="8"/>
  <c r="L1343" i="8" s="1"/>
  <c r="M1343" i="8" s="1"/>
  <c r="P1343" i="8"/>
  <c r="O1343" i="8"/>
  <c r="K1359" i="8"/>
  <c r="L1359" i="8" s="1"/>
  <c r="M1359" i="8" s="1"/>
  <c r="P1359" i="8"/>
  <c r="O1359" i="8"/>
  <c r="K1375" i="8"/>
  <c r="L1375" i="8" s="1"/>
  <c r="M1375" i="8" s="1"/>
  <c r="P1375" i="8"/>
  <c r="O1375" i="8"/>
  <c r="K1391" i="8"/>
  <c r="L1391" i="8" s="1"/>
  <c r="M1391" i="8" s="1"/>
  <c r="P1391" i="8"/>
  <c r="O1391" i="8"/>
  <c r="K1407" i="8"/>
  <c r="L1407" i="8" s="1"/>
  <c r="M1407" i="8" s="1"/>
  <c r="P1407" i="8"/>
  <c r="O1407" i="8"/>
  <c r="K1423" i="8"/>
  <c r="L1423" i="8" s="1"/>
  <c r="M1423" i="8" s="1"/>
  <c r="P1423" i="8"/>
  <c r="O1423" i="8"/>
  <c r="K1439" i="8"/>
  <c r="L1439" i="8" s="1"/>
  <c r="M1439" i="8" s="1"/>
  <c r="P1439" i="8"/>
  <c r="O1439" i="8"/>
  <c r="K1455" i="8"/>
  <c r="L1455" i="8" s="1"/>
  <c r="M1455" i="8" s="1"/>
  <c r="P1455" i="8"/>
  <c r="O1455" i="8"/>
  <c r="K1471" i="8"/>
  <c r="L1471" i="8" s="1"/>
  <c r="M1471" i="8" s="1"/>
  <c r="P1471" i="8"/>
  <c r="O1471" i="8"/>
  <c r="P1176" i="8"/>
  <c r="O1176" i="8"/>
  <c r="K1176" i="8"/>
  <c r="L1176" i="8" s="1"/>
  <c r="M1176" i="8" s="1"/>
  <c r="P1192" i="8"/>
  <c r="O1192" i="8"/>
  <c r="K1192" i="8"/>
  <c r="L1192" i="8" s="1"/>
  <c r="M1192" i="8" s="1"/>
  <c r="P1208" i="8"/>
  <c r="O1208" i="8"/>
  <c r="K1208" i="8"/>
  <c r="L1208" i="8" s="1"/>
  <c r="M1208" i="8" s="1"/>
  <c r="P1224" i="8"/>
  <c r="O1224" i="8"/>
  <c r="K1224" i="8"/>
  <c r="L1224" i="8" s="1"/>
  <c r="M1224" i="8" s="1"/>
  <c r="P1240" i="8"/>
  <c r="O1240" i="8"/>
  <c r="K1240" i="8"/>
  <c r="L1240" i="8" s="1"/>
  <c r="M1240" i="8" s="1"/>
  <c r="P1256" i="8"/>
  <c r="O1256" i="8"/>
  <c r="K1256" i="8"/>
  <c r="L1256" i="8" s="1"/>
  <c r="M1256" i="8" s="1"/>
  <c r="P1272" i="8"/>
  <c r="O1272" i="8"/>
  <c r="K1272" i="8"/>
  <c r="L1272" i="8" s="1"/>
  <c r="M1272" i="8" s="1"/>
  <c r="P1288" i="8"/>
  <c r="O1288" i="8"/>
  <c r="K1288" i="8"/>
  <c r="L1288" i="8" s="1"/>
  <c r="M1288" i="8" s="1"/>
  <c r="P1304" i="8"/>
  <c r="O1304" i="8"/>
  <c r="K1304" i="8"/>
  <c r="L1304" i="8" s="1"/>
  <c r="M1304" i="8" s="1"/>
  <c r="P1320" i="8"/>
  <c r="O1320" i="8"/>
  <c r="K1320" i="8"/>
  <c r="L1320" i="8" s="1"/>
  <c r="M1320" i="8" s="1"/>
  <c r="P1336" i="8"/>
  <c r="O1336" i="8"/>
  <c r="K1336" i="8"/>
  <c r="L1336" i="8" s="1"/>
  <c r="M1336" i="8" s="1"/>
  <c r="P1352" i="8"/>
  <c r="O1352" i="8"/>
  <c r="K1352" i="8"/>
  <c r="L1352" i="8" s="1"/>
  <c r="M1352" i="8" s="1"/>
  <c r="P1368" i="8"/>
  <c r="O1368" i="8"/>
  <c r="K1368" i="8"/>
  <c r="L1368" i="8" s="1"/>
  <c r="M1368" i="8" s="1"/>
  <c r="P1384" i="8"/>
  <c r="O1384" i="8"/>
  <c r="K1384" i="8"/>
  <c r="L1384" i="8" s="1"/>
  <c r="M1384" i="8" s="1"/>
  <c r="P1400" i="8"/>
  <c r="O1400" i="8"/>
  <c r="K1400" i="8"/>
  <c r="L1400" i="8" s="1"/>
  <c r="M1400" i="8" s="1"/>
  <c r="P1416" i="8"/>
  <c r="O1416" i="8"/>
  <c r="K1416" i="8"/>
  <c r="L1416" i="8" s="1"/>
  <c r="M1416" i="8" s="1"/>
  <c r="P1432" i="8"/>
  <c r="O1432" i="8"/>
  <c r="K1432" i="8"/>
  <c r="L1432" i="8" s="1"/>
  <c r="M1432" i="8" s="1"/>
  <c r="P1448" i="8"/>
  <c r="O1448" i="8"/>
  <c r="K1448" i="8"/>
  <c r="L1448" i="8" s="1"/>
  <c r="M1448" i="8" s="1"/>
  <c r="P1464" i="8"/>
  <c r="O1464" i="8"/>
  <c r="K1464" i="8"/>
  <c r="L1464" i="8" s="1"/>
  <c r="M1464" i="8" s="1"/>
  <c r="O1173" i="8"/>
  <c r="K1173" i="8"/>
  <c r="L1173" i="8" s="1"/>
  <c r="M1173" i="8" s="1"/>
  <c r="P1173" i="8"/>
  <c r="O1189" i="8"/>
  <c r="K1189" i="8"/>
  <c r="L1189" i="8" s="1"/>
  <c r="M1189" i="8" s="1"/>
  <c r="P1189" i="8"/>
  <c r="O1205" i="8"/>
  <c r="K1205" i="8"/>
  <c r="L1205" i="8" s="1"/>
  <c r="M1205" i="8" s="1"/>
  <c r="P1205" i="8"/>
  <c r="O1221" i="8"/>
  <c r="K1221" i="8"/>
  <c r="L1221" i="8" s="1"/>
  <c r="M1221" i="8" s="1"/>
  <c r="P1221" i="8"/>
  <c r="O1237" i="8"/>
  <c r="K1237" i="8"/>
  <c r="L1237" i="8" s="1"/>
  <c r="M1237" i="8" s="1"/>
  <c r="P1237" i="8"/>
  <c r="O1253" i="8"/>
  <c r="K1253" i="8"/>
  <c r="L1253" i="8" s="1"/>
  <c r="M1253" i="8" s="1"/>
  <c r="P1253" i="8"/>
  <c r="O1269" i="8"/>
  <c r="K1269" i="8"/>
  <c r="L1269" i="8" s="1"/>
  <c r="M1269" i="8" s="1"/>
  <c r="P1269" i="8"/>
  <c r="O1285" i="8"/>
  <c r="K1285" i="8"/>
  <c r="L1285" i="8" s="1"/>
  <c r="M1285" i="8" s="1"/>
  <c r="P1285" i="8"/>
  <c r="O1301" i="8"/>
  <c r="K1301" i="8"/>
  <c r="L1301" i="8" s="1"/>
  <c r="M1301" i="8" s="1"/>
  <c r="P1301" i="8"/>
  <c r="O1317" i="8"/>
  <c r="K1317" i="8"/>
  <c r="L1317" i="8" s="1"/>
  <c r="M1317" i="8" s="1"/>
  <c r="P1317" i="8"/>
  <c r="O1333" i="8"/>
  <c r="K1333" i="8"/>
  <c r="L1333" i="8" s="1"/>
  <c r="M1333" i="8" s="1"/>
  <c r="P1333" i="8"/>
  <c r="O1349" i="8"/>
  <c r="K1349" i="8"/>
  <c r="L1349" i="8" s="1"/>
  <c r="M1349" i="8" s="1"/>
  <c r="P1349" i="8"/>
  <c r="O1365" i="8"/>
  <c r="K1365" i="8"/>
  <c r="L1365" i="8" s="1"/>
  <c r="M1365" i="8" s="1"/>
  <c r="P1365" i="8"/>
  <c r="O1381" i="8"/>
  <c r="K1381" i="8"/>
  <c r="L1381" i="8" s="1"/>
  <c r="M1381" i="8" s="1"/>
  <c r="P1381" i="8"/>
  <c r="O1397" i="8"/>
  <c r="K1397" i="8"/>
  <c r="L1397" i="8" s="1"/>
  <c r="M1397" i="8" s="1"/>
  <c r="P1397" i="8"/>
  <c r="O1413" i="8"/>
  <c r="K1413" i="8"/>
  <c r="L1413" i="8" s="1"/>
  <c r="M1413" i="8" s="1"/>
  <c r="P1413" i="8"/>
  <c r="O1429" i="8"/>
  <c r="K1429" i="8"/>
  <c r="L1429" i="8" s="1"/>
  <c r="M1429" i="8" s="1"/>
  <c r="P1429" i="8"/>
  <c r="O1445" i="8"/>
  <c r="K1445" i="8"/>
  <c r="L1445" i="8" s="1"/>
  <c r="M1445" i="8" s="1"/>
  <c r="P1445" i="8"/>
  <c r="O1461" i="8"/>
  <c r="K1461" i="8"/>
  <c r="L1461" i="8" s="1"/>
  <c r="M1461" i="8" s="1"/>
  <c r="P1461" i="8"/>
  <c r="M46" i="9"/>
  <c r="M298" i="9"/>
  <c r="M234" i="9"/>
  <c r="M170" i="9"/>
  <c r="M106" i="9"/>
  <c r="DP110" i="1"/>
  <c r="ER110" i="1" s="1"/>
  <c r="DJ110" i="1"/>
  <c r="DH110" i="1"/>
  <c r="M41" i="9"/>
  <c r="M50" i="9"/>
  <c r="DJ126" i="1"/>
  <c r="DH126" i="1"/>
  <c r="DP126" i="1"/>
  <c r="ER126" i="1" s="1"/>
  <c r="M29" i="9"/>
  <c r="Z22" i="9"/>
  <c r="P22" i="9"/>
  <c r="O22" i="9"/>
  <c r="K22" i="9"/>
  <c r="L22" i="9" s="1"/>
  <c r="K38" i="9"/>
  <c r="L38" i="9" s="1"/>
  <c r="Z38" i="9"/>
  <c r="P38" i="9"/>
  <c r="O38" i="9"/>
  <c r="P70" i="9"/>
  <c r="O70" i="9"/>
  <c r="K70" i="9"/>
  <c r="L70" i="9" s="1"/>
  <c r="Z70" i="9"/>
  <c r="O92" i="9"/>
  <c r="K92" i="9"/>
  <c r="L92" i="9" s="1"/>
  <c r="Z92" i="9"/>
  <c r="P92" i="9"/>
  <c r="O108" i="9"/>
  <c r="K108" i="9"/>
  <c r="L108" i="9" s="1"/>
  <c r="Z108" i="9"/>
  <c r="P108" i="9"/>
  <c r="O124" i="9"/>
  <c r="K124" i="9"/>
  <c r="L124" i="9" s="1"/>
  <c r="Z124" i="9"/>
  <c r="P124" i="9"/>
  <c r="O140" i="9"/>
  <c r="K140" i="9"/>
  <c r="L140" i="9" s="1"/>
  <c r="Z140" i="9"/>
  <c r="P140" i="9"/>
  <c r="O156" i="9"/>
  <c r="K156" i="9"/>
  <c r="L156" i="9" s="1"/>
  <c r="Z156" i="9"/>
  <c r="P156" i="9"/>
  <c r="O172" i="9"/>
  <c r="K172" i="9"/>
  <c r="L172" i="9" s="1"/>
  <c r="Z172" i="9"/>
  <c r="P172" i="9"/>
  <c r="O188" i="9"/>
  <c r="K188" i="9"/>
  <c r="L188" i="9" s="1"/>
  <c r="Z188" i="9"/>
  <c r="P188" i="9"/>
  <c r="O204" i="9"/>
  <c r="K204" i="9"/>
  <c r="L204" i="9" s="1"/>
  <c r="Z204" i="9"/>
  <c r="P204" i="9"/>
  <c r="O220" i="9"/>
  <c r="K220" i="9"/>
  <c r="L220" i="9" s="1"/>
  <c r="Z220" i="9"/>
  <c r="P220" i="9"/>
  <c r="O236" i="9"/>
  <c r="K236" i="9"/>
  <c r="L236" i="9" s="1"/>
  <c r="Z236" i="9"/>
  <c r="P236" i="9"/>
  <c r="O252" i="9"/>
  <c r="K252" i="9"/>
  <c r="L252" i="9" s="1"/>
  <c r="Z252" i="9"/>
  <c r="P252" i="9"/>
  <c r="O268" i="9"/>
  <c r="K268" i="9"/>
  <c r="L268" i="9" s="1"/>
  <c r="Z268" i="9"/>
  <c r="P268" i="9"/>
  <c r="O284" i="9"/>
  <c r="K284" i="9"/>
  <c r="L284" i="9" s="1"/>
  <c r="Z284" i="9"/>
  <c r="P284" i="9"/>
  <c r="O300" i="9"/>
  <c r="K300" i="9"/>
  <c r="L300" i="9" s="1"/>
  <c r="Z300" i="9"/>
  <c r="P300" i="9"/>
  <c r="O316" i="9"/>
  <c r="K316" i="9"/>
  <c r="L316" i="9" s="1"/>
  <c r="Z316" i="9"/>
  <c r="P316" i="9"/>
  <c r="O354" i="9"/>
  <c r="K354" i="9"/>
  <c r="L354" i="9" s="1"/>
  <c r="P354" i="9"/>
  <c r="Z354" i="9"/>
  <c r="O89" i="9"/>
  <c r="K89" i="9"/>
  <c r="L89" i="9" s="1"/>
  <c r="Z89" i="9"/>
  <c r="P89" i="9"/>
  <c r="O105" i="9"/>
  <c r="K105" i="9"/>
  <c r="L105" i="9" s="1"/>
  <c r="Z105" i="9"/>
  <c r="P105" i="9"/>
  <c r="O121" i="9"/>
  <c r="K121" i="9"/>
  <c r="L121" i="9" s="1"/>
  <c r="Z121" i="9"/>
  <c r="P121" i="9"/>
  <c r="O137" i="9"/>
  <c r="K137" i="9"/>
  <c r="L137" i="9" s="1"/>
  <c r="Z137" i="9"/>
  <c r="P137" i="9"/>
  <c r="O153" i="9"/>
  <c r="K153" i="9"/>
  <c r="L153" i="9" s="1"/>
  <c r="Z153" i="9"/>
  <c r="P153" i="9"/>
  <c r="O169" i="9"/>
  <c r="K169" i="9"/>
  <c r="L169" i="9" s="1"/>
  <c r="Z169" i="9"/>
  <c r="P169" i="9"/>
  <c r="O185" i="9"/>
  <c r="K185" i="9"/>
  <c r="L185" i="9" s="1"/>
  <c r="Z185" i="9"/>
  <c r="P185" i="9"/>
  <c r="O201" i="9"/>
  <c r="K201" i="9"/>
  <c r="L201" i="9" s="1"/>
  <c r="Z201" i="9"/>
  <c r="P201" i="9"/>
  <c r="O217" i="9"/>
  <c r="K217" i="9"/>
  <c r="L217" i="9" s="1"/>
  <c r="Z217" i="9"/>
  <c r="P217" i="9"/>
  <c r="O233" i="9"/>
  <c r="K233" i="9"/>
  <c r="L233" i="9" s="1"/>
  <c r="Z233" i="9"/>
  <c r="P233" i="9"/>
  <c r="O249" i="9"/>
  <c r="K249" i="9"/>
  <c r="L249" i="9" s="1"/>
  <c r="Z249" i="9"/>
  <c r="P249" i="9"/>
  <c r="O265" i="9"/>
  <c r="K265" i="9"/>
  <c r="L265" i="9" s="1"/>
  <c r="Z265" i="9"/>
  <c r="P265" i="9"/>
  <c r="O281" i="9"/>
  <c r="K281" i="9"/>
  <c r="L281" i="9" s="1"/>
  <c r="Z281" i="9"/>
  <c r="P281" i="9"/>
  <c r="O297" i="9"/>
  <c r="K297" i="9"/>
  <c r="L297" i="9" s="1"/>
  <c r="Z297" i="9"/>
  <c r="P297" i="9"/>
  <c r="O313" i="9"/>
  <c r="K313" i="9"/>
  <c r="L313" i="9" s="1"/>
  <c r="Z313" i="9"/>
  <c r="P313" i="9"/>
  <c r="O332" i="9"/>
  <c r="K332" i="9"/>
  <c r="L332" i="9" s="1"/>
  <c r="Z332" i="9"/>
  <c r="P332" i="9"/>
  <c r="Z343" i="9"/>
  <c r="P343" i="9"/>
  <c r="O343" i="9"/>
  <c r="K343" i="9"/>
  <c r="L343" i="9" s="1"/>
  <c r="Z359" i="9"/>
  <c r="P359" i="9"/>
  <c r="O359" i="9"/>
  <c r="K359" i="9"/>
  <c r="L359" i="9" s="1"/>
  <c r="Z374" i="9"/>
  <c r="P374" i="9"/>
  <c r="O374" i="9"/>
  <c r="K374" i="9"/>
  <c r="L374" i="9" s="1"/>
  <c r="Z378" i="9"/>
  <c r="P378" i="9"/>
  <c r="O378" i="9"/>
  <c r="K378" i="9"/>
  <c r="L378" i="9" s="1"/>
  <c r="Z382" i="9"/>
  <c r="P382" i="9"/>
  <c r="O382" i="9"/>
  <c r="K382" i="9"/>
  <c r="L382" i="9" s="1"/>
  <c r="Z386" i="9"/>
  <c r="P386" i="9"/>
  <c r="O386" i="9"/>
  <c r="K386" i="9"/>
  <c r="L386" i="9" s="1"/>
  <c r="Z390" i="9"/>
  <c r="P390" i="9"/>
  <c r="O390" i="9"/>
  <c r="K390" i="9"/>
  <c r="L390" i="9" s="1"/>
  <c r="Z394" i="9"/>
  <c r="P394" i="9"/>
  <c r="O394" i="9"/>
  <c r="K394" i="9"/>
  <c r="L394" i="9" s="1"/>
  <c r="Z398" i="9"/>
  <c r="P398" i="9"/>
  <c r="O398" i="9"/>
  <c r="K398" i="9"/>
  <c r="L398" i="9" s="1"/>
  <c r="Z402" i="9"/>
  <c r="P402" i="9"/>
  <c r="O402" i="9"/>
  <c r="K402" i="9"/>
  <c r="L402" i="9" s="1"/>
  <c r="Z406" i="9"/>
  <c r="P406" i="9"/>
  <c r="O406" i="9"/>
  <c r="K406" i="9"/>
  <c r="L406" i="9" s="1"/>
  <c r="Z410" i="9"/>
  <c r="P410" i="9"/>
  <c r="O410" i="9"/>
  <c r="K410" i="9"/>
  <c r="L410" i="9" s="1"/>
  <c r="Z414" i="9"/>
  <c r="P414" i="9"/>
  <c r="O414" i="9"/>
  <c r="K414" i="9"/>
  <c r="L414" i="9" s="1"/>
  <c r="Z418" i="9"/>
  <c r="P418" i="9"/>
  <c r="O418" i="9"/>
  <c r="K418" i="9"/>
  <c r="L418" i="9" s="1"/>
  <c r="Z422" i="9"/>
  <c r="P422" i="9"/>
  <c r="O422" i="9"/>
  <c r="K422" i="9"/>
  <c r="L422" i="9" s="1"/>
  <c r="Z426" i="9"/>
  <c r="P426" i="9"/>
  <c r="O426" i="9"/>
  <c r="K426" i="9"/>
  <c r="L426" i="9" s="1"/>
  <c r="Z430" i="9"/>
  <c r="P430" i="9"/>
  <c r="O430" i="9"/>
  <c r="K430" i="9"/>
  <c r="L430" i="9" s="1"/>
  <c r="Z434" i="9"/>
  <c r="P434" i="9"/>
  <c r="O434" i="9"/>
  <c r="K434" i="9"/>
  <c r="L434" i="9" s="1"/>
  <c r="Z438" i="9"/>
  <c r="P438" i="9"/>
  <c r="O438" i="9"/>
  <c r="K438" i="9"/>
  <c r="L438" i="9" s="1"/>
  <c r="Z442" i="9"/>
  <c r="P442" i="9"/>
  <c r="O442" i="9"/>
  <c r="K442" i="9"/>
  <c r="L442" i="9" s="1"/>
  <c r="Z446" i="9"/>
  <c r="P446" i="9"/>
  <c r="O446" i="9"/>
  <c r="K446" i="9"/>
  <c r="L446" i="9" s="1"/>
  <c r="Z450" i="9"/>
  <c r="P450" i="9"/>
  <c r="O450" i="9"/>
  <c r="K450" i="9"/>
  <c r="L450" i="9" s="1"/>
  <c r="Z454" i="9"/>
  <c r="P454" i="9"/>
  <c r="O454" i="9"/>
  <c r="K454" i="9"/>
  <c r="L454" i="9" s="1"/>
  <c r="Z458" i="9"/>
  <c r="P458" i="9"/>
  <c r="O458" i="9"/>
  <c r="K458" i="9"/>
  <c r="L458" i="9" s="1"/>
  <c r="Z462" i="9"/>
  <c r="P462" i="9"/>
  <c r="O462" i="9"/>
  <c r="K462" i="9"/>
  <c r="L462" i="9" s="1"/>
  <c r="Z466" i="9"/>
  <c r="P466" i="9"/>
  <c r="O466" i="9"/>
  <c r="K466" i="9"/>
  <c r="L466" i="9" s="1"/>
  <c r="Z470" i="9"/>
  <c r="P470" i="9"/>
  <c r="O470" i="9"/>
  <c r="K470" i="9"/>
  <c r="L470" i="9" s="1"/>
  <c r="Z474" i="9"/>
  <c r="P474" i="9"/>
  <c r="O474" i="9"/>
  <c r="K474" i="9"/>
  <c r="L474" i="9" s="1"/>
  <c r="Z478" i="9"/>
  <c r="P478" i="9"/>
  <c r="O478" i="9"/>
  <c r="K478" i="9"/>
  <c r="L478" i="9" s="1"/>
  <c r="Z482" i="9"/>
  <c r="P482" i="9"/>
  <c r="O482" i="9"/>
  <c r="K482" i="9"/>
  <c r="L482" i="9" s="1"/>
  <c r="Z486" i="9"/>
  <c r="P486" i="9"/>
  <c r="O486" i="9"/>
  <c r="K486" i="9"/>
  <c r="L486" i="9" s="1"/>
  <c r="Z490" i="9"/>
  <c r="P490" i="9"/>
  <c r="O490" i="9"/>
  <c r="K490" i="9"/>
  <c r="L490" i="9" s="1"/>
  <c r="Z494" i="9"/>
  <c r="P494" i="9"/>
  <c r="O494" i="9"/>
  <c r="K494" i="9"/>
  <c r="L494" i="9" s="1"/>
  <c r="Z498" i="9"/>
  <c r="P498" i="9"/>
  <c r="O498" i="9"/>
  <c r="K498" i="9"/>
  <c r="L498" i="9" s="1"/>
  <c r="Z502" i="9"/>
  <c r="P502" i="9"/>
  <c r="O502" i="9"/>
  <c r="K502" i="9"/>
  <c r="L502" i="9" s="1"/>
  <c r="Z506" i="9"/>
  <c r="P506" i="9"/>
  <c r="O506" i="9"/>
  <c r="K506" i="9"/>
  <c r="L506" i="9" s="1"/>
  <c r="Z510" i="9"/>
  <c r="P510" i="9"/>
  <c r="O510" i="9"/>
  <c r="K510" i="9"/>
  <c r="L510" i="9" s="1"/>
  <c r="Z514" i="9"/>
  <c r="P514" i="9"/>
  <c r="O514" i="9"/>
  <c r="K514" i="9"/>
  <c r="L514" i="9" s="1"/>
  <c r="Z518" i="9"/>
  <c r="P518" i="9"/>
  <c r="O518" i="9"/>
  <c r="K518" i="9"/>
  <c r="L518" i="9" s="1"/>
  <c r="Z522" i="9"/>
  <c r="P522" i="9"/>
  <c r="O522" i="9"/>
  <c r="K522" i="9"/>
  <c r="L522" i="9" s="1"/>
  <c r="Z526" i="9"/>
  <c r="P526" i="9"/>
  <c r="O526" i="9"/>
  <c r="K526" i="9"/>
  <c r="L526" i="9" s="1"/>
  <c r="Z530" i="9"/>
  <c r="P530" i="9"/>
  <c r="O530" i="9"/>
  <c r="K530" i="9"/>
  <c r="L530" i="9" s="1"/>
  <c r="Z534" i="9"/>
  <c r="P534" i="9"/>
  <c r="O534" i="9"/>
  <c r="K534" i="9"/>
  <c r="L534" i="9" s="1"/>
  <c r="Z538" i="9"/>
  <c r="P538" i="9"/>
  <c r="O538" i="9"/>
  <c r="K538" i="9"/>
  <c r="L538" i="9" s="1"/>
  <c r="Z542" i="9"/>
  <c r="P542" i="9"/>
  <c r="O542" i="9"/>
  <c r="K542" i="9"/>
  <c r="L542" i="9" s="1"/>
  <c r="Z546" i="9"/>
  <c r="P546" i="9"/>
  <c r="O546" i="9"/>
  <c r="K546" i="9"/>
  <c r="L546" i="9" s="1"/>
  <c r="Z550" i="9"/>
  <c r="P550" i="9"/>
  <c r="O550" i="9"/>
  <c r="K550" i="9"/>
  <c r="L550" i="9" s="1"/>
  <c r="Z554" i="9"/>
  <c r="P554" i="9"/>
  <c r="O554" i="9"/>
  <c r="K554" i="9"/>
  <c r="L554" i="9" s="1"/>
  <c r="Z558" i="9"/>
  <c r="P558" i="9"/>
  <c r="O558" i="9"/>
  <c r="K558" i="9"/>
  <c r="L558" i="9" s="1"/>
  <c r="DH21" i="1"/>
  <c r="DJ21" i="1"/>
  <c r="DP21" i="1"/>
  <c r="ER21" i="1" s="1"/>
  <c r="AT7" i="1"/>
  <c r="BB7" i="1" s="1"/>
  <c r="AR7" i="1"/>
  <c r="AZ7" i="1" s="1"/>
  <c r="AY44" i="1"/>
  <c r="BC44" i="1" s="1"/>
  <c r="AR44" i="1"/>
  <c r="AZ44" i="1" s="1"/>
  <c r="AW44" i="1"/>
  <c r="BA44" i="1" s="1"/>
  <c r="DH36" i="1"/>
  <c r="DP36" i="1"/>
  <c r="ER36" i="1" s="1"/>
  <c r="DH44" i="1"/>
  <c r="DJ44" i="1"/>
  <c r="DP44" i="1"/>
  <c r="ER44" i="1" s="1"/>
  <c r="DY35" i="1"/>
  <c r="EA35" i="1"/>
  <c r="EB35" i="1" s="1"/>
  <c r="BF51" i="1"/>
  <c r="BD51" i="1"/>
  <c r="BL51" i="1"/>
  <c r="EO51" i="1" s="1"/>
  <c r="AZ126" i="1"/>
  <c r="AT126" i="1"/>
  <c r="BB126" i="1" s="1"/>
  <c r="DD166" i="1"/>
  <c r="CX166" i="1"/>
  <c r="DF166" i="1" s="1"/>
  <c r="DR166" i="1" s="1"/>
  <c r="AZ217" i="1"/>
  <c r="AT217" i="1"/>
  <c r="BB217" i="1" s="1"/>
  <c r="BN217" i="1" s="1"/>
  <c r="AR19" i="1"/>
  <c r="AZ19" i="1" s="1"/>
  <c r="AW19" i="1"/>
  <c r="BA19" i="1" s="1"/>
  <c r="AY19" i="1"/>
  <c r="BC19" i="1" s="1"/>
  <c r="AR39" i="1"/>
  <c r="AZ39" i="1" s="1"/>
  <c r="AT39" i="1"/>
  <c r="BB39" i="1" s="1"/>
  <c r="AY82" i="1"/>
  <c r="BC82" i="1" s="1"/>
  <c r="BA149" i="1"/>
  <c r="AY149" i="1"/>
  <c r="BC149" i="1" s="1"/>
  <c r="DJ221" i="1"/>
  <c r="DH221" i="1"/>
  <c r="DP221" i="1"/>
  <c r="ER221" i="1" s="1"/>
  <c r="BW61" i="1"/>
  <c r="BX61" i="1" s="1"/>
  <c r="BU61" i="1"/>
  <c r="EA73" i="1"/>
  <c r="EB73" i="1" s="1"/>
  <c r="DY73" i="1"/>
  <c r="DQ90" i="1"/>
  <c r="BW129" i="1"/>
  <c r="BX129" i="1" s="1"/>
  <c r="BU129" i="1"/>
  <c r="EP136" i="1"/>
  <c r="BO136" i="1"/>
  <c r="EL136" i="1" s="1"/>
  <c r="DH196" i="1"/>
  <c r="DJ196" i="1"/>
  <c r="DP196" i="1"/>
  <c r="ER196" i="1" s="1"/>
  <c r="ES200" i="1"/>
  <c r="DS200" i="1"/>
  <c r="EN200" i="1" s="1"/>
  <c r="BW238" i="1"/>
  <c r="BX238" i="1" s="1"/>
  <c r="BU238" i="1"/>
  <c r="AR72" i="1"/>
  <c r="AZ72" i="1" s="1"/>
  <c r="AT72" i="1"/>
  <c r="BB72" i="1" s="1"/>
  <c r="AW72" i="1"/>
  <c r="BA72" i="1" s="1"/>
  <c r="AW118" i="1"/>
  <c r="BA118" i="1" s="1"/>
  <c r="AR118" i="1"/>
  <c r="AZ118" i="1" s="1"/>
  <c r="EP119" i="1"/>
  <c r="BO119" i="1"/>
  <c r="EL119" i="1" s="1"/>
  <c r="AR171" i="1"/>
  <c r="AZ171" i="1" s="1"/>
  <c r="AT171" i="1"/>
  <c r="BB171" i="1" s="1"/>
  <c r="AW171" i="1"/>
  <c r="BA171" i="1" s="1"/>
  <c r="DY232" i="1"/>
  <c r="EA232" i="1"/>
  <c r="EB232" i="1" s="1"/>
  <c r="DJ283" i="1"/>
  <c r="DP283" i="1"/>
  <c r="ER283" i="1" s="1"/>
  <c r="DH283" i="1"/>
  <c r="ES335" i="1"/>
  <c r="DS335" i="1"/>
  <c r="EN335" i="1" s="1"/>
  <c r="ES340" i="1"/>
  <c r="DS340" i="1"/>
  <c r="EN340" i="1" s="1"/>
  <c r="AT134" i="1"/>
  <c r="BB134" i="1" s="1"/>
  <c r="AR134" i="1"/>
  <c r="AZ134" i="1" s="1"/>
  <c r="BL149" i="1"/>
  <c r="EO149" i="1" s="1"/>
  <c r="ET150" i="1"/>
  <c r="EV150" i="1"/>
  <c r="EM158" i="1"/>
  <c r="EC158" i="1"/>
  <c r="ES172" i="1"/>
  <c r="DS172" i="1"/>
  <c r="EN172" i="1" s="1"/>
  <c r="DD242" i="1"/>
  <c r="CX242" i="1"/>
  <c r="DF242" i="1" s="1"/>
  <c r="DR242" i="1" s="1"/>
  <c r="DH259" i="1"/>
  <c r="DJ259" i="1"/>
  <c r="DP259" i="1"/>
  <c r="ER259" i="1" s="1"/>
  <c r="CV102" i="1"/>
  <c r="DD102" i="1" s="1"/>
  <c r="CX102" i="1"/>
  <c r="DF102" i="1" s="1"/>
  <c r="DG116" i="1"/>
  <c r="AY132" i="1"/>
  <c r="BC132" i="1" s="1"/>
  <c r="AW132" i="1"/>
  <c r="BA132" i="1" s="1"/>
  <c r="AY141" i="1"/>
  <c r="BC141" i="1" s="1"/>
  <c r="AW141" i="1"/>
  <c r="BA141" i="1" s="1"/>
  <c r="DQ234" i="1"/>
  <c r="DH318" i="1"/>
  <c r="DJ318" i="1"/>
  <c r="DP318" i="1"/>
  <c r="ER318" i="1" s="1"/>
  <c r="EA245" i="1"/>
  <c r="EB245" i="1" s="1"/>
  <c r="DY245" i="1"/>
  <c r="DG253" i="1"/>
  <c r="DJ253" i="1" s="1"/>
  <c r="DH280" i="1"/>
  <c r="DJ280" i="1"/>
  <c r="DP280" i="1"/>
  <c r="ER280" i="1" s="1"/>
  <c r="BW296" i="1"/>
  <c r="BX296" i="1" s="1"/>
  <c r="BU296" i="1"/>
  <c r="AT312" i="1"/>
  <c r="BB312" i="1" s="1"/>
  <c r="AW312" i="1"/>
  <c r="BA312" i="1" s="1"/>
  <c r="AR312" i="1"/>
  <c r="AZ312" i="1" s="1"/>
  <c r="AW327" i="1"/>
  <c r="BA327" i="1" s="1"/>
  <c r="AR327" i="1"/>
  <c r="AZ327" i="1" s="1"/>
  <c r="DQ259" i="1"/>
  <c r="EA317" i="1"/>
  <c r="EB317" i="1" s="1"/>
  <c r="DY317" i="1"/>
  <c r="DY324" i="1"/>
  <c r="EA324" i="1"/>
  <c r="EB324" i="1" s="1"/>
  <c r="AY334" i="1"/>
  <c r="BC334" i="1" s="1"/>
  <c r="AR334" i="1"/>
  <c r="AZ334" i="1" s="1"/>
  <c r="BU350" i="1"/>
  <c r="BW350" i="1"/>
  <c r="BX350" i="1" s="1"/>
  <c r="Z232" i="8"/>
  <c r="K232" i="8"/>
  <c r="L232" i="8" s="1"/>
  <c r="DJ254" i="1"/>
  <c r="DH254" i="1"/>
  <c r="DP254" i="1"/>
  <c r="ER254" i="1" s="1"/>
  <c r="DG285" i="1"/>
  <c r="DG296" i="1"/>
  <c r="DG299" i="1"/>
  <c r="DJ308" i="1"/>
  <c r="DH308" i="1"/>
  <c r="DP308" i="1"/>
  <c r="ER308" i="1" s="1"/>
  <c r="DG262" i="1"/>
  <c r="DJ262" i="1" s="1"/>
  <c r="AW269" i="1"/>
  <c r="BA269" i="1" s="1"/>
  <c r="AY269" i="1"/>
  <c r="BC269" i="1" s="1"/>
  <c r="AW304" i="1"/>
  <c r="BA304" i="1" s="1"/>
  <c r="AT304" i="1"/>
  <c r="BB304" i="1" s="1"/>
  <c r="P753" i="8"/>
  <c r="Z714" i="8"/>
  <c r="Z709" i="8"/>
  <c r="P705" i="8"/>
  <c r="O701" i="8"/>
  <c r="K697" i="8"/>
  <c r="L697" i="8" s="1"/>
  <c r="Z693" i="8"/>
  <c r="P689" i="8"/>
  <c r="O685" i="8"/>
  <c r="K681" i="8"/>
  <c r="L681" i="8" s="1"/>
  <c r="Z677" i="8"/>
  <c r="P673" i="8"/>
  <c r="O669" i="8"/>
  <c r="K665" i="8"/>
  <c r="L665" i="8" s="1"/>
  <c r="Z661" i="8"/>
  <c r="P657" i="8"/>
  <c r="O653" i="8"/>
  <c r="K649" i="8"/>
  <c r="L649" i="8" s="1"/>
  <c r="Z645" i="8"/>
  <c r="P641" i="8"/>
  <c r="O637" i="8"/>
  <c r="K633" i="8"/>
  <c r="L633" i="8" s="1"/>
  <c r="Z629" i="8"/>
  <c r="P625" i="8"/>
  <c r="O621" i="8"/>
  <c r="K617" i="8"/>
  <c r="L617" i="8" s="1"/>
  <c r="Z613" i="8"/>
  <c r="P609" i="8"/>
  <c r="O605" i="8"/>
  <c r="K601" i="8"/>
  <c r="L601" i="8" s="1"/>
  <c r="Z597" i="8"/>
  <c r="P593" i="8"/>
  <c r="O589" i="8"/>
  <c r="K585" i="8"/>
  <c r="L585" i="8" s="1"/>
  <c r="Z581" i="8"/>
  <c r="P577" i="8"/>
  <c r="O573" i="8"/>
  <c r="K569" i="8"/>
  <c r="L569" i="8" s="1"/>
  <c r="Z565" i="8"/>
  <c r="P561" i="8"/>
  <c r="O557" i="8"/>
  <c r="K553" i="8"/>
  <c r="L553" i="8" s="1"/>
  <c r="Z549" i="8"/>
  <c r="P545" i="8"/>
  <c r="O541" i="8"/>
  <c r="K537" i="8"/>
  <c r="L537" i="8" s="1"/>
  <c r="Z533" i="8"/>
  <c r="P529" i="8"/>
  <c r="O525" i="8"/>
  <c r="K521" i="8"/>
  <c r="L521" i="8" s="1"/>
  <c r="Z517" i="8"/>
  <c r="P513" i="8"/>
  <c r="O509" i="8"/>
  <c r="K505" i="8"/>
  <c r="L505" i="8" s="1"/>
  <c r="Z501" i="8"/>
  <c r="P497" i="8"/>
  <c r="O493" i="8"/>
  <c r="K489" i="8"/>
  <c r="L489" i="8" s="1"/>
  <c r="Z485" i="8"/>
  <c r="P481" i="8"/>
  <c r="O477" i="8"/>
  <c r="K473" i="8"/>
  <c r="L473" i="8" s="1"/>
  <c r="Z469" i="8"/>
  <c r="P465" i="8"/>
  <c r="O461" i="8"/>
  <c r="K457" i="8"/>
  <c r="L457" i="8" s="1"/>
  <c r="Z453" i="8"/>
  <c r="P449" i="8"/>
  <c r="O445" i="8"/>
  <c r="K441" i="8"/>
  <c r="L441" i="8" s="1"/>
  <c r="Z437" i="8"/>
  <c r="P433" i="8"/>
  <c r="O429" i="8"/>
  <c r="K425" i="8"/>
  <c r="L425" i="8" s="1"/>
  <c r="Z421" i="8"/>
  <c r="P417" i="8"/>
  <c r="O413" i="8"/>
  <c r="K409" i="8"/>
  <c r="L409" i="8" s="1"/>
  <c r="Z405" i="8"/>
  <c r="P401" i="8"/>
  <c r="O397" i="8"/>
  <c r="K393" i="8"/>
  <c r="L393" i="8" s="1"/>
  <c r="Z389" i="8"/>
  <c r="P385" i="8"/>
  <c r="O381" i="8"/>
  <c r="K377" i="8"/>
  <c r="L377" i="8" s="1"/>
  <c r="Z373" i="8"/>
  <c r="O355" i="8"/>
  <c r="K339" i="8"/>
  <c r="L339" i="8" s="1"/>
  <c r="Z323" i="8"/>
  <c r="P307" i="8"/>
  <c r="O291" i="8"/>
  <c r="K275" i="8"/>
  <c r="L275" i="8" s="1"/>
  <c r="Z259" i="8"/>
  <c r="P243" i="8"/>
  <c r="K725" i="8"/>
  <c r="L725" i="8" s="1"/>
  <c r="P362" i="8"/>
  <c r="O346" i="8"/>
  <c r="K330" i="8"/>
  <c r="L330" i="8" s="1"/>
  <c r="Z330" i="8"/>
  <c r="P298" i="8"/>
  <c r="O282" i="8"/>
  <c r="K266" i="8"/>
  <c r="L266" i="8" s="1"/>
  <c r="Z266" i="8"/>
  <c r="P353" i="8"/>
  <c r="O353" i="8"/>
  <c r="K337" i="8"/>
  <c r="L337" i="8" s="1"/>
  <c r="Z321" i="8"/>
  <c r="P289" i="8"/>
  <c r="O289" i="8"/>
  <c r="K273" i="8"/>
  <c r="L273" i="8" s="1"/>
  <c r="Z257" i="8"/>
  <c r="K9" i="8"/>
  <c r="L9" i="8" s="1"/>
  <c r="Z13" i="8"/>
  <c r="P17" i="8"/>
  <c r="O21" i="8"/>
  <c r="K25" i="8"/>
  <c r="L25" i="8" s="1"/>
  <c r="Z29" i="8"/>
  <c r="P33" i="8"/>
  <c r="O37" i="8"/>
  <c r="K41" i="8"/>
  <c r="L41" i="8" s="1"/>
  <c r="Z45" i="8"/>
  <c r="P49" i="8"/>
  <c r="O53" i="8"/>
  <c r="K57" i="8"/>
  <c r="L57" i="8" s="1"/>
  <c r="Z61" i="8"/>
  <c r="P65" i="8"/>
  <c r="O69" i="8"/>
  <c r="K73" i="8"/>
  <c r="L73" i="8" s="1"/>
  <c r="Z77" i="8"/>
  <c r="P81" i="8"/>
  <c r="O85" i="8"/>
  <c r="K89" i="8"/>
  <c r="L89" i="8" s="1"/>
  <c r="Z93" i="8"/>
  <c r="P97" i="8"/>
  <c r="O101" i="8"/>
  <c r="K105" i="8"/>
  <c r="L105" i="8" s="1"/>
  <c r="Z109" i="8"/>
  <c r="P113" i="8"/>
  <c r="O117" i="8"/>
  <c r="K121" i="8"/>
  <c r="L121" i="8" s="1"/>
  <c r="Z125" i="8"/>
  <c r="P129" i="8"/>
  <c r="O133" i="8"/>
  <c r="K137" i="8"/>
  <c r="L137" i="8" s="1"/>
  <c r="Z141" i="8"/>
  <c r="P145" i="8"/>
  <c r="O149" i="8"/>
  <c r="K153" i="8"/>
  <c r="L153" i="8" s="1"/>
  <c r="Z157" i="8"/>
  <c r="P161" i="8"/>
  <c r="O165" i="8"/>
  <c r="K169" i="8"/>
  <c r="L169" i="8" s="1"/>
  <c r="Z173" i="8"/>
  <c r="P177" i="8"/>
  <c r="O181" i="8"/>
  <c r="K185" i="8"/>
  <c r="L185" i="8" s="1"/>
  <c r="Z189" i="8"/>
  <c r="P193" i="8"/>
  <c r="O197" i="8"/>
  <c r="K201" i="8"/>
  <c r="L201" i="8" s="1"/>
  <c r="Z205" i="8"/>
  <c r="P209" i="8"/>
  <c r="O213" i="8"/>
  <c r="K217" i="8"/>
  <c r="L217" i="8" s="1"/>
  <c r="Z221" i="8"/>
  <c r="P225" i="8"/>
  <c r="O229" i="8"/>
  <c r="M233" i="8"/>
  <c r="Z17" i="9"/>
  <c r="K33" i="9"/>
  <c r="L33" i="9" s="1"/>
  <c r="O49" i="9"/>
  <c r="P65" i="9"/>
  <c r="K74" i="9"/>
  <c r="L74" i="9" s="1"/>
  <c r="Z74" i="9"/>
  <c r="O1468" i="9"/>
  <c r="P1452" i="9"/>
  <c r="K1420" i="9"/>
  <c r="L1420" i="9" s="1"/>
  <c r="M1420" i="9" s="1"/>
  <c r="O1404" i="9"/>
  <c r="P1388" i="9"/>
  <c r="P1359" i="9"/>
  <c r="K1327" i="9"/>
  <c r="L1327" i="9" s="1"/>
  <c r="M1327" i="9" s="1"/>
  <c r="O1311" i="9"/>
  <c r="P1295" i="9"/>
  <c r="K1262" i="9"/>
  <c r="L1262" i="9" s="1"/>
  <c r="M1262" i="9" s="1"/>
  <c r="O1246" i="9"/>
  <c r="P1230" i="9"/>
  <c r="K1198" i="9"/>
  <c r="L1198" i="9" s="1"/>
  <c r="M1198" i="9" s="1"/>
  <c r="O1182" i="9"/>
  <c r="P1166" i="9"/>
  <c r="K1134" i="9"/>
  <c r="L1134" i="9" s="1"/>
  <c r="M1134" i="9" s="1"/>
  <c r="O1118" i="9"/>
  <c r="P1260" i="9"/>
  <c r="K1244" i="9"/>
  <c r="L1244" i="9" s="1"/>
  <c r="M1244" i="9" s="1"/>
  <c r="O1228" i="9"/>
  <c r="P1196" i="9"/>
  <c r="K1180" i="9"/>
  <c r="L1180" i="9" s="1"/>
  <c r="M1180" i="9" s="1"/>
  <c r="O1164" i="9"/>
  <c r="P1132" i="9"/>
  <c r="K1116" i="9"/>
  <c r="L1116" i="9" s="1"/>
  <c r="M1116" i="9" s="1"/>
  <c r="P1267" i="9"/>
  <c r="K1235" i="9"/>
  <c r="L1235" i="9" s="1"/>
  <c r="M1235" i="9" s="1"/>
  <c r="O1219" i="9"/>
  <c r="P1203" i="9"/>
  <c r="K1171" i="9"/>
  <c r="L1171" i="9" s="1"/>
  <c r="M1171" i="9" s="1"/>
  <c r="O1155" i="9"/>
  <c r="P1139" i="9"/>
  <c r="K1106" i="9"/>
  <c r="L1106" i="9" s="1"/>
  <c r="M1106" i="9" s="1"/>
  <c r="O1098" i="9"/>
  <c r="P1090" i="9"/>
  <c r="M726" i="9"/>
  <c r="M722" i="9"/>
  <c r="M718" i="9"/>
  <c r="M714" i="9"/>
  <c r="M710" i="9"/>
  <c r="M706" i="9"/>
  <c r="M702" i="9"/>
  <c r="M698" i="9"/>
  <c r="M694" i="9"/>
  <c r="M690" i="9"/>
  <c r="M686" i="9"/>
  <c r="M682" i="9"/>
  <c r="M678" i="9"/>
  <c r="M674" i="9"/>
  <c r="M670" i="9"/>
  <c r="M666" i="9"/>
  <c r="M662" i="9"/>
  <c r="M658" i="9"/>
  <c r="M654" i="9"/>
  <c r="M650" i="9"/>
  <c r="M646" i="9"/>
  <c r="M642" i="9"/>
  <c r="M638" i="9"/>
  <c r="M634" i="9"/>
  <c r="M630" i="9"/>
  <c r="M626" i="9"/>
  <c r="M622" i="9"/>
  <c r="M618" i="9"/>
  <c r="M614" i="9"/>
  <c r="M610" i="9"/>
  <c r="M606" i="9"/>
  <c r="M602" i="9"/>
  <c r="M598" i="9"/>
  <c r="M594" i="9"/>
  <c r="M590" i="9"/>
  <c r="M577" i="9"/>
  <c r="P340" i="9"/>
  <c r="O324" i="9"/>
  <c r="K583" i="9"/>
  <c r="L583" i="9" s="1"/>
  <c r="K567" i="9"/>
  <c r="L567" i="9" s="1"/>
  <c r="M586" i="9"/>
  <c r="M570" i="9"/>
  <c r="K339" i="9"/>
  <c r="L339" i="9" s="1"/>
  <c r="Z318" i="9"/>
  <c r="Z302" i="9"/>
  <c r="Z286" i="9"/>
  <c r="Z270" i="9"/>
  <c r="Z254" i="9"/>
  <c r="Z238" i="9"/>
  <c r="Z222" i="9"/>
  <c r="Z206" i="9"/>
  <c r="Z190" i="9"/>
  <c r="Z174" i="9"/>
  <c r="Z158" i="9"/>
  <c r="Z142" i="9"/>
  <c r="Z126" i="9"/>
  <c r="Z110" i="9"/>
  <c r="Z94" i="9"/>
  <c r="Z78" i="9"/>
  <c r="M317" i="9"/>
  <c r="M301" i="9"/>
  <c r="M285" i="9"/>
  <c r="M269" i="9"/>
  <c r="M253" i="9"/>
  <c r="M237" i="9"/>
  <c r="M221" i="9"/>
  <c r="M205" i="9"/>
  <c r="M189" i="9"/>
  <c r="M173" i="9"/>
  <c r="M157" i="9"/>
  <c r="M141" i="9"/>
  <c r="M125" i="9"/>
  <c r="M109" i="9"/>
  <c r="M93" i="9"/>
  <c r="M77" i="9"/>
  <c r="M19" i="9"/>
  <c r="BA37" i="1"/>
  <c r="AY37" i="1"/>
  <c r="BC37" i="1" s="1"/>
  <c r="BN37" i="1" s="1"/>
  <c r="DJ13" i="1"/>
  <c r="DH13" i="1"/>
  <c r="DP13" i="1"/>
  <c r="ER13" i="1" s="1"/>
  <c r="BF5" i="1"/>
  <c r="BD5" i="1"/>
  <c r="BL5" i="1"/>
  <c r="EO5" i="1" s="1"/>
  <c r="BA15" i="1"/>
  <c r="BL15" i="1" s="1"/>
  <c r="AY15" i="1"/>
  <c r="BC15" i="1" s="1"/>
  <c r="DH5" i="1"/>
  <c r="DJ5" i="1"/>
  <c r="DP5" i="1"/>
  <c r="ER5" i="1" s="1"/>
  <c r="AR25" i="1"/>
  <c r="AZ25" i="1" s="1"/>
  <c r="AT25" i="1"/>
  <c r="BB25" i="1" s="1"/>
  <c r="AW25" i="1"/>
  <c r="BA25" i="1" s="1"/>
  <c r="EP30" i="1"/>
  <c r="BO30" i="1"/>
  <c r="EL30" i="1" s="1"/>
  <c r="AW40" i="1"/>
  <c r="BA40" i="1" s="1"/>
  <c r="BW45" i="1"/>
  <c r="BX45" i="1" s="1"/>
  <c r="BU45" i="1"/>
  <c r="DH83" i="1"/>
  <c r="DJ83" i="1"/>
  <c r="DP83" i="1"/>
  <c r="ER83" i="1" s="1"/>
  <c r="AZ115" i="1"/>
  <c r="AT115" i="1"/>
  <c r="BB115" i="1" s="1"/>
  <c r="EP172" i="1"/>
  <c r="BO172" i="1"/>
  <c r="EL172" i="1" s="1"/>
  <c r="DH179" i="1"/>
  <c r="DJ179" i="1"/>
  <c r="DP179" i="1"/>
  <c r="ER179" i="1" s="1"/>
  <c r="AT240" i="1"/>
  <c r="BB240" i="1" s="1"/>
  <c r="DJ18" i="1"/>
  <c r="DH18" i="1"/>
  <c r="DP18" i="1"/>
  <c r="ER18" i="1" s="1"/>
  <c r="EA22" i="1"/>
  <c r="EB22" i="1" s="1"/>
  <c r="DY22" i="1"/>
  <c r="AY43" i="1"/>
  <c r="BC43" i="1" s="1"/>
  <c r="AW43" i="1"/>
  <c r="BA43" i="1" s="1"/>
  <c r="AT43" i="1"/>
  <c r="BB43" i="1" s="1"/>
  <c r="AR43" i="1"/>
  <c r="AZ43" i="1" s="1"/>
  <c r="AT53" i="1"/>
  <c r="BB53" i="1" s="1"/>
  <c r="BN53" i="1" s="1"/>
  <c r="AW53" i="1"/>
  <c r="BA53" i="1" s="1"/>
  <c r="AR53" i="1"/>
  <c r="AZ53" i="1" s="1"/>
  <c r="AT132" i="1"/>
  <c r="BB132" i="1" s="1"/>
  <c r="BN132" i="1" s="1"/>
  <c r="DH169" i="1"/>
  <c r="DP169" i="1"/>
  <c r="ER169" i="1" s="1"/>
  <c r="DD209" i="1"/>
  <c r="CX209" i="1"/>
  <c r="DF209" i="1" s="1"/>
  <c r="DQ41" i="1"/>
  <c r="AR52" i="1"/>
  <c r="AZ52" i="1" s="1"/>
  <c r="AT52" i="1"/>
  <c r="BB52" i="1" s="1"/>
  <c r="DJ183" i="1"/>
  <c r="DH183" i="1"/>
  <c r="DP183" i="1"/>
  <c r="ER183" i="1" s="1"/>
  <c r="AY134" i="1"/>
  <c r="BC134" i="1" s="1"/>
  <c r="AR59" i="1"/>
  <c r="AZ59" i="1" s="1"/>
  <c r="AW59" i="1"/>
  <c r="BA59" i="1" s="1"/>
  <c r="AT59" i="1"/>
  <c r="BB59" i="1" s="1"/>
  <c r="AR77" i="1"/>
  <c r="AZ77" i="1" s="1"/>
  <c r="AW77" i="1"/>
  <c r="BA77" i="1" s="1"/>
  <c r="ES84" i="1"/>
  <c r="DS84" i="1"/>
  <c r="EN84" i="1" s="1"/>
  <c r="AY104" i="1"/>
  <c r="BC104" i="1" s="1"/>
  <c r="AR104" i="1"/>
  <c r="AZ104" i="1" s="1"/>
  <c r="AW104" i="1"/>
  <c r="BA104" i="1" s="1"/>
  <c r="DY109" i="1"/>
  <c r="EA109" i="1"/>
  <c r="EB109" i="1" s="1"/>
  <c r="AT154" i="1"/>
  <c r="BB154" i="1" s="1"/>
  <c r="BN154" i="1" s="1"/>
  <c r="AR154" i="1"/>
  <c r="AZ154" i="1" s="1"/>
  <c r="AW154" i="1"/>
  <c r="BA154" i="1" s="1"/>
  <c r="BW179" i="1"/>
  <c r="BX179" i="1" s="1"/>
  <c r="BU179" i="1"/>
  <c r="AR206" i="1"/>
  <c r="AZ206" i="1" s="1"/>
  <c r="AT206" i="1"/>
  <c r="BB206" i="1" s="1"/>
  <c r="AW206" i="1"/>
  <c r="BA206" i="1" s="1"/>
  <c r="ES235" i="1"/>
  <c r="DS235" i="1"/>
  <c r="EN235" i="1" s="1"/>
  <c r="AT331" i="1"/>
  <c r="BB331" i="1" s="1"/>
  <c r="CX91" i="1"/>
  <c r="DF91" i="1" s="1"/>
  <c r="DY98" i="1"/>
  <c r="EA98" i="1"/>
  <c r="EB98" i="1" s="1"/>
  <c r="AR130" i="1"/>
  <c r="AZ130" i="1" s="1"/>
  <c r="AT130" i="1"/>
  <c r="BB130" i="1" s="1"/>
  <c r="BN130" i="1" s="1"/>
  <c r="AR152" i="1"/>
  <c r="AZ152" i="1" s="1"/>
  <c r="AT152" i="1"/>
  <c r="BB152" i="1" s="1"/>
  <c r="AW152" i="1"/>
  <c r="BA152" i="1" s="1"/>
  <c r="DG153" i="1"/>
  <c r="BW177" i="1"/>
  <c r="BX177" i="1" s="1"/>
  <c r="BU177" i="1"/>
  <c r="DH207" i="1"/>
  <c r="DP207" i="1"/>
  <c r="ER207" i="1" s="1"/>
  <c r="AW212" i="1"/>
  <c r="BA212" i="1" s="1"/>
  <c r="AR212" i="1"/>
  <c r="AZ212" i="1" s="1"/>
  <c r="AY212" i="1"/>
  <c r="BC212" i="1" s="1"/>
  <c r="ES222" i="1"/>
  <c r="DS222" i="1"/>
  <c r="EN222" i="1" s="1"/>
  <c r="ES226" i="1"/>
  <c r="DS226" i="1"/>
  <c r="EN226" i="1" s="1"/>
  <c r="DH253" i="1"/>
  <c r="DP253" i="1"/>
  <c r="ER253" i="1" s="1"/>
  <c r="DH301" i="1"/>
  <c r="DJ301" i="1"/>
  <c r="DP301" i="1"/>
  <c r="ER301" i="1" s="1"/>
  <c r="AT93" i="1"/>
  <c r="BB93" i="1" s="1"/>
  <c r="ES125" i="1"/>
  <c r="DS125" i="1"/>
  <c r="EN125" i="1" s="1"/>
  <c r="AT164" i="1"/>
  <c r="BB164" i="1" s="1"/>
  <c r="AR164" i="1"/>
  <c r="AZ164" i="1" s="1"/>
  <c r="AY171" i="1"/>
  <c r="BC171" i="1" s="1"/>
  <c r="DJ189" i="1"/>
  <c r="DH189" i="1"/>
  <c r="DP189" i="1"/>
  <c r="ER189" i="1" s="1"/>
  <c r="DH264" i="1"/>
  <c r="DJ264" i="1"/>
  <c r="DP264" i="1"/>
  <c r="ER264" i="1" s="1"/>
  <c r="DJ313" i="1"/>
  <c r="DH313" i="1"/>
  <c r="DP313" i="1"/>
  <c r="ER313" i="1" s="1"/>
  <c r="DR350" i="1"/>
  <c r="DC91" i="1"/>
  <c r="DG91" i="1" s="1"/>
  <c r="AW163" i="1"/>
  <c r="BA163" i="1" s="1"/>
  <c r="AR163" i="1"/>
  <c r="AZ163" i="1" s="1"/>
  <c r="AT163" i="1"/>
  <c r="BB163" i="1" s="1"/>
  <c r="DG173" i="1"/>
  <c r="DH300" i="1"/>
  <c r="DJ300" i="1"/>
  <c r="DP300" i="1"/>
  <c r="ER300" i="1" s="1"/>
  <c r="CX245" i="1"/>
  <c r="DF245" i="1" s="1"/>
  <c r="AR254" i="1"/>
  <c r="AR260" i="1"/>
  <c r="AZ260" i="1" s="1"/>
  <c r="AW260" i="1"/>
  <c r="BA260" i="1" s="1"/>
  <c r="AW349" i="1"/>
  <c r="BA349" i="1" s="1"/>
  <c r="AR349" i="1"/>
  <c r="AZ349" i="1" s="1"/>
  <c r="DG250" i="1"/>
  <c r="DR250" i="1" s="1"/>
  <c r="BU254" i="1"/>
  <c r="BW254" i="1"/>
  <c r="BX254" i="1" s="1"/>
  <c r="DH262" i="1"/>
  <c r="DP262" i="1"/>
  <c r="ER262" i="1" s="1"/>
  <c r="AR276" i="1"/>
  <c r="AZ276" i="1" s="1"/>
  <c r="AW276" i="1"/>
  <c r="BA276" i="1" s="1"/>
  <c r="DJ279" i="1"/>
  <c r="DH279" i="1"/>
  <c r="DP279" i="1"/>
  <c r="ER279" i="1" s="1"/>
  <c r="BW284" i="1"/>
  <c r="BX284" i="1" s="1"/>
  <c r="BU284" i="1"/>
  <c r="BW295" i="1"/>
  <c r="BX295" i="1" s="1"/>
  <c r="BU295" i="1"/>
  <c r="DR304" i="1"/>
  <c r="DH322" i="1"/>
  <c r="DP322" i="1"/>
  <c r="ER322" i="1" s="1"/>
  <c r="AR339" i="1"/>
  <c r="AZ339" i="1" s="1"/>
  <c r="AY339" i="1"/>
  <c r="BC339" i="1" s="1"/>
  <c r="AT339" i="1"/>
  <c r="BB339" i="1" s="1"/>
  <c r="AR348" i="1"/>
  <c r="AZ348" i="1" s="1"/>
  <c r="AT348" i="1"/>
  <c r="BB348" i="1" s="1"/>
  <c r="AY348" i="1"/>
  <c r="BC348" i="1" s="1"/>
  <c r="DJ321" i="1"/>
  <c r="DH321" i="1"/>
  <c r="DP321" i="1"/>
  <c r="ER321" i="1" s="1"/>
  <c r="O1150" i="8"/>
  <c r="O1134" i="8"/>
  <c r="O1118" i="8"/>
  <c r="P1153" i="8"/>
  <c r="P1137" i="8"/>
  <c r="P1121" i="8"/>
  <c r="P1103" i="8"/>
  <c r="P1095" i="8"/>
  <c r="P1087" i="8"/>
  <c r="P1079" i="8"/>
  <c r="P1071" i="8"/>
  <c r="P1063" i="8"/>
  <c r="P1055" i="8"/>
  <c r="P1047" i="8"/>
  <c r="P1039" i="8"/>
  <c r="P1031" i="8"/>
  <c r="P1023" i="8"/>
  <c r="P1015" i="8"/>
  <c r="P1007" i="8"/>
  <c r="P999" i="8"/>
  <c r="P991" i="8"/>
  <c r="P983" i="8"/>
  <c r="P975" i="8"/>
  <c r="P967" i="8"/>
  <c r="P959" i="8"/>
  <c r="P951" i="8"/>
  <c r="P943" i="8"/>
  <c r="P935" i="8"/>
  <c r="P927" i="8"/>
  <c r="P919" i="8"/>
  <c r="P911" i="8"/>
  <c r="P903" i="8"/>
  <c r="P895" i="8"/>
  <c r="P887" i="8"/>
  <c r="P879" i="8"/>
  <c r="P871" i="8"/>
  <c r="P863" i="8"/>
  <c r="P855" i="8"/>
  <c r="P847" i="8"/>
  <c r="P839" i="8"/>
  <c r="P831" i="8"/>
  <c r="P823" i="8"/>
  <c r="P815" i="8"/>
  <c r="P807" i="8"/>
  <c r="P799" i="8"/>
  <c r="P791" i="8"/>
  <c r="P783" i="8"/>
  <c r="P775" i="8"/>
  <c r="P767" i="8"/>
  <c r="P759" i="8"/>
  <c r="K1156" i="8"/>
  <c r="L1156" i="8" s="1"/>
  <c r="M1156" i="8" s="1"/>
  <c r="K1140" i="8"/>
  <c r="L1140" i="8" s="1"/>
  <c r="M1140" i="8" s="1"/>
  <c r="K1124" i="8"/>
  <c r="L1124" i="8" s="1"/>
  <c r="M1124" i="8" s="1"/>
  <c r="K721" i="8"/>
  <c r="L721" i="8" s="1"/>
  <c r="P12" i="9"/>
  <c r="Z28" i="9"/>
  <c r="K44" i="9"/>
  <c r="L44" i="9" s="1"/>
  <c r="O60" i="9"/>
  <c r="Z21" i="9"/>
  <c r="K37" i="9"/>
  <c r="L37" i="9" s="1"/>
  <c r="O53" i="9"/>
  <c r="P69" i="9"/>
  <c r="K10" i="9"/>
  <c r="L10" i="9" s="1"/>
  <c r="O26" i="9"/>
  <c r="P42" i="9"/>
  <c r="Z58" i="9"/>
  <c r="K1464" i="9"/>
  <c r="L1464" i="9" s="1"/>
  <c r="M1464" i="9" s="1"/>
  <c r="O1448" i="9"/>
  <c r="P1432" i="9"/>
  <c r="K1400" i="9"/>
  <c r="L1400" i="9" s="1"/>
  <c r="M1400" i="9" s="1"/>
  <c r="O1384" i="9"/>
  <c r="K1371" i="9"/>
  <c r="L1371" i="9" s="1"/>
  <c r="M1371" i="9" s="1"/>
  <c r="O1355" i="9"/>
  <c r="P1339" i="9"/>
  <c r="K1307" i="9"/>
  <c r="L1307" i="9" s="1"/>
  <c r="M1307" i="9" s="1"/>
  <c r="O1291" i="9"/>
  <c r="P1274" i="9"/>
  <c r="K1242" i="9"/>
  <c r="L1242" i="9" s="1"/>
  <c r="M1242" i="9" s="1"/>
  <c r="O1226" i="9"/>
  <c r="P1210" i="9"/>
  <c r="K1178" i="9"/>
  <c r="L1178" i="9" s="1"/>
  <c r="M1178" i="9" s="1"/>
  <c r="O1162" i="9"/>
  <c r="P1146" i="9"/>
  <c r="K1114" i="9"/>
  <c r="L1114" i="9" s="1"/>
  <c r="M1114" i="9" s="1"/>
  <c r="O1272" i="9"/>
  <c r="P1240" i="9"/>
  <c r="K1224" i="9"/>
  <c r="L1224" i="9" s="1"/>
  <c r="M1224" i="9" s="1"/>
  <c r="O1208" i="9"/>
  <c r="P1176" i="9"/>
  <c r="K1160" i="9"/>
  <c r="L1160" i="9" s="1"/>
  <c r="M1160" i="9" s="1"/>
  <c r="O1144" i="9"/>
  <c r="P1112" i="9"/>
  <c r="O1263" i="9"/>
  <c r="P1247" i="9"/>
  <c r="K1215" i="9"/>
  <c r="L1215" i="9" s="1"/>
  <c r="M1215" i="9" s="1"/>
  <c r="O1199" i="9"/>
  <c r="P1183" i="9"/>
  <c r="K1151" i="9"/>
  <c r="L1151" i="9" s="1"/>
  <c r="M1151" i="9" s="1"/>
  <c r="O1135" i="9"/>
  <c r="P1119" i="9"/>
  <c r="K1096" i="9"/>
  <c r="L1096" i="9" s="1"/>
  <c r="M1096" i="9" s="1"/>
  <c r="O1088" i="9"/>
  <c r="O908" i="9"/>
  <c r="P900" i="9"/>
  <c r="K884" i="9"/>
  <c r="L884" i="9" s="1"/>
  <c r="M884" i="9" s="1"/>
  <c r="O876" i="9"/>
  <c r="P868" i="9"/>
  <c r="K852" i="9"/>
  <c r="L852" i="9" s="1"/>
  <c r="M852" i="9" s="1"/>
  <c r="O844" i="9"/>
  <c r="P836" i="9"/>
  <c r="K820" i="9"/>
  <c r="L820" i="9" s="1"/>
  <c r="M820" i="9" s="1"/>
  <c r="O812" i="9"/>
  <c r="P804" i="9"/>
  <c r="K789" i="9"/>
  <c r="L789" i="9" s="1"/>
  <c r="M789" i="9" s="1"/>
  <c r="O781" i="9"/>
  <c r="P773" i="9"/>
  <c r="K757" i="9"/>
  <c r="L757" i="9" s="1"/>
  <c r="M757" i="9" s="1"/>
  <c r="O746" i="9"/>
  <c r="K731" i="9"/>
  <c r="L731" i="9" s="1"/>
  <c r="M729" i="9"/>
  <c r="O368" i="9"/>
  <c r="K352" i="9"/>
  <c r="L352" i="9" s="1"/>
  <c r="K336" i="9"/>
  <c r="L336" i="9" s="1"/>
  <c r="P557" i="9"/>
  <c r="P553" i="9"/>
  <c r="P549" i="9"/>
  <c r="P545" i="9"/>
  <c r="P541" i="9"/>
  <c r="P537" i="9"/>
  <c r="P533" i="9"/>
  <c r="P529" i="9"/>
  <c r="P525" i="9"/>
  <c r="P521" i="9"/>
  <c r="P517" i="9"/>
  <c r="P513" i="9"/>
  <c r="P509" i="9"/>
  <c r="P505" i="9"/>
  <c r="P501" i="9"/>
  <c r="P497" i="9"/>
  <c r="P493" i="9"/>
  <c r="P489" i="9"/>
  <c r="P485" i="9"/>
  <c r="P481" i="9"/>
  <c r="P477" i="9"/>
  <c r="P473" i="9"/>
  <c r="P469" i="9"/>
  <c r="P465" i="9"/>
  <c r="P461" i="9"/>
  <c r="P457" i="9"/>
  <c r="P453" i="9"/>
  <c r="P449" i="9"/>
  <c r="P445" i="9"/>
  <c r="P441" i="9"/>
  <c r="P437" i="9"/>
  <c r="P433" i="9"/>
  <c r="P429" i="9"/>
  <c r="P425" i="9"/>
  <c r="P421" i="9"/>
  <c r="P417" i="9"/>
  <c r="P413" i="9"/>
  <c r="P409" i="9"/>
  <c r="P405" i="9"/>
  <c r="P401" i="9"/>
  <c r="P397" i="9"/>
  <c r="P393" i="9"/>
  <c r="P389" i="9"/>
  <c r="P385" i="9"/>
  <c r="P381" i="9"/>
  <c r="P377" i="9"/>
  <c r="P373" i="9"/>
  <c r="P579" i="9"/>
  <c r="M563" i="9"/>
  <c r="M358" i="9"/>
  <c r="M342" i="9"/>
  <c r="P582" i="9"/>
  <c r="P566" i="9"/>
  <c r="Z361" i="9"/>
  <c r="Z345" i="9"/>
  <c r="Z329" i="9"/>
  <c r="K330" i="9"/>
  <c r="L330" i="9" s="1"/>
  <c r="O314" i="9"/>
  <c r="O298" i="9"/>
  <c r="O282" i="9"/>
  <c r="O266" i="9"/>
  <c r="O250" i="9"/>
  <c r="O234" i="9"/>
  <c r="O218" i="9"/>
  <c r="O202" i="9"/>
  <c r="O186" i="9"/>
  <c r="O170" i="9"/>
  <c r="O154" i="9"/>
  <c r="O138" i="9"/>
  <c r="O122" i="9"/>
  <c r="O106" i="9"/>
  <c r="O90" i="9"/>
  <c r="P351" i="9"/>
  <c r="M320" i="9"/>
  <c r="M304" i="9"/>
  <c r="M288" i="9"/>
  <c r="M272" i="9"/>
  <c r="M256" i="9"/>
  <c r="M240" i="9"/>
  <c r="M224" i="9"/>
  <c r="M208" i="9"/>
  <c r="M192" i="9"/>
  <c r="M176" i="9"/>
  <c r="M160" i="9"/>
  <c r="M144" i="9"/>
  <c r="M128" i="9"/>
  <c r="M112" i="9"/>
  <c r="M96" i="9"/>
  <c r="M80" i="9"/>
  <c r="M55" i="9"/>
  <c r="DH45" i="1"/>
  <c r="DJ45" i="1"/>
  <c r="DP45" i="1"/>
  <c r="ER45" i="1" s="1"/>
  <c r="DJ23" i="1"/>
  <c r="AY40" i="1"/>
  <c r="BC40" i="1" s="1"/>
  <c r="DH31" i="1"/>
  <c r="DP31" i="1"/>
  <c r="ER31" i="1" s="1"/>
  <c r="DR39" i="1"/>
  <c r="EA7" i="1"/>
  <c r="EB7" i="1" s="1"/>
  <c r="DY7" i="1"/>
  <c r="AW17" i="1"/>
  <c r="BA17" i="1" s="1"/>
  <c r="AR17" i="1"/>
  <c r="AZ17" i="1" s="1"/>
  <c r="BF41" i="1"/>
  <c r="BD41" i="1"/>
  <c r="BL41" i="1"/>
  <c r="EO41" i="1" s="1"/>
  <c r="DD103" i="1"/>
  <c r="CX103" i="1"/>
  <c r="DF103" i="1" s="1"/>
  <c r="BA180" i="1"/>
  <c r="AY180" i="1"/>
  <c r="BC180" i="1" s="1"/>
  <c r="DD238" i="1"/>
  <c r="CX238" i="1"/>
  <c r="DF238" i="1" s="1"/>
  <c r="DG10" i="1"/>
  <c r="DH14" i="1"/>
  <c r="DP14" i="1"/>
  <c r="ER14" i="1" s="1"/>
  <c r="DH19" i="1"/>
  <c r="DP19" i="1"/>
  <c r="ER19" i="1" s="1"/>
  <c r="AT33" i="1"/>
  <c r="BB33" i="1" s="1"/>
  <c r="BN33" i="1" s="1"/>
  <c r="AW33" i="1"/>
  <c r="BA33" i="1" s="1"/>
  <c r="AR33" i="1"/>
  <c r="AZ33" i="1" s="1"/>
  <c r="DR57" i="1"/>
  <c r="DJ178" i="1"/>
  <c r="DP178" i="1"/>
  <c r="ER178" i="1" s="1"/>
  <c r="DH178" i="1"/>
  <c r="AW204" i="1"/>
  <c r="BA204" i="1" s="1"/>
  <c r="DH214" i="1"/>
  <c r="DJ214" i="1"/>
  <c r="DP214" i="1"/>
  <c r="ER214" i="1" s="1"/>
  <c r="DD72" i="1"/>
  <c r="CX72" i="1"/>
  <c r="DF72" i="1" s="1"/>
  <c r="DR72" i="1" s="1"/>
  <c r="AW130" i="1"/>
  <c r="BA130" i="1" s="1"/>
  <c r="DY10" i="1"/>
  <c r="EA10" i="1"/>
  <c r="EB10" i="1" s="1"/>
  <c r="AR49" i="1"/>
  <c r="AZ49" i="1" s="1"/>
  <c r="AT49" i="1"/>
  <c r="BB49" i="1" s="1"/>
  <c r="BN49" i="1" s="1"/>
  <c r="AZ74" i="1"/>
  <c r="AT74" i="1"/>
  <c r="BB74" i="1" s="1"/>
  <c r="DJ154" i="1"/>
  <c r="DH154" i="1"/>
  <c r="DP154" i="1"/>
  <c r="ER154" i="1" s="1"/>
  <c r="DJ186" i="1"/>
  <c r="DH186" i="1"/>
  <c r="DP186" i="1"/>
  <c r="ER186" i="1" s="1"/>
  <c r="BD222" i="1"/>
  <c r="BF222" i="1"/>
  <c r="BL222" i="1"/>
  <c r="EO222" i="1" s="1"/>
  <c r="AT77" i="1"/>
  <c r="BB77" i="1" s="1"/>
  <c r="AR87" i="1"/>
  <c r="AZ87" i="1" s="1"/>
  <c r="ES90" i="1"/>
  <c r="DS90" i="1"/>
  <c r="EN90" i="1" s="1"/>
  <c r="BW93" i="1"/>
  <c r="BX93" i="1" s="1"/>
  <c r="BU93" i="1"/>
  <c r="AT104" i="1"/>
  <c r="BB104" i="1" s="1"/>
  <c r="BN104" i="1" s="1"/>
  <c r="AY109" i="1"/>
  <c r="BC109" i="1" s="1"/>
  <c r="ES119" i="1"/>
  <c r="DS119" i="1"/>
  <c r="EN119" i="1" s="1"/>
  <c r="AR133" i="1"/>
  <c r="AZ133" i="1" s="1"/>
  <c r="AR141" i="1"/>
  <c r="AZ141" i="1" s="1"/>
  <c r="AY163" i="1"/>
  <c r="BC163" i="1" s="1"/>
  <c r="AR221" i="1"/>
  <c r="AZ221" i="1" s="1"/>
  <c r="AW221" i="1"/>
  <c r="BA221" i="1" s="1"/>
  <c r="DS228" i="1"/>
  <c r="EN228" i="1" s="1"/>
  <c r="ES228" i="1"/>
  <c r="DH229" i="1"/>
  <c r="DJ229" i="1"/>
  <c r="DP229" i="1"/>
  <c r="ER229" i="1" s="1"/>
  <c r="DQ233" i="1"/>
  <c r="ES237" i="1"/>
  <c r="DS237" i="1"/>
  <c r="EN237" i="1" s="1"/>
  <c r="DR334" i="1"/>
  <c r="AR83" i="1"/>
  <c r="AZ83" i="1" s="1"/>
  <c r="AT83" i="1"/>
  <c r="BB83" i="1" s="1"/>
  <c r="AT102" i="1"/>
  <c r="BB102" i="1" s="1"/>
  <c r="AR102" i="1"/>
  <c r="AZ102" i="1" s="1"/>
  <c r="AW102" i="1"/>
  <c r="BA102" i="1" s="1"/>
  <c r="DG103" i="1"/>
  <c r="DJ116" i="1"/>
  <c r="DH116" i="1"/>
  <c r="DP116" i="1"/>
  <c r="ER116" i="1" s="1"/>
  <c r="AW135" i="1"/>
  <c r="BA135" i="1" s="1"/>
  <c r="AT135" i="1"/>
  <c r="BB135" i="1" s="1"/>
  <c r="AR135" i="1"/>
  <c r="AZ135" i="1" s="1"/>
  <c r="EA139" i="1"/>
  <c r="EB139" i="1" s="1"/>
  <c r="DY139" i="1"/>
  <c r="DG146" i="1"/>
  <c r="EA161" i="1"/>
  <c r="EB161" i="1" s="1"/>
  <c r="DY161" i="1"/>
  <c r="AT181" i="1"/>
  <c r="BB181" i="1" s="1"/>
  <c r="BN181" i="1" s="1"/>
  <c r="AR181" i="1"/>
  <c r="AZ181" i="1" s="1"/>
  <c r="AW181" i="1"/>
  <c r="BA181" i="1" s="1"/>
  <c r="DH188" i="1"/>
  <c r="DP188" i="1"/>
  <c r="ER188" i="1" s="1"/>
  <c r="DH195" i="1"/>
  <c r="DP195" i="1"/>
  <c r="ER195" i="1" s="1"/>
  <c r="BW203" i="1"/>
  <c r="BX203" i="1" s="1"/>
  <c r="BU203" i="1"/>
  <c r="AY206" i="1"/>
  <c r="BC206" i="1" s="1"/>
  <c r="AT212" i="1"/>
  <c r="BB212" i="1" s="1"/>
  <c r="BN212" i="1" s="1"/>
  <c r="AR224" i="1"/>
  <c r="AZ224" i="1" s="1"/>
  <c r="AY224" i="1"/>
  <c r="BC224" i="1" s="1"/>
  <c r="AY225" i="1"/>
  <c r="BC225" i="1" s="1"/>
  <c r="BN225" i="1" s="1"/>
  <c r="DJ233" i="1"/>
  <c r="DJ269" i="1"/>
  <c r="DH269" i="1"/>
  <c r="DP269" i="1"/>
  <c r="ER269" i="1" s="1"/>
  <c r="DH69" i="1"/>
  <c r="DP69" i="1"/>
  <c r="ER69" i="1" s="1"/>
  <c r="DJ73" i="1"/>
  <c r="DH73" i="1"/>
  <c r="DP73" i="1"/>
  <c r="ER73" i="1" s="1"/>
  <c r="AR88" i="1"/>
  <c r="AZ88" i="1" s="1"/>
  <c r="AT88" i="1"/>
  <c r="BB88" i="1" s="1"/>
  <c r="DG101" i="1"/>
  <c r="DR101" i="1" s="1"/>
  <c r="DJ147" i="1"/>
  <c r="DH147" i="1"/>
  <c r="DP147" i="1"/>
  <c r="ER147" i="1" s="1"/>
  <c r="DQ150" i="1"/>
  <c r="DG170" i="1"/>
  <c r="DJ176" i="1"/>
  <c r="DH176" i="1"/>
  <c r="DP176" i="1"/>
  <c r="ER176" i="1" s="1"/>
  <c r="DJ206" i="1"/>
  <c r="DH206" i="1"/>
  <c r="DP206" i="1"/>
  <c r="ER206" i="1" s="1"/>
  <c r="DJ216" i="1"/>
  <c r="DH216" i="1"/>
  <c r="DP216" i="1"/>
  <c r="ER216" i="1" s="1"/>
  <c r="EP243" i="1"/>
  <c r="EQ243" i="1" s="1"/>
  <c r="BO243" i="1"/>
  <c r="EL243" i="1" s="1"/>
  <c r="DH303" i="1"/>
  <c r="DP303" i="1"/>
  <c r="ER303" i="1" s="1"/>
  <c r="AY110" i="1"/>
  <c r="BC110" i="1" s="1"/>
  <c r="AW110" i="1"/>
  <c r="BA110" i="1" s="1"/>
  <c r="DG137" i="1"/>
  <c r="DG155" i="1"/>
  <c r="DQ195" i="1"/>
  <c r="DG199" i="1"/>
  <c r="AT207" i="1"/>
  <c r="BB207" i="1" s="1"/>
  <c r="BN207" i="1" s="1"/>
  <c r="AR207" i="1"/>
  <c r="AZ207" i="1" s="1"/>
  <c r="ES316" i="1"/>
  <c r="DS316" i="1"/>
  <c r="EN316" i="1" s="1"/>
  <c r="AR252" i="1"/>
  <c r="AZ252" i="1" s="1"/>
  <c r="AW252" i="1"/>
  <c r="BA252" i="1" s="1"/>
  <c r="DR270" i="1"/>
  <c r="AR282" i="1"/>
  <c r="AZ282" i="1" s="1"/>
  <c r="AY282" i="1"/>
  <c r="BC282" i="1" s="1"/>
  <c r="AW282" i="1"/>
  <c r="BA282" i="1" s="1"/>
  <c r="AT302" i="1"/>
  <c r="BB302" i="1" s="1"/>
  <c r="AR302" i="1"/>
  <c r="AZ302" i="1" s="1"/>
  <c r="AW302" i="1"/>
  <c r="BA302" i="1" s="1"/>
  <c r="DQ308" i="1"/>
  <c r="DR310" i="1"/>
  <c r="AR331" i="1"/>
  <c r="AZ331" i="1" s="1"/>
  <c r="AR350" i="1"/>
  <c r="AY260" i="1"/>
  <c r="BC260" i="1" s="1"/>
  <c r="AW301" i="1"/>
  <c r="BA301" i="1" s="1"/>
  <c r="AR301" i="1"/>
  <c r="AZ301" i="1" s="1"/>
  <c r="AY301" i="1"/>
  <c r="BC301" i="1" s="1"/>
  <c r="AY302" i="1"/>
  <c r="BC302" i="1" s="1"/>
  <c r="AR280" i="1"/>
  <c r="AZ280" i="1" s="1"/>
  <c r="AW280" i="1"/>
  <c r="BA280" i="1" s="1"/>
  <c r="AY280" i="1"/>
  <c r="BC280" i="1" s="1"/>
  <c r="AT280" i="1"/>
  <c r="BB280" i="1" s="1"/>
  <c r="DQ305" i="1"/>
  <c r="Z717" i="8"/>
  <c r="K364" i="8"/>
  <c r="L364" i="8" s="1"/>
  <c r="Z348" i="8"/>
  <c r="P332" i="8"/>
  <c r="O316" i="8"/>
  <c r="K300" i="8"/>
  <c r="L300" i="8" s="1"/>
  <c r="Z284" i="8"/>
  <c r="P268" i="8"/>
  <c r="O252" i="8"/>
  <c r="O16" i="9"/>
  <c r="P32" i="9"/>
  <c r="Z48" i="9"/>
  <c r="K64" i="9"/>
  <c r="L64" i="9" s="1"/>
  <c r="Z9" i="9"/>
  <c r="K25" i="9"/>
  <c r="L25" i="9" s="1"/>
  <c r="O41" i="9"/>
  <c r="P57" i="9"/>
  <c r="Z73" i="9"/>
  <c r="Z14" i="9"/>
  <c r="K30" i="9"/>
  <c r="L30" i="9" s="1"/>
  <c r="O46" i="9"/>
  <c r="P62" i="9"/>
  <c r="P1460" i="9"/>
  <c r="K1428" i="9"/>
  <c r="L1428" i="9" s="1"/>
  <c r="M1428" i="9" s="1"/>
  <c r="O1412" i="9"/>
  <c r="P1396" i="9"/>
  <c r="P1367" i="9"/>
  <c r="K1335" i="9"/>
  <c r="L1335" i="9" s="1"/>
  <c r="M1335" i="9" s="1"/>
  <c r="O1319" i="9"/>
  <c r="P1303" i="9"/>
  <c r="K1270" i="9"/>
  <c r="L1270" i="9" s="1"/>
  <c r="M1270" i="9" s="1"/>
  <c r="O1254" i="9"/>
  <c r="P1238" i="9"/>
  <c r="K1206" i="9"/>
  <c r="L1206" i="9" s="1"/>
  <c r="M1206" i="9" s="1"/>
  <c r="O1190" i="9"/>
  <c r="P1174" i="9"/>
  <c r="K1142" i="9"/>
  <c r="L1142" i="9" s="1"/>
  <c r="M1142" i="9" s="1"/>
  <c r="O1126" i="9"/>
  <c r="P1268" i="9"/>
  <c r="K1252" i="9"/>
  <c r="L1252" i="9" s="1"/>
  <c r="M1252" i="9" s="1"/>
  <c r="O1236" i="9"/>
  <c r="P1204" i="9"/>
  <c r="K1188" i="9"/>
  <c r="L1188" i="9" s="1"/>
  <c r="M1188" i="9" s="1"/>
  <c r="O1172" i="9"/>
  <c r="P1140" i="9"/>
  <c r="K1124" i="9"/>
  <c r="L1124" i="9" s="1"/>
  <c r="M1124" i="9" s="1"/>
  <c r="P1275" i="9"/>
  <c r="K1243" i="9"/>
  <c r="L1243" i="9" s="1"/>
  <c r="M1243" i="9" s="1"/>
  <c r="O1227" i="9"/>
  <c r="P1211" i="9"/>
  <c r="K1179" i="9"/>
  <c r="L1179" i="9" s="1"/>
  <c r="M1179" i="9" s="1"/>
  <c r="O1163" i="9"/>
  <c r="P1147" i="9"/>
  <c r="K1115" i="9"/>
  <c r="L1115" i="9" s="1"/>
  <c r="M1115" i="9" s="1"/>
  <c r="O1102" i="9"/>
  <c r="P1094" i="9"/>
  <c r="K898" i="9"/>
  <c r="L898" i="9" s="1"/>
  <c r="M898" i="9" s="1"/>
  <c r="O890" i="9"/>
  <c r="P882" i="9"/>
  <c r="K866" i="9"/>
  <c r="L866" i="9" s="1"/>
  <c r="M866" i="9" s="1"/>
  <c r="O858" i="9"/>
  <c r="P850" i="9"/>
  <c r="K834" i="9"/>
  <c r="L834" i="9" s="1"/>
  <c r="M834" i="9" s="1"/>
  <c r="O826" i="9"/>
  <c r="P818" i="9"/>
  <c r="K803" i="9"/>
  <c r="L803" i="9" s="1"/>
  <c r="O795" i="9"/>
  <c r="P787" i="9"/>
  <c r="K771" i="9"/>
  <c r="L771" i="9" s="1"/>
  <c r="M771" i="9" s="1"/>
  <c r="O763" i="9"/>
  <c r="P755" i="9"/>
  <c r="P730" i="9"/>
  <c r="K585" i="9"/>
  <c r="L585" i="9" s="1"/>
  <c r="K569" i="9"/>
  <c r="L569" i="9" s="1"/>
  <c r="Z364" i="9"/>
  <c r="P348" i="9"/>
  <c r="K556" i="9"/>
  <c r="L556" i="9" s="1"/>
  <c r="K552" i="9"/>
  <c r="L552" i="9" s="1"/>
  <c r="K548" i="9"/>
  <c r="L548" i="9" s="1"/>
  <c r="K544" i="9"/>
  <c r="L544" i="9" s="1"/>
  <c r="K540" i="9"/>
  <c r="L540" i="9" s="1"/>
  <c r="K536" i="9"/>
  <c r="L536" i="9" s="1"/>
  <c r="K532" i="9"/>
  <c r="L532" i="9" s="1"/>
  <c r="K528" i="9"/>
  <c r="L528" i="9" s="1"/>
  <c r="K524" i="9"/>
  <c r="L524" i="9" s="1"/>
  <c r="K520" i="9"/>
  <c r="L520" i="9" s="1"/>
  <c r="K516" i="9"/>
  <c r="L516" i="9" s="1"/>
  <c r="K512" i="9"/>
  <c r="L512" i="9" s="1"/>
  <c r="K508" i="9"/>
  <c r="L508" i="9" s="1"/>
  <c r="K504" i="9"/>
  <c r="L504" i="9" s="1"/>
  <c r="K500" i="9"/>
  <c r="L500" i="9" s="1"/>
  <c r="K496" i="9"/>
  <c r="L496" i="9" s="1"/>
  <c r="K492" i="9"/>
  <c r="L492" i="9" s="1"/>
  <c r="K488" i="9"/>
  <c r="L488" i="9" s="1"/>
  <c r="K484" i="9"/>
  <c r="L484" i="9" s="1"/>
  <c r="K480" i="9"/>
  <c r="L480" i="9" s="1"/>
  <c r="K476" i="9"/>
  <c r="L476" i="9" s="1"/>
  <c r="K472" i="9"/>
  <c r="L472" i="9" s="1"/>
  <c r="K468" i="9"/>
  <c r="L468" i="9" s="1"/>
  <c r="K464" i="9"/>
  <c r="L464" i="9" s="1"/>
  <c r="K460" i="9"/>
  <c r="L460" i="9" s="1"/>
  <c r="K456" i="9"/>
  <c r="L456" i="9" s="1"/>
  <c r="K452" i="9"/>
  <c r="L452" i="9" s="1"/>
  <c r="K448" i="9"/>
  <c r="L448" i="9" s="1"/>
  <c r="K444" i="9"/>
  <c r="L444" i="9" s="1"/>
  <c r="K440" i="9"/>
  <c r="L440" i="9" s="1"/>
  <c r="K436" i="9"/>
  <c r="L436" i="9" s="1"/>
  <c r="K432" i="9"/>
  <c r="L432" i="9" s="1"/>
  <c r="K428" i="9"/>
  <c r="L428" i="9" s="1"/>
  <c r="K424" i="9"/>
  <c r="L424" i="9" s="1"/>
  <c r="K420" i="9"/>
  <c r="L420" i="9" s="1"/>
  <c r="K416" i="9"/>
  <c r="L416" i="9" s="1"/>
  <c r="K412" i="9"/>
  <c r="L412" i="9" s="1"/>
  <c r="K408" i="9"/>
  <c r="L408" i="9" s="1"/>
  <c r="K404" i="9"/>
  <c r="L404" i="9" s="1"/>
  <c r="K400" i="9"/>
  <c r="L400" i="9" s="1"/>
  <c r="K396" i="9"/>
  <c r="L396" i="9" s="1"/>
  <c r="K392" i="9"/>
  <c r="L392" i="9" s="1"/>
  <c r="K388" i="9"/>
  <c r="L388" i="9" s="1"/>
  <c r="K384" i="9"/>
  <c r="L384" i="9" s="1"/>
  <c r="K380" i="9"/>
  <c r="L380" i="9" s="1"/>
  <c r="K376" i="9"/>
  <c r="L376" i="9" s="1"/>
  <c r="K367" i="9"/>
  <c r="L367" i="9" s="1"/>
  <c r="K575" i="9"/>
  <c r="L575" i="9" s="1"/>
  <c r="K578" i="9"/>
  <c r="L578" i="9" s="1"/>
  <c r="P564" i="9"/>
  <c r="O357" i="9"/>
  <c r="O341" i="9"/>
  <c r="K325" i="9"/>
  <c r="L325" i="9" s="1"/>
  <c r="P327" i="9"/>
  <c r="Z310" i="9"/>
  <c r="Z294" i="9"/>
  <c r="Z278" i="9"/>
  <c r="Z262" i="9"/>
  <c r="Z246" i="9"/>
  <c r="Z230" i="9"/>
  <c r="Z214" i="9"/>
  <c r="Z198" i="9"/>
  <c r="Z182" i="9"/>
  <c r="Z166" i="9"/>
  <c r="Z150" i="9"/>
  <c r="Z134" i="9"/>
  <c r="Z118" i="9"/>
  <c r="Z102" i="9"/>
  <c r="Z86" i="9"/>
  <c r="K335" i="9"/>
  <c r="L335" i="9" s="1"/>
  <c r="K309" i="9"/>
  <c r="L309" i="9" s="1"/>
  <c r="K293" i="9"/>
  <c r="L293" i="9" s="1"/>
  <c r="K277" i="9"/>
  <c r="L277" i="9" s="1"/>
  <c r="K261" i="9"/>
  <c r="L261" i="9" s="1"/>
  <c r="K245" i="9"/>
  <c r="L245" i="9" s="1"/>
  <c r="K229" i="9"/>
  <c r="L229" i="9" s="1"/>
  <c r="K213" i="9"/>
  <c r="L213" i="9" s="1"/>
  <c r="K197" i="9"/>
  <c r="L197" i="9" s="1"/>
  <c r="K181" i="9"/>
  <c r="L181" i="9" s="1"/>
  <c r="K165" i="9"/>
  <c r="L165" i="9" s="1"/>
  <c r="K149" i="9"/>
  <c r="L149" i="9" s="1"/>
  <c r="K133" i="9"/>
  <c r="L133" i="9" s="1"/>
  <c r="K117" i="9"/>
  <c r="L117" i="9" s="1"/>
  <c r="K101" i="9"/>
  <c r="L101" i="9" s="1"/>
  <c r="K85" i="9"/>
  <c r="L85" i="9" s="1"/>
  <c r="K347" i="9"/>
  <c r="L347" i="9" s="1"/>
  <c r="Z75" i="9"/>
  <c r="AW7" i="1"/>
  <c r="BA7" i="1" s="1"/>
  <c r="DR53" i="1"/>
  <c r="DR35" i="1"/>
  <c r="DH8" i="1"/>
  <c r="DP8" i="1"/>
  <c r="ER8" i="1" s="1"/>
  <c r="DR38" i="1"/>
  <c r="DH15" i="1"/>
  <c r="DJ15" i="1"/>
  <c r="DP15" i="1"/>
  <c r="ER15" i="1" s="1"/>
  <c r="AT17" i="1"/>
  <c r="BB17" i="1" s="1"/>
  <c r="BW19" i="1"/>
  <c r="BX19" i="1" s="1"/>
  <c r="BU19" i="1"/>
  <c r="EA30" i="1"/>
  <c r="EB30" i="1" s="1"/>
  <c r="DY30" i="1"/>
  <c r="ES42" i="1"/>
  <c r="DS42" i="1"/>
  <c r="EN42" i="1" s="1"/>
  <c r="DJ114" i="1"/>
  <c r="DH114" i="1"/>
  <c r="DP114" i="1"/>
  <c r="ER114" i="1" s="1"/>
  <c r="DH160" i="1"/>
  <c r="DJ160" i="1"/>
  <c r="DP160" i="1"/>
  <c r="ER160" i="1" s="1"/>
  <c r="AW23" i="1"/>
  <c r="BA23" i="1" s="1"/>
  <c r="AR23" i="1"/>
  <c r="AZ23" i="1" s="1"/>
  <c r="AY23" i="1"/>
  <c r="BC23" i="1" s="1"/>
  <c r="BN23" i="1" s="1"/>
  <c r="DJ49" i="1"/>
  <c r="DH49" i="1"/>
  <c r="DP49" i="1"/>
  <c r="ER49" i="1" s="1"/>
  <c r="DD153" i="1"/>
  <c r="CX153" i="1"/>
  <c r="DF153" i="1" s="1"/>
  <c r="DR153" i="1" s="1"/>
  <c r="AZ189" i="1"/>
  <c r="AT189" i="1"/>
  <c r="BB189" i="1" s="1"/>
  <c r="BN189" i="1" s="1"/>
  <c r="BA208" i="1"/>
  <c r="BF208" i="1" s="1"/>
  <c r="AY208" i="1"/>
  <c r="BC208" i="1" s="1"/>
  <c r="BN208" i="1" s="1"/>
  <c r="DH76" i="1"/>
  <c r="DJ76" i="1"/>
  <c r="DP76" i="1"/>
  <c r="ER76" i="1" s="1"/>
  <c r="DR112" i="1"/>
  <c r="DH128" i="1"/>
  <c r="DP128" i="1"/>
  <c r="ER128" i="1" s="1"/>
  <c r="AY143" i="1"/>
  <c r="BC143" i="1" s="1"/>
  <c r="DD175" i="1"/>
  <c r="CX175" i="1"/>
  <c r="DF175" i="1" s="1"/>
  <c r="DR175" i="1" s="1"/>
  <c r="DR198" i="1"/>
  <c r="BN234" i="1"/>
  <c r="DG8" i="1"/>
  <c r="DJ8" i="1" s="1"/>
  <c r="AY74" i="1"/>
  <c r="BC74" i="1" s="1"/>
  <c r="DR75" i="1"/>
  <c r="AW93" i="1"/>
  <c r="BA93" i="1" s="1"/>
  <c r="BL93" i="1" s="1"/>
  <c r="AR110" i="1"/>
  <c r="AR136" i="1"/>
  <c r="AZ136" i="1" s="1"/>
  <c r="AW136" i="1"/>
  <c r="BA136" i="1" s="1"/>
  <c r="DQ140" i="1"/>
  <c r="DZ140" i="1" s="1"/>
  <c r="DH145" i="1"/>
  <c r="DP145" i="1"/>
  <c r="ER145" i="1" s="1"/>
  <c r="DH192" i="1"/>
  <c r="DJ192" i="1"/>
  <c r="DP192" i="1"/>
  <c r="ER192" i="1" s="1"/>
  <c r="AR195" i="1"/>
  <c r="AY216" i="1"/>
  <c r="BC216" i="1" s="1"/>
  <c r="DH219" i="1"/>
  <c r="DJ219" i="1"/>
  <c r="DP219" i="1"/>
  <c r="ER219" i="1" s="1"/>
  <c r="AY240" i="1"/>
  <c r="BC240" i="1" s="1"/>
  <c r="DH251" i="1"/>
  <c r="DJ251" i="1"/>
  <c r="DP251" i="1"/>
  <c r="ER251" i="1" s="1"/>
  <c r="DH297" i="1"/>
  <c r="DJ297" i="1"/>
  <c r="DP297" i="1"/>
  <c r="ER297" i="1" s="1"/>
  <c r="AR63" i="1"/>
  <c r="AZ63" i="1" s="1"/>
  <c r="AY63" i="1"/>
  <c r="BC63" i="1" s="1"/>
  <c r="BN63" i="1" s="1"/>
  <c r="AW63" i="1"/>
  <c r="BA63" i="1" s="1"/>
  <c r="DG64" i="1"/>
  <c r="DJ70" i="1"/>
  <c r="DH70" i="1"/>
  <c r="DP70" i="1"/>
  <c r="ER70" i="1" s="1"/>
  <c r="DQ84" i="1"/>
  <c r="CV106" i="1"/>
  <c r="DD106" i="1" s="1"/>
  <c r="CX106" i="1"/>
  <c r="DF106" i="1" s="1"/>
  <c r="DR106" i="1" s="1"/>
  <c r="EA151" i="1"/>
  <c r="EB151" i="1" s="1"/>
  <c r="DY151" i="1"/>
  <c r="DA165" i="1"/>
  <c r="DE165" i="1" s="1"/>
  <c r="AT167" i="1"/>
  <c r="BB167" i="1" s="1"/>
  <c r="BN167" i="1" s="1"/>
  <c r="AR167" i="1"/>
  <c r="AZ167" i="1" s="1"/>
  <c r="AW167" i="1"/>
  <c r="BA167" i="1" s="1"/>
  <c r="AR205" i="1"/>
  <c r="AZ205" i="1" s="1"/>
  <c r="AT205" i="1"/>
  <c r="BB205" i="1" s="1"/>
  <c r="BN205" i="1" s="1"/>
  <c r="EA214" i="1"/>
  <c r="EB214" i="1" s="1"/>
  <c r="DY214" i="1"/>
  <c r="ES227" i="1"/>
  <c r="DS227" i="1"/>
  <c r="EN227" i="1" s="1"/>
  <c r="AY231" i="1"/>
  <c r="BC231" i="1" s="1"/>
  <c r="BN231" i="1" s="1"/>
  <c r="ES234" i="1"/>
  <c r="DS234" i="1"/>
  <c r="EN234" i="1" s="1"/>
  <c r="DH281" i="1"/>
  <c r="DJ281" i="1"/>
  <c r="DP281" i="1"/>
  <c r="ER281" i="1" s="1"/>
  <c r="DR328" i="1"/>
  <c r="DJ80" i="1"/>
  <c r="DH80" i="1"/>
  <c r="DP80" i="1"/>
  <c r="ER80" i="1" s="1"/>
  <c r="AY152" i="1"/>
  <c r="BC152" i="1" s="1"/>
  <c r="AR158" i="1"/>
  <c r="AZ158" i="1" s="1"/>
  <c r="AT158" i="1"/>
  <c r="BB158" i="1" s="1"/>
  <c r="AY159" i="1"/>
  <c r="BC159" i="1" s="1"/>
  <c r="AR159" i="1"/>
  <c r="AZ159" i="1" s="1"/>
  <c r="AW159" i="1"/>
  <c r="BA159" i="1" s="1"/>
  <c r="AT191" i="1"/>
  <c r="BB191" i="1" s="1"/>
  <c r="BN249" i="1"/>
  <c r="AY299" i="1"/>
  <c r="BC299" i="1" s="1"/>
  <c r="AR66" i="1"/>
  <c r="AZ66" i="1" s="1"/>
  <c r="AW66" i="1"/>
  <c r="BA66" i="1" s="1"/>
  <c r="AT66" i="1"/>
  <c r="BB66" i="1" s="1"/>
  <c r="BN66" i="1" s="1"/>
  <c r="AY80" i="1"/>
  <c r="BC80" i="1" s="1"/>
  <c r="AW80" i="1"/>
  <c r="BA80" i="1" s="1"/>
  <c r="DG105" i="1"/>
  <c r="DR105" i="1" s="1"/>
  <c r="CV152" i="1"/>
  <c r="DD152" i="1" s="1"/>
  <c r="CX152" i="1"/>
  <c r="DF152" i="1" s="1"/>
  <c r="AW178" i="1"/>
  <c r="BA178" i="1" s="1"/>
  <c r="AY178" i="1"/>
  <c r="BC178" i="1" s="1"/>
  <c r="DQ227" i="1"/>
  <c r="DH260" i="1"/>
  <c r="DP260" i="1"/>
  <c r="ER260" i="1" s="1"/>
  <c r="DR306" i="1"/>
  <c r="DH351" i="1"/>
  <c r="DJ351" i="1"/>
  <c r="DP351" i="1"/>
  <c r="ER351" i="1" s="1"/>
  <c r="EA247" i="1"/>
  <c r="EB247" i="1" s="1"/>
  <c r="DY247" i="1"/>
  <c r="DH263" i="1"/>
  <c r="DJ263" i="1"/>
  <c r="DP263" i="1"/>
  <c r="ER263" i="1" s="1"/>
  <c r="AR289" i="1"/>
  <c r="AZ289" i="1" s="1"/>
  <c r="AT289" i="1"/>
  <c r="BB289" i="1" s="1"/>
  <c r="BN289" i="1" s="1"/>
  <c r="AY304" i="1"/>
  <c r="BC304" i="1" s="1"/>
  <c r="DJ312" i="1"/>
  <c r="DH312" i="1"/>
  <c r="DP312" i="1"/>
  <c r="ER312" i="1" s="1"/>
  <c r="AW326" i="1"/>
  <c r="BA326" i="1" s="1"/>
  <c r="DH333" i="1"/>
  <c r="DJ333" i="1"/>
  <c r="DP333" i="1"/>
  <c r="ER333" i="1" s="1"/>
  <c r="AR336" i="1"/>
  <c r="AZ336" i="1" s="1"/>
  <c r="AW336" i="1"/>
  <c r="BA336" i="1" s="1"/>
  <c r="DQ250" i="1"/>
  <c r="EP259" i="1"/>
  <c r="BO259" i="1"/>
  <c r="EL259" i="1" s="1"/>
  <c r="AT301" i="1"/>
  <c r="BB301" i="1" s="1"/>
  <c r="BN301" i="1" s="1"/>
  <c r="DJ341" i="1"/>
  <c r="DH341" i="1"/>
  <c r="DP341" i="1"/>
  <c r="ER341" i="1" s="1"/>
  <c r="DH345" i="1"/>
  <c r="DP345" i="1"/>
  <c r="ER345" i="1" s="1"/>
  <c r="AT245" i="1"/>
  <c r="BB245" i="1" s="1"/>
  <c r="AR245" i="1"/>
  <c r="AZ245" i="1" s="1"/>
  <c r="DR272" i="1"/>
  <c r="AT275" i="1"/>
  <c r="BB275" i="1" s="1"/>
  <c r="AY275" i="1"/>
  <c r="BC275" i="1" s="1"/>
  <c r="AW275" i="1"/>
  <c r="BA275" i="1" s="1"/>
  <c r="AR275" i="1"/>
  <c r="AZ275" i="1" s="1"/>
  <c r="AT314" i="1"/>
  <c r="BB314" i="1" s="1"/>
  <c r="AR314" i="1"/>
  <c r="AZ314" i="1" s="1"/>
  <c r="DG338" i="1"/>
  <c r="DY353" i="1"/>
  <c r="EA353" i="1"/>
  <c r="EB353" i="1" s="1"/>
  <c r="W8" i="8"/>
  <c r="P12" i="8"/>
  <c r="O16" i="8"/>
  <c r="K20" i="8"/>
  <c r="L20" i="8" s="1"/>
  <c r="Z20" i="8"/>
  <c r="P28" i="8"/>
  <c r="O32" i="8"/>
  <c r="K36" i="8"/>
  <c r="L36" i="8" s="1"/>
  <c r="Z36" i="8"/>
  <c r="P44" i="8"/>
  <c r="O48" i="8"/>
  <c r="K52" i="8"/>
  <c r="L52" i="8" s="1"/>
  <c r="Z52" i="8"/>
  <c r="P60" i="8"/>
  <c r="O64" i="8"/>
  <c r="K68" i="8"/>
  <c r="L68" i="8" s="1"/>
  <c r="Z68" i="8"/>
  <c r="P76" i="8"/>
  <c r="O80" i="8"/>
  <c r="K84" i="8"/>
  <c r="L84" i="8" s="1"/>
  <c r="Z84" i="8"/>
  <c r="P92" i="8"/>
  <c r="O96" i="8"/>
  <c r="K100" i="8"/>
  <c r="L100" i="8" s="1"/>
  <c r="Z100" i="8"/>
  <c r="P108" i="8"/>
  <c r="O112" i="8"/>
  <c r="K116" i="8"/>
  <c r="L116" i="8" s="1"/>
  <c r="Z116" i="8"/>
  <c r="P124" i="8"/>
  <c r="O128" i="8"/>
  <c r="K132" i="8"/>
  <c r="L132" i="8" s="1"/>
  <c r="Z132" i="8"/>
  <c r="P140" i="8"/>
  <c r="O144" i="8"/>
  <c r="K148" i="8"/>
  <c r="L148" i="8" s="1"/>
  <c r="Z148" i="8"/>
  <c r="P156" i="8"/>
  <c r="O160" i="8"/>
  <c r="K164" i="8"/>
  <c r="L164" i="8" s="1"/>
  <c r="Z164" i="8"/>
  <c r="P172" i="8"/>
  <c r="O176" i="8"/>
  <c r="K180" i="8"/>
  <c r="L180" i="8" s="1"/>
  <c r="Z180" i="8"/>
  <c r="P188" i="8"/>
  <c r="O192" i="8"/>
  <c r="K196" i="8"/>
  <c r="L196" i="8" s="1"/>
  <c r="Z196" i="8"/>
  <c r="P204" i="8"/>
  <c r="O208" i="8"/>
  <c r="K212" i="8"/>
  <c r="L212" i="8" s="1"/>
  <c r="Z212" i="8"/>
  <c r="P220" i="8"/>
  <c r="O224" i="8"/>
  <c r="K228" i="8"/>
  <c r="L228" i="8" s="1"/>
  <c r="Z228" i="8"/>
  <c r="CX287" i="1"/>
  <c r="DF287" i="1" s="1"/>
  <c r="DR287" i="1" s="1"/>
  <c r="CV287" i="1"/>
  <c r="DD287" i="1" s="1"/>
  <c r="K1469" i="8"/>
  <c r="L1469" i="8" s="1"/>
  <c r="M1469" i="8" s="1"/>
  <c r="K1453" i="8"/>
  <c r="L1453" i="8" s="1"/>
  <c r="M1453" i="8" s="1"/>
  <c r="K1437" i="8"/>
  <c r="L1437" i="8" s="1"/>
  <c r="M1437" i="8" s="1"/>
  <c r="K1421" i="8"/>
  <c r="L1421" i="8" s="1"/>
  <c r="M1421" i="8" s="1"/>
  <c r="K1405" i="8"/>
  <c r="L1405" i="8" s="1"/>
  <c r="M1405" i="8" s="1"/>
  <c r="K1389" i="8"/>
  <c r="L1389" i="8" s="1"/>
  <c r="M1389" i="8" s="1"/>
  <c r="K1373" i="8"/>
  <c r="L1373" i="8" s="1"/>
  <c r="M1373" i="8" s="1"/>
  <c r="K1357" i="8"/>
  <c r="L1357" i="8" s="1"/>
  <c r="M1357" i="8" s="1"/>
  <c r="K1341" i="8"/>
  <c r="L1341" i="8" s="1"/>
  <c r="M1341" i="8" s="1"/>
  <c r="K1325" i="8"/>
  <c r="L1325" i="8" s="1"/>
  <c r="M1325" i="8" s="1"/>
  <c r="K1309" i="8"/>
  <c r="L1309" i="8" s="1"/>
  <c r="M1309" i="8" s="1"/>
  <c r="K1293" i="8"/>
  <c r="L1293" i="8" s="1"/>
  <c r="M1293" i="8" s="1"/>
  <c r="K1277" i="8"/>
  <c r="L1277" i="8" s="1"/>
  <c r="M1277" i="8" s="1"/>
  <c r="K1261" i="8"/>
  <c r="L1261" i="8" s="1"/>
  <c r="M1261" i="8" s="1"/>
  <c r="K1245" i="8"/>
  <c r="L1245" i="8" s="1"/>
  <c r="M1245" i="8" s="1"/>
  <c r="K1229" i="8"/>
  <c r="L1229" i="8" s="1"/>
  <c r="M1229" i="8" s="1"/>
  <c r="K1213" i="8"/>
  <c r="L1213" i="8" s="1"/>
  <c r="M1213" i="8" s="1"/>
  <c r="K1197" i="8"/>
  <c r="L1197" i="8" s="1"/>
  <c r="M1197" i="8" s="1"/>
  <c r="K1181" i="8"/>
  <c r="L1181" i="8" s="1"/>
  <c r="M1181" i="8" s="1"/>
  <c r="K1165" i="8"/>
  <c r="L1165" i="8" s="1"/>
  <c r="M1165" i="8" s="1"/>
  <c r="P1456" i="8"/>
  <c r="P1440" i="8"/>
  <c r="P1424" i="8"/>
  <c r="P1408" i="8"/>
  <c r="P1392" i="8"/>
  <c r="P1376" i="8"/>
  <c r="P1360" i="8"/>
  <c r="P1344" i="8"/>
  <c r="P1328" i="8"/>
  <c r="P1312" i="8"/>
  <c r="P1296" i="8"/>
  <c r="P1280" i="8"/>
  <c r="P1264" i="8"/>
  <c r="P1248" i="8"/>
  <c r="P1232" i="8"/>
  <c r="P1216" i="8"/>
  <c r="P1200" i="8"/>
  <c r="P1184" i="8"/>
  <c r="P1168" i="8"/>
  <c r="K20" i="9"/>
  <c r="L20" i="9" s="1"/>
  <c r="O36" i="9"/>
  <c r="P52" i="9"/>
  <c r="Z68" i="9"/>
  <c r="K13" i="9"/>
  <c r="L13" i="9" s="1"/>
  <c r="O29" i="9"/>
  <c r="P45" i="9"/>
  <c r="Z61" i="9"/>
  <c r="Z18" i="9"/>
  <c r="K34" i="9"/>
  <c r="L34" i="9" s="1"/>
  <c r="O50" i="9"/>
  <c r="P66" i="9"/>
  <c r="K1455" i="9"/>
  <c r="L1455" i="9" s="1"/>
  <c r="M1455" i="9" s="1"/>
  <c r="O1439" i="9"/>
  <c r="P1423" i="9"/>
  <c r="K1391" i="9"/>
  <c r="L1391" i="9" s="1"/>
  <c r="M1391" i="9" s="1"/>
  <c r="O1375" i="9"/>
  <c r="P1458" i="9"/>
  <c r="K1426" i="9"/>
  <c r="L1426" i="9" s="1"/>
  <c r="M1426" i="9" s="1"/>
  <c r="O1410" i="9"/>
  <c r="P1394" i="9"/>
  <c r="P1457" i="9"/>
  <c r="K1441" i="9"/>
  <c r="L1441" i="9" s="1"/>
  <c r="M1441" i="9" s="1"/>
  <c r="O1425" i="9"/>
  <c r="P1393" i="9"/>
  <c r="K1377" i="9"/>
  <c r="L1377" i="9" s="1"/>
  <c r="M1377" i="9" s="1"/>
  <c r="K1424" i="9"/>
  <c r="L1424" i="9" s="1"/>
  <c r="M1424" i="9" s="1"/>
  <c r="O1408" i="9"/>
  <c r="K1362" i="9"/>
  <c r="L1362" i="9" s="1"/>
  <c r="M1362" i="9" s="1"/>
  <c r="O1346" i="9"/>
  <c r="P1330" i="9"/>
  <c r="K1298" i="9"/>
  <c r="L1298" i="9" s="1"/>
  <c r="M1298" i="9" s="1"/>
  <c r="O1282" i="9"/>
  <c r="P1365" i="9"/>
  <c r="K1333" i="9"/>
  <c r="L1333" i="9" s="1"/>
  <c r="M1333" i="9" s="1"/>
  <c r="O1317" i="9"/>
  <c r="P1301" i="9"/>
  <c r="P1364" i="9"/>
  <c r="K1348" i="9"/>
  <c r="L1348" i="9" s="1"/>
  <c r="M1348" i="9" s="1"/>
  <c r="O1332" i="9"/>
  <c r="P1300" i="9"/>
  <c r="K1284" i="9"/>
  <c r="L1284" i="9" s="1"/>
  <c r="M1284" i="9" s="1"/>
  <c r="O1315" i="9"/>
  <c r="P1269" i="9"/>
  <c r="K1237" i="9"/>
  <c r="L1237" i="9" s="1"/>
  <c r="M1237" i="9" s="1"/>
  <c r="O1221" i="9"/>
  <c r="P1205" i="9"/>
  <c r="K1173" i="9"/>
  <c r="L1173" i="9" s="1"/>
  <c r="M1173" i="9" s="1"/>
  <c r="O1157" i="9"/>
  <c r="P1141" i="9"/>
  <c r="K1105" i="9"/>
  <c r="L1105" i="9" s="1"/>
  <c r="M1105" i="9" s="1"/>
  <c r="O1097" i="9"/>
  <c r="P1089" i="9"/>
  <c r="K1076" i="9"/>
  <c r="L1076" i="9" s="1"/>
  <c r="M1076" i="9" s="1"/>
  <c r="O1068" i="9"/>
  <c r="P1060" i="9"/>
  <c r="K1044" i="9"/>
  <c r="L1044" i="9" s="1"/>
  <c r="M1044" i="9" s="1"/>
  <c r="O1036" i="9"/>
  <c r="P1028" i="9"/>
  <c r="K1012" i="9"/>
  <c r="L1012" i="9" s="1"/>
  <c r="M1012" i="9" s="1"/>
  <c r="O1004" i="9"/>
  <c r="P996" i="9"/>
  <c r="K980" i="9"/>
  <c r="L980" i="9" s="1"/>
  <c r="M980" i="9" s="1"/>
  <c r="O972" i="9"/>
  <c r="P964" i="9"/>
  <c r="K948" i="9"/>
  <c r="L948" i="9" s="1"/>
  <c r="M948" i="9" s="1"/>
  <c r="O940" i="9"/>
  <c r="P932" i="9"/>
  <c r="K916" i="9"/>
  <c r="L916" i="9" s="1"/>
  <c r="M916" i="9" s="1"/>
  <c r="K1079" i="9"/>
  <c r="L1079" i="9" s="1"/>
  <c r="M1079" i="9" s="1"/>
  <c r="O1071" i="9"/>
  <c r="P1055" i="9"/>
  <c r="K1047" i="9"/>
  <c r="L1047" i="9" s="1"/>
  <c r="M1047" i="9" s="1"/>
  <c r="O1039" i="9"/>
  <c r="P1023" i="9"/>
  <c r="K1015" i="9"/>
  <c r="L1015" i="9" s="1"/>
  <c r="M1015" i="9" s="1"/>
  <c r="O1007" i="9"/>
  <c r="P991" i="9"/>
  <c r="K983" i="9"/>
  <c r="L983" i="9" s="1"/>
  <c r="M983" i="9" s="1"/>
  <c r="O975" i="9"/>
  <c r="P959" i="9"/>
  <c r="K951" i="9"/>
  <c r="L951" i="9" s="1"/>
  <c r="M951" i="9" s="1"/>
  <c r="O943" i="9"/>
  <c r="P927" i="9"/>
  <c r="K919" i="9"/>
  <c r="L919" i="9" s="1"/>
  <c r="M919" i="9" s="1"/>
  <c r="P750" i="9"/>
  <c r="K896" i="9"/>
  <c r="L896" i="9" s="1"/>
  <c r="M896" i="9" s="1"/>
  <c r="O888" i="9"/>
  <c r="P880" i="9"/>
  <c r="K864" i="9"/>
  <c r="L864" i="9" s="1"/>
  <c r="M864" i="9" s="1"/>
  <c r="O856" i="9"/>
  <c r="P848" i="9"/>
  <c r="K832" i="9"/>
  <c r="L832" i="9" s="1"/>
  <c r="M832" i="9" s="1"/>
  <c r="O824" i="9"/>
  <c r="P816" i="9"/>
  <c r="K801" i="9"/>
  <c r="L801" i="9" s="1"/>
  <c r="M801" i="9" s="1"/>
  <c r="O793" i="9"/>
  <c r="P785" i="9"/>
  <c r="K769" i="9"/>
  <c r="L769" i="9" s="1"/>
  <c r="M769" i="9" s="1"/>
  <c r="O761" i="9"/>
  <c r="P753" i="9"/>
  <c r="O733" i="9"/>
  <c r="K903" i="9"/>
  <c r="L903" i="9" s="1"/>
  <c r="M903" i="9" s="1"/>
  <c r="O895" i="9"/>
  <c r="P887" i="9"/>
  <c r="K871" i="9"/>
  <c r="L871" i="9" s="1"/>
  <c r="M871" i="9" s="1"/>
  <c r="O863" i="9"/>
  <c r="P855" i="9"/>
  <c r="K839" i="9"/>
  <c r="L839" i="9" s="1"/>
  <c r="M839" i="9" s="1"/>
  <c r="O831" i="9"/>
  <c r="P823" i="9"/>
  <c r="K807" i="9"/>
  <c r="L807" i="9" s="1"/>
  <c r="M807" i="9" s="1"/>
  <c r="O798" i="9"/>
  <c r="P790" i="9"/>
  <c r="K774" i="9"/>
  <c r="L774" i="9" s="1"/>
  <c r="M774" i="9" s="1"/>
  <c r="O766" i="9"/>
  <c r="P758" i="9"/>
  <c r="K727" i="9"/>
  <c r="L727" i="9" s="1"/>
  <c r="K723" i="9"/>
  <c r="L723" i="9" s="1"/>
  <c r="K719" i="9"/>
  <c r="L719" i="9" s="1"/>
  <c r="K715" i="9"/>
  <c r="L715" i="9" s="1"/>
  <c r="K711" i="9"/>
  <c r="L711" i="9" s="1"/>
  <c r="K707" i="9"/>
  <c r="L707" i="9" s="1"/>
  <c r="K703" i="9"/>
  <c r="L703" i="9" s="1"/>
  <c r="K699" i="9"/>
  <c r="L699" i="9" s="1"/>
  <c r="K695" i="9"/>
  <c r="L695" i="9" s="1"/>
  <c r="K691" i="9"/>
  <c r="L691" i="9" s="1"/>
  <c r="K687" i="9"/>
  <c r="L687" i="9" s="1"/>
  <c r="K683" i="9"/>
  <c r="L683" i="9" s="1"/>
  <c r="K679" i="9"/>
  <c r="L679" i="9" s="1"/>
  <c r="K675" i="9"/>
  <c r="L675" i="9" s="1"/>
  <c r="K671" i="9"/>
  <c r="L671" i="9" s="1"/>
  <c r="K667" i="9"/>
  <c r="L667" i="9" s="1"/>
  <c r="K663" i="9"/>
  <c r="L663" i="9" s="1"/>
  <c r="K659" i="9"/>
  <c r="L659" i="9" s="1"/>
  <c r="K655" i="9"/>
  <c r="L655" i="9" s="1"/>
  <c r="K651" i="9"/>
  <c r="L651" i="9" s="1"/>
  <c r="K647" i="9"/>
  <c r="L647" i="9" s="1"/>
  <c r="K643" i="9"/>
  <c r="L643" i="9" s="1"/>
  <c r="K639" i="9"/>
  <c r="L639" i="9" s="1"/>
  <c r="K635" i="9"/>
  <c r="L635" i="9" s="1"/>
  <c r="K631" i="9"/>
  <c r="L631" i="9" s="1"/>
  <c r="K627" i="9"/>
  <c r="L627" i="9" s="1"/>
  <c r="K623" i="9"/>
  <c r="L623" i="9" s="1"/>
  <c r="K619" i="9"/>
  <c r="L619" i="9" s="1"/>
  <c r="K615" i="9"/>
  <c r="L615" i="9" s="1"/>
  <c r="K611" i="9"/>
  <c r="L611" i="9" s="1"/>
  <c r="K607" i="9"/>
  <c r="L607" i="9" s="1"/>
  <c r="K603" i="9"/>
  <c r="L603" i="9" s="1"/>
  <c r="K599" i="9"/>
  <c r="L599" i="9" s="1"/>
  <c r="K595" i="9"/>
  <c r="L595" i="9" s="1"/>
  <c r="K591" i="9"/>
  <c r="L591" i="9" s="1"/>
  <c r="K581" i="9"/>
  <c r="L581" i="9" s="1"/>
  <c r="P565" i="9"/>
  <c r="P344" i="9"/>
  <c r="O328" i="9"/>
  <c r="P562" i="9"/>
  <c r="K555" i="9"/>
  <c r="L555" i="9" s="1"/>
  <c r="K551" i="9"/>
  <c r="L551" i="9" s="1"/>
  <c r="K547" i="9"/>
  <c r="L547" i="9" s="1"/>
  <c r="K543" i="9"/>
  <c r="L543" i="9" s="1"/>
  <c r="K539" i="9"/>
  <c r="L539" i="9" s="1"/>
  <c r="K535" i="9"/>
  <c r="L535" i="9" s="1"/>
  <c r="K531" i="9"/>
  <c r="L531" i="9" s="1"/>
  <c r="K527" i="9"/>
  <c r="L527" i="9" s="1"/>
  <c r="K523" i="9"/>
  <c r="L523" i="9" s="1"/>
  <c r="K519" i="9"/>
  <c r="L519" i="9" s="1"/>
  <c r="K515" i="9"/>
  <c r="L515" i="9" s="1"/>
  <c r="K511" i="9"/>
  <c r="L511" i="9" s="1"/>
  <c r="K507" i="9"/>
  <c r="L507" i="9" s="1"/>
  <c r="K503" i="9"/>
  <c r="L503" i="9" s="1"/>
  <c r="K499" i="9"/>
  <c r="L499" i="9" s="1"/>
  <c r="K495" i="9"/>
  <c r="L495" i="9" s="1"/>
  <c r="K491" i="9"/>
  <c r="L491" i="9" s="1"/>
  <c r="K487" i="9"/>
  <c r="L487" i="9" s="1"/>
  <c r="K483" i="9"/>
  <c r="L483" i="9" s="1"/>
  <c r="K479" i="9"/>
  <c r="L479" i="9" s="1"/>
  <c r="K475" i="9"/>
  <c r="L475" i="9" s="1"/>
  <c r="K471" i="9"/>
  <c r="L471" i="9" s="1"/>
  <c r="K467" i="9"/>
  <c r="L467" i="9" s="1"/>
  <c r="K463" i="9"/>
  <c r="L463" i="9" s="1"/>
  <c r="K459" i="9"/>
  <c r="L459" i="9" s="1"/>
  <c r="K455" i="9"/>
  <c r="L455" i="9" s="1"/>
  <c r="K451" i="9"/>
  <c r="L451" i="9" s="1"/>
  <c r="K447" i="9"/>
  <c r="L447" i="9" s="1"/>
  <c r="K443" i="9"/>
  <c r="L443" i="9" s="1"/>
  <c r="K439" i="9"/>
  <c r="L439" i="9" s="1"/>
  <c r="K435" i="9"/>
  <c r="L435" i="9" s="1"/>
  <c r="K431" i="9"/>
  <c r="L431" i="9" s="1"/>
  <c r="K427" i="9"/>
  <c r="L427" i="9" s="1"/>
  <c r="K423" i="9"/>
  <c r="L423" i="9" s="1"/>
  <c r="K419" i="9"/>
  <c r="L419" i="9" s="1"/>
  <c r="K415" i="9"/>
  <c r="L415" i="9" s="1"/>
  <c r="K411" i="9"/>
  <c r="L411" i="9" s="1"/>
  <c r="K407" i="9"/>
  <c r="L407" i="9" s="1"/>
  <c r="K403" i="9"/>
  <c r="L403" i="9" s="1"/>
  <c r="K399" i="9"/>
  <c r="L399" i="9" s="1"/>
  <c r="K395" i="9"/>
  <c r="L395" i="9" s="1"/>
  <c r="K391" i="9"/>
  <c r="L391" i="9" s="1"/>
  <c r="K387" i="9"/>
  <c r="L387" i="9" s="1"/>
  <c r="K383" i="9"/>
  <c r="L383" i="9" s="1"/>
  <c r="K379" i="9"/>
  <c r="L379" i="9" s="1"/>
  <c r="K375" i="9"/>
  <c r="L375" i="9" s="1"/>
  <c r="K587" i="9"/>
  <c r="L587" i="9" s="1"/>
  <c r="K571" i="9"/>
  <c r="L571" i="9" s="1"/>
  <c r="P366" i="9"/>
  <c r="Z350" i="9"/>
  <c r="Z334" i="9"/>
  <c r="K574" i="9"/>
  <c r="L574" i="9" s="1"/>
  <c r="P560" i="9"/>
  <c r="O353" i="9"/>
  <c r="O337" i="9"/>
  <c r="K355" i="9"/>
  <c r="L355" i="9" s="1"/>
  <c r="K321" i="9"/>
  <c r="L321" i="9" s="1"/>
  <c r="K305" i="9"/>
  <c r="L305" i="9" s="1"/>
  <c r="K289" i="9"/>
  <c r="L289" i="9" s="1"/>
  <c r="K273" i="9"/>
  <c r="L273" i="9" s="1"/>
  <c r="K257" i="9"/>
  <c r="L257" i="9" s="1"/>
  <c r="K241" i="9"/>
  <c r="L241" i="9" s="1"/>
  <c r="K225" i="9"/>
  <c r="L225" i="9" s="1"/>
  <c r="K209" i="9"/>
  <c r="L209" i="9" s="1"/>
  <c r="K193" i="9"/>
  <c r="L193" i="9" s="1"/>
  <c r="K177" i="9"/>
  <c r="L177" i="9" s="1"/>
  <c r="K161" i="9"/>
  <c r="L161" i="9" s="1"/>
  <c r="K145" i="9"/>
  <c r="L145" i="9" s="1"/>
  <c r="K129" i="9"/>
  <c r="L129" i="9" s="1"/>
  <c r="K113" i="9"/>
  <c r="L113" i="9" s="1"/>
  <c r="K97" i="9"/>
  <c r="L97" i="9" s="1"/>
  <c r="K81" i="9"/>
  <c r="L81" i="9" s="1"/>
  <c r="P331" i="9"/>
  <c r="P312" i="9"/>
  <c r="P296" i="9"/>
  <c r="P280" i="9"/>
  <c r="P264" i="9"/>
  <c r="P248" i="9"/>
  <c r="P232" i="9"/>
  <c r="P216" i="9"/>
  <c r="P200" i="9"/>
  <c r="P184" i="9"/>
  <c r="P168" i="9"/>
  <c r="P152" i="9"/>
  <c r="P136" i="9"/>
  <c r="P120" i="9"/>
  <c r="P104" i="9"/>
  <c r="P88" i="9"/>
  <c r="Z315" i="9"/>
  <c r="Z299" i="9"/>
  <c r="Z283" i="9"/>
  <c r="Z267" i="9"/>
  <c r="Z251" i="9"/>
  <c r="Z235" i="9"/>
  <c r="Z219" i="9"/>
  <c r="Z203" i="9"/>
  <c r="Z187" i="9"/>
  <c r="Z171" i="9"/>
  <c r="Z155" i="9"/>
  <c r="Z139" i="9"/>
  <c r="Z123" i="9"/>
  <c r="Z107" i="9"/>
  <c r="Z91" i="9"/>
  <c r="K15" i="9"/>
  <c r="L15" i="9" s="1"/>
  <c r="O31" i="9"/>
  <c r="P47" i="9"/>
  <c r="Z63" i="9"/>
  <c r="DJ25" i="1"/>
  <c r="DJ55" i="1"/>
  <c r="DP218" i="1"/>
  <c r="ER218" i="1" s="1"/>
  <c r="DP211" i="1"/>
  <c r="ER211" i="1" s="1"/>
  <c r="DJ47" i="1"/>
  <c r="DG95" i="1"/>
  <c r="DP205" i="1"/>
  <c r="ER205" i="1" s="1"/>
  <c r="BF243" i="1"/>
  <c r="DH326" i="1"/>
  <c r="DJ352" i="1"/>
  <c r="BF249" i="1"/>
  <c r="P74" i="9"/>
  <c r="DJ314" i="1"/>
  <c r="DJ329" i="1"/>
  <c r="DJ302" i="1"/>
  <c r="DJ39" i="1"/>
  <c r="DJ56" i="1"/>
  <c r="DJ225" i="1"/>
  <c r="DP232" i="1"/>
  <c r="ER232" i="1" s="1"/>
  <c r="DH232" i="1"/>
  <c r="DJ232" i="1"/>
  <c r="AW12" i="1"/>
  <c r="BA12" i="1" s="1"/>
  <c r="AR12" i="1"/>
  <c r="AZ12" i="1" s="1"/>
  <c r="AT12" i="1"/>
  <c r="BB12" i="1" s="1"/>
  <c r="EP51" i="1"/>
  <c r="BO51" i="1"/>
  <c r="EL51" i="1" s="1"/>
  <c r="AZ195" i="1"/>
  <c r="AT195" i="1"/>
  <c r="BB195" i="1" s="1"/>
  <c r="BN195" i="1" s="1"/>
  <c r="DQ15" i="1"/>
  <c r="EC15" i="1" s="1"/>
  <c r="DG19" i="1"/>
  <c r="DJ19" i="1" s="1"/>
  <c r="AY21" i="1"/>
  <c r="BC21" i="1" s="1"/>
  <c r="AR21" i="1"/>
  <c r="AZ21" i="1" s="1"/>
  <c r="DG40" i="1"/>
  <c r="DR40" i="1" s="1"/>
  <c r="BA88" i="1"/>
  <c r="AY88" i="1"/>
  <c r="BC88" i="1" s="1"/>
  <c r="DH120" i="1"/>
  <c r="DJ120" i="1"/>
  <c r="DP120" i="1"/>
  <c r="ER120" i="1" s="1"/>
  <c r="DD68" i="1"/>
  <c r="CX68" i="1"/>
  <c r="DF68" i="1" s="1"/>
  <c r="DR68" i="1" s="1"/>
  <c r="DJ92" i="1"/>
  <c r="DH92" i="1"/>
  <c r="DP92" i="1"/>
  <c r="ER92" i="1" s="1"/>
  <c r="AZ110" i="1"/>
  <c r="AT110" i="1"/>
  <c r="BB110" i="1" s="1"/>
  <c r="AZ169" i="1"/>
  <c r="AT169" i="1"/>
  <c r="BB169" i="1" s="1"/>
  <c r="DJ184" i="1"/>
  <c r="DH184" i="1"/>
  <c r="DP184" i="1"/>
  <c r="ER184" i="1" s="1"/>
  <c r="AY191" i="1"/>
  <c r="BC191" i="1" s="1"/>
  <c r="BA218" i="1"/>
  <c r="AY218" i="1"/>
  <c r="BC218" i="1" s="1"/>
  <c r="DH118" i="1"/>
  <c r="DJ118" i="1"/>
  <c r="DP118" i="1"/>
  <c r="ER118" i="1" s="1"/>
  <c r="DQ141" i="1"/>
  <c r="AT176" i="1"/>
  <c r="BB176" i="1" s="1"/>
  <c r="AR176" i="1"/>
  <c r="AZ176" i="1" s="1"/>
  <c r="DH200" i="1"/>
  <c r="DJ200" i="1"/>
  <c r="DP200" i="1"/>
  <c r="ER200" i="1" s="1"/>
  <c r="AY233" i="1"/>
  <c r="BC233" i="1" s="1"/>
  <c r="AR233" i="1"/>
  <c r="AZ233" i="1" s="1"/>
  <c r="AW233" i="1"/>
  <c r="BA233" i="1" s="1"/>
  <c r="DG238" i="1"/>
  <c r="DH275" i="1"/>
  <c r="DJ275" i="1"/>
  <c r="DP275" i="1"/>
  <c r="ER275" i="1" s="1"/>
  <c r="DH319" i="1"/>
  <c r="DJ319" i="1"/>
  <c r="DP319" i="1"/>
  <c r="ER319" i="1" s="1"/>
  <c r="BF64" i="1"/>
  <c r="BD64" i="1"/>
  <c r="BL64" i="1"/>
  <c r="EO64" i="1" s="1"/>
  <c r="DH86" i="1"/>
  <c r="DP86" i="1"/>
  <c r="ER86" i="1" s="1"/>
  <c r="AY108" i="1"/>
  <c r="BC108" i="1" s="1"/>
  <c r="BN108" i="1" s="1"/>
  <c r="DQ120" i="1"/>
  <c r="BW125" i="1"/>
  <c r="BX125" i="1" s="1"/>
  <c r="BU125" i="1"/>
  <c r="BF139" i="1"/>
  <c r="BD139" i="1"/>
  <c r="BL139" i="1"/>
  <c r="EO139" i="1" s="1"/>
  <c r="BW186" i="1"/>
  <c r="BX186" i="1" s="1"/>
  <c r="BU186" i="1"/>
  <c r="DJ199" i="1"/>
  <c r="DH199" i="1"/>
  <c r="DP199" i="1"/>
  <c r="ER199" i="1" s="1"/>
  <c r="ES283" i="1"/>
  <c r="DS283" i="1"/>
  <c r="EN283" i="1" s="1"/>
  <c r="DH335" i="1"/>
  <c r="DJ335" i="1"/>
  <c r="DP335" i="1"/>
  <c r="ER335" i="1" s="1"/>
  <c r="AT82" i="1"/>
  <c r="BB82" i="1" s="1"/>
  <c r="BN82" i="1" s="1"/>
  <c r="AR82" i="1"/>
  <c r="AZ82" i="1" s="1"/>
  <c r="DJ109" i="1"/>
  <c r="DH109" i="1"/>
  <c r="DP109" i="1"/>
  <c r="ER109" i="1" s="1"/>
  <c r="DG143" i="1"/>
  <c r="DR143" i="1" s="1"/>
  <c r="AT145" i="1"/>
  <c r="BB145" i="1" s="1"/>
  <c r="AR145" i="1"/>
  <c r="AZ145" i="1" s="1"/>
  <c r="BN149" i="1"/>
  <c r="AR200" i="1"/>
  <c r="AZ200" i="1" s="1"/>
  <c r="AT200" i="1"/>
  <c r="BB200" i="1" s="1"/>
  <c r="DG204" i="1"/>
  <c r="AT223" i="1"/>
  <c r="BB223" i="1" s="1"/>
  <c r="BN223" i="1" s="1"/>
  <c r="AR223" i="1"/>
  <c r="AZ223" i="1" s="1"/>
  <c r="AZ309" i="1"/>
  <c r="AT309" i="1"/>
  <c r="BB309" i="1" s="1"/>
  <c r="BN309" i="1" s="1"/>
  <c r="DQ169" i="1"/>
  <c r="EC177" i="1"/>
  <c r="EM177" i="1"/>
  <c r="DD325" i="1"/>
  <c r="CX325" i="1"/>
  <c r="DF325" i="1" s="1"/>
  <c r="DR325" i="1" s="1"/>
  <c r="EP278" i="1"/>
  <c r="BO278" i="1"/>
  <c r="EL278" i="1" s="1"/>
  <c r="EA302" i="1"/>
  <c r="EB302" i="1" s="1"/>
  <c r="DY302" i="1"/>
  <c r="EP336" i="1"/>
  <c r="BO336" i="1"/>
  <c r="EL336" i="1" s="1"/>
  <c r="DH248" i="1"/>
  <c r="DP248" i="1"/>
  <c r="ER248" i="1" s="1"/>
  <c r="EA252" i="1"/>
  <c r="EB252" i="1" s="1"/>
  <c r="DY252" i="1"/>
  <c r="EA264" i="1"/>
  <c r="EB264" i="1" s="1"/>
  <c r="DY264" i="1"/>
  <c r="AW288" i="1"/>
  <c r="BA288" i="1" s="1"/>
  <c r="AT288" i="1"/>
  <c r="BB288" i="1" s="1"/>
  <c r="AR288" i="1"/>
  <c r="AZ288" i="1" s="1"/>
  <c r="AW311" i="1"/>
  <c r="BA311" i="1" s="1"/>
  <c r="AR311" i="1"/>
  <c r="AZ311" i="1" s="1"/>
  <c r="AY312" i="1"/>
  <c r="BC312" i="1" s="1"/>
  <c r="DQ318" i="1"/>
  <c r="EA325" i="1"/>
  <c r="EB325" i="1" s="1"/>
  <c r="DY325" i="1"/>
  <c r="DH337" i="1"/>
  <c r="DP337" i="1"/>
  <c r="ER337" i="1" s="1"/>
  <c r="AW343" i="1"/>
  <c r="BA343" i="1" s="1"/>
  <c r="AR343" i="1"/>
  <c r="AZ343" i="1" s="1"/>
  <c r="AY343" i="1"/>
  <c r="BC343" i="1" s="1"/>
  <c r="BN343" i="1" s="1"/>
  <c r="AY241" i="1"/>
  <c r="BC241" i="1" s="1"/>
  <c r="AR241" i="1"/>
  <c r="AZ241" i="1" s="1"/>
  <c r="AT300" i="1"/>
  <c r="BB300" i="1" s="1"/>
  <c r="BN300" i="1" s="1"/>
  <c r="AR300" i="1"/>
  <c r="AZ300" i="1" s="1"/>
  <c r="DJ344" i="1"/>
  <c r="DH344" i="1"/>
  <c r="DP344" i="1"/>
  <c r="ER344" i="1" s="1"/>
  <c r="AT268" i="1"/>
  <c r="BB268" i="1" s="1"/>
  <c r="AW268" i="1"/>
  <c r="BA268" i="1" s="1"/>
  <c r="AR268" i="1"/>
  <c r="AZ268" i="1" s="1"/>
  <c r="AR284" i="1"/>
  <c r="AZ284" i="1" s="1"/>
  <c r="AT284" i="1"/>
  <c r="BB284" i="1" s="1"/>
  <c r="BN284" i="1" s="1"/>
  <c r="AT345" i="1"/>
  <c r="BB345" i="1" s="1"/>
  <c r="AR345" i="1"/>
  <c r="AZ345" i="1" s="1"/>
  <c r="K709" i="8"/>
  <c r="L709" i="8" s="1"/>
  <c r="Z705" i="8"/>
  <c r="P701" i="8"/>
  <c r="O697" i="8"/>
  <c r="K693" i="8"/>
  <c r="L693" i="8" s="1"/>
  <c r="Z689" i="8"/>
  <c r="P685" i="8"/>
  <c r="O681" i="8"/>
  <c r="K677" i="8"/>
  <c r="L677" i="8" s="1"/>
  <c r="Z673" i="8"/>
  <c r="P669" i="8"/>
  <c r="O665" i="8"/>
  <c r="K661" i="8"/>
  <c r="L661" i="8" s="1"/>
  <c r="Z657" i="8"/>
  <c r="P653" i="8"/>
  <c r="O649" i="8"/>
  <c r="K645" i="8"/>
  <c r="L645" i="8" s="1"/>
  <c r="Z641" i="8"/>
  <c r="P637" i="8"/>
  <c r="O633" i="8"/>
  <c r="K629" i="8"/>
  <c r="L629" i="8" s="1"/>
  <c r="Z625" i="8"/>
  <c r="P621" i="8"/>
  <c r="O617" i="8"/>
  <c r="K613" i="8"/>
  <c r="L613" i="8" s="1"/>
  <c r="Z609" i="8"/>
  <c r="P605" i="8"/>
  <c r="O601" i="8"/>
  <c r="K597" i="8"/>
  <c r="L597" i="8" s="1"/>
  <c r="Z593" i="8"/>
  <c r="P589" i="8"/>
  <c r="O585" i="8"/>
  <c r="K581" i="8"/>
  <c r="L581" i="8" s="1"/>
  <c r="Z577" i="8"/>
  <c r="P573" i="8"/>
  <c r="O569" i="8"/>
  <c r="K565" i="8"/>
  <c r="L565" i="8" s="1"/>
  <c r="Z561" i="8"/>
  <c r="P557" i="8"/>
  <c r="O553" i="8"/>
  <c r="K549" i="8"/>
  <c r="L549" i="8" s="1"/>
  <c r="Z545" i="8"/>
  <c r="P541" i="8"/>
  <c r="O537" i="8"/>
  <c r="K533" i="8"/>
  <c r="L533" i="8" s="1"/>
  <c r="Z529" i="8"/>
  <c r="P525" i="8"/>
  <c r="O521" i="8"/>
  <c r="K517" i="8"/>
  <c r="L517" i="8" s="1"/>
  <c r="Z513" i="8"/>
  <c r="P509" i="8"/>
  <c r="O505" i="8"/>
  <c r="K501" i="8"/>
  <c r="L501" i="8" s="1"/>
  <c r="Z497" i="8"/>
  <c r="P493" i="8"/>
  <c r="O489" i="8"/>
  <c r="K485" i="8"/>
  <c r="L485" i="8" s="1"/>
  <c r="Z481" i="8"/>
  <c r="P477" i="8"/>
  <c r="O473" i="8"/>
  <c r="K469" i="8"/>
  <c r="L469" i="8" s="1"/>
  <c r="Z465" i="8"/>
  <c r="P461" i="8"/>
  <c r="O457" i="8"/>
  <c r="K453" i="8"/>
  <c r="L453" i="8" s="1"/>
  <c r="Z449" i="8"/>
  <c r="P445" i="8"/>
  <c r="O441" i="8"/>
  <c r="K437" i="8"/>
  <c r="L437" i="8" s="1"/>
  <c r="Z433" i="8"/>
  <c r="P429" i="8"/>
  <c r="O425" i="8"/>
  <c r="K421" i="8"/>
  <c r="L421" i="8" s="1"/>
  <c r="Z417" i="8"/>
  <c r="P413" i="8"/>
  <c r="O409" i="8"/>
  <c r="K405" i="8"/>
  <c r="L405" i="8" s="1"/>
  <c r="Z401" i="8"/>
  <c r="P397" i="8"/>
  <c r="O393" i="8"/>
  <c r="K389" i="8"/>
  <c r="L389" i="8" s="1"/>
  <c r="Z385" i="8"/>
  <c r="P381" i="8"/>
  <c r="O377" i="8"/>
  <c r="K373" i="8"/>
  <c r="L373" i="8" s="1"/>
  <c r="P355" i="8"/>
  <c r="O339" i="8"/>
  <c r="K323" i="8"/>
  <c r="L323" i="8" s="1"/>
  <c r="Z307" i="8"/>
  <c r="P291" i="8"/>
  <c r="O275" i="8"/>
  <c r="K259" i="8"/>
  <c r="L259" i="8" s="1"/>
  <c r="Z243" i="8"/>
  <c r="P725" i="8"/>
  <c r="O725" i="8"/>
  <c r="P346" i="8"/>
  <c r="O330" i="8"/>
  <c r="K314" i="8"/>
  <c r="L314" i="8" s="1"/>
  <c r="Z314" i="8"/>
  <c r="P282" i="8"/>
  <c r="O266" i="8"/>
  <c r="K250" i="8"/>
  <c r="L250" i="8" s="1"/>
  <c r="Z250" i="8"/>
  <c r="P337" i="8"/>
  <c r="O337" i="8"/>
  <c r="K321" i="8"/>
  <c r="L321" i="8" s="1"/>
  <c r="Z305" i="8"/>
  <c r="P273" i="8"/>
  <c r="O273" i="8"/>
  <c r="K257" i="8"/>
  <c r="L257" i="8" s="1"/>
  <c r="Z241" i="8"/>
  <c r="O9" i="8"/>
  <c r="K13" i="8"/>
  <c r="L13" i="8" s="1"/>
  <c r="Z17" i="8"/>
  <c r="P21" i="8"/>
  <c r="O25" i="8"/>
  <c r="K29" i="8"/>
  <c r="L29" i="8" s="1"/>
  <c r="Z33" i="8"/>
  <c r="P37" i="8"/>
  <c r="O41" i="8"/>
  <c r="K45" i="8"/>
  <c r="L45" i="8" s="1"/>
  <c r="Z49" i="8"/>
  <c r="P53" i="8"/>
  <c r="O57" i="8"/>
  <c r="K61" i="8"/>
  <c r="L61" i="8" s="1"/>
  <c r="Z65" i="8"/>
  <c r="P69" i="8"/>
  <c r="O73" i="8"/>
  <c r="K77" i="8"/>
  <c r="L77" i="8" s="1"/>
  <c r="Z81" i="8"/>
  <c r="P85" i="8"/>
  <c r="O89" i="8"/>
  <c r="K93" i="8"/>
  <c r="L93" i="8" s="1"/>
  <c r="Z97" i="8"/>
  <c r="P101" i="8"/>
  <c r="O105" i="8"/>
  <c r="K109" i="8"/>
  <c r="L109" i="8" s="1"/>
  <c r="Z113" i="8"/>
  <c r="P117" i="8"/>
  <c r="O121" i="8"/>
  <c r="K125" i="8"/>
  <c r="L125" i="8" s="1"/>
  <c r="Z129" i="8"/>
  <c r="P133" i="8"/>
  <c r="O137" i="8"/>
  <c r="K141" i="8"/>
  <c r="L141" i="8" s="1"/>
  <c r="Z145" i="8"/>
  <c r="P149" i="8"/>
  <c r="O153" i="8"/>
  <c r="K157" i="8"/>
  <c r="L157" i="8" s="1"/>
  <c r="Z161" i="8"/>
  <c r="P165" i="8"/>
  <c r="O169" i="8"/>
  <c r="K173" i="8"/>
  <c r="L173" i="8" s="1"/>
  <c r="Z177" i="8"/>
  <c r="P181" i="8"/>
  <c r="O185" i="8"/>
  <c r="K189" i="8"/>
  <c r="L189" i="8" s="1"/>
  <c r="Z193" i="8"/>
  <c r="P197" i="8"/>
  <c r="O201" i="8"/>
  <c r="K205" i="8"/>
  <c r="L205" i="8" s="1"/>
  <c r="Z209" i="8"/>
  <c r="P213" i="8"/>
  <c r="O217" i="8"/>
  <c r="K221" i="8"/>
  <c r="L221" i="8" s="1"/>
  <c r="Z225" i="8"/>
  <c r="P229" i="8"/>
  <c r="K17" i="9"/>
  <c r="L17" i="9" s="1"/>
  <c r="O33" i="9"/>
  <c r="P49" i="9"/>
  <c r="Z65" i="9"/>
  <c r="P1468" i="9"/>
  <c r="K1436" i="9"/>
  <c r="L1436" i="9" s="1"/>
  <c r="M1436" i="9" s="1"/>
  <c r="O1420" i="9"/>
  <c r="P1404" i="9"/>
  <c r="K1343" i="9"/>
  <c r="L1343" i="9" s="1"/>
  <c r="M1343" i="9" s="1"/>
  <c r="O1327" i="9"/>
  <c r="P1311" i="9"/>
  <c r="K1279" i="9"/>
  <c r="L1279" i="9" s="1"/>
  <c r="M1279" i="9" s="1"/>
  <c r="O1262" i="9"/>
  <c r="P1246" i="9"/>
  <c r="K1214" i="9"/>
  <c r="L1214" i="9" s="1"/>
  <c r="M1214" i="9" s="1"/>
  <c r="O1198" i="9"/>
  <c r="P1182" i="9"/>
  <c r="K1150" i="9"/>
  <c r="L1150" i="9" s="1"/>
  <c r="M1150" i="9" s="1"/>
  <c r="O1134" i="9"/>
  <c r="P1118" i="9"/>
  <c r="P1276" i="9"/>
  <c r="K1260" i="9"/>
  <c r="L1260" i="9" s="1"/>
  <c r="M1260" i="9" s="1"/>
  <c r="O1244" i="9"/>
  <c r="P1212" i="9"/>
  <c r="K1196" i="9"/>
  <c r="L1196" i="9" s="1"/>
  <c r="M1196" i="9" s="1"/>
  <c r="O1180" i="9"/>
  <c r="P1148" i="9"/>
  <c r="K1132" i="9"/>
  <c r="L1132" i="9" s="1"/>
  <c r="M1132" i="9" s="1"/>
  <c r="O1116" i="9"/>
  <c r="K1251" i="9"/>
  <c r="L1251" i="9" s="1"/>
  <c r="M1251" i="9" s="1"/>
  <c r="O1235" i="9"/>
  <c r="P1219" i="9"/>
  <c r="K1187" i="9"/>
  <c r="L1187" i="9" s="1"/>
  <c r="M1187" i="9" s="1"/>
  <c r="O1171" i="9"/>
  <c r="P1155" i="9"/>
  <c r="K1123" i="9"/>
  <c r="L1123" i="9" s="1"/>
  <c r="M1123" i="9" s="1"/>
  <c r="O1106" i="9"/>
  <c r="P1098" i="9"/>
  <c r="K1082" i="9"/>
  <c r="L1082" i="9" s="1"/>
  <c r="M1082" i="9" s="1"/>
  <c r="Z340" i="9"/>
  <c r="K324" i="9"/>
  <c r="L324" i="9" s="1"/>
  <c r="O583" i="9"/>
  <c r="O567" i="9"/>
  <c r="O339" i="9"/>
  <c r="K318" i="9"/>
  <c r="L318" i="9" s="1"/>
  <c r="K302" i="9"/>
  <c r="L302" i="9" s="1"/>
  <c r="K286" i="9"/>
  <c r="L286" i="9" s="1"/>
  <c r="K270" i="9"/>
  <c r="L270" i="9" s="1"/>
  <c r="K254" i="9"/>
  <c r="L254" i="9" s="1"/>
  <c r="K238" i="9"/>
  <c r="L238" i="9" s="1"/>
  <c r="K222" i="9"/>
  <c r="L222" i="9" s="1"/>
  <c r="K206" i="9"/>
  <c r="L206" i="9" s="1"/>
  <c r="K190" i="9"/>
  <c r="L190" i="9" s="1"/>
  <c r="K174" i="9"/>
  <c r="L174" i="9" s="1"/>
  <c r="K158" i="9"/>
  <c r="L158" i="9" s="1"/>
  <c r="K142" i="9"/>
  <c r="L142" i="9" s="1"/>
  <c r="K126" i="9"/>
  <c r="L126" i="9" s="1"/>
  <c r="K110" i="9"/>
  <c r="L110" i="9" s="1"/>
  <c r="K94" i="9"/>
  <c r="L94" i="9" s="1"/>
  <c r="K78" i="9"/>
  <c r="L78" i="9" s="1"/>
  <c r="M311" i="9"/>
  <c r="M295" i="9"/>
  <c r="M279" i="9"/>
  <c r="M263" i="9"/>
  <c r="M247" i="9"/>
  <c r="M231" i="9"/>
  <c r="M215" i="9"/>
  <c r="M199" i="9"/>
  <c r="M183" i="9"/>
  <c r="M167" i="9"/>
  <c r="M151" i="9"/>
  <c r="M135" i="9"/>
  <c r="M119" i="9"/>
  <c r="M103" i="9"/>
  <c r="M87" i="9"/>
  <c r="M67" i="9"/>
  <c r="DJ7" i="1"/>
  <c r="DH7" i="1"/>
  <c r="DP7" i="1"/>
  <c r="ER7" i="1" s="1"/>
  <c r="DP43" i="1"/>
  <c r="ER43" i="1" s="1"/>
  <c r="DH43" i="1"/>
  <c r="DJ43" i="1"/>
  <c r="DH33" i="1"/>
  <c r="DJ33" i="1"/>
  <c r="DP33" i="1"/>
  <c r="ER33" i="1" s="1"/>
  <c r="ES51" i="1"/>
  <c r="DS51" i="1"/>
  <c r="EN51" i="1" s="1"/>
  <c r="BA9" i="1"/>
  <c r="AY9" i="1"/>
  <c r="BC9" i="1" s="1"/>
  <c r="DJ24" i="1"/>
  <c r="DH24" i="1"/>
  <c r="DP24" i="1"/>
  <c r="ER24" i="1" s="1"/>
  <c r="DQ13" i="1"/>
  <c r="DZ13" i="1" s="1"/>
  <c r="BD30" i="1"/>
  <c r="BF30" i="1"/>
  <c r="BL30" i="1"/>
  <c r="EO30" i="1" s="1"/>
  <c r="AR35" i="1"/>
  <c r="AZ35" i="1" s="1"/>
  <c r="AT35" i="1"/>
  <c r="BB35" i="1" s="1"/>
  <c r="AW35" i="1"/>
  <c r="BA35" i="1" s="1"/>
  <c r="AY35" i="1"/>
  <c r="BC35" i="1" s="1"/>
  <c r="AT44" i="1"/>
  <c r="BB44" i="1" s="1"/>
  <c r="BN44" i="1" s="1"/>
  <c r="DJ95" i="1"/>
  <c r="DH95" i="1"/>
  <c r="DP95" i="1"/>
  <c r="ER95" i="1" s="1"/>
  <c r="DH129" i="1"/>
  <c r="DJ129" i="1"/>
  <c r="DP129" i="1"/>
  <c r="ER129" i="1" s="1"/>
  <c r="DH185" i="1"/>
  <c r="DP185" i="1"/>
  <c r="ER185" i="1" s="1"/>
  <c r="DR231" i="1"/>
  <c r="DR18" i="1"/>
  <c r="DQ23" i="1"/>
  <c r="AT142" i="1"/>
  <c r="BB142" i="1" s="1"/>
  <c r="BN142" i="1" s="1"/>
  <c r="BA219" i="1"/>
  <c r="BD219" i="1" s="1"/>
  <c r="AY219" i="1"/>
  <c r="BC219" i="1" s="1"/>
  <c r="BN219" i="1" s="1"/>
  <c r="DQ5" i="1"/>
  <c r="AT11" i="1"/>
  <c r="BB11" i="1" s="1"/>
  <c r="AR11" i="1"/>
  <c r="AZ11" i="1" s="1"/>
  <c r="DH67" i="1"/>
  <c r="DJ67" i="1"/>
  <c r="DP67" i="1"/>
  <c r="ER67" i="1" s="1"/>
  <c r="DD98" i="1"/>
  <c r="CX98" i="1"/>
  <c r="DF98" i="1" s="1"/>
  <c r="DR98" i="1" s="1"/>
  <c r="DR146" i="1"/>
  <c r="ES212" i="1"/>
  <c r="DS212" i="1"/>
  <c r="EN212" i="1" s="1"/>
  <c r="DR236" i="1"/>
  <c r="DD121" i="1"/>
  <c r="CX121" i="1"/>
  <c r="DF121" i="1" s="1"/>
  <c r="DR121" i="1" s="1"/>
  <c r="AW114" i="1"/>
  <c r="BA114" i="1" s="1"/>
  <c r="AR114" i="1"/>
  <c r="AZ114" i="1" s="1"/>
  <c r="EA126" i="1"/>
  <c r="EB126" i="1" s="1"/>
  <c r="DY126" i="1"/>
  <c r="AR132" i="1"/>
  <c r="AZ132" i="1" s="1"/>
  <c r="AT147" i="1"/>
  <c r="BB147" i="1" s="1"/>
  <c r="AW147" i="1"/>
  <c r="BA147" i="1" s="1"/>
  <c r="AR147" i="1"/>
  <c r="AZ147" i="1" s="1"/>
  <c r="DR170" i="1"/>
  <c r="AT233" i="1"/>
  <c r="BB233" i="1" s="1"/>
  <c r="DH235" i="1"/>
  <c r="DJ235" i="1"/>
  <c r="DP235" i="1"/>
  <c r="ER235" i="1" s="1"/>
  <c r="DD348" i="1"/>
  <c r="CX348" i="1"/>
  <c r="DF348" i="1" s="1"/>
  <c r="DR348" i="1" s="1"/>
  <c r="DJ74" i="1"/>
  <c r="DH74" i="1"/>
  <c r="DP74" i="1"/>
  <c r="ER74" i="1" s="1"/>
  <c r="AY89" i="1"/>
  <c r="BC89" i="1" s="1"/>
  <c r="AR89" i="1"/>
  <c r="AZ89" i="1" s="1"/>
  <c r="AW89" i="1"/>
  <c r="BA89" i="1" s="1"/>
  <c r="AT89" i="1"/>
  <c r="BB89" i="1" s="1"/>
  <c r="DH96" i="1"/>
  <c r="DP96" i="1"/>
  <c r="ER96" i="1" s="1"/>
  <c r="BW107" i="1"/>
  <c r="BX107" i="1" s="1"/>
  <c r="BU107" i="1"/>
  <c r="AT123" i="1"/>
  <c r="BB123" i="1" s="1"/>
  <c r="AR123" i="1"/>
  <c r="AZ123" i="1" s="1"/>
  <c r="DJ144" i="1"/>
  <c r="DH144" i="1"/>
  <c r="DP144" i="1"/>
  <c r="ER144" i="1" s="1"/>
  <c r="AT151" i="1"/>
  <c r="BB151" i="1" s="1"/>
  <c r="BN151" i="1" s="1"/>
  <c r="AW151" i="1"/>
  <c r="BA151" i="1" s="1"/>
  <c r="AR151" i="1"/>
  <c r="AZ151" i="1" s="1"/>
  <c r="DG152" i="1"/>
  <c r="BW187" i="1"/>
  <c r="BX187" i="1" s="1"/>
  <c r="BU187" i="1"/>
  <c r="DR253" i="1"/>
  <c r="AY61" i="1"/>
  <c r="BC61" i="1" s="1"/>
  <c r="AR61" i="1"/>
  <c r="AZ61" i="1" s="1"/>
  <c r="AT143" i="1"/>
  <c r="BB143" i="1" s="1"/>
  <c r="DJ168" i="1"/>
  <c r="DH168" i="1"/>
  <c r="DP168" i="1"/>
  <c r="ER168" i="1" s="1"/>
  <c r="AR174" i="1"/>
  <c r="AZ174" i="1" s="1"/>
  <c r="AT174" i="1"/>
  <c r="BB174" i="1" s="1"/>
  <c r="BN174" i="1" s="1"/>
  <c r="AT180" i="1"/>
  <c r="BB180" i="1" s="1"/>
  <c r="BN180" i="1" s="1"/>
  <c r="AR180" i="1"/>
  <c r="AZ180" i="1" s="1"/>
  <c r="AZ246" i="1"/>
  <c r="AT246" i="1"/>
  <c r="BB246" i="1" s="1"/>
  <c r="BN246" i="1" s="1"/>
  <c r="AZ266" i="1"/>
  <c r="AT266" i="1"/>
  <c r="BB266" i="1" s="1"/>
  <c r="DJ307" i="1"/>
  <c r="DH307" i="1"/>
  <c r="DP307" i="1"/>
  <c r="ER307" i="1" s="1"/>
  <c r="BA338" i="1"/>
  <c r="AY338" i="1"/>
  <c r="BC338" i="1" s="1"/>
  <c r="AT70" i="1"/>
  <c r="BB70" i="1" s="1"/>
  <c r="AR70" i="1"/>
  <c r="AZ70" i="1" s="1"/>
  <c r="AW100" i="1"/>
  <c r="BA100" i="1" s="1"/>
  <c r="AR100" i="1"/>
  <c r="AZ100" i="1" s="1"/>
  <c r="AT100" i="1"/>
  <c r="BB100" i="1" s="1"/>
  <c r="BN100" i="1" s="1"/>
  <c r="DQ143" i="1"/>
  <c r="DG163" i="1"/>
  <c r="DR163" i="1" s="1"/>
  <c r="AT186" i="1"/>
  <c r="BB186" i="1" s="1"/>
  <c r="BN186" i="1" s="1"/>
  <c r="AW186" i="1"/>
  <c r="BA186" i="1" s="1"/>
  <c r="AR186" i="1"/>
  <c r="AZ186" i="1" s="1"/>
  <c r="EA254" i="1"/>
  <c r="EB254" i="1" s="1"/>
  <c r="DY254" i="1"/>
  <c r="DG260" i="1"/>
  <c r="DJ260" i="1" s="1"/>
  <c r="AW265" i="1"/>
  <c r="BA265" i="1" s="1"/>
  <c r="AY265" i="1"/>
  <c r="BC265" i="1" s="1"/>
  <c r="AR265" i="1"/>
  <c r="AZ265" i="1" s="1"/>
  <c r="AR272" i="1"/>
  <c r="AZ272" i="1" s="1"/>
  <c r="AT272" i="1"/>
  <c r="BB272" i="1" s="1"/>
  <c r="AW272" i="1"/>
  <c r="BA272" i="1" s="1"/>
  <c r="BW274" i="1"/>
  <c r="BX274" i="1" s="1"/>
  <c r="BU274" i="1"/>
  <c r="AR308" i="1"/>
  <c r="AZ308" i="1" s="1"/>
  <c r="AW308" i="1"/>
  <c r="BA308" i="1" s="1"/>
  <c r="AT308" i="1"/>
  <c r="BB308" i="1" s="1"/>
  <c r="AT327" i="1"/>
  <c r="BB327" i="1" s="1"/>
  <c r="DQ340" i="1"/>
  <c r="BU342" i="1"/>
  <c r="BW342" i="1"/>
  <c r="BX342" i="1" s="1"/>
  <c r="DR262" i="1"/>
  <c r="DJ299" i="1"/>
  <c r="DH299" i="1"/>
  <c r="DP299" i="1"/>
  <c r="ER299" i="1" s="1"/>
  <c r="AT311" i="1"/>
  <c r="BB311" i="1" s="1"/>
  <c r="AR347" i="1"/>
  <c r="AZ347" i="1" s="1"/>
  <c r="AW347" i="1"/>
  <c r="BA347" i="1" s="1"/>
  <c r="AR247" i="1"/>
  <c r="AZ247" i="1" s="1"/>
  <c r="AT247" i="1"/>
  <c r="BB247" i="1" s="1"/>
  <c r="DG256" i="1"/>
  <c r="AR258" i="1"/>
  <c r="AZ258" i="1" s="1"/>
  <c r="AT258" i="1"/>
  <c r="BB258" i="1" s="1"/>
  <c r="DJ289" i="1"/>
  <c r="DH289" i="1"/>
  <c r="DP289" i="1"/>
  <c r="ER289" i="1" s="1"/>
  <c r="AT296" i="1"/>
  <c r="BB296" i="1" s="1"/>
  <c r="AW295" i="1"/>
  <c r="BA295" i="1" s="1"/>
  <c r="AT295" i="1"/>
  <c r="BB295" i="1" s="1"/>
  <c r="BN295" i="1" s="1"/>
  <c r="AR295" i="1"/>
  <c r="AZ295" i="1" s="1"/>
  <c r="P1150" i="8"/>
  <c r="P1134" i="8"/>
  <c r="P1118" i="8"/>
  <c r="O1156" i="8"/>
  <c r="O1140" i="8"/>
  <c r="O1124" i="8"/>
  <c r="P721" i="8"/>
  <c r="O721" i="8"/>
  <c r="Z12" i="9"/>
  <c r="K28" i="9"/>
  <c r="L28" i="9" s="1"/>
  <c r="O44" i="9"/>
  <c r="P60" i="9"/>
  <c r="K21" i="9"/>
  <c r="L21" i="9" s="1"/>
  <c r="O37" i="9"/>
  <c r="P53" i="9"/>
  <c r="Z69" i="9"/>
  <c r="O10" i="9"/>
  <c r="P26" i="9"/>
  <c r="Z42" i="9"/>
  <c r="K58" i="9"/>
  <c r="L58" i="9" s="1"/>
  <c r="O1464" i="9"/>
  <c r="P1448" i="9"/>
  <c r="K1416" i="9"/>
  <c r="L1416" i="9" s="1"/>
  <c r="M1416" i="9" s="1"/>
  <c r="O1400" i="9"/>
  <c r="P1384" i="9"/>
  <c r="O1371" i="9"/>
  <c r="P1355" i="9"/>
  <c r="K1323" i="9"/>
  <c r="L1323" i="9" s="1"/>
  <c r="M1323" i="9" s="1"/>
  <c r="O1307" i="9"/>
  <c r="P1291" i="9"/>
  <c r="K1258" i="9"/>
  <c r="L1258" i="9" s="1"/>
  <c r="M1258" i="9" s="1"/>
  <c r="O1242" i="9"/>
  <c r="P1226" i="9"/>
  <c r="K1194" i="9"/>
  <c r="L1194" i="9" s="1"/>
  <c r="M1194" i="9" s="1"/>
  <c r="O1178" i="9"/>
  <c r="P1162" i="9"/>
  <c r="K1130" i="9"/>
  <c r="L1130" i="9" s="1"/>
  <c r="M1130" i="9" s="1"/>
  <c r="O1114" i="9"/>
  <c r="P1256" i="9"/>
  <c r="K1240" i="9"/>
  <c r="L1240" i="9" s="1"/>
  <c r="M1240" i="9" s="1"/>
  <c r="O1224" i="9"/>
  <c r="P1192" i="9"/>
  <c r="K1176" i="9"/>
  <c r="L1176" i="9" s="1"/>
  <c r="M1176" i="9" s="1"/>
  <c r="O1160" i="9"/>
  <c r="P1128" i="9"/>
  <c r="K1112" i="9"/>
  <c r="L1112" i="9" s="1"/>
  <c r="M1112" i="9" s="1"/>
  <c r="P1263" i="9"/>
  <c r="K1231" i="9"/>
  <c r="L1231" i="9" s="1"/>
  <c r="M1231" i="9" s="1"/>
  <c r="O1215" i="9"/>
  <c r="P1199" i="9"/>
  <c r="K1167" i="9"/>
  <c r="L1167" i="9" s="1"/>
  <c r="M1167" i="9" s="1"/>
  <c r="O1151" i="9"/>
  <c r="P1135" i="9"/>
  <c r="K1104" i="9"/>
  <c r="L1104" i="9" s="1"/>
  <c r="M1104" i="9" s="1"/>
  <c r="O1096" i="9"/>
  <c r="P1088" i="9"/>
  <c r="P908" i="9"/>
  <c r="K892" i="9"/>
  <c r="L892" i="9" s="1"/>
  <c r="M892" i="9" s="1"/>
  <c r="O884" i="9"/>
  <c r="P876" i="9"/>
  <c r="K860" i="9"/>
  <c r="L860" i="9" s="1"/>
  <c r="M860" i="9" s="1"/>
  <c r="O852" i="9"/>
  <c r="P844" i="9"/>
  <c r="K828" i="9"/>
  <c r="L828" i="9" s="1"/>
  <c r="M828" i="9" s="1"/>
  <c r="O820" i="9"/>
  <c r="P812" i="9"/>
  <c r="K797" i="9"/>
  <c r="L797" i="9" s="1"/>
  <c r="M797" i="9" s="1"/>
  <c r="O789" i="9"/>
  <c r="P781" i="9"/>
  <c r="K765" i="9"/>
  <c r="L765" i="9" s="1"/>
  <c r="M765" i="9" s="1"/>
  <c r="O757" i="9"/>
  <c r="P746" i="9"/>
  <c r="O731" i="9"/>
  <c r="P368" i="9"/>
  <c r="O352" i="9"/>
  <c r="O336" i="9"/>
  <c r="Z557" i="9"/>
  <c r="Z553" i="9"/>
  <c r="Z549" i="9"/>
  <c r="Z545" i="9"/>
  <c r="Z541" i="9"/>
  <c r="Z537" i="9"/>
  <c r="Z533" i="9"/>
  <c r="Z529" i="9"/>
  <c r="Z525" i="9"/>
  <c r="Z521" i="9"/>
  <c r="Z517" i="9"/>
  <c r="Z513" i="9"/>
  <c r="Z509" i="9"/>
  <c r="Z505" i="9"/>
  <c r="Z501" i="9"/>
  <c r="Z497" i="9"/>
  <c r="Z493" i="9"/>
  <c r="Z489" i="9"/>
  <c r="Z485" i="9"/>
  <c r="Z481" i="9"/>
  <c r="Z477" i="9"/>
  <c r="Z473" i="9"/>
  <c r="Z469" i="9"/>
  <c r="Z465" i="9"/>
  <c r="Z461" i="9"/>
  <c r="Z457" i="9"/>
  <c r="Z453" i="9"/>
  <c r="Z449" i="9"/>
  <c r="Z445" i="9"/>
  <c r="Z441" i="9"/>
  <c r="Z437" i="9"/>
  <c r="Z433" i="9"/>
  <c r="Z429" i="9"/>
  <c r="Z425" i="9"/>
  <c r="Z421" i="9"/>
  <c r="Z417" i="9"/>
  <c r="Z413" i="9"/>
  <c r="Z409" i="9"/>
  <c r="Z405" i="9"/>
  <c r="Z401" i="9"/>
  <c r="Z397" i="9"/>
  <c r="Z393" i="9"/>
  <c r="Z389" i="9"/>
  <c r="Z385" i="9"/>
  <c r="Z381" i="9"/>
  <c r="Z377" i="9"/>
  <c r="Z373" i="9"/>
  <c r="Z579" i="9"/>
  <c r="Z582" i="9"/>
  <c r="Z566" i="9"/>
  <c r="P361" i="9"/>
  <c r="P345" i="9"/>
  <c r="P329" i="9"/>
  <c r="O330" i="9"/>
  <c r="P314" i="9"/>
  <c r="P298" i="9"/>
  <c r="P282" i="9"/>
  <c r="P266" i="9"/>
  <c r="P250" i="9"/>
  <c r="P234" i="9"/>
  <c r="P218" i="9"/>
  <c r="P202" i="9"/>
  <c r="P186" i="9"/>
  <c r="P170" i="9"/>
  <c r="P154" i="9"/>
  <c r="P138" i="9"/>
  <c r="P122" i="9"/>
  <c r="P106" i="9"/>
  <c r="P90" i="9"/>
  <c r="Z351" i="9"/>
  <c r="M39" i="9"/>
  <c r="DD16" i="1"/>
  <c r="CX16" i="1"/>
  <c r="DF16" i="1" s="1"/>
  <c r="DR16" i="1" s="1"/>
  <c r="DJ17" i="1"/>
  <c r="DH17" i="1"/>
  <c r="DP17" i="1"/>
  <c r="ER17" i="1" s="1"/>
  <c r="DJ48" i="1"/>
  <c r="DH48" i="1"/>
  <c r="DP48" i="1"/>
  <c r="ER48" i="1" s="1"/>
  <c r="BW27" i="1"/>
  <c r="BX27" i="1" s="1"/>
  <c r="BU27" i="1"/>
  <c r="AT45" i="1"/>
  <c r="BB45" i="1" s="1"/>
  <c r="BN45" i="1" s="1"/>
  <c r="DJ124" i="1"/>
  <c r="DH124" i="1"/>
  <c r="DP124" i="1"/>
  <c r="ER124" i="1" s="1"/>
  <c r="DD139" i="1"/>
  <c r="CX139" i="1"/>
  <c r="DF139" i="1" s="1"/>
  <c r="DR139" i="1" s="1"/>
  <c r="DR19" i="1"/>
  <c r="DH57" i="1"/>
  <c r="DJ57" i="1"/>
  <c r="DP57" i="1"/>
  <c r="ER57" i="1" s="1"/>
  <c r="AY144" i="1"/>
  <c r="BC144" i="1" s="1"/>
  <c r="DH197" i="1"/>
  <c r="DJ197" i="1"/>
  <c r="DP197" i="1"/>
  <c r="ER197" i="1" s="1"/>
  <c r="AT216" i="1"/>
  <c r="BB216" i="1" s="1"/>
  <c r="AT9" i="1"/>
  <c r="BB9" i="1" s="1"/>
  <c r="AR9" i="1"/>
  <c r="AZ9" i="1" s="1"/>
  <c r="DR61" i="1"/>
  <c r="AZ81" i="1"/>
  <c r="AT81" i="1"/>
  <c r="BB81" i="1" s="1"/>
  <c r="BN81" i="1" s="1"/>
  <c r="AY156" i="1"/>
  <c r="BC156" i="1" s="1"/>
  <c r="BM6" i="1"/>
  <c r="AY36" i="1"/>
  <c r="BC36" i="1" s="1"/>
  <c r="AW36" i="1"/>
  <c r="BA36" i="1" s="1"/>
  <c r="AT109" i="1"/>
  <c r="BB109" i="1" s="1"/>
  <c r="DR154" i="1"/>
  <c r="AZ188" i="1"/>
  <c r="AT188" i="1"/>
  <c r="BB188" i="1" s="1"/>
  <c r="BN188" i="1" s="1"/>
  <c r="DH210" i="1"/>
  <c r="DJ210" i="1"/>
  <c r="DP210" i="1"/>
  <c r="ER210" i="1" s="1"/>
  <c r="DY80" i="1"/>
  <c r="EA80" i="1"/>
  <c r="EB80" i="1" s="1"/>
  <c r="AW85" i="1"/>
  <c r="BA85" i="1" s="1"/>
  <c r="AR85" i="1"/>
  <c r="AZ85" i="1" s="1"/>
  <c r="DR93" i="1"/>
  <c r="AT114" i="1"/>
  <c r="BB114" i="1" s="1"/>
  <c r="BN114" i="1" s="1"/>
  <c r="DH119" i="1"/>
  <c r="DJ119" i="1"/>
  <c r="DP119" i="1"/>
  <c r="ER119" i="1" s="1"/>
  <c r="AT140" i="1"/>
  <c r="BB140" i="1" s="1"/>
  <c r="BN140" i="1" s="1"/>
  <c r="AR140" i="1"/>
  <c r="AZ140" i="1" s="1"/>
  <c r="AW143" i="1"/>
  <c r="BA143" i="1" s="1"/>
  <c r="AT162" i="1"/>
  <c r="BB162" i="1" s="1"/>
  <c r="AW162" i="1"/>
  <c r="BA162" i="1" s="1"/>
  <c r="AR162" i="1"/>
  <c r="AZ162" i="1" s="1"/>
  <c r="BW180" i="1"/>
  <c r="BX180" i="1" s="1"/>
  <c r="BU180" i="1"/>
  <c r="AR198" i="1"/>
  <c r="AZ198" i="1" s="1"/>
  <c r="AW198" i="1"/>
  <c r="BA198" i="1" s="1"/>
  <c r="AW213" i="1"/>
  <c r="BA213" i="1" s="1"/>
  <c r="AR213" i="1"/>
  <c r="AZ213" i="1" s="1"/>
  <c r="DH228" i="1"/>
  <c r="DJ228" i="1"/>
  <c r="DP228" i="1"/>
  <c r="ER228" i="1" s="1"/>
  <c r="AR240" i="1"/>
  <c r="AZ240" i="1" s="1"/>
  <c r="DH334" i="1"/>
  <c r="DJ334" i="1"/>
  <c r="DP334" i="1"/>
  <c r="ER334" i="1" s="1"/>
  <c r="AW76" i="1"/>
  <c r="BA76" i="1" s="1"/>
  <c r="AR76" i="1"/>
  <c r="AZ76" i="1" s="1"/>
  <c r="AY77" i="1"/>
  <c r="BC77" i="1" s="1"/>
  <c r="DH94" i="1"/>
  <c r="DJ94" i="1"/>
  <c r="DP94" i="1"/>
  <c r="ER94" i="1" s="1"/>
  <c r="DC102" i="1"/>
  <c r="DG102" i="1" s="1"/>
  <c r="DR116" i="1"/>
  <c r="AT192" i="1"/>
  <c r="BB192" i="1" s="1"/>
  <c r="BN192" i="1" s="1"/>
  <c r="DJ203" i="1"/>
  <c r="DH203" i="1"/>
  <c r="DP203" i="1"/>
  <c r="ER203" i="1" s="1"/>
  <c r="AT209" i="1"/>
  <c r="BB209" i="1" s="1"/>
  <c r="AW209" i="1"/>
  <c r="BA209" i="1" s="1"/>
  <c r="AR209" i="1"/>
  <c r="AZ209" i="1" s="1"/>
  <c r="DR269" i="1"/>
  <c r="AT61" i="1"/>
  <c r="BB61" i="1" s="1"/>
  <c r="BN61" i="1" s="1"/>
  <c r="DR73" i="1"/>
  <c r="DJ79" i="1"/>
  <c r="DH79" i="1"/>
  <c r="DP79" i="1"/>
  <c r="ER79" i="1" s="1"/>
  <c r="AY106" i="1"/>
  <c r="BC106" i="1" s="1"/>
  <c r="AR106" i="1"/>
  <c r="AZ106" i="1" s="1"/>
  <c r="AW106" i="1"/>
  <c r="BA106" i="1" s="1"/>
  <c r="DJ127" i="1"/>
  <c r="DH127" i="1"/>
  <c r="DP127" i="1"/>
  <c r="ER127" i="1" s="1"/>
  <c r="DR147" i="1"/>
  <c r="DR176" i="1"/>
  <c r="DR206" i="1"/>
  <c r="DR216" i="1"/>
  <c r="AY248" i="1"/>
  <c r="BC248" i="1" s="1"/>
  <c r="DH295" i="1"/>
  <c r="DP295" i="1"/>
  <c r="ER295" i="1" s="1"/>
  <c r="AY345" i="1"/>
  <c r="BC345" i="1" s="1"/>
  <c r="DQ81" i="1"/>
  <c r="DQ186" i="1"/>
  <c r="DG207" i="1"/>
  <c r="DJ207" i="1" s="1"/>
  <c r="AY256" i="1"/>
  <c r="BC256" i="1" s="1"/>
  <c r="DH316" i="1"/>
  <c r="DJ316" i="1"/>
  <c r="DP316" i="1"/>
  <c r="ER316" i="1" s="1"/>
  <c r="AY254" i="1"/>
  <c r="BC254" i="1" s="1"/>
  <c r="EA257" i="1"/>
  <c r="EB257" i="1" s="1"/>
  <c r="DY257" i="1"/>
  <c r="AW261" i="1"/>
  <c r="BA261" i="1" s="1"/>
  <c r="AR261" i="1"/>
  <c r="AZ261" i="1" s="1"/>
  <c r="AT261" i="1"/>
  <c r="BB261" i="1" s="1"/>
  <c r="DH270" i="1"/>
  <c r="DJ270" i="1"/>
  <c r="DP270" i="1"/>
  <c r="ER270" i="1" s="1"/>
  <c r="BW292" i="1"/>
  <c r="BX292" i="1" s="1"/>
  <c r="BU292" i="1"/>
  <c r="DH310" i="1"/>
  <c r="DJ310" i="1"/>
  <c r="DP310" i="1"/>
  <c r="ER310" i="1" s="1"/>
  <c r="AT319" i="1"/>
  <c r="BB319" i="1" s="1"/>
  <c r="BN319" i="1" s="1"/>
  <c r="AW334" i="1"/>
  <c r="BA334" i="1" s="1"/>
  <c r="AR294" i="1"/>
  <c r="AZ294" i="1" s="1"/>
  <c r="AY294" i="1"/>
  <c r="BC294" i="1" s="1"/>
  <c r="AW294" i="1"/>
  <c r="BA294" i="1" s="1"/>
  <c r="AR298" i="1"/>
  <c r="AZ298" i="1" s="1"/>
  <c r="AW298" i="1"/>
  <c r="BA298" i="1" s="1"/>
  <c r="AR304" i="1"/>
  <c r="AZ304" i="1" s="1"/>
  <c r="AR318" i="1"/>
  <c r="AZ318" i="1" s="1"/>
  <c r="AY318" i="1"/>
  <c r="BC318" i="1" s="1"/>
  <c r="AW318" i="1"/>
  <c r="BA318" i="1" s="1"/>
  <c r="AR326" i="1"/>
  <c r="AZ326" i="1" s="1"/>
  <c r="AY326" i="1"/>
  <c r="BC326" i="1" s="1"/>
  <c r="BN326" i="1" s="1"/>
  <c r="AY327" i="1"/>
  <c r="BC327" i="1" s="1"/>
  <c r="AT248" i="1"/>
  <c r="BB248" i="1" s="1"/>
  <c r="AT256" i="1"/>
  <c r="BB256" i="1" s="1"/>
  <c r="DQ297" i="1"/>
  <c r="AT351" i="1"/>
  <c r="BB351" i="1" s="1"/>
  <c r="K733" i="8"/>
  <c r="L733" i="8" s="1"/>
  <c r="O364" i="8"/>
  <c r="K348" i="8"/>
  <c r="L348" i="8" s="1"/>
  <c r="Z332" i="8"/>
  <c r="P316" i="8"/>
  <c r="O300" i="8"/>
  <c r="K284" i="8"/>
  <c r="L284" i="8" s="1"/>
  <c r="Z268" i="8"/>
  <c r="P252" i="8"/>
  <c r="Z236" i="8"/>
  <c r="P16" i="9"/>
  <c r="Z32" i="9"/>
  <c r="K48" i="9"/>
  <c r="L48" i="9" s="1"/>
  <c r="O64" i="9"/>
  <c r="K9" i="9"/>
  <c r="L9" i="9" s="1"/>
  <c r="O25" i="9"/>
  <c r="P41" i="9"/>
  <c r="Z57" i="9"/>
  <c r="K73" i="9"/>
  <c r="L73" i="9" s="1"/>
  <c r="K14" i="9"/>
  <c r="L14" i="9" s="1"/>
  <c r="O30" i="9"/>
  <c r="P46" i="9"/>
  <c r="Z62" i="9"/>
  <c r="K1444" i="9"/>
  <c r="L1444" i="9" s="1"/>
  <c r="M1444" i="9" s="1"/>
  <c r="O1428" i="9"/>
  <c r="P1412" i="9"/>
  <c r="K1380" i="9"/>
  <c r="L1380" i="9" s="1"/>
  <c r="M1380" i="9" s="1"/>
  <c r="K1351" i="9"/>
  <c r="L1351" i="9" s="1"/>
  <c r="M1351" i="9" s="1"/>
  <c r="O1335" i="9"/>
  <c r="P1319" i="9"/>
  <c r="K1287" i="9"/>
  <c r="L1287" i="9" s="1"/>
  <c r="M1287" i="9" s="1"/>
  <c r="O1270" i="9"/>
  <c r="P1254" i="9"/>
  <c r="K1222" i="9"/>
  <c r="L1222" i="9" s="1"/>
  <c r="M1222" i="9" s="1"/>
  <c r="O1206" i="9"/>
  <c r="P1190" i="9"/>
  <c r="K1158" i="9"/>
  <c r="L1158" i="9" s="1"/>
  <c r="M1158" i="9" s="1"/>
  <c r="O1142" i="9"/>
  <c r="P1126" i="9"/>
  <c r="K1268" i="9"/>
  <c r="L1268" i="9" s="1"/>
  <c r="M1268" i="9" s="1"/>
  <c r="O1252" i="9"/>
  <c r="P1220" i="9"/>
  <c r="K1204" i="9"/>
  <c r="L1204" i="9" s="1"/>
  <c r="M1204" i="9" s="1"/>
  <c r="O1188" i="9"/>
  <c r="P1156" i="9"/>
  <c r="K1140" i="9"/>
  <c r="L1140" i="9" s="1"/>
  <c r="M1140" i="9" s="1"/>
  <c r="O1124" i="9"/>
  <c r="K1259" i="9"/>
  <c r="L1259" i="9" s="1"/>
  <c r="M1259" i="9" s="1"/>
  <c r="O1243" i="9"/>
  <c r="P1227" i="9"/>
  <c r="K1195" i="9"/>
  <c r="L1195" i="9" s="1"/>
  <c r="M1195" i="9" s="1"/>
  <c r="O1179" i="9"/>
  <c r="P1163" i="9"/>
  <c r="K1131" i="9"/>
  <c r="L1131" i="9" s="1"/>
  <c r="M1131" i="9" s="1"/>
  <c r="O1115" i="9"/>
  <c r="P1102" i="9"/>
  <c r="K1086" i="9"/>
  <c r="L1086" i="9" s="1"/>
  <c r="M1086" i="9" s="1"/>
  <c r="K906" i="9"/>
  <c r="L906" i="9" s="1"/>
  <c r="M906" i="9" s="1"/>
  <c r="O898" i="9"/>
  <c r="P890" i="9"/>
  <c r="K874" i="9"/>
  <c r="L874" i="9" s="1"/>
  <c r="M874" i="9" s="1"/>
  <c r="O866" i="9"/>
  <c r="P858" i="9"/>
  <c r="K842" i="9"/>
  <c r="L842" i="9" s="1"/>
  <c r="M842" i="9" s="1"/>
  <c r="O834" i="9"/>
  <c r="P826" i="9"/>
  <c r="K810" i="9"/>
  <c r="L810" i="9" s="1"/>
  <c r="M810" i="9" s="1"/>
  <c r="O803" i="9"/>
  <c r="P795" i="9"/>
  <c r="K779" i="9"/>
  <c r="L779" i="9" s="1"/>
  <c r="M779" i="9" s="1"/>
  <c r="O771" i="9"/>
  <c r="P763" i="9"/>
  <c r="P751" i="9"/>
  <c r="Z730" i="9"/>
  <c r="O585" i="9"/>
  <c r="O569" i="9"/>
  <c r="K364" i="9"/>
  <c r="L364" i="9" s="1"/>
  <c r="Z348" i="9"/>
  <c r="O556" i="9"/>
  <c r="O552" i="9"/>
  <c r="O548" i="9"/>
  <c r="O544" i="9"/>
  <c r="O540" i="9"/>
  <c r="O536" i="9"/>
  <c r="O532" i="9"/>
  <c r="O528" i="9"/>
  <c r="O524" i="9"/>
  <c r="O520" i="9"/>
  <c r="O516" i="9"/>
  <c r="O512" i="9"/>
  <c r="O508" i="9"/>
  <c r="O504" i="9"/>
  <c r="O500" i="9"/>
  <c r="O496" i="9"/>
  <c r="O492" i="9"/>
  <c r="O488" i="9"/>
  <c r="O484" i="9"/>
  <c r="O480" i="9"/>
  <c r="O476" i="9"/>
  <c r="O472" i="9"/>
  <c r="O468" i="9"/>
  <c r="O464" i="9"/>
  <c r="O460" i="9"/>
  <c r="O456" i="9"/>
  <c r="O452" i="9"/>
  <c r="O448" i="9"/>
  <c r="O444" i="9"/>
  <c r="O440" i="9"/>
  <c r="O436" i="9"/>
  <c r="O432" i="9"/>
  <c r="O428" i="9"/>
  <c r="O424" i="9"/>
  <c r="O420" i="9"/>
  <c r="O416" i="9"/>
  <c r="O412" i="9"/>
  <c r="O408" i="9"/>
  <c r="O404" i="9"/>
  <c r="O400" i="9"/>
  <c r="O396" i="9"/>
  <c r="O392" i="9"/>
  <c r="O388" i="9"/>
  <c r="O384" i="9"/>
  <c r="O380" i="9"/>
  <c r="O376" i="9"/>
  <c r="O367" i="9"/>
  <c r="O575" i="9"/>
  <c r="O578" i="9"/>
  <c r="Z564" i="9"/>
  <c r="K357" i="9"/>
  <c r="L357" i="9" s="1"/>
  <c r="K341" i="9"/>
  <c r="L341" i="9" s="1"/>
  <c r="Z325" i="9"/>
  <c r="K327" i="9"/>
  <c r="L327" i="9" s="1"/>
  <c r="K310" i="9"/>
  <c r="L310" i="9" s="1"/>
  <c r="K294" i="9"/>
  <c r="L294" i="9" s="1"/>
  <c r="K278" i="9"/>
  <c r="L278" i="9" s="1"/>
  <c r="K262" i="9"/>
  <c r="L262" i="9" s="1"/>
  <c r="K246" i="9"/>
  <c r="L246" i="9" s="1"/>
  <c r="K230" i="9"/>
  <c r="L230" i="9" s="1"/>
  <c r="K214" i="9"/>
  <c r="L214" i="9" s="1"/>
  <c r="K198" i="9"/>
  <c r="L198" i="9" s="1"/>
  <c r="K182" i="9"/>
  <c r="L182" i="9" s="1"/>
  <c r="K166" i="9"/>
  <c r="L166" i="9" s="1"/>
  <c r="K150" i="9"/>
  <c r="L150" i="9" s="1"/>
  <c r="K134" i="9"/>
  <c r="L134" i="9" s="1"/>
  <c r="K118" i="9"/>
  <c r="L118" i="9" s="1"/>
  <c r="K102" i="9"/>
  <c r="L102" i="9" s="1"/>
  <c r="K86" i="9"/>
  <c r="L86" i="9" s="1"/>
  <c r="O335" i="9"/>
  <c r="O309" i="9"/>
  <c r="O293" i="9"/>
  <c r="O277" i="9"/>
  <c r="O261" i="9"/>
  <c r="O245" i="9"/>
  <c r="O229" i="9"/>
  <c r="O213" i="9"/>
  <c r="O197" i="9"/>
  <c r="O181" i="9"/>
  <c r="O165" i="9"/>
  <c r="O149" i="9"/>
  <c r="O133" i="9"/>
  <c r="O117" i="9"/>
  <c r="O101" i="9"/>
  <c r="O85" i="9"/>
  <c r="O347" i="9"/>
  <c r="M76" i="9"/>
  <c r="K75" i="9"/>
  <c r="L75" i="9" s="1"/>
  <c r="AZ8" i="1"/>
  <c r="AT8" i="1"/>
  <c r="BB8" i="1" s="1"/>
  <c r="DH53" i="1"/>
  <c r="DJ53" i="1"/>
  <c r="DP53" i="1"/>
  <c r="ER53" i="1" s="1"/>
  <c r="DR32" i="1"/>
  <c r="DR8" i="1"/>
  <c r="DR25" i="1"/>
  <c r="DR20" i="1"/>
  <c r="DQ35" i="1"/>
  <c r="DS41" i="1"/>
  <c r="EN41" i="1" s="1"/>
  <c r="ES41" i="1"/>
  <c r="DH42" i="1"/>
  <c r="DJ42" i="1"/>
  <c r="DP42" i="1"/>
  <c r="ER42" i="1" s="1"/>
  <c r="DR114" i="1"/>
  <c r="AR22" i="1"/>
  <c r="AZ22" i="1" s="1"/>
  <c r="AT22" i="1"/>
  <c r="BB22" i="1" s="1"/>
  <c r="BN22" i="1" s="1"/>
  <c r="AW22" i="1"/>
  <c r="BA22" i="1" s="1"/>
  <c r="DR49" i="1"/>
  <c r="DH101" i="1"/>
  <c r="DJ101" i="1"/>
  <c r="DP101" i="1"/>
  <c r="ER101" i="1" s="1"/>
  <c r="AY164" i="1"/>
  <c r="BC164" i="1" s="1"/>
  <c r="AT15" i="1"/>
  <c r="BB15" i="1" s="1"/>
  <c r="BN15" i="1" s="1"/>
  <c r="BO57" i="1"/>
  <c r="EL57" i="1" s="1"/>
  <c r="DJ97" i="1"/>
  <c r="DH112" i="1"/>
  <c r="DJ112" i="1"/>
  <c r="DP112" i="1"/>
  <c r="ER112" i="1" s="1"/>
  <c r="DH157" i="1"/>
  <c r="DJ157" i="1"/>
  <c r="DP157" i="1"/>
  <c r="ER157" i="1" s="1"/>
  <c r="AZ184" i="1"/>
  <c r="AT184" i="1"/>
  <c r="BB184" i="1" s="1"/>
  <c r="BN184" i="1" s="1"/>
  <c r="DH217" i="1"/>
  <c r="DP217" i="1"/>
  <c r="ER217" i="1" s="1"/>
  <c r="DQ19" i="1"/>
  <c r="DQ36" i="1"/>
  <c r="DE99" i="1"/>
  <c r="DP99" i="1" s="1"/>
  <c r="ER99" i="1" s="1"/>
  <c r="DC99" i="1"/>
  <c r="DG99" i="1" s="1"/>
  <c r="DR99" i="1" s="1"/>
  <c r="AY176" i="1"/>
  <c r="BC176" i="1" s="1"/>
  <c r="BW67" i="1"/>
  <c r="BX67" i="1" s="1"/>
  <c r="BU67" i="1"/>
  <c r="DH75" i="1"/>
  <c r="DJ75" i="1"/>
  <c r="DP75" i="1"/>
  <c r="ER75" i="1" s="1"/>
  <c r="AR79" i="1"/>
  <c r="AZ79" i="1" s="1"/>
  <c r="AT79" i="1"/>
  <c r="BB79" i="1" s="1"/>
  <c r="BN79" i="1" s="1"/>
  <c r="AW82" i="1"/>
  <c r="BA82" i="1" s="1"/>
  <c r="AT85" i="1"/>
  <c r="BB85" i="1" s="1"/>
  <c r="BN85" i="1" s="1"/>
  <c r="AY87" i="1"/>
  <c r="BC87" i="1" s="1"/>
  <c r="BW111" i="1"/>
  <c r="BX111" i="1" s="1"/>
  <c r="BU111" i="1"/>
  <c r="DQ114" i="1"/>
  <c r="AW144" i="1"/>
  <c r="BA144" i="1" s="1"/>
  <c r="EA147" i="1"/>
  <c r="EB147" i="1" s="1"/>
  <c r="DY147" i="1"/>
  <c r="AW164" i="1"/>
  <c r="BA164" i="1" s="1"/>
  <c r="DR180" i="1"/>
  <c r="DQ184" i="1"/>
  <c r="AR187" i="1"/>
  <c r="AZ187" i="1" s="1"/>
  <c r="AT202" i="1"/>
  <c r="BB202" i="1" s="1"/>
  <c r="BN202" i="1" s="1"/>
  <c r="AR202" i="1"/>
  <c r="AZ202" i="1" s="1"/>
  <c r="DR323" i="1"/>
  <c r="AW61" i="1"/>
  <c r="BA61" i="1" s="1"/>
  <c r="DR70" i="1"/>
  <c r="DY153" i="1"/>
  <c r="EA153" i="1"/>
  <c r="EB153" i="1" s="1"/>
  <c r="AY162" i="1"/>
  <c r="BC162" i="1" s="1"/>
  <c r="AT166" i="1"/>
  <c r="BB166" i="1" s="1"/>
  <c r="AR166" i="1"/>
  <c r="AZ166" i="1" s="1"/>
  <c r="AW166" i="1"/>
  <c r="BA166" i="1" s="1"/>
  <c r="AT175" i="1"/>
  <c r="BB175" i="1" s="1"/>
  <c r="BN175" i="1" s="1"/>
  <c r="AR175" i="1"/>
  <c r="AZ175" i="1" s="1"/>
  <c r="AW175" i="1"/>
  <c r="BA175" i="1" s="1"/>
  <c r="EA211" i="1"/>
  <c r="EB211" i="1" s="1"/>
  <c r="DY211" i="1"/>
  <c r="DQ232" i="1"/>
  <c r="AZ254" i="1"/>
  <c r="AT254" i="1"/>
  <c r="BB254" i="1" s="1"/>
  <c r="DR285" i="1"/>
  <c r="DR320" i="1"/>
  <c r="AZ350" i="1"/>
  <c r="AT350" i="1"/>
  <c r="BB350" i="1" s="1"/>
  <c r="AY72" i="1"/>
  <c r="BC72" i="1" s="1"/>
  <c r="AT106" i="1"/>
  <c r="BB106" i="1" s="1"/>
  <c r="BN106" i="1" s="1"/>
  <c r="AR157" i="1"/>
  <c r="AZ157" i="1" s="1"/>
  <c r="AT157" i="1"/>
  <c r="BB157" i="1" s="1"/>
  <c r="AY166" i="1"/>
  <c r="BC166" i="1" s="1"/>
  <c r="DQ192" i="1"/>
  <c r="DZ192" i="1" s="1"/>
  <c r="AR60" i="1"/>
  <c r="AZ60" i="1" s="1"/>
  <c r="AT60" i="1"/>
  <c r="BB60" i="1" s="1"/>
  <c r="BN60" i="1" s="1"/>
  <c r="DQ110" i="1"/>
  <c r="DZ110" i="1" s="1"/>
  <c r="DG188" i="1"/>
  <c r="DJ188" i="1" s="1"/>
  <c r="AW284" i="1"/>
  <c r="BA284" i="1" s="1"/>
  <c r="DH306" i="1"/>
  <c r="DJ306" i="1"/>
  <c r="DP306" i="1"/>
  <c r="ER306" i="1" s="1"/>
  <c r="AW248" i="1"/>
  <c r="BA248" i="1" s="1"/>
  <c r="AW256" i="1"/>
  <c r="BA256" i="1" s="1"/>
  <c r="AW258" i="1"/>
  <c r="BA258" i="1" s="1"/>
  <c r="DQ265" i="1"/>
  <c r="AY268" i="1"/>
  <c r="BC268" i="1" s="1"/>
  <c r="BW280" i="1"/>
  <c r="BX280" i="1" s="1"/>
  <c r="BU280" i="1"/>
  <c r="EP283" i="1"/>
  <c r="BO283" i="1"/>
  <c r="EL283" i="1" s="1"/>
  <c r="AW299" i="1"/>
  <c r="BA299" i="1" s="1"/>
  <c r="AW303" i="1"/>
  <c r="BA303" i="1" s="1"/>
  <c r="AR303" i="1"/>
  <c r="AZ303" i="1" s="1"/>
  <c r="AT303" i="1"/>
  <c r="BB303" i="1" s="1"/>
  <c r="BN303" i="1" s="1"/>
  <c r="AY331" i="1"/>
  <c r="BC331" i="1" s="1"/>
  <c r="AT344" i="1"/>
  <c r="BB344" i="1" s="1"/>
  <c r="BN344" i="1" s="1"/>
  <c r="AW344" i="1"/>
  <c r="BA344" i="1" s="1"/>
  <c r="AR344" i="1"/>
  <c r="AZ344" i="1" s="1"/>
  <c r="DJ244" i="1"/>
  <c r="DH244" i="1"/>
  <c r="DP244" i="1"/>
  <c r="ER244" i="1" s="1"/>
  <c r="DQ264" i="1"/>
  <c r="AT294" i="1"/>
  <c r="BB294" i="1" s="1"/>
  <c r="DJ332" i="1"/>
  <c r="DH332" i="1"/>
  <c r="DP332" i="1"/>
  <c r="ER332" i="1" s="1"/>
  <c r="DC245" i="1"/>
  <c r="DG245" i="1" s="1"/>
  <c r="AR274" i="1"/>
  <c r="AZ274" i="1" s="1"/>
  <c r="AT274" i="1"/>
  <c r="BB274" i="1" s="1"/>
  <c r="DQ280" i="1"/>
  <c r="ES314" i="1"/>
  <c r="DS314" i="1"/>
  <c r="EN314" i="1" s="1"/>
  <c r="DJ330" i="1"/>
  <c r="DH330" i="1"/>
  <c r="DP330" i="1"/>
  <c r="ER330" i="1" s="1"/>
  <c r="DQ351" i="1"/>
  <c r="DZ351" i="1" s="1"/>
  <c r="K8" i="8"/>
  <c r="L8" i="8" s="1"/>
  <c r="M8" i="8" s="1"/>
  <c r="Z8" i="8"/>
  <c r="P16" i="8"/>
  <c r="O20" i="8"/>
  <c r="K24" i="8"/>
  <c r="L24" i="8" s="1"/>
  <c r="Z24" i="8"/>
  <c r="P32" i="8"/>
  <c r="O36" i="8"/>
  <c r="K40" i="8"/>
  <c r="L40" i="8" s="1"/>
  <c r="Z40" i="8"/>
  <c r="P48" i="8"/>
  <c r="O52" i="8"/>
  <c r="K56" i="8"/>
  <c r="L56" i="8" s="1"/>
  <c r="Z56" i="8"/>
  <c r="P64" i="8"/>
  <c r="O68" i="8"/>
  <c r="K72" i="8"/>
  <c r="L72" i="8" s="1"/>
  <c r="Z72" i="8"/>
  <c r="P80" i="8"/>
  <c r="O84" i="8"/>
  <c r="K88" i="8"/>
  <c r="L88" i="8" s="1"/>
  <c r="Z88" i="8"/>
  <c r="P96" i="8"/>
  <c r="O100" i="8"/>
  <c r="K104" i="8"/>
  <c r="L104" i="8" s="1"/>
  <c r="Z104" i="8"/>
  <c r="P112" i="8"/>
  <c r="O116" i="8"/>
  <c r="K120" i="8"/>
  <c r="L120" i="8" s="1"/>
  <c r="Z120" i="8"/>
  <c r="P128" i="8"/>
  <c r="O132" i="8"/>
  <c r="K136" i="8"/>
  <c r="L136" i="8" s="1"/>
  <c r="Z136" i="8"/>
  <c r="P144" i="8"/>
  <c r="O148" i="8"/>
  <c r="K152" i="8"/>
  <c r="L152" i="8" s="1"/>
  <c r="Z152" i="8"/>
  <c r="P160" i="8"/>
  <c r="O164" i="8"/>
  <c r="K168" i="8"/>
  <c r="L168" i="8" s="1"/>
  <c r="Z168" i="8"/>
  <c r="P176" i="8"/>
  <c r="O180" i="8"/>
  <c r="K184" i="8"/>
  <c r="L184" i="8" s="1"/>
  <c r="Z184" i="8"/>
  <c r="P192" i="8"/>
  <c r="O196" i="8"/>
  <c r="K200" i="8"/>
  <c r="L200" i="8" s="1"/>
  <c r="Z200" i="8"/>
  <c r="P208" i="8"/>
  <c r="O212" i="8"/>
  <c r="K216" i="8"/>
  <c r="L216" i="8" s="1"/>
  <c r="Z216" i="8"/>
  <c r="P224" i="8"/>
  <c r="O228" i="8"/>
  <c r="DG246" i="1"/>
  <c r="DR246" i="1" s="1"/>
  <c r="DQ299" i="1"/>
  <c r="DZ299" i="1" s="1"/>
  <c r="AT322" i="1"/>
  <c r="BB322" i="1" s="1"/>
  <c r="BN322" i="1" s="1"/>
  <c r="AW322" i="1"/>
  <c r="BA322" i="1" s="1"/>
  <c r="AR322" i="1"/>
  <c r="AZ322" i="1" s="1"/>
  <c r="K1466" i="8"/>
  <c r="L1466" i="8" s="1"/>
  <c r="M1466" i="8" s="1"/>
  <c r="K1450" i="8"/>
  <c r="L1450" i="8" s="1"/>
  <c r="M1450" i="8" s="1"/>
  <c r="K1434" i="8"/>
  <c r="L1434" i="8" s="1"/>
  <c r="M1434" i="8" s="1"/>
  <c r="K1418" i="8"/>
  <c r="L1418" i="8" s="1"/>
  <c r="M1418" i="8" s="1"/>
  <c r="K1402" i="8"/>
  <c r="L1402" i="8" s="1"/>
  <c r="M1402" i="8" s="1"/>
  <c r="K1386" i="8"/>
  <c r="L1386" i="8" s="1"/>
  <c r="M1386" i="8" s="1"/>
  <c r="K1370" i="8"/>
  <c r="L1370" i="8" s="1"/>
  <c r="M1370" i="8" s="1"/>
  <c r="K1354" i="8"/>
  <c r="L1354" i="8" s="1"/>
  <c r="M1354" i="8" s="1"/>
  <c r="K1338" i="8"/>
  <c r="L1338" i="8" s="1"/>
  <c r="M1338" i="8" s="1"/>
  <c r="K1322" i="8"/>
  <c r="L1322" i="8" s="1"/>
  <c r="M1322" i="8" s="1"/>
  <c r="K1306" i="8"/>
  <c r="L1306" i="8" s="1"/>
  <c r="M1306" i="8" s="1"/>
  <c r="K1290" i="8"/>
  <c r="L1290" i="8" s="1"/>
  <c r="M1290" i="8" s="1"/>
  <c r="K1274" i="8"/>
  <c r="L1274" i="8" s="1"/>
  <c r="M1274" i="8" s="1"/>
  <c r="K1258" i="8"/>
  <c r="L1258" i="8" s="1"/>
  <c r="M1258" i="8" s="1"/>
  <c r="K1242" i="8"/>
  <c r="L1242" i="8" s="1"/>
  <c r="M1242" i="8" s="1"/>
  <c r="K1226" i="8"/>
  <c r="L1226" i="8" s="1"/>
  <c r="M1226" i="8" s="1"/>
  <c r="K1210" i="8"/>
  <c r="L1210" i="8" s="1"/>
  <c r="M1210" i="8" s="1"/>
  <c r="K1194" i="8"/>
  <c r="L1194" i="8" s="1"/>
  <c r="M1194" i="8" s="1"/>
  <c r="K1178" i="8"/>
  <c r="L1178" i="8" s="1"/>
  <c r="M1178" i="8" s="1"/>
  <c r="O1469" i="8"/>
  <c r="O1453" i="8"/>
  <c r="O1437" i="8"/>
  <c r="O1421" i="8"/>
  <c r="O1405" i="8"/>
  <c r="O1389" i="8"/>
  <c r="O1373" i="8"/>
  <c r="O1357" i="8"/>
  <c r="O1341" i="8"/>
  <c r="O1325" i="8"/>
  <c r="O1309" i="8"/>
  <c r="O1293" i="8"/>
  <c r="O1277" i="8"/>
  <c r="O1261" i="8"/>
  <c r="O1245" i="8"/>
  <c r="O1229" i="8"/>
  <c r="O1213" i="8"/>
  <c r="O1197" i="8"/>
  <c r="O1181" i="8"/>
  <c r="O1165" i="8"/>
  <c r="K1463" i="8"/>
  <c r="L1463" i="8" s="1"/>
  <c r="M1463" i="8" s="1"/>
  <c r="K1447" i="8"/>
  <c r="L1447" i="8" s="1"/>
  <c r="M1447" i="8" s="1"/>
  <c r="K1431" i="8"/>
  <c r="L1431" i="8" s="1"/>
  <c r="M1431" i="8" s="1"/>
  <c r="K1415" i="8"/>
  <c r="L1415" i="8" s="1"/>
  <c r="M1415" i="8" s="1"/>
  <c r="K1399" i="8"/>
  <c r="L1399" i="8" s="1"/>
  <c r="M1399" i="8" s="1"/>
  <c r="K1383" i="8"/>
  <c r="L1383" i="8" s="1"/>
  <c r="M1383" i="8" s="1"/>
  <c r="K1367" i="8"/>
  <c r="L1367" i="8" s="1"/>
  <c r="M1367" i="8" s="1"/>
  <c r="K1351" i="8"/>
  <c r="L1351" i="8" s="1"/>
  <c r="M1351" i="8" s="1"/>
  <c r="K1335" i="8"/>
  <c r="L1335" i="8" s="1"/>
  <c r="M1335" i="8" s="1"/>
  <c r="K1319" i="8"/>
  <c r="L1319" i="8" s="1"/>
  <c r="M1319" i="8" s="1"/>
  <c r="K1303" i="8"/>
  <c r="L1303" i="8" s="1"/>
  <c r="M1303" i="8" s="1"/>
  <c r="K1287" i="8"/>
  <c r="L1287" i="8" s="1"/>
  <c r="M1287" i="8" s="1"/>
  <c r="K1271" i="8"/>
  <c r="L1271" i="8" s="1"/>
  <c r="M1271" i="8" s="1"/>
  <c r="K1255" i="8"/>
  <c r="L1255" i="8" s="1"/>
  <c r="M1255" i="8" s="1"/>
  <c r="K1239" i="8"/>
  <c r="L1239" i="8" s="1"/>
  <c r="M1239" i="8" s="1"/>
  <c r="K1223" i="8"/>
  <c r="L1223" i="8" s="1"/>
  <c r="M1223" i="8" s="1"/>
  <c r="K1207" i="8"/>
  <c r="L1207" i="8" s="1"/>
  <c r="M1207" i="8" s="1"/>
  <c r="K1191" i="8"/>
  <c r="L1191" i="8" s="1"/>
  <c r="M1191" i="8" s="1"/>
  <c r="K1175" i="8"/>
  <c r="L1175" i="8" s="1"/>
  <c r="M1175" i="8" s="1"/>
  <c r="K1155" i="8"/>
  <c r="L1155" i="8" s="1"/>
  <c r="M1155" i="8" s="1"/>
  <c r="K1139" i="8"/>
  <c r="L1139" i="8" s="1"/>
  <c r="M1139" i="8" s="1"/>
  <c r="K1123" i="8"/>
  <c r="L1123" i="8" s="1"/>
  <c r="M1123" i="8" s="1"/>
  <c r="K1106" i="8"/>
  <c r="L1106" i="8" s="1"/>
  <c r="M1106" i="8" s="1"/>
  <c r="K1098" i="8"/>
  <c r="L1098" i="8" s="1"/>
  <c r="M1098" i="8" s="1"/>
  <c r="K1090" i="8"/>
  <c r="L1090" i="8" s="1"/>
  <c r="M1090" i="8" s="1"/>
  <c r="K1082" i="8"/>
  <c r="L1082" i="8" s="1"/>
  <c r="M1082" i="8" s="1"/>
  <c r="K1074" i="8"/>
  <c r="L1074" i="8" s="1"/>
  <c r="M1074" i="8" s="1"/>
  <c r="K1066" i="8"/>
  <c r="L1066" i="8" s="1"/>
  <c r="M1066" i="8" s="1"/>
  <c r="K1058" i="8"/>
  <c r="L1058" i="8" s="1"/>
  <c r="M1058" i="8" s="1"/>
  <c r="K1050" i="8"/>
  <c r="L1050" i="8" s="1"/>
  <c r="M1050" i="8" s="1"/>
  <c r="K1042" i="8"/>
  <c r="L1042" i="8" s="1"/>
  <c r="M1042" i="8" s="1"/>
  <c r="K1034" i="8"/>
  <c r="L1034" i="8" s="1"/>
  <c r="M1034" i="8" s="1"/>
  <c r="K1026" i="8"/>
  <c r="L1026" i="8" s="1"/>
  <c r="M1026" i="8" s="1"/>
  <c r="K1018" i="8"/>
  <c r="L1018" i="8" s="1"/>
  <c r="M1018" i="8" s="1"/>
  <c r="K1010" i="8"/>
  <c r="L1010" i="8" s="1"/>
  <c r="M1010" i="8" s="1"/>
  <c r="K1002" i="8"/>
  <c r="L1002" i="8" s="1"/>
  <c r="M1002" i="8" s="1"/>
  <c r="K994" i="8"/>
  <c r="L994" i="8" s="1"/>
  <c r="M994" i="8" s="1"/>
  <c r="K986" i="8"/>
  <c r="L986" i="8" s="1"/>
  <c r="M986" i="8" s="1"/>
  <c r="K978" i="8"/>
  <c r="L978" i="8" s="1"/>
  <c r="M978" i="8" s="1"/>
  <c r="K970" i="8"/>
  <c r="L970" i="8" s="1"/>
  <c r="M970" i="8" s="1"/>
  <c r="K962" i="8"/>
  <c r="L962" i="8" s="1"/>
  <c r="M962" i="8" s="1"/>
  <c r="K954" i="8"/>
  <c r="L954" i="8" s="1"/>
  <c r="M954" i="8" s="1"/>
  <c r="K946" i="8"/>
  <c r="L946" i="8" s="1"/>
  <c r="M946" i="8" s="1"/>
  <c r="K938" i="8"/>
  <c r="L938" i="8" s="1"/>
  <c r="M938" i="8" s="1"/>
  <c r="K930" i="8"/>
  <c r="L930" i="8" s="1"/>
  <c r="M930" i="8" s="1"/>
  <c r="K922" i="8"/>
  <c r="L922" i="8" s="1"/>
  <c r="M922" i="8" s="1"/>
  <c r="K914" i="8"/>
  <c r="L914" i="8" s="1"/>
  <c r="M914" i="8" s="1"/>
  <c r="K906" i="8"/>
  <c r="L906" i="8" s="1"/>
  <c r="M906" i="8" s="1"/>
  <c r="K898" i="8"/>
  <c r="L898" i="8" s="1"/>
  <c r="M898" i="8" s="1"/>
  <c r="K890" i="8"/>
  <c r="L890" i="8" s="1"/>
  <c r="M890" i="8" s="1"/>
  <c r="K882" i="8"/>
  <c r="L882" i="8" s="1"/>
  <c r="M882" i="8" s="1"/>
  <c r="K874" i="8"/>
  <c r="L874" i="8" s="1"/>
  <c r="M874" i="8" s="1"/>
  <c r="K866" i="8"/>
  <c r="L866" i="8" s="1"/>
  <c r="M866" i="8" s="1"/>
  <c r="K858" i="8"/>
  <c r="L858" i="8" s="1"/>
  <c r="M858" i="8" s="1"/>
  <c r="K850" i="8"/>
  <c r="L850" i="8" s="1"/>
  <c r="M850" i="8" s="1"/>
  <c r="K842" i="8"/>
  <c r="L842" i="8" s="1"/>
  <c r="M842" i="8" s="1"/>
  <c r="K834" i="8"/>
  <c r="L834" i="8" s="1"/>
  <c r="M834" i="8" s="1"/>
  <c r="K826" i="8"/>
  <c r="L826" i="8" s="1"/>
  <c r="M826" i="8" s="1"/>
  <c r="K818" i="8"/>
  <c r="L818" i="8" s="1"/>
  <c r="M818" i="8" s="1"/>
  <c r="K810" i="8"/>
  <c r="L810" i="8" s="1"/>
  <c r="M810" i="8" s="1"/>
  <c r="K802" i="8"/>
  <c r="L802" i="8" s="1"/>
  <c r="M802" i="8" s="1"/>
  <c r="K794" i="8"/>
  <c r="L794" i="8" s="1"/>
  <c r="M794" i="8" s="1"/>
  <c r="K786" i="8"/>
  <c r="L786" i="8" s="1"/>
  <c r="M786" i="8" s="1"/>
  <c r="K778" i="8"/>
  <c r="L778" i="8" s="1"/>
  <c r="M778" i="8" s="1"/>
  <c r="K770" i="8"/>
  <c r="L770" i="8" s="1"/>
  <c r="M770" i="8" s="1"/>
  <c r="K762" i="8"/>
  <c r="L762" i="8" s="1"/>
  <c r="M762" i="8" s="1"/>
  <c r="K754" i="8"/>
  <c r="L754" i="8" s="1"/>
  <c r="M754" i="8" s="1"/>
  <c r="K746" i="8"/>
  <c r="L746" i="8" s="1"/>
  <c r="M746" i="8" s="1"/>
  <c r="K729" i="8"/>
  <c r="L729" i="8" s="1"/>
  <c r="O20" i="9"/>
  <c r="P36" i="9"/>
  <c r="Z52" i="9"/>
  <c r="K68" i="9"/>
  <c r="L68" i="9" s="1"/>
  <c r="O13" i="9"/>
  <c r="P29" i="9"/>
  <c r="Z45" i="9"/>
  <c r="K61" i="9"/>
  <c r="L61" i="9" s="1"/>
  <c r="K18" i="9"/>
  <c r="L18" i="9" s="1"/>
  <c r="O34" i="9"/>
  <c r="P50" i="9"/>
  <c r="Z66" i="9"/>
  <c r="K1471" i="9"/>
  <c r="L1471" i="9" s="1"/>
  <c r="M1471" i="9" s="1"/>
  <c r="O1455" i="9"/>
  <c r="P1439" i="9"/>
  <c r="K1407" i="9"/>
  <c r="L1407" i="9" s="1"/>
  <c r="M1407" i="9" s="1"/>
  <c r="O1391" i="9"/>
  <c r="P1375" i="9"/>
  <c r="K1442" i="9"/>
  <c r="L1442" i="9" s="1"/>
  <c r="M1442" i="9" s="1"/>
  <c r="O1426" i="9"/>
  <c r="P1410" i="9"/>
  <c r="K1378" i="9"/>
  <c r="L1378" i="9" s="1"/>
  <c r="M1378" i="9" s="1"/>
  <c r="K1457" i="9"/>
  <c r="L1457" i="9" s="1"/>
  <c r="M1457" i="9" s="1"/>
  <c r="O1441" i="9"/>
  <c r="P1409" i="9"/>
  <c r="K1393" i="9"/>
  <c r="L1393" i="9" s="1"/>
  <c r="M1393" i="9" s="1"/>
  <c r="O1377" i="9"/>
  <c r="O1424" i="9"/>
  <c r="P1408" i="9"/>
  <c r="O1362" i="9"/>
  <c r="P1346" i="9"/>
  <c r="K1314" i="9"/>
  <c r="L1314" i="9" s="1"/>
  <c r="M1314" i="9" s="1"/>
  <c r="O1298" i="9"/>
  <c r="P1282" i="9"/>
  <c r="K1349" i="9"/>
  <c r="L1349" i="9" s="1"/>
  <c r="M1349" i="9" s="1"/>
  <c r="O1333" i="9"/>
  <c r="P1317" i="9"/>
  <c r="K1285" i="9"/>
  <c r="L1285" i="9" s="1"/>
  <c r="M1285" i="9" s="1"/>
  <c r="K1364" i="9"/>
  <c r="L1364" i="9" s="1"/>
  <c r="M1364" i="9" s="1"/>
  <c r="O1348" i="9"/>
  <c r="P1316" i="9"/>
  <c r="K1300" i="9"/>
  <c r="L1300" i="9" s="1"/>
  <c r="M1300" i="9" s="1"/>
  <c r="O1284" i="9"/>
  <c r="P1315" i="9"/>
  <c r="K1253" i="9"/>
  <c r="L1253" i="9" s="1"/>
  <c r="M1253" i="9" s="1"/>
  <c r="O1237" i="9"/>
  <c r="P1221" i="9"/>
  <c r="K1189" i="9"/>
  <c r="L1189" i="9" s="1"/>
  <c r="M1189" i="9" s="1"/>
  <c r="O1173" i="9"/>
  <c r="P1157" i="9"/>
  <c r="K1125" i="9"/>
  <c r="L1125" i="9" s="1"/>
  <c r="M1125" i="9" s="1"/>
  <c r="O1105" i="9"/>
  <c r="P1097" i="9"/>
  <c r="K1277" i="9"/>
  <c r="L1277" i="9" s="1"/>
  <c r="M1277" i="9" s="1"/>
  <c r="O1076" i="9"/>
  <c r="P1068" i="9"/>
  <c r="K1052" i="9"/>
  <c r="L1052" i="9" s="1"/>
  <c r="M1052" i="9" s="1"/>
  <c r="O1044" i="9"/>
  <c r="P1036" i="9"/>
  <c r="K1020" i="9"/>
  <c r="L1020" i="9" s="1"/>
  <c r="M1020" i="9" s="1"/>
  <c r="O1012" i="9"/>
  <c r="P1004" i="9"/>
  <c r="K988" i="9"/>
  <c r="L988" i="9" s="1"/>
  <c r="M988" i="9" s="1"/>
  <c r="O980" i="9"/>
  <c r="P972" i="9"/>
  <c r="K956" i="9"/>
  <c r="L956" i="9" s="1"/>
  <c r="M956" i="9" s="1"/>
  <c r="O948" i="9"/>
  <c r="P940" i="9"/>
  <c r="K924" i="9"/>
  <c r="L924" i="9" s="1"/>
  <c r="M924" i="9" s="1"/>
  <c r="O916" i="9"/>
  <c r="O1079" i="9"/>
  <c r="P1063" i="9"/>
  <c r="K1055" i="9"/>
  <c r="L1055" i="9" s="1"/>
  <c r="M1055" i="9" s="1"/>
  <c r="O1047" i="9"/>
  <c r="P1031" i="9"/>
  <c r="K1023" i="9"/>
  <c r="L1023" i="9" s="1"/>
  <c r="M1023" i="9" s="1"/>
  <c r="O1015" i="9"/>
  <c r="P999" i="9"/>
  <c r="K991" i="9"/>
  <c r="L991" i="9" s="1"/>
  <c r="M991" i="9" s="1"/>
  <c r="O983" i="9"/>
  <c r="P967" i="9"/>
  <c r="K959" i="9"/>
  <c r="L959" i="9" s="1"/>
  <c r="M959" i="9" s="1"/>
  <c r="O951" i="9"/>
  <c r="P935" i="9"/>
  <c r="K927" i="9"/>
  <c r="L927" i="9" s="1"/>
  <c r="M927" i="9" s="1"/>
  <c r="O919" i="9"/>
  <c r="K904" i="9"/>
  <c r="L904" i="9" s="1"/>
  <c r="M904" i="9" s="1"/>
  <c r="O896" i="9"/>
  <c r="P888" i="9"/>
  <c r="K872" i="9"/>
  <c r="L872" i="9" s="1"/>
  <c r="M872" i="9" s="1"/>
  <c r="O864" i="9"/>
  <c r="P856" i="9"/>
  <c r="K840" i="9"/>
  <c r="L840" i="9" s="1"/>
  <c r="M840" i="9" s="1"/>
  <c r="O832" i="9"/>
  <c r="P824" i="9"/>
  <c r="K808" i="9"/>
  <c r="L808" i="9" s="1"/>
  <c r="M808" i="9" s="1"/>
  <c r="O801" i="9"/>
  <c r="P793" i="9"/>
  <c r="K777" i="9"/>
  <c r="L777" i="9" s="1"/>
  <c r="M777" i="9" s="1"/>
  <c r="O769" i="9"/>
  <c r="P761" i="9"/>
  <c r="P733" i="9"/>
  <c r="K911" i="9"/>
  <c r="L911" i="9" s="1"/>
  <c r="M911" i="9" s="1"/>
  <c r="O903" i="9"/>
  <c r="P895" i="9"/>
  <c r="K879" i="9"/>
  <c r="L879" i="9" s="1"/>
  <c r="M879" i="9" s="1"/>
  <c r="O871" i="9"/>
  <c r="P863" i="9"/>
  <c r="K847" i="9"/>
  <c r="L847" i="9" s="1"/>
  <c r="M847" i="9" s="1"/>
  <c r="O839" i="9"/>
  <c r="P831" i="9"/>
  <c r="K815" i="9"/>
  <c r="L815" i="9" s="1"/>
  <c r="M815" i="9" s="1"/>
  <c r="O807" i="9"/>
  <c r="P798" i="9"/>
  <c r="K782" i="9"/>
  <c r="L782" i="9" s="1"/>
  <c r="M782" i="9" s="1"/>
  <c r="O774" i="9"/>
  <c r="P766" i="9"/>
  <c r="K749" i="9"/>
  <c r="L749" i="9" s="1"/>
  <c r="M749" i="9" s="1"/>
  <c r="O727" i="9"/>
  <c r="O723" i="9"/>
  <c r="O719" i="9"/>
  <c r="O715" i="9"/>
  <c r="O711" i="9"/>
  <c r="O707" i="9"/>
  <c r="O703" i="9"/>
  <c r="O699" i="9"/>
  <c r="O695" i="9"/>
  <c r="O691" i="9"/>
  <c r="O687" i="9"/>
  <c r="O683" i="9"/>
  <c r="O679" i="9"/>
  <c r="O675" i="9"/>
  <c r="O671" i="9"/>
  <c r="O667" i="9"/>
  <c r="O663" i="9"/>
  <c r="O659" i="9"/>
  <c r="O655" i="9"/>
  <c r="O651" i="9"/>
  <c r="O647" i="9"/>
  <c r="O643" i="9"/>
  <c r="O639" i="9"/>
  <c r="O635" i="9"/>
  <c r="O631" i="9"/>
  <c r="O627" i="9"/>
  <c r="O623" i="9"/>
  <c r="O619" i="9"/>
  <c r="O615" i="9"/>
  <c r="O611" i="9"/>
  <c r="O607" i="9"/>
  <c r="O603" i="9"/>
  <c r="O599" i="9"/>
  <c r="O595" i="9"/>
  <c r="O591" i="9"/>
  <c r="O581" i="9"/>
  <c r="Z565" i="9"/>
  <c r="Z344" i="9"/>
  <c r="K328" i="9"/>
  <c r="L328" i="9" s="1"/>
  <c r="Z562" i="9"/>
  <c r="O555" i="9"/>
  <c r="O551" i="9"/>
  <c r="O547" i="9"/>
  <c r="O543" i="9"/>
  <c r="O539" i="9"/>
  <c r="O535" i="9"/>
  <c r="O531" i="9"/>
  <c r="O527" i="9"/>
  <c r="O523" i="9"/>
  <c r="O519" i="9"/>
  <c r="O515" i="9"/>
  <c r="O511" i="9"/>
  <c r="O507" i="9"/>
  <c r="O503" i="9"/>
  <c r="O499" i="9"/>
  <c r="O495" i="9"/>
  <c r="O491" i="9"/>
  <c r="O487" i="9"/>
  <c r="O483" i="9"/>
  <c r="O479" i="9"/>
  <c r="O475" i="9"/>
  <c r="O471" i="9"/>
  <c r="O467" i="9"/>
  <c r="O463" i="9"/>
  <c r="O459" i="9"/>
  <c r="O455" i="9"/>
  <c r="O451" i="9"/>
  <c r="O447" i="9"/>
  <c r="O443" i="9"/>
  <c r="O439" i="9"/>
  <c r="O435" i="9"/>
  <c r="O431" i="9"/>
  <c r="O427" i="9"/>
  <c r="O423" i="9"/>
  <c r="O419" i="9"/>
  <c r="O415" i="9"/>
  <c r="O411" i="9"/>
  <c r="O407" i="9"/>
  <c r="O403" i="9"/>
  <c r="O399" i="9"/>
  <c r="O395" i="9"/>
  <c r="O391" i="9"/>
  <c r="O387" i="9"/>
  <c r="O383" i="9"/>
  <c r="O379" i="9"/>
  <c r="O375" i="9"/>
  <c r="O587" i="9"/>
  <c r="O571" i="9"/>
  <c r="Z366" i="9"/>
  <c r="P350" i="9"/>
  <c r="P334" i="9"/>
  <c r="O574" i="9"/>
  <c r="Z560" i="9"/>
  <c r="K353" i="9"/>
  <c r="L353" i="9" s="1"/>
  <c r="K337" i="9"/>
  <c r="L337" i="9" s="1"/>
  <c r="O355" i="9"/>
  <c r="O321" i="9"/>
  <c r="O305" i="9"/>
  <c r="O289" i="9"/>
  <c r="O273" i="9"/>
  <c r="O257" i="9"/>
  <c r="O241" i="9"/>
  <c r="O225" i="9"/>
  <c r="O209" i="9"/>
  <c r="O193" i="9"/>
  <c r="O177" i="9"/>
  <c r="O161" i="9"/>
  <c r="O145" i="9"/>
  <c r="O129" i="9"/>
  <c r="O113" i="9"/>
  <c r="O97" i="9"/>
  <c r="O81" i="9"/>
  <c r="K331" i="9"/>
  <c r="L331" i="9" s="1"/>
  <c r="Z312" i="9"/>
  <c r="Z296" i="9"/>
  <c r="Z280" i="9"/>
  <c r="Z264" i="9"/>
  <c r="Z248" i="9"/>
  <c r="Z232" i="9"/>
  <c r="Z216" i="9"/>
  <c r="Z200" i="9"/>
  <c r="Z184" i="9"/>
  <c r="Z168" i="9"/>
  <c r="Z152" i="9"/>
  <c r="Z136" i="9"/>
  <c r="Z120" i="9"/>
  <c r="Z104" i="9"/>
  <c r="Z88" i="9"/>
  <c r="K315" i="9"/>
  <c r="L315" i="9" s="1"/>
  <c r="K299" i="9"/>
  <c r="L299" i="9" s="1"/>
  <c r="K283" i="9"/>
  <c r="L283" i="9" s="1"/>
  <c r="K267" i="9"/>
  <c r="L267" i="9" s="1"/>
  <c r="K251" i="9"/>
  <c r="L251" i="9" s="1"/>
  <c r="K235" i="9"/>
  <c r="L235" i="9" s="1"/>
  <c r="K219" i="9"/>
  <c r="L219" i="9" s="1"/>
  <c r="K203" i="9"/>
  <c r="L203" i="9" s="1"/>
  <c r="K187" i="9"/>
  <c r="L187" i="9" s="1"/>
  <c r="K171" i="9"/>
  <c r="L171" i="9" s="1"/>
  <c r="K155" i="9"/>
  <c r="L155" i="9" s="1"/>
  <c r="K139" i="9"/>
  <c r="L139" i="9" s="1"/>
  <c r="K123" i="9"/>
  <c r="L123" i="9" s="1"/>
  <c r="K107" i="9"/>
  <c r="L107" i="9" s="1"/>
  <c r="K91" i="9"/>
  <c r="L91" i="9" s="1"/>
  <c r="O15" i="9"/>
  <c r="P31" i="9"/>
  <c r="Z47" i="9"/>
  <c r="K63" i="9"/>
  <c r="L63" i="9" s="1"/>
  <c r="DP240" i="1"/>
  <c r="ER240" i="1" s="1"/>
  <c r="DG69" i="1"/>
  <c r="DR69" i="1" s="1"/>
  <c r="DP156" i="1"/>
  <c r="ER156" i="1" s="1"/>
  <c r="DP237" i="1"/>
  <c r="ER237" i="1" s="1"/>
  <c r="DP213" i="1"/>
  <c r="ER213" i="1" s="1"/>
  <c r="DJ205" i="1"/>
  <c r="BD243" i="1"/>
  <c r="DP278" i="1"/>
  <c r="ER278" i="1" s="1"/>
  <c r="DH352" i="1"/>
  <c r="DH314" i="1"/>
  <c r="O232" i="8"/>
  <c r="DH39" i="1"/>
  <c r="DH11" i="1"/>
  <c r="DJ11" i="1"/>
  <c r="DP11" i="1"/>
  <c r="ER11" i="1" s="1"/>
  <c r="AZ125" i="1"/>
  <c r="AT125" i="1"/>
  <c r="BB125" i="1" s="1"/>
  <c r="BN125" i="1" s="1"/>
  <c r="DZ259" i="1"/>
  <c r="AY7" i="1"/>
  <c r="BC7" i="1" s="1"/>
  <c r="DH40" i="1"/>
  <c r="DP40" i="1"/>
  <c r="ER40" i="1" s="1"/>
  <c r="AY39" i="1"/>
  <c r="BC39" i="1" s="1"/>
  <c r="DH27" i="1"/>
  <c r="DP27" i="1"/>
  <c r="ER27" i="1" s="1"/>
  <c r="BO34" i="1"/>
  <c r="EL34" i="1" s="1"/>
  <c r="EP34" i="1"/>
  <c r="EA55" i="1"/>
  <c r="EB55" i="1" s="1"/>
  <c r="DY55" i="1"/>
  <c r="DH78" i="1"/>
  <c r="DJ78" i="1"/>
  <c r="DP78" i="1"/>
  <c r="ER78" i="1" s="1"/>
  <c r="EP226" i="1"/>
  <c r="BO226" i="1"/>
  <c r="EL226" i="1" s="1"/>
  <c r="AW29" i="1"/>
  <c r="BA29" i="1" s="1"/>
  <c r="AR29" i="1"/>
  <c r="AZ29" i="1" s="1"/>
  <c r="AT29" i="1"/>
  <c r="BB29" i="1" s="1"/>
  <c r="BN29" i="1" s="1"/>
  <c r="EA33" i="1"/>
  <c r="EB33" i="1" s="1"/>
  <c r="DY33" i="1"/>
  <c r="DP148" i="1"/>
  <c r="ER148" i="1" s="1"/>
  <c r="DH148" i="1"/>
  <c r="DD201" i="1"/>
  <c r="CX201" i="1"/>
  <c r="DF201" i="1" s="1"/>
  <c r="DR201" i="1" s="1"/>
  <c r="AT20" i="1"/>
  <c r="BB20" i="1" s="1"/>
  <c r="BN20" i="1" s="1"/>
  <c r="AR20" i="1"/>
  <c r="AZ20" i="1" s="1"/>
  <c r="DJ104" i="1"/>
  <c r="DH104" i="1"/>
  <c r="DP104" i="1"/>
  <c r="ER104" i="1" s="1"/>
  <c r="BA158" i="1"/>
  <c r="AY158" i="1"/>
  <c r="BC158" i="1" s="1"/>
  <c r="AT18" i="1"/>
  <c r="BB18" i="1" s="1"/>
  <c r="AR18" i="1"/>
  <c r="AZ18" i="1" s="1"/>
  <c r="AW18" i="1"/>
  <c r="BA18" i="1" s="1"/>
  <c r="ES92" i="1"/>
  <c r="DS92" i="1"/>
  <c r="EN92" i="1" s="1"/>
  <c r="AZ155" i="1"/>
  <c r="AT155" i="1"/>
  <c r="BB155" i="1" s="1"/>
  <c r="DD171" i="1"/>
  <c r="CX171" i="1"/>
  <c r="DF171" i="1" s="1"/>
  <c r="DR171" i="1" s="1"/>
  <c r="EP95" i="1"/>
  <c r="BO95" i="1"/>
  <c r="EL95" i="1" s="1"/>
  <c r="BW97" i="1"/>
  <c r="BX97" i="1" s="1"/>
  <c r="BU97" i="1"/>
  <c r="EA107" i="1"/>
  <c r="EB107" i="1" s="1"/>
  <c r="DY107" i="1"/>
  <c r="DQ109" i="1"/>
  <c r="AW121" i="1"/>
  <c r="BA121" i="1" s="1"/>
  <c r="AR121" i="1"/>
  <c r="AZ121" i="1" s="1"/>
  <c r="AY121" i="1"/>
  <c r="BC121" i="1" s="1"/>
  <c r="DQ126" i="1"/>
  <c r="DH134" i="1"/>
  <c r="DJ134" i="1"/>
  <c r="DP134" i="1"/>
  <c r="ER134" i="1" s="1"/>
  <c r="AT168" i="1"/>
  <c r="BB168" i="1" s="1"/>
  <c r="AW168" i="1"/>
  <c r="BA168" i="1" s="1"/>
  <c r="AR168" i="1"/>
  <c r="AZ168" i="1" s="1"/>
  <c r="BW170" i="1"/>
  <c r="BX170" i="1" s="1"/>
  <c r="BU170" i="1"/>
  <c r="DH208" i="1"/>
  <c r="DP208" i="1"/>
  <c r="ER208" i="1" s="1"/>
  <c r="DQ221" i="1"/>
  <c r="AR232" i="1"/>
  <c r="AZ232" i="1" s="1"/>
  <c r="AW232" i="1"/>
  <c r="BA232" i="1" s="1"/>
  <c r="ES233" i="1"/>
  <c r="DS233" i="1"/>
  <c r="EN233" i="1" s="1"/>
  <c r="ES292" i="1"/>
  <c r="DS292" i="1"/>
  <c r="EN292" i="1" s="1"/>
  <c r="DJ60" i="1"/>
  <c r="DH60" i="1"/>
  <c r="DP60" i="1"/>
  <c r="ER60" i="1" s="1"/>
  <c r="EP64" i="1"/>
  <c r="BO64" i="1"/>
  <c r="EL64" i="1" s="1"/>
  <c r="EA103" i="1"/>
  <c r="EB103" i="1" s="1"/>
  <c r="DY103" i="1"/>
  <c r="BW109" i="1"/>
  <c r="BX109" i="1" s="1"/>
  <c r="BU109" i="1"/>
  <c r="EP139" i="1"/>
  <c r="BO139" i="1"/>
  <c r="EL139" i="1" s="1"/>
  <c r="DJ190" i="1"/>
  <c r="DH190" i="1"/>
  <c r="DP190" i="1"/>
  <c r="ER190" i="1" s="1"/>
  <c r="BW195" i="1"/>
  <c r="BX195" i="1" s="1"/>
  <c r="BU195" i="1"/>
  <c r="DR199" i="1"/>
  <c r="AW211" i="1"/>
  <c r="BA211" i="1" s="1"/>
  <c r="AR211" i="1"/>
  <c r="AZ211" i="1" s="1"/>
  <c r="BM234" i="1"/>
  <c r="DY236" i="1"/>
  <c r="EA236" i="1"/>
  <c r="EB236" i="1" s="1"/>
  <c r="ES241" i="1"/>
  <c r="DS241" i="1"/>
  <c r="EN241" i="1" s="1"/>
  <c r="ES339" i="1"/>
  <c r="DS339" i="1"/>
  <c r="EN339" i="1" s="1"/>
  <c r="DG133" i="1"/>
  <c r="DJ133" i="1" s="1"/>
  <c r="DG145" i="1"/>
  <c r="DJ145" i="1" s="1"/>
  <c r="AY150" i="1"/>
  <c r="BC150" i="1" s="1"/>
  <c r="AW150" i="1"/>
  <c r="BA150" i="1" s="1"/>
  <c r="AR150" i="1"/>
  <c r="AZ150" i="1" s="1"/>
  <c r="DH277" i="1"/>
  <c r="DJ277" i="1"/>
  <c r="DP277" i="1"/>
  <c r="ER277" i="1" s="1"/>
  <c r="AW86" i="1"/>
  <c r="BA86" i="1" s="1"/>
  <c r="AR86" i="1"/>
  <c r="AZ86" i="1" s="1"/>
  <c r="AT86" i="1"/>
  <c r="BB86" i="1" s="1"/>
  <c r="AT190" i="1"/>
  <c r="BB190" i="1" s="1"/>
  <c r="BN190" i="1" s="1"/>
  <c r="AR190" i="1"/>
  <c r="AZ190" i="1" s="1"/>
  <c r="DQ254" i="1"/>
  <c r="DQ283" i="1"/>
  <c r="DQ303" i="1"/>
  <c r="EP321" i="1"/>
  <c r="BO321" i="1"/>
  <c r="EL321" i="1" s="1"/>
  <c r="BW323" i="1"/>
  <c r="BX323" i="1" s="1"/>
  <c r="BU323" i="1"/>
  <c r="AW340" i="1"/>
  <c r="BA340" i="1" s="1"/>
  <c r="AR340" i="1"/>
  <c r="AZ340" i="1" s="1"/>
  <c r="AT340" i="1"/>
  <c r="BB340" i="1" s="1"/>
  <c r="BN340" i="1" s="1"/>
  <c r="EP353" i="1"/>
  <c r="BO353" i="1"/>
  <c r="EL353" i="1" s="1"/>
  <c r="DJ256" i="1"/>
  <c r="DH256" i="1"/>
  <c r="DP256" i="1"/>
  <c r="ER256" i="1" s="1"/>
  <c r="DQ260" i="1"/>
  <c r="BW268" i="1"/>
  <c r="BX268" i="1" s="1"/>
  <c r="BU268" i="1"/>
  <c r="EP271" i="1"/>
  <c r="BO271" i="1"/>
  <c r="EL271" i="1" s="1"/>
  <c r="AW287" i="1"/>
  <c r="BA287" i="1" s="1"/>
  <c r="AR287" i="1"/>
  <c r="AZ287" i="1" s="1"/>
  <c r="AT287" i="1"/>
  <c r="BB287" i="1" s="1"/>
  <c r="BN287" i="1" s="1"/>
  <c r="DQ301" i="1"/>
  <c r="BW313" i="1"/>
  <c r="BX313" i="1" s="1"/>
  <c r="BU313" i="1"/>
  <c r="DG343" i="1"/>
  <c r="DR343" i="1" s="1"/>
  <c r="DQ352" i="1"/>
  <c r="DJ261" i="1"/>
  <c r="DH261" i="1"/>
  <c r="DP261" i="1"/>
  <c r="ER261" i="1" s="1"/>
  <c r="DQ275" i="1"/>
  <c r="DZ275" i="1" s="1"/>
  <c r="AT333" i="1"/>
  <c r="BB333" i="1" s="1"/>
  <c r="BN333" i="1" s="1"/>
  <c r="AR333" i="1"/>
  <c r="AZ333" i="1" s="1"/>
  <c r="AW267" i="1"/>
  <c r="BA267" i="1" s="1"/>
  <c r="AT267" i="1"/>
  <c r="BB267" i="1" s="1"/>
  <c r="BN267" i="1" s="1"/>
  <c r="AR267" i="1"/>
  <c r="AZ267" i="1" s="1"/>
  <c r="DQ279" i="1"/>
  <c r="DQ322" i="1"/>
  <c r="DG345" i="1"/>
  <c r="DJ345" i="1" s="1"/>
  <c r="K753" i="8"/>
  <c r="L753" i="8" s="1"/>
  <c r="M753" i="8" s="1"/>
  <c r="K714" i="8"/>
  <c r="L714" i="8" s="1"/>
  <c r="O709" i="8"/>
  <c r="K705" i="8"/>
  <c r="L705" i="8" s="1"/>
  <c r="Z701" i="8"/>
  <c r="P697" i="8"/>
  <c r="O693" i="8"/>
  <c r="K689" i="8"/>
  <c r="L689" i="8" s="1"/>
  <c r="Z685" i="8"/>
  <c r="P681" i="8"/>
  <c r="O677" i="8"/>
  <c r="K673" i="8"/>
  <c r="L673" i="8" s="1"/>
  <c r="Z669" i="8"/>
  <c r="P665" i="8"/>
  <c r="O661" i="8"/>
  <c r="K657" i="8"/>
  <c r="L657" i="8" s="1"/>
  <c r="Z653" i="8"/>
  <c r="P649" i="8"/>
  <c r="O645" i="8"/>
  <c r="K641" i="8"/>
  <c r="L641" i="8" s="1"/>
  <c r="Z637" i="8"/>
  <c r="P633" i="8"/>
  <c r="O629" i="8"/>
  <c r="K625" i="8"/>
  <c r="L625" i="8" s="1"/>
  <c r="Z621" i="8"/>
  <c r="P617" i="8"/>
  <c r="O613" i="8"/>
  <c r="K609" i="8"/>
  <c r="L609" i="8" s="1"/>
  <c r="Z605" i="8"/>
  <c r="P601" i="8"/>
  <c r="O597" i="8"/>
  <c r="K593" i="8"/>
  <c r="L593" i="8" s="1"/>
  <c r="Z589" i="8"/>
  <c r="P585" i="8"/>
  <c r="O581" i="8"/>
  <c r="K577" i="8"/>
  <c r="L577" i="8" s="1"/>
  <c r="Z573" i="8"/>
  <c r="P569" i="8"/>
  <c r="O565" i="8"/>
  <c r="K561" i="8"/>
  <c r="L561" i="8" s="1"/>
  <c r="Z557" i="8"/>
  <c r="P553" i="8"/>
  <c r="O549" i="8"/>
  <c r="K545" i="8"/>
  <c r="L545" i="8" s="1"/>
  <c r="Z541" i="8"/>
  <c r="P537" i="8"/>
  <c r="O533" i="8"/>
  <c r="K529" i="8"/>
  <c r="L529" i="8" s="1"/>
  <c r="Z525" i="8"/>
  <c r="P521" i="8"/>
  <c r="O517" i="8"/>
  <c r="K513" i="8"/>
  <c r="L513" i="8" s="1"/>
  <c r="Z509" i="8"/>
  <c r="P505" i="8"/>
  <c r="O501" i="8"/>
  <c r="K497" i="8"/>
  <c r="L497" i="8" s="1"/>
  <c r="Z493" i="8"/>
  <c r="P489" i="8"/>
  <c r="O485" i="8"/>
  <c r="K481" i="8"/>
  <c r="L481" i="8" s="1"/>
  <c r="Z477" i="8"/>
  <c r="P473" i="8"/>
  <c r="O469" i="8"/>
  <c r="K465" i="8"/>
  <c r="L465" i="8" s="1"/>
  <c r="Z461" i="8"/>
  <c r="P457" i="8"/>
  <c r="O453" i="8"/>
  <c r="K449" i="8"/>
  <c r="L449" i="8" s="1"/>
  <c r="Z445" i="8"/>
  <c r="P441" i="8"/>
  <c r="O437" i="8"/>
  <c r="K433" i="8"/>
  <c r="L433" i="8" s="1"/>
  <c r="Z429" i="8"/>
  <c r="P425" i="8"/>
  <c r="O421" i="8"/>
  <c r="K417" i="8"/>
  <c r="L417" i="8" s="1"/>
  <c r="Z413" i="8"/>
  <c r="P409" i="8"/>
  <c r="O405" i="8"/>
  <c r="K401" i="8"/>
  <c r="L401" i="8" s="1"/>
  <c r="Z397" i="8"/>
  <c r="P393" i="8"/>
  <c r="O389" i="8"/>
  <c r="K385" i="8"/>
  <c r="L385" i="8" s="1"/>
  <c r="Z381" i="8"/>
  <c r="P377" i="8"/>
  <c r="O373" i="8"/>
  <c r="Z355" i="8"/>
  <c r="P339" i="8"/>
  <c r="O323" i="8"/>
  <c r="K307" i="8"/>
  <c r="L307" i="8" s="1"/>
  <c r="Z291" i="8"/>
  <c r="P275" i="8"/>
  <c r="O259" i="8"/>
  <c r="K243" i="8"/>
  <c r="L243" i="8" s="1"/>
  <c r="Z725" i="8"/>
  <c r="K362" i="8"/>
  <c r="L362" i="8" s="1"/>
  <c r="Z362" i="8"/>
  <c r="P330" i="8"/>
  <c r="O314" i="8"/>
  <c r="K298" i="8"/>
  <c r="L298" i="8" s="1"/>
  <c r="Z298" i="8"/>
  <c r="P266" i="8"/>
  <c r="O250" i="8"/>
  <c r="Z353" i="8"/>
  <c r="P321" i="8"/>
  <c r="O321" i="8"/>
  <c r="K305" i="8"/>
  <c r="L305" i="8" s="1"/>
  <c r="Z289" i="8"/>
  <c r="P257" i="8"/>
  <c r="O257" i="8"/>
  <c r="K241" i="8"/>
  <c r="L241" i="8" s="1"/>
  <c r="P9" i="8"/>
  <c r="O13" i="8"/>
  <c r="K17" i="8"/>
  <c r="L17" i="8" s="1"/>
  <c r="Z21" i="8"/>
  <c r="P25" i="8"/>
  <c r="O29" i="8"/>
  <c r="K33" i="8"/>
  <c r="L33" i="8" s="1"/>
  <c r="Z37" i="8"/>
  <c r="P41" i="8"/>
  <c r="O45" i="8"/>
  <c r="K49" i="8"/>
  <c r="L49" i="8" s="1"/>
  <c r="Z53" i="8"/>
  <c r="P57" i="8"/>
  <c r="O61" i="8"/>
  <c r="K65" i="8"/>
  <c r="L65" i="8" s="1"/>
  <c r="Z69" i="8"/>
  <c r="P73" i="8"/>
  <c r="O77" i="8"/>
  <c r="K81" i="8"/>
  <c r="L81" i="8" s="1"/>
  <c r="Z85" i="8"/>
  <c r="P89" i="8"/>
  <c r="O93" i="8"/>
  <c r="K97" i="8"/>
  <c r="L97" i="8" s="1"/>
  <c r="Z101" i="8"/>
  <c r="P105" i="8"/>
  <c r="O109" i="8"/>
  <c r="K113" i="8"/>
  <c r="L113" i="8" s="1"/>
  <c r="Z117" i="8"/>
  <c r="P121" i="8"/>
  <c r="O125" i="8"/>
  <c r="K129" i="8"/>
  <c r="L129" i="8" s="1"/>
  <c r="Z133" i="8"/>
  <c r="P137" i="8"/>
  <c r="O141" i="8"/>
  <c r="K145" i="8"/>
  <c r="L145" i="8" s="1"/>
  <c r="Z149" i="8"/>
  <c r="P153" i="8"/>
  <c r="O157" i="8"/>
  <c r="K161" i="8"/>
  <c r="L161" i="8" s="1"/>
  <c r="Z165" i="8"/>
  <c r="P169" i="8"/>
  <c r="O173" i="8"/>
  <c r="K177" i="8"/>
  <c r="L177" i="8" s="1"/>
  <c r="Z181" i="8"/>
  <c r="P185" i="8"/>
  <c r="O189" i="8"/>
  <c r="K193" i="8"/>
  <c r="L193" i="8" s="1"/>
  <c r="Z197" i="8"/>
  <c r="P201" i="8"/>
  <c r="O205" i="8"/>
  <c r="K209" i="8"/>
  <c r="L209" i="8" s="1"/>
  <c r="Z213" i="8"/>
  <c r="P217" i="8"/>
  <c r="O221" i="8"/>
  <c r="K225" i="8"/>
  <c r="L225" i="8" s="1"/>
  <c r="Z229" i="8"/>
  <c r="O17" i="9"/>
  <c r="P33" i="9"/>
  <c r="Z49" i="9"/>
  <c r="K65" i="9"/>
  <c r="L65" i="9" s="1"/>
  <c r="M54" i="9"/>
  <c r="K1452" i="9"/>
  <c r="L1452" i="9" s="1"/>
  <c r="M1452" i="9" s="1"/>
  <c r="O1436" i="9"/>
  <c r="P1420" i="9"/>
  <c r="K1388" i="9"/>
  <c r="L1388" i="9" s="1"/>
  <c r="M1388" i="9" s="1"/>
  <c r="K1359" i="9"/>
  <c r="L1359" i="9" s="1"/>
  <c r="M1359" i="9" s="1"/>
  <c r="O1343" i="9"/>
  <c r="K1295" i="9"/>
  <c r="L1295" i="9" s="1"/>
  <c r="M1295" i="9" s="1"/>
  <c r="O1279" i="9"/>
  <c r="K1230" i="9"/>
  <c r="L1230" i="9" s="1"/>
  <c r="M1230" i="9" s="1"/>
  <c r="O1214" i="9"/>
  <c r="K1166" i="9"/>
  <c r="L1166" i="9" s="1"/>
  <c r="M1166" i="9" s="1"/>
  <c r="O1150" i="9"/>
  <c r="K1276" i="9"/>
  <c r="L1276" i="9" s="1"/>
  <c r="M1276" i="9" s="1"/>
  <c r="O1260" i="9"/>
  <c r="P1228" i="9"/>
  <c r="K1212" i="9"/>
  <c r="L1212" i="9" s="1"/>
  <c r="M1212" i="9" s="1"/>
  <c r="O1196" i="9"/>
  <c r="P1164" i="9"/>
  <c r="K1148" i="9"/>
  <c r="L1148" i="9" s="1"/>
  <c r="M1148" i="9" s="1"/>
  <c r="O1132" i="9"/>
  <c r="K1267" i="9"/>
  <c r="L1267" i="9" s="1"/>
  <c r="M1267" i="9" s="1"/>
  <c r="O1251" i="9"/>
  <c r="P1235" i="9"/>
  <c r="K1203" i="9"/>
  <c r="L1203" i="9" s="1"/>
  <c r="M1203" i="9" s="1"/>
  <c r="O1187" i="9"/>
  <c r="P1171" i="9"/>
  <c r="K1139" i="9"/>
  <c r="L1139" i="9" s="1"/>
  <c r="M1139" i="9" s="1"/>
  <c r="O1123" i="9"/>
  <c r="P1106" i="9"/>
  <c r="K1090" i="9"/>
  <c r="L1090" i="9" s="1"/>
  <c r="M1090" i="9" s="1"/>
  <c r="O1082" i="9"/>
  <c r="K340" i="9"/>
  <c r="L340" i="9" s="1"/>
  <c r="P324" i="9"/>
  <c r="P583" i="9"/>
  <c r="P567" i="9"/>
  <c r="M362" i="9"/>
  <c r="M346" i="9"/>
  <c r="P339" i="9"/>
  <c r="O318" i="9"/>
  <c r="O302" i="9"/>
  <c r="O286" i="9"/>
  <c r="O270" i="9"/>
  <c r="O254" i="9"/>
  <c r="O238" i="9"/>
  <c r="O222" i="9"/>
  <c r="O206" i="9"/>
  <c r="O190" i="9"/>
  <c r="O174" i="9"/>
  <c r="O158" i="9"/>
  <c r="O142" i="9"/>
  <c r="O126" i="9"/>
  <c r="O110" i="9"/>
  <c r="O94" i="9"/>
  <c r="O78" i="9"/>
  <c r="M326" i="9"/>
  <c r="M308" i="9"/>
  <c r="M292" i="9"/>
  <c r="M276" i="9"/>
  <c r="M260" i="9"/>
  <c r="M244" i="9"/>
  <c r="M228" i="9"/>
  <c r="M212" i="9"/>
  <c r="M196" i="9"/>
  <c r="M180" i="9"/>
  <c r="M164" i="9"/>
  <c r="M148" i="9"/>
  <c r="M132" i="9"/>
  <c r="M116" i="9"/>
  <c r="M100" i="9"/>
  <c r="M84" i="9"/>
  <c r="M51" i="9"/>
  <c r="DR7" i="1"/>
  <c r="AY38" i="1"/>
  <c r="BC38" i="1" s="1"/>
  <c r="DR12" i="1"/>
  <c r="DD29" i="1"/>
  <c r="CX29" i="1"/>
  <c r="DF29" i="1" s="1"/>
  <c r="DR29" i="1" s="1"/>
  <c r="DQ7" i="1"/>
  <c r="DH9" i="1"/>
  <c r="DJ9" i="1"/>
  <c r="DP9" i="1"/>
  <c r="ER9" i="1" s="1"/>
  <c r="DQ24" i="1"/>
  <c r="AW38" i="1"/>
  <c r="BA38" i="1" s="1"/>
  <c r="DH71" i="1"/>
  <c r="DJ71" i="1"/>
  <c r="DP71" i="1"/>
  <c r="ER71" i="1" s="1"/>
  <c r="DR95" i="1"/>
  <c r="DH117" i="1"/>
  <c r="DJ117" i="1"/>
  <c r="DP117" i="1"/>
  <c r="ER117" i="1" s="1"/>
  <c r="DR141" i="1"/>
  <c r="DP231" i="1"/>
  <c r="ER231" i="1" s="1"/>
  <c r="DH231" i="1"/>
  <c r="DJ231" i="1"/>
  <c r="AW4" i="1"/>
  <c r="BA4" i="1" s="1"/>
  <c r="AR4" i="1"/>
  <c r="AZ4" i="1" s="1"/>
  <c r="DZ23" i="1"/>
  <c r="DJ115" i="1"/>
  <c r="DH115" i="1"/>
  <c r="DP115" i="1"/>
  <c r="ER115" i="1" s="1"/>
  <c r="AZ137" i="1"/>
  <c r="AT137" i="1"/>
  <c r="BB137" i="1" s="1"/>
  <c r="BN137" i="1" s="1"/>
  <c r="DJ155" i="1"/>
  <c r="DH155" i="1"/>
  <c r="DP155" i="1"/>
  <c r="ER155" i="1" s="1"/>
  <c r="AY204" i="1"/>
  <c r="BC204" i="1" s="1"/>
  <c r="AW223" i="1"/>
  <c r="BA223" i="1" s="1"/>
  <c r="AT27" i="1"/>
  <c r="BB27" i="1" s="1"/>
  <c r="AR27" i="1"/>
  <c r="AZ27" i="1" s="1"/>
  <c r="AY27" i="1"/>
  <c r="BC27" i="1" s="1"/>
  <c r="AW27" i="1"/>
  <c r="BA27" i="1" s="1"/>
  <c r="DD123" i="1"/>
  <c r="CX123" i="1"/>
  <c r="DF123" i="1" s="1"/>
  <c r="DR123" i="1" s="1"/>
  <c r="DH146" i="1"/>
  <c r="DJ146" i="1"/>
  <c r="DP146" i="1"/>
  <c r="ER146" i="1" s="1"/>
  <c r="AT187" i="1"/>
  <c r="BB187" i="1" s="1"/>
  <c r="BN187" i="1" s="1"/>
  <c r="DH212" i="1"/>
  <c r="DJ212" i="1"/>
  <c r="DP212" i="1"/>
  <c r="ER212" i="1" s="1"/>
  <c r="DP236" i="1"/>
  <c r="ER236" i="1" s="1"/>
  <c r="DH236" i="1"/>
  <c r="DJ236" i="1"/>
  <c r="AT31" i="1"/>
  <c r="BB31" i="1" s="1"/>
  <c r="BN31" i="1" s="1"/>
  <c r="AR31" i="1"/>
  <c r="AZ31" i="1" s="1"/>
  <c r="AW31" i="1"/>
  <c r="BA31" i="1" s="1"/>
  <c r="DQ40" i="1"/>
  <c r="DJ132" i="1"/>
  <c r="DH132" i="1"/>
  <c r="DP132" i="1"/>
  <c r="ER132" i="1" s="1"/>
  <c r="AT141" i="1"/>
  <c r="BB141" i="1" s="1"/>
  <c r="BN141" i="1" s="1"/>
  <c r="ES224" i="1"/>
  <c r="DS224" i="1"/>
  <c r="EN224" i="1" s="1"/>
  <c r="ES230" i="1"/>
  <c r="DS230" i="1"/>
  <c r="EN230" i="1" s="1"/>
  <c r="AR84" i="1"/>
  <c r="AZ84" i="1" s="1"/>
  <c r="AW84" i="1"/>
  <c r="BA84" i="1" s="1"/>
  <c r="EP99" i="1"/>
  <c r="BO99" i="1"/>
  <c r="EL99" i="1" s="1"/>
  <c r="BW101" i="1"/>
  <c r="BX101" i="1" s="1"/>
  <c r="BU101" i="1"/>
  <c r="ES111" i="1"/>
  <c r="DS111" i="1"/>
  <c r="EN111" i="1" s="1"/>
  <c r="AT127" i="1"/>
  <c r="BB127" i="1" s="1"/>
  <c r="BN127" i="1" s="1"/>
  <c r="AR127" i="1"/>
  <c r="AZ127" i="1" s="1"/>
  <c r="AR131" i="1"/>
  <c r="AZ131" i="1" s="1"/>
  <c r="AT131" i="1"/>
  <c r="BB131" i="1" s="1"/>
  <c r="BN131" i="1" s="1"/>
  <c r="AW131" i="1"/>
  <c r="BA131" i="1" s="1"/>
  <c r="BW133" i="1"/>
  <c r="BX133" i="1" s="1"/>
  <c r="BU133" i="1"/>
  <c r="BM149" i="1"/>
  <c r="DH170" i="1"/>
  <c r="DJ170" i="1"/>
  <c r="DP170" i="1"/>
  <c r="ER170" i="1" s="1"/>
  <c r="AR215" i="1"/>
  <c r="AZ215" i="1" s="1"/>
  <c r="AW215" i="1"/>
  <c r="BA215" i="1" s="1"/>
  <c r="AY215" i="1"/>
  <c r="BC215" i="1" s="1"/>
  <c r="BN215" i="1" s="1"/>
  <c r="AW239" i="1"/>
  <c r="BA239" i="1" s="1"/>
  <c r="AR239" i="1"/>
  <c r="AZ239" i="1" s="1"/>
  <c r="AY258" i="1"/>
  <c r="BC258" i="1" s="1"/>
  <c r="AW58" i="1"/>
  <c r="BA58" i="1" s="1"/>
  <c r="AR58" i="1"/>
  <c r="AZ58" i="1" s="1"/>
  <c r="AY59" i="1"/>
  <c r="BC59" i="1" s="1"/>
  <c r="AY84" i="1"/>
  <c r="BC84" i="1" s="1"/>
  <c r="BW91" i="1"/>
  <c r="BX91" i="1" s="1"/>
  <c r="BU91" i="1"/>
  <c r="DY94" i="1"/>
  <c r="EA94" i="1"/>
  <c r="EB94" i="1" s="1"/>
  <c r="AT112" i="1"/>
  <c r="BB112" i="1" s="1"/>
  <c r="BN112" i="1" s="1"/>
  <c r="AR112" i="1"/>
  <c r="AZ112" i="1" s="1"/>
  <c r="BW137" i="1"/>
  <c r="BX137" i="1" s="1"/>
  <c r="BU137" i="1"/>
  <c r="DR144" i="1"/>
  <c r="EA166" i="1"/>
  <c r="EB166" i="1" s="1"/>
  <c r="DY166" i="1"/>
  <c r="BW189" i="1"/>
  <c r="BX189" i="1" s="1"/>
  <c r="BU189" i="1"/>
  <c r="AR193" i="1"/>
  <c r="AZ193" i="1" s="1"/>
  <c r="AW193" i="1"/>
  <c r="BA193" i="1" s="1"/>
  <c r="AT193" i="1"/>
  <c r="BB193" i="1" s="1"/>
  <c r="AT201" i="1"/>
  <c r="BB201" i="1" s="1"/>
  <c r="AR201" i="1"/>
  <c r="AZ201" i="1" s="1"/>
  <c r="AZ273" i="1"/>
  <c r="AT273" i="1"/>
  <c r="BB273" i="1" s="1"/>
  <c r="AY58" i="1"/>
  <c r="BC58" i="1" s="1"/>
  <c r="BN58" i="1" s="1"/>
  <c r="DQ71" i="1"/>
  <c r="DQ133" i="1"/>
  <c r="AT150" i="1"/>
  <c r="BB150" i="1" s="1"/>
  <c r="DQ160" i="1"/>
  <c r="DZ160" i="1" s="1"/>
  <c r="DR168" i="1"/>
  <c r="AT204" i="1"/>
  <c r="BB204" i="1" s="1"/>
  <c r="DH267" i="1"/>
  <c r="DP267" i="1"/>
  <c r="ER267" i="1" s="1"/>
  <c r="DR311" i="1"/>
  <c r="BA315" i="1"/>
  <c r="AY315" i="1"/>
  <c r="BC315" i="1" s="1"/>
  <c r="AW345" i="1"/>
  <c r="BA345" i="1" s="1"/>
  <c r="DQ86" i="1"/>
  <c r="DA91" i="1"/>
  <c r="DE91" i="1" s="1"/>
  <c r="DP91" i="1" s="1"/>
  <c r="AT92" i="1"/>
  <c r="BB92" i="1" s="1"/>
  <c r="AR92" i="1"/>
  <c r="AZ92" i="1" s="1"/>
  <c r="AW92" i="1"/>
  <c r="BA92" i="1" s="1"/>
  <c r="DG195" i="1"/>
  <c r="DJ195" i="1" s="1"/>
  <c r="DY209" i="1"/>
  <c r="EA209" i="1"/>
  <c r="EB209" i="1" s="1"/>
  <c r="DJ266" i="1"/>
  <c r="DH266" i="1"/>
  <c r="DP266" i="1"/>
  <c r="ER266" i="1" s="1"/>
  <c r="AZ330" i="1"/>
  <c r="AT330" i="1"/>
  <c r="BB330" i="1" s="1"/>
  <c r="AR251" i="1"/>
  <c r="AZ251" i="1" s="1"/>
  <c r="AW251" i="1"/>
  <c r="BA251" i="1" s="1"/>
  <c r="ES265" i="1"/>
  <c r="DS265" i="1"/>
  <c r="EN265" i="1" s="1"/>
  <c r="ES276" i="1"/>
  <c r="DS276" i="1"/>
  <c r="EN276" i="1" s="1"/>
  <c r="AR307" i="1"/>
  <c r="AZ307" i="1" s="1"/>
  <c r="AT307" i="1"/>
  <c r="BB307" i="1" s="1"/>
  <c r="AW307" i="1"/>
  <c r="BA307" i="1" s="1"/>
  <c r="DQ321" i="1"/>
  <c r="DR338" i="1"/>
  <c r="BW246" i="1"/>
  <c r="BX246" i="1" s="1"/>
  <c r="BU246" i="1"/>
  <c r="BW266" i="1"/>
  <c r="BX266" i="1" s="1"/>
  <c r="BU266" i="1"/>
  <c r="DH273" i="1"/>
  <c r="DP273" i="1"/>
  <c r="ER273" i="1" s="1"/>
  <c r="EA281" i="1"/>
  <c r="EB281" i="1" s="1"/>
  <c r="DY281" i="1"/>
  <c r="DJ291" i="1"/>
  <c r="DH291" i="1"/>
  <c r="DP291" i="1"/>
  <c r="ER291" i="1" s="1"/>
  <c r="DR299" i="1"/>
  <c r="AY308" i="1"/>
  <c r="BC308" i="1" s="1"/>
  <c r="DJ315" i="1"/>
  <c r="DH315" i="1"/>
  <c r="DP315" i="1"/>
  <c r="ER315" i="1" s="1"/>
  <c r="DG347" i="1"/>
  <c r="DR347" i="1" s="1"/>
  <c r="DG248" i="1"/>
  <c r="DR248" i="1" s="1"/>
  <c r="AR257" i="1"/>
  <c r="AZ257" i="1" s="1"/>
  <c r="AT257" i="1"/>
  <c r="BB257" i="1" s="1"/>
  <c r="AW263" i="1"/>
  <c r="BA263" i="1" s="1"/>
  <c r="AT263" i="1"/>
  <c r="BB263" i="1" s="1"/>
  <c r="AR263" i="1"/>
  <c r="AZ263" i="1" s="1"/>
  <c r="AY263" i="1"/>
  <c r="BC263" i="1" s="1"/>
  <c r="AR270" i="1"/>
  <c r="AZ270" i="1" s="1"/>
  <c r="AT270" i="1"/>
  <c r="BB270" i="1" s="1"/>
  <c r="AY305" i="1"/>
  <c r="BC305" i="1" s="1"/>
  <c r="AT305" i="1"/>
  <c r="BB305" i="1" s="1"/>
  <c r="AR305" i="1"/>
  <c r="AZ305" i="1" s="1"/>
  <c r="AW305" i="1"/>
  <c r="BA305" i="1" s="1"/>
  <c r="AY346" i="1"/>
  <c r="BC346" i="1" s="1"/>
  <c r="AT346" i="1"/>
  <c r="BB346" i="1" s="1"/>
  <c r="AR346" i="1"/>
  <c r="AZ346" i="1" s="1"/>
  <c r="DQ284" i="1"/>
  <c r="DG295" i="1"/>
  <c r="DR295" i="1" s="1"/>
  <c r="K1153" i="8"/>
  <c r="L1153" i="8" s="1"/>
  <c r="M1153" i="8" s="1"/>
  <c r="K1137" i="8"/>
  <c r="L1137" i="8" s="1"/>
  <c r="M1137" i="8" s="1"/>
  <c r="K1121" i="8"/>
  <c r="L1121" i="8" s="1"/>
  <c r="M1121" i="8" s="1"/>
  <c r="K1103" i="8"/>
  <c r="L1103" i="8" s="1"/>
  <c r="M1103" i="8" s="1"/>
  <c r="K1095" i="8"/>
  <c r="L1095" i="8" s="1"/>
  <c r="M1095" i="8" s="1"/>
  <c r="K1087" i="8"/>
  <c r="L1087" i="8" s="1"/>
  <c r="M1087" i="8" s="1"/>
  <c r="K1079" i="8"/>
  <c r="L1079" i="8" s="1"/>
  <c r="M1079" i="8" s="1"/>
  <c r="K1071" i="8"/>
  <c r="L1071" i="8" s="1"/>
  <c r="M1071" i="8" s="1"/>
  <c r="K1063" i="8"/>
  <c r="L1063" i="8" s="1"/>
  <c r="M1063" i="8" s="1"/>
  <c r="K1055" i="8"/>
  <c r="L1055" i="8" s="1"/>
  <c r="M1055" i="8" s="1"/>
  <c r="K1047" i="8"/>
  <c r="L1047" i="8" s="1"/>
  <c r="M1047" i="8" s="1"/>
  <c r="K1039" i="8"/>
  <c r="L1039" i="8" s="1"/>
  <c r="M1039" i="8" s="1"/>
  <c r="K1031" i="8"/>
  <c r="L1031" i="8" s="1"/>
  <c r="M1031" i="8" s="1"/>
  <c r="K1023" i="8"/>
  <c r="L1023" i="8" s="1"/>
  <c r="M1023" i="8" s="1"/>
  <c r="K1015" i="8"/>
  <c r="L1015" i="8" s="1"/>
  <c r="M1015" i="8" s="1"/>
  <c r="K1007" i="8"/>
  <c r="L1007" i="8" s="1"/>
  <c r="M1007" i="8" s="1"/>
  <c r="K999" i="8"/>
  <c r="L999" i="8" s="1"/>
  <c r="M999" i="8" s="1"/>
  <c r="K991" i="8"/>
  <c r="L991" i="8" s="1"/>
  <c r="M991" i="8" s="1"/>
  <c r="K983" i="8"/>
  <c r="L983" i="8" s="1"/>
  <c r="M983" i="8" s="1"/>
  <c r="K975" i="8"/>
  <c r="L975" i="8" s="1"/>
  <c r="M975" i="8" s="1"/>
  <c r="K967" i="8"/>
  <c r="L967" i="8" s="1"/>
  <c r="M967" i="8" s="1"/>
  <c r="K959" i="8"/>
  <c r="L959" i="8" s="1"/>
  <c r="M959" i="8" s="1"/>
  <c r="K951" i="8"/>
  <c r="L951" i="8" s="1"/>
  <c r="M951" i="8" s="1"/>
  <c r="K943" i="8"/>
  <c r="L943" i="8" s="1"/>
  <c r="M943" i="8" s="1"/>
  <c r="K935" i="8"/>
  <c r="L935" i="8" s="1"/>
  <c r="M935" i="8" s="1"/>
  <c r="K927" i="8"/>
  <c r="L927" i="8" s="1"/>
  <c r="M927" i="8" s="1"/>
  <c r="K919" i="8"/>
  <c r="L919" i="8" s="1"/>
  <c r="M919" i="8" s="1"/>
  <c r="K911" i="8"/>
  <c r="L911" i="8" s="1"/>
  <c r="M911" i="8" s="1"/>
  <c r="K903" i="8"/>
  <c r="L903" i="8" s="1"/>
  <c r="M903" i="8" s="1"/>
  <c r="K895" i="8"/>
  <c r="L895" i="8" s="1"/>
  <c r="M895" i="8" s="1"/>
  <c r="K887" i="8"/>
  <c r="L887" i="8" s="1"/>
  <c r="M887" i="8" s="1"/>
  <c r="K879" i="8"/>
  <c r="L879" i="8" s="1"/>
  <c r="M879" i="8" s="1"/>
  <c r="K871" i="8"/>
  <c r="L871" i="8" s="1"/>
  <c r="M871" i="8" s="1"/>
  <c r="K863" i="8"/>
  <c r="L863" i="8" s="1"/>
  <c r="M863" i="8" s="1"/>
  <c r="K855" i="8"/>
  <c r="L855" i="8" s="1"/>
  <c r="M855" i="8" s="1"/>
  <c r="K847" i="8"/>
  <c r="L847" i="8" s="1"/>
  <c r="M847" i="8" s="1"/>
  <c r="K839" i="8"/>
  <c r="L839" i="8" s="1"/>
  <c r="M839" i="8" s="1"/>
  <c r="K831" i="8"/>
  <c r="L831" i="8" s="1"/>
  <c r="M831" i="8" s="1"/>
  <c r="K823" i="8"/>
  <c r="L823" i="8" s="1"/>
  <c r="M823" i="8" s="1"/>
  <c r="K815" i="8"/>
  <c r="L815" i="8" s="1"/>
  <c r="M815" i="8" s="1"/>
  <c r="K807" i="8"/>
  <c r="L807" i="8" s="1"/>
  <c r="M807" i="8" s="1"/>
  <c r="K799" i="8"/>
  <c r="L799" i="8" s="1"/>
  <c r="M799" i="8" s="1"/>
  <c r="K791" i="8"/>
  <c r="L791" i="8" s="1"/>
  <c r="M791" i="8" s="1"/>
  <c r="K783" i="8"/>
  <c r="L783" i="8" s="1"/>
  <c r="M783" i="8" s="1"/>
  <c r="K775" i="8"/>
  <c r="L775" i="8" s="1"/>
  <c r="M775" i="8" s="1"/>
  <c r="K767" i="8"/>
  <c r="L767" i="8" s="1"/>
  <c r="M767" i="8" s="1"/>
  <c r="K759" i="8"/>
  <c r="L759" i="8" s="1"/>
  <c r="M759" i="8" s="1"/>
  <c r="P1156" i="8"/>
  <c r="P1140" i="8"/>
  <c r="P1124" i="8"/>
  <c r="Z721" i="8"/>
  <c r="K12" i="9"/>
  <c r="L12" i="9" s="1"/>
  <c r="O28" i="9"/>
  <c r="P44" i="9"/>
  <c r="Z60" i="9"/>
  <c r="O21" i="9"/>
  <c r="P37" i="9"/>
  <c r="Z53" i="9"/>
  <c r="K69" i="9"/>
  <c r="L69" i="9" s="1"/>
  <c r="P10" i="9"/>
  <c r="Z26" i="9"/>
  <c r="K42" i="9"/>
  <c r="L42" i="9" s="1"/>
  <c r="O58" i="9"/>
  <c r="P1464" i="9"/>
  <c r="K1432" i="9"/>
  <c r="L1432" i="9" s="1"/>
  <c r="M1432" i="9" s="1"/>
  <c r="O1416" i="9"/>
  <c r="P1400" i="9"/>
  <c r="K1339" i="9"/>
  <c r="L1339" i="9" s="1"/>
  <c r="M1339" i="9" s="1"/>
  <c r="O1323" i="9"/>
  <c r="K1274" i="9"/>
  <c r="L1274" i="9" s="1"/>
  <c r="M1274" i="9" s="1"/>
  <c r="O1258" i="9"/>
  <c r="K1210" i="9"/>
  <c r="L1210" i="9" s="1"/>
  <c r="M1210" i="9" s="1"/>
  <c r="O1194" i="9"/>
  <c r="K1146" i="9"/>
  <c r="L1146" i="9" s="1"/>
  <c r="M1146" i="9" s="1"/>
  <c r="O1130" i="9"/>
  <c r="P1272" i="9"/>
  <c r="K1256" i="9"/>
  <c r="L1256" i="9" s="1"/>
  <c r="M1256" i="9" s="1"/>
  <c r="O1240" i="9"/>
  <c r="P1208" i="9"/>
  <c r="K1192" i="9"/>
  <c r="L1192" i="9" s="1"/>
  <c r="M1192" i="9" s="1"/>
  <c r="O1176" i="9"/>
  <c r="P1144" i="9"/>
  <c r="K1128" i="9"/>
  <c r="L1128" i="9" s="1"/>
  <c r="M1128" i="9" s="1"/>
  <c r="O1112" i="9"/>
  <c r="K1247" i="9"/>
  <c r="L1247" i="9" s="1"/>
  <c r="M1247" i="9" s="1"/>
  <c r="O1231" i="9"/>
  <c r="P1215" i="9"/>
  <c r="K1183" i="9"/>
  <c r="L1183" i="9" s="1"/>
  <c r="M1183" i="9" s="1"/>
  <c r="O1167" i="9"/>
  <c r="P1151" i="9"/>
  <c r="K1119" i="9"/>
  <c r="L1119" i="9" s="1"/>
  <c r="M1119" i="9" s="1"/>
  <c r="O1104" i="9"/>
  <c r="P1096" i="9"/>
  <c r="K900" i="9"/>
  <c r="L900" i="9" s="1"/>
  <c r="M900" i="9" s="1"/>
  <c r="O892" i="9"/>
  <c r="K868" i="9"/>
  <c r="L868" i="9" s="1"/>
  <c r="M868" i="9" s="1"/>
  <c r="O860" i="9"/>
  <c r="K836" i="9"/>
  <c r="L836" i="9" s="1"/>
  <c r="M836" i="9" s="1"/>
  <c r="O828" i="9"/>
  <c r="K804" i="9"/>
  <c r="L804" i="9" s="1"/>
  <c r="M804" i="9" s="1"/>
  <c r="O797" i="9"/>
  <c r="K773" i="9"/>
  <c r="L773" i="9" s="1"/>
  <c r="M773" i="9" s="1"/>
  <c r="O765" i="9"/>
  <c r="P731" i="9"/>
  <c r="M725" i="9"/>
  <c r="M721" i="9"/>
  <c r="M717" i="9"/>
  <c r="M713" i="9"/>
  <c r="M709" i="9"/>
  <c r="M705" i="9"/>
  <c r="M701" i="9"/>
  <c r="M697" i="9"/>
  <c r="M693" i="9"/>
  <c r="M689" i="9"/>
  <c r="M685" i="9"/>
  <c r="M681" i="9"/>
  <c r="M677" i="9"/>
  <c r="M673" i="9"/>
  <c r="M669" i="9"/>
  <c r="M665" i="9"/>
  <c r="M661" i="9"/>
  <c r="M657" i="9"/>
  <c r="M653" i="9"/>
  <c r="M649" i="9"/>
  <c r="M645" i="9"/>
  <c r="M641" i="9"/>
  <c r="M637" i="9"/>
  <c r="M633" i="9"/>
  <c r="M629" i="9"/>
  <c r="M625" i="9"/>
  <c r="M621" i="9"/>
  <c r="M617" i="9"/>
  <c r="M613" i="9"/>
  <c r="M609" i="9"/>
  <c r="M605" i="9"/>
  <c r="M601" i="9"/>
  <c r="M597" i="9"/>
  <c r="M593" i="9"/>
  <c r="M589" i="9"/>
  <c r="M573" i="9"/>
  <c r="Z368" i="9"/>
  <c r="P352" i="9"/>
  <c r="P336" i="9"/>
  <c r="K557" i="9"/>
  <c r="L557" i="9" s="1"/>
  <c r="K553" i="9"/>
  <c r="L553" i="9" s="1"/>
  <c r="K549" i="9"/>
  <c r="L549" i="9" s="1"/>
  <c r="K545" i="9"/>
  <c r="L545" i="9" s="1"/>
  <c r="K541" i="9"/>
  <c r="L541" i="9" s="1"/>
  <c r="K537" i="9"/>
  <c r="L537" i="9" s="1"/>
  <c r="K533" i="9"/>
  <c r="L533" i="9" s="1"/>
  <c r="K529" i="9"/>
  <c r="L529" i="9" s="1"/>
  <c r="K525" i="9"/>
  <c r="L525" i="9" s="1"/>
  <c r="K521" i="9"/>
  <c r="L521" i="9" s="1"/>
  <c r="K517" i="9"/>
  <c r="L517" i="9" s="1"/>
  <c r="K513" i="9"/>
  <c r="L513" i="9" s="1"/>
  <c r="K509" i="9"/>
  <c r="L509" i="9" s="1"/>
  <c r="K505" i="9"/>
  <c r="L505" i="9" s="1"/>
  <c r="K501" i="9"/>
  <c r="L501" i="9" s="1"/>
  <c r="K497" i="9"/>
  <c r="L497" i="9" s="1"/>
  <c r="K493" i="9"/>
  <c r="L493" i="9" s="1"/>
  <c r="K489" i="9"/>
  <c r="L489" i="9" s="1"/>
  <c r="K485" i="9"/>
  <c r="L485" i="9" s="1"/>
  <c r="K481" i="9"/>
  <c r="L481" i="9" s="1"/>
  <c r="K477" i="9"/>
  <c r="L477" i="9" s="1"/>
  <c r="K473" i="9"/>
  <c r="L473" i="9" s="1"/>
  <c r="K469" i="9"/>
  <c r="L469" i="9" s="1"/>
  <c r="K465" i="9"/>
  <c r="L465" i="9" s="1"/>
  <c r="K461" i="9"/>
  <c r="L461" i="9" s="1"/>
  <c r="K457" i="9"/>
  <c r="L457" i="9" s="1"/>
  <c r="K453" i="9"/>
  <c r="L453" i="9" s="1"/>
  <c r="K449" i="9"/>
  <c r="L449" i="9" s="1"/>
  <c r="K445" i="9"/>
  <c r="L445" i="9" s="1"/>
  <c r="K441" i="9"/>
  <c r="L441" i="9" s="1"/>
  <c r="K437" i="9"/>
  <c r="L437" i="9" s="1"/>
  <c r="K433" i="9"/>
  <c r="L433" i="9" s="1"/>
  <c r="K429" i="9"/>
  <c r="L429" i="9" s="1"/>
  <c r="K425" i="9"/>
  <c r="L425" i="9" s="1"/>
  <c r="K421" i="9"/>
  <c r="L421" i="9" s="1"/>
  <c r="K417" i="9"/>
  <c r="L417" i="9" s="1"/>
  <c r="K413" i="9"/>
  <c r="L413" i="9" s="1"/>
  <c r="K409" i="9"/>
  <c r="L409" i="9" s="1"/>
  <c r="K405" i="9"/>
  <c r="L405" i="9" s="1"/>
  <c r="K401" i="9"/>
  <c r="L401" i="9" s="1"/>
  <c r="K397" i="9"/>
  <c r="L397" i="9" s="1"/>
  <c r="K393" i="9"/>
  <c r="L393" i="9" s="1"/>
  <c r="K389" i="9"/>
  <c r="L389" i="9" s="1"/>
  <c r="K385" i="9"/>
  <c r="L385" i="9" s="1"/>
  <c r="K381" i="9"/>
  <c r="L381" i="9" s="1"/>
  <c r="K377" i="9"/>
  <c r="L377" i="9" s="1"/>
  <c r="K373" i="9"/>
  <c r="L373" i="9" s="1"/>
  <c r="K579" i="9"/>
  <c r="L579" i="9" s="1"/>
  <c r="K582" i="9"/>
  <c r="L582" i="9" s="1"/>
  <c r="K566" i="9"/>
  <c r="L566" i="9" s="1"/>
  <c r="K361" i="9"/>
  <c r="L361" i="9" s="1"/>
  <c r="K345" i="9"/>
  <c r="L345" i="9" s="1"/>
  <c r="O329" i="9"/>
  <c r="Z330" i="9"/>
  <c r="Z314" i="9"/>
  <c r="Z298" i="9"/>
  <c r="Z282" i="9"/>
  <c r="Z266" i="9"/>
  <c r="Z250" i="9"/>
  <c r="Z234" i="9"/>
  <c r="Z218" i="9"/>
  <c r="Z202" i="9"/>
  <c r="Z186" i="9"/>
  <c r="Z170" i="9"/>
  <c r="Z154" i="9"/>
  <c r="Z138" i="9"/>
  <c r="Z122" i="9"/>
  <c r="Z106" i="9"/>
  <c r="Z90" i="9"/>
  <c r="K351" i="9"/>
  <c r="L351" i="9" s="1"/>
  <c r="M363" i="9"/>
  <c r="M323" i="9"/>
  <c r="M23" i="9"/>
  <c r="DE30" i="1"/>
  <c r="DH30" i="1" s="1"/>
  <c r="DC30" i="1"/>
  <c r="DG30" i="1" s="1"/>
  <c r="DR30" i="1" s="1"/>
  <c r="ES48" i="1"/>
  <c r="DS48" i="1"/>
  <c r="EN48" i="1" s="1"/>
  <c r="AW26" i="1"/>
  <c r="BA26" i="1" s="1"/>
  <c r="AR26" i="1"/>
  <c r="AZ26" i="1" s="1"/>
  <c r="DR28" i="1"/>
  <c r="DH37" i="1"/>
  <c r="DJ37" i="1"/>
  <c r="DP37" i="1"/>
  <c r="ER37" i="1" s="1"/>
  <c r="EA47" i="1"/>
  <c r="EB47" i="1" s="1"/>
  <c r="DY47" i="1"/>
  <c r="AT55" i="1"/>
  <c r="BB55" i="1" s="1"/>
  <c r="BN55" i="1" s="1"/>
  <c r="AW55" i="1"/>
  <c r="BA55" i="1" s="1"/>
  <c r="AR55" i="1"/>
  <c r="AZ55" i="1" s="1"/>
  <c r="AT87" i="1"/>
  <c r="BB87" i="1" s="1"/>
  <c r="DH182" i="1"/>
  <c r="DJ182" i="1"/>
  <c r="DP182" i="1"/>
  <c r="ER182" i="1" s="1"/>
  <c r="EP6" i="1"/>
  <c r="BO6" i="1"/>
  <c r="EL6" i="1" s="1"/>
  <c r="EA29" i="1"/>
  <c r="EB29" i="1" s="1"/>
  <c r="DY29" i="1"/>
  <c r="AZ80" i="1"/>
  <c r="AT80" i="1"/>
  <c r="BB80" i="1" s="1"/>
  <c r="BN80" i="1" s="1"/>
  <c r="DD151" i="1"/>
  <c r="CX151" i="1"/>
  <c r="DF151" i="1" s="1"/>
  <c r="DR151" i="1" s="1"/>
  <c r="DJ194" i="1"/>
  <c r="DH194" i="1"/>
  <c r="DP194" i="1"/>
  <c r="ER194" i="1" s="1"/>
  <c r="BM30" i="1"/>
  <c r="DQ42" i="1"/>
  <c r="AT50" i="1"/>
  <c r="BB50" i="1" s="1"/>
  <c r="BN50" i="1" s="1"/>
  <c r="AR50" i="1"/>
  <c r="AZ50" i="1" s="1"/>
  <c r="DH61" i="1"/>
  <c r="DJ61" i="1"/>
  <c r="DP61" i="1"/>
  <c r="ER61" i="1" s="1"/>
  <c r="DD113" i="1"/>
  <c r="CX113" i="1"/>
  <c r="DF113" i="1" s="1"/>
  <c r="DR113" i="1" s="1"/>
  <c r="AT14" i="1"/>
  <c r="BB14" i="1" s="1"/>
  <c r="BN14" i="1" s="1"/>
  <c r="AR14" i="1"/>
  <c r="AZ14" i="1" s="1"/>
  <c r="AW14" i="1"/>
  <c r="BA14" i="1" s="1"/>
  <c r="DQ31" i="1"/>
  <c r="DG36" i="1"/>
  <c r="DJ36" i="1" s="1"/>
  <c r="BM51" i="1"/>
  <c r="AY70" i="1"/>
  <c r="BC70" i="1" s="1"/>
  <c r="AW134" i="1"/>
  <c r="BA134" i="1" s="1"/>
  <c r="AW176" i="1"/>
  <c r="BA176" i="1" s="1"/>
  <c r="AR65" i="1"/>
  <c r="AZ65" i="1" s="1"/>
  <c r="AW65" i="1"/>
  <c r="BA65" i="1" s="1"/>
  <c r="AT73" i="1"/>
  <c r="BB73" i="1" s="1"/>
  <c r="AW73" i="1"/>
  <c r="BA73" i="1" s="1"/>
  <c r="AR73" i="1"/>
  <c r="AZ73" i="1" s="1"/>
  <c r="BW75" i="1"/>
  <c r="BX75" i="1" s="1"/>
  <c r="BU75" i="1"/>
  <c r="AR78" i="1"/>
  <c r="AZ78" i="1" s="1"/>
  <c r="AW78" i="1"/>
  <c r="BA78" i="1" s="1"/>
  <c r="AY92" i="1"/>
  <c r="BC92" i="1" s="1"/>
  <c r="DH93" i="1"/>
  <c r="DJ93" i="1"/>
  <c r="DP93" i="1"/>
  <c r="ER93" i="1" s="1"/>
  <c r="DQ131" i="1"/>
  <c r="EA172" i="1"/>
  <c r="EB172" i="1" s="1"/>
  <c r="DY172" i="1"/>
  <c r="AW194" i="1"/>
  <c r="BA194" i="1" s="1"/>
  <c r="AR194" i="1"/>
  <c r="AZ194" i="1" s="1"/>
  <c r="BF229" i="1"/>
  <c r="BD229" i="1"/>
  <c r="BL229" i="1"/>
  <c r="EO229" i="1" s="1"/>
  <c r="DD252" i="1"/>
  <c r="CX252" i="1"/>
  <c r="DF252" i="1" s="1"/>
  <c r="DR252" i="1" s="1"/>
  <c r="AW62" i="1"/>
  <c r="BA62" i="1" s="1"/>
  <c r="AR62" i="1"/>
  <c r="AZ62" i="1" s="1"/>
  <c r="DA102" i="1"/>
  <c r="DE102" i="1" s="1"/>
  <c r="AY168" i="1"/>
  <c r="BC168" i="1" s="1"/>
  <c r="DJ173" i="1"/>
  <c r="DH173" i="1"/>
  <c r="DP173" i="1"/>
  <c r="ER173" i="1" s="1"/>
  <c r="DR203" i="1"/>
  <c r="DC209" i="1"/>
  <c r="DG209" i="1" s="1"/>
  <c r="AR230" i="1"/>
  <c r="AZ230" i="1" s="1"/>
  <c r="AY230" i="1"/>
  <c r="BC230" i="1" s="1"/>
  <c r="AY232" i="1"/>
  <c r="BC232" i="1" s="1"/>
  <c r="DH237" i="1"/>
  <c r="DR346" i="1"/>
  <c r="AT75" i="1"/>
  <c r="BB75" i="1" s="1"/>
  <c r="BN75" i="1" s="1"/>
  <c r="AR75" i="1"/>
  <c r="AZ75" i="1" s="1"/>
  <c r="AW97" i="1"/>
  <c r="BA97" i="1" s="1"/>
  <c r="AY97" i="1"/>
  <c r="BC97" i="1" s="1"/>
  <c r="AR97" i="1"/>
  <c r="AZ97" i="1" s="1"/>
  <c r="DR127" i="1"/>
  <c r="DH298" i="1"/>
  <c r="DJ298" i="1"/>
  <c r="DP298" i="1"/>
  <c r="ER298" i="1" s="1"/>
  <c r="AT128" i="1"/>
  <c r="BB128" i="1" s="1"/>
  <c r="BN128" i="1" s="1"/>
  <c r="AR128" i="1"/>
  <c r="AZ128" i="1" s="1"/>
  <c r="DG217" i="1"/>
  <c r="DJ217" i="1" s="1"/>
  <c r="DH324" i="1"/>
  <c r="DJ324" i="1"/>
  <c r="DP324" i="1"/>
  <c r="ER324" i="1" s="1"/>
  <c r="BW248" i="1"/>
  <c r="BX248" i="1" s="1"/>
  <c r="BU248" i="1"/>
  <c r="AT251" i="1"/>
  <c r="BB251" i="1" s="1"/>
  <c r="AR269" i="1"/>
  <c r="ES274" i="1"/>
  <c r="DS274" i="1"/>
  <c r="EN274" i="1" s="1"/>
  <c r="DQ307" i="1"/>
  <c r="EA321" i="1"/>
  <c r="EB321" i="1" s="1"/>
  <c r="DY321" i="1"/>
  <c r="AR335" i="1"/>
  <c r="AZ335" i="1" s="1"/>
  <c r="AW335" i="1"/>
  <c r="BA335" i="1" s="1"/>
  <c r="AT349" i="1"/>
  <c r="BB349" i="1" s="1"/>
  <c r="BN349" i="1" s="1"/>
  <c r="AY261" i="1"/>
  <c r="BC261" i="1" s="1"/>
  <c r="EA268" i="1"/>
  <c r="EB268" i="1" s="1"/>
  <c r="DY268" i="1"/>
  <c r="AW293" i="1"/>
  <c r="BA293" i="1" s="1"/>
  <c r="AR293" i="1"/>
  <c r="AZ293" i="1" s="1"/>
  <c r="AY293" i="1"/>
  <c r="BC293" i="1" s="1"/>
  <c r="AR297" i="1"/>
  <c r="AZ297" i="1" s="1"/>
  <c r="AW297" i="1"/>
  <c r="BA297" i="1" s="1"/>
  <c r="AY306" i="1"/>
  <c r="BC306" i="1" s="1"/>
  <c r="AR306" i="1"/>
  <c r="AZ306" i="1" s="1"/>
  <c r="AW306" i="1"/>
  <c r="BA306" i="1" s="1"/>
  <c r="AY307" i="1"/>
  <c r="BC307" i="1" s="1"/>
  <c r="AW317" i="1"/>
  <c r="BA317" i="1" s="1"/>
  <c r="AR317" i="1"/>
  <c r="AZ317" i="1" s="1"/>
  <c r="AT317" i="1"/>
  <c r="BB317" i="1" s="1"/>
  <c r="BN317" i="1" s="1"/>
  <c r="BW322" i="1"/>
  <c r="BX322" i="1" s="1"/>
  <c r="BU322" i="1"/>
  <c r="AR325" i="1"/>
  <c r="AZ325" i="1" s="1"/>
  <c r="AT325" i="1"/>
  <c r="BB325" i="1" s="1"/>
  <c r="BN325" i="1" s="1"/>
  <c r="AW325" i="1"/>
  <c r="BA325" i="1" s="1"/>
  <c r="ES326" i="1"/>
  <c r="DS326" i="1"/>
  <c r="EN326" i="1" s="1"/>
  <c r="DJ331" i="1"/>
  <c r="DH331" i="1"/>
  <c r="DP331" i="1"/>
  <c r="ER331" i="1" s="1"/>
  <c r="AW346" i="1"/>
  <c r="BA346" i="1" s="1"/>
  <c r="DQ249" i="1"/>
  <c r="DZ249" i="1" s="1"/>
  <c r="DQ257" i="1"/>
  <c r="DQ310" i="1"/>
  <c r="AW323" i="1"/>
  <c r="BA323" i="1" s="1"/>
  <c r="AR323" i="1"/>
  <c r="AZ323" i="1" s="1"/>
  <c r="AY323" i="1"/>
  <c r="BC323" i="1" s="1"/>
  <c r="BN323" i="1" s="1"/>
  <c r="AR255" i="1"/>
  <c r="AZ255" i="1" s="1"/>
  <c r="AT255" i="1"/>
  <c r="BB255" i="1" s="1"/>
  <c r="BN255" i="1" s="1"/>
  <c r="AW273" i="1"/>
  <c r="BA273" i="1" s="1"/>
  <c r="AY273" i="1"/>
  <c r="BC273" i="1" s="1"/>
  <c r="AW291" i="1"/>
  <c r="BA291" i="1" s="1"/>
  <c r="AT291" i="1"/>
  <c r="BB291" i="1" s="1"/>
  <c r="BN291" i="1" s="1"/>
  <c r="AR291" i="1"/>
  <c r="AZ291" i="1" s="1"/>
  <c r="DG309" i="1"/>
  <c r="DR309" i="1" s="1"/>
  <c r="AW337" i="1"/>
  <c r="BA337" i="1" s="1"/>
  <c r="AR337" i="1"/>
  <c r="AZ337" i="1" s="1"/>
  <c r="AT337" i="1"/>
  <c r="BB337" i="1" s="1"/>
  <c r="BN337" i="1" s="1"/>
  <c r="P733" i="8"/>
  <c r="O733" i="8"/>
  <c r="K717" i="8"/>
  <c r="L717" i="8" s="1"/>
  <c r="P364" i="8"/>
  <c r="O348" i="8"/>
  <c r="K332" i="8"/>
  <c r="L332" i="8" s="1"/>
  <c r="Z316" i="8"/>
  <c r="P300" i="8"/>
  <c r="O284" i="8"/>
  <c r="K268" i="8"/>
  <c r="L268" i="8" s="1"/>
  <c r="Z252" i="8"/>
  <c r="O236" i="8"/>
  <c r="P236" i="8"/>
  <c r="Z16" i="9"/>
  <c r="K32" i="9"/>
  <c r="L32" i="9" s="1"/>
  <c r="O48" i="9"/>
  <c r="P64" i="9"/>
  <c r="O9" i="9"/>
  <c r="P25" i="9"/>
  <c r="Z41" i="9"/>
  <c r="K57" i="9"/>
  <c r="L57" i="9" s="1"/>
  <c r="O73" i="9"/>
  <c r="O14" i="9"/>
  <c r="P30" i="9"/>
  <c r="Z46" i="9"/>
  <c r="K62" i="9"/>
  <c r="L62" i="9" s="1"/>
  <c r="K1460" i="9"/>
  <c r="L1460" i="9" s="1"/>
  <c r="M1460" i="9" s="1"/>
  <c r="O1444" i="9"/>
  <c r="K1396" i="9"/>
  <c r="L1396" i="9" s="1"/>
  <c r="M1396" i="9" s="1"/>
  <c r="O1380" i="9"/>
  <c r="K1367" i="9"/>
  <c r="L1367" i="9" s="1"/>
  <c r="M1367" i="9" s="1"/>
  <c r="O1351" i="9"/>
  <c r="K1303" i="9"/>
  <c r="L1303" i="9" s="1"/>
  <c r="M1303" i="9" s="1"/>
  <c r="O1287" i="9"/>
  <c r="K1238" i="9"/>
  <c r="L1238" i="9" s="1"/>
  <c r="M1238" i="9" s="1"/>
  <c r="O1222" i="9"/>
  <c r="K1174" i="9"/>
  <c r="L1174" i="9" s="1"/>
  <c r="M1174" i="9" s="1"/>
  <c r="O1158" i="9"/>
  <c r="P1236" i="9"/>
  <c r="K1220" i="9"/>
  <c r="L1220" i="9" s="1"/>
  <c r="M1220" i="9" s="1"/>
  <c r="P1172" i="9"/>
  <c r="K1156" i="9"/>
  <c r="L1156" i="9" s="1"/>
  <c r="M1156" i="9" s="1"/>
  <c r="K1275" i="9"/>
  <c r="L1275" i="9" s="1"/>
  <c r="M1275" i="9" s="1"/>
  <c r="O1259" i="9"/>
  <c r="K1211" i="9"/>
  <c r="L1211" i="9" s="1"/>
  <c r="M1211" i="9" s="1"/>
  <c r="O1195" i="9"/>
  <c r="K1147" i="9"/>
  <c r="L1147" i="9" s="1"/>
  <c r="M1147" i="9" s="1"/>
  <c r="O1131" i="9"/>
  <c r="K1094" i="9"/>
  <c r="L1094" i="9" s="1"/>
  <c r="M1094" i="9" s="1"/>
  <c r="O1086" i="9"/>
  <c r="O906" i="9"/>
  <c r="K882" i="9"/>
  <c r="L882" i="9" s="1"/>
  <c r="M882" i="9" s="1"/>
  <c r="O874" i="9"/>
  <c r="K850" i="9"/>
  <c r="L850" i="9" s="1"/>
  <c r="M850" i="9" s="1"/>
  <c r="O842" i="9"/>
  <c r="K818" i="9"/>
  <c r="L818" i="9" s="1"/>
  <c r="M818" i="9" s="1"/>
  <c r="O810" i="9"/>
  <c r="K787" i="9"/>
  <c r="L787" i="9" s="1"/>
  <c r="M787" i="9" s="1"/>
  <c r="O779" i="9"/>
  <c r="K755" i="9"/>
  <c r="L755" i="9" s="1"/>
  <c r="M755" i="9" s="1"/>
  <c r="K751" i="9"/>
  <c r="L751" i="9" s="1"/>
  <c r="M751" i="9" s="1"/>
  <c r="K730" i="9"/>
  <c r="L730" i="9" s="1"/>
  <c r="P585" i="9"/>
  <c r="P569" i="9"/>
  <c r="O364" i="9"/>
  <c r="K348" i="9"/>
  <c r="L348" i="9" s="1"/>
  <c r="P556" i="9"/>
  <c r="P552" i="9"/>
  <c r="P548" i="9"/>
  <c r="P544" i="9"/>
  <c r="P540" i="9"/>
  <c r="P536" i="9"/>
  <c r="P532" i="9"/>
  <c r="P528" i="9"/>
  <c r="P524" i="9"/>
  <c r="P520" i="9"/>
  <c r="P516" i="9"/>
  <c r="P512" i="9"/>
  <c r="P508" i="9"/>
  <c r="P504" i="9"/>
  <c r="P500" i="9"/>
  <c r="P496" i="9"/>
  <c r="P492" i="9"/>
  <c r="P488" i="9"/>
  <c r="P484" i="9"/>
  <c r="P480" i="9"/>
  <c r="P476" i="9"/>
  <c r="P472" i="9"/>
  <c r="P468" i="9"/>
  <c r="P464" i="9"/>
  <c r="P460" i="9"/>
  <c r="P456" i="9"/>
  <c r="P452" i="9"/>
  <c r="P448" i="9"/>
  <c r="P444" i="9"/>
  <c r="P440" i="9"/>
  <c r="P436" i="9"/>
  <c r="P432" i="9"/>
  <c r="P428" i="9"/>
  <c r="P424" i="9"/>
  <c r="P420" i="9"/>
  <c r="P416" i="9"/>
  <c r="P412" i="9"/>
  <c r="P408" i="9"/>
  <c r="P404" i="9"/>
  <c r="P400" i="9"/>
  <c r="P396" i="9"/>
  <c r="P392" i="9"/>
  <c r="P388" i="9"/>
  <c r="P384" i="9"/>
  <c r="P380" i="9"/>
  <c r="P376" i="9"/>
  <c r="P367" i="9"/>
  <c r="P575" i="9"/>
  <c r="P578" i="9"/>
  <c r="K564" i="9"/>
  <c r="L564" i="9" s="1"/>
  <c r="Z357" i="9"/>
  <c r="Z341" i="9"/>
  <c r="O325" i="9"/>
  <c r="O327" i="9"/>
  <c r="O310" i="9"/>
  <c r="O294" i="9"/>
  <c r="O278" i="9"/>
  <c r="O262" i="9"/>
  <c r="O246" i="9"/>
  <c r="O230" i="9"/>
  <c r="O214" i="9"/>
  <c r="O198" i="9"/>
  <c r="O182" i="9"/>
  <c r="O166" i="9"/>
  <c r="O150" i="9"/>
  <c r="O134" i="9"/>
  <c r="O118" i="9"/>
  <c r="O102" i="9"/>
  <c r="O86" i="9"/>
  <c r="P335" i="9"/>
  <c r="P309" i="9"/>
  <c r="P293" i="9"/>
  <c r="P277" i="9"/>
  <c r="P261" i="9"/>
  <c r="P245" i="9"/>
  <c r="P229" i="9"/>
  <c r="P213" i="9"/>
  <c r="P197" i="9"/>
  <c r="P181" i="9"/>
  <c r="P165" i="9"/>
  <c r="P149" i="9"/>
  <c r="P133" i="9"/>
  <c r="P117" i="9"/>
  <c r="P101" i="9"/>
  <c r="P85" i="9"/>
  <c r="P347" i="9"/>
  <c r="O75" i="9"/>
  <c r="DD10" i="1"/>
  <c r="CX10" i="1"/>
  <c r="DF10" i="1" s="1"/>
  <c r="DR10" i="1" s="1"/>
  <c r="DH32" i="1"/>
  <c r="DJ32" i="1"/>
  <c r="DP32" i="1"/>
  <c r="ER32" i="1" s="1"/>
  <c r="DD34" i="1"/>
  <c r="CX34" i="1"/>
  <c r="DF34" i="1" s="1"/>
  <c r="DR34" i="1" s="1"/>
  <c r="DD6" i="1"/>
  <c r="CX6" i="1"/>
  <c r="DF6" i="1" s="1"/>
  <c r="DR6" i="1" s="1"/>
  <c r="BW15" i="1"/>
  <c r="BX15" i="1" s="1"/>
  <c r="BU15" i="1"/>
  <c r="AY18" i="1"/>
  <c r="BC18" i="1" s="1"/>
  <c r="DH20" i="1"/>
  <c r="DJ20" i="1"/>
  <c r="DP20" i="1"/>
  <c r="ER20" i="1" s="1"/>
  <c r="AR34" i="1"/>
  <c r="AZ34" i="1" s="1"/>
  <c r="AW34" i="1"/>
  <c r="BA34" i="1" s="1"/>
  <c r="DZ35" i="1"/>
  <c r="BA71" i="1"/>
  <c r="BL71" i="1" s="1"/>
  <c r="EO71" i="1" s="1"/>
  <c r="AY71" i="1"/>
  <c r="BC71" i="1" s="1"/>
  <c r="BN71" i="1" s="1"/>
  <c r="AW207" i="1"/>
  <c r="BA207" i="1" s="1"/>
  <c r="AR16" i="1"/>
  <c r="AZ16" i="1" s="1"/>
  <c r="AT16" i="1"/>
  <c r="BB16" i="1" s="1"/>
  <c r="BN16" i="1" s="1"/>
  <c r="AW16" i="1"/>
  <c r="BA16" i="1" s="1"/>
  <c r="DQ43" i="1"/>
  <c r="AY133" i="1"/>
  <c r="BC133" i="1" s="1"/>
  <c r="BN133" i="1" s="1"/>
  <c r="DJ150" i="1"/>
  <c r="DR174" i="1"/>
  <c r="DD220" i="1"/>
  <c r="CX220" i="1"/>
  <c r="DF220" i="1" s="1"/>
  <c r="DR220" i="1" s="1"/>
  <c r="DR58" i="1"/>
  <c r="BA67" i="1"/>
  <c r="BD67" i="1" s="1"/>
  <c r="AY67" i="1"/>
  <c r="BC67" i="1" s="1"/>
  <c r="BN67" i="1" s="1"/>
  <c r="DH97" i="1"/>
  <c r="DD130" i="1"/>
  <c r="CX130" i="1"/>
  <c r="DF130" i="1" s="1"/>
  <c r="DR130" i="1" s="1"/>
  <c r="DD167" i="1"/>
  <c r="CX167" i="1"/>
  <c r="DF167" i="1" s="1"/>
  <c r="DR167" i="1" s="1"/>
  <c r="AW190" i="1"/>
  <c r="BA190" i="1" s="1"/>
  <c r="AY83" i="1"/>
  <c r="BC83" i="1" s="1"/>
  <c r="AZ148" i="1"/>
  <c r="AT148" i="1"/>
  <c r="BB148" i="1" s="1"/>
  <c r="BN148" i="1" s="1"/>
  <c r="AZ178" i="1"/>
  <c r="AT178" i="1"/>
  <c r="BB178" i="1" s="1"/>
  <c r="ES63" i="1"/>
  <c r="DS63" i="1"/>
  <c r="EN63" i="1" s="1"/>
  <c r="EA69" i="1"/>
  <c r="EB69" i="1" s="1"/>
  <c r="DY69" i="1"/>
  <c r="DQ73" i="1"/>
  <c r="DR82" i="1"/>
  <c r="AR113" i="1"/>
  <c r="AZ113" i="1" s="1"/>
  <c r="AW113" i="1"/>
  <c r="BA113" i="1" s="1"/>
  <c r="EA131" i="1"/>
  <c r="EB131" i="1" s="1"/>
  <c r="DY131" i="1"/>
  <c r="AR142" i="1"/>
  <c r="AZ142" i="1" s="1"/>
  <c r="AW145" i="1"/>
  <c r="AW156" i="1"/>
  <c r="BA156" i="1" s="1"/>
  <c r="DH180" i="1"/>
  <c r="DJ180" i="1"/>
  <c r="DP180" i="1"/>
  <c r="ER180" i="1" s="1"/>
  <c r="AR183" i="1"/>
  <c r="AZ183" i="1" s="1"/>
  <c r="AW183" i="1"/>
  <c r="BA183" i="1" s="1"/>
  <c r="AY183" i="1"/>
  <c r="BC183" i="1" s="1"/>
  <c r="BN183" i="1" s="1"/>
  <c r="AW191" i="1"/>
  <c r="BA191" i="1" s="1"/>
  <c r="AT194" i="1"/>
  <c r="BB194" i="1" s="1"/>
  <c r="BN194" i="1" s="1"/>
  <c r="DR204" i="1"/>
  <c r="BW219" i="1"/>
  <c r="BX219" i="1" s="1"/>
  <c r="BU219" i="1"/>
  <c r="AT221" i="1"/>
  <c r="BB221" i="1" s="1"/>
  <c r="BW223" i="1"/>
  <c r="BX223" i="1" s="1"/>
  <c r="BU223" i="1"/>
  <c r="BA247" i="1"/>
  <c r="AY247" i="1"/>
  <c r="BC247" i="1" s="1"/>
  <c r="DH286" i="1"/>
  <c r="DJ286" i="1"/>
  <c r="DP286" i="1"/>
  <c r="ER286" i="1" s="1"/>
  <c r="DH323" i="1"/>
  <c r="DJ323" i="1"/>
  <c r="DP323" i="1"/>
  <c r="ER323" i="1" s="1"/>
  <c r="DQ83" i="1"/>
  <c r="AW98" i="1"/>
  <c r="BA98" i="1" s="1"/>
  <c r="AT98" i="1"/>
  <c r="BB98" i="1" s="1"/>
  <c r="BN98" i="1" s="1"/>
  <c r="AR98" i="1"/>
  <c r="AZ98" i="1" s="1"/>
  <c r="AT120" i="1"/>
  <c r="BB120" i="1" s="1"/>
  <c r="BN120" i="1" s="1"/>
  <c r="AR120" i="1"/>
  <c r="AZ120" i="1" s="1"/>
  <c r="DJ137" i="1"/>
  <c r="DH137" i="1"/>
  <c r="DP137" i="1"/>
  <c r="ER137" i="1" s="1"/>
  <c r="DJ159" i="1"/>
  <c r="DH159" i="1"/>
  <c r="DP159" i="1"/>
  <c r="ER159" i="1" s="1"/>
  <c r="AR165" i="1"/>
  <c r="AZ165" i="1" s="1"/>
  <c r="AW165" i="1"/>
  <c r="BA165" i="1" s="1"/>
  <c r="AT165" i="1"/>
  <c r="BB165" i="1" s="1"/>
  <c r="BN165" i="1" s="1"/>
  <c r="DQ181" i="1"/>
  <c r="AW197" i="1"/>
  <c r="BA197" i="1" s="1"/>
  <c r="AR197" i="1"/>
  <c r="AZ197" i="1" s="1"/>
  <c r="AT197" i="1"/>
  <c r="BB197" i="1" s="1"/>
  <c r="BN197" i="1" s="1"/>
  <c r="DQ212" i="1"/>
  <c r="AY221" i="1"/>
  <c r="BC221" i="1" s="1"/>
  <c r="AT224" i="1"/>
  <c r="BB224" i="1" s="1"/>
  <c r="BN224" i="1" s="1"/>
  <c r="AT230" i="1"/>
  <c r="BB230" i="1" s="1"/>
  <c r="DH285" i="1"/>
  <c r="DJ285" i="1"/>
  <c r="DP285" i="1"/>
  <c r="ER285" i="1" s="1"/>
  <c r="DH320" i="1"/>
  <c r="DJ320" i="1"/>
  <c r="DP320" i="1"/>
  <c r="ER320" i="1" s="1"/>
  <c r="DQ61" i="1"/>
  <c r="DZ61" i="1" s="1"/>
  <c r="AR129" i="1"/>
  <c r="AZ129" i="1" s="1"/>
  <c r="AY129" i="1"/>
  <c r="BC129" i="1" s="1"/>
  <c r="BN129" i="1" s="1"/>
  <c r="AW129" i="1"/>
  <c r="BA129" i="1" s="1"/>
  <c r="AY135" i="1"/>
  <c r="BC135" i="1" s="1"/>
  <c r="AY160" i="1"/>
  <c r="BC160" i="1" s="1"/>
  <c r="BN160" i="1" s="1"/>
  <c r="AW160" i="1"/>
  <c r="BA160" i="1" s="1"/>
  <c r="AR160" i="1"/>
  <c r="AZ160" i="1" s="1"/>
  <c r="DQ170" i="1"/>
  <c r="AY209" i="1"/>
  <c r="BC209" i="1" s="1"/>
  <c r="AT218" i="1"/>
  <c r="BB218" i="1" s="1"/>
  <c r="BN218" i="1" s="1"/>
  <c r="AR218" i="1"/>
  <c r="AZ218" i="1" s="1"/>
  <c r="AY270" i="1"/>
  <c r="BC270" i="1" s="1"/>
  <c r="DH317" i="1"/>
  <c r="DJ317" i="1"/>
  <c r="DP317" i="1"/>
  <c r="ER317" i="1" s="1"/>
  <c r="AT96" i="1"/>
  <c r="BB96" i="1" s="1"/>
  <c r="BN96" i="1" s="1"/>
  <c r="AW96" i="1"/>
  <c r="BA96" i="1" s="1"/>
  <c r="AR96" i="1"/>
  <c r="AZ96" i="1" s="1"/>
  <c r="BM139" i="1"/>
  <c r="BV139" i="1" s="1"/>
  <c r="DQ144" i="1"/>
  <c r="DG148" i="1"/>
  <c r="DJ148" i="1" s="1"/>
  <c r="AY169" i="1"/>
  <c r="BC169" i="1" s="1"/>
  <c r="AW169" i="1"/>
  <c r="BA169" i="1" s="1"/>
  <c r="DG177" i="1"/>
  <c r="DG185" i="1"/>
  <c r="DJ185" i="1" s="1"/>
  <c r="DQ207" i="1"/>
  <c r="AY257" i="1"/>
  <c r="BC257" i="1" s="1"/>
  <c r="DR296" i="1"/>
  <c r="BA314" i="1"/>
  <c r="AY314" i="1"/>
  <c r="BC314" i="1" s="1"/>
  <c r="BW241" i="1"/>
  <c r="BX241" i="1" s="1"/>
  <c r="BU241" i="1"/>
  <c r="AW257" i="1"/>
  <c r="BA257" i="1" s="1"/>
  <c r="DR258" i="1"/>
  <c r="AW278" i="1"/>
  <c r="BA278" i="1" s="1"/>
  <c r="AR278" i="1"/>
  <c r="AZ278" i="1" s="1"/>
  <c r="BD283" i="1"/>
  <c r="BF283" i="1"/>
  <c r="BL283" i="1"/>
  <c r="EO283" i="1" s="1"/>
  <c r="DG303" i="1"/>
  <c r="DR303" i="1" s="1"/>
  <c r="BW305" i="1"/>
  <c r="BX305" i="1" s="1"/>
  <c r="BU305" i="1"/>
  <c r="AR321" i="1"/>
  <c r="AZ321" i="1" s="1"/>
  <c r="AW321" i="1"/>
  <c r="BA321" i="1" s="1"/>
  <c r="AT335" i="1"/>
  <c r="BB335" i="1" s="1"/>
  <c r="BN335" i="1" s="1"/>
  <c r="AY350" i="1"/>
  <c r="BC350" i="1" s="1"/>
  <c r="AT242" i="1"/>
  <c r="BB242" i="1" s="1"/>
  <c r="BN242" i="1" s="1"/>
  <c r="AR242" i="1"/>
  <c r="AZ242" i="1" s="1"/>
  <c r="AW242" i="1"/>
  <c r="BA242" i="1" s="1"/>
  <c r="DR244" i="1"/>
  <c r="DQ251" i="1"/>
  <c r="DQ277" i="1"/>
  <c r="AT298" i="1"/>
  <c r="BB298" i="1" s="1"/>
  <c r="BN298" i="1" s="1"/>
  <c r="AT306" i="1"/>
  <c r="BB306" i="1" s="1"/>
  <c r="AT318" i="1"/>
  <c r="BB318" i="1" s="1"/>
  <c r="BN318" i="1" s="1"/>
  <c r="DR332" i="1"/>
  <c r="DA245" i="1"/>
  <c r="DE245" i="1" s="1"/>
  <c r="DH245" i="1" s="1"/>
  <c r="AT316" i="1"/>
  <c r="BB316" i="1" s="1"/>
  <c r="BN316" i="1" s="1"/>
  <c r="AR316" i="1"/>
  <c r="AZ316" i="1" s="1"/>
  <c r="AT342" i="1"/>
  <c r="BB342" i="1" s="1"/>
  <c r="BN342" i="1" s="1"/>
  <c r="AR342" i="1"/>
  <c r="AZ342" i="1" s="1"/>
  <c r="O8" i="8"/>
  <c r="K12" i="8"/>
  <c r="L12" i="8" s="1"/>
  <c r="Z12" i="8"/>
  <c r="P20" i="8"/>
  <c r="O24" i="8"/>
  <c r="K28" i="8"/>
  <c r="L28" i="8" s="1"/>
  <c r="Z28" i="8"/>
  <c r="P36" i="8"/>
  <c r="O40" i="8"/>
  <c r="K44" i="8"/>
  <c r="L44" i="8" s="1"/>
  <c r="Z44" i="8"/>
  <c r="P52" i="8"/>
  <c r="O56" i="8"/>
  <c r="K60" i="8"/>
  <c r="L60" i="8" s="1"/>
  <c r="Z60" i="8"/>
  <c r="P68" i="8"/>
  <c r="O72" i="8"/>
  <c r="K76" i="8"/>
  <c r="L76" i="8" s="1"/>
  <c r="Z76" i="8"/>
  <c r="P84" i="8"/>
  <c r="O88" i="8"/>
  <c r="K92" i="8"/>
  <c r="L92" i="8" s="1"/>
  <c r="Z92" i="8"/>
  <c r="P100" i="8"/>
  <c r="O104" i="8"/>
  <c r="K108" i="8"/>
  <c r="L108" i="8" s="1"/>
  <c r="Z108" i="8"/>
  <c r="P116" i="8"/>
  <c r="O120" i="8"/>
  <c r="K124" i="8"/>
  <c r="L124" i="8" s="1"/>
  <c r="Z124" i="8"/>
  <c r="P132" i="8"/>
  <c r="O136" i="8"/>
  <c r="K140" i="8"/>
  <c r="L140" i="8" s="1"/>
  <c r="Z140" i="8"/>
  <c r="P148" i="8"/>
  <c r="O152" i="8"/>
  <c r="K156" i="8"/>
  <c r="L156" i="8" s="1"/>
  <c r="Z156" i="8"/>
  <c r="P164" i="8"/>
  <c r="O168" i="8"/>
  <c r="K172" i="8"/>
  <c r="L172" i="8" s="1"/>
  <c r="Z172" i="8"/>
  <c r="P180" i="8"/>
  <c r="O184" i="8"/>
  <c r="K188" i="8"/>
  <c r="L188" i="8" s="1"/>
  <c r="Z188" i="8"/>
  <c r="P196" i="8"/>
  <c r="O200" i="8"/>
  <c r="K204" i="8"/>
  <c r="L204" i="8" s="1"/>
  <c r="Z204" i="8"/>
  <c r="P212" i="8"/>
  <c r="O216" i="8"/>
  <c r="K220" i="8"/>
  <c r="L220" i="8" s="1"/>
  <c r="Z220" i="8"/>
  <c r="P228" i="8"/>
  <c r="DQ248" i="1"/>
  <c r="DZ248" i="1" s="1"/>
  <c r="DQ255" i="1"/>
  <c r="AY313" i="1"/>
  <c r="BC313" i="1" s="1"/>
  <c r="AW313" i="1"/>
  <c r="BA313" i="1" s="1"/>
  <c r="DG322" i="1"/>
  <c r="DJ322" i="1" s="1"/>
  <c r="AW329" i="1"/>
  <c r="BA329" i="1" s="1"/>
  <c r="AR329" i="1"/>
  <c r="AZ329" i="1" s="1"/>
  <c r="AT329" i="1"/>
  <c r="BB329" i="1" s="1"/>
  <c r="BN329" i="1" s="1"/>
  <c r="AW330" i="1"/>
  <c r="BA330" i="1" s="1"/>
  <c r="AY330" i="1"/>
  <c r="BC330" i="1" s="1"/>
  <c r="AT341" i="1"/>
  <c r="BB341" i="1" s="1"/>
  <c r="BN341" i="1" s="1"/>
  <c r="AR341" i="1"/>
  <c r="AZ341" i="1" s="1"/>
  <c r="AW341" i="1"/>
  <c r="BA341" i="1" s="1"/>
  <c r="O1466" i="8"/>
  <c r="O1450" i="8"/>
  <c r="O1434" i="8"/>
  <c r="O1418" i="8"/>
  <c r="O1402" i="8"/>
  <c r="O1386" i="8"/>
  <c r="O1370" i="8"/>
  <c r="O1354" i="8"/>
  <c r="O1338" i="8"/>
  <c r="O1322" i="8"/>
  <c r="O1306" i="8"/>
  <c r="O1290" i="8"/>
  <c r="O1274" i="8"/>
  <c r="O1258" i="8"/>
  <c r="O1242" i="8"/>
  <c r="O1226" i="8"/>
  <c r="O1210" i="8"/>
  <c r="O1194" i="8"/>
  <c r="O1178" i="8"/>
  <c r="P1469" i="8"/>
  <c r="P1453" i="8"/>
  <c r="P1437" i="8"/>
  <c r="P1421" i="8"/>
  <c r="P1405" i="8"/>
  <c r="P1389" i="8"/>
  <c r="P1373" i="8"/>
  <c r="P1357" i="8"/>
  <c r="P1341" i="8"/>
  <c r="P1325" i="8"/>
  <c r="P1309" i="8"/>
  <c r="P1293" i="8"/>
  <c r="P1277" i="8"/>
  <c r="P1261" i="8"/>
  <c r="P1245" i="8"/>
  <c r="P1229" i="8"/>
  <c r="P1213" i="8"/>
  <c r="P1197" i="8"/>
  <c r="P1181" i="8"/>
  <c r="P1165" i="8"/>
  <c r="K1456" i="8"/>
  <c r="L1456" i="8" s="1"/>
  <c r="M1456" i="8" s="1"/>
  <c r="K1440" i="8"/>
  <c r="L1440" i="8" s="1"/>
  <c r="M1440" i="8" s="1"/>
  <c r="K1424" i="8"/>
  <c r="L1424" i="8" s="1"/>
  <c r="M1424" i="8" s="1"/>
  <c r="K1408" i="8"/>
  <c r="L1408" i="8" s="1"/>
  <c r="M1408" i="8" s="1"/>
  <c r="K1392" i="8"/>
  <c r="L1392" i="8" s="1"/>
  <c r="M1392" i="8" s="1"/>
  <c r="K1376" i="8"/>
  <c r="L1376" i="8" s="1"/>
  <c r="M1376" i="8" s="1"/>
  <c r="K1360" i="8"/>
  <c r="L1360" i="8" s="1"/>
  <c r="M1360" i="8" s="1"/>
  <c r="K1344" i="8"/>
  <c r="L1344" i="8" s="1"/>
  <c r="M1344" i="8" s="1"/>
  <c r="K1328" i="8"/>
  <c r="L1328" i="8" s="1"/>
  <c r="M1328" i="8" s="1"/>
  <c r="K1312" i="8"/>
  <c r="L1312" i="8" s="1"/>
  <c r="M1312" i="8" s="1"/>
  <c r="K1296" i="8"/>
  <c r="L1296" i="8" s="1"/>
  <c r="M1296" i="8" s="1"/>
  <c r="K1280" i="8"/>
  <c r="L1280" i="8" s="1"/>
  <c r="M1280" i="8" s="1"/>
  <c r="K1264" i="8"/>
  <c r="L1264" i="8" s="1"/>
  <c r="M1264" i="8" s="1"/>
  <c r="K1248" i="8"/>
  <c r="L1248" i="8" s="1"/>
  <c r="M1248" i="8" s="1"/>
  <c r="K1232" i="8"/>
  <c r="L1232" i="8" s="1"/>
  <c r="M1232" i="8" s="1"/>
  <c r="K1216" i="8"/>
  <c r="L1216" i="8" s="1"/>
  <c r="M1216" i="8" s="1"/>
  <c r="K1200" i="8"/>
  <c r="L1200" i="8" s="1"/>
  <c r="M1200" i="8" s="1"/>
  <c r="K1184" i="8"/>
  <c r="L1184" i="8" s="1"/>
  <c r="M1184" i="8" s="1"/>
  <c r="K1168" i="8"/>
  <c r="L1168" i="8" s="1"/>
  <c r="M1168" i="8" s="1"/>
  <c r="O1463" i="8"/>
  <c r="O1447" i="8"/>
  <c r="O1431" i="8"/>
  <c r="O1415" i="8"/>
  <c r="O1399" i="8"/>
  <c r="O1383" i="8"/>
  <c r="O1367" i="8"/>
  <c r="O1351" i="8"/>
  <c r="O1335" i="8"/>
  <c r="O1319" i="8"/>
  <c r="O1303" i="8"/>
  <c r="O1287" i="8"/>
  <c r="O1271" i="8"/>
  <c r="O1255" i="8"/>
  <c r="O1239" i="8"/>
  <c r="O1223" i="8"/>
  <c r="O1207" i="8"/>
  <c r="O1191" i="8"/>
  <c r="O1175" i="8"/>
  <c r="O1155" i="8"/>
  <c r="O1139" i="8"/>
  <c r="O1123" i="8"/>
  <c r="O1106" i="8"/>
  <c r="O1098" i="8"/>
  <c r="O1090" i="8"/>
  <c r="O1082" i="8"/>
  <c r="O1074" i="8"/>
  <c r="O1066" i="8"/>
  <c r="O1058" i="8"/>
  <c r="O1050" i="8"/>
  <c r="O1042" i="8"/>
  <c r="O1034" i="8"/>
  <c r="O1026" i="8"/>
  <c r="O1018" i="8"/>
  <c r="O1010" i="8"/>
  <c r="O1002" i="8"/>
  <c r="O994" i="8"/>
  <c r="O986" i="8"/>
  <c r="O978" i="8"/>
  <c r="O970" i="8"/>
  <c r="O962" i="8"/>
  <c r="O954" i="8"/>
  <c r="O946" i="8"/>
  <c r="O938" i="8"/>
  <c r="O930" i="8"/>
  <c r="O922" i="8"/>
  <c r="O914" i="8"/>
  <c r="O906" i="8"/>
  <c r="O898" i="8"/>
  <c r="O890" i="8"/>
  <c r="O882" i="8"/>
  <c r="O874" i="8"/>
  <c r="O866" i="8"/>
  <c r="O858" i="8"/>
  <c r="O850" i="8"/>
  <c r="O842" i="8"/>
  <c r="O834" i="8"/>
  <c r="O826" i="8"/>
  <c r="O818" i="8"/>
  <c r="O810" i="8"/>
  <c r="O802" i="8"/>
  <c r="O794" i="8"/>
  <c r="O786" i="8"/>
  <c r="O778" i="8"/>
  <c r="O770" i="8"/>
  <c r="O762" i="8"/>
  <c r="O754" i="8"/>
  <c r="O746" i="8"/>
  <c r="P729" i="8"/>
  <c r="O729" i="8"/>
  <c r="P20" i="9"/>
  <c r="Z36" i="9"/>
  <c r="K52" i="9"/>
  <c r="L52" i="9" s="1"/>
  <c r="O68" i="9"/>
  <c r="P13" i="9"/>
  <c r="Z29" i="9"/>
  <c r="K45" i="9"/>
  <c r="L45" i="9" s="1"/>
  <c r="O61" i="9"/>
  <c r="O18" i="9"/>
  <c r="P34" i="9"/>
  <c r="Z50" i="9"/>
  <c r="K66" i="9"/>
  <c r="L66" i="9" s="1"/>
  <c r="O1471" i="9"/>
  <c r="K1423" i="9"/>
  <c r="L1423" i="9" s="1"/>
  <c r="M1423" i="9" s="1"/>
  <c r="O1407" i="9"/>
  <c r="K1458" i="9"/>
  <c r="L1458" i="9" s="1"/>
  <c r="M1458" i="9" s="1"/>
  <c r="O1442" i="9"/>
  <c r="K1394" i="9"/>
  <c r="L1394" i="9" s="1"/>
  <c r="M1394" i="9" s="1"/>
  <c r="O1378" i="9"/>
  <c r="P1425" i="9"/>
  <c r="K1409" i="9"/>
  <c r="L1409" i="9" s="1"/>
  <c r="M1409" i="9" s="1"/>
  <c r="K1330" i="9"/>
  <c r="L1330" i="9" s="1"/>
  <c r="M1330" i="9" s="1"/>
  <c r="O1314" i="9"/>
  <c r="K1365" i="9"/>
  <c r="L1365" i="9" s="1"/>
  <c r="M1365" i="9" s="1"/>
  <c r="O1349" i="9"/>
  <c r="K1301" i="9"/>
  <c r="L1301" i="9" s="1"/>
  <c r="M1301" i="9" s="1"/>
  <c r="O1285" i="9"/>
  <c r="P1332" i="9"/>
  <c r="K1316" i="9"/>
  <c r="L1316" i="9" s="1"/>
  <c r="M1316" i="9" s="1"/>
  <c r="K1269" i="9"/>
  <c r="L1269" i="9" s="1"/>
  <c r="M1269" i="9" s="1"/>
  <c r="O1253" i="9"/>
  <c r="P1237" i="9"/>
  <c r="K1205" i="9"/>
  <c r="L1205" i="9" s="1"/>
  <c r="M1205" i="9" s="1"/>
  <c r="O1189" i="9"/>
  <c r="P1173" i="9"/>
  <c r="K1141" i="9"/>
  <c r="L1141" i="9" s="1"/>
  <c r="M1141" i="9" s="1"/>
  <c r="O1125" i="9"/>
  <c r="P1105" i="9"/>
  <c r="K1089" i="9"/>
  <c r="L1089" i="9" s="1"/>
  <c r="M1089" i="9" s="1"/>
  <c r="O1277" i="9"/>
  <c r="K1060" i="9"/>
  <c r="L1060" i="9" s="1"/>
  <c r="M1060" i="9" s="1"/>
  <c r="O1052" i="9"/>
  <c r="K1028" i="9"/>
  <c r="L1028" i="9" s="1"/>
  <c r="M1028" i="9" s="1"/>
  <c r="O1020" i="9"/>
  <c r="K996" i="9"/>
  <c r="L996" i="9" s="1"/>
  <c r="M996" i="9" s="1"/>
  <c r="O988" i="9"/>
  <c r="K964" i="9"/>
  <c r="L964" i="9" s="1"/>
  <c r="M964" i="9" s="1"/>
  <c r="O956" i="9"/>
  <c r="K932" i="9"/>
  <c r="L932" i="9" s="1"/>
  <c r="M932" i="9" s="1"/>
  <c r="O924" i="9"/>
  <c r="P1071" i="9"/>
  <c r="K1063" i="9"/>
  <c r="L1063" i="9" s="1"/>
  <c r="M1063" i="9" s="1"/>
  <c r="P1039" i="9"/>
  <c r="K1031" i="9"/>
  <c r="L1031" i="9" s="1"/>
  <c r="M1031" i="9" s="1"/>
  <c r="P1007" i="9"/>
  <c r="K999" i="9"/>
  <c r="L999" i="9" s="1"/>
  <c r="M999" i="9" s="1"/>
  <c r="P975" i="9"/>
  <c r="K967" i="9"/>
  <c r="L967" i="9" s="1"/>
  <c r="M967" i="9" s="1"/>
  <c r="P943" i="9"/>
  <c r="K935" i="9"/>
  <c r="L935" i="9" s="1"/>
  <c r="M935" i="9" s="1"/>
  <c r="K750" i="9"/>
  <c r="L750" i="9" s="1"/>
  <c r="M750" i="9" s="1"/>
  <c r="O904" i="9"/>
  <c r="K880" i="9"/>
  <c r="L880" i="9" s="1"/>
  <c r="M880" i="9" s="1"/>
  <c r="O872" i="9"/>
  <c r="K848" i="9"/>
  <c r="L848" i="9" s="1"/>
  <c r="M848" i="9" s="1"/>
  <c r="O840" i="9"/>
  <c r="K816" i="9"/>
  <c r="L816" i="9" s="1"/>
  <c r="M816" i="9" s="1"/>
  <c r="O808" i="9"/>
  <c r="K785" i="9"/>
  <c r="L785" i="9" s="1"/>
  <c r="M785" i="9" s="1"/>
  <c r="O777" i="9"/>
  <c r="K753" i="9"/>
  <c r="L753" i="9" s="1"/>
  <c r="M753" i="9" s="1"/>
  <c r="Z733" i="9"/>
  <c r="P911" i="9"/>
  <c r="K887" i="9"/>
  <c r="L887" i="9" s="1"/>
  <c r="M887" i="9" s="1"/>
  <c r="O879" i="9"/>
  <c r="K855" i="9"/>
  <c r="L855" i="9" s="1"/>
  <c r="M855" i="9" s="1"/>
  <c r="O847" i="9"/>
  <c r="K823" i="9"/>
  <c r="L823" i="9" s="1"/>
  <c r="M823" i="9" s="1"/>
  <c r="O815" i="9"/>
  <c r="K790" i="9"/>
  <c r="L790" i="9" s="1"/>
  <c r="M790" i="9" s="1"/>
  <c r="O782" i="9"/>
  <c r="K758" i="9"/>
  <c r="L758" i="9" s="1"/>
  <c r="M758" i="9" s="1"/>
  <c r="O749" i="9"/>
  <c r="P727" i="9"/>
  <c r="P723" i="9"/>
  <c r="P719" i="9"/>
  <c r="P715" i="9"/>
  <c r="P711" i="9"/>
  <c r="P707" i="9"/>
  <c r="P703" i="9"/>
  <c r="P699" i="9"/>
  <c r="P695" i="9"/>
  <c r="P691" i="9"/>
  <c r="P687" i="9"/>
  <c r="P683" i="9"/>
  <c r="P679" i="9"/>
  <c r="P675" i="9"/>
  <c r="P671" i="9"/>
  <c r="P667" i="9"/>
  <c r="P663" i="9"/>
  <c r="P659" i="9"/>
  <c r="P655" i="9"/>
  <c r="P651" i="9"/>
  <c r="P647" i="9"/>
  <c r="P643" i="9"/>
  <c r="P639" i="9"/>
  <c r="P635" i="9"/>
  <c r="P631" i="9"/>
  <c r="P627" i="9"/>
  <c r="P623" i="9"/>
  <c r="P619" i="9"/>
  <c r="P615" i="9"/>
  <c r="P611" i="9"/>
  <c r="P607" i="9"/>
  <c r="P603" i="9"/>
  <c r="P599" i="9"/>
  <c r="P595" i="9"/>
  <c r="P591" i="9"/>
  <c r="P581" i="9"/>
  <c r="K565" i="9"/>
  <c r="L565" i="9" s="1"/>
  <c r="K344" i="9"/>
  <c r="L344" i="9" s="1"/>
  <c r="P328" i="9"/>
  <c r="K562" i="9"/>
  <c r="L562" i="9" s="1"/>
  <c r="P555" i="9"/>
  <c r="P551" i="9"/>
  <c r="P547" i="9"/>
  <c r="P543" i="9"/>
  <c r="P539" i="9"/>
  <c r="P535" i="9"/>
  <c r="P531" i="9"/>
  <c r="P527" i="9"/>
  <c r="P523" i="9"/>
  <c r="P519" i="9"/>
  <c r="P515" i="9"/>
  <c r="P511" i="9"/>
  <c r="P507" i="9"/>
  <c r="P503" i="9"/>
  <c r="P499" i="9"/>
  <c r="P495" i="9"/>
  <c r="P491" i="9"/>
  <c r="P487" i="9"/>
  <c r="P483" i="9"/>
  <c r="P479" i="9"/>
  <c r="P475" i="9"/>
  <c r="P471" i="9"/>
  <c r="P467" i="9"/>
  <c r="P463" i="9"/>
  <c r="P459" i="9"/>
  <c r="P455" i="9"/>
  <c r="P451" i="9"/>
  <c r="P447" i="9"/>
  <c r="P443" i="9"/>
  <c r="P439" i="9"/>
  <c r="P435" i="9"/>
  <c r="P431" i="9"/>
  <c r="P427" i="9"/>
  <c r="P423" i="9"/>
  <c r="P419" i="9"/>
  <c r="P415" i="9"/>
  <c r="P411" i="9"/>
  <c r="P407" i="9"/>
  <c r="P403" i="9"/>
  <c r="P399" i="9"/>
  <c r="P395" i="9"/>
  <c r="P391" i="9"/>
  <c r="P387" i="9"/>
  <c r="P383" i="9"/>
  <c r="P379" i="9"/>
  <c r="P375" i="9"/>
  <c r="P587" i="9"/>
  <c r="P571" i="9"/>
  <c r="K366" i="9"/>
  <c r="L366" i="9" s="1"/>
  <c r="K350" i="9"/>
  <c r="L350" i="9" s="1"/>
  <c r="K334" i="9"/>
  <c r="L334" i="9" s="1"/>
  <c r="P574" i="9"/>
  <c r="K560" i="9"/>
  <c r="L560" i="9" s="1"/>
  <c r="Z353" i="9"/>
  <c r="Z337" i="9"/>
  <c r="P355" i="9"/>
  <c r="P321" i="9"/>
  <c r="P305" i="9"/>
  <c r="P289" i="9"/>
  <c r="P273" i="9"/>
  <c r="P257" i="9"/>
  <c r="P241" i="9"/>
  <c r="P225" i="9"/>
  <c r="P209" i="9"/>
  <c r="P193" i="9"/>
  <c r="P177" i="9"/>
  <c r="P161" i="9"/>
  <c r="P145" i="9"/>
  <c r="P129" i="9"/>
  <c r="P113" i="9"/>
  <c r="P97" i="9"/>
  <c r="P81" i="9"/>
  <c r="O331" i="9"/>
  <c r="K312" i="9"/>
  <c r="L312" i="9" s="1"/>
  <c r="K296" i="9"/>
  <c r="L296" i="9" s="1"/>
  <c r="K280" i="9"/>
  <c r="L280" i="9" s="1"/>
  <c r="K264" i="9"/>
  <c r="L264" i="9" s="1"/>
  <c r="K248" i="9"/>
  <c r="L248" i="9" s="1"/>
  <c r="K232" i="9"/>
  <c r="L232" i="9" s="1"/>
  <c r="K216" i="9"/>
  <c r="L216" i="9" s="1"/>
  <c r="K200" i="9"/>
  <c r="L200" i="9" s="1"/>
  <c r="K184" i="9"/>
  <c r="L184" i="9" s="1"/>
  <c r="K168" i="9"/>
  <c r="L168" i="9" s="1"/>
  <c r="K152" i="9"/>
  <c r="L152" i="9" s="1"/>
  <c r="K136" i="9"/>
  <c r="L136" i="9" s="1"/>
  <c r="K120" i="9"/>
  <c r="L120" i="9" s="1"/>
  <c r="K104" i="9"/>
  <c r="L104" i="9" s="1"/>
  <c r="K88" i="9"/>
  <c r="L88" i="9" s="1"/>
  <c r="O315" i="9"/>
  <c r="O299" i="9"/>
  <c r="O283" i="9"/>
  <c r="O267" i="9"/>
  <c r="O251" i="9"/>
  <c r="O235" i="9"/>
  <c r="O219" i="9"/>
  <c r="O203" i="9"/>
  <c r="O187" i="9"/>
  <c r="O171" i="9"/>
  <c r="O155" i="9"/>
  <c r="O139" i="9"/>
  <c r="O123" i="9"/>
  <c r="O107" i="9"/>
  <c r="O91" i="9"/>
  <c r="P15" i="9"/>
  <c r="Z31" i="9"/>
  <c r="K47" i="9"/>
  <c r="L47" i="9" s="1"/>
  <c r="O63" i="9"/>
  <c r="DP25" i="1"/>
  <c r="DP55" i="1"/>
  <c r="ER55" i="1" s="1"/>
  <c r="DH240" i="1"/>
  <c r="DJ156" i="1"/>
  <c r="DP47" i="1"/>
  <c r="DH213" i="1"/>
  <c r="DP326" i="1"/>
  <c r="ER326" i="1" s="1"/>
  <c r="DH278" i="1"/>
  <c r="BL249" i="1"/>
  <c r="EO249" i="1" s="1"/>
  <c r="DP329" i="1"/>
  <c r="ER329" i="1" s="1"/>
  <c r="DP302" i="1"/>
  <c r="ER302" i="1" s="1"/>
  <c r="DZ158" i="1"/>
  <c r="DP56" i="1"/>
  <c r="ER56" i="1" s="1"/>
  <c r="DP225" i="1"/>
  <c r="ER225" i="1" s="1"/>
  <c r="DD46" i="1"/>
  <c r="CX46" i="1"/>
  <c r="DF46" i="1" s="1"/>
  <c r="DR46" i="1" s="1"/>
  <c r="DQ17" i="1"/>
  <c r="AT24" i="1"/>
  <c r="BB24" i="1" s="1"/>
  <c r="BN24" i="1" s="1"/>
  <c r="AW24" i="1"/>
  <c r="BA24" i="1" s="1"/>
  <c r="AR24" i="1"/>
  <c r="AZ24" i="1" s="1"/>
  <c r="AT47" i="1"/>
  <c r="BB47" i="1" s="1"/>
  <c r="BN47" i="1" s="1"/>
  <c r="AW47" i="1"/>
  <c r="BA47" i="1" s="1"/>
  <c r="AR47" i="1"/>
  <c r="AZ47" i="1" s="1"/>
  <c r="ES78" i="1"/>
  <c r="DS78" i="1"/>
  <c r="EN78" i="1" s="1"/>
  <c r="BV30" i="1"/>
  <c r="DZ279" i="1"/>
  <c r="DZ184" i="1"/>
  <c r="BM5" i="1"/>
  <c r="DH50" i="1"/>
  <c r="DJ50" i="1"/>
  <c r="DP50" i="1"/>
  <c r="ER50" i="1" s="1"/>
  <c r="DD165" i="1"/>
  <c r="CX165" i="1"/>
  <c r="DF165" i="1" s="1"/>
  <c r="DR165" i="1" s="1"/>
  <c r="BD226" i="1"/>
  <c r="BF226" i="1"/>
  <c r="BL226" i="1"/>
  <c r="EO226" i="1" s="1"/>
  <c r="DY6" i="1"/>
  <c r="EA6" i="1"/>
  <c r="EB6" i="1" s="1"/>
  <c r="AY28" i="1"/>
  <c r="BC28" i="1" s="1"/>
  <c r="BN28" i="1" s="1"/>
  <c r="AR28" i="1"/>
  <c r="AZ28" i="1" s="1"/>
  <c r="AW28" i="1"/>
  <c r="BA28" i="1" s="1"/>
  <c r="EA34" i="1"/>
  <c r="EB34" i="1" s="1"/>
  <c r="DY34" i="1"/>
  <c r="AY12" i="1"/>
  <c r="BC12" i="1" s="1"/>
  <c r="BF37" i="1"/>
  <c r="BD37" i="1"/>
  <c r="BL37" i="1"/>
  <c r="EO37" i="1" s="1"/>
  <c r="ES126" i="1"/>
  <c r="DS126" i="1"/>
  <c r="EN126" i="1" s="1"/>
  <c r="DJ65" i="1"/>
  <c r="DH65" i="1"/>
  <c r="DP65" i="1"/>
  <c r="ER65" i="1" s="1"/>
  <c r="DH77" i="1"/>
  <c r="DJ77" i="1"/>
  <c r="DP77" i="1"/>
  <c r="ER77" i="1" s="1"/>
  <c r="DJ108" i="1"/>
  <c r="DH108" i="1"/>
  <c r="DP108" i="1"/>
  <c r="ER108" i="1" s="1"/>
  <c r="DJ162" i="1"/>
  <c r="DH162" i="1"/>
  <c r="DP162" i="1"/>
  <c r="ER162" i="1" s="1"/>
  <c r="DJ187" i="1"/>
  <c r="DH187" i="1"/>
  <c r="DP187" i="1"/>
  <c r="ER187" i="1" s="1"/>
  <c r="DJ202" i="1"/>
  <c r="DH202" i="1"/>
  <c r="DP202" i="1"/>
  <c r="ER202" i="1" s="1"/>
  <c r="DH88" i="1"/>
  <c r="DJ88" i="1"/>
  <c r="DP88" i="1"/>
  <c r="ER88" i="1" s="1"/>
  <c r="BD95" i="1"/>
  <c r="BF95" i="1"/>
  <c r="BL95" i="1"/>
  <c r="EO95" i="1" s="1"/>
  <c r="AR108" i="1"/>
  <c r="AZ108" i="1" s="1"/>
  <c r="AW108" i="1"/>
  <c r="BA108" i="1" s="1"/>
  <c r="EP113" i="1"/>
  <c r="BO113" i="1"/>
  <c r="EL113" i="1" s="1"/>
  <c r="BW117" i="1"/>
  <c r="BX117" i="1" s="1"/>
  <c r="BU117" i="1"/>
  <c r="EP124" i="1"/>
  <c r="BO124" i="1"/>
  <c r="EL124" i="1" s="1"/>
  <c r="DQ194" i="1"/>
  <c r="DQ202" i="1"/>
  <c r="AY214" i="1"/>
  <c r="BC214" i="1" s="1"/>
  <c r="BN214" i="1" s="1"/>
  <c r="AR214" i="1"/>
  <c r="AZ214" i="1" s="1"/>
  <c r="AW214" i="1"/>
  <c r="BA214" i="1" s="1"/>
  <c r="DH223" i="1"/>
  <c r="DJ223" i="1"/>
  <c r="DP223" i="1"/>
  <c r="ER223" i="1" s="1"/>
  <c r="AW231" i="1"/>
  <c r="BA231" i="1" s="1"/>
  <c r="AR231" i="1"/>
  <c r="AZ231" i="1" s="1"/>
  <c r="ET233" i="1"/>
  <c r="EV233" i="1"/>
  <c r="AY238" i="1"/>
  <c r="BC238" i="1" s="1"/>
  <c r="BN238" i="1" s="1"/>
  <c r="AR238" i="1"/>
  <c r="AZ238" i="1" s="1"/>
  <c r="AW238" i="1"/>
  <c r="BA238" i="1" s="1"/>
  <c r="DD271" i="1"/>
  <c r="CX271" i="1"/>
  <c r="DF271" i="1" s="1"/>
  <c r="DR271" i="1" s="1"/>
  <c r="DH292" i="1"/>
  <c r="DJ292" i="1"/>
  <c r="DP292" i="1"/>
  <c r="ER292" i="1" s="1"/>
  <c r="DJ87" i="1"/>
  <c r="DH87" i="1"/>
  <c r="DP87" i="1"/>
  <c r="ER87" i="1" s="1"/>
  <c r="DY91" i="1"/>
  <c r="EA91" i="1"/>
  <c r="EB91" i="1" s="1"/>
  <c r="BW105" i="1"/>
  <c r="BX105" i="1" s="1"/>
  <c r="BU105" i="1"/>
  <c r="BW115" i="1"/>
  <c r="BX115" i="1" s="1"/>
  <c r="BU115" i="1"/>
  <c r="BF119" i="1"/>
  <c r="BD119" i="1"/>
  <c r="BL119" i="1"/>
  <c r="AT161" i="1"/>
  <c r="BB161" i="1" s="1"/>
  <c r="BN161" i="1" s="1"/>
  <c r="AW161" i="1"/>
  <c r="BA161" i="1" s="1"/>
  <c r="AR161" i="1"/>
  <c r="AZ161" i="1" s="1"/>
  <c r="BW178" i="1"/>
  <c r="BX178" i="1" s="1"/>
  <c r="BU178" i="1"/>
  <c r="DQ197" i="1"/>
  <c r="DZ197" i="1" s="1"/>
  <c r="DQ205" i="1"/>
  <c r="DG211" i="1"/>
  <c r="DR211" i="1" s="1"/>
  <c r="AT220" i="1"/>
  <c r="BB220" i="1" s="1"/>
  <c r="BN220" i="1" s="1"/>
  <c r="AW220" i="1"/>
  <c r="BA220" i="1" s="1"/>
  <c r="AR220" i="1"/>
  <c r="AZ220" i="1" s="1"/>
  <c r="AR236" i="1"/>
  <c r="AZ236" i="1" s="1"/>
  <c r="AY236" i="1"/>
  <c r="BC236" i="1" s="1"/>
  <c r="AW236" i="1"/>
  <c r="BA236" i="1" s="1"/>
  <c r="AT236" i="1"/>
  <c r="BB236" i="1" s="1"/>
  <c r="DH241" i="1"/>
  <c r="DJ241" i="1"/>
  <c r="DP241" i="1"/>
  <c r="ER241" i="1" s="1"/>
  <c r="DH339" i="1"/>
  <c r="DJ339" i="1"/>
  <c r="DP339" i="1"/>
  <c r="ER339" i="1" s="1"/>
  <c r="DJ59" i="1"/>
  <c r="DH59" i="1"/>
  <c r="DP59" i="1"/>
  <c r="ER59" i="1" s="1"/>
  <c r="DJ107" i="1"/>
  <c r="DH107" i="1"/>
  <c r="DP107" i="1"/>
  <c r="ER107" i="1" s="1"/>
  <c r="BN156" i="1"/>
  <c r="BN159" i="1"/>
  <c r="DJ172" i="1"/>
  <c r="DH172" i="1"/>
  <c r="DP172" i="1"/>
  <c r="ER172" i="1" s="1"/>
  <c r="DQ196" i="1"/>
  <c r="DZ196" i="1" s="1"/>
  <c r="BF219" i="1"/>
  <c r="ES259" i="1"/>
  <c r="DS259" i="1"/>
  <c r="EN259" i="1" s="1"/>
  <c r="DG86" i="1"/>
  <c r="DJ86" i="1" s="1"/>
  <c r="EA102" i="1"/>
  <c r="EB102" i="1" s="1"/>
  <c r="DY102" i="1"/>
  <c r="AT116" i="1"/>
  <c r="BB116" i="1" s="1"/>
  <c r="BN116" i="1" s="1"/>
  <c r="AW116" i="1"/>
  <c r="BA116" i="1" s="1"/>
  <c r="AR116" i="1"/>
  <c r="AZ116" i="1" s="1"/>
  <c r="EA165" i="1"/>
  <c r="EB165" i="1" s="1"/>
  <c r="DY165" i="1"/>
  <c r="DQ178" i="1"/>
  <c r="DZ178" i="1" s="1"/>
  <c r="DQ188" i="1"/>
  <c r="AR203" i="1"/>
  <c r="AZ203" i="1" s="1"/>
  <c r="AW203" i="1"/>
  <c r="BA203" i="1" s="1"/>
  <c r="AT203" i="1"/>
  <c r="BB203" i="1" s="1"/>
  <c r="BN203" i="1" s="1"/>
  <c r="AZ269" i="1"/>
  <c r="AT269" i="1"/>
  <c r="BB269" i="1" s="1"/>
  <c r="BN269" i="1" s="1"/>
  <c r="ES318" i="1"/>
  <c r="DS318" i="1"/>
  <c r="EN318" i="1" s="1"/>
  <c r="DH327" i="1"/>
  <c r="DJ327" i="1"/>
  <c r="DP327" i="1"/>
  <c r="ER327" i="1" s="1"/>
  <c r="AW253" i="1"/>
  <c r="BA253" i="1" s="1"/>
  <c r="AR253" i="1"/>
  <c r="AZ253" i="1" s="1"/>
  <c r="DH294" i="1"/>
  <c r="DJ294" i="1"/>
  <c r="DP294" i="1"/>
  <c r="ER294" i="1" s="1"/>
  <c r="BD353" i="1"/>
  <c r="BF353" i="1"/>
  <c r="BL353" i="1"/>
  <c r="EO353" i="1" s="1"/>
  <c r="DR256" i="1"/>
  <c r="DQ281" i="1"/>
  <c r="AT286" i="1"/>
  <c r="BB286" i="1" s="1"/>
  <c r="AR286" i="1"/>
  <c r="AZ286" i="1" s="1"/>
  <c r="AW286" i="1"/>
  <c r="BA286" i="1" s="1"/>
  <c r="DZ352" i="1"/>
  <c r="BM243" i="1"/>
  <c r="AW285" i="1"/>
  <c r="BA285" i="1" s="1"/>
  <c r="AY285" i="1"/>
  <c r="BC285" i="1" s="1"/>
  <c r="BN285" i="1" s="1"/>
  <c r="AR285" i="1"/>
  <c r="AZ285" i="1" s="1"/>
  <c r="AY286" i="1"/>
  <c r="BC286" i="1" s="1"/>
  <c r="AR296" i="1"/>
  <c r="AZ296" i="1" s="1"/>
  <c r="AY296" i="1"/>
  <c r="BC296" i="1" s="1"/>
  <c r="AY311" i="1"/>
  <c r="BC311" i="1" s="1"/>
  <c r="BN315" i="1"/>
  <c r="AR262" i="1"/>
  <c r="AZ262" i="1" s="1"/>
  <c r="AT262" i="1"/>
  <c r="BB262" i="1" s="1"/>
  <c r="BN262" i="1" s="1"/>
  <c r="AW262" i="1"/>
  <c r="BA262" i="1" s="1"/>
  <c r="DG267" i="1"/>
  <c r="DR267" i="1" s="1"/>
  <c r="P714" i="8"/>
  <c r="K346" i="8"/>
  <c r="L346" i="8" s="1"/>
  <c r="K282" i="8"/>
  <c r="L282" i="8" s="1"/>
  <c r="P305" i="8"/>
  <c r="P241" i="8"/>
  <c r="AA233" i="9"/>
  <c r="AB233" i="9" s="1"/>
  <c r="AA233" i="8"/>
  <c r="AB233" i="8" s="1"/>
  <c r="K49" i="9"/>
  <c r="L49" i="9" s="1"/>
  <c r="P1343" i="9"/>
  <c r="K1311" i="9"/>
  <c r="L1311" i="9" s="1"/>
  <c r="M1311" i="9" s="1"/>
  <c r="P1279" i="9"/>
  <c r="K1246" i="9"/>
  <c r="L1246" i="9" s="1"/>
  <c r="M1246" i="9" s="1"/>
  <c r="P1214" i="9"/>
  <c r="K1182" i="9"/>
  <c r="L1182" i="9" s="1"/>
  <c r="M1182" i="9" s="1"/>
  <c r="P1150" i="9"/>
  <c r="K1118" i="9"/>
  <c r="L1118" i="9" s="1"/>
  <c r="M1118" i="9" s="1"/>
  <c r="Z324" i="9"/>
  <c r="Z583" i="9"/>
  <c r="Z339" i="9"/>
  <c r="M35" i="9"/>
  <c r="AW20" i="1"/>
  <c r="BA20" i="1" s="1"/>
  <c r="BD57" i="1"/>
  <c r="BF57" i="1"/>
  <c r="BL57" i="1"/>
  <c r="EO57" i="1" s="1"/>
  <c r="AZ36" i="1"/>
  <c r="AT36" i="1"/>
  <c r="BB36" i="1" s="1"/>
  <c r="DP54" i="1"/>
  <c r="ER54" i="1" s="1"/>
  <c r="DH54" i="1"/>
  <c r="DJ54" i="1"/>
  <c r="DH12" i="1"/>
  <c r="DJ12" i="1"/>
  <c r="DP12" i="1"/>
  <c r="ER12" i="1" s="1"/>
  <c r="BW39" i="1"/>
  <c r="BX39" i="1" s="1"/>
  <c r="BU39" i="1"/>
  <c r="AW45" i="1"/>
  <c r="BA45" i="1" s="1"/>
  <c r="AR45" i="1"/>
  <c r="AZ45" i="1" s="1"/>
  <c r="BA157" i="1"/>
  <c r="AY157" i="1"/>
  <c r="BC157" i="1" s="1"/>
  <c r="AZ177" i="1"/>
  <c r="AT177" i="1"/>
  <c r="BB177" i="1" s="1"/>
  <c r="BN177" i="1" s="1"/>
  <c r="BA200" i="1"/>
  <c r="AY200" i="1"/>
  <c r="BC200" i="1" s="1"/>
  <c r="DQ44" i="1"/>
  <c r="DZ44" i="1" s="1"/>
  <c r="DY46" i="1"/>
  <c r="EA46" i="1"/>
  <c r="EB46" i="1" s="1"/>
  <c r="AR54" i="1"/>
  <c r="AZ54" i="1" s="1"/>
  <c r="AY54" i="1"/>
  <c r="BC54" i="1" s="1"/>
  <c r="DR155" i="1"/>
  <c r="AT19" i="1"/>
  <c r="BB19" i="1" s="1"/>
  <c r="BN19" i="1" s="1"/>
  <c r="AT21" i="1"/>
  <c r="BB21" i="1" s="1"/>
  <c r="BN21" i="1" s="1"/>
  <c r="DG27" i="1"/>
  <c r="DJ27" i="1" s="1"/>
  <c r="AT38" i="1"/>
  <c r="BB38" i="1" s="1"/>
  <c r="BN38" i="1" s="1"/>
  <c r="AT40" i="1"/>
  <c r="BB40" i="1" s="1"/>
  <c r="DD64" i="1"/>
  <c r="CX64" i="1"/>
  <c r="DF64" i="1" s="1"/>
  <c r="DR64" i="1" s="1"/>
  <c r="DH89" i="1"/>
  <c r="DJ89" i="1"/>
  <c r="DP89" i="1"/>
  <c r="ER89" i="1" s="1"/>
  <c r="BA170" i="1"/>
  <c r="AY170" i="1"/>
  <c r="BC170" i="1" s="1"/>
  <c r="DQ18" i="1"/>
  <c r="DG31" i="1"/>
  <c r="DR31" i="1" s="1"/>
  <c r="DJ85" i="1"/>
  <c r="DH85" i="1"/>
  <c r="DP85" i="1"/>
  <c r="ER85" i="1" s="1"/>
  <c r="DR132" i="1"/>
  <c r="DP224" i="1"/>
  <c r="ER224" i="1" s="1"/>
  <c r="DH224" i="1"/>
  <c r="DJ224" i="1"/>
  <c r="DP230" i="1"/>
  <c r="ER230" i="1" s="1"/>
  <c r="DH230" i="1"/>
  <c r="DJ230" i="1"/>
  <c r="DY79" i="1"/>
  <c r="EA79" i="1"/>
  <c r="EB79" i="1" s="1"/>
  <c r="BU84" i="1"/>
  <c r="BW84" i="1"/>
  <c r="BX84" i="1" s="1"/>
  <c r="DQ95" i="1"/>
  <c r="BD99" i="1"/>
  <c r="BF99" i="1"/>
  <c r="BL99" i="1"/>
  <c r="EO99" i="1" s="1"/>
  <c r="AR109" i="1"/>
  <c r="AZ109" i="1" s="1"/>
  <c r="DH111" i="1"/>
  <c r="DJ111" i="1"/>
  <c r="DP111" i="1"/>
  <c r="ER111" i="1" s="1"/>
  <c r="AT121" i="1"/>
  <c r="BB121" i="1" s="1"/>
  <c r="BN121" i="1" s="1"/>
  <c r="DQ176" i="1"/>
  <c r="DZ176" i="1" s="1"/>
  <c r="DQ183" i="1"/>
  <c r="DQ185" i="1"/>
  <c r="BW191" i="1"/>
  <c r="BX191" i="1" s="1"/>
  <c r="BU191" i="1"/>
  <c r="BF227" i="1"/>
  <c r="BD227" i="1"/>
  <c r="BL227" i="1"/>
  <c r="AT232" i="1"/>
  <c r="BB232" i="1" s="1"/>
  <c r="BN232" i="1" s="1"/>
  <c r="BF235" i="1"/>
  <c r="BD235" i="1"/>
  <c r="BL235" i="1"/>
  <c r="EO235" i="1" s="1"/>
  <c r="AZ313" i="1"/>
  <c r="AT313" i="1"/>
  <c r="BB313" i="1" s="1"/>
  <c r="DJ100" i="1"/>
  <c r="DH100" i="1"/>
  <c r="DP100" i="1"/>
  <c r="ER100" i="1" s="1"/>
  <c r="AT118" i="1"/>
  <c r="BB118" i="1" s="1"/>
  <c r="AT153" i="1"/>
  <c r="BB153" i="1" s="1"/>
  <c r="AR153" i="1"/>
  <c r="AZ153" i="1" s="1"/>
  <c r="AW153" i="1"/>
  <c r="BA153" i="1" s="1"/>
  <c r="AW192" i="1"/>
  <c r="BA192" i="1" s="1"/>
  <c r="AR192" i="1"/>
  <c r="AZ192" i="1" s="1"/>
  <c r="AT211" i="1"/>
  <c r="BB211" i="1" s="1"/>
  <c r="DJ222" i="1"/>
  <c r="DH222" i="1"/>
  <c r="DP222" i="1"/>
  <c r="ER222" i="1" s="1"/>
  <c r="DJ226" i="1"/>
  <c r="DH226" i="1"/>
  <c r="DP226" i="1"/>
  <c r="ER226" i="1" s="1"/>
  <c r="DJ349" i="1"/>
  <c r="DH349" i="1"/>
  <c r="DP349" i="1"/>
  <c r="ER349" i="1" s="1"/>
  <c r="DQ67" i="1"/>
  <c r="DZ67" i="1" s="1"/>
  <c r="DJ99" i="1"/>
  <c r="DH99" i="1"/>
  <c r="AT111" i="1"/>
  <c r="BB111" i="1" s="1"/>
  <c r="AR111" i="1"/>
  <c r="AZ111" i="1" s="1"/>
  <c r="DJ125" i="1"/>
  <c r="DH125" i="1"/>
  <c r="DP125" i="1"/>
  <c r="ER125" i="1" s="1"/>
  <c r="AT144" i="1"/>
  <c r="BB144" i="1" s="1"/>
  <c r="EC149" i="1"/>
  <c r="DZ149" i="1"/>
  <c r="EM149" i="1"/>
  <c r="AY193" i="1"/>
  <c r="BC193" i="1" s="1"/>
  <c r="DQ200" i="1"/>
  <c r="DZ200" i="1" s="1"/>
  <c r="DQ219" i="1"/>
  <c r="DZ219" i="1" s="1"/>
  <c r="DD288" i="1"/>
  <c r="CX288" i="1"/>
  <c r="DF288" i="1" s="1"/>
  <c r="DR288" i="1" s="1"/>
  <c r="DH311" i="1"/>
  <c r="DJ311" i="1"/>
  <c r="DP311" i="1"/>
  <c r="ER311" i="1" s="1"/>
  <c r="DJ350" i="1"/>
  <c r="DH350" i="1"/>
  <c r="DP350" i="1"/>
  <c r="ER350" i="1" s="1"/>
  <c r="ES81" i="1"/>
  <c r="DS81" i="1"/>
  <c r="EN81" i="1" s="1"/>
  <c r="AW91" i="1"/>
  <c r="BA91" i="1" s="1"/>
  <c r="AR91" i="1"/>
  <c r="AZ91" i="1" s="1"/>
  <c r="AT91" i="1"/>
  <c r="BB91" i="1" s="1"/>
  <c r="BN91" i="1" s="1"/>
  <c r="AR173" i="1"/>
  <c r="AZ173" i="1" s="1"/>
  <c r="AT173" i="1"/>
  <c r="BB173" i="1" s="1"/>
  <c r="BN173" i="1" s="1"/>
  <c r="DJ246" i="1"/>
  <c r="DH246" i="1"/>
  <c r="DP246" i="1"/>
  <c r="ER246" i="1" s="1"/>
  <c r="ES266" i="1"/>
  <c r="DS266" i="1"/>
  <c r="EN266" i="1" s="1"/>
  <c r="DR300" i="1"/>
  <c r="BA351" i="1"/>
  <c r="AY351" i="1"/>
  <c r="BC351" i="1" s="1"/>
  <c r="DH276" i="1"/>
  <c r="DJ276" i="1"/>
  <c r="DP276" i="1"/>
  <c r="ER276" i="1" s="1"/>
  <c r="AR319" i="1"/>
  <c r="AZ319" i="1" s="1"/>
  <c r="AW319" i="1"/>
  <c r="BA319" i="1" s="1"/>
  <c r="AY328" i="1"/>
  <c r="BC328" i="1" s="1"/>
  <c r="BN328" i="1" s="1"/>
  <c r="AW328" i="1"/>
  <c r="BA328" i="1" s="1"/>
  <c r="AR328" i="1"/>
  <c r="AZ328" i="1" s="1"/>
  <c r="DQ336" i="1"/>
  <c r="DH338" i="1"/>
  <c r="DJ338" i="1"/>
  <c r="DP338" i="1"/>
  <c r="ER338" i="1" s="1"/>
  <c r="DH342" i="1"/>
  <c r="DJ342" i="1"/>
  <c r="DP342" i="1"/>
  <c r="ER342" i="1" s="1"/>
  <c r="DH347" i="1"/>
  <c r="DJ347" i="1"/>
  <c r="DP347" i="1"/>
  <c r="ER347" i="1" s="1"/>
  <c r="AW250" i="1"/>
  <c r="BA250" i="1" s="1"/>
  <c r="AY250" i="1"/>
  <c r="BC250" i="1" s="1"/>
  <c r="BN250" i="1" s="1"/>
  <c r="AR250" i="1"/>
  <c r="AZ250" i="1" s="1"/>
  <c r="AY251" i="1"/>
  <c r="BC251" i="1" s="1"/>
  <c r="AY253" i="1"/>
  <c r="BC253" i="1" s="1"/>
  <c r="BN253" i="1" s="1"/>
  <c r="AR277" i="1"/>
  <c r="AZ277" i="1" s="1"/>
  <c r="AY277" i="1"/>
  <c r="BC277" i="1" s="1"/>
  <c r="BN277" i="1" s="1"/>
  <c r="AW277" i="1"/>
  <c r="BA277" i="1" s="1"/>
  <c r="DH282" i="1"/>
  <c r="DJ282" i="1"/>
  <c r="DP282" i="1"/>
  <c r="ER282" i="1" s="1"/>
  <c r="BW290" i="1"/>
  <c r="BX290" i="1" s="1"/>
  <c r="BU290" i="1"/>
  <c r="DJ304" i="1"/>
  <c r="DH304" i="1"/>
  <c r="DP304" i="1"/>
  <c r="ER304" i="1" s="1"/>
  <c r="BW309" i="1"/>
  <c r="BX309" i="1" s="1"/>
  <c r="BU309" i="1"/>
  <c r="AT334" i="1"/>
  <c r="BB334" i="1" s="1"/>
  <c r="BN334" i="1" s="1"/>
  <c r="AT241" i="1"/>
  <c r="BB241" i="1" s="1"/>
  <c r="BN241" i="1" s="1"/>
  <c r="AY292" i="1"/>
  <c r="BC292" i="1" s="1"/>
  <c r="BN292" i="1" s="1"/>
  <c r="AW292" i="1"/>
  <c r="BA292" i="1" s="1"/>
  <c r="AR292" i="1"/>
  <c r="AZ292" i="1" s="1"/>
  <c r="AT299" i="1"/>
  <c r="BB299" i="1" s="1"/>
  <c r="BN299" i="1" s="1"/>
  <c r="AT310" i="1"/>
  <c r="BB310" i="1" s="1"/>
  <c r="AR310" i="1"/>
  <c r="AZ310" i="1" s="1"/>
  <c r="AT332" i="1"/>
  <c r="BB332" i="1" s="1"/>
  <c r="P28" i="9"/>
  <c r="Z37" i="9"/>
  <c r="K26" i="9"/>
  <c r="L26" i="9" s="1"/>
  <c r="O1432" i="9"/>
  <c r="K1272" i="9"/>
  <c r="L1272" i="9" s="1"/>
  <c r="M1272" i="9" s="1"/>
  <c r="K1208" i="9"/>
  <c r="L1208" i="9" s="1"/>
  <c r="M1208" i="9" s="1"/>
  <c r="K1144" i="9"/>
  <c r="L1144" i="9" s="1"/>
  <c r="M1144" i="9" s="1"/>
  <c r="O1247" i="9"/>
  <c r="O1183" i="9"/>
  <c r="O1119" i="9"/>
  <c r="K908" i="9"/>
  <c r="L908" i="9" s="1"/>
  <c r="M908" i="9" s="1"/>
  <c r="P892" i="9"/>
  <c r="K876" i="9"/>
  <c r="L876" i="9" s="1"/>
  <c r="M876" i="9" s="1"/>
  <c r="P860" i="9"/>
  <c r="K844" i="9"/>
  <c r="L844" i="9" s="1"/>
  <c r="M844" i="9" s="1"/>
  <c r="P828" i="9"/>
  <c r="K812" i="9"/>
  <c r="L812" i="9" s="1"/>
  <c r="M812" i="9" s="1"/>
  <c r="P797" i="9"/>
  <c r="K781" i="9"/>
  <c r="L781" i="9" s="1"/>
  <c r="M781" i="9" s="1"/>
  <c r="P765" i="9"/>
  <c r="K746" i="9"/>
  <c r="L746" i="9" s="1"/>
  <c r="M746" i="9" s="1"/>
  <c r="K368" i="9"/>
  <c r="L368" i="9" s="1"/>
  <c r="Z336" i="9"/>
  <c r="O557" i="9"/>
  <c r="O549" i="9"/>
  <c r="O541" i="9"/>
  <c r="O533" i="9"/>
  <c r="O525" i="9"/>
  <c r="O517" i="9"/>
  <c r="O509" i="9"/>
  <c r="O501" i="9"/>
  <c r="O493" i="9"/>
  <c r="O485" i="9"/>
  <c r="O477" i="9"/>
  <c r="O469" i="9"/>
  <c r="O461" i="9"/>
  <c r="O453" i="9"/>
  <c r="O445" i="9"/>
  <c r="O437" i="9"/>
  <c r="O429" i="9"/>
  <c r="O421" i="9"/>
  <c r="O413" i="9"/>
  <c r="O405" i="9"/>
  <c r="O397" i="9"/>
  <c r="O389" i="9"/>
  <c r="O381" i="9"/>
  <c r="O373" i="9"/>
  <c r="K329" i="9"/>
  <c r="L329" i="9" s="1"/>
  <c r="K314" i="9"/>
  <c r="L314" i="9" s="1"/>
  <c r="K282" i="9"/>
  <c r="L282" i="9" s="1"/>
  <c r="K250" i="9"/>
  <c r="L250" i="9" s="1"/>
  <c r="K218" i="9"/>
  <c r="L218" i="9" s="1"/>
  <c r="K186" i="9"/>
  <c r="L186" i="9" s="1"/>
  <c r="K154" i="9"/>
  <c r="L154" i="9" s="1"/>
  <c r="K122" i="9"/>
  <c r="L122" i="9" s="1"/>
  <c r="K90" i="9"/>
  <c r="L90" i="9" s="1"/>
  <c r="M307" i="9"/>
  <c r="M291" i="9"/>
  <c r="M275" i="9"/>
  <c r="M259" i="9"/>
  <c r="M243" i="9"/>
  <c r="M227" i="9"/>
  <c r="M211" i="9"/>
  <c r="M195" i="9"/>
  <c r="M179" i="9"/>
  <c r="M163" i="9"/>
  <c r="M147" i="9"/>
  <c r="M131" i="9"/>
  <c r="M115" i="9"/>
  <c r="M99" i="9"/>
  <c r="M83" i="9"/>
  <c r="M71" i="9"/>
  <c r="DR45" i="1"/>
  <c r="DH51" i="1"/>
  <c r="DJ51" i="1"/>
  <c r="DP51" i="1"/>
  <c r="ER51" i="1" s="1"/>
  <c r="DH22" i="1"/>
  <c r="DJ22" i="1"/>
  <c r="DP22" i="1"/>
  <c r="ER22" i="1" s="1"/>
  <c r="DH26" i="1"/>
  <c r="DJ26" i="1"/>
  <c r="DP26" i="1"/>
  <c r="ER26" i="1" s="1"/>
  <c r="DY24" i="1"/>
  <c r="EA24" i="1"/>
  <c r="EB24" i="1" s="1"/>
  <c r="DH28" i="1"/>
  <c r="DJ28" i="1"/>
  <c r="DP28" i="1"/>
  <c r="ER28" i="1" s="1"/>
  <c r="AW39" i="1"/>
  <c r="BA39" i="1" s="1"/>
  <c r="AR46" i="1"/>
  <c r="AZ46" i="1" s="1"/>
  <c r="AY46" i="1"/>
  <c r="BC46" i="1" s="1"/>
  <c r="AW46" i="1"/>
  <c r="BA46" i="1" s="1"/>
  <c r="AR48" i="1"/>
  <c r="AZ48" i="1" s="1"/>
  <c r="AT48" i="1"/>
  <c r="BB48" i="1" s="1"/>
  <c r="BN48" i="1" s="1"/>
  <c r="AY93" i="1"/>
  <c r="BC93" i="1" s="1"/>
  <c r="AW174" i="1"/>
  <c r="BA174" i="1" s="1"/>
  <c r="DD193" i="1"/>
  <c r="CX193" i="1"/>
  <c r="DF193" i="1" s="1"/>
  <c r="DR193" i="1" s="1"/>
  <c r="AW10" i="1"/>
  <c r="BA10" i="1" s="1"/>
  <c r="AR10" i="1"/>
  <c r="AZ10" i="1" s="1"/>
  <c r="AT10" i="1"/>
  <c r="BB10" i="1" s="1"/>
  <c r="BN10" i="1" s="1"/>
  <c r="EA12" i="1"/>
  <c r="EB12" i="1" s="1"/>
  <c r="DY12" i="1"/>
  <c r="AY17" i="1"/>
  <c r="BC17" i="1" s="1"/>
  <c r="AY25" i="1"/>
  <c r="BC25" i="1" s="1"/>
  <c r="BW31" i="1"/>
  <c r="BX31" i="1" s="1"/>
  <c r="BU31" i="1"/>
  <c r="AT54" i="1"/>
  <c r="BB54" i="1" s="1"/>
  <c r="DH105" i="1"/>
  <c r="DP105" i="1"/>
  <c r="ER105" i="1" s="1"/>
  <c r="DD135" i="1"/>
  <c r="CX135" i="1"/>
  <c r="DF135" i="1" s="1"/>
  <c r="DR135" i="1" s="1"/>
  <c r="DD161" i="1"/>
  <c r="CX161" i="1"/>
  <c r="DF161" i="1" s="1"/>
  <c r="DR161" i="1" s="1"/>
  <c r="ES194" i="1"/>
  <c r="DS194" i="1"/>
  <c r="EN194" i="1" s="1"/>
  <c r="AY201" i="1"/>
  <c r="BC201" i="1" s="1"/>
  <c r="DR214" i="1"/>
  <c r="DQ21" i="1"/>
  <c r="AR32" i="1"/>
  <c r="AZ32" i="1" s="1"/>
  <c r="AY32" i="1"/>
  <c r="BC32" i="1" s="1"/>
  <c r="AW32" i="1"/>
  <c r="BA32" i="1" s="1"/>
  <c r="AT32" i="1"/>
  <c r="BB32" i="1" s="1"/>
  <c r="DQ52" i="1"/>
  <c r="DJ66" i="1"/>
  <c r="DH66" i="1"/>
  <c r="DP66" i="1"/>
  <c r="ER66" i="1" s="1"/>
  <c r="DH122" i="1"/>
  <c r="DJ122" i="1"/>
  <c r="DP122" i="1"/>
  <c r="ER122" i="1" s="1"/>
  <c r="AY179" i="1"/>
  <c r="BC179" i="1" s="1"/>
  <c r="BN179" i="1" s="1"/>
  <c r="DG14" i="1"/>
  <c r="DR14" i="1" s="1"/>
  <c r="BA138" i="1"/>
  <c r="AY138" i="1"/>
  <c r="BC138" i="1" s="1"/>
  <c r="AZ185" i="1"/>
  <c r="AT185" i="1"/>
  <c r="BB185" i="1" s="1"/>
  <c r="BN185" i="1" s="1"/>
  <c r="DH191" i="1"/>
  <c r="DJ191" i="1"/>
  <c r="DP191" i="1"/>
  <c r="ER191" i="1" s="1"/>
  <c r="EP222" i="1"/>
  <c r="BO222" i="1"/>
  <c r="EL222" i="1" s="1"/>
  <c r="AT84" i="1"/>
  <c r="BB84" i="1" s="1"/>
  <c r="AR90" i="1"/>
  <c r="AZ90" i="1" s="1"/>
  <c r="AW90" i="1"/>
  <c r="BA90" i="1" s="1"/>
  <c r="AY122" i="1"/>
  <c r="BC122" i="1" s="1"/>
  <c r="BN122" i="1" s="1"/>
  <c r="AR122" i="1"/>
  <c r="AZ122" i="1" s="1"/>
  <c r="AW122" i="1"/>
  <c r="BA122" i="1" s="1"/>
  <c r="DQ127" i="1"/>
  <c r="DH138" i="1"/>
  <c r="DJ138" i="1"/>
  <c r="DP138" i="1"/>
  <c r="ER138" i="1" s="1"/>
  <c r="AR156" i="1"/>
  <c r="AZ156" i="1" s="1"/>
  <c r="BW174" i="1"/>
  <c r="BX174" i="1" s="1"/>
  <c r="BU174" i="1"/>
  <c r="AY182" i="1"/>
  <c r="BC182" i="1" s="1"/>
  <c r="BN182" i="1" s="1"/>
  <c r="AW182" i="1"/>
  <c r="BA182" i="1" s="1"/>
  <c r="AR182" i="1"/>
  <c r="AZ182" i="1" s="1"/>
  <c r="AR216" i="1"/>
  <c r="AZ216" i="1" s="1"/>
  <c r="AW225" i="1"/>
  <c r="BA225" i="1" s="1"/>
  <c r="AR225" i="1"/>
  <c r="AZ225" i="1" s="1"/>
  <c r="BF228" i="1"/>
  <c r="BD228" i="1"/>
  <c r="BL228" i="1"/>
  <c r="EO228" i="1" s="1"/>
  <c r="ES229" i="1"/>
  <c r="DS229" i="1"/>
  <c r="EN229" i="1" s="1"/>
  <c r="AY237" i="1"/>
  <c r="BC237" i="1" s="1"/>
  <c r="AW237" i="1"/>
  <c r="BA237" i="1" s="1"/>
  <c r="AR237" i="1"/>
  <c r="AZ237" i="1" s="1"/>
  <c r="AT239" i="1"/>
  <c r="BB239" i="1" s="1"/>
  <c r="BN239" i="1" s="1"/>
  <c r="BA274" i="1"/>
  <c r="AY274" i="1"/>
  <c r="BC274" i="1" s="1"/>
  <c r="DH343" i="1"/>
  <c r="DP343" i="1"/>
  <c r="ER343" i="1" s="1"/>
  <c r="AR68" i="1"/>
  <c r="AZ68" i="1" s="1"/>
  <c r="AT68" i="1"/>
  <c r="BB68" i="1" s="1"/>
  <c r="BN68" i="1" s="1"/>
  <c r="AW68" i="1"/>
  <c r="BA68" i="1" s="1"/>
  <c r="AY78" i="1"/>
  <c r="BC78" i="1" s="1"/>
  <c r="AR103" i="1"/>
  <c r="AZ103" i="1" s="1"/>
  <c r="AT103" i="1"/>
  <c r="BB103" i="1" s="1"/>
  <c r="BN103" i="1" s="1"/>
  <c r="AW146" i="1"/>
  <c r="BA146" i="1" s="1"/>
  <c r="AR146" i="1"/>
  <c r="AZ146" i="1" s="1"/>
  <c r="AY147" i="1"/>
  <c r="BC147" i="1" s="1"/>
  <c r="DH163" i="1"/>
  <c r="DP163" i="1"/>
  <c r="ER163" i="1" s="1"/>
  <c r="DR173" i="1"/>
  <c r="BW185" i="1"/>
  <c r="BX185" i="1" s="1"/>
  <c r="BU185" i="1"/>
  <c r="AY198" i="1"/>
  <c r="BC198" i="1" s="1"/>
  <c r="BN198" i="1" s="1"/>
  <c r="DA209" i="1"/>
  <c r="DE209" i="1" s="1"/>
  <c r="DH233" i="1"/>
  <c r="DH346" i="1"/>
  <c r="DJ346" i="1"/>
  <c r="DP346" i="1"/>
  <c r="ER346" i="1" s="1"/>
  <c r="AW101" i="1"/>
  <c r="BA101" i="1" s="1"/>
  <c r="AR101" i="1"/>
  <c r="AZ101" i="1" s="1"/>
  <c r="AY101" i="1"/>
  <c r="BC101" i="1" s="1"/>
  <c r="BN101" i="1" s="1"/>
  <c r="AY102" i="1"/>
  <c r="BC102" i="1" s="1"/>
  <c r="DJ136" i="1"/>
  <c r="DH136" i="1"/>
  <c r="DP136" i="1"/>
  <c r="ER136" i="1" s="1"/>
  <c r="AY153" i="1"/>
  <c r="BC153" i="1" s="1"/>
  <c r="DQ164" i="1"/>
  <c r="DZ164" i="1" s="1"/>
  <c r="AT170" i="1"/>
  <c r="BB170" i="1" s="1"/>
  <c r="AR170" i="1"/>
  <c r="AZ170" i="1" s="1"/>
  <c r="DQ92" i="1"/>
  <c r="DG128" i="1"/>
  <c r="DJ128" i="1" s="1"/>
  <c r="DG142" i="1"/>
  <c r="DR142" i="1" s="1"/>
  <c r="AY155" i="1"/>
  <c r="BC155" i="1" s="1"/>
  <c r="AW155" i="1"/>
  <c r="BA155" i="1" s="1"/>
  <c r="AR199" i="1"/>
  <c r="AZ199" i="1" s="1"/>
  <c r="AT199" i="1"/>
  <c r="BB199" i="1" s="1"/>
  <c r="BN199" i="1" s="1"/>
  <c r="AW199" i="1"/>
  <c r="BA199" i="1" s="1"/>
  <c r="DE243" i="1"/>
  <c r="DC243" i="1"/>
  <c r="DG243" i="1" s="1"/>
  <c r="DR243" i="1" s="1"/>
  <c r="DR284" i="1"/>
  <c r="ES249" i="1"/>
  <c r="DS249" i="1"/>
  <c r="EN249" i="1" s="1"/>
  <c r="DQ253" i="1"/>
  <c r="BW256" i="1"/>
  <c r="BX256" i="1" s="1"/>
  <c r="BU256" i="1"/>
  <c r="AT260" i="1"/>
  <c r="BB260" i="1" s="1"/>
  <c r="BN260" i="1" s="1"/>
  <c r="AT265" i="1"/>
  <c r="BB265" i="1" s="1"/>
  <c r="BW270" i="1"/>
  <c r="BX270" i="1" s="1"/>
  <c r="BU270" i="1"/>
  <c r="DH274" i="1"/>
  <c r="DJ274" i="1"/>
  <c r="DP274" i="1"/>
  <c r="ER274" i="1" s="1"/>
  <c r="DH293" i="1"/>
  <c r="DJ293" i="1"/>
  <c r="DP293" i="1"/>
  <c r="ER293" i="1" s="1"/>
  <c r="BW315" i="1"/>
  <c r="BX315" i="1" s="1"/>
  <c r="BU315" i="1"/>
  <c r="AR320" i="1"/>
  <c r="AZ320" i="1" s="1"/>
  <c r="AW320" i="1"/>
  <c r="BA320" i="1" s="1"/>
  <c r="AW264" i="1"/>
  <c r="BA264" i="1" s="1"/>
  <c r="AT264" i="1"/>
  <c r="BB264" i="1" s="1"/>
  <c r="BN264" i="1" s="1"/>
  <c r="AR264" i="1"/>
  <c r="AZ264" i="1" s="1"/>
  <c r="CV268" i="1"/>
  <c r="DD268" i="1" s="1"/>
  <c r="CX268" i="1"/>
  <c r="DF268" i="1" s="1"/>
  <c r="DR268" i="1" s="1"/>
  <c r="AT276" i="1"/>
  <c r="BB276" i="1" s="1"/>
  <c r="AY281" i="1"/>
  <c r="BC281" i="1" s="1"/>
  <c r="AR281" i="1"/>
  <c r="AZ281" i="1" s="1"/>
  <c r="AT281" i="1"/>
  <c r="BB281" i="1" s="1"/>
  <c r="AW281" i="1"/>
  <c r="BA281" i="1" s="1"/>
  <c r="EA286" i="1"/>
  <c r="EB286" i="1" s="1"/>
  <c r="DY286" i="1"/>
  <c r="AY320" i="1"/>
  <c r="BC320" i="1" s="1"/>
  <c r="BN320" i="1" s="1"/>
  <c r="AT324" i="1"/>
  <c r="BB324" i="1" s="1"/>
  <c r="BN324" i="1" s="1"/>
  <c r="AW324" i="1"/>
  <c r="BA324" i="1" s="1"/>
  <c r="AR324" i="1"/>
  <c r="AZ324" i="1" s="1"/>
  <c r="DR331" i="1"/>
  <c r="DQ335" i="1"/>
  <c r="AR352" i="1"/>
  <c r="AZ352" i="1" s="1"/>
  <c r="AW352" i="1"/>
  <c r="BA352" i="1" s="1"/>
  <c r="AY276" i="1"/>
  <c r="BC276" i="1" s="1"/>
  <c r="AY288" i="1"/>
  <c r="BC288" i="1" s="1"/>
  <c r="AT244" i="1"/>
  <c r="BB244" i="1" s="1"/>
  <c r="BN244" i="1" s="1"/>
  <c r="AR244" i="1"/>
  <c r="AZ244" i="1" s="1"/>
  <c r="AW244" i="1"/>
  <c r="BA244" i="1" s="1"/>
  <c r="DG273" i="1"/>
  <c r="DR273" i="1" s="1"/>
  <c r="AW290" i="1"/>
  <c r="BA290" i="1" s="1"/>
  <c r="AT290" i="1"/>
  <c r="BB290" i="1" s="1"/>
  <c r="AR290" i="1"/>
  <c r="AZ290" i="1" s="1"/>
  <c r="DG337" i="1"/>
  <c r="DJ337" i="1" s="1"/>
  <c r="P717" i="8"/>
  <c r="P48" i="9"/>
  <c r="Z25" i="9"/>
  <c r="Z30" i="9"/>
  <c r="P341" i="9"/>
  <c r="Z335" i="9"/>
  <c r="Z293" i="9"/>
  <c r="Z261" i="9"/>
  <c r="Z229" i="9"/>
  <c r="Z197" i="9"/>
  <c r="Z165" i="9"/>
  <c r="Z133" i="9"/>
  <c r="Z101" i="9"/>
  <c r="Z347" i="9"/>
  <c r="DZ305" i="1"/>
  <c r="AY52" i="1"/>
  <c r="BC52" i="1" s="1"/>
  <c r="BA11" i="1"/>
  <c r="AY11" i="1"/>
  <c r="BC11" i="1" s="1"/>
  <c r="DJ38" i="1"/>
  <c r="DH38" i="1"/>
  <c r="DP38" i="1"/>
  <c r="ER38" i="1" s="1"/>
  <c r="DR15" i="1"/>
  <c r="AW13" i="1"/>
  <c r="BA13" i="1" s="1"/>
  <c r="AR13" i="1"/>
  <c r="AZ13" i="1" s="1"/>
  <c r="DY25" i="1"/>
  <c r="EA25" i="1"/>
  <c r="EB25" i="1" s="1"/>
  <c r="BF42" i="1"/>
  <c r="BD42" i="1"/>
  <c r="BL42" i="1"/>
  <c r="EO42" i="1" s="1"/>
  <c r="AT46" i="1"/>
  <c r="BB46" i="1" s="1"/>
  <c r="AW52" i="1"/>
  <c r="BA52" i="1" s="1"/>
  <c r="AW56" i="1"/>
  <c r="BA56" i="1" s="1"/>
  <c r="AT56" i="1"/>
  <c r="BB56" i="1" s="1"/>
  <c r="BN56" i="1" s="1"/>
  <c r="AR56" i="1"/>
  <c r="AZ56" i="1" s="1"/>
  <c r="BA111" i="1"/>
  <c r="AY111" i="1"/>
  <c r="BC111" i="1" s="1"/>
  <c r="AY13" i="1"/>
  <c r="BC13" i="1" s="1"/>
  <c r="BN13" i="1" s="1"/>
  <c r="DQ33" i="1"/>
  <c r="BA145" i="1"/>
  <c r="AY145" i="1"/>
  <c r="BC145" i="1" s="1"/>
  <c r="DH150" i="1"/>
  <c r="DH174" i="1"/>
  <c r="DJ174" i="1"/>
  <c r="DP174" i="1"/>
  <c r="ER174" i="1" s="1"/>
  <c r="DH58" i="1"/>
  <c r="DJ58" i="1"/>
  <c r="DP58" i="1"/>
  <c r="ER58" i="1" s="1"/>
  <c r="DR76" i="1"/>
  <c r="AZ107" i="1"/>
  <c r="AT107" i="1"/>
  <c r="BB107" i="1" s="1"/>
  <c r="BN107" i="1" s="1"/>
  <c r="AY123" i="1"/>
  <c r="BC123" i="1" s="1"/>
  <c r="DR131" i="1"/>
  <c r="BD172" i="1"/>
  <c r="BF172" i="1"/>
  <c r="BL172" i="1"/>
  <c r="EO172" i="1" s="1"/>
  <c r="DJ198" i="1"/>
  <c r="DH198" i="1"/>
  <c r="DP198" i="1"/>
  <c r="ER198" i="1" s="1"/>
  <c r="AY8" i="1"/>
  <c r="BC8" i="1" s="1"/>
  <c r="AW8" i="1"/>
  <c r="BA8" i="1" s="1"/>
  <c r="DQ14" i="1"/>
  <c r="DQ49" i="1"/>
  <c r="AW173" i="1"/>
  <c r="BA173" i="1" s="1"/>
  <c r="EA59" i="1"/>
  <c r="EB59" i="1" s="1"/>
  <c r="DY59" i="1"/>
  <c r="DH63" i="1"/>
  <c r="DJ63" i="1"/>
  <c r="DP63" i="1"/>
  <c r="ER63" i="1" s="1"/>
  <c r="AT78" i="1"/>
  <c r="BB78" i="1" s="1"/>
  <c r="DH82" i="1"/>
  <c r="DJ82" i="1"/>
  <c r="DP82" i="1"/>
  <c r="ER82" i="1" s="1"/>
  <c r="AY86" i="1"/>
  <c r="BC86" i="1" s="1"/>
  <c r="EA99" i="1"/>
  <c r="EB99" i="1" s="1"/>
  <c r="DY99" i="1"/>
  <c r="AY115" i="1"/>
  <c r="BC115" i="1" s="1"/>
  <c r="AW124" i="1"/>
  <c r="BA124" i="1" s="1"/>
  <c r="AR124" i="1"/>
  <c r="AZ124" i="1" s="1"/>
  <c r="AW133" i="1"/>
  <c r="BA133" i="1" s="1"/>
  <c r="DH142" i="1"/>
  <c r="AW179" i="1"/>
  <c r="BA179" i="1" s="1"/>
  <c r="DR192" i="1"/>
  <c r="DH204" i="1"/>
  <c r="DJ204" i="1"/>
  <c r="DP204" i="1"/>
  <c r="ER204" i="1" s="1"/>
  <c r="AW224" i="1"/>
  <c r="BA224" i="1" s="1"/>
  <c r="AT237" i="1"/>
  <c r="BB237" i="1" s="1"/>
  <c r="DR251" i="1"/>
  <c r="DR297" i="1"/>
  <c r="AT62" i="1"/>
  <c r="BB62" i="1" s="1"/>
  <c r="BN62" i="1" s="1"/>
  <c r="AY65" i="1"/>
  <c r="BC65" i="1" s="1"/>
  <c r="BN65" i="1" s="1"/>
  <c r="AY73" i="1"/>
  <c r="BC73" i="1" s="1"/>
  <c r="AT76" i="1"/>
  <c r="BB76" i="1" s="1"/>
  <c r="BN76" i="1" s="1"/>
  <c r="AT94" i="1"/>
  <c r="BB94" i="1" s="1"/>
  <c r="BN94" i="1" s="1"/>
  <c r="AR94" i="1"/>
  <c r="AZ94" i="1" s="1"/>
  <c r="AW94" i="1"/>
  <c r="BA94" i="1" s="1"/>
  <c r="DY106" i="1"/>
  <c r="EA106" i="1"/>
  <c r="EB106" i="1" s="1"/>
  <c r="EA122" i="1"/>
  <c r="EB122" i="1" s="1"/>
  <c r="DY122" i="1"/>
  <c r="DR137" i="1"/>
  <c r="AT146" i="1"/>
  <c r="BB146" i="1" s="1"/>
  <c r="BW217" i="1"/>
  <c r="BX217" i="1" s="1"/>
  <c r="BU217" i="1"/>
  <c r="AY310" i="1"/>
  <c r="BC310" i="1" s="1"/>
  <c r="DJ328" i="1"/>
  <c r="DH328" i="1"/>
  <c r="DP328" i="1"/>
  <c r="ER328" i="1" s="1"/>
  <c r="DQ57" i="1"/>
  <c r="AT97" i="1"/>
  <c r="BB97" i="1" s="1"/>
  <c r="AR117" i="1"/>
  <c r="AZ117" i="1" s="1"/>
  <c r="AY117" i="1"/>
  <c r="BC117" i="1" s="1"/>
  <c r="BN117" i="1" s="1"/>
  <c r="AY118" i="1"/>
  <c r="BC118" i="1" s="1"/>
  <c r="AR138" i="1"/>
  <c r="AZ138" i="1" s="1"/>
  <c r="AT138" i="1"/>
  <c r="BB138" i="1" s="1"/>
  <c r="AY146" i="1"/>
  <c r="BC146" i="1" s="1"/>
  <c r="DQ179" i="1"/>
  <c r="AT196" i="1"/>
  <c r="BB196" i="1" s="1"/>
  <c r="BN196" i="1" s="1"/>
  <c r="AR196" i="1"/>
  <c r="AZ196" i="1" s="1"/>
  <c r="DG208" i="1"/>
  <c r="DR208" i="1" s="1"/>
  <c r="AW210" i="1"/>
  <c r="BA210" i="1" s="1"/>
  <c r="AR210" i="1"/>
  <c r="AZ210" i="1" s="1"/>
  <c r="AY210" i="1"/>
  <c r="BC210" i="1" s="1"/>
  <c r="BN210" i="1" s="1"/>
  <c r="AY211" i="1"/>
  <c r="BC211" i="1" s="1"/>
  <c r="DG218" i="1"/>
  <c r="DJ218" i="1" s="1"/>
  <c r="BA245" i="1"/>
  <c r="AY245" i="1"/>
  <c r="BC245" i="1" s="1"/>
  <c r="DJ290" i="1"/>
  <c r="DH290" i="1"/>
  <c r="DP290" i="1"/>
  <c r="ER290" i="1" s="1"/>
  <c r="BA332" i="1"/>
  <c r="BL332" i="1" s="1"/>
  <c r="AY332" i="1"/>
  <c r="BC332" i="1" s="1"/>
  <c r="DG96" i="1"/>
  <c r="DJ96" i="1" s="1"/>
  <c r="AR105" i="1"/>
  <c r="AZ105" i="1" s="1"/>
  <c r="AT105" i="1"/>
  <c r="BB105" i="1" s="1"/>
  <c r="BN105" i="1" s="1"/>
  <c r="AW105" i="1"/>
  <c r="BA105" i="1" s="1"/>
  <c r="AW126" i="1"/>
  <c r="BA126" i="1" s="1"/>
  <c r="AY126" i="1"/>
  <c r="BC126" i="1" s="1"/>
  <c r="DY152" i="1"/>
  <c r="EA152" i="1"/>
  <c r="EB152" i="1" s="1"/>
  <c r="DG169" i="1"/>
  <c r="DJ169" i="1" s="1"/>
  <c r="DR260" i="1"/>
  <c r="DH296" i="1"/>
  <c r="DJ296" i="1"/>
  <c r="DP296" i="1"/>
  <c r="ER296" i="1" s="1"/>
  <c r="DR351" i="1"/>
  <c r="CX247" i="1"/>
  <c r="DF247" i="1" s="1"/>
  <c r="DR247" i="1" s="1"/>
  <c r="CV247" i="1"/>
  <c r="DD247" i="1" s="1"/>
  <c r="AT252" i="1"/>
  <c r="BB252" i="1" s="1"/>
  <c r="BN252" i="1" s="1"/>
  <c r="CX257" i="1"/>
  <c r="DF257" i="1" s="1"/>
  <c r="DR257" i="1" s="1"/>
  <c r="DH258" i="1"/>
  <c r="DJ258" i="1"/>
  <c r="DP258" i="1"/>
  <c r="ER258" i="1" s="1"/>
  <c r="DR263" i="1"/>
  <c r="AY266" i="1"/>
  <c r="BC266" i="1" s="1"/>
  <c r="AW270" i="1"/>
  <c r="BA270" i="1" s="1"/>
  <c r="AT282" i="1"/>
  <c r="BB282" i="1" s="1"/>
  <c r="BN282" i="1" s="1"/>
  <c r="AY290" i="1"/>
  <c r="BC290" i="1" s="1"/>
  <c r="DQ302" i="1"/>
  <c r="DY308" i="1"/>
  <c r="EA308" i="1"/>
  <c r="EB308" i="1" s="1"/>
  <c r="DQ330" i="1"/>
  <c r="DR333" i="1"/>
  <c r="BF259" i="1"/>
  <c r="BD259" i="1"/>
  <c r="BL259" i="1"/>
  <c r="EO259" i="1" s="1"/>
  <c r="AW271" i="1"/>
  <c r="BA271" i="1" s="1"/>
  <c r="AR271" i="1"/>
  <c r="AZ271" i="1" s="1"/>
  <c r="AY272" i="1"/>
  <c r="BC272" i="1" s="1"/>
  <c r="AT293" i="1"/>
  <c r="BB293" i="1" s="1"/>
  <c r="BN293" i="1" s="1"/>
  <c r="DJ309" i="1"/>
  <c r="DH309" i="1"/>
  <c r="DP309" i="1"/>
  <c r="ER309" i="1" s="1"/>
  <c r="DQ324" i="1"/>
  <c r="AT352" i="1"/>
  <c r="BB352" i="1" s="1"/>
  <c r="BN352" i="1" s="1"/>
  <c r="DJ272" i="1"/>
  <c r="DH272" i="1"/>
  <c r="DP272" i="1"/>
  <c r="ER272" i="1" s="1"/>
  <c r="AR338" i="1"/>
  <c r="AZ338" i="1" s="1"/>
  <c r="AT338" i="1"/>
  <c r="BB338" i="1" s="1"/>
  <c r="BN338" i="1" s="1"/>
  <c r="DA353" i="1"/>
  <c r="DE353" i="1" s="1"/>
  <c r="CV353" i="1"/>
  <c r="DD353" i="1" s="1"/>
  <c r="DC353" i="1"/>
  <c r="DG353" i="1" s="1"/>
  <c r="DR353" i="1" s="1"/>
  <c r="K16" i="8"/>
  <c r="L16" i="8" s="1"/>
  <c r="K32" i="8"/>
  <c r="L32" i="8" s="1"/>
  <c r="K48" i="8"/>
  <c r="L48" i="8" s="1"/>
  <c r="K64" i="8"/>
  <c r="L64" i="8" s="1"/>
  <c r="K80" i="8"/>
  <c r="L80" i="8" s="1"/>
  <c r="K96" i="8"/>
  <c r="L96" i="8" s="1"/>
  <c r="K112" i="8"/>
  <c r="L112" i="8" s="1"/>
  <c r="K128" i="8"/>
  <c r="L128" i="8" s="1"/>
  <c r="K144" i="8"/>
  <c r="L144" i="8" s="1"/>
  <c r="K160" i="8"/>
  <c r="L160" i="8" s="1"/>
  <c r="K176" i="8"/>
  <c r="L176" i="8" s="1"/>
  <c r="K192" i="8"/>
  <c r="L192" i="8" s="1"/>
  <c r="K208" i="8"/>
  <c r="L208" i="8" s="1"/>
  <c r="K224" i="8"/>
  <c r="L224" i="8" s="1"/>
  <c r="AW279" i="1"/>
  <c r="BA279" i="1" s="1"/>
  <c r="BD279" i="1" s="1"/>
  <c r="AT279" i="1"/>
  <c r="BB279" i="1" s="1"/>
  <c r="BN279" i="1" s="1"/>
  <c r="EA287" i="1"/>
  <c r="EB287" i="1" s="1"/>
  <c r="DY287" i="1"/>
  <c r="DQ291" i="1"/>
  <c r="DQ337" i="1"/>
  <c r="BY5" i="1"/>
  <c r="DZ177" i="1"/>
  <c r="DS4" i="1"/>
  <c r="EN4" i="1" s="1"/>
  <c r="ES4" i="1"/>
  <c r="DJ4" i="1"/>
  <c r="BO4" i="1"/>
  <c r="EL4" i="1" s="1"/>
  <c r="EP4" i="1"/>
  <c r="ER4" i="1"/>
  <c r="DQ4" i="1"/>
  <c r="U747" i="9"/>
  <c r="V741" i="8"/>
  <c r="ES210" i="1" l="1"/>
  <c r="DS210" i="1"/>
  <c r="EN210" i="1" s="1"/>
  <c r="ES219" i="1"/>
  <c r="DS219" i="1"/>
  <c r="EN219" i="1" s="1"/>
  <c r="BN248" i="1"/>
  <c r="ES225" i="1"/>
  <c r="DS225" i="1"/>
  <c r="EN225" i="1" s="1"/>
  <c r="DS294" i="1"/>
  <c r="EN294" i="1" s="1"/>
  <c r="ES294" i="1"/>
  <c r="ES156" i="1"/>
  <c r="DS156" i="1"/>
  <c r="EN156" i="1" s="1"/>
  <c r="ER314" i="1"/>
  <c r="DQ314" i="1"/>
  <c r="ES60" i="1"/>
  <c r="DS60" i="1"/>
  <c r="EN60" i="1" s="1"/>
  <c r="ES279" i="1"/>
  <c r="DS279" i="1"/>
  <c r="EN279" i="1" s="1"/>
  <c r="ET314" i="1"/>
  <c r="BN294" i="1"/>
  <c r="ES317" i="1"/>
  <c r="DJ278" i="1"/>
  <c r="BN84" i="1"/>
  <c r="BN9" i="1"/>
  <c r="BN87" i="1"/>
  <c r="BM64" i="1"/>
  <c r="BV64" i="1" s="1"/>
  <c r="DQ332" i="1"/>
  <c r="DQ334" i="1"/>
  <c r="DZ334" i="1" s="1"/>
  <c r="DQ206" i="1"/>
  <c r="ES352" i="1"/>
  <c r="ET352" i="1" s="1"/>
  <c r="DS352" i="1"/>
  <c r="EN352" i="1" s="1"/>
  <c r="ES23" i="1"/>
  <c r="DS23" i="1"/>
  <c r="EN23" i="1" s="1"/>
  <c r="ES301" i="1"/>
  <c r="DS301" i="1"/>
  <c r="EN301" i="1" s="1"/>
  <c r="ES5" i="1"/>
  <c r="DS5" i="1"/>
  <c r="EN5" i="1" s="1"/>
  <c r="DS159" i="1"/>
  <c r="EN159" i="1" s="1"/>
  <c r="ES159" i="1"/>
  <c r="ES221" i="1"/>
  <c r="DS221" i="1"/>
  <c r="EN221" i="1" s="1"/>
  <c r="ES191" i="1"/>
  <c r="DS191" i="1"/>
  <c r="EN191" i="1" s="1"/>
  <c r="ES278" i="1"/>
  <c r="DS278" i="1"/>
  <c r="EN278" i="1" s="1"/>
  <c r="DS275" i="1"/>
  <c r="EN275" i="1" s="1"/>
  <c r="ES275" i="1"/>
  <c r="ES47" i="1"/>
  <c r="DS47" i="1"/>
  <c r="EN47" i="1" s="1"/>
  <c r="BN348" i="1"/>
  <c r="DQ79" i="1"/>
  <c r="BN138" i="1"/>
  <c r="BN313" i="1"/>
  <c r="BN150" i="1"/>
  <c r="BN43" i="1"/>
  <c r="DQ331" i="1"/>
  <c r="DQ222" i="1"/>
  <c r="DQ112" i="1"/>
  <c r="DQ216" i="1"/>
  <c r="DS67" i="1"/>
  <c r="EN67" i="1" s="1"/>
  <c r="ES67" i="1"/>
  <c r="DS136" i="1"/>
  <c r="EN136" i="1" s="1"/>
  <c r="ES136" i="1"/>
  <c r="DS37" i="1"/>
  <c r="EN37" i="1" s="1"/>
  <c r="ES37" i="1"/>
  <c r="DS87" i="1"/>
  <c r="EN87" i="1" s="1"/>
  <c r="ES87" i="1"/>
  <c r="BN97" i="1"/>
  <c r="DJ343" i="1"/>
  <c r="DP30" i="1"/>
  <c r="ER30" i="1" s="1"/>
  <c r="BL208" i="1"/>
  <c r="EO208" i="1" s="1"/>
  <c r="DQ101" i="1"/>
  <c r="BN178" i="1"/>
  <c r="DQ70" i="1"/>
  <c r="DQ229" i="1"/>
  <c r="DQ168" i="1"/>
  <c r="DZ168" i="1" s="1"/>
  <c r="DJ40" i="1"/>
  <c r="BN280" i="1"/>
  <c r="DQ58" i="1"/>
  <c r="DR145" i="1"/>
  <c r="BN78" i="1"/>
  <c r="BN265" i="1"/>
  <c r="DQ111" i="1"/>
  <c r="DJ163" i="1"/>
  <c r="BN144" i="1"/>
  <c r="BN36" i="1"/>
  <c r="DQ319" i="1"/>
  <c r="DZ319" i="1" s="1"/>
  <c r="BL219" i="1"/>
  <c r="EO219" i="1" s="1"/>
  <c r="BD208" i="1"/>
  <c r="DQ295" i="1"/>
  <c r="DQ263" i="1"/>
  <c r="BN109" i="1"/>
  <c r="DQ8" i="1"/>
  <c r="DQ147" i="1"/>
  <c r="DJ105" i="1"/>
  <c r="BN40" i="1"/>
  <c r="DQ75" i="1"/>
  <c r="DZ75" i="1" s="1"/>
  <c r="DZ131" i="1"/>
  <c r="DQ210" i="1"/>
  <c r="BN27" i="1"/>
  <c r="DQ214" i="1"/>
  <c r="DQ262" i="1"/>
  <c r="DQ300" i="1"/>
  <c r="ES162" i="1"/>
  <c r="DS162" i="1"/>
  <c r="EN162" i="1" s="1"/>
  <c r="DS197" i="1"/>
  <c r="EN197" i="1" s="1"/>
  <c r="ES197" i="1"/>
  <c r="DS80" i="1"/>
  <c r="EN80" i="1" s="1"/>
  <c r="ES80" i="1"/>
  <c r="ES56" i="1"/>
  <c r="DS56" i="1"/>
  <c r="EN56" i="1" s="1"/>
  <c r="ES302" i="1"/>
  <c r="DS302" i="1"/>
  <c r="EN302" i="1" s="1"/>
  <c r="DS349" i="1"/>
  <c r="EN349" i="1" s="1"/>
  <c r="ES349" i="1"/>
  <c r="ES254" i="1"/>
  <c r="DS254" i="1"/>
  <c r="EN254" i="1" s="1"/>
  <c r="DQ89" i="1"/>
  <c r="DZ89" i="1" s="1"/>
  <c r="BN237" i="1"/>
  <c r="BN306" i="1"/>
  <c r="BN204" i="1"/>
  <c r="DJ52" i="1"/>
  <c r="DP239" i="1"/>
  <c r="DQ228" i="1"/>
  <c r="DZ228" i="1" s="1"/>
  <c r="DQ48" i="1"/>
  <c r="DZ48" i="1" s="1"/>
  <c r="DS240" i="1"/>
  <c r="EN240" i="1" s="1"/>
  <c r="DQ59" i="1"/>
  <c r="DZ59" i="1" s="1"/>
  <c r="DR217" i="1"/>
  <c r="DQ190" i="1"/>
  <c r="DZ190" i="1" s="1"/>
  <c r="T1403" i="8"/>
  <c r="T1147" i="8"/>
  <c r="T1236" i="8"/>
  <c r="T1432" i="8"/>
  <c r="T1339" i="8"/>
  <c r="T1094" i="8"/>
  <c r="T1172" i="8"/>
  <c r="T1225" i="8"/>
  <c r="T1306" i="8"/>
  <c r="T1059" i="8"/>
  <c r="T931" i="8"/>
  <c r="T972" i="8"/>
  <c r="T845" i="8"/>
  <c r="T890" i="8"/>
  <c r="T762" i="8"/>
  <c r="T1415" i="8"/>
  <c r="T1159" i="8"/>
  <c r="T1248" i="8"/>
  <c r="T1301" i="8"/>
  <c r="T1382" i="8"/>
  <c r="T1126" i="8"/>
  <c r="T969" i="8"/>
  <c r="T1010" i="8"/>
  <c r="T883" i="8"/>
  <c r="T755" i="8"/>
  <c r="T1387" i="8"/>
  <c r="T1131" i="8"/>
  <c r="T1220" i="8"/>
  <c r="T1273" i="8"/>
  <c r="T1354" i="8"/>
  <c r="T1083" i="8"/>
  <c r="T955" i="8"/>
  <c r="T996" i="8"/>
  <c r="T869" i="8"/>
  <c r="T914" i="8"/>
  <c r="T786" i="8"/>
  <c r="T1463" i="8"/>
  <c r="T1207" i="8"/>
  <c r="T1296" i="8"/>
  <c r="T1349" i="8"/>
  <c r="T1097" i="8"/>
  <c r="T1174" i="8"/>
  <c r="T993" i="8"/>
  <c r="T1034" i="8"/>
  <c r="T907" i="8"/>
  <c r="T779" i="8"/>
  <c r="T1435" i="8"/>
  <c r="T1179" i="8"/>
  <c r="T1268" i="8"/>
  <c r="T1321" i="8"/>
  <c r="T1402" i="8"/>
  <c r="T1146" i="8"/>
  <c r="T979" i="8"/>
  <c r="T1020" i="8"/>
  <c r="T893" i="8"/>
  <c r="T765" i="8"/>
  <c r="T810" i="8"/>
  <c r="T1454" i="8"/>
  <c r="T1255" i="8"/>
  <c r="T1344" i="8"/>
  <c r="T1397" i="8"/>
  <c r="T1141" i="8"/>
  <c r="T1222" i="8"/>
  <c r="T1017" i="8"/>
  <c r="T1058" i="8"/>
  <c r="T930" i="8"/>
  <c r="T803" i="8"/>
  <c r="T1426" i="8"/>
  <c r="T1227" i="8"/>
  <c r="T1316" i="8"/>
  <c r="T1369" i="8"/>
  <c r="T1113" i="8"/>
  <c r="T1194" i="8"/>
  <c r="T1003" i="8"/>
  <c r="T1044" i="8"/>
  <c r="T917" i="8"/>
  <c r="T789" i="8"/>
  <c r="T834" i="8"/>
  <c r="T1449" i="8"/>
  <c r="T1303" i="8"/>
  <c r="T1392" i="8"/>
  <c r="T1136" i="8"/>
  <c r="T1421" i="8"/>
  <c r="T1275" i="8"/>
  <c r="T1364" i="8"/>
  <c r="T1417" i="8"/>
  <c r="T1161" i="8"/>
  <c r="T1242" i="8"/>
  <c r="T1027" i="8"/>
  <c r="T1068" i="8"/>
  <c r="T940" i="8"/>
  <c r="T813" i="8"/>
  <c r="T858" i="8"/>
  <c r="T1444" i="8"/>
  <c r="T1351" i="8"/>
  <c r="T1100" i="8"/>
  <c r="T1184" i="8"/>
  <c r="T1237" i="8"/>
  <c r="T1318" i="8"/>
  <c r="T1065" i="8"/>
  <c r="T937" i="8"/>
  <c r="T978" i="8"/>
  <c r="T851" i="8"/>
  <c r="T1469" i="8"/>
  <c r="T1323" i="8"/>
  <c r="T1412" i="8"/>
  <c r="T1156" i="8"/>
  <c r="T1209" i="8"/>
  <c r="T1290" i="8"/>
  <c r="T1051" i="8"/>
  <c r="T923" i="8"/>
  <c r="T964" i="8"/>
  <c r="T837" i="8"/>
  <c r="T882" i="8"/>
  <c r="T754" i="8"/>
  <c r="T1399" i="8"/>
  <c r="T1143" i="8"/>
  <c r="T1232" i="8"/>
  <c r="T1285" i="8"/>
  <c r="T1366" i="8"/>
  <c r="T1089" i="8"/>
  <c r="T961" i="8"/>
  <c r="T1002" i="8"/>
  <c r="T875" i="8"/>
  <c r="T1464" i="8"/>
  <c r="T1371" i="8"/>
  <c r="T1115" i="8"/>
  <c r="T1204" i="8"/>
  <c r="T1257" i="8"/>
  <c r="T1338" i="8"/>
  <c r="T1075" i="8"/>
  <c r="T947" i="8"/>
  <c r="T988" i="8"/>
  <c r="T861" i="8"/>
  <c r="T906" i="8"/>
  <c r="T778" i="8"/>
  <c r="T1447" i="8"/>
  <c r="T1191" i="8"/>
  <c r="T1280" i="8"/>
  <c r="T1333" i="8"/>
  <c r="T1414" i="8"/>
  <c r="T1158" i="8"/>
  <c r="T985" i="8"/>
  <c r="T1026" i="8"/>
  <c r="T899" i="8"/>
  <c r="T771" i="8"/>
  <c r="T1419" i="8"/>
  <c r="T1163" i="8"/>
  <c r="T1252" i="8"/>
  <c r="T1305" i="8"/>
  <c r="T1386" i="8"/>
  <c r="T1130" i="8"/>
  <c r="T971" i="8"/>
  <c r="T1012" i="8"/>
  <c r="T885" i="8"/>
  <c r="T757" i="8"/>
  <c r="T802" i="8"/>
  <c r="T1438" i="8"/>
  <c r="T1239" i="8"/>
  <c r="T1328" i="8"/>
  <c r="T1381" i="8"/>
  <c r="T1467" i="8"/>
  <c r="T1211" i="8"/>
  <c r="T1300" i="8"/>
  <c r="T1353" i="8"/>
  <c r="T1099" i="8"/>
  <c r="T1178" i="8"/>
  <c r="T995" i="8"/>
  <c r="T1036" i="8"/>
  <c r="T909" i="8"/>
  <c r="T781" i="8"/>
  <c r="T826" i="8"/>
  <c r="T1433" i="8"/>
  <c r="T1287" i="8"/>
  <c r="T1376" i="8"/>
  <c r="T1120" i="8"/>
  <c r="T1173" i="8"/>
  <c r="T1254" i="8"/>
  <c r="T1033" i="8"/>
  <c r="T1074" i="8"/>
  <c r="T946" i="8"/>
  <c r="T819" i="8"/>
  <c r="T1458" i="8"/>
  <c r="T1259" i="8"/>
  <c r="T1348" i="8"/>
  <c r="T1401" i="8"/>
  <c r="T1145" i="8"/>
  <c r="T1226" i="8"/>
  <c r="T1019" i="8"/>
  <c r="T1060" i="8"/>
  <c r="T932" i="8"/>
  <c r="T805" i="8"/>
  <c r="T850" i="8"/>
  <c r="T1428" i="8"/>
  <c r="T1335" i="8"/>
  <c r="T1092" i="8"/>
  <c r="T1168" i="8"/>
  <c r="T1221" i="8"/>
  <c r="T1302" i="8"/>
  <c r="T1057" i="8"/>
  <c r="T929" i="8"/>
  <c r="T970" i="8"/>
  <c r="T843" i="8"/>
  <c r="T1453" i="8"/>
  <c r="T1307" i="8"/>
  <c r="T1396" i="8"/>
  <c r="T1140" i="8"/>
  <c r="T1193" i="8"/>
  <c r="T1274" i="8"/>
  <c r="T1043" i="8"/>
  <c r="T1084" i="8"/>
  <c r="T956" i="8"/>
  <c r="T829" i="8"/>
  <c r="T874" i="8"/>
  <c r="T746" i="8"/>
  <c r="T1383" i="8"/>
  <c r="T1127" i="8"/>
  <c r="T1216" i="8"/>
  <c r="T1269" i="8"/>
  <c r="T1350" i="8"/>
  <c r="T1081" i="8"/>
  <c r="T953" i="8"/>
  <c r="T994" i="8"/>
  <c r="T867" i="8"/>
  <c r="T1448" i="8"/>
  <c r="T1355" i="8"/>
  <c r="T1102" i="8"/>
  <c r="T1188" i="8"/>
  <c r="T1241" i="8"/>
  <c r="T1322" i="8"/>
  <c r="T1067" i="8"/>
  <c r="T939" i="8"/>
  <c r="T980" i="8"/>
  <c r="T853" i="8"/>
  <c r="T898" i="8"/>
  <c r="T770" i="8"/>
  <c r="T1431" i="8"/>
  <c r="T1175" i="8"/>
  <c r="T1264" i="8"/>
  <c r="T1317" i="8"/>
  <c r="T1114" i="8"/>
  <c r="T749" i="8"/>
  <c r="T1312" i="8"/>
  <c r="T1001" i="8"/>
  <c r="T1451" i="8"/>
  <c r="T1091" i="8"/>
  <c r="T901" i="8"/>
  <c r="T1271" i="8"/>
  <c r="T1238" i="8"/>
  <c r="T811" i="8"/>
  <c r="T1385" i="8"/>
  <c r="T1052" i="8"/>
  <c r="T1465" i="8"/>
  <c r="T1205" i="8"/>
  <c r="T962" i="8"/>
  <c r="T1380" i="8"/>
  <c r="T1035" i="8"/>
  <c r="T866" i="8"/>
  <c r="T1200" i="8"/>
  <c r="T1398" i="8"/>
  <c r="T1142" i="8"/>
  <c r="T977" i="8"/>
  <c r="T1018" i="8"/>
  <c r="T891" i="8"/>
  <c r="T763" i="8"/>
  <c r="T824" i="8"/>
  <c r="T1429" i="8"/>
  <c r="T1283" i="8"/>
  <c r="T1372" i="8"/>
  <c r="T1116" i="8"/>
  <c r="T1169" i="8"/>
  <c r="T1250" i="8"/>
  <c r="T1031" i="8"/>
  <c r="T1072" i="8"/>
  <c r="T944" i="8"/>
  <c r="T817" i="8"/>
  <c r="T862" i="8"/>
  <c r="T1452" i="8"/>
  <c r="T1359" i="8"/>
  <c r="T1104" i="8"/>
  <c r="T1192" i="8"/>
  <c r="T1245" i="8"/>
  <c r="T1326" i="8"/>
  <c r="T1069" i="8"/>
  <c r="T941" i="8"/>
  <c r="T982" i="8"/>
  <c r="T855" i="8"/>
  <c r="T900" i="8"/>
  <c r="T772" i="8"/>
  <c r="T816" i="8"/>
  <c r="T1466" i="8"/>
  <c r="T1267" i="8"/>
  <c r="T1356" i="8"/>
  <c r="T1409" i="8"/>
  <c r="T1153" i="8"/>
  <c r="T1234" i="8"/>
  <c r="T1023" i="8"/>
  <c r="T1064" i="8"/>
  <c r="T936" i="8"/>
  <c r="T809" i="8"/>
  <c r="T854" i="8"/>
  <c r="T1436" i="8"/>
  <c r="T1343" i="8"/>
  <c r="T1096" i="8"/>
  <c r="T1176" i="8"/>
  <c r="T1229" i="8"/>
  <c r="T1310" i="8"/>
  <c r="T1061" i="8"/>
  <c r="T933" i="8"/>
  <c r="T974" i="8"/>
  <c r="T847" i="8"/>
  <c r="T892" i="8"/>
  <c r="T764" i="8"/>
  <c r="T808" i="8"/>
  <c r="T1450" i="8"/>
  <c r="T1251" i="8"/>
  <c r="T1340" i="8"/>
  <c r="T1393" i="8"/>
  <c r="T1137" i="8"/>
  <c r="T1218" i="8"/>
  <c r="T1015" i="8"/>
  <c r="T1056" i="8"/>
  <c r="T928" i="8"/>
  <c r="T801" i="8"/>
  <c r="T846" i="8"/>
  <c r="T963" i="8"/>
  <c r="T794" i="8"/>
  <c r="T1365" i="8"/>
  <c r="T1042" i="8"/>
  <c r="T1195" i="8"/>
  <c r="T1162" i="8"/>
  <c r="T773" i="8"/>
  <c r="T1360" i="8"/>
  <c r="T1025" i="8"/>
  <c r="T1442" i="8"/>
  <c r="T1129" i="8"/>
  <c r="T924" i="8"/>
  <c r="T1319" i="8"/>
  <c r="T1286" i="8"/>
  <c r="T835" i="8"/>
  <c r="T1124" i="8"/>
  <c r="T1076" i="8"/>
  <c r="T1460" i="8"/>
  <c r="T1253" i="8"/>
  <c r="T1334" i="8"/>
  <c r="T1073" i="8"/>
  <c r="T945" i="8"/>
  <c r="T986" i="8"/>
  <c r="T859" i="8"/>
  <c r="T747" i="8"/>
  <c r="T792" i="8"/>
  <c r="T1418" i="8"/>
  <c r="T1219" i="8"/>
  <c r="T1308" i="8"/>
  <c r="T1361" i="8"/>
  <c r="T1103" i="8"/>
  <c r="T1186" i="8"/>
  <c r="T999" i="8"/>
  <c r="T1040" i="8"/>
  <c r="T913" i="8"/>
  <c r="T785" i="8"/>
  <c r="T830" i="8"/>
  <c r="T1441" i="8"/>
  <c r="T1295" i="8"/>
  <c r="T1384" i="8"/>
  <c r="T1128" i="8"/>
  <c r="T1181" i="8"/>
  <c r="T1262" i="8"/>
  <c r="T1037" i="8"/>
  <c r="T1078" i="8"/>
  <c r="T950" i="8"/>
  <c r="T823" i="8"/>
  <c r="T868" i="8"/>
  <c r="T912" i="8"/>
  <c r="T784" i="8"/>
  <c r="T1459" i="8"/>
  <c r="T1203" i="8"/>
  <c r="T1292" i="8"/>
  <c r="T1345" i="8"/>
  <c r="T1095" i="8"/>
  <c r="T1170" i="8"/>
  <c r="T991" i="8"/>
  <c r="T1032" i="8"/>
  <c r="T905" i="8"/>
  <c r="T777" i="8"/>
  <c r="T822" i="8"/>
  <c r="T1425" i="8"/>
  <c r="T1279" i="8"/>
  <c r="T1368" i="8"/>
  <c r="T1112" i="8"/>
  <c r="T1165" i="8"/>
  <c r="T1246" i="8"/>
  <c r="T1029" i="8"/>
  <c r="T1070" i="8"/>
  <c r="T942" i="8"/>
  <c r="T815" i="8"/>
  <c r="T860" i="8"/>
  <c r="T904" i="8"/>
  <c r="T776" i="8"/>
  <c r="T1443" i="8"/>
  <c r="T1187" i="8"/>
  <c r="T1276" i="8"/>
  <c r="T1329" i="8"/>
  <c r="T1410" i="8"/>
  <c r="T1154" i="8"/>
  <c r="T983" i="8"/>
  <c r="T1024" i="8"/>
  <c r="T897" i="8"/>
  <c r="T769" i="8"/>
  <c r="T814" i="8"/>
  <c r="T1289" i="8"/>
  <c r="T1004" i="8"/>
  <c r="T1422" i="8"/>
  <c r="T1105" i="8"/>
  <c r="T915" i="8"/>
  <c r="T1284" i="8"/>
  <c r="T987" i="8"/>
  <c r="T818" i="8"/>
  <c r="T1413" i="8"/>
  <c r="T1066" i="8"/>
  <c r="T1243" i="8"/>
  <c r="T1210" i="8"/>
  <c r="T797" i="8"/>
  <c r="T1408" i="8"/>
  <c r="T1049" i="8"/>
  <c r="T1437" i="8"/>
  <c r="T1177" i="8"/>
  <c r="T948" i="8"/>
  <c r="T1367" i="8"/>
  <c r="T1189" i="8"/>
  <c r="T1270" i="8"/>
  <c r="T1041" i="8"/>
  <c r="T1082" i="8"/>
  <c r="T954" i="8"/>
  <c r="T827" i="8"/>
  <c r="T888" i="8"/>
  <c r="T760" i="8"/>
  <c r="T1411" i="8"/>
  <c r="T1155" i="8"/>
  <c r="T1244" i="8"/>
  <c r="T1297" i="8"/>
  <c r="T1378" i="8"/>
  <c r="T1122" i="8"/>
  <c r="T967" i="8"/>
  <c r="T1008" i="8"/>
  <c r="T881" i="8"/>
  <c r="T753" i="8"/>
  <c r="T798" i="8"/>
  <c r="T1430" i="8"/>
  <c r="T1231" i="8"/>
  <c r="T1320" i="8"/>
  <c r="T1373" i="8"/>
  <c r="T1117" i="8"/>
  <c r="T1198" i="8"/>
  <c r="T1005" i="8"/>
  <c r="T1046" i="8"/>
  <c r="T919" i="8"/>
  <c r="T791" i="8"/>
  <c r="T836" i="8"/>
  <c r="T880" i="8"/>
  <c r="T752" i="8"/>
  <c r="T1395" i="8"/>
  <c r="T1139" i="8"/>
  <c r="T1228" i="8"/>
  <c r="T1281" i="8"/>
  <c r="T1362" i="8"/>
  <c r="T1087" i="8"/>
  <c r="T959" i="8"/>
  <c r="T1000" i="8"/>
  <c r="T873" i="8"/>
  <c r="T918" i="8"/>
  <c r="T790" i="8"/>
  <c r="T1471" i="8"/>
  <c r="T1215" i="8"/>
  <c r="T1304" i="8"/>
  <c r="T1357" i="8"/>
  <c r="T1101" i="8"/>
  <c r="T1182" i="8"/>
  <c r="T997" i="8"/>
  <c r="T1038" i="8"/>
  <c r="T911" i="8"/>
  <c r="T783" i="8"/>
  <c r="T828" i="8"/>
  <c r="T872" i="8"/>
  <c r="AD740" i="8"/>
  <c r="AG742" i="8" s="1"/>
  <c r="T1379" i="8"/>
  <c r="T1123" i="8"/>
  <c r="T1212" i="8"/>
  <c r="T1265" i="8"/>
  <c r="T1346" i="8"/>
  <c r="T1079" i="8"/>
  <c r="T951" i="8"/>
  <c r="T992" i="8"/>
  <c r="T865" i="8"/>
  <c r="T910" i="8"/>
  <c r="T1370" i="8"/>
  <c r="T877" i="8"/>
  <c r="T1223" i="8"/>
  <c r="T1190" i="8"/>
  <c r="T787" i="8"/>
  <c r="T1337" i="8"/>
  <c r="T1028" i="8"/>
  <c r="T1470" i="8"/>
  <c r="T1157" i="8"/>
  <c r="T938" i="8"/>
  <c r="T1332" i="8"/>
  <c r="T1011" i="8"/>
  <c r="T842" i="8"/>
  <c r="T1152" i="8"/>
  <c r="T921" i="8"/>
  <c r="T1291" i="8"/>
  <c r="T1258" i="8"/>
  <c r="T821" i="8"/>
  <c r="T1111" i="8"/>
  <c r="T1125" i="8"/>
  <c r="T1206" i="8"/>
  <c r="T1009" i="8"/>
  <c r="T1050" i="8"/>
  <c r="T922" i="8"/>
  <c r="T795" i="8"/>
  <c r="T856" i="8"/>
  <c r="T1440" i="8"/>
  <c r="T1347" i="8"/>
  <c r="T1098" i="8"/>
  <c r="T1180" i="8"/>
  <c r="T1233" i="8"/>
  <c r="T1314" i="8"/>
  <c r="T1063" i="8"/>
  <c r="T935" i="8"/>
  <c r="T976" i="8"/>
  <c r="T849" i="8"/>
  <c r="T894" i="8"/>
  <c r="T766" i="8"/>
  <c r="T1423" i="8"/>
  <c r="T1167" i="8"/>
  <c r="T1256" i="8"/>
  <c r="T1309" i="8"/>
  <c r="T1390" i="8"/>
  <c r="T1134" i="8"/>
  <c r="T973" i="8"/>
  <c r="T1014" i="8"/>
  <c r="T887" i="8"/>
  <c r="T759" i="8"/>
  <c r="T804" i="8"/>
  <c r="T848" i="8"/>
  <c r="T1424" i="8"/>
  <c r="T1331" i="8"/>
  <c r="T1090" i="8"/>
  <c r="T1164" i="8"/>
  <c r="T1217" i="8"/>
  <c r="T1298" i="8"/>
  <c r="T1055" i="8"/>
  <c r="T841" i="8"/>
  <c r="T1151" i="8"/>
  <c r="T1118" i="8"/>
  <c r="T751" i="8"/>
  <c r="T1315" i="8"/>
  <c r="T1282" i="8"/>
  <c r="T833" i="8"/>
  <c r="T1420" i="8"/>
  <c r="T1327" i="8"/>
  <c r="T1416" i="8"/>
  <c r="T1160" i="8"/>
  <c r="T1213" i="8"/>
  <c r="T1294" i="8"/>
  <c r="T1053" i="8"/>
  <c r="T925" i="8"/>
  <c r="T966" i="8"/>
  <c r="T839" i="8"/>
  <c r="T884" i="8"/>
  <c r="T756" i="8"/>
  <c r="T800" i="8"/>
  <c r="T1434" i="8"/>
  <c r="T1235" i="8"/>
  <c r="T1324" i="8"/>
  <c r="T1377" i="8"/>
  <c r="T1121" i="8"/>
  <c r="T1202" i="8"/>
  <c r="T1007" i="8"/>
  <c r="T1048" i="8"/>
  <c r="T920" i="8"/>
  <c r="T793" i="8"/>
  <c r="T838" i="8"/>
  <c r="T1457" i="8"/>
  <c r="T1311" i="8"/>
  <c r="T1400" i="8"/>
  <c r="T1144" i="8"/>
  <c r="T1197" i="8"/>
  <c r="T1278" i="8"/>
  <c r="T1045" i="8"/>
  <c r="T1086" i="8"/>
  <c r="T958" i="8"/>
  <c r="T831" i="8"/>
  <c r="T876" i="8"/>
  <c r="T748" i="8"/>
  <c r="T886" i="8"/>
  <c r="T1240" i="8"/>
  <c r="T965" i="8"/>
  <c r="T796" i="8"/>
  <c r="T1404" i="8"/>
  <c r="T1047" i="8"/>
  <c r="T878" i="8"/>
  <c r="T1462" i="8"/>
  <c r="T1263" i="8"/>
  <c r="T1352" i="8"/>
  <c r="T1405" i="8"/>
  <c r="T1149" i="8"/>
  <c r="T1230" i="8"/>
  <c r="T1021" i="8"/>
  <c r="T1062" i="8"/>
  <c r="T934" i="8"/>
  <c r="T807" i="8"/>
  <c r="T852" i="8"/>
  <c r="T896" i="8"/>
  <c r="T768" i="8"/>
  <c r="T1427" i="8"/>
  <c r="T1171" i="8"/>
  <c r="T1260" i="8"/>
  <c r="T1313" i="8"/>
  <c r="T1394" i="8"/>
  <c r="T1138" i="8"/>
  <c r="T975" i="8"/>
  <c r="T1016" i="8"/>
  <c r="T889" i="8"/>
  <c r="T761" i="8"/>
  <c r="T806" i="8"/>
  <c r="T1446" i="8"/>
  <c r="T1247" i="8"/>
  <c r="T1336" i="8"/>
  <c r="T1389" i="8"/>
  <c r="T1133" i="8"/>
  <c r="T1214" i="8"/>
  <c r="T1013" i="8"/>
  <c r="T1054" i="8"/>
  <c r="T926" i="8"/>
  <c r="T799" i="8"/>
  <c r="T844" i="8"/>
  <c r="T927" i="8"/>
  <c r="T758" i="8"/>
  <c r="T1293" i="8"/>
  <c r="T1006" i="8"/>
  <c r="T840" i="8"/>
  <c r="T1148" i="8"/>
  <c r="T1088" i="8"/>
  <c r="T782" i="8"/>
  <c r="T1455" i="8"/>
  <c r="T1199" i="8"/>
  <c r="T1288" i="8"/>
  <c r="T1341" i="8"/>
  <c r="T1093" i="8"/>
  <c r="T1166" i="8"/>
  <c r="T989" i="8"/>
  <c r="T1030" i="8"/>
  <c r="T903" i="8"/>
  <c r="T775" i="8"/>
  <c r="T820" i="8"/>
  <c r="T864" i="8"/>
  <c r="T1456" i="8"/>
  <c r="T1363" i="8"/>
  <c r="T1106" i="8"/>
  <c r="T1196" i="8"/>
  <c r="T1249" i="8"/>
  <c r="T1330" i="8"/>
  <c r="T1071" i="8"/>
  <c r="T943" i="8"/>
  <c r="T984" i="8"/>
  <c r="T857" i="8"/>
  <c r="T902" i="8"/>
  <c r="T774" i="8"/>
  <c r="T1439" i="8"/>
  <c r="T1183" i="8"/>
  <c r="T1272" i="8"/>
  <c r="T1325" i="8"/>
  <c r="T1406" i="8"/>
  <c r="T1150" i="8"/>
  <c r="T981" i="8"/>
  <c r="T1022" i="8"/>
  <c r="T895" i="8"/>
  <c r="T767" i="8"/>
  <c r="T812" i="8"/>
  <c r="T968" i="8"/>
  <c r="T1407" i="8"/>
  <c r="T1374" i="8"/>
  <c r="T879" i="8"/>
  <c r="T1461" i="8"/>
  <c r="T1201" i="8"/>
  <c r="T960" i="8"/>
  <c r="T750" i="8"/>
  <c r="T1391" i="8"/>
  <c r="T1135" i="8"/>
  <c r="T1224" i="8"/>
  <c r="T1277" i="8"/>
  <c r="T1358" i="8"/>
  <c r="T1085" i="8"/>
  <c r="T957" i="8"/>
  <c r="T998" i="8"/>
  <c r="T871" i="8"/>
  <c r="T916" i="8"/>
  <c r="T788" i="8"/>
  <c r="T832" i="8"/>
  <c r="T1445" i="8"/>
  <c r="T1299" i="8"/>
  <c r="T1388" i="8"/>
  <c r="T1132" i="8"/>
  <c r="T1185" i="8"/>
  <c r="T1266" i="8"/>
  <c r="T1039" i="8"/>
  <c r="T1080" i="8"/>
  <c r="T952" i="8"/>
  <c r="T825" i="8"/>
  <c r="T870" i="8"/>
  <c r="T1468" i="8"/>
  <c r="T1375" i="8"/>
  <c r="T1119" i="8"/>
  <c r="T1208" i="8"/>
  <c r="T1261" i="8"/>
  <c r="T1342" i="8"/>
  <c r="T1077" i="8"/>
  <c r="T949" i="8"/>
  <c r="T990" i="8"/>
  <c r="T863" i="8"/>
  <c r="T908" i="8"/>
  <c r="T780" i="8"/>
  <c r="ES255" i="1"/>
  <c r="DS255" i="1"/>
  <c r="EN255" i="1" s="1"/>
  <c r="ES74" i="1"/>
  <c r="ET74" i="1" s="1"/>
  <c r="DS74" i="1"/>
  <c r="EN74" i="1" s="1"/>
  <c r="ES50" i="1"/>
  <c r="DS50" i="1"/>
  <c r="EN50" i="1" s="1"/>
  <c r="ES55" i="1"/>
  <c r="DS55" i="1"/>
  <c r="EN55" i="1" s="1"/>
  <c r="ES291" i="1"/>
  <c r="DS291" i="1"/>
  <c r="EN291" i="1" s="1"/>
  <c r="ES85" i="1"/>
  <c r="DS85" i="1"/>
  <c r="EN85" i="1" s="1"/>
  <c r="BN46" i="1"/>
  <c r="DJ30" i="1"/>
  <c r="DQ157" i="1"/>
  <c r="DQ128" i="1"/>
  <c r="ES52" i="1"/>
  <c r="ED4" i="1"/>
  <c r="DQ218" i="1"/>
  <c r="BM283" i="1"/>
  <c r="BV283" i="1" s="1"/>
  <c r="AW365" i="1"/>
  <c r="BA365" i="1" s="1"/>
  <c r="AR365" i="1"/>
  <c r="AZ365" i="1" s="1"/>
  <c r="AT359" i="1"/>
  <c r="BB359" i="1" s="1"/>
  <c r="AY359" i="1"/>
  <c r="BC359" i="1" s="1"/>
  <c r="AW363" i="1"/>
  <c r="BA363" i="1" s="1"/>
  <c r="AR363" i="1"/>
  <c r="AZ363" i="1" s="1"/>
  <c r="AT366" i="1"/>
  <c r="BB366" i="1" s="1"/>
  <c r="AY366" i="1"/>
  <c r="BC366" i="1" s="1"/>
  <c r="AY364" i="1"/>
  <c r="BC364" i="1" s="1"/>
  <c r="AT364" i="1"/>
  <c r="BB364" i="1" s="1"/>
  <c r="AY361" i="1"/>
  <c r="BC361" i="1" s="1"/>
  <c r="AT361" i="1"/>
  <c r="BB361" i="1" s="1"/>
  <c r="AY365" i="1"/>
  <c r="BC365" i="1" s="1"/>
  <c r="AT365" i="1"/>
  <c r="BB365" i="1" s="1"/>
  <c r="AW359" i="1"/>
  <c r="BA359" i="1" s="1"/>
  <c r="AR359" i="1"/>
  <c r="AZ359" i="1" s="1"/>
  <c r="AR360" i="1"/>
  <c r="AZ360" i="1" s="1"/>
  <c r="AW360" i="1"/>
  <c r="BA360" i="1" s="1"/>
  <c r="AT362" i="1"/>
  <c r="BB362" i="1" s="1"/>
  <c r="AY362" i="1"/>
  <c r="BC362" i="1" s="1"/>
  <c r="AY363" i="1"/>
  <c r="BC363" i="1" s="1"/>
  <c r="AT363" i="1"/>
  <c r="BB363" i="1" s="1"/>
  <c r="AW366" i="1"/>
  <c r="BA366" i="1" s="1"/>
  <c r="AR366" i="1"/>
  <c r="AZ366" i="1" s="1"/>
  <c r="AW364" i="1"/>
  <c r="BA364" i="1" s="1"/>
  <c r="AR364" i="1"/>
  <c r="AZ364" i="1" s="1"/>
  <c r="AW361" i="1"/>
  <c r="BA361" i="1" s="1"/>
  <c r="AR361" i="1"/>
  <c r="AZ361" i="1" s="1"/>
  <c r="AT358" i="1"/>
  <c r="BB358" i="1" s="1"/>
  <c r="AY358" i="1"/>
  <c r="BC358" i="1" s="1"/>
  <c r="AY360" i="1"/>
  <c r="BC360" i="1" s="1"/>
  <c r="AT360" i="1"/>
  <c r="BB360" i="1" s="1"/>
  <c r="BN360" i="1" s="1"/>
  <c r="AW362" i="1"/>
  <c r="BA362" i="1" s="1"/>
  <c r="AR362" i="1"/>
  <c r="AZ362" i="1" s="1"/>
  <c r="AT357" i="1"/>
  <c r="BB357" i="1" s="1"/>
  <c r="AY357" i="1"/>
  <c r="BC357" i="1" s="1"/>
  <c r="AW358" i="1"/>
  <c r="BA358" i="1" s="1"/>
  <c r="AR358" i="1"/>
  <c r="AZ358" i="1" s="1"/>
  <c r="AW357" i="1"/>
  <c r="BA357" i="1" s="1"/>
  <c r="AR357" i="1"/>
  <c r="AZ357" i="1" s="1"/>
  <c r="ES183" i="1"/>
  <c r="DS183" i="1"/>
  <c r="EN183" i="1" s="1"/>
  <c r="ES134" i="1"/>
  <c r="DS134" i="1"/>
  <c r="EN134" i="1" s="1"/>
  <c r="BN32" i="1"/>
  <c r="BO32" i="1" s="1"/>
  <c r="EL32" i="1" s="1"/>
  <c r="DJ326" i="1"/>
  <c r="DS341" i="1"/>
  <c r="EN341" i="1" s="1"/>
  <c r="ES341" i="1"/>
  <c r="DS342" i="1"/>
  <c r="EN342" i="1" s="1"/>
  <c r="ES342" i="1"/>
  <c r="ES26" i="1"/>
  <c r="EV26" i="1" s="1"/>
  <c r="DS26" i="1"/>
  <c r="EN26" i="1" s="1"/>
  <c r="ES107" i="1"/>
  <c r="DS107" i="1"/>
  <c r="EN107" i="1" s="1"/>
  <c r="DS120" i="1"/>
  <c r="EN120" i="1" s="1"/>
  <c r="ES120" i="1"/>
  <c r="EV120" i="1" s="1"/>
  <c r="ES223" i="1"/>
  <c r="DS223" i="1"/>
  <c r="EN223" i="1" s="1"/>
  <c r="ES190" i="1"/>
  <c r="DS190" i="1"/>
  <c r="EN190" i="1" s="1"/>
  <c r="ES9" i="1"/>
  <c r="DS9" i="1"/>
  <c r="EN9" i="1" s="1"/>
  <c r="ES88" i="1"/>
  <c r="DS88" i="1"/>
  <c r="EN88" i="1" s="1"/>
  <c r="DS129" i="1"/>
  <c r="EN129" i="1" s="1"/>
  <c r="ES129" i="1"/>
  <c r="ES109" i="1"/>
  <c r="DS109" i="1"/>
  <c r="EN109" i="1" s="1"/>
  <c r="ES160" i="1"/>
  <c r="DS160" i="1"/>
  <c r="EN160" i="1" s="1"/>
  <c r="ES13" i="1"/>
  <c r="DS13" i="1"/>
  <c r="EN13" i="1" s="1"/>
  <c r="ES118" i="1"/>
  <c r="DS118" i="1"/>
  <c r="EN118" i="1" s="1"/>
  <c r="ES315" i="1"/>
  <c r="DS315" i="1"/>
  <c r="EN315" i="1" s="1"/>
  <c r="ES184" i="1"/>
  <c r="DS184" i="1"/>
  <c r="EN184" i="1" s="1"/>
  <c r="ES124" i="1"/>
  <c r="DS124" i="1"/>
  <c r="EN124" i="1" s="1"/>
  <c r="ES327" i="1"/>
  <c r="DS327" i="1"/>
  <c r="EN327" i="1" s="1"/>
  <c r="DS21" i="1"/>
  <c r="EN21" i="1" s="1"/>
  <c r="ES21" i="1"/>
  <c r="DQ244" i="1"/>
  <c r="DJ239" i="1"/>
  <c r="BF71" i="1"/>
  <c r="DR158" i="1"/>
  <c r="DJ158" i="1"/>
  <c r="DR149" i="1"/>
  <c r="DJ149" i="1"/>
  <c r="U1112" i="9"/>
  <c r="U1113" i="9" s="1"/>
  <c r="U1114" i="9" s="1"/>
  <c r="U1115" i="9" s="1"/>
  <c r="U1116" i="9" s="1"/>
  <c r="U1117" i="9" s="1"/>
  <c r="U1118" i="9" s="1"/>
  <c r="U1119" i="9" s="1"/>
  <c r="U1120" i="9" s="1"/>
  <c r="U1121" i="9" s="1"/>
  <c r="U1122" i="9" s="1"/>
  <c r="U1123" i="9" s="1"/>
  <c r="U1124" i="9" s="1"/>
  <c r="U1125" i="9" s="1"/>
  <c r="U1126" i="9" s="1"/>
  <c r="U1127" i="9" s="1"/>
  <c r="U1128" i="9" s="1"/>
  <c r="U1129" i="9" s="1"/>
  <c r="U1130" i="9" s="1"/>
  <c r="U1131" i="9" s="1"/>
  <c r="U1132" i="9" s="1"/>
  <c r="U1133" i="9" s="1"/>
  <c r="U1134" i="9" s="1"/>
  <c r="U1135" i="9" s="1"/>
  <c r="U1136" i="9" s="1"/>
  <c r="U1137" i="9" s="1"/>
  <c r="U1138" i="9" s="1"/>
  <c r="U1139" i="9" s="1"/>
  <c r="U1140" i="9" s="1"/>
  <c r="U1141" i="9" s="1"/>
  <c r="U1142" i="9" s="1"/>
  <c r="U1143" i="9" s="1"/>
  <c r="U1144" i="9" s="1"/>
  <c r="U1145" i="9" s="1"/>
  <c r="U1146" i="9" s="1"/>
  <c r="U1147" i="9" s="1"/>
  <c r="U1148" i="9" s="1"/>
  <c r="U1149" i="9" s="1"/>
  <c r="U1150" i="9" s="1"/>
  <c r="U1151" i="9" s="1"/>
  <c r="U1152" i="9" s="1"/>
  <c r="U1153" i="9" s="1"/>
  <c r="U1154" i="9" s="1"/>
  <c r="U1155" i="9" s="1"/>
  <c r="U1156" i="9" s="1"/>
  <c r="U1157" i="9" s="1"/>
  <c r="U1158" i="9" s="1"/>
  <c r="U1159" i="9" s="1"/>
  <c r="U1160" i="9" s="1"/>
  <c r="U1161" i="9" s="1"/>
  <c r="U1162" i="9" s="1"/>
  <c r="U1163" i="9" s="1"/>
  <c r="U1164" i="9" s="1"/>
  <c r="U1165" i="9" s="1"/>
  <c r="U1166" i="9" s="1"/>
  <c r="U1167" i="9" s="1"/>
  <c r="U1168" i="9" s="1"/>
  <c r="U1169" i="9" s="1"/>
  <c r="U1170" i="9" s="1"/>
  <c r="U1171" i="9" s="1"/>
  <c r="U1172" i="9" s="1"/>
  <c r="U1173" i="9" s="1"/>
  <c r="U1174" i="9" s="1"/>
  <c r="U1175" i="9" s="1"/>
  <c r="U1176" i="9" s="1"/>
  <c r="U1177" i="9" s="1"/>
  <c r="U1178" i="9" s="1"/>
  <c r="U1179" i="9" s="1"/>
  <c r="U1180" i="9" s="1"/>
  <c r="U1181" i="9" s="1"/>
  <c r="U1182" i="9" s="1"/>
  <c r="U1183" i="9" s="1"/>
  <c r="U1184" i="9" s="1"/>
  <c r="U1185" i="9" s="1"/>
  <c r="U1186" i="9" s="1"/>
  <c r="U1187" i="9" s="1"/>
  <c r="U1188" i="9" s="1"/>
  <c r="U1189" i="9" s="1"/>
  <c r="U1190" i="9" s="1"/>
  <c r="U1191" i="9" s="1"/>
  <c r="U1192" i="9" s="1"/>
  <c r="U1193" i="9" s="1"/>
  <c r="U1194" i="9" s="1"/>
  <c r="U1195" i="9" s="1"/>
  <c r="U1196" i="9" s="1"/>
  <c r="U1197" i="9" s="1"/>
  <c r="U1198" i="9" s="1"/>
  <c r="U1199" i="9" s="1"/>
  <c r="U1200" i="9" s="1"/>
  <c r="U1201" i="9" s="1"/>
  <c r="U1202" i="9" s="1"/>
  <c r="U1203" i="9" s="1"/>
  <c r="U1204" i="9" s="1"/>
  <c r="U1205" i="9" s="1"/>
  <c r="U1206" i="9" s="1"/>
  <c r="U1207" i="9" s="1"/>
  <c r="U1208" i="9" s="1"/>
  <c r="U1209" i="9" s="1"/>
  <c r="U1210" i="9" s="1"/>
  <c r="U1211" i="9" s="1"/>
  <c r="U1212" i="9" s="1"/>
  <c r="U1213" i="9" s="1"/>
  <c r="U1214" i="9" s="1"/>
  <c r="U1215" i="9" s="1"/>
  <c r="U1216" i="9" s="1"/>
  <c r="U1217" i="9" s="1"/>
  <c r="U1218" i="9" s="1"/>
  <c r="U1219" i="9" s="1"/>
  <c r="U1220" i="9" s="1"/>
  <c r="U1221" i="9" s="1"/>
  <c r="U1222" i="9" s="1"/>
  <c r="U1223" i="9" s="1"/>
  <c r="U1224" i="9" s="1"/>
  <c r="U1225" i="9" s="1"/>
  <c r="U1226" i="9" s="1"/>
  <c r="U1227" i="9" s="1"/>
  <c r="U1228" i="9" s="1"/>
  <c r="U1229" i="9" s="1"/>
  <c r="U1230" i="9" s="1"/>
  <c r="U1231" i="9" s="1"/>
  <c r="U1232" i="9" s="1"/>
  <c r="U1233" i="9" s="1"/>
  <c r="U1234" i="9" s="1"/>
  <c r="U1235" i="9" s="1"/>
  <c r="U1236" i="9" s="1"/>
  <c r="U1237" i="9" s="1"/>
  <c r="U1238" i="9" s="1"/>
  <c r="U1239" i="9" s="1"/>
  <c r="U1240" i="9" s="1"/>
  <c r="U1241" i="9" s="1"/>
  <c r="U1242" i="9" s="1"/>
  <c r="U1243" i="9" s="1"/>
  <c r="U1244" i="9" s="1"/>
  <c r="U1245" i="9" s="1"/>
  <c r="U1246" i="9" s="1"/>
  <c r="U1247" i="9" s="1"/>
  <c r="U1248" i="9" s="1"/>
  <c r="U1249" i="9" s="1"/>
  <c r="U1250" i="9" s="1"/>
  <c r="U1251" i="9" s="1"/>
  <c r="U1252" i="9" s="1"/>
  <c r="U1253" i="9" s="1"/>
  <c r="U1254" i="9" s="1"/>
  <c r="U1255" i="9" s="1"/>
  <c r="U1256" i="9" s="1"/>
  <c r="U1257" i="9" s="1"/>
  <c r="U1258" i="9" s="1"/>
  <c r="U1259" i="9" s="1"/>
  <c r="U1260" i="9" s="1"/>
  <c r="U1261" i="9" s="1"/>
  <c r="U1262" i="9" s="1"/>
  <c r="U1263" i="9" s="1"/>
  <c r="U1264" i="9" s="1"/>
  <c r="U1265" i="9" s="1"/>
  <c r="U1266" i="9" s="1"/>
  <c r="U1267" i="9" s="1"/>
  <c r="U1268" i="9" s="1"/>
  <c r="U1269" i="9" s="1"/>
  <c r="U1270" i="9" s="1"/>
  <c r="U1271" i="9" s="1"/>
  <c r="U1272" i="9" s="1"/>
  <c r="U1273" i="9" s="1"/>
  <c r="U1274" i="9" s="1"/>
  <c r="U1275" i="9" s="1"/>
  <c r="U1276" i="9" s="1"/>
  <c r="U1277" i="9" s="1"/>
  <c r="U1278" i="9" s="1"/>
  <c r="U1279" i="9" s="1"/>
  <c r="U1280" i="9" s="1"/>
  <c r="U1281" i="9" s="1"/>
  <c r="U1282" i="9" s="1"/>
  <c r="U1283" i="9" s="1"/>
  <c r="U1284" i="9" s="1"/>
  <c r="U1285" i="9" s="1"/>
  <c r="U1286" i="9" s="1"/>
  <c r="U1287" i="9" s="1"/>
  <c r="U1288" i="9" s="1"/>
  <c r="U1289" i="9" s="1"/>
  <c r="U1290" i="9" s="1"/>
  <c r="U1291" i="9" s="1"/>
  <c r="U1292" i="9" s="1"/>
  <c r="U1293" i="9" s="1"/>
  <c r="U1294" i="9" s="1"/>
  <c r="U1295" i="9" s="1"/>
  <c r="U1296" i="9" s="1"/>
  <c r="U1297" i="9" s="1"/>
  <c r="U1298" i="9" s="1"/>
  <c r="U1299" i="9" s="1"/>
  <c r="U1300" i="9" s="1"/>
  <c r="U1301" i="9" s="1"/>
  <c r="U1302" i="9" s="1"/>
  <c r="U1303" i="9" s="1"/>
  <c r="U1304" i="9" s="1"/>
  <c r="U1305" i="9" s="1"/>
  <c r="U1306" i="9" s="1"/>
  <c r="U1307" i="9" s="1"/>
  <c r="U1308" i="9" s="1"/>
  <c r="U1309" i="9" s="1"/>
  <c r="U1310" i="9" s="1"/>
  <c r="U1311" i="9" s="1"/>
  <c r="U1312" i="9" s="1"/>
  <c r="U1313" i="9" s="1"/>
  <c r="U1314" i="9" s="1"/>
  <c r="U1315" i="9" s="1"/>
  <c r="U1316" i="9" s="1"/>
  <c r="U1317" i="9" s="1"/>
  <c r="U1318" i="9" s="1"/>
  <c r="U1319" i="9" s="1"/>
  <c r="U1320" i="9" s="1"/>
  <c r="U1321" i="9" s="1"/>
  <c r="U1322" i="9" s="1"/>
  <c r="U1323" i="9" s="1"/>
  <c r="U1324" i="9" s="1"/>
  <c r="U1325" i="9" s="1"/>
  <c r="U1326" i="9" s="1"/>
  <c r="U1327" i="9" s="1"/>
  <c r="U1328" i="9" s="1"/>
  <c r="U1329" i="9" s="1"/>
  <c r="U1330" i="9" s="1"/>
  <c r="U1331" i="9" s="1"/>
  <c r="U1332" i="9" s="1"/>
  <c r="U1333" i="9" s="1"/>
  <c r="U1334" i="9" s="1"/>
  <c r="U1335" i="9" s="1"/>
  <c r="U1336" i="9" s="1"/>
  <c r="U1337" i="9" s="1"/>
  <c r="U1338" i="9" s="1"/>
  <c r="U1339" i="9" s="1"/>
  <c r="U1340" i="9" s="1"/>
  <c r="U1341" i="9" s="1"/>
  <c r="U1342" i="9" s="1"/>
  <c r="U1343" i="9" s="1"/>
  <c r="U1344" i="9" s="1"/>
  <c r="U1345" i="9" s="1"/>
  <c r="U1346" i="9" s="1"/>
  <c r="U1347" i="9" s="1"/>
  <c r="U1348" i="9" s="1"/>
  <c r="U1349" i="9" s="1"/>
  <c r="U1350" i="9" s="1"/>
  <c r="U1351" i="9" s="1"/>
  <c r="U1352" i="9" s="1"/>
  <c r="U1353" i="9" s="1"/>
  <c r="U1354" i="9" s="1"/>
  <c r="U1355" i="9" s="1"/>
  <c r="U1356" i="9" s="1"/>
  <c r="U1357" i="9" s="1"/>
  <c r="U1358" i="9" s="1"/>
  <c r="U1359" i="9" s="1"/>
  <c r="U1360" i="9" s="1"/>
  <c r="U1361" i="9" s="1"/>
  <c r="U1362" i="9" s="1"/>
  <c r="U1363" i="9" s="1"/>
  <c r="U1364" i="9" s="1"/>
  <c r="U1365" i="9" s="1"/>
  <c r="U1366" i="9" s="1"/>
  <c r="U1367" i="9" s="1"/>
  <c r="U1368" i="9" s="1"/>
  <c r="U1369" i="9" s="1"/>
  <c r="U1370" i="9" s="1"/>
  <c r="U1371" i="9" s="1"/>
  <c r="U1372" i="9" s="1"/>
  <c r="U1373" i="9" s="1"/>
  <c r="U1374" i="9" s="1"/>
  <c r="U1375" i="9" s="1"/>
  <c r="U1376" i="9" s="1"/>
  <c r="U1377" i="9" s="1"/>
  <c r="U1378" i="9" s="1"/>
  <c r="U1379" i="9" s="1"/>
  <c r="U1380" i="9" s="1"/>
  <c r="U1381" i="9" s="1"/>
  <c r="U1382" i="9" s="1"/>
  <c r="U1383" i="9" s="1"/>
  <c r="U1384" i="9" s="1"/>
  <c r="U1385" i="9" s="1"/>
  <c r="U1386" i="9" s="1"/>
  <c r="U1387" i="9" s="1"/>
  <c r="U1388" i="9" s="1"/>
  <c r="U1389" i="9" s="1"/>
  <c r="U1390" i="9" s="1"/>
  <c r="U1391" i="9" s="1"/>
  <c r="U1392" i="9" s="1"/>
  <c r="U1393" i="9" s="1"/>
  <c r="U1394" i="9" s="1"/>
  <c r="U1395" i="9" s="1"/>
  <c r="U1396" i="9" s="1"/>
  <c r="U1397" i="9" s="1"/>
  <c r="U1398" i="9" s="1"/>
  <c r="U1399" i="9" s="1"/>
  <c r="U1400" i="9" s="1"/>
  <c r="U1401" i="9" s="1"/>
  <c r="U1402" i="9" s="1"/>
  <c r="U1403" i="9" s="1"/>
  <c r="U1404" i="9" s="1"/>
  <c r="U1405" i="9" s="1"/>
  <c r="U1406" i="9" s="1"/>
  <c r="U1407" i="9" s="1"/>
  <c r="U1408" i="9" s="1"/>
  <c r="U1409" i="9" s="1"/>
  <c r="U1410" i="9" s="1"/>
  <c r="U1411" i="9" s="1"/>
  <c r="U1412" i="9" s="1"/>
  <c r="U1413" i="9" s="1"/>
  <c r="U1414" i="9" s="1"/>
  <c r="U1415" i="9" s="1"/>
  <c r="U1416" i="9" s="1"/>
  <c r="U1417" i="9" s="1"/>
  <c r="U1418" i="9" s="1"/>
  <c r="U1419" i="9" s="1"/>
  <c r="U1420" i="9" s="1"/>
  <c r="U1421" i="9" s="1"/>
  <c r="U1422" i="9" s="1"/>
  <c r="U1423" i="9" s="1"/>
  <c r="U1424" i="9" s="1"/>
  <c r="U1425" i="9" s="1"/>
  <c r="U1426" i="9" s="1"/>
  <c r="U1427" i="9" s="1"/>
  <c r="U1428" i="9" s="1"/>
  <c r="U1429" i="9" s="1"/>
  <c r="U1430" i="9" s="1"/>
  <c r="U1431" i="9" s="1"/>
  <c r="U1432" i="9" s="1"/>
  <c r="U1433" i="9" s="1"/>
  <c r="U1434" i="9" s="1"/>
  <c r="U1435" i="9" s="1"/>
  <c r="U1436" i="9" s="1"/>
  <c r="U1437" i="9" s="1"/>
  <c r="U1438" i="9" s="1"/>
  <c r="U1439" i="9" s="1"/>
  <c r="U1440" i="9" s="1"/>
  <c r="U1441" i="9" s="1"/>
  <c r="U1442" i="9" s="1"/>
  <c r="U1443" i="9" s="1"/>
  <c r="U1444" i="9" s="1"/>
  <c r="U1445" i="9" s="1"/>
  <c r="U1446" i="9" s="1"/>
  <c r="U1447" i="9" s="1"/>
  <c r="U1448" i="9" s="1"/>
  <c r="U1449" i="9" s="1"/>
  <c r="U1450" i="9" s="1"/>
  <c r="U1451" i="9" s="1"/>
  <c r="U1452" i="9" s="1"/>
  <c r="U1453" i="9" s="1"/>
  <c r="U1454" i="9" s="1"/>
  <c r="U1455" i="9" s="1"/>
  <c r="U1456" i="9" s="1"/>
  <c r="U1457" i="9" s="1"/>
  <c r="U1458" i="9" s="1"/>
  <c r="U1459" i="9" s="1"/>
  <c r="U1460" i="9" s="1"/>
  <c r="U1461" i="9" s="1"/>
  <c r="U1462" i="9" s="1"/>
  <c r="U1463" i="9" s="1"/>
  <c r="U1464" i="9" s="1"/>
  <c r="U1465" i="9" s="1"/>
  <c r="U1466" i="9" s="1"/>
  <c r="U1467" i="9" s="1"/>
  <c r="U1468" i="9" s="1"/>
  <c r="U1469" i="9" s="1"/>
  <c r="U1470" i="9" s="1"/>
  <c r="U1471" i="9" s="1"/>
  <c r="AH740" i="9"/>
  <c r="DS344" i="1"/>
  <c r="EN344" i="1" s="1"/>
  <c r="ES344" i="1"/>
  <c r="ES117" i="1"/>
  <c r="ET117" i="1" s="1"/>
  <c r="DS117" i="1"/>
  <c r="EN117" i="1" s="1"/>
  <c r="DS213" i="1"/>
  <c r="EN213" i="1" s="1"/>
  <c r="ES213" i="1"/>
  <c r="ES277" i="1"/>
  <c r="EV277" i="1" s="1"/>
  <c r="DS277" i="1"/>
  <c r="EN277" i="1" s="1"/>
  <c r="ES289" i="1"/>
  <c r="DS289" i="1"/>
  <c r="EN289" i="1" s="1"/>
  <c r="DS97" i="1"/>
  <c r="EN97" i="1" s="1"/>
  <c r="ES97" i="1"/>
  <c r="ES187" i="1"/>
  <c r="ET187" i="1" s="1"/>
  <c r="DS187" i="1"/>
  <c r="EN187" i="1" s="1"/>
  <c r="ES232" i="1"/>
  <c r="ET232" i="1" s="1"/>
  <c r="DS232" i="1"/>
  <c r="EN232" i="1" s="1"/>
  <c r="ES336" i="1"/>
  <c r="DS336" i="1"/>
  <c r="EN336" i="1" s="1"/>
  <c r="DS264" i="1"/>
  <c r="EN264" i="1" s="1"/>
  <c r="ES264" i="1"/>
  <c r="ES196" i="1"/>
  <c r="DS196" i="1"/>
  <c r="EN196" i="1" s="1"/>
  <c r="DS83" i="1"/>
  <c r="EN83" i="1" s="1"/>
  <c r="ES83" i="1"/>
  <c r="DS140" i="1"/>
  <c r="EN140" i="1" s="1"/>
  <c r="ES140" i="1"/>
  <c r="ES65" i="1"/>
  <c r="EV65" i="1" s="1"/>
  <c r="DS65" i="1"/>
  <c r="EN65" i="1" s="1"/>
  <c r="ES308" i="1"/>
  <c r="EV308" i="1" s="1"/>
  <c r="DS308" i="1"/>
  <c r="EN308" i="1" s="1"/>
  <c r="ES11" i="1"/>
  <c r="EV11" i="1" s="1"/>
  <c r="DS11" i="1"/>
  <c r="EN11" i="1" s="1"/>
  <c r="ES71" i="1"/>
  <c r="DS71" i="1"/>
  <c r="EN71" i="1" s="1"/>
  <c r="ER142" i="1"/>
  <c r="DQ142" i="1"/>
  <c r="ES178" i="1"/>
  <c r="ET178" i="1" s="1"/>
  <c r="EY178" i="1" s="1"/>
  <c r="DS178" i="1"/>
  <c r="EN178" i="1" s="1"/>
  <c r="ES104" i="1"/>
  <c r="EV104" i="1" s="1"/>
  <c r="DS104" i="1"/>
  <c r="EN104" i="1" s="1"/>
  <c r="DS138" i="1"/>
  <c r="EN138" i="1" s="1"/>
  <c r="ES138" i="1"/>
  <c r="ES202" i="1"/>
  <c r="EV202" i="1" s="1"/>
  <c r="DS202" i="1"/>
  <c r="EN202" i="1" s="1"/>
  <c r="ES54" i="1"/>
  <c r="ET54" i="1" s="1"/>
  <c r="DS54" i="1"/>
  <c r="EN54" i="1" s="1"/>
  <c r="ES321" i="1"/>
  <c r="ET321" i="1" s="1"/>
  <c r="DS321" i="1"/>
  <c r="EN321" i="1" s="1"/>
  <c r="ES189" i="1"/>
  <c r="DS189" i="1"/>
  <c r="EN189" i="1" s="1"/>
  <c r="DQ309" i="1"/>
  <c r="DZ309" i="1" s="1"/>
  <c r="DQ12" i="1"/>
  <c r="BD71" i="1"/>
  <c r="DQ56" i="1"/>
  <c r="DZ56" i="1" s="1"/>
  <c r="EP69" i="1"/>
  <c r="BO69" i="1"/>
  <c r="EL69" i="1" s="1"/>
  <c r="DQ276" i="1"/>
  <c r="EM276" i="1" s="1"/>
  <c r="DQ235" i="1"/>
  <c r="DZ235" i="1" s="1"/>
  <c r="DQ118" i="1"/>
  <c r="ED118" i="1" s="1"/>
  <c r="DR62" i="1"/>
  <c r="DR215" i="1"/>
  <c r="DH23" i="1"/>
  <c r="BL69" i="1"/>
  <c r="BF69" i="1"/>
  <c r="BD69" i="1"/>
  <c r="DQ100" i="1"/>
  <c r="BF38" i="1"/>
  <c r="BN263" i="1"/>
  <c r="BF315" i="1"/>
  <c r="ER215" i="1"/>
  <c r="DQ215" i="1"/>
  <c r="DZ215" i="1" s="1"/>
  <c r="ER97" i="1"/>
  <c r="DQ97" i="1"/>
  <c r="DS319" i="1"/>
  <c r="EN319" i="1" s="1"/>
  <c r="ES319" i="1"/>
  <c r="EV319" i="1" s="1"/>
  <c r="ES313" i="1"/>
  <c r="DS313" i="1"/>
  <c r="EN313" i="1" s="1"/>
  <c r="ES305" i="1"/>
  <c r="DS305" i="1"/>
  <c r="EN305" i="1" s="1"/>
  <c r="DS108" i="1"/>
  <c r="EN108" i="1" s="1"/>
  <c r="ES108" i="1"/>
  <c r="ES33" i="1"/>
  <c r="DS33" i="1"/>
  <c r="EN33" i="1" s="1"/>
  <c r="DS100" i="1"/>
  <c r="EN100" i="1" s="1"/>
  <c r="ES100" i="1"/>
  <c r="EV100" i="1" s="1"/>
  <c r="DS43" i="1"/>
  <c r="EN43" i="1" s="1"/>
  <c r="ES43" i="1"/>
  <c r="EV43" i="1" s="1"/>
  <c r="ES280" i="1"/>
  <c r="DS280" i="1"/>
  <c r="EN280" i="1" s="1"/>
  <c r="ES77" i="1"/>
  <c r="DS77" i="1"/>
  <c r="EN77" i="1" s="1"/>
  <c r="ES261" i="1"/>
  <c r="DS261" i="1"/>
  <c r="EN261" i="1" s="1"/>
  <c r="DS181" i="1"/>
  <c r="EN181" i="1" s="1"/>
  <c r="ES181" i="1"/>
  <c r="ET181" i="1" s="1"/>
  <c r="ES293" i="1"/>
  <c r="DS293" i="1"/>
  <c r="EN293" i="1" s="1"/>
  <c r="ES205" i="1"/>
  <c r="DS205" i="1"/>
  <c r="EN205" i="1" s="1"/>
  <c r="ES89" i="1"/>
  <c r="DS89" i="1"/>
  <c r="EN89" i="1" s="1"/>
  <c r="ES59" i="1"/>
  <c r="DS59" i="1"/>
  <c r="EN59" i="1" s="1"/>
  <c r="ES182" i="1"/>
  <c r="DS182" i="1"/>
  <c r="EN182" i="1" s="1"/>
  <c r="DS330" i="1"/>
  <c r="EN330" i="1" s="1"/>
  <c r="ES330" i="1"/>
  <c r="EV330" i="1" s="1"/>
  <c r="ES329" i="1"/>
  <c r="DS329" i="1"/>
  <c r="EN329" i="1" s="1"/>
  <c r="ES79" i="1"/>
  <c r="DS79" i="1"/>
  <c r="EN79" i="1" s="1"/>
  <c r="ES17" i="1"/>
  <c r="DS17" i="1"/>
  <c r="EN17" i="1" s="1"/>
  <c r="ES115" i="1"/>
  <c r="ET115" i="1" s="1"/>
  <c r="DS115" i="1"/>
  <c r="EN115" i="1" s="1"/>
  <c r="DS44" i="1"/>
  <c r="EN44" i="1" s="1"/>
  <c r="ES44" i="1"/>
  <c r="BN146" i="1"/>
  <c r="DJ243" i="1"/>
  <c r="DQ304" i="1"/>
  <c r="BN236" i="1"/>
  <c r="BO236" i="1" s="1"/>
  <c r="EL236" i="1" s="1"/>
  <c r="DQ224" i="1"/>
  <c r="BN92" i="1"/>
  <c r="BO92" i="1" s="1"/>
  <c r="EL92" i="1" s="1"/>
  <c r="DR345" i="1"/>
  <c r="BN256" i="1"/>
  <c r="DR133" i="1"/>
  <c r="DZ214" i="1"/>
  <c r="BF204" i="1"/>
  <c r="DJ215" i="1"/>
  <c r="DQ62" i="1"/>
  <c r="BN346" i="1"/>
  <c r="BO346" i="1" s="1"/>
  <c r="EL346" i="1" s="1"/>
  <c r="BN270" i="1"/>
  <c r="DQ306" i="1"/>
  <c r="DQ96" i="1"/>
  <c r="BN275" i="1"/>
  <c r="BO275" i="1" s="1"/>
  <c r="EL275" i="1" s="1"/>
  <c r="BF40" i="1"/>
  <c r="DQ345" i="1"/>
  <c r="BN206" i="1"/>
  <c r="DQ344" i="1"/>
  <c r="DZ344" i="1" s="1"/>
  <c r="EU243" i="1"/>
  <c r="DH62" i="1"/>
  <c r="DJ62" i="1"/>
  <c r="DR239" i="1"/>
  <c r="DJ240" i="1"/>
  <c r="BN111" i="1"/>
  <c r="EP111" i="1" s="1"/>
  <c r="BN211" i="1"/>
  <c r="DQ136" i="1"/>
  <c r="DZ136" i="1" s="1"/>
  <c r="BN193" i="1"/>
  <c r="DR188" i="1"/>
  <c r="BN163" i="1"/>
  <c r="BN134" i="1"/>
  <c r="BO134" i="1" s="1"/>
  <c r="EL134" i="1" s="1"/>
  <c r="BO90" i="1"/>
  <c r="EL90" i="1" s="1"/>
  <c r="DR164" i="1"/>
  <c r="DJ164" i="1"/>
  <c r="BF351" i="1"/>
  <c r="DQ326" i="1"/>
  <c r="DZ326" i="1" s="1"/>
  <c r="EV341" i="1"/>
  <c r="DQ74" i="1"/>
  <c r="DZ74" i="1" s="1"/>
  <c r="DQ53" i="1"/>
  <c r="EC53" i="1" s="1"/>
  <c r="DQ333" i="1"/>
  <c r="BN339" i="1"/>
  <c r="EP339" i="1" s="1"/>
  <c r="BF149" i="1"/>
  <c r="EP65" i="1"/>
  <c r="BO65" i="1"/>
  <c r="EL65" i="1" s="1"/>
  <c r="EP182" i="1"/>
  <c r="BO182" i="1"/>
  <c r="EL182" i="1" s="1"/>
  <c r="EO93" i="1"/>
  <c r="BM93" i="1"/>
  <c r="EP328" i="1"/>
  <c r="BO328" i="1"/>
  <c r="EL328" i="1" s="1"/>
  <c r="EP285" i="1"/>
  <c r="BO285" i="1"/>
  <c r="EL285" i="1" s="1"/>
  <c r="ES211" i="1"/>
  <c r="DS211" i="1"/>
  <c r="EN211" i="1" s="1"/>
  <c r="EP129" i="1"/>
  <c r="BO129" i="1"/>
  <c r="EL129" i="1" s="1"/>
  <c r="EP183" i="1"/>
  <c r="BO183" i="1"/>
  <c r="EL183" i="1" s="1"/>
  <c r="BD142" i="1"/>
  <c r="BF142" i="1"/>
  <c r="BL142" i="1"/>
  <c r="EP71" i="1"/>
  <c r="BO71" i="1"/>
  <c r="EL71" i="1" s="1"/>
  <c r="EP215" i="1"/>
  <c r="BO215" i="1"/>
  <c r="EL215" i="1" s="1"/>
  <c r="ES69" i="1"/>
  <c r="DS69" i="1"/>
  <c r="EN69" i="1" s="1"/>
  <c r="ES246" i="1"/>
  <c r="DS246" i="1"/>
  <c r="EN246" i="1" s="1"/>
  <c r="BL299" i="1"/>
  <c r="BF299" i="1"/>
  <c r="BD299" i="1"/>
  <c r="BF256" i="1"/>
  <c r="BD256" i="1"/>
  <c r="BL256" i="1"/>
  <c r="EP326" i="1"/>
  <c r="BO326" i="1"/>
  <c r="EL326" i="1" s="1"/>
  <c r="BL143" i="1"/>
  <c r="BF143" i="1"/>
  <c r="BD143" i="1"/>
  <c r="BD132" i="1"/>
  <c r="BF132" i="1"/>
  <c r="BL132" i="1"/>
  <c r="EP208" i="1"/>
  <c r="EU208" i="1" s="1"/>
  <c r="BO208" i="1"/>
  <c r="EL208" i="1" s="1"/>
  <c r="EP37" i="1"/>
  <c r="EQ37" i="1" s="1"/>
  <c r="BO37" i="1"/>
  <c r="EL37" i="1" s="1"/>
  <c r="BF179" i="1"/>
  <c r="BD179" i="1"/>
  <c r="BL179" i="1"/>
  <c r="ES273" i="1"/>
  <c r="ET273" i="1" s="1"/>
  <c r="DS273" i="1"/>
  <c r="EN273" i="1" s="1"/>
  <c r="EP198" i="1"/>
  <c r="BO198" i="1"/>
  <c r="EL198" i="1" s="1"/>
  <c r="BD216" i="1"/>
  <c r="BF216" i="1"/>
  <c r="BL216" i="1"/>
  <c r="ES14" i="1"/>
  <c r="DS14" i="1"/>
  <c r="EN14" i="1" s="1"/>
  <c r="EP277" i="1"/>
  <c r="BO277" i="1"/>
  <c r="EL277" i="1" s="1"/>
  <c r="EP214" i="1"/>
  <c r="BO214" i="1"/>
  <c r="EL214" i="1" s="1"/>
  <c r="ES309" i="1"/>
  <c r="DS309" i="1"/>
  <c r="EN309" i="1" s="1"/>
  <c r="ES248" i="1"/>
  <c r="DS248" i="1"/>
  <c r="EN248" i="1" s="1"/>
  <c r="ER91" i="1"/>
  <c r="DQ91" i="1"/>
  <c r="EP58" i="1"/>
  <c r="BO58" i="1"/>
  <c r="EL58" i="1" s="1"/>
  <c r="BF248" i="1"/>
  <c r="BD248" i="1"/>
  <c r="BL248" i="1"/>
  <c r="EP219" i="1"/>
  <c r="EQ219" i="1" s="1"/>
  <c r="BO219" i="1"/>
  <c r="EL219" i="1" s="1"/>
  <c r="BO231" i="1"/>
  <c r="EL231" i="1" s="1"/>
  <c r="EP231" i="1"/>
  <c r="EO15" i="1"/>
  <c r="BM15" i="1"/>
  <c r="ES353" i="1"/>
  <c r="DS353" i="1"/>
  <c r="EN353" i="1" s="1"/>
  <c r="ES208" i="1"/>
  <c r="ET208" i="1" s="1"/>
  <c r="DS208" i="1"/>
  <c r="EN208" i="1" s="1"/>
  <c r="EP117" i="1"/>
  <c r="BO117" i="1"/>
  <c r="EL117" i="1" s="1"/>
  <c r="EP13" i="1"/>
  <c r="BO13" i="1"/>
  <c r="EL13" i="1" s="1"/>
  <c r="EP320" i="1"/>
  <c r="BO320" i="1"/>
  <c r="EL320" i="1" s="1"/>
  <c r="EP101" i="1"/>
  <c r="BO101" i="1"/>
  <c r="EL101" i="1" s="1"/>
  <c r="EP179" i="1"/>
  <c r="BO179" i="1"/>
  <c r="EL179" i="1" s="1"/>
  <c r="EP250" i="1"/>
  <c r="BO250" i="1"/>
  <c r="EL250" i="1" s="1"/>
  <c r="EP28" i="1"/>
  <c r="BO28" i="1"/>
  <c r="EL28" i="1" s="1"/>
  <c r="EP133" i="1"/>
  <c r="BO133" i="1"/>
  <c r="EL133" i="1" s="1"/>
  <c r="EP323" i="1"/>
  <c r="BO323" i="1"/>
  <c r="EL323" i="1" s="1"/>
  <c r="ES30" i="1"/>
  <c r="EV30" i="1" s="1"/>
  <c r="DS30" i="1"/>
  <c r="EN30" i="1" s="1"/>
  <c r="ES99" i="1"/>
  <c r="EV99" i="1" s="1"/>
  <c r="DS99" i="1"/>
  <c r="EN99" i="1" s="1"/>
  <c r="BD240" i="1"/>
  <c r="BF240" i="1"/>
  <c r="BL240" i="1"/>
  <c r="EP343" i="1"/>
  <c r="BO343" i="1"/>
  <c r="EL343" i="1" s="1"/>
  <c r="EP108" i="1"/>
  <c r="BO108" i="1"/>
  <c r="EL108" i="1" s="1"/>
  <c r="EP63" i="1"/>
  <c r="BO63" i="1"/>
  <c r="EL63" i="1" s="1"/>
  <c r="ES101" i="1"/>
  <c r="DS101" i="1"/>
  <c r="EN101" i="1" s="1"/>
  <c r="EP225" i="1"/>
  <c r="BO225" i="1"/>
  <c r="EL225" i="1" s="1"/>
  <c r="EO332" i="1"/>
  <c r="BM332" i="1"/>
  <c r="EP210" i="1"/>
  <c r="BO210" i="1"/>
  <c r="EL210" i="1" s="1"/>
  <c r="ES243" i="1"/>
  <c r="DS243" i="1"/>
  <c r="EN243" i="1" s="1"/>
  <c r="EP122" i="1"/>
  <c r="BO122" i="1"/>
  <c r="EL122" i="1" s="1"/>
  <c r="EP292" i="1"/>
  <c r="BO292" i="1"/>
  <c r="EL292" i="1" s="1"/>
  <c r="EP253" i="1"/>
  <c r="BO253" i="1"/>
  <c r="EL253" i="1" s="1"/>
  <c r="BD109" i="1"/>
  <c r="BF109" i="1"/>
  <c r="BL109" i="1"/>
  <c r="EP238" i="1"/>
  <c r="BO238" i="1"/>
  <c r="EL238" i="1" s="1"/>
  <c r="EP160" i="1"/>
  <c r="BO160" i="1"/>
  <c r="EL160" i="1" s="1"/>
  <c r="BF191" i="1"/>
  <c r="BD191" i="1"/>
  <c r="BL191" i="1"/>
  <c r="EP67" i="1"/>
  <c r="BO67" i="1"/>
  <c r="EL67" i="1" s="1"/>
  <c r="BD144" i="1"/>
  <c r="BL144" i="1"/>
  <c r="BF144" i="1"/>
  <c r="ES163" i="1"/>
  <c r="ET163" i="1" s="1"/>
  <c r="DS163" i="1"/>
  <c r="EN163" i="1" s="1"/>
  <c r="M224" i="8"/>
  <c r="M160" i="8"/>
  <c r="M96" i="8"/>
  <c r="M32" i="8"/>
  <c r="EC276" i="1"/>
  <c r="ED276" i="1"/>
  <c r="EM324" i="1"/>
  <c r="EC324" i="1"/>
  <c r="ED324" i="1"/>
  <c r="DZ324" i="1"/>
  <c r="ES333" i="1"/>
  <c r="EV333" i="1" s="1"/>
  <c r="DS333" i="1"/>
  <c r="EN333" i="1" s="1"/>
  <c r="ED302" i="1"/>
  <c r="EC302" i="1"/>
  <c r="EM302" i="1"/>
  <c r="ES247" i="1"/>
  <c r="DS247" i="1"/>
  <c r="EN247" i="1" s="1"/>
  <c r="BF210" i="1"/>
  <c r="BD210" i="1"/>
  <c r="BL210" i="1"/>
  <c r="EP196" i="1"/>
  <c r="BO196" i="1"/>
  <c r="EL196" i="1" s="1"/>
  <c r="BF138" i="1"/>
  <c r="BD138" i="1"/>
  <c r="BL138" i="1"/>
  <c r="BF117" i="1"/>
  <c r="BD117" i="1"/>
  <c r="BL117" i="1"/>
  <c r="ES137" i="1"/>
  <c r="EV137" i="1" s="1"/>
  <c r="DS137" i="1"/>
  <c r="EN137" i="1" s="1"/>
  <c r="BF94" i="1"/>
  <c r="BD94" i="1"/>
  <c r="BL94" i="1"/>
  <c r="EM58" i="1"/>
  <c r="EC58" i="1"/>
  <c r="DZ58" i="1"/>
  <c r="ET63" i="1"/>
  <c r="EV63" i="1"/>
  <c r="EC14" i="1"/>
  <c r="EM14" i="1"/>
  <c r="DZ14" i="1"/>
  <c r="BD107" i="1"/>
  <c r="BF107" i="1"/>
  <c r="BL107" i="1"/>
  <c r="ES15" i="1"/>
  <c r="ET15" i="1" s="1"/>
  <c r="DS15" i="1"/>
  <c r="EN15" i="1" s="1"/>
  <c r="BD290" i="1"/>
  <c r="BF290" i="1"/>
  <c r="BL290" i="1"/>
  <c r="EC335" i="1"/>
  <c r="ED335" i="1"/>
  <c r="EM335" i="1"/>
  <c r="DZ335" i="1"/>
  <c r="EP324" i="1"/>
  <c r="BO324" i="1"/>
  <c r="EL324" i="1" s="1"/>
  <c r="BN276" i="1"/>
  <c r="EP264" i="1"/>
  <c r="BO264" i="1"/>
  <c r="EL264" i="1" s="1"/>
  <c r="EP265" i="1"/>
  <c r="BO265" i="1"/>
  <c r="EL265" i="1" s="1"/>
  <c r="EC253" i="1"/>
  <c r="EM253" i="1"/>
  <c r="EP199" i="1"/>
  <c r="BO199" i="1"/>
  <c r="EL199" i="1" s="1"/>
  <c r="BF170" i="1"/>
  <c r="BD170" i="1"/>
  <c r="BL170" i="1"/>
  <c r="EC111" i="1"/>
  <c r="EM111" i="1"/>
  <c r="ED111" i="1"/>
  <c r="DZ111" i="1"/>
  <c r="EC147" i="1"/>
  <c r="EM147" i="1"/>
  <c r="EC127" i="1"/>
  <c r="EM127" i="1"/>
  <c r="DZ127" i="1"/>
  <c r="EV66" i="1"/>
  <c r="ET66" i="1"/>
  <c r="EP32" i="1"/>
  <c r="EC21" i="1"/>
  <c r="EM21" i="1"/>
  <c r="DZ21" i="1"/>
  <c r="DH135" i="1"/>
  <c r="DJ135" i="1"/>
  <c r="DP135" i="1"/>
  <c r="BN54" i="1"/>
  <c r="BF10" i="1"/>
  <c r="BD10" i="1"/>
  <c r="BL10" i="1"/>
  <c r="BD48" i="1"/>
  <c r="BF48" i="1"/>
  <c r="BL48" i="1"/>
  <c r="ET26" i="1"/>
  <c r="M154" i="9"/>
  <c r="M282" i="9"/>
  <c r="M368" i="9"/>
  <c r="BN310" i="1"/>
  <c r="EM336" i="1"/>
  <c r="EC336" i="1"/>
  <c r="DZ336" i="1"/>
  <c r="EV246" i="1"/>
  <c r="ET246" i="1"/>
  <c r="EP173" i="1"/>
  <c r="BO173" i="1"/>
  <c r="EL173" i="1" s="1"/>
  <c r="EP91" i="1"/>
  <c r="BO91" i="1"/>
  <c r="EL91" i="1" s="1"/>
  <c r="ET349" i="1"/>
  <c r="EV349" i="1"/>
  <c r="ET222" i="1"/>
  <c r="EV222" i="1"/>
  <c r="BN118" i="1"/>
  <c r="BD313" i="1"/>
  <c r="BF313" i="1"/>
  <c r="BL313" i="1"/>
  <c r="EM185" i="1"/>
  <c r="EC185" i="1"/>
  <c r="EP121" i="1"/>
  <c r="BO121" i="1"/>
  <c r="EL121" i="1" s="1"/>
  <c r="EC95" i="1"/>
  <c r="EM95" i="1"/>
  <c r="DZ95" i="1"/>
  <c r="EV224" i="1"/>
  <c r="ET224" i="1"/>
  <c r="ES64" i="1"/>
  <c r="DS64" i="1"/>
  <c r="EN64" i="1" s="1"/>
  <c r="EP38" i="1"/>
  <c r="BO38" i="1"/>
  <c r="EL38" i="1" s="1"/>
  <c r="ES155" i="1"/>
  <c r="EV155" i="1" s="1"/>
  <c r="DS155" i="1"/>
  <c r="EN155" i="1" s="1"/>
  <c r="BF54" i="1"/>
  <c r="BD54" i="1"/>
  <c r="BL54" i="1"/>
  <c r="BD45" i="1"/>
  <c r="BF45" i="1"/>
  <c r="BL45" i="1"/>
  <c r="EP36" i="1"/>
  <c r="BO36" i="1"/>
  <c r="EL36" i="1" s="1"/>
  <c r="EP262" i="1"/>
  <c r="BO262" i="1"/>
  <c r="EL262" i="1" s="1"/>
  <c r="BF285" i="1"/>
  <c r="BD285" i="1"/>
  <c r="BL285" i="1"/>
  <c r="BF286" i="1"/>
  <c r="BD286" i="1"/>
  <c r="BL286" i="1"/>
  <c r="EV294" i="1"/>
  <c r="ET294" i="1"/>
  <c r="EV327" i="1"/>
  <c r="ET327" i="1"/>
  <c r="EP116" i="1"/>
  <c r="BO116" i="1"/>
  <c r="EL116" i="1" s="1"/>
  <c r="EQ208" i="1"/>
  <c r="DQ191" i="1"/>
  <c r="EP159" i="1"/>
  <c r="BO159" i="1"/>
  <c r="EL159" i="1" s="1"/>
  <c r="EV241" i="1"/>
  <c r="ET241" i="1"/>
  <c r="BF220" i="1"/>
  <c r="BD220" i="1"/>
  <c r="BL220" i="1"/>
  <c r="EC205" i="1"/>
  <c r="EM205" i="1"/>
  <c r="DZ205" i="1"/>
  <c r="ET223" i="1"/>
  <c r="EV223" i="1"/>
  <c r="BD214" i="1"/>
  <c r="BF214" i="1"/>
  <c r="BL214" i="1"/>
  <c r="DQ85" i="1"/>
  <c r="EV187" i="1"/>
  <c r="DR148" i="1"/>
  <c r="BF28" i="1"/>
  <c r="BD28" i="1"/>
  <c r="BL28" i="1"/>
  <c r="ES165" i="1"/>
  <c r="DS165" i="1"/>
  <c r="EN165" i="1" s="1"/>
  <c r="EK5" i="1"/>
  <c r="BZ5" i="1"/>
  <c r="EP24" i="1"/>
  <c r="BO24" i="1"/>
  <c r="EL24" i="1" s="1"/>
  <c r="EV302" i="1"/>
  <c r="ET302" i="1"/>
  <c r="DQ47" i="1"/>
  <c r="DZ47" i="1" s="1"/>
  <c r="ER47" i="1"/>
  <c r="DQ25" i="1"/>
  <c r="ER25" i="1"/>
  <c r="M88" i="9"/>
  <c r="M152" i="9"/>
  <c r="M216" i="9"/>
  <c r="M280" i="9"/>
  <c r="M562" i="9"/>
  <c r="EC255" i="1"/>
  <c r="ED255" i="1"/>
  <c r="EM255" i="1"/>
  <c r="AA220" i="9"/>
  <c r="AB220" i="9" s="1"/>
  <c r="AA220" i="8"/>
  <c r="AB220" i="8" s="1"/>
  <c r="M172" i="8"/>
  <c r="AA156" i="9"/>
  <c r="AB156" i="9" s="1"/>
  <c r="AA156" i="8"/>
  <c r="AB156" i="8" s="1"/>
  <c r="M108" i="8"/>
  <c r="AA92" i="9"/>
  <c r="AB92" i="9" s="1"/>
  <c r="AA92" i="8"/>
  <c r="AB92" i="8" s="1"/>
  <c r="M44" i="8"/>
  <c r="AA28" i="9"/>
  <c r="AB28" i="9" s="1"/>
  <c r="AA28" i="8"/>
  <c r="AB28" i="8" s="1"/>
  <c r="BF342" i="1"/>
  <c r="BD342" i="1"/>
  <c r="BL342" i="1"/>
  <c r="BF316" i="1"/>
  <c r="BD316" i="1"/>
  <c r="BL316" i="1"/>
  <c r="EP306" i="1"/>
  <c r="BO306" i="1"/>
  <c r="EL306" i="1" s="1"/>
  <c r="EC251" i="1"/>
  <c r="EM251" i="1"/>
  <c r="EP242" i="1"/>
  <c r="BO242" i="1"/>
  <c r="EL242" i="1" s="1"/>
  <c r="ES303" i="1"/>
  <c r="ET303" i="1" s="1"/>
  <c r="DS303" i="1"/>
  <c r="EN303" i="1" s="1"/>
  <c r="BD278" i="1"/>
  <c r="BF278" i="1"/>
  <c r="BL278" i="1"/>
  <c r="ES296" i="1"/>
  <c r="EV296" i="1" s="1"/>
  <c r="DS296" i="1"/>
  <c r="EN296" i="1" s="1"/>
  <c r="DR177" i="1"/>
  <c r="DJ177" i="1"/>
  <c r="EM144" i="1"/>
  <c r="EC144" i="1"/>
  <c r="EP96" i="1"/>
  <c r="BO96" i="1"/>
  <c r="EL96" i="1" s="1"/>
  <c r="BF218" i="1"/>
  <c r="BD218" i="1"/>
  <c r="BL218" i="1"/>
  <c r="EC170" i="1"/>
  <c r="EM170" i="1"/>
  <c r="DZ170" i="1"/>
  <c r="EC61" i="1"/>
  <c r="EM61" i="1"/>
  <c r="BN230" i="1"/>
  <c r="EC212" i="1"/>
  <c r="EM212" i="1"/>
  <c r="ED212" i="1"/>
  <c r="EC181" i="1"/>
  <c r="EM181" i="1"/>
  <c r="DZ181" i="1"/>
  <c r="EV159" i="1"/>
  <c r="ET159" i="1"/>
  <c r="BD113" i="1"/>
  <c r="BF113" i="1"/>
  <c r="BL113" i="1"/>
  <c r="EM73" i="1"/>
  <c r="EC73" i="1"/>
  <c r="BD148" i="1"/>
  <c r="BF148" i="1"/>
  <c r="BL148" i="1"/>
  <c r="ES167" i="1"/>
  <c r="DS167" i="1"/>
  <c r="EN167" i="1" s="1"/>
  <c r="ES220" i="1"/>
  <c r="DS220" i="1"/>
  <c r="EN220" i="1" s="1"/>
  <c r="ES6" i="1"/>
  <c r="DS6" i="1"/>
  <c r="EN6" i="1" s="1"/>
  <c r="M564" i="9"/>
  <c r="M57" i="9"/>
  <c r="M32" i="9"/>
  <c r="AA252" i="9"/>
  <c r="AB252" i="9" s="1"/>
  <c r="AA252" i="8"/>
  <c r="AB252" i="8" s="1"/>
  <c r="EP291" i="1"/>
  <c r="BO291" i="1"/>
  <c r="EL291" i="1" s="1"/>
  <c r="EP255" i="1"/>
  <c r="BO255" i="1"/>
  <c r="EL255" i="1" s="1"/>
  <c r="EC263" i="1"/>
  <c r="EM263" i="1"/>
  <c r="DQ241" i="1"/>
  <c r="EP325" i="1"/>
  <c r="BO325" i="1"/>
  <c r="EL325" i="1" s="1"/>
  <c r="EP317" i="1"/>
  <c r="BO317" i="1"/>
  <c r="EL317" i="1" s="1"/>
  <c r="BF297" i="1"/>
  <c r="BD297" i="1"/>
  <c r="BL297" i="1"/>
  <c r="BL279" i="1"/>
  <c r="EC307" i="1"/>
  <c r="ED307" i="1"/>
  <c r="EM307" i="1"/>
  <c r="DZ307" i="1"/>
  <c r="ES127" i="1"/>
  <c r="DS127" i="1"/>
  <c r="EN127" i="1" s="1"/>
  <c r="ES346" i="1"/>
  <c r="EV346" i="1" s="1"/>
  <c r="DS346" i="1"/>
  <c r="EN346" i="1" s="1"/>
  <c r="BF230" i="1"/>
  <c r="BD230" i="1"/>
  <c r="BL230" i="1"/>
  <c r="ES343" i="1"/>
  <c r="ET343" i="1" s="1"/>
  <c r="DS343" i="1"/>
  <c r="EN343" i="1" s="1"/>
  <c r="DQ108" i="1"/>
  <c r="BN73" i="1"/>
  <c r="DR218" i="1"/>
  <c r="EM31" i="1"/>
  <c r="EC31" i="1"/>
  <c r="DZ31" i="1"/>
  <c r="ES113" i="1"/>
  <c r="DS113" i="1"/>
  <c r="EN113" i="1" s="1"/>
  <c r="EC42" i="1"/>
  <c r="EM42" i="1"/>
  <c r="ED42" i="1"/>
  <c r="DZ42" i="1"/>
  <c r="ET194" i="1"/>
  <c r="EV194" i="1"/>
  <c r="DH151" i="1"/>
  <c r="DJ151" i="1"/>
  <c r="DP151" i="1"/>
  <c r="BD55" i="1"/>
  <c r="BF55" i="1"/>
  <c r="BL55" i="1"/>
  <c r="M582" i="9"/>
  <c r="M381" i="9"/>
  <c r="M397" i="9"/>
  <c r="M413" i="9"/>
  <c r="M429" i="9"/>
  <c r="M445" i="9"/>
  <c r="M461" i="9"/>
  <c r="M477" i="9"/>
  <c r="M493" i="9"/>
  <c r="M509" i="9"/>
  <c r="M525" i="9"/>
  <c r="M541" i="9"/>
  <c r="M557" i="9"/>
  <c r="BF346" i="1"/>
  <c r="BD346" i="1"/>
  <c r="BL346" i="1"/>
  <c r="DQ293" i="1"/>
  <c r="BF270" i="1"/>
  <c r="BD270" i="1"/>
  <c r="BL270" i="1"/>
  <c r="BD307" i="1"/>
  <c r="BF307" i="1"/>
  <c r="BL307" i="1"/>
  <c r="BD330" i="1"/>
  <c r="BF330" i="1"/>
  <c r="BL330" i="1"/>
  <c r="EC133" i="1"/>
  <c r="EM133" i="1"/>
  <c r="DZ133" i="1"/>
  <c r="BM226" i="1"/>
  <c r="ES144" i="1"/>
  <c r="EV144" i="1" s="1"/>
  <c r="DS144" i="1"/>
  <c r="EN144" i="1" s="1"/>
  <c r="EP112" i="1"/>
  <c r="BO112" i="1"/>
  <c r="EL112" i="1" s="1"/>
  <c r="EP127" i="1"/>
  <c r="BO127" i="1"/>
  <c r="EL127" i="1" s="1"/>
  <c r="BD84" i="1"/>
  <c r="BF84" i="1"/>
  <c r="BL84" i="1"/>
  <c r="BD31" i="1"/>
  <c r="BF31" i="1"/>
  <c r="BL31" i="1"/>
  <c r="EP187" i="1"/>
  <c r="BO187" i="1"/>
  <c r="EL187" i="1" s="1"/>
  <c r="EP27" i="1"/>
  <c r="BO27" i="1"/>
  <c r="EL27" i="1" s="1"/>
  <c r="EV115" i="1"/>
  <c r="BD4" i="1"/>
  <c r="BF4" i="1"/>
  <c r="BL4" i="1"/>
  <c r="EM7" i="1"/>
  <c r="EC7" i="1"/>
  <c r="M193" i="8"/>
  <c r="AA181" i="9"/>
  <c r="AB181" i="9" s="1"/>
  <c r="AA181" i="8"/>
  <c r="AB181" i="8" s="1"/>
  <c r="M129" i="8"/>
  <c r="AA117" i="9"/>
  <c r="AB117" i="9" s="1"/>
  <c r="AA117" i="8"/>
  <c r="AB117" i="8" s="1"/>
  <c r="M65" i="8"/>
  <c r="AA53" i="9"/>
  <c r="AB53" i="9" s="1"/>
  <c r="AA53" i="8"/>
  <c r="AB53" i="8" s="1"/>
  <c r="M305" i="8"/>
  <c r="AA353" i="9"/>
  <c r="AB353" i="9" s="1"/>
  <c r="AA353" i="8"/>
  <c r="AB353" i="8" s="1"/>
  <c r="AA298" i="9"/>
  <c r="AB298" i="9" s="1"/>
  <c r="AA298" i="8"/>
  <c r="AB298" i="8" s="1"/>
  <c r="M243" i="8"/>
  <c r="AA291" i="9"/>
  <c r="AB291" i="9" s="1"/>
  <c r="AA291" i="8"/>
  <c r="AB291" i="8" s="1"/>
  <c r="AA381" i="9"/>
  <c r="AB381" i="9" s="1"/>
  <c r="AA381" i="8"/>
  <c r="AB381" i="8" s="1"/>
  <c r="M417" i="8"/>
  <c r="AA445" i="9"/>
  <c r="AB445" i="9" s="1"/>
  <c r="AA445" i="8"/>
  <c r="AB445" i="8" s="1"/>
  <c r="M481" i="8"/>
  <c r="AA509" i="9"/>
  <c r="AB509" i="9" s="1"/>
  <c r="AA509" i="8"/>
  <c r="AB509" i="8" s="1"/>
  <c r="M545" i="8"/>
  <c r="AA573" i="9"/>
  <c r="AB573" i="9" s="1"/>
  <c r="AA573" i="8"/>
  <c r="AB573" i="8" s="1"/>
  <c r="M609" i="8"/>
  <c r="AA637" i="9"/>
  <c r="AB637" i="9" s="1"/>
  <c r="AA637" i="8"/>
  <c r="AB637" i="8" s="1"/>
  <c r="M673" i="8"/>
  <c r="AA701" i="9"/>
  <c r="AB701" i="9" s="1"/>
  <c r="AA701" i="8"/>
  <c r="AB701" i="8" s="1"/>
  <c r="M714" i="8"/>
  <c r="EC332" i="1"/>
  <c r="DZ332" i="1"/>
  <c r="EM332" i="1"/>
  <c r="BD267" i="1"/>
  <c r="BF267" i="1"/>
  <c r="BL267" i="1"/>
  <c r="BL315" i="1"/>
  <c r="ET261" i="1"/>
  <c r="EV261" i="1"/>
  <c r="EC352" i="1"/>
  <c r="EM352" i="1"/>
  <c r="ED352" i="1"/>
  <c r="BF287" i="1"/>
  <c r="BD287" i="1"/>
  <c r="BL287" i="1"/>
  <c r="EP340" i="1"/>
  <c r="BO340" i="1"/>
  <c r="EL340" i="1" s="1"/>
  <c r="EM254" i="1"/>
  <c r="EC254" i="1"/>
  <c r="ED254" i="1"/>
  <c r="EP190" i="1"/>
  <c r="BO190" i="1"/>
  <c r="EL190" i="1" s="1"/>
  <c r="BF150" i="1"/>
  <c r="BD150" i="1"/>
  <c r="BL150" i="1"/>
  <c r="BM95" i="1"/>
  <c r="BY234" i="1"/>
  <c r="EK234" i="1"/>
  <c r="BV234" i="1"/>
  <c r="ES199" i="1"/>
  <c r="ET199" i="1" s="1"/>
  <c r="DS199" i="1"/>
  <c r="EN199" i="1" s="1"/>
  <c r="DR86" i="1"/>
  <c r="ET60" i="1"/>
  <c r="EV60" i="1"/>
  <c r="BD232" i="1"/>
  <c r="BF232" i="1"/>
  <c r="BL232" i="1"/>
  <c r="BD168" i="1"/>
  <c r="BF168" i="1"/>
  <c r="BL168" i="1"/>
  <c r="ET134" i="1"/>
  <c r="EV134" i="1"/>
  <c r="EC126" i="1"/>
  <c r="ED126" i="1"/>
  <c r="EM126" i="1"/>
  <c r="EC109" i="1"/>
  <c r="EM109" i="1"/>
  <c r="ED109" i="1"/>
  <c r="DZ109" i="1"/>
  <c r="BN155" i="1"/>
  <c r="BN18" i="1"/>
  <c r="BF20" i="1"/>
  <c r="BD20" i="1"/>
  <c r="BL20" i="1"/>
  <c r="DZ33" i="1"/>
  <c r="EV78" i="1"/>
  <c r="ET78" i="1"/>
  <c r="EP125" i="1"/>
  <c r="BO125" i="1"/>
  <c r="EL125" i="1" s="1"/>
  <c r="M139" i="9"/>
  <c r="M203" i="9"/>
  <c r="M267" i="9"/>
  <c r="BD322" i="1"/>
  <c r="BF322" i="1"/>
  <c r="BL322" i="1"/>
  <c r="DQ290" i="1"/>
  <c r="M216" i="8"/>
  <c r="AA200" i="9"/>
  <c r="AB200" i="9" s="1"/>
  <c r="AA200" i="8"/>
  <c r="AB200" i="8" s="1"/>
  <c r="M152" i="8"/>
  <c r="AA136" i="9"/>
  <c r="AB136" i="9" s="1"/>
  <c r="AA136" i="8"/>
  <c r="AB136" i="8" s="1"/>
  <c r="M88" i="8"/>
  <c r="AA72" i="9"/>
  <c r="AB72" i="9" s="1"/>
  <c r="AA72" i="8"/>
  <c r="AB72" i="8" s="1"/>
  <c r="M24" i="8"/>
  <c r="AA8" i="9"/>
  <c r="AB8" i="9" s="1"/>
  <c r="AA8" i="8"/>
  <c r="AB8" i="8" s="1"/>
  <c r="EC280" i="1"/>
  <c r="EM280" i="1"/>
  <c r="DZ280" i="1"/>
  <c r="EM265" i="1"/>
  <c r="EC265" i="1"/>
  <c r="ED265" i="1"/>
  <c r="DZ265" i="1"/>
  <c r="EP60" i="1"/>
  <c r="BO60" i="1"/>
  <c r="EL60" i="1" s="1"/>
  <c r="EP106" i="1"/>
  <c r="BO106" i="1"/>
  <c r="EL106" i="1" s="1"/>
  <c r="ES320" i="1"/>
  <c r="ET320" i="1" s="1"/>
  <c r="DS320" i="1"/>
  <c r="EN320" i="1" s="1"/>
  <c r="DQ236" i="1"/>
  <c r="BF175" i="1"/>
  <c r="BD175" i="1"/>
  <c r="BL175" i="1"/>
  <c r="BN166" i="1"/>
  <c r="ES70" i="1"/>
  <c r="ET70" i="1" s="1"/>
  <c r="DS70" i="1"/>
  <c r="EN70" i="1" s="1"/>
  <c r="BD202" i="1"/>
  <c r="BF202" i="1"/>
  <c r="BL202" i="1"/>
  <c r="ES180" i="1"/>
  <c r="EV180" i="1" s="1"/>
  <c r="DS180" i="1"/>
  <c r="EN180" i="1" s="1"/>
  <c r="EC36" i="1"/>
  <c r="EM36" i="1"/>
  <c r="DZ36" i="1"/>
  <c r="BD184" i="1"/>
  <c r="BF184" i="1"/>
  <c r="BL184" i="1"/>
  <c r="DR128" i="1"/>
  <c r="BF22" i="1"/>
  <c r="BD22" i="1"/>
  <c r="BL22" i="1"/>
  <c r="EM48" i="1"/>
  <c r="EC48" i="1"/>
  <c r="ED48" i="1"/>
  <c r="ES20" i="1"/>
  <c r="EV20" i="1" s="1"/>
  <c r="DS20" i="1"/>
  <c r="EN20" i="1" s="1"/>
  <c r="ES32" i="1"/>
  <c r="EV32" i="1" s="1"/>
  <c r="DS32" i="1"/>
  <c r="EN32" i="1" s="1"/>
  <c r="BN8" i="1"/>
  <c r="M118" i="9"/>
  <c r="M182" i="9"/>
  <c r="M246" i="9"/>
  <c r="M310" i="9"/>
  <c r="M357" i="9"/>
  <c r="M364" i="9"/>
  <c r="U9" i="9"/>
  <c r="M9" i="9"/>
  <c r="BN351" i="1"/>
  <c r="EP248" i="1"/>
  <c r="BO248" i="1"/>
  <c r="EL248" i="1" s="1"/>
  <c r="EC334" i="1"/>
  <c r="EM334" i="1"/>
  <c r="EM81" i="1"/>
  <c r="EC81" i="1"/>
  <c r="ED81" i="1"/>
  <c r="DZ81" i="1"/>
  <c r="DJ295" i="1"/>
  <c r="ES216" i="1"/>
  <c r="ET216" i="1" s="1"/>
  <c r="DS216" i="1"/>
  <c r="EN216" i="1" s="1"/>
  <c r="ES147" i="1"/>
  <c r="ET147" i="1" s="1"/>
  <c r="DS147" i="1"/>
  <c r="EN147" i="1" s="1"/>
  <c r="ES73" i="1"/>
  <c r="EV73" i="1" s="1"/>
  <c r="DS73" i="1"/>
  <c r="EN73" i="1" s="1"/>
  <c r="EM214" i="1"/>
  <c r="EC214" i="1"/>
  <c r="BN209" i="1"/>
  <c r="EV94" i="1"/>
  <c r="ET94" i="1"/>
  <c r="BF76" i="1"/>
  <c r="BD76" i="1"/>
  <c r="BL76" i="1"/>
  <c r="BN162" i="1"/>
  <c r="EP140" i="1"/>
  <c r="BO140" i="1"/>
  <c r="EL140" i="1" s="1"/>
  <c r="EP114" i="1"/>
  <c r="BO114" i="1"/>
  <c r="EL114" i="1" s="1"/>
  <c r="EP109" i="1"/>
  <c r="BO109" i="1"/>
  <c r="EL109" i="1" s="1"/>
  <c r="EP81" i="1"/>
  <c r="BO81" i="1"/>
  <c r="EL81" i="1" s="1"/>
  <c r="BN216" i="1"/>
  <c r="EV197" i="1"/>
  <c r="ET197" i="1"/>
  <c r="EY197" i="1" s="1"/>
  <c r="EV124" i="1"/>
  <c r="ET124" i="1"/>
  <c r="ET17" i="1"/>
  <c r="EV17" i="1"/>
  <c r="DH16" i="1"/>
  <c r="DJ16" i="1"/>
  <c r="DP16" i="1"/>
  <c r="BF347" i="1"/>
  <c r="BD347" i="1"/>
  <c r="BL347" i="1"/>
  <c r="DQ286" i="1"/>
  <c r="BN327" i="1"/>
  <c r="BD308" i="1"/>
  <c r="BF308" i="1"/>
  <c r="BL308" i="1"/>
  <c r="BD272" i="1"/>
  <c r="BF272" i="1"/>
  <c r="BL272" i="1"/>
  <c r="BM249" i="1"/>
  <c r="DQ203" i="1"/>
  <c r="EP100" i="1"/>
  <c r="BO100" i="1"/>
  <c r="EL100" i="1" s="1"/>
  <c r="BD70" i="1"/>
  <c r="BF70" i="1"/>
  <c r="BL70" i="1"/>
  <c r="BD246" i="1"/>
  <c r="BF246" i="1"/>
  <c r="BL246" i="1"/>
  <c r="BF174" i="1"/>
  <c r="BD174" i="1"/>
  <c r="BL174" i="1"/>
  <c r="DQ156" i="1"/>
  <c r="DR207" i="1"/>
  <c r="BN89" i="1"/>
  <c r="EV74" i="1"/>
  <c r="DH348" i="1"/>
  <c r="DJ348" i="1"/>
  <c r="DP348" i="1"/>
  <c r="BN233" i="1"/>
  <c r="BD147" i="1"/>
  <c r="BF147" i="1"/>
  <c r="BL147" i="1"/>
  <c r="DZ126" i="1"/>
  <c r="ES121" i="1"/>
  <c r="DS121" i="1"/>
  <c r="EN121" i="1" s="1"/>
  <c r="ES98" i="1"/>
  <c r="DS98" i="1"/>
  <c r="EN98" i="1" s="1"/>
  <c r="BN11" i="1"/>
  <c r="DR169" i="1"/>
  <c r="DQ45" i="1"/>
  <c r="ET33" i="1"/>
  <c r="EV33" i="1"/>
  <c r="M78" i="9"/>
  <c r="M142" i="9"/>
  <c r="M206" i="9"/>
  <c r="M270" i="9"/>
  <c r="M17" i="9"/>
  <c r="AA225" i="9"/>
  <c r="AB225" i="9" s="1"/>
  <c r="AA225" i="8"/>
  <c r="AB225" i="8" s="1"/>
  <c r="M173" i="8"/>
  <c r="AA161" i="9"/>
  <c r="AB161" i="9" s="1"/>
  <c r="AA161" i="8"/>
  <c r="AB161" i="8" s="1"/>
  <c r="M109" i="8"/>
  <c r="AA97" i="9"/>
  <c r="AB97" i="9" s="1"/>
  <c r="AA97" i="8"/>
  <c r="AB97" i="8" s="1"/>
  <c r="M45" i="8"/>
  <c r="AA33" i="9"/>
  <c r="AB33" i="9" s="1"/>
  <c r="AA33" i="8"/>
  <c r="AB33" i="8" s="1"/>
  <c r="AA241" i="9"/>
  <c r="AB241" i="9" s="1"/>
  <c r="AA241" i="8"/>
  <c r="AB241" i="8" s="1"/>
  <c r="M314" i="8"/>
  <c r="M323" i="8"/>
  <c r="M373" i="8"/>
  <c r="AA401" i="9"/>
  <c r="AB401" i="9" s="1"/>
  <c r="AA401" i="8"/>
  <c r="AB401" i="8" s="1"/>
  <c r="M437" i="8"/>
  <c r="AA465" i="9"/>
  <c r="AB465" i="9" s="1"/>
  <c r="AA465" i="8"/>
  <c r="AB465" i="8" s="1"/>
  <c r="M501" i="8"/>
  <c r="AA529" i="9"/>
  <c r="AB529" i="9" s="1"/>
  <c r="AA529" i="8"/>
  <c r="AB529" i="8" s="1"/>
  <c r="M565" i="8"/>
  <c r="AA593" i="9"/>
  <c r="AB593" i="9" s="1"/>
  <c r="AA593" i="8"/>
  <c r="AB593" i="8" s="1"/>
  <c r="M629" i="8"/>
  <c r="AA657" i="9"/>
  <c r="AB657" i="9" s="1"/>
  <c r="AA657" i="8"/>
  <c r="AB657" i="8" s="1"/>
  <c r="M693" i="8"/>
  <c r="EP284" i="1"/>
  <c r="BO284" i="1"/>
  <c r="EL284" i="1" s="1"/>
  <c r="BN268" i="1"/>
  <c r="BF288" i="1"/>
  <c r="BD288" i="1"/>
  <c r="BL288" i="1"/>
  <c r="DJ248" i="1"/>
  <c r="ES325" i="1"/>
  <c r="DS325" i="1"/>
  <c r="EN325" i="1" s="1"/>
  <c r="DQ60" i="1"/>
  <c r="EP223" i="1"/>
  <c r="BO223" i="1"/>
  <c r="EL223" i="1" s="1"/>
  <c r="BF200" i="1"/>
  <c r="BD200" i="1"/>
  <c r="BL200" i="1"/>
  <c r="BN145" i="1"/>
  <c r="EV109" i="1"/>
  <c r="ET109" i="1"/>
  <c r="BF82" i="1"/>
  <c r="BD82" i="1"/>
  <c r="BL82" i="1"/>
  <c r="BF67" i="1"/>
  <c r="EM120" i="1"/>
  <c r="EC120" i="1"/>
  <c r="ED120" i="1"/>
  <c r="DZ120" i="1"/>
  <c r="ET275" i="1"/>
  <c r="EY275" i="1" s="1"/>
  <c r="EV275" i="1"/>
  <c r="DQ237" i="1"/>
  <c r="DQ225" i="1"/>
  <c r="EV200" i="1"/>
  <c r="ET200" i="1"/>
  <c r="EY200" i="1" s="1"/>
  <c r="DQ189" i="1"/>
  <c r="BN110" i="1"/>
  <c r="ET120" i="1"/>
  <c r="BD195" i="1"/>
  <c r="BF195" i="1"/>
  <c r="BL195" i="1"/>
  <c r="BF12" i="1"/>
  <c r="BD12" i="1"/>
  <c r="BL12" i="1"/>
  <c r="EV205" i="1"/>
  <c r="ET205" i="1"/>
  <c r="M113" i="9"/>
  <c r="M177" i="9"/>
  <c r="M241" i="9"/>
  <c r="M305" i="9"/>
  <c r="M375" i="9"/>
  <c r="M391" i="9"/>
  <c r="M407" i="9"/>
  <c r="M423" i="9"/>
  <c r="M439" i="9"/>
  <c r="M455" i="9"/>
  <c r="M471" i="9"/>
  <c r="M487" i="9"/>
  <c r="M503" i="9"/>
  <c r="M519" i="9"/>
  <c r="M535" i="9"/>
  <c r="M551" i="9"/>
  <c r="M595" i="9"/>
  <c r="M611" i="9"/>
  <c r="M627" i="9"/>
  <c r="M643" i="9"/>
  <c r="M659" i="9"/>
  <c r="M675" i="9"/>
  <c r="M691" i="9"/>
  <c r="M707" i="9"/>
  <c r="M723" i="9"/>
  <c r="M13" i="9"/>
  <c r="ES287" i="1"/>
  <c r="DS287" i="1"/>
  <c r="EN287" i="1" s="1"/>
  <c r="M228" i="8"/>
  <c r="AA212" i="9"/>
  <c r="AB212" i="9" s="1"/>
  <c r="AA212" i="8"/>
  <c r="AB212" i="8" s="1"/>
  <c r="M164" i="8"/>
  <c r="AA148" i="9"/>
  <c r="AB148" i="9" s="1"/>
  <c r="AA148" i="8"/>
  <c r="AB148" i="8" s="1"/>
  <c r="M100" i="8"/>
  <c r="AA84" i="9"/>
  <c r="AB84" i="9" s="1"/>
  <c r="AA84" i="8"/>
  <c r="AB84" i="8" s="1"/>
  <c r="M36" i="8"/>
  <c r="AA20" i="9"/>
  <c r="AB20" i="9" s="1"/>
  <c r="AA20" i="8"/>
  <c r="AB20" i="8" s="1"/>
  <c r="BF314" i="1"/>
  <c r="BD314" i="1"/>
  <c r="BL314" i="1"/>
  <c r="BF275" i="1"/>
  <c r="BD275" i="1"/>
  <c r="BL275" i="1"/>
  <c r="ES272" i="1"/>
  <c r="EV272" i="1" s="1"/>
  <c r="DS272" i="1"/>
  <c r="EN272" i="1" s="1"/>
  <c r="DQ282" i="1"/>
  <c r="EC250" i="1"/>
  <c r="EM250" i="1"/>
  <c r="DZ250" i="1"/>
  <c r="BD336" i="1"/>
  <c r="BF336" i="1"/>
  <c r="BL336" i="1"/>
  <c r="ES306" i="1"/>
  <c r="EV306" i="1" s="1"/>
  <c r="DS306" i="1"/>
  <c r="EN306" i="1" s="1"/>
  <c r="EC227" i="1"/>
  <c r="EM227" i="1"/>
  <c r="ED227" i="1"/>
  <c r="DZ227" i="1"/>
  <c r="EM142" i="1"/>
  <c r="EC142" i="1"/>
  <c r="DZ142" i="1"/>
  <c r="EP66" i="1"/>
  <c r="BO66" i="1"/>
  <c r="EL66" i="1" s="1"/>
  <c r="BF159" i="1"/>
  <c r="BD159" i="1"/>
  <c r="BL159" i="1"/>
  <c r="BF167" i="1"/>
  <c r="BD167" i="1"/>
  <c r="BL167" i="1"/>
  <c r="EC84" i="1"/>
  <c r="EM84" i="1"/>
  <c r="ED84" i="1"/>
  <c r="DZ84" i="1"/>
  <c r="BF63" i="1"/>
  <c r="BD63" i="1"/>
  <c r="BL63" i="1"/>
  <c r="ET219" i="1"/>
  <c r="EY219" i="1" s="1"/>
  <c r="EV219" i="1"/>
  <c r="DJ142" i="1"/>
  <c r="ES198" i="1"/>
  <c r="ET198" i="1" s="1"/>
  <c r="DS198" i="1"/>
  <c r="EN198" i="1" s="1"/>
  <c r="ES112" i="1"/>
  <c r="ET112" i="1" s="1"/>
  <c r="DS112" i="1"/>
  <c r="EN112" i="1" s="1"/>
  <c r="DH153" i="1"/>
  <c r="DJ153" i="1"/>
  <c r="DP153" i="1"/>
  <c r="ES53" i="1"/>
  <c r="EV53" i="1" s="1"/>
  <c r="DS53" i="1"/>
  <c r="EN53" i="1" s="1"/>
  <c r="M85" i="9"/>
  <c r="M149" i="9"/>
  <c r="M213" i="9"/>
  <c r="M277" i="9"/>
  <c r="M325" i="9"/>
  <c r="M578" i="9"/>
  <c r="M380" i="9"/>
  <c r="M396" i="9"/>
  <c r="M412" i="9"/>
  <c r="M428" i="9"/>
  <c r="M444" i="9"/>
  <c r="M460" i="9"/>
  <c r="M476" i="9"/>
  <c r="M492" i="9"/>
  <c r="M508" i="9"/>
  <c r="M524" i="9"/>
  <c r="M540" i="9"/>
  <c r="M556" i="9"/>
  <c r="M585" i="9"/>
  <c r="AA284" i="9"/>
  <c r="AB284" i="9" s="1"/>
  <c r="AA284" i="8"/>
  <c r="AB284" i="8" s="1"/>
  <c r="DQ258" i="1"/>
  <c r="DQ343" i="1"/>
  <c r="BF301" i="1"/>
  <c r="BD301" i="1"/>
  <c r="BL301" i="1"/>
  <c r="EC308" i="1"/>
  <c r="ED308" i="1"/>
  <c r="EM308" i="1"/>
  <c r="DZ308" i="1"/>
  <c r="BN302" i="1"/>
  <c r="ES270" i="1"/>
  <c r="ET270" i="1" s="1"/>
  <c r="DS270" i="1"/>
  <c r="EN270" i="1" s="1"/>
  <c r="DQ93" i="1"/>
  <c r="DJ69" i="1"/>
  <c r="EP212" i="1"/>
  <c r="BO212" i="1"/>
  <c r="EL212" i="1" s="1"/>
  <c r="EP181" i="1"/>
  <c r="BO181" i="1"/>
  <c r="EL181" i="1" s="1"/>
  <c r="DQ122" i="1"/>
  <c r="DZ122" i="1" s="1"/>
  <c r="BN102" i="1"/>
  <c r="ES334" i="1"/>
  <c r="ET334" i="1" s="1"/>
  <c r="EY334" i="1" s="1"/>
  <c r="DS334" i="1"/>
  <c r="EN334" i="1" s="1"/>
  <c r="ET229" i="1"/>
  <c r="EV229" i="1"/>
  <c r="ET186" i="1"/>
  <c r="EV186" i="1"/>
  <c r="ES72" i="1"/>
  <c r="DS72" i="1"/>
  <c r="EN72" i="1" s="1"/>
  <c r="EV178" i="1"/>
  <c r="BF33" i="1"/>
  <c r="BD33" i="1"/>
  <c r="BL33" i="1"/>
  <c r="DJ14" i="1"/>
  <c r="EU41" i="1"/>
  <c r="EQ41" i="1"/>
  <c r="BD17" i="1"/>
  <c r="BF17" i="1"/>
  <c r="BL17" i="1"/>
  <c r="ES39" i="1"/>
  <c r="EV39" i="1" s="1"/>
  <c r="DS39" i="1"/>
  <c r="EN39" i="1" s="1"/>
  <c r="M330" i="9"/>
  <c r="U10" i="9"/>
  <c r="M10" i="9"/>
  <c r="M721" i="8"/>
  <c r="EC262" i="1"/>
  <c r="EM262" i="1"/>
  <c r="BO339" i="1"/>
  <c r="EL339" i="1" s="1"/>
  <c r="DR245" i="1"/>
  <c r="BD163" i="1"/>
  <c r="BF163" i="1"/>
  <c r="BL163" i="1"/>
  <c r="DQ87" i="1"/>
  <c r="EP130" i="1"/>
  <c r="BO130" i="1"/>
  <c r="EL130" i="1" s="1"/>
  <c r="BD206" i="1"/>
  <c r="BF206" i="1"/>
  <c r="BL206" i="1"/>
  <c r="DQ115" i="1"/>
  <c r="BD104" i="1"/>
  <c r="BF104" i="1"/>
  <c r="BL104" i="1"/>
  <c r="DQ80" i="1"/>
  <c r="BN52" i="1"/>
  <c r="EV179" i="1"/>
  <c r="ET179" i="1"/>
  <c r="BD115" i="1"/>
  <c r="BF115" i="1"/>
  <c r="BL115" i="1"/>
  <c r="EV5" i="1"/>
  <c r="ET5" i="1"/>
  <c r="EV13" i="1"/>
  <c r="ET13" i="1"/>
  <c r="EY13" i="1" s="1"/>
  <c r="M339" i="9"/>
  <c r="M583" i="9"/>
  <c r="M74" i="9"/>
  <c r="M217" i="8"/>
  <c r="AA205" i="9"/>
  <c r="AB205" i="9" s="1"/>
  <c r="AA205" i="8"/>
  <c r="AB205" i="8" s="1"/>
  <c r="M153" i="8"/>
  <c r="AA141" i="9"/>
  <c r="AB141" i="9" s="1"/>
  <c r="AA141" i="8"/>
  <c r="AB141" i="8" s="1"/>
  <c r="M89" i="8"/>
  <c r="AA77" i="9"/>
  <c r="AB77" i="9" s="1"/>
  <c r="AA77" i="8"/>
  <c r="AB77" i="8" s="1"/>
  <c r="M25" i="8"/>
  <c r="AA13" i="9"/>
  <c r="AB13" i="9" s="1"/>
  <c r="AA13" i="8"/>
  <c r="AB13" i="8" s="1"/>
  <c r="M273" i="8"/>
  <c r="AA321" i="9"/>
  <c r="AB321" i="9" s="1"/>
  <c r="AA321" i="8"/>
  <c r="AB321" i="8" s="1"/>
  <c r="M393" i="8"/>
  <c r="AA421" i="9"/>
  <c r="AB421" i="9" s="1"/>
  <c r="AA421" i="8"/>
  <c r="AB421" i="8" s="1"/>
  <c r="M457" i="8"/>
  <c r="AA485" i="9"/>
  <c r="AB485" i="9" s="1"/>
  <c r="AA485" i="8"/>
  <c r="AB485" i="8" s="1"/>
  <c r="M521" i="8"/>
  <c r="AA549" i="9"/>
  <c r="AB549" i="9" s="1"/>
  <c r="AA549" i="8"/>
  <c r="AB549" i="8" s="1"/>
  <c r="M585" i="8"/>
  <c r="AA613" i="9"/>
  <c r="AB613" i="9" s="1"/>
  <c r="AA613" i="8"/>
  <c r="AB613" i="8" s="1"/>
  <c r="M649" i="8"/>
  <c r="AA677" i="9"/>
  <c r="AB677" i="9" s="1"/>
  <c r="AA677" i="8"/>
  <c r="AB677" i="8" s="1"/>
  <c r="AA714" i="9"/>
  <c r="AB714" i="9" s="1"/>
  <c r="AA714" i="8"/>
  <c r="AB714" i="8" s="1"/>
  <c r="DQ329" i="1"/>
  <c r="ET308" i="1"/>
  <c r="AA232" i="9"/>
  <c r="AB232" i="9" s="1"/>
  <c r="AA232" i="8"/>
  <c r="AB232" i="8" s="1"/>
  <c r="BF334" i="1"/>
  <c r="BD334" i="1"/>
  <c r="BL334" i="1"/>
  <c r="BD327" i="1"/>
  <c r="BF327" i="1"/>
  <c r="BL327" i="1"/>
  <c r="DQ289" i="1"/>
  <c r="DR102" i="1"/>
  <c r="ET259" i="1"/>
  <c r="EY259" i="1" s="1"/>
  <c r="EV259" i="1"/>
  <c r="DH242" i="1"/>
  <c r="DJ242" i="1"/>
  <c r="DP242" i="1"/>
  <c r="BD149" i="1"/>
  <c r="EV283" i="1"/>
  <c r="ET283" i="1"/>
  <c r="DQ146" i="1"/>
  <c r="BF118" i="1"/>
  <c r="BD118" i="1"/>
  <c r="BL118" i="1"/>
  <c r="DQ78" i="1"/>
  <c r="BF72" i="1"/>
  <c r="BD72" i="1"/>
  <c r="BL72" i="1"/>
  <c r="BM228" i="1"/>
  <c r="DZ73" i="1"/>
  <c r="BN39" i="1"/>
  <c r="ES166" i="1"/>
  <c r="DS166" i="1"/>
  <c r="EN166" i="1" s="1"/>
  <c r="EQ51" i="1"/>
  <c r="EU51" i="1"/>
  <c r="DR27" i="1"/>
  <c r="M546" i="9"/>
  <c r="M530" i="9"/>
  <c r="M514" i="9"/>
  <c r="M498" i="9"/>
  <c r="M482" i="9"/>
  <c r="M466" i="9"/>
  <c r="M450" i="9"/>
  <c r="M434" i="9"/>
  <c r="M418" i="9"/>
  <c r="M402" i="9"/>
  <c r="M386" i="9"/>
  <c r="M359" i="9"/>
  <c r="M281" i="9"/>
  <c r="M265" i="9"/>
  <c r="M217" i="9"/>
  <c r="M201" i="9"/>
  <c r="M153" i="9"/>
  <c r="M137" i="9"/>
  <c r="M89" i="9"/>
  <c r="M354" i="9"/>
  <c r="M284" i="9"/>
  <c r="M268" i="9"/>
  <c r="M220" i="9"/>
  <c r="M204" i="9"/>
  <c r="M156" i="9"/>
  <c r="M140" i="9"/>
  <c r="M92" i="9"/>
  <c r="M70" i="9"/>
  <c r="M38" i="9"/>
  <c r="EV126" i="1"/>
  <c r="ET126" i="1"/>
  <c r="EV352" i="1"/>
  <c r="AA354" i="9"/>
  <c r="AB354" i="9" s="1"/>
  <c r="AA354" i="8"/>
  <c r="AB354" i="8" s="1"/>
  <c r="AA322" i="9"/>
  <c r="AB322" i="9" s="1"/>
  <c r="AA322" i="8"/>
  <c r="AB322" i="8" s="1"/>
  <c r="AA290" i="9"/>
  <c r="AB290" i="9" s="1"/>
  <c r="AA290" i="8"/>
  <c r="AB290" i="8" s="1"/>
  <c r="AA258" i="9"/>
  <c r="AB258" i="9" s="1"/>
  <c r="AA258" i="8"/>
  <c r="AB258" i="8" s="1"/>
  <c r="AA341" i="9"/>
  <c r="AB341" i="9" s="1"/>
  <c r="AA341" i="8"/>
  <c r="AB341" i="8" s="1"/>
  <c r="AA277" i="9"/>
  <c r="AB277" i="9" s="1"/>
  <c r="AA277" i="8"/>
  <c r="AB277" i="8" s="1"/>
  <c r="AA231" i="9"/>
  <c r="AB231" i="9" s="1"/>
  <c r="AA231" i="8"/>
  <c r="AB231" i="8" s="1"/>
  <c r="M183" i="8"/>
  <c r="AA167" i="9"/>
  <c r="AB167" i="9" s="1"/>
  <c r="AA167" i="8"/>
  <c r="AB167" i="8" s="1"/>
  <c r="M119" i="8"/>
  <c r="AA103" i="9"/>
  <c r="AB103" i="9" s="1"/>
  <c r="AA103" i="8"/>
  <c r="AB103" i="8" s="1"/>
  <c r="M55" i="8"/>
  <c r="AA39" i="9"/>
  <c r="AB39" i="9" s="1"/>
  <c r="AA39" i="8"/>
  <c r="AB39" i="8" s="1"/>
  <c r="M202" i="8"/>
  <c r="AA186" i="9"/>
  <c r="AB186" i="9" s="1"/>
  <c r="AA186" i="8"/>
  <c r="AB186" i="8" s="1"/>
  <c r="M138" i="8"/>
  <c r="AA122" i="9"/>
  <c r="AB122" i="9" s="1"/>
  <c r="AA122" i="8"/>
  <c r="AB122" i="8" s="1"/>
  <c r="M74" i="8"/>
  <c r="AA58" i="9"/>
  <c r="AB58" i="9" s="1"/>
  <c r="AA58" i="8"/>
  <c r="AB58" i="8" s="1"/>
  <c r="M10" i="8"/>
  <c r="DJ250" i="1"/>
  <c r="BD93" i="1"/>
  <c r="BL40" i="1"/>
  <c r="EU6" i="1"/>
  <c r="EQ6" i="1"/>
  <c r="AA722" i="9"/>
  <c r="AB722" i="9" s="1"/>
  <c r="AA722" i="8"/>
  <c r="AB722" i="8" s="1"/>
  <c r="M336" i="8"/>
  <c r="M288" i="8"/>
  <c r="AA288" i="9"/>
  <c r="AB288" i="9" s="1"/>
  <c r="AA288" i="8"/>
  <c r="AB288" i="8" s="1"/>
  <c r="AA240" i="9"/>
  <c r="AB240" i="9" s="1"/>
  <c r="AA240" i="8"/>
  <c r="AB240" i="8" s="1"/>
  <c r="AA682" i="9"/>
  <c r="AB682" i="9" s="1"/>
  <c r="AA682" i="8"/>
  <c r="AB682" i="8" s="1"/>
  <c r="M670" i="8"/>
  <c r="AA670" i="9"/>
  <c r="AB670" i="9" s="1"/>
  <c r="AA670" i="8"/>
  <c r="AB670" i="8" s="1"/>
  <c r="M610" i="8"/>
  <c r="M598" i="8"/>
  <c r="M586" i="8"/>
  <c r="M562" i="8"/>
  <c r="M550" i="8"/>
  <c r="M538" i="8"/>
  <c r="M410" i="8"/>
  <c r="AA394" i="9"/>
  <c r="AB394" i="9" s="1"/>
  <c r="AA394" i="8"/>
  <c r="AB394" i="8" s="1"/>
  <c r="M382" i="8"/>
  <c r="AA382" i="9"/>
  <c r="AB382" i="9" s="1"/>
  <c r="AA382" i="8"/>
  <c r="AB382" i="8" s="1"/>
  <c r="M279" i="8"/>
  <c r="M219" i="8"/>
  <c r="AA155" i="9"/>
  <c r="AB155" i="9" s="1"/>
  <c r="AA155" i="8"/>
  <c r="AB155" i="8" s="1"/>
  <c r="M27" i="8"/>
  <c r="M206" i="8"/>
  <c r="AA158" i="9"/>
  <c r="AB158" i="9" s="1"/>
  <c r="AA158" i="8"/>
  <c r="AB158" i="8" s="1"/>
  <c r="DH91" i="1"/>
  <c r="ET90" i="1"/>
  <c r="EV90" i="1"/>
  <c r="M720" i="8"/>
  <c r="AA350" i="9"/>
  <c r="AB350" i="9" s="1"/>
  <c r="AA350" i="8"/>
  <c r="AB350" i="8" s="1"/>
  <c r="AA318" i="9"/>
  <c r="AB318" i="9" s="1"/>
  <c r="AA318" i="8"/>
  <c r="AB318" i="8" s="1"/>
  <c r="AA286" i="9"/>
  <c r="AB286" i="9" s="1"/>
  <c r="AA286" i="8"/>
  <c r="AB286" i="8" s="1"/>
  <c r="AA254" i="9"/>
  <c r="AB254" i="9" s="1"/>
  <c r="AA254" i="8"/>
  <c r="AB254" i="8" s="1"/>
  <c r="M360" i="8"/>
  <c r="AA328" i="9"/>
  <c r="AB328" i="9" s="1"/>
  <c r="AA328" i="8"/>
  <c r="AB328" i="8" s="1"/>
  <c r="M296" i="8"/>
  <c r="AA264" i="9"/>
  <c r="AB264" i="9" s="1"/>
  <c r="AA264" i="8"/>
  <c r="AB264" i="8" s="1"/>
  <c r="M704" i="8"/>
  <c r="M688" i="8"/>
  <c r="M672" i="8"/>
  <c r="M656" i="8"/>
  <c r="M640" i="8"/>
  <c r="M624" i="8"/>
  <c r="M608" i="8"/>
  <c r="M592" i="8"/>
  <c r="M576" i="8"/>
  <c r="M560" i="8"/>
  <c r="M544" i="8"/>
  <c r="M528" i="8"/>
  <c r="M512" i="8"/>
  <c r="M496" i="8"/>
  <c r="M480" i="8"/>
  <c r="M464" i="8"/>
  <c r="M448" i="8"/>
  <c r="M432" i="8"/>
  <c r="M416" i="8"/>
  <c r="M400" i="8"/>
  <c r="M384" i="8"/>
  <c r="AA351" i="9"/>
  <c r="AB351" i="9" s="1"/>
  <c r="AA351" i="8"/>
  <c r="AB351" i="8" s="1"/>
  <c r="M319" i="8"/>
  <c r="AA287" i="9"/>
  <c r="AB287" i="9" s="1"/>
  <c r="AA287" i="8"/>
  <c r="AB287" i="8" s="1"/>
  <c r="M255" i="8"/>
  <c r="M195" i="8"/>
  <c r="AA179" i="9"/>
  <c r="AB179" i="9" s="1"/>
  <c r="AA179" i="8"/>
  <c r="AB179" i="8" s="1"/>
  <c r="M131" i="8"/>
  <c r="AA115" i="9"/>
  <c r="AB115" i="9" s="1"/>
  <c r="AA115" i="8"/>
  <c r="AB115" i="8" s="1"/>
  <c r="M67" i="8"/>
  <c r="AA51" i="9"/>
  <c r="AB51" i="9" s="1"/>
  <c r="AA51" i="8"/>
  <c r="AB51" i="8" s="1"/>
  <c r="M214" i="8"/>
  <c r="AA214" i="9"/>
  <c r="AB214" i="9" s="1"/>
  <c r="AA214" i="8"/>
  <c r="AB214" i="8" s="1"/>
  <c r="M150" i="8"/>
  <c r="AA150" i="9"/>
  <c r="AB150" i="9" s="1"/>
  <c r="AA150" i="8"/>
  <c r="AB150" i="8" s="1"/>
  <c r="M86" i="8"/>
  <c r="AA86" i="9"/>
  <c r="AB86" i="9" s="1"/>
  <c r="AA86" i="8"/>
  <c r="AB86" i="8" s="1"/>
  <c r="M22" i="8"/>
  <c r="AA22" i="9"/>
  <c r="AB22" i="9" s="1"/>
  <c r="AA22" i="8"/>
  <c r="AB22" i="8" s="1"/>
  <c r="EV52" i="1"/>
  <c r="ET52" i="1"/>
  <c r="BD332" i="1"/>
  <c r="BL204" i="1"/>
  <c r="M329" i="8"/>
  <c r="M281" i="8"/>
  <c r="M249" i="8"/>
  <c r="M706" i="8"/>
  <c r="M694" i="8"/>
  <c r="AA658" i="9"/>
  <c r="AB658" i="9" s="1"/>
  <c r="AA658" i="8"/>
  <c r="AB658" i="8" s="1"/>
  <c r="AA646" i="9"/>
  <c r="AB646" i="9" s="1"/>
  <c r="AA646" i="8"/>
  <c r="AB646" i="8" s="1"/>
  <c r="M418" i="8"/>
  <c r="M406" i="8"/>
  <c r="AA390" i="9"/>
  <c r="AB390" i="9" s="1"/>
  <c r="AA390" i="8"/>
  <c r="AB390" i="8" s="1"/>
  <c r="AA378" i="9"/>
  <c r="AB378" i="9" s="1"/>
  <c r="AA378" i="8"/>
  <c r="AB378" i="8" s="1"/>
  <c r="AA343" i="9"/>
  <c r="AB343" i="9" s="1"/>
  <c r="AA343" i="8"/>
  <c r="AB343" i="8" s="1"/>
  <c r="M139" i="8"/>
  <c r="AA91" i="9"/>
  <c r="AB91" i="9" s="1"/>
  <c r="AA91" i="8"/>
  <c r="AB91" i="8" s="1"/>
  <c r="M126" i="8"/>
  <c r="AA78" i="9"/>
  <c r="AB78" i="9" s="1"/>
  <c r="AA78" i="8"/>
  <c r="AB78" i="8" s="1"/>
  <c r="ET81" i="1"/>
  <c r="EV81" i="1"/>
  <c r="M720" i="9"/>
  <c r="M704" i="9"/>
  <c r="M688" i="9"/>
  <c r="M672" i="9"/>
  <c r="M656" i="9"/>
  <c r="M640" i="9"/>
  <c r="M624" i="9"/>
  <c r="M608" i="9"/>
  <c r="M592" i="9"/>
  <c r="M588" i="9"/>
  <c r="M576" i="9"/>
  <c r="M349" i="9"/>
  <c r="M356" i="9"/>
  <c r="BD15" i="1"/>
  <c r="M731" i="8"/>
  <c r="AA723" i="9"/>
  <c r="AB723" i="9" s="1"/>
  <c r="AA723" i="8"/>
  <c r="AB723" i="8" s="1"/>
  <c r="AA715" i="9"/>
  <c r="AB715" i="9" s="1"/>
  <c r="AA715" i="8"/>
  <c r="AB715" i="8" s="1"/>
  <c r="AA317" i="9"/>
  <c r="AB317" i="9" s="1"/>
  <c r="AA317" i="8"/>
  <c r="AB317" i="8" s="1"/>
  <c r="AA253" i="9"/>
  <c r="AB253" i="9" s="1"/>
  <c r="AA253" i="8"/>
  <c r="AB253" i="8" s="1"/>
  <c r="M340" i="8"/>
  <c r="AA308" i="9"/>
  <c r="AB308" i="9" s="1"/>
  <c r="AA308" i="8"/>
  <c r="AB308" i="8" s="1"/>
  <c r="M276" i="8"/>
  <c r="AA244" i="9"/>
  <c r="AB244" i="9" s="1"/>
  <c r="AA244" i="8"/>
  <c r="AB244" i="8" s="1"/>
  <c r="AA711" i="9"/>
  <c r="AB711" i="9" s="1"/>
  <c r="AA711" i="8"/>
  <c r="AB711" i="8" s="1"/>
  <c r="M703" i="8"/>
  <c r="AA703" i="9"/>
  <c r="AB703" i="9" s="1"/>
  <c r="AA703" i="8"/>
  <c r="AB703" i="8" s="1"/>
  <c r="AA695" i="9"/>
  <c r="AB695" i="9" s="1"/>
  <c r="AA695" i="8"/>
  <c r="AB695" i="8" s="1"/>
  <c r="M687" i="8"/>
  <c r="AA687" i="9"/>
  <c r="AB687" i="9" s="1"/>
  <c r="AA687" i="8"/>
  <c r="AB687" i="8" s="1"/>
  <c r="AA679" i="9"/>
  <c r="AB679" i="9" s="1"/>
  <c r="AA679" i="8"/>
  <c r="AB679" i="8" s="1"/>
  <c r="M671" i="8"/>
  <c r="AA671" i="9"/>
  <c r="AB671" i="9" s="1"/>
  <c r="AA671" i="8"/>
  <c r="AB671" i="8" s="1"/>
  <c r="AA663" i="9"/>
  <c r="AB663" i="9" s="1"/>
  <c r="AA663" i="8"/>
  <c r="AB663" i="8" s="1"/>
  <c r="M655" i="8"/>
  <c r="AA655" i="9"/>
  <c r="AB655" i="9" s="1"/>
  <c r="AA655" i="8"/>
  <c r="AB655" i="8" s="1"/>
  <c r="AA647" i="9"/>
  <c r="AB647" i="9" s="1"/>
  <c r="AA647" i="8"/>
  <c r="AB647" i="8" s="1"/>
  <c r="M639" i="8"/>
  <c r="AA639" i="9"/>
  <c r="AB639" i="9" s="1"/>
  <c r="AA639" i="8"/>
  <c r="AB639" i="8" s="1"/>
  <c r="AA631" i="9"/>
  <c r="AB631" i="9" s="1"/>
  <c r="AA631" i="8"/>
  <c r="AB631" i="8" s="1"/>
  <c r="M623" i="8"/>
  <c r="AA623" i="9"/>
  <c r="AB623" i="9" s="1"/>
  <c r="AA623" i="8"/>
  <c r="AB623" i="8" s="1"/>
  <c r="AA615" i="9"/>
  <c r="AB615" i="9" s="1"/>
  <c r="AA615" i="8"/>
  <c r="AB615" i="8" s="1"/>
  <c r="M607" i="8"/>
  <c r="AA607" i="9"/>
  <c r="AB607" i="9" s="1"/>
  <c r="AA607" i="8"/>
  <c r="AB607" i="8" s="1"/>
  <c r="AA599" i="9"/>
  <c r="AB599" i="9" s="1"/>
  <c r="AA599" i="8"/>
  <c r="AB599" i="8" s="1"/>
  <c r="M591" i="8"/>
  <c r="AA591" i="9"/>
  <c r="AB591" i="9" s="1"/>
  <c r="AA591" i="8"/>
  <c r="AB591" i="8" s="1"/>
  <c r="AA583" i="9"/>
  <c r="AB583" i="9" s="1"/>
  <c r="AA583" i="8"/>
  <c r="AB583" i="8" s="1"/>
  <c r="M575" i="8"/>
  <c r="AA575" i="9"/>
  <c r="AB575" i="9" s="1"/>
  <c r="AA575" i="8"/>
  <c r="AB575" i="8" s="1"/>
  <c r="AA567" i="9"/>
  <c r="AB567" i="9" s="1"/>
  <c r="AA567" i="8"/>
  <c r="AB567" i="8" s="1"/>
  <c r="M559" i="8"/>
  <c r="AA559" i="9"/>
  <c r="AB559" i="9" s="1"/>
  <c r="AA559" i="8"/>
  <c r="AB559" i="8" s="1"/>
  <c r="AA551" i="9"/>
  <c r="AB551" i="9" s="1"/>
  <c r="AA551" i="8"/>
  <c r="AB551" i="8" s="1"/>
  <c r="M543" i="8"/>
  <c r="AA543" i="9"/>
  <c r="AB543" i="9" s="1"/>
  <c r="AA543" i="8"/>
  <c r="AB543" i="8" s="1"/>
  <c r="AA535" i="9"/>
  <c r="AB535" i="9" s="1"/>
  <c r="AA535" i="8"/>
  <c r="AB535" i="8" s="1"/>
  <c r="M527" i="8"/>
  <c r="AA527" i="9"/>
  <c r="AB527" i="9" s="1"/>
  <c r="AA527" i="8"/>
  <c r="AB527" i="8" s="1"/>
  <c r="AA519" i="9"/>
  <c r="AB519" i="9" s="1"/>
  <c r="AA519" i="8"/>
  <c r="AB519" i="8" s="1"/>
  <c r="M511" i="8"/>
  <c r="AA511" i="9"/>
  <c r="AB511" i="9" s="1"/>
  <c r="AA511" i="8"/>
  <c r="AB511" i="8" s="1"/>
  <c r="AA503" i="9"/>
  <c r="AB503" i="9" s="1"/>
  <c r="AA503" i="8"/>
  <c r="AB503" i="8" s="1"/>
  <c r="M495" i="8"/>
  <c r="AA495" i="9"/>
  <c r="AB495" i="9" s="1"/>
  <c r="AA495" i="8"/>
  <c r="AB495" i="8" s="1"/>
  <c r="AA487" i="9"/>
  <c r="AB487" i="9" s="1"/>
  <c r="AA487" i="8"/>
  <c r="AB487" i="8" s="1"/>
  <c r="M479" i="8"/>
  <c r="AA479" i="9"/>
  <c r="AB479" i="9" s="1"/>
  <c r="AA479" i="8"/>
  <c r="AB479" i="8" s="1"/>
  <c r="AA471" i="9"/>
  <c r="AB471" i="9" s="1"/>
  <c r="AA471" i="8"/>
  <c r="AB471" i="8" s="1"/>
  <c r="M463" i="8"/>
  <c r="AA463" i="9"/>
  <c r="AB463" i="9" s="1"/>
  <c r="AA463" i="8"/>
  <c r="AB463" i="8" s="1"/>
  <c r="AA455" i="9"/>
  <c r="AB455" i="9" s="1"/>
  <c r="AA455" i="8"/>
  <c r="AB455" i="8" s="1"/>
  <c r="M447" i="8"/>
  <c r="AA447" i="9"/>
  <c r="AB447" i="9" s="1"/>
  <c r="AA447" i="8"/>
  <c r="AB447" i="8" s="1"/>
  <c r="AA439" i="9"/>
  <c r="AB439" i="9" s="1"/>
  <c r="AA439" i="8"/>
  <c r="AB439" i="8" s="1"/>
  <c r="M431" i="8"/>
  <c r="AA431" i="9"/>
  <c r="AB431" i="9" s="1"/>
  <c r="AA431" i="8"/>
  <c r="AB431" i="8" s="1"/>
  <c r="AA423" i="9"/>
  <c r="AB423" i="9" s="1"/>
  <c r="AA423" i="8"/>
  <c r="AB423" i="8" s="1"/>
  <c r="M415" i="8"/>
  <c r="AA415" i="9"/>
  <c r="AB415" i="9" s="1"/>
  <c r="AA415" i="8"/>
  <c r="AB415" i="8" s="1"/>
  <c r="AA407" i="9"/>
  <c r="AB407" i="9" s="1"/>
  <c r="AA407" i="8"/>
  <c r="AB407" i="8" s="1"/>
  <c r="M399" i="8"/>
  <c r="AA399" i="9"/>
  <c r="AB399" i="9" s="1"/>
  <c r="AA399" i="8"/>
  <c r="AB399" i="8" s="1"/>
  <c r="AA391" i="9"/>
  <c r="AB391" i="9" s="1"/>
  <c r="AA391" i="8"/>
  <c r="AB391" i="8" s="1"/>
  <c r="M383" i="8"/>
  <c r="AA383" i="9"/>
  <c r="AB383" i="9" s="1"/>
  <c r="AA383" i="8"/>
  <c r="AB383" i="8" s="1"/>
  <c r="AA375" i="9"/>
  <c r="AB375" i="9" s="1"/>
  <c r="AA375" i="8"/>
  <c r="AB375" i="8" s="1"/>
  <c r="AA347" i="9"/>
  <c r="AB347" i="9" s="1"/>
  <c r="AA347" i="8"/>
  <c r="AB347" i="8" s="1"/>
  <c r="M331" i="8"/>
  <c r="AA283" i="9"/>
  <c r="AB283" i="9" s="1"/>
  <c r="AA283" i="8"/>
  <c r="AB283" i="8" s="1"/>
  <c r="M267" i="8"/>
  <c r="AA235" i="9"/>
  <c r="AB235" i="9" s="1"/>
  <c r="AA235" i="8"/>
  <c r="AB235" i="8" s="1"/>
  <c r="M223" i="8"/>
  <c r="AA223" i="9"/>
  <c r="AB223" i="9" s="1"/>
  <c r="AA223" i="8"/>
  <c r="AB223" i="8" s="1"/>
  <c r="M159" i="8"/>
  <c r="AA159" i="9"/>
  <c r="AB159" i="9" s="1"/>
  <c r="AA159" i="8"/>
  <c r="AB159" i="8" s="1"/>
  <c r="M95" i="8"/>
  <c r="AA95" i="9"/>
  <c r="AB95" i="9" s="1"/>
  <c r="AA95" i="8"/>
  <c r="AB95" i="8" s="1"/>
  <c r="M31" i="8"/>
  <c r="AA31" i="9"/>
  <c r="AB31" i="9" s="1"/>
  <c r="AA31" i="8"/>
  <c r="AB31" i="8" s="1"/>
  <c r="M194" i="8"/>
  <c r="AA178" i="9"/>
  <c r="AB178" i="9" s="1"/>
  <c r="AA178" i="8"/>
  <c r="AB178" i="8" s="1"/>
  <c r="M130" i="8"/>
  <c r="AA114" i="9"/>
  <c r="AB114" i="9" s="1"/>
  <c r="AA114" i="8"/>
  <c r="AB114" i="8" s="1"/>
  <c r="M66" i="8"/>
  <c r="AA50" i="9"/>
  <c r="AB50" i="9" s="1"/>
  <c r="AA50" i="8"/>
  <c r="AB50" i="8" s="1"/>
  <c r="ET340" i="1"/>
  <c r="EV340" i="1"/>
  <c r="EV314" i="1"/>
  <c r="M730" i="8"/>
  <c r="M718" i="8"/>
  <c r="AA262" i="9"/>
  <c r="AB262" i="9" s="1"/>
  <c r="AA262" i="8"/>
  <c r="AB262" i="8" s="1"/>
  <c r="AA345" i="9"/>
  <c r="AB345" i="9" s="1"/>
  <c r="AA345" i="8"/>
  <c r="AB345" i="8" s="1"/>
  <c r="AA313" i="9"/>
  <c r="AB313" i="9" s="1"/>
  <c r="AA313" i="8"/>
  <c r="AB313" i="8" s="1"/>
  <c r="M265" i="8"/>
  <c r="AA710" i="9"/>
  <c r="AB710" i="9" s="1"/>
  <c r="AA710" i="8"/>
  <c r="AB710" i="8" s="1"/>
  <c r="AA698" i="9"/>
  <c r="AB698" i="9" s="1"/>
  <c r="AA698" i="8"/>
  <c r="AB698" i="8" s="1"/>
  <c r="M690" i="8"/>
  <c r="M678" i="8"/>
  <c r="AA662" i="9"/>
  <c r="AB662" i="9" s="1"/>
  <c r="AA662" i="8"/>
  <c r="AB662" i="8" s="1"/>
  <c r="M642" i="8"/>
  <c r="AA546" i="9"/>
  <c r="AB546" i="9" s="1"/>
  <c r="AA546" i="8"/>
  <c r="AB546" i="8" s="1"/>
  <c r="M402" i="8"/>
  <c r="M263" i="8"/>
  <c r="M123" i="8"/>
  <c r="AA59" i="9"/>
  <c r="AB59" i="9" s="1"/>
  <c r="AA59" i="8"/>
  <c r="AB59" i="8" s="1"/>
  <c r="M94" i="8"/>
  <c r="AA46" i="9"/>
  <c r="AB46" i="9" s="1"/>
  <c r="AA46" i="8"/>
  <c r="AB46" i="8" s="1"/>
  <c r="M48" i="8"/>
  <c r="BF271" i="1"/>
  <c r="BD271" i="1"/>
  <c r="BL271" i="1"/>
  <c r="BF196" i="1"/>
  <c r="BD196" i="1"/>
  <c r="BL196" i="1"/>
  <c r="EP146" i="1"/>
  <c r="BO146" i="1"/>
  <c r="EL146" i="1" s="1"/>
  <c r="EP76" i="1"/>
  <c r="BO76" i="1"/>
  <c r="EL76" i="1" s="1"/>
  <c r="BF264" i="1"/>
  <c r="BD264" i="1"/>
  <c r="BL264" i="1"/>
  <c r="BF146" i="1"/>
  <c r="BD146" i="1"/>
  <c r="BL146" i="1"/>
  <c r="EM52" i="1"/>
  <c r="EC52" i="1"/>
  <c r="ED52" i="1"/>
  <c r="EP48" i="1"/>
  <c r="BO48" i="1"/>
  <c r="EL48" i="1" s="1"/>
  <c r="EP334" i="1"/>
  <c r="BO334" i="1"/>
  <c r="EL334" i="1" s="1"/>
  <c r="BO111" i="1"/>
  <c r="EL111" i="1" s="1"/>
  <c r="EP211" i="1"/>
  <c r="BO211" i="1"/>
  <c r="EL211" i="1" s="1"/>
  <c r="EU235" i="1"/>
  <c r="EQ235" i="1"/>
  <c r="EV54" i="1"/>
  <c r="EY352" i="1"/>
  <c r="EP203" i="1"/>
  <c r="BO203" i="1"/>
  <c r="EL203" i="1" s="1"/>
  <c r="EV107" i="1"/>
  <c r="ET107" i="1"/>
  <c r="EP236" i="1"/>
  <c r="EC224" i="1"/>
  <c r="EM224" i="1"/>
  <c r="ED224" i="1"/>
  <c r="BF161" i="1"/>
  <c r="BD161" i="1"/>
  <c r="BL161" i="1"/>
  <c r="BM119" i="1"/>
  <c r="EO119" i="1"/>
  <c r="EV292" i="1"/>
  <c r="ET292" i="1"/>
  <c r="BM235" i="1"/>
  <c r="ET162" i="1"/>
  <c r="EV162" i="1"/>
  <c r="ES40" i="1"/>
  <c r="ET40" i="1" s="1"/>
  <c r="DS40" i="1"/>
  <c r="EN40" i="1" s="1"/>
  <c r="BD47" i="1"/>
  <c r="BF47" i="1"/>
  <c r="BL47" i="1"/>
  <c r="M200" i="9"/>
  <c r="M366" i="9"/>
  <c r="M188" i="8"/>
  <c r="AA44" i="9"/>
  <c r="AB44" i="9" s="1"/>
  <c r="AA44" i="8"/>
  <c r="AB44" i="8" s="1"/>
  <c r="BF242" i="1"/>
  <c r="BD242" i="1"/>
  <c r="BL242" i="1"/>
  <c r="M208" i="8"/>
  <c r="M144" i="8"/>
  <c r="M80" i="8"/>
  <c r="M16" i="8"/>
  <c r="EP338" i="1"/>
  <c r="BO338" i="1"/>
  <c r="EL338" i="1" s="1"/>
  <c r="EP352" i="1"/>
  <c r="BO352" i="1"/>
  <c r="EL352" i="1" s="1"/>
  <c r="DQ317" i="1"/>
  <c r="EP293" i="1"/>
  <c r="BO293" i="1"/>
  <c r="EL293" i="1" s="1"/>
  <c r="EQ259" i="1"/>
  <c r="EU259" i="1"/>
  <c r="EM330" i="1"/>
  <c r="EC330" i="1"/>
  <c r="ED330" i="1"/>
  <c r="ES263" i="1"/>
  <c r="DS263" i="1"/>
  <c r="EN263" i="1" s="1"/>
  <c r="ES257" i="1"/>
  <c r="ET257" i="1" s="1"/>
  <c r="DS257" i="1"/>
  <c r="EN257" i="1" s="1"/>
  <c r="ES351" i="1"/>
  <c r="ET351" i="1" s="1"/>
  <c r="EY351" i="1" s="1"/>
  <c r="DS351" i="1"/>
  <c r="EN351" i="1" s="1"/>
  <c r="ES260" i="1"/>
  <c r="EV260" i="1" s="1"/>
  <c r="DS260" i="1"/>
  <c r="EN260" i="1" s="1"/>
  <c r="EP105" i="1"/>
  <c r="BO105" i="1"/>
  <c r="EL105" i="1" s="1"/>
  <c r="EM179" i="1"/>
  <c r="EC179" i="1"/>
  <c r="ED179" i="1"/>
  <c r="DZ179" i="1"/>
  <c r="EC57" i="1"/>
  <c r="EM57" i="1"/>
  <c r="EP94" i="1"/>
  <c r="BO94" i="1"/>
  <c r="EL94" i="1" s="1"/>
  <c r="ES297" i="1"/>
  <c r="ET297" i="1" s="1"/>
  <c r="DS297" i="1"/>
  <c r="EN297" i="1" s="1"/>
  <c r="DQ162" i="1"/>
  <c r="BD124" i="1"/>
  <c r="BF124" i="1"/>
  <c r="BL124" i="1"/>
  <c r="ES131" i="1"/>
  <c r="DS131" i="1"/>
  <c r="EN131" i="1" s="1"/>
  <c r="ES76" i="1"/>
  <c r="EV76" i="1" s="1"/>
  <c r="DS76" i="1"/>
  <c r="EN76" i="1" s="1"/>
  <c r="DQ54" i="1"/>
  <c r="BN290" i="1"/>
  <c r="BD244" i="1"/>
  <c r="BF244" i="1"/>
  <c r="BL244" i="1"/>
  <c r="DQ298" i="1"/>
  <c r="ES331" i="1"/>
  <c r="ET331" i="1" s="1"/>
  <c r="DS331" i="1"/>
  <c r="EN331" i="1" s="1"/>
  <c r="BN281" i="1"/>
  <c r="ES268" i="1"/>
  <c r="DS268" i="1"/>
  <c r="EN268" i="1" s="1"/>
  <c r="DQ272" i="1"/>
  <c r="EP260" i="1"/>
  <c r="BO260" i="1"/>
  <c r="EL260" i="1" s="1"/>
  <c r="BD199" i="1"/>
  <c r="BF199" i="1"/>
  <c r="BL199" i="1"/>
  <c r="EC100" i="1"/>
  <c r="ED100" i="1"/>
  <c r="EM100" i="1"/>
  <c r="BN170" i="1"/>
  <c r="EV136" i="1"/>
  <c r="ET136" i="1"/>
  <c r="ET346" i="1"/>
  <c r="DQ182" i="1"/>
  <c r="EP239" i="1"/>
  <c r="BO239" i="1"/>
  <c r="EL239" i="1" s="1"/>
  <c r="ET138" i="1"/>
  <c r="EV138" i="1"/>
  <c r="BD90" i="1"/>
  <c r="BF90" i="1"/>
  <c r="BL90" i="1"/>
  <c r="EP185" i="1"/>
  <c r="BO185" i="1"/>
  <c r="EL185" i="1" s="1"/>
  <c r="DQ38" i="1"/>
  <c r="EV122" i="1"/>
  <c r="ET122" i="1"/>
  <c r="ES214" i="1"/>
  <c r="ET214" i="1" s="1"/>
  <c r="DS214" i="1"/>
  <c r="EN214" i="1" s="1"/>
  <c r="ES161" i="1"/>
  <c r="DS161" i="1"/>
  <c r="EN161" i="1" s="1"/>
  <c r="ES45" i="1"/>
  <c r="EV45" i="1" s="1"/>
  <c r="DS45" i="1"/>
  <c r="EN45" i="1" s="1"/>
  <c r="M186" i="9"/>
  <c r="M314" i="9"/>
  <c r="BN332" i="1"/>
  <c r="ET282" i="1"/>
  <c r="EV282" i="1"/>
  <c r="BD328" i="1"/>
  <c r="BF328" i="1"/>
  <c r="BL328" i="1"/>
  <c r="BD319" i="1"/>
  <c r="BF319" i="1"/>
  <c r="BL319" i="1"/>
  <c r="ES300" i="1"/>
  <c r="ET300" i="1" s="1"/>
  <c r="DS300" i="1"/>
  <c r="EN300" i="1" s="1"/>
  <c r="BD173" i="1"/>
  <c r="BF173" i="1"/>
  <c r="BL173" i="1"/>
  <c r="BD91" i="1"/>
  <c r="BF91" i="1"/>
  <c r="BL91" i="1"/>
  <c r="EP144" i="1"/>
  <c r="BO144" i="1"/>
  <c r="EL144" i="1" s="1"/>
  <c r="EV226" i="1"/>
  <c r="ET226" i="1"/>
  <c r="BF192" i="1"/>
  <c r="BD192" i="1"/>
  <c r="BL192" i="1"/>
  <c r="BF153" i="1"/>
  <c r="BD153" i="1"/>
  <c r="BL153" i="1"/>
  <c r="ET100" i="1"/>
  <c r="EC183" i="1"/>
  <c r="EM183" i="1"/>
  <c r="ED183" i="1"/>
  <c r="DZ183" i="1"/>
  <c r="EV111" i="1"/>
  <c r="ET111" i="1"/>
  <c r="EU99" i="1"/>
  <c r="EQ99" i="1"/>
  <c r="EV230" i="1"/>
  <c r="ET230" i="1"/>
  <c r="ES132" i="1"/>
  <c r="DS132" i="1"/>
  <c r="EN132" i="1" s="1"/>
  <c r="ES31" i="1"/>
  <c r="EV31" i="1" s="1"/>
  <c r="DS31" i="1"/>
  <c r="EN31" i="1" s="1"/>
  <c r="ET89" i="1"/>
  <c r="EY89" i="1" s="1"/>
  <c r="EV89" i="1"/>
  <c r="DH64" i="1"/>
  <c r="DJ64" i="1"/>
  <c r="DP64" i="1"/>
  <c r="EP177" i="1"/>
  <c r="BO177" i="1"/>
  <c r="EL177" i="1" s="1"/>
  <c r="BD36" i="1"/>
  <c r="BF36" i="1"/>
  <c r="BL36" i="1"/>
  <c r="M49" i="9"/>
  <c r="BD262" i="1"/>
  <c r="BF262" i="1"/>
  <c r="BL262" i="1"/>
  <c r="BN286" i="1"/>
  <c r="EU353" i="1"/>
  <c r="EQ353" i="1"/>
  <c r="EP269" i="1"/>
  <c r="BO269" i="1"/>
  <c r="EL269" i="1" s="1"/>
  <c r="BD203" i="1"/>
  <c r="BF203" i="1"/>
  <c r="BL203" i="1"/>
  <c r="DQ66" i="1"/>
  <c r="ET172" i="1"/>
  <c r="EV172" i="1"/>
  <c r="EP156" i="1"/>
  <c r="BO156" i="1"/>
  <c r="EL156" i="1" s="1"/>
  <c r="EV339" i="1"/>
  <c r="ET339" i="1"/>
  <c r="EC197" i="1"/>
  <c r="EM197" i="1"/>
  <c r="ED197" i="1"/>
  <c r="EP161" i="1"/>
  <c r="BO161" i="1"/>
  <c r="EL161" i="1" s="1"/>
  <c r="ET87" i="1"/>
  <c r="EV87" i="1"/>
  <c r="BD238" i="1"/>
  <c r="BF238" i="1"/>
  <c r="BL238" i="1"/>
  <c r="EC194" i="1"/>
  <c r="EM194" i="1"/>
  <c r="ED194" i="1"/>
  <c r="BD108" i="1"/>
  <c r="BF108" i="1"/>
  <c r="BL108" i="1"/>
  <c r="EV88" i="1"/>
  <c r="ET88" i="1"/>
  <c r="ET77" i="1"/>
  <c r="EV77" i="1"/>
  <c r="EU226" i="1"/>
  <c r="EQ226" i="1"/>
  <c r="DH165" i="1"/>
  <c r="DJ165" i="1"/>
  <c r="DP165" i="1"/>
  <c r="DZ330" i="1"/>
  <c r="EP47" i="1"/>
  <c r="BO47" i="1"/>
  <c r="EL47" i="1" s="1"/>
  <c r="EC17" i="1"/>
  <c r="EM17" i="1"/>
  <c r="ED17" i="1"/>
  <c r="DZ17" i="1"/>
  <c r="DZ57" i="1"/>
  <c r="EV225" i="1"/>
  <c r="ET225" i="1"/>
  <c r="ET329" i="1"/>
  <c r="EV329" i="1"/>
  <c r="M104" i="9"/>
  <c r="M168" i="9"/>
  <c r="M232" i="9"/>
  <c r="M296" i="9"/>
  <c r="M334" i="9"/>
  <c r="M45" i="9"/>
  <c r="M52" i="9"/>
  <c r="BD341" i="1"/>
  <c r="BF341" i="1"/>
  <c r="BL341" i="1"/>
  <c r="EP329" i="1"/>
  <c r="BO329" i="1"/>
  <c r="EL329" i="1" s="1"/>
  <c r="EC248" i="1"/>
  <c r="EM248" i="1"/>
  <c r="M220" i="8"/>
  <c r="AA204" i="9"/>
  <c r="AB204" i="9" s="1"/>
  <c r="AA204" i="8"/>
  <c r="AB204" i="8" s="1"/>
  <c r="M156" i="8"/>
  <c r="AA140" i="9"/>
  <c r="AB140" i="9" s="1"/>
  <c r="AA140" i="8"/>
  <c r="AB140" i="8" s="1"/>
  <c r="M92" i="8"/>
  <c r="AA76" i="9"/>
  <c r="AB76" i="9" s="1"/>
  <c r="AA76" i="8"/>
  <c r="AB76" i="8" s="1"/>
  <c r="M28" i="8"/>
  <c r="AA12" i="9"/>
  <c r="AB12" i="9" s="1"/>
  <c r="AA12" i="8"/>
  <c r="AB12" i="8" s="1"/>
  <c r="EP342" i="1"/>
  <c r="BO342" i="1"/>
  <c r="EL342" i="1" s="1"/>
  <c r="EP316" i="1"/>
  <c r="BO316" i="1"/>
  <c r="EL316" i="1" s="1"/>
  <c r="ES332" i="1"/>
  <c r="EV332" i="1" s="1"/>
  <c r="DS332" i="1"/>
  <c r="EN332" i="1" s="1"/>
  <c r="EP298" i="1"/>
  <c r="BO298" i="1"/>
  <c r="EL298" i="1" s="1"/>
  <c r="ES244" i="1"/>
  <c r="EV244" i="1" s="1"/>
  <c r="DS244" i="1"/>
  <c r="EN244" i="1" s="1"/>
  <c r="BD321" i="1"/>
  <c r="BF321" i="1"/>
  <c r="BL321" i="1"/>
  <c r="EQ283" i="1"/>
  <c r="EW283" i="1" s="1"/>
  <c r="EU283" i="1"/>
  <c r="EM207" i="1"/>
  <c r="EC207" i="1"/>
  <c r="DZ207" i="1"/>
  <c r="BY139" i="1"/>
  <c r="BZ139" i="1"/>
  <c r="EK139" i="1"/>
  <c r="EP218" i="1"/>
  <c r="BO218" i="1"/>
  <c r="EL218" i="1" s="1"/>
  <c r="BF160" i="1"/>
  <c r="BD160" i="1"/>
  <c r="BL160" i="1"/>
  <c r="BF129" i="1"/>
  <c r="BD129" i="1"/>
  <c r="BL129" i="1"/>
  <c r="EP224" i="1"/>
  <c r="BO224" i="1"/>
  <c r="EL224" i="1" s="1"/>
  <c r="EP197" i="1"/>
  <c r="BO197" i="1"/>
  <c r="EL197" i="1" s="1"/>
  <c r="EP165" i="1"/>
  <c r="BO165" i="1"/>
  <c r="EL165" i="1" s="1"/>
  <c r="BF98" i="1"/>
  <c r="BD98" i="1"/>
  <c r="BL98" i="1"/>
  <c r="EC83" i="1"/>
  <c r="EM83" i="1"/>
  <c r="DZ83" i="1"/>
  <c r="ET286" i="1"/>
  <c r="EV286" i="1"/>
  <c r="BN221" i="1"/>
  <c r="ES204" i="1"/>
  <c r="ET204" i="1" s="1"/>
  <c r="DS204" i="1"/>
  <c r="EN204" i="1" s="1"/>
  <c r="DQ125" i="1"/>
  <c r="DQ107" i="1"/>
  <c r="EP178" i="1"/>
  <c r="BO178" i="1"/>
  <c r="EL178" i="1" s="1"/>
  <c r="DH167" i="1"/>
  <c r="DJ167" i="1"/>
  <c r="DP167" i="1"/>
  <c r="DH220" i="1"/>
  <c r="DJ220" i="1"/>
  <c r="DP220" i="1"/>
  <c r="BD34" i="1"/>
  <c r="BF34" i="1"/>
  <c r="BL34" i="1"/>
  <c r="DH6" i="1"/>
  <c r="DJ6" i="1"/>
  <c r="DP6" i="1"/>
  <c r="ES10" i="1"/>
  <c r="DS10" i="1"/>
  <c r="EN10" i="1" s="1"/>
  <c r="M268" i="8"/>
  <c r="AA316" i="9"/>
  <c r="AB316" i="9" s="1"/>
  <c r="AA316" i="8"/>
  <c r="AB316" i="8" s="1"/>
  <c r="EP337" i="1"/>
  <c r="BO337" i="1"/>
  <c r="EL337" i="1" s="1"/>
  <c r="BD255" i="1"/>
  <c r="BF255" i="1"/>
  <c r="BL255" i="1"/>
  <c r="BF323" i="1"/>
  <c r="BD323" i="1"/>
  <c r="BL323" i="1"/>
  <c r="EM257" i="1"/>
  <c r="EC257" i="1"/>
  <c r="DZ257" i="1"/>
  <c r="BF325" i="1"/>
  <c r="BD325" i="1"/>
  <c r="BL325" i="1"/>
  <c r="BF317" i="1"/>
  <c r="BD317" i="1"/>
  <c r="BL317" i="1"/>
  <c r="BF306" i="1"/>
  <c r="BD306" i="1"/>
  <c r="BL306" i="1"/>
  <c r="BF279" i="1"/>
  <c r="BD335" i="1"/>
  <c r="BF335" i="1"/>
  <c r="BL335" i="1"/>
  <c r="EV324" i="1"/>
  <c r="ET324" i="1"/>
  <c r="DQ174" i="1"/>
  <c r="BF97" i="1"/>
  <c r="BD97" i="1"/>
  <c r="BL97" i="1"/>
  <c r="ES252" i="1"/>
  <c r="DS252" i="1"/>
  <c r="EN252" i="1" s="1"/>
  <c r="DH113" i="1"/>
  <c r="DJ113" i="1"/>
  <c r="DP113" i="1"/>
  <c r="BY30" i="1"/>
  <c r="EK30" i="1"/>
  <c r="BZ30" i="1"/>
  <c r="EP80" i="1"/>
  <c r="BO80" i="1"/>
  <c r="EL80" i="1" s="1"/>
  <c r="BM42" i="1"/>
  <c r="ES28" i="1"/>
  <c r="EV28" i="1" s="1"/>
  <c r="DS28" i="1"/>
  <c r="EN28" i="1" s="1"/>
  <c r="M345" i="9"/>
  <c r="M579" i="9"/>
  <c r="M385" i="9"/>
  <c r="M401" i="9"/>
  <c r="M417" i="9"/>
  <c r="M433" i="9"/>
  <c r="M449" i="9"/>
  <c r="M465" i="9"/>
  <c r="M481" i="9"/>
  <c r="M497" i="9"/>
  <c r="M513" i="9"/>
  <c r="M529" i="9"/>
  <c r="M545" i="9"/>
  <c r="M69" i="9"/>
  <c r="DQ350" i="1"/>
  <c r="BF305" i="1"/>
  <c r="BD305" i="1"/>
  <c r="BL305" i="1"/>
  <c r="BN257" i="1"/>
  <c r="ET315" i="1"/>
  <c r="EV315" i="1"/>
  <c r="ET266" i="1"/>
  <c r="EV266" i="1"/>
  <c r="EC86" i="1"/>
  <c r="EM86" i="1"/>
  <c r="DZ86" i="1"/>
  <c r="DJ267" i="1"/>
  <c r="ES168" i="1"/>
  <c r="ET168" i="1" s="1"/>
  <c r="EY168" i="1" s="1"/>
  <c r="DS168" i="1"/>
  <c r="EN168" i="1" s="1"/>
  <c r="DQ129" i="1"/>
  <c r="BM99" i="1"/>
  <c r="BN273" i="1"/>
  <c r="BF201" i="1"/>
  <c r="BD201" i="1"/>
  <c r="BL201" i="1"/>
  <c r="BF193" i="1"/>
  <c r="BD193" i="1"/>
  <c r="BL193" i="1"/>
  <c r="EK149" i="1"/>
  <c r="BY149" i="1"/>
  <c r="EP131" i="1"/>
  <c r="BO131" i="1"/>
  <c r="EL131" i="1" s="1"/>
  <c r="EP141" i="1"/>
  <c r="BO141" i="1"/>
  <c r="EL141" i="1" s="1"/>
  <c r="EP31" i="1"/>
  <c r="BO31" i="1"/>
  <c r="EL31" i="1" s="1"/>
  <c r="EV212" i="1"/>
  <c r="ET212" i="1"/>
  <c r="BD187" i="1"/>
  <c r="BF187" i="1"/>
  <c r="BL187" i="1"/>
  <c r="ES123" i="1"/>
  <c r="DS123" i="1"/>
  <c r="EN123" i="1" s="1"/>
  <c r="DR185" i="1"/>
  <c r="EV9" i="1"/>
  <c r="ET9" i="1"/>
  <c r="ES29" i="1"/>
  <c r="DS29" i="1"/>
  <c r="EN29" i="1" s="1"/>
  <c r="M65" i="9"/>
  <c r="AA229" i="9"/>
  <c r="AB229" i="9" s="1"/>
  <c r="AA229" i="8"/>
  <c r="AB229" i="8" s="1"/>
  <c r="M177" i="8"/>
  <c r="AA165" i="9"/>
  <c r="AB165" i="9" s="1"/>
  <c r="AA165" i="8"/>
  <c r="AB165" i="8" s="1"/>
  <c r="M113" i="8"/>
  <c r="AA101" i="9"/>
  <c r="AB101" i="9" s="1"/>
  <c r="AA101" i="8"/>
  <c r="AB101" i="8" s="1"/>
  <c r="M49" i="8"/>
  <c r="AA37" i="9"/>
  <c r="AB37" i="9" s="1"/>
  <c r="AA37" i="8"/>
  <c r="AB37" i="8" s="1"/>
  <c r="M298" i="8"/>
  <c r="AA362" i="9"/>
  <c r="AB362" i="9" s="1"/>
  <c r="AA362" i="8"/>
  <c r="AB362" i="8" s="1"/>
  <c r="M307" i="8"/>
  <c r="AA355" i="9"/>
  <c r="AB355" i="9" s="1"/>
  <c r="AA355" i="8"/>
  <c r="AB355" i="8" s="1"/>
  <c r="AA397" i="9"/>
  <c r="AB397" i="9" s="1"/>
  <c r="AA397" i="8"/>
  <c r="AB397" i="8" s="1"/>
  <c r="M433" i="8"/>
  <c r="AA461" i="9"/>
  <c r="AB461" i="9" s="1"/>
  <c r="AA461" i="8"/>
  <c r="AB461" i="8" s="1"/>
  <c r="M497" i="8"/>
  <c r="AA525" i="9"/>
  <c r="AB525" i="9" s="1"/>
  <c r="AA525" i="8"/>
  <c r="AB525" i="8" s="1"/>
  <c r="M561" i="8"/>
  <c r="AA589" i="9"/>
  <c r="AB589" i="9" s="1"/>
  <c r="AA589" i="8"/>
  <c r="AB589" i="8" s="1"/>
  <c r="M625" i="8"/>
  <c r="AA653" i="9"/>
  <c r="AB653" i="9" s="1"/>
  <c r="AA653" i="8"/>
  <c r="AB653" i="8" s="1"/>
  <c r="M689" i="8"/>
  <c r="EC322" i="1"/>
  <c r="EM322" i="1"/>
  <c r="EP267" i="1"/>
  <c r="BO267" i="1"/>
  <c r="EL267" i="1" s="1"/>
  <c r="BD315" i="1"/>
  <c r="BD340" i="1"/>
  <c r="BF340" i="1"/>
  <c r="BL340" i="1"/>
  <c r="BN86" i="1"/>
  <c r="DQ231" i="1"/>
  <c r="DQ77" i="1"/>
  <c r="BM229" i="1"/>
  <c r="EC221" i="1"/>
  <c r="EM221" i="1"/>
  <c r="ED221" i="1"/>
  <c r="EC79" i="1"/>
  <c r="EM79" i="1"/>
  <c r="DZ79" i="1"/>
  <c r="BD155" i="1"/>
  <c r="BF155" i="1"/>
  <c r="BL155" i="1"/>
  <c r="EP20" i="1"/>
  <c r="BO20" i="1"/>
  <c r="EL20" i="1" s="1"/>
  <c r="EP23" i="1"/>
  <c r="BO23" i="1"/>
  <c r="EL23" i="1" s="1"/>
  <c r="DZ263" i="1"/>
  <c r="BD125" i="1"/>
  <c r="BF125" i="1"/>
  <c r="BL125" i="1"/>
  <c r="DR36" i="1"/>
  <c r="DZ194" i="1"/>
  <c r="ET213" i="1"/>
  <c r="EV213" i="1"/>
  <c r="ET156" i="1"/>
  <c r="EV156" i="1"/>
  <c r="M63" i="9"/>
  <c r="M91" i="9"/>
  <c r="M155" i="9"/>
  <c r="M219" i="9"/>
  <c r="M283" i="9"/>
  <c r="M337" i="9"/>
  <c r="M328" i="9"/>
  <c r="M200" i="8"/>
  <c r="AA184" i="9"/>
  <c r="AB184" i="9" s="1"/>
  <c r="AA184" i="8"/>
  <c r="AB184" i="8" s="1"/>
  <c r="M136" i="8"/>
  <c r="AA120" i="9"/>
  <c r="AB120" i="9" s="1"/>
  <c r="AA120" i="8"/>
  <c r="AB120" i="8" s="1"/>
  <c r="M72" i="8"/>
  <c r="AA56" i="9"/>
  <c r="AB56" i="9" s="1"/>
  <c r="AA56" i="8"/>
  <c r="AB56" i="8" s="1"/>
  <c r="BN274" i="1"/>
  <c r="ET341" i="1"/>
  <c r="EP344" i="1"/>
  <c r="BO344" i="1"/>
  <c r="EL344" i="1" s="1"/>
  <c r="DQ328" i="1"/>
  <c r="DQ261" i="1"/>
  <c r="BD60" i="1"/>
  <c r="BF60" i="1"/>
  <c r="BL60" i="1"/>
  <c r="BN157" i="1"/>
  <c r="ES285" i="1"/>
  <c r="EV285" i="1" s="1"/>
  <c r="DS285" i="1"/>
  <c r="EN285" i="1" s="1"/>
  <c r="EM232" i="1"/>
  <c r="EC232" i="1"/>
  <c r="ED232" i="1"/>
  <c r="DZ232" i="1"/>
  <c r="EP175" i="1"/>
  <c r="BO175" i="1"/>
  <c r="EL175" i="1" s="1"/>
  <c r="EP202" i="1"/>
  <c r="BO202" i="1"/>
  <c r="EL202" i="1" s="1"/>
  <c r="EP79" i="1"/>
  <c r="BO79" i="1"/>
  <c r="EL79" i="1" s="1"/>
  <c r="EV157" i="1"/>
  <c r="ET157" i="1"/>
  <c r="ES49" i="1"/>
  <c r="DS49" i="1"/>
  <c r="EN49" i="1" s="1"/>
  <c r="EV42" i="1"/>
  <c r="ET42" i="1"/>
  <c r="BD8" i="1"/>
  <c r="BF8" i="1"/>
  <c r="BL8" i="1"/>
  <c r="M134" i="9"/>
  <c r="M198" i="9"/>
  <c r="M262" i="9"/>
  <c r="M327" i="9"/>
  <c r="AA268" i="9"/>
  <c r="AB268" i="9" s="1"/>
  <c r="AA268" i="8"/>
  <c r="AB268" i="8" s="1"/>
  <c r="EM297" i="1"/>
  <c r="EC297" i="1"/>
  <c r="DZ297" i="1"/>
  <c r="BF298" i="1"/>
  <c r="BD298" i="1"/>
  <c r="BL298" i="1"/>
  <c r="BF294" i="1"/>
  <c r="BD294" i="1"/>
  <c r="BL294" i="1"/>
  <c r="BO319" i="1"/>
  <c r="EL319" i="1" s="1"/>
  <c r="EP319" i="1"/>
  <c r="ET316" i="1"/>
  <c r="EV316" i="1"/>
  <c r="EC186" i="1"/>
  <c r="EM186" i="1"/>
  <c r="ED186" i="1"/>
  <c r="DZ186" i="1"/>
  <c r="ES206" i="1"/>
  <c r="ET206" i="1" s="1"/>
  <c r="DS206" i="1"/>
  <c r="EN206" i="1" s="1"/>
  <c r="EV79" i="1"/>
  <c r="ET79" i="1"/>
  <c r="DQ211" i="1"/>
  <c r="DZ211" i="1" s="1"/>
  <c r="DR195" i="1"/>
  <c r="ES116" i="1"/>
  <c r="ET116" i="1" s="1"/>
  <c r="DS116" i="1"/>
  <c r="EN116" i="1" s="1"/>
  <c r="BD213" i="1"/>
  <c r="BF213" i="1"/>
  <c r="BL213" i="1"/>
  <c r="DQ154" i="1"/>
  <c r="EV119" i="1"/>
  <c r="ET119" i="1"/>
  <c r="ES93" i="1"/>
  <c r="EV93" i="1" s="1"/>
  <c r="DS93" i="1"/>
  <c r="EN93" i="1" s="1"/>
  <c r="EP188" i="1"/>
  <c r="BO188" i="1"/>
  <c r="EL188" i="1" s="1"/>
  <c r="BY6" i="1"/>
  <c r="BZ6" i="1"/>
  <c r="EK6" i="1"/>
  <c r="BD81" i="1"/>
  <c r="BF81" i="1"/>
  <c r="BL81" i="1"/>
  <c r="DQ27" i="1"/>
  <c r="ET48" i="1"/>
  <c r="EY48" i="1" s="1"/>
  <c r="EV48" i="1"/>
  <c r="M21" i="9"/>
  <c r="BN296" i="1"/>
  <c r="BN247" i="1"/>
  <c r="DR322" i="1"/>
  <c r="BD265" i="1"/>
  <c r="BF265" i="1"/>
  <c r="BL265" i="1"/>
  <c r="BD186" i="1"/>
  <c r="BF186" i="1"/>
  <c r="BL186" i="1"/>
  <c r="EC143" i="1"/>
  <c r="EM143" i="1"/>
  <c r="DZ143" i="1"/>
  <c r="BD100" i="1"/>
  <c r="BF100" i="1"/>
  <c r="BL100" i="1"/>
  <c r="BN70" i="1"/>
  <c r="BN266" i="1"/>
  <c r="EC235" i="1"/>
  <c r="ED235" i="1"/>
  <c r="EM235" i="1"/>
  <c r="BF180" i="1"/>
  <c r="BD180" i="1"/>
  <c r="BL180" i="1"/>
  <c r="BN143" i="1"/>
  <c r="BF61" i="1"/>
  <c r="BD61" i="1"/>
  <c r="BL61" i="1"/>
  <c r="ES253" i="1"/>
  <c r="EV253" i="1" s="1"/>
  <c r="DS253" i="1"/>
  <c r="EN253" i="1" s="1"/>
  <c r="EP151" i="1"/>
  <c r="BO151" i="1"/>
  <c r="EL151" i="1" s="1"/>
  <c r="BF123" i="1"/>
  <c r="BD123" i="1"/>
  <c r="BL123" i="1"/>
  <c r="EV235" i="1"/>
  <c r="ET235" i="1"/>
  <c r="EY235" i="1" s="1"/>
  <c r="EM216" i="1"/>
  <c r="EC216" i="1"/>
  <c r="DZ216" i="1"/>
  <c r="DH121" i="1"/>
  <c r="DJ121" i="1"/>
  <c r="DP121" i="1"/>
  <c r="DH98" i="1"/>
  <c r="DJ98" i="1"/>
  <c r="DP98" i="1"/>
  <c r="EC5" i="1"/>
  <c r="EM5" i="1"/>
  <c r="ED5" i="1"/>
  <c r="DZ5" i="1"/>
  <c r="EP142" i="1"/>
  <c r="BO142" i="1"/>
  <c r="EL142" i="1" s="1"/>
  <c r="EC23" i="1"/>
  <c r="EM23" i="1"/>
  <c r="ED23" i="1"/>
  <c r="BO44" i="1"/>
  <c r="EL44" i="1" s="1"/>
  <c r="EP44" i="1"/>
  <c r="BN35" i="1"/>
  <c r="EV24" i="1"/>
  <c r="ET24" i="1"/>
  <c r="M94" i="9"/>
  <c r="M158" i="9"/>
  <c r="M222" i="9"/>
  <c r="M286" i="9"/>
  <c r="M221" i="8"/>
  <c r="AA209" i="9"/>
  <c r="AB209" i="9" s="1"/>
  <c r="AA209" i="8"/>
  <c r="AB209" i="8" s="1"/>
  <c r="M157" i="8"/>
  <c r="AA145" i="9"/>
  <c r="AB145" i="9" s="1"/>
  <c r="AA145" i="8"/>
  <c r="AB145" i="8" s="1"/>
  <c r="M93" i="8"/>
  <c r="AA81" i="9"/>
  <c r="AB81" i="9" s="1"/>
  <c r="AA81" i="8"/>
  <c r="AB81" i="8" s="1"/>
  <c r="M29" i="8"/>
  <c r="AA17" i="9"/>
  <c r="AB17" i="9" s="1"/>
  <c r="AA17" i="8"/>
  <c r="AB17" i="8" s="1"/>
  <c r="M257" i="8"/>
  <c r="AA305" i="9"/>
  <c r="AB305" i="9" s="1"/>
  <c r="AA305" i="8"/>
  <c r="AB305" i="8" s="1"/>
  <c r="M389" i="8"/>
  <c r="AA417" i="9"/>
  <c r="AB417" i="9" s="1"/>
  <c r="AA417" i="8"/>
  <c r="AB417" i="8" s="1"/>
  <c r="M453" i="8"/>
  <c r="AA481" i="9"/>
  <c r="AB481" i="9" s="1"/>
  <c r="AA481" i="8"/>
  <c r="AB481" i="8" s="1"/>
  <c r="M517" i="8"/>
  <c r="AA545" i="9"/>
  <c r="AB545" i="9" s="1"/>
  <c r="AA545" i="8"/>
  <c r="AB545" i="8" s="1"/>
  <c r="M581" i="8"/>
  <c r="AA609" i="9"/>
  <c r="AB609" i="9" s="1"/>
  <c r="AA609" i="8"/>
  <c r="AB609" i="8" s="1"/>
  <c r="M645" i="8"/>
  <c r="AA673" i="9"/>
  <c r="AB673" i="9" s="1"/>
  <c r="AA673" i="8"/>
  <c r="AB673" i="8" s="1"/>
  <c r="M709" i="8"/>
  <c r="BD345" i="1"/>
  <c r="BF345" i="1"/>
  <c r="BL345" i="1"/>
  <c r="BD284" i="1"/>
  <c r="BF284" i="1"/>
  <c r="BL284" i="1"/>
  <c r="DQ246" i="1"/>
  <c r="DQ342" i="1"/>
  <c r="BF311" i="1"/>
  <c r="BD311" i="1"/>
  <c r="BL311" i="1"/>
  <c r="BN288" i="1"/>
  <c r="DZ264" i="1"/>
  <c r="DH325" i="1"/>
  <c r="DJ325" i="1"/>
  <c r="DP325" i="1"/>
  <c r="DQ148" i="1"/>
  <c r="EP309" i="1"/>
  <c r="BO309" i="1"/>
  <c r="EL309" i="1" s="1"/>
  <c r="EC218" i="1"/>
  <c r="EM218" i="1"/>
  <c r="DZ218" i="1"/>
  <c r="ES143" i="1"/>
  <c r="EV143" i="1" s="1"/>
  <c r="DS143" i="1"/>
  <c r="EN143" i="1" s="1"/>
  <c r="EP82" i="1"/>
  <c r="BO82" i="1"/>
  <c r="EL82" i="1" s="1"/>
  <c r="DQ63" i="1"/>
  <c r="BD176" i="1"/>
  <c r="BF176" i="1"/>
  <c r="BL176" i="1"/>
  <c r="BD110" i="1"/>
  <c r="BF110" i="1"/>
  <c r="BL110" i="1"/>
  <c r="ES68" i="1"/>
  <c r="DS68" i="1"/>
  <c r="EN68" i="1" s="1"/>
  <c r="M129" i="9"/>
  <c r="M193" i="9"/>
  <c r="M257" i="9"/>
  <c r="M321" i="9"/>
  <c r="M379" i="9"/>
  <c r="M395" i="9"/>
  <c r="M411" i="9"/>
  <c r="M427" i="9"/>
  <c r="M443" i="9"/>
  <c r="M459" i="9"/>
  <c r="M475" i="9"/>
  <c r="M491" i="9"/>
  <c r="M507" i="9"/>
  <c r="M523" i="9"/>
  <c r="M539" i="9"/>
  <c r="M555" i="9"/>
  <c r="M599" i="9"/>
  <c r="M615" i="9"/>
  <c r="M631" i="9"/>
  <c r="M647" i="9"/>
  <c r="M663" i="9"/>
  <c r="M679" i="9"/>
  <c r="M695" i="9"/>
  <c r="M711" i="9"/>
  <c r="M727" i="9"/>
  <c r="M34" i="9"/>
  <c r="DQ273" i="1"/>
  <c r="M212" i="8"/>
  <c r="AA196" i="9"/>
  <c r="AB196" i="9" s="1"/>
  <c r="AA196" i="8"/>
  <c r="AB196" i="8" s="1"/>
  <c r="M148" i="8"/>
  <c r="AA132" i="9"/>
  <c r="AB132" i="9" s="1"/>
  <c r="AA132" i="8"/>
  <c r="AB132" i="8" s="1"/>
  <c r="M84" i="8"/>
  <c r="AA68" i="9"/>
  <c r="AB68" i="9" s="1"/>
  <c r="AA68" i="8"/>
  <c r="AB68" i="8" s="1"/>
  <c r="M20" i="8"/>
  <c r="BN314" i="1"/>
  <c r="BF245" i="1"/>
  <c r="BD245" i="1"/>
  <c r="BL245" i="1"/>
  <c r="DQ349" i="1"/>
  <c r="ET312" i="1"/>
  <c r="EV312" i="1"/>
  <c r="EP289" i="1"/>
  <c r="BO289" i="1"/>
  <c r="EL289" i="1" s="1"/>
  <c r="EV351" i="1"/>
  <c r="DQ217" i="1"/>
  <c r="DQ137" i="1"/>
  <c r="EP249" i="1"/>
  <c r="EQ249" i="1" s="1"/>
  <c r="BO249" i="1"/>
  <c r="EL249" i="1" s="1"/>
  <c r="DQ119" i="1"/>
  <c r="ES328" i="1"/>
  <c r="ET328" i="1" s="1"/>
  <c r="DS328" i="1"/>
  <c r="EN328" i="1" s="1"/>
  <c r="EP205" i="1"/>
  <c r="BO205" i="1"/>
  <c r="EL205" i="1" s="1"/>
  <c r="EP167" i="1"/>
  <c r="BO167" i="1"/>
  <c r="EL167" i="1" s="1"/>
  <c r="EC140" i="1"/>
  <c r="EM140" i="1"/>
  <c r="ED140" i="1"/>
  <c r="DQ104" i="1"/>
  <c r="BM71" i="1"/>
  <c r="ES175" i="1"/>
  <c r="DS175" i="1"/>
  <c r="EN175" i="1" s="1"/>
  <c r="DQ32" i="1"/>
  <c r="EP189" i="1"/>
  <c r="BO189" i="1"/>
  <c r="EL189" i="1" s="1"/>
  <c r="M101" i="9"/>
  <c r="M165" i="9"/>
  <c r="M229" i="9"/>
  <c r="M293" i="9"/>
  <c r="M575" i="9"/>
  <c r="M384" i="9"/>
  <c r="M400" i="9"/>
  <c r="M416" i="9"/>
  <c r="M432" i="9"/>
  <c r="M448" i="9"/>
  <c r="M464" i="9"/>
  <c r="M480" i="9"/>
  <c r="M496" i="9"/>
  <c r="M512" i="9"/>
  <c r="M528" i="9"/>
  <c r="M544" i="9"/>
  <c r="M30" i="9"/>
  <c r="M300" i="8"/>
  <c r="AA348" i="9"/>
  <c r="AB348" i="9" s="1"/>
  <c r="AA348" i="8"/>
  <c r="AB348" i="8" s="1"/>
  <c r="EC305" i="1"/>
  <c r="EM305" i="1"/>
  <c r="DP243" i="1"/>
  <c r="DQ311" i="1"/>
  <c r="EC195" i="1"/>
  <c r="EM195" i="1"/>
  <c r="DZ195" i="1"/>
  <c r="EV216" i="1"/>
  <c r="EC150" i="1"/>
  <c r="EM150" i="1"/>
  <c r="ED150" i="1"/>
  <c r="DZ150" i="1"/>
  <c r="EY150" i="1" s="1"/>
  <c r="BN88" i="1"/>
  <c r="BF135" i="1"/>
  <c r="BD135" i="1"/>
  <c r="BL135" i="1"/>
  <c r="BN77" i="1"/>
  <c r="EP49" i="1"/>
  <c r="BO49" i="1"/>
  <c r="EL49" i="1" s="1"/>
  <c r="DH72" i="1"/>
  <c r="DJ72" i="1"/>
  <c r="DP72" i="1"/>
  <c r="M336" i="9"/>
  <c r="M44" i="9"/>
  <c r="DQ256" i="1"/>
  <c r="DQ312" i="1"/>
  <c r="DQ145" i="1"/>
  <c r="BN152" i="1"/>
  <c r="BF130" i="1"/>
  <c r="BD130" i="1"/>
  <c r="BL130" i="1"/>
  <c r="BD154" i="1"/>
  <c r="BF154" i="1"/>
  <c r="BL154" i="1"/>
  <c r="BD59" i="1"/>
  <c r="BF59" i="1"/>
  <c r="BL59" i="1"/>
  <c r="BF52" i="1"/>
  <c r="BD52" i="1"/>
  <c r="BL52" i="1"/>
  <c r="DQ20" i="1"/>
  <c r="BF53" i="1"/>
  <c r="BD53" i="1"/>
  <c r="BL53" i="1"/>
  <c r="BF43" i="1"/>
  <c r="BD43" i="1"/>
  <c r="BL43" i="1"/>
  <c r="ET83" i="1"/>
  <c r="EV83" i="1"/>
  <c r="EU5" i="1"/>
  <c r="EQ5" i="1"/>
  <c r="M201" i="8"/>
  <c r="AA189" i="9"/>
  <c r="AB189" i="9" s="1"/>
  <c r="AA189" i="8"/>
  <c r="AB189" i="8" s="1"/>
  <c r="M137" i="8"/>
  <c r="AA125" i="9"/>
  <c r="AB125" i="9" s="1"/>
  <c r="AA125" i="8"/>
  <c r="AB125" i="8" s="1"/>
  <c r="M73" i="8"/>
  <c r="AA61" i="9"/>
  <c r="AB61" i="9" s="1"/>
  <c r="AA61" i="8"/>
  <c r="AB61" i="8" s="1"/>
  <c r="U10" i="8"/>
  <c r="M9" i="8"/>
  <c r="M337" i="8"/>
  <c r="AA266" i="9"/>
  <c r="AB266" i="9" s="1"/>
  <c r="AA266" i="8"/>
  <c r="AB266" i="8" s="1"/>
  <c r="AA259" i="9"/>
  <c r="AB259" i="9" s="1"/>
  <c r="AA259" i="8"/>
  <c r="AB259" i="8" s="1"/>
  <c r="AA373" i="9"/>
  <c r="AB373" i="9" s="1"/>
  <c r="AA373" i="8"/>
  <c r="M409" i="8"/>
  <c r="AA437" i="9"/>
  <c r="AB437" i="9" s="1"/>
  <c r="AA437" i="8"/>
  <c r="AB437" i="8" s="1"/>
  <c r="M473" i="8"/>
  <c r="AA501" i="9"/>
  <c r="AB501" i="9" s="1"/>
  <c r="AA501" i="8"/>
  <c r="AB501" i="8" s="1"/>
  <c r="M537" i="8"/>
  <c r="AA565" i="9"/>
  <c r="AB565" i="9" s="1"/>
  <c r="AA565" i="8"/>
  <c r="AB565" i="8" s="1"/>
  <c r="M601" i="8"/>
  <c r="AA629" i="9"/>
  <c r="AB629" i="9" s="1"/>
  <c r="AA629" i="8"/>
  <c r="AB629" i="8" s="1"/>
  <c r="M665" i="8"/>
  <c r="AA693" i="9"/>
  <c r="AB693" i="9" s="1"/>
  <c r="AA693" i="8"/>
  <c r="AB693" i="8" s="1"/>
  <c r="DQ313" i="1"/>
  <c r="EC259" i="1"/>
  <c r="EM259" i="1"/>
  <c r="ED259" i="1"/>
  <c r="BN312" i="1"/>
  <c r="ET280" i="1"/>
  <c r="EV280" i="1"/>
  <c r="DH102" i="1"/>
  <c r="DJ102" i="1"/>
  <c r="DP102" i="1"/>
  <c r="BN171" i="1"/>
  <c r="DQ76" i="1"/>
  <c r="ET196" i="1"/>
  <c r="EY196" i="1" s="1"/>
  <c r="EV196" i="1"/>
  <c r="BF39" i="1"/>
  <c r="BD39" i="1"/>
  <c r="BL39" i="1"/>
  <c r="BF19" i="1"/>
  <c r="BD19" i="1"/>
  <c r="BL19" i="1"/>
  <c r="DH166" i="1"/>
  <c r="DJ166" i="1"/>
  <c r="DP166" i="1"/>
  <c r="DZ52" i="1"/>
  <c r="DZ144" i="1"/>
  <c r="DZ322" i="1"/>
  <c r="BV149" i="1"/>
  <c r="BD7" i="1"/>
  <c r="BF7" i="1"/>
  <c r="BL7" i="1"/>
  <c r="M558" i="9"/>
  <c r="M542" i="9"/>
  <c r="M526" i="9"/>
  <c r="M510" i="9"/>
  <c r="M494" i="9"/>
  <c r="M478" i="9"/>
  <c r="M462" i="9"/>
  <c r="M446" i="9"/>
  <c r="M430" i="9"/>
  <c r="M414" i="9"/>
  <c r="M398" i="9"/>
  <c r="M382" i="9"/>
  <c r="M343" i="9"/>
  <c r="M332" i="9"/>
  <c r="M22" i="9"/>
  <c r="AA713" i="9"/>
  <c r="AB713" i="9" s="1"/>
  <c r="AA713" i="8"/>
  <c r="AB713" i="8" s="1"/>
  <c r="M338" i="8"/>
  <c r="M306" i="8"/>
  <c r="M274" i="8"/>
  <c r="M242" i="8"/>
  <c r="M341" i="8"/>
  <c r="AA309" i="9"/>
  <c r="AB309" i="9" s="1"/>
  <c r="AA309" i="8"/>
  <c r="AB309" i="8" s="1"/>
  <c r="M277" i="8"/>
  <c r="AA245" i="9"/>
  <c r="AB245" i="9" s="1"/>
  <c r="AA245" i="8"/>
  <c r="AB245" i="8" s="1"/>
  <c r="M231" i="8"/>
  <c r="AA215" i="9"/>
  <c r="AB215" i="9" s="1"/>
  <c r="AA215" i="8"/>
  <c r="AB215" i="8" s="1"/>
  <c r="M167" i="8"/>
  <c r="AA151" i="9"/>
  <c r="AB151" i="9" s="1"/>
  <c r="AA151" i="8"/>
  <c r="AB151" i="8" s="1"/>
  <c r="M103" i="8"/>
  <c r="AA87" i="9"/>
  <c r="AB87" i="9" s="1"/>
  <c r="AA87" i="8"/>
  <c r="AB87" i="8" s="1"/>
  <c r="M39" i="8"/>
  <c r="AA23" i="9"/>
  <c r="AB23" i="9" s="1"/>
  <c r="AA23" i="8"/>
  <c r="AB23" i="8" s="1"/>
  <c r="AA234" i="9"/>
  <c r="AB234" i="9" s="1"/>
  <c r="AA234" i="8"/>
  <c r="AB234" i="8" s="1"/>
  <c r="M186" i="8"/>
  <c r="AA170" i="9"/>
  <c r="AB170" i="9" s="1"/>
  <c r="AA170" i="8"/>
  <c r="AB170" i="8" s="1"/>
  <c r="M122" i="8"/>
  <c r="AA106" i="9"/>
  <c r="AB106" i="9" s="1"/>
  <c r="AA106" i="8"/>
  <c r="AB106" i="8" s="1"/>
  <c r="M58" i="8"/>
  <c r="AA42" i="9"/>
  <c r="AB42" i="9" s="1"/>
  <c r="AA42" i="8"/>
  <c r="AB42" i="8" s="1"/>
  <c r="DP245" i="1"/>
  <c r="BF93" i="1"/>
  <c r="BD40" i="1"/>
  <c r="M358" i="8"/>
  <c r="M310" i="8"/>
  <c r="M361" i="8"/>
  <c r="AA361" i="9"/>
  <c r="AB361" i="9" s="1"/>
  <c r="AA361" i="8"/>
  <c r="AB361" i="8" s="1"/>
  <c r="M240" i="8"/>
  <c r="M682" i="8"/>
  <c r="AA486" i="9"/>
  <c r="AB486" i="9" s="1"/>
  <c r="AA486" i="8"/>
  <c r="AB486" i="8" s="1"/>
  <c r="AA474" i="9"/>
  <c r="AB474" i="9" s="1"/>
  <c r="AA474" i="8"/>
  <c r="AB474" i="8" s="1"/>
  <c r="M462" i="8"/>
  <c r="AA462" i="9"/>
  <c r="AB462" i="9" s="1"/>
  <c r="AA462" i="8"/>
  <c r="AB462" i="8" s="1"/>
  <c r="AA450" i="9"/>
  <c r="AB450" i="9" s="1"/>
  <c r="AA450" i="8"/>
  <c r="AB450" i="8" s="1"/>
  <c r="AA438" i="9"/>
  <c r="AB438" i="9" s="1"/>
  <c r="AA438" i="8"/>
  <c r="AB438" i="8" s="1"/>
  <c r="AA426" i="9"/>
  <c r="AB426" i="9" s="1"/>
  <c r="AA426" i="8"/>
  <c r="AB426" i="8" s="1"/>
  <c r="M414" i="8"/>
  <c r="AA414" i="9"/>
  <c r="AB414" i="9" s="1"/>
  <c r="AA414" i="8"/>
  <c r="AB414" i="8" s="1"/>
  <c r="M394" i="8"/>
  <c r="M359" i="8"/>
  <c r="AA359" i="9"/>
  <c r="AB359" i="9" s="1"/>
  <c r="AA359" i="8"/>
  <c r="AB359" i="8" s="1"/>
  <c r="AA311" i="9"/>
  <c r="AB311" i="9" s="1"/>
  <c r="AA311" i="8"/>
  <c r="AB311" i="8" s="1"/>
  <c r="M155" i="8"/>
  <c r="AA107" i="9"/>
  <c r="AB107" i="9" s="1"/>
  <c r="AA107" i="8"/>
  <c r="AB107" i="8" s="1"/>
  <c r="M158" i="8"/>
  <c r="AA110" i="9"/>
  <c r="AB110" i="9" s="1"/>
  <c r="AA110" i="8"/>
  <c r="AB110" i="8" s="1"/>
  <c r="BL351" i="1"/>
  <c r="DJ91" i="1"/>
  <c r="M561" i="9"/>
  <c r="M360" i="9"/>
  <c r="M287" i="9"/>
  <c r="M271" i="9"/>
  <c r="M223" i="9"/>
  <c r="M207" i="9"/>
  <c r="M159" i="9"/>
  <c r="M143" i="9"/>
  <c r="M95" i="9"/>
  <c r="M79" i="9"/>
  <c r="M290" i="9"/>
  <c r="M274" i="9"/>
  <c r="M226" i="9"/>
  <c r="M210" i="9"/>
  <c r="M162" i="9"/>
  <c r="M146" i="9"/>
  <c r="M98" i="9"/>
  <c r="M82" i="9"/>
  <c r="M24" i="9"/>
  <c r="EV140" i="1"/>
  <c r="ET140" i="1"/>
  <c r="EY140" i="1" s="1"/>
  <c r="AA732" i="9"/>
  <c r="AB732" i="9" s="1"/>
  <c r="AA732" i="8"/>
  <c r="AB732" i="8" s="1"/>
  <c r="AA724" i="9"/>
  <c r="AB724" i="9" s="1"/>
  <c r="AA724" i="8"/>
  <c r="AB724" i="8" s="1"/>
  <c r="AA716" i="9"/>
  <c r="AB716" i="9" s="1"/>
  <c r="AA716" i="8"/>
  <c r="AB716" i="8" s="1"/>
  <c r="M366" i="8"/>
  <c r="M334" i="8"/>
  <c r="M302" i="8"/>
  <c r="M270" i="8"/>
  <c r="M238" i="8"/>
  <c r="M328" i="8"/>
  <c r="M264" i="8"/>
  <c r="AA712" i="9"/>
  <c r="AB712" i="9" s="1"/>
  <c r="AA712" i="8"/>
  <c r="AB712" i="8" s="1"/>
  <c r="AA708" i="9"/>
  <c r="AB708" i="9" s="1"/>
  <c r="AA708" i="8"/>
  <c r="AB708" i="8" s="1"/>
  <c r="AA700" i="9"/>
  <c r="AB700" i="9" s="1"/>
  <c r="AA700" i="8"/>
  <c r="AB700" i="8" s="1"/>
  <c r="AA692" i="9"/>
  <c r="AB692" i="9" s="1"/>
  <c r="AA692" i="8"/>
  <c r="AB692" i="8" s="1"/>
  <c r="AA684" i="9"/>
  <c r="AB684" i="9" s="1"/>
  <c r="AA684" i="8"/>
  <c r="AB684" i="8" s="1"/>
  <c r="AA676" i="9"/>
  <c r="AB676" i="9" s="1"/>
  <c r="AA676" i="8"/>
  <c r="AB676" i="8" s="1"/>
  <c r="AA668" i="9"/>
  <c r="AB668" i="9" s="1"/>
  <c r="AA668" i="8"/>
  <c r="AB668" i="8" s="1"/>
  <c r="AA660" i="9"/>
  <c r="AB660" i="9" s="1"/>
  <c r="AA660" i="8"/>
  <c r="AB660" i="8" s="1"/>
  <c r="AA652" i="9"/>
  <c r="AB652" i="9" s="1"/>
  <c r="AA652" i="8"/>
  <c r="AB652" i="8" s="1"/>
  <c r="AA644" i="9"/>
  <c r="AB644" i="9" s="1"/>
  <c r="AA644" i="8"/>
  <c r="AB644" i="8" s="1"/>
  <c r="AA636" i="9"/>
  <c r="AB636" i="9" s="1"/>
  <c r="AA636" i="8"/>
  <c r="AB636" i="8" s="1"/>
  <c r="AA628" i="9"/>
  <c r="AB628" i="9" s="1"/>
  <c r="AA628" i="8"/>
  <c r="AB628" i="8" s="1"/>
  <c r="AA620" i="9"/>
  <c r="AB620" i="9" s="1"/>
  <c r="AA620" i="8"/>
  <c r="AB620" i="8" s="1"/>
  <c r="AA612" i="9"/>
  <c r="AB612" i="9" s="1"/>
  <c r="AA612" i="8"/>
  <c r="AB612" i="8" s="1"/>
  <c r="AA604" i="9"/>
  <c r="AB604" i="9" s="1"/>
  <c r="AA604" i="8"/>
  <c r="AB604" i="8" s="1"/>
  <c r="AA596" i="9"/>
  <c r="AB596" i="9" s="1"/>
  <c r="AA596" i="8"/>
  <c r="AB596" i="8" s="1"/>
  <c r="AA588" i="9"/>
  <c r="AB588" i="9" s="1"/>
  <c r="AA588" i="8"/>
  <c r="AB588" i="8" s="1"/>
  <c r="AA580" i="9"/>
  <c r="AB580" i="9" s="1"/>
  <c r="AA580" i="8"/>
  <c r="AB580" i="8" s="1"/>
  <c r="AA572" i="9"/>
  <c r="AB572" i="9" s="1"/>
  <c r="AA572" i="8"/>
  <c r="AB572" i="8" s="1"/>
  <c r="AA564" i="9"/>
  <c r="AB564" i="9" s="1"/>
  <c r="AA564" i="8"/>
  <c r="AB564" i="8" s="1"/>
  <c r="AA556" i="9"/>
  <c r="AB556" i="9" s="1"/>
  <c r="AA556" i="8"/>
  <c r="AB556" i="8" s="1"/>
  <c r="AA548" i="9"/>
  <c r="AB548" i="9" s="1"/>
  <c r="AA548" i="8"/>
  <c r="AB548" i="8" s="1"/>
  <c r="AA540" i="9"/>
  <c r="AB540" i="9" s="1"/>
  <c r="AA540" i="8"/>
  <c r="AB540" i="8" s="1"/>
  <c r="AA532" i="9"/>
  <c r="AB532" i="9" s="1"/>
  <c r="AA532" i="8"/>
  <c r="AB532" i="8" s="1"/>
  <c r="AA524" i="9"/>
  <c r="AB524" i="9" s="1"/>
  <c r="AA524" i="8"/>
  <c r="AB524" i="8" s="1"/>
  <c r="AA516" i="9"/>
  <c r="AB516" i="9" s="1"/>
  <c r="AA516" i="8"/>
  <c r="AB516" i="8" s="1"/>
  <c r="AA508" i="9"/>
  <c r="AB508" i="9" s="1"/>
  <c r="AA508" i="8"/>
  <c r="AB508" i="8" s="1"/>
  <c r="AA500" i="9"/>
  <c r="AB500" i="9" s="1"/>
  <c r="AA500" i="8"/>
  <c r="AB500" i="8" s="1"/>
  <c r="AA492" i="9"/>
  <c r="AB492" i="9" s="1"/>
  <c r="AA492" i="8"/>
  <c r="AB492" i="8" s="1"/>
  <c r="AA484" i="9"/>
  <c r="AB484" i="9" s="1"/>
  <c r="AA484" i="8"/>
  <c r="AB484" i="8" s="1"/>
  <c r="AA476" i="9"/>
  <c r="AB476" i="9" s="1"/>
  <c r="AA476" i="8"/>
  <c r="AB476" i="8" s="1"/>
  <c r="AA468" i="9"/>
  <c r="AB468" i="9" s="1"/>
  <c r="AA468" i="8"/>
  <c r="AB468" i="8" s="1"/>
  <c r="AA460" i="9"/>
  <c r="AB460" i="9" s="1"/>
  <c r="AA460" i="8"/>
  <c r="AB460" i="8" s="1"/>
  <c r="AA452" i="9"/>
  <c r="AB452" i="9" s="1"/>
  <c r="AA452" i="8"/>
  <c r="AB452" i="8" s="1"/>
  <c r="AA444" i="9"/>
  <c r="AB444" i="9" s="1"/>
  <c r="AA444" i="8"/>
  <c r="AB444" i="8" s="1"/>
  <c r="AA436" i="9"/>
  <c r="AB436" i="9" s="1"/>
  <c r="AA436" i="8"/>
  <c r="AB436" i="8" s="1"/>
  <c r="AA428" i="9"/>
  <c r="AB428" i="9" s="1"/>
  <c r="AA428" i="8"/>
  <c r="AB428" i="8" s="1"/>
  <c r="AA420" i="9"/>
  <c r="AB420" i="9" s="1"/>
  <c r="AA420" i="8"/>
  <c r="AB420" i="8" s="1"/>
  <c r="AA412" i="9"/>
  <c r="AB412" i="9" s="1"/>
  <c r="AA412" i="8"/>
  <c r="AB412" i="8" s="1"/>
  <c r="AA404" i="9"/>
  <c r="AB404" i="9" s="1"/>
  <c r="AA404" i="8"/>
  <c r="AB404" i="8" s="1"/>
  <c r="AA396" i="9"/>
  <c r="AB396" i="9" s="1"/>
  <c r="AA396" i="8"/>
  <c r="AB396" i="8" s="1"/>
  <c r="AA388" i="9"/>
  <c r="AB388" i="9" s="1"/>
  <c r="AA388" i="8"/>
  <c r="AB388" i="8" s="1"/>
  <c r="AA380" i="9"/>
  <c r="AB380" i="9" s="1"/>
  <c r="AA380" i="8"/>
  <c r="AB380" i="8" s="1"/>
  <c r="M351" i="8"/>
  <c r="M287" i="8"/>
  <c r="AA227" i="9"/>
  <c r="AB227" i="9" s="1"/>
  <c r="AA227" i="8"/>
  <c r="AB227" i="8" s="1"/>
  <c r="M179" i="8"/>
  <c r="AA163" i="9"/>
  <c r="AB163" i="9" s="1"/>
  <c r="AA163" i="8"/>
  <c r="AB163" i="8" s="1"/>
  <c r="M115" i="8"/>
  <c r="AA99" i="9"/>
  <c r="AB99" i="9" s="1"/>
  <c r="AA99" i="8"/>
  <c r="AB99" i="8" s="1"/>
  <c r="M51" i="8"/>
  <c r="AA35" i="9"/>
  <c r="AB35" i="9" s="1"/>
  <c r="AA35" i="8"/>
  <c r="AB35" i="8" s="1"/>
  <c r="M198" i="8"/>
  <c r="AA198" i="9"/>
  <c r="AB198" i="9" s="1"/>
  <c r="AA198" i="8"/>
  <c r="AB198" i="8" s="1"/>
  <c r="M134" i="8"/>
  <c r="AA134" i="9"/>
  <c r="AB134" i="9" s="1"/>
  <c r="AA134" i="8"/>
  <c r="AB134" i="8" s="1"/>
  <c r="M70" i="8"/>
  <c r="AA70" i="9"/>
  <c r="AB70" i="9" s="1"/>
  <c r="AA70" i="8"/>
  <c r="AB70" i="8" s="1"/>
  <c r="EV234" i="1"/>
  <c r="ET234" i="1"/>
  <c r="BF332" i="1"/>
  <c r="BD204" i="1"/>
  <c r="M352" i="8"/>
  <c r="AA352" i="9"/>
  <c r="AB352" i="9" s="1"/>
  <c r="AA352" i="8"/>
  <c r="AB352" i="8" s="1"/>
  <c r="AA304" i="9"/>
  <c r="AB304" i="9" s="1"/>
  <c r="AA304" i="8"/>
  <c r="AB304" i="8" s="1"/>
  <c r="AA256" i="9"/>
  <c r="AB256" i="9" s="1"/>
  <c r="AA256" i="8"/>
  <c r="AB256" i="8" s="1"/>
  <c r="AA666" i="9"/>
  <c r="AB666" i="9" s="1"/>
  <c r="AA666" i="8"/>
  <c r="AB666" i="8" s="1"/>
  <c r="M658" i="8"/>
  <c r="M646" i="8"/>
  <c r="AA630" i="9"/>
  <c r="AB630" i="9" s="1"/>
  <c r="AA630" i="8"/>
  <c r="AB630" i="8" s="1"/>
  <c r="AA618" i="9"/>
  <c r="AB618" i="9" s="1"/>
  <c r="AA618" i="8"/>
  <c r="AB618" i="8" s="1"/>
  <c r="M606" i="8"/>
  <c r="AA606" i="9"/>
  <c r="AB606" i="9" s="1"/>
  <c r="AA606" i="8"/>
  <c r="AB606" i="8" s="1"/>
  <c r="AA594" i="9"/>
  <c r="AB594" i="9" s="1"/>
  <c r="AA594" i="8"/>
  <c r="AB594" i="8" s="1"/>
  <c r="AA582" i="9"/>
  <c r="AB582" i="9" s="1"/>
  <c r="AA582" i="8"/>
  <c r="AB582" i="8" s="1"/>
  <c r="AA570" i="9"/>
  <c r="AB570" i="9" s="1"/>
  <c r="AA570" i="8"/>
  <c r="AB570" i="8" s="1"/>
  <c r="M558" i="8"/>
  <c r="AA558" i="9"/>
  <c r="AB558" i="9" s="1"/>
  <c r="AA558" i="8"/>
  <c r="AB558" i="8" s="1"/>
  <c r="AA534" i="9"/>
  <c r="AB534" i="9" s="1"/>
  <c r="AA534" i="8"/>
  <c r="AB534" i="8" s="1"/>
  <c r="AA522" i="9"/>
  <c r="AB522" i="9" s="1"/>
  <c r="AA522" i="8"/>
  <c r="AB522" i="8" s="1"/>
  <c r="M510" i="8"/>
  <c r="AA510" i="9"/>
  <c r="AB510" i="9" s="1"/>
  <c r="AA510" i="8"/>
  <c r="AB510" i="8" s="1"/>
  <c r="AA498" i="9"/>
  <c r="AB498" i="9" s="1"/>
  <c r="AA498" i="8"/>
  <c r="AB498" i="8" s="1"/>
  <c r="M390" i="8"/>
  <c r="M378" i="8"/>
  <c r="M343" i="8"/>
  <c r="M295" i="8"/>
  <c r="AA295" i="9"/>
  <c r="AB295" i="9" s="1"/>
  <c r="AA295" i="8"/>
  <c r="AB295" i="8" s="1"/>
  <c r="AA247" i="9"/>
  <c r="AB247" i="9" s="1"/>
  <c r="AA247" i="8"/>
  <c r="AB247" i="8" s="1"/>
  <c r="M91" i="8"/>
  <c r="AA43" i="9"/>
  <c r="AB43" i="9" s="1"/>
  <c r="AA43" i="8"/>
  <c r="AB43" i="8" s="1"/>
  <c r="AA222" i="9"/>
  <c r="AB222" i="9" s="1"/>
  <c r="AA222" i="8"/>
  <c r="AB222" i="8" s="1"/>
  <c r="M78" i="8"/>
  <c r="AA30" i="9"/>
  <c r="AB30" i="9" s="1"/>
  <c r="AA30" i="8"/>
  <c r="AB30" i="8" s="1"/>
  <c r="M716" i="9"/>
  <c r="M700" i="9"/>
  <c r="M684" i="9"/>
  <c r="M668" i="9"/>
  <c r="M652" i="9"/>
  <c r="M636" i="9"/>
  <c r="M620" i="9"/>
  <c r="M604" i="9"/>
  <c r="M365" i="9"/>
  <c r="M333" i="9"/>
  <c r="M59" i="9"/>
  <c r="M27" i="9"/>
  <c r="BF15" i="1"/>
  <c r="M727" i="8"/>
  <c r="M715" i="8"/>
  <c r="AA349" i="9"/>
  <c r="AB349" i="9" s="1"/>
  <c r="AA349" i="8"/>
  <c r="AB349" i="8" s="1"/>
  <c r="M317" i="8"/>
  <c r="AA285" i="9"/>
  <c r="AB285" i="9" s="1"/>
  <c r="AA285" i="8"/>
  <c r="AB285" i="8" s="1"/>
  <c r="M253" i="8"/>
  <c r="M308" i="8"/>
  <c r="M244" i="8"/>
  <c r="M711" i="8"/>
  <c r="M695" i="8"/>
  <c r="M679" i="8"/>
  <c r="M663" i="8"/>
  <c r="M647" i="8"/>
  <c r="M631" i="8"/>
  <c r="M615" i="8"/>
  <c r="M599" i="8"/>
  <c r="M583" i="8"/>
  <c r="M567" i="8"/>
  <c r="M551" i="8"/>
  <c r="M535" i="8"/>
  <c r="M519" i="8"/>
  <c r="M503" i="8"/>
  <c r="M487" i="8"/>
  <c r="M471" i="8"/>
  <c r="M455" i="8"/>
  <c r="M439" i="8"/>
  <c r="M423" i="8"/>
  <c r="M407" i="8"/>
  <c r="M391" i="8"/>
  <c r="M375" i="8"/>
  <c r="M347" i="8"/>
  <c r="AA315" i="9"/>
  <c r="AB315" i="9" s="1"/>
  <c r="AA315" i="8"/>
  <c r="AB315" i="8" s="1"/>
  <c r="M283" i="8"/>
  <c r="AA251" i="9"/>
  <c r="AB251" i="9" s="1"/>
  <c r="AA251" i="8"/>
  <c r="AB251" i="8" s="1"/>
  <c r="M235" i="8"/>
  <c r="M207" i="8"/>
  <c r="AA207" i="9"/>
  <c r="AB207" i="9" s="1"/>
  <c r="AA207" i="8"/>
  <c r="AB207" i="8" s="1"/>
  <c r="M143" i="8"/>
  <c r="AA143" i="9"/>
  <c r="AB143" i="9" s="1"/>
  <c r="AA143" i="8"/>
  <c r="AB143" i="8" s="1"/>
  <c r="M79" i="8"/>
  <c r="AA79" i="9"/>
  <c r="AB79" i="9" s="1"/>
  <c r="AA79" i="8"/>
  <c r="AB79" i="8" s="1"/>
  <c r="M15" i="8"/>
  <c r="AA15" i="9"/>
  <c r="AB15" i="9" s="1"/>
  <c r="AA15" i="8"/>
  <c r="AB15" i="8" s="1"/>
  <c r="AA226" i="9"/>
  <c r="AB226" i="9" s="1"/>
  <c r="AA226" i="8"/>
  <c r="AB226" i="8" s="1"/>
  <c r="M178" i="8"/>
  <c r="AA162" i="9"/>
  <c r="AB162" i="9" s="1"/>
  <c r="AA162" i="8"/>
  <c r="AB162" i="8" s="1"/>
  <c r="M114" i="8"/>
  <c r="AA98" i="9"/>
  <c r="AB98" i="9" s="1"/>
  <c r="AA98" i="8"/>
  <c r="AB98" i="8" s="1"/>
  <c r="M50" i="8"/>
  <c r="AA34" i="9"/>
  <c r="AB34" i="9" s="1"/>
  <c r="AA34" i="8"/>
  <c r="AB34" i="8" s="1"/>
  <c r="BL38" i="1"/>
  <c r="M559" i="9"/>
  <c r="M326" i="8"/>
  <c r="M278" i="8"/>
  <c r="M345" i="8"/>
  <c r="M313" i="8"/>
  <c r="AA272" i="9"/>
  <c r="AB272" i="9" s="1"/>
  <c r="AA272" i="8"/>
  <c r="AB272" i="8" s="1"/>
  <c r="M710" i="8"/>
  <c r="M698" i="8"/>
  <c r="M662" i="8"/>
  <c r="AA614" i="9"/>
  <c r="AB614" i="9" s="1"/>
  <c r="AA614" i="8"/>
  <c r="AB614" i="8" s="1"/>
  <c r="AA602" i="9"/>
  <c r="AB602" i="9" s="1"/>
  <c r="AA602" i="8"/>
  <c r="AB602" i="8" s="1"/>
  <c r="M590" i="8"/>
  <c r="AA590" i="9"/>
  <c r="AB590" i="9" s="1"/>
  <c r="AA590" i="8"/>
  <c r="AB590" i="8" s="1"/>
  <c r="AA578" i="9"/>
  <c r="AB578" i="9" s="1"/>
  <c r="AA578" i="8"/>
  <c r="AB578" i="8" s="1"/>
  <c r="AA566" i="9"/>
  <c r="AB566" i="9" s="1"/>
  <c r="AA566" i="8"/>
  <c r="AB566" i="8" s="1"/>
  <c r="AA554" i="9"/>
  <c r="AB554" i="9" s="1"/>
  <c r="AA554" i="8"/>
  <c r="AB554" i="8" s="1"/>
  <c r="M546" i="8"/>
  <c r="AA530" i="9"/>
  <c r="AB530" i="9" s="1"/>
  <c r="AA530" i="8"/>
  <c r="AB530" i="8" s="1"/>
  <c r="AA434" i="9"/>
  <c r="AB434" i="9" s="1"/>
  <c r="AA434" i="8"/>
  <c r="AB434" i="8" s="1"/>
  <c r="AA422" i="9"/>
  <c r="AB422" i="9" s="1"/>
  <c r="AA422" i="8"/>
  <c r="AB422" i="8" s="1"/>
  <c r="M398" i="8"/>
  <c r="AA398" i="9"/>
  <c r="AB398" i="9" s="1"/>
  <c r="AA398" i="8"/>
  <c r="AB398" i="8" s="1"/>
  <c r="AA386" i="9"/>
  <c r="AB386" i="9" s="1"/>
  <c r="AA386" i="8"/>
  <c r="AB386" i="8" s="1"/>
  <c r="AA374" i="9"/>
  <c r="AB374" i="9" s="1"/>
  <c r="AA374" i="8"/>
  <c r="AB374" i="8" s="1"/>
  <c r="AA187" i="9"/>
  <c r="AB187" i="9" s="1"/>
  <c r="AA187" i="8"/>
  <c r="AB187" i="8" s="1"/>
  <c r="M59" i="8"/>
  <c r="AA11" i="9"/>
  <c r="AB11" i="9" s="1"/>
  <c r="AA11" i="8"/>
  <c r="AB11" i="8" s="1"/>
  <c r="AA190" i="9"/>
  <c r="AB190" i="9" s="1"/>
  <c r="AA190" i="8"/>
  <c r="AB190" i="8" s="1"/>
  <c r="M46" i="8"/>
  <c r="AA14" i="9"/>
  <c r="AB14" i="9" s="1"/>
  <c r="AA14" i="8"/>
  <c r="AB14" i="8" s="1"/>
  <c r="EV255" i="1"/>
  <c r="ET255" i="1"/>
  <c r="EC337" i="1"/>
  <c r="EM337" i="1"/>
  <c r="EC291" i="1"/>
  <c r="ED291" i="1"/>
  <c r="EM291" i="1"/>
  <c r="M112" i="8"/>
  <c r="EP62" i="1"/>
  <c r="BO62" i="1"/>
  <c r="EL62" i="1" s="1"/>
  <c r="EP107" i="1"/>
  <c r="BO107" i="1"/>
  <c r="EL107" i="1" s="1"/>
  <c r="EP56" i="1"/>
  <c r="BO56" i="1"/>
  <c r="EL56" i="1" s="1"/>
  <c r="BD320" i="1"/>
  <c r="BF320" i="1"/>
  <c r="BL320" i="1"/>
  <c r="BF68" i="1"/>
  <c r="BD68" i="1"/>
  <c r="BL68" i="1"/>
  <c r="BF156" i="1"/>
  <c r="BD156" i="1"/>
  <c r="BL156" i="1"/>
  <c r="ES135" i="1"/>
  <c r="DS135" i="1"/>
  <c r="EN135" i="1" s="1"/>
  <c r="EP10" i="1"/>
  <c r="BO10" i="1"/>
  <c r="EL10" i="1" s="1"/>
  <c r="BD46" i="1"/>
  <c r="BF46" i="1"/>
  <c r="BL46" i="1"/>
  <c r="M250" i="9"/>
  <c r="M26" i="9"/>
  <c r="BF310" i="1"/>
  <c r="BD310" i="1"/>
  <c r="BL310" i="1"/>
  <c r="BF250" i="1"/>
  <c r="BD250" i="1"/>
  <c r="BL250" i="1"/>
  <c r="DH288" i="1"/>
  <c r="DJ288" i="1"/>
  <c r="DP288" i="1"/>
  <c r="EC67" i="1"/>
  <c r="ED67" i="1"/>
  <c r="EM67" i="1"/>
  <c r="EP40" i="1"/>
  <c r="BO40" i="1"/>
  <c r="EL40" i="1" s="1"/>
  <c r="EC44" i="1"/>
  <c r="ED44" i="1"/>
  <c r="EM44" i="1"/>
  <c r="EM178" i="1"/>
  <c r="EC178" i="1"/>
  <c r="ED178" i="1"/>
  <c r="EU71" i="1"/>
  <c r="EQ71" i="1"/>
  <c r="DH271" i="1"/>
  <c r="DJ271" i="1"/>
  <c r="DP271" i="1"/>
  <c r="M264" i="9"/>
  <c r="AA172" i="9"/>
  <c r="AB172" i="9" s="1"/>
  <c r="AA172" i="8"/>
  <c r="AB172" i="8" s="1"/>
  <c r="M124" i="8"/>
  <c r="EP279" i="1"/>
  <c r="BO279" i="1"/>
  <c r="EL279" i="1" s="1"/>
  <c r="M192" i="8"/>
  <c r="M128" i="8"/>
  <c r="M64" i="8"/>
  <c r="BF338" i="1"/>
  <c r="BD338" i="1"/>
  <c r="BL338" i="1"/>
  <c r="EV309" i="1"/>
  <c r="ET309" i="1"/>
  <c r="EP282" i="1"/>
  <c r="BO282" i="1"/>
  <c r="EL282" i="1" s="1"/>
  <c r="BO252" i="1"/>
  <c r="EL252" i="1" s="1"/>
  <c r="EP252" i="1"/>
  <c r="ET296" i="1"/>
  <c r="BD105" i="1"/>
  <c r="BF105" i="1"/>
  <c r="BL105" i="1"/>
  <c r="EP97" i="1"/>
  <c r="BO97" i="1"/>
  <c r="EL97" i="1" s="1"/>
  <c r="EC89" i="1"/>
  <c r="EM89" i="1"/>
  <c r="ED89" i="1"/>
  <c r="ES251" i="1"/>
  <c r="EV251" i="1" s="1"/>
  <c r="DS251" i="1"/>
  <c r="EN251" i="1" s="1"/>
  <c r="ES192" i="1"/>
  <c r="EV192" i="1" s="1"/>
  <c r="DS192" i="1"/>
  <c r="EN192" i="1" s="1"/>
  <c r="ES145" i="1"/>
  <c r="EV145" i="1" s="1"/>
  <c r="DS145" i="1"/>
  <c r="EN145" i="1" s="1"/>
  <c r="BO78" i="1"/>
  <c r="EL78" i="1" s="1"/>
  <c r="EP78" i="1"/>
  <c r="EM49" i="1"/>
  <c r="EC49" i="1"/>
  <c r="DZ49" i="1"/>
  <c r="EU172" i="1"/>
  <c r="EQ172" i="1"/>
  <c r="BD56" i="1"/>
  <c r="BF56" i="1"/>
  <c r="BL56" i="1"/>
  <c r="EP46" i="1"/>
  <c r="BO46" i="1"/>
  <c r="EL46" i="1" s="1"/>
  <c r="BD13" i="1"/>
  <c r="BF13" i="1"/>
  <c r="BL13" i="1"/>
  <c r="EC331" i="1"/>
  <c r="EM331" i="1"/>
  <c r="DZ331" i="1"/>
  <c r="EP244" i="1"/>
  <c r="BO244" i="1"/>
  <c r="EL244" i="1" s="1"/>
  <c r="DQ296" i="1"/>
  <c r="BF324" i="1"/>
  <c r="BD324" i="1"/>
  <c r="BL324" i="1"/>
  <c r="DZ286" i="1"/>
  <c r="BF281" i="1"/>
  <c r="BD281" i="1"/>
  <c r="BL281" i="1"/>
  <c r="DJ268" i="1"/>
  <c r="DH268" i="1"/>
  <c r="DP268" i="1"/>
  <c r="ET274" i="1"/>
  <c r="EV274" i="1"/>
  <c r="EM222" i="1"/>
  <c r="EC222" i="1"/>
  <c r="ED222" i="1"/>
  <c r="DZ222" i="1"/>
  <c r="ES142" i="1"/>
  <c r="DS142" i="1"/>
  <c r="EN142" i="1" s="1"/>
  <c r="EC92" i="1"/>
  <c r="EM92" i="1"/>
  <c r="ED92" i="1"/>
  <c r="DZ92" i="1"/>
  <c r="EC164" i="1"/>
  <c r="EM164" i="1"/>
  <c r="ES173" i="1"/>
  <c r="ET173" i="1" s="1"/>
  <c r="DS173" i="1"/>
  <c r="EN173" i="1" s="1"/>
  <c r="EP103" i="1"/>
  <c r="BO103" i="1"/>
  <c r="EL103" i="1" s="1"/>
  <c r="EP68" i="1"/>
  <c r="BO68" i="1"/>
  <c r="EL68" i="1" s="1"/>
  <c r="BD237" i="1"/>
  <c r="BF237" i="1"/>
  <c r="BL237" i="1"/>
  <c r="BD225" i="1"/>
  <c r="BF225" i="1"/>
  <c r="BL225" i="1"/>
  <c r="BD182" i="1"/>
  <c r="BF182" i="1"/>
  <c r="BL182" i="1"/>
  <c r="BD122" i="1"/>
  <c r="BF122" i="1"/>
  <c r="BL122" i="1"/>
  <c r="EP84" i="1"/>
  <c r="BO84" i="1"/>
  <c r="EL84" i="1" s="1"/>
  <c r="EV191" i="1"/>
  <c r="ET191" i="1"/>
  <c r="BD185" i="1"/>
  <c r="BF185" i="1"/>
  <c r="BL185" i="1"/>
  <c r="DH161" i="1"/>
  <c r="DJ161" i="1"/>
  <c r="DP161" i="1"/>
  <c r="ES193" i="1"/>
  <c r="DS193" i="1"/>
  <c r="EN193" i="1" s="1"/>
  <c r="EV51" i="1"/>
  <c r="ET51" i="1"/>
  <c r="M90" i="9"/>
  <c r="M218" i="9"/>
  <c r="M329" i="9"/>
  <c r="EM304" i="1"/>
  <c r="EC304" i="1"/>
  <c r="DZ304" i="1"/>
  <c r="EP299" i="1"/>
  <c r="BO299" i="1"/>
  <c r="EL299" i="1" s="1"/>
  <c r="EP241" i="1"/>
  <c r="BO241" i="1"/>
  <c r="EL241" i="1" s="1"/>
  <c r="BF277" i="1"/>
  <c r="BD277" i="1"/>
  <c r="BL277" i="1"/>
  <c r="ET342" i="1"/>
  <c r="EV342" i="1"/>
  <c r="EV276" i="1"/>
  <c r="ET276" i="1"/>
  <c r="ES288" i="1"/>
  <c r="DS288" i="1"/>
  <c r="EN288" i="1" s="1"/>
  <c r="EC219" i="1"/>
  <c r="EM219" i="1"/>
  <c r="ED219" i="1"/>
  <c r="ET125" i="1"/>
  <c r="EV125" i="1"/>
  <c r="BF111" i="1"/>
  <c r="BD111" i="1"/>
  <c r="BL111" i="1"/>
  <c r="BN153" i="1"/>
  <c r="EP232" i="1"/>
  <c r="BO232" i="1"/>
  <c r="EL232" i="1" s="1"/>
  <c r="EC176" i="1"/>
  <c r="EM176" i="1"/>
  <c r="EV85" i="1"/>
  <c r="ET85" i="1"/>
  <c r="EM18" i="1"/>
  <c r="EC18" i="1"/>
  <c r="DZ18" i="1"/>
  <c r="EP21" i="1"/>
  <c r="BO21" i="1"/>
  <c r="EL21" i="1" s="1"/>
  <c r="EC12" i="1"/>
  <c r="EM12" i="1"/>
  <c r="DZ12" i="1"/>
  <c r="BD177" i="1"/>
  <c r="BF177" i="1"/>
  <c r="BL177" i="1"/>
  <c r="EU57" i="1"/>
  <c r="EQ57" i="1"/>
  <c r="M282" i="8"/>
  <c r="ES267" i="1"/>
  <c r="EV267" i="1" s="1"/>
  <c r="DS267" i="1"/>
  <c r="EN267" i="1" s="1"/>
  <c r="BF296" i="1"/>
  <c r="BD296" i="1"/>
  <c r="BL296" i="1"/>
  <c r="BY243" i="1"/>
  <c r="BZ243" i="1"/>
  <c r="EK243" i="1"/>
  <c r="BV243" i="1"/>
  <c r="EC319" i="1"/>
  <c r="ED319" i="1"/>
  <c r="EM319" i="1"/>
  <c r="EC281" i="1"/>
  <c r="ED281" i="1"/>
  <c r="EM281" i="1"/>
  <c r="BD253" i="1"/>
  <c r="BF253" i="1"/>
  <c r="BL253" i="1"/>
  <c r="BD269" i="1"/>
  <c r="BF269" i="1"/>
  <c r="BL269" i="1"/>
  <c r="EC188" i="1"/>
  <c r="EM188" i="1"/>
  <c r="BD116" i="1"/>
  <c r="BF116" i="1"/>
  <c r="BL116" i="1"/>
  <c r="DQ138" i="1"/>
  <c r="EC101" i="1"/>
  <c r="EM101" i="1"/>
  <c r="DZ101" i="1"/>
  <c r="ET59" i="1"/>
  <c r="EV59" i="1"/>
  <c r="BF236" i="1"/>
  <c r="BD236" i="1"/>
  <c r="BL236" i="1"/>
  <c r="EP220" i="1"/>
  <c r="BO220" i="1"/>
  <c r="EL220" i="1" s="1"/>
  <c r="ES271" i="1"/>
  <c r="DS271" i="1"/>
  <c r="EN271" i="1" s="1"/>
  <c r="BD231" i="1"/>
  <c r="BF231" i="1"/>
  <c r="BL231" i="1"/>
  <c r="EM202" i="1"/>
  <c r="EC202" i="1"/>
  <c r="ED202" i="1"/>
  <c r="EU95" i="1"/>
  <c r="EQ95" i="1"/>
  <c r="ET108" i="1"/>
  <c r="EV108" i="1"/>
  <c r="DQ22" i="1"/>
  <c r="DZ22" i="1" s="1"/>
  <c r="EC56" i="1"/>
  <c r="ED56" i="1"/>
  <c r="EM56" i="1"/>
  <c r="BD24" i="1"/>
  <c r="BF24" i="1"/>
  <c r="BL24" i="1"/>
  <c r="ES46" i="1"/>
  <c r="DS46" i="1"/>
  <c r="EN46" i="1" s="1"/>
  <c r="EV56" i="1"/>
  <c r="ET56" i="1"/>
  <c r="EY56" i="1" s="1"/>
  <c r="ET326" i="1"/>
  <c r="EY326" i="1" s="1"/>
  <c r="EV326" i="1"/>
  <c r="M47" i="9"/>
  <c r="M120" i="9"/>
  <c r="M184" i="9"/>
  <c r="M248" i="9"/>
  <c r="M312" i="9"/>
  <c r="M350" i="9"/>
  <c r="M344" i="9"/>
  <c r="EP341" i="1"/>
  <c r="BO341" i="1"/>
  <c r="EL341" i="1" s="1"/>
  <c r="BD329" i="1"/>
  <c r="BF329" i="1"/>
  <c r="BL329" i="1"/>
  <c r="M204" i="8"/>
  <c r="AA188" i="9"/>
  <c r="AB188" i="9" s="1"/>
  <c r="AA188" i="8"/>
  <c r="AB188" i="8" s="1"/>
  <c r="M140" i="8"/>
  <c r="AA124" i="9"/>
  <c r="AB124" i="9" s="1"/>
  <c r="AA124" i="8"/>
  <c r="AB124" i="8" s="1"/>
  <c r="M76" i="8"/>
  <c r="AA60" i="9"/>
  <c r="AB60" i="9" s="1"/>
  <c r="AA60" i="8"/>
  <c r="AB60" i="8" s="1"/>
  <c r="M12" i="8"/>
  <c r="DQ292" i="1"/>
  <c r="EP318" i="1"/>
  <c r="BO318" i="1"/>
  <c r="EL318" i="1" s="1"/>
  <c r="EM277" i="1"/>
  <c r="EC277" i="1"/>
  <c r="ED277" i="1"/>
  <c r="DZ277" i="1"/>
  <c r="EP335" i="1"/>
  <c r="BO335" i="1"/>
  <c r="EL335" i="1" s="1"/>
  <c r="ES258" i="1"/>
  <c r="ET258" i="1" s="1"/>
  <c r="DS258" i="1"/>
  <c r="EN258" i="1" s="1"/>
  <c r="BD96" i="1"/>
  <c r="BF96" i="1"/>
  <c r="BL96" i="1"/>
  <c r="DQ88" i="1"/>
  <c r="BF197" i="1"/>
  <c r="BD197" i="1"/>
  <c r="BL197" i="1"/>
  <c r="BF120" i="1"/>
  <c r="BD120" i="1"/>
  <c r="BL120" i="1"/>
  <c r="EP98" i="1"/>
  <c r="BO98" i="1"/>
  <c r="EL98" i="1" s="1"/>
  <c r="BD178" i="1"/>
  <c r="BF178" i="1"/>
  <c r="BL178" i="1"/>
  <c r="ES217" i="1"/>
  <c r="ET217" i="1" s="1"/>
  <c r="DS217" i="1"/>
  <c r="EN217" i="1" s="1"/>
  <c r="ES130" i="1"/>
  <c r="DS130" i="1"/>
  <c r="EN130" i="1" s="1"/>
  <c r="ES174" i="1"/>
  <c r="ET174" i="1" s="1"/>
  <c r="DS174" i="1"/>
  <c r="EN174" i="1" s="1"/>
  <c r="BM57" i="1"/>
  <c r="EP16" i="1"/>
  <c r="BO16" i="1"/>
  <c r="EL16" i="1" s="1"/>
  <c r="ES34" i="1"/>
  <c r="DS34" i="1"/>
  <c r="EN34" i="1" s="1"/>
  <c r="DH10" i="1"/>
  <c r="DJ10" i="1"/>
  <c r="DP10" i="1"/>
  <c r="M348" i="9"/>
  <c r="M730" i="9"/>
  <c r="M62" i="9"/>
  <c r="M332" i="8"/>
  <c r="M717" i="8"/>
  <c r="BD337" i="1"/>
  <c r="BF337" i="1"/>
  <c r="BL337" i="1"/>
  <c r="EM295" i="1"/>
  <c r="EC295" i="1"/>
  <c r="DZ295" i="1"/>
  <c r="DQ346" i="1"/>
  <c r="EC249" i="1"/>
  <c r="ED249" i="1"/>
  <c r="EM249" i="1"/>
  <c r="BF293" i="1"/>
  <c r="BD293" i="1"/>
  <c r="BL293" i="1"/>
  <c r="BN251" i="1"/>
  <c r="BD128" i="1"/>
  <c r="BF128" i="1"/>
  <c r="BL128" i="1"/>
  <c r="EC70" i="1"/>
  <c r="EM70" i="1"/>
  <c r="DZ70" i="1"/>
  <c r="EC229" i="1"/>
  <c r="EM229" i="1"/>
  <c r="ED229" i="1"/>
  <c r="DZ229" i="1"/>
  <c r="BF75" i="1"/>
  <c r="BD75" i="1"/>
  <c r="BL75" i="1"/>
  <c r="BF62" i="1"/>
  <c r="BD62" i="1"/>
  <c r="BL62" i="1"/>
  <c r="DH252" i="1"/>
  <c r="DJ252" i="1"/>
  <c r="DP252" i="1"/>
  <c r="BM219" i="1"/>
  <c r="BD73" i="1"/>
  <c r="BF73" i="1"/>
  <c r="BL73" i="1"/>
  <c r="BY51" i="1"/>
  <c r="BZ51" i="1"/>
  <c r="EK51" i="1"/>
  <c r="BV51" i="1"/>
  <c r="BD14" i="1"/>
  <c r="BF14" i="1"/>
  <c r="BL14" i="1"/>
  <c r="BF50" i="1"/>
  <c r="BD50" i="1"/>
  <c r="BL50" i="1"/>
  <c r="BD80" i="1"/>
  <c r="BF80" i="1"/>
  <c r="BL80" i="1"/>
  <c r="EP87" i="1"/>
  <c r="BO87" i="1"/>
  <c r="EL87" i="1" s="1"/>
  <c r="EP55" i="1"/>
  <c r="BO55" i="1"/>
  <c r="EL55" i="1" s="1"/>
  <c r="EV37" i="1"/>
  <c r="ET37" i="1"/>
  <c r="BD26" i="1"/>
  <c r="BF26" i="1"/>
  <c r="BL26" i="1"/>
  <c r="M361" i="9"/>
  <c r="M373" i="9"/>
  <c r="M389" i="9"/>
  <c r="M405" i="9"/>
  <c r="M421" i="9"/>
  <c r="M437" i="9"/>
  <c r="M453" i="9"/>
  <c r="M469" i="9"/>
  <c r="M485" i="9"/>
  <c r="M501" i="9"/>
  <c r="M517" i="9"/>
  <c r="M533" i="9"/>
  <c r="M549" i="9"/>
  <c r="M42" i="9"/>
  <c r="M12" i="9"/>
  <c r="ES295" i="1"/>
  <c r="ET295" i="1" s="1"/>
  <c r="DS295" i="1"/>
  <c r="EN295" i="1" s="1"/>
  <c r="BM259" i="1"/>
  <c r="BN305" i="1"/>
  <c r="BF263" i="1"/>
  <c r="BD263" i="1"/>
  <c r="BL263" i="1"/>
  <c r="BF257" i="1"/>
  <c r="BD257" i="1"/>
  <c r="BL257" i="1"/>
  <c r="ES299" i="1"/>
  <c r="EV299" i="1" s="1"/>
  <c r="DS299" i="1"/>
  <c r="EN299" i="1" s="1"/>
  <c r="DZ281" i="1"/>
  <c r="DJ273" i="1"/>
  <c r="ES338" i="1"/>
  <c r="ET338" i="1" s="1"/>
  <c r="DS338" i="1"/>
  <c r="EN338" i="1" s="1"/>
  <c r="BD251" i="1"/>
  <c r="BF251" i="1"/>
  <c r="BL251" i="1"/>
  <c r="BD92" i="1"/>
  <c r="BF92" i="1"/>
  <c r="BL92" i="1"/>
  <c r="BY64" i="1"/>
  <c r="EK64" i="1"/>
  <c r="BZ64" i="1"/>
  <c r="ES311" i="1"/>
  <c r="ET311" i="1" s="1"/>
  <c r="DS311" i="1"/>
  <c r="EN311" i="1" s="1"/>
  <c r="EC210" i="1"/>
  <c r="ED210" i="1"/>
  <c r="EM210" i="1"/>
  <c r="DZ210" i="1"/>
  <c r="EM160" i="1"/>
  <c r="EC160" i="1"/>
  <c r="ED160" i="1"/>
  <c r="DQ82" i="1"/>
  <c r="BD273" i="1"/>
  <c r="BF273" i="1"/>
  <c r="BL273" i="1"/>
  <c r="BN201" i="1"/>
  <c r="DR96" i="1"/>
  <c r="BF58" i="1"/>
  <c r="BD58" i="1"/>
  <c r="BL58" i="1"/>
  <c r="BD239" i="1"/>
  <c r="BF239" i="1"/>
  <c r="BL239" i="1"/>
  <c r="BD215" i="1"/>
  <c r="BF215" i="1"/>
  <c r="BL215" i="1"/>
  <c r="BD131" i="1"/>
  <c r="BF131" i="1"/>
  <c r="BL131" i="1"/>
  <c r="BD141" i="1"/>
  <c r="BF141" i="1"/>
  <c r="BL141" i="1"/>
  <c r="EC40" i="1"/>
  <c r="EM40" i="1"/>
  <c r="DZ40" i="1"/>
  <c r="DH123" i="1"/>
  <c r="DJ123" i="1"/>
  <c r="DP123" i="1"/>
  <c r="EP137" i="1"/>
  <c r="BO137" i="1"/>
  <c r="EL137" i="1" s="1"/>
  <c r="ES141" i="1"/>
  <c r="EV141" i="1" s="1"/>
  <c r="DS141" i="1"/>
  <c r="EN141" i="1" s="1"/>
  <c r="ES95" i="1"/>
  <c r="EV95" i="1" s="1"/>
  <c r="DS95" i="1"/>
  <c r="EN95" i="1" s="1"/>
  <c r="DH29" i="1"/>
  <c r="DJ29" i="1"/>
  <c r="DP29" i="1"/>
  <c r="ES7" i="1"/>
  <c r="ET7" i="1" s="1"/>
  <c r="DS7" i="1"/>
  <c r="EN7" i="1" s="1"/>
  <c r="M340" i="9"/>
  <c r="M225" i="8"/>
  <c r="AA213" i="9"/>
  <c r="AB213" i="9" s="1"/>
  <c r="AA213" i="8"/>
  <c r="AB213" i="8" s="1"/>
  <c r="M161" i="8"/>
  <c r="AA149" i="9"/>
  <c r="AB149" i="9" s="1"/>
  <c r="AA149" i="8"/>
  <c r="AB149" i="8" s="1"/>
  <c r="M97" i="8"/>
  <c r="AA85" i="9"/>
  <c r="AB85" i="9" s="1"/>
  <c r="AA85" i="8"/>
  <c r="AB85" i="8" s="1"/>
  <c r="M33" i="8"/>
  <c r="AA21" i="9"/>
  <c r="AB21" i="9" s="1"/>
  <c r="AA21" i="8"/>
  <c r="AB21" i="8" s="1"/>
  <c r="M362" i="8"/>
  <c r="M385" i="8"/>
  <c r="AA413" i="9"/>
  <c r="AB413" i="9" s="1"/>
  <c r="AA413" i="8"/>
  <c r="AB413" i="8" s="1"/>
  <c r="M449" i="8"/>
  <c r="AA477" i="9"/>
  <c r="AB477" i="9" s="1"/>
  <c r="AA477" i="8"/>
  <c r="AB477" i="8" s="1"/>
  <c r="M513" i="8"/>
  <c r="AA541" i="9"/>
  <c r="AB541" i="9" s="1"/>
  <c r="AA541" i="8"/>
  <c r="AB541" i="8" s="1"/>
  <c r="M577" i="8"/>
  <c r="AA605" i="9"/>
  <c r="AB605" i="9" s="1"/>
  <c r="AA605" i="8"/>
  <c r="AB605" i="8" s="1"/>
  <c r="M641" i="8"/>
  <c r="AA669" i="9"/>
  <c r="AB669" i="9" s="1"/>
  <c r="AA669" i="8"/>
  <c r="AB669" i="8" s="1"/>
  <c r="M705" i="8"/>
  <c r="EC279" i="1"/>
  <c r="EM279" i="1"/>
  <c r="ED279" i="1"/>
  <c r="BF333" i="1"/>
  <c r="BD333" i="1"/>
  <c r="BL333" i="1"/>
  <c r="DR337" i="1"/>
  <c r="EM301" i="1"/>
  <c r="EC301" i="1"/>
  <c r="DZ301" i="1"/>
  <c r="ED301" i="1"/>
  <c r="EC283" i="1"/>
  <c r="EM283" i="1"/>
  <c r="ED283" i="1"/>
  <c r="DZ283" i="1"/>
  <c r="EY283" i="1" s="1"/>
  <c r="BD86" i="1"/>
  <c r="BF86" i="1"/>
  <c r="BL86" i="1"/>
  <c r="BM172" i="1"/>
  <c r="BF211" i="1"/>
  <c r="BD211" i="1"/>
  <c r="BL211" i="1"/>
  <c r="BN168" i="1"/>
  <c r="BD121" i="1"/>
  <c r="BF121" i="1"/>
  <c r="BL121" i="1"/>
  <c r="ES171" i="1"/>
  <c r="DS171" i="1"/>
  <c r="EN171" i="1" s="1"/>
  <c r="ES201" i="1"/>
  <c r="DS201" i="1"/>
  <c r="EN201" i="1" s="1"/>
  <c r="EP29" i="1"/>
  <c r="BO29" i="1"/>
  <c r="EL29" i="1" s="1"/>
  <c r="DZ224" i="1"/>
  <c r="DZ100" i="1"/>
  <c r="EY100" i="1" s="1"/>
  <c r="DZ253" i="1"/>
  <c r="EV278" i="1"/>
  <c r="ET278" i="1"/>
  <c r="DJ211" i="1"/>
  <c r="M107" i="9"/>
  <c r="M171" i="9"/>
  <c r="M235" i="9"/>
  <c r="M299" i="9"/>
  <c r="M353" i="9"/>
  <c r="M18" i="9"/>
  <c r="M68" i="9"/>
  <c r="EP322" i="1"/>
  <c r="BO322" i="1"/>
  <c r="EL322" i="1" s="1"/>
  <c r="M184" i="8"/>
  <c r="AA168" i="9"/>
  <c r="AB168" i="9" s="1"/>
  <c r="AA168" i="8"/>
  <c r="AB168" i="8" s="1"/>
  <c r="M120" i="8"/>
  <c r="AA104" i="9"/>
  <c r="AB104" i="9" s="1"/>
  <c r="AA104" i="8"/>
  <c r="AB104" i="8" s="1"/>
  <c r="M56" i="8"/>
  <c r="AA40" i="9"/>
  <c r="AB40" i="9" s="1"/>
  <c r="AA40" i="8"/>
  <c r="AB40" i="8" s="1"/>
  <c r="EM351" i="1"/>
  <c r="EC351" i="1"/>
  <c r="ED351" i="1"/>
  <c r="BF274" i="1"/>
  <c r="BD274" i="1"/>
  <c r="BL274" i="1"/>
  <c r="EP294" i="1"/>
  <c r="BO294" i="1"/>
  <c r="EL294" i="1" s="1"/>
  <c r="EP303" i="1"/>
  <c r="BO303" i="1"/>
  <c r="EL303" i="1" s="1"/>
  <c r="DQ155" i="1"/>
  <c r="BF157" i="1"/>
  <c r="BD157" i="1"/>
  <c r="BL157" i="1"/>
  <c r="BN350" i="1"/>
  <c r="BN254" i="1"/>
  <c r="ES323" i="1"/>
  <c r="ET323" i="1" s="1"/>
  <c r="DS323" i="1"/>
  <c r="EN323" i="1" s="1"/>
  <c r="BD79" i="1"/>
  <c r="BF79" i="1"/>
  <c r="BL79" i="1"/>
  <c r="EM19" i="1"/>
  <c r="EC19" i="1"/>
  <c r="DZ19" i="1"/>
  <c r="DQ50" i="1"/>
  <c r="ET101" i="1"/>
  <c r="EV101" i="1"/>
  <c r="ES114" i="1"/>
  <c r="ET114" i="1" s="1"/>
  <c r="DS114" i="1"/>
  <c r="EN114" i="1" s="1"/>
  <c r="ES25" i="1"/>
  <c r="DS25" i="1"/>
  <c r="EN25" i="1" s="1"/>
  <c r="M75" i="9"/>
  <c r="M86" i="9"/>
  <c r="M150" i="9"/>
  <c r="M214" i="9"/>
  <c r="M278" i="9"/>
  <c r="M14" i="9"/>
  <c r="AA236" i="9"/>
  <c r="AB236" i="9" s="1"/>
  <c r="AA236" i="8"/>
  <c r="AB236" i="8" s="1"/>
  <c r="M284" i="8"/>
  <c r="AA332" i="9"/>
  <c r="AB332" i="9" s="1"/>
  <c r="AA332" i="8"/>
  <c r="AB332" i="8" s="1"/>
  <c r="M733" i="8"/>
  <c r="EP256" i="1"/>
  <c r="BO256" i="1"/>
  <c r="EL256" i="1" s="1"/>
  <c r="BF318" i="1"/>
  <c r="BD318" i="1"/>
  <c r="BL318" i="1"/>
  <c r="BN261" i="1"/>
  <c r="DQ173" i="1"/>
  <c r="DQ180" i="1"/>
  <c r="EP61" i="1"/>
  <c r="BO61" i="1"/>
  <c r="EL61" i="1" s="1"/>
  <c r="BF209" i="1"/>
  <c r="BD209" i="1"/>
  <c r="BL209" i="1"/>
  <c r="EP192" i="1"/>
  <c r="BO192" i="1"/>
  <c r="EL192" i="1" s="1"/>
  <c r="ET228" i="1"/>
  <c r="EY228" i="1" s="1"/>
  <c r="EV228" i="1"/>
  <c r="BD198" i="1"/>
  <c r="BF198" i="1"/>
  <c r="BL198" i="1"/>
  <c r="BD162" i="1"/>
  <c r="BF162" i="1"/>
  <c r="BL162" i="1"/>
  <c r="BD85" i="1"/>
  <c r="BF85" i="1"/>
  <c r="BL85" i="1"/>
  <c r="EV210" i="1"/>
  <c r="ET210" i="1"/>
  <c r="BD188" i="1"/>
  <c r="BF188" i="1"/>
  <c r="BL188" i="1"/>
  <c r="ES61" i="1"/>
  <c r="ET61" i="1" s="1"/>
  <c r="EY61" i="1" s="1"/>
  <c r="DS61" i="1"/>
  <c r="EN61" i="1" s="1"/>
  <c r="BF9" i="1"/>
  <c r="BD9" i="1"/>
  <c r="BL9" i="1"/>
  <c r="ES19" i="1"/>
  <c r="ET19" i="1" s="1"/>
  <c r="DS19" i="1"/>
  <c r="EN19" i="1" s="1"/>
  <c r="ES139" i="1"/>
  <c r="DS139" i="1"/>
  <c r="EN139" i="1" s="1"/>
  <c r="DQ30" i="1"/>
  <c r="M58" i="9"/>
  <c r="BD295" i="1"/>
  <c r="BF295" i="1"/>
  <c r="BL295" i="1"/>
  <c r="EV289" i="1"/>
  <c r="ET289" i="1"/>
  <c r="BN258" i="1"/>
  <c r="BF247" i="1"/>
  <c r="BD247" i="1"/>
  <c r="BL247" i="1"/>
  <c r="BN311" i="1"/>
  <c r="BN308" i="1"/>
  <c r="DZ254" i="1"/>
  <c r="DQ240" i="1"/>
  <c r="DQ132" i="1"/>
  <c r="ET307" i="1"/>
  <c r="EV307" i="1"/>
  <c r="BD266" i="1"/>
  <c r="BF266" i="1"/>
  <c r="BL266" i="1"/>
  <c r="DQ223" i="1"/>
  <c r="EP180" i="1"/>
  <c r="BO180" i="1"/>
  <c r="EL180" i="1" s="1"/>
  <c r="DQ230" i="1"/>
  <c r="BN123" i="1"/>
  <c r="BF89" i="1"/>
  <c r="BD89" i="1"/>
  <c r="BL89" i="1"/>
  <c r="ES170" i="1"/>
  <c r="EV170" i="1" s="1"/>
  <c r="DS170" i="1"/>
  <c r="EN170" i="1" s="1"/>
  <c r="BN147" i="1"/>
  <c r="DQ124" i="1"/>
  <c r="ES236" i="1"/>
  <c r="EV236" i="1" s="1"/>
  <c r="DS236" i="1"/>
  <c r="EN236" i="1" s="1"/>
  <c r="EV67" i="1"/>
  <c r="ET67" i="1"/>
  <c r="EY67" i="1" s="1"/>
  <c r="ES18" i="1"/>
  <c r="EV18" i="1" s="1"/>
  <c r="DS18" i="1"/>
  <c r="EN18" i="1" s="1"/>
  <c r="BM37" i="1"/>
  <c r="BD35" i="1"/>
  <c r="BF35" i="1"/>
  <c r="BL35" i="1"/>
  <c r="EC13" i="1"/>
  <c r="EM13" i="1"/>
  <c r="ED13" i="1"/>
  <c r="M110" i="9"/>
  <c r="M174" i="9"/>
  <c r="M238" i="9"/>
  <c r="M302" i="9"/>
  <c r="M205" i="8"/>
  <c r="AA193" i="9"/>
  <c r="AB193" i="9" s="1"/>
  <c r="AA193" i="8"/>
  <c r="AB193" i="8" s="1"/>
  <c r="M141" i="8"/>
  <c r="AA129" i="9"/>
  <c r="AB129" i="9" s="1"/>
  <c r="AA129" i="8"/>
  <c r="AB129" i="8" s="1"/>
  <c r="M77" i="8"/>
  <c r="AA65" i="9"/>
  <c r="AB65" i="9" s="1"/>
  <c r="AA65" i="8"/>
  <c r="AB65" i="8" s="1"/>
  <c r="M13" i="8"/>
  <c r="M321" i="8"/>
  <c r="AA250" i="9"/>
  <c r="AB250" i="9" s="1"/>
  <c r="AA250" i="8"/>
  <c r="AB250" i="8" s="1"/>
  <c r="AA243" i="9"/>
  <c r="AB243" i="9" s="1"/>
  <c r="AA243" i="8"/>
  <c r="AB243" i="8" s="1"/>
  <c r="M405" i="8"/>
  <c r="AA433" i="9"/>
  <c r="AB433" i="9" s="1"/>
  <c r="AA433" i="8"/>
  <c r="AB433" i="8" s="1"/>
  <c r="M469" i="8"/>
  <c r="AA497" i="9"/>
  <c r="AB497" i="9" s="1"/>
  <c r="AA497" i="8"/>
  <c r="AB497" i="8" s="1"/>
  <c r="M533" i="8"/>
  <c r="AA561" i="9"/>
  <c r="AB561" i="9" s="1"/>
  <c r="AA561" i="8"/>
  <c r="AB561" i="8" s="1"/>
  <c r="M597" i="8"/>
  <c r="AA625" i="9"/>
  <c r="AB625" i="9" s="1"/>
  <c r="AA625" i="8"/>
  <c r="AB625" i="8" s="1"/>
  <c r="M661" i="8"/>
  <c r="AA689" i="9"/>
  <c r="AB689" i="9" s="1"/>
  <c r="AA689" i="8"/>
  <c r="AB689" i="8" s="1"/>
  <c r="BN345" i="1"/>
  <c r="BD268" i="1"/>
  <c r="BF268" i="1"/>
  <c r="BL268" i="1"/>
  <c r="ET344" i="1"/>
  <c r="EV344" i="1"/>
  <c r="DQ338" i="1"/>
  <c r="BF300" i="1"/>
  <c r="BD300" i="1"/>
  <c r="BL300" i="1"/>
  <c r="DQ320" i="1"/>
  <c r="EV248" i="1"/>
  <c r="ET248" i="1"/>
  <c r="EY248" i="1" s="1"/>
  <c r="EC169" i="1"/>
  <c r="EM169" i="1"/>
  <c r="DZ169" i="1"/>
  <c r="DQ105" i="1"/>
  <c r="BD309" i="1"/>
  <c r="BF309" i="1"/>
  <c r="BL309" i="1"/>
  <c r="EP149" i="1"/>
  <c r="EU149" i="1" s="1"/>
  <c r="BO149" i="1"/>
  <c r="EL149" i="1" s="1"/>
  <c r="BL67" i="1"/>
  <c r="EV335" i="1"/>
  <c r="ET335" i="1"/>
  <c r="EU139" i="1"/>
  <c r="EQ139" i="1"/>
  <c r="EW139" i="1" s="1"/>
  <c r="DQ94" i="1"/>
  <c r="EU64" i="1"/>
  <c r="EQ64" i="1"/>
  <c r="EW64" i="1" s="1"/>
  <c r="BD233" i="1"/>
  <c r="BF233" i="1"/>
  <c r="BL233" i="1"/>
  <c r="DQ213" i="1"/>
  <c r="BN176" i="1"/>
  <c r="ET118" i="1"/>
  <c r="EV118" i="1"/>
  <c r="DQ65" i="1"/>
  <c r="BN169" i="1"/>
  <c r="EV92" i="1"/>
  <c r="ET92" i="1"/>
  <c r="DH68" i="1"/>
  <c r="DJ68" i="1"/>
  <c r="DP68" i="1"/>
  <c r="EM15" i="1"/>
  <c r="ED15" i="1"/>
  <c r="DZ15" i="1"/>
  <c r="M15" i="9"/>
  <c r="M81" i="9"/>
  <c r="M145" i="9"/>
  <c r="M209" i="9"/>
  <c r="M273" i="9"/>
  <c r="M355" i="9"/>
  <c r="M574" i="9"/>
  <c r="M571" i="9"/>
  <c r="M383" i="9"/>
  <c r="M399" i="9"/>
  <c r="M415" i="9"/>
  <c r="M431" i="9"/>
  <c r="M447" i="9"/>
  <c r="M463" i="9"/>
  <c r="M479" i="9"/>
  <c r="M495" i="9"/>
  <c r="M511" i="9"/>
  <c r="M527" i="9"/>
  <c r="M543" i="9"/>
  <c r="M581" i="9"/>
  <c r="M603" i="9"/>
  <c r="M619" i="9"/>
  <c r="M635" i="9"/>
  <c r="M651" i="9"/>
  <c r="M667" i="9"/>
  <c r="M683" i="9"/>
  <c r="M699" i="9"/>
  <c r="M715" i="9"/>
  <c r="M20" i="9"/>
  <c r="DQ315" i="1"/>
  <c r="M196" i="8"/>
  <c r="AA180" i="9"/>
  <c r="AB180" i="9" s="1"/>
  <c r="AA180" i="8"/>
  <c r="AB180" i="8" s="1"/>
  <c r="M132" i="8"/>
  <c r="AA116" i="9"/>
  <c r="AB116" i="9" s="1"/>
  <c r="AA116" i="8"/>
  <c r="AB116" i="8" s="1"/>
  <c r="M68" i="8"/>
  <c r="AA52" i="9"/>
  <c r="AB52" i="9" s="1"/>
  <c r="AA52" i="8"/>
  <c r="AB52" i="8" s="1"/>
  <c r="BN245" i="1"/>
  <c r="BD289" i="1"/>
  <c r="BF289" i="1"/>
  <c r="BL289" i="1"/>
  <c r="DR152" i="1"/>
  <c r="EC128" i="1"/>
  <c r="EM128" i="1"/>
  <c r="DZ128" i="1"/>
  <c r="BD66" i="1"/>
  <c r="BF66" i="1"/>
  <c r="BL66" i="1"/>
  <c r="BN191" i="1"/>
  <c r="BN158" i="1"/>
  <c r="EV80" i="1"/>
  <c r="ET80" i="1"/>
  <c r="EV281" i="1"/>
  <c r="ET281" i="1"/>
  <c r="BM222" i="1"/>
  <c r="BF205" i="1"/>
  <c r="BD205" i="1"/>
  <c r="BL205" i="1"/>
  <c r="ES106" i="1"/>
  <c r="DS106" i="1"/>
  <c r="EN106" i="1" s="1"/>
  <c r="DH175" i="1"/>
  <c r="DJ175" i="1"/>
  <c r="DP175" i="1"/>
  <c r="DQ9" i="1"/>
  <c r="BD189" i="1"/>
  <c r="BF189" i="1"/>
  <c r="BL189" i="1"/>
  <c r="ET49" i="1"/>
  <c r="EV49" i="1"/>
  <c r="M117" i="9"/>
  <c r="M181" i="9"/>
  <c r="M245" i="9"/>
  <c r="M309" i="9"/>
  <c r="M367" i="9"/>
  <c r="M388" i="9"/>
  <c r="M404" i="9"/>
  <c r="M420" i="9"/>
  <c r="M436" i="9"/>
  <c r="M452" i="9"/>
  <c r="M468" i="9"/>
  <c r="M484" i="9"/>
  <c r="M500" i="9"/>
  <c r="M516" i="9"/>
  <c r="M532" i="9"/>
  <c r="M548" i="9"/>
  <c r="M364" i="8"/>
  <c r="DQ285" i="1"/>
  <c r="BF280" i="1"/>
  <c r="BD280" i="1"/>
  <c r="BL280" i="1"/>
  <c r="DH243" i="1"/>
  <c r="BD252" i="1"/>
  <c r="BF252" i="1"/>
  <c r="BL252" i="1"/>
  <c r="BD207" i="1"/>
  <c r="BF207" i="1"/>
  <c r="BL207" i="1"/>
  <c r="DJ303" i="1"/>
  <c r="BF88" i="1"/>
  <c r="BD88" i="1"/>
  <c r="BL88" i="1"/>
  <c r="EV69" i="1"/>
  <c r="ET69" i="1"/>
  <c r="BN135" i="1"/>
  <c r="BN83" i="1"/>
  <c r="BD221" i="1"/>
  <c r="BF221" i="1"/>
  <c r="BL221" i="1"/>
  <c r="BF133" i="1"/>
  <c r="BD133" i="1"/>
  <c r="BL133" i="1"/>
  <c r="EP104" i="1"/>
  <c r="BO104" i="1"/>
  <c r="EL104" i="1" s="1"/>
  <c r="DQ69" i="1"/>
  <c r="BN74" i="1"/>
  <c r="BD49" i="1"/>
  <c r="BF49" i="1"/>
  <c r="BL49" i="1"/>
  <c r="ES57" i="1"/>
  <c r="EV57" i="1" s="1"/>
  <c r="DS57" i="1"/>
  <c r="EN57" i="1" s="1"/>
  <c r="EP33" i="1"/>
  <c r="BO33" i="1"/>
  <c r="EL33" i="1" s="1"/>
  <c r="EV14" i="1"/>
  <c r="ET14" i="1"/>
  <c r="DR238" i="1"/>
  <c r="DR103" i="1"/>
  <c r="DZ7" i="1"/>
  <c r="M352" i="9"/>
  <c r="DQ269" i="1"/>
  <c r="EP348" i="1"/>
  <c r="BO348" i="1"/>
  <c r="EL348" i="1" s="1"/>
  <c r="BF339" i="1"/>
  <c r="BD339" i="1"/>
  <c r="BL339" i="1"/>
  <c r="ES304" i="1"/>
  <c r="ET304" i="1" s="1"/>
  <c r="DS304" i="1"/>
  <c r="EN304" i="1" s="1"/>
  <c r="ES250" i="1"/>
  <c r="ET250" i="1" s="1"/>
  <c r="DS250" i="1"/>
  <c r="EN250" i="1" s="1"/>
  <c r="DQ278" i="1"/>
  <c r="BD260" i="1"/>
  <c r="BF260" i="1"/>
  <c r="BL260" i="1"/>
  <c r="DQ116" i="1"/>
  <c r="ES350" i="1"/>
  <c r="EV350" i="1" s="1"/>
  <c r="DS350" i="1"/>
  <c r="EN350" i="1" s="1"/>
  <c r="EV264" i="1"/>
  <c r="ET264" i="1"/>
  <c r="DQ208" i="1"/>
  <c r="BF164" i="1"/>
  <c r="BD164" i="1"/>
  <c r="BL164" i="1"/>
  <c r="DQ134" i="1"/>
  <c r="BN93" i="1"/>
  <c r="ET253" i="1"/>
  <c r="BF212" i="1"/>
  <c r="BD212" i="1"/>
  <c r="BL212" i="1"/>
  <c r="BF152" i="1"/>
  <c r="BD152" i="1"/>
  <c r="BL152" i="1"/>
  <c r="BN331" i="1"/>
  <c r="EP154" i="1"/>
  <c r="BO154" i="1"/>
  <c r="EL154" i="1" s="1"/>
  <c r="BD77" i="1"/>
  <c r="BF77" i="1"/>
  <c r="BL77" i="1"/>
  <c r="EC41" i="1"/>
  <c r="EM41" i="1"/>
  <c r="ED41" i="1"/>
  <c r="DZ41" i="1"/>
  <c r="DR209" i="1"/>
  <c r="EP43" i="1"/>
  <c r="BO43" i="1"/>
  <c r="EL43" i="1" s="1"/>
  <c r="BN240" i="1"/>
  <c r="BN25" i="1"/>
  <c r="M185" i="8"/>
  <c r="AA173" i="9"/>
  <c r="AB173" i="9" s="1"/>
  <c r="AA173" i="8"/>
  <c r="AB173" i="8" s="1"/>
  <c r="M121" i="8"/>
  <c r="AA109" i="9"/>
  <c r="AB109" i="9" s="1"/>
  <c r="AA109" i="8"/>
  <c r="AB109" i="8" s="1"/>
  <c r="M57" i="8"/>
  <c r="AA45" i="9"/>
  <c r="AB45" i="9" s="1"/>
  <c r="AA45" i="8"/>
  <c r="AB45" i="8" s="1"/>
  <c r="M266" i="8"/>
  <c r="AA330" i="9"/>
  <c r="AB330" i="9" s="1"/>
  <c r="AA330" i="8"/>
  <c r="AB330" i="8" s="1"/>
  <c r="M725" i="8"/>
  <c r="M275" i="8"/>
  <c r="AA323" i="9"/>
  <c r="AB323" i="9" s="1"/>
  <c r="AA323" i="8"/>
  <c r="AB323" i="8" s="1"/>
  <c r="AA389" i="9"/>
  <c r="AB389" i="9" s="1"/>
  <c r="AA389" i="8"/>
  <c r="AB389" i="8" s="1"/>
  <c r="M425" i="8"/>
  <c r="AA453" i="9"/>
  <c r="AB453" i="9" s="1"/>
  <c r="AA453" i="8"/>
  <c r="AB453" i="8" s="1"/>
  <c r="M489" i="8"/>
  <c r="AA517" i="9"/>
  <c r="AB517" i="9" s="1"/>
  <c r="AA517" i="8"/>
  <c r="AB517" i="8" s="1"/>
  <c r="M553" i="8"/>
  <c r="AA581" i="9"/>
  <c r="AB581" i="9" s="1"/>
  <c r="AA581" i="8"/>
  <c r="AB581" i="8" s="1"/>
  <c r="M617" i="8"/>
  <c r="AA645" i="9"/>
  <c r="AB645" i="9" s="1"/>
  <c r="AA645" i="8"/>
  <c r="AB645" i="8" s="1"/>
  <c r="M681" i="8"/>
  <c r="AA709" i="9"/>
  <c r="AB709" i="9" s="1"/>
  <c r="AA709" i="8"/>
  <c r="AB709" i="8" s="1"/>
  <c r="BN304" i="1"/>
  <c r="DQ316" i="1"/>
  <c r="DQ274" i="1"/>
  <c r="DQ327" i="1"/>
  <c r="EC234" i="1"/>
  <c r="ED234" i="1"/>
  <c r="EM234" i="1"/>
  <c r="DZ234" i="1"/>
  <c r="BF134" i="1"/>
  <c r="BD134" i="1"/>
  <c r="BL134" i="1"/>
  <c r="BF171" i="1"/>
  <c r="BD171" i="1"/>
  <c r="BL171" i="1"/>
  <c r="DZ202" i="1"/>
  <c r="EP217" i="1"/>
  <c r="BO217" i="1"/>
  <c r="EL217" i="1" s="1"/>
  <c r="BN126" i="1"/>
  <c r="BM41" i="1"/>
  <c r="ET44" i="1"/>
  <c r="EY44" i="1" s="1"/>
  <c r="EV44" i="1"/>
  <c r="DZ251" i="1"/>
  <c r="DZ262" i="1"/>
  <c r="DZ255" i="1"/>
  <c r="DZ212" i="1"/>
  <c r="BD44" i="1"/>
  <c r="BF44" i="1"/>
  <c r="BL44" i="1"/>
  <c r="BN7" i="1"/>
  <c r="DZ337" i="1"/>
  <c r="DZ221" i="1"/>
  <c r="M554" i="9"/>
  <c r="M538" i="9"/>
  <c r="M522" i="9"/>
  <c r="M506" i="9"/>
  <c r="M490" i="9"/>
  <c r="M474" i="9"/>
  <c r="M458" i="9"/>
  <c r="M442" i="9"/>
  <c r="M426" i="9"/>
  <c r="M410" i="9"/>
  <c r="M394" i="9"/>
  <c r="M378" i="9"/>
  <c r="M313" i="9"/>
  <c r="M297" i="9"/>
  <c r="M249" i="9"/>
  <c r="M233" i="9"/>
  <c r="M185" i="9"/>
  <c r="M169" i="9"/>
  <c r="M121" i="9"/>
  <c r="M105" i="9"/>
  <c r="M316" i="9"/>
  <c r="M300" i="9"/>
  <c r="M252" i="9"/>
  <c r="M236" i="9"/>
  <c r="M188" i="9"/>
  <c r="M172" i="9"/>
  <c r="M124" i="9"/>
  <c r="M108" i="9"/>
  <c r="M713" i="8"/>
  <c r="AA338" i="9"/>
  <c r="AB338" i="9" s="1"/>
  <c r="AA338" i="8"/>
  <c r="AB338" i="8" s="1"/>
  <c r="AA306" i="9"/>
  <c r="AB306" i="9" s="1"/>
  <c r="AA306" i="8"/>
  <c r="AB306" i="8" s="1"/>
  <c r="AA274" i="9"/>
  <c r="AB274" i="9" s="1"/>
  <c r="AA274" i="8"/>
  <c r="AB274" i="8" s="1"/>
  <c r="AA242" i="9"/>
  <c r="AB242" i="9" s="1"/>
  <c r="AA242" i="8"/>
  <c r="AB242" i="8" s="1"/>
  <c r="AA325" i="9"/>
  <c r="AB325" i="9" s="1"/>
  <c r="AA325" i="8"/>
  <c r="AB325" i="8" s="1"/>
  <c r="M309" i="8"/>
  <c r="AA261" i="9"/>
  <c r="AB261" i="9" s="1"/>
  <c r="AA261" i="8"/>
  <c r="AB261" i="8" s="1"/>
  <c r="M245" i="8"/>
  <c r="M215" i="8"/>
  <c r="AA199" i="9"/>
  <c r="AB199" i="9" s="1"/>
  <c r="AA199" i="8"/>
  <c r="AB199" i="8" s="1"/>
  <c r="M151" i="8"/>
  <c r="AA135" i="9"/>
  <c r="AB135" i="9" s="1"/>
  <c r="AA135" i="8"/>
  <c r="AB135" i="8" s="1"/>
  <c r="M87" i="8"/>
  <c r="AA71" i="9"/>
  <c r="AB71" i="9" s="1"/>
  <c r="AA71" i="8"/>
  <c r="AB71" i="8" s="1"/>
  <c r="M23" i="8"/>
  <c r="M234" i="8"/>
  <c r="AA218" i="9"/>
  <c r="AB218" i="9" s="1"/>
  <c r="AA218" i="8"/>
  <c r="AB218" i="8" s="1"/>
  <c r="M170" i="8"/>
  <c r="AA154" i="9"/>
  <c r="AB154" i="9" s="1"/>
  <c r="AA154" i="8"/>
  <c r="AB154" i="8" s="1"/>
  <c r="M106" i="8"/>
  <c r="AA90" i="9"/>
  <c r="AB90" i="9" s="1"/>
  <c r="AA90" i="8"/>
  <c r="AB90" i="8" s="1"/>
  <c r="M42" i="8"/>
  <c r="AA26" i="9"/>
  <c r="AB26" i="9" s="1"/>
  <c r="AA26" i="8"/>
  <c r="AB26" i="8" s="1"/>
  <c r="EV265" i="1"/>
  <c r="ET265" i="1"/>
  <c r="DJ245" i="1"/>
  <c r="DJ143" i="1"/>
  <c r="M722" i="8"/>
  <c r="AA358" i="9"/>
  <c r="AB358" i="9" s="1"/>
  <c r="AA358" i="8"/>
  <c r="AB358" i="8" s="1"/>
  <c r="AA310" i="9"/>
  <c r="AB310" i="9" s="1"/>
  <c r="AA310" i="8"/>
  <c r="AB310" i="8" s="1"/>
  <c r="M297" i="8"/>
  <c r="AA297" i="9"/>
  <c r="AB297" i="9" s="1"/>
  <c r="AA297" i="8"/>
  <c r="AB297" i="8" s="1"/>
  <c r="M702" i="8"/>
  <c r="AA702" i="9"/>
  <c r="AB702" i="9" s="1"/>
  <c r="AA702" i="8"/>
  <c r="AB702" i="8" s="1"/>
  <c r="AA650" i="9"/>
  <c r="AB650" i="9" s="1"/>
  <c r="AA650" i="8"/>
  <c r="AB650" i="8" s="1"/>
  <c r="M638" i="8"/>
  <c r="AA638" i="9"/>
  <c r="AB638" i="9" s="1"/>
  <c r="AA638" i="8"/>
  <c r="AB638" i="8" s="1"/>
  <c r="AA626" i="9"/>
  <c r="AB626" i="9" s="1"/>
  <c r="AA626" i="8"/>
  <c r="AB626" i="8" s="1"/>
  <c r="AA518" i="9"/>
  <c r="AB518" i="9" s="1"/>
  <c r="AA518" i="8"/>
  <c r="AB518" i="8" s="1"/>
  <c r="AA506" i="9"/>
  <c r="AB506" i="9" s="1"/>
  <c r="AA506" i="8"/>
  <c r="AB506" i="8" s="1"/>
  <c r="M494" i="8"/>
  <c r="AA494" i="9"/>
  <c r="AB494" i="9" s="1"/>
  <c r="AA494" i="8"/>
  <c r="AB494" i="8" s="1"/>
  <c r="M486" i="8"/>
  <c r="M474" i="8"/>
  <c r="M450" i="8"/>
  <c r="M438" i="8"/>
  <c r="M426" i="8"/>
  <c r="M311" i="8"/>
  <c r="M107" i="8"/>
  <c r="AA75" i="9"/>
  <c r="AB75" i="9" s="1"/>
  <c r="AA75" i="8"/>
  <c r="AB75" i="8" s="1"/>
  <c r="M110" i="8"/>
  <c r="AA62" i="9"/>
  <c r="AB62" i="9" s="1"/>
  <c r="AA62" i="8"/>
  <c r="AB62" i="8" s="1"/>
  <c r="BD351" i="1"/>
  <c r="M56" i="9"/>
  <c r="EV227" i="1"/>
  <c r="ET227" i="1"/>
  <c r="M732" i="8"/>
  <c r="AA728" i="9"/>
  <c r="AB728" i="9" s="1"/>
  <c r="AA728" i="8"/>
  <c r="AB728" i="8" s="1"/>
  <c r="AA720" i="9"/>
  <c r="AB720" i="9" s="1"/>
  <c r="AA720" i="8"/>
  <c r="AB720" i="8" s="1"/>
  <c r="AA366" i="9"/>
  <c r="AB366" i="9" s="1"/>
  <c r="AA366" i="8"/>
  <c r="AB366" i="8" s="1"/>
  <c r="AA334" i="9"/>
  <c r="AB334" i="9" s="1"/>
  <c r="AA334" i="8"/>
  <c r="AB334" i="8" s="1"/>
  <c r="AA302" i="9"/>
  <c r="AB302" i="9" s="1"/>
  <c r="AA302" i="8"/>
  <c r="AB302" i="8" s="1"/>
  <c r="AA270" i="9"/>
  <c r="AB270" i="9" s="1"/>
  <c r="AA270" i="8"/>
  <c r="AB270" i="8" s="1"/>
  <c r="AA238" i="9"/>
  <c r="AB238" i="9" s="1"/>
  <c r="AA238" i="8"/>
  <c r="AB238" i="8" s="1"/>
  <c r="AA344" i="9"/>
  <c r="AB344" i="9" s="1"/>
  <c r="AA344" i="8"/>
  <c r="AB344" i="8" s="1"/>
  <c r="M312" i="8"/>
  <c r="AA312" i="9"/>
  <c r="AB312" i="9" s="1"/>
  <c r="AA312" i="8"/>
  <c r="AB312" i="8" s="1"/>
  <c r="AA280" i="9"/>
  <c r="AB280" i="9" s="1"/>
  <c r="AA280" i="8"/>
  <c r="AB280" i="8" s="1"/>
  <c r="M248" i="8"/>
  <c r="AA248" i="9"/>
  <c r="AB248" i="9" s="1"/>
  <c r="AA248" i="8"/>
  <c r="AB248" i="8" s="1"/>
  <c r="M712" i="8"/>
  <c r="M708" i="8"/>
  <c r="M700" i="8"/>
  <c r="M692" i="8"/>
  <c r="M684" i="8"/>
  <c r="M676" i="8"/>
  <c r="M668" i="8"/>
  <c r="M660" i="8"/>
  <c r="M652" i="8"/>
  <c r="M644" i="8"/>
  <c r="M636" i="8"/>
  <c r="M628" i="8"/>
  <c r="M620" i="8"/>
  <c r="M612" i="8"/>
  <c r="M604" i="8"/>
  <c r="M596" i="8"/>
  <c r="M588" i="8"/>
  <c r="M580" i="8"/>
  <c r="M572" i="8"/>
  <c r="M564" i="8"/>
  <c r="M556" i="8"/>
  <c r="M548" i="8"/>
  <c r="M540" i="8"/>
  <c r="M532" i="8"/>
  <c r="M524" i="8"/>
  <c r="M516" i="8"/>
  <c r="M508" i="8"/>
  <c r="M500" i="8"/>
  <c r="M492" i="8"/>
  <c r="M484" i="8"/>
  <c r="M476" i="8"/>
  <c r="M468" i="8"/>
  <c r="M460" i="8"/>
  <c r="M452" i="8"/>
  <c r="M444" i="8"/>
  <c r="M436" i="8"/>
  <c r="M428" i="8"/>
  <c r="M420" i="8"/>
  <c r="M412" i="8"/>
  <c r="M404" i="8"/>
  <c r="M396" i="8"/>
  <c r="M388" i="8"/>
  <c r="M380" i="8"/>
  <c r="AA367" i="9"/>
  <c r="AB367" i="9" s="1"/>
  <c r="AA367" i="8"/>
  <c r="AB367" i="8" s="1"/>
  <c r="M335" i="8"/>
  <c r="AA335" i="9"/>
  <c r="AB335" i="9" s="1"/>
  <c r="AA335" i="8"/>
  <c r="AB335" i="8" s="1"/>
  <c r="AA303" i="9"/>
  <c r="AB303" i="9" s="1"/>
  <c r="AA303" i="8"/>
  <c r="AB303" i="8" s="1"/>
  <c r="M271" i="8"/>
  <c r="AA271" i="9"/>
  <c r="AB271" i="9" s="1"/>
  <c r="AA271" i="8"/>
  <c r="AB271" i="8" s="1"/>
  <c r="AA239" i="9"/>
  <c r="AB239" i="9" s="1"/>
  <c r="AA239" i="8"/>
  <c r="AB239" i="8" s="1"/>
  <c r="M227" i="8"/>
  <c r="AA211" i="9"/>
  <c r="AB211" i="9" s="1"/>
  <c r="AA211" i="8"/>
  <c r="AB211" i="8" s="1"/>
  <c r="M163" i="8"/>
  <c r="AA147" i="9"/>
  <c r="AB147" i="9" s="1"/>
  <c r="AA147" i="8"/>
  <c r="AB147" i="8" s="1"/>
  <c r="M99" i="8"/>
  <c r="AA83" i="9"/>
  <c r="AB83" i="9" s="1"/>
  <c r="AA83" i="8"/>
  <c r="AB83" i="8" s="1"/>
  <c r="M35" i="8"/>
  <c r="AA19" i="9"/>
  <c r="AB19" i="9" s="1"/>
  <c r="AA19" i="8"/>
  <c r="AB19" i="8" s="1"/>
  <c r="M182" i="8"/>
  <c r="AA182" i="9"/>
  <c r="AB182" i="9" s="1"/>
  <c r="AA182" i="8"/>
  <c r="AB182" i="8" s="1"/>
  <c r="M118" i="8"/>
  <c r="AA118" i="9"/>
  <c r="AB118" i="9" s="1"/>
  <c r="AA118" i="8"/>
  <c r="AB118" i="8" s="1"/>
  <c r="M54" i="8"/>
  <c r="AA54" i="9"/>
  <c r="AB54" i="9" s="1"/>
  <c r="AA54" i="8"/>
  <c r="AB54" i="8" s="1"/>
  <c r="AA726" i="9"/>
  <c r="AB726" i="9" s="1"/>
  <c r="AA726" i="8"/>
  <c r="AB726" i="8" s="1"/>
  <c r="M342" i="8"/>
  <c r="M294" i="8"/>
  <c r="M246" i="8"/>
  <c r="M304" i="8"/>
  <c r="M256" i="8"/>
  <c r="M686" i="8"/>
  <c r="AA686" i="9"/>
  <c r="AB686" i="9" s="1"/>
  <c r="AA686" i="8"/>
  <c r="AB686" i="8" s="1"/>
  <c r="AA674" i="9"/>
  <c r="AB674" i="9" s="1"/>
  <c r="AA674" i="8"/>
  <c r="AB674" i="8" s="1"/>
  <c r="M666" i="8"/>
  <c r="M630" i="8"/>
  <c r="M618" i="8"/>
  <c r="M594" i="8"/>
  <c r="M582" i="8"/>
  <c r="M570" i="8"/>
  <c r="M542" i="8"/>
  <c r="AA542" i="9"/>
  <c r="AB542" i="9" s="1"/>
  <c r="AA542" i="8"/>
  <c r="AB542" i="8" s="1"/>
  <c r="M534" i="8"/>
  <c r="M522" i="8"/>
  <c r="M498" i="8"/>
  <c r="AA482" i="9"/>
  <c r="AB482" i="9" s="1"/>
  <c r="AA482" i="8"/>
  <c r="AB482" i="8" s="1"/>
  <c r="AA470" i="9"/>
  <c r="AB470" i="9" s="1"/>
  <c r="AA470" i="8"/>
  <c r="AB470" i="8" s="1"/>
  <c r="AA458" i="9"/>
  <c r="AB458" i="9" s="1"/>
  <c r="AA458" i="8"/>
  <c r="AB458" i="8" s="1"/>
  <c r="M446" i="8"/>
  <c r="AA446" i="9"/>
  <c r="AB446" i="9" s="1"/>
  <c r="AA446" i="8"/>
  <c r="AB446" i="8" s="1"/>
  <c r="M247" i="8"/>
  <c r="AA203" i="9"/>
  <c r="AB203" i="9" s="1"/>
  <c r="AA203" i="8"/>
  <c r="AB203" i="8" s="1"/>
  <c r="M43" i="8"/>
  <c r="M222" i="8"/>
  <c r="AA174" i="9"/>
  <c r="AB174" i="9" s="1"/>
  <c r="AA174" i="8"/>
  <c r="AB174" i="8" s="1"/>
  <c r="M30" i="8"/>
  <c r="M728" i="9"/>
  <c r="M712" i="9"/>
  <c r="M696" i="9"/>
  <c r="M680" i="9"/>
  <c r="M664" i="9"/>
  <c r="M648" i="9"/>
  <c r="M632" i="9"/>
  <c r="M616" i="9"/>
  <c r="M600" i="9"/>
  <c r="M584" i="9"/>
  <c r="M568" i="9"/>
  <c r="DJ257" i="1"/>
  <c r="EV41" i="1"/>
  <c r="ET41" i="1"/>
  <c r="M723" i="8"/>
  <c r="AA719" i="9"/>
  <c r="AB719" i="9" s="1"/>
  <c r="AA719" i="8"/>
  <c r="AB719" i="8" s="1"/>
  <c r="AA365" i="9"/>
  <c r="AB365" i="9" s="1"/>
  <c r="AA365" i="8"/>
  <c r="AB365" i="8" s="1"/>
  <c r="M349" i="8"/>
  <c r="AA301" i="9"/>
  <c r="AB301" i="9" s="1"/>
  <c r="AA301" i="8"/>
  <c r="AB301" i="8" s="1"/>
  <c r="M285" i="8"/>
  <c r="AA237" i="9"/>
  <c r="AB237" i="9" s="1"/>
  <c r="AA237" i="8"/>
  <c r="AB237" i="8" s="1"/>
  <c r="M356" i="8"/>
  <c r="AA356" i="9"/>
  <c r="AB356" i="9" s="1"/>
  <c r="AA356" i="8"/>
  <c r="AB356" i="8" s="1"/>
  <c r="AA324" i="9"/>
  <c r="AB324" i="9" s="1"/>
  <c r="AA324" i="8"/>
  <c r="AB324" i="8" s="1"/>
  <c r="M292" i="8"/>
  <c r="AA292" i="9"/>
  <c r="AB292" i="9" s="1"/>
  <c r="AA292" i="8"/>
  <c r="AB292" i="8" s="1"/>
  <c r="AA260" i="9"/>
  <c r="AB260" i="9" s="1"/>
  <c r="AA260" i="8"/>
  <c r="AB260" i="8" s="1"/>
  <c r="AA707" i="9"/>
  <c r="AB707" i="9" s="1"/>
  <c r="AA707" i="8"/>
  <c r="AB707" i="8" s="1"/>
  <c r="AA699" i="9"/>
  <c r="AB699" i="9" s="1"/>
  <c r="AA699" i="8"/>
  <c r="AB699" i="8" s="1"/>
  <c r="AA691" i="9"/>
  <c r="AB691" i="9" s="1"/>
  <c r="AA691" i="8"/>
  <c r="AB691" i="8" s="1"/>
  <c r="AA683" i="9"/>
  <c r="AB683" i="9" s="1"/>
  <c r="AA683" i="8"/>
  <c r="AB683" i="8" s="1"/>
  <c r="AA675" i="9"/>
  <c r="AB675" i="9" s="1"/>
  <c r="AA675" i="8"/>
  <c r="AB675" i="8" s="1"/>
  <c r="AA667" i="9"/>
  <c r="AB667" i="9" s="1"/>
  <c r="AA667" i="8"/>
  <c r="AB667" i="8" s="1"/>
  <c r="AA659" i="9"/>
  <c r="AB659" i="9" s="1"/>
  <c r="AA659" i="8"/>
  <c r="AB659" i="8" s="1"/>
  <c r="AA651" i="9"/>
  <c r="AB651" i="9" s="1"/>
  <c r="AA651" i="8"/>
  <c r="AB651" i="8" s="1"/>
  <c r="AA643" i="9"/>
  <c r="AB643" i="9" s="1"/>
  <c r="AA643" i="8"/>
  <c r="AB643" i="8" s="1"/>
  <c r="AA635" i="9"/>
  <c r="AB635" i="9" s="1"/>
  <c r="AA635" i="8"/>
  <c r="AB635" i="8" s="1"/>
  <c r="AA627" i="9"/>
  <c r="AB627" i="9" s="1"/>
  <c r="AA627" i="8"/>
  <c r="AB627" i="8" s="1"/>
  <c r="AA619" i="9"/>
  <c r="AB619" i="9" s="1"/>
  <c r="AA619" i="8"/>
  <c r="AB619" i="8" s="1"/>
  <c r="AA611" i="9"/>
  <c r="AB611" i="9" s="1"/>
  <c r="AA611" i="8"/>
  <c r="AB611" i="8" s="1"/>
  <c r="AA603" i="9"/>
  <c r="AB603" i="9" s="1"/>
  <c r="AA603" i="8"/>
  <c r="AB603" i="8" s="1"/>
  <c r="AA595" i="9"/>
  <c r="AB595" i="9" s="1"/>
  <c r="AA595" i="8"/>
  <c r="AB595" i="8" s="1"/>
  <c r="AA587" i="9"/>
  <c r="AB587" i="9" s="1"/>
  <c r="AA587" i="8"/>
  <c r="AB587" i="8" s="1"/>
  <c r="AA579" i="9"/>
  <c r="AB579" i="9" s="1"/>
  <c r="AA579" i="8"/>
  <c r="AB579" i="8" s="1"/>
  <c r="AA571" i="9"/>
  <c r="AB571" i="9" s="1"/>
  <c r="AA571" i="8"/>
  <c r="AB571" i="8" s="1"/>
  <c r="AA563" i="9"/>
  <c r="AB563" i="9" s="1"/>
  <c r="AA563" i="8"/>
  <c r="AB563" i="8" s="1"/>
  <c r="AA555" i="9"/>
  <c r="AB555" i="9" s="1"/>
  <c r="AA555" i="8"/>
  <c r="AB555" i="8" s="1"/>
  <c r="AA547" i="9"/>
  <c r="AB547" i="9" s="1"/>
  <c r="AA547" i="8"/>
  <c r="AB547" i="8" s="1"/>
  <c r="AA539" i="9"/>
  <c r="AB539" i="9" s="1"/>
  <c r="AA539" i="8"/>
  <c r="AB539" i="8" s="1"/>
  <c r="AA531" i="9"/>
  <c r="AB531" i="9" s="1"/>
  <c r="AA531" i="8"/>
  <c r="AB531" i="8" s="1"/>
  <c r="AA523" i="9"/>
  <c r="AB523" i="9" s="1"/>
  <c r="AA523" i="8"/>
  <c r="AB523" i="8" s="1"/>
  <c r="AA515" i="9"/>
  <c r="AB515" i="9" s="1"/>
  <c r="AA515" i="8"/>
  <c r="AB515" i="8" s="1"/>
  <c r="AA507" i="9"/>
  <c r="AB507" i="9" s="1"/>
  <c r="AA507" i="8"/>
  <c r="AB507" i="8" s="1"/>
  <c r="AA499" i="9"/>
  <c r="AB499" i="9" s="1"/>
  <c r="AA499" i="8"/>
  <c r="AB499" i="8" s="1"/>
  <c r="AA491" i="9"/>
  <c r="AB491" i="9" s="1"/>
  <c r="AA491" i="8"/>
  <c r="AB491" i="8" s="1"/>
  <c r="AA483" i="9"/>
  <c r="AB483" i="9" s="1"/>
  <c r="AA483" i="8"/>
  <c r="AB483" i="8" s="1"/>
  <c r="AA475" i="9"/>
  <c r="AB475" i="9" s="1"/>
  <c r="AA475" i="8"/>
  <c r="AB475" i="8" s="1"/>
  <c r="AA467" i="9"/>
  <c r="AB467" i="9" s="1"/>
  <c r="AA467" i="8"/>
  <c r="AB467" i="8" s="1"/>
  <c r="AA459" i="9"/>
  <c r="AB459" i="9" s="1"/>
  <c r="AA459" i="8"/>
  <c r="AB459" i="8" s="1"/>
  <c r="AA451" i="9"/>
  <c r="AB451" i="9" s="1"/>
  <c r="AA451" i="8"/>
  <c r="AB451" i="8" s="1"/>
  <c r="AA443" i="9"/>
  <c r="AB443" i="9" s="1"/>
  <c r="AA443" i="8"/>
  <c r="AB443" i="8" s="1"/>
  <c r="AA435" i="9"/>
  <c r="AB435" i="9" s="1"/>
  <c r="AA435" i="8"/>
  <c r="AB435" i="8" s="1"/>
  <c r="AA427" i="9"/>
  <c r="AB427" i="9" s="1"/>
  <c r="AA427" i="8"/>
  <c r="AB427" i="8" s="1"/>
  <c r="AA419" i="9"/>
  <c r="AB419" i="9" s="1"/>
  <c r="AA419" i="8"/>
  <c r="AB419" i="8" s="1"/>
  <c r="AA411" i="9"/>
  <c r="AB411" i="9" s="1"/>
  <c r="AA411" i="8"/>
  <c r="AB411" i="8" s="1"/>
  <c r="AA403" i="9"/>
  <c r="AB403" i="9" s="1"/>
  <c r="AA403" i="8"/>
  <c r="AB403" i="8" s="1"/>
  <c r="AA395" i="9"/>
  <c r="AB395" i="9" s="1"/>
  <c r="AA395" i="8"/>
  <c r="AB395" i="8" s="1"/>
  <c r="AA387" i="9"/>
  <c r="AB387" i="9" s="1"/>
  <c r="AA387" i="8"/>
  <c r="AB387" i="8" s="1"/>
  <c r="AA379" i="9"/>
  <c r="AB379" i="9" s="1"/>
  <c r="AA379" i="8"/>
  <c r="AB379" i="8" s="1"/>
  <c r="M315" i="8"/>
  <c r="M251" i="8"/>
  <c r="M191" i="8"/>
  <c r="AA191" i="9"/>
  <c r="AB191" i="9" s="1"/>
  <c r="AA191" i="8"/>
  <c r="AB191" i="8" s="1"/>
  <c r="M127" i="8"/>
  <c r="AA127" i="9"/>
  <c r="AB127" i="9" s="1"/>
  <c r="AA127" i="8"/>
  <c r="AB127" i="8" s="1"/>
  <c r="M63" i="8"/>
  <c r="AA63" i="9"/>
  <c r="AB63" i="9" s="1"/>
  <c r="AA63" i="8"/>
  <c r="AB63" i="8" s="1"/>
  <c r="M226" i="8"/>
  <c r="AA210" i="9"/>
  <c r="AB210" i="9" s="1"/>
  <c r="AA210" i="8"/>
  <c r="AB210" i="8" s="1"/>
  <c r="M162" i="8"/>
  <c r="AA146" i="9"/>
  <c r="AB146" i="9" s="1"/>
  <c r="AA146" i="8"/>
  <c r="AB146" i="8" s="1"/>
  <c r="M98" i="8"/>
  <c r="AA82" i="9"/>
  <c r="AB82" i="9" s="1"/>
  <c r="AA82" i="8"/>
  <c r="AB82" i="8" s="1"/>
  <c r="M34" i="8"/>
  <c r="AA18" i="9"/>
  <c r="AB18" i="9" s="1"/>
  <c r="AA18" i="8"/>
  <c r="AB18" i="8" s="1"/>
  <c r="EV84" i="1"/>
  <c r="ET84" i="1"/>
  <c r="BD38" i="1"/>
  <c r="AA718" i="9"/>
  <c r="AB718" i="9" s="1"/>
  <c r="AA718" i="8"/>
  <c r="AB718" i="8" s="1"/>
  <c r="AA326" i="9"/>
  <c r="AB326" i="9" s="1"/>
  <c r="AA326" i="8"/>
  <c r="AB326" i="8" s="1"/>
  <c r="AA278" i="9"/>
  <c r="AB278" i="9" s="1"/>
  <c r="AA278" i="8"/>
  <c r="AB278" i="8" s="1"/>
  <c r="AA368" i="9"/>
  <c r="AB368" i="9" s="1"/>
  <c r="AA368" i="8"/>
  <c r="AB368" i="8" s="1"/>
  <c r="AA320" i="9"/>
  <c r="AB320" i="9" s="1"/>
  <c r="AA320" i="8"/>
  <c r="AB320" i="8" s="1"/>
  <c r="M272" i="8"/>
  <c r="AA634" i="9"/>
  <c r="AB634" i="9" s="1"/>
  <c r="AA634" i="8"/>
  <c r="AB634" i="8" s="1"/>
  <c r="M622" i="8"/>
  <c r="AA622" i="9"/>
  <c r="AB622" i="9" s="1"/>
  <c r="AA622" i="8"/>
  <c r="AB622" i="8" s="1"/>
  <c r="M614" i="8"/>
  <c r="M602" i="8"/>
  <c r="M578" i="8"/>
  <c r="M566" i="8"/>
  <c r="M554" i="8"/>
  <c r="M530" i="8"/>
  <c r="AA514" i="9"/>
  <c r="AB514" i="9" s="1"/>
  <c r="AA514" i="8"/>
  <c r="AB514" i="8" s="1"/>
  <c r="AA502" i="9"/>
  <c r="AB502" i="9" s="1"/>
  <c r="AA502" i="8"/>
  <c r="AB502" i="8" s="1"/>
  <c r="AA490" i="9"/>
  <c r="AB490" i="9" s="1"/>
  <c r="AA490" i="8"/>
  <c r="AB490" i="8" s="1"/>
  <c r="M478" i="8"/>
  <c r="AA478" i="9"/>
  <c r="AB478" i="9" s="1"/>
  <c r="AA478" i="8"/>
  <c r="AB478" i="8" s="1"/>
  <c r="AA466" i="9"/>
  <c r="AB466" i="9" s="1"/>
  <c r="AA466" i="8"/>
  <c r="AB466" i="8" s="1"/>
  <c r="AA454" i="9"/>
  <c r="AB454" i="9" s="1"/>
  <c r="AA454" i="8"/>
  <c r="AB454" i="8" s="1"/>
  <c r="AA442" i="9"/>
  <c r="AB442" i="9" s="1"/>
  <c r="AA442" i="8"/>
  <c r="AB442" i="8" s="1"/>
  <c r="M434" i="8"/>
  <c r="M422" i="8"/>
  <c r="M386" i="8"/>
  <c r="U374" i="8"/>
  <c r="U375" i="8" s="1"/>
  <c r="U376" i="8" s="1"/>
  <c r="U377" i="8" s="1"/>
  <c r="U378" i="8" s="1"/>
  <c r="U379" i="8" s="1"/>
  <c r="U380" i="8" s="1"/>
  <c r="U381" i="8" s="1"/>
  <c r="U382" i="8" s="1"/>
  <c r="U383" i="8" s="1"/>
  <c r="U384" i="8" s="1"/>
  <c r="U385" i="8" s="1"/>
  <c r="U386" i="8" s="1"/>
  <c r="U387" i="8" s="1"/>
  <c r="U388" i="8" s="1"/>
  <c r="U389" i="8" s="1"/>
  <c r="U390" i="8" s="1"/>
  <c r="U391" i="8" s="1"/>
  <c r="U392" i="8" s="1"/>
  <c r="U393" i="8" s="1"/>
  <c r="U394" i="8" s="1"/>
  <c r="U395" i="8" s="1"/>
  <c r="U396" i="8" s="1"/>
  <c r="U397" i="8" s="1"/>
  <c r="U398" i="8" s="1"/>
  <c r="U399" i="8" s="1"/>
  <c r="U400" i="8" s="1"/>
  <c r="U401" i="8" s="1"/>
  <c r="U402" i="8" s="1"/>
  <c r="U403" i="8" s="1"/>
  <c r="U404" i="8" s="1"/>
  <c r="U405" i="8" s="1"/>
  <c r="U406" i="8" s="1"/>
  <c r="U407" i="8" s="1"/>
  <c r="U408" i="8" s="1"/>
  <c r="U409" i="8" s="1"/>
  <c r="U410" i="8" s="1"/>
  <c r="U411" i="8" s="1"/>
  <c r="U412" i="8" s="1"/>
  <c r="U413" i="8" s="1"/>
  <c r="U414" i="8" s="1"/>
  <c r="U415" i="8" s="1"/>
  <c r="U416" i="8" s="1"/>
  <c r="U417" i="8" s="1"/>
  <c r="U418" i="8" s="1"/>
  <c r="U419" i="8" s="1"/>
  <c r="U420" i="8" s="1"/>
  <c r="U421" i="8" s="1"/>
  <c r="U422" i="8" s="1"/>
  <c r="U423" i="8" s="1"/>
  <c r="U424" i="8" s="1"/>
  <c r="U425" i="8" s="1"/>
  <c r="U426" i="8" s="1"/>
  <c r="U427" i="8" s="1"/>
  <c r="U428" i="8" s="1"/>
  <c r="U429" i="8" s="1"/>
  <c r="U430" i="8" s="1"/>
  <c r="U431" i="8" s="1"/>
  <c r="U432" i="8" s="1"/>
  <c r="U433" i="8" s="1"/>
  <c r="U434" i="8" s="1"/>
  <c r="U435" i="8" s="1"/>
  <c r="U436" i="8" s="1"/>
  <c r="U437" i="8" s="1"/>
  <c r="U438" i="8" s="1"/>
  <c r="U439" i="8" s="1"/>
  <c r="U440" i="8" s="1"/>
  <c r="U441" i="8" s="1"/>
  <c r="U442" i="8" s="1"/>
  <c r="U443" i="8" s="1"/>
  <c r="U444" i="8" s="1"/>
  <c r="U445" i="8" s="1"/>
  <c r="U446" i="8" s="1"/>
  <c r="U447" i="8" s="1"/>
  <c r="U448" i="8" s="1"/>
  <c r="U449" i="8" s="1"/>
  <c r="U450" i="8" s="1"/>
  <c r="U451" i="8" s="1"/>
  <c r="U452" i="8" s="1"/>
  <c r="U453" i="8" s="1"/>
  <c r="U454" i="8" s="1"/>
  <c r="U455" i="8" s="1"/>
  <c r="U456" i="8" s="1"/>
  <c r="U457" i="8" s="1"/>
  <c r="U458" i="8" s="1"/>
  <c r="U459" i="8" s="1"/>
  <c r="U460" i="8" s="1"/>
  <c r="U461" i="8" s="1"/>
  <c r="U462" i="8" s="1"/>
  <c r="U463" i="8" s="1"/>
  <c r="U464" i="8" s="1"/>
  <c r="U465" i="8" s="1"/>
  <c r="U466" i="8" s="1"/>
  <c r="U467" i="8" s="1"/>
  <c r="U468" i="8" s="1"/>
  <c r="U469" i="8" s="1"/>
  <c r="U470" i="8" s="1"/>
  <c r="U471" i="8" s="1"/>
  <c r="U472" i="8" s="1"/>
  <c r="U473" i="8" s="1"/>
  <c r="U474" i="8" s="1"/>
  <c r="U475" i="8" s="1"/>
  <c r="U476" i="8" s="1"/>
  <c r="U477" i="8" s="1"/>
  <c r="U478" i="8" s="1"/>
  <c r="U479" i="8" s="1"/>
  <c r="U480" i="8" s="1"/>
  <c r="U481" i="8" s="1"/>
  <c r="U482" i="8" s="1"/>
  <c r="U483" i="8" s="1"/>
  <c r="U484" i="8" s="1"/>
  <c r="U485" i="8" s="1"/>
  <c r="U486" i="8" s="1"/>
  <c r="U487" i="8" s="1"/>
  <c r="U488" i="8" s="1"/>
  <c r="U489" i="8" s="1"/>
  <c r="U490" i="8" s="1"/>
  <c r="U491" i="8" s="1"/>
  <c r="U492" i="8" s="1"/>
  <c r="U493" i="8" s="1"/>
  <c r="U494" i="8" s="1"/>
  <c r="U495" i="8" s="1"/>
  <c r="U496" i="8" s="1"/>
  <c r="U497" i="8" s="1"/>
  <c r="U498" i="8" s="1"/>
  <c r="U499" i="8" s="1"/>
  <c r="U500" i="8" s="1"/>
  <c r="U501" i="8" s="1"/>
  <c r="U502" i="8" s="1"/>
  <c r="U503" i="8" s="1"/>
  <c r="U504" i="8" s="1"/>
  <c r="U505" i="8" s="1"/>
  <c r="U506" i="8" s="1"/>
  <c r="U507" i="8" s="1"/>
  <c r="U508" i="8" s="1"/>
  <c r="U509" i="8" s="1"/>
  <c r="U510" i="8" s="1"/>
  <c r="U511" i="8" s="1"/>
  <c r="U512" i="8" s="1"/>
  <c r="U513" i="8" s="1"/>
  <c r="U514" i="8" s="1"/>
  <c r="U515" i="8" s="1"/>
  <c r="U516" i="8" s="1"/>
  <c r="U517" i="8" s="1"/>
  <c r="U518" i="8" s="1"/>
  <c r="U519" i="8" s="1"/>
  <c r="U520" i="8" s="1"/>
  <c r="U521" i="8" s="1"/>
  <c r="U522" i="8" s="1"/>
  <c r="U523" i="8" s="1"/>
  <c r="U524" i="8" s="1"/>
  <c r="U525" i="8" s="1"/>
  <c r="U526" i="8" s="1"/>
  <c r="U527" i="8" s="1"/>
  <c r="U528" i="8" s="1"/>
  <c r="U529" i="8" s="1"/>
  <c r="U530" i="8" s="1"/>
  <c r="U531" i="8" s="1"/>
  <c r="U532" i="8" s="1"/>
  <c r="U533" i="8" s="1"/>
  <c r="U534" i="8" s="1"/>
  <c r="U535" i="8" s="1"/>
  <c r="U536" i="8" s="1"/>
  <c r="U537" i="8" s="1"/>
  <c r="U538" i="8" s="1"/>
  <c r="U539" i="8" s="1"/>
  <c r="U540" i="8" s="1"/>
  <c r="U541" i="8" s="1"/>
  <c r="U542" i="8" s="1"/>
  <c r="U543" i="8" s="1"/>
  <c r="U544" i="8" s="1"/>
  <c r="U545" i="8" s="1"/>
  <c r="U546" i="8" s="1"/>
  <c r="U547" i="8" s="1"/>
  <c r="U548" i="8" s="1"/>
  <c r="U549" i="8" s="1"/>
  <c r="U550" i="8" s="1"/>
  <c r="U551" i="8" s="1"/>
  <c r="U552" i="8" s="1"/>
  <c r="U553" i="8" s="1"/>
  <c r="U554" i="8" s="1"/>
  <c r="U555" i="8" s="1"/>
  <c r="U556" i="8" s="1"/>
  <c r="U557" i="8" s="1"/>
  <c r="U558" i="8" s="1"/>
  <c r="U559" i="8" s="1"/>
  <c r="U560" i="8" s="1"/>
  <c r="U561" i="8" s="1"/>
  <c r="U562" i="8" s="1"/>
  <c r="U563" i="8" s="1"/>
  <c r="U564" i="8" s="1"/>
  <c r="U565" i="8" s="1"/>
  <c r="U566" i="8" s="1"/>
  <c r="U567" i="8" s="1"/>
  <c r="U568" i="8" s="1"/>
  <c r="U569" i="8" s="1"/>
  <c r="U570" i="8" s="1"/>
  <c r="U571" i="8" s="1"/>
  <c r="U572" i="8" s="1"/>
  <c r="U573" i="8" s="1"/>
  <c r="U574" i="8" s="1"/>
  <c r="U575" i="8" s="1"/>
  <c r="U576" i="8" s="1"/>
  <c r="U577" i="8" s="1"/>
  <c r="U578" i="8" s="1"/>
  <c r="U579" i="8" s="1"/>
  <c r="U580" i="8" s="1"/>
  <c r="U581" i="8" s="1"/>
  <c r="U582" i="8" s="1"/>
  <c r="U583" i="8" s="1"/>
  <c r="U584" i="8" s="1"/>
  <c r="U585" i="8" s="1"/>
  <c r="U586" i="8" s="1"/>
  <c r="U587" i="8" s="1"/>
  <c r="U588" i="8" s="1"/>
  <c r="U589" i="8" s="1"/>
  <c r="U590" i="8" s="1"/>
  <c r="U591" i="8" s="1"/>
  <c r="U592" i="8" s="1"/>
  <c r="U593" i="8" s="1"/>
  <c r="U594" i="8" s="1"/>
  <c r="U595" i="8" s="1"/>
  <c r="U596" i="8" s="1"/>
  <c r="U597" i="8" s="1"/>
  <c r="U598" i="8" s="1"/>
  <c r="U599" i="8" s="1"/>
  <c r="U600" i="8" s="1"/>
  <c r="U601" i="8" s="1"/>
  <c r="U602" i="8" s="1"/>
  <c r="U603" i="8" s="1"/>
  <c r="U604" i="8" s="1"/>
  <c r="U605" i="8" s="1"/>
  <c r="U606" i="8" s="1"/>
  <c r="U607" i="8" s="1"/>
  <c r="U608" i="8" s="1"/>
  <c r="U609" i="8" s="1"/>
  <c r="U610" i="8" s="1"/>
  <c r="U611" i="8" s="1"/>
  <c r="U612" i="8" s="1"/>
  <c r="U613" i="8" s="1"/>
  <c r="U614" i="8" s="1"/>
  <c r="U615" i="8" s="1"/>
  <c r="U616" i="8" s="1"/>
  <c r="U617" i="8" s="1"/>
  <c r="U618" i="8" s="1"/>
  <c r="U619" i="8" s="1"/>
  <c r="U620" i="8" s="1"/>
  <c r="U621" i="8" s="1"/>
  <c r="U622" i="8" s="1"/>
  <c r="U623" i="8" s="1"/>
  <c r="U624" i="8" s="1"/>
  <c r="U625" i="8" s="1"/>
  <c r="U626" i="8" s="1"/>
  <c r="U627" i="8" s="1"/>
  <c r="U628" i="8" s="1"/>
  <c r="U629" i="8" s="1"/>
  <c r="U630" i="8" s="1"/>
  <c r="U631" i="8" s="1"/>
  <c r="U632" i="8" s="1"/>
  <c r="U633" i="8" s="1"/>
  <c r="U634" i="8" s="1"/>
  <c r="U635" i="8" s="1"/>
  <c r="U636" i="8" s="1"/>
  <c r="U637" i="8" s="1"/>
  <c r="U638" i="8" s="1"/>
  <c r="U639" i="8" s="1"/>
  <c r="U640" i="8" s="1"/>
  <c r="U641" i="8" s="1"/>
  <c r="U642" i="8" s="1"/>
  <c r="U643" i="8" s="1"/>
  <c r="U644" i="8" s="1"/>
  <c r="U645" i="8" s="1"/>
  <c r="U646" i="8" s="1"/>
  <c r="U647" i="8" s="1"/>
  <c r="U648" i="8" s="1"/>
  <c r="U649" i="8" s="1"/>
  <c r="U650" i="8" s="1"/>
  <c r="U651" i="8" s="1"/>
  <c r="U652" i="8" s="1"/>
  <c r="U653" i="8" s="1"/>
  <c r="U654" i="8" s="1"/>
  <c r="U655" i="8" s="1"/>
  <c r="U656" i="8" s="1"/>
  <c r="U657" i="8" s="1"/>
  <c r="U658" i="8" s="1"/>
  <c r="U659" i="8" s="1"/>
  <c r="U660" i="8" s="1"/>
  <c r="U661" i="8" s="1"/>
  <c r="U662" i="8" s="1"/>
  <c r="U663" i="8" s="1"/>
  <c r="U664" i="8" s="1"/>
  <c r="U665" i="8" s="1"/>
  <c r="U666" i="8" s="1"/>
  <c r="U667" i="8" s="1"/>
  <c r="U668" i="8" s="1"/>
  <c r="U669" i="8" s="1"/>
  <c r="U670" i="8" s="1"/>
  <c r="U671" i="8" s="1"/>
  <c r="U672" i="8" s="1"/>
  <c r="U673" i="8" s="1"/>
  <c r="U674" i="8" s="1"/>
  <c r="U675" i="8" s="1"/>
  <c r="U676" i="8" s="1"/>
  <c r="U677" i="8" s="1"/>
  <c r="U678" i="8" s="1"/>
  <c r="U679" i="8" s="1"/>
  <c r="U680" i="8" s="1"/>
  <c r="U681" i="8" s="1"/>
  <c r="U682" i="8" s="1"/>
  <c r="U683" i="8" s="1"/>
  <c r="U684" i="8" s="1"/>
  <c r="U685" i="8" s="1"/>
  <c r="U686" i="8" s="1"/>
  <c r="U687" i="8" s="1"/>
  <c r="U688" i="8" s="1"/>
  <c r="U689" i="8" s="1"/>
  <c r="U690" i="8" s="1"/>
  <c r="U691" i="8" s="1"/>
  <c r="U692" i="8" s="1"/>
  <c r="U693" i="8" s="1"/>
  <c r="U694" i="8" s="1"/>
  <c r="U695" i="8" s="1"/>
  <c r="U696" i="8" s="1"/>
  <c r="U697" i="8" s="1"/>
  <c r="U698" i="8" s="1"/>
  <c r="U699" i="8" s="1"/>
  <c r="U700" i="8" s="1"/>
  <c r="U701" i="8" s="1"/>
  <c r="U702" i="8" s="1"/>
  <c r="U703" i="8" s="1"/>
  <c r="U704" i="8" s="1"/>
  <c r="U705" i="8" s="1"/>
  <c r="U706" i="8" s="1"/>
  <c r="U707" i="8" s="1"/>
  <c r="U708" i="8" s="1"/>
  <c r="U709" i="8" s="1"/>
  <c r="U710" i="8" s="1"/>
  <c r="U711" i="8" s="1"/>
  <c r="U712" i="8" s="1"/>
  <c r="U713" i="8" s="1"/>
  <c r="U714" i="8" s="1"/>
  <c r="U715" i="8" s="1"/>
  <c r="U716" i="8" s="1"/>
  <c r="U717" i="8" s="1"/>
  <c r="U718" i="8" s="1"/>
  <c r="U719" i="8" s="1"/>
  <c r="U720" i="8" s="1"/>
  <c r="U721" i="8" s="1"/>
  <c r="U722" i="8" s="1"/>
  <c r="U723" i="8" s="1"/>
  <c r="U724" i="8" s="1"/>
  <c r="U725" i="8" s="1"/>
  <c r="U726" i="8" s="1"/>
  <c r="U727" i="8" s="1"/>
  <c r="U728" i="8" s="1"/>
  <c r="U729" i="8" s="1"/>
  <c r="U730" i="8" s="1"/>
  <c r="U731" i="8" s="1"/>
  <c r="U732" i="8" s="1"/>
  <c r="U733" i="8" s="1"/>
  <c r="M374" i="8"/>
  <c r="AA327" i="9"/>
  <c r="AB327" i="9" s="1"/>
  <c r="AA327" i="8"/>
  <c r="AB327" i="8" s="1"/>
  <c r="M187" i="8"/>
  <c r="AA171" i="9"/>
  <c r="AB171" i="9" s="1"/>
  <c r="AA171" i="8"/>
  <c r="AB171" i="8" s="1"/>
  <c r="M11" i="8"/>
  <c r="M190" i="8"/>
  <c r="AA142" i="9"/>
  <c r="AB142" i="9" s="1"/>
  <c r="AA142" i="8"/>
  <c r="AB142" i="8" s="1"/>
  <c r="M14" i="8"/>
  <c r="M176" i="8"/>
  <c r="DJ353" i="1"/>
  <c r="DH353" i="1"/>
  <c r="DP353" i="1"/>
  <c r="DH247" i="1"/>
  <c r="DJ247" i="1"/>
  <c r="DP247" i="1"/>
  <c r="EV290" i="1"/>
  <c r="ET290" i="1"/>
  <c r="EP138" i="1"/>
  <c r="BO138" i="1"/>
  <c r="EL138" i="1" s="1"/>
  <c r="EP237" i="1"/>
  <c r="BO237" i="1"/>
  <c r="EL237" i="1" s="1"/>
  <c r="EV198" i="1"/>
  <c r="EC33" i="1"/>
  <c r="EM33" i="1"/>
  <c r="EU42" i="1"/>
  <c r="EQ42" i="1"/>
  <c r="BF352" i="1"/>
  <c r="BD352" i="1"/>
  <c r="BL352" i="1"/>
  <c r="ET293" i="1"/>
  <c r="EV293" i="1"/>
  <c r="ES284" i="1"/>
  <c r="EV284" i="1" s="1"/>
  <c r="DS284" i="1"/>
  <c r="EN284" i="1" s="1"/>
  <c r="BF101" i="1"/>
  <c r="BD101" i="1"/>
  <c r="BL101" i="1"/>
  <c r="BF103" i="1"/>
  <c r="BD103" i="1"/>
  <c r="BL103" i="1"/>
  <c r="EU228" i="1"/>
  <c r="EQ228" i="1"/>
  <c r="EC59" i="1"/>
  <c r="EM59" i="1"/>
  <c r="BF32" i="1"/>
  <c r="BD32" i="1"/>
  <c r="BL32" i="1"/>
  <c r="DH193" i="1"/>
  <c r="DJ193" i="1"/>
  <c r="DP193" i="1"/>
  <c r="EV22" i="1"/>
  <c r="ET22" i="1"/>
  <c r="M122" i="9"/>
  <c r="BF292" i="1"/>
  <c r="BD292" i="1"/>
  <c r="BL292" i="1"/>
  <c r="EC200" i="1"/>
  <c r="EM200" i="1"/>
  <c r="ED200" i="1"/>
  <c r="EP313" i="1"/>
  <c r="BO313" i="1"/>
  <c r="EL313" i="1" s="1"/>
  <c r="EO227" i="1"/>
  <c r="BM227" i="1"/>
  <c r="EP19" i="1"/>
  <c r="BO19" i="1"/>
  <c r="EL19" i="1" s="1"/>
  <c r="M346" i="8"/>
  <c r="EP315" i="1"/>
  <c r="BO315" i="1"/>
  <c r="EL315" i="1" s="1"/>
  <c r="ES256" i="1"/>
  <c r="EV256" i="1" s="1"/>
  <c r="DS256" i="1"/>
  <c r="EN256" i="1" s="1"/>
  <c r="EC196" i="1"/>
  <c r="EM196" i="1"/>
  <c r="ED196" i="1"/>
  <c r="EV50" i="1"/>
  <c r="ET50" i="1"/>
  <c r="DH46" i="1"/>
  <c r="DJ46" i="1"/>
  <c r="DP46" i="1"/>
  <c r="EV55" i="1"/>
  <c r="ET55" i="1"/>
  <c r="M136" i="9"/>
  <c r="M560" i="9"/>
  <c r="M565" i="9"/>
  <c r="M66" i="9"/>
  <c r="AA108" i="9"/>
  <c r="AB108" i="9" s="1"/>
  <c r="AA108" i="8"/>
  <c r="AB108" i="8" s="1"/>
  <c r="M60" i="8"/>
  <c r="BY283" i="1"/>
  <c r="EK283" i="1"/>
  <c r="BZ283" i="1"/>
  <c r="EV317" i="1"/>
  <c r="ET317" i="1"/>
  <c r="EC75" i="1"/>
  <c r="EM75" i="1"/>
  <c r="BF165" i="1"/>
  <c r="BD165" i="1"/>
  <c r="BL165" i="1"/>
  <c r="EP120" i="1"/>
  <c r="BO120" i="1"/>
  <c r="EL120" i="1" s="1"/>
  <c r="EP194" i="1"/>
  <c r="BO194" i="1"/>
  <c r="EL194" i="1" s="1"/>
  <c r="BD183" i="1"/>
  <c r="BF183" i="1"/>
  <c r="BL183" i="1"/>
  <c r="ES82" i="1"/>
  <c r="EV82" i="1" s="1"/>
  <c r="DS82" i="1"/>
  <c r="EN82" i="1" s="1"/>
  <c r="EP148" i="1"/>
  <c r="BO148" i="1"/>
  <c r="EL148" i="1" s="1"/>
  <c r="DH130" i="1"/>
  <c r="DJ130" i="1"/>
  <c r="DP130" i="1"/>
  <c r="ES58" i="1"/>
  <c r="EV58" i="1" s="1"/>
  <c r="DS58" i="1"/>
  <c r="EN58" i="1" s="1"/>
  <c r="EC43" i="1"/>
  <c r="EM43" i="1"/>
  <c r="ED43" i="1"/>
  <c r="DZ43" i="1"/>
  <c r="BF16" i="1"/>
  <c r="BD16" i="1"/>
  <c r="BL16" i="1"/>
  <c r="DH34" i="1"/>
  <c r="DJ34" i="1"/>
  <c r="DP34" i="1"/>
  <c r="BD291" i="1"/>
  <c r="BF291" i="1"/>
  <c r="BL291" i="1"/>
  <c r="EM310" i="1"/>
  <c r="EC310" i="1"/>
  <c r="DZ310" i="1"/>
  <c r="EP349" i="1"/>
  <c r="BO349" i="1"/>
  <c r="EL349" i="1" s="1"/>
  <c r="EP128" i="1"/>
  <c r="BO128" i="1"/>
  <c r="EL128" i="1" s="1"/>
  <c r="EV298" i="1"/>
  <c r="ET298" i="1"/>
  <c r="EP75" i="1"/>
  <c r="BO75" i="1"/>
  <c r="EL75" i="1" s="1"/>
  <c r="ES203" i="1"/>
  <c r="ET203" i="1" s="1"/>
  <c r="DS203" i="1"/>
  <c r="EN203" i="1" s="1"/>
  <c r="EC112" i="1"/>
  <c r="EM112" i="1"/>
  <c r="DZ112" i="1"/>
  <c r="EU229" i="1"/>
  <c r="EQ229" i="1"/>
  <c r="BD194" i="1"/>
  <c r="BF194" i="1"/>
  <c r="BL194" i="1"/>
  <c r="EM131" i="1"/>
  <c r="EC131" i="1"/>
  <c r="ED131" i="1"/>
  <c r="BD78" i="1"/>
  <c r="BF78" i="1"/>
  <c r="BL78" i="1"/>
  <c r="BD65" i="1"/>
  <c r="BF65" i="1"/>
  <c r="BL65" i="1"/>
  <c r="EP14" i="1"/>
  <c r="BO14" i="1"/>
  <c r="EL14" i="1" s="1"/>
  <c r="EP50" i="1"/>
  <c r="BO50" i="1"/>
  <c r="EL50" i="1" s="1"/>
  <c r="ES151" i="1"/>
  <c r="DS151" i="1"/>
  <c r="EN151" i="1" s="1"/>
  <c r="ET182" i="1"/>
  <c r="EV182" i="1"/>
  <c r="BD87" i="1"/>
  <c r="BF87" i="1"/>
  <c r="BL87" i="1"/>
  <c r="M351" i="9"/>
  <c r="M566" i="9"/>
  <c r="M377" i="9"/>
  <c r="M393" i="9"/>
  <c r="M409" i="9"/>
  <c r="M425" i="9"/>
  <c r="M441" i="9"/>
  <c r="M457" i="9"/>
  <c r="M473" i="9"/>
  <c r="M489" i="9"/>
  <c r="M505" i="9"/>
  <c r="M521" i="9"/>
  <c r="M537" i="9"/>
  <c r="M553" i="9"/>
  <c r="AA721" i="9"/>
  <c r="AB721" i="9" s="1"/>
  <c r="AA721" i="8"/>
  <c r="AB721" i="8" s="1"/>
  <c r="EM284" i="1"/>
  <c r="EC284" i="1"/>
  <c r="DZ284" i="1"/>
  <c r="EP270" i="1"/>
  <c r="BO270" i="1"/>
  <c r="EL270" i="1" s="1"/>
  <c r="EP263" i="1"/>
  <c r="BO263" i="1"/>
  <c r="EL263" i="1" s="1"/>
  <c r="ET291" i="1"/>
  <c r="EV291" i="1"/>
  <c r="ES347" i="1"/>
  <c r="EV347" i="1" s="1"/>
  <c r="DS347" i="1"/>
  <c r="EN347" i="1" s="1"/>
  <c r="EM321" i="1"/>
  <c r="EC321" i="1"/>
  <c r="ED321" i="1"/>
  <c r="DZ321" i="1"/>
  <c r="BN307" i="1"/>
  <c r="BN330" i="1"/>
  <c r="EC190" i="1"/>
  <c r="ED190" i="1"/>
  <c r="EM190" i="1"/>
  <c r="EP204" i="1"/>
  <c r="BO204" i="1"/>
  <c r="EL204" i="1" s="1"/>
  <c r="EP150" i="1"/>
  <c r="BO150" i="1"/>
  <c r="EL150" i="1" s="1"/>
  <c r="EC71" i="1"/>
  <c r="EM71" i="1"/>
  <c r="ED71" i="1"/>
  <c r="EP193" i="1"/>
  <c r="BO193" i="1"/>
  <c r="EL193" i="1" s="1"/>
  <c r="BF112" i="1"/>
  <c r="BD112" i="1"/>
  <c r="BL112" i="1"/>
  <c r="EC168" i="1"/>
  <c r="EM168" i="1"/>
  <c r="BD127" i="1"/>
  <c r="BF127" i="1"/>
  <c r="BL127" i="1"/>
  <c r="ET132" i="1"/>
  <c r="EV132" i="1"/>
  <c r="BF27" i="1"/>
  <c r="BD27" i="1"/>
  <c r="BL27" i="1"/>
  <c r="BD137" i="1"/>
  <c r="BF137" i="1"/>
  <c r="BL137" i="1"/>
  <c r="ET71" i="1"/>
  <c r="EV71" i="1"/>
  <c r="EM24" i="1"/>
  <c r="EC24" i="1"/>
  <c r="ED24" i="1"/>
  <c r="DZ24" i="1"/>
  <c r="EY24" i="1" s="1"/>
  <c r="ES12" i="1"/>
  <c r="EV12" i="1" s="1"/>
  <c r="DS12" i="1"/>
  <c r="EN12" i="1" s="1"/>
  <c r="M209" i="8"/>
  <c r="AA197" i="9"/>
  <c r="AB197" i="9" s="1"/>
  <c r="AA197" i="8"/>
  <c r="AB197" i="8" s="1"/>
  <c r="M145" i="8"/>
  <c r="AA133" i="9"/>
  <c r="AB133" i="9" s="1"/>
  <c r="AA133" i="8"/>
  <c r="AB133" i="8" s="1"/>
  <c r="M81" i="8"/>
  <c r="AA69" i="9"/>
  <c r="AB69" i="9" s="1"/>
  <c r="AA69" i="8"/>
  <c r="AB69" i="8" s="1"/>
  <c r="M17" i="8"/>
  <c r="M241" i="8"/>
  <c r="AA289" i="9"/>
  <c r="AB289" i="9" s="1"/>
  <c r="AA289" i="8"/>
  <c r="AB289" i="8" s="1"/>
  <c r="AA725" i="9"/>
  <c r="AB725" i="9" s="1"/>
  <c r="AA725" i="8"/>
  <c r="AB725" i="8" s="1"/>
  <c r="M401" i="8"/>
  <c r="AA429" i="9"/>
  <c r="AB429" i="9" s="1"/>
  <c r="AA429" i="8"/>
  <c r="AB429" i="8" s="1"/>
  <c r="M465" i="8"/>
  <c r="AA493" i="9"/>
  <c r="AB493" i="9" s="1"/>
  <c r="AA493" i="8"/>
  <c r="AB493" i="8" s="1"/>
  <c r="M529" i="8"/>
  <c r="AA557" i="9"/>
  <c r="AB557" i="9" s="1"/>
  <c r="AA557" i="8"/>
  <c r="AB557" i="8" s="1"/>
  <c r="M593" i="8"/>
  <c r="AA621" i="9"/>
  <c r="AB621" i="9" s="1"/>
  <c r="AA621" i="8"/>
  <c r="AB621" i="8" s="1"/>
  <c r="M657" i="8"/>
  <c r="AA685" i="9"/>
  <c r="AB685" i="9" s="1"/>
  <c r="AA685" i="8"/>
  <c r="AB685" i="8" s="1"/>
  <c r="BM353" i="1"/>
  <c r="EP333" i="1"/>
  <c r="BO333" i="1"/>
  <c r="EL333" i="1" s="1"/>
  <c r="EC275" i="1"/>
  <c r="ED275" i="1"/>
  <c r="EM275" i="1"/>
  <c r="EC326" i="1"/>
  <c r="ED326" i="1"/>
  <c r="EM326" i="1"/>
  <c r="EP287" i="1"/>
  <c r="BO287" i="1"/>
  <c r="EL287" i="1" s="1"/>
  <c r="EC260" i="1"/>
  <c r="EM260" i="1"/>
  <c r="DZ260" i="1"/>
  <c r="EC303" i="1"/>
  <c r="EM303" i="1"/>
  <c r="DZ303" i="1"/>
  <c r="BD190" i="1"/>
  <c r="BF190" i="1"/>
  <c r="BL190" i="1"/>
  <c r="EC228" i="1"/>
  <c r="EM228" i="1"/>
  <c r="ED228" i="1"/>
  <c r="EM157" i="1"/>
  <c r="EC157" i="1"/>
  <c r="ED157" i="1"/>
  <c r="DZ157" i="1"/>
  <c r="EV190" i="1"/>
  <c r="ET190" i="1"/>
  <c r="EY190" i="1" s="1"/>
  <c r="DJ208" i="1"/>
  <c r="DH171" i="1"/>
  <c r="DJ171" i="1"/>
  <c r="DP171" i="1"/>
  <c r="BD18" i="1"/>
  <c r="BF18" i="1"/>
  <c r="BL18" i="1"/>
  <c r="DQ28" i="1"/>
  <c r="DH201" i="1"/>
  <c r="DJ201" i="1"/>
  <c r="DP201" i="1"/>
  <c r="BF29" i="1"/>
  <c r="BD29" i="1"/>
  <c r="BL29" i="1"/>
  <c r="DZ291" i="1"/>
  <c r="DZ185" i="1"/>
  <c r="EV237" i="1"/>
  <c r="ET237" i="1"/>
  <c r="EV240" i="1"/>
  <c r="ET240" i="1"/>
  <c r="M123" i="9"/>
  <c r="M187" i="9"/>
  <c r="M251" i="9"/>
  <c r="M315" i="9"/>
  <c r="M331" i="9"/>
  <c r="M61" i="9"/>
  <c r="M729" i="8"/>
  <c r="EC299" i="1"/>
  <c r="EM299" i="1"/>
  <c r="EC244" i="1"/>
  <c r="EM244" i="1"/>
  <c r="DZ244" i="1"/>
  <c r="AA216" i="9"/>
  <c r="AB216" i="9" s="1"/>
  <c r="AA216" i="8"/>
  <c r="AB216" i="8" s="1"/>
  <c r="M168" i="8"/>
  <c r="AA152" i="9"/>
  <c r="AB152" i="9" s="1"/>
  <c r="AA152" i="8"/>
  <c r="AB152" i="8" s="1"/>
  <c r="M104" i="8"/>
  <c r="AA88" i="9"/>
  <c r="AB88" i="9" s="1"/>
  <c r="AA88" i="8"/>
  <c r="AB88" i="8" s="1"/>
  <c r="M40" i="8"/>
  <c r="AA24" i="9"/>
  <c r="AB24" i="9" s="1"/>
  <c r="AA24" i="8"/>
  <c r="AB24" i="8" s="1"/>
  <c r="ES345" i="1"/>
  <c r="ET345" i="1" s="1"/>
  <c r="DS345" i="1"/>
  <c r="EN345" i="1" s="1"/>
  <c r="EM264" i="1"/>
  <c r="EC264" i="1"/>
  <c r="BD344" i="1"/>
  <c r="BF344" i="1"/>
  <c r="BL344" i="1"/>
  <c r="BD303" i="1"/>
  <c r="BF303" i="1"/>
  <c r="BL303" i="1"/>
  <c r="EC110" i="1"/>
  <c r="ED110" i="1"/>
  <c r="EM110" i="1"/>
  <c r="EC192" i="1"/>
  <c r="EM192" i="1"/>
  <c r="BD350" i="1"/>
  <c r="BF350" i="1"/>
  <c r="BL350" i="1"/>
  <c r="BD254" i="1"/>
  <c r="BF254" i="1"/>
  <c r="BL254" i="1"/>
  <c r="BF166" i="1"/>
  <c r="BD166" i="1"/>
  <c r="BL166" i="1"/>
  <c r="BM208" i="1"/>
  <c r="EC184" i="1"/>
  <c r="EM184" i="1"/>
  <c r="ED184" i="1"/>
  <c r="DZ147" i="1"/>
  <c r="EC114" i="1"/>
  <c r="EM114" i="1"/>
  <c r="DZ114" i="1"/>
  <c r="EP85" i="1"/>
  <c r="BO85" i="1"/>
  <c r="EL85" i="1" s="1"/>
  <c r="EP184" i="1"/>
  <c r="BO184" i="1"/>
  <c r="EL184" i="1" s="1"/>
  <c r="EP15" i="1"/>
  <c r="BO15" i="1"/>
  <c r="EL15" i="1" s="1"/>
  <c r="DQ26" i="1"/>
  <c r="EP22" i="1"/>
  <c r="BO22" i="1"/>
  <c r="EL22" i="1" s="1"/>
  <c r="DQ55" i="1"/>
  <c r="DZ55" i="1" s="1"/>
  <c r="EC35" i="1"/>
  <c r="EM35" i="1"/>
  <c r="ES8" i="1"/>
  <c r="EV8" i="1" s="1"/>
  <c r="DS8" i="1"/>
  <c r="EN8" i="1" s="1"/>
  <c r="M102" i="9"/>
  <c r="M166" i="9"/>
  <c r="M230" i="9"/>
  <c r="M294" i="9"/>
  <c r="M341" i="9"/>
  <c r="M73" i="9"/>
  <c r="M48" i="9"/>
  <c r="M348" i="8"/>
  <c r="DQ339" i="1"/>
  <c r="BF326" i="1"/>
  <c r="BD326" i="1"/>
  <c r="BL326" i="1"/>
  <c r="BD304" i="1"/>
  <c r="BF304" i="1"/>
  <c r="BL304" i="1"/>
  <c r="BD261" i="1"/>
  <c r="BF261" i="1"/>
  <c r="BL261" i="1"/>
  <c r="DQ163" i="1"/>
  <c r="ES176" i="1"/>
  <c r="EV176" i="1" s="1"/>
  <c r="DS176" i="1"/>
  <c r="EN176" i="1" s="1"/>
  <c r="EV127" i="1"/>
  <c r="ET127" i="1"/>
  <c r="BF106" i="1"/>
  <c r="BD106" i="1"/>
  <c r="BL106" i="1"/>
  <c r="ES269" i="1"/>
  <c r="ET269" i="1" s="1"/>
  <c r="DS269" i="1"/>
  <c r="EN269" i="1" s="1"/>
  <c r="ES188" i="1"/>
  <c r="ET188" i="1" s="1"/>
  <c r="DS188" i="1"/>
  <c r="EN188" i="1" s="1"/>
  <c r="EC206" i="1"/>
  <c r="EM206" i="1"/>
  <c r="DZ206" i="1"/>
  <c r="DQ187" i="1"/>
  <c r="BD140" i="1"/>
  <c r="BF140" i="1"/>
  <c r="BL140" i="1"/>
  <c r="ES154" i="1"/>
  <c r="ET154" i="1" s="1"/>
  <c r="DS154" i="1"/>
  <c r="EN154" i="1" s="1"/>
  <c r="DQ51" i="1"/>
  <c r="EP9" i="1"/>
  <c r="BO9" i="1"/>
  <c r="EL9" i="1" s="1"/>
  <c r="DH139" i="1"/>
  <c r="DJ139" i="1"/>
  <c r="DP139" i="1"/>
  <c r="EP45" i="1"/>
  <c r="BO45" i="1"/>
  <c r="EL45" i="1" s="1"/>
  <c r="ES16" i="1"/>
  <c r="DS16" i="1"/>
  <c r="EN16" i="1" s="1"/>
  <c r="M28" i="9"/>
  <c r="EP295" i="1"/>
  <c r="BO295" i="1"/>
  <c r="EL295" i="1" s="1"/>
  <c r="BF258" i="1"/>
  <c r="BD258" i="1"/>
  <c r="BL258" i="1"/>
  <c r="ES262" i="1"/>
  <c r="EV262" i="1" s="1"/>
  <c r="DS262" i="1"/>
  <c r="EN262" i="1" s="1"/>
  <c r="EM340" i="1"/>
  <c r="EC340" i="1"/>
  <c r="ED340" i="1"/>
  <c r="DZ340" i="1"/>
  <c r="BN272" i="1"/>
  <c r="DQ226" i="1"/>
  <c r="EP186" i="1"/>
  <c r="BO186" i="1"/>
  <c r="EL186" i="1" s="1"/>
  <c r="EP246" i="1"/>
  <c r="BO246" i="1"/>
  <c r="EL246" i="1" s="1"/>
  <c r="EP174" i="1"/>
  <c r="BO174" i="1"/>
  <c r="EL174" i="1" s="1"/>
  <c r="DQ117" i="1"/>
  <c r="BF151" i="1"/>
  <c r="BD151" i="1"/>
  <c r="BL151" i="1"/>
  <c r="ES348" i="1"/>
  <c r="DS348" i="1"/>
  <c r="EN348" i="1" s="1"/>
  <c r="BD114" i="1"/>
  <c r="BF114" i="1"/>
  <c r="BL114" i="1"/>
  <c r="ES146" i="1"/>
  <c r="EV146" i="1" s="1"/>
  <c r="DS146" i="1"/>
  <c r="EN146" i="1" s="1"/>
  <c r="BF11" i="1"/>
  <c r="BD11" i="1"/>
  <c r="BL11" i="1"/>
  <c r="ES133" i="1"/>
  <c r="EV133" i="1" s="1"/>
  <c r="DS133" i="1"/>
  <c r="EN133" i="1" s="1"/>
  <c r="ES231" i="1"/>
  <c r="ET231" i="1" s="1"/>
  <c r="DS231" i="1"/>
  <c r="EN231" i="1" s="1"/>
  <c r="ET129" i="1"/>
  <c r="EV129" i="1"/>
  <c r="EU30" i="1"/>
  <c r="EQ30" i="1"/>
  <c r="EW30" i="1" s="1"/>
  <c r="M126" i="9"/>
  <c r="M190" i="9"/>
  <c r="M254" i="9"/>
  <c r="M318" i="9"/>
  <c r="M324" i="9"/>
  <c r="M189" i="8"/>
  <c r="AA177" i="9"/>
  <c r="AB177" i="9" s="1"/>
  <c r="AA177" i="8"/>
  <c r="AB177" i="8" s="1"/>
  <c r="M125" i="8"/>
  <c r="AA113" i="9"/>
  <c r="AB113" i="9" s="1"/>
  <c r="AA113" i="8"/>
  <c r="AB113" i="8" s="1"/>
  <c r="M61" i="8"/>
  <c r="AA49" i="9"/>
  <c r="AB49" i="9" s="1"/>
  <c r="AA49" i="8"/>
  <c r="AB49" i="8" s="1"/>
  <c r="M250" i="8"/>
  <c r="AA314" i="9"/>
  <c r="AB314" i="9" s="1"/>
  <c r="AA314" i="8"/>
  <c r="AB314" i="8" s="1"/>
  <c r="M259" i="8"/>
  <c r="AA307" i="9"/>
  <c r="AB307" i="9" s="1"/>
  <c r="AA307" i="8"/>
  <c r="AB307" i="8" s="1"/>
  <c r="AA385" i="9"/>
  <c r="AB385" i="9" s="1"/>
  <c r="AA385" i="8"/>
  <c r="AB385" i="8" s="1"/>
  <c r="M421" i="8"/>
  <c r="AA449" i="9"/>
  <c r="AB449" i="9" s="1"/>
  <c r="AA449" i="8"/>
  <c r="AB449" i="8" s="1"/>
  <c r="M485" i="8"/>
  <c r="AA513" i="9"/>
  <c r="AB513" i="9" s="1"/>
  <c r="AA513" i="8"/>
  <c r="AB513" i="8" s="1"/>
  <c r="M549" i="8"/>
  <c r="AA577" i="9"/>
  <c r="AB577" i="9" s="1"/>
  <c r="AA577" i="8"/>
  <c r="AB577" i="8" s="1"/>
  <c r="M613" i="8"/>
  <c r="AA641" i="9"/>
  <c r="AB641" i="9" s="1"/>
  <c r="AA641" i="8"/>
  <c r="AB641" i="8" s="1"/>
  <c r="M677" i="8"/>
  <c r="AA705" i="9"/>
  <c r="AB705" i="9" s="1"/>
  <c r="AA705" i="8"/>
  <c r="AB705" i="8" s="1"/>
  <c r="DQ323" i="1"/>
  <c r="EP300" i="1"/>
  <c r="BO300" i="1"/>
  <c r="EL300" i="1" s="1"/>
  <c r="BF241" i="1"/>
  <c r="BD241" i="1"/>
  <c r="BL241" i="1"/>
  <c r="BF343" i="1"/>
  <c r="BD343" i="1"/>
  <c r="BL343" i="1"/>
  <c r="EM318" i="1"/>
  <c r="EC318" i="1"/>
  <c r="ED318" i="1"/>
  <c r="DZ318" i="1"/>
  <c r="EC306" i="1"/>
  <c r="EM306" i="1"/>
  <c r="DZ306" i="1"/>
  <c r="DZ302" i="1"/>
  <c r="DQ159" i="1"/>
  <c r="EC96" i="1"/>
  <c r="EM96" i="1"/>
  <c r="DZ96" i="1"/>
  <c r="BF223" i="1"/>
  <c r="BD223" i="1"/>
  <c r="BL223" i="1"/>
  <c r="BN200" i="1"/>
  <c r="BF145" i="1"/>
  <c r="BD145" i="1"/>
  <c r="BL145" i="1"/>
  <c r="DQ198" i="1"/>
  <c r="EM141" i="1"/>
  <c r="EC141" i="1"/>
  <c r="DZ141" i="1"/>
  <c r="EV184" i="1"/>
  <c r="ET184" i="1"/>
  <c r="EY184" i="1" s="1"/>
  <c r="BD169" i="1"/>
  <c r="BF169" i="1"/>
  <c r="BL169" i="1"/>
  <c r="EC8" i="1"/>
  <c r="EM8" i="1"/>
  <c r="DZ8" i="1"/>
  <c r="BF21" i="1"/>
  <c r="BD21" i="1"/>
  <c r="BL21" i="1"/>
  <c r="EP195" i="1"/>
  <c r="BO195" i="1"/>
  <c r="EL195" i="1" s="1"/>
  <c r="BN12" i="1"/>
  <c r="BV5" i="1"/>
  <c r="ET211" i="1"/>
  <c r="EV211" i="1"/>
  <c r="M97" i="9"/>
  <c r="M161" i="9"/>
  <c r="M225" i="9"/>
  <c r="M289" i="9"/>
  <c r="M587" i="9"/>
  <c r="M387" i="9"/>
  <c r="M403" i="9"/>
  <c r="M419" i="9"/>
  <c r="M435" i="9"/>
  <c r="M451" i="9"/>
  <c r="M467" i="9"/>
  <c r="M483" i="9"/>
  <c r="M499" i="9"/>
  <c r="M515" i="9"/>
  <c r="M531" i="9"/>
  <c r="M547" i="9"/>
  <c r="M591" i="9"/>
  <c r="M607" i="9"/>
  <c r="M623" i="9"/>
  <c r="M639" i="9"/>
  <c r="M655" i="9"/>
  <c r="M671" i="9"/>
  <c r="M687" i="9"/>
  <c r="M703" i="9"/>
  <c r="M719" i="9"/>
  <c r="DH287" i="1"/>
  <c r="DJ287" i="1"/>
  <c r="DP287" i="1"/>
  <c r="AA228" i="9"/>
  <c r="AB228" i="9" s="1"/>
  <c r="AA228" i="8"/>
  <c r="AB228" i="8" s="1"/>
  <c r="M180" i="8"/>
  <c r="AA164" i="9"/>
  <c r="AB164" i="9" s="1"/>
  <c r="AA164" i="8"/>
  <c r="AB164" i="8" s="1"/>
  <c r="M116" i="8"/>
  <c r="AA100" i="9"/>
  <c r="AB100" i="9" s="1"/>
  <c r="AA100" i="8"/>
  <c r="AB100" i="8" s="1"/>
  <c r="M52" i="8"/>
  <c r="AA36" i="9"/>
  <c r="AB36" i="9" s="1"/>
  <c r="AA36" i="8"/>
  <c r="AB36" i="8" s="1"/>
  <c r="DQ294" i="1"/>
  <c r="EP301" i="1"/>
  <c r="BO301" i="1"/>
  <c r="EL301" i="1" s="1"/>
  <c r="ET263" i="1"/>
  <c r="EV263" i="1"/>
  <c r="DQ199" i="1"/>
  <c r="DH152" i="1"/>
  <c r="DJ152" i="1"/>
  <c r="DP152" i="1"/>
  <c r="ES105" i="1"/>
  <c r="EV105" i="1" s="1"/>
  <c r="DS105" i="1"/>
  <c r="EN105" i="1" s="1"/>
  <c r="EM74" i="1"/>
  <c r="EC74" i="1"/>
  <c r="ED74" i="1"/>
  <c r="BF158" i="1"/>
  <c r="BD158" i="1"/>
  <c r="BL158" i="1"/>
  <c r="DJ106" i="1"/>
  <c r="DH106" i="1"/>
  <c r="DP106" i="1"/>
  <c r="BD136" i="1"/>
  <c r="BF136" i="1"/>
  <c r="BL136" i="1"/>
  <c r="ES75" i="1"/>
  <c r="ET75" i="1" s="1"/>
  <c r="EY75" i="1" s="1"/>
  <c r="DS75" i="1"/>
  <c r="EN75" i="1" s="1"/>
  <c r="EP234" i="1"/>
  <c r="EU234" i="1" s="1"/>
  <c r="BO234" i="1"/>
  <c r="EL234" i="1" s="1"/>
  <c r="ES153" i="1"/>
  <c r="DS153" i="1"/>
  <c r="EN153" i="1" s="1"/>
  <c r="BF23" i="1"/>
  <c r="BD23" i="1"/>
  <c r="BL23" i="1"/>
  <c r="ET160" i="1"/>
  <c r="EY160" i="1" s="1"/>
  <c r="EV160" i="1"/>
  <c r="BN17" i="1"/>
  <c r="ES38" i="1"/>
  <c r="EV38" i="1" s="1"/>
  <c r="DS38" i="1"/>
  <c r="EN38" i="1" s="1"/>
  <c r="ES35" i="1"/>
  <c r="EV35" i="1" s="1"/>
  <c r="DS35" i="1"/>
  <c r="EN35" i="1" s="1"/>
  <c r="M347" i="9"/>
  <c r="M133" i="9"/>
  <c r="M197" i="9"/>
  <c r="M261" i="9"/>
  <c r="M335" i="9"/>
  <c r="M376" i="9"/>
  <c r="M392" i="9"/>
  <c r="M408" i="9"/>
  <c r="M424" i="9"/>
  <c r="M440" i="9"/>
  <c r="M456" i="9"/>
  <c r="M472" i="9"/>
  <c r="M488" i="9"/>
  <c r="M504" i="9"/>
  <c r="M520" i="9"/>
  <c r="M536" i="9"/>
  <c r="M552" i="9"/>
  <c r="M569" i="9"/>
  <c r="M803" i="9"/>
  <c r="M25" i="9"/>
  <c r="M64" i="9"/>
  <c r="AA717" i="9"/>
  <c r="AB717" i="9" s="1"/>
  <c r="AA717" i="8"/>
  <c r="AB717" i="8" s="1"/>
  <c r="DQ347" i="1"/>
  <c r="EP280" i="1"/>
  <c r="BO280" i="1"/>
  <c r="EL280" i="1" s="1"/>
  <c r="DQ270" i="1"/>
  <c r="ES310" i="1"/>
  <c r="EV310" i="1" s="1"/>
  <c r="DS310" i="1"/>
  <c r="EN310" i="1" s="1"/>
  <c r="BD302" i="1"/>
  <c r="BF302" i="1"/>
  <c r="BL302" i="1"/>
  <c r="BD282" i="1"/>
  <c r="BF282" i="1"/>
  <c r="BL282" i="1"/>
  <c r="EP207" i="1"/>
  <c r="BO207" i="1"/>
  <c r="EL207" i="1" s="1"/>
  <c r="DQ204" i="1"/>
  <c r="BF224" i="1"/>
  <c r="BD224" i="1"/>
  <c r="BL224" i="1"/>
  <c r="BF181" i="1"/>
  <c r="BD181" i="1"/>
  <c r="BL181" i="1"/>
  <c r="BF102" i="1"/>
  <c r="BD102" i="1"/>
  <c r="BL102" i="1"/>
  <c r="BF83" i="1"/>
  <c r="BD83" i="1"/>
  <c r="BL83" i="1"/>
  <c r="EC233" i="1"/>
  <c r="EM233" i="1"/>
  <c r="ED233" i="1"/>
  <c r="DZ233" i="1"/>
  <c r="EY233" i="1" s="1"/>
  <c r="DQ99" i="1"/>
  <c r="EU222" i="1"/>
  <c r="EQ222" i="1"/>
  <c r="EV154" i="1"/>
  <c r="BD74" i="1"/>
  <c r="BF74" i="1"/>
  <c r="BL74" i="1"/>
  <c r="DQ11" i="1"/>
  <c r="DP238" i="1"/>
  <c r="DH238" i="1"/>
  <c r="DJ238" i="1"/>
  <c r="DH103" i="1"/>
  <c r="DJ103" i="1"/>
  <c r="DP103" i="1"/>
  <c r="DJ31" i="1"/>
  <c r="M731" i="9"/>
  <c r="M37" i="9"/>
  <c r="EC345" i="1"/>
  <c r="EM345" i="1"/>
  <c r="DZ345" i="1"/>
  <c r="DQ267" i="1"/>
  <c r="EC333" i="1"/>
  <c r="ED333" i="1"/>
  <c r="EM333" i="1"/>
  <c r="DZ333" i="1"/>
  <c r="EM300" i="1"/>
  <c r="EC300" i="1"/>
  <c r="ED300" i="1"/>
  <c r="DZ300" i="1"/>
  <c r="BF348" i="1"/>
  <c r="BD348" i="1"/>
  <c r="BL348" i="1"/>
  <c r="ET279" i="1"/>
  <c r="EY279" i="1" s="1"/>
  <c r="EV279" i="1"/>
  <c r="BF276" i="1"/>
  <c r="BD276" i="1"/>
  <c r="BL276" i="1"/>
  <c r="BD349" i="1"/>
  <c r="BF349" i="1"/>
  <c r="BL349" i="1"/>
  <c r="DQ266" i="1"/>
  <c r="EP163" i="1"/>
  <c r="BO163" i="1"/>
  <c r="EL163" i="1" s="1"/>
  <c r="EV313" i="1"/>
  <c r="ET313" i="1"/>
  <c r="EV189" i="1"/>
  <c r="ET189" i="1"/>
  <c r="BN164" i="1"/>
  <c r="ET301" i="1"/>
  <c r="EV301" i="1"/>
  <c r="DR91" i="1"/>
  <c r="BD331" i="1"/>
  <c r="BF331" i="1"/>
  <c r="BL331" i="1"/>
  <c r="EP206" i="1"/>
  <c r="BO206" i="1"/>
  <c r="EL206" i="1" s="1"/>
  <c r="DQ172" i="1"/>
  <c r="BN59" i="1"/>
  <c r="EV183" i="1"/>
  <c r="ET183" i="1"/>
  <c r="DQ37" i="1"/>
  <c r="DH209" i="1"/>
  <c r="DJ209" i="1"/>
  <c r="DP209" i="1"/>
  <c r="EP132" i="1"/>
  <c r="BO132" i="1"/>
  <c r="EL132" i="1" s="1"/>
  <c r="EP53" i="1"/>
  <c r="BO53" i="1"/>
  <c r="EL53" i="1" s="1"/>
  <c r="BN115" i="1"/>
  <c r="BD25" i="1"/>
  <c r="BF25" i="1"/>
  <c r="BL25" i="1"/>
  <c r="M567" i="9"/>
  <c r="M33" i="9"/>
  <c r="AA221" i="9"/>
  <c r="AB221" i="9" s="1"/>
  <c r="AA221" i="8"/>
  <c r="AB221" i="8" s="1"/>
  <c r="M169" i="8"/>
  <c r="AA157" i="9"/>
  <c r="AB157" i="9" s="1"/>
  <c r="AA157" i="8"/>
  <c r="AB157" i="8" s="1"/>
  <c r="M105" i="8"/>
  <c r="AA93" i="9"/>
  <c r="AB93" i="9" s="1"/>
  <c r="AA93" i="8"/>
  <c r="AB93" i="8" s="1"/>
  <c r="M41" i="8"/>
  <c r="AA29" i="9"/>
  <c r="AB29" i="9" s="1"/>
  <c r="AA29" i="8"/>
  <c r="AB29" i="8" s="1"/>
  <c r="AA257" i="9"/>
  <c r="AB257" i="9" s="1"/>
  <c r="AA257" i="8"/>
  <c r="AB257" i="8" s="1"/>
  <c r="M330" i="8"/>
  <c r="M339" i="8"/>
  <c r="M377" i="8"/>
  <c r="AA405" i="9"/>
  <c r="AB405" i="9" s="1"/>
  <c r="AA405" i="8"/>
  <c r="AB405" i="8" s="1"/>
  <c r="M441" i="8"/>
  <c r="AA469" i="9"/>
  <c r="AB469" i="9" s="1"/>
  <c r="AA469" i="8"/>
  <c r="AB469" i="8" s="1"/>
  <c r="M505" i="8"/>
  <c r="AA533" i="9"/>
  <c r="AB533" i="9" s="1"/>
  <c r="AA533" i="8"/>
  <c r="AB533" i="8" s="1"/>
  <c r="M569" i="8"/>
  <c r="AA597" i="9"/>
  <c r="AB597" i="9" s="1"/>
  <c r="AA597" i="8"/>
  <c r="AB597" i="8" s="1"/>
  <c r="M633" i="8"/>
  <c r="AA661" i="9"/>
  <c r="AB661" i="9" s="1"/>
  <c r="AA661" i="8"/>
  <c r="AB661" i="8" s="1"/>
  <c r="M697" i="8"/>
  <c r="DQ341" i="1"/>
  <c r="EC314" i="1"/>
  <c r="EM314" i="1"/>
  <c r="ED314" i="1"/>
  <c r="DZ314" i="1"/>
  <c r="EY314" i="1" s="1"/>
  <c r="ET254" i="1"/>
  <c r="EV254" i="1"/>
  <c r="M232" i="8"/>
  <c r="BD312" i="1"/>
  <c r="BF312" i="1"/>
  <c r="BL312" i="1"/>
  <c r="ET318" i="1"/>
  <c r="EV318" i="1"/>
  <c r="ES242" i="1"/>
  <c r="DS242" i="1"/>
  <c r="EN242" i="1" s="1"/>
  <c r="BN72" i="1"/>
  <c r="EC90" i="1"/>
  <c r="ED90" i="1"/>
  <c r="EM90" i="1"/>
  <c r="DZ90" i="1"/>
  <c r="EV221" i="1"/>
  <c r="ET221" i="1"/>
  <c r="BD217" i="1"/>
  <c r="BF217" i="1"/>
  <c r="BL217" i="1"/>
  <c r="BD126" i="1"/>
  <c r="BF126" i="1"/>
  <c r="BL126" i="1"/>
  <c r="DZ188" i="1"/>
  <c r="DZ71" i="1"/>
  <c r="ET21" i="1"/>
  <c r="EV21" i="1"/>
  <c r="BV6" i="1"/>
  <c r="M550" i="9"/>
  <c r="M534" i="9"/>
  <c r="M518" i="9"/>
  <c r="M502" i="9"/>
  <c r="M486" i="9"/>
  <c r="M470" i="9"/>
  <c r="M454" i="9"/>
  <c r="M438" i="9"/>
  <c r="M422" i="9"/>
  <c r="M406" i="9"/>
  <c r="M390" i="9"/>
  <c r="U374" i="9"/>
  <c r="U375" i="9" s="1"/>
  <c r="U376" i="9" s="1"/>
  <c r="U377" i="9" s="1"/>
  <c r="U378" i="9" s="1"/>
  <c r="U379" i="9" s="1"/>
  <c r="U380" i="9" s="1"/>
  <c r="U381" i="9" s="1"/>
  <c r="U382" i="9" s="1"/>
  <c r="U383" i="9" s="1"/>
  <c r="U384" i="9" s="1"/>
  <c r="U385" i="9" s="1"/>
  <c r="U386" i="9" s="1"/>
  <c r="U387" i="9" s="1"/>
  <c r="U388" i="9" s="1"/>
  <c r="U389" i="9" s="1"/>
  <c r="U390" i="9" s="1"/>
  <c r="U391" i="9" s="1"/>
  <c r="U392" i="9" s="1"/>
  <c r="U393" i="9" s="1"/>
  <c r="U394" i="9" s="1"/>
  <c r="U395" i="9" s="1"/>
  <c r="U396" i="9" s="1"/>
  <c r="U397" i="9" s="1"/>
  <c r="U398" i="9" s="1"/>
  <c r="U399" i="9" s="1"/>
  <c r="U400" i="9" s="1"/>
  <c r="U401" i="9" s="1"/>
  <c r="U402" i="9" s="1"/>
  <c r="U403" i="9" s="1"/>
  <c r="U404" i="9" s="1"/>
  <c r="U405" i="9" s="1"/>
  <c r="U406" i="9" s="1"/>
  <c r="U407" i="9" s="1"/>
  <c r="U408" i="9" s="1"/>
  <c r="U409" i="9" s="1"/>
  <c r="U410" i="9" s="1"/>
  <c r="U411" i="9" s="1"/>
  <c r="U412" i="9" s="1"/>
  <c r="U413" i="9" s="1"/>
  <c r="U414" i="9" s="1"/>
  <c r="U415" i="9" s="1"/>
  <c r="U416" i="9" s="1"/>
  <c r="U417" i="9" s="1"/>
  <c r="U418" i="9" s="1"/>
  <c r="U419" i="9" s="1"/>
  <c r="U420" i="9" s="1"/>
  <c r="U421" i="9" s="1"/>
  <c r="U422" i="9" s="1"/>
  <c r="U423" i="9" s="1"/>
  <c r="U424" i="9" s="1"/>
  <c r="U425" i="9" s="1"/>
  <c r="U426" i="9" s="1"/>
  <c r="U427" i="9" s="1"/>
  <c r="U428" i="9" s="1"/>
  <c r="U429" i="9" s="1"/>
  <c r="U430" i="9" s="1"/>
  <c r="U431" i="9" s="1"/>
  <c r="U432" i="9" s="1"/>
  <c r="U433" i="9" s="1"/>
  <c r="U434" i="9" s="1"/>
  <c r="U435" i="9" s="1"/>
  <c r="U436" i="9" s="1"/>
  <c r="U437" i="9" s="1"/>
  <c r="U438" i="9" s="1"/>
  <c r="U439" i="9" s="1"/>
  <c r="U440" i="9" s="1"/>
  <c r="U441" i="9" s="1"/>
  <c r="U442" i="9" s="1"/>
  <c r="U443" i="9" s="1"/>
  <c r="U444" i="9" s="1"/>
  <c r="U445" i="9" s="1"/>
  <c r="U446" i="9" s="1"/>
  <c r="U447" i="9" s="1"/>
  <c r="U448" i="9" s="1"/>
  <c r="U449" i="9" s="1"/>
  <c r="U450" i="9" s="1"/>
  <c r="U451" i="9" s="1"/>
  <c r="U452" i="9" s="1"/>
  <c r="U453" i="9" s="1"/>
  <c r="U454" i="9" s="1"/>
  <c r="U455" i="9" s="1"/>
  <c r="U456" i="9" s="1"/>
  <c r="U457" i="9" s="1"/>
  <c r="U458" i="9" s="1"/>
  <c r="U459" i="9" s="1"/>
  <c r="U460" i="9" s="1"/>
  <c r="U461" i="9" s="1"/>
  <c r="U462" i="9" s="1"/>
  <c r="U463" i="9" s="1"/>
  <c r="U464" i="9" s="1"/>
  <c r="U465" i="9" s="1"/>
  <c r="U466" i="9" s="1"/>
  <c r="U467" i="9" s="1"/>
  <c r="U468" i="9" s="1"/>
  <c r="U469" i="9" s="1"/>
  <c r="U470" i="9" s="1"/>
  <c r="U471" i="9" s="1"/>
  <c r="U472" i="9" s="1"/>
  <c r="U473" i="9" s="1"/>
  <c r="U474" i="9" s="1"/>
  <c r="U475" i="9" s="1"/>
  <c r="U476" i="9" s="1"/>
  <c r="U477" i="9" s="1"/>
  <c r="U478" i="9" s="1"/>
  <c r="U479" i="9" s="1"/>
  <c r="U480" i="9" s="1"/>
  <c r="U481" i="9" s="1"/>
  <c r="U482" i="9" s="1"/>
  <c r="U483" i="9" s="1"/>
  <c r="U484" i="9" s="1"/>
  <c r="U485" i="9" s="1"/>
  <c r="U486" i="9" s="1"/>
  <c r="U487" i="9" s="1"/>
  <c r="U488" i="9" s="1"/>
  <c r="U489" i="9" s="1"/>
  <c r="U490" i="9" s="1"/>
  <c r="U491" i="9" s="1"/>
  <c r="U492" i="9" s="1"/>
  <c r="U493" i="9" s="1"/>
  <c r="U494" i="9" s="1"/>
  <c r="U495" i="9" s="1"/>
  <c r="U496" i="9" s="1"/>
  <c r="U497" i="9" s="1"/>
  <c r="U498" i="9" s="1"/>
  <c r="U499" i="9" s="1"/>
  <c r="U500" i="9" s="1"/>
  <c r="U501" i="9" s="1"/>
  <c r="U502" i="9" s="1"/>
  <c r="U503" i="9" s="1"/>
  <c r="U504" i="9" s="1"/>
  <c r="U505" i="9" s="1"/>
  <c r="U506" i="9" s="1"/>
  <c r="U507" i="9" s="1"/>
  <c r="U508" i="9" s="1"/>
  <c r="U509" i="9" s="1"/>
  <c r="U510" i="9" s="1"/>
  <c r="U511" i="9" s="1"/>
  <c r="U512" i="9" s="1"/>
  <c r="U513" i="9" s="1"/>
  <c r="U514" i="9" s="1"/>
  <c r="U515" i="9" s="1"/>
  <c r="U516" i="9" s="1"/>
  <c r="U517" i="9" s="1"/>
  <c r="U518" i="9" s="1"/>
  <c r="U519" i="9" s="1"/>
  <c r="U520" i="9" s="1"/>
  <c r="U521" i="9" s="1"/>
  <c r="U522" i="9" s="1"/>
  <c r="U523" i="9" s="1"/>
  <c r="U524" i="9" s="1"/>
  <c r="U525" i="9" s="1"/>
  <c r="U526" i="9" s="1"/>
  <c r="U527" i="9" s="1"/>
  <c r="U528" i="9" s="1"/>
  <c r="U529" i="9" s="1"/>
  <c r="U530" i="9" s="1"/>
  <c r="U531" i="9" s="1"/>
  <c r="U532" i="9" s="1"/>
  <c r="U533" i="9" s="1"/>
  <c r="U534" i="9" s="1"/>
  <c r="U535" i="9" s="1"/>
  <c r="U536" i="9" s="1"/>
  <c r="U537" i="9" s="1"/>
  <c r="U538" i="9" s="1"/>
  <c r="U539" i="9" s="1"/>
  <c r="U540" i="9" s="1"/>
  <c r="U541" i="9" s="1"/>
  <c r="U542" i="9" s="1"/>
  <c r="U543" i="9" s="1"/>
  <c r="U544" i="9" s="1"/>
  <c r="U545" i="9" s="1"/>
  <c r="U546" i="9" s="1"/>
  <c r="U547" i="9" s="1"/>
  <c r="U548" i="9" s="1"/>
  <c r="U549" i="9" s="1"/>
  <c r="U550" i="9" s="1"/>
  <c r="U551" i="9" s="1"/>
  <c r="U552" i="9" s="1"/>
  <c r="U553" i="9" s="1"/>
  <c r="U554" i="9" s="1"/>
  <c r="U555" i="9" s="1"/>
  <c r="U556" i="9" s="1"/>
  <c r="U557" i="9" s="1"/>
  <c r="U558" i="9" s="1"/>
  <c r="U559" i="9" s="1"/>
  <c r="U560" i="9" s="1"/>
  <c r="U561" i="9" s="1"/>
  <c r="U562" i="9" s="1"/>
  <c r="U563" i="9" s="1"/>
  <c r="U564" i="9" s="1"/>
  <c r="U565" i="9" s="1"/>
  <c r="U566" i="9" s="1"/>
  <c r="U567" i="9" s="1"/>
  <c r="U568" i="9" s="1"/>
  <c r="U569" i="9" s="1"/>
  <c r="U570" i="9" s="1"/>
  <c r="U571" i="9" s="1"/>
  <c r="U572" i="9" s="1"/>
  <c r="U573" i="9" s="1"/>
  <c r="U574" i="9" s="1"/>
  <c r="U575" i="9" s="1"/>
  <c r="U576" i="9" s="1"/>
  <c r="U577" i="9" s="1"/>
  <c r="U578" i="9" s="1"/>
  <c r="U579" i="9" s="1"/>
  <c r="U580" i="9" s="1"/>
  <c r="U581" i="9" s="1"/>
  <c r="U582" i="9" s="1"/>
  <c r="U583" i="9" s="1"/>
  <c r="U584" i="9" s="1"/>
  <c r="U585" i="9" s="1"/>
  <c r="U586" i="9" s="1"/>
  <c r="U587" i="9" s="1"/>
  <c r="U588" i="9" s="1"/>
  <c r="U589" i="9" s="1"/>
  <c r="U590" i="9" s="1"/>
  <c r="U591" i="9" s="1"/>
  <c r="U592" i="9" s="1"/>
  <c r="U593" i="9" s="1"/>
  <c r="U594" i="9" s="1"/>
  <c r="U595" i="9" s="1"/>
  <c r="U596" i="9" s="1"/>
  <c r="U597" i="9" s="1"/>
  <c r="U598" i="9" s="1"/>
  <c r="U599" i="9" s="1"/>
  <c r="U600" i="9" s="1"/>
  <c r="U601" i="9" s="1"/>
  <c r="U602" i="9" s="1"/>
  <c r="U603" i="9" s="1"/>
  <c r="U604" i="9" s="1"/>
  <c r="U605" i="9" s="1"/>
  <c r="U606" i="9" s="1"/>
  <c r="U607" i="9" s="1"/>
  <c r="U608" i="9" s="1"/>
  <c r="U609" i="9" s="1"/>
  <c r="U610" i="9" s="1"/>
  <c r="U611" i="9" s="1"/>
  <c r="U612" i="9" s="1"/>
  <c r="U613" i="9" s="1"/>
  <c r="U614" i="9" s="1"/>
  <c r="U615" i="9" s="1"/>
  <c r="U616" i="9" s="1"/>
  <c r="U617" i="9" s="1"/>
  <c r="U618" i="9" s="1"/>
  <c r="U619" i="9" s="1"/>
  <c r="U620" i="9" s="1"/>
  <c r="U621" i="9" s="1"/>
  <c r="U622" i="9" s="1"/>
  <c r="U623" i="9" s="1"/>
  <c r="U624" i="9" s="1"/>
  <c r="U625" i="9" s="1"/>
  <c r="U626" i="9" s="1"/>
  <c r="U627" i="9" s="1"/>
  <c r="U628" i="9" s="1"/>
  <c r="U629" i="9" s="1"/>
  <c r="U630" i="9" s="1"/>
  <c r="U631" i="9" s="1"/>
  <c r="U632" i="9" s="1"/>
  <c r="U633" i="9" s="1"/>
  <c r="U634" i="9" s="1"/>
  <c r="U635" i="9" s="1"/>
  <c r="U636" i="9" s="1"/>
  <c r="U637" i="9" s="1"/>
  <c r="U638" i="9" s="1"/>
  <c r="U639" i="9" s="1"/>
  <c r="U640" i="9" s="1"/>
  <c r="U641" i="9" s="1"/>
  <c r="U642" i="9" s="1"/>
  <c r="U643" i="9" s="1"/>
  <c r="U644" i="9" s="1"/>
  <c r="U645" i="9" s="1"/>
  <c r="U646" i="9" s="1"/>
  <c r="U647" i="9" s="1"/>
  <c r="U648" i="9" s="1"/>
  <c r="U649" i="9" s="1"/>
  <c r="U650" i="9" s="1"/>
  <c r="U651" i="9" s="1"/>
  <c r="U652" i="9" s="1"/>
  <c r="U653" i="9" s="1"/>
  <c r="U654" i="9" s="1"/>
  <c r="U655" i="9" s="1"/>
  <c r="U656" i="9" s="1"/>
  <c r="U657" i="9" s="1"/>
  <c r="U658" i="9" s="1"/>
  <c r="U659" i="9" s="1"/>
  <c r="U660" i="9" s="1"/>
  <c r="U661" i="9" s="1"/>
  <c r="U662" i="9" s="1"/>
  <c r="U663" i="9" s="1"/>
  <c r="U664" i="9" s="1"/>
  <c r="U665" i="9" s="1"/>
  <c r="U666" i="9" s="1"/>
  <c r="U667" i="9" s="1"/>
  <c r="U668" i="9" s="1"/>
  <c r="U669" i="9" s="1"/>
  <c r="U670" i="9" s="1"/>
  <c r="U671" i="9" s="1"/>
  <c r="U672" i="9" s="1"/>
  <c r="U673" i="9" s="1"/>
  <c r="U674" i="9" s="1"/>
  <c r="U675" i="9" s="1"/>
  <c r="U676" i="9" s="1"/>
  <c r="U677" i="9" s="1"/>
  <c r="U678" i="9" s="1"/>
  <c r="U679" i="9" s="1"/>
  <c r="U680" i="9" s="1"/>
  <c r="U681" i="9" s="1"/>
  <c r="U682" i="9" s="1"/>
  <c r="U683" i="9" s="1"/>
  <c r="U684" i="9" s="1"/>
  <c r="U685" i="9" s="1"/>
  <c r="U686" i="9" s="1"/>
  <c r="U687" i="9" s="1"/>
  <c r="U688" i="9" s="1"/>
  <c r="U689" i="9" s="1"/>
  <c r="U690" i="9" s="1"/>
  <c r="U691" i="9" s="1"/>
  <c r="U692" i="9" s="1"/>
  <c r="U693" i="9" s="1"/>
  <c r="U694" i="9" s="1"/>
  <c r="U695" i="9" s="1"/>
  <c r="U696" i="9" s="1"/>
  <c r="U697" i="9" s="1"/>
  <c r="U698" i="9" s="1"/>
  <c r="U699" i="9" s="1"/>
  <c r="U700" i="9" s="1"/>
  <c r="U701" i="9" s="1"/>
  <c r="U702" i="9" s="1"/>
  <c r="U703" i="9" s="1"/>
  <c r="U704" i="9" s="1"/>
  <c r="U705" i="9" s="1"/>
  <c r="U706" i="9" s="1"/>
  <c r="U707" i="9" s="1"/>
  <c r="U708" i="9" s="1"/>
  <c r="U709" i="9" s="1"/>
  <c r="U710" i="9" s="1"/>
  <c r="U711" i="9" s="1"/>
  <c r="U712" i="9" s="1"/>
  <c r="U713" i="9" s="1"/>
  <c r="U714" i="9" s="1"/>
  <c r="U715" i="9" s="1"/>
  <c r="U716" i="9" s="1"/>
  <c r="U717" i="9" s="1"/>
  <c r="U718" i="9" s="1"/>
  <c r="U719" i="9" s="1"/>
  <c r="U720" i="9" s="1"/>
  <c r="U721" i="9" s="1"/>
  <c r="U722" i="9" s="1"/>
  <c r="U723" i="9" s="1"/>
  <c r="U724" i="9" s="1"/>
  <c r="U725" i="9" s="1"/>
  <c r="U726" i="9" s="1"/>
  <c r="U727" i="9" s="1"/>
  <c r="U728" i="9" s="1"/>
  <c r="U729" i="9" s="1"/>
  <c r="U730" i="9" s="1"/>
  <c r="U731" i="9" s="1"/>
  <c r="U732" i="9" s="1"/>
  <c r="U733" i="9" s="1"/>
  <c r="M374" i="9"/>
  <c r="EV110" i="1"/>
  <c r="ET110" i="1"/>
  <c r="EY110" i="1" s="1"/>
  <c r="M354" i="8"/>
  <c r="M322" i="8"/>
  <c r="M290" i="8"/>
  <c r="M258" i="8"/>
  <c r="M357" i="8"/>
  <c r="AA357" i="9"/>
  <c r="AB357" i="9" s="1"/>
  <c r="AA357" i="8"/>
  <c r="AB357" i="8" s="1"/>
  <c r="M325" i="8"/>
  <c r="M293" i="8"/>
  <c r="AA293" i="9"/>
  <c r="AB293" i="9" s="1"/>
  <c r="AA293" i="8"/>
  <c r="AB293" i="8" s="1"/>
  <c r="M261" i="8"/>
  <c r="M199" i="8"/>
  <c r="AA183" i="9"/>
  <c r="AB183" i="9" s="1"/>
  <c r="AA183" i="8"/>
  <c r="AB183" i="8" s="1"/>
  <c r="M135" i="8"/>
  <c r="AA119" i="9"/>
  <c r="AB119" i="9" s="1"/>
  <c r="AA119" i="8"/>
  <c r="AB119" i="8" s="1"/>
  <c r="M71" i="8"/>
  <c r="AA55" i="9"/>
  <c r="AB55" i="9" s="1"/>
  <c r="AA55" i="8"/>
  <c r="AB55" i="8" s="1"/>
  <c r="M218" i="8"/>
  <c r="AA202" i="9"/>
  <c r="AB202" i="9" s="1"/>
  <c r="AA202" i="8"/>
  <c r="AB202" i="8" s="1"/>
  <c r="M154" i="8"/>
  <c r="AA138" i="9"/>
  <c r="AB138" i="9" s="1"/>
  <c r="AA138" i="8"/>
  <c r="AB138" i="8" s="1"/>
  <c r="M90" i="8"/>
  <c r="AA74" i="9"/>
  <c r="AB74" i="9" s="1"/>
  <c r="AA74" i="8"/>
  <c r="AB74" i="8" s="1"/>
  <c r="M26" i="8"/>
  <c r="AA10" i="9"/>
  <c r="AB10" i="9" s="1"/>
  <c r="AA10" i="8"/>
  <c r="AB10" i="8" s="1"/>
  <c r="ET143" i="1"/>
  <c r="AA336" i="9"/>
  <c r="AB336" i="9" s="1"/>
  <c r="AA336" i="8"/>
  <c r="AB336" i="8" s="1"/>
  <c r="M650" i="8"/>
  <c r="M626" i="8"/>
  <c r="AA610" i="9"/>
  <c r="AB610" i="9" s="1"/>
  <c r="AA610" i="8"/>
  <c r="AB610" i="8" s="1"/>
  <c r="AA598" i="9"/>
  <c r="AB598" i="9" s="1"/>
  <c r="AA598" i="8"/>
  <c r="AB598" i="8" s="1"/>
  <c r="AA586" i="9"/>
  <c r="AB586" i="9" s="1"/>
  <c r="AA586" i="8"/>
  <c r="AB586" i="8" s="1"/>
  <c r="M574" i="8"/>
  <c r="AA574" i="9"/>
  <c r="AB574" i="9" s="1"/>
  <c r="AA574" i="8"/>
  <c r="AB574" i="8" s="1"/>
  <c r="AA562" i="9"/>
  <c r="AB562" i="9" s="1"/>
  <c r="AA562" i="8"/>
  <c r="AB562" i="8" s="1"/>
  <c r="AA550" i="9"/>
  <c r="AB550" i="9" s="1"/>
  <c r="AA550" i="8"/>
  <c r="AB550" i="8" s="1"/>
  <c r="AA538" i="9"/>
  <c r="AB538" i="9" s="1"/>
  <c r="AA538" i="8"/>
  <c r="AB538" i="8" s="1"/>
  <c r="M526" i="8"/>
  <c r="AA526" i="9"/>
  <c r="AB526" i="9" s="1"/>
  <c r="AA526" i="8"/>
  <c r="AB526" i="8" s="1"/>
  <c r="M518" i="8"/>
  <c r="M506" i="8"/>
  <c r="AA410" i="9"/>
  <c r="AB410" i="9" s="1"/>
  <c r="AA410" i="8"/>
  <c r="AB410" i="8" s="1"/>
  <c r="AA279" i="9"/>
  <c r="AB279" i="9" s="1"/>
  <c r="AA279" i="8"/>
  <c r="AB279" i="8" s="1"/>
  <c r="AA219" i="9"/>
  <c r="AB219" i="9" s="1"/>
  <c r="AA219" i="8"/>
  <c r="AB219" i="8" s="1"/>
  <c r="M75" i="8"/>
  <c r="AA27" i="9"/>
  <c r="AB27" i="9" s="1"/>
  <c r="AA27" i="8"/>
  <c r="AB27" i="8" s="1"/>
  <c r="AA206" i="9"/>
  <c r="AB206" i="9" s="1"/>
  <c r="AA206" i="8"/>
  <c r="AB206" i="8" s="1"/>
  <c r="M62" i="8"/>
  <c r="M338" i="9"/>
  <c r="M319" i="9"/>
  <c r="M303" i="9"/>
  <c r="M255" i="9"/>
  <c r="M239" i="9"/>
  <c r="M191" i="9"/>
  <c r="M175" i="9"/>
  <c r="M127" i="9"/>
  <c r="M111" i="9"/>
  <c r="M322" i="9"/>
  <c r="M306" i="9"/>
  <c r="M258" i="9"/>
  <c r="M242" i="9"/>
  <c r="M194" i="9"/>
  <c r="M178" i="9"/>
  <c r="M130" i="9"/>
  <c r="M114" i="9"/>
  <c r="M72" i="9"/>
  <c r="M40" i="9"/>
  <c r="M728" i="8"/>
  <c r="M724" i="8"/>
  <c r="M716" i="8"/>
  <c r="M350" i="8"/>
  <c r="M318" i="8"/>
  <c r="M286" i="8"/>
  <c r="M254" i="8"/>
  <c r="AA360" i="9"/>
  <c r="AB360" i="9" s="1"/>
  <c r="AA360" i="8"/>
  <c r="AB360" i="8" s="1"/>
  <c r="M344" i="8"/>
  <c r="AA296" i="9"/>
  <c r="AB296" i="9" s="1"/>
  <c r="AA296" i="8"/>
  <c r="AB296" i="8" s="1"/>
  <c r="M280" i="8"/>
  <c r="AA704" i="9"/>
  <c r="AB704" i="9" s="1"/>
  <c r="AA704" i="8"/>
  <c r="AB704" i="8" s="1"/>
  <c r="M696" i="8"/>
  <c r="AA696" i="9"/>
  <c r="AB696" i="9" s="1"/>
  <c r="AA696" i="8"/>
  <c r="AB696" i="8" s="1"/>
  <c r="AA688" i="9"/>
  <c r="AB688" i="9" s="1"/>
  <c r="AA688" i="8"/>
  <c r="AB688" i="8" s="1"/>
  <c r="M680" i="8"/>
  <c r="AA680" i="9"/>
  <c r="AB680" i="9" s="1"/>
  <c r="AA680" i="8"/>
  <c r="AB680" i="8" s="1"/>
  <c r="AA672" i="9"/>
  <c r="AB672" i="9" s="1"/>
  <c r="AA672" i="8"/>
  <c r="AB672" i="8" s="1"/>
  <c r="M664" i="8"/>
  <c r="AA664" i="9"/>
  <c r="AB664" i="9" s="1"/>
  <c r="AA664" i="8"/>
  <c r="AB664" i="8" s="1"/>
  <c r="AA656" i="9"/>
  <c r="AB656" i="9" s="1"/>
  <c r="AA656" i="8"/>
  <c r="AB656" i="8" s="1"/>
  <c r="M648" i="8"/>
  <c r="AA648" i="9"/>
  <c r="AB648" i="9" s="1"/>
  <c r="AA648" i="8"/>
  <c r="AB648" i="8" s="1"/>
  <c r="AA640" i="9"/>
  <c r="AB640" i="9" s="1"/>
  <c r="AA640" i="8"/>
  <c r="AB640" i="8" s="1"/>
  <c r="M632" i="8"/>
  <c r="AA632" i="9"/>
  <c r="AB632" i="9" s="1"/>
  <c r="AA632" i="8"/>
  <c r="AB632" i="8" s="1"/>
  <c r="AA624" i="9"/>
  <c r="AB624" i="9" s="1"/>
  <c r="AA624" i="8"/>
  <c r="AB624" i="8" s="1"/>
  <c r="M616" i="8"/>
  <c r="AA616" i="9"/>
  <c r="AB616" i="9" s="1"/>
  <c r="AA616" i="8"/>
  <c r="AB616" i="8" s="1"/>
  <c r="AA608" i="9"/>
  <c r="AB608" i="9" s="1"/>
  <c r="AA608" i="8"/>
  <c r="AB608" i="8" s="1"/>
  <c r="M600" i="8"/>
  <c r="AA600" i="9"/>
  <c r="AB600" i="9" s="1"/>
  <c r="AA600" i="8"/>
  <c r="AB600" i="8" s="1"/>
  <c r="AA592" i="9"/>
  <c r="AB592" i="9" s="1"/>
  <c r="AA592" i="8"/>
  <c r="AB592" i="8" s="1"/>
  <c r="M584" i="8"/>
  <c r="AA584" i="9"/>
  <c r="AB584" i="9" s="1"/>
  <c r="AA584" i="8"/>
  <c r="AB584" i="8" s="1"/>
  <c r="AA576" i="9"/>
  <c r="AB576" i="9" s="1"/>
  <c r="AA576" i="8"/>
  <c r="AB576" i="8" s="1"/>
  <c r="M568" i="8"/>
  <c r="AA568" i="9"/>
  <c r="AB568" i="9" s="1"/>
  <c r="AA568" i="8"/>
  <c r="AB568" i="8" s="1"/>
  <c r="AA560" i="9"/>
  <c r="AB560" i="9" s="1"/>
  <c r="AA560" i="8"/>
  <c r="AB560" i="8" s="1"/>
  <c r="M552" i="8"/>
  <c r="AA552" i="9"/>
  <c r="AB552" i="9" s="1"/>
  <c r="AA552" i="8"/>
  <c r="AB552" i="8" s="1"/>
  <c r="AA544" i="9"/>
  <c r="AB544" i="9" s="1"/>
  <c r="AA544" i="8"/>
  <c r="AB544" i="8" s="1"/>
  <c r="M536" i="8"/>
  <c r="AA536" i="9"/>
  <c r="AB536" i="9" s="1"/>
  <c r="AA536" i="8"/>
  <c r="AB536" i="8" s="1"/>
  <c r="AA528" i="9"/>
  <c r="AB528" i="9" s="1"/>
  <c r="AA528" i="8"/>
  <c r="AB528" i="8" s="1"/>
  <c r="M520" i="8"/>
  <c r="AA520" i="9"/>
  <c r="AB520" i="9" s="1"/>
  <c r="AA520" i="8"/>
  <c r="AB520" i="8" s="1"/>
  <c r="AA512" i="9"/>
  <c r="AB512" i="9" s="1"/>
  <c r="AA512" i="8"/>
  <c r="AB512" i="8" s="1"/>
  <c r="M504" i="8"/>
  <c r="AA504" i="9"/>
  <c r="AB504" i="9" s="1"/>
  <c r="AA504" i="8"/>
  <c r="AB504" i="8" s="1"/>
  <c r="AA496" i="9"/>
  <c r="AB496" i="9" s="1"/>
  <c r="AA496" i="8"/>
  <c r="AB496" i="8" s="1"/>
  <c r="M488" i="8"/>
  <c r="AA488" i="9"/>
  <c r="AB488" i="9" s="1"/>
  <c r="AA488" i="8"/>
  <c r="AB488" i="8" s="1"/>
  <c r="AA480" i="9"/>
  <c r="AB480" i="9" s="1"/>
  <c r="AA480" i="8"/>
  <c r="AB480" i="8" s="1"/>
  <c r="M472" i="8"/>
  <c r="AA472" i="9"/>
  <c r="AB472" i="9" s="1"/>
  <c r="AA472" i="8"/>
  <c r="AB472" i="8" s="1"/>
  <c r="AA464" i="9"/>
  <c r="AB464" i="9" s="1"/>
  <c r="AA464" i="8"/>
  <c r="AB464" i="8" s="1"/>
  <c r="M456" i="8"/>
  <c r="AA456" i="9"/>
  <c r="AB456" i="9" s="1"/>
  <c r="AA456" i="8"/>
  <c r="AB456" i="8" s="1"/>
  <c r="AA448" i="9"/>
  <c r="AB448" i="9" s="1"/>
  <c r="AA448" i="8"/>
  <c r="AB448" i="8" s="1"/>
  <c r="M440" i="8"/>
  <c r="AA440" i="9"/>
  <c r="AB440" i="9" s="1"/>
  <c r="AA440" i="8"/>
  <c r="AB440" i="8" s="1"/>
  <c r="AA432" i="9"/>
  <c r="AB432" i="9" s="1"/>
  <c r="AA432" i="8"/>
  <c r="AB432" i="8" s="1"/>
  <c r="M424" i="8"/>
  <c r="AA424" i="9"/>
  <c r="AB424" i="9" s="1"/>
  <c r="AA424" i="8"/>
  <c r="AB424" i="8" s="1"/>
  <c r="AA416" i="9"/>
  <c r="AB416" i="9" s="1"/>
  <c r="AA416" i="8"/>
  <c r="AB416" i="8" s="1"/>
  <c r="M408" i="8"/>
  <c r="AA408" i="9"/>
  <c r="AB408" i="9" s="1"/>
  <c r="AA408" i="8"/>
  <c r="AB408" i="8" s="1"/>
  <c r="AA400" i="9"/>
  <c r="AB400" i="9" s="1"/>
  <c r="AA400" i="8"/>
  <c r="AB400" i="8" s="1"/>
  <c r="M392" i="8"/>
  <c r="AA392" i="9"/>
  <c r="AB392" i="9" s="1"/>
  <c r="AA392" i="8"/>
  <c r="AB392" i="8" s="1"/>
  <c r="AA384" i="9"/>
  <c r="AB384" i="9" s="1"/>
  <c r="AA384" i="8"/>
  <c r="AB384" i="8" s="1"/>
  <c r="M376" i="8"/>
  <c r="AA376" i="9"/>
  <c r="AB376" i="9" s="1"/>
  <c r="AA376" i="8"/>
  <c r="AB376" i="8" s="1"/>
  <c r="M367" i="8"/>
  <c r="AA319" i="9"/>
  <c r="AB319" i="9" s="1"/>
  <c r="AA319" i="8"/>
  <c r="AB319" i="8" s="1"/>
  <c r="M303" i="8"/>
  <c r="AA255" i="9"/>
  <c r="AB255" i="9" s="1"/>
  <c r="AA255" i="8"/>
  <c r="AB255" i="8" s="1"/>
  <c r="M239" i="8"/>
  <c r="M211" i="8"/>
  <c r="AA195" i="9"/>
  <c r="AB195" i="9" s="1"/>
  <c r="AA195" i="8"/>
  <c r="AB195" i="8" s="1"/>
  <c r="M147" i="8"/>
  <c r="AA131" i="9"/>
  <c r="AB131" i="9" s="1"/>
  <c r="AA131" i="8"/>
  <c r="AB131" i="8" s="1"/>
  <c r="M83" i="8"/>
  <c r="AA67" i="9"/>
  <c r="AB67" i="9" s="1"/>
  <c r="AA67" i="8"/>
  <c r="AB67" i="8" s="1"/>
  <c r="M19" i="8"/>
  <c r="M230" i="8"/>
  <c r="AA230" i="9"/>
  <c r="AB230" i="9" s="1"/>
  <c r="AA230" i="8"/>
  <c r="AB230" i="8" s="1"/>
  <c r="M166" i="8"/>
  <c r="AA166" i="9"/>
  <c r="AB166" i="9" s="1"/>
  <c r="AA166" i="8"/>
  <c r="AB166" i="8" s="1"/>
  <c r="M102" i="8"/>
  <c r="AA102" i="9"/>
  <c r="AB102" i="9" s="1"/>
  <c r="AA102" i="8"/>
  <c r="AB102" i="8" s="1"/>
  <c r="M38" i="8"/>
  <c r="AA38" i="9"/>
  <c r="AB38" i="9" s="1"/>
  <c r="AA38" i="8"/>
  <c r="AB38" i="8" s="1"/>
  <c r="EV131" i="1"/>
  <c r="ET131" i="1"/>
  <c r="EY131" i="1" s="1"/>
  <c r="ET305" i="1"/>
  <c r="EY305" i="1" s="1"/>
  <c r="EV305" i="1"/>
  <c r="M732" i="9"/>
  <c r="EV336" i="1"/>
  <c r="ET336" i="1"/>
  <c r="ET249" i="1"/>
  <c r="EY249" i="1" s="1"/>
  <c r="EV249" i="1"/>
  <c r="M726" i="8"/>
  <c r="AA342" i="9"/>
  <c r="AB342" i="9" s="1"/>
  <c r="AA342" i="8"/>
  <c r="AB342" i="8" s="1"/>
  <c r="AA294" i="9"/>
  <c r="AB294" i="9" s="1"/>
  <c r="AA294" i="8"/>
  <c r="AB294" i="8" s="1"/>
  <c r="AA246" i="9"/>
  <c r="AB246" i="9" s="1"/>
  <c r="AA246" i="8"/>
  <c r="AB246" i="8" s="1"/>
  <c r="AA329" i="9"/>
  <c r="AB329" i="9" s="1"/>
  <c r="AA329" i="8"/>
  <c r="AB329" i="8" s="1"/>
  <c r="AA281" i="9"/>
  <c r="AB281" i="9" s="1"/>
  <c r="AA281" i="8"/>
  <c r="AB281" i="8" s="1"/>
  <c r="AA249" i="9"/>
  <c r="AB249" i="9" s="1"/>
  <c r="AA249" i="8"/>
  <c r="AB249" i="8" s="1"/>
  <c r="AA706" i="9"/>
  <c r="AB706" i="9" s="1"/>
  <c r="AA706" i="8"/>
  <c r="AB706" i="8" s="1"/>
  <c r="AA694" i="9"/>
  <c r="AB694" i="9" s="1"/>
  <c r="AA694" i="8"/>
  <c r="AB694" i="8" s="1"/>
  <c r="M674" i="8"/>
  <c r="M482" i="8"/>
  <c r="M470" i="8"/>
  <c r="M458" i="8"/>
  <c r="M430" i="8"/>
  <c r="AA430" i="9"/>
  <c r="AB430" i="9" s="1"/>
  <c r="AA430" i="8"/>
  <c r="AB430" i="8" s="1"/>
  <c r="AA418" i="9"/>
  <c r="AB418" i="9" s="1"/>
  <c r="AA418" i="8"/>
  <c r="AB418" i="8" s="1"/>
  <c r="AA406" i="9"/>
  <c r="AB406" i="9" s="1"/>
  <c r="AA406" i="8"/>
  <c r="AB406" i="8" s="1"/>
  <c r="M203" i="8"/>
  <c r="AA139" i="9"/>
  <c r="AB139" i="9" s="1"/>
  <c r="AA139" i="8"/>
  <c r="AB139" i="8" s="1"/>
  <c r="M174" i="8"/>
  <c r="AA126" i="9"/>
  <c r="AB126" i="9" s="1"/>
  <c r="AA126" i="8"/>
  <c r="AB126" i="8" s="1"/>
  <c r="M724" i="9"/>
  <c r="M708" i="9"/>
  <c r="M692" i="9"/>
  <c r="M676" i="9"/>
  <c r="M660" i="9"/>
  <c r="M644" i="9"/>
  <c r="M628" i="9"/>
  <c r="M612" i="9"/>
  <c r="M596" i="9"/>
  <c r="M580" i="9"/>
  <c r="M572" i="9"/>
  <c r="M43" i="9"/>
  <c r="U11" i="9"/>
  <c r="M11" i="9"/>
  <c r="AA731" i="9"/>
  <c r="AB731" i="9" s="1"/>
  <c r="AA731" i="8"/>
  <c r="AB731" i="8" s="1"/>
  <c r="AA727" i="9"/>
  <c r="AB727" i="9" s="1"/>
  <c r="AA727" i="8"/>
  <c r="AB727" i="8" s="1"/>
  <c r="M719" i="8"/>
  <c r="M365" i="8"/>
  <c r="M333" i="8"/>
  <c r="AA333" i="9"/>
  <c r="AB333" i="9" s="1"/>
  <c r="AA333" i="8"/>
  <c r="AB333" i="8" s="1"/>
  <c r="M301" i="8"/>
  <c r="M269" i="8"/>
  <c r="AA269" i="9"/>
  <c r="AB269" i="9" s="1"/>
  <c r="AA269" i="8"/>
  <c r="AB269" i="8" s="1"/>
  <c r="M237" i="8"/>
  <c r="AA340" i="9"/>
  <c r="AB340" i="9" s="1"/>
  <c r="AA340" i="8"/>
  <c r="AB340" i="8" s="1"/>
  <c r="M324" i="8"/>
  <c r="AA276" i="9"/>
  <c r="AB276" i="9" s="1"/>
  <c r="AA276" i="8"/>
  <c r="AB276" i="8" s="1"/>
  <c r="M260" i="8"/>
  <c r="M707" i="8"/>
  <c r="M699" i="8"/>
  <c r="M691" i="8"/>
  <c r="M683" i="8"/>
  <c r="M675" i="8"/>
  <c r="M667" i="8"/>
  <c r="M659" i="8"/>
  <c r="M651" i="8"/>
  <c r="M643" i="8"/>
  <c r="M635" i="8"/>
  <c r="M627" i="8"/>
  <c r="M619" i="8"/>
  <c r="M611" i="8"/>
  <c r="M603" i="8"/>
  <c r="M595" i="8"/>
  <c r="M587" i="8"/>
  <c r="M579" i="8"/>
  <c r="M571" i="8"/>
  <c r="M563" i="8"/>
  <c r="M555" i="8"/>
  <c r="M547" i="8"/>
  <c r="M539" i="8"/>
  <c r="M531" i="8"/>
  <c r="M523" i="8"/>
  <c r="M515" i="8"/>
  <c r="M507" i="8"/>
  <c r="M499" i="8"/>
  <c r="M491" i="8"/>
  <c r="M483" i="8"/>
  <c r="M475" i="8"/>
  <c r="M467" i="8"/>
  <c r="M459" i="8"/>
  <c r="M451" i="8"/>
  <c r="M443" i="8"/>
  <c r="M435" i="8"/>
  <c r="M427" i="8"/>
  <c r="M419" i="8"/>
  <c r="M411" i="8"/>
  <c r="M403" i="8"/>
  <c r="M395" i="8"/>
  <c r="M387" i="8"/>
  <c r="M379" i="8"/>
  <c r="M363" i="8"/>
  <c r="AA363" i="9"/>
  <c r="AB363" i="9" s="1"/>
  <c r="AA363" i="8"/>
  <c r="AB363" i="8" s="1"/>
  <c r="AA331" i="9"/>
  <c r="AB331" i="9" s="1"/>
  <c r="AA331" i="8"/>
  <c r="AB331" i="8" s="1"/>
  <c r="M299" i="8"/>
  <c r="AA299" i="9"/>
  <c r="AB299" i="9" s="1"/>
  <c r="AA299" i="8"/>
  <c r="AB299" i="8" s="1"/>
  <c r="AA267" i="9"/>
  <c r="AB267" i="9" s="1"/>
  <c r="AA267" i="8"/>
  <c r="AB267" i="8" s="1"/>
  <c r="M175" i="8"/>
  <c r="AA175" i="9"/>
  <c r="AB175" i="9" s="1"/>
  <c r="AA175" i="8"/>
  <c r="AB175" i="8" s="1"/>
  <c r="M111" i="8"/>
  <c r="AA111" i="9"/>
  <c r="AB111" i="9" s="1"/>
  <c r="AA111" i="8"/>
  <c r="AB111" i="8" s="1"/>
  <c r="M47" i="8"/>
  <c r="AA47" i="9"/>
  <c r="AB47" i="9" s="1"/>
  <c r="AA47" i="8"/>
  <c r="AB47" i="8" s="1"/>
  <c r="M210" i="8"/>
  <c r="AA194" i="9"/>
  <c r="AB194" i="9" s="1"/>
  <c r="AA194" i="8"/>
  <c r="AB194" i="8" s="1"/>
  <c r="M146" i="8"/>
  <c r="AA130" i="9"/>
  <c r="AB130" i="9" s="1"/>
  <c r="AA130" i="8"/>
  <c r="AB130" i="8" s="1"/>
  <c r="M82" i="8"/>
  <c r="AA66" i="9"/>
  <c r="AB66" i="9" s="1"/>
  <c r="AA66" i="8"/>
  <c r="AB66" i="8" s="1"/>
  <c r="M18" i="8"/>
  <c r="EM39" i="1"/>
  <c r="EC39" i="1"/>
  <c r="ED39" i="1"/>
  <c r="DZ39" i="1"/>
  <c r="AA730" i="9"/>
  <c r="AB730" i="9" s="1"/>
  <c r="AA730" i="8"/>
  <c r="AB730" i="8" s="1"/>
  <c r="M262" i="8"/>
  <c r="AA265" i="9"/>
  <c r="AB265" i="9" s="1"/>
  <c r="AA265" i="8"/>
  <c r="AB265" i="8" s="1"/>
  <c r="M368" i="8"/>
  <c r="M320" i="8"/>
  <c r="AA690" i="9"/>
  <c r="AB690" i="9" s="1"/>
  <c r="AA690" i="8"/>
  <c r="AB690" i="8" s="1"/>
  <c r="AA678" i="9"/>
  <c r="AB678" i="9" s="1"/>
  <c r="AA678" i="8"/>
  <c r="AB678" i="8" s="1"/>
  <c r="M654" i="8"/>
  <c r="AA654" i="9"/>
  <c r="AB654" i="9" s="1"/>
  <c r="AA654" i="8"/>
  <c r="AB654" i="8" s="1"/>
  <c r="AA642" i="9"/>
  <c r="AB642" i="9" s="1"/>
  <c r="AA642" i="8"/>
  <c r="AB642" i="8" s="1"/>
  <c r="M634" i="8"/>
  <c r="M514" i="8"/>
  <c r="M502" i="8"/>
  <c r="M490" i="8"/>
  <c r="M466" i="8"/>
  <c r="M454" i="8"/>
  <c r="M442" i="8"/>
  <c r="AA402" i="9"/>
  <c r="AB402" i="9" s="1"/>
  <c r="AA402" i="8"/>
  <c r="AB402" i="8" s="1"/>
  <c r="M327" i="8"/>
  <c r="AA263" i="9"/>
  <c r="AB263" i="9" s="1"/>
  <c r="AA263" i="8"/>
  <c r="AB263" i="8" s="1"/>
  <c r="M171" i="8"/>
  <c r="AA123" i="9"/>
  <c r="AB123" i="9" s="1"/>
  <c r="AA123" i="8"/>
  <c r="AB123" i="8" s="1"/>
  <c r="M142" i="8"/>
  <c r="AA94" i="9"/>
  <c r="AB94" i="9" s="1"/>
  <c r="AA94" i="8"/>
  <c r="AB94" i="8" s="1"/>
  <c r="EV4" i="1"/>
  <c r="ET4" i="1"/>
  <c r="EM4" i="1"/>
  <c r="DZ4" i="1"/>
  <c r="EC4" i="1"/>
  <c r="W746" i="8"/>
  <c r="U748" i="9"/>
  <c r="ET23" i="1" l="1"/>
  <c r="EY23" i="1" s="1"/>
  <c r="EV23" i="1"/>
  <c r="EV208" i="1"/>
  <c r="ED303" i="1"/>
  <c r="EV199" i="1"/>
  <c r="EV147" i="1"/>
  <c r="EY122" i="1"/>
  <c r="ED112" i="1"/>
  <c r="EY224" i="1"/>
  <c r="EV320" i="1"/>
  <c r="Z740" i="8"/>
  <c r="U747" i="8" s="1"/>
  <c r="ED345" i="1"/>
  <c r="ED331" i="1"/>
  <c r="EY340" i="1"/>
  <c r="EV311" i="1"/>
  <c r="ET31" i="1"/>
  <c r="Z742" i="8"/>
  <c r="BN362" i="1"/>
  <c r="EV328" i="1"/>
  <c r="EP134" i="1"/>
  <c r="ED206" i="1"/>
  <c r="ET39" i="1"/>
  <c r="ED21" i="1"/>
  <c r="AG740" i="8"/>
  <c r="U1112" i="8" s="1"/>
  <c r="U1113" i="8" s="1"/>
  <c r="U1114" i="8" s="1"/>
  <c r="U1115" i="8" s="1"/>
  <c r="U1116" i="8" s="1"/>
  <c r="U1117" i="8" s="1"/>
  <c r="U1118" i="8" s="1"/>
  <c r="U1119" i="8" s="1"/>
  <c r="U1120" i="8" s="1"/>
  <c r="U1121" i="8" s="1"/>
  <c r="U1122" i="8" s="1"/>
  <c r="U1123" i="8" s="1"/>
  <c r="U1124" i="8" s="1"/>
  <c r="U1125" i="8" s="1"/>
  <c r="U1126" i="8" s="1"/>
  <c r="U1127" i="8" s="1"/>
  <c r="U1128" i="8" s="1"/>
  <c r="U1129" i="8" s="1"/>
  <c r="U1130" i="8" s="1"/>
  <c r="U1131" i="8" s="1"/>
  <c r="U1132" i="8" s="1"/>
  <c r="U1133" i="8" s="1"/>
  <c r="U1134" i="8" s="1"/>
  <c r="U1135" i="8" s="1"/>
  <c r="U1136" i="8" s="1"/>
  <c r="U1137" i="8" s="1"/>
  <c r="U1138" i="8" s="1"/>
  <c r="U1139" i="8" s="1"/>
  <c r="U1140" i="8" s="1"/>
  <c r="U1141" i="8" s="1"/>
  <c r="U1142" i="8" s="1"/>
  <c r="U1143" i="8" s="1"/>
  <c r="U1144" i="8" s="1"/>
  <c r="U1145" i="8" s="1"/>
  <c r="U1146" i="8" s="1"/>
  <c r="U1147" i="8" s="1"/>
  <c r="U1148" i="8" s="1"/>
  <c r="U1149" i="8" s="1"/>
  <c r="U1150" i="8" s="1"/>
  <c r="U1151" i="8" s="1"/>
  <c r="U1152" i="8" s="1"/>
  <c r="U1153" i="8" s="1"/>
  <c r="U1154" i="8" s="1"/>
  <c r="U1155" i="8" s="1"/>
  <c r="U1156" i="8" s="1"/>
  <c r="U1157" i="8" s="1"/>
  <c r="U1158" i="8" s="1"/>
  <c r="U1159" i="8" s="1"/>
  <c r="U1160" i="8" s="1"/>
  <c r="U1161" i="8" s="1"/>
  <c r="U1162" i="8" s="1"/>
  <c r="U1163" i="8" s="1"/>
  <c r="U1164" i="8" s="1"/>
  <c r="U1165" i="8" s="1"/>
  <c r="U1166" i="8" s="1"/>
  <c r="U1167" i="8" s="1"/>
  <c r="U1168" i="8" s="1"/>
  <c r="U1169" i="8" s="1"/>
  <c r="U1170" i="8" s="1"/>
  <c r="U1171" i="8" s="1"/>
  <c r="U1172" i="8" s="1"/>
  <c r="U1173" i="8" s="1"/>
  <c r="U1174" i="8" s="1"/>
  <c r="U1175" i="8" s="1"/>
  <c r="U1176" i="8" s="1"/>
  <c r="U1177" i="8" s="1"/>
  <c r="U1178" i="8" s="1"/>
  <c r="U1179" i="8" s="1"/>
  <c r="U1180" i="8" s="1"/>
  <c r="U1181" i="8" s="1"/>
  <c r="U1182" i="8" s="1"/>
  <c r="U1183" i="8" s="1"/>
  <c r="U1184" i="8" s="1"/>
  <c r="U1185" i="8" s="1"/>
  <c r="U1186" i="8" s="1"/>
  <c r="U1187" i="8" s="1"/>
  <c r="U1188" i="8" s="1"/>
  <c r="U1189" i="8" s="1"/>
  <c r="U1190" i="8" s="1"/>
  <c r="U1191" i="8" s="1"/>
  <c r="U1192" i="8" s="1"/>
  <c r="U1193" i="8" s="1"/>
  <c r="U1194" i="8" s="1"/>
  <c r="U1195" i="8" s="1"/>
  <c r="U1196" i="8" s="1"/>
  <c r="U1197" i="8" s="1"/>
  <c r="U1198" i="8" s="1"/>
  <c r="U1199" i="8" s="1"/>
  <c r="U1200" i="8" s="1"/>
  <c r="U1201" i="8" s="1"/>
  <c r="U1202" i="8" s="1"/>
  <c r="U1203" i="8" s="1"/>
  <c r="U1204" i="8" s="1"/>
  <c r="U1205" i="8" s="1"/>
  <c r="U1206" i="8" s="1"/>
  <c r="U1207" i="8" s="1"/>
  <c r="U1208" i="8" s="1"/>
  <c r="U1209" i="8" s="1"/>
  <c r="U1210" i="8" s="1"/>
  <c r="U1211" i="8" s="1"/>
  <c r="U1212" i="8" s="1"/>
  <c r="U1213" i="8" s="1"/>
  <c r="U1214" i="8" s="1"/>
  <c r="U1215" i="8" s="1"/>
  <c r="U1216" i="8" s="1"/>
  <c r="U1217" i="8" s="1"/>
  <c r="U1218" i="8" s="1"/>
  <c r="U1219" i="8" s="1"/>
  <c r="U1220" i="8" s="1"/>
  <c r="U1221" i="8" s="1"/>
  <c r="U1222" i="8" s="1"/>
  <c r="U1223" i="8" s="1"/>
  <c r="U1224" i="8" s="1"/>
  <c r="U1225" i="8" s="1"/>
  <c r="U1226" i="8" s="1"/>
  <c r="U1227" i="8" s="1"/>
  <c r="U1228" i="8" s="1"/>
  <c r="U1229" i="8" s="1"/>
  <c r="U1230" i="8" s="1"/>
  <c r="U1231" i="8" s="1"/>
  <c r="U1232" i="8" s="1"/>
  <c r="U1233" i="8" s="1"/>
  <c r="U1234" i="8" s="1"/>
  <c r="U1235" i="8" s="1"/>
  <c r="U1236" i="8" s="1"/>
  <c r="U1237" i="8" s="1"/>
  <c r="U1238" i="8" s="1"/>
  <c r="U1239" i="8" s="1"/>
  <c r="U1240" i="8" s="1"/>
  <c r="U1241" i="8" s="1"/>
  <c r="U1242" i="8" s="1"/>
  <c r="U1243" i="8" s="1"/>
  <c r="U1244" i="8" s="1"/>
  <c r="U1245" i="8" s="1"/>
  <c r="U1246" i="8" s="1"/>
  <c r="U1247" i="8" s="1"/>
  <c r="U1248" i="8" s="1"/>
  <c r="U1249" i="8" s="1"/>
  <c r="U1250" i="8" s="1"/>
  <c r="U1251" i="8" s="1"/>
  <c r="U1252" i="8" s="1"/>
  <c r="U1253" i="8" s="1"/>
  <c r="U1254" i="8" s="1"/>
  <c r="U1255" i="8" s="1"/>
  <c r="U1256" i="8" s="1"/>
  <c r="U1257" i="8" s="1"/>
  <c r="U1258" i="8" s="1"/>
  <c r="U1259" i="8" s="1"/>
  <c r="U1260" i="8" s="1"/>
  <c r="U1261" i="8" s="1"/>
  <c r="U1262" i="8" s="1"/>
  <c r="U1263" i="8" s="1"/>
  <c r="U1264" i="8" s="1"/>
  <c r="U1265" i="8" s="1"/>
  <c r="U1266" i="8" s="1"/>
  <c r="U1267" i="8" s="1"/>
  <c r="U1268" i="8" s="1"/>
  <c r="U1269" i="8" s="1"/>
  <c r="U1270" i="8" s="1"/>
  <c r="U1271" i="8" s="1"/>
  <c r="U1272" i="8" s="1"/>
  <c r="U1273" i="8" s="1"/>
  <c r="U1274" i="8" s="1"/>
  <c r="U1275" i="8" s="1"/>
  <c r="U1276" i="8" s="1"/>
  <c r="U1277" i="8" s="1"/>
  <c r="U1278" i="8" s="1"/>
  <c r="U1279" i="8" s="1"/>
  <c r="U1280" i="8" s="1"/>
  <c r="U1281" i="8" s="1"/>
  <c r="U1282" i="8" s="1"/>
  <c r="U1283" i="8" s="1"/>
  <c r="U1284" i="8" s="1"/>
  <c r="U1285" i="8" s="1"/>
  <c r="U1286" i="8" s="1"/>
  <c r="U1287" i="8" s="1"/>
  <c r="U1288" i="8" s="1"/>
  <c r="U1289" i="8" s="1"/>
  <c r="U1290" i="8" s="1"/>
  <c r="U1291" i="8" s="1"/>
  <c r="U1292" i="8" s="1"/>
  <c r="U1293" i="8" s="1"/>
  <c r="U1294" i="8" s="1"/>
  <c r="U1295" i="8" s="1"/>
  <c r="U1296" i="8" s="1"/>
  <c r="U1297" i="8" s="1"/>
  <c r="U1298" i="8" s="1"/>
  <c r="U1299" i="8" s="1"/>
  <c r="U1300" i="8" s="1"/>
  <c r="U1301" i="8" s="1"/>
  <c r="U1302" i="8" s="1"/>
  <c r="U1303" i="8" s="1"/>
  <c r="U1304" i="8" s="1"/>
  <c r="U1305" i="8" s="1"/>
  <c r="U1306" i="8" s="1"/>
  <c r="U1307" i="8" s="1"/>
  <c r="U1308" i="8" s="1"/>
  <c r="U1309" i="8" s="1"/>
  <c r="U1310" i="8" s="1"/>
  <c r="U1311" i="8" s="1"/>
  <c r="U1312" i="8" s="1"/>
  <c r="U1313" i="8" s="1"/>
  <c r="U1314" i="8" s="1"/>
  <c r="U1315" i="8" s="1"/>
  <c r="U1316" i="8" s="1"/>
  <c r="U1317" i="8" s="1"/>
  <c r="U1318" i="8" s="1"/>
  <c r="U1319" i="8" s="1"/>
  <c r="U1320" i="8" s="1"/>
  <c r="U1321" i="8" s="1"/>
  <c r="U1322" i="8" s="1"/>
  <c r="U1323" i="8" s="1"/>
  <c r="U1324" i="8" s="1"/>
  <c r="U1325" i="8" s="1"/>
  <c r="U1326" i="8" s="1"/>
  <c r="U1327" i="8" s="1"/>
  <c r="U1328" i="8" s="1"/>
  <c r="U1329" i="8" s="1"/>
  <c r="U1330" i="8" s="1"/>
  <c r="U1331" i="8" s="1"/>
  <c r="U1332" i="8" s="1"/>
  <c r="U1333" i="8" s="1"/>
  <c r="U1334" i="8" s="1"/>
  <c r="U1335" i="8" s="1"/>
  <c r="U1336" i="8" s="1"/>
  <c r="U1337" i="8" s="1"/>
  <c r="U1338" i="8" s="1"/>
  <c r="U1339" i="8" s="1"/>
  <c r="U1340" i="8" s="1"/>
  <c r="U1341" i="8" s="1"/>
  <c r="U1342" i="8" s="1"/>
  <c r="U1343" i="8" s="1"/>
  <c r="U1344" i="8" s="1"/>
  <c r="U1345" i="8" s="1"/>
  <c r="U1346" i="8" s="1"/>
  <c r="U1347" i="8" s="1"/>
  <c r="U1348" i="8" s="1"/>
  <c r="U1349" i="8" s="1"/>
  <c r="U1350" i="8" s="1"/>
  <c r="U1351" i="8" s="1"/>
  <c r="U1352" i="8" s="1"/>
  <c r="U1353" i="8" s="1"/>
  <c r="U1354" i="8" s="1"/>
  <c r="U1355" i="8" s="1"/>
  <c r="U1356" i="8" s="1"/>
  <c r="U1357" i="8" s="1"/>
  <c r="U1358" i="8" s="1"/>
  <c r="U1359" i="8" s="1"/>
  <c r="U1360" i="8" s="1"/>
  <c r="U1361" i="8" s="1"/>
  <c r="U1362" i="8" s="1"/>
  <c r="U1363" i="8" s="1"/>
  <c r="U1364" i="8" s="1"/>
  <c r="U1365" i="8" s="1"/>
  <c r="U1366" i="8" s="1"/>
  <c r="U1367" i="8" s="1"/>
  <c r="U1368" i="8" s="1"/>
  <c r="U1369" i="8" s="1"/>
  <c r="U1370" i="8" s="1"/>
  <c r="U1371" i="8" s="1"/>
  <c r="U1372" i="8" s="1"/>
  <c r="U1373" i="8" s="1"/>
  <c r="U1374" i="8" s="1"/>
  <c r="U1375" i="8" s="1"/>
  <c r="U1376" i="8" s="1"/>
  <c r="U1377" i="8" s="1"/>
  <c r="U1378" i="8" s="1"/>
  <c r="U1379" i="8" s="1"/>
  <c r="U1380" i="8" s="1"/>
  <c r="U1381" i="8" s="1"/>
  <c r="U1382" i="8" s="1"/>
  <c r="U1383" i="8" s="1"/>
  <c r="U1384" i="8" s="1"/>
  <c r="U1385" i="8" s="1"/>
  <c r="U1386" i="8" s="1"/>
  <c r="U1387" i="8" s="1"/>
  <c r="U1388" i="8" s="1"/>
  <c r="U1389" i="8" s="1"/>
  <c r="U1390" i="8" s="1"/>
  <c r="U1391" i="8" s="1"/>
  <c r="U1392" i="8" s="1"/>
  <c r="U1393" i="8" s="1"/>
  <c r="U1394" i="8" s="1"/>
  <c r="U1395" i="8" s="1"/>
  <c r="U1396" i="8" s="1"/>
  <c r="U1397" i="8" s="1"/>
  <c r="U1398" i="8" s="1"/>
  <c r="U1399" i="8" s="1"/>
  <c r="U1400" i="8" s="1"/>
  <c r="U1401" i="8" s="1"/>
  <c r="U1402" i="8" s="1"/>
  <c r="U1403" i="8" s="1"/>
  <c r="U1404" i="8" s="1"/>
  <c r="U1405" i="8" s="1"/>
  <c r="U1406" i="8" s="1"/>
  <c r="U1407" i="8" s="1"/>
  <c r="U1408" i="8" s="1"/>
  <c r="U1409" i="8" s="1"/>
  <c r="U1410" i="8" s="1"/>
  <c r="U1411" i="8" s="1"/>
  <c r="U1412" i="8" s="1"/>
  <c r="U1413" i="8" s="1"/>
  <c r="U1414" i="8" s="1"/>
  <c r="U1415" i="8" s="1"/>
  <c r="U1416" i="8" s="1"/>
  <c r="U1417" i="8" s="1"/>
  <c r="U1418" i="8" s="1"/>
  <c r="U1419" i="8" s="1"/>
  <c r="U1420" i="8" s="1"/>
  <c r="U1421" i="8" s="1"/>
  <c r="U1422" i="8" s="1"/>
  <c r="U1423" i="8" s="1"/>
  <c r="U1424" i="8" s="1"/>
  <c r="U1425" i="8" s="1"/>
  <c r="U1426" i="8" s="1"/>
  <c r="U1427" i="8" s="1"/>
  <c r="U1428" i="8" s="1"/>
  <c r="U1429" i="8" s="1"/>
  <c r="U1430" i="8" s="1"/>
  <c r="U1431" i="8" s="1"/>
  <c r="U1432" i="8" s="1"/>
  <c r="U1433" i="8" s="1"/>
  <c r="U1434" i="8" s="1"/>
  <c r="U1435" i="8" s="1"/>
  <c r="U1436" i="8" s="1"/>
  <c r="U1437" i="8" s="1"/>
  <c r="U1438" i="8" s="1"/>
  <c r="U1439" i="8" s="1"/>
  <c r="U1440" i="8" s="1"/>
  <c r="U1441" i="8" s="1"/>
  <c r="U1442" i="8" s="1"/>
  <c r="U1443" i="8" s="1"/>
  <c r="U1444" i="8" s="1"/>
  <c r="U1445" i="8" s="1"/>
  <c r="U1446" i="8" s="1"/>
  <c r="U1447" i="8" s="1"/>
  <c r="U1448" i="8" s="1"/>
  <c r="U1449" i="8" s="1"/>
  <c r="U1450" i="8" s="1"/>
  <c r="U1451" i="8" s="1"/>
  <c r="U1452" i="8" s="1"/>
  <c r="U1453" i="8" s="1"/>
  <c r="U1454" i="8" s="1"/>
  <c r="U1455" i="8" s="1"/>
  <c r="U1456" i="8" s="1"/>
  <c r="U1457" i="8" s="1"/>
  <c r="U1458" i="8" s="1"/>
  <c r="U1459" i="8" s="1"/>
  <c r="U1460" i="8" s="1"/>
  <c r="U1461" i="8" s="1"/>
  <c r="U1462" i="8" s="1"/>
  <c r="U1463" i="8" s="1"/>
  <c r="U1464" i="8" s="1"/>
  <c r="U1465" i="8" s="1"/>
  <c r="U1466" i="8" s="1"/>
  <c r="U1467" i="8" s="1"/>
  <c r="U1468" i="8" s="1"/>
  <c r="U1469" i="8" s="1"/>
  <c r="U1470" i="8" s="1"/>
  <c r="U1471" i="8" s="1"/>
  <c r="BN358" i="1"/>
  <c r="BO358" i="1" s="1"/>
  <c r="EL358" i="1" s="1"/>
  <c r="BN363" i="1"/>
  <c r="BN365" i="1"/>
  <c r="BN361" i="1"/>
  <c r="EP361" i="1" s="1"/>
  <c r="EY74" i="1"/>
  <c r="ET18" i="1"/>
  <c r="EV300" i="1"/>
  <c r="ED297" i="1"/>
  <c r="EY194" i="1"/>
  <c r="ET272" i="1"/>
  <c r="EY212" i="1"/>
  <c r="ED244" i="1"/>
  <c r="EY255" i="1"/>
  <c r="EY52" i="1"/>
  <c r="ED216" i="1"/>
  <c r="EV168" i="1"/>
  <c r="ET99" i="1"/>
  <c r="DZ276" i="1"/>
  <c r="BN366" i="1"/>
  <c r="EP366" i="1" s="1"/>
  <c r="BN364" i="1"/>
  <c r="BO364" i="1" s="1"/>
  <c r="EL364" i="1" s="1"/>
  <c r="ED260" i="1"/>
  <c r="ET267" i="1"/>
  <c r="EY222" i="1"/>
  <c r="EV70" i="1"/>
  <c r="ET30" i="1"/>
  <c r="EY214" i="1"/>
  <c r="EY136" i="1"/>
  <c r="ED280" i="1"/>
  <c r="EY90" i="1"/>
  <c r="EP275" i="1"/>
  <c r="EM118" i="1"/>
  <c r="EY302" i="1"/>
  <c r="EY229" i="1"/>
  <c r="EV303" i="1"/>
  <c r="ER239" i="1"/>
  <c r="DQ239" i="1"/>
  <c r="ED114" i="1"/>
  <c r="EV117" i="1"/>
  <c r="ED168" i="1"/>
  <c r="EP92" i="1"/>
  <c r="ET137" i="1"/>
  <c r="EY234" i="1"/>
  <c r="EY59" i="1"/>
  <c r="EU219" i="1"/>
  <c r="EQ149" i="1"/>
  <c r="DZ53" i="1"/>
  <c r="EV114" i="1"/>
  <c r="EV295" i="1"/>
  <c r="ED257" i="1"/>
  <c r="ED181" i="1"/>
  <c r="ED336" i="1"/>
  <c r="BF361" i="1"/>
  <c r="BL361" i="1"/>
  <c r="BD361" i="1"/>
  <c r="BL366" i="1"/>
  <c r="BD366" i="1"/>
  <c r="BF366" i="1"/>
  <c r="BD359" i="1"/>
  <c r="BL359" i="1"/>
  <c r="BF359" i="1"/>
  <c r="BL363" i="1"/>
  <c r="BD363" i="1"/>
  <c r="BF363" i="1"/>
  <c r="EY303" i="1"/>
  <c r="EY291" i="1"/>
  <c r="ET155" i="1"/>
  <c r="ED40" i="1"/>
  <c r="ET76" i="1"/>
  <c r="ET260" i="1"/>
  <c r="EY260" i="1" s="1"/>
  <c r="EY5" i="1"/>
  <c r="EV15" i="1"/>
  <c r="BD358" i="1"/>
  <c r="BF358" i="1"/>
  <c r="BL358" i="1"/>
  <c r="BN357" i="1"/>
  <c r="BL362" i="1"/>
  <c r="BF362" i="1"/>
  <c r="BD362" i="1"/>
  <c r="BN359" i="1"/>
  <c r="ET299" i="1"/>
  <c r="EY299" i="1" s="1"/>
  <c r="EY147" i="1"/>
  <c r="ED299" i="1"/>
  <c r="EY15" i="1"/>
  <c r="EV163" i="1"/>
  <c r="ED248" i="1"/>
  <c r="BF364" i="1"/>
  <c r="BL364" i="1"/>
  <c r="BD364" i="1"/>
  <c r="BO363" i="1"/>
  <c r="EL363" i="1" s="1"/>
  <c r="EP363" i="1"/>
  <c r="BO365" i="1"/>
  <c r="EL365" i="1" s="1"/>
  <c r="EP365" i="1"/>
  <c r="BF365" i="1"/>
  <c r="BD365" i="1"/>
  <c r="BL365" i="1"/>
  <c r="ED8" i="1"/>
  <c r="EV250" i="1"/>
  <c r="ED70" i="1"/>
  <c r="ET53" i="1"/>
  <c r="BF357" i="1"/>
  <c r="BL357" i="1"/>
  <c r="BD357" i="1"/>
  <c r="BO360" i="1"/>
  <c r="EL360" i="1" s="1"/>
  <c r="EP360" i="1"/>
  <c r="BD360" i="1"/>
  <c r="BL360" i="1"/>
  <c r="BF360" i="1"/>
  <c r="BO366" i="1"/>
  <c r="EL366" i="1" s="1"/>
  <c r="EY39" i="1"/>
  <c r="EV181" i="1"/>
  <c r="EC344" i="1"/>
  <c r="EM53" i="1"/>
  <c r="EC118" i="1"/>
  <c r="ED306" i="1"/>
  <c r="ET330" i="1"/>
  <c r="EY330" i="1" s="1"/>
  <c r="ET104" i="1"/>
  <c r="ET144" i="1"/>
  <c r="EY144" i="1" s="1"/>
  <c r="EV331" i="1"/>
  <c r="ED309" i="1"/>
  <c r="EV257" i="1"/>
  <c r="EV116" i="1"/>
  <c r="EY186" i="1"/>
  <c r="EV112" i="1"/>
  <c r="EM136" i="1"/>
  <c r="EV232" i="1"/>
  <c r="EM344" i="1"/>
  <c r="ED53" i="1"/>
  <c r="ET73" i="1"/>
  <c r="EY73" i="1" s="1"/>
  <c r="DZ118" i="1"/>
  <c r="ED264" i="1"/>
  <c r="EY157" i="1"/>
  <c r="ED59" i="1"/>
  <c r="ED33" i="1"/>
  <c r="ET332" i="1"/>
  <c r="EY332" i="1" s="1"/>
  <c r="ET319" i="1"/>
  <c r="EY319" i="1" s="1"/>
  <c r="EV40" i="1"/>
  <c r="EY17" i="1"/>
  <c r="EV321" i="1"/>
  <c r="ET65" i="1"/>
  <c r="ED344" i="1"/>
  <c r="EY300" i="1"/>
  <c r="EV270" i="1"/>
  <c r="EY55" i="1"/>
  <c r="EV334" i="1"/>
  <c r="ET333" i="1"/>
  <c r="EC215" i="1"/>
  <c r="V748" i="9"/>
  <c r="W748" i="9" s="1"/>
  <c r="V747" i="9"/>
  <c r="W747" i="9" s="1"/>
  <c r="EY333" i="1"/>
  <c r="ET45" i="1"/>
  <c r="ED141" i="1"/>
  <c r="EY344" i="1"/>
  <c r="ET20" i="1"/>
  <c r="ED101" i="1"/>
  <c r="EC309" i="1"/>
  <c r="EP346" i="1"/>
  <c r="ED83" i="1"/>
  <c r="ET277" i="1"/>
  <c r="EY277" i="1" s="1"/>
  <c r="EV273" i="1"/>
  <c r="EM215" i="1"/>
  <c r="ES149" i="1"/>
  <c r="DS149" i="1"/>
  <c r="EY321" i="1"/>
  <c r="EV188" i="1"/>
  <c r="EY118" i="1"/>
  <c r="ED284" i="1"/>
  <c r="ET11" i="1"/>
  <c r="EV173" i="1"/>
  <c r="EY286" i="1"/>
  <c r="EM309" i="1"/>
  <c r="EV214" i="1"/>
  <c r="EV297" i="1"/>
  <c r="ET43" i="1"/>
  <c r="EY43" i="1" s="1"/>
  <c r="ED79" i="1"/>
  <c r="ET202" i="1"/>
  <c r="EY202" i="1" s="1"/>
  <c r="ED136" i="1"/>
  <c r="EY188" i="1"/>
  <c r="EY112" i="1"/>
  <c r="ED305" i="1"/>
  <c r="EY232" i="1"/>
  <c r="EC136" i="1"/>
  <c r="ED205" i="1"/>
  <c r="DS158" i="1"/>
  <c r="ES158" i="1"/>
  <c r="EY71" i="1"/>
  <c r="DS62" i="1"/>
  <c r="EN62" i="1" s="1"/>
  <c r="ES62" i="1"/>
  <c r="ET306" i="1"/>
  <c r="EY306" i="1" s="1"/>
  <c r="EO69" i="1"/>
  <c r="BM69" i="1"/>
  <c r="EV19" i="1"/>
  <c r="ET57" i="1"/>
  <c r="EY57" i="1" s="1"/>
  <c r="ED192" i="1"/>
  <c r="EY70" i="1"/>
  <c r="ED49" i="1"/>
  <c r="EY179" i="1"/>
  <c r="EY40" i="1"/>
  <c r="ED14" i="1"/>
  <c r="ES215" i="1"/>
  <c r="DS215" i="1"/>
  <c r="EU37" i="1"/>
  <c r="ED127" i="1"/>
  <c r="DS164" i="1"/>
  <c r="ES164" i="1"/>
  <c r="DZ97" i="1"/>
  <c r="EC97" i="1"/>
  <c r="ED97" i="1"/>
  <c r="EM97" i="1"/>
  <c r="EV97" i="1"/>
  <c r="ET97" i="1"/>
  <c r="ET93" i="1"/>
  <c r="ED334" i="1"/>
  <c r="EY109" i="1"/>
  <c r="ES239" i="1"/>
  <c r="DS239" i="1"/>
  <c r="EY22" i="1"/>
  <c r="ET285" i="1"/>
  <c r="EM62" i="1"/>
  <c r="EC62" i="1"/>
  <c r="DZ62" i="1"/>
  <c r="W10" i="8"/>
  <c r="U11" i="8"/>
  <c r="W11" i="9"/>
  <c r="EW6" i="1"/>
  <c r="EO217" i="1"/>
  <c r="BM217" i="1"/>
  <c r="ER209" i="1"/>
  <c r="DQ209" i="1"/>
  <c r="EP164" i="1"/>
  <c r="BO164" i="1"/>
  <c r="EL164" i="1" s="1"/>
  <c r="EO349" i="1"/>
  <c r="BM349" i="1"/>
  <c r="ER103" i="1"/>
  <c r="DQ103" i="1"/>
  <c r="EC11" i="1"/>
  <c r="EM11" i="1"/>
  <c r="ED11" i="1"/>
  <c r="DZ11" i="1"/>
  <c r="EC99" i="1"/>
  <c r="ED99" i="1"/>
  <c r="EM99" i="1"/>
  <c r="DZ99" i="1"/>
  <c r="EO102" i="1"/>
  <c r="BM102" i="1"/>
  <c r="EO181" i="1"/>
  <c r="BM181" i="1"/>
  <c r="EO302" i="1"/>
  <c r="BM302" i="1"/>
  <c r="EC347" i="1"/>
  <c r="EM347" i="1"/>
  <c r="ED347" i="1"/>
  <c r="DZ347" i="1"/>
  <c r="EO23" i="1"/>
  <c r="BM23" i="1"/>
  <c r="ER106" i="1"/>
  <c r="DQ106" i="1"/>
  <c r="EC199" i="1"/>
  <c r="ED199" i="1"/>
  <c r="EM199" i="1"/>
  <c r="DZ199" i="1"/>
  <c r="EY199" i="1" s="1"/>
  <c r="EO169" i="1"/>
  <c r="BM169" i="1"/>
  <c r="EO114" i="1"/>
  <c r="BM114" i="1"/>
  <c r="EM117" i="1"/>
  <c r="EC117" i="1"/>
  <c r="ED117" i="1"/>
  <c r="DZ117" i="1"/>
  <c r="EY117" i="1" s="1"/>
  <c r="EP272" i="1"/>
  <c r="BO272" i="1"/>
  <c r="EL272" i="1" s="1"/>
  <c r="ER139" i="1"/>
  <c r="DQ139" i="1"/>
  <c r="EC28" i="1"/>
  <c r="ED28" i="1"/>
  <c r="EM28" i="1"/>
  <c r="DZ28" i="1"/>
  <c r="EO137" i="1"/>
  <c r="BM137" i="1"/>
  <c r="EO112" i="1"/>
  <c r="BM112" i="1"/>
  <c r="EP307" i="1"/>
  <c r="BO307" i="1"/>
  <c r="EL307" i="1" s="1"/>
  <c r="EO194" i="1"/>
  <c r="BM194" i="1"/>
  <c r="EO291" i="1"/>
  <c r="BM291" i="1"/>
  <c r="ER34" i="1"/>
  <c r="DQ34" i="1"/>
  <c r="EO16" i="1"/>
  <c r="BM16" i="1"/>
  <c r="ER46" i="1"/>
  <c r="DQ46" i="1"/>
  <c r="EO32" i="1"/>
  <c r="BM32" i="1"/>
  <c r="EO103" i="1"/>
  <c r="BM103" i="1"/>
  <c r="ET82" i="1"/>
  <c r="ER247" i="1"/>
  <c r="DQ247" i="1"/>
  <c r="EO44" i="1"/>
  <c r="BM44" i="1"/>
  <c r="EM274" i="1"/>
  <c r="EC274" i="1"/>
  <c r="ED274" i="1"/>
  <c r="DZ274" i="1"/>
  <c r="EY274" i="1" s="1"/>
  <c r="EP331" i="1"/>
  <c r="BO331" i="1"/>
  <c r="EL331" i="1" s="1"/>
  <c r="EO212" i="1"/>
  <c r="BM212" i="1"/>
  <c r="EO260" i="1"/>
  <c r="BM260" i="1"/>
  <c r="EO339" i="1"/>
  <c r="BM339" i="1"/>
  <c r="ES103" i="1"/>
  <c r="DS103" i="1"/>
  <c r="EN103" i="1" s="1"/>
  <c r="EO49" i="1"/>
  <c r="BM49" i="1"/>
  <c r="EC69" i="1"/>
  <c r="EM69" i="1"/>
  <c r="ED69" i="1"/>
  <c r="DZ69" i="1"/>
  <c r="EO207" i="1"/>
  <c r="BM207" i="1"/>
  <c r="EC9" i="1"/>
  <c r="EM9" i="1"/>
  <c r="ED9" i="1"/>
  <c r="DZ9" i="1"/>
  <c r="EY9" i="1" s="1"/>
  <c r="EO66" i="1"/>
  <c r="BM66" i="1"/>
  <c r="EO289" i="1"/>
  <c r="BM289" i="1"/>
  <c r="EC65" i="1"/>
  <c r="EM65" i="1"/>
  <c r="ED65" i="1"/>
  <c r="DZ65" i="1"/>
  <c r="EY65" i="1" s="1"/>
  <c r="EC213" i="1"/>
  <c r="ED213" i="1"/>
  <c r="EM213" i="1"/>
  <c r="DZ213" i="1"/>
  <c r="EY213" i="1" s="1"/>
  <c r="EM320" i="1"/>
  <c r="EC320" i="1"/>
  <c r="ED320" i="1"/>
  <c r="DZ320" i="1"/>
  <c r="EY320" i="1" s="1"/>
  <c r="EC338" i="1"/>
  <c r="EM338" i="1"/>
  <c r="ED338" i="1"/>
  <c r="DZ338" i="1"/>
  <c r="EY338" i="1" s="1"/>
  <c r="EO35" i="1"/>
  <c r="BM35" i="1"/>
  <c r="EC230" i="1"/>
  <c r="ED230" i="1"/>
  <c r="EM230" i="1"/>
  <c r="DZ230" i="1"/>
  <c r="EY230" i="1" s="1"/>
  <c r="EO266" i="1"/>
  <c r="BM266" i="1"/>
  <c r="EP308" i="1"/>
  <c r="BO308" i="1"/>
  <c r="EL308" i="1" s="1"/>
  <c r="EO295" i="1"/>
  <c r="BM295" i="1"/>
  <c r="EO188" i="1"/>
  <c r="BM188" i="1"/>
  <c r="EO162" i="1"/>
  <c r="BM162" i="1"/>
  <c r="EO209" i="1"/>
  <c r="BM209" i="1"/>
  <c r="EC173" i="1"/>
  <c r="ED173" i="1"/>
  <c r="EM173" i="1"/>
  <c r="DZ173" i="1"/>
  <c r="EY173" i="1" s="1"/>
  <c r="EO318" i="1"/>
  <c r="BM318" i="1"/>
  <c r="EY19" i="1"/>
  <c r="EO79" i="1"/>
  <c r="EU79" i="1" s="1"/>
  <c r="BM79" i="1"/>
  <c r="EO157" i="1"/>
  <c r="BM157" i="1"/>
  <c r="EK172" i="1"/>
  <c r="BY172" i="1"/>
  <c r="BZ172" i="1"/>
  <c r="BV172" i="1"/>
  <c r="ES337" i="1"/>
  <c r="DS337" i="1"/>
  <c r="EO141" i="1"/>
  <c r="BM141" i="1"/>
  <c r="EO58" i="1"/>
  <c r="BM58" i="1"/>
  <c r="EP201" i="1"/>
  <c r="BO201" i="1"/>
  <c r="EL201" i="1" s="1"/>
  <c r="EM82" i="1"/>
  <c r="EC82" i="1"/>
  <c r="ED82" i="1"/>
  <c r="DZ82" i="1"/>
  <c r="EY210" i="1"/>
  <c r="EO251" i="1"/>
  <c r="BM251" i="1"/>
  <c r="EO263" i="1"/>
  <c r="BM263" i="1"/>
  <c r="BY259" i="1"/>
  <c r="EK259" i="1"/>
  <c r="BZ259" i="1"/>
  <c r="BV259" i="1"/>
  <c r="U12" i="9"/>
  <c r="BM26" i="1"/>
  <c r="EO26" i="1"/>
  <c r="EO50" i="1"/>
  <c r="BM50" i="1"/>
  <c r="EV61" i="1"/>
  <c r="EW51" i="1"/>
  <c r="EO73" i="1"/>
  <c r="BM73" i="1"/>
  <c r="ER252" i="1"/>
  <c r="DQ252" i="1"/>
  <c r="EO75" i="1"/>
  <c r="BM75" i="1"/>
  <c r="EY295" i="1"/>
  <c r="EO337" i="1"/>
  <c r="BM337" i="1"/>
  <c r="ER10" i="1"/>
  <c r="DQ10" i="1"/>
  <c r="EO178" i="1"/>
  <c r="BM178" i="1"/>
  <c r="EV323" i="1"/>
  <c r="EO120" i="1"/>
  <c r="EQ120" i="1" s="1"/>
  <c r="BM120" i="1"/>
  <c r="EC88" i="1"/>
  <c r="EM88" i="1"/>
  <c r="ED88" i="1"/>
  <c r="DZ88" i="1"/>
  <c r="EY88" i="1" s="1"/>
  <c r="EO329" i="1"/>
  <c r="BM329" i="1"/>
  <c r="EO24" i="1"/>
  <c r="BM24" i="1"/>
  <c r="EO116" i="1"/>
  <c r="BM116" i="1"/>
  <c r="ED188" i="1"/>
  <c r="ET12" i="1"/>
  <c r="EY12" i="1" s="1"/>
  <c r="ED12" i="1"/>
  <c r="EY18" i="1"/>
  <c r="EP153" i="1"/>
  <c r="BO153" i="1"/>
  <c r="EL153" i="1" s="1"/>
  <c r="ET350" i="1"/>
  <c r="EO182" i="1"/>
  <c r="BM182" i="1"/>
  <c r="ER268" i="1"/>
  <c r="DQ268" i="1"/>
  <c r="EY309" i="1"/>
  <c r="ER288" i="1"/>
  <c r="DQ288" i="1"/>
  <c r="EO250" i="1"/>
  <c r="BM250" i="1"/>
  <c r="EO68" i="1"/>
  <c r="BM68" i="1"/>
  <c r="ET141" i="1"/>
  <c r="EY141" i="1" s="1"/>
  <c r="ET35" i="1"/>
  <c r="EY35" i="1" s="1"/>
  <c r="ER102" i="1"/>
  <c r="DQ102" i="1"/>
  <c r="EO53" i="1"/>
  <c r="BM53" i="1"/>
  <c r="EO52" i="1"/>
  <c r="BM52" i="1"/>
  <c r="EV269" i="1"/>
  <c r="ET176" i="1"/>
  <c r="EY176" i="1" s="1"/>
  <c r="ER243" i="1"/>
  <c r="DQ243" i="1"/>
  <c r="EC32" i="1"/>
  <c r="ED32" i="1"/>
  <c r="EM32" i="1"/>
  <c r="DZ32" i="1"/>
  <c r="EM104" i="1"/>
  <c r="EC104" i="1"/>
  <c r="ED104" i="1"/>
  <c r="DZ104" i="1"/>
  <c r="ET145" i="1"/>
  <c r="EY264" i="1"/>
  <c r="EC246" i="1"/>
  <c r="EM246" i="1"/>
  <c r="ED246" i="1"/>
  <c r="DZ246" i="1"/>
  <c r="EY246" i="1" s="1"/>
  <c r="EO345" i="1"/>
  <c r="BM345" i="1"/>
  <c r="EP35" i="1"/>
  <c r="BO35" i="1"/>
  <c r="EL35" i="1" s="1"/>
  <c r="ER98" i="1"/>
  <c r="DQ98" i="1"/>
  <c r="EP143" i="1"/>
  <c r="BO143" i="1"/>
  <c r="EL143" i="1" s="1"/>
  <c r="ED143" i="1"/>
  <c r="ES322" i="1"/>
  <c r="DS322" i="1"/>
  <c r="EC27" i="1"/>
  <c r="EM27" i="1"/>
  <c r="DZ27" i="1"/>
  <c r="EV203" i="1"/>
  <c r="BM294" i="1"/>
  <c r="EO294" i="1"/>
  <c r="EO8" i="1"/>
  <c r="BM8" i="1"/>
  <c r="EC328" i="1"/>
  <c r="ED328" i="1"/>
  <c r="EM328" i="1"/>
  <c r="DZ328" i="1"/>
  <c r="EY328" i="1" s="1"/>
  <c r="BZ149" i="1"/>
  <c r="EP257" i="1"/>
  <c r="BO257" i="1"/>
  <c r="EL257" i="1" s="1"/>
  <c r="EO97" i="1"/>
  <c r="BM97" i="1"/>
  <c r="EO325" i="1"/>
  <c r="BM325" i="1"/>
  <c r="ER167" i="1"/>
  <c r="DQ167" i="1"/>
  <c r="EY83" i="1"/>
  <c r="EO98" i="1"/>
  <c r="BM98" i="1"/>
  <c r="EO129" i="1"/>
  <c r="BM129" i="1"/>
  <c r="EO238" i="1"/>
  <c r="BM238" i="1"/>
  <c r="EO203" i="1"/>
  <c r="BM203" i="1"/>
  <c r="EO262" i="1"/>
  <c r="BM262" i="1"/>
  <c r="ER64" i="1"/>
  <c r="DQ64" i="1"/>
  <c r="BM192" i="1"/>
  <c r="EO192" i="1"/>
  <c r="ET105" i="1"/>
  <c r="EC38" i="1"/>
  <c r="EM38" i="1"/>
  <c r="ED38" i="1"/>
  <c r="DZ38" i="1"/>
  <c r="EP170" i="1"/>
  <c r="BO170" i="1"/>
  <c r="EL170" i="1" s="1"/>
  <c r="EO199" i="1"/>
  <c r="BM199" i="1"/>
  <c r="EP281" i="1"/>
  <c r="BO281" i="1"/>
  <c r="EL281" i="1" s="1"/>
  <c r="EO244" i="1"/>
  <c r="BM244" i="1"/>
  <c r="ET38" i="1"/>
  <c r="ED57" i="1"/>
  <c r="EO242" i="1"/>
  <c r="BM242" i="1"/>
  <c r="EU119" i="1"/>
  <c r="EQ119" i="1"/>
  <c r="ET347" i="1"/>
  <c r="EO146" i="1"/>
  <c r="BM146" i="1"/>
  <c r="EV174" i="1"/>
  <c r="EO196" i="1"/>
  <c r="EQ196" i="1" s="1"/>
  <c r="BM196" i="1"/>
  <c r="EQ234" i="1"/>
  <c r="EW234" i="1" s="1"/>
  <c r="EO40" i="1"/>
  <c r="BM40" i="1"/>
  <c r="EO327" i="1"/>
  <c r="BM327" i="1"/>
  <c r="ED262" i="1"/>
  <c r="EV206" i="1"/>
  <c r="ET8" i="1"/>
  <c r="EY8" i="1" s="1"/>
  <c r="EO336" i="1"/>
  <c r="BM336" i="1"/>
  <c r="ED250" i="1"/>
  <c r="EV345" i="1"/>
  <c r="EO275" i="1"/>
  <c r="BM275" i="1"/>
  <c r="EO12" i="1"/>
  <c r="BM12" i="1"/>
  <c r="EP110" i="1"/>
  <c r="BO110" i="1"/>
  <c r="EL110" i="1" s="1"/>
  <c r="EM225" i="1"/>
  <c r="EC225" i="1"/>
  <c r="ED225" i="1"/>
  <c r="DZ225" i="1"/>
  <c r="EY225" i="1" s="1"/>
  <c r="EY120" i="1"/>
  <c r="EM60" i="1"/>
  <c r="EC60" i="1"/>
  <c r="ED60" i="1"/>
  <c r="DZ60" i="1"/>
  <c r="EY60" i="1" s="1"/>
  <c r="EP11" i="1"/>
  <c r="BO11" i="1"/>
  <c r="EL11" i="1" s="1"/>
  <c r="ES207" i="1"/>
  <c r="DS207" i="1"/>
  <c r="EO70" i="1"/>
  <c r="BM70" i="1"/>
  <c r="EP162" i="1"/>
  <c r="BO162" i="1"/>
  <c r="EL162" i="1" s="1"/>
  <c r="EP8" i="1"/>
  <c r="BO8" i="1"/>
  <c r="EL8" i="1" s="1"/>
  <c r="EO22" i="1"/>
  <c r="BM22" i="1"/>
  <c r="EO184" i="1"/>
  <c r="BM184" i="1"/>
  <c r="EV217" i="1"/>
  <c r="EP166" i="1"/>
  <c r="BO166" i="1"/>
  <c r="EL166" i="1" s="1"/>
  <c r="EM236" i="1"/>
  <c r="EC236" i="1"/>
  <c r="ED236" i="1"/>
  <c r="DZ236" i="1"/>
  <c r="ET244" i="1"/>
  <c r="EY244" i="1" s="1"/>
  <c r="EY280" i="1"/>
  <c r="EO322" i="1"/>
  <c r="BM322" i="1"/>
  <c r="EY33" i="1"/>
  <c r="EP18" i="1"/>
  <c r="BO18" i="1"/>
  <c r="EL18" i="1" s="1"/>
  <c r="BZ234" i="1"/>
  <c r="ET256" i="1"/>
  <c r="BM4" i="1"/>
  <c r="EO4" i="1"/>
  <c r="ET170" i="1"/>
  <c r="EY170" i="1" s="1"/>
  <c r="ED133" i="1"/>
  <c r="EC108" i="1"/>
  <c r="EM108" i="1"/>
  <c r="ED108" i="1"/>
  <c r="DZ108" i="1"/>
  <c r="EY108" i="1" s="1"/>
  <c r="ED263" i="1"/>
  <c r="EO113" i="1"/>
  <c r="BM113" i="1"/>
  <c r="ET180" i="1"/>
  <c r="EC25" i="1"/>
  <c r="EM25" i="1"/>
  <c r="ED25" i="1"/>
  <c r="DZ25" i="1"/>
  <c r="EU249" i="1"/>
  <c r="EY205" i="1"/>
  <c r="EO220" i="1"/>
  <c r="BM220" i="1"/>
  <c r="EO286" i="1"/>
  <c r="BM286" i="1"/>
  <c r="EP118" i="1"/>
  <c r="BO118" i="1"/>
  <c r="EL118" i="1" s="1"/>
  <c r="EP54" i="1"/>
  <c r="BO54" i="1"/>
  <c r="EL54" i="1" s="1"/>
  <c r="EY21" i="1"/>
  <c r="EY127" i="1"/>
  <c r="EV343" i="1"/>
  <c r="EY335" i="1"/>
  <c r="EO290" i="1"/>
  <c r="BM290" i="1"/>
  <c r="ED58" i="1"/>
  <c r="EO117" i="1"/>
  <c r="BM117" i="1"/>
  <c r="EO210" i="1"/>
  <c r="BM210" i="1"/>
  <c r="EH283" i="1"/>
  <c r="EO109" i="1"/>
  <c r="BM109" i="1"/>
  <c r="BY15" i="1"/>
  <c r="EK15" i="1"/>
  <c r="BZ15" i="1"/>
  <c r="BV15" i="1"/>
  <c r="EO126" i="1"/>
  <c r="BM126" i="1"/>
  <c r="EP72" i="1"/>
  <c r="BO72" i="1"/>
  <c r="EL72" i="1" s="1"/>
  <c r="EO312" i="1"/>
  <c r="BM312" i="1"/>
  <c r="EP115" i="1"/>
  <c r="BO115" i="1"/>
  <c r="EL115" i="1" s="1"/>
  <c r="ES91" i="1"/>
  <c r="EV91" i="1" s="1"/>
  <c r="DS91" i="1"/>
  <c r="EN91" i="1" s="1"/>
  <c r="EM267" i="1"/>
  <c r="EC267" i="1"/>
  <c r="DZ267" i="1"/>
  <c r="EY267" i="1" s="1"/>
  <c r="ED267" i="1"/>
  <c r="ER238" i="1"/>
  <c r="DQ238" i="1"/>
  <c r="EO74" i="1"/>
  <c r="BM74" i="1"/>
  <c r="EO83" i="1"/>
  <c r="BM83" i="1"/>
  <c r="EO224" i="1"/>
  <c r="BM224" i="1"/>
  <c r="EO282" i="1"/>
  <c r="BM282" i="1"/>
  <c r="EM270" i="1"/>
  <c r="EC270" i="1"/>
  <c r="ED270" i="1"/>
  <c r="DZ270" i="1"/>
  <c r="EY270" i="1" s="1"/>
  <c r="EP17" i="1"/>
  <c r="BO17" i="1"/>
  <c r="EL17" i="1" s="1"/>
  <c r="EO136" i="1"/>
  <c r="BM136" i="1"/>
  <c r="EO158" i="1"/>
  <c r="BM158" i="1"/>
  <c r="ER152" i="1"/>
  <c r="DQ152" i="1"/>
  <c r="EW5" i="1"/>
  <c r="EH5" i="1"/>
  <c r="EO21" i="1"/>
  <c r="BM21" i="1"/>
  <c r="EM198" i="1"/>
  <c r="EC198" i="1"/>
  <c r="ED198" i="1"/>
  <c r="DZ198" i="1"/>
  <c r="EY198" i="1" s="1"/>
  <c r="EP200" i="1"/>
  <c r="BO200" i="1"/>
  <c r="EL200" i="1" s="1"/>
  <c r="EM159" i="1"/>
  <c r="EC159" i="1"/>
  <c r="ED159" i="1"/>
  <c r="DZ159" i="1"/>
  <c r="EY159" i="1" s="1"/>
  <c r="EO151" i="1"/>
  <c r="BM151" i="1"/>
  <c r="EO258" i="1"/>
  <c r="BM258" i="1"/>
  <c r="EM187" i="1"/>
  <c r="EC187" i="1"/>
  <c r="ED187" i="1"/>
  <c r="DZ187" i="1"/>
  <c r="EY187" i="1" s="1"/>
  <c r="EC163" i="1"/>
  <c r="EM163" i="1"/>
  <c r="ED163" i="1"/>
  <c r="DZ163" i="1"/>
  <c r="EY163" i="1" s="1"/>
  <c r="EC339" i="1"/>
  <c r="ED339" i="1"/>
  <c r="EM339" i="1"/>
  <c r="DZ339" i="1"/>
  <c r="EY339" i="1" s="1"/>
  <c r="EM26" i="1"/>
  <c r="EC26" i="1"/>
  <c r="ED26" i="1"/>
  <c r="DZ26" i="1"/>
  <c r="EY26" i="1" s="1"/>
  <c r="EO350" i="1"/>
  <c r="BM350" i="1"/>
  <c r="EO344" i="1"/>
  <c r="BM344" i="1"/>
  <c r="ER201" i="1"/>
  <c r="DQ201" i="1"/>
  <c r="BY353" i="1"/>
  <c r="EK353" i="1"/>
  <c r="BZ353" i="1"/>
  <c r="BV353" i="1"/>
  <c r="EO27" i="1"/>
  <c r="BM27" i="1"/>
  <c r="EO78" i="1"/>
  <c r="BM78" i="1"/>
  <c r="ED310" i="1"/>
  <c r="ER130" i="1"/>
  <c r="DQ130" i="1"/>
  <c r="EO183" i="1"/>
  <c r="BM183" i="1"/>
  <c r="BY227" i="1"/>
  <c r="BZ227" i="1"/>
  <c r="EK227" i="1"/>
  <c r="BV227" i="1"/>
  <c r="ER193" i="1"/>
  <c r="DQ193" i="1"/>
  <c r="ET284" i="1"/>
  <c r="EY284" i="1" s="1"/>
  <c r="EY221" i="1"/>
  <c r="BY41" i="1"/>
  <c r="EK41" i="1"/>
  <c r="BZ41" i="1"/>
  <c r="BV41" i="1"/>
  <c r="EC316" i="1"/>
  <c r="ED316" i="1"/>
  <c r="EM316" i="1"/>
  <c r="DZ316" i="1"/>
  <c r="EY316" i="1" s="1"/>
  <c r="EO152" i="1"/>
  <c r="BM152" i="1"/>
  <c r="EP93" i="1"/>
  <c r="EU93" i="1" s="1"/>
  <c r="BO93" i="1"/>
  <c r="EL93" i="1" s="1"/>
  <c r="EC269" i="1"/>
  <c r="ED269" i="1"/>
  <c r="EM269" i="1"/>
  <c r="DZ269" i="1"/>
  <c r="EY269" i="1" s="1"/>
  <c r="ES238" i="1"/>
  <c r="DS238" i="1"/>
  <c r="EN238" i="1" s="1"/>
  <c r="EP83" i="1"/>
  <c r="BO83" i="1"/>
  <c r="EL83" i="1" s="1"/>
  <c r="EO189" i="1"/>
  <c r="BM189" i="1"/>
  <c r="ER175" i="1"/>
  <c r="DQ175" i="1"/>
  <c r="BY222" i="1"/>
  <c r="EK222" i="1"/>
  <c r="BZ222" i="1"/>
  <c r="BV222" i="1"/>
  <c r="EO233" i="1"/>
  <c r="BM233" i="1"/>
  <c r="EC105" i="1"/>
  <c r="ED105" i="1"/>
  <c r="EM105" i="1"/>
  <c r="DZ105" i="1"/>
  <c r="EO300" i="1"/>
  <c r="BM300" i="1"/>
  <c r="EP123" i="1"/>
  <c r="BO123" i="1"/>
  <c r="EL123" i="1" s="1"/>
  <c r="EC132" i="1"/>
  <c r="EM132" i="1"/>
  <c r="ED132" i="1"/>
  <c r="DZ132" i="1"/>
  <c r="EY132" i="1" s="1"/>
  <c r="EP311" i="1"/>
  <c r="BO311" i="1"/>
  <c r="EL311" i="1" s="1"/>
  <c r="EP258" i="1"/>
  <c r="BO258" i="1"/>
  <c r="EL258" i="1" s="1"/>
  <c r="EO85" i="1"/>
  <c r="BM85" i="1"/>
  <c r="EC180" i="1"/>
  <c r="ED180" i="1"/>
  <c r="EM180" i="1"/>
  <c r="DZ180" i="1"/>
  <c r="EP261" i="1"/>
  <c r="BO261" i="1"/>
  <c r="EL261" i="1" s="1"/>
  <c r="ED19" i="1"/>
  <c r="EY211" i="1"/>
  <c r="EO211" i="1"/>
  <c r="BM211" i="1"/>
  <c r="EO86" i="1"/>
  <c r="BM86" i="1"/>
  <c r="EY301" i="1"/>
  <c r="EO333" i="1"/>
  <c r="BM333" i="1"/>
  <c r="EO239" i="1"/>
  <c r="BM239" i="1"/>
  <c r="EO273" i="1"/>
  <c r="BM273" i="1"/>
  <c r="EO92" i="1"/>
  <c r="BM92" i="1"/>
  <c r="EO257" i="1"/>
  <c r="BM257" i="1"/>
  <c r="EO80" i="1"/>
  <c r="BM80" i="1"/>
  <c r="EO14" i="1"/>
  <c r="BM14" i="1"/>
  <c r="ED295" i="1"/>
  <c r="BY57" i="1"/>
  <c r="EK57" i="1"/>
  <c r="BZ57" i="1"/>
  <c r="BV57" i="1"/>
  <c r="EO96" i="1"/>
  <c r="BM96" i="1"/>
  <c r="EO253" i="1"/>
  <c r="BM253" i="1"/>
  <c r="ED18" i="1"/>
  <c r="EO111" i="1"/>
  <c r="BM111" i="1"/>
  <c r="EO277" i="1"/>
  <c r="BM277" i="1"/>
  <c r="EY304" i="1"/>
  <c r="BM122" i="1"/>
  <c r="EO122" i="1"/>
  <c r="EV258" i="1"/>
  <c r="EO156" i="1"/>
  <c r="BM156" i="1"/>
  <c r="EO320" i="1"/>
  <c r="BM320" i="1"/>
  <c r="EW149" i="1"/>
  <c r="EH149" i="1"/>
  <c r="EO39" i="1"/>
  <c r="BM39" i="1"/>
  <c r="EO43" i="1"/>
  <c r="BM43" i="1"/>
  <c r="EP152" i="1"/>
  <c r="BO152" i="1"/>
  <c r="EL152" i="1" s="1"/>
  <c r="EC312" i="1"/>
  <c r="EM312" i="1"/>
  <c r="ED312" i="1"/>
  <c r="DZ312" i="1"/>
  <c r="EY312" i="1" s="1"/>
  <c r="EM256" i="1"/>
  <c r="EC256" i="1"/>
  <c r="ED256" i="1"/>
  <c r="DZ256" i="1"/>
  <c r="ER72" i="1"/>
  <c r="DQ72" i="1"/>
  <c r="EO135" i="1"/>
  <c r="BM135" i="1"/>
  <c r="EC137" i="1"/>
  <c r="ED137" i="1"/>
  <c r="EM137" i="1"/>
  <c r="DZ137" i="1"/>
  <c r="EY137" i="1" s="1"/>
  <c r="EM349" i="1"/>
  <c r="EC349" i="1"/>
  <c r="ED349" i="1"/>
  <c r="DZ349" i="1"/>
  <c r="EY349" i="1" s="1"/>
  <c r="EP314" i="1"/>
  <c r="BO314" i="1"/>
  <c r="EL314" i="1" s="1"/>
  <c r="EP288" i="1"/>
  <c r="BO288" i="1"/>
  <c r="EL288" i="1" s="1"/>
  <c r="EO284" i="1"/>
  <c r="BM284" i="1"/>
  <c r="EO61" i="1"/>
  <c r="BM61" i="1"/>
  <c r="EP266" i="1"/>
  <c r="BO266" i="1"/>
  <c r="EL266" i="1" s="1"/>
  <c r="EO265" i="1"/>
  <c r="BM265" i="1"/>
  <c r="EP247" i="1"/>
  <c r="BO247" i="1"/>
  <c r="EL247" i="1" s="1"/>
  <c r="EO81" i="1"/>
  <c r="BM81" i="1"/>
  <c r="EC154" i="1"/>
  <c r="EM154" i="1"/>
  <c r="ED154" i="1"/>
  <c r="DZ154" i="1"/>
  <c r="EY154" i="1" s="1"/>
  <c r="EP157" i="1"/>
  <c r="BO157" i="1"/>
  <c r="EL157" i="1" s="1"/>
  <c r="EC231" i="1"/>
  <c r="EM231" i="1"/>
  <c r="ED231" i="1"/>
  <c r="DZ231" i="1"/>
  <c r="EY231" i="1" s="1"/>
  <c r="EO187" i="1"/>
  <c r="BM187" i="1"/>
  <c r="EP273" i="1"/>
  <c r="BO273" i="1"/>
  <c r="EL273" i="1" s="1"/>
  <c r="EO305" i="1"/>
  <c r="BM305" i="1"/>
  <c r="ER113" i="1"/>
  <c r="DQ113" i="1"/>
  <c r="EO317" i="1"/>
  <c r="BM317" i="1"/>
  <c r="ER220" i="1"/>
  <c r="DQ220" i="1"/>
  <c r="EM107" i="1"/>
  <c r="EC107" i="1"/>
  <c r="ED107" i="1"/>
  <c r="EP221" i="1"/>
  <c r="BO221" i="1"/>
  <c r="EL221" i="1" s="1"/>
  <c r="EO321" i="1"/>
  <c r="BM321" i="1"/>
  <c r="EO36" i="1"/>
  <c r="BM36" i="1"/>
  <c r="EO153" i="1"/>
  <c r="BM153" i="1"/>
  <c r="EV338" i="1"/>
  <c r="EV304" i="1"/>
  <c r="EC272" i="1"/>
  <c r="EM272" i="1"/>
  <c r="ED272" i="1"/>
  <c r="DZ272" i="1"/>
  <c r="EY272" i="1" s="1"/>
  <c r="EO47" i="1"/>
  <c r="BM47" i="1"/>
  <c r="BY235" i="1"/>
  <c r="BZ235" i="1"/>
  <c r="EK235" i="1"/>
  <c r="BV235" i="1"/>
  <c r="EK119" i="1"/>
  <c r="BY119" i="1"/>
  <c r="BZ119" i="1"/>
  <c r="BV119" i="1"/>
  <c r="EK228" i="1"/>
  <c r="BY228" i="1"/>
  <c r="BZ228" i="1"/>
  <c r="BV228" i="1"/>
  <c r="EC78" i="1"/>
  <c r="EM78" i="1"/>
  <c r="ED78" i="1"/>
  <c r="DZ78" i="1"/>
  <c r="EY78" i="1" s="1"/>
  <c r="EC146" i="1"/>
  <c r="EM146" i="1"/>
  <c r="ED146" i="1"/>
  <c r="DZ146" i="1"/>
  <c r="ER242" i="1"/>
  <c r="DQ242" i="1"/>
  <c r="EP52" i="1"/>
  <c r="BO52" i="1"/>
  <c r="EL52" i="1" s="1"/>
  <c r="EO33" i="1"/>
  <c r="BM33" i="1"/>
  <c r="ET251" i="1"/>
  <c r="EY251" i="1" s="1"/>
  <c r="EO159" i="1"/>
  <c r="BM159" i="1"/>
  <c r="EC189" i="1"/>
  <c r="EM189" i="1"/>
  <c r="ED189" i="1"/>
  <c r="DZ189" i="1"/>
  <c r="EY189" i="1" s="1"/>
  <c r="EM237" i="1"/>
  <c r="EC237" i="1"/>
  <c r="ED237" i="1"/>
  <c r="DZ237" i="1"/>
  <c r="EY237" i="1" s="1"/>
  <c r="EO82" i="1"/>
  <c r="BM82" i="1"/>
  <c r="EO288" i="1"/>
  <c r="BM288" i="1"/>
  <c r="EP268" i="1"/>
  <c r="BO268" i="1"/>
  <c r="EL268" i="1" s="1"/>
  <c r="EY126" i="1"/>
  <c r="EP233" i="1"/>
  <c r="BO233" i="1"/>
  <c r="EL233" i="1" s="1"/>
  <c r="EM156" i="1"/>
  <c r="EC156" i="1"/>
  <c r="ED156" i="1"/>
  <c r="DZ156" i="1"/>
  <c r="EY156" i="1" s="1"/>
  <c r="EO246" i="1"/>
  <c r="BM246" i="1"/>
  <c r="EC203" i="1"/>
  <c r="EM203" i="1"/>
  <c r="ED203" i="1"/>
  <c r="DZ203" i="1"/>
  <c r="EY203" i="1" s="1"/>
  <c r="BO327" i="1"/>
  <c r="EL327" i="1" s="1"/>
  <c r="EP327" i="1"/>
  <c r="EO76" i="1"/>
  <c r="BM76" i="1"/>
  <c r="EY81" i="1"/>
  <c r="EO175" i="1"/>
  <c r="BM175" i="1"/>
  <c r="EO20" i="1"/>
  <c r="BM20" i="1"/>
  <c r="EP155" i="1"/>
  <c r="BO155" i="1"/>
  <c r="EL155" i="1" s="1"/>
  <c r="EO287" i="1"/>
  <c r="BM287" i="1"/>
  <c r="EO315" i="1"/>
  <c r="BM315" i="1"/>
  <c r="ET236" i="1"/>
  <c r="EY31" i="1"/>
  <c r="ES218" i="1"/>
  <c r="DS218" i="1"/>
  <c r="ED73" i="1"/>
  <c r="EP230" i="1"/>
  <c r="BO230" i="1"/>
  <c r="EL230" i="1" s="1"/>
  <c r="EO218" i="1"/>
  <c r="BM218" i="1"/>
  <c r="ED251" i="1"/>
  <c r="EO342" i="1"/>
  <c r="BM342" i="1"/>
  <c r="EV47" i="1"/>
  <c r="ET47" i="1"/>
  <c r="EY47" i="1" s="1"/>
  <c r="EC85" i="1"/>
  <c r="ED85" i="1"/>
  <c r="EM85" i="1"/>
  <c r="DZ85" i="1"/>
  <c r="EY85" i="1" s="1"/>
  <c r="EO54" i="1"/>
  <c r="BM54" i="1"/>
  <c r="EO313" i="1"/>
  <c r="BM313" i="1"/>
  <c r="EY336" i="1"/>
  <c r="EP310" i="1"/>
  <c r="BO310" i="1"/>
  <c r="EL310" i="1" s="1"/>
  <c r="EO10" i="1"/>
  <c r="BM10" i="1"/>
  <c r="ER135" i="1"/>
  <c r="DQ135" i="1"/>
  <c r="ED147" i="1"/>
  <c r="EY111" i="1"/>
  <c r="EO170" i="1"/>
  <c r="BM170" i="1"/>
  <c r="EP276" i="1"/>
  <c r="BO276" i="1"/>
  <c r="EL276" i="1" s="1"/>
  <c r="EY14" i="1"/>
  <c r="EU15" i="1"/>
  <c r="EQ15" i="1"/>
  <c r="EC91" i="1"/>
  <c r="EM91" i="1"/>
  <c r="DZ91" i="1"/>
  <c r="EO179" i="1"/>
  <c r="BM179" i="1"/>
  <c r="EO132" i="1"/>
  <c r="BM132" i="1"/>
  <c r="EO256" i="1"/>
  <c r="BM256" i="1"/>
  <c r="EO25" i="1"/>
  <c r="BM25" i="1"/>
  <c r="EP59" i="1"/>
  <c r="BO59" i="1"/>
  <c r="EL59" i="1" s="1"/>
  <c r="EO331" i="1"/>
  <c r="BM331" i="1"/>
  <c r="EO348" i="1"/>
  <c r="BM348" i="1"/>
  <c r="EY345" i="1"/>
  <c r="EC204" i="1"/>
  <c r="EM204" i="1"/>
  <c r="ED204" i="1"/>
  <c r="DZ204" i="1"/>
  <c r="EY204" i="1" s="1"/>
  <c r="ER287" i="1"/>
  <c r="DQ287" i="1"/>
  <c r="EP12" i="1"/>
  <c r="BO12" i="1"/>
  <c r="EL12" i="1" s="1"/>
  <c r="EO145" i="1"/>
  <c r="BM145" i="1"/>
  <c r="EO223" i="1"/>
  <c r="BM223" i="1"/>
  <c r="EO241" i="1"/>
  <c r="BM241" i="1"/>
  <c r="EO140" i="1"/>
  <c r="BM140" i="1"/>
  <c r="EY206" i="1"/>
  <c r="EO106" i="1"/>
  <c r="BM106" i="1"/>
  <c r="EO261" i="1"/>
  <c r="BM261" i="1"/>
  <c r="EO326" i="1"/>
  <c r="BM326" i="1"/>
  <c r="EC55" i="1"/>
  <c r="EM55" i="1"/>
  <c r="ED55" i="1"/>
  <c r="EV75" i="1"/>
  <c r="EY114" i="1"/>
  <c r="BY208" i="1"/>
  <c r="EK208" i="1"/>
  <c r="BZ208" i="1"/>
  <c r="BV208" i="1"/>
  <c r="EO254" i="1"/>
  <c r="BM254" i="1"/>
  <c r="EO303" i="1"/>
  <c r="BM303" i="1"/>
  <c r="EO29" i="1"/>
  <c r="BM29" i="1"/>
  <c r="ER171" i="1"/>
  <c r="DQ171" i="1"/>
  <c r="EO127" i="1"/>
  <c r="BM127" i="1"/>
  <c r="EO65" i="1"/>
  <c r="BM65" i="1"/>
  <c r="EO165" i="1"/>
  <c r="BM165" i="1"/>
  <c r="ED75" i="1"/>
  <c r="EU227" i="1"/>
  <c r="EQ227" i="1"/>
  <c r="EO292" i="1"/>
  <c r="BM292" i="1"/>
  <c r="EO352" i="1"/>
  <c r="EQ352" i="1" s="1"/>
  <c r="BM352" i="1"/>
  <c r="EP126" i="1"/>
  <c r="BO126" i="1"/>
  <c r="EL126" i="1" s="1"/>
  <c r="EO134" i="1"/>
  <c r="BM134" i="1"/>
  <c r="EP304" i="1"/>
  <c r="BO304" i="1"/>
  <c r="EL304" i="1" s="1"/>
  <c r="EP25" i="1"/>
  <c r="BO25" i="1"/>
  <c r="EL25" i="1" s="1"/>
  <c r="ES209" i="1"/>
  <c r="DS209" i="1"/>
  <c r="EN209" i="1" s="1"/>
  <c r="EC134" i="1"/>
  <c r="EM134" i="1"/>
  <c r="ED134" i="1"/>
  <c r="DZ134" i="1"/>
  <c r="EY134" i="1" s="1"/>
  <c r="EC208" i="1"/>
  <c r="EM208" i="1"/>
  <c r="ED208" i="1"/>
  <c r="DZ208" i="1"/>
  <c r="EY208" i="1" s="1"/>
  <c r="EO221" i="1"/>
  <c r="BM221" i="1"/>
  <c r="EP135" i="1"/>
  <c r="BO135" i="1"/>
  <c r="EL135" i="1" s="1"/>
  <c r="EO88" i="1"/>
  <c r="BM88" i="1"/>
  <c r="EC285" i="1"/>
  <c r="ED285" i="1"/>
  <c r="EM285" i="1"/>
  <c r="DZ285" i="1"/>
  <c r="EO205" i="1"/>
  <c r="BM205" i="1"/>
  <c r="EP158" i="1"/>
  <c r="BO158" i="1"/>
  <c r="EL158" i="1" s="1"/>
  <c r="ER68" i="1"/>
  <c r="DQ68" i="1"/>
  <c r="EM94" i="1"/>
  <c r="EC94" i="1"/>
  <c r="ED94" i="1"/>
  <c r="DZ94" i="1"/>
  <c r="EY94" i="1" s="1"/>
  <c r="EO309" i="1"/>
  <c r="BM309" i="1"/>
  <c r="EP345" i="1"/>
  <c r="BO345" i="1"/>
  <c r="EL345" i="1" s="1"/>
  <c r="EC124" i="1"/>
  <c r="EM124" i="1"/>
  <c r="ED124" i="1"/>
  <c r="DZ124" i="1"/>
  <c r="EY124" i="1" s="1"/>
  <c r="EO89" i="1"/>
  <c r="BM89" i="1"/>
  <c r="EC240" i="1"/>
  <c r="EM240" i="1"/>
  <c r="ED240" i="1"/>
  <c r="DZ240" i="1"/>
  <c r="EY240" i="1" s="1"/>
  <c r="EO247" i="1"/>
  <c r="BM247" i="1"/>
  <c r="EC30" i="1"/>
  <c r="EM30" i="1"/>
  <c r="ED30" i="1"/>
  <c r="DZ30" i="1"/>
  <c r="ET310" i="1"/>
  <c r="EY310" i="1" s="1"/>
  <c r="EP254" i="1"/>
  <c r="BO254" i="1"/>
  <c r="EL254" i="1" s="1"/>
  <c r="EO274" i="1"/>
  <c r="BM274" i="1"/>
  <c r="EY253" i="1"/>
  <c r="EP168" i="1"/>
  <c r="BO168" i="1"/>
  <c r="EL168" i="1" s="1"/>
  <c r="ER29" i="1"/>
  <c r="DQ29" i="1"/>
  <c r="ET146" i="1"/>
  <c r="EO215" i="1"/>
  <c r="BM215" i="1"/>
  <c r="EY281" i="1"/>
  <c r="BO251" i="1"/>
  <c r="EL251" i="1" s="1"/>
  <c r="EP251" i="1"/>
  <c r="EC292" i="1"/>
  <c r="EM292" i="1"/>
  <c r="ED292" i="1"/>
  <c r="DZ292" i="1"/>
  <c r="EY292" i="1" s="1"/>
  <c r="EO236" i="1"/>
  <c r="BM236" i="1"/>
  <c r="EO269" i="1"/>
  <c r="BM269" i="1"/>
  <c r="EW243" i="1"/>
  <c r="EO296" i="1"/>
  <c r="BM296" i="1"/>
  <c r="ED304" i="1"/>
  <c r="EO185" i="1"/>
  <c r="BM185" i="1"/>
  <c r="EO237" i="1"/>
  <c r="BM237" i="1"/>
  <c r="EY92" i="1"/>
  <c r="EC296" i="1"/>
  <c r="EM296" i="1"/>
  <c r="ED296" i="1"/>
  <c r="DZ296" i="1"/>
  <c r="EY296" i="1" s="1"/>
  <c r="EY331" i="1"/>
  <c r="EO13" i="1"/>
  <c r="BM13" i="1"/>
  <c r="ET58" i="1"/>
  <c r="EY58" i="1" s="1"/>
  <c r="EY49" i="1"/>
  <c r="EO105" i="1"/>
  <c r="BM105" i="1"/>
  <c r="ER271" i="1"/>
  <c r="DQ271" i="1"/>
  <c r="EO46" i="1"/>
  <c r="BM46" i="1"/>
  <c r="EO7" i="1"/>
  <c r="BM7" i="1"/>
  <c r="EO19" i="1"/>
  <c r="BM19" i="1"/>
  <c r="EC76" i="1"/>
  <c r="EM76" i="1"/>
  <c r="ED76" i="1"/>
  <c r="DZ76" i="1"/>
  <c r="EP312" i="1"/>
  <c r="BO312" i="1"/>
  <c r="EL312" i="1" s="1"/>
  <c r="EC313" i="1"/>
  <c r="EM313" i="1"/>
  <c r="ED313" i="1"/>
  <c r="DZ313" i="1"/>
  <c r="EY313" i="1" s="1"/>
  <c r="EO154" i="1"/>
  <c r="BM154" i="1"/>
  <c r="EO130" i="1"/>
  <c r="BM130" i="1"/>
  <c r="EC145" i="1"/>
  <c r="EM145" i="1"/>
  <c r="ED145" i="1"/>
  <c r="DZ145" i="1"/>
  <c r="ET262" i="1"/>
  <c r="EY262" i="1" s="1"/>
  <c r="EP77" i="1"/>
  <c r="BO77" i="1"/>
  <c r="EL77" i="1" s="1"/>
  <c r="EP88" i="1"/>
  <c r="BO88" i="1"/>
  <c r="EL88" i="1" s="1"/>
  <c r="ET192" i="1"/>
  <c r="EY192" i="1" s="1"/>
  <c r="EC119" i="1"/>
  <c r="EM119" i="1"/>
  <c r="ED119" i="1"/>
  <c r="DZ119" i="1"/>
  <c r="EY119" i="1" s="1"/>
  <c r="EC217" i="1"/>
  <c r="ED217" i="1"/>
  <c r="EM217" i="1"/>
  <c r="DZ217" i="1"/>
  <c r="EY217" i="1" s="1"/>
  <c r="EO245" i="1"/>
  <c r="BM245" i="1"/>
  <c r="EO176" i="1"/>
  <c r="BM176" i="1"/>
  <c r="EM148" i="1"/>
  <c r="EC148" i="1"/>
  <c r="DZ148" i="1"/>
  <c r="EO311" i="1"/>
  <c r="BM311" i="1"/>
  <c r="EY216" i="1"/>
  <c r="EO123" i="1"/>
  <c r="BM123" i="1"/>
  <c r="EP70" i="1"/>
  <c r="BO70" i="1"/>
  <c r="EL70" i="1" s="1"/>
  <c r="EY143" i="1"/>
  <c r="EO186" i="1"/>
  <c r="BM186" i="1"/>
  <c r="EP296" i="1"/>
  <c r="BO296" i="1"/>
  <c r="EL296" i="1" s="1"/>
  <c r="EO213" i="1"/>
  <c r="BM213" i="1"/>
  <c r="EM211" i="1"/>
  <c r="EC211" i="1"/>
  <c r="ED211" i="1"/>
  <c r="EY297" i="1"/>
  <c r="EO60" i="1"/>
  <c r="BM60" i="1"/>
  <c r="ES36" i="1"/>
  <c r="DS36" i="1"/>
  <c r="EY263" i="1"/>
  <c r="EY79" i="1"/>
  <c r="DZ107" i="1"/>
  <c r="EY107" i="1" s="1"/>
  <c r="BY229" i="1"/>
  <c r="EK229" i="1"/>
  <c r="BZ229" i="1"/>
  <c r="BV229" i="1"/>
  <c r="EP86" i="1"/>
  <c r="BO86" i="1"/>
  <c r="EL86" i="1" s="1"/>
  <c r="ES185" i="1"/>
  <c r="DS185" i="1"/>
  <c r="EO201" i="1"/>
  <c r="BM201" i="1"/>
  <c r="BY99" i="1"/>
  <c r="BZ99" i="1"/>
  <c r="EK99" i="1"/>
  <c r="BV99" i="1"/>
  <c r="EC350" i="1"/>
  <c r="EM350" i="1"/>
  <c r="ED350" i="1"/>
  <c r="DZ350" i="1"/>
  <c r="EO335" i="1"/>
  <c r="BM335" i="1"/>
  <c r="EO306" i="1"/>
  <c r="BM306" i="1"/>
  <c r="EO255" i="1"/>
  <c r="BM255" i="1"/>
  <c r="EO34" i="1"/>
  <c r="BM34" i="1"/>
  <c r="EM125" i="1"/>
  <c r="EC125" i="1"/>
  <c r="ED125" i="1"/>
  <c r="DZ125" i="1"/>
  <c r="EY125" i="1" s="1"/>
  <c r="EO341" i="1"/>
  <c r="BM341" i="1"/>
  <c r="EO108" i="1"/>
  <c r="BM108" i="1"/>
  <c r="EM66" i="1"/>
  <c r="EC66" i="1"/>
  <c r="ED66" i="1"/>
  <c r="DZ66" i="1"/>
  <c r="EY66" i="1" s="1"/>
  <c r="EO173" i="1"/>
  <c r="BM173" i="1"/>
  <c r="EO328" i="1"/>
  <c r="BM328" i="1"/>
  <c r="ET28" i="1"/>
  <c r="EM54" i="1"/>
  <c r="EC54" i="1"/>
  <c r="ED54" i="1"/>
  <c r="DZ54" i="1"/>
  <c r="EY54" i="1" s="1"/>
  <c r="EC162" i="1"/>
  <c r="ED162" i="1"/>
  <c r="EM162" i="1"/>
  <c r="DZ162" i="1"/>
  <c r="EY162" i="1" s="1"/>
  <c r="EO161" i="1"/>
  <c r="BM161" i="1"/>
  <c r="EV204" i="1"/>
  <c r="EO204" i="1"/>
  <c r="BM204" i="1"/>
  <c r="ET133" i="1"/>
  <c r="EY133" i="1" s="1"/>
  <c r="ES27" i="1"/>
  <c r="DS27" i="1"/>
  <c r="EN27" i="1" s="1"/>
  <c r="EO72" i="1"/>
  <c r="BM72" i="1"/>
  <c r="BM118" i="1"/>
  <c r="EO118" i="1"/>
  <c r="ES102" i="1"/>
  <c r="DS102" i="1"/>
  <c r="EN102" i="1" s="1"/>
  <c r="EC329" i="1"/>
  <c r="ED329" i="1"/>
  <c r="EM329" i="1"/>
  <c r="DZ329" i="1"/>
  <c r="EY329" i="1" s="1"/>
  <c r="EO115" i="1"/>
  <c r="BM115" i="1"/>
  <c r="EC80" i="1"/>
  <c r="ED80" i="1"/>
  <c r="DZ80" i="1"/>
  <c r="EY80" i="1" s="1"/>
  <c r="EM80" i="1"/>
  <c r="EC115" i="1"/>
  <c r="EM115" i="1"/>
  <c r="ED115" i="1"/>
  <c r="DZ115" i="1"/>
  <c r="EY115" i="1" s="1"/>
  <c r="EM87" i="1"/>
  <c r="EC87" i="1"/>
  <c r="ED87" i="1"/>
  <c r="DZ87" i="1"/>
  <c r="EY87" i="1" s="1"/>
  <c r="ES245" i="1"/>
  <c r="DS245" i="1"/>
  <c r="EN245" i="1" s="1"/>
  <c r="W10" i="9"/>
  <c r="EP102" i="1"/>
  <c r="BO102" i="1"/>
  <c r="EL102" i="1" s="1"/>
  <c r="EP302" i="1"/>
  <c r="BO302" i="1"/>
  <c r="EL302" i="1" s="1"/>
  <c r="EC343" i="1"/>
  <c r="ED343" i="1"/>
  <c r="EM343" i="1"/>
  <c r="DZ343" i="1"/>
  <c r="EY343" i="1" s="1"/>
  <c r="EY84" i="1"/>
  <c r="EO167" i="1"/>
  <c r="BM167" i="1"/>
  <c r="EY227" i="1"/>
  <c r="EP145" i="1"/>
  <c r="BO145" i="1"/>
  <c r="EL145" i="1" s="1"/>
  <c r="EV7" i="1"/>
  <c r="ET95" i="1"/>
  <c r="EY95" i="1" s="1"/>
  <c r="EC45" i="1"/>
  <c r="EM45" i="1"/>
  <c r="ED45" i="1"/>
  <c r="DZ45" i="1"/>
  <c r="EO147" i="1"/>
  <c r="BM147" i="1"/>
  <c r="ER348" i="1"/>
  <c r="DQ348" i="1"/>
  <c r="EO174" i="1"/>
  <c r="BM174" i="1"/>
  <c r="BY249" i="1"/>
  <c r="EK249" i="1"/>
  <c r="BZ249" i="1"/>
  <c r="BV249" i="1"/>
  <c r="EO308" i="1"/>
  <c r="BM308" i="1"/>
  <c r="EM286" i="1"/>
  <c r="EC286" i="1"/>
  <c r="ED286" i="1"/>
  <c r="ER16" i="1"/>
  <c r="DQ16" i="1"/>
  <c r="EP209" i="1"/>
  <c r="BO209" i="1"/>
  <c r="EL209" i="1" s="1"/>
  <c r="EP351" i="1"/>
  <c r="BO351" i="1"/>
  <c r="EL351" i="1" s="1"/>
  <c r="EO232" i="1"/>
  <c r="BM232" i="1"/>
  <c r="EH234" i="1"/>
  <c r="BY95" i="1"/>
  <c r="EK95" i="1"/>
  <c r="BZ95" i="1"/>
  <c r="BV95" i="1"/>
  <c r="EO267" i="1"/>
  <c r="BM267" i="1"/>
  <c r="ED7" i="1"/>
  <c r="EV231" i="1"/>
  <c r="EO84" i="1"/>
  <c r="BM84" i="1"/>
  <c r="EK226" i="1"/>
  <c r="BY226" i="1"/>
  <c r="BZ226" i="1"/>
  <c r="BV226" i="1"/>
  <c r="EO307" i="1"/>
  <c r="BM307" i="1"/>
  <c r="EM293" i="1"/>
  <c r="EC293" i="1"/>
  <c r="ED293" i="1"/>
  <c r="DZ293" i="1"/>
  <c r="EY293" i="1" s="1"/>
  <c r="ER151" i="1"/>
  <c r="DQ151" i="1"/>
  <c r="ED31" i="1"/>
  <c r="EP73" i="1"/>
  <c r="BO73" i="1"/>
  <c r="EL73" i="1" s="1"/>
  <c r="EY307" i="1"/>
  <c r="EO279" i="1"/>
  <c r="BM279" i="1"/>
  <c r="EC241" i="1"/>
  <c r="ED241" i="1"/>
  <c r="EM241" i="1"/>
  <c r="DZ241" i="1"/>
  <c r="EY241" i="1" s="1"/>
  <c r="ET32" i="1"/>
  <c r="EO148" i="1"/>
  <c r="BM148" i="1"/>
  <c r="EY181" i="1"/>
  <c r="ED61" i="1"/>
  <c r="ED170" i="1"/>
  <c r="ED144" i="1"/>
  <c r="ES177" i="1"/>
  <c r="DS177" i="1"/>
  <c r="EO278" i="1"/>
  <c r="BM278" i="1"/>
  <c r="EO316" i="1"/>
  <c r="BM316" i="1"/>
  <c r="EM47" i="1"/>
  <c r="EC47" i="1"/>
  <c r="ED47" i="1"/>
  <c r="ES148" i="1"/>
  <c r="DS148" i="1"/>
  <c r="EN148" i="1" s="1"/>
  <c r="EO214" i="1"/>
  <c r="BM214" i="1"/>
  <c r="EO45" i="1"/>
  <c r="BM45" i="1"/>
  <c r="ED95" i="1"/>
  <c r="EO48" i="1"/>
  <c r="BM48" i="1"/>
  <c r="ED253" i="1"/>
  <c r="EO107" i="1"/>
  <c r="BM107" i="1"/>
  <c r="EY324" i="1"/>
  <c r="EY276" i="1"/>
  <c r="BY332" i="1"/>
  <c r="EK332" i="1"/>
  <c r="BV332" i="1"/>
  <c r="EO240" i="1"/>
  <c r="BM240" i="1"/>
  <c r="EO248" i="1"/>
  <c r="BM248" i="1"/>
  <c r="EO216" i="1"/>
  <c r="BM216" i="1"/>
  <c r="EO143" i="1"/>
  <c r="BM143" i="1"/>
  <c r="EO299" i="1"/>
  <c r="BM299" i="1"/>
  <c r="BY93" i="1"/>
  <c r="EK93" i="1"/>
  <c r="BV93" i="1"/>
  <c r="EM341" i="1"/>
  <c r="EC341" i="1"/>
  <c r="ED341" i="1"/>
  <c r="DZ341" i="1"/>
  <c r="EY341" i="1" s="1"/>
  <c r="EC37" i="1"/>
  <c r="ED37" i="1"/>
  <c r="EM37" i="1"/>
  <c r="DZ37" i="1"/>
  <c r="EY37" i="1" s="1"/>
  <c r="EC172" i="1"/>
  <c r="EM172" i="1"/>
  <c r="ED172" i="1"/>
  <c r="EM266" i="1"/>
  <c r="EC266" i="1"/>
  <c r="ED266" i="1"/>
  <c r="DZ266" i="1"/>
  <c r="EY266" i="1" s="1"/>
  <c r="BM276" i="1"/>
  <c r="EO276" i="1"/>
  <c r="EC294" i="1"/>
  <c r="ED294" i="1"/>
  <c r="EM294" i="1"/>
  <c r="DZ294" i="1"/>
  <c r="EY294" i="1" s="1"/>
  <c r="EY318" i="1"/>
  <c r="EO343" i="1"/>
  <c r="BM343" i="1"/>
  <c r="EM323" i="1"/>
  <c r="EC323" i="1"/>
  <c r="ED323" i="1"/>
  <c r="DZ323" i="1"/>
  <c r="EY323" i="1" s="1"/>
  <c r="EO11" i="1"/>
  <c r="BM11" i="1"/>
  <c r="EC226" i="1"/>
  <c r="EM226" i="1"/>
  <c r="ED226" i="1"/>
  <c r="DZ226" i="1"/>
  <c r="EY226" i="1" s="1"/>
  <c r="EC51" i="1"/>
  <c r="ED51" i="1"/>
  <c r="EM51" i="1"/>
  <c r="DZ51" i="1"/>
  <c r="EY51" i="1" s="1"/>
  <c r="EO304" i="1"/>
  <c r="BM304" i="1"/>
  <c r="ED35" i="1"/>
  <c r="EO166" i="1"/>
  <c r="BM166" i="1"/>
  <c r="EO18" i="1"/>
  <c r="BM18" i="1"/>
  <c r="EO190" i="1"/>
  <c r="BM190" i="1"/>
  <c r="EP330" i="1"/>
  <c r="BO330" i="1"/>
  <c r="EL330" i="1" s="1"/>
  <c r="EO87" i="1"/>
  <c r="BM87" i="1"/>
  <c r="DZ172" i="1"/>
  <c r="EY172" i="1" s="1"/>
  <c r="EO101" i="1"/>
  <c r="BM101" i="1"/>
  <c r="ER353" i="1"/>
  <c r="DQ353" i="1"/>
  <c r="EP7" i="1"/>
  <c r="BO7" i="1"/>
  <c r="EL7" i="1" s="1"/>
  <c r="EO171" i="1"/>
  <c r="BM171" i="1"/>
  <c r="EC327" i="1"/>
  <c r="EM327" i="1"/>
  <c r="ED327" i="1"/>
  <c r="DZ327" i="1"/>
  <c r="EY327" i="1" s="1"/>
  <c r="EP240" i="1"/>
  <c r="BO240" i="1"/>
  <c r="EL240" i="1" s="1"/>
  <c r="EY41" i="1"/>
  <c r="EO77" i="1"/>
  <c r="BM77" i="1"/>
  <c r="EO164" i="1"/>
  <c r="BM164" i="1"/>
  <c r="EM116" i="1"/>
  <c r="EC116" i="1"/>
  <c r="ED116" i="1"/>
  <c r="DZ116" i="1"/>
  <c r="EY116" i="1" s="1"/>
  <c r="EC278" i="1"/>
  <c r="EM278" i="1"/>
  <c r="ED278" i="1"/>
  <c r="DZ278" i="1"/>
  <c r="EY278" i="1" s="1"/>
  <c r="EY7" i="1"/>
  <c r="EP74" i="1"/>
  <c r="BO74" i="1"/>
  <c r="EL74" i="1" s="1"/>
  <c r="EO133" i="1"/>
  <c r="BM133" i="1"/>
  <c r="EO252" i="1"/>
  <c r="BM252" i="1"/>
  <c r="EO280" i="1"/>
  <c r="BM280" i="1"/>
  <c r="EP191" i="1"/>
  <c r="BO191" i="1"/>
  <c r="EL191" i="1" s="1"/>
  <c r="ES152" i="1"/>
  <c r="DS152" i="1"/>
  <c r="EN152" i="1" s="1"/>
  <c r="EP245" i="1"/>
  <c r="BO245" i="1"/>
  <c r="EL245" i="1" s="1"/>
  <c r="EC315" i="1"/>
  <c r="ED315" i="1"/>
  <c r="EM315" i="1"/>
  <c r="DZ315" i="1"/>
  <c r="EY315" i="1" s="1"/>
  <c r="EP169" i="1"/>
  <c r="BO169" i="1"/>
  <c r="EL169" i="1" s="1"/>
  <c r="EP176" i="1"/>
  <c r="BO176" i="1"/>
  <c r="EL176" i="1" s="1"/>
  <c r="EO67" i="1"/>
  <c r="BM67" i="1"/>
  <c r="EO268" i="1"/>
  <c r="BM268" i="1"/>
  <c r="EK37" i="1"/>
  <c r="BY37" i="1"/>
  <c r="BZ37" i="1"/>
  <c r="BV37" i="1"/>
  <c r="EP147" i="1"/>
  <c r="BO147" i="1"/>
  <c r="EL147" i="1" s="1"/>
  <c r="EM223" i="1"/>
  <c r="EC223" i="1"/>
  <c r="ED223" i="1"/>
  <c r="DZ223" i="1"/>
  <c r="EY223" i="1" s="1"/>
  <c r="EY254" i="1"/>
  <c r="EO9" i="1"/>
  <c r="BM9" i="1"/>
  <c r="EO198" i="1"/>
  <c r="BM198" i="1"/>
  <c r="EM50" i="1"/>
  <c r="EC50" i="1"/>
  <c r="ED50" i="1"/>
  <c r="DZ50" i="1"/>
  <c r="EY50" i="1" s="1"/>
  <c r="EP350" i="1"/>
  <c r="BO350" i="1"/>
  <c r="EL350" i="1" s="1"/>
  <c r="EC155" i="1"/>
  <c r="ED155" i="1"/>
  <c r="EM155" i="1"/>
  <c r="DZ155" i="1"/>
  <c r="EY155" i="1" s="1"/>
  <c r="EO121" i="1"/>
  <c r="BM121" i="1"/>
  <c r="ER123" i="1"/>
  <c r="DQ123" i="1"/>
  <c r="EO131" i="1"/>
  <c r="BM131" i="1"/>
  <c r="ES96" i="1"/>
  <c r="DS96" i="1"/>
  <c r="EP305" i="1"/>
  <c r="BO305" i="1"/>
  <c r="EL305" i="1" s="1"/>
  <c r="BY219" i="1"/>
  <c r="EK219" i="1"/>
  <c r="BZ219" i="1"/>
  <c r="EO62" i="1"/>
  <c r="BM62" i="1"/>
  <c r="EO128" i="1"/>
  <c r="BM128" i="1"/>
  <c r="BM293" i="1"/>
  <c r="EO293" i="1"/>
  <c r="EM346" i="1"/>
  <c r="EC346" i="1"/>
  <c r="ED346" i="1"/>
  <c r="DZ346" i="1"/>
  <c r="EY346" i="1" s="1"/>
  <c r="BV219" i="1"/>
  <c r="EO197" i="1"/>
  <c r="BM197" i="1"/>
  <c r="EM22" i="1"/>
  <c r="EC22" i="1"/>
  <c r="ED22" i="1"/>
  <c r="EO231" i="1"/>
  <c r="BM231" i="1"/>
  <c r="EY101" i="1"/>
  <c r="EC138" i="1"/>
  <c r="EM138" i="1"/>
  <c r="ED138" i="1"/>
  <c r="DZ138" i="1"/>
  <c r="EY138" i="1" s="1"/>
  <c r="EO177" i="1"/>
  <c r="BM177" i="1"/>
  <c r="ED176" i="1"/>
  <c r="ER161" i="1"/>
  <c r="DQ161" i="1"/>
  <c r="EO225" i="1"/>
  <c r="BM225" i="1"/>
  <c r="EV142" i="1"/>
  <c r="ET142" i="1"/>
  <c r="EY142" i="1" s="1"/>
  <c r="EO281" i="1"/>
  <c r="BM281" i="1"/>
  <c r="EO324" i="1"/>
  <c r="BM324" i="1"/>
  <c r="EO56" i="1"/>
  <c r="BM56" i="1"/>
  <c r="EO338" i="1"/>
  <c r="BM338" i="1"/>
  <c r="EO310" i="1"/>
  <c r="BM310" i="1"/>
  <c r="EO38" i="1"/>
  <c r="BM38" i="1"/>
  <c r="EO351" i="1"/>
  <c r="BM351" i="1"/>
  <c r="ER245" i="1"/>
  <c r="DQ245" i="1"/>
  <c r="ER166" i="1"/>
  <c r="DQ166" i="1"/>
  <c r="EP171" i="1"/>
  <c r="BO171" i="1"/>
  <c r="EL171" i="1" s="1"/>
  <c r="EM20" i="1"/>
  <c r="EC20" i="1"/>
  <c r="ED20" i="1"/>
  <c r="DZ20" i="1"/>
  <c r="EO59" i="1"/>
  <c r="BM59" i="1"/>
  <c r="EM311" i="1"/>
  <c r="EC311" i="1"/>
  <c r="ED311" i="1"/>
  <c r="DZ311" i="1"/>
  <c r="EY311" i="1" s="1"/>
  <c r="EK71" i="1"/>
  <c r="BY71" i="1"/>
  <c r="BZ71" i="1"/>
  <c r="BV71" i="1"/>
  <c r="EC273" i="1"/>
  <c r="EM273" i="1"/>
  <c r="ED273" i="1"/>
  <c r="DZ273" i="1"/>
  <c r="EY273" i="1" s="1"/>
  <c r="EO110" i="1"/>
  <c r="BM110" i="1"/>
  <c r="EM63" i="1"/>
  <c r="EC63" i="1"/>
  <c r="ED63" i="1"/>
  <c r="DZ63" i="1"/>
  <c r="EY63" i="1" s="1"/>
  <c r="ER325" i="1"/>
  <c r="DQ325" i="1"/>
  <c r="EM342" i="1"/>
  <c r="EC342" i="1"/>
  <c r="ED342" i="1"/>
  <c r="DZ342" i="1"/>
  <c r="EY342" i="1" s="1"/>
  <c r="ER121" i="1"/>
  <c r="DQ121" i="1"/>
  <c r="EO180" i="1"/>
  <c r="BM180" i="1"/>
  <c r="EO100" i="1"/>
  <c r="BM100" i="1"/>
  <c r="ES195" i="1"/>
  <c r="DS195" i="1"/>
  <c r="EO298" i="1"/>
  <c r="BM298" i="1"/>
  <c r="EC261" i="1"/>
  <c r="EM261" i="1"/>
  <c r="ED261" i="1"/>
  <c r="DZ261" i="1"/>
  <c r="EY261" i="1" s="1"/>
  <c r="EP274" i="1"/>
  <c r="BO274" i="1"/>
  <c r="EL274" i="1" s="1"/>
  <c r="EO125" i="1"/>
  <c r="BM125" i="1"/>
  <c r="EO155" i="1"/>
  <c r="BM155" i="1"/>
  <c r="EM77" i="1"/>
  <c r="EC77" i="1"/>
  <c r="ED77" i="1"/>
  <c r="DZ77" i="1"/>
  <c r="EY77" i="1" s="1"/>
  <c r="EO340" i="1"/>
  <c r="BM340" i="1"/>
  <c r="EO193" i="1"/>
  <c r="BM193" i="1"/>
  <c r="EC129" i="1"/>
  <c r="EM129" i="1"/>
  <c r="ED129" i="1"/>
  <c r="DZ129" i="1"/>
  <c r="EY129" i="1" s="1"/>
  <c r="BY42" i="1"/>
  <c r="EK42" i="1"/>
  <c r="BZ42" i="1"/>
  <c r="BV42" i="1"/>
  <c r="EC174" i="1"/>
  <c r="EM174" i="1"/>
  <c r="ED174" i="1"/>
  <c r="DZ174" i="1"/>
  <c r="EY174" i="1" s="1"/>
  <c r="EY257" i="1"/>
  <c r="EO323" i="1"/>
  <c r="BM323" i="1"/>
  <c r="ER6" i="1"/>
  <c r="DQ6" i="1"/>
  <c r="EO160" i="1"/>
  <c r="BM160" i="1"/>
  <c r="ER165" i="1"/>
  <c r="DQ165" i="1"/>
  <c r="EP286" i="1"/>
  <c r="BO286" i="1"/>
  <c r="EL286" i="1" s="1"/>
  <c r="EY183" i="1"/>
  <c r="EO91" i="1"/>
  <c r="BM91" i="1"/>
  <c r="EO319" i="1"/>
  <c r="BM319" i="1"/>
  <c r="EP332" i="1"/>
  <c r="EU332" i="1" s="1"/>
  <c r="BO332" i="1"/>
  <c r="EL332" i="1" s="1"/>
  <c r="EO90" i="1"/>
  <c r="BM90" i="1"/>
  <c r="EM182" i="1"/>
  <c r="EC182" i="1"/>
  <c r="ED182" i="1"/>
  <c r="DZ182" i="1"/>
  <c r="EY182" i="1" s="1"/>
  <c r="EC298" i="1"/>
  <c r="EM298" i="1"/>
  <c r="ED298" i="1"/>
  <c r="DZ298" i="1"/>
  <c r="EY298" i="1" s="1"/>
  <c r="EP290" i="1"/>
  <c r="BO290" i="1"/>
  <c r="EL290" i="1" s="1"/>
  <c r="EO124" i="1"/>
  <c r="BM124" i="1"/>
  <c r="EC317" i="1"/>
  <c r="EM317" i="1"/>
  <c r="ED317" i="1"/>
  <c r="DZ317" i="1"/>
  <c r="EY317" i="1" s="1"/>
  <c r="EO264" i="1"/>
  <c r="BM264" i="1"/>
  <c r="EO271" i="1"/>
  <c r="BM271" i="1"/>
  <c r="EP39" i="1"/>
  <c r="BO39" i="1"/>
  <c r="EL39" i="1" s="1"/>
  <c r="EC289" i="1"/>
  <c r="ED289" i="1"/>
  <c r="EM289" i="1"/>
  <c r="DZ289" i="1"/>
  <c r="EY289" i="1" s="1"/>
  <c r="EO334" i="1"/>
  <c r="BM334" i="1"/>
  <c r="EO104" i="1"/>
  <c r="BM104" i="1"/>
  <c r="EO206" i="1"/>
  <c r="BM206" i="1"/>
  <c r="EO163" i="1"/>
  <c r="BM163" i="1"/>
  <c r="EO17" i="1"/>
  <c r="BM17" i="1"/>
  <c r="EC122" i="1"/>
  <c r="ED122" i="1"/>
  <c r="EM122" i="1"/>
  <c r="EC93" i="1"/>
  <c r="ED93" i="1"/>
  <c r="EM93" i="1"/>
  <c r="DZ93" i="1"/>
  <c r="EY308" i="1"/>
  <c r="EO301" i="1"/>
  <c r="BM301" i="1"/>
  <c r="EM258" i="1"/>
  <c r="EC258" i="1"/>
  <c r="ED258" i="1"/>
  <c r="DZ258" i="1"/>
  <c r="EY258" i="1" s="1"/>
  <c r="ER153" i="1"/>
  <c r="DQ153" i="1"/>
  <c r="BM63" i="1"/>
  <c r="EO63" i="1"/>
  <c r="ED142" i="1"/>
  <c r="EY250" i="1"/>
  <c r="EC282" i="1"/>
  <c r="EM282" i="1"/>
  <c r="ED282" i="1"/>
  <c r="DZ282" i="1"/>
  <c r="EY282" i="1" s="1"/>
  <c r="EO314" i="1"/>
  <c r="BM314" i="1"/>
  <c r="EO195" i="1"/>
  <c r="BM195" i="1"/>
  <c r="EO200" i="1"/>
  <c r="BM200" i="1"/>
  <c r="ES169" i="1"/>
  <c r="DS169" i="1"/>
  <c r="EP89" i="1"/>
  <c r="BO89" i="1"/>
  <c r="EL89" i="1" s="1"/>
  <c r="EO272" i="1"/>
  <c r="BM272" i="1"/>
  <c r="EO347" i="1"/>
  <c r="BM347" i="1"/>
  <c r="EP216" i="1"/>
  <c r="BO216" i="1"/>
  <c r="EL216" i="1" s="1"/>
  <c r="ED214" i="1"/>
  <c r="ES128" i="1"/>
  <c r="DS128" i="1"/>
  <c r="EO202" i="1"/>
  <c r="BM202" i="1"/>
  <c r="EY265" i="1"/>
  <c r="EC290" i="1"/>
  <c r="ED290" i="1"/>
  <c r="EM290" i="1"/>
  <c r="DZ290" i="1"/>
  <c r="EY290" i="1" s="1"/>
  <c r="EO168" i="1"/>
  <c r="BM168" i="1"/>
  <c r="ES86" i="1"/>
  <c r="DS86" i="1"/>
  <c r="EO150" i="1"/>
  <c r="BM150" i="1"/>
  <c r="ED332" i="1"/>
  <c r="EO31" i="1"/>
  <c r="EQ31" i="1" s="1"/>
  <c r="BM31" i="1"/>
  <c r="EO330" i="1"/>
  <c r="BM330" i="1"/>
  <c r="EO270" i="1"/>
  <c r="BM270" i="1"/>
  <c r="EO346" i="1"/>
  <c r="BM346" i="1"/>
  <c r="EO55" i="1"/>
  <c r="BM55" i="1"/>
  <c r="EY42" i="1"/>
  <c r="EO230" i="1"/>
  <c r="BM230" i="1"/>
  <c r="EO297" i="1"/>
  <c r="BM297" i="1"/>
  <c r="EV25" i="1"/>
  <c r="ET25" i="1"/>
  <c r="BM28" i="1"/>
  <c r="EO28" i="1"/>
  <c r="EC191" i="1"/>
  <c r="ED191" i="1"/>
  <c r="EM191" i="1"/>
  <c r="DZ191" i="1"/>
  <c r="EY191" i="1" s="1"/>
  <c r="EO285" i="1"/>
  <c r="BM285" i="1"/>
  <c r="EO94" i="1"/>
  <c r="BM94" i="1"/>
  <c r="EO138" i="1"/>
  <c r="BM138" i="1"/>
  <c r="EU196" i="1"/>
  <c r="EO144" i="1"/>
  <c r="BM144" i="1"/>
  <c r="EO191" i="1"/>
  <c r="BM191" i="1"/>
  <c r="EO142" i="1"/>
  <c r="BM142" i="1"/>
  <c r="EY4" i="1"/>
  <c r="U749" i="9"/>
  <c r="V749" i="9" s="1"/>
  <c r="EY53" i="1" l="1"/>
  <c r="EP358" i="1"/>
  <c r="EY350" i="1"/>
  <c r="EY20" i="1"/>
  <c r="EQ79" i="1"/>
  <c r="EY145" i="1"/>
  <c r="EY285" i="1"/>
  <c r="BO361" i="1"/>
  <c r="EL361" i="1" s="1"/>
  <c r="EP364" i="1"/>
  <c r="ET91" i="1"/>
  <c r="EQ93" i="1"/>
  <c r="EU311" i="1"/>
  <c r="EU120" i="1"/>
  <c r="EY99" i="1"/>
  <c r="EU327" i="1"/>
  <c r="ED91" i="1"/>
  <c r="EM239" i="1"/>
  <c r="DZ239" i="1"/>
  <c r="EC239" i="1"/>
  <c r="EY11" i="1"/>
  <c r="EP359" i="1"/>
  <c r="BO359" i="1"/>
  <c r="EL359" i="1" s="1"/>
  <c r="EO358" i="1"/>
  <c r="BM358" i="1"/>
  <c r="EO359" i="1"/>
  <c r="BM359" i="1"/>
  <c r="BM366" i="1"/>
  <c r="EO366" i="1"/>
  <c r="EY93" i="1"/>
  <c r="EY76" i="1"/>
  <c r="EO357" i="1"/>
  <c r="BM357" i="1"/>
  <c r="EO362" i="1"/>
  <c r="BM362" i="1"/>
  <c r="EK362" i="1" s="1"/>
  <c r="EY45" i="1"/>
  <c r="EQ115" i="1"/>
  <c r="EY104" i="1"/>
  <c r="EO365" i="1"/>
  <c r="BM365" i="1"/>
  <c r="BO357" i="1"/>
  <c r="EL357" i="1" s="1"/>
  <c r="EP357" i="1"/>
  <c r="EO363" i="1"/>
  <c r="BM363" i="1"/>
  <c r="EO361" i="1"/>
  <c r="BM361" i="1"/>
  <c r="BM360" i="1"/>
  <c r="EO360" i="1"/>
  <c r="EO364" i="1"/>
  <c r="BM364" i="1"/>
  <c r="U748" i="8"/>
  <c r="AC748" i="8" s="1"/>
  <c r="AC747" i="8"/>
  <c r="V747" i="8"/>
  <c r="W747" i="8" s="1"/>
  <c r="EY180" i="1"/>
  <c r="EN158" i="1"/>
  <c r="ED158" i="1"/>
  <c r="ET149" i="1"/>
  <c r="EY149" i="1" s="1"/>
  <c r="EV149" i="1"/>
  <c r="BZ93" i="1"/>
  <c r="EY105" i="1"/>
  <c r="ET158" i="1"/>
  <c r="EY158" i="1" s="1"/>
  <c r="EV158" i="1"/>
  <c r="EN149" i="1"/>
  <c r="ED149" i="1"/>
  <c r="EY82" i="1"/>
  <c r="ET215" i="1"/>
  <c r="EY215" i="1" s="1"/>
  <c r="EV215" i="1"/>
  <c r="ET62" i="1"/>
  <c r="EY62" i="1" s="1"/>
  <c r="EV62" i="1"/>
  <c r="BZ69" i="1"/>
  <c r="BV69" i="1"/>
  <c r="EK69" i="1"/>
  <c r="BY69" i="1"/>
  <c r="ED62" i="1"/>
  <c r="EU69" i="1"/>
  <c r="EQ69" i="1"/>
  <c r="EN215" i="1"/>
  <c r="ED215" i="1"/>
  <c r="EQ332" i="1"/>
  <c r="EY38" i="1"/>
  <c r="ET164" i="1"/>
  <c r="EY164" i="1" s="1"/>
  <c r="EV164" i="1"/>
  <c r="EN239" i="1"/>
  <c r="ED239" i="1"/>
  <c r="EN164" i="1"/>
  <c r="ED164" i="1"/>
  <c r="EV239" i="1"/>
  <c r="ET239" i="1"/>
  <c r="EY239" i="1" s="1"/>
  <c r="EQ162" i="1"/>
  <c r="EY97" i="1"/>
  <c r="EU138" i="1"/>
  <c r="EQ138" i="1"/>
  <c r="EU270" i="1"/>
  <c r="EQ270" i="1"/>
  <c r="EU168" i="1"/>
  <c r="EQ168" i="1"/>
  <c r="EN128" i="1"/>
  <c r="ED128" i="1"/>
  <c r="EQ272" i="1"/>
  <c r="EU272" i="1"/>
  <c r="EU17" i="1"/>
  <c r="EQ17" i="1"/>
  <c r="EK191" i="1"/>
  <c r="BY191" i="1"/>
  <c r="BZ191" i="1"/>
  <c r="BV191" i="1"/>
  <c r="EQ94" i="1"/>
  <c r="EU94" i="1"/>
  <c r="EK297" i="1"/>
  <c r="BY297" i="1"/>
  <c r="BZ297" i="1"/>
  <c r="BV297" i="1"/>
  <c r="EQ330" i="1"/>
  <c r="EU330" i="1"/>
  <c r="ET86" i="1"/>
  <c r="EY86" i="1" s="1"/>
  <c r="EV86" i="1"/>
  <c r="EK202" i="1"/>
  <c r="BY202" i="1"/>
  <c r="BZ202" i="1"/>
  <c r="BV202" i="1"/>
  <c r="EQ314" i="1"/>
  <c r="EU314" i="1"/>
  <c r="EK63" i="1"/>
  <c r="BY63" i="1"/>
  <c r="BZ63" i="1"/>
  <c r="BV63" i="1"/>
  <c r="EQ142" i="1"/>
  <c r="EU142" i="1"/>
  <c r="EQ191" i="1"/>
  <c r="EU191" i="1"/>
  <c r="EK138" i="1"/>
  <c r="BY138" i="1"/>
  <c r="BV138" i="1"/>
  <c r="BZ138" i="1"/>
  <c r="BY28" i="1"/>
  <c r="BZ28" i="1"/>
  <c r="EK28" i="1"/>
  <c r="BV28" i="1"/>
  <c r="EU297" i="1"/>
  <c r="EQ297" i="1"/>
  <c r="BY55" i="1"/>
  <c r="EK55" i="1"/>
  <c r="BZ55" i="1"/>
  <c r="BV55" i="1"/>
  <c r="BY270" i="1"/>
  <c r="EK270" i="1"/>
  <c r="BZ270" i="1"/>
  <c r="BV270" i="1"/>
  <c r="BY150" i="1"/>
  <c r="BZ150" i="1"/>
  <c r="EK150" i="1"/>
  <c r="BV150" i="1"/>
  <c r="BY168" i="1"/>
  <c r="EK168" i="1"/>
  <c r="BZ168" i="1"/>
  <c r="BV168" i="1"/>
  <c r="EU202" i="1"/>
  <c r="EQ202" i="1"/>
  <c r="BY272" i="1"/>
  <c r="BZ272" i="1"/>
  <c r="EK272" i="1"/>
  <c r="BV272" i="1"/>
  <c r="EN169" i="1"/>
  <c r="ED169" i="1"/>
  <c r="EK195" i="1"/>
  <c r="BY195" i="1"/>
  <c r="BZ195" i="1"/>
  <c r="BV195" i="1"/>
  <c r="EC153" i="1"/>
  <c r="ED153" i="1"/>
  <c r="EM153" i="1"/>
  <c r="DZ153" i="1"/>
  <c r="BY17" i="1"/>
  <c r="EK17" i="1"/>
  <c r="BZ17" i="1"/>
  <c r="BV17" i="1"/>
  <c r="BY206" i="1"/>
  <c r="BZ206" i="1"/>
  <c r="EK206" i="1"/>
  <c r="BV206" i="1"/>
  <c r="EK334" i="1"/>
  <c r="BY334" i="1"/>
  <c r="BZ334" i="1"/>
  <c r="BV334" i="1"/>
  <c r="BY271" i="1"/>
  <c r="BZ271" i="1"/>
  <c r="EK271" i="1"/>
  <c r="BV271" i="1"/>
  <c r="BY91" i="1"/>
  <c r="EK91" i="1"/>
  <c r="BZ91" i="1"/>
  <c r="BV91" i="1"/>
  <c r="BY160" i="1"/>
  <c r="EK160" i="1"/>
  <c r="BZ160" i="1"/>
  <c r="BV160" i="1"/>
  <c r="BY323" i="1"/>
  <c r="BZ323" i="1"/>
  <c r="EK323" i="1"/>
  <c r="BV323" i="1"/>
  <c r="EK193" i="1"/>
  <c r="BY193" i="1"/>
  <c r="BZ193" i="1"/>
  <c r="BV193" i="1"/>
  <c r="EU340" i="1"/>
  <c r="EQ340" i="1"/>
  <c r="EU125" i="1"/>
  <c r="EQ125" i="1"/>
  <c r="EU298" i="1"/>
  <c r="EQ298" i="1"/>
  <c r="EU100" i="1"/>
  <c r="EQ100" i="1"/>
  <c r="ET121" i="1"/>
  <c r="EV121" i="1"/>
  <c r="EQ110" i="1"/>
  <c r="EU110" i="1"/>
  <c r="W9" i="8"/>
  <c r="EV166" i="1"/>
  <c r="ET166" i="1"/>
  <c r="BY351" i="1"/>
  <c r="BZ351" i="1"/>
  <c r="EK351" i="1"/>
  <c r="BV351" i="1"/>
  <c r="EK310" i="1"/>
  <c r="BY310" i="1"/>
  <c r="BZ310" i="1"/>
  <c r="BV310" i="1"/>
  <c r="EK56" i="1"/>
  <c r="BY56" i="1"/>
  <c r="BZ56" i="1"/>
  <c r="BV56" i="1"/>
  <c r="BY281" i="1"/>
  <c r="EK281" i="1"/>
  <c r="BZ281" i="1"/>
  <c r="BV281" i="1"/>
  <c r="BY225" i="1"/>
  <c r="BZ225" i="1"/>
  <c r="EK225" i="1"/>
  <c r="BV225" i="1"/>
  <c r="EK231" i="1"/>
  <c r="BY231" i="1"/>
  <c r="BZ231" i="1"/>
  <c r="BV231" i="1"/>
  <c r="EU293" i="1"/>
  <c r="EQ293" i="1"/>
  <c r="BY62" i="1"/>
  <c r="EK62" i="1"/>
  <c r="BZ62" i="1"/>
  <c r="BV62" i="1"/>
  <c r="ET96" i="1"/>
  <c r="EY96" i="1" s="1"/>
  <c r="EV96" i="1"/>
  <c r="ET123" i="1"/>
  <c r="EV123" i="1"/>
  <c r="EU9" i="1"/>
  <c r="EQ9" i="1"/>
  <c r="EH37" i="1"/>
  <c r="EW37" i="1"/>
  <c r="EK268" i="1"/>
  <c r="BY268" i="1"/>
  <c r="BZ268" i="1"/>
  <c r="BV268" i="1"/>
  <c r="EU280" i="1"/>
  <c r="EQ280" i="1"/>
  <c r="EQ133" i="1"/>
  <c r="EU133" i="1"/>
  <c r="EK164" i="1"/>
  <c r="BY164" i="1"/>
  <c r="BZ164" i="1"/>
  <c r="BV164" i="1"/>
  <c r="EU171" i="1"/>
  <c r="EQ171" i="1"/>
  <c r="ET353" i="1"/>
  <c r="EV353" i="1"/>
  <c r="EU18" i="1"/>
  <c r="EQ18" i="1"/>
  <c r="EK304" i="1"/>
  <c r="BY304" i="1"/>
  <c r="BZ304" i="1"/>
  <c r="BV304" i="1"/>
  <c r="BY343" i="1"/>
  <c r="EK343" i="1"/>
  <c r="BZ343" i="1"/>
  <c r="BV343" i="1"/>
  <c r="EK276" i="1"/>
  <c r="BY276" i="1"/>
  <c r="BZ276" i="1"/>
  <c r="BV276" i="1"/>
  <c r="EW93" i="1"/>
  <c r="EH93" i="1"/>
  <c r="BY299" i="1"/>
  <c r="EK299" i="1"/>
  <c r="BZ299" i="1"/>
  <c r="BV299" i="1"/>
  <c r="BZ216" i="1"/>
  <c r="BY216" i="1"/>
  <c r="EK216" i="1"/>
  <c r="BV216" i="1"/>
  <c r="EK248" i="1"/>
  <c r="BY248" i="1"/>
  <c r="BZ248" i="1"/>
  <c r="BV248" i="1"/>
  <c r="EW332" i="1"/>
  <c r="EH332" i="1"/>
  <c r="BY45" i="1"/>
  <c r="EK45" i="1"/>
  <c r="BZ45" i="1"/>
  <c r="BV45" i="1"/>
  <c r="EU278" i="1"/>
  <c r="EQ278" i="1"/>
  <c r="EU148" i="1"/>
  <c r="EQ148" i="1"/>
  <c r="EM151" i="1"/>
  <c r="EC151" i="1"/>
  <c r="ED151" i="1"/>
  <c r="DZ151" i="1"/>
  <c r="EW226" i="1"/>
  <c r="EH226" i="1"/>
  <c r="BY84" i="1"/>
  <c r="BZ84" i="1"/>
  <c r="EK84" i="1"/>
  <c r="BV84" i="1"/>
  <c r="EC16" i="1"/>
  <c r="ED16" i="1"/>
  <c r="EM16" i="1"/>
  <c r="DZ16" i="1"/>
  <c r="EU174" i="1"/>
  <c r="EQ174" i="1"/>
  <c r="EU147" i="1"/>
  <c r="EQ147" i="1"/>
  <c r="EU167" i="1"/>
  <c r="EQ167" i="1"/>
  <c r="EQ72" i="1"/>
  <c r="EU72" i="1"/>
  <c r="BY204" i="1"/>
  <c r="EK204" i="1"/>
  <c r="BZ204" i="1"/>
  <c r="BV204" i="1"/>
  <c r="EQ161" i="1"/>
  <c r="EU161" i="1"/>
  <c r="EK173" i="1"/>
  <c r="BY173" i="1"/>
  <c r="BZ173" i="1"/>
  <c r="BV173" i="1"/>
  <c r="EU34" i="1"/>
  <c r="EQ34" i="1"/>
  <c r="EU306" i="1"/>
  <c r="EQ306" i="1"/>
  <c r="EU201" i="1"/>
  <c r="EQ201" i="1"/>
  <c r="EN36" i="1"/>
  <c r="ED36" i="1"/>
  <c r="ED148" i="1"/>
  <c r="EQ176" i="1"/>
  <c r="EU176" i="1"/>
  <c r="EQ154" i="1"/>
  <c r="EU154" i="1"/>
  <c r="EU19" i="1"/>
  <c r="EQ19" i="1"/>
  <c r="BY46" i="1"/>
  <c r="BZ46" i="1"/>
  <c r="EK46" i="1"/>
  <c r="BV46" i="1"/>
  <c r="BY105" i="1"/>
  <c r="BZ105" i="1"/>
  <c r="EK105" i="1"/>
  <c r="BV105" i="1"/>
  <c r="EK13" i="1"/>
  <c r="BY13" i="1"/>
  <c r="BZ13" i="1"/>
  <c r="BV13" i="1"/>
  <c r="BY237" i="1"/>
  <c r="BZ237" i="1"/>
  <c r="EK237" i="1"/>
  <c r="BV237" i="1"/>
  <c r="BY236" i="1"/>
  <c r="EK236" i="1"/>
  <c r="BZ236" i="1"/>
  <c r="BV236" i="1"/>
  <c r="EC29" i="1"/>
  <c r="EM29" i="1"/>
  <c r="ED29" i="1"/>
  <c r="DZ29" i="1"/>
  <c r="BY89" i="1"/>
  <c r="EK89" i="1"/>
  <c r="BZ89" i="1"/>
  <c r="BV89" i="1"/>
  <c r="EV68" i="1"/>
  <c r="ET68" i="1"/>
  <c r="EQ205" i="1"/>
  <c r="EU205" i="1"/>
  <c r="BY65" i="1"/>
  <c r="BZ65" i="1"/>
  <c r="EK65" i="1"/>
  <c r="BV65" i="1"/>
  <c r="EU127" i="1"/>
  <c r="EQ127" i="1"/>
  <c r="EU29" i="1"/>
  <c r="EQ29" i="1"/>
  <c r="BY254" i="1"/>
  <c r="EK254" i="1"/>
  <c r="BZ254" i="1"/>
  <c r="BV254" i="1"/>
  <c r="BY326" i="1"/>
  <c r="EK326" i="1"/>
  <c r="BZ326" i="1"/>
  <c r="BV326" i="1"/>
  <c r="EK106" i="1"/>
  <c r="BY106" i="1"/>
  <c r="BZ106" i="1"/>
  <c r="BV106" i="1"/>
  <c r="EU140" i="1"/>
  <c r="EQ140" i="1"/>
  <c r="EU223" i="1"/>
  <c r="EQ223" i="1"/>
  <c r="BY348" i="1"/>
  <c r="EK348" i="1"/>
  <c r="BZ348" i="1"/>
  <c r="BV348" i="1"/>
  <c r="BY256" i="1"/>
  <c r="EK256" i="1"/>
  <c r="BZ256" i="1"/>
  <c r="BV256" i="1"/>
  <c r="BY179" i="1"/>
  <c r="EK179" i="1"/>
  <c r="BZ179" i="1"/>
  <c r="BV179" i="1"/>
  <c r="EQ170" i="1"/>
  <c r="EU170" i="1"/>
  <c r="EV135" i="1"/>
  <c r="ET135" i="1"/>
  <c r="EK54" i="1"/>
  <c r="BY54" i="1"/>
  <c r="BZ54" i="1"/>
  <c r="BV54" i="1"/>
  <c r="EK342" i="1"/>
  <c r="BY342" i="1"/>
  <c r="BZ342" i="1"/>
  <c r="BV342" i="1"/>
  <c r="EU218" i="1"/>
  <c r="EQ218" i="1"/>
  <c r="EU287" i="1"/>
  <c r="EQ287" i="1"/>
  <c r="EU20" i="1"/>
  <c r="EQ20" i="1"/>
  <c r="EK288" i="1"/>
  <c r="BY288" i="1"/>
  <c r="BZ288" i="1"/>
  <c r="BV288" i="1"/>
  <c r="EK159" i="1"/>
  <c r="BY159" i="1"/>
  <c r="BZ159" i="1"/>
  <c r="BV159" i="1"/>
  <c r="EU33" i="1"/>
  <c r="EQ33" i="1"/>
  <c r="ET242" i="1"/>
  <c r="EV242" i="1"/>
  <c r="BY36" i="1"/>
  <c r="BZ36" i="1"/>
  <c r="EK36" i="1"/>
  <c r="BV36" i="1"/>
  <c r="EU321" i="1"/>
  <c r="EQ321" i="1"/>
  <c r="BY317" i="1"/>
  <c r="EK317" i="1"/>
  <c r="BZ317" i="1"/>
  <c r="BV317" i="1"/>
  <c r="BY305" i="1"/>
  <c r="BZ305" i="1"/>
  <c r="EK305" i="1"/>
  <c r="BV305" i="1"/>
  <c r="EK187" i="1"/>
  <c r="BY187" i="1"/>
  <c r="BZ187" i="1"/>
  <c r="BV187" i="1"/>
  <c r="EK81" i="1"/>
  <c r="BY81" i="1"/>
  <c r="BZ81" i="1"/>
  <c r="BV81" i="1"/>
  <c r="BY265" i="1"/>
  <c r="EK265" i="1"/>
  <c r="BZ265" i="1"/>
  <c r="BV265" i="1"/>
  <c r="EK61" i="1"/>
  <c r="BY61" i="1"/>
  <c r="BZ61" i="1"/>
  <c r="BV61" i="1"/>
  <c r="EK135" i="1"/>
  <c r="BY135" i="1"/>
  <c r="BZ135" i="1"/>
  <c r="BV135" i="1"/>
  <c r="EY256" i="1"/>
  <c r="BY39" i="1"/>
  <c r="EK39" i="1"/>
  <c r="BZ39" i="1"/>
  <c r="BV39" i="1"/>
  <c r="BY320" i="1"/>
  <c r="BZ320" i="1"/>
  <c r="EK320" i="1"/>
  <c r="BV320" i="1"/>
  <c r="BY277" i="1"/>
  <c r="BZ277" i="1"/>
  <c r="EK277" i="1"/>
  <c r="BV277" i="1"/>
  <c r="EQ96" i="1"/>
  <c r="EU96" i="1"/>
  <c r="BY80" i="1"/>
  <c r="EK80" i="1"/>
  <c r="BZ80" i="1"/>
  <c r="BV80" i="1"/>
  <c r="BY92" i="1"/>
  <c r="BZ92" i="1"/>
  <c r="EK92" i="1"/>
  <c r="BV92" i="1"/>
  <c r="BY239" i="1"/>
  <c r="BZ239" i="1"/>
  <c r="EK239" i="1"/>
  <c r="BV239" i="1"/>
  <c r="EQ211" i="1"/>
  <c r="EU211" i="1"/>
  <c r="EU233" i="1"/>
  <c r="EQ233" i="1"/>
  <c r="EU189" i="1"/>
  <c r="EQ189" i="1"/>
  <c r="EU152" i="1"/>
  <c r="EQ152" i="1"/>
  <c r="EC193" i="1"/>
  <c r="EM193" i="1"/>
  <c r="ED193" i="1"/>
  <c r="DZ193" i="1"/>
  <c r="EC130" i="1"/>
  <c r="EM130" i="1"/>
  <c r="ED130" i="1"/>
  <c r="DZ130" i="1"/>
  <c r="EQ78" i="1"/>
  <c r="EU78" i="1"/>
  <c r="EW353" i="1"/>
  <c r="EC201" i="1"/>
  <c r="EM201" i="1"/>
  <c r="ED201" i="1"/>
  <c r="DZ201" i="1"/>
  <c r="EQ344" i="1"/>
  <c r="EU344" i="1"/>
  <c r="EU258" i="1"/>
  <c r="EQ258" i="1"/>
  <c r="EU21" i="1"/>
  <c r="EQ21" i="1"/>
  <c r="ET152" i="1"/>
  <c r="EV152" i="1"/>
  <c r="EQ136" i="1"/>
  <c r="EU136" i="1"/>
  <c r="EU282" i="1"/>
  <c r="EQ282" i="1"/>
  <c r="EU83" i="1"/>
  <c r="EQ83" i="1"/>
  <c r="EV238" i="1"/>
  <c r="ET238" i="1"/>
  <c r="EU115" i="1"/>
  <c r="EW15" i="1"/>
  <c r="EH15" i="1"/>
  <c r="EK109" i="1"/>
  <c r="BY109" i="1"/>
  <c r="BZ109" i="1"/>
  <c r="BV109" i="1"/>
  <c r="EU210" i="1"/>
  <c r="EQ210" i="1"/>
  <c r="BY290" i="1"/>
  <c r="BZ290" i="1"/>
  <c r="EK290" i="1"/>
  <c r="BV290" i="1"/>
  <c r="EU286" i="1"/>
  <c r="EQ286" i="1"/>
  <c r="BY4" i="1"/>
  <c r="AF8" i="8" s="1"/>
  <c r="EK4" i="1"/>
  <c r="BZ4" i="1"/>
  <c r="AG8" i="8" s="1"/>
  <c r="BV4" i="1"/>
  <c r="EH4" i="1" s="1"/>
  <c r="EU22" i="1"/>
  <c r="EQ22" i="1"/>
  <c r="EU162" i="1"/>
  <c r="ET207" i="1"/>
  <c r="EY207" i="1" s="1"/>
  <c r="EV207" i="1"/>
  <c r="BY275" i="1"/>
  <c r="EK275" i="1"/>
  <c r="BZ275" i="1"/>
  <c r="BV275" i="1"/>
  <c r="EK336" i="1"/>
  <c r="BY336" i="1"/>
  <c r="BZ336" i="1"/>
  <c r="BV336" i="1"/>
  <c r="BY40" i="1"/>
  <c r="BZ40" i="1"/>
  <c r="EK40" i="1"/>
  <c r="BV40" i="1"/>
  <c r="EU242" i="1"/>
  <c r="EQ242" i="1"/>
  <c r="EQ244" i="1"/>
  <c r="EU244" i="1"/>
  <c r="EU199" i="1"/>
  <c r="EQ199" i="1"/>
  <c r="EU192" i="1"/>
  <c r="EQ192" i="1"/>
  <c r="BY262" i="1"/>
  <c r="BZ262" i="1"/>
  <c r="EK262" i="1"/>
  <c r="BV262" i="1"/>
  <c r="BY238" i="1"/>
  <c r="EK238" i="1"/>
  <c r="BZ238" i="1"/>
  <c r="BV238" i="1"/>
  <c r="EK98" i="1"/>
  <c r="BY98" i="1"/>
  <c r="BZ98" i="1"/>
  <c r="BV98" i="1"/>
  <c r="EV167" i="1"/>
  <c r="ET167" i="1"/>
  <c r="EU97" i="1"/>
  <c r="EQ97" i="1"/>
  <c r="EU294" i="1"/>
  <c r="EQ294" i="1"/>
  <c r="ED27" i="1"/>
  <c r="EV322" i="1"/>
  <c r="ET322" i="1"/>
  <c r="EY322" i="1" s="1"/>
  <c r="EC98" i="1"/>
  <c r="EM98" i="1"/>
  <c r="ED98" i="1"/>
  <c r="DZ98" i="1"/>
  <c r="BY345" i="1"/>
  <c r="EK345" i="1"/>
  <c r="BZ345" i="1"/>
  <c r="BV345" i="1"/>
  <c r="EQ53" i="1"/>
  <c r="EU53" i="1"/>
  <c r="EU250" i="1"/>
  <c r="EQ250" i="1"/>
  <c r="EC268" i="1"/>
  <c r="ED268" i="1"/>
  <c r="EM268" i="1"/>
  <c r="DZ268" i="1"/>
  <c r="EQ116" i="1"/>
  <c r="EU116" i="1"/>
  <c r="EU329" i="1"/>
  <c r="EQ329" i="1"/>
  <c r="ET10" i="1"/>
  <c r="EV10" i="1"/>
  <c r="BY75" i="1"/>
  <c r="BZ75" i="1"/>
  <c r="EK75" i="1"/>
  <c r="BV75" i="1"/>
  <c r="BY73" i="1"/>
  <c r="EK73" i="1"/>
  <c r="BZ73" i="1"/>
  <c r="BV73" i="1"/>
  <c r="BY26" i="1"/>
  <c r="BZ26" i="1"/>
  <c r="EK26" i="1"/>
  <c r="BV26" i="1"/>
  <c r="EK251" i="1"/>
  <c r="BY251" i="1"/>
  <c r="BZ251" i="1"/>
  <c r="BV251" i="1"/>
  <c r="EU141" i="1"/>
  <c r="EQ141" i="1"/>
  <c r="EU157" i="1"/>
  <c r="EQ157" i="1"/>
  <c r="BY318" i="1"/>
  <c r="BZ318" i="1"/>
  <c r="EK318" i="1"/>
  <c r="BV318" i="1"/>
  <c r="BY162" i="1"/>
  <c r="BZ162" i="1"/>
  <c r="EK162" i="1"/>
  <c r="BV162" i="1"/>
  <c r="EK295" i="1"/>
  <c r="BY295" i="1"/>
  <c r="BZ295" i="1"/>
  <c r="BV295" i="1"/>
  <c r="EK266" i="1"/>
  <c r="BY266" i="1"/>
  <c r="BZ266" i="1"/>
  <c r="BV266" i="1"/>
  <c r="BY289" i="1"/>
  <c r="EK289" i="1"/>
  <c r="BZ289" i="1"/>
  <c r="BV289" i="1"/>
  <c r="BY207" i="1"/>
  <c r="BZ207" i="1"/>
  <c r="EK207" i="1"/>
  <c r="BV207" i="1"/>
  <c r="EK260" i="1"/>
  <c r="BY260" i="1"/>
  <c r="BZ260" i="1"/>
  <c r="BV260" i="1"/>
  <c r="EC247" i="1"/>
  <c r="ED247" i="1"/>
  <c r="EM247" i="1"/>
  <c r="DZ247" i="1"/>
  <c r="EU103" i="1"/>
  <c r="EQ103" i="1"/>
  <c r="EV46" i="1"/>
  <c r="ET46" i="1"/>
  <c r="EV34" i="1"/>
  <c r="ET34" i="1"/>
  <c r="EK194" i="1"/>
  <c r="BY194" i="1"/>
  <c r="BZ194" i="1"/>
  <c r="BV194" i="1"/>
  <c r="BY112" i="1"/>
  <c r="EK112" i="1"/>
  <c r="BZ112" i="1"/>
  <c r="BV112" i="1"/>
  <c r="EY28" i="1"/>
  <c r="EC139" i="1"/>
  <c r="EM139" i="1"/>
  <c r="ED139" i="1"/>
  <c r="DZ139" i="1"/>
  <c r="EK114" i="1"/>
  <c r="BY114" i="1"/>
  <c r="BZ114" i="1"/>
  <c r="BV114" i="1"/>
  <c r="EU23" i="1"/>
  <c r="EQ23" i="1"/>
  <c r="EU181" i="1"/>
  <c r="EQ181" i="1"/>
  <c r="EV103" i="1"/>
  <c r="ET103" i="1"/>
  <c r="EK144" i="1"/>
  <c r="BY144" i="1"/>
  <c r="BZ144" i="1"/>
  <c r="BV144" i="1"/>
  <c r="BY31" i="1"/>
  <c r="BZ31" i="1"/>
  <c r="EK31" i="1"/>
  <c r="BV31" i="1"/>
  <c r="EQ195" i="1"/>
  <c r="EU195" i="1"/>
  <c r="EU334" i="1"/>
  <c r="EQ334" i="1"/>
  <c r="EU160" i="1"/>
  <c r="EQ160" i="1"/>
  <c r="EQ193" i="1"/>
  <c r="EU193" i="1"/>
  <c r="BY155" i="1"/>
  <c r="EK155" i="1"/>
  <c r="BZ155" i="1"/>
  <c r="BV155" i="1"/>
  <c r="EK180" i="1"/>
  <c r="BY180" i="1"/>
  <c r="BZ180" i="1"/>
  <c r="BV180" i="1"/>
  <c r="EU351" i="1"/>
  <c r="EQ351" i="1"/>
  <c r="EU310" i="1"/>
  <c r="EQ310" i="1"/>
  <c r="EQ281" i="1"/>
  <c r="EU281" i="1"/>
  <c r="EQ225" i="1"/>
  <c r="EU225" i="1"/>
  <c r="EK177" i="1"/>
  <c r="BY177" i="1"/>
  <c r="BZ177" i="1"/>
  <c r="BV177" i="1"/>
  <c r="EU231" i="1"/>
  <c r="EQ231" i="1"/>
  <c r="BY197" i="1"/>
  <c r="EK197" i="1"/>
  <c r="BZ197" i="1"/>
  <c r="BV197" i="1"/>
  <c r="BY293" i="1"/>
  <c r="BZ293" i="1"/>
  <c r="EK293" i="1"/>
  <c r="BV293" i="1"/>
  <c r="EU62" i="1"/>
  <c r="EQ62" i="1"/>
  <c r="BY131" i="1"/>
  <c r="BZ131" i="1"/>
  <c r="EK131" i="1"/>
  <c r="BV131" i="1"/>
  <c r="EK121" i="1"/>
  <c r="BY121" i="1"/>
  <c r="BZ121" i="1"/>
  <c r="BV121" i="1"/>
  <c r="EK198" i="1"/>
  <c r="BY198" i="1"/>
  <c r="BZ198" i="1"/>
  <c r="BV198" i="1"/>
  <c r="EU268" i="1"/>
  <c r="EQ268" i="1"/>
  <c r="BY252" i="1"/>
  <c r="EK252" i="1"/>
  <c r="BV252" i="1"/>
  <c r="BZ252" i="1"/>
  <c r="EU164" i="1"/>
  <c r="EQ164" i="1"/>
  <c r="EK101" i="1"/>
  <c r="BY101" i="1"/>
  <c r="BZ101" i="1"/>
  <c r="BV101" i="1"/>
  <c r="BY87" i="1"/>
  <c r="EK87" i="1"/>
  <c r="BZ87" i="1"/>
  <c r="BV87" i="1"/>
  <c r="EK190" i="1"/>
  <c r="BY190" i="1"/>
  <c r="BZ190" i="1"/>
  <c r="BV190" i="1"/>
  <c r="BY166" i="1"/>
  <c r="BZ166" i="1"/>
  <c r="EK166" i="1"/>
  <c r="BV166" i="1"/>
  <c r="EQ304" i="1"/>
  <c r="EU304" i="1"/>
  <c r="EU343" i="1"/>
  <c r="EQ343" i="1"/>
  <c r="EU299" i="1"/>
  <c r="EQ299" i="1"/>
  <c r="EQ216" i="1"/>
  <c r="EU216" i="1"/>
  <c r="EU248" i="1"/>
  <c r="EQ248" i="1"/>
  <c r="BZ332" i="1"/>
  <c r="BY48" i="1"/>
  <c r="EK48" i="1"/>
  <c r="BZ48" i="1"/>
  <c r="BV48" i="1"/>
  <c r="EU45" i="1"/>
  <c r="EQ45" i="1"/>
  <c r="EV148" i="1"/>
  <c r="ET148" i="1"/>
  <c r="EK316" i="1"/>
  <c r="BY316" i="1"/>
  <c r="BZ316" i="1"/>
  <c r="BV316" i="1"/>
  <c r="EN177" i="1"/>
  <c r="ED177" i="1"/>
  <c r="EV151" i="1"/>
  <c r="ET151" i="1"/>
  <c r="EU84" i="1"/>
  <c r="EQ84" i="1"/>
  <c r="BY267" i="1"/>
  <c r="EK267" i="1"/>
  <c r="BZ267" i="1"/>
  <c r="BV267" i="1"/>
  <c r="BY232" i="1"/>
  <c r="EK232" i="1"/>
  <c r="BZ232" i="1"/>
  <c r="BV232" i="1"/>
  <c r="ET16" i="1"/>
  <c r="EV16" i="1"/>
  <c r="BY308" i="1"/>
  <c r="BZ308" i="1"/>
  <c r="EK308" i="1"/>
  <c r="BV308" i="1"/>
  <c r="EC348" i="1"/>
  <c r="ED348" i="1"/>
  <c r="EM348" i="1"/>
  <c r="DZ348" i="1"/>
  <c r="EK115" i="1"/>
  <c r="BY115" i="1"/>
  <c r="BZ115" i="1"/>
  <c r="BV115" i="1"/>
  <c r="EU118" i="1"/>
  <c r="EQ118" i="1"/>
  <c r="EU204" i="1"/>
  <c r="EQ204" i="1"/>
  <c r="EU173" i="1"/>
  <c r="EQ173" i="1"/>
  <c r="EK341" i="1"/>
  <c r="BY341" i="1"/>
  <c r="BZ341" i="1"/>
  <c r="BV341" i="1"/>
  <c r="EK255" i="1"/>
  <c r="BY255" i="1"/>
  <c r="BZ255" i="1"/>
  <c r="BV255" i="1"/>
  <c r="BY335" i="1"/>
  <c r="BZ335" i="1"/>
  <c r="EK335" i="1"/>
  <c r="BV335" i="1"/>
  <c r="EN185" i="1"/>
  <c r="ED185" i="1"/>
  <c r="EH229" i="1"/>
  <c r="EW229" i="1"/>
  <c r="ET36" i="1"/>
  <c r="EY36" i="1" s="1"/>
  <c r="EV36" i="1"/>
  <c r="BY213" i="1"/>
  <c r="EK213" i="1"/>
  <c r="BZ213" i="1"/>
  <c r="BV213" i="1"/>
  <c r="BY186" i="1"/>
  <c r="EK186" i="1"/>
  <c r="BZ186" i="1"/>
  <c r="BV186" i="1"/>
  <c r="BY311" i="1"/>
  <c r="BZ311" i="1"/>
  <c r="EK311" i="1"/>
  <c r="BV311" i="1"/>
  <c r="BY245" i="1"/>
  <c r="BZ245" i="1"/>
  <c r="EK245" i="1"/>
  <c r="BV245" i="1"/>
  <c r="BY130" i="1"/>
  <c r="EK130" i="1"/>
  <c r="BZ130" i="1"/>
  <c r="BV130" i="1"/>
  <c r="EU46" i="1"/>
  <c r="EQ46" i="1"/>
  <c r="EU105" i="1"/>
  <c r="EQ105" i="1"/>
  <c r="EU13" i="1"/>
  <c r="EQ13" i="1"/>
  <c r="EU237" i="1"/>
  <c r="EQ237" i="1"/>
  <c r="EU236" i="1"/>
  <c r="EQ236" i="1"/>
  <c r="BY215" i="1"/>
  <c r="EK215" i="1"/>
  <c r="BZ215" i="1"/>
  <c r="BV215" i="1"/>
  <c r="EV29" i="1"/>
  <c r="ET29" i="1"/>
  <c r="BY274" i="1"/>
  <c r="EK274" i="1"/>
  <c r="BZ274" i="1"/>
  <c r="BV274" i="1"/>
  <c r="EU89" i="1"/>
  <c r="EQ89" i="1"/>
  <c r="BY309" i="1"/>
  <c r="BZ309" i="1"/>
  <c r="EK309" i="1"/>
  <c r="BV309" i="1"/>
  <c r="BY88" i="1"/>
  <c r="BZ88" i="1"/>
  <c r="EK88" i="1"/>
  <c r="BV88" i="1"/>
  <c r="BY221" i="1"/>
  <c r="EK221" i="1"/>
  <c r="BZ221" i="1"/>
  <c r="BV221" i="1"/>
  <c r="EK134" i="1"/>
  <c r="BY134" i="1"/>
  <c r="BZ134" i="1"/>
  <c r="BV134" i="1"/>
  <c r="EK292" i="1"/>
  <c r="BY292" i="1"/>
  <c r="BZ292" i="1"/>
  <c r="BV292" i="1"/>
  <c r="EU65" i="1"/>
  <c r="EQ65" i="1"/>
  <c r="EM171" i="1"/>
  <c r="EC171" i="1"/>
  <c r="ED171" i="1"/>
  <c r="DZ171" i="1"/>
  <c r="EU254" i="1"/>
  <c r="EQ254" i="1"/>
  <c r="EU326" i="1"/>
  <c r="EQ326" i="1"/>
  <c r="EU106" i="1"/>
  <c r="EQ106" i="1"/>
  <c r="BY241" i="1"/>
  <c r="EK241" i="1"/>
  <c r="BZ241" i="1"/>
  <c r="BV241" i="1"/>
  <c r="EK145" i="1"/>
  <c r="BY145" i="1"/>
  <c r="BZ145" i="1"/>
  <c r="BV145" i="1"/>
  <c r="EM287" i="1"/>
  <c r="EC287" i="1"/>
  <c r="ED287" i="1"/>
  <c r="DZ287" i="1"/>
  <c r="EU348" i="1"/>
  <c r="EQ348" i="1"/>
  <c r="EU256" i="1"/>
  <c r="EQ256" i="1"/>
  <c r="EU179" i="1"/>
  <c r="EQ179" i="1"/>
  <c r="BY10" i="1"/>
  <c r="BZ10" i="1"/>
  <c r="EK10" i="1"/>
  <c r="BV10" i="1"/>
  <c r="EU54" i="1"/>
  <c r="EQ54" i="1"/>
  <c r="EQ342" i="1"/>
  <c r="EU342" i="1"/>
  <c r="EN218" i="1"/>
  <c r="ED218" i="1"/>
  <c r="BY315" i="1"/>
  <c r="BZ315" i="1"/>
  <c r="EK315" i="1"/>
  <c r="BV315" i="1"/>
  <c r="EK175" i="1"/>
  <c r="BY175" i="1"/>
  <c r="BZ175" i="1"/>
  <c r="BV175" i="1"/>
  <c r="BY76" i="1"/>
  <c r="EK76" i="1"/>
  <c r="BZ76" i="1"/>
  <c r="BV76" i="1"/>
  <c r="EK246" i="1"/>
  <c r="BY246" i="1"/>
  <c r="BZ246" i="1"/>
  <c r="BV246" i="1"/>
  <c r="EU288" i="1"/>
  <c r="EQ288" i="1"/>
  <c r="EU159" i="1"/>
  <c r="EQ159" i="1"/>
  <c r="EY146" i="1"/>
  <c r="EW228" i="1"/>
  <c r="EH228" i="1"/>
  <c r="EH119" i="1"/>
  <c r="EW119" i="1"/>
  <c r="EW235" i="1"/>
  <c r="EH235" i="1"/>
  <c r="EK47" i="1"/>
  <c r="BY47" i="1"/>
  <c r="BZ47" i="1"/>
  <c r="BV47" i="1"/>
  <c r="EQ36" i="1"/>
  <c r="EU36" i="1"/>
  <c r="EU317" i="1"/>
  <c r="EQ317" i="1"/>
  <c r="EU305" i="1"/>
  <c r="EQ305" i="1"/>
  <c r="EQ187" i="1"/>
  <c r="EU187" i="1"/>
  <c r="EU81" i="1"/>
  <c r="EQ81" i="1"/>
  <c r="EU265" i="1"/>
  <c r="EQ265" i="1"/>
  <c r="EQ61" i="1"/>
  <c r="EU61" i="1"/>
  <c r="EU135" i="1"/>
  <c r="EQ135" i="1"/>
  <c r="EU39" i="1"/>
  <c r="EQ39" i="1"/>
  <c r="EU320" i="1"/>
  <c r="EQ320" i="1"/>
  <c r="EU122" i="1"/>
  <c r="EQ122" i="1"/>
  <c r="EU277" i="1"/>
  <c r="EQ277" i="1"/>
  <c r="EK253" i="1"/>
  <c r="BY253" i="1"/>
  <c r="BZ253" i="1"/>
  <c r="BV253" i="1"/>
  <c r="EW57" i="1"/>
  <c r="EH57" i="1"/>
  <c r="EU80" i="1"/>
  <c r="EQ80" i="1"/>
  <c r="EQ92" i="1"/>
  <c r="EU92" i="1"/>
  <c r="EU239" i="1"/>
  <c r="EQ239" i="1"/>
  <c r="EK86" i="1"/>
  <c r="BY86" i="1"/>
  <c r="BZ86" i="1"/>
  <c r="BV86" i="1"/>
  <c r="EK85" i="1"/>
  <c r="BY85" i="1"/>
  <c r="BZ85" i="1"/>
  <c r="BV85" i="1"/>
  <c r="BY300" i="1"/>
  <c r="BZ300" i="1"/>
  <c r="EK300" i="1"/>
  <c r="BV300" i="1"/>
  <c r="EH222" i="1"/>
  <c r="EW222" i="1"/>
  <c r="EM175" i="1"/>
  <c r="EC175" i="1"/>
  <c r="ED175" i="1"/>
  <c r="DZ175" i="1"/>
  <c r="EW41" i="1"/>
  <c r="EH41" i="1"/>
  <c r="EV193" i="1"/>
  <c r="ET193" i="1"/>
  <c r="ET130" i="1"/>
  <c r="EV130" i="1"/>
  <c r="EV201" i="1"/>
  <c r="ET201" i="1"/>
  <c r="BY350" i="1"/>
  <c r="EK350" i="1"/>
  <c r="BZ350" i="1"/>
  <c r="BV350" i="1"/>
  <c r="BY151" i="1"/>
  <c r="BZ151" i="1"/>
  <c r="EK151" i="1"/>
  <c r="BV151" i="1"/>
  <c r="BY158" i="1"/>
  <c r="BZ158" i="1"/>
  <c r="EK158" i="1"/>
  <c r="BV158" i="1"/>
  <c r="BY224" i="1"/>
  <c r="BZ224" i="1"/>
  <c r="EK224" i="1"/>
  <c r="BV224" i="1"/>
  <c r="EK74" i="1"/>
  <c r="BY74" i="1"/>
  <c r="BZ74" i="1"/>
  <c r="BV74" i="1"/>
  <c r="EK312" i="1"/>
  <c r="BY312" i="1"/>
  <c r="BZ312" i="1"/>
  <c r="BV312" i="1"/>
  <c r="BY126" i="1"/>
  <c r="BZ126" i="1"/>
  <c r="EK126" i="1"/>
  <c r="BV126" i="1"/>
  <c r="EU109" i="1"/>
  <c r="EQ109" i="1"/>
  <c r="BY117" i="1"/>
  <c r="EK117" i="1"/>
  <c r="BZ117" i="1"/>
  <c r="BV117" i="1"/>
  <c r="EQ290" i="1"/>
  <c r="EU290" i="1"/>
  <c r="EK220" i="1"/>
  <c r="BY220" i="1"/>
  <c r="BZ220" i="1"/>
  <c r="BV220" i="1"/>
  <c r="EY25" i="1"/>
  <c r="EK184" i="1"/>
  <c r="BY184" i="1"/>
  <c r="BZ184" i="1"/>
  <c r="BV184" i="1"/>
  <c r="EK70" i="1"/>
  <c r="BY70" i="1"/>
  <c r="BZ70" i="1"/>
  <c r="BV70" i="1"/>
  <c r="EU275" i="1"/>
  <c r="EQ275" i="1"/>
  <c r="EU336" i="1"/>
  <c r="EQ336" i="1"/>
  <c r="EK327" i="1"/>
  <c r="BY327" i="1"/>
  <c r="BZ327" i="1"/>
  <c r="BV327" i="1"/>
  <c r="EU40" i="1"/>
  <c r="EQ40" i="1"/>
  <c r="EK192" i="1"/>
  <c r="BY192" i="1"/>
  <c r="BZ192" i="1"/>
  <c r="BV192" i="1"/>
  <c r="EQ262" i="1"/>
  <c r="EU262" i="1"/>
  <c r="EU238" i="1"/>
  <c r="EQ238" i="1"/>
  <c r="EU98" i="1"/>
  <c r="EQ98" i="1"/>
  <c r="EK325" i="1"/>
  <c r="BY325" i="1"/>
  <c r="BZ325" i="1"/>
  <c r="BV325" i="1"/>
  <c r="BY294" i="1"/>
  <c r="BZ294" i="1"/>
  <c r="EK294" i="1"/>
  <c r="BV294" i="1"/>
  <c r="ET98" i="1"/>
  <c r="EV98" i="1"/>
  <c r="EU345" i="1"/>
  <c r="EQ345" i="1"/>
  <c r="EY32" i="1"/>
  <c r="EC243" i="1"/>
  <c r="ED243" i="1"/>
  <c r="EM243" i="1"/>
  <c r="DZ243" i="1"/>
  <c r="EK52" i="1"/>
  <c r="BY52" i="1"/>
  <c r="BZ52" i="1"/>
  <c r="BV52" i="1"/>
  <c r="EC102" i="1"/>
  <c r="ED102" i="1"/>
  <c r="EM102" i="1"/>
  <c r="DZ102" i="1"/>
  <c r="BY68" i="1"/>
  <c r="EK68" i="1"/>
  <c r="BZ68" i="1"/>
  <c r="BV68" i="1"/>
  <c r="EC288" i="1"/>
  <c r="ED288" i="1"/>
  <c r="EM288" i="1"/>
  <c r="DZ288" i="1"/>
  <c r="EV268" i="1"/>
  <c r="ET268" i="1"/>
  <c r="BY24" i="1"/>
  <c r="EK24" i="1"/>
  <c r="BZ24" i="1"/>
  <c r="BV24" i="1"/>
  <c r="BY120" i="1"/>
  <c r="EK120" i="1"/>
  <c r="BZ120" i="1"/>
  <c r="BV120" i="1"/>
  <c r="EK178" i="1"/>
  <c r="BY178" i="1"/>
  <c r="BZ178" i="1"/>
  <c r="BV178" i="1"/>
  <c r="BY337" i="1"/>
  <c r="BZ337" i="1"/>
  <c r="EK337" i="1"/>
  <c r="BV337" i="1"/>
  <c r="EQ75" i="1"/>
  <c r="EU75" i="1"/>
  <c r="EQ73" i="1"/>
  <c r="EU73" i="1"/>
  <c r="BY50" i="1"/>
  <c r="BZ50" i="1"/>
  <c r="EK50" i="1"/>
  <c r="BV50" i="1"/>
  <c r="W12" i="9"/>
  <c r="U13" i="9"/>
  <c r="EU251" i="1"/>
  <c r="EQ251" i="1"/>
  <c r="EK58" i="1"/>
  <c r="BY58" i="1"/>
  <c r="BZ58" i="1"/>
  <c r="BV58" i="1"/>
  <c r="EN337" i="1"/>
  <c r="ED337" i="1"/>
  <c r="BY79" i="1"/>
  <c r="BZ79" i="1"/>
  <c r="EK79" i="1"/>
  <c r="BV79" i="1"/>
  <c r="EU318" i="1"/>
  <c r="EQ318" i="1"/>
  <c r="EU295" i="1"/>
  <c r="EQ295" i="1"/>
  <c r="EU266" i="1"/>
  <c r="EQ266" i="1"/>
  <c r="EU289" i="1"/>
  <c r="EQ289" i="1"/>
  <c r="EU207" i="1"/>
  <c r="EQ207" i="1"/>
  <c r="EU260" i="1"/>
  <c r="EQ260" i="1"/>
  <c r="ET247" i="1"/>
  <c r="EV247" i="1"/>
  <c r="BY32" i="1"/>
  <c r="EK32" i="1"/>
  <c r="BZ32" i="1"/>
  <c r="BV32" i="1"/>
  <c r="BY16" i="1"/>
  <c r="BZ16" i="1"/>
  <c r="EK16" i="1"/>
  <c r="BV16" i="1"/>
  <c r="BY291" i="1"/>
  <c r="EK291" i="1"/>
  <c r="BZ291" i="1"/>
  <c r="BV291" i="1"/>
  <c r="EQ194" i="1"/>
  <c r="EU194" i="1"/>
  <c r="EU112" i="1"/>
  <c r="EQ112" i="1"/>
  <c r="EV139" i="1"/>
  <c r="ET139" i="1"/>
  <c r="EU114" i="1"/>
  <c r="EQ114" i="1"/>
  <c r="EC106" i="1"/>
  <c r="EM106" i="1"/>
  <c r="ED106" i="1"/>
  <c r="DZ106" i="1"/>
  <c r="EY347" i="1"/>
  <c r="EK302" i="1"/>
  <c r="BY302" i="1"/>
  <c r="BZ302" i="1"/>
  <c r="BV302" i="1"/>
  <c r="EK102" i="1"/>
  <c r="BY102" i="1"/>
  <c r="BV102" i="1"/>
  <c r="BZ102" i="1"/>
  <c r="BY349" i="1"/>
  <c r="BZ349" i="1"/>
  <c r="EK349" i="1"/>
  <c r="BV349" i="1"/>
  <c r="EC209" i="1"/>
  <c r="ED209" i="1"/>
  <c r="EM209" i="1"/>
  <c r="DZ209" i="1"/>
  <c r="BY217" i="1"/>
  <c r="BZ217" i="1"/>
  <c r="EK217" i="1"/>
  <c r="BV217" i="1"/>
  <c r="BY285" i="1"/>
  <c r="EK285" i="1"/>
  <c r="BZ285" i="1"/>
  <c r="BV285" i="1"/>
  <c r="BY230" i="1"/>
  <c r="BZ230" i="1"/>
  <c r="EK230" i="1"/>
  <c r="BV230" i="1"/>
  <c r="EQ150" i="1"/>
  <c r="EU150" i="1"/>
  <c r="EV169" i="1"/>
  <c r="ET169" i="1"/>
  <c r="EY169" i="1" s="1"/>
  <c r="ET153" i="1"/>
  <c r="EV153" i="1"/>
  <c r="EQ206" i="1"/>
  <c r="EU206" i="1"/>
  <c r="EU271" i="1"/>
  <c r="EQ271" i="1"/>
  <c r="EU91" i="1"/>
  <c r="EQ91" i="1"/>
  <c r="EM165" i="1"/>
  <c r="EC165" i="1"/>
  <c r="ED165" i="1"/>
  <c r="DZ165" i="1"/>
  <c r="EU323" i="1"/>
  <c r="EQ323" i="1"/>
  <c r="EN195" i="1"/>
  <c r="ED195" i="1"/>
  <c r="EC325" i="1"/>
  <c r="EM325" i="1"/>
  <c r="ED325" i="1"/>
  <c r="DZ325" i="1"/>
  <c r="EW71" i="1"/>
  <c r="EH71" i="1"/>
  <c r="EU56" i="1"/>
  <c r="EQ56" i="1"/>
  <c r="EU144" i="1"/>
  <c r="EQ144" i="1"/>
  <c r="EK94" i="1"/>
  <c r="BY94" i="1"/>
  <c r="BZ94" i="1"/>
  <c r="BV94" i="1"/>
  <c r="EU285" i="1"/>
  <c r="EQ285" i="1"/>
  <c r="EU230" i="1"/>
  <c r="EQ230" i="1"/>
  <c r="EK346" i="1"/>
  <c r="BY346" i="1"/>
  <c r="BZ346" i="1"/>
  <c r="BV346" i="1"/>
  <c r="BY330" i="1"/>
  <c r="BZ330" i="1"/>
  <c r="EK330" i="1"/>
  <c r="BV330" i="1"/>
  <c r="EN86" i="1"/>
  <c r="ED86" i="1"/>
  <c r="ET128" i="1"/>
  <c r="EY128" i="1" s="1"/>
  <c r="EV128" i="1"/>
  <c r="BZ347" i="1"/>
  <c r="BY347" i="1"/>
  <c r="EK347" i="1"/>
  <c r="BV347" i="1"/>
  <c r="BY200" i="1"/>
  <c r="BZ200" i="1"/>
  <c r="EK200" i="1"/>
  <c r="BV200" i="1"/>
  <c r="EK314" i="1"/>
  <c r="BY314" i="1"/>
  <c r="BZ314" i="1"/>
  <c r="BV314" i="1"/>
  <c r="EU63" i="1"/>
  <c r="EQ63" i="1"/>
  <c r="BY301" i="1"/>
  <c r="EK301" i="1"/>
  <c r="BZ301" i="1"/>
  <c r="BV301" i="1"/>
  <c r="BY163" i="1"/>
  <c r="EK163" i="1"/>
  <c r="BZ163" i="1"/>
  <c r="BV163" i="1"/>
  <c r="EK104" i="1"/>
  <c r="BY104" i="1"/>
  <c r="BZ104" i="1"/>
  <c r="BV104" i="1"/>
  <c r="BY264" i="1"/>
  <c r="BZ264" i="1"/>
  <c r="EK264" i="1"/>
  <c r="BV264" i="1"/>
  <c r="EK124" i="1"/>
  <c r="BY124" i="1"/>
  <c r="BZ124" i="1"/>
  <c r="BV124" i="1"/>
  <c r="BY90" i="1"/>
  <c r="BZ90" i="1"/>
  <c r="EK90" i="1"/>
  <c r="BV90" i="1"/>
  <c r="EK319" i="1"/>
  <c r="BY319" i="1"/>
  <c r="BZ319" i="1"/>
  <c r="BV319" i="1"/>
  <c r="ET165" i="1"/>
  <c r="EV165" i="1"/>
  <c r="EC6" i="1"/>
  <c r="EM6" i="1"/>
  <c r="ED6" i="1"/>
  <c r="DZ6" i="1"/>
  <c r="EU31" i="1"/>
  <c r="EU155" i="1"/>
  <c r="EQ155" i="1"/>
  <c r="ET195" i="1"/>
  <c r="EY195" i="1" s="1"/>
  <c r="EV195" i="1"/>
  <c r="EU180" i="1"/>
  <c r="EQ180" i="1"/>
  <c r="EV325" i="1"/>
  <c r="ET325" i="1"/>
  <c r="EK59" i="1"/>
  <c r="BY59" i="1"/>
  <c r="BZ59" i="1"/>
  <c r="BV59" i="1"/>
  <c r="EM245" i="1"/>
  <c r="EC245" i="1"/>
  <c r="ED245" i="1"/>
  <c r="DZ245" i="1"/>
  <c r="BY38" i="1"/>
  <c r="EK38" i="1"/>
  <c r="BZ38" i="1"/>
  <c r="BV38" i="1"/>
  <c r="BY338" i="1"/>
  <c r="BV338" i="1"/>
  <c r="EK338" i="1"/>
  <c r="BZ338" i="1"/>
  <c r="BY324" i="1"/>
  <c r="EK324" i="1"/>
  <c r="BZ324" i="1"/>
  <c r="BV324" i="1"/>
  <c r="EM161" i="1"/>
  <c r="EC161" i="1"/>
  <c r="ED161" i="1"/>
  <c r="DZ161" i="1"/>
  <c r="EQ177" i="1"/>
  <c r="EU177" i="1"/>
  <c r="EQ197" i="1"/>
  <c r="EU197" i="1"/>
  <c r="BY128" i="1"/>
  <c r="BZ128" i="1"/>
  <c r="EK128" i="1"/>
  <c r="BV128" i="1"/>
  <c r="EU131" i="1"/>
  <c r="EQ131" i="1"/>
  <c r="EU121" i="1"/>
  <c r="EQ121" i="1"/>
  <c r="EU198" i="1"/>
  <c r="EQ198" i="1"/>
  <c r="BY67" i="1"/>
  <c r="EK67" i="1"/>
  <c r="BZ67" i="1"/>
  <c r="BV67" i="1"/>
  <c r="EU252" i="1"/>
  <c r="EQ252" i="1"/>
  <c r="BY77" i="1"/>
  <c r="BZ77" i="1"/>
  <c r="EK77" i="1"/>
  <c r="BV77" i="1"/>
  <c r="EQ101" i="1"/>
  <c r="EU101" i="1"/>
  <c r="EQ87" i="1"/>
  <c r="EU87" i="1"/>
  <c r="EU190" i="1"/>
  <c r="EQ190" i="1"/>
  <c r="EU166" i="1"/>
  <c r="EQ166" i="1"/>
  <c r="EK11" i="1"/>
  <c r="BY11" i="1"/>
  <c r="BZ11" i="1"/>
  <c r="BV11" i="1"/>
  <c r="EK143" i="1"/>
  <c r="BY143" i="1"/>
  <c r="BZ143" i="1"/>
  <c r="BV143" i="1"/>
  <c r="BY240" i="1"/>
  <c r="BZ240" i="1"/>
  <c r="EK240" i="1"/>
  <c r="BV240" i="1"/>
  <c r="EK107" i="1"/>
  <c r="BY107" i="1"/>
  <c r="BZ107" i="1"/>
  <c r="BV107" i="1"/>
  <c r="EU48" i="1"/>
  <c r="EQ48" i="1"/>
  <c r="BY214" i="1"/>
  <c r="BZ214" i="1"/>
  <c r="EK214" i="1"/>
  <c r="BV214" i="1"/>
  <c r="EU316" i="1"/>
  <c r="EQ316" i="1"/>
  <c r="ET177" i="1"/>
  <c r="EY177" i="1" s="1"/>
  <c r="EV177" i="1"/>
  <c r="EK279" i="1"/>
  <c r="BY279" i="1"/>
  <c r="BZ279" i="1"/>
  <c r="BV279" i="1"/>
  <c r="BY307" i="1"/>
  <c r="EK307" i="1"/>
  <c r="BZ307" i="1"/>
  <c r="BV307" i="1"/>
  <c r="EU267" i="1"/>
  <c r="EQ267" i="1"/>
  <c r="EQ232" i="1"/>
  <c r="EU232" i="1"/>
  <c r="EU308" i="1"/>
  <c r="EQ308" i="1"/>
  <c r="EV348" i="1"/>
  <c r="ET348" i="1"/>
  <c r="EK118" i="1"/>
  <c r="BY118" i="1"/>
  <c r="BV118" i="1"/>
  <c r="BZ118" i="1"/>
  <c r="EV27" i="1"/>
  <c r="ET27" i="1"/>
  <c r="BY328" i="1"/>
  <c r="BZ328" i="1"/>
  <c r="EK328" i="1"/>
  <c r="BV328" i="1"/>
  <c r="BY108" i="1"/>
  <c r="EK108" i="1"/>
  <c r="BZ108" i="1"/>
  <c r="BV108" i="1"/>
  <c r="EU341" i="1"/>
  <c r="EQ341" i="1"/>
  <c r="EU255" i="1"/>
  <c r="EQ255" i="1"/>
  <c r="EU335" i="1"/>
  <c r="EQ335" i="1"/>
  <c r="EV185" i="1"/>
  <c r="ET185" i="1"/>
  <c r="EY185" i="1" s="1"/>
  <c r="BY60" i="1"/>
  <c r="EK60" i="1"/>
  <c r="BZ60" i="1"/>
  <c r="BV60" i="1"/>
  <c r="EU213" i="1"/>
  <c r="EQ213" i="1"/>
  <c r="EU186" i="1"/>
  <c r="EQ186" i="1"/>
  <c r="EK123" i="1"/>
  <c r="BY123" i="1"/>
  <c r="BZ123" i="1"/>
  <c r="BV123" i="1"/>
  <c r="EU245" i="1"/>
  <c r="EQ245" i="1"/>
  <c r="EU130" i="1"/>
  <c r="EQ130" i="1"/>
  <c r="BY7" i="1"/>
  <c r="BZ7" i="1"/>
  <c r="EK7" i="1"/>
  <c r="BV7" i="1"/>
  <c r="EC271" i="1"/>
  <c r="EM271" i="1"/>
  <c r="ED271" i="1"/>
  <c r="DZ271" i="1"/>
  <c r="EK185" i="1"/>
  <c r="BY185" i="1"/>
  <c r="BZ185" i="1"/>
  <c r="BV185" i="1"/>
  <c r="BY296" i="1"/>
  <c r="BZ296" i="1"/>
  <c r="EK296" i="1"/>
  <c r="BV296" i="1"/>
  <c r="BY269" i="1"/>
  <c r="EK269" i="1"/>
  <c r="BZ269" i="1"/>
  <c r="BV269" i="1"/>
  <c r="EU215" i="1"/>
  <c r="EQ215" i="1"/>
  <c r="EU274" i="1"/>
  <c r="EQ274" i="1"/>
  <c r="EY30" i="1"/>
  <c r="EH30" i="1"/>
  <c r="BY247" i="1"/>
  <c r="EK247" i="1"/>
  <c r="BZ247" i="1"/>
  <c r="BV247" i="1"/>
  <c r="EU309" i="1"/>
  <c r="EQ309" i="1"/>
  <c r="EU88" i="1"/>
  <c r="EQ88" i="1"/>
  <c r="EQ221" i="1"/>
  <c r="EU221" i="1"/>
  <c r="EQ134" i="1"/>
  <c r="EU134" i="1"/>
  <c r="EU292" i="1"/>
  <c r="EQ292" i="1"/>
  <c r="EK165" i="1"/>
  <c r="BY165" i="1"/>
  <c r="BZ165" i="1"/>
  <c r="BV165" i="1"/>
  <c r="EV171" i="1"/>
  <c r="ET171" i="1"/>
  <c r="BY303" i="1"/>
  <c r="BZ303" i="1"/>
  <c r="EK303" i="1"/>
  <c r="BV303" i="1"/>
  <c r="EW208" i="1"/>
  <c r="EH208" i="1"/>
  <c r="EK261" i="1"/>
  <c r="BY261" i="1"/>
  <c r="BZ261" i="1"/>
  <c r="BV261" i="1"/>
  <c r="EU241" i="1"/>
  <c r="EQ241" i="1"/>
  <c r="EQ145" i="1"/>
  <c r="EU145" i="1"/>
  <c r="ET287" i="1"/>
  <c r="EV287" i="1"/>
  <c r="BY331" i="1"/>
  <c r="BZ331" i="1"/>
  <c r="EK331" i="1"/>
  <c r="BV331" i="1"/>
  <c r="BY25" i="1"/>
  <c r="EK25" i="1"/>
  <c r="BZ25" i="1"/>
  <c r="BV25" i="1"/>
  <c r="EK132" i="1"/>
  <c r="BY132" i="1"/>
  <c r="BZ132" i="1"/>
  <c r="BV132" i="1"/>
  <c r="EY91" i="1"/>
  <c r="EQ10" i="1"/>
  <c r="EU10" i="1"/>
  <c r="BY313" i="1"/>
  <c r="EK313" i="1"/>
  <c r="BZ313" i="1"/>
  <c r="BV313" i="1"/>
  <c r="EV218" i="1"/>
  <c r="ET218" i="1"/>
  <c r="EY218" i="1" s="1"/>
  <c r="EU315" i="1"/>
  <c r="EQ315" i="1"/>
  <c r="EU175" i="1"/>
  <c r="EQ175" i="1"/>
  <c r="EU76" i="1"/>
  <c r="EQ76" i="1"/>
  <c r="EU246" i="1"/>
  <c r="EQ246" i="1"/>
  <c r="BY82" i="1"/>
  <c r="EK82" i="1"/>
  <c r="BZ82" i="1"/>
  <c r="BV82" i="1"/>
  <c r="EU47" i="1"/>
  <c r="EQ47" i="1"/>
  <c r="BY153" i="1"/>
  <c r="EK153" i="1"/>
  <c r="BZ153" i="1"/>
  <c r="BV153" i="1"/>
  <c r="EM220" i="1"/>
  <c r="EC220" i="1"/>
  <c r="ED220" i="1"/>
  <c r="DZ220" i="1"/>
  <c r="EC113" i="1"/>
  <c r="EM113" i="1"/>
  <c r="ED113" i="1"/>
  <c r="DZ113" i="1"/>
  <c r="EK284" i="1"/>
  <c r="BY284" i="1"/>
  <c r="BZ284" i="1"/>
  <c r="BV284" i="1"/>
  <c r="EC72" i="1"/>
  <c r="ED72" i="1"/>
  <c r="EM72" i="1"/>
  <c r="DZ72" i="1"/>
  <c r="EK43" i="1"/>
  <c r="BY43" i="1"/>
  <c r="BZ43" i="1"/>
  <c r="BV43" i="1"/>
  <c r="EK156" i="1"/>
  <c r="BY156" i="1"/>
  <c r="BZ156" i="1"/>
  <c r="BV156" i="1"/>
  <c r="EK122" i="1"/>
  <c r="BY122" i="1"/>
  <c r="BZ122" i="1"/>
  <c r="BV122" i="1"/>
  <c r="BY111" i="1"/>
  <c r="BZ111" i="1"/>
  <c r="EK111" i="1"/>
  <c r="BV111" i="1"/>
  <c r="EU253" i="1"/>
  <c r="EQ253" i="1"/>
  <c r="BY14" i="1"/>
  <c r="EK14" i="1"/>
  <c r="BZ14" i="1"/>
  <c r="BV14" i="1"/>
  <c r="BY257" i="1"/>
  <c r="BZ257" i="1"/>
  <c r="EK257" i="1"/>
  <c r="BV257" i="1"/>
  <c r="EK273" i="1"/>
  <c r="BY273" i="1"/>
  <c r="BZ273" i="1"/>
  <c r="BV273" i="1"/>
  <c r="BY333" i="1"/>
  <c r="BZ333" i="1"/>
  <c r="EK333" i="1"/>
  <c r="BV333" i="1"/>
  <c r="EU86" i="1"/>
  <c r="EQ86" i="1"/>
  <c r="EU85" i="1"/>
  <c r="EQ85" i="1"/>
  <c r="EQ311" i="1"/>
  <c r="EU300" i="1"/>
  <c r="EQ300" i="1"/>
  <c r="EV175" i="1"/>
  <c r="ET175" i="1"/>
  <c r="EW227" i="1"/>
  <c r="EH227" i="1"/>
  <c r="BY183" i="1"/>
  <c r="EK183" i="1"/>
  <c r="BZ183" i="1"/>
  <c r="BV183" i="1"/>
  <c r="BY27" i="1"/>
  <c r="EK27" i="1"/>
  <c r="BZ27" i="1"/>
  <c r="BV27" i="1"/>
  <c r="EQ350" i="1"/>
  <c r="EU350" i="1"/>
  <c r="EU151" i="1"/>
  <c r="EQ151" i="1"/>
  <c r="EU158" i="1"/>
  <c r="EQ158" i="1"/>
  <c r="EU224" i="1"/>
  <c r="EQ224" i="1"/>
  <c r="EU74" i="1"/>
  <c r="EQ74" i="1"/>
  <c r="EQ312" i="1"/>
  <c r="EU312" i="1"/>
  <c r="EU126" i="1"/>
  <c r="EQ126" i="1"/>
  <c r="EU117" i="1"/>
  <c r="EQ117" i="1"/>
  <c r="EU220" i="1"/>
  <c r="EQ220" i="1"/>
  <c r="EK113" i="1"/>
  <c r="BY113" i="1"/>
  <c r="BZ113" i="1"/>
  <c r="BV113" i="1"/>
  <c r="BY322" i="1"/>
  <c r="EK322" i="1"/>
  <c r="BZ322" i="1"/>
  <c r="BV322" i="1"/>
  <c r="EY236" i="1"/>
  <c r="EU184" i="1"/>
  <c r="EQ184" i="1"/>
  <c r="EU70" i="1"/>
  <c r="EQ70" i="1"/>
  <c r="BY12" i="1"/>
  <c r="EK12" i="1"/>
  <c r="BZ12" i="1"/>
  <c r="BV12" i="1"/>
  <c r="EQ327" i="1"/>
  <c r="BY146" i="1"/>
  <c r="EK146" i="1"/>
  <c r="BZ146" i="1"/>
  <c r="BV146" i="1"/>
  <c r="EM64" i="1"/>
  <c r="EC64" i="1"/>
  <c r="ED64" i="1"/>
  <c r="DZ64" i="1"/>
  <c r="BY203" i="1"/>
  <c r="BZ203" i="1"/>
  <c r="EK203" i="1"/>
  <c r="BV203" i="1"/>
  <c r="BY129" i="1"/>
  <c r="BZ129" i="1"/>
  <c r="EK129" i="1"/>
  <c r="BV129" i="1"/>
  <c r="EU325" i="1"/>
  <c r="EQ325" i="1"/>
  <c r="BY8" i="1"/>
  <c r="BZ8" i="1"/>
  <c r="EK8" i="1"/>
  <c r="BV8" i="1"/>
  <c r="EV243" i="1"/>
  <c r="ET243" i="1"/>
  <c r="EU52" i="1"/>
  <c r="EQ52" i="1"/>
  <c r="EV102" i="1"/>
  <c r="ET102" i="1"/>
  <c r="EU68" i="1"/>
  <c r="EQ68" i="1"/>
  <c r="EV288" i="1"/>
  <c r="ET288" i="1"/>
  <c r="EK182" i="1"/>
  <c r="BY182" i="1"/>
  <c r="BZ182" i="1"/>
  <c r="BV182" i="1"/>
  <c r="EU24" i="1"/>
  <c r="EQ24" i="1"/>
  <c r="EU178" i="1"/>
  <c r="EQ178" i="1"/>
  <c r="EQ337" i="1"/>
  <c r="EU337" i="1"/>
  <c r="EM252" i="1"/>
  <c r="EC252" i="1"/>
  <c r="ED252" i="1"/>
  <c r="DZ252" i="1"/>
  <c r="EH51" i="1"/>
  <c r="EU50" i="1"/>
  <c r="EQ50" i="1"/>
  <c r="EH259" i="1"/>
  <c r="EW259" i="1"/>
  <c r="EK263" i="1"/>
  <c r="BY263" i="1"/>
  <c r="BZ263" i="1"/>
  <c r="BV263" i="1"/>
  <c r="EU58" i="1"/>
  <c r="EQ58" i="1"/>
  <c r="ET337" i="1"/>
  <c r="EY337" i="1" s="1"/>
  <c r="EV337" i="1"/>
  <c r="BY209" i="1"/>
  <c r="BZ209" i="1"/>
  <c r="EK209" i="1"/>
  <c r="BV209" i="1"/>
  <c r="EK188" i="1"/>
  <c r="BY188" i="1"/>
  <c r="BZ188" i="1"/>
  <c r="BV188" i="1"/>
  <c r="BY35" i="1"/>
  <c r="BZ35" i="1"/>
  <c r="EK35" i="1"/>
  <c r="BV35" i="1"/>
  <c r="BY66" i="1"/>
  <c r="EK66" i="1"/>
  <c r="BZ66" i="1"/>
  <c r="BV66" i="1"/>
  <c r="EY69" i="1"/>
  <c r="EH69" i="1"/>
  <c r="BY49" i="1"/>
  <c r="EK49" i="1"/>
  <c r="BZ49" i="1"/>
  <c r="BV49" i="1"/>
  <c r="BY339" i="1"/>
  <c r="BZ339" i="1"/>
  <c r="EK339" i="1"/>
  <c r="BV339" i="1"/>
  <c r="BY212" i="1"/>
  <c r="BZ212" i="1"/>
  <c r="EK212" i="1"/>
  <c r="BV212" i="1"/>
  <c r="BY44" i="1"/>
  <c r="EK44" i="1"/>
  <c r="BZ44" i="1"/>
  <c r="BV44" i="1"/>
  <c r="EU32" i="1"/>
  <c r="EQ32" i="1"/>
  <c r="EU16" i="1"/>
  <c r="EQ16" i="1"/>
  <c r="EQ291" i="1"/>
  <c r="EU291" i="1"/>
  <c r="EK137" i="1"/>
  <c r="BY137" i="1"/>
  <c r="BZ137" i="1"/>
  <c r="BV137" i="1"/>
  <c r="EK169" i="1"/>
  <c r="BY169" i="1"/>
  <c r="BZ169" i="1"/>
  <c r="BV169" i="1"/>
  <c r="EV106" i="1"/>
  <c r="ET106" i="1"/>
  <c r="EQ302" i="1"/>
  <c r="EU302" i="1"/>
  <c r="EU102" i="1"/>
  <c r="EQ102" i="1"/>
  <c r="EQ349" i="1"/>
  <c r="EU349" i="1"/>
  <c r="ET209" i="1"/>
  <c r="EV209" i="1"/>
  <c r="EU217" i="1"/>
  <c r="EQ217" i="1"/>
  <c r="W11" i="8"/>
  <c r="U12" i="8"/>
  <c r="EQ55" i="1"/>
  <c r="EU55" i="1"/>
  <c r="BY142" i="1"/>
  <c r="EK142" i="1"/>
  <c r="BZ142" i="1"/>
  <c r="BV142" i="1"/>
  <c r="EQ28" i="1"/>
  <c r="EU28" i="1"/>
  <c r="EQ346" i="1"/>
  <c r="EU346" i="1"/>
  <c r="EU347" i="1"/>
  <c r="EQ347" i="1"/>
  <c r="EU200" i="1"/>
  <c r="EQ200" i="1"/>
  <c r="EU301" i="1"/>
  <c r="EQ301" i="1"/>
  <c r="EU163" i="1"/>
  <c r="EQ163" i="1"/>
  <c r="EU104" i="1"/>
  <c r="EQ104" i="1"/>
  <c r="EU264" i="1"/>
  <c r="EQ264" i="1"/>
  <c r="EU124" i="1"/>
  <c r="EQ124" i="1"/>
  <c r="EU90" i="1"/>
  <c r="EQ90" i="1"/>
  <c r="EU319" i="1"/>
  <c r="EQ319" i="1"/>
  <c r="ET6" i="1"/>
  <c r="EV6" i="1"/>
  <c r="EW42" i="1"/>
  <c r="EH42" i="1"/>
  <c r="BY340" i="1"/>
  <c r="BZ340" i="1"/>
  <c r="EK340" i="1"/>
  <c r="BV340" i="1"/>
  <c r="BY125" i="1"/>
  <c r="BZ125" i="1"/>
  <c r="EK125" i="1"/>
  <c r="BV125" i="1"/>
  <c r="BZ298" i="1"/>
  <c r="BY298" i="1"/>
  <c r="EK298" i="1"/>
  <c r="BV298" i="1"/>
  <c r="BY100" i="1"/>
  <c r="EK100" i="1"/>
  <c r="BZ100" i="1"/>
  <c r="BV100" i="1"/>
  <c r="EC121" i="1"/>
  <c r="EM121" i="1"/>
  <c r="ED121" i="1"/>
  <c r="DZ121" i="1"/>
  <c r="EY121" i="1" s="1"/>
  <c r="BY110" i="1"/>
  <c r="BZ110" i="1"/>
  <c r="EK110" i="1"/>
  <c r="BV110" i="1"/>
  <c r="EQ59" i="1"/>
  <c r="EU59" i="1"/>
  <c r="EC166" i="1"/>
  <c r="EM166" i="1"/>
  <c r="ED166" i="1"/>
  <c r="DZ166" i="1"/>
  <c r="EY166" i="1" s="1"/>
  <c r="EV245" i="1"/>
  <c r="ET245" i="1"/>
  <c r="EQ38" i="1"/>
  <c r="EU38" i="1"/>
  <c r="EU338" i="1"/>
  <c r="EQ338" i="1"/>
  <c r="EU324" i="1"/>
  <c r="EQ324" i="1"/>
  <c r="ET161" i="1"/>
  <c r="EV161" i="1"/>
  <c r="EW219" i="1"/>
  <c r="EH219" i="1"/>
  <c r="EU128" i="1"/>
  <c r="EQ128" i="1"/>
  <c r="EN96" i="1"/>
  <c r="ED96" i="1"/>
  <c r="EC123" i="1"/>
  <c r="ED123" i="1"/>
  <c r="EM123" i="1"/>
  <c r="DZ123" i="1"/>
  <c r="BY9" i="1"/>
  <c r="BZ9" i="1"/>
  <c r="EK9" i="1"/>
  <c r="BV9" i="1"/>
  <c r="EU67" i="1"/>
  <c r="EQ67" i="1"/>
  <c r="BY280" i="1"/>
  <c r="EK280" i="1"/>
  <c r="BZ280" i="1"/>
  <c r="BV280" i="1"/>
  <c r="BY133" i="1"/>
  <c r="BZ133" i="1"/>
  <c r="EK133" i="1"/>
  <c r="BV133" i="1"/>
  <c r="EU77" i="1"/>
  <c r="EQ77" i="1"/>
  <c r="EK171" i="1"/>
  <c r="BY171" i="1"/>
  <c r="BZ171" i="1"/>
  <c r="BV171" i="1"/>
  <c r="EC353" i="1"/>
  <c r="ED353" i="1"/>
  <c r="EM353" i="1"/>
  <c r="DZ353" i="1"/>
  <c r="BY18" i="1"/>
  <c r="BZ18" i="1"/>
  <c r="EK18" i="1"/>
  <c r="BV18" i="1"/>
  <c r="EU11" i="1"/>
  <c r="EQ11" i="1"/>
  <c r="EU276" i="1"/>
  <c r="EQ276" i="1"/>
  <c r="EU143" i="1"/>
  <c r="EQ143" i="1"/>
  <c r="EU240" i="1"/>
  <c r="EQ240" i="1"/>
  <c r="EQ107" i="1"/>
  <c r="EU107" i="1"/>
  <c r="EU214" i="1"/>
  <c r="EQ214" i="1"/>
  <c r="BY278" i="1"/>
  <c r="BZ278" i="1"/>
  <c r="EK278" i="1"/>
  <c r="BV278" i="1"/>
  <c r="EK148" i="1"/>
  <c r="BY148" i="1"/>
  <c r="BZ148" i="1"/>
  <c r="BV148" i="1"/>
  <c r="EU279" i="1"/>
  <c r="EQ279" i="1"/>
  <c r="EQ307" i="1"/>
  <c r="EU307" i="1"/>
  <c r="EW95" i="1"/>
  <c r="EH95" i="1"/>
  <c r="W9" i="9"/>
  <c r="EW249" i="1"/>
  <c r="EH249" i="1"/>
  <c r="EK174" i="1"/>
  <c r="BY174" i="1"/>
  <c r="BZ174" i="1"/>
  <c r="BV174" i="1"/>
  <c r="BY147" i="1"/>
  <c r="EK147" i="1"/>
  <c r="BZ147" i="1"/>
  <c r="BV147" i="1"/>
  <c r="BY167" i="1"/>
  <c r="EK167" i="1"/>
  <c r="BZ167" i="1"/>
  <c r="BV167" i="1"/>
  <c r="EK72" i="1"/>
  <c r="BY72" i="1"/>
  <c r="BZ72" i="1"/>
  <c r="BV72" i="1"/>
  <c r="BY161" i="1"/>
  <c r="BZ161" i="1"/>
  <c r="EK161" i="1"/>
  <c r="BV161" i="1"/>
  <c r="EU328" i="1"/>
  <c r="EQ328" i="1"/>
  <c r="EU108" i="1"/>
  <c r="EQ108" i="1"/>
  <c r="BY34" i="1"/>
  <c r="EK34" i="1"/>
  <c r="BZ34" i="1"/>
  <c r="BV34" i="1"/>
  <c r="BY306" i="1"/>
  <c r="BZ306" i="1"/>
  <c r="EK306" i="1"/>
  <c r="BV306" i="1"/>
  <c r="EW99" i="1"/>
  <c r="EH99" i="1"/>
  <c r="BY201" i="1"/>
  <c r="EK201" i="1"/>
  <c r="BZ201" i="1"/>
  <c r="BV201" i="1"/>
  <c r="EU60" i="1"/>
  <c r="EQ60" i="1"/>
  <c r="EU123" i="1"/>
  <c r="EQ123" i="1"/>
  <c r="EY148" i="1"/>
  <c r="EK176" i="1"/>
  <c r="BY176" i="1"/>
  <c r="BZ176" i="1"/>
  <c r="BV176" i="1"/>
  <c r="EK154" i="1"/>
  <c r="BY154" i="1"/>
  <c r="BZ154" i="1"/>
  <c r="BV154" i="1"/>
  <c r="BY19" i="1"/>
  <c r="EK19" i="1"/>
  <c r="BZ19" i="1"/>
  <c r="BV19" i="1"/>
  <c r="EQ7" i="1"/>
  <c r="EU7" i="1"/>
  <c r="ET271" i="1"/>
  <c r="EV271" i="1"/>
  <c r="EU185" i="1"/>
  <c r="EQ185" i="1"/>
  <c r="EU296" i="1"/>
  <c r="EQ296" i="1"/>
  <c r="EU269" i="1"/>
  <c r="EQ269" i="1"/>
  <c r="EQ247" i="1"/>
  <c r="EU247" i="1"/>
  <c r="EM68" i="1"/>
  <c r="EC68" i="1"/>
  <c r="ED68" i="1"/>
  <c r="DZ68" i="1"/>
  <c r="BY205" i="1"/>
  <c r="BZ205" i="1"/>
  <c r="EK205" i="1"/>
  <c r="BV205" i="1"/>
  <c r="EK352" i="1"/>
  <c r="BY352" i="1"/>
  <c r="BZ352" i="1"/>
  <c r="BV352" i="1"/>
  <c r="EU165" i="1"/>
  <c r="EQ165" i="1"/>
  <c r="BY127" i="1"/>
  <c r="EK127" i="1"/>
  <c r="BZ127" i="1"/>
  <c r="BV127" i="1"/>
  <c r="BY29" i="1"/>
  <c r="BZ29" i="1"/>
  <c r="EK29" i="1"/>
  <c r="BV29" i="1"/>
  <c r="EU303" i="1"/>
  <c r="EQ303" i="1"/>
  <c r="EU261" i="1"/>
  <c r="EQ261" i="1"/>
  <c r="BY140" i="1"/>
  <c r="EK140" i="1"/>
  <c r="BZ140" i="1"/>
  <c r="BV140" i="1"/>
  <c r="BY223" i="1"/>
  <c r="BZ223" i="1"/>
  <c r="EK223" i="1"/>
  <c r="BV223" i="1"/>
  <c r="EQ331" i="1"/>
  <c r="EU331" i="1"/>
  <c r="EU25" i="1"/>
  <c r="EQ25" i="1"/>
  <c r="EU132" i="1"/>
  <c r="EQ132" i="1"/>
  <c r="EK170" i="1"/>
  <c r="BY170" i="1"/>
  <c r="BZ170" i="1"/>
  <c r="BV170" i="1"/>
  <c r="EC135" i="1"/>
  <c r="ED135" i="1"/>
  <c r="EM135" i="1"/>
  <c r="DZ135" i="1"/>
  <c r="EY135" i="1" s="1"/>
  <c r="EQ313" i="1"/>
  <c r="EU313" i="1"/>
  <c r="EK218" i="1"/>
  <c r="BY218" i="1"/>
  <c r="BZ218" i="1"/>
  <c r="BV218" i="1"/>
  <c r="BY287" i="1"/>
  <c r="EK287" i="1"/>
  <c r="BZ287" i="1"/>
  <c r="BV287" i="1"/>
  <c r="BY20" i="1"/>
  <c r="BZ20" i="1"/>
  <c r="EK20" i="1"/>
  <c r="BV20" i="1"/>
  <c r="EU82" i="1"/>
  <c r="EQ82" i="1"/>
  <c r="BY33" i="1"/>
  <c r="EK33" i="1"/>
  <c r="BZ33" i="1"/>
  <c r="BV33" i="1"/>
  <c r="EC242" i="1"/>
  <c r="ED242" i="1"/>
  <c r="EM242" i="1"/>
  <c r="DZ242" i="1"/>
  <c r="EY242" i="1" s="1"/>
  <c r="EU352" i="1"/>
  <c r="EU153" i="1"/>
  <c r="EQ153" i="1"/>
  <c r="EK321" i="1"/>
  <c r="BY321" i="1"/>
  <c r="BZ321" i="1"/>
  <c r="BV321" i="1"/>
  <c r="EV220" i="1"/>
  <c r="ET220" i="1"/>
  <c r="EV113" i="1"/>
  <c r="ET113" i="1"/>
  <c r="EU284" i="1"/>
  <c r="EQ284" i="1"/>
  <c r="ET72" i="1"/>
  <c r="EV72" i="1"/>
  <c r="EU43" i="1"/>
  <c r="EQ43" i="1"/>
  <c r="EU156" i="1"/>
  <c r="EQ156" i="1"/>
  <c r="EU111" i="1"/>
  <c r="EQ111" i="1"/>
  <c r="EK96" i="1"/>
  <c r="BY96" i="1"/>
  <c r="BZ96" i="1"/>
  <c r="BV96" i="1"/>
  <c r="EQ14" i="1"/>
  <c r="EU14" i="1"/>
  <c r="EU257" i="1"/>
  <c r="EQ257" i="1"/>
  <c r="EQ273" i="1"/>
  <c r="EU273" i="1"/>
  <c r="EQ333" i="1"/>
  <c r="EU333" i="1"/>
  <c r="BY211" i="1"/>
  <c r="BZ211" i="1"/>
  <c r="EK211" i="1"/>
  <c r="BV211" i="1"/>
  <c r="EK233" i="1"/>
  <c r="BY233" i="1"/>
  <c r="BZ233" i="1"/>
  <c r="BV233" i="1"/>
  <c r="EK189" i="1"/>
  <c r="BY189" i="1"/>
  <c r="BZ189" i="1"/>
  <c r="BV189" i="1"/>
  <c r="BY152" i="1"/>
  <c r="BZ152" i="1"/>
  <c r="EK152" i="1"/>
  <c r="BV152" i="1"/>
  <c r="EU183" i="1"/>
  <c r="EQ183" i="1"/>
  <c r="BY78" i="1"/>
  <c r="EK78" i="1"/>
  <c r="BZ78" i="1"/>
  <c r="BV78" i="1"/>
  <c r="EQ27" i="1"/>
  <c r="EU27" i="1"/>
  <c r="EK344" i="1"/>
  <c r="BY344" i="1"/>
  <c r="BZ344" i="1"/>
  <c r="BV344" i="1"/>
  <c r="BY258" i="1"/>
  <c r="EK258" i="1"/>
  <c r="BZ258" i="1"/>
  <c r="BV258" i="1"/>
  <c r="BY21" i="1"/>
  <c r="BZ21" i="1"/>
  <c r="EK21" i="1"/>
  <c r="BV21" i="1"/>
  <c r="EC152" i="1"/>
  <c r="ED152" i="1"/>
  <c r="EM152" i="1"/>
  <c r="DZ152" i="1"/>
  <c r="EY152" i="1" s="1"/>
  <c r="BY136" i="1"/>
  <c r="EK136" i="1"/>
  <c r="BZ136" i="1"/>
  <c r="BV136" i="1"/>
  <c r="EK282" i="1"/>
  <c r="BY282" i="1"/>
  <c r="BZ282" i="1"/>
  <c r="BV282" i="1"/>
  <c r="EK83" i="1"/>
  <c r="BY83" i="1"/>
  <c r="BZ83" i="1"/>
  <c r="BV83" i="1"/>
  <c r="EC238" i="1"/>
  <c r="ED238" i="1"/>
  <c r="EM238" i="1"/>
  <c r="DZ238" i="1"/>
  <c r="EY238" i="1" s="1"/>
  <c r="BY210" i="1"/>
  <c r="EK210" i="1"/>
  <c r="BZ210" i="1"/>
  <c r="BV210" i="1"/>
  <c r="BY286" i="1"/>
  <c r="BZ286" i="1"/>
  <c r="EK286" i="1"/>
  <c r="BV286" i="1"/>
  <c r="EU113" i="1"/>
  <c r="EQ113" i="1"/>
  <c r="EU4" i="1"/>
  <c r="EQ4" i="1"/>
  <c r="EU322" i="1"/>
  <c r="EQ322" i="1"/>
  <c r="BY22" i="1"/>
  <c r="EK22" i="1"/>
  <c r="BZ22" i="1"/>
  <c r="BV22" i="1"/>
  <c r="EN207" i="1"/>
  <c r="ED207" i="1"/>
  <c r="EQ12" i="1"/>
  <c r="EU12" i="1"/>
  <c r="BY196" i="1"/>
  <c r="EK196" i="1"/>
  <c r="BZ196" i="1"/>
  <c r="BV196" i="1"/>
  <c r="EU146" i="1"/>
  <c r="EQ146" i="1"/>
  <c r="EK242" i="1"/>
  <c r="BY242" i="1"/>
  <c r="BZ242" i="1"/>
  <c r="BV242" i="1"/>
  <c r="EK244" i="1"/>
  <c r="BY244" i="1"/>
  <c r="BZ244" i="1"/>
  <c r="BV244" i="1"/>
  <c r="BY199" i="1"/>
  <c r="EK199" i="1"/>
  <c r="BZ199" i="1"/>
  <c r="BV199" i="1"/>
  <c r="EV64" i="1"/>
  <c r="ET64" i="1"/>
  <c r="EQ203" i="1"/>
  <c r="EU203" i="1"/>
  <c r="EU129" i="1"/>
  <c r="EQ129" i="1"/>
  <c r="EC167" i="1"/>
  <c r="ED167" i="1"/>
  <c r="EM167" i="1"/>
  <c r="DZ167" i="1"/>
  <c r="EY167" i="1" s="1"/>
  <c r="BY97" i="1"/>
  <c r="EK97" i="1"/>
  <c r="BZ97" i="1"/>
  <c r="BV97" i="1"/>
  <c r="EQ8" i="1"/>
  <c r="EU8" i="1"/>
  <c r="EY27" i="1"/>
  <c r="EN322" i="1"/>
  <c r="ED322" i="1"/>
  <c r="BY53" i="1"/>
  <c r="EK53" i="1"/>
  <c r="BZ53" i="1"/>
  <c r="BV53" i="1"/>
  <c r="BY250" i="1"/>
  <c r="BZ250" i="1"/>
  <c r="EK250" i="1"/>
  <c r="BV250" i="1"/>
  <c r="EU182" i="1"/>
  <c r="EQ182" i="1"/>
  <c r="BY116" i="1"/>
  <c r="EK116" i="1"/>
  <c r="BZ116" i="1"/>
  <c r="BV116" i="1"/>
  <c r="EK329" i="1"/>
  <c r="BY329" i="1"/>
  <c r="BZ329" i="1"/>
  <c r="BV329" i="1"/>
  <c r="EM10" i="1"/>
  <c r="EC10" i="1"/>
  <c r="ED10" i="1"/>
  <c r="DZ10" i="1"/>
  <c r="EY10" i="1" s="1"/>
  <c r="ET252" i="1"/>
  <c r="EV252" i="1"/>
  <c r="EU26" i="1"/>
  <c r="EQ26" i="1"/>
  <c r="EU263" i="1"/>
  <c r="EQ263" i="1"/>
  <c r="BY141" i="1"/>
  <c r="BZ141" i="1"/>
  <c r="EK141" i="1"/>
  <c r="BV141" i="1"/>
  <c r="EH172" i="1"/>
  <c r="EW172" i="1"/>
  <c r="BY157" i="1"/>
  <c r="BZ157" i="1"/>
  <c r="EK157" i="1"/>
  <c r="BV157" i="1"/>
  <c r="EU209" i="1"/>
  <c r="EQ209" i="1"/>
  <c r="EU188" i="1"/>
  <c r="EQ188" i="1"/>
  <c r="EU35" i="1"/>
  <c r="EQ35" i="1"/>
  <c r="EU66" i="1"/>
  <c r="EQ66" i="1"/>
  <c r="EQ49" i="1"/>
  <c r="EU49" i="1"/>
  <c r="EU339" i="1"/>
  <c r="EQ339" i="1"/>
  <c r="EU212" i="1"/>
  <c r="EQ212" i="1"/>
  <c r="EU44" i="1"/>
  <c r="EQ44" i="1"/>
  <c r="BY103" i="1"/>
  <c r="BZ103" i="1"/>
  <c r="EK103" i="1"/>
  <c r="BV103" i="1"/>
  <c r="EC46" i="1"/>
  <c r="ED46" i="1"/>
  <c r="EM46" i="1"/>
  <c r="DZ46" i="1"/>
  <c r="EY46" i="1" s="1"/>
  <c r="EC34" i="1"/>
  <c r="EM34" i="1"/>
  <c r="ED34" i="1"/>
  <c r="DZ34" i="1"/>
  <c r="EY34" i="1" s="1"/>
  <c r="EU137" i="1"/>
  <c r="EQ137" i="1"/>
  <c r="EQ169" i="1"/>
  <c r="EU169" i="1"/>
  <c r="BY23" i="1"/>
  <c r="EK23" i="1"/>
  <c r="BZ23" i="1"/>
  <c r="BV23" i="1"/>
  <c r="EK181" i="1"/>
  <c r="BY181" i="1"/>
  <c r="BZ181" i="1"/>
  <c r="BV181" i="1"/>
  <c r="EC103" i="1"/>
  <c r="EM103" i="1"/>
  <c r="ED103" i="1"/>
  <c r="DZ103" i="1"/>
  <c r="U750" i="9"/>
  <c r="V750" i="9" s="1"/>
  <c r="V748" i="8" l="1"/>
  <c r="W748" i="8" s="1"/>
  <c r="EK364" i="1"/>
  <c r="BZ364" i="1"/>
  <c r="BV364" i="1"/>
  <c r="BY364" i="1"/>
  <c r="BV361" i="1"/>
  <c r="BY361" i="1"/>
  <c r="EK361" i="1"/>
  <c r="BZ361" i="1"/>
  <c r="BV363" i="1"/>
  <c r="BZ363" i="1"/>
  <c r="BY363" i="1"/>
  <c r="EK363" i="1"/>
  <c r="BY365" i="1"/>
  <c r="EK365" i="1"/>
  <c r="BZ365" i="1"/>
  <c r="BV365" i="1"/>
  <c r="BZ366" i="1"/>
  <c r="BV366" i="1"/>
  <c r="BY366" i="1"/>
  <c r="EK366" i="1"/>
  <c r="EU358" i="1"/>
  <c r="EQ358" i="1"/>
  <c r="EY68" i="1"/>
  <c r="EY353" i="1"/>
  <c r="EY123" i="1"/>
  <c r="EU364" i="1"/>
  <c r="EQ364" i="1"/>
  <c r="EQ361" i="1"/>
  <c r="EU361" i="1"/>
  <c r="EU363" i="1"/>
  <c r="EQ363" i="1"/>
  <c r="EU365" i="1"/>
  <c r="EQ365" i="1"/>
  <c r="BV357" i="1"/>
  <c r="BY357" i="1"/>
  <c r="BZ357" i="1"/>
  <c r="EK357" i="1"/>
  <c r="BV359" i="1"/>
  <c r="BY359" i="1"/>
  <c r="EK359" i="1"/>
  <c r="BZ359" i="1"/>
  <c r="EU360" i="1"/>
  <c r="EQ360" i="1"/>
  <c r="EU357" i="1"/>
  <c r="EQ357" i="1"/>
  <c r="FG357" i="1" s="1"/>
  <c r="EU359" i="1"/>
  <c r="EQ359" i="1"/>
  <c r="EY103" i="1"/>
  <c r="BZ360" i="1"/>
  <c r="BV360" i="1"/>
  <c r="BY360" i="1"/>
  <c r="EK360" i="1"/>
  <c r="EQ366" i="1"/>
  <c r="EU366" i="1"/>
  <c r="BV358" i="1"/>
  <c r="BY358" i="1"/>
  <c r="EK358" i="1"/>
  <c r="BZ358" i="1"/>
  <c r="U749" i="8"/>
  <c r="U750" i="8" s="1"/>
  <c r="EW69" i="1"/>
  <c r="EW181" i="1"/>
  <c r="EH181" i="1"/>
  <c r="EH23" i="1"/>
  <c r="EW23" i="1"/>
  <c r="EH103" i="1"/>
  <c r="EW103" i="1"/>
  <c r="EW157" i="1"/>
  <c r="EH157" i="1"/>
  <c r="EH329" i="1"/>
  <c r="EW329" i="1"/>
  <c r="EW116" i="1"/>
  <c r="EH116" i="1"/>
  <c r="EW78" i="1"/>
  <c r="EH78" i="1"/>
  <c r="EH199" i="1"/>
  <c r="EW199" i="1"/>
  <c r="EW244" i="1"/>
  <c r="EH244" i="1"/>
  <c r="EW242" i="1"/>
  <c r="EH242" i="1"/>
  <c r="EW286" i="1"/>
  <c r="EH286" i="1"/>
  <c r="EW210" i="1"/>
  <c r="EH210" i="1"/>
  <c r="EH20" i="1"/>
  <c r="EW20" i="1"/>
  <c r="EW287" i="1"/>
  <c r="EH287" i="1"/>
  <c r="EW218" i="1"/>
  <c r="EH218" i="1"/>
  <c r="EH223" i="1"/>
  <c r="EW223" i="1"/>
  <c r="EW140" i="1"/>
  <c r="EH140" i="1"/>
  <c r="EH29" i="1"/>
  <c r="EW29" i="1"/>
  <c r="EH127" i="1"/>
  <c r="EW127" i="1"/>
  <c r="EW148" i="1"/>
  <c r="EH148" i="1"/>
  <c r="EH278" i="1"/>
  <c r="EW278" i="1"/>
  <c r="EW18" i="1"/>
  <c r="EH18" i="1"/>
  <c r="EH171" i="1"/>
  <c r="EW171" i="1"/>
  <c r="EH9" i="1"/>
  <c r="EW9" i="1"/>
  <c r="EH142" i="1"/>
  <c r="EW142" i="1"/>
  <c r="EW169" i="1"/>
  <c r="EH169" i="1"/>
  <c r="EW137" i="1"/>
  <c r="EH137" i="1"/>
  <c r="EH66" i="1"/>
  <c r="EW66" i="1"/>
  <c r="EH35" i="1"/>
  <c r="EW35" i="1"/>
  <c r="EH188" i="1"/>
  <c r="EW188" i="1"/>
  <c r="EW209" i="1"/>
  <c r="EH209" i="1"/>
  <c r="EW263" i="1"/>
  <c r="EH263" i="1"/>
  <c r="EW12" i="1"/>
  <c r="EH12" i="1"/>
  <c r="EH111" i="1"/>
  <c r="EW111" i="1"/>
  <c r="EW122" i="1"/>
  <c r="EH122" i="1"/>
  <c r="EW156" i="1"/>
  <c r="EH156" i="1"/>
  <c r="EW43" i="1"/>
  <c r="EH43" i="1"/>
  <c r="EY72" i="1"/>
  <c r="EW284" i="1"/>
  <c r="EH284" i="1"/>
  <c r="EY113" i="1"/>
  <c r="EY220" i="1"/>
  <c r="EW153" i="1"/>
  <c r="EH153" i="1"/>
  <c r="EW313" i="1"/>
  <c r="EH313" i="1"/>
  <c r="EH118" i="1"/>
  <c r="EW118" i="1"/>
  <c r="EW319" i="1"/>
  <c r="EH319" i="1"/>
  <c r="EW90" i="1"/>
  <c r="EH90" i="1"/>
  <c r="EW124" i="1"/>
  <c r="EH124" i="1"/>
  <c r="EH264" i="1"/>
  <c r="EW264" i="1"/>
  <c r="EW104" i="1"/>
  <c r="EH104" i="1"/>
  <c r="EW163" i="1"/>
  <c r="EH163" i="1"/>
  <c r="EW301" i="1"/>
  <c r="EH301" i="1"/>
  <c r="EY325" i="1"/>
  <c r="EY165" i="1"/>
  <c r="EH230" i="1"/>
  <c r="EW230" i="1"/>
  <c r="EW285" i="1"/>
  <c r="EH285" i="1"/>
  <c r="EW217" i="1"/>
  <c r="EH217" i="1"/>
  <c r="EY209" i="1"/>
  <c r="EH349" i="1"/>
  <c r="EW349" i="1"/>
  <c r="EH302" i="1"/>
  <c r="EW302" i="1"/>
  <c r="EH294" i="1"/>
  <c r="EW294" i="1"/>
  <c r="EW192" i="1"/>
  <c r="EH192" i="1"/>
  <c r="EH246" i="1"/>
  <c r="EW246" i="1"/>
  <c r="EW76" i="1"/>
  <c r="EH76" i="1"/>
  <c r="EW175" i="1"/>
  <c r="EH175" i="1"/>
  <c r="EW315" i="1"/>
  <c r="EH315" i="1"/>
  <c r="EY287" i="1"/>
  <c r="EH145" i="1"/>
  <c r="EW145" i="1"/>
  <c r="EH241" i="1"/>
  <c r="EW241" i="1"/>
  <c r="EH292" i="1"/>
  <c r="EW292" i="1"/>
  <c r="EW134" i="1"/>
  <c r="EH134" i="1"/>
  <c r="EW221" i="1"/>
  <c r="EH221" i="1"/>
  <c r="EW88" i="1"/>
  <c r="EH88" i="1"/>
  <c r="EH309" i="1"/>
  <c r="EW309" i="1"/>
  <c r="EW215" i="1"/>
  <c r="EH215" i="1"/>
  <c r="EH335" i="1"/>
  <c r="EW335" i="1"/>
  <c r="EH255" i="1"/>
  <c r="EW255" i="1"/>
  <c r="EH341" i="1"/>
  <c r="EW341" i="1"/>
  <c r="EW232" i="1"/>
  <c r="EH232" i="1"/>
  <c r="EW267" i="1"/>
  <c r="EH267" i="1"/>
  <c r="EW252" i="1"/>
  <c r="EH252" i="1"/>
  <c r="EY247" i="1"/>
  <c r="EW260" i="1"/>
  <c r="EH260" i="1"/>
  <c r="EH207" i="1"/>
  <c r="EW207" i="1"/>
  <c r="EW289" i="1"/>
  <c r="EH289" i="1"/>
  <c r="EW266" i="1"/>
  <c r="EH266" i="1"/>
  <c r="EW295" i="1"/>
  <c r="EH295" i="1"/>
  <c r="EH162" i="1"/>
  <c r="EW162" i="1"/>
  <c r="EW318" i="1"/>
  <c r="EH318" i="1"/>
  <c r="EH251" i="1"/>
  <c r="EW251" i="1"/>
  <c r="EW26" i="1"/>
  <c r="EH26" i="1"/>
  <c r="EW73" i="1"/>
  <c r="EH73" i="1"/>
  <c r="EW75" i="1"/>
  <c r="EH75" i="1"/>
  <c r="EW4" i="1"/>
  <c r="EH109" i="1"/>
  <c r="EW109" i="1"/>
  <c r="EH36" i="1"/>
  <c r="EW36" i="1"/>
  <c r="EW159" i="1"/>
  <c r="EH159" i="1"/>
  <c r="EW288" i="1"/>
  <c r="EH288" i="1"/>
  <c r="EW272" i="1"/>
  <c r="EH272" i="1"/>
  <c r="EH28" i="1"/>
  <c r="EW28" i="1"/>
  <c r="EW63" i="1"/>
  <c r="EH63" i="1"/>
  <c r="EW191" i="1"/>
  <c r="EH191" i="1"/>
  <c r="EW141" i="1"/>
  <c r="EH141" i="1"/>
  <c r="EH250" i="1"/>
  <c r="EW250" i="1"/>
  <c r="EH53" i="1"/>
  <c r="EW53" i="1"/>
  <c r="EW83" i="1"/>
  <c r="EH83" i="1"/>
  <c r="EW282" i="1"/>
  <c r="EH282" i="1"/>
  <c r="EW136" i="1"/>
  <c r="EH136" i="1"/>
  <c r="EW21" i="1"/>
  <c r="EH21" i="1"/>
  <c r="EW258" i="1"/>
  <c r="EH258" i="1"/>
  <c r="EW344" i="1"/>
  <c r="EH344" i="1"/>
  <c r="EW152" i="1"/>
  <c r="EH152" i="1"/>
  <c r="EW189" i="1"/>
  <c r="EH189" i="1"/>
  <c r="EW233" i="1"/>
  <c r="EH233" i="1"/>
  <c r="EH211" i="1"/>
  <c r="EW211" i="1"/>
  <c r="EW96" i="1"/>
  <c r="EH96" i="1"/>
  <c r="EW306" i="1"/>
  <c r="EH306" i="1"/>
  <c r="EH34" i="1"/>
  <c r="EW34" i="1"/>
  <c r="EW161" i="1"/>
  <c r="EH161" i="1"/>
  <c r="EW72" i="1"/>
  <c r="EH72" i="1"/>
  <c r="EH167" i="1"/>
  <c r="EW167" i="1"/>
  <c r="EW147" i="1"/>
  <c r="EH147" i="1"/>
  <c r="EW174" i="1"/>
  <c r="EH174" i="1"/>
  <c r="EY252" i="1"/>
  <c r="EH8" i="1"/>
  <c r="EW8" i="1"/>
  <c r="EW322" i="1"/>
  <c r="EH322" i="1"/>
  <c r="EW113" i="1"/>
  <c r="EH113" i="1"/>
  <c r="EW261" i="1"/>
  <c r="EH261" i="1"/>
  <c r="EW165" i="1"/>
  <c r="EH165" i="1"/>
  <c r="EW269" i="1"/>
  <c r="EH269" i="1"/>
  <c r="EW296" i="1"/>
  <c r="EH296" i="1"/>
  <c r="EW185" i="1"/>
  <c r="EH185" i="1"/>
  <c r="EY271" i="1"/>
  <c r="EW7" i="1"/>
  <c r="EH7" i="1"/>
  <c r="EW123" i="1"/>
  <c r="EH123" i="1"/>
  <c r="EW60" i="1"/>
  <c r="EH60" i="1"/>
  <c r="EW108" i="1"/>
  <c r="EH108" i="1"/>
  <c r="EW328" i="1"/>
  <c r="EH328" i="1"/>
  <c r="EH107" i="1"/>
  <c r="EW107" i="1"/>
  <c r="EH240" i="1"/>
  <c r="EW240" i="1"/>
  <c r="EH143" i="1"/>
  <c r="EW143" i="1"/>
  <c r="EH11" i="1"/>
  <c r="EW11" i="1"/>
  <c r="EH77" i="1"/>
  <c r="EW77" i="1"/>
  <c r="EW128" i="1"/>
  <c r="EH128" i="1"/>
  <c r="EY161" i="1"/>
  <c r="EW324" i="1"/>
  <c r="EH324" i="1"/>
  <c r="EH38" i="1"/>
  <c r="EW38" i="1"/>
  <c r="EY245" i="1"/>
  <c r="EW59" i="1"/>
  <c r="EH59" i="1"/>
  <c r="EH102" i="1"/>
  <c r="EW102" i="1"/>
  <c r="EY106" i="1"/>
  <c r="EW291" i="1"/>
  <c r="EH291" i="1"/>
  <c r="EW16" i="1"/>
  <c r="EH16" i="1"/>
  <c r="EW32" i="1"/>
  <c r="EH32" i="1"/>
  <c r="EW58" i="1"/>
  <c r="EH58" i="1"/>
  <c r="EH50" i="1"/>
  <c r="EW50" i="1"/>
  <c r="EH337" i="1"/>
  <c r="EW337" i="1"/>
  <c r="EW178" i="1"/>
  <c r="EH178" i="1"/>
  <c r="EW120" i="1"/>
  <c r="EH120" i="1"/>
  <c r="EW24" i="1"/>
  <c r="EH24" i="1"/>
  <c r="EH117" i="1"/>
  <c r="EW117" i="1"/>
  <c r="EH300" i="1"/>
  <c r="EW300" i="1"/>
  <c r="EH85" i="1"/>
  <c r="EW85" i="1"/>
  <c r="EW86" i="1"/>
  <c r="EH86" i="1"/>
  <c r="EH253" i="1"/>
  <c r="EW253" i="1"/>
  <c r="EH47" i="1"/>
  <c r="EW47" i="1"/>
  <c r="EW166" i="1"/>
  <c r="EH166" i="1"/>
  <c r="EH190" i="1"/>
  <c r="EW190" i="1"/>
  <c r="EH87" i="1"/>
  <c r="EW87" i="1"/>
  <c r="EH101" i="1"/>
  <c r="EW101" i="1"/>
  <c r="EH198" i="1"/>
  <c r="EW198" i="1"/>
  <c r="EH121" i="1"/>
  <c r="EW121" i="1"/>
  <c r="EW131" i="1"/>
  <c r="EH131" i="1"/>
  <c r="EH177" i="1"/>
  <c r="EW177" i="1"/>
  <c r="EW180" i="1"/>
  <c r="EH180" i="1"/>
  <c r="EH155" i="1"/>
  <c r="EW155" i="1"/>
  <c r="EW31" i="1"/>
  <c r="EH31" i="1"/>
  <c r="EW144" i="1"/>
  <c r="EH144" i="1"/>
  <c r="EW114" i="1"/>
  <c r="EH114" i="1"/>
  <c r="EY139" i="1"/>
  <c r="EH139" i="1"/>
  <c r="EH277" i="1"/>
  <c r="EW277" i="1"/>
  <c r="EH320" i="1"/>
  <c r="EW320" i="1"/>
  <c r="EH39" i="1"/>
  <c r="EW39" i="1"/>
  <c r="EH173" i="1"/>
  <c r="EW173" i="1"/>
  <c r="EY151" i="1"/>
  <c r="EH45" i="1"/>
  <c r="EW45" i="1"/>
  <c r="EW276" i="1"/>
  <c r="EH276" i="1"/>
  <c r="EW343" i="1"/>
  <c r="EH343" i="1"/>
  <c r="EW304" i="1"/>
  <c r="EH304" i="1"/>
  <c r="EW231" i="1"/>
  <c r="EH231" i="1"/>
  <c r="EH225" i="1"/>
  <c r="EW225" i="1"/>
  <c r="EH281" i="1"/>
  <c r="EW281" i="1"/>
  <c r="EH56" i="1"/>
  <c r="EW56" i="1"/>
  <c r="EW310" i="1"/>
  <c r="EH310" i="1"/>
  <c r="EH351" i="1"/>
  <c r="EW351" i="1"/>
  <c r="EW138" i="1"/>
  <c r="EH138" i="1"/>
  <c r="EW97" i="1"/>
  <c r="EH97" i="1"/>
  <c r="EW196" i="1"/>
  <c r="EH196" i="1"/>
  <c r="EH22" i="1"/>
  <c r="EW22" i="1"/>
  <c r="EH33" i="1"/>
  <c r="EW33" i="1"/>
  <c r="EW170" i="1"/>
  <c r="EH170" i="1"/>
  <c r="EH352" i="1"/>
  <c r="EW352" i="1"/>
  <c r="EW205" i="1"/>
  <c r="EH205" i="1"/>
  <c r="EH19" i="1"/>
  <c r="EW19" i="1"/>
  <c r="EH154" i="1"/>
  <c r="EW154" i="1"/>
  <c r="EW176" i="1"/>
  <c r="EH176" i="1"/>
  <c r="EW133" i="1"/>
  <c r="EH133" i="1"/>
  <c r="EW280" i="1"/>
  <c r="EH280" i="1"/>
  <c r="EH110" i="1"/>
  <c r="EW110" i="1"/>
  <c r="EW100" i="1"/>
  <c r="EH100" i="1"/>
  <c r="EH298" i="1"/>
  <c r="EW298" i="1"/>
  <c r="EH125" i="1"/>
  <c r="EW125" i="1"/>
  <c r="EH340" i="1"/>
  <c r="EW340" i="1"/>
  <c r="W12" i="8"/>
  <c r="U13" i="8"/>
  <c r="EW44" i="1"/>
  <c r="EH44" i="1"/>
  <c r="EW212" i="1"/>
  <c r="EH212" i="1"/>
  <c r="EW339" i="1"/>
  <c r="EH339" i="1"/>
  <c r="EH49" i="1"/>
  <c r="EW49" i="1"/>
  <c r="EH333" i="1"/>
  <c r="EW333" i="1"/>
  <c r="EW273" i="1"/>
  <c r="EH273" i="1"/>
  <c r="EW257" i="1"/>
  <c r="EH257" i="1"/>
  <c r="EW14" i="1"/>
  <c r="EH14" i="1"/>
  <c r="EW82" i="1"/>
  <c r="EH82" i="1"/>
  <c r="EY6" i="1"/>
  <c r="EH6" i="1"/>
  <c r="EH314" i="1"/>
  <c r="EW314" i="1"/>
  <c r="EW200" i="1"/>
  <c r="EH200" i="1"/>
  <c r="EW347" i="1"/>
  <c r="EH347" i="1"/>
  <c r="EW330" i="1"/>
  <c r="EH330" i="1"/>
  <c r="EH346" i="1"/>
  <c r="EW346" i="1"/>
  <c r="EH94" i="1"/>
  <c r="EW94" i="1"/>
  <c r="EW325" i="1"/>
  <c r="EH325" i="1"/>
  <c r="EH327" i="1"/>
  <c r="EW327" i="1"/>
  <c r="EH70" i="1"/>
  <c r="EW70" i="1"/>
  <c r="EW184" i="1"/>
  <c r="EH184" i="1"/>
  <c r="EW10" i="1"/>
  <c r="EH10" i="1"/>
  <c r="EY171" i="1"/>
  <c r="EH274" i="1"/>
  <c r="EW274" i="1"/>
  <c r="EW130" i="1"/>
  <c r="EH130" i="1"/>
  <c r="EW245" i="1"/>
  <c r="EH245" i="1"/>
  <c r="EH311" i="1"/>
  <c r="EW311" i="1"/>
  <c r="EH186" i="1"/>
  <c r="EW186" i="1"/>
  <c r="EH213" i="1"/>
  <c r="EW213" i="1"/>
  <c r="EW115" i="1"/>
  <c r="EH115" i="1"/>
  <c r="EY348" i="1"/>
  <c r="EH308" i="1"/>
  <c r="EW308" i="1"/>
  <c r="EH316" i="1"/>
  <c r="EW316" i="1"/>
  <c r="EW48" i="1"/>
  <c r="EH48" i="1"/>
  <c r="EW112" i="1"/>
  <c r="EH112" i="1"/>
  <c r="EH194" i="1"/>
  <c r="EW194" i="1"/>
  <c r="EY268" i="1"/>
  <c r="EW345" i="1"/>
  <c r="EH345" i="1"/>
  <c r="EY98" i="1"/>
  <c r="EW290" i="1"/>
  <c r="EH290" i="1"/>
  <c r="EW135" i="1"/>
  <c r="EH135" i="1"/>
  <c r="EW61" i="1"/>
  <c r="EH61" i="1"/>
  <c r="EW265" i="1"/>
  <c r="EH265" i="1"/>
  <c r="EW81" i="1"/>
  <c r="EH81" i="1"/>
  <c r="EW187" i="1"/>
  <c r="EH187" i="1"/>
  <c r="EW305" i="1"/>
  <c r="EH305" i="1"/>
  <c r="EW317" i="1"/>
  <c r="EH317" i="1"/>
  <c r="EW342" i="1"/>
  <c r="EH342" i="1"/>
  <c r="EW54" i="1"/>
  <c r="EH54" i="1"/>
  <c r="EH179" i="1"/>
  <c r="EW179" i="1"/>
  <c r="EW256" i="1"/>
  <c r="EH256" i="1"/>
  <c r="EW348" i="1"/>
  <c r="EH348" i="1"/>
  <c r="EW106" i="1"/>
  <c r="EH106" i="1"/>
  <c r="EW326" i="1"/>
  <c r="EH326" i="1"/>
  <c r="EW254" i="1"/>
  <c r="EH254" i="1"/>
  <c r="EW65" i="1"/>
  <c r="EH65" i="1"/>
  <c r="EW89" i="1"/>
  <c r="EH89" i="1"/>
  <c r="EY29" i="1"/>
  <c r="EW236" i="1"/>
  <c r="EH236" i="1"/>
  <c r="EW237" i="1"/>
  <c r="EH237" i="1"/>
  <c r="EW13" i="1"/>
  <c r="EH13" i="1"/>
  <c r="EW105" i="1"/>
  <c r="EH105" i="1"/>
  <c r="EW46" i="1"/>
  <c r="EH46" i="1"/>
  <c r="EW193" i="1"/>
  <c r="EH193" i="1"/>
  <c r="EW323" i="1"/>
  <c r="EH323" i="1"/>
  <c r="EW160" i="1"/>
  <c r="EH160" i="1"/>
  <c r="EW91" i="1"/>
  <c r="EH91" i="1"/>
  <c r="EW271" i="1"/>
  <c r="EH271" i="1"/>
  <c r="EW334" i="1"/>
  <c r="EH334" i="1"/>
  <c r="EW206" i="1"/>
  <c r="EH206" i="1"/>
  <c r="EH17" i="1"/>
  <c r="EW17" i="1"/>
  <c r="EY153" i="1"/>
  <c r="EH195" i="1"/>
  <c r="EW195" i="1"/>
  <c r="EH168" i="1"/>
  <c r="EW168" i="1"/>
  <c r="EW150" i="1"/>
  <c r="EH150" i="1"/>
  <c r="EW270" i="1"/>
  <c r="EH270" i="1"/>
  <c r="EH55" i="1"/>
  <c r="EW55" i="1"/>
  <c r="EW202" i="1"/>
  <c r="EH202" i="1"/>
  <c r="EW297" i="1"/>
  <c r="EH297" i="1"/>
  <c r="EW321" i="1"/>
  <c r="EH321" i="1"/>
  <c r="EW201" i="1"/>
  <c r="EH201" i="1"/>
  <c r="EW182" i="1"/>
  <c r="EH182" i="1"/>
  <c r="EH129" i="1"/>
  <c r="EW129" i="1"/>
  <c r="EW203" i="1"/>
  <c r="EH203" i="1"/>
  <c r="EY64" i="1"/>
  <c r="EH64" i="1"/>
  <c r="EH146" i="1"/>
  <c r="EW146" i="1"/>
  <c r="EW27" i="1"/>
  <c r="EH27" i="1"/>
  <c r="EH183" i="1"/>
  <c r="EW183" i="1"/>
  <c r="EW132" i="1"/>
  <c r="EH132" i="1"/>
  <c r="EH25" i="1"/>
  <c r="EW25" i="1"/>
  <c r="EW331" i="1"/>
  <c r="EH331" i="1"/>
  <c r="EH303" i="1"/>
  <c r="EW303" i="1"/>
  <c r="EW247" i="1"/>
  <c r="EH247" i="1"/>
  <c r="EW307" i="1"/>
  <c r="EH307" i="1"/>
  <c r="EH279" i="1"/>
  <c r="EW279" i="1"/>
  <c r="EW214" i="1"/>
  <c r="EH214" i="1"/>
  <c r="EW67" i="1"/>
  <c r="EH67" i="1"/>
  <c r="EW338" i="1"/>
  <c r="EH338" i="1"/>
  <c r="EH79" i="1"/>
  <c r="EW79" i="1"/>
  <c r="U14" i="9"/>
  <c r="EY288" i="1"/>
  <c r="EW68" i="1"/>
  <c r="EH68" i="1"/>
  <c r="EY102" i="1"/>
  <c r="EW52" i="1"/>
  <c r="EH52" i="1"/>
  <c r="EY243" i="1"/>
  <c r="EH243" i="1"/>
  <c r="EW220" i="1"/>
  <c r="EH220" i="1"/>
  <c r="EH126" i="1"/>
  <c r="EW126" i="1"/>
  <c r="EH312" i="1"/>
  <c r="EW312" i="1"/>
  <c r="EW74" i="1"/>
  <c r="EH74" i="1"/>
  <c r="EW224" i="1"/>
  <c r="EH224" i="1"/>
  <c r="EW158" i="1"/>
  <c r="EH158" i="1"/>
  <c r="EH151" i="1"/>
  <c r="EW151" i="1"/>
  <c r="EW350" i="1"/>
  <c r="EH350" i="1"/>
  <c r="EY175" i="1"/>
  <c r="EH293" i="1"/>
  <c r="EW293" i="1"/>
  <c r="EW197" i="1"/>
  <c r="EH197" i="1"/>
  <c r="EW98" i="1"/>
  <c r="EH98" i="1"/>
  <c r="EW238" i="1"/>
  <c r="EH238" i="1"/>
  <c r="EW262" i="1"/>
  <c r="EH262" i="1"/>
  <c r="EW40" i="1"/>
  <c r="EH40" i="1"/>
  <c r="EH336" i="1"/>
  <c r="EW336" i="1"/>
  <c r="EH275" i="1"/>
  <c r="EW275" i="1"/>
  <c r="EY201" i="1"/>
  <c r="EH353" i="1"/>
  <c r="EY130" i="1"/>
  <c r="EY193" i="1"/>
  <c r="EW239" i="1"/>
  <c r="EH239" i="1"/>
  <c r="EH92" i="1"/>
  <c r="EW92" i="1"/>
  <c r="EW80" i="1"/>
  <c r="EH80" i="1"/>
  <c r="EH204" i="1"/>
  <c r="EW204" i="1"/>
  <c r="EY16" i="1"/>
  <c r="EW84" i="1"/>
  <c r="EH84" i="1"/>
  <c r="EH248" i="1"/>
  <c r="EW248" i="1"/>
  <c r="EW216" i="1"/>
  <c r="EH216" i="1"/>
  <c r="EW299" i="1"/>
  <c r="EH299" i="1"/>
  <c r="EW164" i="1"/>
  <c r="EH164" i="1"/>
  <c r="EW268" i="1"/>
  <c r="EH268" i="1"/>
  <c r="EW62" i="1"/>
  <c r="EH62" i="1"/>
  <c r="W750" i="9"/>
  <c r="U751" i="9"/>
  <c r="V751" i="9" s="1"/>
  <c r="W749" i="9"/>
  <c r="EW366" i="1" l="1"/>
  <c r="EH366" i="1"/>
  <c r="EW360" i="1"/>
  <c r="EH360" i="1"/>
  <c r="EW359" i="1"/>
  <c r="EH359" i="1"/>
  <c r="EW357" i="1"/>
  <c r="EH357" i="1"/>
  <c r="EW365" i="1"/>
  <c r="EH365" i="1"/>
  <c r="EW358" i="1"/>
  <c r="EH358" i="1"/>
  <c r="EH364" i="1"/>
  <c r="EW364" i="1"/>
  <c r="EH363" i="1"/>
  <c r="EW363" i="1"/>
  <c r="EH361" i="1"/>
  <c r="EW361" i="1"/>
  <c r="V750" i="8"/>
  <c r="W750" i="8" s="1"/>
  <c r="AC750" i="8"/>
  <c r="V749" i="8"/>
  <c r="W749" i="8" s="1"/>
  <c r="AC749" i="8"/>
  <c r="U751" i="8"/>
  <c r="W14" i="9"/>
  <c r="U15" i="9"/>
  <c r="U14" i="8"/>
  <c r="W13" i="9"/>
  <c r="U752" i="9"/>
  <c r="V752" i="9" s="1"/>
  <c r="V751" i="8" l="1"/>
  <c r="W751" i="8" s="1"/>
  <c r="AC751" i="8"/>
  <c r="U752" i="8"/>
  <c r="W13" i="8"/>
  <c r="W15" i="9"/>
  <c r="U16" i="9"/>
  <c r="U15" i="8"/>
  <c r="U753" i="9"/>
  <c r="V753" i="9" s="1"/>
  <c r="W751" i="9"/>
  <c r="V752" i="8" l="1"/>
  <c r="W752" i="8" s="1"/>
  <c r="AC752" i="8"/>
  <c r="U753" i="8"/>
  <c r="W14" i="8"/>
  <c r="U16" i="8"/>
  <c r="U17" i="9"/>
  <c r="W753" i="9"/>
  <c r="U754" i="9"/>
  <c r="V754" i="9" s="1"/>
  <c r="W752" i="9"/>
  <c r="V753" i="8" l="1"/>
  <c r="W753" i="8" s="1"/>
  <c r="AC753" i="8"/>
  <c r="U754" i="8"/>
  <c r="W15" i="8"/>
  <c r="W17" i="9"/>
  <c r="U18" i="9"/>
  <c r="W16" i="9"/>
  <c r="U17" i="8"/>
  <c r="W754" i="9"/>
  <c r="U755" i="9"/>
  <c r="V755" i="9" s="1"/>
  <c r="V754" i="8" l="1"/>
  <c r="W754" i="8" s="1"/>
  <c r="AC754" i="8"/>
  <c r="U755" i="8"/>
  <c r="W16" i="8"/>
  <c r="W18" i="9"/>
  <c r="U19" i="9"/>
  <c r="W17" i="8"/>
  <c r="U18" i="8"/>
  <c r="W755" i="9"/>
  <c r="U756" i="9"/>
  <c r="V756" i="9" s="1"/>
  <c r="V755" i="8" l="1"/>
  <c r="W755" i="8" s="1"/>
  <c r="AC755" i="8"/>
  <c r="U756" i="8"/>
  <c r="W19" i="9"/>
  <c r="U20" i="9"/>
  <c r="W18" i="8"/>
  <c r="U19" i="8"/>
  <c r="W756" i="9"/>
  <c r="U757" i="9"/>
  <c r="V757" i="9" s="1"/>
  <c r="V756" i="8" l="1"/>
  <c r="W756" i="8" s="1"/>
  <c r="AC756" i="8"/>
  <c r="U757" i="8"/>
  <c r="W20" i="9"/>
  <c r="U21" i="9"/>
  <c r="W19" i="8"/>
  <c r="U20" i="8"/>
  <c r="W757" i="9"/>
  <c r="U758" i="9"/>
  <c r="V758" i="9" s="1"/>
  <c r="V757" i="8" l="1"/>
  <c r="W757" i="8" s="1"/>
  <c r="AC757" i="8"/>
  <c r="U758" i="8"/>
  <c r="W20" i="8"/>
  <c r="U21" i="8"/>
  <c r="W21" i="9"/>
  <c r="U22" i="9"/>
  <c r="W758" i="9"/>
  <c r="U759" i="9"/>
  <c r="V759" i="9" s="1"/>
  <c r="V758" i="8" l="1"/>
  <c r="W758" i="8" s="1"/>
  <c r="AC758" i="8"/>
  <c r="U759" i="8"/>
  <c r="W21" i="8"/>
  <c r="U22" i="8"/>
  <c r="W22" i="9"/>
  <c r="U23" i="9"/>
  <c r="W759" i="9"/>
  <c r="U760" i="9"/>
  <c r="V760" i="9" s="1"/>
  <c r="V759" i="8" l="1"/>
  <c r="W759" i="8" s="1"/>
  <c r="AC759" i="8"/>
  <c r="U760" i="8"/>
  <c r="W23" i="9"/>
  <c r="U24" i="9"/>
  <c r="W22" i="8"/>
  <c r="U23" i="8"/>
  <c r="W760" i="9"/>
  <c r="U761" i="9"/>
  <c r="V761" i="9" s="1"/>
  <c r="V760" i="8" l="1"/>
  <c r="W760" i="8" s="1"/>
  <c r="AC760" i="8"/>
  <c r="U761" i="8"/>
  <c r="W23" i="8"/>
  <c r="U24" i="8"/>
  <c r="W24" i="9"/>
  <c r="U25" i="9"/>
  <c r="W761" i="9"/>
  <c r="U762" i="9"/>
  <c r="V762" i="9" s="1"/>
  <c r="V761" i="8" l="1"/>
  <c r="W761" i="8" s="1"/>
  <c r="AC761" i="8"/>
  <c r="U762" i="8"/>
  <c r="W25" i="9"/>
  <c r="U26" i="9"/>
  <c r="W24" i="8"/>
  <c r="U25" i="8"/>
  <c r="W762" i="9"/>
  <c r="U763" i="9"/>
  <c r="V763" i="9" s="1"/>
  <c r="V762" i="8" l="1"/>
  <c r="W762" i="8" s="1"/>
  <c r="AC762" i="8"/>
  <c r="U763" i="8"/>
  <c r="W25" i="8"/>
  <c r="U26" i="8"/>
  <c r="W26" i="9"/>
  <c r="U27" i="9"/>
  <c r="W763" i="9"/>
  <c r="U764" i="9"/>
  <c r="V764" i="9" s="1"/>
  <c r="V763" i="8" l="1"/>
  <c r="W763" i="8" s="1"/>
  <c r="AC763" i="8"/>
  <c r="U764" i="8"/>
  <c r="W27" i="9"/>
  <c r="U28" i="9"/>
  <c r="W26" i="8"/>
  <c r="U27" i="8"/>
  <c r="W764" i="9"/>
  <c r="U765" i="9"/>
  <c r="V765" i="9" s="1"/>
  <c r="V764" i="8" l="1"/>
  <c r="W764" i="8" s="1"/>
  <c r="AC764" i="8"/>
  <c r="U765" i="8"/>
  <c r="W27" i="8"/>
  <c r="U28" i="8"/>
  <c r="W28" i="9"/>
  <c r="U29" i="9"/>
  <c r="W765" i="9"/>
  <c r="U766" i="9"/>
  <c r="V766" i="9" s="1"/>
  <c r="V765" i="8" l="1"/>
  <c r="W765" i="8" s="1"/>
  <c r="AC765" i="8"/>
  <c r="U766" i="8"/>
  <c r="W29" i="9"/>
  <c r="U30" i="9"/>
  <c r="W28" i="8"/>
  <c r="U29" i="8"/>
  <c r="W766" i="9"/>
  <c r="U767" i="9"/>
  <c r="V767" i="9" s="1"/>
  <c r="V766" i="8" l="1"/>
  <c r="W766" i="8" s="1"/>
  <c r="AC766" i="8"/>
  <c r="U767" i="8"/>
  <c r="W29" i="8"/>
  <c r="U30" i="8"/>
  <c r="W30" i="9"/>
  <c r="U31" i="9"/>
  <c r="W767" i="9"/>
  <c r="U768" i="9"/>
  <c r="V768" i="9" s="1"/>
  <c r="V767" i="8" l="1"/>
  <c r="W767" i="8" s="1"/>
  <c r="AC767" i="8"/>
  <c r="U768" i="8"/>
  <c r="W31" i="9"/>
  <c r="U32" i="9"/>
  <c r="W30" i="8"/>
  <c r="U31" i="8"/>
  <c r="W768" i="9"/>
  <c r="U769" i="9"/>
  <c r="V769" i="9" s="1"/>
  <c r="V768" i="8" l="1"/>
  <c r="W768" i="8" s="1"/>
  <c r="AC768" i="8"/>
  <c r="U769" i="8"/>
  <c r="W31" i="8"/>
  <c r="U32" i="8"/>
  <c r="W32" i="9"/>
  <c r="U33" i="9"/>
  <c r="W769" i="9"/>
  <c r="U770" i="9"/>
  <c r="V770" i="9" s="1"/>
  <c r="V769" i="8" l="1"/>
  <c r="W769" i="8" s="1"/>
  <c r="AC769" i="8"/>
  <c r="U770" i="8"/>
  <c r="W33" i="9"/>
  <c r="U34" i="9"/>
  <c r="W32" i="8"/>
  <c r="U33" i="8"/>
  <c r="W770" i="9"/>
  <c r="U771" i="9"/>
  <c r="V771" i="9" s="1"/>
  <c r="V770" i="8" l="1"/>
  <c r="W770" i="8" s="1"/>
  <c r="AC770" i="8"/>
  <c r="U771" i="8"/>
  <c r="W33" i="8"/>
  <c r="U34" i="8"/>
  <c r="W34" i="9"/>
  <c r="U35" i="9"/>
  <c r="W771" i="9"/>
  <c r="U772" i="9"/>
  <c r="V772" i="9" s="1"/>
  <c r="V771" i="8" l="1"/>
  <c r="W771" i="8" s="1"/>
  <c r="AC771" i="8"/>
  <c r="U772" i="8"/>
  <c r="W35" i="9"/>
  <c r="U36" i="9"/>
  <c r="W34" i="8"/>
  <c r="U35" i="8"/>
  <c r="W772" i="9"/>
  <c r="U773" i="9"/>
  <c r="V773" i="9" s="1"/>
  <c r="V772" i="8" l="1"/>
  <c r="W772" i="8" s="1"/>
  <c r="AC772" i="8"/>
  <c r="U773" i="8"/>
  <c r="W35" i="8"/>
  <c r="U36" i="8"/>
  <c r="W36" i="9"/>
  <c r="U37" i="9"/>
  <c r="W773" i="9"/>
  <c r="U774" i="9"/>
  <c r="V774" i="9" s="1"/>
  <c r="V773" i="8" l="1"/>
  <c r="W773" i="8" s="1"/>
  <c r="AC773" i="8"/>
  <c r="U774" i="8"/>
  <c r="W37" i="9"/>
  <c r="U38" i="9"/>
  <c r="W36" i="8"/>
  <c r="U37" i="8"/>
  <c r="W774" i="9"/>
  <c r="U775" i="9"/>
  <c r="V775" i="9" s="1"/>
  <c r="V774" i="8" l="1"/>
  <c r="W774" i="8" s="1"/>
  <c r="AC774" i="8"/>
  <c r="U775" i="8"/>
  <c r="W37" i="8"/>
  <c r="U38" i="8"/>
  <c r="W38" i="9"/>
  <c r="U39" i="9"/>
  <c r="W775" i="9"/>
  <c r="U776" i="9"/>
  <c r="V776" i="9" s="1"/>
  <c r="V775" i="8" l="1"/>
  <c r="W775" i="8" s="1"/>
  <c r="AC775" i="8"/>
  <c r="U776" i="8"/>
  <c r="W39" i="9"/>
  <c r="U40" i="9"/>
  <c r="W38" i="8"/>
  <c r="U39" i="8"/>
  <c r="W776" i="9"/>
  <c r="U777" i="9"/>
  <c r="V777" i="9" s="1"/>
  <c r="V776" i="8" l="1"/>
  <c r="W776" i="8" s="1"/>
  <c r="AC776" i="8"/>
  <c r="U777" i="8"/>
  <c r="W39" i="8"/>
  <c r="U40" i="8"/>
  <c r="W40" i="9"/>
  <c r="U41" i="9"/>
  <c r="W777" i="9"/>
  <c r="U778" i="9"/>
  <c r="V778" i="9" s="1"/>
  <c r="V777" i="8" l="1"/>
  <c r="W777" i="8" s="1"/>
  <c r="AC777" i="8"/>
  <c r="U778" i="8"/>
  <c r="W41" i="9"/>
  <c r="U42" i="9"/>
  <c r="W40" i="8"/>
  <c r="U41" i="8"/>
  <c r="W778" i="9"/>
  <c r="U779" i="9"/>
  <c r="V779" i="9" s="1"/>
  <c r="V778" i="8" l="1"/>
  <c r="W778" i="8" s="1"/>
  <c r="AC778" i="8"/>
  <c r="U779" i="8"/>
  <c r="W41" i="8"/>
  <c r="U42" i="8"/>
  <c r="W42" i="9"/>
  <c r="U43" i="9"/>
  <c r="W779" i="9"/>
  <c r="U780" i="9"/>
  <c r="V780" i="9" s="1"/>
  <c r="V779" i="8" l="1"/>
  <c r="W779" i="8" s="1"/>
  <c r="AC779" i="8"/>
  <c r="U780" i="8"/>
  <c r="W43" i="9"/>
  <c r="U44" i="9"/>
  <c r="W42" i="8"/>
  <c r="U43" i="8"/>
  <c r="W780" i="9"/>
  <c r="U781" i="9"/>
  <c r="V781" i="9" s="1"/>
  <c r="V780" i="8" l="1"/>
  <c r="W780" i="8" s="1"/>
  <c r="AC780" i="8"/>
  <c r="U781" i="8"/>
  <c r="W43" i="8"/>
  <c r="U44" i="8"/>
  <c r="W44" i="9"/>
  <c r="U45" i="9"/>
  <c r="W781" i="9"/>
  <c r="U782" i="9"/>
  <c r="V782" i="9" s="1"/>
  <c r="V781" i="8" l="1"/>
  <c r="W781" i="8" s="1"/>
  <c r="AC781" i="8"/>
  <c r="U782" i="8"/>
  <c r="W45" i="9"/>
  <c r="U46" i="9"/>
  <c r="W44" i="8"/>
  <c r="U45" i="8"/>
  <c r="W782" i="9"/>
  <c r="U783" i="9"/>
  <c r="V783" i="9" s="1"/>
  <c r="V782" i="8" l="1"/>
  <c r="W782" i="8" s="1"/>
  <c r="AC782" i="8"/>
  <c r="U783" i="8"/>
  <c r="W45" i="8"/>
  <c r="U46" i="8"/>
  <c r="W46" i="9"/>
  <c r="U47" i="9"/>
  <c r="W783" i="9"/>
  <c r="U784" i="9"/>
  <c r="V784" i="9" s="1"/>
  <c r="V783" i="8" l="1"/>
  <c r="W783" i="8" s="1"/>
  <c r="AC783" i="8"/>
  <c r="U784" i="8"/>
  <c r="W47" i="9"/>
  <c r="U48" i="9"/>
  <c r="W46" i="8"/>
  <c r="U47" i="8"/>
  <c r="W784" i="9"/>
  <c r="U785" i="9"/>
  <c r="V785" i="9" s="1"/>
  <c r="V784" i="8" l="1"/>
  <c r="W784" i="8" s="1"/>
  <c r="AC784" i="8"/>
  <c r="U785" i="8"/>
  <c r="W47" i="8"/>
  <c r="U48" i="8"/>
  <c r="W48" i="9"/>
  <c r="U49" i="9"/>
  <c r="W785" i="9"/>
  <c r="U786" i="9"/>
  <c r="V786" i="9" s="1"/>
  <c r="V785" i="8" l="1"/>
  <c r="W785" i="8" s="1"/>
  <c r="AC785" i="8"/>
  <c r="U786" i="8"/>
  <c r="W49" i="9"/>
  <c r="U50" i="9"/>
  <c r="W48" i="8"/>
  <c r="U49" i="8"/>
  <c r="W786" i="9"/>
  <c r="U787" i="9"/>
  <c r="V787" i="9" s="1"/>
  <c r="V786" i="8" l="1"/>
  <c r="W786" i="8" s="1"/>
  <c r="AC786" i="8"/>
  <c r="U787" i="8"/>
  <c r="W49" i="8"/>
  <c r="U50" i="8"/>
  <c r="W50" i="9"/>
  <c r="U51" i="9"/>
  <c r="W787" i="9"/>
  <c r="U788" i="9"/>
  <c r="V788" i="9" s="1"/>
  <c r="V787" i="8" l="1"/>
  <c r="W787" i="8" s="1"/>
  <c r="AC787" i="8"/>
  <c r="U788" i="8"/>
  <c r="W51" i="9"/>
  <c r="U52" i="9"/>
  <c r="W50" i="8"/>
  <c r="U51" i="8"/>
  <c r="W788" i="9"/>
  <c r="U789" i="9"/>
  <c r="V789" i="9" s="1"/>
  <c r="V788" i="8" l="1"/>
  <c r="W788" i="8" s="1"/>
  <c r="AC788" i="8"/>
  <c r="U789" i="8"/>
  <c r="W51" i="8"/>
  <c r="U52" i="8"/>
  <c r="W52" i="9"/>
  <c r="U53" i="9"/>
  <c r="W789" i="9"/>
  <c r="U790" i="9"/>
  <c r="V790" i="9" s="1"/>
  <c r="V789" i="8" l="1"/>
  <c r="W789" i="8" s="1"/>
  <c r="AC789" i="8"/>
  <c r="U790" i="8"/>
  <c r="W53" i="9"/>
  <c r="U54" i="9"/>
  <c r="W52" i="8"/>
  <c r="U53" i="8"/>
  <c r="W790" i="9"/>
  <c r="U791" i="9"/>
  <c r="V791" i="9" s="1"/>
  <c r="V790" i="8" l="1"/>
  <c r="W790" i="8" s="1"/>
  <c r="AC790" i="8"/>
  <c r="U791" i="8"/>
  <c r="W53" i="8"/>
  <c r="U54" i="8"/>
  <c r="W54" i="9"/>
  <c r="U55" i="9"/>
  <c r="W791" i="9"/>
  <c r="U792" i="9"/>
  <c r="V792" i="9" s="1"/>
  <c r="V791" i="8" l="1"/>
  <c r="W791" i="8" s="1"/>
  <c r="AC791" i="8"/>
  <c r="U792" i="8"/>
  <c r="W55" i="9"/>
  <c r="U56" i="9"/>
  <c r="W54" i="8"/>
  <c r="U55" i="8"/>
  <c r="W792" i="9"/>
  <c r="U793" i="9"/>
  <c r="V793" i="9" s="1"/>
  <c r="V792" i="8" l="1"/>
  <c r="W792" i="8" s="1"/>
  <c r="AC792" i="8"/>
  <c r="U793" i="8"/>
  <c r="W55" i="8"/>
  <c r="U56" i="8"/>
  <c r="W56" i="9"/>
  <c r="U57" i="9"/>
  <c r="W793" i="9"/>
  <c r="U794" i="9"/>
  <c r="V794" i="9" s="1"/>
  <c r="V793" i="8" l="1"/>
  <c r="W793" i="8" s="1"/>
  <c r="AC793" i="8"/>
  <c r="U794" i="8"/>
  <c r="W57" i="9"/>
  <c r="U58" i="9"/>
  <c r="W56" i="8"/>
  <c r="U57" i="8"/>
  <c r="W794" i="9"/>
  <c r="U795" i="9"/>
  <c r="V795" i="9" s="1"/>
  <c r="V794" i="8" l="1"/>
  <c r="W794" i="8" s="1"/>
  <c r="AC794" i="8"/>
  <c r="U795" i="8"/>
  <c r="W57" i="8"/>
  <c r="U58" i="8"/>
  <c r="W58" i="9"/>
  <c r="U59" i="9"/>
  <c r="W795" i="9"/>
  <c r="U796" i="9"/>
  <c r="V796" i="9" s="1"/>
  <c r="V795" i="8" l="1"/>
  <c r="W795" i="8" s="1"/>
  <c r="AC795" i="8"/>
  <c r="U796" i="8"/>
  <c r="W59" i="9"/>
  <c r="U60" i="9"/>
  <c r="W58" i="8"/>
  <c r="U59" i="8"/>
  <c r="W796" i="9"/>
  <c r="U797" i="9"/>
  <c r="V797" i="9" s="1"/>
  <c r="V796" i="8" l="1"/>
  <c r="W796" i="8" s="1"/>
  <c r="AC796" i="8"/>
  <c r="U797" i="8"/>
  <c r="W59" i="8"/>
  <c r="U60" i="8"/>
  <c r="W60" i="9"/>
  <c r="U61" i="9"/>
  <c r="W797" i="9"/>
  <c r="U798" i="9"/>
  <c r="V798" i="9" s="1"/>
  <c r="V797" i="8" l="1"/>
  <c r="W797" i="8" s="1"/>
  <c r="AC797" i="8"/>
  <c r="U798" i="8"/>
  <c r="W61" i="9"/>
  <c r="U62" i="9"/>
  <c r="W60" i="8"/>
  <c r="U61" i="8"/>
  <c r="W798" i="9"/>
  <c r="U799" i="9"/>
  <c r="V799" i="9" s="1"/>
  <c r="V798" i="8" l="1"/>
  <c r="W798" i="8" s="1"/>
  <c r="AC798" i="8"/>
  <c r="U799" i="8"/>
  <c r="W61" i="8"/>
  <c r="U62" i="8"/>
  <c r="W62" i="9"/>
  <c r="U63" i="9"/>
  <c r="W799" i="9"/>
  <c r="U800" i="9"/>
  <c r="V800" i="9" s="1"/>
  <c r="V799" i="8" l="1"/>
  <c r="W799" i="8" s="1"/>
  <c r="AC799" i="8"/>
  <c r="U800" i="8"/>
  <c r="W63" i="9"/>
  <c r="U64" i="9"/>
  <c r="W62" i="8"/>
  <c r="U63" i="8"/>
  <c r="W800" i="9"/>
  <c r="U801" i="9"/>
  <c r="V801" i="9" s="1"/>
  <c r="V800" i="8" l="1"/>
  <c r="W800" i="8" s="1"/>
  <c r="AC800" i="8"/>
  <c r="U801" i="8"/>
  <c r="W63" i="8"/>
  <c r="U64" i="8"/>
  <c r="W64" i="9"/>
  <c r="U65" i="9"/>
  <c r="W801" i="9"/>
  <c r="U802" i="9"/>
  <c r="V802" i="9" s="1"/>
  <c r="V801" i="8" l="1"/>
  <c r="W801" i="8" s="1"/>
  <c r="AC801" i="8"/>
  <c r="U802" i="8"/>
  <c r="W65" i="9"/>
  <c r="U66" i="9"/>
  <c r="W64" i="8"/>
  <c r="U65" i="8"/>
  <c r="W802" i="9"/>
  <c r="U803" i="9"/>
  <c r="V803" i="9" s="1"/>
  <c r="V802" i="8" l="1"/>
  <c r="W802" i="8" s="1"/>
  <c r="AC802" i="8"/>
  <c r="U803" i="8"/>
  <c r="W65" i="8"/>
  <c r="U66" i="8"/>
  <c r="W66" i="9"/>
  <c r="U67" i="9"/>
  <c r="W803" i="9"/>
  <c r="U804" i="9"/>
  <c r="V804" i="9" s="1"/>
  <c r="V803" i="8" l="1"/>
  <c r="W803" i="8" s="1"/>
  <c r="AC803" i="8"/>
  <c r="U804" i="8"/>
  <c r="W67" i="9"/>
  <c r="U68" i="9"/>
  <c r="W66" i="8"/>
  <c r="U67" i="8"/>
  <c r="W804" i="9"/>
  <c r="U805" i="9"/>
  <c r="V805" i="9" s="1"/>
  <c r="V804" i="8" l="1"/>
  <c r="W804" i="8" s="1"/>
  <c r="AC804" i="8"/>
  <c r="U805" i="8"/>
  <c r="W67" i="8"/>
  <c r="U68" i="8"/>
  <c r="W68" i="9"/>
  <c r="U69" i="9"/>
  <c r="W805" i="9"/>
  <c r="U806" i="9"/>
  <c r="V806" i="9" s="1"/>
  <c r="V805" i="8" l="1"/>
  <c r="W805" i="8" s="1"/>
  <c r="AC805" i="8"/>
  <c r="U806" i="8"/>
  <c r="W69" i="9"/>
  <c r="U70" i="9"/>
  <c r="W68" i="8"/>
  <c r="U69" i="8"/>
  <c r="W806" i="9"/>
  <c r="U807" i="9"/>
  <c r="V807" i="9" s="1"/>
  <c r="V806" i="8" l="1"/>
  <c r="W806" i="8" s="1"/>
  <c r="AC806" i="8"/>
  <c r="U807" i="8"/>
  <c r="W69" i="8"/>
  <c r="U70" i="8"/>
  <c r="W70" i="9"/>
  <c r="U71" i="9"/>
  <c r="W807" i="9"/>
  <c r="U808" i="9"/>
  <c r="V808" i="9" s="1"/>
  <c r="V807" i="8" l="1"/>
  <c r="W807" i="8" s="1"/>
  <c r="AC807" i="8"/>
  <c r="U808" i="8"/>
  <c r="W71" i="9"/>
  <c r="U72" i="9"/>
  <c r="W70" i="8"/>
  <c r="U71" i="8"/>
  <c r="W808" i="9"/>
  <c r="U809" i="9"/>
  <c r="V809" i="9" s="1"/>
  <c r="V808" i="8" l="1"/>
  <c r="W808" i="8" s="1"/>
  <c r="AC808" i="8"/>
  <c r="U809" i="8"/>
  <c r="W71" i="8"/>
  <c r="U72" i="8"/>
  <c r="W72" i="9"/>
  <c r="U73" i="9"/>
  <c r="W809" i="9"/>
  <c r="U810" i="9"/>
  <c r="V810" i="9" s="1"/>
  <c r="V809" i="8" l="1"/>
  <c r="W809" i="8" s="1"/>
  <c r="AC809" i="8"/>
  <c r="U810" i="8"/>
  <c r="W73" i="9"/>
  <c r="U74" i="9"/>
  <c r="W72" i="8"/>
  <c r="U73" i="8"/>
  <c r="W810" i="9"/>
  <c r="U811" i="9"/>
  <c r="V811" i="9" s="1"/>
  <c r="V810" i="8" l="1"/>
  <c r="W810" i="8" s="1"/>
  <c r="AC810" i="8"/>
  <c r="U811" i="8"/>
  <c r="W73" i="8"/>
  <c r="U74" i="8"/>
  <c r="W74" i="9"/>
  <c r="U75" i="9"/>
  <c r="W811" i="9"/>
  <c r="U812" i="9"/>
  <c r="V812" i="9" s="1"/>
  <c r="V811" i="8" l="1"/>
  <c r="W811" i="8" s="1"/>
  <c r="AC811" i="8"/>
  <c r="U812" i="8"/>
  <c r="W75" i="9"/>
  <c r="U76" i="9"/>
  <c r="W74" i="8"/>
  <c r="U75" i="8"/>
  <c r="W812" i="9"/>
  <c r="U813" i="9"/>
  <c r="V813" i="9" s="1"/>
  <c r="V812" i="8" l="1"/>
  <c r="W812" i="8" s="1"/>
  <c r="AC812" i="8"/>
  <c r="U813" i="8"/>
  <c r="W75" i="8"/>
  <c r="U76" i="8"/>
  <c r="W76" i="9"/>
  <c r="U77" i="9"/>
  <c r="W813" i="9"/>
  <c r="U814" i="9"/>
  <c r="V814" i="9" s="1"/>
  <c r="V813" i="8" l="1"/>
  <c r="W813" i="8" s="1"/>
  <c r="AC813" i="8"/>
  <c r="U814" i="8"/>
  <c r="W77" i="9"/>
  <c r="U78" i="9"/>
  <c r="W76" i="8"/>
  <c r="U77" i="8"/>
  <c r="W814" i="9"/>
  <c r="U815" i="9"/>
  <c r="V815" i="9" s="1"/>
  <c r="V814" i="8" l="1"/>
  <c r="W814" i="8" s="1"/>
  <c r="AC814" i="8"/>
  <c r="U815" i="8"/>
  <c r="W77" i="8"/>
  <c r="U78" i="8"/>
  <c r="W78" i="9"/>
  <c r="U79" i="9"/>
  <c r="W815" i="9"/>
  <c r="U816" i="9"/>
  <c r="V816" i="9" s="1"/>
  <c r="V815" i="8" l="1"/>
  <c r="W815" i="8" s="1"/>
  <c r="AC815" i="8"/>
  <c r="U816" i="8"/>
  <c r="W79" i="9"/>
  <c r="U80" i="9"/>
  <c r="W78" i="8"/>
  <c r="U79" i="8"/>
  <c r="W816" i="9"/>
  <c r="U817" i="9"/>
  <c r="V817" i="9" s="1"/>
  <c r="V816" i="8" l="1"/>
  <c r="W816" i="8" s="1"/>
  <c r="AC816" i="8"/>
  <c r="U817" i="8"/>
  <c r="W79" i="8"/>
  <c r="U80" i="8"/>
  <c r="W80" i="9"/>
  <c r="U81" i="9"/>
  <c r="W817" i="9"/>
  <c r="U818" i="9"/>
  <c r="V818" i="9" s="1"/>
  <c r="V817" i="8" l="1"/>
  <c r="W817" i="8" s="1"/>
  <c r="AC817" i="8"/>
  <c r="U818" i="8"/>
  <c r="W81" i="9"/>
  <c r="U82" i="9"/>
  <c r="W6" i="9"/>
  <c r="W5" i="9"/>
  <c r="W80" i="8"/>
  <c r="U81" i="8"/>
  <c r="W818" i="9"/>
  <c r="U819" i="9"/>
  <c r="V819" i="9" s="1"/>
  <c r="V818" i="8" l="1"/>
  <c r="W818" i="8" s="1"/>
  <c r="AC818" i="8"/>
  <c r="U819" i="8"/>
  <c r="W81" i="8"/>
  <c r="U82" i="8"/>
  <c r="W82" i="9"/>
  <c r="U83" i="9"/>
  <c r="W819" i="9"/>
  <c r="U820" i="9"/>
  <c r="V820" i="9" s="1"/>
  <c r="V819" i="8" l="1"/>
  <c r="W819" i="8" s="1"/>
  <c r="AC819" i="8"/>
  <c r="U820" i="8"/>
  <c r="W83" i="9"/>
  <c r="U84" i="9"/>
  <c r="W82" i="8"/>
  <c r="U83" i="8"/>
  <c r="W820" i="9"/>
  <c r="U821" i="9"/>
  <c r="V821" i="9" s="1"/>
  <c r="V820" i="8" l="1"/>
  <c r="W820" i="8" s="1"/>
  <c r="AC820" i="8"/>
  <c r="U821" i="8"/>
  <c r="W83" i="8"/>
  <c r="U84" i="8"/>
  <c r="W84" i="9"/>
  <c r="U85" i="9"/>
  <c r="W821" i="9"/>
  <c r="U822" i="9"/>
  <c r="V822" i="9" s="1"/>
  <c r="V821" i="8" l="1"/>
  <c r="W821" i="8" s="1"/>
  <c r="AC821" i="8"/>
  <c r="U822" i="8"/>
  <c r="W85" i="9"/>
  <c r="U86" i="9"/>
  <c r="W84" i="8"/>
  <c r="U85" i="8"/>
  <c r="W822" i="9"/>
  <c r="U823" i="9"/>
  <c r="V823" i="9" s="1"/>
  <c r="V822" i="8" l="1"/>
  <c r="W822" i="8" s="1"/>
  <c r="AC822" i="8"/>
  <c r="U823" i="8"/>
  <c r="W85" i="8"/>
  <c r="U86" i="8"/>
  <c r="W86" i="9"/>
  <c r="U87" i="9"/>
  <c r="W823" i="9"/>
  <c r="U824" i="9"/>
  <c r="V824" i="9" s="1"/>
  <c r="V823" i="8" l="1"/>
  <c r="W823" i="8" s="1"/>
  <c r="AC823" i="8"/>
  <c r="U824" i="8"/>
  <c r="W87" i="9"/>
  <c r="U88" i="9"/>
  <c r="W86" i="8"/>
  <c r="U87" i="8"/>
  <c r="W824" i="9"/>
  <c r="U825" i="9"/>
  <c r="V825" i="9" s="1"/>
  <c r="V824" i="8" l="1"/>
  <c r="W824" i="8" s="1"/>
  <c r="AC824" i="8"/>
  <c r="U825" i="8"/>
  <c r="W87" i="8"/>
  <c r="U88" i="8"/>
  <c r="W88" i="9"/>
  <c r="U89" i="9"/>
  <c r="W825" i="9"/>
  <c r="U826" i="9"/>
  <c r="V826" i="9" s="1"/>
  <c r="V825" i="8" l="1"/>
  <c r="W825" i="8" s="1"/>
  <c r="AC825" i="8"/>
  <c r="U826" i="8"/>
  <c r="W89" i="9"/>
  <c r="U90" i="9"/>
  <c r="W88" i="8"/>
  <c r="U89" i="8"/>
  <c r="W826" i="9"/>
  <c r="U827" i="9"/>
  <c r="V827" i="9" s="1"/>
  <c r="V826" i="8" l="1"/>
  <c r="W826" i="8" s="1"/>
  <c r="AC826" i="8"/>
  <c r="U827" i="8"/>
  <c r="W89" i="8"/>
  <c r="U90" i="8"/>
  <c r="W90" i="9"/>
  <c r="U91" i="9"/>
  <c r="W827" i="9"/>
  <c r="U828" i="9"/>
  <c r="V828" i="9" s="1"/>
  <c r="V827" i="8" l="1"/>
  <c r="W827" i="8" s="1"/>
  <c r="AC827" i="8"/>
  <c r="U828" i="8"/>
  <c r="W91" i="9"/>
  <c r="U92" i="9"/>
  <c r="W90" i="8"/>
  <c r="U91" i="8"/>
  <c r="W828" i="9"/>
  <c r="U829" i="9"/>
  <c r="V829" i="9" s="1"/>
  <c r="V828" i="8" l="1"/>
  <c r="W828" i="8" s="1"/>
  <c r="AC828" i="8"/>
  <c r="U829" i="8"/>
  <c r="W91" i="8"/>
  <c r="U92" i="8"/>
  <c r="W92" i="9"/>
  <c r="U93" i="9"/>
  <c r="W829" i="9"/>
  <c r="U830" i="9"/>
  <c r="V830" i="9" s="1"/>
  <c r="V829" i="8" l="1"/>
  <c r="W829" i="8" s="1"/>
  <c r="AC829" i="8"/>
  <c r="U830" i="8"/>
  <c r="W93" i="9"/>
  <c r="U94" i="9"/>
  <c r="W92" i="8"/>
  <c r="U93" i="8"/>
  <c r="W830" i="9"/>
  <c r="U831" i="9"/>
  <c r="V831" i="9" s="1"/>
  <c r="V830" i="8" l="1"/>
  <c r="W830" i="8" s="1"/>
  <c r="AC830" i="8"/>
  <c r="U831" i="8"/>
  <c r="W93" i="8"/>
  <c r="U94" i="8"/>
  <c r="W94" i="9"/>
  <c r="U95" i="9"/>
  <c r="W831" i="9"/>
  <c r="U832" i="9"/>
  <c r="V832" i="9" s="1"/>
  <c r="V831" i="8" l="1"/>
  <c r="W831" i="8" s="1"/>
  <c r="AC831" i="8"/>
  <c r="U832" i="8"/>
  <c r="W95" i="9"/>
  <c r="U96" i="9"/>
  <c r="W94" i="8"/>
  <c r="U95" i="8"/>
  <c r="W832" i="9"/>
  <c r="U833" i="9"/>
  <c r="V833" i="9" s="1"/>
  <c r="V832" i="8" l="1"/>
  <c r="W832" i="8" s="1"/>
  <c r="AC832" i="8"/>
  <c r="U833" i="8"/>
  <c r="W95" i="8"/>
  <c r="U96" i="8"/>
  <c r="W96" i="9"/>
  <c r="U97" i="9"/>
  <c r="W833" i="9"/>
  <c r="U834" i="9"/>
  <c r="V834" i="9" s="1"/>
  <c r="V833" i="8" l="1"/>
  <c r="W833" i="8" s="1"/>
  <c r="AC833" i="8"/>
  <c r="U834" i="8"/>
  <c r="W97" i="9"/>
  <c r="U98" i="9"/>
  <c r="W96" i="8"/>
  <c r="U97" i="8"/>
  <c r="W834" i="9"/>
  <c r="U835" i="9"/>
  <c r="V835" i="9" s="1"/>
  <c r="V834" i="8" l="1"/>
  <c r="W834" i="8" s="1"/>
  <c r="AC834" i="8"/>
  <c r="U835" i="8"/>
  <c r="W97" i="8"/>
  <c r="U98" i="8"/>
  <c r="W98" i="9"/>
  <c r="U99" i="9"/>
  <c r="W835" i="9"/>
  <c r="U836" i="9"/>
  <c r="V836" i="9" s="1"/>
  <c r="V835" i="8" l="1"/>
  <c r="W835" i="8" s="1"/>
  <c r="AC835" i="8"/>
  <c r="U836" i="8"/>
  <c r="W99" i="9"/>
  <c r="U100" i="9"/>
  <c r="W98" i="8"/>
  <c r="U99" i="8"/>
  <c r="W836" i="9"/>
  <c r="U837" i="9"/>
  <c r="V837" i="9" s="1"/>
  <c r="V836" i="8" l="1"/>
  <c r="W836" i="8" s="1"/>
  <c r="AC836" i="8"/>
  <c r="U837" i="8"/>
  <c r="W99" i="8"/>
  <c r="U100" i="8"/>
  <c r="W100" i="9"/>
  <c r="U101" i="9"/>
  <c r="W837" i="9"/>
  <c r="U838" i="9"/>
  <c r="V838" i="9" s="1"/>
  <c r="V837" i="8" l="1"/>
  <c r="W837" i="8" s="1"/>
  <c r="AC837" i="8"/>
  <c r="U838" i="8"/>
  <c r="W101" i="9"/>
  <c r="U102" i="9"/>
  <c r="W100" i="8"/>
  <c r="U101" i="8"/>
  <c r="W838" i="9"/>
  <c r="U839" i="9"/>
  <c r="V839" i="9" s="1"/>
  <c r="V838" i="8" l="1"/>
  <c r="W838" i="8" s="1"/>
  <c r="AC838" i="8"/>
  <c r="U839" i="8"/>
  <c r="W101" i="8"/>
  <c r="U102" i="8"/>
  <c r="W102" i="9"/>
  <c r="U103" i="9"/>
  <c r="W839" i="9"/>
  <c r="U840" i="9"/>
  <c r="V840" i="9" s="1"/>
  <c r="V839" i="8" l="1"/>
  <c r="W839" i="8" s="1"/>
  <c r="AC839" i="8"/>
  <c r="U840" i="8"/>
  <c r="W103" i="9"/>
  <c r="U104" i="9"/>
  <c r="W102" i="8"/>
  <c r="U103" i="8"/>
  <c r="W840" i="9"/>
  <c r="U841" i="9"/>
  <c r="V841" i="9" s="1"/>
  <c r="V840" i="8" l="1"/>
  <c r="W840" i="8" s="1"/>
  <c r="AC840" i="8"/>
  <c r="U841" i="8"/>
  <c r="W103" i="8"/>
  <c r="U104" i="8"/>
  <c r="W104" i="9"/>
  <c r="U105" i="9"/>
  <c r="W841" i="9"/>
  <c r="U842" i="9"/>
  <c r="V842" i="9" s="1"/>
  <c r="V841" i="8" l="1"/>
  <c r="W841" i="8" s="1"/>
  <c r="AC841" i="8"/>
  <c r="U842" i="8"/>
  <c r="W105" i="9"/>
  <c r="U106" i="9"/>
  <c r="W104" i="8"/>
  <c r="U105" i="8"/>
  <c r="W842" i="9"/>
  <c r="U843" i="9"/>
  <c r="V843" i="9" s="1"/>
  <c r="V842" i="8" l="1"/>
  <c r="W842" i="8" s="1"/>
  <c r="AC842" i="8"/>
  <c r="U843" i="8"/>
  <c r="W105" i="8"/>
  <c r="U106" i="8"/>
  <c r="W106" i="9"/>
  <c r="U107" i="9"/>
  <c r="W843" i="9"/>
  <c r="U844" i="9"/>
  <c r="V844" i="9" s="1"/>
  <c r="V843" i="8" l="1"/>
  <c r="W843" i="8" s="1"/>
  <c r="AC843" i="8"/>
  <c r="U844" i="8"/>
  <c r="W107" i="9"/>
  <c r="U108" i="9"/>
  <c r="W106" i="8"/>
  <c r="U107" i="8"/>
  <c r="W844" i="9"/>
  <c r="U845" i="9"/>
  <c r="V845" i="9" s="1"/>
  <c r="V844" i="8" l="1"/>
  <c r="W844" i="8" s="1"/>
  <c r="AC844" i="8"/>
  <c r="U845" i="8"/>
  <c r="W107" i="8"/>
  <c r="U108" i="8"/>
  <c r="W108" i="9"/>
  <c r="U109" i="9"/>
  <c r="W845" i="9"/>
  <c r="U846" i="9"/>
  <c r="V846" i="9" s="1"/>
  <c r="V845" i="8" l="1"/>
  <c r="W845" i="8" s="1"/>
  <c r="AC845" i="8"/>
  <c r="U846" i="8"/>
  <c r="W109" i="9"/>
  <c r="U110" i="9"/>
  <c r="W108" i="8"/>
  <c r="U109" i="8"/>
  <c r="W846" i="9"/>
  <c r="U847" i="9"/>
  <c r="V847" i="9" s="1"/>
  <c r="V846" i="8" l="1"/>
  <c r="W846" i="8" s="1"/>
  <c r="AC846" i="8"/>
  <c r="U847" i="8"/>
  <c r="W109" i="8"/>
  <c r="U110" i="8"/>
  <c r="W110" i="9"/>
  <c r="U111" i="9"/>
  <c r="W847" i="9"/>
  <c r="U848" i="9"/>
  <c r="V848" i="9" s="1"/>
  <c r="V847" i="8" l="1"/>
  <c r="W847" i="8" s="1"/>
  <c r="AC847" i="8"/>
  <c r="U848" i="8"/>
  <c r="W111" i="9"/>
  <c r="U112" i="9"/>
  <c r="W110" i="8"/>
  <c r="U111" i="8"/>
  <c r="W848" i="9"/>
  <c r="U849" i="9"/>
  <c r="V849" i="9" s="1"/>
  <c r="V848" i="8" l="1"/>
  <c r="W848" i="8" s="1"/>
  <c r="AC848" i="8"/>
  <c r="U849" i="8"/>
  <c r="W111" i="8"/>
  <c r="U112" i="8"/>
  <c r="W112" i="9"/>
  <c r="U113" i="9"/>
  <c r="W849" i="9"/>
  <c r="U850" i="9"/>
  <c r="V850" i="9" s="1"/>
  <c r="V849" i="8" l="1"/>
  <c r="W849" i="8" s="1"/>
  <c r="AC849" i="8"/>
  <c r="U850" i="8"/>
  <c r="W113" i="9"/>
  <c r="U114" i="9"/>
  <c r="W112" i="8"/>
  <c r="U113" i="8"/>
  <c r="W850" i="9"/>
  <c r="U851" i="9"/>
  <c r="V851" i="9" s="1"/>
  <c r="V850" i="8" l="1"/>
  <c r="W850" i="8" s="1"/>
  <c r="AC850" i="8"/>
  <c r="U851" i="8"/>
  <c r="W113" i="8"/>
  <c r="U114" i="8"/>
  <c r="W114" i="9"/>
  <c r="U115" i="9"/>
  <c r="W851" i="9"/>
  <c r="U852" i="9"/>
  <c r="V852" i="9" s="1"/>
  <c r="V851" i="8" l="1"/>
  <c r="W851" i="8" s="1"/>
  <c r="AC851" i="8"/>
  <c r="U852" i="8"/>
  <c r="W115" i="9"/>
  <c r="U116" i="9"/>
  <c r="W114" i="8"/>
  <c r="U115" i="8"/>
  <c r="W852" i="9"/>
  <c r="U853" i="9"/>
  <c r="V853" i="9" s="1"/>
  <c r="V852" i="8" l="1"/>
  <c r="W852" i="8" s="1"/>
  <c r="AC852" i="8"/>
  <c r="U853" i="8"/>
  <c r="W115" i="8"/>
  <c r="U116" i="8"/>
  <c r="W116" i="9"/>
  <c r="U117" i="9"/>
  <c r="W853" i="9"/>
  <c r="U854" i="9"/>
  <c r="V854" i="9" s="1"/>
  <c r="V853" i="8" l="1"/>
  <c r="W853" i="8" s="1"/>
  <c r="AC853" i="8"/>
  <c r="U854" i="8"/>
  <c r="W117" i="9"/>
  <c r="U118" i="9"/>
  <c r="W116" i="8"/>
  <c r="U117" i="8"/>
  <c r="W854" i="9"/>
  <c r="U855" i="9"/>
  <c r="V855" i="9" s="1"/>
  <c r="V854" i="8" l="1"/>
  <c r="W854" i="8" s="1"/>
  <c r="AC854" i="8"/>
  <c r="U855" i="8"/>
  <c r="W117" i="8"/>
  <c r="U118" i="8"/>
  <c r="W118" i="9"/>
  <c r="U119" i="9"/>
  <c r="W855" i="9"/>
  <c r="U856" i="9"/>
  <c r="V856" i="9" s="1"/>
  <c r="V855" i="8" l="1"/>
  <c r="W855" i="8" s="1"/>
  <c r="AC855" i="8"/>
  <c r="U856" i="8"/>
  <c r="W119" i="9"/>
  <c r="U120" i="9"/>
  <c r="W118" i="8"/>
  <c r="U119" i="8"/>
  <c r="W856" i="9"/>
  <c r="U857" i="9"/>
  <c r="V857" i="9" s="1"/>
  <c r="V856" i="8" l="1"/>
  <c r="W856" i="8" s="1"/>
  <c r="AC856" i="8"/>
  <c r="U857" i="8"/>
  <c r="W119" i="8"/>
  <c r="U120" i="8"/>
  <c r="W120" i="9"/>
  <c r="U121" i="9"/>
  <c r="W857" i="9"/>
  <c r="U858" i="9"/>
  <c r="V858" i="9" s="1"/>
  <c r="V857" i="8" l="1"/>
  <c r="W857" i="8" s="1"/>
  <c r="AC857" i="8"/>
  <c r="U858" i="8"/>
  <c r="W121" i="9"/>
  <c r="U122" i="9"/>
  <c r="W120" i="8"/>
  <c r="U121" i="8"/>
  <c r="W858" i="9"/>
  <c r="U859" i="9"/>
  <c r="V859" i="9" s="1"/>
  <c r="V858" i="8" l="1"/>
  <c r="W858" i="8" s="1"/>
  <c r="AC858" i="8"/>
  <c r="U859" i="8"/>
  <c r="W121" i="8"/>
  <c r="U122" i="8"/>
  <c r="W122" i="9"/>
  <c r="U123" i="9"/>
  <c r="W859" i="9"/>
  <c r="U860" i="9"/>
  <c r="V860" i="9" s="1"/>
  <c r="V859" i="8" l="1"/>
  <c r="W859" i="8" s="1"/>
  <c r="AC859" i="8"/>
  <c r="U860" i="8"/>
  <c r="W123" i="9"/>
  <c r="U124" i="9"/>
  <c r="W122" i="8"/>
  <c r="U123" i="8"/>
  <c r="W860" i="9"/>
  <c r="U861" i="9"/>
  <c r="V861" i="9" s="1"/>
  <c r="V860" i="8" l="1"/>
  <c r="W860" i="8" s="1"/>
  <c r="AC860" i="8"/>
  <c r="U861" i="8"/>
  <c r="W123" i="8"/>
  <c r="U124" i="8"/>
  <c r="W124" i="9"/>
  <c r="U125" i="9"/>
  <c r="W861" i="9"/>
  <c r="U862" i="9"/>
  <c r="V862" i="9" s="1"/>
  <c r="V861" i="8" l="1"/>
  <c r="W861" i="8" s="1"/>
  <c r="AC861" i="8"/>
  <c r="U862" i="8"/>
  <c r="W125" i="9"/>
  <c r="U126" i="9"/>
  <c r="W124" i="8"/>
  <c r="U125" i="8"/>
  <c r="W862" i="9"/>
  <c r="U863" i="9"/>
  <c r="V863" i="9" s="1"/>
  <c r="V862" i="8" l="1"/>
  <c r="W862" i="8" s="1"/>
  <c r="AC862" i="8"/>
  <c r="U863" i="8"/>
  <c r="W125" i="8"/>
  <c r="U126" i="8"/>
  <c r="W126" i="9"/>
  <c r="U127" i="9"/>
  <c r="W863" i="9"/>
  <c r="U864" i="9"/>
  <c r="V864" i="9" s="1"/>
  <c r="V863" i="8" l="1"/>
  <c r="W863" i="8" s="1"/>
  <c r="AC863" i="8"/>
  <c r="U864" i="8"/>
  <c r="W127" i="9"/>
  <c r="U128" i="9"/>
  <c r="W126" i="8"/>
  <c r="U127" i="8"/>
  <c r="W864" i="9"/>
  <c r="U865" i="9"/>
  <c r="V865" i="9" s="1"/>
  <c r="V864" i="8" l="1"/>
  <c r="W864" i="8" s="1"/>
  <c r="AC864" i="8"/>
  <c r="U865" i="8"/>
  <c r="W127" i="8"/>
  <c r="U128" i="8"/>
  <c r="W128" i="9"/>
  <c r="U129" i="9"/>
  <c r="W865" i="9"/>
  <c r="U866" i="9"/>
  <c r="V866" i="9" s="1"/>
  <c r="V865" i="8" l="1"/>
  <c r="W865" i="8" s="1"/>
  <c r="AC865" i="8"/>
  <c r="U866" i="8"/>
  <c r="W129" i="9"/>
  <c r="U130" i="9"/>
  <c r="W128" i="8"/>
  <c r="U129" i="8"/>
  <c r="W866" i="9"/>
  <c r="U867" i="9"/>
  <c r="V867" i="9" s="1"/>
  <c r="V866" i="8" l="1"/>
  <c r="W866" i="8" s="1"/>
  <c r="AC866" i="8"/>
  <c r="U867" i="8"/>
  <c r="W129" i="8"/>
  <c r="U130" i="8"/>
  <c r="W130" i="9"/>
  <c r="U131" i="9"/>
  <c r="W867" i="9"/>
  <c r="U868" i="9"/>
  <c r="V868" i="9" s="1"/>
  <c r="V867" i="8" l="1"/>
  <c r="W867" i="8" s="1"/>
  <c r="AC867" i="8"/>
  <c r="U868" i="8"/>
  <c r="W131" i="9"/>
  <c r="U132" i="9"/>
  <c r="W130" i="8"/>
  <c r="U131" i="8"/>
  <c r="W868" i="9"/>
  <c r="U869" i="9"/>
  <c r="V869" i="9" s="1"/>
  <c r="V868" i="8" l="1"/>
  <c r="W868" i="8" s="1"/>
  <c r="AC868" i="8"/>
  <c r="U869" i="8"/>
  <c r="W131" i="8"/>
  <c r="U132" i="8"/>
  <c r="W132" i="9"/>
  <c r="U133" i="9"/>
  <c r="W869" i="9"/>
  <c r="U870" i="9"/>
  <c r="V870" i="9" s="1"/>
  <c r="V869" i="8" l="1"/>
  <c r="W869" i="8" s="1"/>
  <c r="AC869" i="8"/>
  <c r="U870" i="8"/>
  <c r="W133" i="9"/>
  <c r="U134" i="9"/>
  <c r="W132" i="8"/>
  <c r="U133" i="8"/>
  <c r="W870" i="9"/>
  <c r="U871" i="9"/>
  <c r="V871" i="9" s="1"/>
  <c r="V870" i="8" l="1"/>
  <c r="W870" i="8" s="1"/>
  <c r="AC870" i="8"/>
  <c r="U871" i="8"/>
  <c r="W133" i="8"/>
  <c r="U134" i="8"/>
  <c r="W134" i="9"/>
  <c r="U135" i="9"/>
  <c r="W871" i="9"/>
  <c r="U872" i="9"/>
  <c r="V872" i="9" s="1"/>
  <c r="V871" i="8" l="1"/>
  <c r="W871" i="8" s="1"/>
  <c r="AC871" i="8"/>
  <c r="U872" i="8"/>
  <c r="W135" i="9"/>
  <c r="U136" i="9"/>
  <c r="W134" i="8"/>
  <c r="U135" i="8"/>
  <c r="W872" i="9"/>
  <c r="U873" i="9"/>
  <c r="V873" i="9" s="1"/>
  <c r="V872" i="8" l="1"/>
  <c r="W872" i="8" s="1"/>
  <c r="AC872" i="8"/>
  <c r="U873" i="8"/>
  <c r="W135" i="8"/>
  <c r="U136" i="8"/>
  <c r="W136" i="9"/>
  <c r="U137" i="9"/>
  <c r="W873" i="9"/>
  <c r="U874" i="9"/>
  <c r="V874" i="9" s="1"/>
  <c r="V873" i="8" l="1"/>
  <c r="W873" i="8" s="1"/>
  <c r="AC873" i="8"/>
  <c r="U874" i="8"/>
  <c r="W137" i="9"/>
  <c r="U138" i="9"/>
  <c r="W136" i="8"/>
  <c r="U137" i="8"/>
  <c r="W874" i="9"/>
  <c r="U875" i="9"/>
  <c r="V875" i="9" s="1"/>
  <c r="V874" i="8" l="1"/>
  <c r="W874" i="8" s="1"/>
  <c r="AC874" i="8"/>
  <c r="U875" i="8"/>
  <c r="W137" i="8"/>
  <c r="U138" i="8"/>
  <c r="W138" i="9"/>
  <c r="U139" i="9"/>
  <c r="W875" i="9"/>
  <c r="U876" i="9"/>
  <c r="V876" i="9" s="1"/>
  <c r="V875" i="8" l="1"/>
  <c r="W875" i="8" s="1"/>
  <c r="AC875" i="8"/>
  <c r="U876" i="8"/>
  <c r="W139" i="9"/>
  <c r="U140" i="9"/>
  <c r="W138" i="8"/>
  <c r="U139" i="8"/>
  <c r="W876" i="9"/>
  <c r="U877" i="9"/>
  <c r="V877" i="9" s="1"/>
  <c r="V876" i="8" l="1"/>
  <c r="W876" i="8" s="1"/>
  <c r="AC876" i="8"/>
  <c r="U877" i="8"/>
  <c r="W139" i="8"/>
  <c r="U140" i="8"/>
  <c r="W140" i="9"/>
  <c r="U141" i="9"/>
  <c r="W877" i="9"/>
  <c r="U878" i="9"/>
  <c r="V878" i="9" s="1"/>
  <c r="V877" i="8" l="1"/>
  <c r="W877" i="8" s="1"/>
  <c r="AC877" i="8"/>
  <c r="U878" i="8"/>
  <c r="W141" i="9"/>
  <c r="U142" i="9"/>
  <c r="W140" i="8"/>
  <c r="U141" i="8"/>
  <c r="W878" i="9"/>
  <c r="U879" i="9"/>
  <c r="V879" i="9" s="1"/>
  <c r="V878" i="8" l="1"/>
  <c r="W878" i="8" s="1"/>
  <c r="AC878" i="8"/>
  <c r="U879" i="8"/>
  <c r="W141" i="8"/>
  <c r="U142" i="8"/>
  <c r="W142" i="9"/>
  <c r="U143" i="9"/>
  <c r="W879" i="9"/>
  <c r="U880" i="9"/>
  <c r="V880" i="9" s="1"/>
  <c r="V879" i="8" l="1"/>
  <c r="W879" i="8" s="1"/>
  <c r="AC879" i="8"/>
  <c r="U880" i="8"/>
  <c r="W143" i="9"/>
  <c r="U144" i="9"/>
  <c r="W142" i="8"/>
  <c r="U143" i="8"/>
  <c r="W880" i="9"/>
  <c r="U881" i="9"/>
  <c r="V881" i="9" s="1"/>
  <c r="V880" i="8" l="1"/>
  <c r="W880" i="8" s="1"/>
  <c r="AC880" i="8"/>
  <c r="U881" i="8"/>
  <c r="W143" i="8"/>
  <c r="U144" i="8"/>
  <c r="W144" i="9"/>
  <c r="U145" i="9"/>
  <c r="W881" i="9"/>
  <c r="U882" i="9"/>
  <c r="V882" i="9" s="1"/>
  <c r="V881" i="8" l="1"/>
  <c r="W881" i="8" s="1"/>
  <c r="AC881" i="8"/>
  <c r="U882" i="8"/>
  <c r="W145" i="9"/>
  <c r="U146" i="9"/>
  <c r="W144" i="8"/>
  <c r="U145" i="8"/>
  <c r="W882" i="9"/>
  <c r="U883" i="9"/>
  <c r="V883" i="9" s="1"/>
  <c r="V882" i="8" l="1"/>
  <c r="W882" i="8" s="1"/>
  <c r="AC882" i="8"/>
  <c r="U883" i="8"/>
  <c r="W145" i="8"/>
  <c r="U146" i="8"/>
  <c r="W146" i="9"/>
  <c r="U147" i="9"/>
  <c r="W883" i="9"/>
  <c r="U884" i="9"/>
  <c r="V884" i="9" s="1"/>
  <c r="V883" i="8" l="1"/>
  <c r="W883" i="8" s="1"/>
  <c r="AC883" i="8"/>
  <c r="U884" i="8"/>
  <c r="W147" i="9"/>
  <c r="U148" i="9"/>
  <c r="W146" i="8"/>
  <c r="U147" i="8"/>
  <c r="W884" i="9"/>
  <c r="U885" i="9"/>
  <c r="V885" i="9" s="1"/>
  <c r="V884" i="8" l="1"/>
  <c r="W884" i="8" s="1"/>
  <c r="AC884" i="8"/>
  <c r="U885" i="8"/>
  <c r="W147" i="8"/>
  <c r="U148" i="8"/>
  <c r="W148" i="9"/>
  <c r="U149" i="9"/>
  <c r="W885" i="9"/>
  <c r="U886" i="9"/>
  <c r="V886" i="9" s="1"/>
  <c r="V885" i="8" l="1"/>
  <c r="W885" i="8" s="1"/>
  <c r="AC885" i="8"/>
  <c r="U886" i="8"/>
  <c r="W149" i="9"/>
  <c r="U150" i="9"/>
  <c r="W148" i="8"/>
  <c r="U149" i="8"/>
  <c r="W886" i="9"/>
  <c r="U887" i="9"/>
  <c r="V887" i="9" s="1"/>
  <c r="V886" i="8" l="1"/>
  <c r="W886" i="8" s="1"/>
  <c r="AC886" i="8"/>
  <c r="U887" i="8"/>
  <c r="W149" i="8"/>
  <c r="U150" i="8"/>
  <c r="W150" i="9"/>
  <c r="U151" i="9"/>
  <c r="W887" i="9"/>
  <c r="U888" i="9"/>
  <c r="V888" i="9" s="1"/>
  <c r="V887" i="8" l="1"/>
  <c r="W887" i="8" s="1"/>
  <c r="AC887" i="8"/>
  <c r="U888" i="8"/>
  <c r="W151" i="9"/>
  <c r="U152" i="9"/>
  <c r="W150" i="8"/>
  <c r="U151" i="8"/>
  <c r="W888" i="9"/>
  <c r="U889" i="9"/>
  <c r="V889" i="9" s="1"/>
  <c r="V888" i="8" l="1"/>
  <c r="W888" i="8" s="1"/>
  <c r="AC888" i="8"/>
  <c r="U889" i="8"/>
  <c r="W151" i="8"/>
  <c r="U152" i="8"/>
  <c r="W152" i="9"/>
  <c r="U153" i="9"/>
  <c r="W889" i="9"/>
  <c r="U890" i="9"/>
  <c r="V890" i="9" s="1"/>
  <c r="V889" i="8" l="1"/>
  <c r="W889" i="8" s="1"/>
  <c r="AC889" i="8"/>
  <c r="U890" i="8"/>
  <c r="W153" i="9"/>
  <c r="U154" i="9"/>
  <c r="W152" i="8"/>
  <c r="U153" i="8"/>
  <c r="W890" i="9"/>
  <c r="U891" i="9"/>
  <c r="V891" i="9" s="1"/>
  <c r="V890" i="8" l="1"/>
  <c r="W890" i="8" s="1"/>
  <c r="AC890" i="8"/>
  <c r="U891" i="8"/>
  <c r="W153" i="8"/>
  <c r="U154" i="8"/>
  <c r="W154" i="9"/>
  <c r="U155" i="9"/>
  <c r="W891" i="9"/>
  <c r="U892" i="9"/>
  <c r="V892" i="9" s="1"/>
  <c r="V891" i="8" l="1"/>
  <c r="W891" i="8" s="1"/>
  <c r="AC891" i="8"/>
  <c r="U892" i="8"/>
  <c r="W155" i="9"/>
  <c r="U156" i="9"/>
  <c r="W154" i="8"/>
  <c r="U155" i="8"/>
  <c r="W892" i="9"/>
  <c r="U893" i="9"/>
  <c r="V893" i="9" s="1"/>
  <c r="V892" i="8" l="1"/>
  <c r="W892" i="8" s="1"/>
  <c r="AC892" i="8"/>
  <c r="U893" i="8"/>
  <c r="W155" i="8"/>
  <c r="U156" i="8"/>
  <c r="W156" i="9"/>
  <c r="U157" i="9"/>
  <c r="W893" i="9"/>
  <c r="U894" i="9"/>
  <c r="V894" i="9" s="1"/>
  <c r="V893" i="8" l="1"/>
  <c r="W893" i="8" s="1"/>
  <c r="AC893" i="8"/>
  <c r="U894" i="8"/>
  <c r="W157" i="9"/>
  <c r="U158" i="9"/>
  <c r="W156" i="8"/>
  <c r="U157" i="8"/>
  <c r="W894" i="9"/>
  <c r="U895" i="9"/>
  <c r="V895" i="9" s="1"/>
  <c r="V894" i="8" l="1"/>
  <c r="W894" i="8" s="1"/>
  <c r="AC894" i="8"/>
  <c r="U895" i="8"/>
  <c r="W157" i="8"/>
  <c r="U158" i="8"/>
  <c r="W158" i="9"/>
  <c r="U159" i="9"/>
  <c r="W895" i="9"/>
  <c r="U896" i="9"/>
  <c r="V896" i="9" s="1"/>
  <c r="V895" i="8" l="1"/>
  <c r="W895" i="8" s="1"/>
  <c r="AC895" i="8"/>
  <c r="U896" i="8"/>
  <c r="W159" i="9"/>
  <c r="U160" i="9"/>
  <c r="W158" i="8"/>
  <c r="U159" i="8"/>
  <c r="W896" i="9"/>
  <c r="U897" i="9"/>
  <c r="V897" i="9" s="1"/>
  <c r="V896" i="8" l="1"/>
  <c r="W896" i="8" s="1"/>
  <c r="AC896" i="8"/>
  <c r="U897" i="8"/>
  <c r="W159" i="8"/>
  <c r="U160" i="8"/>
  <c r="W160" i="9"/>
  <c r="U161" i="9"/>
  <c r="W897" i="9"/>
  <c r="U898" i="9"/>
  <c r="V898" i="9" s="1"/>
  <c r="V897" i="8" l="1"/>
  <c r="W897" i="8" s="1"/>
  <c r="AC897" i="8"/>
  <c r="U898" i="8"/>
  <c r="W161" i="9"/>
  <c r="U162" i="9"/>
  <c r="W160" i="8"/>
  <c r="U161" i="8"/>
  <c r="W898" i="9"/>
  <c r="U899" i="9"/>
  <c r="V899" i="9" s="1"/>
  <c r="V898" i="8" l="1"/>
  <c r="W898" i="8" s="1"/>
  <c r="AC898" i="8"/>
  <c r="U899" i="8"/>
  <c r="W161" i="8"/>
  <c r="U162" i="8"/>
  <c r="W162" i="9"/>
  <c r="U163" i="9"/>
  <c r="W899" i="9"/>
  <c r="U900" i="9"/>
  <c r="V900" i="9" s="1"/>
  <c r="V899" i="8" l="1"/>
  <c r="W899" i="8" s="1"/>
  <c r="AC899" i="8"/>
  <c r="U900" i="8"/>
  <c r="W163" i="9"/>
  <c r="U164" i="9"/>
  <c r="W162" i="8"/>
  <c r="U163" i="8"/>
  <c r="W900" i="9"/>
  <c r="U901" i="9"/>
  <c r="V901" i="9" s="1"/>
  <c r="V900" i="8" l="1"/>
  <c r="W900" i="8" s="1"/>
  <c r="AC900" i="8"/>
  <c r="U901" i="8"/>
  <c r="W163" i="8"/>
  <c r="U164" i="8"/>
  <c r="W164" i="9"/>
  <c r="U165" i="9"/>
  <c r="W901" i="9"/>
  <c r="U902" i="9"/>
  <c r="V902" i="9" s="1"/>
  <c r="V901" i="8" l="1"/>
  <c r="W901" i="8" s="1"/>
  <c r="AC901" i="8"/>
  <c r="U902" i="8"/>
  <c r="W165" i="9"/>
  <c r="U166" i="9"/>
  <c r="W164" i="8"/>
  <c r="U165" i="8"/>
  <c r="W902" i="9"/>
  <c r="U903" i="9"/>
  <c r="V903" i="9" s="1"/>
  <c r="V902" i="8" l="1"/>
  <c r="W902" i="8" s="1"/>
  <c r="AC902" i="8"/>
  <c r="U903" i="8"/>
  <c r="W165" i="8"/>
  <c r="U166" i="8"/>
  <c r="W166" i="9"/>
  <c r="U167" i="9"/>
  <c r="W903" i="9"/>
  <c r="U904" i="9"/>
  <c r="V904" i="9" s="1"/>
  <c r="V903" i="8" l="1"/>
  <c r="W903" i="8" s="1"/>
  <c r="AC903" i="8"/>
  <c r="U904" i="8"/>
  <c r="W167" i="9"/>
  <c r="U168" i="9"/>
  <c r="W166" i="8"/>
  <c r="U167" i="8"/>
  <c r="W904" i="9"/>
  <c r="U905" i="9"/>
  <c r="V905" i="9" s="1"/>
  <c r="V904" i="8" l="1"/>
  <c r="W904" i="8" s="1"/>
  <c r="AC904" i="8"/>
  <c r="U905" i="8"/>
  <c r="W167" i="8"/>
  <c r="U168" i="8"/>
  <c r="W168" i="9"/>
  <c r="U169" i="9"/>
  <c r="W905" i="9"/>
  <c r="U906" i="9"/>
  <c r="V906" i="9" s="1"/>
  <c r="V905" i="8" l="1"/>
  <c r="W905" i="8" s="1"/>
  <c r="AC905" i="8"/>
  <c r="U906" i="8"/>
  <c r="W169" i="9"/>
  <c r="U170" i="9"/>
  <c r="W168" i="8"/>
  <c r="U169" i="8"/>
  <c r="W906" i="9"/>
  <c r="U907" i="9"/>
  <c r="V907" i="9" s="1"/>
  <c r="V906" i="8" l="1"/>
  <c r="W906" i="8" s="1"/>
  <c r="AC906" i="8"/>
  <c r="U907" i="8"/>
  <c r="W169" i="8"/>
  <c r="U170" i="8"/>
  <c r="W170" i="9"/>
  <c r="U171" i="9"/>
  <c r="W907" i="9"/>
  <c r="U908" i="9"/>
  <c r="V908" i="9" s="1"/>
  <c r="V907" i="8" l="1"/>
  <c r="W907" i="8" s="1"/>
  <c r="AC907" i="8"/>
  <c r="U908" i="8"/>
  <c r="W171" i="9"/>
  <c r="U172" i="9"/>
  <c r="W170" i="8"/>
  <c r="U171" i="8"/>
  <c r="W908" i="9"/>
  <c r="U909" i="9"/>
  <c r="V909" i="9" s="1"/>
  <c r="V908" i="8" l="1"/>
  <c r="W908" i="8" s="1"/>
  <c r="AC908" i="8"/>
  <c r="U909" i="8"/>
  <c r="W171" i="8"/>
  <c r="U172" i="8"/>
  <c r="W172" i="9"/>
  <c r="U173" i="9"/>
  <c r="W909" i="9"/>
  <c r="U910" i="9"/>
  <c r="V910" i="9" s="1"/>
  <c r="V909" i="8" l="1"/>
  <c r="W909" i="8" s="1"/>
  <c r="AC909" i="8"/>
  <c r="U910" i="8"/>
  <c r="W173" i="9"/>
  <c r="U174" i="9"/>
  <c r="W172" i="8"/>
  <c r="U173" i="8"/>
  <c r="W910" i="9"/>
  <c r="U911" i="9"/>
  <c r="V911" i="9" s="1"/>
  <c r="V910" i="8" l="1"/>
  <c r="W910" i="8" s="1"/>
  <c r="AC910" i="8"/>
  <c r="U911" i="8"/>
  <c r="W173" i="8"/>
  <c r="U174" i="8"/>
  <c r="W174" i="9"/>
  <c r="U175" i="9"/>
  <c r="W911" i="9"/>
  <c r="U912" i="9"/>
  <c r="V912" i="9" s="1"/>
  <c r="V911" i="8" l="1"/>
  <c r="W911" i="8" s="1"/>
  <c r="AC911" i="8"/>
  <c r="U912" i="8"/>
  <c r="W175" i="9"/>
  <c r="U176" i="9"/>
  <c r="W174" i="8"/>
  <c r="U175" i="8"/>
  <c r="W912" i="9"/>
  <c r="U913" i="9"/>
  <c r="V913" i="9" s="1"/>
  <c r="V912" i="8" l="1"/>
  <c r="W912" i="8" s="1"/>
  <c r="AC912" i="8"/>
  <c r="U913" i="8"/>
  <c r="W175" i="8"/>
  <c r="U176" i="8"/>
  <c r="W176" i="9"/>
  <c r="U177" i="9"/>
  <c r="W913" i="9"/>
  <c r="U914" i="9"/>
  <c r="V914" i="9" s="1"/>
  <c r="V913" i="8" l="1"/>
  <c r="W913" i="8" s="1"/>
  <c r="AC913" i="8"/>
  <c r="U914" i="8"/>
  <c r="W177" i="9"/>
  <c r="U178" i="9"/>
  <c r="W176" i="8"/>
  <c r="U177" i="8"/>
  <c r="W914" i="9"/>
  <c r="U915" i="9"/>
  <c r="V915" i="9" s="1"/>
  <c r="V914" i="8" l="1"/>
  <c r="W914" i="8" s="1"/>
  <c r="AC914" i="8"/>
  <c r="U915" i="8"/>
  <c r="W177" i="8"/>
  <c r="U178" i="8"/>
  <c r="W178" i="9"/>
  <c r="U179" i="9"/>
  <c r="W915" i="9"/>
  <c r="U916" i="9"/>
  <c r="V916" i="9" s="1"/>
  <c r="V915" i="8" l="1"/>
  <c r="W915" i="8" s="1"/>
  <c r="AC915" i="8"/>
  <c r="U916" i="8"/>
  <c r="W179" i="9"/>
  <c r="U180" i="9"/>
  <c r="W178" i="8"/>
  <c r="U179" i="8"/>
  <c r="W916" i="9"/>
  <c r="U917" i="9"/>
  <c r="V917" i="9" s="1"/>
  <c r="V916" i="8" l="1"/>
  <c r="W916" i="8" s="1"/>
  <c r="AC916" i="8"/>
  <c r="U917" i="8"/>
  <c r="W179" i="8"/>
  <c r="U180" i="8"/>
  <c r="W180" i="9"/>
  <c r="U181" i="9"/>
  <c r="W917" i="9"/>
  <c r="U918" i="9"/>
  <c r="V918" i="9" s="1"/>
  <c r="V917" i="8" l="1"/>
  <c r="W917" i="8" s="1"/>
  <c r="AC917" i="8"/>
  <c r="U918" i="8"/>
  <c r="W181" i="9"/>
  <c r="U182" i="9"/>
  <c r="W180" i="8"/>
  <c r="U181" i="8"/>
  <c r="W918" i="9"/>
  <c r="U919" i="9"/>
  <c r="V919" i="9" s="1"/>
  <c r="V918" i="8" l="1"/>
  <c r="W918" i="8" s="1"/>
  <c r="AC918" i="8"/>
  <c r="U919" i="8"/>
  <c r="W181" i="8"/>
  <c r="U182" i="8"/>
  <c r="W182" i="9"/>
  <c r="U183" i="9"/>
  <c r="W919" i="9"/>
  <c r="U920" i="9"/>
  <c r="V920" i="9" s="1"/>
  <c r="V919" i="8" l="1"/>
  <c r="W919" i="8" s="1"/>
  <c r="AC919" i="8"/>
  <c r="U920" i="8"/>
  <c r="W183" i="9"/>
  <c r="U184" i="9"/>
  <c r="W182" i="8"/>
  <c r="U183" i="8"/>
  <c r="W920" i="9"/>
  <c r="U921" i="9"/>
  <c r="V921" i="9" s="1"/>
  <c r="V920" i="8" l="1"/>
  <c r="W920" i="8" s="1"/>
  <c r="AC920" i="8"/>
  <c r="U921" i="8"/>
  <c r="W183" i="8"/>
  <c r="U184" i="8"/>
  <c r="W184" i="9"/>
  <c r="U185" i="9"/>
  <c r="W921" i="9"/>
  <c r="U922" i="9"/>
  <c r="V922" i="9" s="1"/>
  <c r="V921" i="8" l="1"/>
  <c r="W921" i="8" s="1"/>
  <c r="AC921" i="8"/>
  <c r="U922" i="8"/>
  <c r="W185" i="9"/>
  <c r="U186" i="9"/>
  <c r="W184" i="8"/>
  <c r="U185" i="8"/>
  <c r="W922" i="9"/>
  <c r="U923" i="9"/>
  <c r="V923" i="9" s="1"/>
  <c r="V922" i="8" l="1"/>
  <c r="W922" i="8" s="1"/>
  <c r="AC922" i="8"/>
  <c r="U923" i="8"/>
  <c r="W185" i="8"/>
  <c r="U186" i="8"/>
  <c r="W186" i="9"/>
  <c r="U187" i="9"/>
  <c r="W923" i="9"/>
  <c r="U924" i="9"/>
  <c r="V924" i="9" s="1"/>
  <c r="V923" i="8" l="1"/>
  <c r="W923" i="8" s="1"/>
  <c r="AC923" i="8"/>
  <c r="U924" i="8"/>
  <c r="W187" i="9"/>
  <c r="U188" i="9"/>
  <c r="W186" i="8"/>
  <c r="U187" i="8"/>
  <c r="W924" i="9"/>
  <c r="U925" i="9"/>
  <c r="V925" i="9" s="1"/>
  <c r="V924" i="8" l="1"/>
  <c r="W924" i="8" s="1"/>
  <c r="AC924" i="8"/>
  <c r="U925" i="8"/>
  <c r="W187" i="8"/>
  <c r="U188" i="8"/>
  <c r="W188" i="9"/>
  <c r="U189" i="9"/>
  <c r="W925" i="9"/>
  <c r="U926" i="9"/>
  <c r="V926" i="9" s="1"/>
  <c r="V925" i="8" l="1"/>
  <c r="W925" i="8" s="1"/>
  <c r="AC925" i="8"/>
  <c r="U926" i="8"/>
  <c r="W189" i="9"/>
  <c r="U190" i="9"/>
  <c r="W188" i="8"/>
  <c r="U189" i="8"/>
  <c r="W926" i="9"/>
  <c r="U927" i="9"/>
  <c r="V927" i="9" s="1"/>
  <c r="V926" i="8" l="1"/>
  <c r="W926" i="8" s="1"/>
  <c r="AC926" i="8"/>
  <c r="U927" i="8"/>
  <c r="W189" i="8"/>
  <c r="U190" i="8"/>
  <c r="W190" i="9"/>
  <c r="U191" i="9"/>
  <c r="W927" i="9"/>
  <c r="U928" i="9"/>
  <c r="V928" i="9" s="1"/>
  <c r="V927" i="8" l="1"/>
  <c r="W927" i="8" s="1"/>
  <c r="AC927" i="8"/>
  <c r="U928" i="8"/>
  <c r="W191" i="9"/>
  <c r="U192" i="9"/>
  <c r="W190" i="8"/>
  <c r="U191" i="8"/>
  <c r="W928" i="9"/>
  <c r="U929" i="9"/>
  <c r="V929" i="9" s="1"/>
  <c r="V928" i="8" l="1"/>
  <c r="W928" i="8" s="1"/>
  <c r="AC928" i="8"/>
  <c r="U929" i="8"/>
  <c r="W191" i="8"/>
  <c r="U192" i="8"/>
  <c r="W192" i="9"/>
  <c r="U193" i="9"/>
  <c r="W929" i="9"/>
  <c r="U930" i="9"/>
  <c r="V930" i="9" s="1"/>
  <c r="V929" i="8" l="1"/>
  <c r="W929" i="8" s="1"/>
  <c r="AC929" i="8"/>
  <c r="U930" i="8"/>
  <c r="W193" i="9"/>
  <c r="U194" i="9"/>
  <c r="W192" i="8"/>
  <c r="U193" i="8"/>
  <c r="W930" i="9"/>
  <c r="U931" i="9"/>
  <c r="V931" i="9" s="1"/>
  <c r="V930" i="8" l="1"/>
  <c r="W930" i="8" s="1"/>
  <c r="AC930" i="8"/>
  <c r="U931" i="8"/>
  <c r="W193" i="8"/>
  <c r="U194" i="8"/>
  <c r="W194" i="9"/>
  <c r="U195" i="9"/>
  <c r="W931" i="9"/>
  <c r="U932" i="9"/>
  <c r="V932" i="9" s="1"/>
  <c r="V931" i="8" l="1"/>
  <c r="W931" i="8" s="1"/>
  <c r="AC931" i="8"/>
  <c r="U932" i="8"/>
  <c r="W195" i="9"/>
  <c r="U196" i="9"/>
  <c r="W194" i="8"/>
  <c r="U195" i="8"/>
  <c r="W932" i="9"/>
  <c r="U933" i="9"/>
  <c r="V933" i="9" s="1"/>
  <c r="V932" i="8" l="1"/>
  <c r="W932" i="8" s="1"/>
  <c r="AC932" i="8"/>
  <c r="U933" i="8"/>
  <c r="W195" i="8"/>
  <c r="U196" i="8"/>
  <c r="W196" i="9"/>
  <c r="U197" i="9"/>
  <c r="W933" i="9"/>
  <c r="U934" i="9"/>
  <c r="V934" i="9" s="1"/>
  <c r="V933" i="8" l="1"/>
  <c r="W933" i="8" s="1"/>
  <c r="AC933" i="8"/>
  <c r="U934" i="8"/>
  <c r="W197" i="9"/>
  <c r="U198" i="9"/>
  <c r="W196" i="8"/>
  <c r="U197" i="8"/>
  <c r="W934" i="9"/>
  <c r="U935" i="9"/>
  <c r="V935" i="9" s="1"/>
  <c r="V934" i="8" l="1"/>
  <c r="W934" i="8" s="1"/>
  <c r="AC934" i="8"/>
  <c r="U935" i="8"/>
  <c r="W197" i="8"/>
  <c r="U198" i="8"/>
  <c r="W198" i="9"/>
  <c r="U199" i="9"/>
  <c r="W935" i="9"/>
  <c r="U936" i="9"/>
  <c r="V936" i="9" s="1"/>
  <c r="V935" i="8" l="1"/>
  <c r="W935" i="8" s="1"/>
  <c r="AC935" i="8"/>
  <c r="U936" i="8"/>
  <c r="W198" i="8"/>
  <c r="U199" i="8"/>
  <c r="W199" i="9"/>
  <c r="U200" i="9"/>
  <c r="W936" i="9"/>
  <c r="U937" i="9"/>
  <c r="V937" i="9" s="1"/>
  <c r="V936" i="8" l="1"/>
  <c r="W936" i="8" s="1"/>
  <c r="AC936" i="8"/>
  <c r="U937" i="8"/>
  <c r="W200" i="9"/>
  <c r="U201" i="9"/>
  <c r="W199" i="8"/>
  <c r="U200" i="8"/>
  <c r="W937" i="9"/>
  <c r="U938" i="9"/>
  <c r="V938" i="9" s="1"/>
  <c r="V937" i="8" l="1"/>
  <c r="W937" i="8" s="1"/>
  <c r="AC937" i="8"/>
  <c r="U938" i="8"/>
  <c r="W200" i="8"/>
  <c r="U201" i="8"/>
  <c r="W201" i="9"/>
  <c r="U202" i="9"/>
  <c r="W938" i="9"/>
  <c r="U939" i="9"/>
  <c r="V939" i="9" s="1"/>
  <c r="V938" i="8" l="1"/>
  <c r="W938" i="8" s="1"/>
  <c r="AC938" i="8"/>
  <c r="U939" i="8"/>
  <c r="W202" i="9"/>
  <c r="U203" i="9"/>
  <c r="W201" i="8"/>
  <c r="U202" i="8"/>
  <c r="W939" i="9"/>
  <c r="U940" i="9"/>
  <c r="V940" i="9" s="1"/>
  <c r="V939" i="8" l="1"/>
  <c r="W939" i="8" s="1"/>
  <c r="AC939" i="8"/>
  <c r="U940" i="8"/>
  <c r="W203" i="9"/>
  <c r="U204" i="9"/>
  <c r="W202" i="8"/>
  <c r="U203" i="8"/>
  <c r="W940" i="9"/>
  <c r="U941" i="9"/>
  <c r="V941" i="9" s="1"/>
  <c r="V940" i="8" l="1"/>
  <c r="W940" i="8" s="1"/>
  <c r="AC940" i="8"/>
  <c r="U941" i="8"/>
  <c r="W203" i="8"/>
  <c r="U204" i="8"/>
  <c r="W204" i="9"/>
  <c r="U205" i="9"/>
  <c r="W941" i="9"/>
  <c r="U942" i="9"/>
  <c r="V942" i="9" s="1"/>
  <c r="V941" i="8" l="1"/>
  <c r="W941" i="8" s="1"/>
  <c r="AC941" i="8"/>
  <c r="U942" i="8"/>
  <c r="W205" i="9"/>
  <c r="U206" i="9"/>
  <c r="W204" i="8"/>
  <c r="U205" i="8"/>
  <c r="W942" i="9"/>
  <c r="U943" i="9"/>
  <c r="V943" i="9" s="1"/>
  <c r="V942" i="8" l="1"/>
  <c r="W942" i="8" s="1"/>
  <c r="AC942" i="8"/>
  <c r="U943" i="8"/>
  <c r="W205" i="8"/>
  <c r="U206" i="8"/>
  <c r="W206" i="9"/>
  <c r="U207" i="9"/>
  <c r="W943" i="9"/>
  <c r="U944" i="9"/>
  <c r="V944" i="9" s="1"/>
  <c r="V943" i="8" l="1"/>
  <c r="W943" i="8" s="1"/>
  <c r="AC943" i="8"/>
  <c r="U944" i="8"/>
  <c r="W207" i="9"/>
  <c r="U208" i="9"/>
  <c r="W206" i="8"/>
  <c r="U207" i="8"/>
  <c r="W944" i="9"/>
  <c r="U945" i="9"/>
  <c r="V945" i="9" s="1"/>
  <c r="V944" i="8" l="1"/>
  <c r="W944" i="8" s="1"/>
  <c r="AC944" i="8"/>
  <c r="U945" i="8"/>
  <c r="W207" i="8"/>
  <c r="U208" i="8"/>
  <c r="W208" i="9"/>
  <c r="U209" i="9"/>
  <c r="W945" i="9"/>
  <c r="U946" i="9"/>
  <c r="V946" i="9" s="1"/>
  <c r="V945" i="8" l="1"/>
  <c r="W945" i="8" s="1"/>
  <c r="AC945" i="8"/>
  <c r="U946" i="8"/>
  <c r="W209" i="9"/>
  <c r="U210" i="9"/>
  <c r="W208" i="8"/>
  <c r="U209" i="8"/>
  <c r="W946" i="9"/>
  <c r="U947" i="9"/>
  <c r="V947" i="9" s="1"/>
  <c r="V946" i="8" l="1"/>
  <c r="W946" i="8" s="1"/>
  <c r="AC946" i="8"/>
  <c r="U947" i="8"/>
  <c r="W209" i="8"/>
  <c r="U210" i="8"/>
  <c r="W210" i="9"/>
  <c r="U211" i="9"/>
  <c r="W947" i="9"/>
  <c r="U948" i="9"/>
  <c r="V948" i="9" s="1"/>
  <c r="V947" i="8" l="1"/>
  <c r="W947" i="8" s="1"/>
  <c r="AC947" i="8"/>
  <c r="U948" i="8"/>
  <c r="W211" i="9"/>
  <c r="U212" i="9"/>
  <c r="W210" i="8"/>
  <c r="U211" i="8"/>
  <c r="W948" i="9"/>
  <c r="U949" i="9"/>
  <c r="V949" i="9" s="1"/>
  <c r="V948" i="8" l="1"/>
  <c r="W948" i="8" s="1"/>
  <c r="AC948" i="8"/>
  <c r="U949" i="8"/>
  <c r="W211" i="8"/>
  <c r="U212" i="8"/>
  <c r="W212" i="9"/>
  <c r="U213" i="9"/>
  <c r="W949" i="9"/>
  <c r="U950" i="9"/>
  <c r="V950" i="9" s="1"/>
  <c r="V949" i="8" l="1"/>
  <c r="W949" i="8" s="1"/>
  <c r="AC949" i="8"/>
  <c r="U950" i="8"/>
  <c r="W213" i="9"/>
  <c r="U214" i="9"/>
  <c r="W212" i="8"/>
  <c r="U213" i="8"/>
  <c r="W950" i="9"/>
  <c r="U951" i="9"/>
  <c r="V951" i="9" s="1"/>
  <c r="V950" i="8" l="1"/>
  <c r="W950" i="8" s="1"/>
  <c r="AC950" i="8"/>
  <c r="U951" i="8"/>
  <c r="W213" i="8"/>
  <c r="U214" i="8"/>
  <c r="W214" i="9"/>
  <c r="U215" i="9"/>
  <c r="W951" i="9"/>
  <c r="U952" i="9"/>
  <c r="V952" i="9" s="1"/>
  <c r="V951" i="8" l="1"/>
  <c r="W951" i="8" s="1"/>
  <c r="AC951" i="8"/>
  <c r="U952" i="8"/>
  <c r="W215" i="9"/>
  <c r="U216" i="9"/>
  <c r="W214" i="8"/>
  <c r="U215" i="8"/>
  <c r="W952" i="9"/>
  <c r="U953" i="9"/>
  <c r="V953" i="9" s="1"/>
  <c r="V952" i="8" l="1"/>
  <c r="W952" i="8" s="1"/>
  <c r="AC952" i="8"/>
  <c r="U953" i="8"/>
  <c r="W215" i="8"/>
  <c r="U216" i="8"/>
  <c r="W216" i="9"/>
  <c r="U217" i="9"/>
  <c r="W953" i="9"/>
  <c r="U954" i="9"/>
  <c r="V954" i="9" s="1"/>
  <c r="V953" i="8" l="1"/>
  <c r="W953" i="8" s="1"/>
  <c r="AC953" i="8"/>
  <c r="U954" i="8"/>
  <c r="W217" i="9"/>
  <c r="U218" i="9"/>
  <c r="W216" i="8"/>
  <c r="U217" i="8"/>
  <c r="W954" i="9"/>
  <c r="U955" i="9"/>
  <c r="V955" i="9" s="1"/>
  <c r="V954" i="8" l="1"/>
  <c r="W954" i="8" s="1"/>
  <c r="AC954" i="8"/>
  <c r="U955" i="8"/>
  <c r="W217" i="8"/>
  <c r="U218" i="8"/>
  <c r="W218" i="9"/>
  <c r="U219" i="9"/>
  <c r="W955" i="9"/>
  <c r="U956" i="9"/>
  <c r="V956" i="9" s="1"/>
  <c r="V955" i="8" l="1"/>
  <c r="W955" i="8" s="1"/>
  <c r="AC955" i="8"/>
  <c r="U956" i="8"/>
  <c r="W219" i="9"/>
  <c r="U220" i="9"/>
  <c r="W218" i="8"/>
  <c r="U219" i="8"/>
  <c r="W956" i="9"/>
  <c r="U957" i="9"/>
  <c r="V957" i="9" s="1"/>
  <c r="V956" i="8" l="1"/>
  <c r="W956" i="8" s="1"/>
  <c r="AC956" i="8"/>
  <c r="U957" i="8"/>
  <c r="W219" i="8"/>
  <c r="U220" i="8"/>
  <c r="W220" i="9"/>
  <c r="U221" i="9"/>
  <c r="W957" i="9"/>
  <c r="U958" i="9"/>
  <c r="V958" i="9" s="1"/>
  <c r="V957" i="8" l="1"/>
  <c r="W957" i="8" s="1"/>
  <c r="AC957" i="8"/>
  <c r="U958" i="8"/>
  <c r="W221" i="9"/>
  <c r="U222" i="9"/>
  <c r="W220" i="8"/>
  <c r="U221" i="8"/>
  <c r="W958" i="9"/>
  <c r="U959" i="9"/>
  <c r="V959" i="9" s="1"/>
  <c r="V958" i="8" l="1"/>
  <c r="W958" i="8" s="1"/>
  <c r="AC958" i="8"/>
  <c r="U959" i="8"/>
  <c r="W221" i="8"/>
  <c r="U222" i="8"/>
  <c r="W222" i="9"/>
  <c r="U223" i="9"/>
  <c r="W959" i="9"/>
  <c r="U960" i="9"/>
  <c r="V960" i="9" s="1"/>
  <c r="V959" i="8" l="1"/>
  <c r="W959" i="8" s="1"/>
  <c r="AC959" i="8"/>
  <c r="U960" i="8"/>
  <c r="W223" i="9"/>
  <c r="U224" i="9"/>
  <c r="W222" i="8"/>
  <c r="U223" i="8"/>
  <c r="W960" i="9"/>
  <c r="U961" i="9"/>
  <c r="V961" i="9" s="1"/>
  <c r="V960" i="8" l="1"/>
  <c r="W960" i="8" s="1"/>
  <c r="AC960" i="8"/>
  <c r="U961" i="8"/>
  <c r="W223" i="8"/>
  <c r="U224" i="8"/>
  <c r="W224" i="9"/>
  <c r="U225" i="9"/>
  <c r="W961" i="9"/>
  <c r="U962" i="9"/>
  <c r="V962" i="9" s="1"/>
  <c r="V961" i="8" l="1"/>
  <c r="W961" i="8" s="1"/>
  <c r="AC961" i="8"/>
  <c r="U962" i="8"/>
  <c r="W225" i="9"/>
  <c r="U226" i="9"/>
  <c r="W224" i="8"/>
  <c r="U225" i="8"/>
  <c r="W962" i="9"/>
  <c r="U963" i="9"/>
  <c r="V963" i="9" s="1"/>
  <c r="V962" i="8" l="1"/>
  <c r="W962" i="8" s="1"/>
  <c r="AC962" i="8"/>
  <c r="U963" i="8"/>
  <c r="W225" i="8"/>
  <c r="U226" i="8"/>
  <c r="W226" i="9"/>
  <c r="U227" i="9"/>
  <c r="W963" i="9"/>
  <c r="U964" i="9"/>
  <c r="V964" i="9" s="1"/>
  <c r="V963" i="8" l="1"/>
  <c r="W963" i="8" s="1"/>
  <c r="AC963" i="8"/>
  <c r="U964" i="8"/>
  <c r="W227" i="9"/>
  <c r="U228" i="9"/>
  <c r="W226" i="8"/>
  <c r="U227" i="8"/>
  <c r="W964" i="9"/>
  <c r="U965" i="9"/>
  <c r="V965" i="9" s="1"/>
  <c r="V964" i="8" l="1"/>
  <c r="W964" i="8" s="1"/>
  <c r="AC964" i="8"/>
  <c r="U965" i="8"/>
  <c r="W227" i="8"/>
  <c r="U228" i="8"/>
  <c r="W228" i="9"/>
  <c r="U229" i="9"/>
  <c r="W965" i="9"/>
  <c r="U966" i="9"/>
  <c r="V966" i="9" s="1"/>
  <c r="V965" i="8" l="1"/>
  <c r="W965" i="8" s="1"/>
  <c r="AC965" i="8"/>
  <c r="U966" i="8"/>
  <c r="W228" i="8"/>
  <c r="U229" i="8"/>
  <c r="W229" i="9"/>
  <c r="U230" i="9"/>
  <c r="W966" i="9"/>
  <c r="U967" i="9"/>
  <c r="V967" i="9" s="1"/>
  <c r="V966" i="8" l="1"/>
  <c r="W966" i="8" s="1"/>
  <c r="AC966" i="8"/>
  <c r="U967" i="8"/>
  <c r="W230" i="9"/>
  <c r="U231" i="9"/>
  <c r="W229" i="8"/>
  <c r="U230" i="8"/>
  <c r="W967" i="9"/>
  <c r="U968" i="9"/>
  <c r="V968" i="9" s="1"/>
  <c r="V967" i="8" l="1"/>
  <c r="W967" i="8" s="1"/>
  <c r="AC967" i="8"/>
  <c r="U968" i="8"/>
  <c r="W230" i="8"/>
  <c r="U231" i="8"/>
  <c r="W231" i="9"/>
  <c r="U232" i="9"/>
  <c r="W968" i="9"/>
  <c r="U969" i="9"/>
  <c r="V969" i="9" s="1"/>
  <c r="V968" i="8" l="1"/>
  <c r="W968" i="8" s="1"/>
  <c r="AC968" i="8"/>
  <c r="U969" i="8"/>
  <c r="W232" i="9"/>
  <c r="U233" i="9"/>
  <c r="W231" i="8"/>
  <c r="U232" i="8"/>
  <c r="W969" i="9"/>
  <c r="U970" i="9"/>
  <c r="V970" i="9" s="1"/>
  <c r="V969" i="8" l="1"/>
  <c r="W969" i="8" s="1"/>
  <c r="AC969" i="8"/>
  <c r="U970" i="8"/>
  <c r="W232" i="8"/>
  <c r="U233" i="8"/>
  <c r="W233" i="9"/>
  <c r="U234" i="9"/>
  <c r="W970" i="9"/>
  <c r="U971" i="9"/>
  <c r="V971" i="9" s="1"/>
  <c r="V970" i="8" l="1"/>
  <c r="W970" i="8" s="1"/>
  <c r="AC970" i="8"/>
  <c r="U971" i="8"/>
  <c r="W234" i="9"/>
  <c r="U235" i="9"/>
  <c r="W233" i="8"/>
  <c r="U234" i="8"/>
  <c r="W971" i="9"/>
  <c r="U972" i="9"/>
  <c r="V972" i="9" s="1"/>
  <c r="V971" i="8" l="1"/>
  <c r="W971" i="8" s="1"/>
  <c r="AC971" i="8"/>
  <c r="U972" i="8"/>
  <c r="W234" i="8"/>
  <c r="U235" i="8"/>
  <c r="W235" i="9"/>
  <c r="U236" i="9"/>
  <c r="W972" i="9"/>
  <c r="U973" i="9"/>
  <c r="V973" i="9" s="1"/>
  <c r="V972" i="8" l="1"/>
  <c r="W972" i="8" s="1"/>
  <c r="AC972" i="8"/>
  <c r="U973" i="8"/>
  <c r="W236" i="9"/>
  <c r="U237" i="9"/>
  <c r="W235" i="8"/>
  <c r="U236" i="8"/>
  <c r="W973" i="9"/>
  <c r="U974" i="9"/>
  <c r="V974" i="9" s="1"/>
  <c r="V973" i="8" l="1"/>
  <c r="W973" i="8" s="1"/>
  <c r="AC973" i="8"/>
  <c r="U974" i="8"/>
  <c r="W236" i="8"/>
  <c r="U237" i="8"/>
  <c r="W237" i="9"/>
  <c r="U238" i="9"/>
  <c r="W974" i="9"/>
  <c r="U975" i="9"/>
  <c r="V975" i="9" s="1"/>
  <c r="V974" i="8" l="1"/>
  <c r="W974" i="8" s="1"/>
  <c r="AC974" i="8"/>
  <c r="U975" i="8"/>
  <c r="W238" i="9"/>
  <c r="U239" i="9"/>
  <c r="W237" i="8"/>
  <c r="U238" i="8"/>
  <c r="W975" i="9"/>
  <c r="U976" i="9"/>
  <c r="V976" i="9" s="1"/>
  <c r="V975" i="8" l="1"/>
  <c r="W975" i="8" s="1"/>
  <c r="AC975" i="8"/>
  <c r="U976" i="8"/>
  <c r="W238" i="8"/>
  <c r="U239" i="8"/>
  <c r="W239" i="9"/>
  <c r="U240" i="9"/>
  <c r="W976" i="9"/>
  <c r="U977" i="9"/>
  <c r="V977" i="9" s="1"/>
  <c r="V976" i="8" l="1"/>
  <c r="W976" i="8" s="1"/>
  <c r="AC976" i="8"/>
  <c r="U977" i="8"/>
  <c r="W240" i="9"/>
  <c r="U241" i="9"/>
  <c r="W239" i="8"/>
  <c r="U240" i="8"/>
  <c r="W977" i="9"/>
  <c r="U978" i="9"/>
  <c r="V978" i="9" s="1"/>
  <c r="V977" i="8" l="1"/>
  <c r="W977" i="8" s="1"/>
  <c r="AC977" i="8"/>
  <c r="U978" i="8"/>
  <c r="W240" i="8"/>
  <c r="U241" i="8"/>
  <c r="W241" i="9"/>
  <c r="U242" i="9"/>
  <c r="W978" i="9"/>
  <c r="U979" i="9"/>
  <c r="V979" i="9" s="1"/>
  <c r="V978" i="8" l="1"/>
  <c r="W978" i="8" s="1"/>
  <c r="AC978" i="8"/>
  <c r="U979" i="8"/>
  <c r="W242" i="9"/>
  <c r="U243" i="9"/>
  <c r="W241" i="8"/>
  <c r="U242" i="8"/>
  <c r="W979" i="9"/>
  <c r="U980" i="9"/>
  <c r="V980" i="9" s="1"/>
  <c r="V979" i="8" l="1"/>
  <c r="W979" i="8" s="1"/>
  <c r="AC979" i="8"/>
  <c r="U980" i="8"/>
  <c r="W242" i="8"/>
  <c r="U243" i="8"/>
  <c r="W243" i="9"/>
  <c r="U244" i="9"/>
  <c r="W980" i="9"/>
  <c r="U981" i="9"/>
  <c r="V981" i="9" s="1"/>
  <c r="V980" i="8" l="1"/>
  <c r="W980" i="8" s="1"/>
  <c r="AC980" i="8"/>
  <c r="U981" i="8"/>
  <c r="W244" i="9"/>
  <c r="U245" i="9"/>
  <c r="W243" i="8"/>
  <c r="U244" i="8"/>
  <c r="W981" i="9"/>
  <c r="U982" i="9"/>
  <c r="V982" i="9" s="1"/>
  <c r="V981" i="8" l="1"/>
  <c r="W981" i="8" s="1"/>
  <c r="AC981" i="8"/>
  <c r="U982" i="8"/>
  <c r="W244" i="8"/>
  <c r="U245" i="8"/>
  <c r="W245" i="9"/>
  <c r="U246" i="9"/>
  <c r="W982" i="9"/>
  <c r="U983" i="9"/>
  <c r="V983" i="9" s="1"/>
  <c r="V982" i="8" l="1"/>
  <c r="W982" i="8" s="1"/>
  <c r="AC982" i="8"/>
  <c r="U983" i="8"/>
  <c r="W246" i="9"/>
  <c r="U247" i="9"/>
  <c r="W245" i="8"/>
  <c r="U246" i="8"/>
  <c r="W983" i="9"/>
  <c r="U984" i="9"/>
  <c r="V984" i="9" s="1"/>
  <c r="V983" i="8" l="1"/>
  <c r="W983" i="8" s="1"/>
  <c r="AC983" i="8"/>
  <c r="U984" i="8"/>
  <c r="W246" i="8"/>
  <c r="U247" i="8"/>
  <c r="W247" i="9"/>
  <c r="U248" i="9"/>
  <c r="W984" i="9"/>
  <c r="U985" i="9"/>
  <c r="V985" i="9" s="1"/>
  <c r="V984" i="8" l="1"/>
  <c r="W984" i="8" s="1"/>
  <c r="AC984" i="8"/>
  <c r="U985" i="8"/>
  <c r="W248" i="9"/>
  <c r="U249" i="9"/>
  <c r="W247" i="8"/>
  <c r="U248" i="8"/>
  <c r="W985" i="9"/>
  <c r="U986" i="9"/>
  <c r="V986" i="9" s="1"/>
  <c r="V985" i="8" l="1"/>
  <c r="W985" i="8" s="1"/>
  <c r="AC985" i="8"/>
  <c r="U986" i="8"/>
  <c r="W248" i="8"/>
  <c r="U249" i="8"/>
  <c r="W249" i="9"/>
  <c r="U250" i="9"/>
  <c r="W986" i="9"/>
  <c r="U987" i="9"/>
  <c r="V987" i="9" s="1"/>
  <c r="V986" i="8" l="1"/>
  <c r="W986" i="8" s="1"/>
  <c r="AC986" i="8"/>
  <c r="U987" i="8"/>
  <c r="W250" i="9"/>
  <c r="U251" i="9"/>
  <c r="W249" i="8"/>
  <c r="U250" i="8"/>
  <c r="W987" i="9"/>
  <c r="U988" i="9"/>
  <c r="V988" i="9" s="1"/>
  <c r="V987" i="8" l="1"/>
  <c r="W987" i="8" s="1"/>
  <c r="AC987" i="8"/>
  <c r="U988" i="8"/>
  <c r="W250" i="8"/>
  <c r="U251" i="8"/>
  <c r="W251" i="9"/>
  <c r="U252" i="9"/>
  <c r="W988" i="9"/>
  <c r="U989" i="9"/>
  <c r="V989" i="9" s="1"/>
  <c r="V988" i="8" l="1"/>
  <c r="W988" i="8" s="1"/>
  <c r="AC988" i="8"/>
  <c r="U989" i="8"/>
  <c r="W252" i="9"/>
  <c r="U253" i="9"/>
  <c r="W251" i="8"/>
  <c r="U252" i="8"/>
  <c r="W989" i="9"/>
  <c r="U990" i="9"/>
  <c r="V990" i="9" s="1"/>
  <c r="V989" i="8" l="1"/>
  <c r="W989" i="8" s="1"/>
  <c r="AC989" i="8"/>
  <c r="U990" i="8"/>
  <c r="W252" i="8"/>
  <c r="U253" i="8"/>
  <c r="W253" i="9"/>
  <c r="U254" i="9"/>
  <c r="W990" i="9"/>
  <c r="U991" i="9"/>
  <c r="V991" i="9" s="1"/>
  <c r="V990" i="8" l="1"/>
  <c r="W990" i="8" s="1"/>
  <c r="AC990" i="8"/>
  <c r="U991" i="8"/>
  <c r="W254" i="9"/>
  <c r="U255" i="9"/>
  <c r="W253" i="8"/>
  <c r="U254" i="8"/>
  <c r="W991" i="9"/>
  <c r="U992" i="9"/>
  <c r="V992" i="9" s="1"/>
  <c r="V991" i="8" l="1"/>
  <c r="W991" i="8" s="1"/>
  <c r="AC991" i="8"/>
  <c r="U992" i="8"/>
  <c r="W254" i="8"/>
  <c r="U255" i="8"/>
  <c r="W255" i="9"/>
  <c r="U256" i="9"/>
  <c r="W992" i="9"/>
  <c r="U993" i="9"/>
  <c r="V993" i="9" s="1"/>
  <c r="V992" i="8" l="1"/>
  <c r="W992" i="8" s="1"/>
  <c r="AC992" i="8"/>
  <c r="U993" i="8"/>
  <c r="W256" i="9"/>
  <c r="U257" i="9"/>
  <c r="W255" i="8"/>
  <c r="U256" i="8"/>
  <c r="W993" i="9"/>
  <c r="U994" i="9"/>
  <c r="V994" i="9" s="1"/>
  <c r="V993" i="8" l="1"/>
  <c r="W993" i="8" s="1"/>
  <c r="AC993" i="8"/>
  <c r="U994" i="8"/>
  <c r="W256" i="8"/>
  <c r="U257" i="8"/>
  <c r="W257" i="9"/>
  <c r="U258" i="9"/>
  <c r="W994" i="9"/>
  <c r="U995" i="9"/>
  <c r="V995" i="9" s="1"/>
  <c r="V994" i="8" l="1"/>
  <c r="W994" i="8" s="1"/>
  <c r="AC994" i="8"/>
  <c r="U995" i="8"/>
  <c r="W258" i="9"/>
  <c r="U259" i="9"/>
  <c r="W257" i="8"/>
  <c r="U258" i="8"/>
  <c r="W995" i="9"/>
  <c r="U996" i="9"/>
  <c r="V996" i="9" s="1"/>
  <c r="V995" i="8" l="1"/>
  <c r="W995" i="8" s="1"/>
  <c r="AC995" i="8"/>
  <c r="U996" i="8"/>
  <c r="W258" i="8"/>
  <c r="U259" i="8"/>
  <c r="W259" i="9"/>
  <c r="U260" i="9"/>
  <c r="W996" i="9"/>
  <c r="U997" i="9"/>
  <c r="V997" i="9" s="1"/>
  <c r="V996" i="8" l="1"/>
  <c r="W996" i="8" s="1"/>
  <c r="AC996" i="8"/>
  <c r="U997" i="8"/>
  <c r="W260" i="9"/>
  <c r="U261" i="9"/>
  <c r="W259" i="8"/>
  <c r="U260" i="8"/>
  <c r="W997" i="9"/>
  <c r="U998" i="9"/>
  <c r="V998" i="9" s="1"/>
  <c r="V997" i="8" l="1"/>
  <c r="W997" i="8" s="1"/>
  <c r="AC997" i="8"/>
  <c r="U998" i="8"/>
  <c r="W260" i="8"/>
  <c r="U261" i="8"/>
  <c r="W261" i="9"/>
  <c r="U262" i="9"/>
  <c r="W998" i="9"/>
  <c r="U999" i="9"/>
  <c r="V999" i="9" s="1"/>
  <c r="V998" i="8" l="1"/>
  <c r="W998" i="8" s="1"/>
  <c r="AC998" i="8"/>
  <c r="U999" i="8"/>
  <c r="W262" i="9"/>
  <c r="U263" i="9"/>
  <c r="W261" i="8"/>
  <c r="U262" i="8"/>
  <c r="W999" i="9"/>
  <c r="U1000" i="9"/>
  <c r="V1000" i="9" s="1"/>
  <c r="V999" i="8" l="1"/>
  <c r="W999" i="8" s="1"/>
  <c r="AC999" i="8"/>
  <c r="U1000" i="8"/>
  <c r="W262" i="8"/>
  <c r="U263" i="8"/>
  <c r="W263" i="9"/>
  <c r="U264" i="9"/>
  <c r="W1000" i="9"/>
  <c r="U1001" i="9"/>
  <c r="V1001" i="9" s="1"/>
  <c r="V1000" i="8" l="1"/>
  <c r="W1000" i="8" s="1"/>
  <c r="AC1000" i="8"/>
  <c r="U1001" i="8"/>
  <c r="W264" i="9"/>
  <c r="U265" i="9"/>
  <c r="W263" i="8"/>
  <c r="U264" i="8"/>
  <c r="W1001" i="9"/>
  <c r="U1002" i="9"/>
  <c r="V1002" i="9" s="1"/>
  <c r="V1001" i="8" l="1"/>
  <c r="W1001" i="8" s="1"/>
  <c r="AC1001" i="8"/>
  <c r="U1002" i="8"/>
  <c r="W264" i="8"/>
  <c r="U265" i="8"/>
  <c r="W265" i="9"/>
  <c r="U266" i="9"/>
  <c r="W1002" i="9"/>
  <c r="U1003" i="9"/>
  <c r="V1003" i="9" s="1"/>
  <c r="V1002" i="8" l="1"/>
  <c r="W1002" i="8" s="1"/>
  <c r="AC1002" i="8"/>
  <c r="U1003" i="8"/>
  <c r="W266" i="9"/>
  <c r="U267" i="9"/>
  <c r="W265" i="8"/>
  <c r="U266" i="8"/>
  <c r="W1003" i="9"/>
  <c r="U1004" i="9"/>
  <c r="V1004" i="9" s="1"/>
  <c r="V1003" i="8" l="1"/>
  <c r="W1003" i="8" s="1"/>
  <c r="AC1003" i="8"/>
  <c r="U1004" i="8"/>
  <c r="W266" i="8"/>
  <c r="U267" i="8"/>
  <c r="W267" i="9"/>
  <c r="U268" i="9"/>
  <c r="W1004" i="9"/>
  <c r="U1005" i="9"/>
  <c r="V1005" i="9" s="1"/>
  <c r="V1004" i="8" l="1"/>
  <c r="W1004" i="8" s="1"/>
  <c r="AC1004" i="8"/>
  <c r="U1005" i="8"/>
  <c r="W268" i="9"/>
  <c r="U269" i="9"/>
  <c r="W267" i="8"/>
  <c r="U268" i="8"/>
  <c r="W1005" i="9"/>
  <c r="U1006" i="9"/>
  <c r="V1006" i="9" s="1"/>
  <c r="V1005" i="8" l="1"/>
  <c r="W1005" i="8" s="1"/>
  <c r="AC1005" i="8"/>
  <c r="U1006" i="8"/>
  <c r="W268" i="8"/>
  <c r="U269" i="8"/>
  <c r="W269" i="9"/>
  <c r="U270" i="9"/>
  <c r="W1006" i="9"/>
  <c r="U1007" i="9"/>
  <c r="V1007" i="9" s="1"/>
  <c r="V1006" i="8" l="1"/>
  <c r="W1006" i="8" s="1"/>
  <c r="AC1006" i="8"/>
  <c r="U1007" i="8"/>
  <c r="W270" i="9"/>
  <c r="U271" i="9"/>
  <c r="W269" i="8"/>
  <c r="U270" i="8"/>
  <c r="W1007" i="9"/>
  <c r="U1008" i="9"/>
  <c r="V1008" i="9" s="1"/>
  <c r="V1007" i="8" l="1"/>
  <c r="W1007" i="8" s="1"/>
  <c r="AC1007" i="8"/>
  <c r="U1008" i="8"/>
  <c r="W270" i="8"/>
  <c r="U271" i="8"/>
  <c r="W271" i="9"/>
  <c r="U272" i="9"/>
  <c r="W1008" i="9"/>
  <c r="U1009" i="9"/>
  <c r="V1009" i="9" s="1"/>
  <c r="V1008" i="8" l="1"/>
  <c r="W1008" i="8" s="1"/>
  <c r="AC1008" i="8"/>
  <c r="U1009" i="8"/>
  <c r="W272" i="9"/>
  <c r="U273" i="9"/>
  <c r="W271" i="8"/>
  <c r="U272" i="8"/>
  <c r="W1009" i="9"/>
  <c r="U1010" i="9"/>
  <c r="V1010" i="9" s="1"/>
  <c r="V1009" i="8" l="1"/>
  <c r="W1009" i="8" s="1"/>
  <c r="AC1009" i="8"/>
  <c r="U1010" i="8"/>
  <c r="W272" i="8"/>
  <c r="U273" i="8"/>
  <c r="W273" i="9"/>
  <c r="U274" i="9"/>
  <c r="W1010" i="9"/>
  <c r="U1011" i="9"/>
  <c r="V1011" i="9" s="1"/>
  <c r="V1010" i="8" l="1"/>
  <c r="W1010" i="8" s="1"/>
  <c r="AC1010" i="8"/>
  <c r="U1011" i="8"/>
  <c r="W274" i="9"/>
  <c r="U275" i="9"/>
  <c r="W273" i="8"/>
  <c r="U274" i="8"/>
  <c r="W1011" i="9"/>
  <c r="U1012" i="9"/>
  <c r="V1012" i="9" s="1"/>
  <c r="V1011" i="8" l="1"/>
  <c r="W1011" i="8" s="1"/>
  <c r="AC1011" i="8"/>
  <c r="U1012" i="8"/>
  <c r="W274" i="8"/>
  <c r="U275" i="8"/>
  <c r="W275" i="9"/>
  <c r="U276" i="9"/>
  <c r="W1012" i="9"/>
  <c r="U1013" i="9"/>
  <c r="V1013" i="9" s="1"/>
  <c r="V1012" i="8" l="1"/>
  <c r="W1012" i="8" s="1"/>
  <c r="AC1012" i="8"/>
  <c r="U1013" i="8"/>
  <c r="W276" i="9"/>
  <c r="U277" i="9"/>
  <c r="W275" i="8"/>
  <c r="U276" i="8"/>
  <c r="W1013" i="9"/>
  <c r="U1014" i="9"/>
  <c r="V1014" i="9" s="1"/>
  <c r="V1013" i="8" l="1"/>
  <c r="W1013" i="8" s="1"/>
  <c r="AC1013" i="8"/>
  <c r="U1014" i="8"/>
  <c r="W276" i="8"/>
  <c r="U277" i="8"/>
  <c r="W277" i="9"/>
  <c r="U278" i="9"/>
  <c r="W1014" i="9"/>
  <c r="U1015" i="9"/>
  <c r="V1015" i="9" s="1"/>
  <c r="V1014" i="8" l="1"/>
  <c r="W1014" i="8" s="1"/>
  <c r="AC1014" i="8"/>
  <c r="U1015" i="8"/>
  <c r="W278" i="9"/>
  <c r="U279" i="9"/>
  <c r="W277" i="8"/>
  <c r="U278" i="8"/>
  <c r="W1015" i="9"/>
  <c r="U1016" i="9"/>
  <c r="V1016" i="9" s="1"/>
  <c r="V1015" i="8" l="1"/>
  <c r="W1015" i="8" s="1"/>
  <c r="AC1015" i="8"/>
  <c r="U1016" i="8"/>
  <c r="W278" i="8"/>
  <c r="U279" i="8"/>
  <c r="W279" i="9"/>
  <c r="U280" i="9"/>
  <c r="W1016" i="9"/>
  <c r="U1017" i="9"/>
  <c r="V1017" i="9" s="1"/>
  <c r="V1016" i="8" l="1"/>
  <c r="W1016" i="8" s="1"/>
  <c r="AC1016" i="8"/>
  <c r="U1017" i="8"/>
  <c r="W280" i="9"/>
  <c r="U281" i="9"/>
  <c r="W279" i="8"/>
  <c r="U280" i="8"/>
  <c r="W1017" i="9"/>
  <c r="U1018" i="9"/>
  <c r="V1018" i="9" s="1"/>
  <c r="V1017" i="8" l="1"/>
  <c r="W1017" i="8" s="1"/>
  <c r="AC1017" i="8"/>
  <c r="U1018" i="8"/>
  <c r="W280" i="8"/>
  <c r="U281" i="8"/>
  <c r="W281" i="9"/>
  <c r="U282" i="9"/>
  <c r="W1018" i="9"/>
  <c r="U1019" i="9"/>
  <c r="V1019" i="9" s="1"/>
  <c r="V1018" i="8" l="1"/>
  <c r="W1018" i="8" s="1"/>
  <c r="AC1018" i="8"/>
  <c r="U1019" i="8"/>
  <c r="W282" i="9"/>
  <c r="U283" i="9"/>
  <c r="W281" i="8"/>
  <c r="U282" i="8"/>
  <c r="W1019" i="9"/>
  <c r="U1020" i="9"/>
  <c r="V1020" i="9" s="1"/>
  <c r="V1019" i="8" l="1"/>
  <c r="W1019" i="8" s="1"/>
  <c r="AC1019" i="8"/>
  <c r="U1020" i="8"/>
  <c r="W282" i="8"/>
  <c r="U283" i="8"/>
  <c r="W283" i="9"/>
  <c r="U284" i="9"/>
  <c r="W1020" i="9"/>
  <c r="U1021" i="9"/>
  <c r="V1021" i="9" s="1"/>
  <c r="V1020" i="8" l="1"/>
  <c r="W1020" i="8" s="1"/>
  <c r="AC1020" i="8"/>
  <c r="U1021" i="8"/>
  <c r="W284" i="9"/>
  <c r="U285" i="9"/>
  <c r="W283" i="8"/>
  <c r="U284" i="8"/>
  <c r="W1021" i="9"/>
  <c r="U1022" i="9"/>
  <c r="V1022" i="9" s="1"/>
  <c r="V1021" i="8" l="1"/>
  <c r="W1021" i="8" s="1"/>
  <c r="AC1021" i="8"/>
  <c r="U1022" i="8"/>
  <c r="W284" i="8"/>
  <c r="U285" i="8"/>
  <c r="W285" i="9"/>
  <c r="U286" i="9"/>
  <c r="W1022" i="9"/>
  <c r="U1023" i="9"/>
  <c r="V1023" i="9" s="1"/>
  <c r="V1022" i="8" l="1"/>
  <c r="W1022" i="8" s="1"/>
  <c r="AC1022" i="8"/>
  <c r="U1023" i="8"/>
  <c r="W286" i="9"/>
  <c r="U287" i="9"/>
  <c r="W285" i="8"/>
  <c r="U286" i="8"/>
  <c r="W1023" i="9"/>
  <c r="U1024" i="9"/>
  <c r="V1024" i="9" s="1"/>
  <c r="V1023" i="8" l="1"/>
  <c r="W1023" i="8" s="1"/>
  <c r="AC1023" i="8"/>
  <c r="U1024" i="8"/>
  <c r="W286" i="8"/>
  <c r="U287" i="8"/>
  <c r="W287" i="9"/>
  <c r="U288" i="9"/>
  <c r="W1024" i="9"/>
  <c r="U1025" i="9"/>
  <c r="V1025" i="9" s="1"/>
  <c r="V1024" i="8" l="1"/>
  <c r="W1024" i="8" s="1"/>
  <c r="AC1024" i="8"/>
  <c r="U1025" i="8"/>
  <c r="W288" i="9"/>
  <c r="U289" i="9"/>
  <c r="W287" i="8"/>
  <c r="U288" i="8"/>
  <c r="W1025" i="9"/>
  <c r="U1026" i="9"/>
  <c r="V1026" i="9" s="1"/>
  <c r="V1025" i="8" l="1"/>
  <c r="W1025" i="8" s="1"/>
  <c r="AC1025" i="8"/>
  <c r="U1026" i="8"/>
  <c r="W288" i="8"/>
  <c r="U289" i="8"/>
  <c r="W289" i="9"/>
  <c r="U290" i="9"/>
  <c r="W1026" i="9"/>
  <c r="U1027" i="9"/>
  <c r="V1027" i="9" s="1"/>
  <c r="V1026" i="8" l="1"/>
  <c r="W1026" i="8" s="1"/>
  <c r="AC1026" i="8"/>
  <c r="U1027" i="8"/>
  <c r="W290" i="9"/>
  <c r="U291" i="9"/>
  <c r="W289" i="8"/>
  <c r="U290" i="8"/>
  <c r="W1027" i="9"/>
  <c r="U1028" i="9"/>
  <c r="V1028" i="9" s="1"/>
  <c r="V1027" i="8" l="1"/>
  <c r="W1027" i="8" s="1"/>
  <c r="AC1027" i="8"/>
  <c r="U1028" i="8"/>
  <c r="W290" i="8"/>
  <c r="U291" i="8"/>
  <c r="W291" i="9"/>
  <c r="U292" i="9"/>
  <c r="W1028" i="9"/>
  <c r="U1029" i="9"/>
  <c r="V1029" i="9" s="1"/>
  <c r="V1028" i="8" l="1"/>
  <c r="W1028" i="8" s="1"/>
  <c r="AC1028" i="8"/>
  <c r="U1029" i="8"/>
  <c r="W292" i="9"/>
  <c r="U293" i="9"/>
  <c r="W291" i="8"/>
  <c r="U292" i="8"/>
  <c r="W1029" i="9"/>
  <c r="U1030" i="9"/>
  <c r="V1030" i="9" s="1"/>
  <c r="V1029" i="8" l="1"/>
  <c r="W1029" i="8" s="1"/>
  <c r="AC1029" i="8"/>
  <c r="U1030" i="8"/>
  <c r="W292" i="8"/>
  <c r="U293" i="8"/>
  <c r="W293" i="9"/>
  <c r="U294" i="9"/>
  <c r="W1030" i="9"/>
  <c r="U1031" i="9"/>
  <c r="V1031" i="9" s="1"/>
  <c r="V1030" i="8" l="1"/>
  <c r="W1030" i="8" s="1"/>
  <c r="AC1030" i="8"/>
  <c r="U1031" i="8"/>
  <c r="W294" i="9"/>
  <c r="U295" i="9"/>
  <c r="W293" i="8"/>
  <c r="U294" i="8"/>
  <c r="W1031" i="9"/>
  <c r="U1032" i="9"/>
  <c r="V1032" i="9" s="1"/>
  <c r="V1031" i="8" l="1"/>
  <c r="W1031" i="8" s="1"/>
  <c r="AC1031" i="8"/>
  <c r="U1032" i="8"/>
  <c r="W294" i="8"/>
  <c r="U295" i="8"/>
  <c r="W295" i="9"/>
  <c r="U296" i="9"/>
  <c r="W1032" i="9"/>
  <c r="U1033" i="9"/>
  <c r="V1033" i="9" s="1"/>
  <c r="V1032" i="8" l="1"/>
  <c r="W1032" i="8" s="1"/>
  <c r="AC1032" i="8"/>
  <c r="U1033" i="8"/>
  <c r="W296" i="9"/>
  <c r="U297" i="9"/>
  <c r="W295" i="8"/>
  <c r="U296" i="8"/>
  <c r="W1033" i="9"/>
  <c r="U1034" i="9"/>
  <c r="V1034" i="9" s="1"/>
  <c r="V1033" i="8" l="1"/>
  <c r="W1033" i="8" s="1"/>
  <c r="AC1033" i="8"/>
  <c r="U1034" i="8"/>
  <c r="W296" i="8"/>
  <c r="U297" i="8"/>
  <c r="W297" i="9"/>
  <c r="U298" i="9"/>
  <c r="W1034" i="9"/>
  <c r="U1035" i="9"/>
  <c r="V1035" i="9" s="1"/>
  <c r="V1034" i="8" l="1"/>
  <c r="W1034" i="8" s="1"/>
  <c r="AC1034" i="8"/>
  <c r="U1035" i="8"/>
  <c r="W298" i="9"/>
  <c r="U299" i="9"/>
  <c r="W297" i="8"/>
  <c r="U298" i="8"/>
  <c r="W1035" i="9"/>
  <c r="U1036" i="9"/>
  <c r="V1036" i="9" s="1"/>
  <c r="V1035" i="8" l="1"/>
  <c r="W1035" i="8" s="1"/>
  <c r="AC1035" i="8"/>
  <c r="U1036" i="8"/>
  <c r="W298" i="8"/>
  <c r="U299" i="8"/>
  <c r="W299" i="9"/>
  <c r="U300" i="9"/>
  <c r="W1036" i="9"/>
  <c r="U1037" i="9"/>
  <c r="V1037" i="9" s="1"/>
  <c r="V1036" i="8" l="1"/>
  <c r="W1036" i="8" s="1"/>
  <c r="AC1036" i="8"/>
  <c r="U1037" i="8"/>
  <c r="W300" i="9"/>
  <c r="U301" i="9"/>
  <c r="W299" i="8"/>
  <c r="U300" i="8"/>
  <c r="W1037" i="9"/>
  <c r="U1038" i="9"/>
  <c r="V1038" i="9" s="1"/>
  <c r="V1037" i="8" l="1"/>
  <c r="W1037" i="8" s="1"/>
  <c r="AC1037" i="8"/>
  <c r="U1038" i="8"/>
  <c r="W300" i="8"/>
  <c r="U301" i="8"/>
  <c r="W301" i="9"/>
  <c r="U302" i="9"/>
  <c r="W1038" i="9"/>
  <c r="U1039" i="9"/>
  <c r="V1039" i="9" s="1"/>
  <c r="V1038" i="8" l="1"/>
  <c r="W1038" i="8" s="1"/>
  <c r="AC1038" i="8"/>
  <c r="U1039" i="8"/>
  <c r="W302" i="9"/>
  <c r="U303" i="9"/>
  <c r="W301" i="8"/>
  <c r="U302" i="8"/>
  <c r="W1039" i="9"/>
  <c r="U1040" i="9"/>
  <c r="V1040" i="9" s="1"/>
  <c r="V1039" i="8" l="1"/>
  <c r="W1039" i="8" s="1"/>
  <c r="AC1039" i="8"/>
  <c r="U1040" i="8"/>
  <c r="W302" i="8"/>
  <c r="U303" i="8"/>
  <c r="W303" i="9"/>
  <c r="U304" i="9"/>
  <c r="W1040" i="9"/>
  <c r="U1041" i="9"/>
  <c r="V1041" i="9" s="1"/>
  <c r="V1040" i="8" l="1"/>
  <c r="W1040" i="8" s="1"/>
  <c r="AC1040" i="8"/>
  <c r="U1041" i="8"/>
  <c r="W304" i="9"/>
  <c r="U305" i="9"/>
  <c r="W303" i="8"/>
  <c r="U304" i="8"/>
  <c r="W1041" i="9"/>
  <c r="U1042" i="9"/>
  <c r="V1042" i="9" s="1"/>
  <c r="V1041" i="8" l="1"/>
  <c r="W1041" i="8" s="1"/>
  <c r="AC1041" i="8"/>
  <c r="U1042" i="8"/>
  <c r="W304" i="8"/>
  <c r="U305" i="8"/>
  <c r="W305" i="9"/>
  <c r="U306" i="9"/>
  <c r="W1042" i="9"/>
  <c r="U1043" i="9"/>
  <c r="V1043" i="9" s="1"/>
  <c r="V1042" i="8" l="1"/>
  <c r="W1042" i="8" s="1"/>
  <c r="AC1042" i="8"/>
  <c r="U1043" i="8"/>
  <c r="W306" i="9"/>
  <c r="U307" i="9"/>
  <c r="W305" i="8"/>
  <c r="U306" i="8"/>
  <c r="W1043" i="9"/>
  <c r="U1044" i="9"/>
  <c r="V1044" i="9" s="1"/>
  <c r="V1043" i="8" l="1"/>
  <c r="W1043" i="8" s="1"/>
  <c r="AC1043" i="8"/>
  <c r="U1044" i="8"/>
  <c r="W306" i="8"/>
  <c r="U307" i="8"/>
  <c r="W307" i="9"/>
  <c r="U308" i="9"/>
  <c r="W1044" i="9"/>
  <c r="U1045" i="9"/>
  <c r="V1045" i="9" s="1"/>
  <c r="V1044" i="8" l="1"/>
  <c r="W1044" i="8" s="1"/>
  <c r="AC1044" i="8"/>
  <c r="U1045" i="8"/>
  <c r="W308" i="9"/>
  <c r="U309" i="9"/>
  <c r="W307" i="8"/>
  <c r="U308" i="8"/>
  <c r="W1045" i="9"/>
  <c r="U1046" i="9"/>
  <c r="V1046" i="9" s="1"/>
  <c r="V1045" i="8" l="1"/>
  <c r="W1045" i="8" s="1"/>
  <c r="AC1045" i="8"/>
  <c r="U1046" i="8"/>
  <c r="W308" i="8"/>
  <c r="U309" i="8"/>
  <c r="W309" i="9"/>
  <c r="U310" i="9"/>
  <c r="W1046" i="9"/>
  <c r="U1047" i="9"/>
  <c r="V1047" i="9" s="1"/>
  <c r="V1046" i="8" l="1"/>
  <c r="W1046" i="8" s="1"/>
  <c r="AC1046" i="8"/>
  <c r="U1047" i="8"/>
  <c r="W310" i="9"/>
  <c r="U311" i="9"/>
  <c r="W309" i="8"/>
  <c r="U310" i="8"/>
  <c r="W1047" i="9"/>
  <c r="U1048" i="9"/>
  <c r="V1048" i="9" s="1"/>
  <c r="V1047" i="8" l="1"/>
  <c r="W1047" i="8" s="1"/>
  <c r="AC1047" i="8"/>
  <c r="U1048" i="8"/>
  <c r="W310" i="8"/>
  <c r="U311" i="8"/>
  <c r="W311" i="9"/>
  <c r="U312" i="9"/>
  <c r="W1048" i="9"/>
  <c r="U1049" i="9"/>
  <c r="V1049" i="9" s="1"/>
  <c r="V1048" i="8" l="1"/>
  <c r="W1048" i="8" s="1"/>
  <c r="AC1048" i="8"/>
  <c r="U1049" i="8"/>
  <c r="W312" i="9"/>
  <c r="U313" i="9"/>
  <c r="W311" i="8"/>
  <c r="U312" i="8"/>
  <c r="W1049" i="9"/>
  <c r="U1050" i="9"/>
  <c r="V1050" i="9" s="1"/>
  <c r="V1049" i="8" l="1"/>
  <c r="W1049" i="8" s="1"/>
  <c r="AC1049" i="8"/>
  <c r="U1050" i="8"/>
  <c r="W312" i="8"/>
  <c r="U313" i="8"/>
  <c r="W313" i="9"/>
  <c r="U314" i="9"/>
  <c r="W1050" i="9"/>
  <c r="U1051" i="9"/>
  <c r="V1051" i="9" s="1"/>
  <c r="V1050" i="8" l="1"/>
  <c r="W1050" i="8" s="1"/>
  <c r="AC1050" i="8"/>
  <c r="U1051" i="8"/>
  <c r="W314" i="9"/>
  <c r="U315" i="9"/>
  <c r="W313" i="8"/>
  <c r="U314" i="8"/>
  <c r="W1051" i="9"/>
  <c r="U1052" i="9"/>
  <c r="V1052" i="9" s="1"/>
  <c r="V1051" i="8" l="1"/>
  <c r="W1051" i="8" s="1"/>
  <c r="AC1051" i="8"/>
  <c r="U1052" i="8"/>
  <c r="W314" i="8"/>
  <c r="U315" i="8"/>
  <c r="W315" i="9"/>
  <c r="U316" i="9"/>
  <c r="W1052" i="9"/>
  <c r="U1053" i="9"/>
  <c r="V1053" i="9" s="1"/>
  <c r="V1052" i="8" l="1"/>
  <c r="W1052" i="8" s="1"/>
  <c r="AC1052" i="8"/>
  <c r="U1053" i="8"/>
  <c r="W316" i="9"/>
  <c r="U317" i="9"/>
  <c r="W315" i="8"/>
  <c r="U316" i="8"/>
  <c r="W1053" i="9"/>
  <c r="U1054" i="9"/>
  <c r="V1054" i="9" s="1"/>
  <c r="V1053" i="8" l="1"/>
  <c r="W1053" i="8" s="1"/>
  <c r="AC1053" i="8"/>
  <c r="U1054" i="8"/>
  <c r="W316" i="8"/>
  <c r="U317" i="8"/>
  <c r="W317" i="9"/>
  <c r="U318" i="9"/>
  <c r="W1054" i="9"/>
  <c r="U1055" i="9"/>
  <c r="V1055" i="9" s="1"/>
  <c r="V1054" i="8" l="1"/>
  <c r="W1054" i="8" s="1"/>
  <c r="AC1054" i="8"/>
  <c r="U1055" i="8"/>
  <c r="W318" i="9"/>
  <c r="U319" i="9"/>
  <c r="W317" i="8"/>
  <c r="U318" i="8"/>
  <c r="W1055" i="9"/>
  <c r="U1056" i="9"/>
  <c r="V1056" i="9" s="1"/>
  <c r="V1055" i="8" l="1"/>
  <c r="W1055" i="8" s="1"/>
  <c r="AC1055" i="8"/>
  <c r="U1056" i="8"/>
  <c r="W318" i="8"/>
  <c r="U319" i="8"/>
  <c r="W319" i="9"/>
  <c r="U320" i="9"/>
  <c r="W1056" i="9"/>
  <c r="U1057" i="9"/>
  <c r="V1057" i="9" s="1"/>
  <c r="V1056" i="8" l="1"/>
  <c r="W1056" i="8" s="1"/>
  <c r="AC1056" i="8"/>
  <c r="U1057" i="8"/>
  <c r="W320" i="9"/>
  <c r="U321" i="9"/>
  <c r="W319" i="8"/>
  <c r="U320" i="8"/>
  <c r="W1057" i="9"/>
  <c r="U1058" i="9"/>
  <c r="V1058" i="9" s="1"/>
  <c r="V1057" i="8" l="1"/>
  <c r="W1057" i="8" s="1"/>
  <c r="AC1057" i="8"/>
  <c r="U1058" i="8"/>
  <c r="W320" i="8"/>
  <c r="U321" i="8"/>
  <c r="W321" i="9"/>
  <c r="U322" i="9"/>
  <c r="W1058" i="9"/>
  <c r="U1059" i="9"/>
  <c r="V1059" i="9" s="1"/>
  <c r="V1058" i="8" l="1"/>
  <c r="W1058" i="8" s="1"/>
  <c r="AC1058" i="8"/>
  <c r="U1059" i="8"/>
  <c r="W322" i="9"/>
  <c r="U323" i="9"/>
  <c r="W321" i="8"/>
  <c r="U322" i="8"/>
  <c r="W1059" i="9"/>
  <c r="U1060" i="9"/>
  <c r="V1060" i="9" s="1"/>
  <c r="V1059" i="8" l="1"/>
  <c r="W1059" i="8" s="1"/>
  <c r="AC1059" i="8"/>
  <c r="U1060" i="8"/>
  <c r="W322" i="8"/>
  <c r="U323" i="8"/>
  <c r="W323" i="9"/>
  <c r="U324" i="9"/>
  <c r="W1060" i="9"/>
  <c r="U1061" i="9"/>
  <c r="V1061" i="9" s="1"/>
  <c r="V1060" i="8" l="1"/>
  <c r="W1060" i="8" s="1"/>
  <c r="AC1060" i="8"/>
  <c r="U1061" i="8"/>
  <c r="W324" i="9"/>
  <c r="U325" i="9"/>
  <c r="W323" i="8"/>
  <c r="U324" i="8"/>
  <c r="W1061" i="9"/>
  <c r="U1062" i="9"/>
  <c r="V1062" i="9" s="1"/>
  <c r="V1061" i="8" l="1"/>
  <c r="W1061" i="8" s="1"/>
  <c r="AC1061" i="8"/>
  <c r="U1062" i="8"/>
  <c r="W324" i="8"/>
  <c r="U325" i="8"/>
  <c r="W325" i="9"/>
  <c r="U326" i="9"/>
  <c r="W1062" i="9"/>
  <c r="U1063" i="9"/>
  <c r="V1063" i="9" s="1"/>
  <c r="V1062" i="8" l="1"/>
  <c r="W1062" i="8" s="1"/>
  <c r="AC1062" i="8"/>
  <c r="U1063" i="8"/>
  <c r="W326" i="9"/>
  <c r="U327" i="9"/>
  <c r="W325" i="8"/>
  <c r="U326" i="8"/>
  <c r="W1063" i="9"/>
  <c r="U1064" i="9"/>
  <c r="V1064" i="9" s="1"/>
  <c r="V1063" i="8" l="1"/>
  <c r="W1063" i="8" s="1"/>
  <c r="AC1063" i="8"/>
  <c r="U1064" i="8"/>
  <c r="W326" i="8"/>
  <c r="U327" i="8"/>
  <c r="W327" i="9"/>
  <c r="U328" i="9"/>
  <c r="W1064" i="9"/>
  <c r="U1065" i="9"/>
  <c r="V1065" i="9" s="1"/>
  <c r="V1064" i="8" l="1"/>
  <c r="W1064" i="8" s="1"/>
  <c r="AC1064" i="8"/>
  <c r="U1065" i="8"/>
  <c r="W328" i="9"/>
  <c r="U329" i="9"/>
  <c r="W327" i="8"/>
  <c r="U328" i="8"/>
  <c r="W1065" i="9"/>
  <c r="U1066" i="9"/>
  <c r="V1066" i="9" s="1"/>
  <c r="V1065" i="8" l="1"/>
  <c r="W1065" i="8" s="1"/>
  <c r="AC1065" i="8"/>
  <c r="U1066" i="8"/>
  <c r="W328" i="8"/>
  <c r="U329" i="8"/>
  <c r="W329" i="9"/>
  <c r="U330" i="9"/>
  <c r="W1066" i="9"/>
  <c r="U1067" i="9"/>
  <c r="V1067" i="9" s="1"/>
  <c r="V1066" i="8" l="1"/>
  <c r="W1066" i="8" s="1"/>
  <c r="AC1066" i="8"/>
  <c r="U1067" i="8"/>
  <c r="W330" i="9"/>
  <c r="U331" i="9"/>
  <c r="W329" i="8"/>
  <c r="U330" i="8"/>
  <c r="W1067" i="9"/>
  <c r="U1068" i="9"/>
  <c r="V1068" i="9" s="1"/>
  <c r="V1067" i="8" l="1"/>
  <c r="W1067" i="8" s="1"/>
  <c r="AC1067" i="8"/>
  <c r="U1068" i="8"/>
  <c r="W330" i="8"/>
  <c r="U331" i="8"/>
  <c r="W331" i="9"/>
  <c r="U332" i="9"/>
  <c r="W1068" i="9"/>
  <c r="U1069" i="9"/>
  <c r="V1069" i="9" s="1"/>
  <c r="V1068" i="8" l="1"/>
  <c r="W1068" i="8" s="1"/>
  <c r="AC1068" i="8"/>
  <c r="U1069" i="8"/>
  <c r="W332" i="9"/>
  <c r="U333" i="9"/>
  <c r="W331" i="8"/>
  <c r="U332" i="8"/>
  <c r="W1069" i="9"/>
  <c r="U1070" i="9"/>
  <c r="V1070" i="9" s="1"/>
  <c r="V1069" i="8" l="1"/>
  <c r="W1069" i="8" s="1"/>
  <c r="AC1069" i="8"/>
  <c r="U1070" i="8"/>
  <c r="W332" i="8"/>
  <c r="U333" i="8"/>
  <c r="W333" i="9"/>
  <c r="U334" i="9"/>
  <c r="W1070" i="9"/>
  <c r="U1071" i="9"/>
  <c r="V1071" i="9" s="1"/>
  <c r="V1070" i="8" l="1"/>
  <c r="W1070" i="8" s="1"/>
  <c r="AC1070" i="8"/>
  <c r="U1071" i="8"/>
  <c r="W334" i="9"/>
  <c r="U335" i="9"/>
  <c r="W333" i="8"/>
  <c r="U334" i="8"/>
  <c r="W1071" i="9"/>
  <c r="U1072" i="9"/>
  <c r="V1072" i="9" s="1"/>
  <c r="V1071" i="8" l="1"/>
  <c r="W1071" i="8" s="1"/>
  <c r="AC1071" i="8"/>
  <c r="U1072" i="8"/>
  <c r="W334" i="8"/>
  <c r="U335" i="8"/>
  <c r="W335" i="9"/>
  <c r="U336" i="9"/>
  <c r="W1072" i="9"/>
  <c r="U1073" i="9"/>
  <c r="V1073" i="9" s="1"/>
  <c r="V1072" i="8" l="1"/>
  <c r="W1072" i="8" s="1"/>
  <c r="AC1072" i="8"/>
  <c r="U1073" i="8"/>
  <c r="W336" i="9"/>
  <c r="U337" i="9"/>
  <c r="W335" i="8"/>
  <c r="U336" i="8"/>
  <c r="W1073" i="9"/>
  <c r="U1074" i="9"/>
  <c r="V1074" i="9" s="1"/>
  <c r="V1073" i="8" l="1"/>
  <c r="W1073" i="8" s="1"/>
  <c r="AC1073" i="8"/>
  <c r="U1074" i="8"/>
  <c r="W336" i="8"/>
  <c r="U337" i="8"/>
  <c r="W337" i="9"/>
  <c r="U338" i="9"/>
  <c r="W1074" i="9"/>
  <c r="U1075" i="9"/>
  <c r="V1075" i="9" s="1"/>
  <c r="V1074" i="8" l="1"/>
  <c r="W1074" i="8" s="1"/>
  <c r="AC1074" i="8"/>
  <c r="U1075" i="8"/>
  <c r="W338" i="9"/>
  <c r="U339" i="9"/>
  <c r="W337" i="8"/>
  <c r="U338" i="8"/>
  <c r="W1075" i="9"/>
  <c r="U1076" i="9"/>
  <c r="V1076" i="9" s="1"/>
  <c r="V1075" i="8" l="1"/>
  <c r="W1075" i="8" s="1"/>
  <c r="AC1075" i="8"/>
  <c r="U1076" i="8"/>
  <c r="W338" i="8"/>
  <c r="U339" i="8"/>
  <c r="W339" i="9"/>
  <c r="U340" i="9"/>
  <c r="W1076" i="9"/>
  <c r="U1077" i="9"/>
  <c r="V1077" i="9" s="1"/>
  <c r="V1076" i="8" l="1"/>
  <c r="W1076" i="8" s="1"/>
  <c r="AC1076" i="8"/>
  <c r="U1077" i="8"/>
  <c r="W340" i="9"/>
  <c r="U341" i="9"/>
  <c r="W339" i="8"/>
  <c r="U340" i="8"/>
  <c r="W1077" i="9"/>
  <c r="U1078" i="9"/>
  <c r="V1078" i="9" s="1"/>
  <c r="V1077" i="8" l="1"/>
  <c r="W1077" i="8" s="1"/>
  <c r="AC1077" i="8"/>
  <c r="U1078" i="8"/>
  <c r="W340" i="8"/>
  <c r="U341" i="8"/>
  <c r="W341" i="9"/>
  <c r="U342" i="9"/>
  <c r="W1078" i="9"/>
  <c r="U1079" i="9"/>
  <c r="V1079" i="9" s="1"/>
  <c r="V1078" i="8" l="1"/>
  <c r="W1078" i="8" s="1"/>
  <c r="AC1078" i="8"/>
  <c r="U1079" i="8"/>
  <c r="W342" i="9"/>
  <c r="U343" i="9"/>
  <c r="W341" i="8"/>
  <c r="U342" i="8"/>
  <c r="W1079" i="9"/>
  <c r="U1080" i="9"/>
  <c r="V1080" i="9" s="1"/>
  <c r="V1079" i="8" l="1"/>
  <c r="W1079" i="8" s="1"/>
  <c r="AC1079" i="8"/>
  <c r="U1080" i="8"/>
  <c r="W342" i="8"/>
  <c r="U343" i="8"/>
  <c r="W343" i="9"/>
  <c r="U344" i="9"/>
  <c r="W1080" i="9"/>
  <c r="U1081" i="9"/>
  <c r="V1081" i="9" s="1"/>
  <c r="V1080" i="8" l="1"/>
  <c r="W1080" i="8" s="1"/>
  <c r="AC1080" i="8"/>
  <c r="U1081" i="8"/>
  <c r="W344" i="9"/>
  <c r="U345" i="9"/>
  <c r="W343" i="8"/>
  <c r="U344" i="8"/>
  <c r="W1081" i="9"/>
  <c r="U1082" i="9"/>
  <c r="V1082" i="9" s="1"/>
  <c r="V1081" i="8" l="1"/>
  <c r="W1081" i="8" s="1"/>
  <c r="AC1081" i="8"/>
  <c r="U1082" i="8"/>
  <c r="W344" i="8"/>
  <c r="U345" i="8"/>
  <c r="W345" i="9"/>
  <c r="U346" i="9"/>
  <c r="W1082" i="9"/>
  <c r="U1083" i="9"/>
  <c r="V1083" i="9" s="1"/>
  <c r="V1082" i="8" l="1"/>
  <c r="W1082" i="8" s="1"/>
  <c r="AC1082" i="8"/>
  <c r="U1083" i="8"/>
  <c r="W346" i="9"/>
  <c r="U347" i="9"/>
  <c r="W345" i="8"/>
  <c r="U346" i="8"/>
  <c r="W1083" i="9"/>
  <c r="U1084" i="9"/>
  <c r="V1084" i="9" s="1"/>
  <c r="V1083" i="8" l="1"/>
  <c r="W1083" i="8" s="1"/>
  <c r="AC1083" i="8"/>
  <c r="U1084" i="8"/>
  <c r="W346" i="8"/>
  <c r="U347" i="8"/>
  <c r="W347" i="9"/>
  <c r="U348" i="9"/>
  <c r="W1084" i="9"/>
  <c r="U1085" i="9"/>
  <c r="V1085" i="9" s="1"/>
  <c r="V1084" i="8" l="1"/>
  <c r="W1084" i="8" s="1"/>
  <c r="AC1084" i="8"/>
  <c r="U1085" i="8"/>
  <c r="W348" i="9"/>
  <c r="U349" i="9"/>
  <c r="W347" i="8"/>
  <c r="U348" i="8"/>
  <c r="W1085" i="9"/>
  <c r="U1086" i="9"/>
  <c r="V1086" i="9" s="1"/>
  <c r="V1085" i="8" l="1"/>
  <c r="W1085" i="8" s="1"/>
  <c r="AC1085" i="8"/>
  <c r="U1086" i="8"/>
  <c r="W348" i="8"/>
  <c r="U349" i="8"/>
  <c r="W349" i="9"/>
  <c r="U350" i="9"/>
  <c r="W1086" i="9"/>
  <c r="U1087" i="9"/>
  <c r="V1087" i="9" s="1"/>
  <c r="V1086" i="8" l="1"/>
  <c r="W1086" i="8" s="1"/>
  <c r="AC1086" i="8"/>
  <c r="U1087" i="8"/>
  <c r="W350" i="9"/>
  <c r="U351" i="9"/>
  <c r="W349" i="8"/>
  <c r="U350" i="8"/>
  <c r="W1087" i="9"/>
  <c r="U1088" i="9"/>
  <c r="V1088" i="9" s="1"/>
  <c r="V1087" i="8" l="1"/>
  <c r="W1087" i="8" s="1"/>
  <c r="AC1087" i="8"/>
  <c r="U1088" i="8"/>
  <c r="W350" i="8"/>
  <c r="U351" i="8"/>
  <c r="W351" i="9"/>
  <c r="U352" i="9"/>
  <c r="W1088" i="9"/>
  <c r="U1089" i="9"/>
  <c r="V1089" i="9" s="1"/>
  <c r="V1088" i="8" l="1"/>
  <c r="W1088" i="8" s="1"/>
  <c r="AC1088" i="8"/>
  <c r="U1089" i="8"/>
  <c r="W352" i="9"/>
  <c r="U353" i="9"/>
  <c r="W351" i="8"/>
  <c r="U352" i="8"/>
  <c r="W1089" i="9"/>
  <c r="U1090" i="9"/>
  <c r="V1090" i="9" s="1"/>
  <c r="V1089" i="8" l="1"/>
  <c r="W1089" i="8" s="1"/>
  <c r="AC1089" i="8"/>
  <c r="U1090" i="8"/>
  <c r="W352" i="8"/>
  <c r="U353" i="8"/>
  <c r="W353" i="9"/>
  <c r="U354" i="9"/>
  <c r="W1090" i="9"/>
  <c r="U1091" i="9"/>
  <c r="V1091" i="9" s="1"/>
  <c r="V1090" i="8" l="1"/>
  <c r="W1090" i="8" s="1"/>
  <c r="AC1090" i="8"/>
  <c r="U1091" i="8"/>
  <c r="W354" i="9"/>
  <c r="U355" i="9"/>
  <c r="W353" i="8"/>
  <c r="U354" i="8"/>
  <c r="W1091" i="9"/>
  <c r="U1092" i="9"/>
  <c r="V1092" i="9" s="1"/>
  <c r="V1091" i="8" l="1"/>
  <c r="W1091" i="8" s="1"/>
  <c r="AC1091" i="8"/>
  <c r="U1092" i="8"/>
  <c r="W354" i="8"/>
  <c r="U355" i="8"/>
  <c r="W355" i="9"/>
  <c r="U356" i="9"/>
  <c r="W1092" i="9"/>
  <c r="U1093" i="9"/>
  <c r="V1093" i="9" s="1"/>
  <c r="V1092" i="8" l="1"/>
  <c r="W1092" i="8" s="1"/>
  <c r="AC1092" i="8"/>
  <c r="U1093" i="8"/>
  <c r="W356" i="9"/>
  <c r="U357" i="9"/>
  <c r="W355" i="8"/>
  <c r="U356" i="8"/>
  <c r="W1093" i="9"/>
  <c r="U1094" i="9"/>
  <c r="V1094" i="9" s="1"/>
  <c r="V1093" i="8" l="1"/>
  <c r="W1093" i="8" s="1"/>
  <c r="AC1093" i="8"/>
  <c r="U1094" i="8"/>
  <c r="W356" i="8"/>
  <c r="U357" i="8"/>
  <c r="W357" i="9"/>
  <c r="U358" i="9"/>
  <c r="W1094" i="9"/>
  <c r="U1095" i="9"/>
  <c r="V1095" i="9" s="1"/>
  <c r="V1094" i="8" l="1"/>
  <c r="W1094" i="8" s="1"/>
  <c r="AC1094" i="8"/>
  <c r="U1095" i="8"/>
  <c r="W358" i="9"/>
  <c r="U359" i="9"/>
  <c r="W357" i="8"/>
  <c r="U358" i="8"/>
  <c r="W1095" i="9"/>
  <c r="U1096" i="9"/>
  <c r="V1096" i="9" s="1"/>
  <c r="V1095" i="8" l="1"/>
  <c r="W1095" i="8" s="1"/>
  <c r="AC1095" i="8"/>
  <c r="U1096" i="8"/>
  <c r="W358" i="8"/>
  <c r="U359" i="8"/>
  <c r="W359" i="9"/>
  <c r="U360" i="9"/>
  <c r="W1096" i="9"/>
  <c r="U1097" i="9"/>
  <c r="V1097" i="9" s="1"/>
  <c r="V1096" i="8" l="1"/>
  <c r="W1096" i="8" s="1"/>
  <c r="AC1096" i="8"/>
  <c r="U1097" i="8"/>
  <c r="W360" i="9"/>
  <c r="U361" i="9"/>
  <c r="W359" i="8"/>
  <c r="U360" i="8"/>
  <c r="W1097" i="9"/>
  <c r="U1098" i="9"/>
  <c r="V1098" i="9" s="1"/>
  <c r="V1097" i="8" l="1"/>
  <c r="W1097" i="8" s="1"/>
  <c r="AC1097" i="8"/>
  <c r="U1098" i="8"/>
  <c r="W360" i="8"/>
  <c r="U361" i="8"/>
  <c r="W361" i="9"/>
  <c r="U362" i="9"/>
  <c r="W1098" i="9"/>
  <c r="U1099" i="9"/>
  <c r="V1099" i="9" s="1"/>
  <c r="V1098" i="8" l="1"/>
  <c r="W1098" i="8" s="1"/>
  <c r="AC1098" i="8"/>
  <c r="U1099" i="8"/>
  <c r="W362" i="9"/>
  <c r="U363" i="9"/>
  <c r="W361" i="8"/>
  <c r="U362" i="8"/>
  <c r="W1099" i="9"/>
  <c r="U1100" i="9"/>
  <c r="V1100" i="9" s="1"/>
  <c r="V1099" i="8" l="1"/>
  <c r="W1099" i="8" s="1"/>
  <c r="AC1099" i="8"/>
  <c r="U1100" i="8"/>
  <c r="W362" i="8"/>
  <c r="U363" i="8"/>
  <c r="W363" i="9"/>
  <c r="U364" i="9"/>
  <c r="W1100" i="9"/>
  <c r="U1101" i="9"/>
  <c r="V1101" i="9" s="1"/>
  <c r="V1100" i="8" l="1"/>
  <c r="W1100" i="8" s="1"/>
  <c r="AC1100" i="8"/>
  <c r="U1101" i="8"/>
  <c r="W364" i="9"/>
  <c r="U365" i="9"/>
  <c r="W363" i="8"/>
  <c r="U364" i="8"/>
  <c r="W1101" i="9"/>
  <c r="U1102" i="9"/>
  <c r="V1102" i="9" s="1"/>
  <c r="V1101" i="8" l="1"/>
  <c r="W1101" i="8" s="1"/>
  <c r="AC1101" i="8"/>
  <c r="U1102" i="8"/>
  <c r="W364" i="8"/>
  <c r="U365" i="8"/>
  <c r="W365" i="9"/>
  <c r="U366" i="9"/>
  <c r="W1102" i="9"/>
  <c r="U1103" i="9"/>
  <c r="V1103" i="9" s="1"/>
  <c r="V1102" i="8" l="1"/>
  <c r="W1102" i="8" s="1"/>
  <c r="AC1102" i="8"/>
  <c r="U1103" i="8"/>
  <c r="W366" i="9"/>
  <c r="U367" i="9"/>
  <c r="W365" i="8"/>
  <c r="U366" i="8"/>
  <c r="W1103" i="9"/>
  <c r="U1104" i="9"/>
  <c r="V1104" i="9" s="1"/>
  <c r="V1103" i="8" l="1"/>
  <c r="W1103" i="8" s="1"/>
  <c r="AC1103" i="8"/>
  <c r="U1104" i="8"/>
  <c r="W366" i="8"/>
  <c r="U367" i="8"/>
  <c r="W367" i="9"/>
  <c r="U368" i="9"/>
  <c r="W1104" i="9"/>
  <c r="U1105" i="9"/>
  <c r="V1105" i="9" s="1"/>
  <c r="V1104" i="8" l="1"/>
  <c r="AC1104" i="8"/>
  <c r="U1105" i="8"/>
  <c r="W368" i="9"/>
  <c r="V5" i="9"/>
  <c r="V6" i="9"/>
  <c r="W367" i="8"/>
  <c r="U368" i="8"/>
  <c r="W1105" i="9"/>
  <c r="U1106" i="9"/>
  <c r="V1106" i="9" s="1"/>
  <c r="V1105" i="8" l="1"/>
  <c r="W1105" i="8" s="1"/>
  <c r="AC1105" i="8"/>
  <c r="U1106" i="8"/>
  <c r="W1104" i="8"/>
  <c r="V5" i="8"/>
  <c r="V6" i="8"/>
  <c r="W368" i="8"/>
  <c r="W5" i="8" s="1"/>
  <c r="W1106" i="9"/>
  <c r="V743" i="9"/>
  <c r="V744" i="9"/>
  <c r="V1106" i="8" l="1"/>
  <c r="W1106" i="8" s="1"/>
  <c r="AC1106" i="8"/>
  <c r="E33" i="21"/>
  <c r="E34" i="21"/>
  <c r="W743" i="9"/>
  <c r="W744" i="9"/>
  <c r="W6" i="8"/>
  <c r="V744" i="8" l="1"/>
  <c r="E16" i="21" s="1"/>
  <c r="V743" i="8"/>
  <c r="E15" i="21" s="1"/>
  <c r="E36" i="21"/>
  <c r="E35" i="21"/>
  <c r="W744" i="8"/>
  <c r="W743" i="8"/>
  <c r="E17" i="21" l="1"/>
  <c r="E18" i="21"/>
  <c r="BT362" i="1"/>
  <c r="BQ362" i="1"/>
  <c r="BH362" i="1"/>
  <c r="EP362" i="1" s="1"/>
  <c r="BI362" i="1" l="1"/>
  <c r="BR362" i="1" s="1"/>
  <c r="BK362" i="1"/>
  <c r="BO362" i="1" s="1"/>
  <c r="EL362" i="1" s="1"/>
  <c r="EU362" i="1"/>
  <c r="EQ362" i="1"/>
  <c r="BS362" i="1"/>
  <c r="CI362" i="1" s="1"/>
  <c r="BZ362" i="1" l="1"/>
  <c r="BU362" i="1"/>
  <c r="BV362" i="1" s="1"/>
  <c r="BW362" i="1"/>
  <c r="BX362" i="1" s="1"/>
  <c r="BY362" i="1" s="1"/>
  <c r="EW362" i="1" l="1"/>
  <c r="EH362" i="1"/>
  <c r="BT373" i="1"/>
  <c r="BT372" i="1"/>
  <c r="BT368" i="1"/>
  <c r="BT369" i="1"/>
  <c r="BT374" i="1"/>
  <c r="BT376" i="1"/>
  <c r="BH368" i="1"/>
  <c r="BK368" i="1" s="1"/>
  <c r="BH372" i="1"/>
  <c r="BT370" i="1"/>
  <c r="BH374" i="1"/>
  <c r="BK374" i="1" s="1"/>
  <c r="BH369" i="1"/>
  <c r="BK369" i="1" s="1"/>
  <c r="BH376" i="1"/>
  <c r="BI376" i="1" s="1"/>
  <c r="BH370" i="1"/>
  <c r="BI370" i="1" s="1"/>
  <c r="BH371" i="1"/>
  <c r="BI371" i="1" s="1"/>
  <c r="BT375" i="1"/>
  <c r="BQ370" i="1"/>
  <c r="BS370" i="1" s="1"/>
  <c r="AO370" i="1"/>
  <c r="AZ370" i="1" s="1"/>
  <c r="AO371" i="1"/>
  <c r="BA371" i="1" s="1"/>
  <c r="AO373" i="1"/>
  <c r="BA373" i="1" s="1"/>
  <c r="BB373" i="1"/>
  <c r="BQ373" i="1"/>
  <c r="BH373" i="1"/>
  <c r="BK373" i="1" s="1"/>
  <c r="BQ376" i="1"/>
  <c r="BS376" i="1" s="1"/>
  <c r="AO376" i="1"/>
  <c r="BA376" i="1" s="1"/>
  <c r="BQ372" i="1"/>
  <c r="BS372" i="1" s="1"/>
  <c r="AO372" i="1"/>
  <c r="BH375" i="1"/>
  <c r="BK375" i="1" s="1"/>
  <c r="AO368" i="1"/>
  <c r="BC368" i="1" s="1"/>
  <c r="BB368" i="1"/>
  <c r="BQ374" i="1"/>
  <c r="BS374" i="1" s="1"/>
  <c r="AO374" i="1"/>
  <c r="BQ369" i="1"/>
  <c r="BS369" i="1" s="1"/>
  <c r="AO369" i="1"/>
  <c r="BQ368" i="1"/>
  <c r="BS368" i="1" s="1"/>
  <c r="BQ371" i="1"/>
  <c r="BS371" i="1" s="1"/>
  <c r="BT371" i="1"/>
  <c r="BK371" i="1" s="1"/>
  <c r="BQ367" i="1"/>
  <c r="BS367" i="1" s="1"/>
  <c r="BQ375" i="1"/>
  <c r="BS375" i="1" s="1"/>
  <c r="AO375" i="1"/>
  <c r="BB375" i="1" s="1"/>
  <c r="BI375" i="1" l="1"/>
  <c r="BN368" i="1"/>
  <c r="BO368" i="1" s="1"/>
  <c r="EL368" i="1" s="1"/>
  <c r="BA368" i="1"/>
  <c r="BK372" i="1"/>
  <c r="BI373" i="1"/>
  <c r="BK370" i="1"/>
  <c r="BU368" i="1"/>
  <c r="BW368" i="1"/>
  <c r="BX368" i="1" s="1"/>
  <c r="BU371" i="1"/>
  <c r="BW371" i="1"/>
  <c r="BX371" i="1" s="1"/>
  <c r="BW374" i="1"/>
  <c r="BX374" i="1" s="1"/>
  <c r="BU374" i="1"/>
  <c r="BR370" i="1"/>
  <c r="CI376" i="1"/>
  <c r="CI372" i="1"/>
  <c r="CI371" i="1"/>
  <c r="BW367" i="1"/>
  <c r="BX367" i="1" s="1"/>
  <c r="BA369" i="1"/>
  <c r="BC369" i="1"/>
  <c r="AZ369" i="1"/>
  <c r="BB369" i="1"/>
  <c r="EP368" i="1"/>
  <c r="BR375" i="1"/>
  <c r="BU376" i="1"/>
  <c r="BW376" i="1"/>
  <c r="BX376" i="1" s="1"/>
  <c r="BS373" i="1"/>
  <c r="BR373" i="1"/>
  <c r="BR376" i="1"/>
  <c r="CI374" i="1"/>
  <c r="CI373" i="1"/>
  <c r="BC375" i="1"/>
  <c r="BN375" i="1" s="1"/>
  <c r="BA375" i="1"/>
  <c r="AZ375" i="1"/>
  <c r="BU369" i="1"/>
  <c r="BW369" i="1"/>
  <c r="BX369" i="1" s="1"/>
  <c r="AZ372" i="1"/>
  <c r="BC372" i="1"/>
  <c r="BA372" i="1"/>
  <c r="BB372" i="1"/>
  <c r="BU370" i="1"/>
  <c r="CI370" i="1"/>
  <c r="BW370" i="1"/>
  <c r="BX370" i="1" s="1"/>
  <c r="BR371" i="1"/>
  <c r="CI369" i="1"/>
  <c r="BW375" i="1"/>
  <c r="BX375" i="1" s="1"/>
  <c r="CI375" i="1"/>
  <c r="BU375" i="1"/>
  <c r="AZ374" i="1"/>
  <c r="BC374" i="1"/>
  <c r="BA374" i="1"/>
  <c r="BB374" i="1"/>
  <c r="BU372" i="1"/>
  <c r="BW372" i="1"/>
  <c r="BX372" i="1" s="1"/>
  <c r="CI368" i="1"/>
  <c r="AZ373" i="1"/>
  <c r="BB370" i="1"/>
  <c r="BK376" i="1"/>
  <c r="BI369" i="1"/>
  <c r="BR369" i="1" s="1"/>
  <c r="BI374" i="1"/>
  <c r="BR374" i="1" s="1"/>
  <c r="BI372" i="1"/>
  <c r="BR372" i="1" s="1"/>
  <c r="BA370" i="1"/>
  <c r="BL370" i="1" s="1"/>
  <c r="BB376" i="1"/>
  <c r="AZ371" i="1"/>
  <c r="AZ376" i="1"/>
  <c r="BC373" i="1"/>
  <c r="BN373" i="1" s="1"/>
  <c r="BC371" i="1"/>
  <c r="BC370" i="1"/>
  <c r="BB371" i="1"/>
  <c r="AZ368" i="1"/>
  <c r="BC376" i="1"/>
  <c r="BI368" i="1"/>
  <c r="BR368" i="1" s="1"/>
  <c r="BN369" i="1" l="1"/>
  <c r="BN374" i="1"/>
  <c r="EP374" i="1" s="1"/>
  <c r="BN370" i="1"/>
  <c r="BN371" i="1"/>
  <c r="EP371" i="1" s="1"/>
  <c r="BD370" i="1"/>
  <c r="BO373" i="1"/>
  <c r="EL373" i="1" s="1"/>
  <c r="EP373" i="1"/>
  <c r="BM370" i="1"/>
  <c r="EO370" i="1"/>
  <c r="EP375" i="1"/>
  <c r="BO375" i="1"/>
  <c r="EL375" i="1" s="1"/>
  <c r="BL376" i="1"/>
  <c r="BF376" i="1"/>
  <c r="BD376" i="1"/>
  <c r="BD371" i="1"/>
  <c r="BL371" i="1"/>
  <c r="BF371" i="1"/>
  <c r="BD373" i="1"/>
  <c r="BL373" i="1"/>
  <c r="BF373" i="1"/>
  <c r="BO374" i="1"/>
  <c r="EL374" i="1" s="1"/>
  <c r="BF372" i="1"/>
  <c r="BD372" i="1"/>
  <c r="BL372" i="1"/>
  <c r="BD369" i="1"/>
  <c r="BF369" i="1"/>
  <c r="BL369" i="1"/>
  <c r="BD374" i="1"/>
  <c r="BF374" i="1"/>
  <c r="BL374" i="1"/>
  <c r="EP369" i="1"/>
  <c r="BO369" i="1"/>
  <c r="EL369" i="1" s="1"/>
  <c r="BN376" i="1"/>
  <c r="BN372" i="1"/>
  <c r="BF370" i="1"/>
  <c r="BU373" i="1"/>
  <c r="BW373" i="1"/>
  <c r="BX373" i="1" s="1"/>
  <c r="EP370" i="1"/>
  <c r="BO370" i="1"/>
  <c r="EL370" i="1" s="1"/>
  <c r="BF368" i="1"/>
  <c r="BD368" i="1"/>
  <c r="BL368" i="1"/>
  <c r="BF375" i="1"/>
  <c r="BD375" i="1"/>
  <c r="BL375" i="1"/>
  <c r="BO371" i="1" l="1"/>
  <c r="EL371" i="1" s="1"/>
  <c r="EO375" i="1"/>
  <c r="BM375" i="1"/>
  <c r="EO368" i="1"/>
  <c r="BM368" i="1"/>
  <c r="EO373" i="1"/>
  <c r="BM373" i="1"/>
  <c r="EQ370" i="1"/>
  <c r="EU370" i="1"/>
  <c r="BZ370" i="1"/>
  <c r="BY370" i="1"/>
  <c r="EK370" i="1"/>
  <c r="BV370" i="1"/>
  <c r="EP372" i="1"/>
  <c r="BO372" i="1"/>
  <c r="EL372" i="1" s="1"/>
  <c r="BM372" i="1"/>
  <c r="EO372" i="1"/>
  <c r="EO374" i="1"/>
  <c r="BM374" i="1"/>
  <c r="BO376" i="1"/>
  <c r="EL376" i="1" s="1"/>
  <c r="EP376" i="1"/>
  <c r="EO369" i="1"/>
  <c r="BM369" i="1"/>
  <c r="BM371" i="1"/>
  <c r="EO371" i="1"/>
  <c r="EO376" i="1"/>
  <c r="BM376" i="1"/>
  <c r="EU376" i="1" l="1"/>
  <c r="EQ376" i="1"/>
  <c r="EU371" i="1"/>
  <c r="EQ371" i="1"/>
  <c r="EU372" i="1"/>
  <c r="EQ372" i="1"/>
  <c r="EH370" i="1"/>
  <c r="EW370" i="1"/>
  <c r="BV368" i="1"/>
  <c r="EK368" i="1"/>
  <c r="BZ368" i="1"/>
  <c r="BY368" i="1"/>
  <c r="EU369" i="1"/>
  <c r="EQ369" i="1"/>
  <c r="EQ368" i="1"/>
  <c r="EU368" i="1"/>
  <c r="EK371" i="1"/>
  <c r="BY371" i="1"/>
  <c r="BZ371" i="1"/>
  <c r="BV371" i="1"/>
  <c r="BY372" i="1"/>
  <c r="BV372" i="1"/>
  <c r="EK372" i="1"/>
  <c r="BZ372" i="1"/>
  <c r="EK376" i="1"/>
  <c r="BZ376" i="1"/>
  <c r="BV376" i="1"/>
  <c r="BY376" i="1"/>
  <c r="EK369" i="1"/>
  <c r="BV369" i="1"/>
  <c r="BZ369" i="1"/>
  <c r="BY369" i="1"/>
  <c r="BZ374" i="1"/>
  <c r="BY374" i="1"/>
  <c r="BV374" i="1"/>
  <c r="EK374" i="1"/>
  <c r="BZ373" i="1"/>
  <c r="BV373" i="1"/>
  <c r="BY373" i="1"/>
  <c r="EK373" i="1"/>
  <c r="EK375" i="1"/>
  <c r="BZ375" i="1"/>
  <c r="BY375" i="1"/>
  <c r="BV375" i="1"/>
  <c r="EU374" i="1"/>
  <c r="EQ374" i="1"/>
  <c r="EU373" i="1"/>
  <c r="EQ373" i="1"/>
  <c r="EU375" i="1"/>
  <c r="EQ375" i="1"/>
  <c r="EH373" i="1" l="1"/>
  <c r="EW373" i="1"/>
  <c r="EW371" i="1"/>
  <c r="EH371" i="1"/>
  <c r="EH374" i="1"/>
  <c r="EW374" i="1"/>
  <c r="EW376" i="1"/>
  <c r="EH376" i="1"/>
  <c r="EW369" i="1"/>
  <c r="EH369" i="1"/>
  <c r="EH372" i="1"/>
  <c r="EW372" i="1"/>
  <c r="EW375" i="1"/>
  <c r="EH375" i="1"/>
  <c r="EH368" i="1"/>
  <c r="EW368" i="1"/>
  <c r="DX367" i="1"/>
  <c r="DL367" i="1"/>
  <c r="DO367" i="1" s="1"/>
  <c r="CS367" i="1"/>
  <c r="DC367" i="1" s="1"/>
  <c r="DG367" i="1" s="1"/>
  <c r="DT367" i="1"/>
  <c r="DU367" i="1" s="1"/>
  <c r="BT367" i="1" l="1"/>
  <c r="CI367" i="1" s="1"/>
  <c r="DM367" i="1"/>
  <c r="DV367" i="1" s="1"/>
  <c r="CV367" i="1"/>
  <c r="DD367" i="1" s="1"/>
  <c r="DW367" i="1"/>
  <c r="CX367" i="1"/>
  <c r="DF367" i="1" s="1"/>
  <c r="DR367" i="1" s="1"/>
  <c r="DA367" i="1"/>
  <c r="DE367" i="1" s="1"/>
  <c r="DJ367" i="1" s="1"/>
  <c r="BH367" i="1" l="1"/>
  <c r="BI367" i="1" s="1"/>
  <c r="BR367" i="1" s="1"/>
  <c r="BU367" i="1"/>
  <c r="AO367" i="1"/>
  <c r="DP367" i="1"/>
  <c r="DY367" i="1"/>
  <c r="EA367" i="1"/>
  <c r="EB367" i="1" s="1"/>
  <c r="BK367" i="1"/>
  <c r="DH367" i="1"/>
  <c r="ES367" i="1"/>
  <c r="DS367" i="1"/>
  <c r="EN367" i="1" s="1"/>
  <c r="BB367" i="1" l="1"/>
  <c r="BC367" i="1"/>
  <c r="BN367" i="1" s="1"/>
  <c r="EP367" i="1" s="1"/>
  <c r="AZ367" i="1"/>
  <c r="BA367" i="1"/>
  <c r="DQ367" i="1"/>
  <c r="ER367" i="1"/>
  <c r="BL367" i="1" l="1"/>
  <c r="BD367" i="1"/>
  <c r="BF367" i="1"/>
  <c r="BO367" i="1"/>
  <c r="EL367" i="1" s="1"/>
  <c r="EC367" i="1"/>
  <c r="EM367" i="1"/>
  <c r="ED367" i="1"/>
  <c r="DZ367" i="1"/>
  <c r="EY367" i="1" s="1"/>
  <c r="ET367" i="1"/>
  <c r="EV367" i="1"/>
  <c r="BM367" i="1" l="1"/>
  <c r="BV367" i="1" s="1"/>
  <c r="EO367" i="1"/>
  <c r="EU367" i="1" l="1"/>
  <c r="EQ367" i="1"/>
  <c r="BZ367" i="1"/>
  <c r="EK367" i="1"/>
  <c r="BY367" i="1"/>
  <c r="EH367" i="1" l="1"/>
  <c r="EW367" i="1"/>
</calcChain>
</file>

<file path=xl/comments1.xml><?xml version="1.0" encoding="utf-8"?>
<comments xmlns="http://schemas.openxmlformats.org/spreadsheetml/2006/main">
  <authors>
    <author>atiwari</author>
  </authors>
  <commentList>
    <comment ref="BG1" authorId="0" shapeId="0">
      <text>
        <r>
          <rPr>
            <b/>
            <sz val="9"/>
            <color indexed="81"/>
            <rFont val="Tahoma"/>
            <family val="2"/>
          </rPr>
          <t>atiwari:</t>
        </r>
        <r>
          <rPr>
            <sz val="9"/>
            <color indexed="81"/>
            <rFont val="Tahoma"/>
            <family val="2"/>
          </rPr>
          <t xml:space="preserve">
configured zs dynamically
</t>
        </r>
      </text>
    </comment>
    <comment ref="BH1" authorId="0" shapeId="0">
      <text>
        <r>
          <rPr>
            <b/>
            <sz val="9"/>
            <color indexed="81"/>
            <rFont val="Tahoma"/>
            <family val="2"/>
          </rPr>
          <t>atiwari:</t>
        </r>
        <r>
          <rPr>
            <sz val="9"/>
            <color indexed="81"/>
            <rFont val="Tahoma"/>
            <family val="2"/>
          </rPr>
          <t xml:space="preserve">
configured zs dynamically
</t>
        </r>
      </text>
    </comment>
  </commentList>
</comments>
</file>

<file path=xl/comments2.xml><?xml version="1.0" encoding="utf-8"?>
<comments xmlns="http://schemas.openxmlformats.org/spreadsheetml/2006/main">
  <authors>
    <author>Lakkabathula Prem Kumar</author>
  </authors>
  <commentList>
    <comment ref="L7" authorId="0" shapeId="0">
      <text>
        <r>
          <rPr>
            <b/>
            <sz val="9"/>
            <color indexed="81"/>
            <rFont val="Tahoma"/>
            <family val="2"/>
          </rPr>
          <t>Lakkabathula Prem Kumar:</t>
        </r>
        <r>
          <rPr>
            <sz val="9"/>
            <color indexed="81"/>
            <rFont val="Tahoma"/>
            <family val="2"/>
          </rPr>
          <t xml:space="preserve">
Including clearance vol</t>
        </r>
      </text>
    </comment>
    <comment ref="L372" authorId="0" shapeId="0">
      <text>
        <r>
          <rPr>
            <b/>
            <sz val="9"/>
            <color indexed="81"/>
            <rFont val="Tahoma"/>
            <family val="2"/>
          </rPr>
          <t>Lakkabathula Prem Kumar:</t>
        </r>
        <r>
          <rPr>
            <sz val="9"/>
            <color indexed="81"/>
            <rFont val="Tahoma"/>
            <family val="2"/>
          </rPr>
          <t xml:space="preserve">
Including clearance vol</t>
        </r>
      </text>
    </comment>
  </commentList>
</comments>
</file>

<file path=xl/sharedStrings.xml><?xml version="1.0" encoding="utf-8"?>
<sst xmlns="http://schemas.openxmlformats.org/spreadsheetml/2006/main" count="2088" uniqueCount="773">
  <si>
    <t>Date</t>
  </si>
  <si>
    <t>Time</t>
  </si>
  <si>
    <t>GERC_A_TIT_003.PV</t>
  </si>
  <si>
    <t>GERC_A_TIT_004.PV</t>
  </si>
  <si>
    <t>GERC_A_TIT_010.PV</t>
  </si>
  <si>
    <t>GERC_A_TIT_006.PV</t>
  </si>
  <si>
    <t>GERC_A_TIT_007.PV</t>
  </si>
  <si>
    <t>GERC_A_TIT_020.PV</t>
  </si>
  <si>
    <t>GERC_A_TIT_015.PV</t>
  </si>
  <si>
    <t>GERC_A_TIT_016.PV</t>
  </si>
  <si>
    <t>GERC_A_TIT_017.PV</t>
  </si>
  <si>
    <t>GERC_A_TIT_018.PV</t>
  </si>
  <si>
    <t>GERC_A_PIT_009.PV</t>
  </si>
  <si>
    <t>GERC_A_PIT_011.PV</t>
  </si>
  <si>
    <t>GERC_A_PIT_014A.PV</t>
  </si>
  <si>
    <t>GERC_A_PIT_013.PV</t>
  </si>
  <si>
    <t>GERC_A_PIT_015.PV</t>
  </si>
  <si>
    <t>GERC_A_PIT_017.PV</t>
  </si>
  <si>
    <t>GERC_A_LIT_016.PV</t>
  </si>
  <si>
    <t>GERC_A_LIT_020.PV</t>
  </si>
  <si>
    <t>GERC_A_LIT_021.PV</t>
  </si>
  <si>
    <t>GERC_A_VE_VT_016.PV</t>
  </si>
  <si>
    <t>GERC_A_VE_VT_017.PV</t>
  </si>
  <si>
    <t>GERC_A_VE_VT_018.PV</t>
  </si>
  <si>
    <t>GERC_A_VE_VT_019.PV</t>
  </si>
  <si>
    <t>GERC_A_VE_VT_020.PV</t>
  </si>
  <si>
    <t>GERC_A_VE_VT_015A.PV</t>
  </si>
  <si>
    <t>GERC_A_VE_VT_015B.PV</t>
  </si>
  <si>
    <t>GERC_A_VT_001A.PV</t>
  </si>
  <si>
    <t>GERC_A_VT_002A.PV</t>
  </si>
  <si>
    <t>GERC_A_VT_003A.PV</t>
  </si>
  <si>
    <t>1st Stage Suction</t>
  </si>
  <si>
    <t>1st Stage Discharge</t>
  </si>
  <si>
    <t>Air Cooled Heat Exchanger Outlet</t>
  </si>
  <si>
    <t>2nd Stage Suction Scrubber Outlet</t>
  </si>
  <si>
    <t>2nd Stage Discharge</t>
  </si>
  <si>
    <t>Inlet To Oil Filter</t>
  </si>
  <si>
    <t>Compressor Main Bearing RTD</t>
  </si>
  <si>
    <t>2nd Stage Inlet</t>
  </si>
  <si>
    <t>Compressor Frame Oil Header</t>
  </si>
  <si>
    <t>Frame Lube Oil Tank</t>
  </si>
  <si>
    <t>Jacket Water Fill Tank</t>
  </si>
  <si>
    <t>Auxillary Water Fill Tank</t>
  </si>
  <si>
    <t xml:space="preserve">Compressor Frame </t>
  </si>
  <si>
    <t>Engine Vibration</t>
  </si>
  <si>
    <t>Compressor Frame Vibration</t>
  </si>
  <si>
    <t>Air Cooled Heat Exchanger Motor (Gas section)</t>
  </si>
  <si>
    <t>Compressor_run_status</t>
  </si>
  <si>
    <t>Compression ratio</t>
  </si>
  <si>
    <t>Stage 1</t>
  </si>
  <si>
    <t>Gas</t>
  </si>
  <si>
    <t>Natural Gas</t>
  </si>
  <si>
    <t>Non lubricated compressor, double acting</t>
  </si>
  <si>
    <t>Atmospheric pressure, BarA</t>
  </si>
  <si>
    <t>bar a</t>
  </si>
  <si>
    <t>Suction temperature</t>
  </si>
  <si>
    <t>deg c</t>
  </si>
  <si>
    <t>Mass flow</t>
  </si>
  <si>
    <t>kg/hr</t>
  </si>
  <si>
    <t>Cylinder dia</t>
  </si>
  <si>
    <t>mm</t>
  </si>
  <si>
    <t>Compressor stroke</t>
  </si>
  <si>
    <t>Cylinder clearance</t>
  </si>
  <si>
    <t>%</t>
  </si>
  <si>
    <t>Rod dia</t>
  </si>
  <si>
    <t>Speed</t>
  </si>
  <si>
    <t>rpm</t>
  </si>
  <si>
    <t>SCMD</t>
  </si>
  <si>
    <t xml:space="preserve">Calculate the gas properties for </t>
  </si>
  <si>
    <t>MW</t>
  </si>
  <si>
    <t xml:space="preserve">Avg temp. Expon. (K) </t>
  </si>
  <si>
    <t>(Cp/Cv) @ 14.7 PSI/ 60 deg C</t>
  </si>
  <si>
    <t>Critical pressure, Pc</t>
  </si>
  <si>
    <t>Critical temperature, Tc</t>
  </si>
  <si>
    <t>deg K</t>
  </si>
  <si>
    <t>Calculate piston displacement i.e. swept volume, Vd</t>
  </si>
  <si>
    <t>D</t>
  </si>
  <si>
    <t>m</t>
  </si>
  <si>
    <t>S</t>
  </si>
  <si>
    <t>N</t>
  </si>
  <si>
    <t>d</t>
  </si>
  <si>
    <t>m3/hr</t>
  </si>
  <si>
    <t>m3/s</t>
  </si>
  <si>
    <t>Reciprocating compressor GERC - PARA</t>
  </si>
  <si>
    <t>Step 1</t>
  </si>
  <si>
    <t>Step 2</t>
  </si>
  <si>
    <t>from datasheet</t>
  </si>
  <si>
    <t>Step 3</t>
  </si>
  <si>
    <t>Estimate volumetric efficiency</t>
  </si>
  <si>
    <t>C = Cylinder clearance</t>
  </si>
  <si>
    <t>k, (CP/CV)</t>
  </si>
  <si>
    <t xml:space="preserve"> L ( Loss correction factor) %</t>
  </si>
  <si>
    <t xml:space="preserve">ηvol = 96-R - C*(PR^(1/k)*Zs/Zd - 1) - L = </t>
  </si>
  <si>
    <t>From Datasheet</t>
  </si>
  <si>
    <t>Step 4</t>
  </si>
  <si>
    <t>Calculate the specific volume (Vsp) for Natural Gas service</t>
  </si>
  <si>
    <t>Vsp = Zs * (R/MW) * (Ts/Ps)</t>
  </si>
  <si>
    <t>Finding out Z</t>
  </si>
  <si>
    <t xml:space="preserve">Pr = Ps/Pcritical = </t>
  </si>
  <si>
    <t xml:space="preserve">Tr = Ts/Tcritical = </t>
  </si>
  <si>
    <t xml:space="preserve">Zs (from datasheet) = </t>
  </si>
  <si>
    <t xml:space="preserve">Vsp = Zs * (R/MW) * (Ts/Ps) = </t>
  </si>
  <si>
    <t>m3/kg</t>
  </si>
  <si>
    <t>Step 5</t>
  </si>
  <si>
    <t>Calculate capacity on Mass basis</t>
  </si>
  <si>
    <t>stgwise capacity from datasheet</t>
  </si>
  <si>
    <t>M=Q/Vsp</t>
  </si>
  <si>
    <t>Step 6</t>
  </si>
  <si>
    <t>Estimate adiabatic efficiency</t>
  </si>
  <si>
    <t xml:space="preserve">Since during design or selection stage, actual discharge temperature can not be known, hence, following equation is used to derive adiabatic efficiency. </t>
  </si>
  <si>
    <t>ηad = a * (1 - e^(-b*PR)), where a = 0.8503 and b = 1.292</t>
  </si>
  <si>
    <t>Change a to 0.93</t>
  </si>
  <si>
    <t xml:space="preserve">ηad = a * (1 - e^(-b*PR)) = </t>
  </si>
  <si>
    <t>Step 7</t>
  </si>
  <si>
    <t>Adiabatic discharge temperature</t>
  </si>
  <si>
    <t xml:space="preserve">T2 -ad = T1 * (PR)^((k-1)/k) = </t>
  </si>
  <si>
    <t>T2 -ad in deg C</t>
  </si>
  <si>
    <t>deg C</t>
  </si>
  <si>
    <t xml:space="preserve">The ratio of specific heats at suction temperature is used here. Hence, these values may not be very accurate but is still a good estimate. </t>
  </si>
  <si>
    <t>Step 8</t>
  </si>
  <si>
    <t>Estimated discharge temperature</t>
  </si>
  <si>
    <t xml:space="preserve">Td-est = [(Td-ad - Ts)/ηad] + Ts = </t>
  </si>
  <si>
    <t>Estimating polytropic coeffient, n</t>
  </si>
  <si>
    <t>Finding out Z at outlet</t>
  </si>
  <si>
    <t xml:space="preserve">Pr = Pd/Pcritical = </t>
  </si>
  <si>
    <t xml:space="preserve">Tr = Td-est/Tcritical = </t>
  </si>
  <si>
    <t xml:space="preserve">Zd (from chart) = </t>
  </si>
  <si>
    <t xml:space="preserve">Using Sauve Redlich Kwong equation for single component Z can be calculated using above data.  </t>
  </si>
  <si>
    <t>For RK equation,  Zd = 0.9989</t>
  </si>
  <si>
    <t>Zavg = (Zs + Zd)/2</t>
  </si>
  <si>
    <t>Step 9</t>
  </si>
  <si>
    <t>Average ratio of specific heat -k</t>
  </si>
  <si>
    <t xml:space="preserve">Average temperature = </t>
  </si>
  <si>
    <t>Calculate Cp avg (using equation A + B*T +C*T^2 + D*T^3 for ethylene, where A = 3.806, B = 1.566*10^(-1), C = -8.349*10^(-5), D = 1.755 *10^(-08))</t>
  </si>
  <si>
    <t>Cp avg</t>
  </si>
  <si>
    <t>J/mol - deg K</t>
  </si>
  <si>
    <t>Cv avg = CP avg - R</t>
  </si>
  <si>
    <t xml:space="preserve">kavg = Cpavg/Cv avg </t>
  </si>
  <si>
    <t>From datasheet</t>
  </si>
  <si>
    <t>Step 10</t>
  </si>
  <si>
    <t>Calculate adiabatic head and power</t>
  </si>
  <si>
    <t>Had (N-m/kg) = Zavg * Ro/MW * T1 * (k/k-1) * ((Pd/Ps)^((k-1)/k) - 1)</t>
  </si>
  <si>
    <t xml:space="preserve">Had (N-m/kg) = </t>
  </si>
  <si>
    <t>N-m/kg</t>
  </si>
  <si>
    <r>
      <t>Pad = m* Had/</t>
    </r>
    <r>
      <rPr>
        <sz val="11"/>
        <color theme="1"/>
        <rFont val="Calibri"/>
        <family val="2"/>
      </rPr>
      <t>ηad</t>
    </r>
    <r>
      <rPr>
        <sz val="11"/>
        <color theme="1"/>
        <rFont val="Calibri"/>
        <family val="2"/>
        <scheme val="minor"/>
      </rPr>
      <t xml:space="preserve"> = </t>
    </r>
  </si>
  <si>
    <t>KW</t>
  </si>
  <si>
    <t>Step 11</t>
  </si>
  <si>
    <t>Mechanical efficiency</t>
  </si>
  <si>
    <r>
      <t>Pshaft = Pad/</t>
    </r>
    <r>
      <rPr>
        <sz val="11"/>
        <color theme="1"/>
        <rFont val="Calibri"/>
        <family val="2"/>
      </rPr>
      <t xml:space="preserve">ηmech = </t>
    </r>
  </si>
  <si>
    <t>Brake HP From Datasheet</t>
  </si>
  <si>
    <t xml:space="preserve">2LN = </t>
  </si>
  <si>
    <t>m/s</t>
  </si>
  <si>
    <t xml:space="preserve">LN = </t>
  </si>
  <si>
    <t xml:space="preserve">N (rpm) = </t>
  </si>
  <si>
    <t xml:space="preserve">N (rps) = </t>
  </si>
  <si>
    <t xml:space="preserve">L (m) = </t>
  </si>
  <si>
    <t>L, mm</t>
  </si>
  <si>
    <t>Mean piston speed , 2LN = 5.93 m/s</t>
  </si>
  <si>
    <t>Cylinder action (Double acting/Single acting)  (2 for DA, 1 for SA)</t>
  </si>
  <si>
    <t>No. of cylinders</t>
  </si>
  <si>
    <t xml:space="preserve">Vd = </t>
  </si>
  <si>
    <t>Mean Piston speed, 2LN for double acting, LN for single acting</t>
  </si>
  <si>
    <t>Volumetric Efficiency</t>
  </si>
  <si>
    <t>Head end Inlet, %</t>
  </si>
  <si>
    <t>Crank end Inlet, %</t>
  </si>
  <si>
    <t>Head end discharge, %</t>
  </si>
  <si>
    <t>Crank end discharge, %</t>
  </si>
  <si>
    <t>Bar, abs</t>
  </si>
  <si>
    <t>Head end clearance</t>
  </si>
  <si>
    <t>Crank end clearance</t>
  </si>
  <si>
    <t>V1, head end</t>
  </si>
  <si>
    <t>V3, Head end</t>
  </si>
  <si>
    <t>(V2) BDC</t>
  </si>
  <si>
    <t>(V4) TDC</t>
  </si>
  <si>
    <t>Crank end clearance volume, Vs</t>
  </si>
  <si>
    <t>V1 (crank end)</t>
  </si>
  <si>
    <t>Calculated Avg Inlet vol. efficiency</t>
  </si>
  <si>
    <t>Design avg inlet vol. efficiency</t>
  </si>
  <si>
    <t>Swept volume crank end, Vd, crank end</t>
  </si>
  <si>
    <t>Total swept volume, (head + crank end)</t>
  </si>
  <si>
    <t>Vsp, @ 1st stg discharge conditions, m3/kg</t>
  </si>
  <si>
    <t>Vsp, @ 1st stg inlet conditions, m3/kg</t>
  </si>
  <si>
    <t>zs, stg 1</t>
  </si>
  <si>
    <t>zd , stg1</t>
  </si>
  <si>
    <t>STAGE-I</t>
  </si>
  <si>
    <t>STAGE-II</t>
  </si>
  <si>
    <t>Swept volume head end, Vd, head end</t>
  </si>
  <si>
    <t>STAGE I</t>
  </si>
  <si>
    <t>Head End (STAGE I)</t>
  </si>
  <si>
    <t>Crank End (STAGE I)</t>
  </si>
  <si>
    <t>STAGE II</t>
  </si>
  <si>
    <t>Stage 2</t>
  </si>
  <si>
    <t>Swept vol, HE</t>
  </si>
  <si>
    <t>Swept vol, CE</t>
  </si>
  <si>
    <t>Polytropic Exponential - n</t>
  </si>
  <si>
    <t>HE clearance volume, Vs, (head)</t>
  </si>
  <si>
    <t>Head End (STAGE II)</t>
  </si>
  <si>
    <t>Crank End (STAGE II)</t>
  </si>
  <si>
    <t>zs, stg 2</t>
  </si>
  <si>
    <t>zd , stg 2</t>
  </si>
  <si>
    <t>Vsp, @ 2nd stg discharge conditions, m3/kg</t>
  </si>
  <si>
    <t>Vsp, @ 2nd stg inlet conditions, m3/kg</t>
  </si>
  <si>
    <t xml:space="preserve">ηvol = 96-PR - C*(PR^(1/k)*Zs/Zd - 1) - L = </t>
  </si>
  <si>
    <t>n</t>
  </si>
  <si>
    <t>Z avg</t>
  </si>
  <si>
    <t>Adiabatic disch temp</t>
  </si>
  <si>
    <t>Actual discharge temp stg 1</t>
  </si>
  <si>
    <t xml:space="preserve">ηad = [(Td-ad - Ts)/(Td- Ts)] = </t>
  </si>
  <si>
    <t xml:space="preserve">Pad = m* Had/ηad = </t>
  </si>
  <si>
    <t>k</t>
  </si>
  <si>
    <t>k/(k-1)</t>
  </si>
  <si>
    <t>deg k</t>
  </si>
  <si>
    <t>Total Swept volume</t>
  </si>
  <si>
    <t>Z avg stg 2</t>
  </si>
  <si>
    <t xml:space="preserve">Total swept vol </t>
  </si>
  <si>
    <t>Stg 2</t>
  </si>
  <si>
    <t>Stg1 + stg2, KW</t>
  </si>
  <si>
    <t>Total Indiacated power</t>
  </si>
  <si>
    <t>Total brake power from datasheet</t>
  </si>
  <si>
    <t>Discharge side, Vsp = Zd* (R/MW) * (T-ad/Ps)</t>
  </si>
  <si>
    <t>Adiabatic Flow factor</t>
  </si>
  <si>
    <t>Zd @ adiabatic temp and dish press</t>
  </si>
  <si>
    <t>Zd @ ad condns</t>
  </si>
  <si>
    <t>Flow factor for stg 1</t>
  </si>
  <si>
    <t>Rod Load calculations</t>
  </si>
  <si>
    <t>Ap = Cross sectional area of piston, m2</t>
  </si>
  <si>
    <t>m2</t>
  </si>
  <si>
    <t>Ar = Cross sectional area of piston rod,m2</t>
  </si>
  <si>
    <t>Gas Load tension</t>
  </si>
  <si>
    <t>RLt = Ap*(Pd-Ps)-(Ar*Pd)</t>
  </si>
  <si>
    <t>Gas Load compression</t>
  </si>
  <si>
    <t>RLc = Ap*(Pd-Ps)+(Ar*Ps)</t>
  </si>
  <si>
    <t>Flange pressures</t>
  </si>
  <si>
    <t>Inlet Press. @ Cyl Flg , bar abs</t>
  </si>
  <si>
    <t>Disch. Press. @ Cyl Flg,  bar abs</t>
  </si>
  <si>
    <t>Discharge pressure @ flange</t>
  </si>
  <si>
    <t xml:space="preserve">DP across suction line and flange @ suction, bar </t>
  </si>
  <si>
    <t>DP across disch. flange and disch. Line , bar  (Assumed)</t>
  </si>
  <si>
    <t>Suction pressure @ flange</t>
  </si>
  <si>
    <t>Rod load due to gas load,  in tension, N</t>
  </si>
  <si>
    <t>Rod load due to gas load, in compression, N</t>
  </si>
  <si>
    <t>Max allowed gas rod load, N</t>
  </si>
  <si>
    <t>Interstage pressure drop, %</t>
  </si>
  <si>
    <t>Overall volumetric efficiency, %</t>
  </si>
  <si>
    <t>Overall volumetric efficiency</t>
  </si>
  <si>
    <t xml:space="preserve"> adiabatic disch temp, Vsp = Zd* (R/MW) * (T-ad/Ps)</t>
  </si>
  <si>
    <t>Flow factor for stg 2</t>
  </si>
  <si>
    <t xml:space="preserve">Suction pressure @ flange  </t>
  </si>
  <si>
    <t>Compression ratio, (on flage pressures)</t>
  </si>
  <si>
    <t>Inlet line pressure, bar abs</t>
  </si>
  <si>
    <t xml:space="preserve"> </t>
  </si>
  <si>
    <t>Compression ratio (on flage pressures)</t>
  </si>
  <si>
    <t>Data from datasheet</t>
  </si>
  <si>
    <t>Non lubricated uncooled compressor, double acting</t>
  </si>
  <si>
    <t>Reference pressure</t>
  </si>
  <si>
    <t>bar abs</t>
  </si>
  <si>
    <t>Reference temperature</t>
  </si>
  <si>
    <t>Vsp @ standard conditions</t>
  </si>
  <si>
    <t>Stg inlet capacity, Volumetric flow</t>
  </si>
  <si>
    <t>Stg inlet capacity, vol. flow</t>
  </si>
  <si>
    <t>Capacity, M=Q/Vsp based on discharge conditions</t>
  </si>
  <si>
    <t>Q = Vd*ηvol , based on discharge conditions</t>
  </si>
  <si>
    <t>Crank angle</t>
  </si>
  <si>
    <t>Stroke length, m</t>
  </si>
  <si>
    <t>Crank radius, r</t>
  </si>
  <si>
    <t>1 rpm = 6 deg /sec</t>
  </si>
  <si>
    <t>Time for 1 rev, seconds</t>
  </si>
  <si>
    <t>sec per deg</t>
  </si>
  <si>
    <t>Time, seconds</t>
  </si>
  <si>
    <t>Omega, rad/sec</t>
  </si>
  <si>
    <t>omega*t</t>
  </si>
  <si>
    <t>Conn rod length, m</t>
  </si>
  <si>
    <t>Distance moved by piston, s = (l + r) - [rcos(wt) + √{l2 - r2sin2(wt)}]</t>
  </si>
  <si>
    <t>Crank radius, r, m</t>
  </si>
  <si>
    <t>Mean piston speed, m/s</t>
  </si>
  <si>
    <t>piston velocity, m/s</t>
  </si>
  <si>
    <t>Piston acceleration, m/s^2</t>
  </si>
  <si>
    <t>Mass, kg</t>
  </si>
  <si>
    <t>To be replaced with actual</t>
  </si>
  <si>
    <t>Finertia  = mrecip*r*omega^2[cos(omega*t) + r/l*cos(2*omega*t)]</t>
  </si>
  <si>
    <t>Angular velocity</t>
  </si>
  <si>
    <t>Finertia = mass * acceleration</t>
  </si>
  <si>
    <t>m3/rev</t>
  </si>
  <si>
    <t>Pdisch, bar abs</t>
  </si>
  <si>
    <t>Psuction, bar abs</t>
  </si>
  <si>
    <t>V2, BDC, m3/rev</t>
  </si>
  <si>
    <t>V4, TDC, m3/rev</t>
  </si>
  <si>
    <t>P1, bar abs</t>
  </si>
  <si>
    <t>P2, bar abs</t>
  </si>
  <si>
    <t>P3, bar abs</t>
  </si>
  <si>
    <t>P4, bar abs</t>
  </si>
  <si>
    <t xml:space="preserve">n </t>
  </si>
  <si>
    <t>V1, m3/rev (Suction valve opens)</t>
  </si>
  <si>
    <t>V3, m3/rev (Disharge valve opens)</t>
  </si>
  <si>
    <t>Head end</t>
  </si>
  <si>
    <t>Pressure, Head end, bar abs</t>
  </si>
  <si>
    <t xml:space="preserve">Input </t>
  </si>
  <si>
    <t>Crank end side</t>
  </si>
  <si>
    <t>Pressure, Crank end, bar abs</t>
  </si>
  <si>
    <t>F = P(CE) * A (CE) - P(HE)*A(HE)</t>
  </si>
  <si>
    <t>Head End area, m2</t>
  </si>
  <si>
    <t>Crank end area, m2</t>
  </si>
  <si>
    <t>Max allowed rod load tension, N</t>
  </si>
  <si>
    <t>Max allowed rod load compression, N</t>
  </si>
  <si>
    <t>Recip mass, kg</t>
  </si>
  <si>
    <t>Swept vol, HE, %</t>
  </si>
  <si>
    <t>Swept vol, CE %</t>
  </si>
  <si>
    <t>Stage II</t>
  </si>
  <si>
    <t>Stage I</t>
  </si>
  <si>
    <t>Reciprocating mass at XHD Pin, kg</t>
  </si>
  <si>
    <t>Max allowed Gas Rod load as per datasheet, N</t>
  </si>
  <si>
    <t>Capacity stg 1 suction</t>
  </si>
  <si>
    <t>Capacity stg 1 disch.</t>
  </si>
  <si>
    <t>Capacity stg 2 suction</t>
  </si>
  <si>
    <t>Capacity stg 2 disch.</t>
  </si>
  <si>
    <t>Piston displacement per cylinder - from datasheet</t>
  </si>
  <si>
    <t>Swept volume head end, Vd, head end for all cylinders</t>
  </si>
  <si>
    <t>Swept volume crank end, Vd, crank end for all cylinders</t>
  </si>
  <si>
    <t>E3M3D (Std condtns)</t>
  </si>
  <si>
    <t xml:space="preserve">Stage inlet capacity, Q = Vd*ηvol = </t>
  </si>
  <si>
    <t xml:space="preserve">Stage Inlet capacity, Q = Vd*ηvol = </t>
  </si>
  <si>
    <t xml:space="preserve">Stage Inlet capacity,, M=Q/Vsp </t>
  </si>
  <si>
    <t>Stage Inlet capacity, M=Q/Vsp based on suction conditions</t>
  </si>
  <si>
    <t>Stage I Inlet capacity</t>
  </si>
  <si>
    <t xml:space="preserve">Stage I discharge Capacity </t>
  </si>
  <si>
    <t>Stage II Inlet capacity</t>
  </si>
  <si>
    <t xml:space="preserve">Stage II discharge Capacity </t>
  </si>
  <si>
    <t>Stage I flow factor</t>
  </si>
  <si>
    <t>Stage II flow factor</t>
  </si>
  <si>
    <t>Stage I, Avg capacity</t>
  </si>
  <si>
    <t>Stage II, Avg capacity</t>
  </si>
  <si>
    <t>Stage I, Sp. consumption</t>
  </si>
  <si>
    <t>Stage II, Sp. consumption</t>
  </si>
  <si>
    <t>KW/E3M3D</t>
  </si>
  <si>
    <t>Design Stage I, Sp. consumption</t>
  </si>
  <si>
    <t>Row no.</t>
  </si>
  <si>
    <t>Plots for actual data</t>
  </si>
  <si>
    <t xml:space="preserve">Actual data for crank end </t>
  </si>
  <si>
    <t>Row No.</t>
  </si>
  <si>
    <t>For 2 cylinders</t>
  </si>
  <si>
    <t>Suction_2</t>
  </si>
  <si>
    <t>Suction_1</t>
  </si>
  <si>
    <t>Discharge_2</t>
  </si>
  <si>
    <t>Discharge_1</t>
  </si>
  <si>
    <t>R^2</t>
  </si>
  <si>
    <t xml:space="preserve"> Pressure^2</t>
  </si>
  <si>
    <t xml:space="preserve"> Temperature Pressure</t>
  </si>
  <si>
    <t xml:space="preserve"> Temperature^2</t>
  </si>
  <si>
    <t xml:space="preserve"> Pressure</t>
  </si>
  <si>
    <t xml:space="preserve"> Temperature</t>
  </si>
  <si>
    <t>Intercept</t>
  </si>
  <si>
    <t>Z</t>
  </si>
  <si>
    <t>Cp/Cv</t>
  </si>
  <si>
    <t>1st Stage Suction, deg C</t>
  </si>
  <si>
    <t>1st Stage Discharge, deg C</t>
  </si>
  <si>
    <t>Actual discharge temp stg 2</t>
  </si>
  <si>
    <t>column no</t>
  </si>
  <si>
    <t>Press, Head end, bar abs</t>
  </si>
  <si>
    <t>HE</t>
  </si>
  <si>
    <t>CE</t>
  </si>
  <si>
    <t>Swept vol, CE, %</t>
  </si>
  <si>
    <t>Gas load, KN</t>
  </si>
  <si>
    <t>Combined rod load, KN</t>
  </si>
  <si>
    <t>Max rod load, compression, KN</t>
  </si>
  <si>
    <t>Max rod load, Tension, KN</t>
  </si>
  <si>
    <t>Combined rod load,K N</t>
  </si>
  <si>
    <t>ON</t>
  </si>
  <si>
    <t>Values</t>
  </si>
  <si>
    <t>Adiabatic Flow Factor</t>
  </si>
  <si>
    <t>Flow Factor</t>
  </si>
  <si>
    <t>Row No</t>
  </si>
  <si>
    <t>Mean + 3Sigma</t>
  </si>
  <si>
    <t>Mean - 3Sigma</t>
  </si>
  <si>
    <t>HE, Press</t>
  </si>
  <si>
    <t>lbl_tit003_pv</t>
  </si>
  <si>
    <t>lbl_pit009_pv</t>
  </si>
  <si>
    <t>lbl_ti010_pv</t>
  </si>
  <si>
    <t>lbl_tit004_pv</t>
  </si>
  <si>
    <t>lbl_pit011_pv</t>
  </si>
  <si>
    <t>lbl_tit006_pv</t>
  </si>
  <si>
    <t>lbl_pit013_pv</t>
  </si>
  <si>
    <t>lbl_pit015_pv</t>
  </si>
  <si>
    <t>lbl_ti007_pv</t>
  </si>
  <si>
    <t>lbl_pit017_pv</t>
  </si>
  <si>
    <t>VE_VT_020</t>
  </si>
  <si>
    <t>column</t>
  </si>
  <si>
    <t xml:space="preserve"> Stg I Flow factor</t>
  </si>
  <si>
    <t>Stg I Ad. Flow Factor</t>
  </si>
  <si>
    <t xml:space="preserve"> Stg II Flow factor</t>
  </si>
  <si>
    <t>Stg II Ad. Flow Factor</t>
  </si>
  <si>
    <t>Discharge Vol. Efficiency</t>
  </si>
  <si>
    <t>Suction Vol. Efficiency</t>
  </si>
  <si>
    <t>Adiabatic Discharge Temperature</t>
  </si>
  <si>
    <t>Discharge Capacity</t>
  </si>
  <si>
    <t>Suction Capacity</t>
  </si>
  <si>
    <t>Average Capacity</t>
  </si>
  <si>
    <t>Flow Balance</t>
  </si>
  <si>
    <t>Adiabatic Flow Balance</t>
  </si>
  <si>
    <t>Power/Avg Capacity Ratio</t>
  </si>
  <si>
    <t>Discharge Temperature</t>
  </si>
  <si>
    <t xml:space="preserve">Stage 1 </t>
  </si>
  <si>
    <t>Units</t>
  </si>
  <si>
    <t>E3M3D</t>
  </si>
  <si>
    <t>Peak Combined Rod load, Tension</t>
  </si>
  <si>
    <t>Peak Combined Rod load, Compression</t>
  </si>
  <si>
    <t>Indicated Power</t>
  </si>
  <si>
    <t>KN</t>
  </si>
  <si>
    <t>Peak Rod Load (Gas), Tension</t>
  </si>
  <si>
    <t>Peak Rod Load (Gas), Compression</t>
  </si>
  <si>
    <t>TIT_015.PV</t>
  </si>
  <si>
    <t>TIT_016</t>
  </si>
  <si>
    <t>01/14/19 18:00</t>
  </si>
  <si>
    <t>01/14/19 19:00</t>
  </si>
  <si>
    <t>01/14/19 20:00</t>
  </si>
  <si>
    <t>01/14/19 21:00</t>
  </si>
  <si>
    <t>01/14/19 22:00</t>
  </si>
  <si>
    <t>01/14/19 23:02</t>
  </si>
  <si>
    <t>01/15/19 00:00</t>
  </si>
  <si>
    <t>01/15/19 01:00</t>
  </si>
  <si>
    <t>01/15/19 02:00</t>
  </si>
  <si>
    <t>01/15/19 03:00</t>
  </si>
  <si>
    <t>01/15/19 04:00</t>
  </si>
  <si>
    <t>01/15/19 05:00</t>
  </si>
  <si>
    <t>01/15/19 06:00</t>
  </si>
  <si>
    <t>01/15/19 07:02</t>
  </si>
  <si>
    <t>01/15/19 08:00</t>
  </si>
  <si>
    <t>01/15/19 09:00</t>
  </si>
  <si>
    <t>01/15/19 10:00</t>
  </si>
  <si>
    <t>01/15/19 11:00</t>
  </si>
  <si>
    <t>01/15/19 12:00</t>
  </si>
  <si>
    <t>01/15/19 13:00</t>
  </si>
  <si>
    <t>01/15/19 14:00</t>
  </si>
  <si>
    <t>01/15/19 15:02</t>
  </si>
  <si>
    <t>01/15/19 16:00</t>
  </si>
  <si>
    <t>01/15/19 17:00</t>
  </si>
  <si>
    <t>01/15/19 18:00</t>
  </si>
  <si>
    <t>01/15/19 19:00</t>
  </si>
  <si>
    <t>01/15/19 20:00</t>
  </si>
  <si>
    <t>01/15/19 21:00</t>
  </si>
  <si>
    <t>01/15/19 22:00</t>
  </si>
  <si>
    <t>01/15/19 23:02</t>
  </si>
  <si>
    <t>01/16/19 00:00</t>
  </si>
  <si>
    <t>01/16/19 01:00</t>
  </si>
  <si>
    <t>01/16/19 02:00</t>
  </si>
  <si>
    <t>01/16/19 03:00</t>
  </si>
  <si>
    <t>01/16/19 04:00</t>
  </si>
  <si>
    <t>01/16/19 05:00</t>
  </si>
  <si>
    <t>01/16/19 06:00</t>
  </si>
  <si>
    <t>01/16/19 07:02</t>
  </si>
  <si>
    <t>01/16/19 08:00</t>
  </si>
  <si>
    <t>01/16/19 09:00</t>
  </si>
  <si>
    <t>01/16/19 10:00</t>
  </si>
  <si>
    <t>01/16/19 11:00</t>
  </si>
  <si>
    <t>01/16/19 12:00</t>
  </si>
  <si>
    <t>01/16/19 13:00</t>
  </si>
  <si>
    <t>01/16/19 14:00</t>
  </si>
  <si>
    <t>01/16/19 15:02</t>
  </si>
  <si>
    <t>01/16/19 16:00</t>
  </si>
  <si>
    <t>01/16/19 17:00</t>
  </si>
  <si>
    <t>01/16/19 18:00</t>
  </si>
  <si>
    <t>01/16/19 19:00</t>
  </si>
  <si>
    <t>01/16/19 20:00</t>
  </si>
  <si>
    <t>01/16/19 21:00</t>
  </si>
  <si>
    <t>01/16/19 22:00</t>
  </si>
  <si>
    <t>01/16/19 23:02</t>
  </si>
  <si>
    <t>01/17/19 00:00</t>
  </si>
  <si>
    <t>01/17/19 01:00</t>
  </si>
  <si>
    <t>01/17/19 02:00</t>
  </si>
  <si>
    <t>01/17/19 03:00</t>
  </si>
  <si>
    <t>01/17/19 04:00</t>
  </si>
  <si>
    <t>01/17/19 05:00</t>
  </si>
  <si>
    <t>01/17/19 06:00</t>
  </si>
  <si>
    <t>01/17/19 07:02</t>
  </si>
  <si>
    <t>01/17/19 08:00</t>
  </si>
  <si>
    <t>01/17/19 09:00</t>
  </si>
  <si>
    <t>01/17/19 10:00</t>
  </si>
  <si>
    <t>01/17/19 11:00</t>
  </si>
  <si>
    <t>01/17/19 12:00</t>
  </si>
  <si>
    <t>01/17/19 13:00</t>
  </si>
  <si>
    <t>01/17/19 14:00</t>
  </si>
  <si>
    <t>01/17/19 15:02</t>
  </si>
  <si>
    <t>01/17/19 16:00</t>
  </si>
  <si>
    <t>01/17/19 17:00</t>
  </si>
  <si>
    <t>01/17/19 18:00</t>
  </si>
  <si>
    <t>01/17/19 19:00</t>
  </si>
  <si>
    <t>01/17/19 20:00</t>
  </si>
  <si>
    <t>01/17/19 21:00</t>
  </si>
  <si>
    <t>01/17/19 22:00</t>
  </si>
  <si>
    <t>01/17/19 23:00</t>
  </si>
  <si>
    <t>01/18/19 00:00</t>
  </si>
  <si>
    <t>01/18/19 01:00</t>
  </si>
  <si>
    <t>01/18/19 02:00</t>
  </si>
  <si>
    <t>01/18/19 03:00</t>
  </si>
  <si>
    <t>01/18/19 04:00</t>
  </si>
  <si>
    <t>01/18/19 05:00</t>
  </si>
  <si>
    <t>01/18/19 :00</t>
  </si>
  <si>
    <t>01/18/19 07:02</t>
  </si>
  <si>
    <t>01/18/19 08:00</t>
  </si>
  <si>
    <t>01/18/19 09:00</t>
  </si>
  <si>
    <t>01/18/19 10:00</t>
  </si>
  <si>
    <t>01/18/19 11:00</t>
  </si>
  <si>
    <t>01/18/19 12:00</t>
  </si>
  <si>
    <t>01/18/19 13:00</t>
  </si>
  <si>
    <t>01/18/19 14:00</t>
  </si>
  <si>
    <t>01/18/19 15:02</t>
  </si>
  <si>
    <t>01/19/19 00:02</t>
  </si>
  <si>
    <t>01/19/19 01:02</t>
  </si>
  <si>
    <t>01/19/19 02:02</t>
  </si>
  <si>
    <t>01/19/19 03:02</t>
  </si>
  <si>
    <t>01/19/19 04:02</t>
  </si>
  <si>
    <t>01/19/19 05:02</t>
  </si>
  <si>
    <t>01/19/19 06:02</t>
  </si>
  <si>
    <t>01/19/19 07:02</t>
  </si>
  <si>
    <t>01/19/19 08:02</t>
  </si>
  <si>
    <t>01/19/19 09:02</t>
  </si>
  <si>
    <t>01/19/19 10:02</t>
  </si>
  <si>
    <t>01/19/19 11:02</t>
  </si>
  <si>
    <t>01/19/19 12:02</t>
  </si>
  <si>
    <t>01/19/19 13:02</t>
  </si>
  <si>
    <t>01/19/19 14:02</t>
  </si>
  <si>
    <t>01/19/19 15:02</t>
  </si>
  <si>
    <t>01/19/19 16:02</t>
  </si>
  <si>
    <t>01/19/19 17:02</t>
  </si>
  <si>
    <t>01/19/19 18:02</t>
  </si>
  <si>
    <t>01/19/19 19:02</t>
  </si>
  <si>
    <t>01/19/19 20:02</t>
  </si>
  <si>
    <t>01/19/19 21:02</t>
  </si>
  <si>
    <t>01/19/19 22:02</t>
  </si>
  <si>
    <t>01/19/19 23:02</t>
  </si>
  <si>
    <t>01/20/19 00:02</t>
  </si>
  <si>
    <t>01/20/19 01:02</t>
  </si>
  <si>
    <t>01/20/19 02:02</t>
  </si>
  <si>
    <t>01/20/19 03:02</t>
  </si>
  <si>
    <t>01/20/19 04:02</t>
  </si>
  <si>
    <t>01/20/19 05:02</t>
  </si>
  <si>
    <t>01/20/19 06:02</t>
  </si>
  <si>
    <t>01/20/19 07:02</t>
  </si>
  <si>
    <t>01/20/19 08:02</t>
  </si>
  <si>
    <t>01/20/19 09:02</t>
  </si>
  <si>
    <t>01/20/19 10:02</t>
  </si>
  <si>
    <t>01/20/19 11:02</t>
  </si>
  <si>
    <t>01/20/19 12:02</t>
  </si>
  <si>
    <t>01/20/19 13:02</t>
  </si>
  <si>
    <t>01/20/19 14:02</t>
  </si>
  <si>
    <t>01/20/19 15:02</t>
  </si>
  <si>
    <t>01/20/19 16:02</t>
  </si>
  <si>
    <t>01/20/19 17:02</t>
  </si>
  <si>
    <t>01/20/19 18:02</t>
  </si>
  <si>
    <t>01/20/19 19:02</t>
  </si>
  <si>
    <t>01/20/19 20:02</t>
  </si>
  <si>
    <t>01/20/19 21:02</t>
  </si>
  <si>
    <t>01/20/19 22:02</t>
  </si>
  <si>
    <t>01/20/19 23:02</t>
  </si>
  <si>
    <t>01/21/19 00:02</t>
  </si>
  <si>
    <t>01/21/19 01:02</t>
  </si>
  <si>
    <t>01/21/19 02:02</t>
  </si>
  <si>
    <t>01/21/19 03:02</t>
  </si>
  <si>
    <t>01/21/19 04:02</t>
  </si>
  <si>
    <t>01/21/19 05:02</t>
  </si>
  <si>
    <t>01/21/19 06:02</t>
  </si>
  <si>
    <t>01/21/19 07:02</t>
  </si>
  <si>
    <t>01/21/19 08:02</t>
  </si>
  <si>
    <t>01/21/19 09:02</t>
  </si>
  <si>
    <t>01/21/19 10:02</t>
  </si>
  <si>
    <t>01/21/19 11:02</t>
  </si>
  <si>
    <t>01/21/19 12:02</t>
  </si>
  <si>
    <t>01/21/19 13:02</t>
  </si>
  <si>
    <t>01/21/19 14:02</t>
  </si>
  <si>
    <t>01/21/19 15:02</t>
  </si>
  <si>
    <t>01/21/19 16:02</t>
  </si>
  <si>
    <t>01/21/19 17:02</t>
  </si>
  <si>
    <t>01/21/19 18:02</t>
  </si>
  <si>
    <t>01/21/19 19:02</t>
  </si>
  <si>
    <t>01/21/19 20:02</t>
  </si>
  <si>
    <t>01/21/19 21:02</t>
  </si>
  <si>
    <t>01/21/19 22:02</t>
  </si>
  <si>
    <t>01/21/19 23:02</t>
  </si>
  <si>
    <t>01/22/19 00:02</t>
  </si>
  <si>
    <t>01/22/19 01:02</t>
  </si>
  <si>
    <t>01/22/19 02:02</t>
  </si>
  <si>
    <t>01/22/19 03:02</t>
  </si>
  <si>
    <t>01/22/19 04:02</t>
  </si>
  <si>
    <t>01/22/19 05:02</t>
  </si>
  <si>
    <t>01/22/19 06:02</t>
  </si>
  <si>
    <t>01/22/19 07:02</t>
  </si>
  <si>
    <t>01/22/19 08:02</t>
  </si>
  <si>
    <t>01/22/19 09:02</t>
  </si>
  <si>
    <t>01/22/19 10:02</t>
  </si>
  <si>
    <t>01/24/19 14:02</t>
  </si>
  <si>
    <t>01/24/19 15:02</t>
  </si>
  <si>
    <t>01/24/19 16:02</t>
  </si>
  <si>
    <t>01/24/19 17:02</t>
  </si>
  <si>
    <t>01/24/19 18:02</t>
  </si>
  <si>
    <t>01/24/19 19:02</t>
  </si>
  <si>
    <t>01/24/19 20:02</t>
  </si>
  <si>
    <t>01/24/19 21:02</t>
  </si>
  <si>
    <t>01/24/19 22:02</t>
  </si>
  <si>
    <t>01/24/19 23:02</t>
  </si>
  <si>
    <t>01/25/19 00:02</t>
  </si>
  <si>
    <t>01/25/19 01:02</t>
  </si>
  <si>
    <t>01/25/19 02:02</t>
  </si>
  <si>
    <t>01/25/19 03:02</t>
  </si>
  <si>
    <t>01/25/19 04:02</t>
  </si>
  <si>
    <t>01/25/19 05:02</t>
  </si>
  <si>
    <t>01/25/19 06:02</t>
  </si>
  <si>
    <t>01/25/19 07:02</t>
  </si>
  <si>
    <t>01/25/19 08:02</t>
  </si>
  <si>
    <t>01/25/19 09:02</t>
  </si>
  <si>
    <t>01/25/19 10:02</t>
  </si>
  <si>
    <t>01/25/19 11:02</t>
  </si>
  <si>
    <t>01/25/19 12:02</t>
  </si>
  <si>
    <t>01/25/19 13:02</t>
  </si>
  <si>
    <t>01/25/19 14:02</t>
  </si>
  <si>
    <t>01/25/19 15:02</t>
  </si>
  <si>
    <t>01/25/19 16:02</t>
  </si>
  <si>
    <t>01/25/19 17:02</t>
  </si>
  <si>
    <t>01/25/19 18:02</t>
  </si>
  <si>
    <t>01/25/19 19:02</t>
  </si>
  <si>
    <t>01/25/19 20:02</t>
  </si>
  <si>
    <t>01/25/19 21:02</t>
  </si>
  <si>
    <t>01/25/19 22:02</t>
  </si>
  <si>
    <t>01/25/19 23:02</t>
  </si>
  <si>
    <t>01/26/19 00:02</t>
  </si>
  <si>
    <t>01/26/19 01:02</t>
  </si>
  <si>
    <t>01/26/19 02:02</t>
  </si>
  <si>
    <t>01/26/19 03:02</t>
  </si>
  <si>
    <t>01/26/19 04:02</t>
  </si>
  <si>
    <t>01/26/19 05:02</t>
  </si>
  <si>
    <t>01/26/19 06:02</t>
  </si>
  <si>
    <t>01/26/19 07:02</t>
  </si>
  <si>
    <t>01/26/19 08:02</t>
  </si>
  <si>
    <t>01/26/19 09:02</t>
  </si>
  <si>
    <t>01/26/19 10:02</t>
  </si>
  <si>
    <t>01/26/19 11:02</t>
  </si>
  <si>
    <t>01/26/19 12:02</t>
  </si>
  <si>
    <t>01/26/19 13:02</t>
  </si>
  <si>
    <t>01/26/19 14:02</t>
  </si>
  <si>
    <t>01/26/19 15:02</t>
  </si>
  <si>
    <t>01/26/19 16:02</t>
  </si>
  <si>
    <t>01/26/19 17:02</t>
  </si>
  <si>
    <t>01/26/19 18:02</t>
  </si>
  <si>
    <t>01/26/19 19:02</t>
  </si>
  <si>
    <t>01/26/19 20:02</t>
  </si>
  <si>
    <t>01/26/19 21:02</t>
  </si>
  <si>
    <t>01/26/19 22:02</t>
  </si>
  <si>
    <t>01/26/19 23:02</t>
  </si>
  <si>
    <t>01/27/19 00:02</t>
  </si>
  <si>
    <t>01/27/19 01:02</t>
  </si>
  <si>
    <t>01/27/19 02:02</t>
  </si>
  <si>
    <t>01/27/19 03:02</t>
  </si>
  <si>
    <t>01/27/19 04:02</t>
  </si>
  <si>
    <t>01/27/19 05:02</t>
  </si>
  <si>
    <t>01/27/19 06:02</t>
  </si>
  <si>
    <t>01/27/19 07:02</t>
  </si>
  <si>
    <t>01/27/19 08:02</t>
  </si>
  <si>
    <t>01/27/19 09:02</t>
  </si>
  <si>
    <t>01/27/19 10:02</t>
  </si>
  <si>
    <t>01/27/19 11:02</t>
  </si>
  <si>
    <t>01/27/19 12:02</t>
  </si>
  <si>
    <t>01/27/19 13:02</t>
  </si>
  <si>
    <t>01/27/19 14:02</t>
  </si>
  <si>
    <t>01/27/19 15:02</t>
  </si>
  <si>
    <t>01/27/19 16:02</t>
  </si>
  <si>
    <t>01/27/19 17:02</t>
  </si>
  <si>
    <t>01/27/19 18:02</t>
  </si>
  <si>
    <t>01/27/19 19:02</t>
  </si>
  <si>
    <t>01/27/19 20:02</t>
  </si>
  <si>
    <t>01/27/19 21:02</t>
  </si>
  <si>
    <t>01/27/19 22:02</t>
  </si>
  <si>
    <t>01/27/19 23:02</t>
  </si>
  <si>
    <t>01/28/19 00:02</t>
  </si>
  <si>
    <t>01/28/19 01:02</t>
  </si>
  <si>
    <t>01/28/19 02:02</t>
  </si>
  <si>
    <t>01/28/19 03:02</t>
  </si>
  <si>
    <t>01/28/19 04:02</t>
  </si>
  <si>
    <t>01/28/19 05:02</t>
  </si>
  <si>
    <t>01/28/19 06:02</t>
  </si>
  <si>
    <t>01/28/19 07:02</t>
  </si>
  <si>
    <t>01/28/19 08:02</t>
  </si>
  <si>
    <t>01/28/19 09:02</t>
  </si>
  <si>
    <t>01/28/19 10:02</t>
  </si>
  <si>
    <t>01/28/19 11:02</t>
  </si>
  <si>
    <t>01/28/19 12:02</t>
  </si>
  <si>
    <t>01/28/19 13:02</t>
  </si>
  <si>
    <t>01/28/19 14:02</t>
  </si>
  <si>
    <t>01/28/19 15:02</t>
  </si>
  <si>
    <t>01/28/19 16:02</t>
  </si>
  <si>
    <t>01/28/19 17:02</t>
  </si>
  <si>
    <t>01/28/19 18:02</t>
  </si>
  <si>
    <t>01/28/19 19:02</t>
  </si>
  <si>
    <t>01/28/19 20:02</t>
  </si>
  <si>
    <t>01/28/19 21:02</t>
  </si>
  <si>
    <t>01/28/19 22:02</t>
  </si>
  <si>
    <t>01/28/19 23:02</t>
  </si>
  <si>
    <t>01/29/19 00:02</t>
  </si>
  <si>
    <t>01/29/19 01:02</t>
  </si>
  <si>
    <t>01/29/19 02:02</t>
  </si>
  <si>
    <t>01/29/19 03:02</t>
  </si>
  <si>
    <t>01/29/19 04:02</t>
  </si>
  <si>
    <t>01/29/19 05:02</t>
  </si>
  <si>
    <t>01/29/19 06:02</t>
  </si>
  <si>
    <t>01/29/19 07:02</t>
  </si>
  <si>
    <t>01/29/19 08:02</t>
  </si>
  <si>
    <t>01/29/19 09:02</t>
  </si>
  <si>
    <t>01/29/19 10:02</t>
  </si>
  <si>
    <t>01/29/19 11:02</t>
  </si>
  <si>
    <t>01/29/19 12:02</t>
  </si>
  <si>
    <t>01/29/19 13:02</t>
  </si>
  <si>
    <t>01/29/19 14:02</t>
  </si>
  <si>
    <t>01/29/19 15:02</t>
  </si>
  <si>
    <t>01/29/19 16:02</t>
  </si>
  <si>
    <t>01/29/19 17:02</t>
  </si>
  <si>
    <t>01/29/19 18:02</t>
  </si>
  <si>
    <t>01/29/19 19:02</t>
  </si>
  <si>
    <t>01/29/19 20:02</t>
  </si>
  <si>
    <t>01/29/19 21:02</t>
  </si>
  <si>
    <t>01/29/19 22:02</t>
  </si>
  <si>
    <t>01/29/19 23:02</t>
  </si>
  <si>
    <t>01/30/19 00:02</t>
  </si>
  <si>
    <t>01/30/19 01:02</t>
  </si>
  <si>
    <t>01/30/19 02:02</t>
  </si>
  <si>
    <t>01/30/19 03:02</t>
  </si>
  <si>
    <t>01/30/19 04:02</t>
  </si>
  <si>
    <t>01/30/19 05:02</t>
  </si>
  <si>
    <t>01/30/19 06:02</t>
  </si>
  <si>
    <t>01/30/19 07:02</t>
  </si>
  <si>
    <t>01/30/19 08:02</t>
  </si>
  <si>
    <t>01/30/19 09:02</t>
  </si>
  <si>
    <t>01/30/19 10:02</t>
  </si>
  <si>
    <t>01/30/19 11:02</t>
  </si>
  <si>
    <t>01/30/19 12:02</t>
  </si>
  <si>
    <t>01/30/19 13:02</t>
  </si>
  <si>
    <t>01/30/19 14:02</t>
  </si>
  <si>
    <t>01/30/19 15:02</t>
  </si>
  <si>
    <t>01/30/19 16:02</t>
  </si>
  <si>
    <t>01/30/19 17:02</t>
  </si>
  <si>
    <t>01/30/19 18:02</t>
  </si>
  <si>
    <t>01/30/19 19:02</t>
  </si>
  <si>
    <t>01/30/19 20:02</t>
  </si>
  <si>
    <t>01/30/19 21:02</t>
  </si>
  <si>
    <t>01/30/19 22:02</t>
  </si>
  <si>
    <t>01/30/19 23:02</t>
  </si>
  <si>
    <t>01/31/19 00:02</t>
  </si>
  <si>
    <t>01/31/19 01:02</t>
  </si>
  <si>
    <t>01/31/19 02:02</t>
  </si>
  <si>
    <t>01/31/19 03:02</t>
  </si>
  <si>
    <t>01/31/19 04:02</t>
  </si>
  <si>
    <t>01/31/19 05:02</t>
  </si>
  <si>
    <t>01/31/19 06;02</t>
  </si>
  <si>
    <t>01/31/19 07:02</t>
  </si>
  <si>
    <t>01/31/19 08:02</t>
  </si>
  <si>
    <t>01/31/19 09:02</t>
  </si>
  <si>
    <t>01/31/19 10:02</t>
  </si>
  <si>
    <t>01/31/19 11:02</t>
  </si>
  <si>
    <t>01/31/19 12:02</t>
  </si>
  <si>
    <t>01/31/19 13:02</t>
  </si>
  <si>
    <t>01/31/19 14:02</t>
  </si>
  <si>
    <t>01/31/19 15:02</t>
  </si>
  <si>
    <t>01/31/19 16:02</t>
  </si>
  <si>
    <t>01/31/19 17:02</t>
  </si>
  <si>
    <t>01/31/19 18:02</t>
  </si>
  <si>
    <t>Offset for Temp</t>
  </si>
  <si>
    <t>Press</t>
  </si>
  <si>
    <t>Stg 1</t>
  </si>
  <si>
    <t>% Swept vol</t>
  </si>
  <si>
    <t xml:space="preserve">Row </t>
  </si>
  <si>
    <t>Row</t>
  </si>
  <si>
    <t>n for expansion</t>
  </si>
  <si>
    <t>n for compression</t>
  </si>
  <si>
    <t>Dish temp - Ad. Disch temp</t>
  </si>
  <si>
    <t xml:space="preserve">Data </t>
  </si>
  <si>
    <t>Stg I Act. Disc. Temp - Ad. Disch Temp</t>
  </si>
  <si>
    <t>Stg II Act. Disc. Temp - Ad. Disch 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</si>
</sst>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"/>
    <numFmt numFmtId="165" formatCode="0.0000"/>
    <numFmt numFmtId="166" formatCode="0.00000"/>
    <numFmt numFmtId="167" formatCode="0.0"/>
    <numFmt numFmtId="168" formatCode="0.000000000000"/>
    <numFmt numFmtId="169" formatCode="0.000000"/>
    <numFmt numFmtId="170" formatCode="m/d/yy\ h:mm;@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rgb="FF00B0F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mbria"/>
      <family val="1"/>
    </font>
    <font>
      <sz val="11"/>
      <color rgb="FF000000"/>
      <name val="Cambria"/>
      <family val="1"/>
    </font>
    <font>
      <sz val="10"/>
      <color rgb="FF000000"/>
      <name val="Cambria"/>
      <family val="1"/>
    </font>
    <font>
      <sz val="10"/>
      <color theme="1"/>
      <name val="Cambria"/>
      <family val="1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8"/>
      <color theme="4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121">
    <xf numFmtId="0" fontId="0" fillId="0" borderId="0" xfId="0"/>
    <xf numFmtId="14" fontId="0" fillId="0" borderId="0" xfId="0" applyNumberFormat="1"/>
    <xf numFmtId="21" fontId="0" fillId="0" borderId="0" xfId="0" applyNumberFormat="1"/>
    <xf numFmtId="0" fontId="14" fillId="0" borderId="0" xfId="0" applyFont="1"/>
    <xf numFmtId="0" fontId="0" fillId="0" borderId="0" xfId="0" applyAlignment="1">
      <alignment horizontal="center"/>
    </xf>
    <xf numFmtId="0" fontId="16" fillId="0" borderId="0" xfId="0" applyFont="1"/>
    <xf numFmtId="0" fontId="14" fillId="0" borderId="0" xfId="0" applyFont="1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/>
    <xf numFmtId="0" fontId="18" fillId="0" borderId="0" xfId="0" applyFont="1"/>
    <xf numFmtId="164" fontId="0" fillId="0" borderId="0" xfId="0" applyNumberFormat="1"/>
    <xf numFmtId="165" fontId="0" fillId="0" borderId="0" xfId="0" applyNumberFormat="1"/>
    <xf numFmtId="0" fontId="19" fillId="0" borderId="0" xfId="0" applyFont="1"/>
    <xf numFmtId="0" fontId="16" fillId="33" borderId="0" xfId="0" applyFont="1" applyFill="1"/>
    <xf numFmtId="0" fontId="0" fillId="33" borderId="0" xfId="0" applyFill="1"/>
    <xf numFmtId="164" fontId="0" fillId="33" borderId="0" xfId="0" applyNumberFormat="1" applyFill="1"/>
    <xf numFmtId="0" fontId="20" fillId="0" borderId="0" xfId="42"/>
    <xf numFmtId="165" fontId="0" fillId="33" borderId="0" xfId="0" applyNumberFormat="1" applyFill="1"/>
    <xf numFmtId="166" fontId="0" fillId="0" borderId="0" xfId="0" applyNumberFormat="1"/>
    <xf numFmtId="0" fontId="0" fillId="34" borderId="0" xfId="0" applyFill="1"/>
    <xf numFmtId="164" fontId="0" fillId="34" borderId="0" xfId="0" applyNumberFormat="1" applyFill="1"/>
    <xf numFmtId="167" fontId="0" fillId="0" borderId="0" xfId="0" applyNumberFormat="1"/>
    <xf numFmtId="168" fontId="0" fillId="0" borderId="0" xfId="0" applyNumberFormat="1"/>
    <xf numFmtId="1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35" borderId="0" xfId="0" applyNumberFormat="1" applyFill="1"/>
    <xf numFmtId="21" fontId="0" fillId="35" borderId="0" xfId="0" applyNumberFormat="1" applyFill="1"/>
    <xf numFmtId="0" fontId="0" fillId="35" borderId="0" xfId="0" applyFill="1"/>
    <xf numFmtId="0" fontId="0" fillId="35" borderId="0" xfId="0" applyFill="1" applyAlignment="1">
      <alignment horizontal="center"/>
    </xf>
    <xf numFmtId="0" fontId="23" fillId="0" borderId="0" xfId="0" applyFont="1"/>
    <xf numFmtId="164" fontId="14" fillId="0" borderId="0" xfId="0" applyNumberFormat="1" applyFont="1"/>
    <xf numFmtId="0" fontId="24" fillId="0" borderId="0" xfId="0" applyFont="1"/>
    <xf numFmtId="0" fontId="0" fillId="0" borderId="0" xfId="0" quotePrefix="1" applyAlignment="1">
      <alignment vertical="center"/>
    </xf>
    <xf numFmtId="0" fontId="16" fillId="0" borderId="0" xfId="0" applyFont="1" applyAlignment="1">
      <alignment horizontal="left"/>
    </xf>
    <xf numFmtId="0" fontId="16" fillId="0" borderId="0" xfId="0" applyFont="1" applyAlignment="1">
      <alignment horizontal="center" vertical="center"/>
    </xf>
    <xf numFmtId="0" fontId="0" fillId="36" borderId="0" xfId="0" applyFill="1" applyAlignment="1">
      <alignment horizontal="center"/>
    </xf>
    <xf numFmtId="0" fontId="0" fillId="37" borderId="0" xfId="0" applyFill="1" applyAlignment="1">
      <alignment horizontal="center"/>
    </xf>
    <xf numFmtId="0" fontId="0" fillId="38" borderId="0" xfId="0" applyFill="1" applyAlignment="1">
      <alignment horizontal="center"/>
    </xf>
    <xf numFmtId="0" fontId="0" fillId="38" borderId="0" xfId="0" applyFill="1"/>
    <xf numFmtId="0" fontId="0" fillId="0" borderId="0" xfId="0" applyAlignment="1">
      <alignment horizontal="left"/>
    </xf>
    <xf numFmtId="0" fontId="16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0" fillId="37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38" borderId="0" xfId="0" applyFill="1" applyAlignment="1">
      <alignment horizontal="center"/>
    </xf>
    <xf numFmtId="0" fontId="0" fillId="39" borderId="0" xfId="0" applyFill="1"/>
    <xf numFmtId="0" fontId="16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37" borderId="0" xfId="0" applyFill="1" applyAlignment="1"/>
    <xf numFmtId="165" fontId="0" fillId="35" borderId="0" xfId="0" applyNumberFormat="1" applyFill="1"/>
    <xf numFmtId="0" fontId="0" fillId="0" borderId="0" xfId="0" applyAlignment="1">
      <alignment vertical="top" wrapText="1"/>
    </xf>
    <xf numFmtId="0" fontId="14" fillId="38" borderId="0" xfId="0" applyFont="1" applyFill="1" applyAlignment="1">
      <alignment horizontal="center"/>
    </xf>
    <xf numFmtId="0" fontId="0" fillId="0" borderId="0" xfId="0" applyAlignment="1">
      <alignment vertical="top"/>
    </xf>
    <xf numFmtId="0" fontId="14" fillId="0" borderId="0" xfId="0" applyFont="1" applyAlignment="1">
      <alignment vertical="top" wrapText="1"/>
    </xf>
    <xf numFmtId="0" fontId="0" fillId="0" borderId="0" xfId="0" applyAlignment="1">
      <alignment horizontal="center" vertical="top"/>
    </xf>
    <xf numFmtId="0" fontId="0" fillId="34" borderId="0" xfId="0" applyFill="1" applyAlignment="1">
      <alignment vertical="top"/>
    </xf>
    <xf numFmtId="0" fontId="0" fillId="0" borderId="0" xfId="0" applyAlignment="1">
      <alignment horizontal="center" vertical="top" wrapText="1"/>
    </xf>
    <xf numFmtId="0" fontId="0" fillId="34" borderId="0" xfId="0" applyFill="1" applyAlignment="1">
      <alignment vertical="top" wrapText="1"/>
    </xf>
    <xf numFmtId="0" fontId="0" fillId="0" borderId="0" xfId="0" applyFont="1" applyAlignment="1">
      <alignment horizontal="left"/>
    </xf>
    <xf numFmtId="0" fontId="0" fillId="40" borderId="0" xfId="0" applyFill="1"/>
    <xf numFmtId="169" fontId="0" fillId="35" borderId="0" xfId="0" applyNumberFormat="1" applyFill="1"/>
    <xf numFmtId="0" fontId="0" fillId="41" borderId="0" xfId="0" applyFill="1"/>
    <xf numFmtId="0" fontId="14" fillId="34" borderId="0" xfId="0" applyFont="1" applyFill="1"/>
    <xf numFmtId="0" fontId="14" fillId="40" borderId="0" xfId="0" applyFont="1" applyFill="1"/>
    <xf numFmtId="0" fontId="14" fillId="36" borderId="0" xfId="0" applyFont="1" applyFill="1"/>
    <xf numFmtId="0" fontId="0" fillId="42" borderId="0" xfId="0" applyFill="1"/>
    <xf numFmtId="0" fontId="25" fillId="34" borderId="0" xfId="0" applyFont="1" applyFill="1"/>
    <xf numFmtId="0" fontId="26" fillId="0" borderId="0" xfId="0" applyFont="1"/>
    <xf numFmtId="0" fontId="26" fillId="0" borderId="0" xfId="0" applyNumberFormat="1" applyFont="1"/>
    <xf numFmtId="1" fontId="26" fillId="0" borderId="0" xfId="0" applyNumberFormat="1" applyFont="1"/>
    <xf numFmtId="1" fontId="27" fillId="0" borderId="0" xfId="0" applyNumberFormat="1" applyFont="1" applyAlignment="1">
      <alignment horizontal="left" vertical="center"/>
    </xf>
    <xf numFmtId="0" fontId="28" fillId="0" borderId="10" xfId="0" applyFont="1" applyBorder="1" applyAlignment="1">
      <alignment horizontal="left" vertical="center"/>
    </xf>
    <xf numFmtId="0" fontId="29" fillId="0" borderId="10" xfId="0" applyFont="1" applyBorder="1"/>
    <xf numFmtId="0" fontId="29" fillId="43" borderId="10" xfId="0" applyFont="1" applyFill="1" applyBorder="1"/>
    <xf numFmtId="0" fontId="14" fillId="34" borderId="0" xfId="0" applyFont="1" applyFill="1" applyAlignment="1">
      <alignment vertical="top" wrapText="1"/>
    </xf>
    <xf numFmtId="0" fontId="0" fillId="36" borderId="0" xfId="0" applyFill="1" applyAlignment="1">
      <alignment vertical="top"/>
    </xf>
    <xf numFmtId="0" fontId="25" fillId="36" borderId="0" xfId="0" applyFont="1" applyFill="1"/>
    <xf numFmtId="0" fontId="0" fillId="36" borderId="0" xfId="0" applyFill="1"/>
    <xf numFmtId="0" fontId="0" fillId="0" borderId="0" xfId="0" applyAlignment="1">
      <alignment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31" fillId="0" borderId="0" xfId="0" applyFont="1" applyFill="1"/>
    <xf numFmtId="170" fontId="0" fillId="35" borderId="0" xfId="0" applyNumberFormat="1" applyFill="1"/>
    <xf numFmtId="14" fontId="0" fillId="34" borderId="0" xfId="0" applyNumberFormat="1" applyFill="1"/>
    <xf numFmtId="170" fontId="0" fillId="0" borderId="0" xfId="0" applyNumberFormat="1"/>
    <xf numFmtId="0" fontId="17" fillId="44" borderId="11" xfId="0" applyFont="1" applyFill="1" applyBorder="1"/>
    <xf numFmtId="2" fontId="17" fillId="44" borderId="11" xfId="0" applyNumberFormat="1" applyFont="1" applyFill="1" applyBorder="1" applyAlignment="1">
      <alignment horizontal="center"/>
    </xf>
    <xf numFmtId="0" fontId="17" fillId="44" borderId="12" xfId="0" applyFont="1" applyFill="1" applyBorder="1"/>
    <xf numFmtId="0" fontId="32" fillId="0" borderId="0" xfId="0" applyFont="1" applyBorder="1" applyAlignment="1">
      <alignment horizontal="right" vertical="center"/>
    </xf>
    <xf numFmtId="0" fontId="0" fillId="0" borderId="0" xfId="0" applyFont="1" applyBorder="1" applyAlignment="1">
      <alignment horizontal="center" vertical="top"/>
    </xf>
    <xf numFmtId="0" fontId="0" fillId="0" borderId="13" xfId="0" applyFont="1" applyBorder="1" applyAlignment="1">
      <alignment horizontal="left" vertical="top"/>
    </xf>
    <xf numFmtId="0" fontId="0" fillId="0" borderId="0" xfId="0" applyAlignment="1">
      <alignment horizontal="center"/>
    </xf>
    <xf numFmtId="0" fontId="0" fillId="45" borderId="0" xfId="0" applyFill="1" applyAlignment="1">
      <alignment horizontal="center"/>
    </xf>
    <xf numFmtId="0" fontId="0" fillId="46" borderId="0" xfId="0" applyFill="1"/>
    <xf numFmtId="14" fontId="0" fillId="46" borderId="0" xfId="0" applyNumberFormat="1" applyFill="1"/>
    <xf numFmtId="21" fontId="0" fillId="46" borderId="0" xfId="0" applyNumberFormat="1" applyFill="1"/>
    <xf numFmtId="0" fontId="0" fillId="46" borderId="0" xfId="0" applyFill="1" applyAlignment="1">
      <alignment horizontal="center"/>
    </xf>
    <xf numFmtId="165" fontId="0" fillId="46" borderId="0" xfId="0" applyNumberFormat="1" applyFill="1"/>
    <xf numFmtId="0" fontId="14" fillId="46" borderId="0" xfId="0" applyFont="1" applyFill="1"/>
    <xf numFmtId="167" fontId="0" fillId="46" borderId="0" xfId="0" applyNumberFormat="1" applyFill="1"/>
    <xf numFmtId="169" fontId="0" fillId="46" borderId="0" xfId="0" applyNumberFormat="1" applyFill="1"/>
    <xf numFmtId="14" fontId="0" fillId="47" borderId="0" xfId="0" applyNumberFormat="1" applyFill="1"/>
    <xf numFmtId="21" fontId="0" fillId="47" borderId="0" xfId="0" applyNumberFormat="1" applyFill="1"/>
    <xf numFmtId="0" fontId="0" fillId="47" borderId="0" xfId="0" applyFill="1"/>
    <xf numFmtId="0" fontId="0" fillId="47" borderId="0" xfId="0" applyFill="1" applyAlignment="1">
      <alignment horizontal="center"/>
    </xf>
    <xf numFmtId="165" fontId="0" fillId="47" borderId="0" xfId="0" applyNumberFormat="1" applyFill="1"/>
    <xf numFmtId="0" fontId="14" fillId="47" borderId="0" xfId="0" applyFont="1" applyFill="1"/>
    <xf numFmtId="167" fontId="0" fillId="47" borderId="0" xfId="0" applyNumberFormat="1" applyFill="1"/>
    <xf numFmtId="169" fontId="0" fillId="47" borderId="0" xfId="0" applyNumberFormat="1" applyFill="1"/>
    <xf numFmtId="0" fontId="0" fillId="0" borderId="0" xfId="0" applyAlignment="1">
      <alignment horizontal="left"/>
    </xf>
    <xf numFmtId="0" fontId="16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0" fillId="37" borderId="0" xfId="0" applyFill="1" applyAlignment="1">
      <alignment horizontal="center"/>
    </xf>
    <xf numFmtId="0" fontId="0" fillId="0" borderId="0" xfId="0" applyAlignment="1">
      <alignment horizontal="center" vertical="top"/>
    </xf>
    <xf numFmtId="0" fontId="0" fillId="38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/>
        <right/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numFmt numFmtId="2" formatCode="0.00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/>
        <right/>
        <top style="hair">
          <color auto="1"/>
        </top>
        <bottom style="hair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 tint="4.9989318521683403E-2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Stage I</a:t>
            </a:r>
            <a:r>
              <a:rPr lang="en-IN" baseline="0"/>
              <a:t> - Flow factor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GERC_A_PARA!$B$4:$B$11</c:f>
              <c:numCache>
                <c:formatCode>h:mm:ss</c:formatCode>
                <c:ptCount val="8"/>
                <c:pt idx="0">
                  <c:v>0.75</c:v>
                </c:pt>
                <c:pt idx="1">
                  <c:v>0.79166666666666663</c:v>
                </c:pt>
                <c:pt idx="2">
                  <c:v>0.83333333333333337</c:v>
                </c:pt>
                <c:pt idx="3">
                  <c:v>0.875</c:v>
                </c:pt>
                <c:pt idx="4">
                  <c:v>0.91666666666666663</c:v>
                </c:pt>
                <c:pt idx="5">
                  <c:v>0.95972222222222225</c:v>
                </c:pt>
                <c:pt idx="6">
                  <c:v>0</c:v>
                </c:pt>
                <c:pt idx="7">
                  <c:v>4.1666666666666664E-2</c:v>
                </c:pt>
              </c:numCache>
            </c:numRef>
          </c:xVal>
          <c:yVal>
            <c:numRef>
              <c:f>GERC_A_PARA!$BZ$4:$BZ$11</c:f>
              <c:numCache>
                <c:formatCode>General</c:formatCode>
                <c:ptCount val="8"/>
                <c:pt idx="0">
                  <c:v>1.007962138520855</c:v>
                </c:pt>
                <c:pt idx="1">
                  <c:v>1.008162416751476</c:v>
                </c:pt>
                <c:pt idx="2">
                  <c:v>1.008414705807767</c:v>
                </c:pt>
                <c:pt idx="3">
                  <c:v>1.0087511640474141</c:v>
                </c:pt>
                <c:pt idx="4">
                  <c:v>1.0091669056607513</c:v>
                </c:pt>
                <c:pt idx="5">
                  <c:v>1.0097042327491781</c:v>
                </c:pt>
                <c:pt idx="6">
                  <c:v>1.0097238937866464</c:v>
                </c:pt>
                <c:pt idx="7">
                  <c:v>1.0097556291002825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442696"/>
        <c:axId val="489447792"/>
      </c:scatterChart>
      <c:valAx>
        <c:axId val="489442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447792"/>
        <c:crosses val="autoZero"/>
        <c:crossBetween val="midCat"/>
      </c:valAx>
      <c:valAx>
        <c:axId val="48944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442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Stage I - Adiabatic flow factor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GERC_A_PARA!$B$4:$B$11</c:f>
              <c:numCache>
                <c:formatCode>h:mm:ss</c:formatCode>
                <c:ptCount val="8"/>
                <c:pt idx="0">
                  <c:v>0.75</c:v>
                </c:pt>
                <c:pt idx="1">
                  <c:v>0.79166666666666663</c:v>
                </c:pt>
                <c:pt idx="2">
                  <c:v>0.83333333333333337</c:v>
                </c:pt>
                <c:pt idx="3">
                  <c:v>0.875</c:v>
                </c:pt>
                <c:pt idx="4">
                  <c:v>0.91666666666666663</c:v>
                </c:pt>
                <c:pt idx="5">
                  <c:v>0.95972222222222225</c:v>
                </c:pt>
                <c:pt idx="6">
                  <c:v>0</c:v>
                </c:pt>
                <c:pt idx="7">
                  <c:v>4.1666666666666664E-2</c:v>
                </c:pt>
              </c:numCache>
            </c:numRef>
          </c:xVal>
          <c:yVal>
            <c:numRef>
              <c:f>GERC_A_PARA!$BY$4:$BY$11</c:f>
              <c:numCache>
                <c:formatCode>General</c:formatCode>
                <c:ptCount val="8"/>
                <c:pt idx="0">
                  <c:v>1.0543720179174216</c:v>
                </c:pt>
                <c:pt idx="1">
                  <c:v>1.0713872321407703</c:v>
                </c:pt>
                <c:pt idx="2">
                  <c:v>1.0878419802745269</c:v>
                </c:pt>
                <c:pt idx="3">
                  <c:v>1.1036695838040327</c:v>
                </c:pt>
                <c:pt idx="4">
                  <c:v>1.1189227305161171</c:v>
                </c:pt>
                <c:pt idx="5">
                  <c:v>1.1338609212601165</c:v>
                </c:pt>
                <c:pt idx="6">
                  <c:v>1.1337226002855438</c:v>
                </c:pt>
                <c:pt idx="7">
                  <c:v>1.1334537021197963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447008"/>
        <c:axId val="489441912"/>
      </c:scatterChart>
      <c:valAx>
        <c:axId val="48944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441912"/>
        <c:crosses val="autoZero"/>
        <c:crossBetween val="midCat"/>
      </c:valAx>
      <c:valAx>
        <c:axId val="489441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44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GERC_A_VE_VT_020.PV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644582714232391"/>
          <c:y val="0.16108070866141733"/>
          <c:w val="0.74193244595792407"/>
          <c:h val="0.46475984251968511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database!$D$2:$D$25</c:f>
              <c:strCache>
                <c:ptCount val="24"/>
                <c:pt idx="0">
                  <c:v>01/15/19 06:00</c:v>
                </c:pt>
                <c:pt idx="1">
                  <c:v>01/15/19 07:02</c:v>
                </c:pt>
                <c:pt idx="2">
                  <c:v>01/15/19 08:00</c:v>
                </c:pt>
                <c:pt idx="3">
                  <c:v>01/15/19 09:00</c:v>
                </c:pt>
                <c:pt idx="4">
                  <c:v>01/15/19 10:00</c:v>
                </c:pt>
                <c:pt idx="5">
                  <c:v>01/15/19 11:00</c:v>
                </c:pt>
                <c:pt idx="6">
                  <c:v>01/15/19 12:00</c:v>
                </c:pt>
                <c:pt idx="7">
                  <c:v>01/15/19 13:00</c:v>
                </c:pt>
                <c:pt idx="8">
                  <c:v>01/15/19 14:00</c:v>
                </c:pt>
                <c:pt idx="9">
                  <c:v>01/15/19 15:02</c:v>
                </c:pt>
                <c:pt idx="10">
                  <c:v>01/15/19 16:00</c:v>
                </c:pt>
                <c:pt idx="11">
                  <c:v>01/15/19 17:00</c:v>
                </c:pt>
                <c:pt idx="12">
                  <c:v>01/15/19 18:00</c:v>
                </c:pt>
                <c:pt idx="13">
                  <c:v>01/15/19 19:00</c:v>
                </c:pt>
                <c:pt idx="14">
                  <c:v>01/15/19 20:00</c:v>
                </c:pt>
                <c:pt idx="15">
                  <c:v>01/15/19 21:00</c:v>
                </c:pt>
                <c:pt idx="16">
                  <c:v>01/15/19 22:00</c:v>
                </c:pt>
                <c:pt idx="17">
                  <c:v>01/15/19 23:02</c:v>
                </c:pt>
                <c:pt idx="18">
                  <c:v>01/16/19 00:00</c:v>
                </c:pt>
                <c:pt idx="19">
                  <c:v>01/16/19 01:00</c:v>
                </c:pt>
                <c:pt idx="20">
                  <c:v>01/16/19 02:00</c:v>
                </c:pt>
                <c:pt idx="21">
                  <c:v>01/16/19 03:00</c:v>
                </c:pt>
                <c:pt idx="22">
                  <c:v>01/16/19 04:00</c:v>
                </c:pt>
                <c:pt idx="23">
                  <c:v>01/16/19 05:00</c:v>
                </c:pt>
              </c:strCache>
            </c:strRef>
          </c:cat>
          <c:val>
            <c:numRef>
              <c:f>database!$E$2:$E$25</c:f>
              <c:numCache>
                <c:formatCode>General</c:formatCode>
                <c:ptCount val="24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445832"/>
        <c:axId val="489448576"/>
      </c:lineChart>
      <c:catAx>
        <c:axId val="489445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448576"/>
        <c:crosses val="autoZero"/>
        <c:auto val="1"/>
        <c:lblAlgn val="ctr"/>
        <c:lblOffset val="100"/>
        <c:tickLblSkip val="4"/>
        <c:tickMarkSkip val="4"/>
        <c:noMultiLvlLbl val="1"/>
      </c:catAx>
      <c:valAx>
        <c:axId val="48944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445832"/>
        <c:crosses val="autoZero"/>
        <c:crossBetween val="between"/>
      </c:valAx>
      <c:spPr>
        <a:solidFill>
          <a:schemeClr val="tx1">
            <a:lumMod val="95000"/>
            <a:lumOff val="5000"/>
          </a:schemeClr>
        </a:solidFill>
        <a:ln w="15875"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'Stage 1'!$L$7</c:f>
              <c:strCache>
                <c:ptCount val="1"/>
                <c:pt idx="0">
                  <c:v>Swept vol, HE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'Stage 1'!$C$8:$C$368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1'!$L$8:$L$368</c:f>
              <c:numCache>
                <c:formatCode>General</c:formatCode>
                <c:ptCount val="361"/>
                <c:pt idx="0">
                  <c:v>5.8923256496125464E-3</c:v>
                </c:pt>
                <c:pt idx="1">
                  <c:v>5.8951518208192628E-3</c:v>
                </c:pt>
                <c:pt idx="2">
                  <c:v>5.9036290322481951E-3</c:v>
                </c:pt>
                <c:pt idx="3">
                  <c:v>5.9177533781636154E-3</c:v>
                </c:pt>
                <c:pt idx="4">
                  <c:v>5.9375183517987465E-3</c:v>
                </c:pt>
                <c:pt idx="5">
                  <c:v>5.9629148495436001E-3</c:v>
                </c:pt>
                <c:pt idx="6">
                  <c:v>5.9939311768052979E-3</c:v>
                </c:pt>
                <c:pt idx="7">
                  <c:v>6.0305530555383466E-3</c:v>
                </c:pt>
                <c:pt idx="8">
                  <c:v>6.0727636334413108E-3</c:v>
                </c:pt>
                <c:pt idx="9">
                  <c:v>6.1205434948160232E-3</c:v>
                </c:pt>
                <c:pt idx="10">
                  <c:v>6.1738706730839468E-3</c:v>
                </c:pt>
                <c:pt idx="11">
                  <c:v>6.2327206649542928E-3</c:v>
                </c:pt>
                <c:pt idx="12">
                  <c:v>6.297066446237112E-3</c:v>
                </c:pt>
                <c:pt idx="13">
                  <c:v>6.366878489294063E-3</c:v>
                </c:pt>
                <c:pt idx="14">
                  <c:v>6.442124782118237E-3</c:v>
                </c:pt>
                <c:pt idx="15">
                  <c:v>6.5227708490343808E-3</c:v>
                </c:pt>
                <c:pt idx="16">
                  <c:v>6.6087797730087511E-3</c:v>
                </c:pt>
                <c:pt idx="17">
                  <c:v>6.7001122195580716E-3</c:v>
                </c:pt>
                <c:pt idx="18">
                  <c:v>6.7967264622451401E-3</c:v>
                </c:pt>
                <c:pt idx="19">
                  <c:v>6.8985784097482595E-3</c:v>
                </c:pt>
                <c:pt idx="20">
                  <c:v>7.0056216344902807E-3</c:v>
                </c:pt>
                <c:pt idx="21">
                  <c:v>7.1178074028118944E-3</c:v>
                </c:pt>
                <c:pt idx="22">
                  <c:v>7.2350847066731594E-3</c:v>
                </c:pt>
                <c:pt idx="23">
                  <c:v>7.3574002968655426E-3</c:v>
                </c:pt>
                <c:pt idx="24">
                  <c:v>7.4846987177157667E-3</c:v>
                </c:pt>
                <c:pt idx="25">
                  <c:v>7.6169223432617965E-3</c:v>
                </c:pt>
                <c:pt idx="26">
                  <c:v>7.7540114148794267E-3</c:v>
                </c:pt>
                <c:pt idx="27">
                  <c:v>7.8959040803373431E-3</c:v>
                </c:pt>
                <c:pt idx="28">
                  <c:v>8.0425364342565243E-3</c:v>
                </c:pt>
                <c:pt idx="29">
                  <c:v>8.193842559948903E-3</c:v>
                </c:pt>
                <c:pt idx="30">
                  <c:v>8.349754572608609E-3</c:v>
                </c:pt>
                <c:pt idx="31">
                  <c:v>8.5102026638277321E-3</c:v>
                </c:pt>
                <c:pt idx="32">
                  <c:v>8.6751151474069137E-3</c:v>
                </c:pt>
                <c:pt idx="33">
                  <c:v>8.8444185064298509E-3</c:v>
                </c:pt>
                <c:pt idx="34">
                  <c:v>9.0180374415687117E-3</c:v>
                </c:pt>
                <c:pt idx="35">
                  <c:v>9.1958949205867314E-3</c:v>
                </c:pt>
                <c:pt idx="36">
                  <c:v>9.3779122290015421E-3</c:v>
                </c:pt>
                <c:pt idx="37">
                  <c:v>9.5640090218723547E-3</c:v>
                </c:pt>
                <c:pt idx="38">
                  <c:v>9.7541033766714944E-3</c:v>
                </c:pt>
                <c:pt idx="39">
                  <c:v>9.9481118471995856E-3</c:v>
                </c:pt>
                <c:pt idx="40">
                  <c:v>1.0145949518502166E-2</c:v>
                </c:pt>
                <c:pt idx="41">
                  <c:v>1.034753006274333E-2</c:v>
                </c:pt>
                <c:pt idx="42">
                  <c:v>1.0552765795990848E-2</c:v>
                </c:pt>
                <c:pt idx="43">
                  <c:v>1.0761567735865132E-2</c:v>
                </c:pt>
                <c:pt idx="44">
                  <c:v>1.0973845660003109E-2</c:v>
                </c:pt>
                <c:pt idx="45">
                  <c:v>1.1189508165286029E-2</c:v>
                </c:pt>
                <c:pt idx="46">
                  <c:v>1.1408462727778975E-2</c:v>
                </c:pt>
                <c:pt idx="47">
                  <c:v>1.1630615763328018E-2</c:v>
                </c:pt>
                <c:pt idx="48">
                  <c:v>1.1855872688759414E-2</c:v>
                </c:pt>
                <c:pt idx="49">
                  <c:v>1.2084137983623752E-2</c:v>
                </c:pt>
                <c:pt idx="50">
                  <c:v>1.2315315252426542E-2</c:v>
                </c:pt>
                <c:pt idx="51">
                  <c:v>1.2549307287285143E-2</c:v>
                </c:pt>
                <c:pt idx="52">
                  <c:v>1.2786016130950682E-2</c:v>
                </c:pt>
                <c:pt idx="53">
                  <c:v>1.3025343140132189E-2</c:v>
                </c:pt>
                <c:pt idx="54">
                  <c:v>1.3267189049059274E-2</c:v>
                </c:pt>
                <c:pt idx="55">
                  <c:v>1.3511454033217928E-2</c:v>
                </c:pt>
                <c:pt idx="56">
                  <c:v>1.375803777319355E-2</c:v>
                </c:pt>
                <c:pt idx="57">
                  <c:v>1.4006839518554181E-2</c:v>
                </c:pt>
                <c:pt idx="58">
                  <c:v>1.4257758151705699E-2</c:v>
                </c:pt>
                <c:pt idx="59">
                  <c:v>1.4510692251650557E-2</c:v>
                </c:pt>
                <c:pt idx="60">
                  <c:v>1.476554015758073E-2</c:v>
                </c:pt>
                <c:pt idx="61">
                  <c:v>1.5022200032234725E-2</c:v>
                </c:pt>
                <c:pt idx="62">
                  <c:v>1.5280569924948917E-2</c:v>
                </c:pt>
                <c:pt idx="63">
                  <c:v>1.5540547834332303E-2</c:v>
                </c:pt>
                <c:pt idx="64">
                  <c:v>1.5802031770494496E-2</c:v>
                </c:pt>
                <c:pt idx="65">
                  <c:v>1.6064919816756111E-2</c:v>
                </c:pt>
                <c:pt idx="66">
                  <c:v>1.6329110190771615E-2</c:v>
                </c:pt>
                <c:pt idx="67">
                  <c:v>1.6594501304994187E-2</c:v>
                </c:pt>
                <c:pt idx="68">
                  <c:v>1.6860991826413697E-2</c:v>
                </c:pt>
                <c:pt idx="69">
                  <c:v>1.7128480735498532E-2</c:v>
                </c:pt>
                <c:pt idx="70">
                  <c:v>1.7396867384273637E-2</c:v>
                </c:pt>
                <c:pt idx="71">
                  <c:v>1.766605155346768E-2</c:v>
                </c:pt>
                <c:pt idx="72">
                  <c:v>1.7935933508663692E-2</c:v>
                </c:pt>
                <c:pt idx="73">
                  <c:v>1.8206414055388483E-2</c:v>
                </c:pt>
                <c:pt idx="74">
                  <c:v>1.8477394593078275E-2</c:v>
                </c:pt>
                <c:pt idx="75">
                  <c:v>1.8748777167858825E-2</c:v>
                </c:pt>
                <c:pt idx="76">
                  <c:v>1.9020464524081113E-2</c:v>
                </c:pt>
                <c:pt idx="77">
                  <c:v>1.9292360154554475E-2</c:v>
                </c:pt>
                <c:pt idx="78">
                  <c:v>1.9564368349422462E-2</c:v>
                </c:pt>
                <c:pt idx="79">
                  <c:v>1.9836394243628121E-2</c:v>
                </c:pt>
                <c:pt idx="80">
                  <c:v>2.0108343862917915E-2</c:v>
                </c:pt>
                <c:pt idx="81">
                  <c:v>2.0380124168336688E-2</c:v>
                </c:pt>
                <c:pt idx="82">
                  <c:v>2.0651643099168025E-2</c:v>
                </c:pt>
                <c:pt idx="83">
                  <c:v>2.0922809614277664E-2</c:v>
                </c:pt>
                <c:pt idx="84">
                  <c:v>2.1193533731820407E-2</c:v>
                </c:pt>
                <c:pt idx="85">
                  <c:v>2.1463726567274181E-2</c:v>
                </c:pt>
                <c:pt idx="86">
                  <c:v>2.1733300369767772E-2</c:v>
                </c:pt>
                <c:pt idx="87">
                  <c:v>2.2002168556672298E-2</c:v>
                </c:pt>
                <c:pt idx="88">
                  <c:v>2.2270245746429797E-2</c:v>
                </c:pt>
                <c:pt idx="89">
                  <c:v>2.2537447789595346E-2</c:v>
                </c:pt>
                <c:pt idx="90">
                  <c:v>2.2803691798073174E-2</c:v>
                </c:pt>
                <c:pt idx="91">
                  <c:v>2.3068896172530072E-2</c:v>
                </c:pt>
                <c:pt idx="92">
                  <c:v>2.3332980627973537E-2</c:v>
                </c:pt>
                <c:pt idx="93">
                  <c:v>2.3595866217485207E-2</c:v>
                </c:pt>
                <c:pt idx="94">
                  <c:v>2.3857475354103864E-2</c:v>
                </c:pt>
                <c:pt idx="95">
                  <c:v>2.4117731830855881E-2</c:v>
                </c:pt>
                <c:pt idx="96">
                  <c:v>2.4376560838934507E-2</c:v>
                </c:pt>
                <c:pt idx="97">
                  <c:v>2.463388898403265E-2</c:v>
                </c:pt>
                <c:pt idx="98">
                  <c:v>2.4889644300837847E-2</c:v>
                </c:pt>
                <c:pt idx="99">
                  <c:v>2.5143756265700878E-2</c:v>
                </c:pt>
                <c:pt idx="100">
                  <c:v>2.5396155807493263E-2</c:v>
                </c:pt>
                <c:pt idx="101">
                  <c:v>2.564677531667214E-2</c:v>
                </c:pt>
                <c:pt idx="102">
                  <c:v>2.5895548652573864E-2</c:v>
                </c:pt>
                <c:pt idx="103">
                  <c:v>2.6142411148961413E-2</c:v>
                </c:pt>
                <c:pt idx="104">
                  <c:v>2.6387299617852741E-2</c:v>
                </c:pt>
                <c:pt idx="105">
                  <c:v>2.6630152351661458E-2</c:v>
                </c:pt>
                <c:pt idx="106">
                  <c:v>2.687090912368232E-2</c:v>
                </c:pt>
                <c:pt idx="107">
                  <c:v>2.7109511186958129E-2</c:v>
                </c:pt>
                <c:pt idx="108">
                  <c:v>2.7345901271566421E-2</c:v>
                </c:pt>
                <c:pt idx="109">
                  <c:v>2.7580023580366504E-2</c:v>
                </c:pt>
                <c:pt idx="110">
                  <c:v>2.7811823783250363E-2</c:v>
                </c:pt>
                <c:pt idx="111">
                  <c:v>2.8041249009942083E-2</c:v>
                </c:pt>
                <c:pt idx="112">
                  <c:v>2.8268247841393316E-2</c:v>
                </c:pt>
                <c:pt idx="113">
                  <c:v>2.8492770299823146E-2</c:v>
                </c:pt>
                <c:pt idx="114">
                  <c:v>2.871476783745296E-2</c:v>
                </c:pt>
                <c:pt idx="115">
                  <c:v>2.8934193323988111E-2</c:v>
                </c:pt>
                <c:pt idx="116">
                  <c:v>2.9151001032899387E-2</c:v>
                </c:pt>
                <c:pt idx="117">
                  <c:v>2.9365146626558401E-2</c:v>
                </c:pt>
                <c:pt idx="118">
                  <c:v>2.9576587140282207E-2</c:v>
                </c:pt>
                <c:pt idx="119">
                  <c:v>2.9785280965342779E-2</c:v>
                </c:pt>
                <c:pt idx="120">
                  <c:v>2.9991187830998158E-2</c:v>
                </c:pt>
                <c:pt idx="121">
                  <c:v>3.0194268785601878E-2</c:v>
                </c:pt>
                <c:pt idx="122">
                  <c:v>3.0394486176848444E-2</c:v>
                </c:pt>
                <c:pt idx="123">
                  <c:v>3.0591803631211903E-2</c:v>
                </c:pt>
                <c:pt idx="124">
                  <c:v>3.0786186032635384E-2</c:v>
                </c:pt>
                <c:pt idx="125">
                  <c:v>3.0977599500528665E-2</c:v>
                </c:pt>
                <c:pt idx="126">
                  <c:v>3.1166011367131218E-2</c:v>
                </c:pt>
                <c:pt idx="127">
                  <c:v>3.135139015429747E-2</c:v>
                </c:pt>
                <c:pt idx="128">
                  <c:v>3.1533705549760378E-2</c:v>
                </c:pt>
                <c:pt idx="129">
                  <c:v>3.1712928382929349E-2</c:v>
                </c:pt>
                <c:pt idx="130">
                  <c:v>3.1889030600277354E-2</c:v>
                </c:pt>
                <c:pt idx="131">
                  <c:v>3.2061985240371384E-2</c:v>
                </c:pt>
                <c:pt idx="132">
                  <c:v>3.2231766408599712E-2</c:v>
                </c:pt>
                <c:pt idx="133">
                  <c:v>3.2398349251648188E-2</c:v>
                </c:pt>
                <c:pt idx="134">
                  <c:v>3.2561709931776921E-2</c:v>
                </c:pt>
                <c:pt idx="135">
                  <c:v>3.2721825600947309E-2</c:v>
                </c:pt>
                <c:pt idx="136">
                  <c:v>3.2878674374848593E-2</c:v>
                </c:pt>
                <c:pt idx="137">
                  <c:v>3.3032235306871431E-2</c:v>
                </c:pt>
                <c:pt idx="138">
                  <c:v>3.3182488362075033E-2</c:v>
                </c:pt>
                <c:pt idx="139">
                  <c:v>3.3329414391192726E-2</c:v>
                </c:pt>
                <c:pt idx="140">
                  <c:v>3.3472995104719794E-2</c:v>
                </c:pt>
                <c:pt idx="141">
                  <c:v>3.3613213047125744E-2</c:v>
                </c:pt>
                <c:pt idx="142">
                  <c:v>3.3750051571231697E-2</c:v>
                </c:pt>
                <c:pt idx="143">
                  <c:v>3.3883494812792569E-2</c:v>
                </c:pt>
                <c:pt idx="144">
                  <c:v>3.4013527665321695E-2</c:v>
                </c:pt>
                <c:pt idx="145">
                  <c:v>3.414013575519436E-2</c:v>
                </c:pt>
                <c:pt idx="146">
                  <c:v>3.4263305417065321E-2</c:v>
                </c:pt>
                <c:pt idx="147">
                  <c:v>3.4383023669633681E-2</c:v>
                </c:pt>
                <c:pt idx="148">
                  <c:v>3.4499278191787254E-2</c:v>
                </c:pt>
                <c:pt idx="149">
                  <c:v>3.4612057299156958E-2</c:v>
                </c:pt>
                <c:pt idx="150">
                  <c:v>3.4721349921110471E-2</c:v>
                </c:pt>
                <c:pt idx="151">
                  <c:v>3.4827145578212849E-2</c:v>
                </c:pt>
                <c:pt idx="152">
                  <c:v>3.492943436018061E-2</c:v>
                </c:pt>
                <c:pt idx="153">
                  <c:v>3.5028206904354098E-2</c:v>
                </c:pt>
                <c:pt idx="154">
                  <c:v>3.5123454374712121E-2</c:v>
                </c:pt>
                <c:pt idx="155">
                  <c:v>3.5215168441451124E-2</c:v>
                </c:pt>
                <c:pt idx="156">
                  <c:v>3.530334126115002E-2</c:v>
                </c:pt>
                <c:pt idx="157">
                  <c:v>3.5387965457540749E-2</c:v>
                </c:pt>
                <c:pt idx="158">
                  <c:v>3.5469034102903182E-2</c:v>
                </c:pt>
                <c:pt idx="159">
                  <c:v>3.5546540700102235E-2</c:v>
                </c:pt>
                <c:pt idx="160">
                  <c:v>3.562047916528327E-2</c:v>
                </c:pt>
                <c:pt idx="161">
                  <c:v>3.5690843811241664E-2</c:v>
                </c:pt>
                <c:pt idx="162">
                  <c:v>3.5757629331480717E-2</c:v>
                </c:pt>
                <c:pt idx="163">
                  <c:v>3.5820830784971294E-2</c:v>
                </c:pt>
                <c:pt idx="164">
                  <c:v>3.5880443581625864E-2</c:v>
                </c:pt>
                <c:pt idx="165">
                  <c:v>3.5936463468498304E-2</c:v>
                </c:pt>
                <c:pt idx="166">
                  <c:v>3.5988886516720234E-2</c:v>
                </c:pt>
                <c:pt idx="167">
                  <c:v>3.6037709109183871E-2</c:v>
                </c:pt>
                <c:pt idx="168">
                  <c:v>3.6082927928980137E-2</c:v>
                </c:pt>
                <c:pt idx="169">
                  <c:v>3.6124539948600744E-2</c:v>
                </c:pt>
                <c:pt idx="170">
                  <c:v>3.6162542419911493E-2</c:v>
                </c:pt>
                <c:pt idx="171">
                  <c:v>3.6196932864903789E-2</c:v>
                </c:pt>
                <c:pt idx="172">
                  <c:v>3.6227709067230635E-2</c:v>
                </c:pt>
                <c:pt idx="173">
                  <c:v>3.6254869064532569E-2</c:v>
                </c:pt>
                <c:pt idx="174">
                  <c:v>3.6278411141558595E-2</c:v>
                </c:pt>
                <c:pt idx="175">
                  <c:v>3.6298333824086329E-2</c:v>
                </c:pt>
                <c:pt idx="176">
                  <c:v>3.6314635873645459E-2</c:v>
                </c:pt>
                <c:pt idx="177">
                  <c:v>3.6327316283047424E-2</c:v>
                </c:pt>
                <c:pt idx="178">
                  <c:v>3.633637427272423E-2</c:v>
                </c:pt>
                <c:pt idx="179">
                  <c:v>3.6341809287878647E-2</c:v>
                </c:pt>
                <c:pt idx="180">
                  <c:v>3.6343620996447418E-2</c:v>
                </c:pt>
                <c:pt idx="181">
                  <c:v>3.6341809287878647E-2</c:v>
                </c:pt>
                <c:pt idx="182">
                  <c:v>3.633637427272423E-2</c:v>
                </c:pt>
                <c:pt idx="183">
                  <c:v>3.6327316283047424E-2</c:v>
                </c:pt>
                <c:pt idx="184">
                  <c:v>3.6314635873645459E-2</c:v>
                </c:pt>
                <c:pt idx="185">
                  <c:v>3.6298333824086329E-2</c:v>
                </c:pt>
                <c:pt idx="186">
                  <c:v>3.6278411141558595E-2</c:v>
                </c:pt>
                <c:pt idx="187">
                  <c:v>3.6254869064532583E-2</c:v>
                </c:pt>
                <c:pt idx="188">
                  <c:v>3.6227709067230635E-2</c:v>
                </c:pt>
                <c:pt idx="189">
                  <c:v>3.6196932864903789E-2</c:v>
                </c:pt>
                <c:pt idx="190">
                  <c:v>3.6162542419911493E-2</c:v>
                </c:pt>
                <c:pt idx="191">
                  <c:v>3.6124539948600751E-2</c:v>
                </c:pt>
                <c:pt idx="192">
                  <c:v>3.6082927928980137E-2</c:v>
                </c:pt>
                <c:pt idx="193">
                  <c:v>3.6037709109183878E-2</c:v>
                </c:pt>
                <c:pt idx="194">
                  <c:v>3.5988886516720234E-2</c:v>
                </c:pt>
                <c:pt idx="195">
                  <c:v>3.5936463468498304E-2</c:v>
                </c:pt>
                <c:pt idx="196">
                  <c:v>3.5880443581625864E-2</c:v>
                </c:pt>
                <c:pt idx="197">
                  <c:v>3.5820830784971294E-2</c:v>
                </c:pt>
                <c:pt idx="198">
                  <c:v>3.5757629331480717E-2</c:v>
                </c:pt>
                <c:pt idx="199">
                  <c:v>3.5690843811241671E-2</c:v>
                </c:pt>
                <c:pt idx="200">
                  <c:v>3.5620479165283277E-2</c:v>
                </c:pt>
                <c:pt idx="201">
                  <c:v>3.5546540700102235E-2</c:v>
                </c:pt>
                <c:pt idx="202">
                  <c:v>3.5469034102903189E-2</c:v>
                </c:pt>
                <c:pt idx="203">
                  <c:v>3.5387965457540749E-2</c:v>
                </c:pt>
                <c:pt idx="204">
                  <c:v>3.5303341261150027E-2</c:v>
                </c:pt>
                <c:pt idx="205">
                  <c:v>3.5215168441451138E-2</c:v>
                </c:pt>
                <c:pt idx="206">
                  <c:v>3.5123454374712121E-2</c:v>
                </c:pt>
                <c:pt idx="207">
                  <c:v>3.5028206904354098E-2</c:v>
                </c:pt>
                <c:pt idx="208">
                  <c:v>3.492943436018061E-2</c:v>
                </c:pt>
                <c:pt idx="209">
                  <c:v>3.4827145578212849E-2</c:v>
                </c:pt>
                <c:pt idx="210">
                  <c:v>3.4721349921110464E-2</c:v>
                </c:pt>
                <c:pt idx="211">
                  <c:v>3.4612057299156958E-2</c:v>
                </c:pt>
                <c:pt idx="212">
                  <c:v>3.4499278191787254E-2</c:v>
                </c:pt>
                <c:pt idx="213">
                  <c:v>3.4383023669633694E-2</c:v>
                </c:pt>
                <c:pt idx="214">
                  <c:v>3.4263305417065328E-2</c:v>
                </c:pt>
                <c:pt idx="215">
                  <c:v>3.4140135755194367E-2</c:v>
                </c:pt>
                <c:pt idx="216">
                  <c:v>3.4013527665321702E-2</c:v>
                </c:pt>
                <c:pt idx="217">
                  <c:v>3.3883494812792576E-2</c:v>
                </c:pt>
                <c:pt idx="218">
                  <c:v>3.3750051571231704E-2</c:v>
                </c:pt>
                <c:pt idx="219">
                  <c:v>3.3613213047125744E-2</c:v>
                </c:pt>
                <c:pt idx="220">
                  <c:v>3.3472995104719794E-2</c:v>
                </c:pt>
                <c:pt idx="221">
                  <c:v>3.3329414391192726E-2</c:v>
                </c:pt>
                <c:pt idx="222">
                  <c:v>3.3182488362075033E-2</c:v>
                </c:pt>
                <c:pt idx="223">
                  <c:v>3.3032235306871431E-2</c:v>
                </c:pt>
                <c:pt idx="224">
                  <c:v>3.2878674374848593E-2</c:v>
                </c:pt>
                <c:pt idx="225">
                  <c:v>3.2721825600947323E-2</c:v>
                </c:pt>
                <c:pt idx="226">
                  <c:v>3.2561709931776928E-2</c:v>
                </c:pt>
                <c:pt idx="227">
                  <c:v>3.2398349251648188E-2</c:v>
                </c:pt>
                <c:pt idx="228">
                  <c:v>3.2231766408599712E-2</c:v>
                </c:pt>
                <c:pt idx="229">
                  <c:v>3.2061985240371384E-2</c:v>
                </c:pt>
                <c:pt idx="230">
                  <c:v>3.1889030600277368E-2</c:v>
                </c:pt>
                <c:pt idx="231">
                  <c:v>3.1712928382929356E-2</c:v>
                </c:pt>
                <c:pt idx="232">
                  <c:v>3.1533705549760378E-2</c:v>
                </c:pt>
                <c:pt idx="233">
                  <c:v>3.1351390154297477E-2</c:v>
                </c:pt>
                <c:pt idx="234">
                  <c:v>3.1166011367131225E-2</c:v>
                </c:pt>
                <c:pt idx="235">
                  <c:v>3.0977599500528665E-2</c:v>
                </c:pt>
                <c:pt idx="236">
                  <c:v>3.0786186032635384E-2</c:v>
                </c:pt>
                <c:pt idx="237">
                  <c:v>3.0591803631211924E-2</c:v>
                </c:pt>
                <c:pt idx="238">
                  <c:v>3.0394486176848465E-2</c:v>
                </c:pt>
                <c:pt idx="239">
                  <c:v>3.0194268785601878E-2</c:v>
                </c:pt>
                <c:pt idx="240">
                  <c:v>2.9991187830998165E-2</c:v>
                </c:pt>
                <c:pt idx="241">
                  <c:v>2.9785280965342779E-2</c:v>
                </c:pt>
                <c:pt idx="242">
                  <c:v>2.9576587140282207E-2</c:v>
                </c:pt>
                <c:pt idx="243">
                  <c:v>2.9365146626558401E-2</c:v>
                </c:pt>
                <c:pt idx="244">
                  <c:v>2.9151001032899398E-2</c:v>
                </c:pt>
                <c:pt idx="245">
                  <c:v>2.8934193323988118E-2</c:v>
                </c:pt>
                <c:pt idx="246">
                  <c:v>2.871476783745297E-2</c:v>
                </c:pt>
                <c:pt idx="247">
                  <c:v>2.8492770299823146E-2</c:v>
                </c:pt>
                <c:pt idx="248">
                  <c:v>2.8268247841393326E-2</c:v>
                </c:pt>
                <c:pt idx="249">
                  <c:v>2.804124900994209E-2</c:v>
                </c:pt>
                <c:pt idx="250">
                  <c:v>2.7811823783250363E-2</c:v>
                </c:pt>
                <c:pt idx="251">
                  <c:v>2.7580023580366521E-2</c:v>
                </c:pt>
                <c:pt idx="252">
                  <c:v>2.7345901271566421E-2</c:v>
                </c:pt>
                <c:pt idx="253">
                  <c:v>2.7109511186958139E-2</c:v>
                </c:pt>
                <c:pt idx="254">
                  <c:v>2.687090912368232E-2</c:v>
                </c:pt>
                <c:pt idx="255">
                  <c:v>2.6630152351661458E-2</c:v>
                </c:pt>
                <c:pt idx="256">
                  <c:v>2.6387299617852741E-2</c:v>
                </c:pt>
                <c:pt idx="257">
                  <c:v>2.6142411148961413E-2</c:v>
                </c:pt>
                <c:pt idx="258">
                  <c:v>2.5895548652573871E-2</c:v>
                </c:pt>
                <c:pt idx="259">
                  <c:v>2.564677531667214E-2</c:v>
                </c:pt>
                <c:pt idx="260">
                  <c:v>2.5396155807493274E-2</c:v>
                </c:pt>
                <c:pt idx="261">
                  <c:v>2.5143756265700878E-2</c:v>
                </c:pt>
                <c:pt idx="262">
                  <c:v>2.4889644300837854E-2</c:v>
                </c:pt>
                <c:pt idx="263">
                  <c:v>2.463388898403265E-2</c:v>
                </c:pt>
                <c:pt idx="264">
                  <c:v>2.4376560838934507E-2</c:v>
                </c:pt>
                <c:pt idx="265">
                  <c:v>2.4117731830855881E-2</c:v>
                </c:pt>
                <c:pt idx="266">
                  <c:v>2.3857475354103864E-2</c:v>
                </c:pt>
                <c:pt idx="267">
                  <c:v>2.3595866217485217E-2</c:v>
                </c:pt>
                <c:pt idx="268">
                  <c:v>2.3332980627973544E-2</c:v>
                </c:pt>
                <c:pt idx="269">
                  <c:v>2.3068896172530072E-2</c:v>
                </c:pt>
                <c:pt idx="270">
                  <c:v>2.2803691798073174E-2</c:v>
                </c:pt>
                <c:pt idx="271">
                  <c:v>2.2537447789595356E-2</c:v>
                </c:pt>
                <c:pt idx="272">
                  <c:v>2.2270245746429804E-2</c:v>
                </c:pt>
                <c:pt idx="273">
                  <c:v>2.2002168556672315E-2</c:v>
                </c:pt>
                <c:pt idx="274">
                  <c:v>2.1733300369767772E-2</c:v>
                </c:pt>
                <c:pt idx="275">
                  <c:v>2.1463726567274181E-2</c:v>
                </c:pt>
                <c:pt idx="276">
                  <c:v>2.1193533731820417E-2</c:v>
                </c:pt>
                <c:pt idx="277">
                  <c:v>2.0922809614277664E-2</c:v>
                </c:pt>
                <c:pt idx="278">
                  <c:v>2.0651643099168025E-2</c:v>
                </c:pt>
                <c:pt idx="279">
                  <c:v>2.0380124168336698E-2</c:v>
                </c:pt>
                <c:pt idx="280">
                  <c:v>2.0108343862917925E-2</c:v>
                </c:pt>
                <c:pt idx="281">
                  <c:v>1.9836394243628132E-2</c:v>
                </c:pt>
                <c:pt idx="282">
                  <c:v>1.9564368349422479E-2</c:v>
                </c:pt>
                <c:pt idx="283">
                  <c:v>1.9292360154554475E-2</c:v>
                </c:pt>
                <c:pt idx="284">
                  <c:v>1.9020464524081113E-2</c:v>
                </c:pt>
                <c:pt idx="285">
                  <c:v>1.8748777167858825E-2</c:v>
                </c:pt>
                <c:pt idx="286">
                  <c:v>1.8477394593078286E-2</c:v>
                </c:pt>
                <c:pt idx="287">
                  <c:v>1.82064140553885E-2</c:v>
                </c:pt>
                <c:pt idx="288">
                  <c:v>1.7935933508663692E-2</c:v>
                </c:pt>
                <c:pt idx="289">
                  <c:v>1.766605155346769E-2</c:v>
                </c:pt>
                <c:pt idx="290">
                  <c:v>1.7396867384273648E-2</c:v>
                </c:pt>
                <c:pt idx="291">
                  <c:v>1.7128480735498532E-2</c:v>
                </c:pt>
                <c:pt idx="292">
                  <c:v>1.6860991826413707E-2</c:v>
                </c:pt>
                <c:pt idx="293">
                  <c:v>1.6594501304994198E-2</c:v>
                </c:pt>
                <c:pt idx="294">
                  <c:v>1.6329110190771625E-2</c:v>
                </c:pt>
                <c:pt idx="295">
                  <c:v>1.6064919816756128E-2</c:v>
                </c:pt>
                <c:pt idx="296">
                  <c:v>1.5802031770494496E-2</c:v>
                </c:pt>
                <c:pt idx="297">
                  <c:v>1.5540547834332303E-2</c:v>
                </c:pt>
                <c:pt idx="298">
                  <c:v>1.5280569924948927E-2</c:v>
                </c:pt>
                <c:pt idx="299">
                  <c:v>1.5022200032234725E-2</c:v>
                </c:pt>
                <c:pt idx="300">
                  <c:v>1.476554015758073E-2</c:v>
                </c:pt>
                <c:pt idx="301">
                  <c:v>1.4510692251650584E-2</c:v>
                </c:pt>
                <c:pt idx="302">
                  <c:v>1.4257758151705699E-2</c:v>
                </c:pt>
                <c:pt idx="303">
                  <c:v>1.4006839518554191E-2</c:v>
                </c:pt>
                <c:pt idx="304">
                  <c:v>1.3758037773193569E-2</c:v>
                </c:pt>
                <c:pt idx="305">
                  <c:v>1.3511454033217928E-2</c:v>
                </c:pt>
                <c:pt idx="306">
                  <c:v>1.3267189049059285E-2</c:v>
                </c:pt>
                <c:pt idx="307">
                  <c:v>1.3025343140132199E-2</c:v>
                </c:pt>
                <c:pt idx="308">
                  <c:v>1.2786016130950682E-2</c:v>
                </c:pt>
                <c:pt idx="309">
                  <c:v>1.2549307287285153E-2</c:v>
                </c:pt>
                <c:pt idx="310">
                  <c:v>1.2315315252426542E-2</c:v>
                </c:pt>
                <c:pt idx="311">
                  <c:v>1.2084137983623762E-2</c:v>
                </c:pt>
                <c:pt idx="312">
                  <c:v>1.1855872688759423E-2</c:v>
                </c:pt>
                <c:pt idx="313">
                  <c:v>1.1630615763328018E-2</c:v>
                </c:pt>
                <c:pt idx="314">
                  <c:v>1.1408462727778975E-2</c:v>
                </c:pt>
                <c:pt idx="315">
                  <c:v>1.1189508165286037E-2</c:v>
                </c:pt>
                <c:pt idx="316">
                  <c:v>1.0973845660003109E-2</c:v>
                </c:pt>
                <c:pt idx="317">
                  <c:v>1.0761567735865141E-2</c:v>
                </c:pt>
                <c:pt idx="318">
                  <c:v>1.0552765795990848E-2</c:v>
                </c:pt>
                <c:pt idx="319">
                  <c:v>1.0347530062743341E-2</c:v>
                </c:pt>
                <c:pt idx="320">
                  <c:v>1.0145949518502175E-2</c:v>
                </c:pt>
                <c:pt idx="321">
                  <c:v>9.9481118471995943E-3</c:v>
                </c:pt>
                <c:pt idx="322">
                  <c:v>9.7541033766715031E-3</c:v>
                </c:pt>
                <c:pt idx="323">
                  <c:v>9.5640090218723738E-3</c:v>
                </c:pt>
                <c:pt idx="324">
                  <c:v>9.3779122290015421E-3</c:v>
                </c:pt>
                <c:pt idx="325">
                  <c:v>9.1958949205867314E-3</c:v>
                </c:pt>
                <c:pt idx="326">
                  <c:v>9.0180374415687204E-3</c:v>
                </c:pt>
                <c:pt idx="327">
                  <c:v>8.8444185064298509E-3</c:v>
                </c:pt>
                <c:pt idx="328">
                  <c:v>8.6751151474069137E-3</c:v>
                </c:pt>
                <c:pt idx="329">
                  <c:v>8.5102026638277321E-3</c:v>
                </c:pt>
                <c:pt idx="330">
                  <c:v>8.3497545726086177E-3</c:v>
                </c:pt>
                <c:pt idx="331">
                  <c:v>8.193842559948903E-3</c:v>
                </c:pt>
                <c:pt idx="332">
                  <c:v>8.0425364342565243E-3</c:v>
                </c:pt>
                <c:pt idx="333">
                  <c:v>7.8959040803373431E-3</c:v>
                </c:pt>
                <c:pt idx="334">
                  <c:v>7.7540114148794267E-3</c:v>
                </c:pt>
                <c:pt idx="335">
                  <c:v>7.616922343261787E-3</c:v>
                </c:pt>
                <c:pt idx="336">
                  <c:v>7.4846987177157763E-3</c:v>
                </c:pt>
                <c:pt idx="337">
                  <c:v>7.3574002968655522E-3</c:v>
                </c:pt>
                <c:pt idx="338">
                  <c:v>7.2350847066731689E-3</c:v>
                </c:pt>
                <c:pt idx="339">
                  <c:v>7.1178074028119039E-3</c:v>
                </c:pt>
                <c:pt idx="340">
                  <c:v>7.0056216344902807E-3</c:v>
                </c:pt>
                <c:pt idx="341">
                  <c:v>6.8985784097482595E-3</c:v>
                </c:pt>
                <c:pt idx="342">
                  <c:v>6.7967264622451401E-3</c:v>
                </c:pt>
                <c:pt idx="343">
                  <c:v>6.7001122195580716E-3</c:v>
                </c:pt>
                <c:pt idx="344">
                  <c:v>6.6087797730087511E-3</c:v>
                </c:pt>
                <c:pt idx="345">
                  <c:v>6.5227708490343808E-3</c:v>
                </c:pt>
                <c:pt idx="346">
                  <c:v>6.442124782118237E-3</c:v>
                </c:pt>
                <c:pt idx="347">
                  <c:v>6.366878489294063E-3</c:v>
                </c:pt>
                <c:pt idx="348">
                  <c:v>6.297066446237112E-3</c:v>
                </c:pt>
                <c:pt idx="349">
                  <c:v>6.2327206649542928E-3</c:v>
                </c:pt>
                <c:pt idx="350">
                  <c:v>6.1738706730839468E-3</c:v>
                </c:pt>
                <c:pt idx="351">
                  <c:v>6.1205434948160232E-3</c:v>
                </c:pt>
                <c:pt idx="352">
                  <c:v>6.0727636334413108E-3</c:v>
                </c:pt>
                <c:pt idx="353">
                  <c:v>6.0305530555383466E-3</c:v>
                </c:pt>
                <c:pt idx="354">
                  <c:v>5.9939311768052979E-3</c:v>
                </c:pt>
                <c:pt idx="355">
                  <c:v>5.9629148495436001E-3</c:v>
                </c:pt>
                <c:pt idx="356">
                  <c:v>5.9375183517987465E-3</c:v>
                </c:pt>
                <c:pt idx="357">
                  <c:v>5.9177533781636154E-3</c:v>
                </c:pt>
                <c:pt idx="358">
                  <c:v>5.9036290322481951E-3</c:v>
                </c:pt>
                <c:pt idx="359">
                  <c:v>5.8951518208192628E-3</c:v>
                </c:pt>
                <c:pt idx="360">
                  <c:v>5.8923256496125464E-3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445048"/>
        <c:axId val="489443088"/>
      </c:scatterChart>
      <c:valAx>
        <c:axId val="489445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443088"/>
        <c:crosses val="autoZero"/>
        <c:crossBetween val="midCat"/>
      </c:valAx>
      <c:valAx>
        <c:axId val="48944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445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'Stage 1'!$P$7</c:f>
              <c:strCache>
                <c:ptCount val="1"/>
                <c:pt idx="0">
                  <c:v>Piston acceleration, m/s^2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'Stage 1'!$C$8:$C$368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1'!$P$8:$P$368</c:f>
              <c:numCache>
                <c:formatCode>General</c:formatCode>
                <c:ptCount val="361"/>
                <c:pt idx="0">
                  <c:v>1176.3045776896602</c:v>
                </c:pt>
                <c:pt idx="1">
                  <c:v>1176.0289615082752</c:v>
                </c:pt>
                <c:pt idx="2">
                  <c:v>1175.2023144402731</c:v>
                </c:pt>
                <c:pt idx="3">
                  <c:v>1173.8252407095617</c:v>
                </c:pt>
                <c:pt idx="4">
                  <c:v>1171.8987466743818</c:v>
                </c:pt>
                <c:pt idx="5">
                  <c:v>1169.4242398057272</c:v>
                </c:pt>
                <c:pt idx="6">
                  <c:v>1166.403527258791</c:v>
                </c:pt>
                <c:pt idx="7">
                  <c:v>1162.8388140390857</c:v>
                </c:pt>
                <c:pt idx="8">
                  <c:v>1158.7327007653657</c:v>
                </c:pt>
                <c:pt idx="9">
                  <c:v>1154.0881810319349</c:v>
                </c:pt>
                <c:pt idx="10">
                  <c:v>1148.9086383733979</c:v>
                </c:pt>
                <c:pt idx="11">
                  <c:v>1143.19784283536</c:v>
                </c:pt>
                <c:pt idx="12">
                  <c:v>1136.9599471550459</c:v>
                </c:pt>
                <c:pt idx="13">
                  <c:v>1130.1994825562574</c:v>
                </c:pt>
                <c:pt idx="14">
                  <c:v>1122.9213541635268</c:v>
                </c:pt>
                <c:pt idx="15">
                  <c:v>1115.1308360407731</c:v>
                </c:pt>
                <c:pt idx="16">
                  <c:v>1106.8335658601975</c:v>
                </c:pt>
                <c:pt idx="17">
                  <c:v>1098.0355392075724</c:v>
                </c:pt>
                <c:pt idx="18">
                  <c:v>1088.7431035305156</c:v>
                </c:pt>
                <c:pt idx="19">
                  <c:v>1078.9629517367316</c:v>
                </c:pt>
                <c:pt idx="20">
                  <c:v>1068.7021154496185</c:v>
                </c:pt>
                <c:pt idx="21">
                  <c:v>1057.9679579290273</c:v>
                </c:pt>
                <c:pt idx="22">
                  <c:v>1046.768166665345</c:v>
                </c:pt>
                <c:pt idx="23">
                  <c:v>1035.1107456554482</c:v>
                </c:pt>
                <c:pt idx="24">
                  <c:v>1023.0040073694375</c:v>
                </c:pt>
                <c:pt idx="25">
                  <c:v>1010.4565644174154</c:v>
                </c:pt>
                <c:pt idx="26">
                  <c:v>997.47732092591582</c:v>
                </c:pt>
                <c:pt idx="27">
                  <c:v>984.075463633921</c:v>
                </c:pt>
                <c:pt idx="28">
                  <c:v>970.26045271872283</c:v>
                </c:pt>
                <c:pt idx="29">
                  <c:v>956.04201236218853</c:v>
                </c:pt>
                <c:pt idx="30">
                  <c:v>941.43012106828996</c:v>
                </c:pt>
                <c:pt idx="31">
                  <c:v>926.43500174303153</c:v>
                </c:pt>
                <c:pt idx="32">
                  <c:v>911.06711154818379</c:v>
                </c:pt>
                <c:pt idx="33">
                  <c:v>895.33713154047666</c:v>
                </c:pt>
                <c:pt idx="34">
                  <c:v>879.25595610815617</c:v>
                </c:pt>
                <c:pt idx="35">
                  <c:v>862.83468221702321</c:v>
                </c:pt>
                <c:pt idx="36">
                  <c:v>846.0845984782934</c:v>
                </c:pt>
                <c:pt idx="37">
                  <c:v>829.01717405080467</c:v>
                </c:pt>
                <c:pt idx="38">
                  <c:v>811.64404739028873</c:v>
                </c:pt>
                <c:pt idx="39">
                  <c:v>793.97701485858056</c:v>
                </c:pt>
                <c:pt idx="40">
                  <c:v>776.02801920579793</c:v>
                </c:pt>
                <c:pt idx="41">
                  <c:v>757.80913793865045</c:v>
                </c:pt>
                <c:pt idx="42">
                  <c:v>739.33257158816434</c:v>
                </c:pt>
                <c:pt idx="43">
                  <c:v>720.61063189020479</c:v>
                </c:pt>
                <c:pt idx="44">
                  <c:v>701.65572989227212</c:v>
                </c:pt>
                <c:pt idx="45">
                  <c:v>682.48036400011233</c:v>
                </c:pt>
                <c:pt idx="46">
                  <c:v>663.09710797774221</c:v>
                </c:pt>
                <c:pt idx="47">
                  <c:v>643.51859891452682</c:v>
                </c:pt>
                <c:pt idx="48">
                  <c:v>623.75752517296439</c:v>
                </c:pt>
                <c:pt idx="49">
                  <c:v>603.82661433085184</c:v>
                </c:pt>
                <c:pt idx="50">
                  <c:v>583.73862113147493</c:v>
                </c:pt>
                <c:pt idx="51">
                  <c:v>563.50631545546094</c:v>
                </c:pt>
                <c:pt idx="52">
                  <c:v>543.14247032787148</c:v>
                </c:pt>
                <c:pt idx="53">
                  <c:v>522.65984997406565</c:v>
                </c:pt>
                <c:pt idx="54">
                  <c:v>502.07119793777974</c:v>
                </c:pt>
                <c:pt idx="55">
                  <c:v>481.3892252747857</c:v>
                </c:pt>
                <c:pt idx="56">
                  <c:v>460.62659883537731</c:v>
                </c:pt>
                <c:pt idx="57">
                  <c:v>439.79592964881175</c:v>
                </c:pt>
                <c:pt idx="58">
                  <c:v>418.90976142269704</c:v>
                </c:pt>
                <c:pt idx="59">
                  <c:v>397.9805591701591</c:v>
                </c:pt>
                <c:pt idx="60">
                  <c:v>377.02069797745537</c:v>
                </c:pt>
                <c:pt idx="61">
                  <c:v>356.04245192450975</c:v>
                </c:pt>
                <c:pt idx="62">
                  <c:v>335.05798317065921</c:v>
                </c:pt>
                <c:pt idx="63">
                  <c:v>314.07933121766916</c:v>
                </c:pt>
                <c:pt idx="64">
                  <c:v>293.11840236186299</c:v>
                </c:pt>
                <c:pt idx="65">
                  <c:v>272.18695934695711</c:v>
                </c:pt>
                <c:pt idx="66">
                  <c:v>251.29661122894296</c:v>
                </c:pt>
                <c:pt idx="67">
                  <c:v>230.45880346408836</c:v>
                </c:pt>
                <c:pt idx="68">
                  <c:v>209.68480823083817</c:v>
                </c:pt>
                <c:pt idx="69">
                  <c:v>188.98571499611572</c:v>
                </c:pt>
                <c:pt idx="70">
                  <c:v>168.37242133619981</c:v>
                </c:pt>
                <c:pt idx="71">
                  <c:v>147.85562402204695</c:v>
                </c:pt>
                <c:pt idx="72">
                  <c:v>127.44581037858865</c:v>
                </c:pt>
                <c:pt idx="73">
                  <c:v>107.15324992719439</c:v>
                </c:pt>
                <c:pt idx="74">
                  <c:v>86.987986320135349</c:v>
                </c:pt>
                <c:pt idx="75">
                  <c:v>66.959829575522463</c:v>
                </c:pt>
                <c:pt idx="76">
                  <c:v>47.078348620816115</c:v>
                </c:pt>
                <c:pt idx="77">
                  <c:v>27.352864152622459</c:v>
                </c:pt>
                <c:pt idx="78">
                  <c:v>7.7924418201020558</c:v>
                </c:pt>
                <c:pt idx="79">
                  <c:v>-11.594114261091107</c:v>
                </c:pt>
                <c:pt idx="80">
                  <c:v>-30.798267657823573</c:v>
                </c:pt>
                <c:pt idx="81">
                  <c:v>-49.811755425353169</c:v>
                </c:pt>
                <c:pt idx="82">
                  <c:v>-68.626593564382262</c:v>
                </c:pt>
                <c:pt idx="83">
                  <c:v>-87.2350821240491</c:v>
                </c:pt>
                <c:pt idx="84">
                  <c:v>-105.62980994604939</c:v>
                </c:pt>
                <c:pt idx="85">
                  <c:v>-123.80365904552038</c:v>
                </c:pt>
                <c:pt idx="86">
                  <c:v>-141.74980862476281</c:v>
                </c:pt>
                <c:pt idx="87">
                  <c:v>-159.46173871633783</c:v>
                </c:pt>
                <c:pt idx="88">
                  <c:v>-176.93323345251116</c:v>
                </c:pt>
                <c:pt idx="89">
                  <c:v>-194.15838395849369</c:v>
                </c:pt>
                <c:pt idx="90">
                  <c:v>-211.13159086737485</c:v>
                </c:pt>
                <c:pt idx="91">
                  <c:v>-227.84756645511254</c:v>
                </c:pt>
                <c:pt idx="92">
                  <c:v>-244.30133639440598</c:v>
                </c:pt>
                <c:pt idx="93">
                  <c:v>-260.48824112674288</c:v>
                </c:pt>
                <c:pt idx="94">
                  <c:v>-276.40393685237831</c:v>
                </c:pt>
                <c:pt idx="95">
                  <c:v>-292.04439613846415</c:v>
                </c:pt>
                <c:pt idx="96">
                  <c:v>-307.40590814601899</c:v>
                </c:pt>
                <c:pt idx="97">
                  <c:v>-322.48507847688279</c:v>
                </c:pt>
                <c:pt idx="98">
                  <c:v>-337.27882864227388</c:v>
                </c:pt>
                <c:pt idx="99">
                  <c:v>-351.7843951550052</c:v>
                </c:pt>
                <c:pt idx="100">
                  <c:v>-365.99932824789971</c:v>
                </c:pt>
                <c:pt idx="101">
                  <c:v>-379.92149022136982</c:v>
                </c:pt>
                <c:pt idx="102">
                  <c:v>-393.5490534235945</c:v>
                </c:pt>
                <c:pt idx="103">
                  <c:v>-406.88049786715857</c:v>
                </c:pt>
                <c:pt idx="104">
                  <c:v>-419.91460848646489</c:v>
                </c:pt>
                <c:pt idx="105">
                  <c:v>-432.65047204066093</c:v>
                </c:pt>
                <c:pt idx="106">
                  <c:v>-445.08747366724475</c:v>
                </c:pt>
                <c:pt idx="107">
                  <c:v>-457.22529309193976</c:v>
                </c:pt>
                <c:pt idx="108">
                  <c:v>-469.06390050083792</c:v>
                </c:pt>
                <c:pt idx="109">
                  <c:v>-480.60355208121905</c:v>
                </c:pt>
                <c:pt idx="110">
                  <c:v>-491.84478523784389</c:v>
                </c:pt>
                <c:pt idx="111">
                  <c:v>-502.78841349191543</c:v>
                </c:pt>
                <c:pt idx="112">
                  <c:v>-513.43552107027642</c:v>
                </c:pt>
                <c:pt idx="113">
                  <c:v>-523.78745719278072</c:v>
                </c:pt>
                <c:pt idx="114">
                  <c:v>-533.84583006613673</c:v>
                </c:pt>
                <c:pt idx="115">
                  <c:v>-543.61250059286954</c:v>
                </c:pt>
                <c:pt idx="116">
                  <c:v>-553.0895758043855</c:v>
                </c:pt>
                <c:pt idx="117">
                  <c:v>-562.2794020274514</c:v>
                </c:pt>
                <c:pt idx="118">
                  <c:v>-571.18455779370959</c:v>
                </c:pt>
                <c:pt idx="119">
                  <c:v>-579.80784650216015</c:v>
                </c:pt>
                <c:pt idx="120">
                  <c:v>-588.15228884482997</c:v>
                </c:pt>
                <c:pt idx="121">
                  <c:v>-596.22111500611481</c:v>
                </c:pt>
                <c:pt idx="122">
                  <c:v>-604.01775664656361</c:v>
                </c:pt>
                <c:pt idx="123">
                  <c:v>-611.54583868211012</c:v>
                </c:pt>
                <c:pt idx="124">
                  <c:v>-618.80917086999591</c:v>
                </c:pt>
                <c:pt idx="125">
                  <c:v>-625.81173921285767</c:v>
                </c:pt>
                <c:pt idx="126">
                  <c:v>-632.55769719265402</c:v>
                </c:pt>
                <c:pt idx="127">
                  <c:v>-639.05135684630488</c:v>
                </c:pt>
                <c:pt idx="128">
                  <c:v>-645.2971796950892</c:v>
                </c:pt>
                <c:pt idx="129">
                  <c:v>-651.2997675400195</c:v>
                </c:pt>
                <c:pt idx="130">
                  <c:v>-657.06385313555393</c:v>
                </c:pt>
                <c:pt idx="131">
                  <c:v>-662.59429075414062</c:v>
                </c:pt>
                <c:pt idx="132">
                  <c:v>-667.89604665420768</c:v>
                </c:pt>
                <c:pt idx="133">
                  <c:v>-672.97418946431742</c:v>
                </c:pt>
                <c:pt idx="134">
                  <c:v>-677.83388049628161</c:v>
                </c:pt>
                <c:pt idx="135">
                  <c:v>-682.48036400011222</c:v>
                </c:pt>
                <c:pt idx="136">
                  <c:v>-686.9189573737325</c:v>
                </c:pt>
                <c:pt idx="137">
                  <c:v>-691.15504134041373</c:v>
                </c:pt>
                <c:pt idx="138">
                  <c:v>-695.19405010692083</c:v>
                </c:pt>
                <c:pt idx="139">
                  <c:v>-699.04146151536168</c:v>
                </c:pt>
                <c:pt idx="140">
                  <c:v>-702.70278720171871</c:v>
                </c:pt>
                <c:pt idx="141">
                  <c:v>-706.18356277402188</c:v>
                </c:pt>
                <c:pt idx="142">
                  <c:v>-709.48933802307101</c:v>
                </c:pt>
                <c:pt idx="143">
                  <c:v>-712.6256671785651</c:v>
                </c:pt>
                <c:pt idx="144">
                  <c:v>-715.59809922341879</c:v>
                </c:pt>
                <c:pt idx="145">
                  <c:v>-718.41216827895096</c:v>
                </c:pt>
                <c:pt idx="146">
                  <c:v>-721.07338407353723</c:v>
                </c:pt>
                <c:pt idx="147">
                  <c:v>-723.5872225071779</c:v>
                </c:pt>
                <c:pt idx="148">
                  <c:v>-725.95911632431682</c:v>
                </c:pt>
                <c:pt idx="149">
                  <c:v>-728.19444590707587</c:v>
                </c:pt>
                <c:pt idx="150">
                  <c:v>-730.29853020091491</c:v>
                </c:pt>
                <c:pt idx="151">
                  <c:v>-732.27661778453773</c:v>
                </c:pt>
                <c:pt idx="152">
                  <c:v>-734.13387809567246</c:v>
                </c:pt>
                <c:pt idx="153">
                  <c:v>-735.87539282413854</c:v>
                </c:pt>
                <c:pt idx="154">
                  <c:v>-737.50614748339297</c:v>
                </c:pt>
                <c:pt idx="155">
                  <c:v>-739.03102317150274</c:v>
                </c:pt>
                <c:pt idx="156">
                  <c:v>-740.4547885322437</c:v>
                </c:pt>
                <c:pt idx="157">
                  <c:v>-741.78209192675558</c:v>
                </c:pt>
                <c:pt idx="158">
                  <c:v>-743.01745382590639</c:v>
                </c:pt>
                <c:pt idx="159">
                  <c:v>-744.16525943322733</c:v>
                </c:pt>
                <c:pt idx="160">
                  <c:v>-745.22975154797427</c:v>
                </c:pt>
                <c:pt idx="161">
                  <c:v>-746.2150236775592</c:v>
                </c:pt>
                <c:pt idx="162">
                  <c:v>-747.12501340826611</c:v>
                </c:pt>
                <c:pt idx="163">
                  <c:v>-747.96349604282693</c:v>
                </c:pt>
                <c:pt idx="164">
                  <c:v>-748.73407851308798</c:v>
                </c:pt>
                <c:pt idx="165">
                  <c:v>-749.44019357563468</c:v>
                </c:pt>
                <c:pt idx="166">
                  <c:v>-750.08509429787773</c:v>
                </c:pt>
                <c:pt idx="167">
                  <c:v>-750.67184884172093</c:v>
                </c:pt>
                <c:pt idx="168">
                  <c:v>-751.20333555155298</c:v>
                </c:pt>
                <c:pt idx="169">
                  <c:v>-751.68223835289871</c:v>
                </c:pt>
                <c:pt idx="170">
                  <c:v>-752.11104246767457</c:v>
                </c:pt>
                <c:pt idx="171">
                  <c:v>-752.49203045157651</c:v>
                </c:pt>
                <c:pt idx="172">
                  <c:v>-752.82727855870951</c:v>
                </c:pt>
                <c:pt idx="173">
                  <c:v>-753.11865343815361</c:v>
                </c:pt>
                <c:pt idx="174">
                  <c:v>-753.3678091667224</c:v>
                </c:pt>
                <c:pt idx="175">
                  <c:v>-753.57618462174253</c:v>
                </c:pt>
                <c:pt idx="176">
                  <c:v>-753.74500119724019</c:v>
                </c:pt>
                <c:pt idx="177">
                  <c:v>-753.87526086648063</c:v>
                </c:pt>
                <c:pt idx="178">
                  <c:v>-753.96774459335586</c:v>
                </c:pt>
                <c:pt idx="179">
                  <c:v>-754.02301109466885</c:v>
                </c:pt>
                <c:pt idx="180">
                  <c:v>-754.0413959549104</c:v>
                </c:pt>
                <c:pt idx="181">
                  <c:v>-754.02301109466885</c:v>
                </c:pt>
                <c:pt idx="182">
                  <c:v>-753.96774459335586</c:v>
                </c:pt>
                <c:pt idx="183">
                  <c:v>-753.87526086648063</c:v>
                </c:pt>
                <c:pt idx="184">
                  <c:v>-753.74500119724019</c:v>
                </c:pt>
                <c:pt idx="185">
                  <c:v>-753.57618462174253</c:v>
                </c:pt>
                <c:pt idx="186">
                  <c:v>-753.36780916672251</c:v>
                </c:pt>
                <c:pt idx="187">
                  <c:v>-753.11865343815361</c:v>
                </c:pt>
                <c:pt idx="188">
                  <c:v>-752.82727855870951</c:v>
                </c:pt>
                <c:pt idx="189">
                  <c:v>-752.49203045157651</c:v>
                </c:pt>
                <c:pt idx="190">
                  <c:v>-752.11104246767468</c:v>
                </c:pt>
                <c:pt idx="191">
                  <c:v>-751.68223835289871</c:v>
                </c:pt>
                <c:pt idx="192">
                  <c:v>-751.20333555155298</c:v>
                </c:pt>
                <c:pt idx="193">
                  <c:v>-750.67184884172104</c:v>
                </c:pt>
                <c:pt idx="194">
                  <c:v>-750.08509429787762</c:v>
                </c:pt>
                <c:pt idx="195">
                  <c:v>-749.44019357563468</c:v>
                </c:pt>
                <c:pt idx="196">
                  <c:v>-748.73407851308798</c:v>
                </c:pt>
                <c:pt idx="197">
                  <c:v>-747.96349604282682</c:v>
                </c:pt>
                <c:pt idx="198">
                  <c:v>-747.12501340826611</c:v>
                </c:pt>
                <c:pt idx="199">
                  <c:v>-746.2150236775592</c:v>
                </c:pt>
                <c:pt idx="200">
                  <c:v>-745.22975154797427</c:v>
                </c:pt>
                <c:pt idx="201">
                  <c:v>-744.16525943322745</c:v>
                </c:pt>
                <c:pt idx="202">
                  <c:v>-743.01745382590627</c:v>
                </c:pt>
                <c:pt idx="203">
                  <c:v>-741.78209192675547</c:v>
                </c:pt>
                <c:pt idx="204">
                  <c:v>-740.45478853224381</c:v>
                </c:pt>
                <c:pt idx="205">
                  <c:v>-739.03102317150297</c:v>
                </c:pt>
                <c:pt idx="206">
                  <c:v>-737.50614748339308</c:v>
                </c:pt>
                <c:pt idx="207">
                  <c:v>-735.87539282413866</c:v>
                </c:pt>
                <c:pt idx="208">
                  <c:v>-734.13387809567246</c:v>
                </c:pt>
                <c:pt idx="209">
                  <c:v>-732.27661778453773</c:v>
                </c:pt>
                <c:pt idx="210">
                  <c:v>-730.29853020091491</c:v>
                </c:pt>
                <c:pt idx="211">
                  <c:v>-728.19444590707599</c:v>
                </c:pt>
                <c:pt idx="212">
                  <c:v>-725.95911632431694</c:v>
                </c:pt>
                <c:pt idx="213">
                  <c:v>-723.58722250717801</c:v>
                </c:pt>
                <c:pt idx="214">
                  <c:v>-721.07338407353734</c:v>
                </c:pt>
                <c:pt idx="215">
                  <c:v>-718.41216827895119</c:v>
                </c:pt>
                <c:pt idx="216">
                  <c:v>-715.59809922341879</c:v>
                </c:pt>
                <c:pt idx="217">
                  <c:v>-712.62566717856521</c:v>
                </c:pt>
                <c:pt idx="218">
                  <c:v>-709.48933802307101</c:v>
                </c:pt>
                <c:pt idx="219">
                  <c:v>-706.18356277402188</c:v>
                </c:pt>
                <c:pt idx="220">
                  <c:v>-702.70278720171871</c:v>
                </c:pt>
                <c:pt idx="221">
                  <c:v>-699.04146151536168</c:v>
                </c:pt>
                <c:pt idx="222">
                  <c:v>-695.19405010692094</c:v>
                </c:pt>
                <c:pt idx="223">
                  <c:v>-691.15504134041373</c:v>
                </c:pt>
                <c:pt idx="224">
                  <c:v>-686.91895737373272</c:v>
                </c:pt>
                <c:pt idx="225">
                  <c:v>-682.48036400011233</c:v>
                </c:pt>
                <c:pt idx="226">
                  <c:v>-677.83388049628195</c:v>
                </c:pt>
                <c:pt idx="227">
                  <c:v>-672.97418946431776</c:v>
                </c:pt>
                <c:pt idx="228">
                  <c:v>-667.89604665420779</c:v>
                </c:pt>
                <c:pt idx="229">
                  <c:v>-662.59429075414073</c:v>
                </c:pt>
                <c:pt idx="230">
                  <c:v>-657.06385313555415</c:v>
                </c:pt>
                <c:pt idx="231">
                  <c:v>-651.29976754001973</c:v>
                </c:pt>
                <c:pt idx="232">
                  <c:v>-645.29717969508943</c:v>
                </c:pt>
                <c:pt idx="233">
                  <c:v>-639.051356846305</c:v>
                </c:pt>
                <c:pt idx="234">
                  <c:v>-632.55769719265413</c:v>
                </c:pt>
                <c:pt idx="235">
                  <c:v>-625.81173921285767</c:v>
                </c:pt>
                <c:pt idx="236">
                  <c:v>-618.8091708699958</c:v>
                </c:pt>
                <c:pt idx="237">
                  <c:v>-611.54583868211057</c:v>
                </c:pt>
                <c:pt idx="238">
                  <c:v>-604.01775664656418</c:v>
                </c:pt>
                <c:pt idx="239">
                  <c:v>-596.22111500611493</c:v>
                </c:pt>
                <c:pt idx="240">
                  <c:v>-588.15228884483042</c:v>
                </c:pt>
                <c:pt idx="241">
                  <c:v>-579.80784650216026</c:v>
                </c:pt>
                <c:pt idx="242">
                  <c:v>-571.18455779370947</c:v>
                </c:pt>
                <c:pt idx="243">
                  <c:v>-562.27940202745162</c:v>
                </c:pt>
                <c:pt idx="244">
                  <c:v>-553.08957580438585</c:v>
                </c:pt>
                <c:pt idx="245">
                  <c:v>-543.61250059286988</c:v>
                </c:pt>
                <c:pt idx="246">
                  <c:v>-533.8458300661373</c:v>
                </c:pt>
                <c:pt idx="247">
                  <c:v>-523.78745719278095</c:v>
                </c:pt>
                <c:pt idx="248">
                  <c:v>-513.43552107027665</c:v>
                </c:pt>
                <c:pt idx="249">
                  <c:v>-502.78841349191578</c:v>
                </c:pt>
                <c:pt idx="250">
                  <c:v>-491.84478523784384</c:v>
                </c:pt>
                <c:pt idx="251">
                  <c:v>-480.60355208121979</c:v>
                </c:pt>
                <c:pt idx="252">
                  <c:v>-469.0639005008382</c:v>
                </c:pt>
                <c:pt idx="253">
                  <c:v>-457.2252930919401</c:v>
                </c:pt>
                <c:pt idx="254">
                  <c:v>-445.08747366724526</c:v>
                </c:pt>
                <c:pt idx="255">
                  <c:v>-432.65047204066093</c:v>
                </c:pt>
                <c:pt idx="256">
                  <c:v>-419.91460848646489</c:v>
                </c:pt>
                <c:pt idx="257">
                  <c:v>-406.88049786715874</c:v>
                </c:pt>
                <c:pt idx="258">
                  <c:v>-393.54905342359507</c:v>
                </c:pt>
                <c:pt idx="259">
                  <c:v>-379.9214902213705</c:v>
                </c:pt>
                <c:pt idx="260">
                  <c:v>-365.99932824790039</c:v>
                </c:pt>
                <c:pt idx="261">
                  <c:v>-351.78439515500537</c:v>
                </c:pt>
                <c:pt idx="262">
                  <c:v>-337.27882864227422</c:v>
                </c:pt>
                <c:pt idx="263">
                  <c:v>-322.48507847688279</c:v>
                </c:pt>
                <c:pt idx="264">
                  <c:v>-307.40590814601876</c:v>
                </c:pt>
                <c:pt idx="265">
                  <c:v>-292.04439613846438</c:v>
                </c:pt>
                <c:pt idx="266">
                  <c:v>-276.40393685237871</c:v>
                </c:pt>
                <c:pt idx="267">
                  <c:v>-260.4882411267435</c:v>
                </c:pt>
                <c:pt idx="268">
                  <c:v>-244.30133639440666</c:v>
                </c:pt>
                <c:pt idx="269">
                  <c:v>-227.84756645511257</c:v>
                </c:pt>
                <c:pt idx="270">
                  <c:v>-211.13159086737508</c:v>
                </c:pt>
                <c:pt idx="271">
                  <c:v>-194.15838395849414</c:v>
                </c:pt>
                <c:pt idx="272">
                  <c:v>-176.93323345251184</c:v>
                </c:pt>
                <c:pt idx="273">
                  <c:v>-159.4617387163388</c:v>
                </c:pt>
                <c:pt idx="274">
                  <c:v>-141.74980862476309</c:v>
                </c:pt>
                <c:pt idx="275">
                  <c:v>-123.80365904552062</c:v>
                </c:pt>
                <c:pt idx="276">
                  <c:v>-105.62980994605009</c:v>
                </c:pt>
                <c:pt idx="277">
                  <c:v>-87.235082124048901</c:v>
                </c:pt>
                <c:pt idx="278">
                  <c:v>-68.626593564382262</c:v>
                </c:pt>
                <c:pt idx="279">
                  <c:v>-49.811755425353454</c:v>
                </c:pt>
                <c:pt idx="280">
                  <c:v>-30.798267657824084</c:v>
                </c:pt>
                <c:pt idx="281">
                  <c:v>-11.594114261091818</c:v>
                </c:pt>
                <c:pt idx="282">
                  <c:v>7.7924418201010326</c:v>
                </c:pt>
                <c:pt idx="283">
                  <c:v>27.352864152622146</c:v>
                </c:pt>
                <c:pt idx="284">
                  <c:v>47.078348620815575</c:v>
                </c:pt>
                <c:pt idx="285">
                  <c:v>66.959829575522917</c:v>
                </c:pt>
                <c:pt idx="286">
                  <c:v>86.987986320134581</c:v>
                </c:pt>
                <c:pt idx="287">
                  <c:v>107.15324992719334</c:v>
                </c:pt>
                <c:pt idx="288">
                  <c:v>127.44581037858833</c:v>
                </c:pt>
                <c:pt idx="289">
                  <c:v>147.85562402204636</c:v>
                </c:pt>
                <c:pt idx="290">
                  <c:v>168.37242133619895</c:v>
                </c:pt>
                <c:pt idx="291">
                  <c:v>188.98571499611572</c:v>
                </c:pt>
                <c:pt idx="292">
                  <c:v>209.68480823083789</c:v>
                </c:pt>
                <c:pt idx="293">
                  <c:v>230.45880346408777</c:v>
                </c:pt>
                <c:pt idx="294">
                  <c:v>251.29661122894237</c:v>
                </c:pt>
                <c:pt idx="295">
                  <c:v>272.18695934695609</c:v>
                </c:pt>
                <c:pt idx="296">
                  <c:v>293.11840236186299</c:v>
                </c:pt>
                <c:pt idx="297">
                  <c:v>314.07933121766894</c:v>
                </c:pt>
                <c:pt idx="298">
                  <c:v>335.05798317065853</c:v>
                </c:pt>
                <c:pt idx="299">
                  <c:v>356.04245192450998</c:v>
                </c:pt>
                <c:pt idx="300">
                  <c:v>377.02069797745537</c:v>
                </c:pt>
                <c:pt idx="301">
                  <c:v>397.98055917015796</c:v>
                </c:pt>
                <c:pt idx="302">
                  <c:v>418.90976142269648</c:v>
                </c:pt>
                <c:pt idx="303">
                  <c:v>439.79592964881095</c:v>
                </c:pt>
                <c:pt idx="304">
                  <c:v>460.62659883537629</c:v>
                </c:pt>
                <c:pt idx="305">
                  <c:v>481.38922527478559</c:v>
                </c:pt>
                <c:pt idx="306">
                  <c:v>502.07119793777923</c:v>
                </c:pt>
                <c:pt idx="307">
                  <c:v>522.65984997406508</c:v>
                </c:pt>
                <c:pt idx="308">
                  <c:v>543.1424703278708</c:v>
                </c:pt>
                <c:pt idx="309">
                  <c:v>563.50631545546003</c:v>
                </c:pt>
                <c:pt idx="310">
                  <c:v>583.73862113147482</c:v>
                </c:pt>
                <c:pt idx="311">
                  <c:v>603.8266143308515</c:v>
                </c:pt>
                <c:pt idx="312">
                  <c:v>623.75752517296382</c:v>
                </c:pt>
                <c:pt idx="313">
                  <c:v>643.51859891452682</c:v>
                </c:pt>
                <c:pt idx="314">
                  <c:v>663.09710797774221</c:v>
                </c:pt>
                <c:pt idx="315">
                  <c:v>682.48036400011108</c:v>
                </c:pt>
                <c:pt idx="316">
                  <c:v>701.65572989227155</c:v>
                </c:pt>
                <c:pt idx="317">
                  <c:v>720.61063189020388</c:v>
                </c:pt>
                <c:pt idx="318">
                  <c:v>739.33257158816423</c:v>
                </c:pt>
                <c:pt idx="319">
                  <c:v>757.80913793865034</c:v>
                </c:pt>
                <c:pt idx="320">
                  <c:v>776.02801920579748</c:v>
                </c:pt>
                <c:pt idx="321">
                  <c:v>793.97701485857999</c:v>
                </c:pt>
                <c:pt idx="322">
                  <c:v>811.64404739028794</c:v>
                </c:pt>
                <c:pt idx="323">
                  <c:v>829.01717405080376</c:v>
                </c:pt>
                <c:pt idx="324">
                  <c:v>846.08459847829317</c:v>
                </c:pt>
                <c:pt idx="325">
                  <c:v>862.83468221702276</c:v>
                </c:pt>
                <c:pt idx="326">
                  <c:v>879.25595610815549</c:v>
                </c:pt>
                <c:pt idx="327">
                  <c:v>895.33713154047666</c:v>
                </c:pt>
                <c:pt idx="328">
                  <c:v>911.06711154818368</c:v>
                </c:pt>
                <c:pt idx="329">
                  <c:v>926.43500174303119</c:v>
                </c:pt>
                <c:pt idx="330">
                  <c:v>941.4301210682894</c:v>
                </c:pt>
                <c:pt idx="331">
                  <c:v>956.04201236218785</c:v>
                </c:pt>
                <c:pt idx="332">
                  <c:v>970.26045271872283</c:v>
                </c:pt>
                <c:pt idx="333">
                  <c:v>984.07546363392078</c:v>
                </c:pt>
                <c:pt idx="334">
                  <c:v>997.47732092591536</c:v>
                </c:pt>
                <c:pt idx="335">
                  <c:v>1010.4565644174156</c:v>
                </c:pt>
                <c:pt idx="336">
                  <c:v>1023.004007369437</c:v>
                </c:pt>
                <c:pt idx="337">
                  <c:v>1035.1107456554475</c:v>
                </c:pt>
                <c:pt idx="338">
                  <c:v>1046.7681666653448</c:v>
                </c:pt>
                <c:pt idx="339">
                  <c:v>1057.9679579290269</c:v>
                </c:pt>
                <c:pt idx="340">
                  <c:v>1068.7021154496185</c:v>
                </c:pt>
                <c:pt idx="341">
                  <c:v>1078.9629517367316</c:v>
                </c:pt>
                <c:pt idx="342">
                  <c:v>1088.7431035305156</c:v>
                </c:pt>
                <c:pt idx="343">
                  <c:v>1098.0355392075721</c:v>
                </c:pt>
                <c:pt idx="344">
                  <c:v>1106.833565860197</c:v>
                </c:pt>
                <c:pt idx="345">
                  <c:v>1115.1308360407729</c:v>
                </c:pt>
                <c:pt idx="346">
                  <c:v>1122.9213541635265</c:v>
                </c:pt>
                <c:pt idx="347">
                  <c:v>1130.1994825562572</c:v>
                </c:pt>
                <c:pt idx="348">
                  <c:v>1136.9599471550457</c:v>
                </c:pt>
                <c:pt idx="349">
                  <c:v>1143.19784283536</c:v>
                </c:pt>
                <c:pt idx="350">
                  <c:v>1148.9086383733977</c:v>
                </c:pt>
                <c:pt idx="351">
                  <c:v>1154.0881810319349</c:v>
                </c:pt>
                <c:pt idx="352">
                  <c:v>1158.7327007653655</c:v>
                </c:pt>
                <c:pt idx="353">
                  <c:v>1162.8388140390857</c:v>
                </c:pt>
                <c:pt idx="354">
                  <c:v>1166.403527258791</c:v>
                </c:pt>
                <c:pt idx="355">
                  <c:v>1169.4242398057272</c:v>
                </c:pt>
                <c:pt idx="356">
                  <c:v>1171.8987466743815</c:v>
                </c:pt>
                <c:pt idx="357">
                  <c:v>1173.8252407095617</c:v>
                </c:pt>
                <c:pt idx="358">
                  <c:v>1175.2023144402731</c:v>
                </c:pt>
                <c:pt idx="359">
                  <c:v>1176.0289615082752</c:v>
                </c:pt>
                <c:pt idx="360">
                  <c:v>1176.3045776896602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087496"/>
        <c:axId val="520083968"/>
      </c:scatterChart>
      <c:valAx>
        <c:axId val="520087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83968"/>
        <c:crosses val="autoZero"/>
        <c:crossBetween val="midCat"/>
      </c:valAx>
      <c:valAx>
        <c:axId val="52008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87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'Stage 1'!$R$7</c:f>
              <c:strCache>
                <c:ptCount val="1"/>
                <c:pt idx="0">
                  <c:v>Finertia  = mrecip*r*omega^2[cos(omega*t) + r/l*cos(2*omega*t)]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'Stage 1'!$C$8:$C$368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1'!$R$8:$R$368</c:f>
              <c:numCache>
                <c:formatCode>General</c:formatCode>
                <c:ptCount val="361"/>
                <c:pt idx="0">
                  <c:v>211.73482398413887</c:v>
                </c:pt>
                <c:pt idx="1">
                  <c:v>211.68521307148953</c:v>
                </c:pt>
                <c:pt idx="2">
                  <c:v>211.53641659924918</c:v>
                </c:pt>
                <c:pt idx="3">
                  <c:v>211.28854332772113</c:v>
                </c:pt>
                <c:pt idx="4">
                  <c:v>210.9417744013887</c:v>
                </c:pt>
                <c:pt idx="5">
                  <c:v>210.49636316503094</c:v>
                </c:pt>
                <c:pt idx="6">
                  <c:v>209.9526349065824</c:v>
                </c:pt>
                <c:pt idx="7">
                  <c:v>209.31098652703548</c:v>
                </c:pt>
                <c:pt idx="8">
                  <c:v>208.57188613776586</c:v>
                </c:pt>
                <c:pt idx="9">
                  <c:v>207.73587258574833</c:v>
                </c:pt>
                <c:pt idx="10">
                  <c:v>206.80355490721163</c:v>
                </c:pt>
                <c:pt idx="11">
                  <c:v>205.77561171036481</c:v>
                </c:pt>
                <c:pt idx="12">
                  <c:v>204.65279048790828</c:v>
                </c:pt>
                <c:pt idx="13">
                  <c:v>203.43590686012635</c:v>
                </c:pt>
                <c:pt idx="14">
                  <c:v>202.12584374943481</c:v>
                </c:pt>
                <c:pt idx="15">
                  <c:v>200.7235504873392</c:v>
                </c:pt>
                <c:pt idx="16">
                  <c:v>199.23004185483558</c:v>
                </c:pt>
                <c:pt idx="17">
                  <c:v>197.64639705736306</c:v>
                </c:pt>
                <c:pt idx="18">
                  <c:v>195.97375863549283</c:v>
                </c:pt>
                <c:pt idx="19">
                  <c:v>194.2133313126117</c:v>
                </c:pt>
                <c:pt idx="20">
                  <c:v>192.36638078093134</c:v>
                </c:pt>
                <c:pt idx="21">
                  <c:v>190.43423242722494</c:v>
                </c:pt>
                <c:pt idx="22">
                  <c:v>188.41826999976209</c:v>
                </c:pt>
                <c:pt idx="23">
                  <c:v>186.31993421798072</c:v>
                </c:pt>
                <c:pt idx="24">
                  <c:v>184.14072132649878</c:v>
                </c:pt>
                <c:pt idx="25">
                  <c:v>181.88218159513482</c:v>
                </c:pt>
                <c:pt idx="26">
                  <c:v>179.54591776666484</c:v>
                </c:pt>
                <c:pt idx="27">
                  <c:v>177.13358345410583</c:v>
                </c:pt>
                <c:pt idx="28">
                  <c:v>174.64688148937014</c:v>
                </c:pt>
                <c:pt idx="29">
                  <c:v>172.08756222519398</c:v>
                </c:pt>
                <c:pt idx="30">
                  <c:v>169.45742179229219</c:v>
                </c:pt>
                <c:pt idx="31">
                  <c:v>166.75830031374568</c:v>
                </c:pt>
                <c:pt idx="32">
                  <c:v>163.9920800786731</c:v>
                </c:pt>
                <c:pt idx="33">
                  <c:v>161.16068367728582</c:v>
                </c:pt>
                <c:pt idx="34">
                  <c:v>158.26607209946815</c:v>
                </c:pt>
                <c:pt idx="35">
                  <c:v>155.31024279906421</c:v>
                </c:pt>
                <c:pt idx="36">
                  <c:v>152.29522772609283</c:v>
                </c:pt>
                <c:pt idx="37">
                  <c:v>149.22309132914484</c:v>
                </c:pt>
                <c:pt idx="38">
                  <c:v>146.095928530252</c:v>
                </c:pt>
                <c:pt idx="39">
                  <c:v>142.91586267454454</c:v>
                </c:pt>
                <c:pt idx="40">
                  <c:v>139.68504345704366</c:v>
                </c:pt>
                <c:pt idx="41">
                  <c:v>136.40564482895707</c:v>
                </c:pt>
                <c:pt idx="42">
                  <c:v>133.0798628858696</c:v>
                </c:pt>
                <c:pt idx="43">
                  <c:v>129.70991374023686</c:v>
                </c:pt>
                <c:pt idx="44">
                  <c:v>126.298031380609</c:v>
                </c:pt>
                <c:pt idx="45">
                  <c:v>122.84646552002023</c:v>
                </c:pt>
                <c:pt idx="46">
                  <c:v>119.35747943599361</c:v>
                </c:pt>
                <c:pt idx="47">
                  <c:v>115.83334780461483</c:v>
                </c:pt>
                <c:pt idx="48">
                  <c:v>112.27635453113361</c:v>
                </c:pt>
                <c:pt idx="49">
                  <c:v>108.68879057955334</c:v>
                </c:pt>
                <c:pt idx="50">
                  <c:v>105.07295180366552</c:v>
                </c:pt>
                <c:pt idx="51">
                  <c:v>101.43113678198299</c:v>
                </c:pt>
                <c:pt idx="52">
                  <c:v>97.765644659016885</c:v>
                </c:pt>
                <c:pt idx="53">
                  <c:v>94.078772995331832</c:v>
                </c:pt>
                <c:pt idx="54">
                  <c:v>90.372815628800353</c:v>
                </c:pt>
                <c:pt idx="55">
                  <c:v>86.650060549461415</c:v>
                </c:pt>
                <c:pt idx="56">
                  <c:v>82.912787790367915</c:v>
                </c:pt>
                <c:pt idx="57">
                  <c:v>79.16326733678612</c:v>
                </c:pt>
                <c:pt idx="58">
                  <c:v>75.403757056085468</c:v>
                </c:pt>
                <c:pt idx="59">
                  <c:v>71.636500650628648</c:v>
                </c:pt>
                <c:pt idx="60">
                  <c:v>67.863725635941975</c:v>
                </c:pt>
                <c:pt idx="61">
                  <c:v>64.087641346411758</c:v>
                </c:pt>
                <c:pt idx="62">
                  <c:v>60.310436970718648</c:v>
                </c:pt>
                <c:pt idx="63">
                  <c:v>56.534279619180452</c:v>
                </c:pt>
                <c:pt idx="64">
                  <c:v>52.761312425135351</c:v>
                </c:pt>
                <c:pt idx="65">
                  <c:v>48.993652682452286</c:v>
                </c:pt>
                <c:pt idx="66">
                  <c:v>45.233390021209729</c:v>
                </c:pt>
                <c:pt idx="67">
                  <c:v>41.482584623535907</c:v>
                </c:pt>
                <c:pt idx="68">
                  <c:v>37.743265481550878</c:v>
                </c:pt>
                <c:pt idx="69">
                  <c:v>34.017428699300837</c:v>
                </c:pt>
                <c:pt idx="70">
                  <c:v>30.307035840515969</c:v>
                </c:pt>
                <c:pt idx="71">
                  <c:v>26.614012323968449</c:v>
                </c:pt>
                <c:pt idx="72">
                  <c:v>22.940245868145958</c:v>
                </c:pt>
                <c:pt idx="73">
                  <c:v>19.287584986894995</c:v>
                </c:pt>
                <c:pt idx="74">
                  <c:v>15.657837537624367</c:v>
                </c:pt>
                <c:pt idx="75">
                  <c:v>12.05276932359404</c:v>
                </c:pt>
                <c:pt idx="76">
                  <c:v>8.4741027517469014</c:v>
                </c:pt>
                <c:pt idx="77">
                  <c:v>4.9235155474720367</c:v>
                </c:pt>
                <c:pt idx="78">
                  <c:v>1.4026395276183654</c:v>
                </c:pt>
                <c:pt idx="79">
                  <c:v>-2.0869405669963972</c:v>
                </c:pt>
                <c:pt idx="80">
                  <c:v>-5.5436881784082486</c:v>
                </c:pt>
                <c:pt idx="81">
                  <c:v>-8.9661159765635734</c:v>
                </c:pt>
                <c:pt idx="82">
                  <c:v>-12.352786841588804</c:v>
                </c:pt>
                <c:pt idx="83">
                  <c:v>-15.702314782328839</c:v>
                </c:pt>
                <c:pt idx="84">
                  <c:v>-19.013365790288891</c:v>
                </c:pt>
                <c:pt idx="85">
                  <c:v>-22.284658628193668</c:v>
                </c:pt>
                <c:pt idx="86">
                  <c:v>-25.514965552457308</c:v>
                </c:pt>
                <c:pt idx="87">
                  <c:v>-28.703112968940818</c:v>
                </c:pt>
                <c:pt idx="88">
                  <c:v>-31.847982021452012</c:v>
                </c:pt>
                <c:pt idx="89">
                  <c:v>-34.948509112528868</c:v>
                </c:pt>
                <c:pt idx="90">
                  <c:v>-38.003686356127481</c:v>
                </c:pt>
                <c:pt idx="91">
                  <c:v>-41.012561961920262</c:v>
                </c:pt>
                <c:pt idx="92">
                  <c:v>-43.974240550993073</c:v>
                </c:pt>
                <c:pt idx="93">
                  <c:v>-46.887883402813721</c:v>
                </c:pt>
                <c:pt idx="94">
                  <c:v>-49.752708633428099</c:v>
                </c:pt>
                <c:pt idx="95">
                  <c:v>-52.567991304923545</c:v>
                </c:pt>
                <c:pt idx="96">
                  <c:v>-55.333063466283413</c:v>
                </c:pt>
                <c:pt idx="97">
                  <c:v>-58.047314125838902</c:v>
                </c:pt>
                <c:pt idx="98">
                  <c:v>-60.710189155609299</c:v>
                </c:pt>
                <c:pt idx="99">
                  <c:v>-63.321191127900953</c:v>
                </c:pt>
                <c:pt idx="100">
                  <c:v>-65.879879084621948</c:v>
                </c:pt>
                <c:pt idx="101">
                  <c:v>-68.385868239846559</c:v>
                </c:pt>
                <c:pt idx="102">
                  <c:v>-70.838829616247025</c:v>
                </c:pt>
                <c:pt idx="103">
                  <c:v>-73.238489616088557</c:v>
                </c:pt>
                <c:pt idx="104">
                  <c:v>-75.584629527563678</c:v>
                </c:pt>
                <c:pt idx="105">
                  <c:v>-77.877084967318964</c:v>
                </c:pt>
                <c:pt idx="106">
                  <c:v>-80.115745260104077</c:v>
                </c:pt>
                <c:pt idx="107">
                  <c:v>-82.300552756549152</c:v>
                </c:pt>
                <c:pt idx="108">
                  <c:v>-84.431502090150829</c:v>
                </c:pt>
                <c:pt idx="109">
                  <c:v>-86.508639374619435</c:v>
                </c:pt>
                <c:pt idx="110">
                  <c:v>-88.532061342811915</c:v>
                </c:pt>
                <c:pt idx="111">
                  <c:v>-90.501914428544779</c:v>
                </c:pt>
                <c:pt idx="112">
                  <c:v>-92.418393792649766</c:v>
                </c:pt>
                <c:pt idx="113">
                  <c:v>-94.28174229470055</c:v>
                </c:pt>
                <c:pt idx="114">
                  <c:v>-96.092249411904632</c:v>
                </c:pt>
                <c:pt idx="115">
                  <c:v>-97.850250106716516</c:v>
                </c:pt>
                <c:pt idx="116">
                  <c:v>-99.556123644789395</c:v>
                </c:pt>
                <c:pt idx="117">
                  <c:v>-101.21029236494127</c:v>
                </c:pt>
                <c:pt idx="118">
                  <c:v>-102.81322040286773</c:v>
                </c:pt>
                <c:pt idx="119">
                  <c:v>-104.36541237038885</c:v>
                </c:pt>
                <c:pt idx="120">
                  <c:v>-105.86741199206941</c:v>
                </c:pt>
                <c:pt idx="121">
                  <c:v>-107.31980070110068</c:v>
                </c:pt>
                <c:pt idx="122">
                  <c:v>-108.72319619638147</c:v>
                </c:pt>
                <c:pt idx="123">
                  <c:v>-110.07825096277983</c:v>
                </c:pt>
                <c:pt idx="124">
                  <c:v>-111.38565075659928</c:v>
                </c:pt>
                <c:pt idx="125">
                  <c:v>-112.6461130583144</c:v>
                </c:pt>
                <c:pt idx="126">
                  <c:v>-113.86038549467774</c:v>
                </c:pt>
                <c:pt idx="127">
                  <c:v>-115.0292442323349</c:v>
                </c:pt>
                <c:pt idx="128">
                  <c:v>-116.15349234511608</c:v>
                </c:pt>
                <c:pt idx="129">
                  <c:v>-117.23395815720352</c:v>
                </c:pt>
                <c:pt idx="130">
                  <c:v>-118.27149356439972</c:v>
                </c:pt>
                <c:pt idx="131">
                  <c:v>-119.26697233574531</c:v>
                </c:pt>
                <c:pt idx="132">
                  <c:v>-120.22128839775739</c:v>
                </c:pt>
                <c:pt idx="133">
                  <c:v>-121.13535410357717</c:v>
                </c:pt>
                <c:pt idx="134">
                  <c:v>-122.0100984893307</c:v>
                </c:pt>
                <c:pt idx="135">
                  <c:v>-122.8464655200202</c:v>
                </c:pt>
                <c:pt idx="136">
                  <c:v>-123.64541232727187</c:v>
                </c:pt>
                <c:pt idx="137">
                  <c:v>-124.4079074412745</c:v>
                </c:pt>
                <c:pt idx="138">
                  <c:v>-125.13492901924576</c:v>
                </c:pt>
                <c:pt idx="139">
                  <c:v>-125.82746307276511</c:v>
                </c:pt>
                <c:pt idx="140">
                  <c:v>-126.48650169630938</c:v>
                </c:pt>
                <c:pt idx="141">
                  <c:v>-127.11304129932395</c:v>
                </c:pt>
                <c:pt idx="142">
                  <c:v>-127.70808084415279</c:v>
                </c:pt>
                <c:pt idx="143">
                  <c:v>-128.27262009214172</c:v>
                </c:pt>
                <c:pt idx="144">
                  <c:v>-128.80765786021539</c:v>
                </c:pt>
                <c:pt idx="145">
                  <c:v>-129.3141902902112</c:v>
                </c:pt>
                <c:pt idx="146">
                  <c:v>-129.79320913323673</c:v>
                </c:pt>
                <c:pt idx="147">
                  <c:v>-130.24570005129206</c:v>
                </c:pt>
                <c:pt idx="148">
                  <c:v>-130.67264093837704</c:v>
                </c:pt>
                <c:pt idx="149">
                  <c:v>-131.07500026327367</c:v>
                </c:pt>
                <c:pt idx="150">
                  <c:v>-131.45373543616469</c:v>
                </c:pt>
                <c:pt idx="151">
                  <c:v>-131.80979120121683</c:v>
                </c:pt>
                <c:pt idx="152">
                  <c:v>-132.14409805722104</c:v>
                </c:pt>
                <c:pt idx="153">
                  <c:v>-132.45757070834497</c:v>
                </c:pt>
                <c:pt idx="154">
                  <c:v>-132.75110654701075</c:v>
                </c:pt>
                <c:pt idx="155">
                  <c:v>-133.0255841708705</c:v>
                </c:pt>
                <c:pt idx="156">
                  <c:v>-133.28186193580387</c:v>
                </c:pt>
                <c:pt idx="157">
                  <c:v>-133.52077654681602</c:v>
                </c:pt>
                <c:pt idx="158">
                  <c:v>-133.74314168866317</c:v>
                </c:pt>
                <c:pt idx="159">
                  <c:v>-133.94974669798091</c:v>
                </c:pt>
                <c:pt idx="160">
                  <c:v>-134.14135527863536</c:v>
                </c:pt>
                <c:pt idx="161">
                  <c:v>-134.31870426196068</c:v>
                </c:pt>
                <c:pt idx="162">
                  <c:v>-134.48250241348791</c:v>
                </c:pt>
                <c:pt idx="163">
                  <c:v>-134.63342928770885</c:v>
                </c:pt>
                <c:pt idx="164">
                  <c:v>-134.77213413235586</c:v>
                </c:pt>
                <c:pt idx="165">
                  <c:v>-134.89923484361424</c:v>
                </c:pt>
                <c:pt idx="166">
                  <c:v>-135.01531697361801</c:v>
                </c:pt>
                <c:pt idx="167">
                  <c:v>-135.12093279150977</c:v>
                </c:pt>
                <c:pt idx="168">
                  <c:v>-135.21660039927957</c:v>
                </c:pt>
                <c:pt idx="169">
                  <c:v>-135.30280290352178</c:v>
                </c:pt>
                <c:pt idx="170">
                  <c:v>-135.37998764418145</c:v>
                </c:pt>
                <c:pt idx="171">
                  <c:v>-135.44856548128377</c:v>
                </c:pt>
                <c:pt idx="172">
                  <c:v>-135.50891014056774</c:v>
                </c:pt>
                <c:pt idx="173">
                  <c:v>-135.56135761886765</c:v>
                </c:pt>
                <c:pt idx="174">
                  <c:v>-135.60620565001005</c:v>
                </c:pt>
                <c:pt idx="175">
                  <c:v>-135.64371323191367</c:v>
                </c:pt>
                <c:pt idx="176">
                  <c:v>-135.67410021550324</c:v>
                </c:pt>
                <c:pt idx="177">
                  <c:v>-135.69754695596654</c:v>
                </c:pt>
                <c:pt idx="178">
                  <c:v>-135.71419402680408</c:v>
                </c:pt>
                <c:pt idx="179">
                  <c:v>-135.72414199704039</c:v>
                </c:pt>
                <c:pt idx="180">
                  <c:v>-135.72745127188389</c:v>
                </c:pt>
                <c:pt idx="181">
                  <c:v>-135.72414199704039</c:v>
                </c:pt>
                <c:pt idx="182">
                  <c:v>-135.71419402680408</c:v>
                </c:pt>
                <c:pt idx="183">
                  <c:v>-135.69754695596654</c:v>
                </c:pt>
                <c:pt idx="184">
                  <c:v>-135.67410021550324</c:v>
                </c:pt>
                <c:pt idx="185">
                  <c:v>-135.64371323191367</c:v>
                </c:pt>
                <c:pt idx="186">
                  <c:v>-135.60620565001005</c:v>
                </c:pt>
                <c:pt idx="187">
                  <c:v>-135.56135761886767</c:v>
                </c:pt>
                <c:pt idx="188">
                  <c:v>-135.50891014056774</c:v>
                </c:pt>
                <c:pt idx="189">
                  <c:v>-135.44856548128379</c:v>
                </c:pt>
                <c:pt idx="190">
                  <c:v>-135.37998764418148</c:v>
                </c:pt>
                <c:pt idx="191">
                  <c:v>-135.30280290352178</c:v>
                </c:pt>
                <c:pt idx="192">
                  <c:v>-135.21660039927954</c:v>
                </c:pt>
                <c:pt idx="193">
                  <c:v>-135.1209327915098</c:v>
                </c:pt>
                <c:pt idx="194">
                  <c:v>-135.01531697361798</c:v>
                </c:pt>
                <c:pt idx="195">
                  <c:v>-134.89923484361429</c:v>
                </c:pt>
                <c:pt idx="196">
                  <c:v>-134.77213413235583</c:v>
                </c:pt>
                <c:pt idx="197">
                  <c:v>-134.63342928770885</c:v>
                </c:pt>
                <c:pt idx="198">
                  <c:v>-134.48250241348791</c:v>
                </c:pt>
                <c:pt idx="199">
                  <c:v>-134.3187042619607</c:v>
                </c:pt>
                <c:pt idx="200">
                  <c:v>-134.14135527863536</c:v>
                </c:pt>
                <c:pt idx="201">
                  <c:v>-133.94974669798094</c:v>
                </c:pt>
                <c:pt idx="202">
                  <c:v>-133.74314168866317</c:v>
                </c:pt>
                <c:pt idx="203">
                  <c:v>-133.52077654681599</c:v>
                </c:pt>
                <c:pt idx="204">
                  <c:v>-133.28186193580387</c:v>
                </c:pt>
                <c:pt idx="205">
                  <c:v>-133.02558417087053</c:v>
                </c:pt>
                <c:pt idx="206">
                  <c:v>-132.75110654701078</c:v>
                </c:pt>
                <c:pt idx="207">
                  <c:v>-132.45757070834497</c:v>
                </c:pt>
                <c:pt idx="208">
                  <c:v>-132.14409805722104</c:v>
                </c:pt>
                <c:pt idx="209">
                  <c:v>-131.80979120121683</c:v>
                </c:pt>
                <c:pt idx="210">
                  <c:v>-131.45373543616469</c:v>
                </c:pt>
                <c:pt idx="211">
                  <c:v>-131.07500026327369</c:v>
                </c:pt>
                <c:pt idx="212">
                  <c:v>-130.67264093837704</c:v>
                </c:pt>
                <c:pt idx="213">
                  <c:v>-130.24570005129206</c:v>
                </c:pt>
                <c:pt idx="214">
                  <c:v>-129.79320913323673</c:v>
                </c:pt>
                <c:pt idx="215">
                  <c:v>-129.31419029021123</c:v>
                </c:pt>
                <c:pt idx="216">
                  <c:v>-128.80765786021541</c:v>
                </c:pt>
                <c:pt idx="217">
                  <c:v>-128.27262009214175</c:v>
                </c:pt>
                <c:pt idx="218">
                  <c:v>-127.70808084415279</c:v>
                </c:pt>
                <c:pt idx="219">
                  <c:v>-127.11304129932395</c:v>
                </c:pt>
                <c:pt idx="220">
                  <c:v>-126.48650169630938</c:v>
                </c:pt>
                <c:pt idx="221">
                  <c:v>-125.82746307276511</c:v>
                </c:pt>
                <c:pt idx="222">
                  <c:v>-125.13492901924579</c:v>
                </c:pt>
                <c:pt idx="223">
                  <c:v>-124.4079074412745</c:v>
                </c:pt>
                <c:pt idx="224">
                  <c:v>-123.64541232727188</c:v>
                </c:pt>
                <c:pt idx="225">
                  <c:v>-122.84646552002023</c:v>
                </c:pt>
                <c:pt idx="226">
                  <c:v>-122.01009848933074</c:v>
                </c:pt>
                <c:pt idx="227">
                  <c:v>-121.1353541035772</c:v>
                </c:pt>
                <c:pt idx="228">
                  <c:v>-120.22128839775742</c:v>
                </c:pt>
                <c:pt idx="229">
                  <c:v>-119.26697233574534</c:v>
                </c:pt>
                <c:pt idx="230">
                  <c:v>-118.27149356439976</c:v>
                </c:pt>
                <c:pt idx="231">
                  <c:v>-117.23395815720357</c:v>
                </c:pt>
                <c:pt idx="232">
                  <c:v>-116.15349234511612</c:v>
                </c:pt>
                <c:pt idx="233">
                  <c:v>-115.02924423233492</c:v>
                </c:pt>
                <c:pt idx="234">
                  <c:v>-113.86038549467776</c:v>
                </c:pt>
                <c:pt idx="235">
                  <c:v>-112.6461130583144</c:v>
                </c:pt>
                <c:pt idx="236">
                  <c:v>-111.38565075659926</c:v>
                </c:pt>
                <c:pt idx="237">
                  <c:v>-110.07825096277992</c:v>
                </c:pt>
                <c:pt idx="238">
                  <c:v>-108.72319619638154</c:v>
                </c:pt>
                <c:pt idx="239">
                  <c:v>-107.3198007011007</c:v>
                </c:pt>
                <c:pt idx="240">
                  <c:v>-105.86741199206946</c:v>
                </c:pt>
                <c:pt idx="241">
                  <c:v>-104.36541237038885</c:v>
                </c:pt>
                <c:pt idx="242">
                  <c:v>-102.81322040286771</c:v>
                </c:pt>
                <c:pt idx="243">
                  <c:v>-101.2102923649413</c:v>
                </c:pt>
                <c:pt idx="244">
                  <c:v>-99.556123644789452</c:v>
                </c:pt>
                <c:pt idx="245">
                  <c:v>-97.850250106716572</c:v>
                </c:pt>
                <c:pt idx="246">
                  <c:v>-96.092249411904717</c:v>
                </c:pt>
                <c:pt idx="247">
                  <c:v>-94.281742294700564</c:v>
                </c:pt>
                <c:pt idx="248">
                  <c:v>-92.418393792649809</c:v>
                </c:pt>
                <c:pt idx="249">
                  <c:v>-90.50191442854485</c:v>
                </c:pt>
                <c:pt idx="250">
                  <c:v>-88.5320613428119</c:v>
                </c:pt>
                <c:pt idx="251">
                  <c:v>-86.508639374619577</c:v>
                </c:pt>
                <c:pt idx="252">
                  <c:v>-84.431502090150886</c:v>
                </c:pt>
                <c:pt idx="253">
                  <c:v>-82.300552756549209</c:v>
                </c:pt>
                <c:pt idx="254">
                  <c:v>-80.115745260104163</c:v>
                </c:pt>
                <c:pt idx="255">
                  <c:v>-77.877084967318964</c:v>
                </c:pt>
                <c:pt idx="256">
                  <c:v>-75.584629527563678</c:v>
                </c:pt>
                <c:pt idx="257">
                  <c:v>-73.238489616088586</c:v>
                </c:pt>
                <c:pt idx="258">
                  <c:v>-70.838829616247125</c:v>
                </c:pt>
                <c:pt idx="259">
                  <c:v>-68.385868239846701</c:v>
                </c:pt>
                <c:pt idx="260">
                  <c:v>-65.879879084622075</c:v>
                </c:pt>
                <c:pt idx="261">
                  <c:v>-63.321191127900967</c:v>
                </c:pt>
                <c:pt idx="262">
                  <c:v>-60.710189155609363</c:v>
                </c:pt>
                <c:pt idx="263">
                  <c:v>-58.047314125838909</c:v>
                </c:pt>
                <c:pt idx="264">
                  <c:v>-55.333063466283384</c:v>
                </c:pt>
                <c:pt idx="265">
                  <c:v>-52.567991304923595</c:v>
                </c:pt>
                <c:pt idx="266">
                  <c:v>-49.752708633428178</c:v>
                </c:pt>
                <c:pt idx="267">
                  <c:v>-46.887883402813841</c:v>
                </c:pt>
                <c:pt idx="268">
                  <c:v>-43.974240550993201</c:v>
                </c:pt>
                <c:pt idx="269">
                  <c:v>-41.012561961920262</c:v>
                </c:pt>
                <c:pt idx="270">
                  <c:v>-38.003686356127524</c:v>
                </c:pt>
                <c:pt idx="271">
                  <c:v>-34.948509112528946</c:v>
                </c:pt>
                <c:pt idx="272">
                  <c:v>-31.847982021452136</c:v>
                </c:pt>
                <c:pt idx="273">
                  <c:v>-28.703112968940985</c:v>
                </c:pt>
                <c:pt idx="274">
                  <c:v>-25.514965552457358</c:v>
                </c:pt>
                <c:pt idx="275">
                  <c:v>-22.284658628193718</c:v>
                </c:pt>
                <c:pt idx="276">
                  <c:v>-19.013365790289022</c:v>
                </c:pt>
                <c:pt idx="277">
                  <c:v>-15.702314782328806</c:v>
                </c:pt>
                <c:pt idx="278">
                  <c:v>-12.352786841588804</c:v>
                </c:pt>
                <c:pt idx="279">
                  <c:v>-8.9661159765636231</c:v>
                </c:pt>
                <c:pt idx="280">
                  <c:v>-5.5436881784083356</c:v>
                </c:pt>
                <c:pt idx="281">
                  <c:v>-2.0869405669965322</c:v>
                </c:pt>
                <c:pt idx="282">
                  <c:v>1.4026395276181822</c:v>
                </c:pt>
                <c:pt idx="283">
                  <c:v>4.9235155474719887</c:v>
                </c:pt>
                <c:pt idx="284">
                  <c:v>8.4741027517468055</c:v>
                </c:pt>
                <c:pt idx="285">
                  <c:v>12.052769323594127</c:v>
                </c:pt>
                <c:pt idx="286">
                  <c:v>15.657837537624225</c:v>
                </c:pt>
                <c:pt idx="287">
                  <c:v>19.287584986894803</c:v>
                </c:pt>
                <c:pt idx="288">
                  <c:v>22.940245868145908</c:v>
                </c:pt>
                <c:pt idx="289">
                  <c:v>26.614012323968353</c:v>
                </c:pt>
                <c:pt idx="290">
                  <c:v>30.30703584051582</c:v>
                </c:pt>
                <c:pt idx="291">
                  <c:v>34.017428699300829</c:v>
                </c:pt>
                <c:pt idx="292">
                  <c:v>37.743265481550829</c:v>
                </c:pt>
                <c:pt idx="293">
                  <c:v>41.482584623535807</c:v>
                </c:pt>
                <c:pt idx="294">
                  <c:v>45.233390021209637</c:v>
                </c:pt>
                <c:pt idx="295">
                  <c:v>48.993652682452115</c:v>
                </c:pt>
                <c:pt idx="296">
                  <c:v>52.761312425135344</c:v>
                </c:pt>
                <c:pt idx="297">
                  <c:v>56.534279619180417</c:v>
                </c:pt>
                <c:pt idx="298">
                  <c:v>60.310436970718555</c:v>
                </c:pt>
                <c:pt idx="299">
                  <c:v>64.0876413464118</c:v>
                </c:pt>
                <c:pt idx="300">
                  <c:v>67.863725635941975</c:v>
                </c:pt>
                <c:pt idx="301">
                  <c:v>71.636500650628449</c:v>
                </c:pt>
                <c:pt idx="302">
                  <c:v>75.403757056085368</c:v>
                </c:pt>
                <c:pt idx="303">
                  <c:v>79.163267336785964</c:v>
                </c:pt>
                <c:pt idx="304">
                  <c:v>82.912787790367744</c:v>
                </c:pt>
                <c:pt idx="305">
                  <c:v>86.650060549461401</c:v>
                </c:pt>
                <c:pt idx="306">
                  <c:v>90.372815628800268</c:v>
                </c:pt>
                <c:pt idx="307">
                  <c:v>94.078772995331718</c:v>
                </c:pt>
                <c:pt idx="308">
                  <c:v>97.765644659016758</c:v>
                </c:pt>
                <c:pt idx="309">
                  <c:v>101.43113678198281</c:v>
                </c:pt>
                <c:pt idx="310">
                  <c:v>105.07295180366548</c:v>
                </c:pt>
                <c:pt idx="311">
                  <c:v>108.68879057955326</c:v>
                </c:pt>
                <c:pt idx="312">
                  <c:v>112.27635453113349</c:v>
                </c:pt>
                <c:pt idx="313">
                  <c:v>115.83334780461485</c:v>
                </c:pt>
                <c:pt idx="314">
                  <c:v>119.35747943599361</c:v>
                </c:pt>
                <c:pt idx="315">
                  <c:v>122.84646552002</c:v>
                </c:pt>
                <c:pt idx="316">
                  <c:v>126.2980313806089</c:v>
                </c:pt>
                <c:pt idx="317">
                  <c:v>129.70991374023674</c:v>
                </c:pt>
                <c:pt idx="318">
                  <c:v>133.07986288586957</c:v>
                </c:pt>
                <c:pt idx="319">
                  <c:v>136.40564482895707</c:v>
                </c:pt>
                <c:pt idx="320">
                  <c:v>139.68504345704358</c:v>
                </c:pt>
                <c:pt idx="321">
                  <c:v>142.91586267454443</c:v>
                </c:pt>
                <c:pt idx="322">
                  <c:v>146.09592853025185</c:v>
                </c:pt>
                <c:pt idx="323">
                  <c:v>149.22309132914469</c:v>
                </c:pt>
                <c:pt idx="324">
                  <c:v>152.2952277260928</c:v>
                </c:pt>
                <c:pt idx="325">
                  <c:v>155.31024279906413</c:v>
                </c:pt>
                <c:pt idx="326">
                  <c:v>158.26607209946803</c:v>
                </c:pt>
                <c:pt idx="327">
                  <c:v>161.16068367728582</c:v>
                </c:pt>
                <c:pt idx="328">
                  <c:v>163.99208007867307</c:v>
                </c:pt>
                <c:pt idx="329">
                  <c:v>166.75830031374562</c:v>
                </c:pt>
                <c:pt idx="330">
                  <c:v>169.45742179229211</c:v>
                </c:pt>
                <c:pt idx="331">
                  <c:v>172.08756222519384</c:v>
                </c:pt>
                <c:pt idx="332">
                  <c:v>174.64688148937014</c:v>
                </c:pt>
                <c:pt idx="333">
                  <c:v>177.13358345410577</c:v>
                </c:pt>
                <c:pt idx="334">
                  <c:v>179.54591776666481</c:v>
                </c:pt>
                <c:pt idx="335">
                  <c:v>181.88218159513485</c:v>
                </c:pt>
                <c:pt idx="336">
                  <c:v>184.14072132649866</c:v>
                </c:pt>
                <c:pt idx="337">
                  <c:v>186.3199342179806</c:v>
                </c:pt>
                <c:pt idx="338">
                  <c:v>188.41826999976206</c:v>
                </c:pt>
                <c:pt idx="339">
                  <c:v>190.43423242722483</c:v>
                </c:pt>
                <c:pt idx="340">
                  <c:v>192.36638078093134</c:v>
                </c:pt>
                <c:pt idx="341">
                  <c:v>194.2133313126117</c:v>
                </c:pt>
                <c:pt idx="342">
                  <c:v>195.97375863549283</c:v>
                </c:pt>
                <c:pt idx="343">
                  <c:v>197.64639705736298</c:v>
                </c:pt>
                <c:pt idx="344">
                  <c:v>199.23004185483549</c:v>
                </c:pt>
                <c:pt idx="345">
                  <c:v>200.72355048733911</c:v>
                </c:pt>
                <c:pt idx="346">
                  <c:v>202.12584374943481</c:v>
                </c:pt>
                <c:pt idx="347">
                  <c:v>203.43590686012632</c:v>
                </c:pt>
                <c:pt idx="348">
                  <c:v>204.65279048790825</c:v>
                </c:pt>
                <c:pt idx="349">
                  <c:v>205.77561171036481</c:v>
                </c:pt>
                <c:pt idx="350">
                  <c:v>206.80355490721161</c:v>
                </c:pt>
                <c:pt idx="351">
                  <c:v>207.7358725857483</c:v>
                </c:pt>
                <c:pt idx="352">
                  <c:v>208.5718861377658</c:v>
                </c:pt>
                <c:pt idx="353">
                  <c:v>209.31098652703545</c:v>
                </c:pt>
                <c:pt idx="354">
                  <c:v>209.9526349065824</c:v>
                </c:pt>
                <c:pt idx="355">
                  <c:v>210.49636316503094</c:v>
                </c:pt>
                <c:pt idx="356">
                  <c:v>210.9417744013887</c:v>
                </c:pt>
                <c:pt idx="357">
                  <c:v>211.28854332772113</c:v>
                </c:pt>
                <c:pt idx="358">
                  <c:v>211.53641659924918</c:v>
                </c:pt>
                <c:pt idx="359">
                  <c:v>211.68521307148953</c:v>
                </c:pt>
                <c:pt idx="360">
                  <c:v>211.73482398413887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085928"/>
        <c:axId val="520082008"/>
      </c:scatterChart>
      <c:valAx>
        <c:axId val="520085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82008"/>
        <c:crosses val="autoZero"/>
        <c:crossBetween val="midCat"/>
      </c:valAx>
      <c:valAx>
        <c:axId val="520082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85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267516178798264E-2"/>
          <c:y val="0.19486111111111112"/>
          <c:w val="0.89941696219270306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strRef>
              <c:f>'Stage 1'!$O$7</c:f>
              <c:strCache>
                <c:ptCount val="1"/>
                <c:pt idx="0">
                  <c:v>piston velocity, m/s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'Stage 1'!$C$8:$C$368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1'!$O$8:$O$368</c:f>
              <c:numCache>
                <c:formatCode>General</c:formatCode>
                <c:ptCount val="361"/>
                <c:pt idx="0">
                  <c:v>0</c:v>
                </c:pt>
                <c:pt idx="1">
                  <c:v>0.19702055333170923</c:v>
                </c:pt>
                <c:pt idx="2">
                  <c:v>0.39394878418405843</c:v>
                </c:pt>
                <c:pt idx="3">
                  <c:v>0.59069243756246481</c:v>
                </c:pt>
                <c:pt idx="4">
                  <c:v>0.78715939337338636</c:v>
                </c:pt>
                <c:pt idx="5">
                  <c:v>0.98325773370363734</c:v>
                </c:pt>
                <c:pt idx="6">
                  <c:v>1.1788958098944808</c:v>
                </c:pt>
                <c:pt idx="7">
                  <c:v>1.3739823093424579</c:v>
                </c:pt>
                <c:pt idx="8">
                  <c:v>1.5684263219592345</c:v>
                </c:pt>
                <c:pt idx="9">
                  <c:v>1.7621374062231343</c:v>
                </c:pt>
                <c:pt idx="10">
                  <c:v>1.9550256547555076</c:v>
                </c:pt>
                <c:pt idx="11">
                  <c:v>2.1470017593556285</c:v>
                </c:pt>
                <c:pt idx="12">
                  <c:v>2.3379770754284368</c:v>
                </c:pt>
                <c:pt idx="13">
                  <c:v>2.5278636857401597</c:v>
                </c:pt>
                <c:pt idx="14">
                  <c:v>2.7165744634376017</c:v>
                </c:pt>
                <c:pt idx="15">
                  <c:v>2.9040231342677649</c:v>
                </c:pt>
                <c:pt idx="16">
                  <c:v>3.0901243379353658</c:v>
                </c:pt>
                <c:pt idx="17">
                  <c:v>3.2747936885368336</c:v>
                </c:pt>
                <c:pt idx="18">
                  <c:v>3.457947834010425</c:v>
                </c:pt>
                <c:pt idx="19">
                  <c:v>3.6395045145432272</c:v>
                </c:pt>
                <c:pt idx="20">
                  <c:v>3.8193826198770475</c:v>
                </c:pt>
                <c:pt idx="21">
                  <c:v>3.99750224545642</c:v>
                </c:pt>
                <c:pt idx="22">
                  <c:v>4.1737847473633476</c:v>
                </c:pt>
                <c:pt idx="23">
                  <c:v>4.3481527959847419</c:v>
                </c:pt>
                <c:pt idx="24">
                  <c:v>4.5205304283600398</c:v>
                </c:pt>
                <c:pt idx="25">
                  <c:v>4.6908430991579566</c:v>
                </c:pt>
                <c:pt idx="26">
                  <c:v>4.8590177302329334</c:v>
                </c:pt>
                <c:pt idx="27">
                  <c:v>5.0249827587134765</c:v>
                </c:pt>
                <c:pt idx="28">
                  <c:v>5.1886681835762714</c:v>
                </c:pt>
                <c:pt idx="29">
                  <c:v>5.3500056106616976</c:v>
                </c:pt>
                <c:pt idx="30">
                  <c:v>5.5089282960881709</c:v>
                </c:pt>
                <c:pt idx="31">
                  <c:v>5.6653711880245679</c:v>
                </c:pt>
                <c:pt idx="32">
                  <c:v>5.8192709667818967</c:v>
                </c:pt>
                <c:pt idx="33">
                  <c:v>5.9705660831872951</c:v>
                </c:pt>
                <c:pt idx="34">
                  <c:v>6.1191967952054016</c:v>
                </c:pt>
                <c:pt idx="35">
                  <c:v>6.2651052027741896</c:v>
                </c:pt>
                <c:pt idx="36">
                  <c:v>6.4082352808243677</c:v>
                </c:pt>
                <c:pt idx="37">
                  <c:v>6.5485329104535435</c:v>
                </c:pt>
                <c:pt idx="38">
                  <c:v>6.6859459082284847</c:v>
                </c:pt>
                <c:pt idx="39">
                  <c:v>6.8204240535909229</c:v>
                </c:pt>
                <c:pt idx="40">
                  <c:v>6.9519191143445171</c:v>
                </c:pt>
                <c:pt idx="41">
                  <c:v>7.0803848702028311</c:v>
                </c:pt>
                <c:pt idx="42">
                  <c:v>7.2057771343803312</c:v>
                </c:pt>
                <c:pt idx="43">
                  <c:v>7.3280537732106978</c:v>
                </c:pt>
                <c:pt idx="44">
                  <c:v>7.447174723778943</c:v>
                </c:pt>
                <c:pt idx="45">
                  <c:v>7.5631020095561654</c:v>
                </c:pt>
                <c:pt idx="46">
                  <c:v>7.6757997540279401</c:v>
                </c:pt>
                <c:pt idx="47">
                  <c:v>7.7852341923097379</c:v>
                </c:pt>
                <c:pt idx="48">
                  <c:v>7.8913736807449517</c:v>
                </c:pt>
                <c:pt idx="49">
                  <c:v>7.9941887044834843</c:v>
                </c:pt>
                <c:pt idx="50">
                  <c:v>8.0936518830410655</c:v>
                </c:pt>
                <c:pt idx="51">
                  <c:v>8.1897379738418081</c:v>
                </c:pt>
                <c:pt idx="52">
                  <c:v>8.2824238737487583</c:v>
                </c:pt>
                <c:pt idx="53">
                  <c:v>8.3716886185894754</c:v>
                </c:pt>
                <c:pt idx="54">
                  <c:v>8.4575133806859544</c:v>
                </c:pt>
                <c:pt idx="55">
                  <c:v>8.5398814644004126</c:v>
                </c:pt>
                <c:pt idx="56">
                  <c:v>8.6187782997107139</c:v>
                </c:pt>
                <c:pt idx="57">
                  <c:v>8.6941914338314383</c:v>
                </c:pt>
                <c:pt idx="58">
                  <c:v>8.766110520898712</c:v>
                </c:pt>
                <c:pt idx="59">
                  <c:v>8.8345273097391956</c:v>
                </c:pt>
                <c:pt idx="60">
                  <c:v>8.8994356297456321</c:v>
                </c:pt>
                <c:pt idx="61">
                  <c:v>8.9608313748835773</c:v>
                </c:pt>
                <c:pt idx="62">
                  <c:v>9.0187124858559322</c:v>
                </c:pt>
                <c:pt idx="63">
                  <c:v>9.0730789304539723</c:v>
                </c:pt>
                <c:pt idx="64">
                  <c:v>9.1239326821255666</c:v>
                </c:pt>
                <c:pt idx="65">
                  <c:v>9.1712776967932186</c:v>
                </c:pt>
                <c:pt idx="66">
                  <c:v>9.2151198879565488</c:v>
                </c:pt>
                <c:pt idx="67">
                  <c:v>9.2554671001155935</c:v>
                </c:pt>
                <c:pt idx="68">
                  <c:v>9.2923290805532837</c:v>
                </c:pt>
                <c:pt idx="69">
                  <c:v>9.3257174495170982</c:v>
                </c:pt>
                <c:pt idx="70">
                  <c:v>9.3556456688417313</c:v>
                </c:pt>
                <c:pt idx="71">
                  <c:v>9.3821290090562162</c:v>
                </c:pt>
                <c:pt idx="72">
                  <c:v>9.4051845150206397</c:v>
                </c:pt>
                <c:pt idx="73">
                  <c:v>9.4248309701390625</c:v>
                </c:pt>
                <c:pt idx="74">
                  <c:v>9.4410888591968831</c:v>
                </c:pt>
                <c:pt idx="75">
                  <c:v>9.4539803298722198</c:v>
                </c:pt>
                <c:pt idx="76">
                  <c:v>9.4635291529723542</c:v>
                </c:pt>
                <c:pt idx="77">
                  <c:v>9.4697606814475588</c:v>
                </c:pt>
                <c:pt idx="78">
                  <c:v>9.4727018082359233</c:v>
                </c:pt>
                <c:pt idx="79">
                  <c:v>9.4723809229939597</c:v>
                </c:pt>
                <c:pt idx="80">
                  <c:v>9.4688278677688977</c:v>
                </c:pt>
                <c:pt idx="81">
                  <c:v>9.4620738916696627</c:v>
                </c:pt>
                <c:pt idx="82">
                  <c:v>9.4521516045944765</c:v>
                </c:pt>
                <c:pt idx="83">
                  <c:v>9.4390949300739582</c:v>
                </c:pt>
                <c:pt idx="84">
                  <c:v>9.4229390572894669</c:v>
                </c:pt>
                <c:pt idx="85">
                  <c:v>9.4037203923271111</c:v>
                </c:pt>
                <c:pt idx="86">
                  <c:v>9.3814765087286762</c:v>
                </c:pt>
                <c:pt idx="87">
                  <c:v>9.3562460974012165</c:v>
                </c:pt>
                <c:pt idx="88">
                  <c:v>9.3280689159476609</c:v>
                </c:pt>
                <c:pt idx="89">
                  <c:v>9.2969857374812577</c:v>
                </c:pt>
                <c:pt idx="90">
                  <c:v>9.2630382989870643</c:v>
                </c:pt>
                <c:pt idx="91">
                  <c:v>9.2262692492939316</c:v>
                </c:pt>
                <c:pt idx="92">
                  <c:v>9.1867220967208212</c:v>
                </c:pt>
                <c:pt idx="93">
                  <c:v>9.1444411564612871</c:v>
                </c:pt>
                <c:pt idx="94">
                  <c:v>9.099471497770141</c:v>
                </c:pt>
                <c:pt idx="95">
                  <c:v>9.0518588910162805</c:v>
                </c:pt>
                <c:pt idx="96">
                  <c:v>9.0016497546655767</c:v>
                </c:pt>
                <c:pt idx="97">
                  <c:v>8.948891102257619</c:v>
                </c:pt>
                <c:pt idx="98">
                  <c:v>8.8936304894397669</c:v>
                </c:pt>
                <c:pt idx="99">
                  <c:v>8.8359159611218185</c:v>
                </c:pt>
                <c:pt idx="100">
                  <c:v>8.7757959988140541</c:v>
                </c:pt>
                <c:pt idx="101">
                  <c:v>8.7133194682110648</c:v>
                </c:pt>
                <c:pt idx="102">
                  <c:v>8.6485355670831758</c:v>
                </c:pt>
                <c:pt idx="103">
                  <c:v>8.5814937735367227</c:v>
                </c:pt>
                <c:pt idx="104">
                  <c:v>8.5122437947036946</c:v>
                </c:pt>
                <c:pt idx="105">
                  <c:v>8.4408355159205115</c:v>
                </c:pt>
                <c:pt idx="106">
                  <c:v>8.3673189504549281</c:v>
                </c:pt>
                <c:pt idx="107">
                  <c:v>8.2917441898390898</c:v>
                </c:pt>
                <c:pt idx="108">
                  <c:v>8.2141613548658068</c:v>
                </c:pt>
                <c:pt idx="109">
                  <c:v>8.1346205473041184</c:v>
                </c:pt>
                <c:pt idx="110">
                  <c:v>8.0531718023890644</c:v>
                </c:pt>
                <c:pt idx="111">
                  <c:v>7.9698650421394168</c:v>
                </c:pt>
                <c:pt idx="112">
                  <c:v>7.8847500295559252</c:v>
                </c:pt>
                <c:pt idx="113">
                  <c:v>7.7978763237512672</c:v>
                </c:pt>
                <c:pt idx="114">
                  <c:v>7.7092932360616073</c:v>
                </c:pt>
                <c:pt idx="115">
                  <c:v>7.6190497871881835</c:v>
                </c:pt>
                <c:pt idx="116">
                  <c:v>7.5271946654159088</c:v>
                </c:pt>
                <c:pt idx="117">
                  <c:v>7.433776185954418</c:v>
                </c:pt>
                <c:pt idx="118">
                  <c:v>7.3388422514454215</c:v>
                </c:pt>
                <c:pt idx="119">
                  <c:v>7.2424403136785713</c:v>
                </c:pt>
                <c:pt idx="120">
                  <c:v>7.1446173365563537</c:v>
                </c:pt>
                <c:pt idx="121">
                  <c:v>7.04541976034686</c:v>
                </c:pt>
                <c:pt idx="122">
                  <c:v>6.9448934672613651</c:v>
                </c:pt>
                <c:pt idx="123">
                  <c:v>6.8430837483919555</c:v>
                </c:pt>
                <c:pt idx="124">
                  <c:v>6.7400352720425216</c:v>
                </c:pt>
                <c:pt idx="125">
                  <c:v>6.6357920534845443</c:v>
                </c:pt>
                <c:pt idx="126">
                  <c:v>6.5303974261671254</c:v>
                </c:pt>
                <c:pt idx="127">
                  <c:v>6.4238940144088108</c:v>
                </c:pt>
                <c:pt idx="128">
                  <c:v>6.3163237075966912</c:v>
                </c:pt>
                <c:pt idx="129">
                  <c:v>6.2077276359162843</c:v>
                </c:pt>
                <c:pt idx="130">
                  <c:v>6.0981461476335586</c:v>
                </c:pt>
                <c:pt idx="131">
                  <c:v>5.9876187879484917</c:v>
                </c:pt>
                <c:pt idx="132">
                  <c:v>5.8761842794373695</c:v>
                </c:pt>
                <c:pt idx="133">
                  <c:v>5.76388050409893</c:v>
                </c:pt>
                <c:pt idx="134">
                  <c:v>5.6507444870173291</c:v>
                </c:pt>
                <c:pt idx="135">
                  <c:v>5.5368123816527461</c:v>
                </c:pt>
                <c:pt idx="136">
                  <c:v>5.4221194567683311</c:v>
                </c:pt>
                <c:pt idx="137">
                  <c:v>5.30670008499989</c:v>
                </c:pt>
                <c:pt idx="138">
                  <c:v>5.1905877330727499</c:v>
                </c:pt>
                <c:pt idx="139">
                  <c:v>5.0738149536678367</c:v>
                </c:pt>
                <c:pt idx="140">
                  <c:v>4.9564133789370084</c:v>
                </c:pt>
                <c:pt idx="141">
                  <c:v>4.8384137156653999</c:v>
                </c:pt>
                <c:pt idx="142">
                  <c:v>4.7198457420764193</c:v>
                </c:pt>
                <c:pt idx="143">
                  <c:v>4.6007383062728797</c:v>
                </c:pt>
                <c:pt idx="144">
                  <c:v>4.4811193263055387</c:v>
                </c:pt>
                <c:pt idx="145">
                  <c:v>4.3610157918583248</c:v>
                </c:pt>
                <c:pt idx="146">
                  <c:v>4.2404537675372076</c:v>
                </c:pt>
                <c:pt idx="147">
                  <c:v>4.1194583977478123</c:v>
                </c:pt>
                <c:pt idx="148">
                  <c:v>3.9980539131445485</c:v>
                </c:pt>
                <c:pt idx="149">
                  <c:v>3.8762636386322349</c:v>
                </c:pt>
                <c:pt idx="150">
                  <c:v>3.7541100028988916</c:v>
                </c:pt>
                <c:pt idx="151">
                  <c:v>3.6316145494566912</c:v>
                </c:pt>
                <c:pt idx="152">
                  <c:v>3.5087979491657637</c:v>
                </c:pt>
                <c:pt idx="153">
                  <c:v>3.3856800142139214</c:v>
                </c:pt>
                <c:pt idx="154">
                  <c:v>3.2622797135232773</c:v>
                </c:pt>
                <c:pt idx="155">
                  <c:v>3.1386151895529206</c:v>
                </c:pt>
                <c:pt idx="156">
                  <c:v>3.0147037764651001</c:v>
                </c:pt>
                <c:pt idx="157">
                  <c:v>2.8905620196204156</c:v>
                </c:pt>
                <c:pt idx="158">
                  <c:v>2.7662056963659913</c:v>
                </c:pt>
                <c:pt idx="159">
                  <c:v>2.6416498380787394</c:v>
                </c:pt>
                <c:pt idx="160">
                  <c:v>2.5169087534243824</c:v>
                </c:pt>
                <c:pt idx="161">
                  <c:v>2.3919960527911321</c:v>
                </c:pt>
                <c:pt idx="162">
                  <c:v>2.2669246738555922</c:v>
                </c:pt>
                <c:pt idx="163">
                  <c:v>2.1417069082368636</c:v>
                </c:pt>
                <c:pt idx="164">
                  <c:v>2.0163544291934112</c:v>
                </c:pt>
                <c:pt idx="165">
                  <c:v>1.8908783203160571</c:v>
                </c:pt>
                <c:pt idx="166">
                  <c:v>1.7652891051689423</c:v>
                </c:pt>
                <c:pt idx="167">
                  <c:v>1.6395967778293259</c:v>
                </c:pt>
                <c:pt idx="168">
                  <c:v>1.51381083427569</c:v>
                </c:pt>
                <c:pt idx="169">
                  <c:v>1.3879403045727332</c:v>
                </c:pt>
                <c:pt idx="170">
                  <c:v>1.2619937858006636</c:v>
                </c:pt>
                <c:pt idx="171">
                  <c:v>1.1359794756752897</c:v>
                </c:pt>
                <c:pt idx="172">
                  <c:v>1.0099052068045267</c:v>
                </c:pt>
                <c:pt idx="173">
                  <c:v>0.88377848152611782</c:v>
                </c:pt>
                <c:pt idx="174">
                  <c:v>0.75760650727059431</c:v>
                </c:pt>
                <c:pt idx="175">
                  <c:v>0.63139623239280951</c:v>
                </c:pt>
                <c:pt idx="176">
                  <c:v>0.50515438241485178</c:v>
                </c:pt>
                <c:pt idx="177">
                  <c:v>0.37888749662253474</c:v>
                </c:pt>
                <c:pt idx="178">
                  <c:v>0.25260196495722137</c:v>
                </c:pt>
                <c:pt idx="179">
                  <c:v>0.12630406514438458</c:v>
                </c:pt>
                <c:pt idx="180">
                  <c:v>8.8660914529401357E-16</c:v>
                </c:pt>
                <c:pt idx="181">
                  <c:v>-0.12630406514438278</c:v>
                </c:pt>
                <c:pt idx="182">
                  <c:v>-0.25260196495721954</c:v>
                </c:pt>
                <c:pt idx="183">
                  <c:v>-0.37888749662253296</c:v>
                </c:pt>
                <c:pt idx="184">
                  <c:v>-0.50515438241484989</c:v>
                </c:pt>
                <c:pt idx="185">
                  <c:v>-0.6313962323928044</c:v>
                </c:pt>
                <c:pt idx="186">
                  <c:v>-0.75760650727058931</c:v>
                </c:pt>
                <c:pt idx="187">
                  <c:v>-0.88377848152611604</c:v>
                </c:pt>
                <c:pt idx="188">
                  <c:v>-1.0099052068045218</c:v>
                </c:pt>
                <c:pt idx="189">
                  <c:v>-1.1359794756752877</c:v>
                </c:pt>
                <c:pt idx="190">
                  <c:v>-1.2619937858006618</c:v>
                </c:pt>
                <c:pt idx="191">
                  <c:v>-1.3879403045727283</c:v>
                </c:pt>
                <c:pt idx="192">
                  <c:v>-1.5138108342756884</c:v>
                </c:pt>
                <c:pt idx="193">
                  <c:v>-1.639596777829321</c:v>
                </c:pt>
                <c:pt idx="194">
                  <c:v>-1.7652891051689374</c:v>
                </c:pt>
                <c:pt idx="195">
                  <c:v>-1.8908783203160553</c:v>
                </c:pt>
                <c:pt idx="196">
                  <c:v>-2.0163544291934095</c:v>
                </c:pt>
                <c:pt idx="197">
                  <c:v>-2.1417069082368614</c:v>
                </c:pt>
                <c:pt idx="198">
                  <c:v>-2.2669246738555904</c:v>
                </c:pt>
                <c:pt idx="199">
                  <c:v>-2.3919960527911268</c:v>
                </c:pt>
                <c:pt idx="200">
                  <c:v>-2.5169087534243806</c:v>
                </c:pt>
                <c:pt idx="201">
                  <c:v>-2.6416498380787381</c:v>
                </c:pt>
                <c:pt idx="202">
                  <c:v>-2.766205696365986</c:v>
                </c:pt>
                <c:pt idx="203">
                  <c:v>-2.8905620196204138</c:v>
                </c:pt>
                <c:pt idx="204">
                  <c:v>-3.0147037764650957</c:v>
                </c:pt>
                <c:pt idx="205">
                  <c:v>-3.1386151895529157</c:v>
                </c:pt>
                <c:pt idx="206">
                  <c:v>-3.2622797135232755</c:v>
                </c:pt>
                <c:pt idx="207">
                  <c:v>-3.385680014213917</c:v>
                </c:pt>
                <c:pt idx="208">
                  <c:v>-3.5087979491657619</c:v>
                </c:pt>
                <c:pt idx="209">
                  <c:v>-3.6316145494566898</c:v>
                </c:pt>
                <c:pt idx="210">
                  <c:v>-3.7541100028988899</c:v>
                </c:pt>
                <c:pt idx="211">
                  <c:v>-3.8762636386322322</c:v>
                </c:pt>
                <c:pt idx="212">
                  <c:v>-3.9980539131445481</c:v>
                </c:pt>
                <c:pt idx="213">
                  <c:v>-4.119458397747807</c:v>
                </c:pt>
                <c:pt idx="214">
                  <c:v>-4.2404537675372058</c:v>
                </c:pt>
                <c:pt idx="215">
                  <c:v>-4.3610157918583203</c:v>
                </c:pt>
                <c:pt idx="216">
                  <c:v>-4.4811193263055342</c:v>
                </c:pt>
                <c:pt idx="217">
                  <c:v>-4.6007383062728744</c:v>
                </c:pt>
                <c:pt idx="218">
                  <c:v>-4.7198457420764148</c:v>
                </c:pt>
                <c:pt idx="219">
                  <c:v>-4.838413715665399</c:v>
                </c:pt>
                <c:pt idx="220">
                  <c:v>-4.9564133789370066</c:v>
                </c:pt>
                <c:pt idx="221">
                  <c:v>-5.0738149536678341</c:v>
                </c:pt>
                <c:pt idx="222">
                  <c:v>-5.1905877330727499</c:v>
                </c:pt>
                <c:pt idx="223">
                  <c:v>-5.3067000849998891</c:v>
                </c:pt>
                <c:pt idx="224">
                  <c:v>-5.4221194567683266</c:v>
                </c:pt>
                <c:pt idx="225">
                  <c:v>-5.5368123816527453</c:v>
                </c:pt>
                <c:pt idx="226">
                  <c:v>-5.6507444870173238</c:v>
                </c:pt>
                <c:pt idx="227">
                  <c:v>-5.7638805040989265</c:v>
                </c:pt>
                <c:pt idx="228">
                  <c:v>-5.8761842794373678</c:v>
                </c:pt>
                <c:pt idx="229">
                  <c:v>-5.9876187879484863</c:v>
                </c:pt>
                <c:pt idx="230">
                  <c:v>-6.098146147633555</c:v>
                </c:pt>
                <c:pt idx="231">
                  <c:v>-6.2077276359162799</c:v>
                </c:pt>
                <c:pt idx="232">
                  <c:v>-6.3163237075966867</c:v>
                </c:pt>
                <c:pt idx="233">
                  <c:v>-6.423894014408809</c:v>
                </c:pt>
                <c:pt idx="234">
                  <c:v>-6.5303974261671254</c:v>
                </c:pt>
                <c:pt idx="235">
                  <c:v>-6.6357920534845434</c:v>
                </c:pt>
                <c:pt idx="236">
                  <c:v>-6.7400352720425225</c:v>
                </c:pt>
                <c:pt idx="237">
                  <c:v>-6.8430837483919484</c:v>
                </c:pt>
                <c:pt idx="238">
                  <c:v>-6.9448934672613598</c:v>
                </c:pt>
                <c:pt idx="239">
                  <c:v>-7.0454197603468582</c:v>
                </c:pt>
                <c:pt idx="240">
                  <c:v>-7.1446173365563492</c:v>
                </c:pt>
                <c:pt idx="241">
                  <c:v>-7.2424403136785713</c:v>
                </c:pt>
                <c:pt idx="242">
                  <c:v>-7.3388422514454232</c:v>
                </c:pt>
                <c:pt idx="243">
                  <c:v>-7.4337761859544162</c:v>
                </c:pt>
                <c:pt idx="244">
                  <c:v>-7.5271946654159043</c:v>
                </c:pt>
                <c:pt idx="245">
                  <c:v>-7.619049787188179</c:v>
                </c:pt>
                <c:pt idx="246">
                  <c:v>-7.709293236061602</c:v>
                </c:pt>
                <c:pt idx="247">
                  <c:v>-7.7978763237512672</c:v>
                </c:pt>
                <c:pt idx="248">
                  <c:v>-7.8847500295559243</c:v>
                </c:pt>
                <c:pt idx="249">
                  <c:v>-7.9698650421394159</c:v>
                </c:pt>
                <c:pt idx="250">
                  <c:v>-8.0531718023890644</c:v>
                </c:pt>
                <c:pt idx="251">
                  <c:v>-8.1346205473041149</c:v>
                </c:pt>
                <c:pt idx="252">
                  <c:v>-8.214161354865805</c:v>
                </c:pt>
                <c:pt idx="253">
                  <c:v>-8.291744189839088</c:v>
                </c:pt>
                <c:pt idx="254">
                  <c:v>-8.3673189504549246</c:v>
                </c:pt>
                <c:pt idx="255">
                  <c:v>-8.4408355159205115</c:v>
                </c:pt>
                <c:pt idx="256">
                  <c:v>-8.5122437947036946</c:v>
                </c:pt>
                <c:pt idx="257">
                  <c:v>-8.5814937735367227</c:v>
                </c:pt>
                <c:pt idx="258">
                  <c:v>-8.6485355670831723</c:v>
                </c:pt>
                <c:pt idx="259">
                  <c:v>-8.7133194682110613</c:v>
                </c:pt>
                <c:pt idx="260">
                  <c:v>-8.7757959988140524</c:v>
                </c:pt>
                <c:pt idx="261">
                  <c:v>-8.8359159611218168</c:v>
                </c:pt>
                <c:pt idx="262">
                  <c:v>-8.8936304894397651</c:v>
                </c:pt>
                <c:pt idx="263">
                  <c:v>-8.948891102257619</c:v>
                </c:pt>
                <c:pt idx="264">
                  <c:v>-9.0016497546655785</c:v>
                </c:pt>
                <c:pt idx="265">
                  <c:v>-9.0518588910162787</c:v>
                </c:pt>
                <c:pt idx="266">
                  <c:v>-9.0994714977701392</c:v>
                </c:pt>
                <c:pt idx="267">
                  <c:v>-9.1444411564612853</c:v>
                </c:pt>
                <c:pt idx="268">
                  <c:v>-9.1867220967208194</c:v>
                </c:pt>
                <c:pt idx="269">
                  <c:v>-9.2262692492939316</c:v>
                </c:pt>
                <c:pt idx="270">
                  <c:v>-9.2630382989870643</c:v>
                </c:pt>
                <c:pt idx="271">
                  <c:v>-9.2969857374812577</c:v>
                </c:pt>
                <c:pt idx="272">
                  <c:v>-9.3280689159476591</c:v>
                </c:pt>
                <c:pt idx="273">
                  <c:v>-9.3562460974012165</c:v>
                </c:pt>
                <c:pt idx="274">
                  <c:v>-9.3814765087286762</c:v>
                </c:pt>
                <c:pt idx="275">
                  <c:v>-9.4037203923271093</c:v>
                </c:pt>
                <c:pt idx="276">
                  <c:v>-9.4229390572894651</c:v>
                </c:pt>
                <c:pt idx="277">
                  <c:v>-9.4390949300739582</c:v>
                </c:pt>
                <c:pt idx="278">
                  <c:v>-9.4521516045944765</c:v>
                </c:pt>
                <c:pt idx="279">
                  <c:v>-9.4620738916696627</c:v>
                </c:pt>
                <c:pt idx="280">
                  <c:v>-9.4688278677688995</c:v>
                </c:pt>
                <c:pt idx="281">
                  <c:v>-9.4723809229939615</c:v>
                </c:pt>
                <c:pt idx="282">
                  <c:v>-9.4727018082359233</c:v>
                </c:pt>
                <c:pt idx="283">
                  <c:v>-9.4697606814475588</c:v>
                </c:pt>
                <c:pt idx="284">
                  <c:v>-9.463529152972356</c:v>
                </c:pt>
                <c:pt idx="285">
                  <c:v>-9.4539803298722216</c:v>
                </c:pt>
                <c:pt idx="286">
                  <c:v>-9.4410888591968831</c:v>
                </c:pt>
                <c:pt idx="287">
                  <c:v>-9.4248309701390625</c:v>
                </c:pt>
                <c:pt idx="288">
                  <c:v>-9.4051845150206379</c:v>
                </c:pt>
                <c:pt idx="289">
                  <c:v>-9.3821290090562179</c:v>
                </c:pt>
                <c:pt idx="290">
                  <c:v>-9.3556456688417313</c:v>
                </c:pt>
                <c:pt idx="291">
                  <c:v>-9.3257174495170982</c:v>
                </c:pt>
                <c:pt idx="292">
                  <c:v>-9.2923290805532837</c:v>
                </c:pt>
                <c:pt idx="293">
                  <c:v>-9.2554671001155935</c:v>
                </c:pt>
                <c:pt idx="294">
                  <c:v>-9.2151198879565488</c:v>
                </c:pt>
                <c:pt idx="295">
                  <c:v>-9.1712776967932204</c:v>
                </c:pt>
                <c:pt idx="296">
                  <c:v>-9.1239326821255666</c:v>
                </c:pt>
                <c:pt idx="297">
                  <c:v>-9.0730789304539741</c:v>
                </c:pt>
                <c:pt idx="298">
                  <c:v>-9.018712485855934</c:v>
                </c:pt>
                <c:pt idx="299">
                  <c:v>-8.9608313748835755</c:v>
                </c:pt>
                <c:pt idx="300">
                  <c:v>-8.8994356297456321</c:v>
                </c:pt>
                <c:pt idx="301">
                  <c:v>-8.8345273097391992</c:v>
                </c:pt>
                <c:pt idx="302">
                  <c:v>-8.7661105208987138</c:v>
                </c:pt>
                <c:pt idx="303">
                  <c:v>-8.6941914338314401</c:v>
                </c:pt>
                <c:pt idx="304">
                  <c:v>-8.6187782997107192</c:v>
                </c:pt>
                <c:pt idx="305">
                  <c:v>-8.5398814644004126</c:v>
                </c:pt>
                <c:pt idx="306">
                  <c:v>-8.4575133806859562</c:v>
                </c:pt>
                <c:pt idx="307">
                  <c:v>-8.3716886185894772</c:v>
                </c:pt>
                <c:pt idx="308">
                  <c:v>-8.2824238737487619</c:v>
                </c:pt>
                <c:pt idx="309">
                  <c:v>-8.1897379738418135</c:v>
                </c:pt>
                <c:pt idx="310">
                  <c:v>-8.0936518830410673</c:v>
                </c:pt>
                <c:pt idx="311">
                  <c:v>-7.994188704483487</c:v>
                </c:pt>
                <c:pt idx="312">
                  <c:v>-7.8913736807449553</c:v>
                </c:pt>
                <c:pt idx="313">
                  <c:v>-7.785234192309737</c:v>
                </c:pt>
                <c:pt idx="314">
                  <c:v>-7.675799754027941</c:v>
                </c:pt>
                <c:pt idx="315">
                  <c:v>-7.5631020095561734</c:v>
                </c:pt>
                <c:pt idx="316">
                  <c:v>-7.4471747237789465</c:v>
                </c:pt>
                <c:pt idx="317">
                  <c:v>-7.3280537732107014</c:v>
                </c:pt>
                <c:pt idx="318">
                  <c:v>-7.2057771343803312</c:v>
                </c:pt>
                <c:pt idx="319">
                  <c:v>-7.0803848702028329</c:v>
                </c:pt>
                <c:pt idx="320">
                  <c:v>-6.9519191143445198</c:v>
                </c:pt>
                <c:pt idx="321">
                  <c:v>-6.8204240535909273</c:v>
                </c:pt>
                <c:pt idx="322">
                  <c:v>-6.6859459082284918</c:v>
                </c:pt>
                <c:pt idx="323">
                  <c:v>-6.5485329104535515</c:v>
                </c:pt>
                <c:pt idx="324">
                  <c:v>-6.4082352808243703</c:v>
                </c:pt>
                <c:pt idx="325">
                  <c:v>-6.265105202774194</c:v>
                </c:pt>
                <c:pt idx="326">
                  <c:v>-6.1191967952054069</c:v>
                </c:pt>
                <c:pt idx="327">
                  <c:v>-5.9705660831872942</c:v>
                </c:pt>
                <c:pt idx="328">
                  <c:v>-5.8192709667818985</c:v>
                </c:pt>
                <c:pt idx="329">
                  <c:v>-5.6653711880245714</c:v>
                </c:pt>
                <c:pt idx="330">
                  <c:v>-5.5089282960881771</c:v>
                </c:pt>
                <c:pt idx="331">
                  <c:v>-5.3500056106617047</c:v>
                </c:pt>
                <c:pt idx="332">
                  <c:v>-5.1886681835762714</c:v>
                </c:pt>
                <c:pt idx="333">
                  <c:v>-5.0249827587134783</c:v>
                </c:pt>
                <c:pt idx="334">
                  <c:v>-4.8590177302329378</c:v>
                </c:pt>
                <c:pt idx="335">
                  <c:v>-4.6908430991579539</c:v>
                </c:pt>
                <c:pt idx="336">
                  <c:v>-4.5205304283600478</c:v>
                </c:pt>
                <c:pt idx="337">
                  <c:v>-4.3481527959847517</c:v>
                </c:pt>
                <c:pt idx="338">
                  <c:v>-4.1737847473633511</c:v>
                </c:pt>
                <c:pt idx="339">
                  <c:v>-3.9975022454564262</c:v>
                </c:pt>
                <c:pt idx="340">
                  <c:v>-3.8193826198770462</c:v>
                </c:pt>
                <c:pt idx="341">
                  <c:v>-3.6395045145432281</c:v>
                </c:pt>
                <c:pt idx="342">
                  <c:v>-3.4579478340104268</c:v>
                </c:pt>
                <c:pt idx="343">
                  <c:v>-3.2747936885368385</c:v>
                </c:pt>
                <c:pt idx="344">
                  <c:v>-3.0901243379353724</c:v>
                </c:pt>
                <c:pt idx="345">
                  <c:v>-2.9040231342677743</c:v>
                </c:pt>
                <c:pt idx="346">
                  <c:v>-2.7165744634376039</c:v>
                </c:pt>
                <c:pt idx="347">
                  <c:v>-2.5278636857401628</c:v>
                </c:pt>
                <c:pt idx="348">
                  <c:v>-2.3379770754284426</c:v>
                </c:pt>
                <c:pt idx="349">
                  <c:v>-2.1470017593556268</c:v>
                </c:pt>
                <c:pt idx="350">
                  <c:v>-1.9550256547555183</c:v>
                </c:pt>
                <c:pt idx="351">
                  <c:v>-1.762137406223137</c:v>
                </c:pt>
                <c:pt idx="352">
                  <c:v>-1.5684263219592394</c:v>
                </c:pt>
                <c:pt idx="353">
                  <c:v>-1.3739823093424652</c:v>
                </c:pt>
                <c:pt idx="354">
                  <c:v>-1.1788958098944802</c:v>
                </c:pt>
                <c:pt idx="355">
                  <c:v>-0.983257733703639</c:v>
                </c:pt>
                <c:pt idx="356">
                  <c:v>-0.78715939337339003</c:v>
                </c:pt>
                <c:pt idx="357">
                  <c:v>-0.59069243756247081</c:v>
                </c:pt>
                <c:pt idx="358">
                  <c:v>-0.39394878418406676</c:v>
                </c:pt>
                <c:pt idx="359">
                  <c:v>-0.19702055333171978</c:v>
                </c:pt>
                <c:pt idx="360">
                  <c:v>-2.7662205333173223E-15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080832"/>
        <c:axId val="520080048"/>
      </c:scatterChart>
      <c:valAx>
        <c:axId val="52008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80048"/>
        <c:crosses val="autoZero"/>
        <c:crossBetween val="midCat"/>
      </c:valAx>
      <c:valAx>
        <c:axId val="52008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80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'Stage 2'!$L$7</c:f>
              <c:strCache>
                <c:ptCount val="1"/>
                <c:pt idx="0">
                  <c:v>Swept vol, HE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'Stage 2'!$C$8:$C$80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'Stage 2'!$L$8:$L$80</c:f>
              <c:numCache>
                <c:formatCode>General</c:formatCode>
                <c:ptCount val="73"/>
                <c:pt idx="0">
                  <c:v>4.6004384537820563E-3</c:v>
                </c:pt>
                <c:pt idx="1">
                  <c:v>4.6019476960980693E-3</c:v>
                </c:pt>
                <c:pt idx="2">
                  <c:v>4.606474727645176E-3</c:v>
                </c:pt>
                <c:pt idx="3">
                  <c:v>4.6140174626680564E-3</c:v>
                </c:pt>
                <c:pt idx="4">
                  <c:v>4.6245724263992436E-3</c:v>
                </c:pt>
                <c:pt idx="5">
                  <c:v>4.6381347572955331E-3</c:v>
                </c:pt>
                <c:pt idx="6">
                  <c:v>4.6546982101675341E-3</c:v>
                </c:pt>
                <c:pt idx="7">
                  <c:v>4.6742551602010117E-3</c:v>
                </c:pt>
                <c:pt idx="8">
                  <c:v>4.696796607868127E-3</c:v>
                </c:pt>
                <c:pt idx="9">
                  <c:v>4.7223121847265164E-3</c:v>
                </c:pt>
                <c:pt idx="10">
                  <c:v>4.7507901601033216E-3</c:v>
                </c:pt>
                <c:pt idx="11">
                  <c:v>4.7822174486613026E-3</c:v>
                </c:pt>
                <c:pt idx="12">
                  <c:v>4.8165796188433998E-3</c:v>
                </c:pt>
                <c:pt idx="13">
                  <c:v>4.8538609021918601E-3</c:v>
                </c:pt>
                <c:pt idx="14">
                  <c:v>4.8940442035373139E-3</c:v>
                </c:pt>
                <c:pt idx="15">
                  <c:v>4.9371111120531837E-3</c:v>
                </c:pt>
                <c:pt idx="16">
                  <c:v>4.983041913169675E-3</c:v>
                </c:pt>
                <c:pt idx="17">
                  <c:v>5.0318156013417232E-3</c:v>
                </c:pt>
                <c:pt idx="18">
                  <c:v>5.0834098936642551E-3</c:v>
                </c:pt>
                <c:pt idx="19">
                  <c:v>5.1378012443279034E-3</c:v>
                </c:pt>
                <c:pt idx="20">
                  <c:v>5.194964859907592E-3</c:v>
                </c:pt>
                <c:pt idx="21">
                  <c:v>5.2548747154757911E-3</c:v>
                </c:pt>
                <c:pt idx="22">
                  <c:v>5.3175035715318803E-3</c:v>
                </c:pt>
                <c:pt idx="23">
                  <c:v>5.3828229917381688E-3</c:v>
                </c:pt>
                <c:pt idx="24">
                  <c:v>5.4508033614525629E-3</c:v>
                </c:pt>
                <c:pt idx="25">
                  <c:v>5.5214139070474105E-3</c:v>
                </c:pt>
                <c:pt idx="26">
                  <c:v>5.5946227160029796E-3</c:v>
                </c:pt>
                <c:pt idx="27">
                  <c:v>5.6703967577637895E-3</c:v>
                </c:pt>
                <c:pt idx="28">
                  <c:v>5.7487019053448912E-3</c:v>
                </c:pt>
                <c:pt idx="29">
                  <c:v>5.8295029576746968E-3</c:v>
                </c:pt>
                <c:pt idx="30">
                  <c:v>5.9127636626601313E-3</c:v>
                </c:pt>
                <c:pt idx="31">
                  <c:v>5.9984467409591007E-3</c:v>
                </c:pt>
                <c:pt idx="32">
                  <c:v>6.0865139104444334E-3</c:v>
                </c:pt>
                <c:pt idx="33">
                  <c:v>6.1769259113427771E-3</c:v>
                </c:pt>
                <c:pt idx="34">
                  <c:v>6.2696425320308367E-3</c:v>
                </c:pt>
                <c:pt idx="35">
                  <c:v>6.3646226354709332E-3</c:v>
                </c:pt>
                <c:pt idx="36">
                  <c:v>6.4618241862664169E-3</c:v>
                </c:pt>
                <c:pt idx="37">
                  <c:v>6.5612042783172505E-3</c:v>
                </c:pt>
                <c:pt idx="38">
                  <c:v>6.6627191630546602E-3</c:v>
                </c:pt>
                <c:pt idx="39">
                  <c:v>6.7663242782331238E-3</c:v>
                </c:pt>
                <c:pt idx="40">
                  <c:v>6.8719742772571342E-3</c:v>
                </c:pt>
                <c:pt idx="41">
                  <c:v>6.9796230590190586E-3</c:v>
                </c:pt>
                <c:pt idx="42">
                  <c:v>7.0892237982237236E-3</c:v>
                </c:pt>
                <c:pt idx="43">
                  <c:v>7.200728976174341E-3</c:v>
                </c:pt>
                <c:pt idx="44">
                  <c:v>7.3140904119935856E-3</c:v>
                </c:pt>
                <c:pt idx="45">
                  <c:v>7.4292592942526593E-3</c:v>
                </c:pt>
                <c:pt idx="46">
                  <c:v>7.5461862129804014E-3</c:v>
                </c:pt>
                <c:pt idx="47">
                  <c:v>7.6648211920236041E-3</c:v>
                </c:pt>
                <c:pt idx="48">
                  <c:v>7.785113721728831E-3</c:v>
                </c:pt>
                <c:pt idx="49">
                  <c:v>7.9070127919152605E-3</c:v>
                </c:pt>
                <c:pt idx="50">
                  <c:v>8.0304669251072824E-3</c:v>
                </c:pt>
                <c:pt idx="51">
                  <c:v>8.1554242099947903E-3</c:v>
                </c:pt>
                <c:pt idx="52">
                  <c:v>8.2818323350883696E-3</c:v>
                </c:pt>
                <c:pt idx="53">
                  <c:v>8.4096386225358914E-3</c:v>
                </c:pt>
                <c:pt idx="54">
                  <c:v>8.5387900620664797E-3</c:v>
                </c:pt>
                <c:pt idx="55">
                  <c:v>8.6692333450269429E-3</c:v>
                </c:pt>
                <c:pt idx="56">
                  <c:v>8.8009148984754641E-3</c:v>
                </c:pt>
                <c:pt idx="57">
                  <c:v>8.9337809192967469E-3</c:v>
                </c:pt>
                <c:pt idx="58">
                  <c:v>9.0677774083022175E-3</c:v>
                </c:pt>
                <c:pt idx="59">
                  <c:v>9.202850204278688E-3</c:v>
                </c:pt>
                <c:pt idx="60">
                  <c:v>9.3389450179484999E-3</c:v>
                </c:pt>
                <c:pt idx="61">
                  <c:v>9.4760074658036646E-3</c:v>
                </c:pt>
                <c:pt idx="62">
                  <c:v>9.6139831037767767E-3</c:v>
                </c:pt>
                <c:pt idx="63">
                  <c:v>9.7528174607108033E-3</c:v>
                </c:pt>
                <c:pt idx="64">
                  <c:v>9.8924560715903179E-3</c:v>
                </c:pt>
                <c:pt idx="65">
                  <c:v>1.0032844510496299E-2</c:v>
                </c:pt>
                <c:pt idx="66">
                  <c:v>1.0173928423247181E-2</c:v>
                </c:pt>
                <c:pt idx="67">
                  <c:v>1.0315653559688526E-2</c:v>
                </c:pt>
                <c:pt idx="68">
                  <c:v>1.0457965805594506E-2</c:v>
                </c:pt>
                <c:pt idx="69">
                  <c:v>1.0600811214144247E-2</c:v>
                </c:pt>
                <c:pt idx="70">
                  <c:v>1.0744136036936872E-2</c:v>
                </c:pt>
                <c:pt idx="71">
                  <c:v>1.088788675450943E-2</c:v>
                </c:pt>
                <c:pt idx="72">
                  <c:v>1.1032010106322685E-2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085144"/>
        <c:axId val="520082400"/>
      </c:scatterChart>
      <c:valAx>
        <c:axId val="520085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82400"/>
        <c:crosses val="autoZero"/>
        <c:crossBetween val="midCat"/>
      </c:valAx>
      <c:valAx>
        <c:axId val="52008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85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'Stage 2'!$P$7</c:f>
              <c:strCache>
                <c:ptCount val="1"/>
                <c:pt idx="0">
                  <c:v>Piston acceleration, m/s^2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'Stage 2'!$C$8:$C$80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'Stage 2'!$P$8:$P$80</c:f>
              <c:numCache>
                <c:formatCode>General</c:formatCode>
                <c:ptCount val="73"/>
                <c:pt idx="0">
                  <c:v>1176.3045776896602</c:v>
                </c:pt>
                <c:pt idx="1">
                  <c:v>1176.0289615082752</c:v>
                </c:pt>
                <c:pt idx="2">
                  <c:v>1175.2023144402731</c:v>
                </c:pt>
                <c:pt idx="3">
                  <c:v>1173.8252407095617</c:v>
                </c:pt>
                <c:pt idx="4">
                  <c:v>1171.8987466743818</c:v>
                </c:pt>
                <c:pt idx="5">
                  <c:v>1169.4242398057272</c:v>
                </c:pt>
                <c:pt idx="6">
                  <c:v>1166.403527258791</c:v>
                </c:pt>
                <c:pt idx="7">
                  <c:v>1162.8388140390857</c:v>
                </c:pt>
                <c:pt idx="8">
                  <c:v>1158.7327007653657</c:v>
                </c:pt>
                <c:pt idx="9">
                  <c:v>1154.0881810319349</c:v>
                </c:pt>
                <c:pt idx="10">
                  <c:v>1148.9086383733979</c:v>
                </c:pt>
                <c:pt idx="11">
                  <c:v>1143.19784283536</c:v>
                </c:pt>
                <c:pt idx="12">
                  <c:v>1136.9599471550459</c:v>
                </c:pt>
                <c:pt idx="13">
                  <c:v>1130.1994825562574</c:v>
                </c:pt>
                <c:pt idx="14">
                  <c:v>1122.9213541635268</c:v>
                </c:pt>
                <c:pt idx="15">
                  <c:v>1115.1308360407731</c:v>
                </c:pt>
                <c:pt idx="16">
                  <c:v>1106.8335658601975</c:v>
                </c:pt>
                <c:pt idx="17">
                  <c:v>1098.0355392075724</c:v>
                </c:pt>
                <c:pt idx="18">
                  <c:v>1088.7431035305156</c:v>
                </c:pt>
                <c:pt idx="19">
                  <c:v>1078.9629517367316</c:v>
                </c:pt>
                <c:pt idx="20">
                  <c:v>1068.7021154496185</c:v>
                </c:pt>
                <c:pt idx="21">
                  <c:v>1057.9679579290273</c:v>
                </c:pt>
                <c:pt idx="22">
                  <c:v>1046.768166665345</c:v>
                </c:pt>
                <c:pt idx="23">
                  <c:v>1035.1107456554482</c:v>
                </c:pt>
                <c:pt idx="24">
                  <c:v>1023.0040073694375</c:v>
                </c:pt>
                <c:pt idx="25">
                  <c:v>1010.4565644174154</c:v>
                </c:pt>
                <c:pt idx="26">
                  <c:v>997.47732092591582</c:v>
                </c:pt>
                <c:pt idx="27">
                  <c:v>984.075463633921</c:v>
                </c:pt>
                <c:pt idx="28">
                  <c:v>970.26045271872283</c:v>
                </c:pt>
                <c:pt idx="29">
                  <c:v>956.04201236218853</c:v>
                </c:pt>
                <c:pt idx="30">
                  <c:v>941.43012106828996</c:v>
                </c:pt>
                <c:pt idx="31">
                  <c:v>926.43500174303153</c:v>
                </c:pt>
                <c:pt idx="32">
                  <c:v>911.06711154818379</c:v>
                </c:pt>
                <c:pt idx="33">
                  <c:v>895.33713154047666</c:v>
                </c:pt>
                <c:pt idx="34">
                  <c:v>879.25595610815617</c:v>
                </c:pt>
                <c:pt idx="35">
                  <c:v>862.83468221702321</c:v>
                </c:pt>
                <c:pt idx="36">
                  <c:v>846.0845984782934</c:v>
                </c:pt>
                <c:pt idx="37">
                  <c:v>829.01717405080467</c:v>
                </c:pt>
                <c:pt idx="38">
                  <c:v>811.64404739028873</c:v>
                </c:pt>
                <c:pt idx="39">
                  <c:v>793.97701485858056</c:v>
                </c:pt>
                <c:pt idx="40">
                  <c:v>776.02801920579793</c:v>
                </c:pt>
                <c:pt idx="41">
                  <c:v>757.80913793865045</c:v>
                </c:pt>
                <c:pt idx="42">
                  <c:v>739.33257158816434</c:v>
                </c:pt>
                <c:pt idx="43">
                  <c:v>720.61063189020479</c:v>
                </c:pt>
                <c:pt idx="44">
                  <c:v>701.65572989227212</c:v>
                </c:pt>
                <c:pt idx="45">
                  <c:v>682.48036400011233</c:v>
                </c:pt>
                <c:pt idx="46">
                  <c:v>663.09710797774221</c:v>
                </c:pt>
                <c:pt idx="47">
                  <c:v>643.51859891452682</c:v>
                </c:pt>
                <c:pt idx="48">
                  <c:v>623.75752517296439</c:v>
                </c:pt>
                <c:pt idx="49">
                  <c:v>603.82661433085184</c:v>
                </c:pt>
                <c:pt idx="50">
                  <c:v>583.73862113147493</c:v>
                </c:pt>
                <c:pt idx="51">
                  <c:v>563.50631545546094</c:v>
                </c:pt>
                <c:pt idx="52">
                  <c:v>543.14247032787148</c:v>
                </c:pt>
                <c:pt idx="53">
                  <c:v>522.65984997406565</c:v>
                </c:pt>
                <c:pt idx="54">
                  <c:v>502.07119793777974</c:v>
                </c:pt>
                <c:pt idx="55">
                  <c:v>481.3892252747857</c:v>
                </c:pt>
                <c:pt idx="56">
                  <c:v>460.62659883537731</c:v>
                </c:pt>
                <c:pt idx="57">
                  <c:v>439.79592964881175</c:v>
                </c:pt>
                <c:pt idx="58">
                  <c:v>418.90976142269704</c:v>
                </c:pt>
                <c:pt idx="59">
                  <c:v>397.9805591701591</c:v>
                </c:pt>
                <c:pt idx="60">
                  <c:v>377.02069797745537</c:v>
                </c:pt>
                <c:pt idx="61">
                  <c:v>356.04245192450975</c:v>
                </c:pt>
                <c:pt idx="62">
                  <c:v>335.05798317065921</c:v>
                </c:pt>
                <c:pt idx="63">
                  <c:v>314.07933121766916</c:v>
                </c:pt>
                <c:pt idx="64">
                  <c:v>293.11840236186299</c:v>
                </c:pt>
                <c:pt idx="65">
                  <c:v>272.18695934695711</c:v>
                </c:pt>
                <c:pt idx="66">
                  <c:v>251.29661122894296</c:v>
                </c:pt>
                <c:pt idx="67">
                  <c:v>230.45880346408836</c:v>
                </c:pt>
                <c:pt idx="68">
                  <c:v>209.68480823083817</c:v>
                </c:pt>
                <c:pt idx="69">
                  <c:v>188.98571499611572</c:v>
                </c:pt>
                <c:pt idx="70">
                  <c:v>168.37242133619981</c:v>
                </c:pt>
                <c:pt idx="71">
                  <c:v>147.85562402204695</c:v>
                </c:pt>
                <c:pt idx="72">
                  <c:v>127.44581037858865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084752"/>
        <c:axId val="520082792"/>
      </c:scatterChart>
      <c:valAx>
        <c:axId val="520084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82792"/>
        <c:crosses val="autoZero"/>
        <c:crossBetween val="midCat"/>
      </c:valAx>
      <c:valAx>
        <c:axId val="52008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84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'Stage 2'!$R$7</c:f>
              <c:strCache>
                <c:ptCount val="1"/>
                <c:pt idx="0">
                  <c:v>Finertia  = mrecip*r*omega^2[cos(omega*t) + r/l*cos(2*omega*t)]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'Stage 2'!$C$8:$C$80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'Stage 2'!$R$8:$R$80</c:f>
              <c:numCache>
                <c:formatCode>General</c:formatCode>
                <c:ptCount val="73"/>
                <c:pt idx="0">
                  <c:v>211.73482398413887</c:v>
                </c:pt>
                <c:pt idx="1">
                  <c:v>211.68521307148953</c:v>
                </c:pt>
                <c:pt idx="2">
                  <c:v>211.53641659924918</c:v>
                </c:pt>
                <c:pt idx="3">
                  <c:v>211.28854332772113</c:v>
                </c:pt>
                <c:pt idx="4">
                  <c:v>210.9417744013887</c:v>
                </c:pt>
                <c:pt idx="5">
                  <c:v>210.49636316503094</c:v>
                </c:pt>
                <c:pt idx="6">
                  <c:v>209.9526349065824</c:v>
                </c:pt>
                <c:pt idx="7">
                  <c:v>209.31098652703548</c:v>
                </c:pt>
                <c:pt idx="8">
                  <c:v>208.57188613776586</c:v>
                </c:pt>
                <c:pt idx="9">
                  <c:v>207.73587258574833</c:v>
                </c:pt>
                <c:pt idx="10">
                  <c:v>206.80355490721163</c:v>
                </c:pt>
                <c:pt idx="11">
                  <c:v>205.77561171036481</c:v>
                </c:pt>
                <c:pt idx="12">
                  <c:v>204.65279048790828</c:v>
                </c:pt>
                <c:pt idx="13">
                  <c:v>203.43590686012635</c:v>
                </c:pt>
                <c:pt idx="14">
                  <c:v>202.12584374943481</c:v>
                </c:pt>
                <c:pt idx="15">
                  <c:v>200.7235504873392</c:v>
                </c:pt>
                <c:pt idx="16">
                  <c:v>199.23004185483558</c:v>
                </c:pt>
                <c:pt idx="17">
                  <c:v>197.64639705736306</c:v>
                </c:pt>
                <c:pt idx="18">
                  <c:v>195.97375863549283</c:v>
                </c:pt>
                <c:pt idx="19">
                  <c:v>194.2133313126117</c:v>
                </c:pt>
                <c:pt idx="20">
                  <c:v>192.36638078093134</c:v>
                </c:pt>
                <c:pt idx="21">
                  <c:v>190.43423242722494</c:v>
                </c:pt>
                <c:pt idx="22">
                  <c:v>188.41826999976209</c:v>
                </c:pt>
                <c:pt idx="23">
                  <c:v>186.31993421798072</c:v>
                </c:pt>
                <c:pt idx="24">
                  <c:v>184.14072132649878</c:v>
                </c:pt>
                <c:pt idx="25">
                  <c:v>181.88218159513482</c:v>
                </c:pt>
                <c:pt idx="26">
                  <c:v>179.54591776666484</c:v>
                </c:pt>
                <c:pt idx="27">
                  <c:v>177.13358345410583</c:v>
                </c:pt>
                <c:pt idx="28">
                  <c:v>174.64688148937014</c:v>
                </c:pt>
                <c:pt idx="29">
                  <c:v>172.08756222519398</c:v>
                </c:pt>
                <c:pt idx="30">
                  <c:v>169.45742179229219</c:v>
                </c:pt>
                <c:pt idx="31">
                  <c:v>166.75830031374568</c:v>
                </c:pt>
                <c:pt idx="32">
                  <c:v>163.9920800786731</c:v>
                </c:pt>
                <c:pt idx="33">
                  <c:v>161.16068367728582</c:v>
                </c:pt>
                <c:pt idx="34">
                  <c:v>158.26607209946815</c:v>
                </c:pt>
                <c:pt idx="35">
                  <c:v>155.31024279906421</c:v>
                </c:pt>
                <c:pt idx="36">
                  <c:v>152.29522772609283</c:v>
                </c:pt>
                <c:pt idx="37">
                  <c:v>149.22309132914484</c:v>
                </c:pt>
                <c:pt idx="38">
                  <c:v>146.095928530252</c:v>
                </c:pt>
                <c:pt idx="39">
                  <c:v>142.91586267454454</c:v>
                </c:pt>
                <c:pt idx="40">
                  <c:v>139.68504345704366</c:v>
                </c:pt>
                <c:pt idx="41">
                  <c:v>136.40564482895707</c:v>
                </c:pt>
                <c:pt idx="42">
                  <c:v>133.0798628858696</c:v>
                </c:pt>
                <c:pt idx="43">
                  <c:v>129.70991374023686</c:v>
                </c:pt>
                <c:pt idx="44">
                  <c:v>126.298031380609</c:v>
                </c:pt>
                <c:pt idx="45">
                  <c:v>122.84646552002023</c:v>
                </c:pt>
                <c:pt idx="46">
                  <c:v>119.35747943599361</c:v>
                </c:pt>
                <c:pt idx="47">
                  <c:v>115.83334780461483</c:v>
                </c:pt>
                <c:pt idx="48">
                  <c:v>112.27635453113361</c:v>
                </c:pt>
                <c:pt idx="49">
                  <c:v>108.68879057955334</c:v>
                </c:pt>
                <c:pt idx="50">
                  <c:v>105.07295180366552</c:v>
                </c:pt>
                <c:pt idx="51">
                  <c:v>101.43113678198299</c:v>
                </c:pt>
                <c:pt idx="52">
                  <c:v>97.765644659016885</c:v>
                </c:pt>
                <c:pt idx="53">
                  <c:v>94.078772995331832</c:v>
                </c:pt>
                <c:pt idx="54">
                  <c:v>90.372815628800353</c:v>
                </c:pt>
                <c:pt idx="55">
                  <c:v>86.650060549461415</c:v>
                </c:pt>
                <c:pt idx="56">
                  <c:v>82.912787790367915</c:v>
                </c:pt>
                <c:pt idx="57">
                  <c:v>79.16326733678612</c:v>
                </c:pt>
                <c:pt idx="58">
                  <c:v>75.403757056085468</c:v>
                </c:pt>
                <c:pt idx="59">
                  <c:v>71.636500650628648</c:v>
                </c:pt>
                <c:pt idx="60">
                  <c:v>67.863725635941975</c:v>
                </c:pt>
                <c:pt idx="61">
                  <c:v>64.087641346411758</c:v>
                </c:pt>
                <c:pt idx="62">
                  <c:v>60.310436970718648</c:v>
                </c:pt>
                <c:pt idx="63">
                  <c:v>56.534279619180452</c:v>
                </c:pt>
                <c:pt idx="64">
                  <c:v>52.761312425135351</c:v>
                </c:pt>
                <c:pt idx="65">
                  <c:v>48.993652682452286</c:v>
                </c:pt>
                <c:pt idx="66">
                  <c:v>45.233390021209729</c:v>
                </c:pt>
                <c:pt idx="67">
                  <c:v>41.482584623535907</c:v>
                </c:pt>
                <c:pt idx="68">
                  <c:v>37.743265481550878</c:v>
                </c:pt>
                <c:pt idx="69">
                  <c:v>34.017428699300837</c:v>
                </c:pt>
                <c:pt idx="70">
                  <c:v>30.307035840515969</c:v>
                </c:pt>
                <c:pt idx="71">
                  <c:v>26.614012323968449</c:v>
                </c:pt>
                <c:pt idx="72">
                  <c:v>22.940245868145958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084360"/>
        <c:axId val="520085536"/>
      </c:scatterChart>
      <c:valAx>
        <c:axId val="520084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85536"/>
        <c:crosses val="autoZero"/>
        <c:crossBetween val="midCat"/>
      </c:valAx>
      <c:valAx>
        <c:axId val="52008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84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'Stage 2'!$O$7</c:f>
              <c:strCache>
                <c:ptCount val="1"/>
                <c:pt idx="0">
                  <c:v>piston velocity, m/s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'Stage 2'!$C$8:$C$80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'Stage 2'!$O$8:$O$80</c:f>
              <c:numCache>
                <c:formatCode>General</c:formatCode>
                <c:ptCount val="73"/>
                <c:pt idx="0">
                  <c:v>0</c:v>
                </c:pt>
                <c:pt idx="1">
                  <c:v>0.19702055333170923</c:v>
                </c:pt>
                <c:pt idx="2">
                  <c:v>0.39394878418405843</c:v>
                </c:pt>
                <c:pt idx="3">
                  <c:v>0.59069243756246481</c:v>
                </c:pt>
                <c:pt idx="4">
                  <c:v>0.78715939337338636</c:v>
                </c:pt>
                <c:pt idx="5">
                  <c:v>0.98325773370363734</c:v>
                </c:pt>
                <c:pt idx="6">
                  <c:v>1.1788958098944808</c:v>
                </c:pt>
                <c:pt idx="7">
                  <c:v>1.3739823093424579</c:v>
                </c:pt>
                <c:pt idx="8">
                  <c:v>1.5684263219592345</c:v>
                </c:pt>
                <c:pt idx="9">
                  <c:v>1.7621374062231343</c:v>
                </c:pt>
                <c:pt idx="10">
                  <c:v>1.9550256547555076</c:v>
                </c:pt>
                <c:pt idx="11">
                  <c:v>2.1470017593556285</c:v>
                </c:pt>
                <c:pt idx="12">
                  <c:v>2.3379770754284368</c:v>
                </c:pt>
                <c:pt idx="13">
                  <c:v>2.5278636857401597</c:v>
                </c:pt>
                <c:pt idx="14">
                  <c:v>2.7165744634376017</c:v>
                </c:pt>
                <c:pt idx="15">
                  <c:v>2.9040231342677649</c:v>
                </c:pt>
                <c:pt idx="16">
                  <c:v>3.0901243379353658</c:v>
                </c:pt>
                <c:pt idx="17">
                  <c:v>3.2747936885368336</c:v>
                </c:pt>
                <c:pt idx="18">
                  <c:v>3.457947834010425</c:v>
                </c:pt>
                <c:pt idx="19">
                  <c:v>3.6395045145432272</c:v>
                </c:pt>
                <c:pt idx="20">
                  <c:v>3.8193826198770475</c:v>
                </c:pt>
                <c:pt idx="21">
                  <c:v>3.99750224545642</c:v>
                </c:pt>
                <c:pt idx="22">
                  <c:v>4.1737847473633476</c:v>
                </c:pt>
                <c:pt idx="23">
                  <c:v>4.3481527959847419</c:v>
                </c:pt>
                <c:pt idx="24">
                  <c:v>4.5205304283600398</c:v>
                </c:pt>
                <c:pt idx="25">
                  <c:v>4.6908430991579566</c:v>
                </c:pt>
                <c:pt idx="26">
                  <c:v>4.8590177302329334</c:v>
                </c:pt>
                <c:pt idx="27">
                  <c:v>5.0249827587134765</c:v>
                </c:pt>
                <c:pt idx="28">
                  <c:v>5.1886681835762714</c:v>
                </c:pt>
                <c:pt idx="29">
                  <c:v>5.3500056106616976</c:v>
                </c:pt>
                <c:pt idx="30">
                  <c:v>5.5089282960881709</c:v>
                </c:pt>
                <c:pt idx="31">
                  <c:v>5.6653711880245679</c:v>
                </c:pt>
                <c:pt idx="32">
                  <c:v>5.8192709667818967</c:v>
                </c:pt>
                <c:pt idx="33">
                  <c:v>5.9705660831872951</c:v>
                </c:pt>
                <c:pt idx="34">
                  <c:v>6.1191967952054016</c:v>
                </c:pt>
                <c:pt idx="35">
                  <c:v>6.2651052027741896</c:v>
                </c:pt>
                <c:pt idx="36">
                  <c:v>6.4082352808243677</c:v>
                </c:pt>
                <c:pt idx="37">
                  <c:v>6.5485329104535435</c:v>
                </c:pt>
                <c:pt idx="38">
                  <c:v>6.6859459082284847</c:v>
                </c:pt>
                <c:pt idx="39">
                  <c:v>6.8204240535909229</c:v>
                </c:pt>
                <c:pt idx="40">
                  <c:v>6.9519191143445171</c:v>
                </c:pt>
                <c:pt idx="41">
                  <c:v>7.0803848702028311</c:v>
                </c:pt>
                <c:pt idx="42">
                  <c:v>7.2057771343803312</c:v>
                </c:pt>
                <c:pt idx="43">
                  <c:v>7.3280537732106978</c:v>
                </c:pt>
                <c:pt idx="44">
                  <c:v>7.447174723778943</c:v>
                </c:pt>
                <c:pt idx="45">
                  <c:v>7.5631020095561654</c:v>
                </c:pt>
                <c:pt idx="46">
                  <c:v>7.6757997540279401</c:v>
                </c:pt>
                <c:pt idx="47">
                  <c:v>7.7852341923097379</c:v>
                </c:pt>
                <c:pt idx="48">
                  <c:v>7.8913736807449517</c:v>
                </c:pt>
                <c:pt idx="49">
                  <c:v>7.9941887044834843</c:v>
                </c:pt>
                <c:pt idx="50">
                  <c:v>8.0936518830410655</c:v>
                </c:pt>
                <c:pt idx="51">
                  <c:v>8.1897379738418081</c:v>
                </c:pt>
                <c:pt idx="52">
                  <c:v>8.2824238737487583</c:v>
                </c:pt>
                <c:pt idx="53">
                  <c:v>8.3716886185894754</c:v>
                </c:pt>
                <c:pt idx="54">
                  <c:v>8.4575133806859544</c:v>
                </c:pt>
                <c:pt idx="55">
                  <c:v>8.5398814644004126</c:v>
                </c:pt>
                <c:pt idx="56">
                  <c:v>8.6187782997107139</c:v>
                </c:pt>
                <c:pt idx="57">
                  <c:v>8.6941914338314383</c:v>
                </c:pt>
                <c:pt idx="58">
                  <c:v>8.766110520898712</c:v>
                </c:pt>
                <c:pt idx="59">
                  <c:v>8.8345273097391956</c:v>
                </c:pt>
                <c:pt idx="60">
                  <c:v>8.8994356297456321</c:v>
                </c:pt>
                <c:pt idx="61">
                  <c:v>8.9608313748835773</c:v>
                </c:pt>
                <c:pt idx="62">
                  <c:v>9.0187124858559322</c:v>
                </c:pt>
                <c:pt idx="63">
                  <c:v>9.0730789304539723</c:v>
                </c:pt>
                <c:pt idx="64">
                  <c:v>9.1239326821255666</c:v>
                </c:pt>
                <c:pt idx="65">
                  <c:v>9.1712776967932186</c:v>
                </c:pt>
                <c:pt idx="66">
                  <c:v>9.2151198879565488</c:v>
                </c:pt>
                <c:pt idx="67">
                  <c:v>9.2554671001155935</c:v>
                </c:pt>
                <c:pt idx="68">
                  <c:v>9.2923290805532837</c:v>
                </c:pt>
                <c:pt idx="69">
                  <c:v>9.3257174495170982</c:v>
                </c:pt>
                <c:pt idx="70">
                  <c:v>9.3556456688417313</c:v>
                </c:pt>
                <c:pt idx="71">
                  <c:v>9.3821290090562162</c:v>
                </c:pt>
                <c:pt idx="72">
                  <c:v>9.4051845150206397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442304"/>
        <c:axId val="489444656"/>
      </c:scatterChart>
      <c:valAx>
        <c:axId val="489442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444656"/>
        <c:crosses val="autoZero"/>
        <c:crossBetween val="midCat"/>
      </c:valAx>
      <c:valAx>
        <c:axId val="48944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442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PV plot for Head 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'Stage 2'!$L$8:$L$80</c:f>
              <c:numCache>
                <c:formatCode>General</c:formatCode>
                <c:ptCount val="73"/>
                <c:pt idx="0">
                  <c:v>4.6004384537820563E-3</c:v>
                </c:pt>
                <c:pt idx="1">
                  <c:v>4.6019476960980693E-3</c:v>
                </c:pt>
                <c:pt idx="2">
                  <c:v>4.606474727645176E-3</c:v>
                </c:pt>
                <c:pt idx="3">
                  <c:v>4.6140174626680564E-3</c:v>
                </c:pt>
                <c:pt idx="4">
                  <c:v>4.6245724263992436E-3</c:v>
                </c:pt>
                <c:pt idx="5">
                  <c:v>4.6381347572955331E-3</c:v>
                </c:pt>
                <c:pt idx="6">
                  <c:v>4.6546982101675341E-3</c:v>
                </c:pt>
                <c:pt idx="7">
                  <c:v>4.6742551602010117E-3</c:v>
                </c:pt>
                <c:pt idx="8">
                  <c:v>4.696796607868127E-3</c:v>
                </c:pt>
                <c:pt idx="9">
                  <c:v>4.7223121847265164E-3</c:v>
                </c:pt>
                <c:pt idx="10">
                  <c:v>4.7507901601033216E-3</c:v>
                </c:pt>
                <c:pt idx="11">
                  <c:v>4.7822174486613026E-3</c:v>
                </c:pt>
                <c:pt idx="12">
                  <c:v>4.8165796188433998E-3</c:v>
                </c:pt>
                <c:pt idx="13">
                  <c:v>4.8538609021918601E-3</c:v>
                </c:pt>
                <c:pt idx="14">
                  <c:v>4.8940442035373139E-3</c:v>
                </c:pt>
                <c:pt idx="15">
                  <c:v>4.9371111120531837E-3</c:v>
                </c:pt>
                <c:pt idx="16">
                  <c:v>4.983041913169675E-3</c:v>
                </c:pt>
                <c:pt idx="17">
                  <c:v>5.0318156013417232E-3</c:v>
                </c:pt>
                <c:pt idx="18">
                  <c:v>5.0834098936642551E-3</c:v>
                </c:pt>
                <c:pt idx="19">
                  <c:v>5.1378012443279034E-3</c:v>
                </c:pt>
                <c:pt idx="20">
                  <c:v>5.194964859907592E-3</c:v>
                </c:pt>
                <c:pt idx="21">
                  <c:v>5.2548747154757911E-3</c:v>
                </c:pt>
                <c:pt idx="22">
                  <c:v>5.3175035715318803E-3</c:v>
                </c:pt>
                <c:pt idx="23">
                  <c:v>5.3828229917381688E-3</c:v>
                </c:pt>
                <c:pt idx="24">
                  <c:v>5.4508033614525629E-3</c:v>
                </c:pt>
                <c:pt idx="25">
                  <c:v>5.5214139070474105E-3</c:v>
                </c:pt>
                <c:pt idx="26">
                  <c:v>5.5946227160029796E-3</c:v>
                </c:pt>
                <c:pt idx="27">
                  <c:v>5.6703967577637895E-3</c:v>
                </c:pt>
                <c:pt idx="28">
                  <c:v>5.7487019053448912E-3</c:v>
                </c:pt>
                <c:pt idx="29">
                  <c:v>5.8295029576746968E-3</c:v>
                </c:pt>
                <c:pt idx="30">
                  <c:v>5.9127636626601313E-3</c:v>
                </c:pt>
                <c:pt idx="31">
                  <c:v>5.9984467409591007E-3</c:v>
                </c:pt>
                <c:pt idx="32">
                  <c:v>6.0865139104444334E-3</c:v>
                </c:pt>
                <c:pt idx="33">
                  <c:v>6.1769259113427771E-3</c:v>
                </c:pt>
                <c:pt idx="34">
                  <c:v>6.2696425320308367E-3</c:v>
                </c:pt>
                <c:pt idx="35">
                  <c:v>6.3646226354709332E-3</c:v>
                </c:pt>
                <c:pt idx="36">
                  <c:v>6.4618241862664169E-3</c:v>
                </c:pt>
                <c:pt idx="37">
                  <c:v>6.5612042783172505E-3</c:v>
                </c:pt>
                <c:pt idx="38">
                  <c:v>6.6627191630546602E-3</c:v>
                </c:pt>
                <c:pt idx="39">
                  <c:v>6.7663242782331238E-3</c:v>
                </c:pt>
                <c:pt idx="40">
                  <c:v>6.8719742772571342E-3</c:v>
                </c:pt>
                <c:pt idx="41">
                  <c:v>6.9796230590190586E-3</c:v>
                </c:pt>
                <c:pt idx="42">
                  <c:v>7.0892237982237236E-3</c:v>
                </c:pt>
                <c:pt idx="43">
                  <c:v>7.200728976174341E-3</c:v>
                </c:pt>
                <c:pt idx="44">
                  <c:v>7.3140904119935856E-3</c:v>
                </c:pt>
                <c:pt idx="45">
                  <c:v>7.4292592942526593E-3</c:v>
                </c:pt>
                <c:pt idx="46">
                  <c:v>7.5461862129804014E-3</c:v>
                </c:pt>
                <c:pt idx="47">
                  <c:v>7.6648211920236041E-3</c:v>
                </c:pt>
                <c:pt idx="48">
                  <c:v>7.785113721728831E-3</c:v>
                </c:pt>
                <c:pt idx="49">
                  <c:v>7.9070127919152605E-3</c:v>
                </c:pt>
                <c:pt idx="50">
                  <c:v>8.0304669251072824E-3</c:v>
                </c:pt>
                <c:pt idx="51">
                  <c:v>8.1554242099947903E-3</c:v>
                </c:pt>
                <c:pt idx="52">
                  <c:v>8.2818323350883696E-3</c:v>
                </c:pt>
                <c:pt idx="53">
                  <c:v>8.4096386225358914E-3</c:v>
                </c:pt>
                <c:pt idx="54">
                  <c:v>8.5387900620664797E-3</c:v>
                </c:pt>
                <c:pt idx="55">
                  <c:v>8.6692333450269429E-3</c:v>
                </c:pt>
                <c:pt idx="56">
                  <c:v>8.8009148984754641E-3</c:v>
                </c:pt>
                <c:pt idx="57">
                  <c:v>8.9337809192967469E-3</c:v>
                </c:pt>
                <c:pt idx="58">
                  <c:v>9.0677774083022175E-3</c:v>
                </c:pt>
                <c:pt idx="59">
                  <c:v>9.202850204278688E-3</c:v>
                </c:pt>
                <c:pt idx="60">
                  <c:v>9.3389450179484999E-3</c:v>
                </c:pt>
                <c:pt idx="61">
                  <c:v>9.4760074658036646E-3</c:v>
                </c:pt>
                <c:pt idx="62">
                  <c:v>9.6139831037767767E-3</c:v>
                </c:pt>
                <c:pt idx="63">
                  <c:v>9.7528174607108033E-3</c:v>
                </c:pt>
                <c:pt idx="64">
                  <c:v>9.8924560715903179E-3</c:v>
                </c:pt>
                <c:pt idx="65">
                  <c:v>1.0032844510496299E-2</c:v>
                </c:pt>
                <c:pt idx="66">
                  <c:v>1.0173928423247181E-2</c:v>
                </c:pt>
                <c:pt idx="67">
                  <c:v>1.0315653559688526E-2</c:v>
                </c:pt>
                <c:pt idx="68">
                  <c:v>1.0457965805594506E-2</c:v>
                </c:pt>
                <c:pt idx="69">
                  <c:v>1.0600811214144247E-2</c:v>
                </c:pt>
                <c:pt idx="70">
                  <c:v>1.0744136036936872E-2</c:v>
                </c:pt>
                <c:pt idx="71">
                  <c:v>1.088788675450943E-2</c:v>
                </c:pt>
                <c:pt idx="72">
                  <c:v>1.1032010106322685E-2</c:v>
                </c:pt>
              </c:numCache>
            </c:numRef>
          </c:xVal>
          <c:yVal>
            <c:numRef>
              <c:f>'Stage 2'!$U$8:$U$80</c:f>
              <c:numCache>
                <c:formatCode>General</c:formatCode>
                <c:ptCount val="73"/>
                <c:pt idx="0">
                  <c:v>101.4589</c:v>
                </c:pt>
                <c:pt idx="1">
                  <c:v>101.41451861053361</c:v>
                </c:pt>
                <c:pt idx="2">
                  <c:v>101.28159843103565</c:v>
                </c:pt>
                <c:pt idx="3">
                  <c:v>101.06080872889925</c:v>
                </c:pt>
                <c:pt idx="4">
                  <c:v>100.75325601126551</c:v>
                </c:pt>
                <c:pt idx="5">
                  <c:v>100.3604708223627</c:v>
                </c:pt>
                <c:pt idx="6">
                  <c:v>99.884389662728694</c:v>
                </c:pt>
                <c:pt idx="7">
                  <c:v>99.327332416658706</c:v>
                </c:pt>
                <c:pt idx="8">
                  <c:v>98.691975761812216</c:v>
                </c:pt>
                <c:pt idx="9">
                  <c:v>97.981323106947997</c:v>
                </c:pt>
                <c:pt idx="10">
                  <c:v>97.198671658399206</c:v>
                </c:pt>
                <c:pt idx="11">
                  <c:v>96.347577252038832</c:v>
                </c:pt>
                <c:pt idx="12">
                  <c:v>95.43181760488838</c:v>
                </c:pt>
                <c:pt idx="13">
                  <c:v>94.455354639648434</c:v>
                </c:pt>
                <c:pt idx="14">
                  <c:v>93.42229651748687</c:v>
                </c:pt>
                <c:pt idx="15">
                  <c:v>92.336859981144485</c:v>
                </c:pt>
                <c:pt idx="16">
                  <c:v>91.203333564079458</c:v>
                </c:pt>
                <c:pt idx="17">
                  <c:v>90.026042164439744</c:v>
                </c:pt>
                <c:pt idx="18">
                  <c:v>88.809313417889925</c:v>
                </c:pt>
                <c:pt idx="19">
                  <c:v>87.557446233403056</c:v>
                </c:pt>
                <c:pt idx="20">
                  <c:v>86.27468178372655</c:v>
                </c:pt>
                <c:pt idx="21">
                  <c:v>84.965177169761461</c:v>
                </c:pt>
                <c:pt idx="22">
                  <c:v>83.632981907710416</c:v>
                </c:pt>
                <c:pt idx="23">
                  <c:v>82.282017321387798</c:v>
                </c:pt>
                <c:pt idx="24">
                  <c:v>80.916058860980101</c:v>
                </c:pt>
                <c:pt idx="25">
                  <c:v>79.538721314879623</c:v>
                </c:pt>
                <c:pt idx="26">
                  <c:v>78.153446833716714</c:v>
                </c:pt>
                <c:pt idx="27">
                  <c:v>76.763495645728611</c:v>
                </c:pt>
                <c:pt idx="28">
                  <c:v>75.371939310233117</c:v>
                </c:pt>
                <c:pt idx="29">
                  <c:v>73.981656331006036</c:v>
                </c:pt>
                <c:pt idx="30">
                  <c:v>72.595329933418711</c:v>
                </c:pt>
                <c:pt idx="31">
                  <c:v>71.215447797714418</c:v>
                </c:pt>
                <c:pt idx="32">
                  <c:v>69.844303535128191</c:v>
                </c:pt>
                <c:pt idx="33">
                  <c:v>68.483999692947805</c:v>
                </c:pt>
                <c:pt idx="34">
                  <c:v>67.136452078320033</c:v>
                </c:pt>
                <c:pt idx="35">
                  <c:v>65.803395197849241</c:v>
                </c:pt>
                <c:pt idx="36">
                  <c:v>64.486388620107206</c:v>
                </c:pt>
                <c:pt idx="37">
                  <c:v>63.186824080356253</c:v>
                </c:pt>
                <c:pt idx="38">
                  <c:v>61.905933160492019</c:v>
                </c:pt>
                <c:pt idx="39">
                  <c:v>60.644795391856036</c:v>
                </c:pt>
                <c:pt idx="40">
                  <c:v>59.404346643684946</c:v>
                </c:pt>
                <c:pt idx="41">
                  <c:v>58.185387675148618</c:v>
                </c:pt>
                <c:pt idx="42">
                  <c:v>56.988592743840883</c:v>
                </c:pt>
                <c:pt idx="43">
                  <c:v>55.814518177970101</c:v>
                </c:pt>
                <c:pt idx="44">
                  <c:v>54.663610833142407</c:v>
                </c:pt>
                <c:pt idx="45">
                  <c:v>53.536216367397131</c:v>
                </c:pt>
                <c:pt idx="46">
                  <c:v>52.432587279939398</c:v>
                </c:pt>
                <c:pt idx="47">
                  <c:v>51.352890669766623</c:v>
                </c:pt>
                <c:pt idx="48">
                  <c:v>50.297215680079688</c:v>
                </c:pt>
                <c:pt idx="49">
                  <c:v>49.265580603012751</c:v>
                </c:pt>
                <c:pt idx="50">
                  <c:v>48.257939626836233</c:v>
                </c:pt>
                <c:pt idx="51">
                  <c:v>47.274189214431296</c:v>
                </c:pt>
                <c:pt idx="52">
                  <c:v>46.314174107557548</c:v>
                </c:pt>
                <c:pt idx="53">
                  <c:v>45.377692956304514</c:v>
                </c:pt>
                <c:pt idx="54">
                  <c:v>44.464503577200524</c:v>
                </c:pt>
                <c:pt idx="55">
                  <c:v>43.574327846827785</c:v>
                </c:pt>
                <c:pt idx="56">
                  <c:v>42.70685624052264</c:v>
                </c:pt>
                <c:pt idx="57">
                  <c:v>41.861752027905659</c:v>
                </c:pt>
                <c:pt idx="58">
                  <c:v>41.038655138650263</c:v>
                </c:pt>
                <c:pt idx="59">
                  <c:v>41.002122</c:v>
                </c:pt>
                <c:pt idx="60">
                  <c:v>41.002122</c:v>
                </c:pt>
                <c:pt idx="61">
                  <c:v>41.002122</c:v>
                </c:pt>
                <c:pt idx="62">
                  <c:v>41.002122</c:v>
                </c:pt>
                <c:pt idx="63">
                  <c:v>41.002122</c:v>
                </c:pt>
                <c:pt idx="64">
                  <c:v>41.002122</c:v>
                </c:pt>
                <c:pt idx="65">
                  <c:v>41.002122</c:v>
                </c:pt>
                <c:pt idx="66">
                  <c:v>41.002122</c:v>
                </c:pt>
                <c:pt idx="67">
                  <c:v>41.002122</c:v>
                </c:pt>
                <c:pt idx="68">
                  <c:v>41.002122</c:v>
                </c:pt>
                <c:pt idx="69">
                  <c:v>41.002122</c:v>
                </c:pt>
                <c:pt idx="70">
                  <c:v>41.002122</c:v>
                </c:pt>
                <c:pt idx="71">
                  <c:v>41.002122</c:v>
                </c:pt>
                <c:pt idx="72">
                  <c:v>41.002122</c:v>
                </c:pt>
              </c:numCache>
            </c:numRef>
          </c:yVal>
          <c:smooth val="0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'Stage 2'!$L$8:$L$368</c:f>
              <c:numCache>
                <c:formatCode>General</c:formatCode>
                <c:ptCount val="361"/>
                <c:pt idx="0">
                  <c:v>4.6004384537820563E-3</c:v>
                </c:pt>
                <c:pt idx="1">
                  <c:v>4.6019476960980693E-3</c:v>
                </c:pt>
                <c:pt idx="2">
                  <c:v>4.606474727645176E-3</c:v>
                </c:pt>
                <c:pt idx="3">
                  <c:v>4.6140174626680564E-3</c:v>
                </c:pt>
                <c:pt idx="4">
                  <c:v>4.6245724263992436E-3</c:v>
                </c:pt>
                <c:pt idx="5">
                  <c:v>4.6381347572955331E-3</c:v>
                </c:pt>
                <c:pt idx="6">
                  <c:v>4.6546982101675341E-3</c:v>
                </c:pt>
                <c:pt idx="7">
                  <c:v>4.6742551602010117E-3</c:v>
                </c:pt>
                <c:pt idx="8">
                  <c:v>4.696796607868127E-3</c:v>
                </c:pt>
                <c:pt idx="9">
                  <c:v>4.7223121847265164E-3</c:v>
                </c:pt>
                <c:pt idx="10">
                  <c:v>4.7507901601033216E-3</c:v>
                </c:pt>
                <c:pt idx="11">
                  <c:v>4.7822174486613026E-3</c:v>
                </c:pt>
                <c:pt idx="12">
                  <c:v>4.8165796188433998E-3</c:v>
                </c:pt>
                <c:pt idx="13">
                  <c:v>4.8538609021918601E-3</c:v>
                </c:pt>
                <c:pt idx="14">
                  <c:v>4.8940442035373139E-3</c:v>
                </c:pt>
                <c:pt idx="15">
                  <c:v>4.9371111120531837E-3</c:v>
                </c:pt>
                <c:pt idx="16">
                  <c:v>4.983041913169675E-3</c:v>
                </c:pt>
                <c:pt idx="17">
                  <c:v>5.0318156013417232E-3</c:v>
                </c:pt>
                <c:pt idx="18">
                  <c:v>5.0834098936642551E-3</c:v>
                </c:pt>
                <c:pt idx="19">
                  <c:v>5.1378012443279034E-3</c:v>
                </c:pt>
                <c:pt idx="20">
                  <c:v>5.194964859907592E-3</c:v>
                </c:pt>
                <c:pt idx="21">
                  <c:v>5.2548747154757911E-3</c:v>
                </c:pt>
                <c:pt idx="22">
                  <c:v>5.3175035715318803E-3</c:v>
                </c:pt>
                <c:pt idx="23">
                  <c:v>5.3828229917381688E-3</c:v>
                </c:pt>
                <c:pt idx="24">
                  <c:v>5.4508033614525629E-3</c:v>
                </c:pt>
                <c:pt idx="25">
                  <c:v>5.5214139070474105E-3</c:v>
                </c:pt>
                <c:pt idx="26">
                  <c:v>5.5946227160029796E-3</c:v>
                </c:pt>
                <c:pt idx="27">
                  <c:v>5.6703967577637895E-3</c:v>
                </c:pt>
                <c:pt idx="28">
                  <c:v>5.7487019053448912E-3</c:v>
                </c:pt>
                <c:pt idx="29">
                  <c:v>5.8295029576746968E-3</c:v>
                </c:pt>
                <c:pt idx="30">
                  <c:v>5.9127636626601313E-3</c:v>
                </c:pt>
                <c:pt idx="31">
                  <c:v>5.9984467409591007E-3</c:v>
                </c:pt>
                <c:pt idx="32">
                  <c:v>6.0865139104444334E-3</c:v>
                </c:pt>
                <c:pt idx="33">
                  <c:v>6.1769259113427771E-3</c:v>
                </c:pt>
                <c:pt idx="34">
                  <c:v>6.2696425320308367E-3</c:v>
                </c:pt>
                <c:pt idx="35">
                  <c:v>6.3646226354709332E-3</c:v>
                </c:pt>
                <c:pt idx="36">
                  <c:v>6.4618241862664169E-3</c:v>
                </c:pt>
                <c:pt idx="37">
                  <c:v>6.5612042783172505E-3</c:v>
                </c:pt>
                <c:pt idx="38">
                  <c:v>6.6627191630546602E-3</c:v>
                </c:pt>
                <c:pt idx="39">
                  <c:v>6.7663242782331238E-3</c:v>
                </c:pt>
                <c:pt idx="40">
                  <c:v>6.8719742772571342E-3</c:v>
                </c:pt>
                <c:pt idx="41">
                  <c:v>6.9796230590190586E-3</c:v>
                </c:pt>
                <c:pt idx="42">
                  <c:v>7.0892237982237236E-3</c:v>
                </c:pt>
                <c:pt idx="43">
                  <c:v>7.200728976174341E-3</c:v>
                </c:pt>
                <c:pt idx="44">
                  <c:v>7.3140904119935856E-3</c:v>
                </c:pt>
                <c:pt idx="45">
                  <c:v>7.4292592942526593E-3</c:v>
                </c:pt>
                <c:pt idx="46">
                  <c:v>7.5461862129804014E-3</c:v>
                </c:pt>
                <c:pt idx="47">
                  <c:v>7.6648211920236041E-3</c:v>
                </c:pt>
                <c:pt idx="48">
                  <c:v>7.785113721728831E-3</c:v>
                </c:pt>
                <c:pt idx="49">
                  <c:v>7.9070127919152605E-3</c:v>
                </c:pt>
                <c:pt idx="50">
                  <c:v>8.0304669251072824E-3</c:v>
                </c:pt>
                <c:pt idx="51">
                  <c:v>8.1554242099947903E-3</c:v>
                </c:pt>
                <c:pt idx="52">
                  <c:v>8.2818323350883696E-3</c:v>
                </c:pt>
                <c:pt idx="53">
                  <c:v>8.4096386225358914E-3</c:v>
                </c:pt>
                <c:pt idx="54">
                  <c:v>8.5387900620664797E-3</c:v>
                </c:pt>
                <c:pt idx="55">
                  <c:v>8.6692333450269429E-3</c:v>
                </c:pt>
                <c:pt idx="56">
                  <c:v>8.8009148984754641E-3</c:v>
                </c:pt>
                <c:pt idx="57">
                  <c:v>8.9337809192967469E-3</c:v>
                </c:pt>
                <c:pt idx="58">
                  <c:v>9.0677774083022175E-3</c:v>
                </c:pt>
                <c:pt idx="59">
                  <c:v>9.202850204278688E-3</c:v>
                </c:pt>
                <c:pt idx="60">
                  <c:v>9.3389450179484999E-3</c:v>
                </c:pt>
                <c:pt idx="61">
                  <c:v>9.4760074658036646E-3</c:v>
                </c:pt>
                <c:pt idx="62">
                  <c:v>9.6139831037767767E-3</c:v>
                </c:pt>
                <c:pt idx="63">
                  <c:v>9.7528174607108033E-3</c:v>
                </c:pt>
                <c:pt idx="64">
                  <c:v>9.8924560715903179E-3</c:v>
                </c:pt>
                <c:pt idx="65">
                  <c:v>1.0032844510496299E-2</c:v>
                </c:pt>
                <c:pt idx="66">
                  <c:v>1.0173928423247181E-2</c:v>
                </c:pt>
                <c:pt idx="67">
                  <c:v>1.0315653559688526E-2</c:v>
                </c:pt>
                <c:pt idx="68">
                  <c:v>1.0457965805594506E-2</c:v>
                </c:pt>
                <c:pt idx="69">
                  <c:v>1.0600811214144247E-2</c:v>
                </c:pt>
                <c:pt idx="70">
                  <c:v>1.0744136036936872E-2</c:v>
                </c:pt>
                <c:pt idx="71">
                  <c:v>1.088788675450943E-2</c:v>
                </c:pt>
                <c:pt idx="72">
                  <c:v>1.1032010106322685E-2</c:v>
                </c:pt>
                <c:pt idx="73">
                  <c:v>1.1176453120180153E-2</c:v>
                </c:pt>
                <c:pt idx="74">
                  <c:v>1.1321163141047041E-2</c:v>
                </c:pt>
                <c:pt idx="75">
                  <c:v>1.1466087859236062E-2</c:v>
                </c:pt>
                <c:pt idx="76">
                  <c:v>1.1611175337928731E-2</c:v>
                </c:pt>
                <c:pt idx="77">
                  <c:v>1.1756374040001046E-2</c:v>
                </c:pt>
                <c:pt idx="78">
                  <c:v>1.1901632854124334E-2</c:v>
                </c:pt>
                <c:pt idx="79">
                  <c:v>1.2046901120112861E-2</c:v>
                </c:pt>
                <c:pt idx="80">
                  <c:v>1.219212865349099E-2</c:v>
                </c:pt>
                <c:pt idx="81">
                  <c:v>1.2337265769254565E-2</c:v>
                </c:pt>
                <c:pt idx="82">
                  <c:v>1.2482263304802069E-2</c:v>
                </c:pt>
                <c:pt idx="83">
                  <c:v>1.2627072642012986E-2</c:v>
                </c:pt>
                <c:pt idx="84">
                  <c:v>1.2771645728452232E-2</c:v>
                </c:pt>
                <c:pt idx="85">
                  <c:v>1.2915935097681245E-2</c:v>
                </c:pt>
                <c:pt idx="86">
                  <c:v>1.3059893888657852E-2</c:v>
                </c:pt>
                <c:pt idx="87">
                  <c:v>1.3203475864208936E-2</c:v>
                </c:pt>
                <c:pt idx="88">
                  <c:v>1.3346635428561683E-2</c:v>
                </c:pt>
                <c:pt idx="89">
                  <c:v>1.3489327643920803E-2</c:v>
                </c:pt>
                <c:pt idx="90">
                  <c:v>1.3631508246081298E-2</c:v>
                </c:pt>
                <c:pt idx="91">
                  <c:v>1.3773133659067896E-2</c:v>
                </c:pt>
                <c:pt idx="92">
                  <c:v>1.3914161008794361E-2</c:v>
                </c:pt>
                <c:pt idx="93">
                  <c:v>1.4054548135737725E-2</c:v>
                </c:pt>
                <c:pt idx="94">
                  <c:v>1.4194253606624315E-2</c:v>
                </c:pt>
                <c:pt idx="95">
                  <c:v>1.4333236725126501E-2</c:v>
                </c:pt>
                <c:pt idx="96">
                  <c:v>1.4471457541570856E-2</c:v>
                </c:pt>
                <c:pt idx="97">
                  <c:v>1.4608876861660248E-2</c:v>
                </c:pt>
                <c:pt idx="98">
                  <c:v>1.4745456254214502E-2</c:v>
                </c:pt>
                <c:pt idx="99">
                  <c:v>1.4881158057935738E-2</c:v>
                </c:pt>
                <c:pt idx="100">
                  <c:v>1.5015945387206525E-2</c:v>
                </c:pt>
                <c:pt idx="101">
                  <c:v>1.5149782136930745E-2</c:v>
                </c:pt>
                <c:pt idx="102">
                  <c:v>1.5282632986428559E-2</c:v>
                </c:pt>
                <c:pt idx="103">
                  <c:v>1.5414463402398835E-2</c:v>
                </c:pt>
                <c:pt idx="104">
                  <c:v>1.5545239640963583E-2</c:v>
                </c:pt>
                <c:pt idx="105">
                  <c:v>1.5674928748811136E-2</c:v>
                </c:pt>
                <c:pt idx="106">
                  <c:v>1.5803498563455413E-2</c:v>
                </c:pt>
                <c:pt idx="107">
                  <c:v>1.5930917712630808E-2</c:v>
                </c:pt>
                <c:pt idx="108">
                  <c:v>1.6057155612843224E-2</c:v>
                </c:pt>
                <c:pt idx="109">
                  <c:v>1.6182182467098891E-2</c:v>
                </c:pt>
                <c:pt idx="110">
                  <c:v>1.6305969261834207E-2</c:v>
                </c:pt>
                <c:pt idx="111">
                  <c:v>1.6428487763070463E-2</c:v>
                </c:pt>
                <c:pt idx="112">
                  <c:v>1.6549710511818829E-2</c:v>
                </c:pt>
                <c:pt idx="113">
                  <c:v>1.6669610818761386E-2</c:v>
                </c:pt>
                <c:pt idx="114">
                  <c:v>1.6788162758235296E-2</c:v>
                </c:pt>
                <c:pt idx="115">
                  <c:v>1.6905341161547707E-2</c:v>
                </c:pt>
                <c:pt idx="116">
                  <c:v>1.7021121609649737E-2</c:v>
                </c:pt>
                <c:pt idx="117">
                  <c:v>1.7135480425198409E-2</c:v>
                </c:pt>
                <c:pt idx="118">
                  <c:v>1.7248394664036121E-2</c:v>
                </c:pt>
                <c:pt idx="119">
                  <c:v>1.7359842106117285E-2</c:v>
                </c:pt>
                <c:pt idx="120">
                  <c:v>1.746980124591254E-2</c:v>
                </c:pt>
                <c:pt idx="121">
                  <c:v>1.7578251282320739E-2</c:v>
                </c:pt>
                <c:pt idx="122">
                  <c:v>1.7685172108119571E-2</c:v>
                </c:pt>
                <c:pt idx="123">
                  <c:v>1.7790544298985266E-2</c:v>
                </c:pt>
                <c:pt idx="124">
                  <c:v>1.7894349102112302E-2</c:v>
                </c:pt>
                <c:pt idx="125">
                  <c:v>1.7996568424463597E-2</c:v>
                </c:pt>
                <c:pt idx="126">
                  <c:v>1.8097184820681823E-2</c:v>
                </c:pt>
                <c:pt idx="127">
                  <c:v>1.81961814806922E-2</c:v>
                </c:pt>
                <c:pt idx="128">
                  <c:v>1.8293542217026684E-2</c:v>
                </c:pt>
                <c:pt idx="129">
                  <c:v>1.8389251451899465E-2</c:v>
                </c:pt>
                <c:pt idx="130">
                  <c:v>1.8483294204063118E-2</c:v>
                </c:pt>
                <c:pt idx="131">
                  <c:v>1.8575656075474276E-2</c:v>
                </c:pt>
                <c:pt idx="132">
                  <c:v>1.8666323237797395E-2</c:v>
                </c:pt>
                <c:pt idx="133">
                  <c:v>1.8755282418774465E-2</c:v>
                </c:pt>
                <c:pt idx="134">
                  <c:v>1.8842520888488184E-2</c:v>
                </c:pt>
                <c:pt idx="135">
                  <c:v>1.892802644554515E-2</c:v>
                </c:pt>
                <c:pt idx="136">
                  <c:v>1.901178740320545E-2</c:v>
                </c:pt>
                <c:pt idx="137">
                  <c:v>1.9093792575483919E-2</c:v>
                </c:pt>
                <c:pt idx="138">
                  <c:v>1.9174031263247973E-2</c:v>
                </c:pt>
                <c:pt idx="139">
                  <c:v>1.9252493240335972E-2</c:v>
                </c:pt>
                <c:pt idx="140">
                  <c:v>1.9329168739719512E-2</c:v>
                </c:pt>
                <c:pt idx="141">
                  <c:v>1.9404048439732154E-2</c:v>
                </c:pt>
                <c:pt idx="142">
                  <c:v>1.947712345038637E-2</c:v>
                </c:pt>
                <c:pt idx="143">
                  <c:v>1.9548385299799794E-2</c:v>
                </c:pt>
                <c:pt idx="144">
                  <c:v>1.9617825920750998E-2</c:v>
                </c:pt>
                <c:pt idx="145">
                  <c:v>1.968543763738418E-2</c:v>
                </c:pt>
                <c:pt idx="146">
                  <c:v>1.9751213152081545E-2</c:v>
                </c:pt>
                <c:pt idx="147">
                  <c:v>1.9815145532521158E-2</c:v>
                </c:pt>
                <c:pt idx="148">
                  <c:v>1.9877228198937488E-2</c:v>
                </c:pt>
                <c:pt idx="149">
                  <c:v>1.9937454911600892E-2</c:v>
                </c:pt>
                <c:pt idx="150">
                  <c:v>1.999581975853169E-2</c:v>
                </c:pt>
                <c:pt idx="151">
                  <c:v>2.0052317143463585E-2</c:v>
                </c:pt>
                <c:pt idx="152">
                  <c:v>2.0106941774070623E-2</c:v>
                </c:pt>
                <c:pt idx="153">
                  <c:v>2.0159688650470964E-2</c:v>
                </c:pt>
                <c:pt idx="154">
                  <c:v>2.0210553054020145E-2</c:v>
                </c:pt>
                <c:pt idx="155">
                  <c:v>2.0259530536405918E-2</c:v>
                </c:pt>
                <c:pt idx="156">
                  <c:v>2.0306616909055768E-2</c:v>
                </c:pt>
                <c:pt idx="157">
                  <c:v>2.0351808232867977E-2</c:v>
                </c:pt>
                <c:pt idx="158">
                  <c:v>2.0395100808276022E-2</c:v>
                </c:pt>
                <c:pt idx="159">
                  <c:v>2.043649116565599E-2</c:v>
                </c:pt>
                <c:pt idx="160">
                  <c:v>2.0475976056085508E-2</c:v>
                </c:pt>
                <c:pt idx="161">
                  <c:v>2.0513552442462696E-2</c:v>
                </c:pt>
                <c:pt idx="162">
                  <c:v>2.0549217490992724E-2</c:v>
                </c:pt>
                <c:pt idx="163">
                  <c:v>2.0582968563049083E-2</c:v>
                </c:pt>
                <c:pt idx="164">
                  <c:v>2.0614803207416391E-2</c:v>
                </c:pt>
                <c:pt idx="165">
                  <c:v>2.0644719152920755E-2</c:v>
                </c:pt>
                <c:pt idx="166">
                  <c:v>2.0672714301453472E-2</c:v>
                </c:pt>
                <c:pt idx="167">
                  <c:v>2.0698786721393372E-2</c:v>
                </c:pt>
                <c:pt idx="168">
                  <c:v>2.0722934641432503E-2</c:v>
                </c:pt>
                <c:pt idx="169">
                  <c:v>2.074515644480978E-2</c:v>
                </c:pt>
                <c:pt idx="170">
                  <c:v>2.0765450663956499E-2</c:v>
                </c:pt>
                <c:pt idx="171">
                  <c:v>2.0783815975557413E-2</c:v>
                </c:pt>
                <c:pt idx="172">
                  <c:v>2.080025119603077E-2</c:v>
                </c:pt>
                <c:pt idx="173">
                  <c:v>2.081475527743018E-2</c:v>
                </c:pt>
                <c:pt idx="174">
                  <c:v>2.0827327303770998E-2</c:v>
                </c:pt>
                <c:pt idx="175">
                  <c:v>2.0837966487783591E-2</c:v>
                </c:pt>
                <c:pt idx="176">
                  <c:v>2.0846672168095496E-2</c:v>
                </c:pt>
                <c:pt idx="177">
                  <c:v>2.0853443806844178E-2</c:v>
                </c:pt>
                <c:pt idx="178">
                  <c:v>2.0858280987721876E-2</c:v>
                </c:pt>
                <c:pt idx="179">
                  <c:v>2.0861183414453748E-2</c:v>
                </c:pt>
                <c:pt idx="180">
                  <c:v>2.0862150909710147E-2</c:v>
                </c:pt>
                <c:pt idx="181">
                  <c:v>2.0861183414453748E-2</c:v>
                </c:pt>
                <c:pt idx="182">
                  <c:v>2.0858280987721876E-2</c:v>
                </c:pt>
                <c:pt idx="183">
                  <c:v>2.0853443806844178E-2</c:v>
                </c:pt>
                <c:pt idx="184">
                  <c:v>2.0846672168095496E-2</c:v>
                </c:pt>
                <c:pt idx="185">
                  <c:v>2.0837966487783591E-2</c:v>
                </c:pt>
                <c:pt idx="186">
                  <c:v>2.0827327303770998E-2</c:v>
                </c:pt>
                <c:pt idx="187">
                  <c:v>2.0814755277430184E-2</c:v>
                </c:pt>
                <c:pt idx="188">
                  <c:v>2.080025119603077E-2</c:v>
                </c:pt>
                <c:pt idx="189">
                  <c:v>2.0783815975557413E-2</c:v>
                </c:pt>
                <c:pt idx="190">
                  <c:v>2.0765450663956499E-2</c:v>
                </c:pt>
                <c:pt idx="191">
                  <c:v>2.0745156444809783E-2</c:v>
                </c:pt>
                <c:pt idx="192">
                  <c:v>2.0722934641432503E-2</c:v>
                </c:pt>
                <c:pt idx="193">
                  <c:v>2.0698786721393376E-2</c:v>
                </c:pt>
                <c:pt idx="194">
                  <c:v>2.0672714301453472E-2</c:v>
                </c:pt>
                <c:pt idx="195">
                  <c:v>2.0644719152920755E-2</c:v>
                </c:pt>
                <c:pt idx="196">
                  <c:v>2.0614803207416391E-2</c:v>
                </c:pt>
                <c:pt idx="197">
                  <c:v>2.0582968563049083E-2</c:v>
                </c:pt>
                <c:pt idx="198">
                  <c:v>2.0549217490992724E-2</c:v>
                </c:pt>
                <c:pt idx="199">
                  <c:v>2.0513552442462703E-2</c:v>
                </c:pt>
                <c:pt idx="200">
                  <c:v>2.0475976056085511E-2</c:v>
                </c:pt>
                <c:pt idx="201">
                  <c:v>2.043649116565599E-2</c:v>
                </c:pt>
                <c:pt idx="202">
                  <c:v>2.0395100808276025E-2</c:v>
                </c:pt>
                <c:pt idx="203">
                  <c:v>2.0351808232867977E-2</c:v>
                </c:pt>
                <c:pt idx="204">
                  <c:v>2.0306616909055775E-2</c:v>
                </c:pt>
                <c:pt idx="205">
                  <c:v>2.0259530536405921E-2</c:v>
                </c:pt>
                <c:pt idx="206">
                  <c:v>2.0210553054020145E-2</c:v>
                </c:pt>
                <c:pt idx="207">
                  <c:v>2.0159688650470964E-2</c:v>
                </c:pt>
                <c:pt idx="208">
                  <c:v>2.0106941774070623E-2</c:v>
                </c:pt>
                <c:pt idx="209">
                  <c:v>2.0052317143463585E-2</c:v>
                </c:pt>
                <c:pt idx="210">
                  <c:v>1.9995819758531687E-2</c:v>
                </c:pt>
                <c:pt idx="211">
                  <c:v>1.9937454911600892E-2</c:v>
                </c:pt>
                <c:pt idx="212">
                  <c:v>1.9877228198937488E-2</c:v>
                </c:pt>
                <c:pt idx="213">
                  <c:v>1.9815145532521162E-2</c:v>
                </c:pt>
                <c:pt idx="214">
                  <c:v>1.9751213152081549E-2</c:v>
                </c:pt>
                <c:pt idx="215">
                  <c:v>1.9685437637384187E-2</c:v>
                </c:pt>
                <c:pt idx="216">
                  <c:v>1.9617825920751005E-2</c:v>
                </c:pt>
                <c:pt idx="217">
                  <c:v>1.9548385299799798E-2</c:v>
                </c:pt>
                <c:pt idx="218">
                  <c:v>1.9477123450386373E-2</c:v>
                </c:pt>
                <c:pt idx="219">
                  <c:v>1.9404048439732154E-2</c:v>
                </c:pt>
                <c:pt idx="220">
                  <c:v>1.9329168739719512E-2</c:v>
                </c:pt>
                <c:pt idx="221">
                  <c:v>1.9252493240335972E-2</c:v>
                </c:pt>
                <c:pt idx="222">
                  <c:v>1.9174031263247973E-2</c:v>
                </c:pt>
                <c:pt idx="223">
                  <c:v>1.9093792575483919E-2</c:v>
                </c:pt>
                <c:pt idx="224">
                  <c:v>1.901178740320545E-2</c:v>
                </c:pt>
                <c:pt idx="225">
                  <c:v>1.8928026445545157E-2</c:v>
                </c:pt>
                <c:pt idx="226">
                  <c:v>1.8842520888488187E-2</c:v>
                </c:pt>
                <c:pt idx="227">
                  <c:v>1.8755282418774465E-2</c:v>
                </c:pt>
                <c:pt idx="228">
                  <c:v>1.8666323237797395E-2</c:v>
                </c:pt>
                <c:pt idx="229">
                  <c:v>1.8575656075474276E-2</c:v>
                </c:pt>
                <c:pt idx="230">
                  <c:v>1.8483294204063125E-2</c:v>
                </c:pt>
                <c:pt idx="231">
                  <c:v>1.8389251451899468E-2</c:v>
                </c:pt>
                <c:pt idx="232">
                  <c:v>1.8293542217026684E-2</c:v>
                </c:pt>
                <c:pt idx="233">
                  <c:v>1.8196181480692207E-2</c:v>
                </c:pt>
                <c:pt idx="234">
                  <c:v>1.8097184820681827E-2</c:v>
                </c:pt>
                <c:pt idx="235">
                  <c:v>1.7996568424463597E-2</c:v>
                </c:pt>
                <c:pt idx="236">
                  <c:v>1.7894349102112302E-2</c:v>
                </c:pt>
                <c:pt idx="237">
                  <c:v>1.7790544298985276E-2</c:v>
                </c:pt>
                <c:pt idx="238">
                  <c:v>1.7685172108119582E-2</c:v>
                </c:pt>
                <c:pt idx="239">
                  <c:v>1.7578251282320739E-2</c:v>
                </c:pt>
                <c:pt idx="240">
                  <c:v>1.7469801245912544E-2</c:v>
                </c:pt>
                <c:pt idx="241">
                  <c:v>1.7359842106117285E-2</c:v>
                </c:pt>
                <c:pt idx="242">
                  <c:v>1.7248394664036121E-2</c:v>
                </c:pt>
                <c:pt idx="243">
                  <c:v>1.7135480425198409E-2</c:v>
                </c:pt>
                <c:pt idx="244">
                  <c:v>1.7021121609649741E-2</c:v>
                </c:pt>
                <c:pt idx="245">
                  <c:v>1.6905341161547714E-2</c:v>
                </c:pt>
                <c:pt idx="246">
                  <c:v>1.6788162758235303E-2</c:v>
                </c:pt>
                <c:pt idx="247">
                  <c:v>1.6669610818761386E-2</c:v>
                </c:pt>
                <c:pt idx="248">
                  <c:v>1.6549710511818836E-2</c:v>
                </c:pt>
                <c:pt idx="249">
                  <c:v>1.642848776307047E-2</c:v>
                </c:pt>
                <c:pt idx="250">
                  <c:v>1.6305969261834207E-2</c:v>
                </c:pt>
                <c:pt idx="251">
                  <c:v>1.6182182467098901E-2</c:v>
                </c:pt>
                <c:pt idx="252">
                  <c:v>1.6057155612843224E-2</c:v>
                </c:pt>
                <c:pt idx="253">
                  <c:v>1.5930917712630815E-2</c:v>
                </c:pt>
                <c:pt idx="254">
                  <c:v>1.5803498563455413E-2</c:v>
                </c:pt>
                <c:pt idx="255">
                  <c:v>1.5674928748811136E-2</c:v>
                </c:pt>
                <c:pt idx="256">
                  <c:v>1.5545239640963583E-2</c:v>
                </c:pt>
                <c:pt idx="257">
                  <c:v>1.5414463402398835E-2</c:v>
                </c:pt>
                <c:pt idx="258">
                  <c:v>1.5282632986428565E-2</c:v>
                </c:pt>
                <c:pt idx="259">
                  <c:v>1.5149782136930745E-2</c:v>
                </c:pt>
                <c:pt idx="260">
                  <c:v>1.501594538720653E-2</c:v>
                </c:pt>
                <c:pt idx="261">
                  <c:v>1.4881158057935738E-2</c:v>
                </c:pt>
                <c:pt idx="262">
                  <c:v>1.4745456254214508E-2</c:v>
                </c:pt>
                <c:pt idx="263">
                  <c:v>1.4608876861660248E-2</c:v>
                </c:pt>
                <c:pt idx="264">
                  <c:v>1.4471457541570856E-2</c:v>
                </c:pt>
                <c:pt idx="265">
                  <c:v>1.4333236725126501E-2</c:v>
                </c:pt>
                <c:pt idx="266">
                  <c:v>1.4194253606624315E-2</c:v>
                </c:pt>
                <c:pt idx="267">
                  <c:v>1.4054548135737728E-2</c:v>
                </c:pt>
                <c:pt idx="268">
                  <c:v>1.3914161008794366E-2</c:v>
                </c:pt>
                <c:pt idx="269">
                  <c:v>1.3773133659067896E-2</c:v>
                </c:pt>
                <c:pt idx="270">
                  <c:v>1.3631508246081298E-2</c:v>
                </c:pt>
                <c:pt idx="271">
                  <c:v>1.3489327643920808E-2</c:v>
                </c:pt>
                <c:pt idx="272">
                  <c:v>1.3346635428561689E-2</c:v>
                </c:pt>
                <c:pt idx="273">
                  <c:v>1.3203475864208947E-2</c:v>
                </c:pt>
                <c:pt idx="274">
                  <c:v>1.3059893888657852E-2</c:v>
                </c:pt>
                <c:pt idx="275">
                  <c:v>1.2915935097681245E-2</c:v>
                </c:pt>
                <c:pt idx="276">
                  <c:v>1.2771645728452238E-2</c:v>
                </c:pt>
                <c:pt idx="277">
                  <c:v>1.2627072642012986E-2</c:v>
                </c:pt>
                <c:pt idx="278">
                  <c:v>1.2482263304802069E-2</c:v>
                </c:pt>
                <c:pt idx="279">
                  <c:v>1.233726576925457E-2</c:v>
                </c:pt>
                <c:pt idx="280">
                  <c:v>1.2192128653490994E-2</c:v>
                </c:pt>
                <c:pt idx="281">
                  <c:v>1.2046901120112866E-2</c:v>
                </c:pt>
                <c:pt idx="282">
                  <c:v>1.1901632854124345E-2</c:v>
                </c:pt>
                <c:pt idx="283">
                  <c:v>1.1756374040001046E-2</c:v>
                </c:pt>
                <c:pt idx="284">
                  <c:v>1.1611175337928731E-2</c:v>
                </c:pt>
                <c:pt idx="285">
                  <c:v>1.1466087859236062E-2</c:v>
                </c:pt>
                <c:pt idx="286">
                  <c:v>1.1321163141047046E-2</c:v>
                </c:pt>
                <c:pt idx="287">
                  <c:v>1.1176453120180164E-2</c:v>
                </c:pt>
                <c:pt idx="288">
                  <c:v>1.1032010106322685E-2</c:v>
                </c:pt>
                <c:pt idx="289">
                  <c:v>1.0887886754509435E-2</c:v>
                </c:pt>
                <c:pt idx="290">
                  <c:v>1.0744136036936877E-2</c:v>
                </c:pt>
                <c:pt idx="291">
                  <c:v>1.0600811214144247E-2</c:v>
                </c:pt>
                <c:pt idx="292">
                  <c:v>1.0457965805594511E-2</c:v>
                </c:pt>
                <c:pt idx="293">
                  <c:v>1.0315653559688531E-2</c:v>
                </c:pt>
                <c:pt idx="294">
                  <c:v>1.0173928423247186E-2</c:v>
                </c:pt>
                <c:pt idx="295">
                  <c:v>1.0032844510496309E-2</c:v>
                </c:pt>
                <c:pt idx="296">
                  <c:v>9.8924560715903179E-3</c:v>
                </c:pt>
                <c:pt idx="297">
                  <c:v>9.7528174607108033E-3</c:v>
                </c:pt>
                <c:pt idx="298">
                  <c:v>9.6139831037767819E-3</c:v>
                </c:pt>
                <c:pt idx="299">
                  <c:v>9.4760074658036646E-3</c:v>
                </c:pt>
                <c:pt idx="300">
                  <c:v>9.3389450179484999E-3</c:v>
                </c:pt>
                <c:pt idx="301">
                  <c:v>9.2028502042787036E-3</c:v>
                </c:pt>
                <c:pt idx="302">
                  <c:v>9.0677774083022175E-3</c:v>
                </c:pt>
                <c:pt idx="303">
                  <c:v>8.9337809192967521E-3</c:v>
                </c:pt>
                <c:pt idx="304">
                  <c:v>8.8009148984754745E-3</c:v>
                </c:pt>
                <c:pt idx="305">
                  <c:v>8.6692333450269429E-3</c:v>
                </c:pt>
                <c:pt idx="306">
                  <c:v>8.5387900620664849E-3</c:v>
                </c:pt>
                <c:pt idx="307">
                  <c:v>8.4096386225358949E-3</c:v>
                </c:pt>
                <c:pt idx="308">
                  <c:v>8.2818323350883696E-3</c:v>
                </c:pt>
                <c:pt idx="309">
                  <c:v>8.1554242099947955E-3</c:v>
                </c:pt>
                <c:pt idx="310">
                  <c:v>8.0304669251072824E-3</c:v>
                </c:pt>
                <c:pt idx="311">
                  <c:v>7.9070127919152657E-3</c:v>
                </c:pt>
                <c:pt idx="312">
                  <c:v>7.7851137217288362E-3</c:v>
                </c:pt>
                <c:pt idx="313">
                  <c:v>7.6648211920236041E-3</c:v>
                </c:pt>
                <c:pt idx="314">
                  <c:v>7.5461862129804014E-3</c:v>
                </c:pt>
                <c:pt idx="315">
                  <c:v>7.4292592942526645E-3</c:v>
                </c:pt>
                <c:pt idx="316">
                  <c:v>7.3140904119935856E-3</c:v>
                </c:pt>
                <c:pt idx="317">
                  <c:v>7.2007289761743462E-3</c:v>
                </c:pt>
                <c:pt idx="318">
                  <c:v>7.0892237982237236E-3</c:v>
                </c:pt>
                <c:pt idx="319">
                  <c:v>6.979623059019063E-3</c:v>
                </c:pt>
                <c:pt idx="320">
                  <c:v>6.8719742772571394E-3</c:v>
                </c:pt>
                <c:pt idx="321">
                  <c:v>6.7663242782331282E-3</c:v>
                </c:pt>
                <c:pt idx="322">
                  <c:v>6.6627191630546654E-3</c:v>
                </c:pt>
                <c:pt idx="323">
                  <c:v>6.56120427831726E-3</c:v>
                </c:pt>
                <c:pt idx="324">
                  <c:v>6.4618241862664169E-3</c:v>
                </c:pt>
                <c:pt idx="325">
                  <c:v>6.3646226354709332E-3</c:v>
                </c:pt>
                <c:pt idx="326">
                  <c:v>6.2696425320308419E-3</c:v>
                </c:pt>
                <c:pt idx="327">
                  <c:v>6.1769259113427771E-3</c:v>
                </c:pt>
                <c:pt idx="328">
                  <c:v>6.0865139104444334E-3</c:v>
                </c:pt>
                <c:pt idx="329">
                  <c:v>5.9984467409591007E-3</c:v>
                </c:pt>
                <c:pt idx="330">
                  <c:v>5.9127636626601365E-3</c:v>
                </c:pt>
                <c:pt idx="331">
                  <c:v>5.8295029576746968E-3</c:v>
                </c:pt>
                <c:pt idx="332">
                  <c:v>5.7487019053448912E-3</c:v>
                </c:pt>
                <c:pt idx="333">
                  <c:v>5.6703967577637895E-3</c:v>
                </c:pt>
                <c:pt idx="334">
                  <c:v>5.5946227160029796E-3</c:v>
                </c:pt>
                <c:pt idx="335">
                  <c:v>5.5214139070474053E-3</c:v>
                </c:pt>
                <c:pt idx="336">
                  <c:v>5.4508033614525681E-3</c:v>
                </c:pt>
                <c:pt idx="337">
                  <c:v>5.3828229917381731E-3</c:v>
                </c:pt>
                <c:pt idx="338">
                  <c:v>5.3175035715318855E-3</c:v>
                </c:pt>
                <c:pt idx="339">
                  <c:v>5.2548747154757963E-3</c:v>
                </c:pt>
                <c:pt idx="340">
                  <c:v>5.194964859907592E-3</c:v>
                </c:pt>
                <c:pt idx="341">
                  <c:v>5.1378012443279034E-3</c:v>
                </c:pt>
                <c:pt idx="342">
                  <c:v>5.0834098936642551E-3</c:v>
                </c:pt>
                <c:pt idx="343">
                  <c:v>5.0318156013417232E-3</c:v>
                </c:pt>
                <c:pt idx="344">
                  <c:v>4.983041913169675E-3</c:v>
                </c:pt>
                <c:pt idx="345">
                  <c:v>4.9371111120531837E-3</c:v>
                </c:pt>
                <c:pt idx="346">
                  <c:v>4.8940442035373139E-3</c:v>
                </c:pt>
                <c:pt idx="347">
                  <c:v>4.8538609021918601E-3</c:v>
                </c:pt>
                <c:pt idx="348">
                  <c:v>4.8165796188433998E-3</c:v>
                </c:pt>
                <c:pt idx="349">
                  <c:v>4.7822174486613026E-3</c:v>
                </c:pt>
                <c:pt idx="350">
                  <c:v>4.7507901601033216E-3</c:v>
                </c:pt>
                <c:pt idx="351">
                  <c:v>4.7223121847265164E-3</c:v>
                </c:pt>
                <c:pt idx="352">
                  <c:v>4.696796607868127E-3</c:v>
                </c:pt>
                <c:pt idx="353">
                  <c:v>4.6742551602010117E-3</c:v>
                </c:pt>
                <c:pt idx="354">
                  <c:v>4.6546982101675341E-3</c:v>
                </c:pt>
                <c:pt idx="355">
                  <c:v>4.6381347572955331E-3</c:v>
                </c:pt>
                <c:pt idx="356">
                  <c:v>4.6245724263992436E-3</c:v>
                </c:pt>
                <c:pt idx="357">
                  <c:v>4.6140174626680564E-3</c:v>
                </c:pt>
                <c:pt idx="358">
                  <c:v>4.606474727645176E-3</c:v>
                </c:pt>
                <c:pt idx="359">
                  <c:v>4.6019476960980693E-3</c:v>
                </c:pt>
                <c:pt idx="360">
                  <c:v>4.6004384537820563E-3</c:v>
                </c:pt>
              </c:numCache>
            </c:numRef>
          </c:xVal>
          <c:yVal>
            <c:numRef>
              <c:f>'Stage 2'!$U$8:$U$368</c:f>
              <c:numCache>
                <c:formatCode>General</c:formatCode>
                <c:ptCount val="361"/>
                <c:pt idx="0">
                  <c:v>101.4589</c:v>
                </c:pt>
                <c:pt idx="1">
                  <c:v>101.41451861053361</c:v>
                </c:pt>
                <c:pt idx="2">
                  <c:v>101.28159843103565</c:v>
                </c:pt>
                <c:pt idx="3">
                  <c:v>101.06080872889925</c:v>
                </c:pt>
                <c:pt idx="4">
                  <c:v>100.75325601126551</c:v>
                </c:pt>
                <c:pt idx="5">
                  <c:v>100.3604708223627</c:v>
                </c:pt>
                <c:pt idx="6">
                  <c:v>99.884389662728694</c:v>
                </c:pt>
                <c:pt idx="7">
                  <c:v>99.327332416658706</c:v>
                </c:pt>
                <c:pt idx="8">
                  <c:v>98.691975761812216</c:v>
                </c:pt>
                <c:pt idx="9">
                  <c:v>97.981323106947997</c:v>
                </c:pt>
                <c:pt idx="10">
                  <c:v>97.198671658399206</c:v>
                </c:pt>
                <c:pt idx="11">
                  <c:v>96.347577252038832</c:v>
                </c:pt>
                <c:pt idx="12">
                  <c:v>95.43181760488838</c:v>
                </c:pt>
                <c:pt idx="13">
                  <c:v>94.455354639648434</c:v>
                </c:pt>
                <c:pt idx="14">
                  <c:v>93.42229651748687</c:v>
                </c:pt>
                <c:pt idx="15">
                  <c:v>92.336859981144485</c:v>
                </c:pt>
                <c:pt idx="16">
                  <c:v>91.203333564079458</c:v>
                </c:pt>
                <c:pt idx="17">
                  <c:v>90.026042164439744</c:v>
                </c:pt>
                <c:pt idx="18">
                  <c:v>88.809313417889925</c:v>
                </c:pt>
                <c:pt idx="19">
                  <c:v>87.557446233403056</c:v>
                </c:pt>
                <c:pt idx="20">
                  <c:v>86.27468178372655</c:v>
                </c:pt>
                <c:pt idx="21">
                  <c:v>84.965177169761461</c:v>
                </c:pt>
                <c:pt idx="22">
                  <c:v>83.632981907710416</c:v>
                </c:pt>
                <c:pt idx="23">
                  <c:v>82.282017321387798</c:v>
                </c:pt>
                <c:pt idx="24">
                  <c:v>80.916058860980101</c:v>
                </c:pt>
                <c:pt idx="25">
                  <c:v>79.538721314879623</c:v>
                </c:pt>
                <c:pt idx="26">
                  <c:v>78.153446833716714</c:v>
                </c:pt>
                <c:pt idx="27">
                  <c:v>76.763495645728611</c:v>
                </c:pt>
                <c:pt idx="28">
                  <c:v>75.371939310233117</c:v>
                </c:pt>
                <c:pt idx="29">
                  <c:v>73.981656331006036</c:v>
                </c:pt>
                <c:pt idx="30">
                  <c:v>72.595329933418711</c:v>
                </c:pt>
                <c:pt idx="31">
                  <c:v>71.215447797714418</c:v>
                </c:pt>
                <c:pt idx="32">
                  <c:v>69.844303535128191</c:v>
                </c:pt>
                <c:pt idx="33">
                  <c:v>68.483999692947805</c:v>
                </c:pt>
                <c:pt idx="34">
                  <c:v>67.136452078320033</c:v>
                </c:pt>
                <c:pt idx="35">
                  <c:v>65.803395197849241</c:v>
                </c:pt>
                <c:pt idx="36">
                  <c:v>64.486388620107206</c:v>
                </c:pt>
                <c:pt idx="37">
                  <c:v>63.186824080356253</c:v>
                </c:pt>
                <c:pt idx="38">
                  <c:v>61.905933160492019</c:v>
                </c:pt>
                <c:pt idx="39">
                  <c:v>60.644795391856036</c:v>
                </c:pt>
                <c:pt idx="40">
                  <c:v>59.404346643684946</c:v>
                </c:pt>
                <c:pt idx="41">
                  <c:v>58.185387675148618</c:v>
                </c:pt>
                <c:pt idx="42">
                  <c:v>56.988592743840883</c:v>
                </c:pt>
                <c:pt idx="43">
                  <c:v>55.814518177970101</c:v>
                </c:pt>
                <c:pt idx="44">
                  <c:v>54.663610833142407</c:v>
                </c:pt>
                <c:pt idx="45">
                  <c:v>53.536216367397131</c:v>
                </c:pt>
                <c:pt idx="46">
                  <c:v>52.432587279939398</c:v>
                </c:pt>
                <c:pt idx="47">
                  <c:v>51.352890669766623</c:v>
                </c:pt>
                <c:pt idx="48">
                  <c:v>50.297215680079688</c:v>
                </c:pt>
                <c:pt idx="49">
                  <c:v>49.265580603012751</c:v>
                </c:pt>
                <c:pt idx="50">
                  <c:v>48.257939626836233</c:v>
                </c:pt>
                <c:pt idx="51">
                  <c:v>47.274189214431296</c:v>
                </c:pt>
                <c:pt idx="52">
                  <c:v>46.314174107557548</c:v>
                </c:pt>
                <c:pt idx="53">
                  <c:v>45.377692956304514</c:v>
                </c:pt>
                <c:pt idx="54">
                  <c:v>44.464503577200524</c:v>
                </c:pt>
                <c:pt idx="55">
                  <c:v>43.574327846827785</c:v>
                </c:pt>
                <c:pt idx="56">
                  <c:v>42.70685624052264</c:v>
                </c:pt>
                <c:pt idx="57">
                  <c:v>41.861752027905659</c:v>
                </c:pt>
                <c:pt idx="58">
                  <c:v>41.038655138650263</c:v>
                </c:pt>
                <c:pt idx="59">
                  <c:v>41.002122</c:v>
                </c:pt>
                <c:pt idx="60">
                  <c:v>41.002122</c:v>
                </c:pt>
                <c:pt idx="61">
                  <c:v>41.002122</c:v>
                </c:pt>
                <c:pt idx="62">
                  <c:v>41.002122</c:v>
                </c:pt>
                <c:pt idx="63">
                  <c:v>41.002122</c:v>
                </c:pt>
                <c:pt idx="64">
                  <c:v>41.002122</c:v>
                </c:pt>
                <c:pt idx="65">
                  <c:v>41.002122</c:v>
                </c:pt>
                <c:pt idx="66">
                  <c:v>41.002122</c:v>
                </c:pt>
                <c:pt idx="67">
                  <c:v>41.002122</c:v>
                </c:pt>
                <c:pt idx="68">
                  <c:v>41.002122</c:v>
                </c:pt>
                <c:pt idx="69">
                  <c:v>41.002122</c:v>
                </c:pt>
                <c:pt idx="70">
                  <c:v>41.002122</c:v>
                </c:pt>
                <c:pt idx="71">
                  <c:v>41.002122</c:v>
                </c:pt>
                <c:pt idx="72">
                  <c:v>41.002122</c:v>
                </c:pt>
                <c:pt idx="73">
                  <c:v>41.002122</c:v>
                </c:pt>
                <c:pt idx="74">
                  <c:v>41.002122</c:v>
                </c:pt>
                <c:pt idx="75">
                  <c:v>41.002122</c:v>
                </c:pt>
                <c:pt idx="76">
                  <c:v>41.002122</c:v>
                </c:pt>
                <c:pt idx="77">
                  <c:v>41.002122</c:v>
                </c:pt>
                <c:pt idx="78">
                  <c:v>41.002122</c:v>
                </c:pt>
                <c:pt idx="79">
                  <c:v>41.002122</c:v>
                </c:pt>
                <c:pt idx="80">
                  <c:v>41.002122</c:v>
                </c:pt>
                <c:pt idx="81">
                  <c:v>41.002122</c:v>
                </c:pt>
                <c:pt idx="82">
                  <c:v>41.002122</c:v>
                </c:pt>
                <c:pt idx="83">
                  <c:v>41.002122</c:v>
                </c:pt>
                <c:pt idx="84">
                  <c:v>41.002122</c:v>
                </c:pt>
                <c:pt idx="85">
                  <c:v>41.002122</c:v>
                </c:pt>
                <c:pt idx="86">
                  <c:v>41.002122</c:v>
                </c:pt>
                <c:pt idx="87">
                  <c:v>41.002122</c:v>
                </c:pt>
                <c:pt idx="88">
                  <c:v>41.002122</c:v>
                </c:pt>
                <c:pt idx="89">
                  <c:v>41.002122</c:v>
                </c:pt>
                <c:pt idx="90">
                  <c:v>41.002122</c:v>
                </c:pt>
                <c:pt idx="91">
                  <c:v>41.002122</c:v>
                </c:pt>
                <c:pt idx="92">
                  <c:v>41.002122</c:v>
                </c:pt>
                <c:pt idx="93">
                  <c:v>41.002122</c:v>
                </c:pt>
                <c:pt idx="94">
                  <c:v>41.002122</c:v>
                </c:pt>
                <c:pt idx="95">
                  <c:v>41.002122</c:v>
                </c:pt>
                <c:pt idx="96">
                  <c:v>41.002122</c:v>
                </c:pt>
                <c:pt idx="97">
                  <c:v>41.002122</c:v>
                </c:pt>
                <c:pt idx="98">
                  <c:v>41.002122</c:v>
                </c:pt>
                <c:pt idx="99">
                  <c:v>41.002122</c:v>
                </c:pt>
                <c:pt idx="100">
                  <c:v>41.002122</c:v>
                </c:pt>
                <c:pt idx="101">
                  <c:v>41.002122</c:v>
                </c:pt>
                <c:pt idx="102">
                  <c:v>41.002122</c:v>
                </c:pt>
                <c:pt idx="103">
                  <c:v>41.002122</c:v>
                </c:pt>
                <c:pt idx="104">
                  <c:v>41.002122</c:v>
                </c:pt>
                <c:pt idx="105">
                  <c:v>41.002122</c:v>
                </c:pt>
                <c:pt idx="106">
                  <c:v>41.002122</c:v>
                </c:pt>
                <c:pt idx="107">
                  <c:v>41.002122</c:v>
                </c:pt>
                <c:pt idx="108">
                  <c:v>41.002122</c:v>
                </c:pt>
                <c:pt idx="109">
                  <c:v>41.002122</c:v>
                </c:pt>
                <c:pt idx="110">
                  <c:v>41.002122</c:v>
                </c:pt>
                <c:pt idx="111">
                  <c:v>41.002122</c:v>
                </c:pt>
                <c:pt idx="112">
                  <c:v>41.002122</c:v>
                </c:pt>
                <c:pt idx="113">
                  <c:v>41.002122</c:v>
                </c:pt>
                <c:pt idx="114">
                  <c:v>41.002122</c:v>
                </c:pt>
                <c:pt idx="115">
                  <c:v>41.002122</c:v>
                </c:pt>
                <c:pt idx="116">
                  <c:v>41.002122</c:v>
                </c:pt>
                <c:pt idx="117">
                  <c:v>41.002122</c:v>
                </c:pt>
                <c:pt idx="118">
                  <c:v>41.002122</c:v>
                </c:pt>
                <c:pt idx="119">
                  <c:v>41.002122</c:v>
                </c:pt>
                <c:pt idx="120">
                  <c:v>41.002122</c:v>
                </c:pt>
                <c:pt idx="121">
                  <c:v>41.002122</c:v>
                </c:pt>
                <c:pt idx="122">
                  <c:v>41.002122</c:v>
                </c:pt>
                <c:pt idx="123">
                  <c:v>41.002122</c:v>
                </c:pt>
                <c:pt idx="124">
                  <c:v>41.002122</c:v>
                </c:pt>
                <c:pt idx="125">
                  <c:v>41.002122</c:v>
                </c:pt>
                <c:pt idx="126">
                  <c:v>41.002122</c:v>
                </c:pt>
                <c:pt idx="127">
                  <c:v>41.002122</c:v>
                </c:pt>
                <c:pt idx="128">
                  <c:v>41.002122</c:v>
                </c:pt>
                <c:pt idx="129">
                  <c:v>41.002122</c:v>
                </c:pt>
                <c:pt idx="130">
                  <c:v>41.002122</c:v>
                </c:pt>
                <c:pt idx="131">
                  <c:v>41.002122</c:v>
                </c:pt>
                <c:pt idx="132">
                  <c:v>41.002122</c:v>
                </c:pt>
                <c:pt idx="133">
                  <c:v>41.002122</c:v>
                </c:pt>
                <c:pt idx="134">
                  <c:v>41.002122</c:v>
                </c:pt>
                <c:pt idx="135">
                  <c:v>41.002122</c:v>
                </c:pt>
                <c:pt idx="136">
                  <c:v>41.002122</c:v>
                </c:pt>
                <c:pt idx="137">
                  <c:v>41.002122</c:v>
                </c:pt>
                <c:pt idx="138">
                  <c:v>41.002122</c:v>
                </c:pt>
                <c:pt idx="139">
                  <c:v>41.002122</c:v>
                </c:pt>
                <c:pt idx="140">
                  <c:v>41.002122</c:v>
                </c:pt>
                <c:pt idx="141">
                  <c:v>41.002122</c:v>
                </c:pt>
                <c:pt idx="142">
                  <c:v>41.002122</c:v>
                </c:pt>
                <c:pt idx="143">
                  <c:v>41.002122</c:v>
                </c:pt>
                <c:pt idx="144">
                  <c:v>41.002122</c:v>
                </c:pt>
                <c:pt idx="145">
                  <c:v>41.002122</c:v>
                </c:pt>
                <c:pt idx="146">
                  <c:v>41.002122</c:v>
                </c:pt>
                <c:pt idx="147">
                  <c:v>41.002122</c:v>
                </c:pt>
                <c:pt idx="148">
                  <c:v>41.002122</c:v>
                </c:pt>
                <c:pt idx="149">
                  <c:v>41.002122</c:v>
                </c:pt>
                <c:pt idx="150">
                  <c:v>41.002122</c:v>
                </c:pt>
                <c:pt idx="151">
                  <c:v>41.002122</c:v>
                </c:pt>
                <c:pt idx="152">
                  <c:v>41.002122</c:v>
                </c:pt>
                <c:pt idx="153">
                  <c:v>41.002122</c:v>
                </c:pt>
                <c:pt idx="154">
                  <c:v>41.002122</c:v>
                </c:pt>
                <c:pt idx="155">
                  <c:v>41.002122</c:v>
                </c:pt>
                <c:pt idx="156">
                  <c:v>41.002122</c:v>
                </c:pt>
                <c:pt idx="157">
                  <c:v>41.002122</c:v>
                </c:pt>
                <c:pt idx="158">
                  <c:v>41.002122</c:v>
                </c:pt>
                <c:pt idx="159">
                  <c:v>41.002122</c:v>
                </c:pt>
                <c:pt idx="160">
                  <c:v>41.002122</c:v>
                </c:pt>
                <c:pt idx="161">
                  <c:v>41.002122</c:v>
                </c:pt>
                <c:pt idx="162">
                  <c:v>41.002122</c:v>
                </c:pt>
                <c:pt idx="163">
                  <c:v>41.002122</c:v>
                </c:pt>
                <c:pt idx="164">
                  <c:v>41.002122</c:v>
                </c:pt>
                <c:pt idx="165">
                  <c:v>41.002122</c:v>
                </c:pt>
                <c:pt idx="166">
                  <c:v>41.002122</c:v>
                </c:pt>
                <c:pt idx="167">
                  <c:v>41.002122</c:v>
                </c:pt>
                <c:pt idx="168">
                  <c:v>41.002122</c:v>
                </c:pt>
                <c:pt idx="169">
                  <c:v>41.002122</c:v>
                </c:pt>
                <c:pt idx="170">
                  <c:v>41.002122</c:v>
                </c:pt>
                <c:pt idx="171">
                  <c:v>41.002122</c:v>
                </c:pt>
                <c:pt idx="172">
                  <c:v>41.002122</c:v>
                </c:pt>
                <c:pt idx="173">
                  <c:v>41.002122</c:v>
                </c:pt>
                <c:pt idx="174">
                  <c:v>41.002122</c:v>
                </c:pt>
                <c:pt idx="175">
                  <c:v>41.002122</c:v>
                </c:pt>
                <c:pt idx="176">
                  <c:v>41.002122</c:v>
                </c:pt>
                <c:pt idx="177">
                  <c:v>41.002122</c:v>
                </c:pt>
                <c:pt idx="178">
                  <c:v>41.002122</c:v>
                </c:pt>
                <c:pt idx="179">
                  <c:v>41.002122</c:v>
                </c:pt>
                <c:pt idx="180">
                  <c:v>41.002122</c:v>
                </c:pt>
                <c:pt idx="181">
                  <c:v>41.004658511459922</c:v>
                </c:pt>
                <c:pt idx="182">
                  <c:v>41.012269538575559</c:v>
                </c:pt>
                <c:pt idx="183">
                  <c:v>41.024959561028723</c:v>
                </c:pt>
                <c:pt idx="184">
                  <c:v>41.042736049871813</c:v>
                </c:pt>
                <c:pt idx="185">
                  <c:v>41.065609474908598</c:v>
                </c:pt>
                <c:pt idx="186">
                  <c:v>41.093593315041097</c:v>
                </c:pt>
                <c:pt idx="187">
                  <c:v>41.126704071595846</c:v>
                </c:pt>
                <c:pt idx="188">
                  <c:v>41.164961284647404</c:v>
                </c:pt>
                <c:pt idx="189">
                  <c:v>41.208387552360406</c:v>
                </c:pt>
                <c:pt idx="190">
                  <c:v>41.257008553375798</c:v>
                </c:pt>
                <c:pt idx="191">
                  <c:v>41.310853072270504</c:v>
                </c:pt>
                <c:pt idx="192">
                  <c:v>41.369953028124222</c:v>
                </c:pt>
                <c:pt idx="193">
                  <c:v>41.434343506230853</c:v>
                </c:pt>
                <c:pt idx="194">
                  <c:v>41.504062792996386</c:v>
                </c:pt>
                <c:pt idx="195">
                  <c:v>41.579152414068787</c:v>
                </c:pt>
                <c:pt idx="196">
                  <c:v>41.659657175750709</c:v>
                </c:pt>
                <c:pt idx="197">
                  <c:v>41.745625209748553</c:v>
                </c:pt>
                <c:pt idx="198">
                  <c:v>41.837108021317405</c:v>
                </c:pt>
                <c:pt idx="199">
                  <c:v>41.934160540864518</c:v>
                </c:pt>
                <c:pt idx="200">
                  <c:v>42.036841179079353</c:v>
                </c:pt>
                <c:pt idx="201">
                  <c:v>42.145211885662142</c:v>
                </c:pt>
                <c:pt idx="202">
                  <c:v>42.259338211727886</c:v>
                </c:pt>
                <c:pt idx="203">
                  <c:v>42.379289375967531</c:v>
                </c:pt>
                <c:pt idx="204">
                  <c:v>42.505138334652408</c:v>
                </c:pt>
                <c:pt idx="205">
                  <c:v>42.636961855573347</c:v>
                </c:pt>
                <c:pt idx="206">
                  <c:v>42.774840596010513</c:v>
                </c:pt>
                <c:pt idx="207">
                  <c:v>42.918859184835277</c:v>
                </c:pt>
                <c:pt idx="208">
                  <c:v>43.069106308850529</c:v>
                </c:pt>
                <c:pt idx="209">
                  <c:v>43.225674803480509</c:v>
                </c:pt>
                <c:pt idx="210">
                  <c:v>43.388661747927742</c:v>
                </c:pt>
                <c:pt idx="211">
                  <c:v>43.55816856491834</c:v>
                </c:pt>
                <c:pt idx="212">
                  <c:v>43.734301125164059</c:v>
                </c:pt>
                <c:pt idx="213">
                  <c:v>43.917169856673588</c:v>
                </c:pt>
                <c:pt idx="214">
                  <c:v>44.106889859052075</c:v>
                </c:pt>
                <c:pt idx="215">
                  <c:v>44.303581022932867</c:v>
                </c:pt>
                <c:pt idx="216">
                  <c:v>44.507368154691569</c:v>
                </c:pt>
                <c:pt idx="217">
                  <c:v>44.718381106597818</c:v>
                </c:pt>
                <c:pt idx="218">
                  <c:v>44.936754912565895</c:v>
                </c:pt>
                <c:pt idx="219">
                  <c:v>45.162629929671581</c:v>
                </c:pt>
                <c:pt idx="220">
                  <c:v>45.396151985607048</c:v>
                </c:pt>
                <c:pt idx="221">
                  <c:v>45.637472532252886</c:v>
                </c:pt>
                <c:pt idx="222">
                  <c:v>45.886748805550333</c:v>
                </c:pt>
                <c:pt idx="223">
                  <c:v>46.144143991863174</c:v>
                </c:pt>
                <c:pt idx="224">
                  <c:v>46.409827401023826</c:v>
                </c:pt>
                <c:pt idx="225">
                  <c:v>46.683974646263295</c:v>
                </c:pt>
                <c:pt idx="226">
                  <c:v>46.966767831229468</c:v>
                </c:pt>
                <c:pt idx="227">
                  <c:v>47.258395744303044</c:v>
                </c:pt>
                <c:pt idx="228">
                  <c:v>47.559054060424579</c:v>
                </c:pt>
                <c:pt idx="229">
                  <c:v>47.868945550650608</c:v>
                </c:pt>
                <c:pt idx="230">
                  <c:v>48.188280299658835</c:v>
                </c:pt>
                <c:pt idx="231">
                  <c:v>48.517275931427804</c:v>
                </c:pt>
                <c:pt idx="232">
                  <c:v>48.856157843315849</c:v>
                </c:pt>
                <c:pt idx="233">
                  <c:v>49.205159448768448</c:v>
                </c:pt>
                <c:pt idx="234">
                  <c:v>49.564522428881951</c:v>
                </c:pt>
                <c:pt idx="235">
                  <c:v>49.934496993052278</c:v>
                </c:pt>
                <c:pt idx="236">
                  <c:v>50.315342148936246</c:v>
                </c:pt>
                <c:pt idx="237">
                  <c:v>50.707325981949431</c:v>
                </c:pt>
                <c:pt idx="238">
                  <c:v>51.110725944522336</c:v>
                </c:pt>
                <c:pt idx="239">
                  <c:v>51.525829155328971</c:v>
                </c:pt>
                <c:pt idx="240">
                  <c:v>51.952932708696217</c:v>
                </c:pt>
                <c:pt idx="241">
                  <c:v>52.392343994393045</c:v>
                </c:pt>
                <c:pt idx="242">
                  <c:v>52.844381027984568</c:v>
                </c:pt>
                <c:pt idx="243">
                  <c:v>53.309372791925355</c:v>
                </c:pt>
                <c:pt idx="244">
                  <c:v>53.787659587545399</c:v>
                </c:pt>
                <c:pt idx="245">
                  <c:v>54.279593398064883</c:v>
                </c:pt>
                <c:pt idx="246">
                  <c:v>54.785538262747302</c:v>
                </c:pt>
                <c:pt idx="247">
                  <c:v>55.305870662274529</c:v>
                </c:pt>
                <c:pt idx="248">
                  <c:v>55.840979915392658</c:v>
                </c:pt>
                <c:pt idx="249">
                  <c:v>56.391268586842052</c:v>
                </c:pt>
                <c:pt idx="250">
                  <c:v>56.95715290653952</c:v>
                </c:pt>
                <c:pt idx="251">
                  <c:v>57.539063199933075</c:v>
                </c:pt>
                <c:pt idx="252">
                  <c:v>58.137444329392459</c:v>
                </c:pt>
                <c:pt idx="253">
                  <c:v>58.752756146434415</c:v>
                </c:pt>
                <c:pt idx="254">
                  <c:v>59.385473954511006</c:v>
                </c:pt>
                <c:pt idx="255">
                  <c:v>60.036088982005275</c:v>
                </c:pt>
                <c:pt idx="256">
                  <c:v>60.705108864988894</c:v>
                </c:pt>
                <c:pt idx="257">
                  <c:v>61.393058139192433</c:v>
                </c:pt>
                <c:pt idx="258">
                  <c:v>62.100478740522618</c:v>
                </c:pt>
                <c:pt idx="259">
                  <c:v>62.827930513332255</c:v>
                </c:pt>
                <c:pt idx="260">
                  <c:v>63.575991725504814</c:v>
                </c:pt>
                <c:pt idx="261">
                  <c:v>64.34525958925262</c:v>
                </c:pt>
                <c:pt idx="262">
                  <c:v>65.136350786349766</c:v>
                </c:pt>
                <c:pt idx="263">
                  <c:v>65.949901996322083</c:v>
                </c:pt>
                <c:pt idx="264">
                  <c:v>66.786570425893956</c:v>
                </c:pt>
                <c:pt idx="265">
                  <c:v>67.64703433774865</c:v>
                </c:pt>
                <c:pt idx="266">
                  <c:v>68.531993576386313</c:v>
                </c:pt>
                <c:pt idx="267">
                  <c:v>69.442170088566527</c:v>
                </c:pt>
                <c:pt idx="268">
                  <c:v>70.378308435489842</c:v>
                </c:pt>
                <c:pt idx="269">
                  <c:v>71.341176293510884</c:v>
                </c:pt>
                <c:pt idx="270">
                  <c:v>72.331564939774267</c:v>
                </c:pt>
                <c:pt idx="271">
                  <c:v>73.350289718725307</c:v>
                </c:pt>
                <c:pt idx="272">
                  <c:v>74.398190484964232</c:v>
                </c:pt>
                <c:pt idx="273">
                  <c:v>75.476132017384316</c:v>
                </c:pt>
                <c:pt idx="274">
                  <c:v>76.585004398956258</c:v>
                </c:pt>
                <c:pt idx="275">
                  <c:v>77.725723355887325</c:v>
                </c:pt>
                <c:pt idx="276">
                  <c:v>78.899230549196957</c:v>
                </c:pt>
                <c:pt idx="277">
                  <c:v>80.106493810997307</c:v>
                </c:pt>
                <c:pt idx="278">
                  <c:v>81.348507316951682</c:v>
                </c:pt>
                <c:pt idx="279">
                  <c:v>82.62629168549951</c:v>
                </c:pt>
                <c:pt idx="280">
                  <c:v>83.940893993475328</c:v>
                </c:pt>
                <c:pt idx="281">
                  <c:v>85.2933876967125</c:v>
                </c:pt>
                <c:pt idx="282">
                  <c:v>86.684872443105476</c:v>
                </c:pt>
                <c:pt idx="283">
                  <c:v>88.116473764399302</c:v>
                </c:pt>
                <c:pt idx="284">
                  <c:v>89.589342631684644</c:v>
                </c:pt>
                <c:pt idx="285">
                  <c:v>91.104654858193442</c:v>
                </c:pt>
                <c:pt idx="286">
                  <c:v>92.663610331515713</c:v>
                </c:pt>
                <c:pt idx="287">
                  <c:v>94.267432055789627</c:v>
                </c:pt>
                <c:pt idx="288">
                  <c:v>95.917364982751238</c:v>
                </c:pt>
                <c:pt idx="289">
                  <c:v>97.614674608781598</c:v>
                </c:pt>
                <c:pt idx="290">
                  <c:v>99.360645313240283</c:v>
                </c:pt>
                <c:pt idx="291">
                  <c:v>101.15657841144998</c:v>
                </c:pt>
                <c:pt idx="292">
                  <c:v>101.4589</c:v>
                </c:pt>
                <c:pt idx="293">
                  <c:v>101.4589</c:v>
                </c:pt>
                <c:pt idx="294">
                  <c:v>101.4589</c:v>
                </c:pt>
                <c:pt idx="295">
                  <c:v>101.4589</c:v>
                </c:pt>
                <c:pt idx="296">
                  <c:v>101.4589</c:v>
                </c:pt>
                <c:pt idx="297">
                  <c:v>101.4589</c:v>
                </c:pt>
                <c:pt idx="298">
                  <c:v>101.4589</c:v>
                </c:pt>
                <c:pt idx="299">
                  <c:v>101.4589</c:v>
                </c:pt>
                <c:pt idx="300">
                  <c:v>101.4589</c:v>
                </c:pt>
                <c:pt idx="301">
                  <c:v>101.4589</c:v>
                </c:pt>
                <c:pt idx="302">
                  <c:v>101.4589</c:v>
                </c:pt>
                <c:pt idx="303">
                  <c:v>101.4589</c:v>
                </c:pt>
                <c:pt idx="304">
                  <c:v>101.4589</c:v>
                </c:pt>
                <c:pt idx="305">
                  <c:v>101.4589</c:v>
                </c:pt>
                <c:pt idx="306">
                  <c:v>101.4589</c:v>
                </c:pt>
                <c:pt idx="307">
                  <c:v>101.4589</c:v>
                </c:pt>
                <c:pt idx="308">
                  <c:v>101.4589</c:v>
                </c:pt>
                <c:pt idx="309">
                  <c:v>101.4589</c:v>
                </c:pt>
                <c:pt idx="310">
                  <c:v>101.4589</c:v>
                </c:pt>
                <c:pt idx="311">
                  <c:v>101.4589</c:v>
                </c:pt>
                <c:pt idx="312">
                  <c:v>101.4589</c:v>
                </c:pt>
                <c:pt idx="313">
                  <c:v>101.4589</c:v>
                </c:pt>
                <c:pt idx="314">
                  <c:v>101.4589</c:v>
                </c:pt>
                <c:pt idx="315">
                  <c:v>101.4589</c:v>
                </c:pt>
                <c:pt idx="316">
                  <c:v>101.4589</c:v>
                </c:pt>
                <c:pt idx="317">
                  <c:v>101.4589</c:v>
                </c:pt>
                <c:pt idx="318">
                  <c:v>101.4589</c:v>
                </c:pt>
                <c:pt idx="319">
                  <c:v>101.4589</c:v>
                </c:pt>
                <c:pt idx="320">
                  <c:v>101.4589</c:v>
                </c:pt>
                <c:pt idx="321">
                  <c:v>101.4589</c:v>
                </c:pt>
                <c:pt idx="322">
                  <c:v>101.4589</c:v>
                </c:pt>
                <c:pt idx="323">
                  <c:v>101.4589</c:v>
                </c:pt>
                <c:pt idx="324">
                  <c:v>101.4589</c:v>
                </c:pt>
                <c:pt idx="325">
                  <c:v>101.4589</c:v>
                </c:pt>
                <c:pt idx="326">
                  <c:v>101.4589</c:v>
                </c:pt>
                <c:pt idx="327">
                  <c:v>101.4589</c:v>
                </c:pt>
                <c:pt idx="328">
                  <c:v>101.4589</c:v>
                </c:pt>
                <c:pt idx="329">
                  <c:v>101.4589</c:v>
                </c:pt>
                <c:pt idx="330">
                  <c:v>101.4589</c:v>
                </c:pt>
                <c:pt idx="331">
                  <c:v>101.4589</c:v>
                </c:pt>
                <c:pt idx="332">
                  <c:v>101.4589</c:v>
                </c:pt>
                <c:pt idx="333">
                  <c:v>101.4589</c:v>
                </c:pt>
                <c:pt idx="334">
                  <c:v>101.4589</c:v>
                </c:pt>
                <c:pt idx="335">
                  <c:v>101.4589</c:v>
                </c:pt>
                <c:pt idx="336">
                  <c:v>101.4589</c:v>
                </c:pt>
                <c:pt idx="337">
                  <c:v>101.4589</c:v>
                </c:pt>
                <c:pt idx="338">
                  <c:v>101.4589</c:v>
                </c:pt>
                <c:pt idx="339">
                  <c:v>101.4589</c:v>
                </c:pt>
                <c:pt idx="340">
                  <c:v>101.4589</c:v>
                </c:pt>
                <c:pt idx="341">
                  <c:v>101.4589</c:v>
                </c:pt>
                <c:pt idx="342">
                  <c:v>101.4589</c:v>
                </c:pt>
                <c:pt idx="343">
                  <c:v>101.4589</c:v>
                </c:pt>
                <c:pt idx="344">
                  <c:v>101.4589</c:v>
                </c:pt>
                <c:pt idx="345">
                  <c:v>101.4589</c:v>
                </c:pt>
                <c:pt idx="346">
                  <c:v>101.4589</c:v>
                </c:pt>
                <c:pt idx="347">
                  <c:v>101.4589</c:v>
                </c:pt>
                <c:pt idx="348">
                  <c:v>101.4589</c:v>
                </c:pt>
                <c:pt idx="349">
                  <c:v>101.4589</c:v>
                </c:pt>
                <c:pt idx="350">
                  <c:v>101.4589</c:v>
                </c:pt>
                <c:pt idx="351">
                  <c:v>101.4589</c:v>
                </c:pt>
                <c:pt idx="352">
                  <c:v>101.4589</c:v>
                </c:pt>
                <c:pt idx="353">
                  <c:v>101.4589</c:v>
                </c:pt>
                <c:pt idx="354">
                  <c:v>101.4589</c:v>
                </c:pt>
                <c:pt idx="355">
                  <c:v>101.4589</c:v>
                </c:pt>
                <c:pt idx="356">
                  <c:v>101.4589</c:v>
                </c:pt>
                <c:pt idx="357">
                  <c:v>101.4589</c:v>
                </c:pt>
                <c:pt idx="358">
                  <c:v>101.4589</c:v>
                </c:pt>
                <c:pt idx="359">
                  <c:v>101.4589</c:v>
                </c:pt>
                <c:pt idx="360">
                  <c:v>101.4589</c:v>
                </c:pt>
              </c:numCache>
            </c:numRef>
          </c:yVal>
          <c:smooth val="0"/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'Stage 2'!$L$8:$L$80</c:f>
              <c:numCache>
                <c:formatCode>General</c:formatCode>
                <c:ptCount val="73"/>
                <c:pt idx="0">
                  <c:v>4.6004384537820563E-3</c:v>
                </c:pt>
                <c:pt idx="1">
                  <c:v>4.6019476960980693E-3</c:v>
                </c:pt>
                <c:pt idx="2">
                  <c:v>4.606474727645176E-3</c:v>
                </c:pt>
                <c:pt idx="3">
                  <c:v>4.6140174626680564E-3</c:v>
                </c:pt>
                <c:pt idx="4">
                  <c:v>4.6245724263992436E-3</c:v>
                </c:pt>
                <c:pt idx="5">
                  <c:v>4.6381347572955331E-3</c:v>
                </c:pt>
                <c:pt idx="6">
                  <c:v>4.6546982101675341E-3</c:v>
                </c:pt>
                <c:pt idx="7">
                  <c:v>4.6742551602010117E-3</c:v>
                </c:pt>
                <c:pt idx="8">
                  <c:v>4.696796607868127E-3</c:v>
                </c:pt>
                <c:pt idx="9">
                  <c:v>4.7223121847265164E-3</c:v>
                </c:pt>
                <c:pt idx="10">
                  <c:v>4.7507901601033216E-3</c:v>
                </c:pt>
                <c:pt idx="11">
                  <c:v>4.7822174486613026E-3</c:v>
                </c:pt>
                <c:pt idx="12">
                  <c:v>4.8165796188433998E-3</c:v>
                </c:pt>
                <c:pt idx="13">
                  <c:v>4.8538609021918601E-3</c:v>
                </c:pt>
                <c:pt idx="14">
                  <c:v>4.8940442035373139E-3</c:v>
                </c:pt>
                <c:pt idx="15">
                  <c:v>4.9371111120531837E-3</c:v>
                </c:pt>
                <c:pt idx="16">
                  <c:v>4.983041913169675E-3</c:v>
                </c:pt>
                <c:pt idx="17">
                  <c:v>5.0318156013417232E-3</c:v>
                </c:pt>
                <c:pt idx="18">
                  <c:v>5.0834098936642551E-3</c:v>
                </c:pt>
                <c:pt idx="19">
                  <c:v>5.1378012443279034E-3</c:v>
                </c:pt>
                <c:pt idx="20">
                  <c:v>5.194964859907592E-3</c:v>
                </c:pt>
                <c:pt idx="21">
                  <c:v>5.2548747154757911E-3</c:v>
                </c:pt>
                <c:pt idx="22">
                  <c:v>5.3175035715318803E-3</c:v>
                </c:pt>
                <c:pt idx="23">
                  <c:v>5.3828229917381688E-3</c:v>
                </c:pt>
                <c:pt idx="24">
                  <c:v>5.4508033614525629E-3</c:v>
                </c:pt>
                <c:pt idx="25">
                  <c:v>5.5214139070474105E-3</c:v>
                </c:pt>
                <c:pt idx="26">
                  <c:v>5.5946227160029796E-3</c:v>
                </c:pt>
                <c:pt idx="27">
                  <c:v>5.6703967577637895E-3</c:v>
                </c:pt>
                <c:pt idx="28">
                  <c:v>5.7487019053448912E-3</c:v>
                </c:pt>
                <c:pt idx="29">
                  <c:v>5.8295029576746968E-3</c:v>
                </c:pt>
                <c:pt idx="30">
                  <c:v>5.9127636626601313E-3</c:v>
                </c:pt>
                <c:pt idx="31">
                  <c:v>5.9984467409591007E-3</c:v>
                </c:pt>
                <c:pt idx="32">
                  <c:v>6.0865139104444334E-3</c:v>
                </c:pt>
                <c:pt idx="33">
                  <c:v>6.1769259113427771E-3</c:v>
                </c:pt>
                <c:pt idx="34">
                  <c:v>6.2696425320308367E-3</c:v>
                </c:pt>
                <c:pt idx="35">
                  <c:v>6.3646226354709332E-3</c:v>
                </c:pt>
                <c:pt idx="36">
                  <c:v>6.4618241862664169E-3</c:v>
                </c:pt>
                <c:pt idx="37">
                  <c:v>6.5612042783172505E-3</c:v>
                </c:pt>
                <c:pt idx="38">
                  <c:v>6.6627191630546602E-3</c:v>
                </c:pt>
                <c:pt idx="39">
                  <c:v>6.7663242782331238E-3</c:v>
                </c:pt>
                <c:pt idx="40">
                  <c:v>6.8719742772571342E-3</c:v>
                </c:pt>
                <c:pt idx="41">
                  <c:v>6.9796230590190586E-3</c:v>
                </c:pt>
                <c:pt idx="42">
                  <c:v>7.0892237982237236E-3</c:v>
                </c:pt>
                <c:pt idx="43">
                  <c:v>7.200728976174341E-3</c:v>
                </c:pt>
                <c:pt idx="44">
                  <c:v>7.3140904119935856E-3</c:v>
                </c:pt>
                <c:pt idx="45">
                  <c:v>7.4292592942526593E-3</c:v>
                </c:pt>
                <c:pt idx="46">
                  <c:v>7.5461862129804014E-3</c:v>
                </c:pt>
                <c:pt idx="47">
                  <c:v>7.6648211920236041E-3</c:v>
                </c:pt>
                <c:pt idx="48">
                  <c:v>7.785113721728831E-3</c:v>
                </c:pt>
                <c:pt idx="49">
                  <c:v>7.9070127919152605E-3</c:v>
                </c:pt>
                <c:pt idx="50">
                  <c:v>8.0304669251072824E-3</c:v>
                </c:pt>
                <c:pt idx="51">
                  <c:v>8.1554242099947903E-3</c:v>
                </c:pt>
                <c:pt idx="52">
                  <c:v>8.2818323350883696E-3</c:v>
                </c:pt>
                <c:pt idx="53">
                  <c:v>8.4096386225358914E-3</c:v>
                </c:pt>
                <c:pt idx="54">
                  <c:v>8.5387900620664797E-3</c:v>
                </c:pt>
                <c:pt idx="55">
                  <c:v>8.6692333450269429E-3</c:v>
                </c:pt>
                <c:pt idx="56">
                  <c:v>8.8009148984754641E-3</c:v>
                </c:pt>
                <c:pt idx="57">
                  <c:v>8.9337809192967469E-3</c:v>
                </c:pt>
                <c:pt idx="58">
                  <c:v>9.0677774083022175E-3</c:v>
                </c:pt>
                <c:pt idx="59">
                  <c:v>9.202850204278688E-3</c:v>
                </c:pt>
                <c:pt idx="60">
                  <c:v>9.3389450179484999E-3</c:v>
                </c:pt>
                <c:pt idx="61">
                  <c:v>9.4760074658036646E-3</c:v>
                </c:pt>
                <c:pt idx="62">
                  <c:v>9.6139831037767767E-3</c:v>
                </c:pt>
                <c:pt idx="63">
                  <c:v>9.7528174607108033E-3</c:v>
                </c:pt>
                <c:pt idx="64">
                  <c:v>9.8924560715903179E-3</c:v>
                </c:pt>
                <c:pt idx="65">
                  <c:v>1.0032844510496299E-2</c:v>
                </c:pt>
                <c:pt idx="66">
                  <c:v>1.0173928423247181E-2</c:v>
                </c:pt>
                <c:pt idx="67">
                  <c:v>1.0315653559688526E-2</c:v>
                </c:pt>
                <c:pt idx="68">
                  <c:v>1.0457965805594506E-2</c:v>
                </c:pt>
                <c:pt idx="69">
                  <c:v>1.0600811214144247E-2</c:v>
                </c:pt>
                <c:pt idx="70">
                  <c:v>1.0744136036936872E-2</c:v>
                </c:pt>
                <c:pt idx="71">
                  <c:v>1.088788675450943E-2</c:v>
                </c:pt>
                <c:pt idx="72">
                  <c:v>1.1032010106322685E-2</c:v>
                </c:pt>
              </c:numCache>
            </c:numRef>
          </c:xVal>
          <c:yVal>
            <c:numRef>
              <c:f>Sheet2!#REF!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448968"/>
        <c:axId val="316432328"/>
      </c:scatterChart>
      <c:valAx>
        <c:axId val="489448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Volume, m3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432328"/>
        <c:crosses val="autoZero"/>
        <c:crossBetween val="midCat"/>
      </c:valAx>
      <c:valAx>
        <c:axId val="31643232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Pressure, Bar, abs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448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'Stage 2'!$L$7</c:f>
              <c:strCache>
                <c:ptCount val="1"/>
                <c:pt idx="0">
                  <c:v>Swept vol, HE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'Stage 2'!$C$8:$C$80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'Stage 2'!$L$8:$L$80</c:f>
              <c:numCache>
                <c:formatCode>General</c:formatCode>
                <c:ptCount val="73"/>
                <c:pt idx="0">
                  <c:v>4.6004384537820563E-3</c:v>
                </c:pt>
                <c:pt idx="1">
                  <c:v>4.6019476960980693E-3</c:v>
                </c:pt>
                <c:pt idx="2">
                  <c:v>4.606474727645176E-3</c:v>
                </c:pt>
                <c:pt idx="3">
                  <c:v>4.6140174626680564E-3</c:v>
                </c:pt>
                <c:pt idx="4">
                  <c:v>4.6245724263992436E-3</c:v>
                </c:pt>
                <c:pt idx="5">
                  <c:v>4.6381347572955331E-3</c:v>
                </c:pt>
                <c:pt idx="6">
                  <c:v>4.6546982101675341E-3</c:v>
                </c:pt>
                <c:pt idx="7">
                  <c:v>4.6742551602010117E-3</c:v>
                </c:pt>
                <c:pt idx="8">
                  <c:v>4.696796607868127E-3</c:v>
                </c:pt>
                <c:pt idx="9">
                  <c:v>4.7223121847265164E-3</c:v>
                </c:pt>
                <c:pt idx="10">
                  <c:v>4.7507901601033216E-3</c:v>
                </c:pt>
                <c:pt idx="11">
                  <c:v>4.7822174486613026E-3</c:v>
                </c:pt>
                <c:pt idx="12">
                  <c:v>4.8165796188433998E-3</c:v>
                </c:pt>
                <c:pt idx="13">
                  <c:v>4.8538609021918601E-3</c:v>
                </c:pt>
                <c:pt idx="14">
                  <c:v>4.8940442035373139E-3</c:v>
                </c:pt>
                <c:pt idx="15">
                  <c:v>4.9371111120531837E-3</c:v>
                </c:pt>
                <c:pt idx="16">
                  <c:v>4.983041913169675E-3</c:v>
                </c:pt>
                <c:pt idx="17">
                  <c:v>5.0318156013417232E-3</c:v>
                </c:pt>
                <c:pt idx="18">
                  <c:v>5.0834098936642551E-3</c:v>
                </c:pt>
                <c:pt idx="19">
                  <c:v>5.1378012443279034E-3</c:v>
                </c:pt>
                <c:pt idx="20">
                  <c:v>5.194964859907592E-3</c:v>
                </c:pt>
                <c:pt idx="21">
                  <c:v>5.2548747154757911E-3</c:v>
                </c:pt>
                <c:pt idx="22">
                  <c:v>5.3175035715318803E-3</c:v>
                </c:pt>
                <c:pt idx="23">
                  <c:v>5.3828229917381688E-3</c:v>
                </c:pt>
                <c:pt idx="24">
                  <c:v>5.4508033614525629E-3</c:v>
                </c:pt>
                <c:pt idx="25">
                  <c:v>5.5214139070474105E-3</c:v>
                </c:pt>
                <c:pt idx="26">
                  <c:v>5.5946227160029796E-3</c:v>
                </c:pt>
                <c:pt idx="27">
                  <c:v>5.6703967577637895E-3</c:v>
                </c:pt>
                <c:pt idx="28">
                  <c:v>5.7487019053448912E-3</c:v>
                </c:pt>
                <c:pt idx="29">
                  <c:v>5.8295029576746968E-3</c:v>
                </c:pt>
                <c:pt idx="30">
                  <c:v>5.9127636626601313E-3</c:v>
                </c:pt>
                <c:pt idx="31">
                  <c:v>5.9984467409591007E-3</c:v>
                </c:pt>
                <c:pt idx="32">
                  <c:v>6.0865139104444334E-3</c:v>
                </c:pt>
                <c:pt idx="33">
                  <c:v>6.1769259113427771E-3</c:v>
                </c:pt>
                <c:pt idx="34">
                  <c:v>6.2696425320308367E-3</c:v>
                </c:pt>
                <c:pt idx="35">
                  <c:v>6.3646226354709332E-3</c:v>
                </c:pt>
                <c:pt idx="36">
                  <c:v>6.4618241862664169E-3</c:v>
                </c:pt>
                <c:pt idx="37">
                  <c:v>6.5612042783172505E-3</c:v>
                </c:pt>
                <c:pt idx="38">
                  <c:v>6.6627191630546602E-3</c:v>
                </c:pt>
                <c:pt idx="39">
                  <c:v>6.7663242782331238E-3</c:v>
                </c:pt>
                <c:pt idx="40">
                  <c:v>6.8719742772571342E-3</c:v>
                </c:pt>
                <c:pt idx="41">
                  <c:v>6.9796230590190586E-3</c:v>
                </c:pt>
                <c:pt idx="42">
                  <c:v>7.0892237982237236E-3</c:v>
                </c:pt>
                <c:pt idx="43">
                  <c:v>7.200728976174341E-3</c:v>
                </c:pt>
                <c:pt idx="44">
                  <c:v>7.3140904119935856E-3</c:v>
                </c:pt>
                <c:pt idx="45">
                  <c:v>7.4292592942526593E-3</c:v>
                </c:pt>
                <c:pt idx="46">
                  <c:v>7.5461862129804014E-3</c:v>
                </c:pt>
                <c:pt idx="47">
                  <c:v>7.6648211920236041E-3</c:v>
                </c:pt>
                <c:pt idx="48">
                  <c:v>7.785113721728831E-3</c:v>
                </c:pt>
                <c:pt idx="49">
                  <c:v>7.9070127919152605E-3</c:v>
                </c:pt>
                <c:pt idx="50">
                  <c:v>8.0304669251072824E-3</c:v>
                </c:pt>
                <c:pt idx="51">
                  <c:v>8.1554242099947903E-3</c:v>
                </c:pt>
                <c:pt idx="52">
                  <c:v>8.2818323350883696E-3</c:v>
                </c:pt>
                <c:pt idx="53">
                  <c:v>8.4096386225358914E-3</c:v>
                </c:pt>
                <c:pt idx="54">
                  <c:v>8.5387900620664797E-3</c:v>
                </c:pt>
                <c:pt idx="55">
                  <c:v>8.6692333450269429E-3</c:v>
                </c:pt>
                <c:pt idx="56">
                  <c:v>8.8009148984754641E-3</c:v>
                </c:pt>
                <c:pt idx="57">
                  <c:v>8.9337809192967469E-3</c:v>
                </c:pt>
                <c:pt idx="58">
                  <c:v>9.0677774083022175E-3</c:v>
                </c:pt>
                <c:pt idx="59">
                  <c:v>9.202850204278688E-3</c:v>
                </c:pt>
                <c:pt idx="60">
                  <c:v>9.3389450179484999E-3</c:v>
                </c:pt>
                <c:pt idx="61">
                  <c:v>9.4760074658036646E-3</c:v>
                </c:pt>
                <c:pt idx="62">
                  <c:v>9.6139831037767767E-3</c:v>
                </c:pt>
                <c:pt idx="63">
                  <c:v>9.7528174607108033E-3</c:v>
                </c:pt>
                <c:pt idx="64">
                  <c:v>9.8924560715903179E-3</c:v>
                </c:pt>
                <c:pt idx="65">
                  <c:v>1.0032844510496299E-2</c:v>
                </c:pt>
                <c:pt idx="66">
                  <c:v>1.0173928423247181E-2</c:v>
                </c:pt>
                <c:pt idx="67">
                  <c:v>1.0315653559688526E-2</c:v>
                </c:pt>
                <c:pt idx="68">
                  <c:v>1.0457965805594506E-2</c:v>
                </c:pt>
                <c:pt idx="69">
                  <c:v>1.0600811214144247E-2</c:v>
                </c:pt>
                <c:pt idx="70">
                  <c:v>1.0744136036936872E-2</c:v>
                </c:pt>
                <c:pt idx="71">
                  <c:v>1.088788675450943E-2</c:v>
                </c:pt>
                <c:pt idx="72">
                  <c:v>1.1032010106322685E-2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851304"/>
        <c:axId val="522846600"/>
      </c:scatterChart>
      <c:valAx>
        <c:axId val="522851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846600"/>
        <c:crosses val="autoZero"/>
        <c:crossBetween val="midCat"/>
      </c:valAx>
      <c:valAx>
        <c:axId val="522846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851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Stg 1flow balance head 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stg1 flow factor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GERC_A_PARA!$BZ$4:$BZ$355</c:f>
              <c:numCache>
                <c:formatCode>General</c:formatCode>
                <c:ptCount val="352"/>
                <c:pt idx="0">
                  <c:v>1.007962138520855</c:v>
                </c:pt>
                <c:pt idx="1">
                  <c:v>1.008162416751476</c:v>
                </c:pt>
                <c:pt idx="2">
                  <c:v>1.008414705807767</c:v>
                </c:pt>
                <c:pt idx="3">
                  <c:v>1.0087511640474141</c:v>
                </c:pt>
                <c:pt idx="4">
                  <c:v>1.0091669056607513</c:v>
                </c:pt>
                <c:pt idx="5">
                  <c:v>1.0097042327491781</c:v>
                </c:pt>
                <c:pt idx="6">
                  <c:v>1.0097238937866464</c:v>
                </c:pt>
                <c:pt idx="7">
                  <c:v>1.0097556291002825</c:v>
                </c:pt>
                <c:pt idx="8">
                  <c:v>1.0097951182238318</c:v>
                </c:pt>
                <c:pt idx="9">
                  <c:v>1.0098212528902664</c:v>
                </c:pt>
                <c:pt idx="10">
                  <c:v>1.0098614660995202</c:v>
                </c:pt>
                <c:pt idx="11">
                  <c:v>1.0098945191354274</c:v>
                </c:pt>
                <c:pt idx="12">
                  <c:v>1.0099167406535563</c:v>
                </c:pt>
                <c:pt idx="13">
                  <c:v>1.0099590320665037</c:v>
                </c:pt>
                <c:pt idx="14">
                  <c:v>1.0098893991408278</c:v>
                </c:pt>
                <c:pt idx="15">
                  <c:v>1.0097945343694663</c:v>
                </c:pt>
                <c:pt idx="16">
                  <c:v>1.0097184575042395</c:v>
                </c:pt>
                <c:pt idx="17">
                  <c:v>1.0096307982760691</c:v>
                </c:pt>
                <c:pt idx="18">
                  <c:v>1.0095588554049473</c:v>
                </c:pt>
                <c:pt idx="19">
                  <c:v>1.0094785907484618</c:v>
                </c:pt>
                <c:pt idx="20">
                  <c:v>1.0094176141819726</c:v>
                </c:pt>
                <c:pt idx="21">
                  <c:v>1.0093338456500374</c:v>
                </c:pt>
                <c:pt idx="22">
                  <c:v>1.0093659165278632</c:v>
                </c:pt>
                <c:pt idx="23">
                  <c:v>1.0094104390583609</c:v>
                </c:pt>
                <c:pt idx="24">
                  <c:v>1.0094618045058386</c:v>
                </c:pt>
                <c:pt idx="25">
                  <c:v>1.0094984375463003</c:v>
                </c:pt>
                <c:pt idx="26">
                  <c:v>1.0095405710611463</c:v>
                </c:pt>
                <c:pt idx="27">
                  <c:v>1.0095790090162056</c:v>
                </c:pt>
                <c:pt idx="28">
                  <c:v>1.0096230173765557</c:v>
                </c:pt>
                <c:pt idx="29">
                  <c:v>1.0096726076062783</c:v>
                </c:pt>
                <c:pt idx="30">
                  <c:v>1.0096957690004784</c:v>
                </c:pt>
                <c:pt idx="31">
                  <c:v>1.0097358354702435</c:v>
                </c:pt>
                <c:pt idx="32">
                  <c:v>1.0097679792187277</c:v>
                </c:pt>
                <c:pt idx="33">
                  <c:v>1.0098086948814862</c:v>
                </c:pt>
                <c:pt idx="34">
                  <c:v>1.0098414282753982</c:v>
                </c:pt>
                <c:pt idx="35">
                  <c:v>1.0098779832840328</c:v>
                </c:pt>
                <c:pt idx="36">
                  <c:v>1.0099083869086516</c:v>
                </c:pt>
                <c:pt idx="37">
                  <c:v>1.00995430832583</c:v>
                </c:pt>
                <c:pt idx="38">
                  <c:v>1.0098606139459507</c:v>
                </c:pt>
                <c:pt idx="39">
                  <c:v>1.0097594470072695</c:v>
                </c:pt>
                <c:pt idx="40">
                  <c:v>1.009677087169206</c:v>
                </c:pt>
                <c:pt idx="41">
                  <c:v>1.0095895213869575</c:v>
                </c:pt>
                <c:pt idx="42">
                  <c:v>1.0094970786621669</c:v>
                </c:pt>
                <c:pt idx="43">
                  <c:v>1.0094191118192601</c:v>
                </c:pt>
                <c:pt idx="44">
                  <c:v>1.0093451690390838</c:v>
                </c:pt>
                <c:pt idx="45">
                  <c:v>1.0092599341647261</c:v>
                </c:pt>
                <c:pt idx="46">
                  <c:v>1.0092984076156464</c:v>
                </c:pt>
                <c:pt idx="47">
                  <c:v>1.0093517109250472</c:v>
                </c:pt>
                <c:pt idx="48">
                  <c:v>1.0094020040042508</c:v>
                </c:pt>
                <c:pt idx="49">
                  <c:v>1.0094537009149509</c:v>
                </c:pt>
                <c:pt idx="50">
                  <c:v>1.0095068039558821</c:v>
                </c:pt>
                <c:pt idx="51">
                  <c:v>1.0095702801668895</c:v>
                </c:pt>
                <c:pt idx="52">
                  <c:v>1.0096309400099406</c:v>
                </c:pt>
                <c:pt idx="53">
                  <c:v>1.009691240798777</c:v>
                </c:pt>
                <c:pt idx="54">
                  <c:v>1.0097136210180384</c:v>
                </c:pt>
                <c:pt idx="55">
                  <c:v>1.0097446401646726</c:v>
                </c:pt>
                <c:pt idx="56">
                  <c:v>1.0097789020378289</c:v>
                </c:pt>
                <c:pt idx="57">
                  <c:v>1.0098273154073991</c:v>
                </c:pt>
                <c:pt idx="58">
                  <c:v>1.0098516558319433</c:v>
                </c:pt>
                <c:pt idx="59">
                  <c:v>1.0098820074367483</c:v>
                </c:pt>
                <c:pt idx="60">
                  <c:v>1.0099144832536664</c:v>
                </c:pt>
                <c:pt idx="61">
                  <c:v>1.0099576251353108</c:v>
                </c:pt>
                <c:pt idx="62">
                  <c:v>1.0098573262684925</c:v>
                </c:pt>
                <c:pt idx="63">
                  <c:v>1.0097740456637196</c:v>
                </c:pt>
                <c:pt idx="64">
                  <c:v>1.0096927627833172</c:v>
                </c:pt>
                <c:pt idx="65">
                  <c:v>1.0096199644701325</c:v>
                </c:pt>
                <c:pt idx="66">
                  <c:v>1.0095296740912787</c:v>
                </c:pt>
                <c:pt idx="67">
                  <c:v>1.0094574610244851</c:v>
                </c:pt>
                <c:pt idx="68">
                  <c:v>1.0093890400590351</c:v>
                </c:pt>
                <c:pt idx="69">
                  <c:v>1.0093181565221396</c:v>
                </c:pt>
                <c:pt idx="70">
                  <c:v>1.0093798168634369</c:v>
                </c:pt>
                <c:pt idx="71">
                  <c:v>1.0094250908421065</c:v>
                </c:pt>
                <c:pt idx="72">
                  <c:v>1.0094924774581808</c:v>
                </c:pt>
                <c:pt idx="73">
                  <c:v>1.0095562510553684</c:v>
                </c:pt>
                <c:pt idx="74">
                  <c:v>1.0096271441387976</c:v>
                </c:pt>
                <c:pt idx="75">
                  <c:v>1.009699827349835</c:v>
                </c:pt>
                <c:pt idx="76">
                  <c:v>1.0097687163851814</c:v>
                </c:pt>
                <c:pt idx="77">
                  <c:v>1.0098421617860922</c:v>
                </c:pt>
                <c:pt idx="78">
                  <c:v>1.0098777619000712</c:v>
                </c:pt>
                <c:pt idx="79">
                  <c:v>1.0098979599921289</c:v>
                </c:pt>
                <c:pt idx="80">
                  <c:v>1.0099276025527371</c:v>
                </c:pt>
                <c:pt idx="81">
                  <c:v>1.0099696498390993</c:v>
                </c:pt>
                <c:pt idx="82">
                  <c:v>1.0100015227494668</c:v>
                </c:pt>
                <c:pt idx="83">
                  <c:v>1.0100393970690225</c:v>
                </c:pt>
                <c:pt idx="84">
                  <c:v>1.0100530758399531</c:v>
                </c:pt>
                <c:pt idx="85">
                  <c:v>1.010086658647205</c:v>
                </c:pt>
                <c:pt idx="86">
                  <c:v>1.0099757143227615</c:v>
                </c:pt>
                <c:pt idx="87">
                  <c:v>1.0098868444655738</c:v>
                </c:pt>
                <c:pt idx="88">
                  <c:v>1.0097784892956976</c:v>
                </c:pt>
                <c:pt idx="89">
                  <c:v>1.0096660258374606</c:v>
                </c:pt>
                <c:pt idx="90">
                  <c:v>1.0095691398844879</c:v>
                </c:pt>
                <c:pt idx="91">
                  <c:v>1.0094853039212957</c:v>
                </c:pt>
                <c:pt idx="92">
                  <c:v>1.0093819126283297</c:v>
                </c:pt>
                <c:pt idx="93">
                  <c:v>1.0092858322158567</c:v>
                </c:pt>
                <c:pt idx="94">
                  <c:v>1.0089154029801997</c:v>
                </c:pt>
                <c:pt idx="95">
                  <c:v>1.0101364998043887</c:v>
                </c:pt>
                <c:pt idx="96">
                  <c:v>1.0102580759133477</c:v>
                </c:pt>
                <c:pt idx="97">
                  <c:v>1.010378070402618</c:v>
                </c:pt>
                <c:pt idx="98">
                  <c:v>1.0102380443145778</c:v>
                </c:pt>
                <c:pt idx="99">
                  <c:v>1.0107436353039054</c:v>
                </c:pt>
                <c:pt idx="100">
                  <c:v>1.010638016480196</c:v>
                </c:pt>
                <c:pt idx="101">
                  <c:v>1.0105737235536105</c:v>
                </c:pt>
                <c:pt idx="102">
                  <c:v>1.0107046654416534</c:v>
                </c:pt>
                <c:pt idx="103">
                  <c:v>1.0106077604563668</c:v>
                </c:pt>
                <c:pt idx="104">
                  <c:v>1.0105473854773654</c:v>
                </c:pt>
                <c:pt idx="105">
                  <c:v>1.0103211556155161</c:v>
                </c:pt>
                <c:pt idx="106">
                  <c:v>1.0101171694314286</c:v>
                </c:pt>
                <c:pt idx="107">
                  <c:v>1.0105677066061582</c:v>
                </c:pt>
                <c:pt idx="108">
                  <c:v>1.0103063612096752</c:v>
                </c:pt>
                <c:pt idx="109">
                  <c:v>1.0101487046563455</c:v>
                </c:pt>
                <c:pt idx="110">
                  <c:v>1.0100727384028492</c:v>
                </c:pt>
                <c:pt idx="111">
                  <c:v>1.0102509515677787</c:v>
                </c:pt>
                <c:pt idx="112">
                  <c:v>1.0103350682790739</c:v>
                </c:pt>
                <c:pt idx="113">
                  <c:v>1.0103850032337265</c:v>
                </c:pt>
                <c:pt idx="114">
                  <c:v>1.0105438612400879</c:v>
                </c:pt>
                <c:pt idx="115">
                  <c:v>1.0105572574182056</c:v>
                </c:pt>
                <c:pt idx="116">
                  <c:v>1.0105868792693269</c:v>
                </c:pt>
                <c:pt idx="117">
                  <c:v>1.0107748695219483</c:v>
                </c:pt>
                <c:pt idx="118">
                  <c:v>1.010738352297043</c:v>
                </c:pt>
                <c:pt idx="119">
                  <c:v>1.010660607198629</c:v>
                </c:pt>
                <c:pt idx="120">
                  <c:v>1.0108650908282484</c:v>
                </c:pt>
                <c:pt idx="121">
                  <c:v>1.0107878604661742</c:v>
                </c:pt>
                <c:pt idx="122">
                  <c:v>1.010866095826914</c:v>
                </c:pt>
                <c:pt idx="123">
                  <c:v>1.0111559246450563</c:v>
                </c:pt>
                <c:pt idx="124">
                  <c:v>1.0109917832691848</c:v>
                </c:pt>
                <c:pt idx="125">
                  <c:v>1.0112050373862251</c:v>
                </c:pt>
                <c:pt idx="126">
                  <c:v>1.0110412794668888</c:v>
                </c:pt>
                <c:pt idx="127">
                  <c:v>1.0110356580086703</c:v>
                </c:pt>
                <c:pt idx="128">
                  <c:v>1.0108110803820551</c:v>
                </c:pt>
                <c:pt idx="129">
                  <c:v>1.0107078111859784</c:v>
                </c:pt>
                <c:pt idx="130">
                  <c:v>1.010524558445933</c:v>
                </c:pt>
                <c:pt idx="131">
                  <c:v>1.0106898636702162</c:v>
                </c:pt>
                <c:pt idx="132">
                  <c:v>1.0109942751815748</c:v>
                </c:pt>
                <c:pt idx="133">
                  <c:v>1.0107317706682459</c:v>
                </c:pt>
                <c:pt idx="134">
                  <c:v>1.0106340140155212</c:v>
                </c:pt>
                <c:pt idx="135">
                  <c:v>1.0107154529355846</c:v>
                </c:pt>
                <c:pt idx="136">
                  <c:v>1.0109708198880065</c:v>
                </c:pt>
                <c:pt idx="137">
                  <c:v>1.0110905837241684</c:v>
                </c:pt>
                <c:pt idx="138">
                  <c:v>1.0110013804423088</c:v>
                </c:pt>
                <c:pt idx="139">
                  <c:v>1.011110299765811</c:v>
                </c:pt>
                <c:pt idx="140">
                  <c:v>1.0111663815064302</c:v>
                </c:pt>
                <c:pt idx="141">
                  <c:v>1.0112502562947849</c:v>
                </c:pt>
                <c:pt idx="142">
                  <c:v>1.0114867014773625</c:v>
                </c:pt>
                <c:pt idx="143">
                  <c:v>1.0114845616097465</c:v>
                </c:pt>
                <c:pt idx="144">
                  <c:v>1.0114026113517565</c:v>
                </c:pt>
                <c:pt idx="145">
                  <c:v>1.0118381522100894</c:v>
                </c:pt>
                <c:pt idx="146">
                  <c:v>1.0116683705409824</c:v>
                </c:pt>
                <c:pt idx="147">
                  <c:v>1.0118125561021318</c:v>
                </c:pt>
                <c:pt idx="148">
                  <c:v>1.0117152013389747</c:v>
                </c:pt>
                <c:pt idx="149">
                  <c:v>1.0122172019439655</c:v>
                </c:pt>
                <c:pt idx="150">
                  <c:v>1.0119197981905306</c:v>
                </c:pt>
                <c:pt idx="151">
                  <c:v>1.0119366724359626</c:v>
                </c:pt>
                <c:pt idx="152">
                  <c:v>1.011783646334558</c:v>
                </c:pt>
                <c:pt idx="153">
                  <c:v>1.0115305400539143</c:v>
                </c:pt>
                <c:pt idx="154">
                  <c:v>1.0113272201271812</c:v>
                </c:pt>
                <c:pt idx="155">
                  <c:v>1.0111296125992395</c:v>
                </c:pt>
                <c:pt idx="156">
                  <c:v>1.0108561238068345</c:v>
                </c:pt>
                <c:pt idx="157">
                  <c:v>1.0107199634808608</c:v>
                </c:pt>
                <c:pt idx="158">
                  <c:v>1.0106435556422688</c:v>
                </c:pt>
                <c:pt idx="159">
                  <c:v>1.0108220686834353</c:v>
                </c:pt>
                <c:pt idx="160">
                  <c:v>1.0113634060052497</c:v>
                </c:pt>
                <c:pt idx="161">
                  <c:v>1.0112101142122647</c:v>
                </c:pt>
                <c:pt idx="162">
                  <c:v>1.0110751571588417</c:v>
                </c:pt>
                <c:pt idx="163">
                  <c:v>1.0112467060067232</c:v>
                </c:pt>
                <c:pt idx="164">
                  <c:v>1.0113431703183022</c:v>
                </c:pt>
                <c:pt idx="165">
                  <c:v>1.0113946685645836</c:v>
                </c:pt>
                <c:pt idx="166">
                  <c:v>1.011483946706274</c:v>
                </c:pt>
                <c:pt idx="167">
                  <c:v>1.0115111521294236</c:v>
                </c:pt>
                <c:pt idx="168">
                  <c:v>1.0116636016552207</c:v>
                </c:pt>
                <c:pt idx="169">
                  <c:v>1.0115489264815867</c:v>
                </c:pt>
                <c:pt idx="170">
                  <c:v>1.01287540236073</c:v>
                </c:pt>
                <c:pt idx="171">
                  <c:v>1.0125569194846802</c:v>
                </c:pt>
                <c:pt idx="172">
                  <c:v>1.0118698114296112</c:v>
                </c:pt>
                <c:pt idx="173">
                  <c:v>1.0117316437753592</c:v>
                </c:pt>
                <c:pt idx="174">
                  <c:v>1.0117253379513846</c:v>
                </c:pt>
                <c:pt idx="175">
                  <c:v>1.0116431030511857</c:v>
                </c:pt>
                <c:pt idx="176">
                  <c:v>1.0114496429656294</c:v>
                </c:pt>
                <c:pt idx="177">
                  <c:v>1.0123869363542268</c:v>
                </c:pt>
                <c:pt idx="178">
                  <c:v>1.0112149764077618</c:v>
                </c:pt>
                <c:pt idx="179">
                  <c:v>1.0113948319448942</c:v>
                </c:pt>
                <c:pt idx="180">
                  <c:v>1.0113145739798182</c:v>
                </c:pt>
                <c:pt idx="181">
                  <c:v>1.011614661191552</c:v>
                </c:pt>
                <c:pt idx="182">
                  <c:v>1.0117587479875045</c:v>
                </c:pt>
                <c:pt idx="183">
                  <c:v>1.0117468956867719</c:v>
                </c:pt>
                <c:pt idx="184">
                  <c:v>1.0118806063804602</c:v>
                </c:pt>
                <c:pt idx="185">
                  <c:v>1.0120712756188557</c:v>
                </c:pt>
                <c:pt idx="186">
                  <c:v>1.0120456133037576</c:v>
                </c:pt>
                <c:pt idx="187">
                  <c:v>1.0120868467066342</c:v>
                </c:pt>
                <c:pt idx="188">
                  <c:v>1.0120030904207731</c:v>
                </c:pt>
                <c:pt idx="189">
                  <c:v>1.0121203809293851</c:v>
                </c:pt>
                <c:pt idx="190">
                  <c:v>1.012145253763888</c:v>
                </c:pt>
                <c:pt idx="191">
                  <c:v>1.014247676174858</c:v>
                </c:pt>
                <c:pt idx="192">
                  <c:v>1.0137927073899904</c:v>
                </c:pt>
                <c:pt idx="193">
                  <c:v>1.0125638196297302</c:v>
                </c:pt>
                <c:pt idx="194">
                  <c:v>1.0122742553565325</c:v>
                </c:pt>
                <c:pt idx="195">
                  <c:v>1.0124908247949149</c:v>
                </c:pt>
                <c:pt idx="196">
                  <c:v>1.0125235730709656</c:v>
                </c:pt>
                <c:pt idx="197">
                  <c:v>1.0124233764095429</c:v>
                </c:pt>
                <c:pt idx="198">
                  <c:v>1.0123924944096876</c:v>
                </c:pt>
                <c:pt idx="199">
                  <c:v>1.0122312231382391</c:v>
                </c:pt>
                <c:pt idx="200">
                  <c:v>1.0125222785819732</c:v>
                </c:pt>
                <c:pt idx="201">
                  <c:v>1.0128165093405239</c:v>
                </c:pt>
                <c:pt idx="202">
                  <c:v>1.0124386059375148</c:v>
                </c:pt>
                <c:pt idx="203">
                  <c:v>1.0127284881191749</c:v>
                </c:pt>
                <c:pt idx="204">
                  <c:v>1.012450012200601</c:v>
                </c:pt>
                <c:pt idx="205">
                  <c:v>1.0126144803335346</c:v>
                </c:pt>
                <c:pt idx="206">
                  <c:v>1.0126127862240928</c:v>
                </c:pt>
                <c:pt idx="207">
                  <c:v>1.0125948456692935</c:v>
                </c:pt>
                <c:pt idx="208">
                  <c:v>1.0126533226373629</c:v>
                </c:pt>
                <c:pt idx="209">
                  <c:v>1.0126091836064104</c:v>
                </c:pt>
                <c:pt idx="210">
                  <c:v>1.0125722424122368</c:v>
                </c:pt>
                <c:pt idx="211">
                  <c:v>1.0128343876751098</c:v>
                </c:pt>
                <c:pt idx="212">
                  <c:v>1.0123028670076493</c:v>
                </c:pt>
                <c:pt idx="213">
                  <c:v>1.0123618620441768</c:v>
                </c:pt>
                <c:pt idx="214">
                  <c:v>1.0122096892772527</c:v>
                </c:pt>
                <c:pt idx="215">
                  <c:v>1.0122520166790183</c:v>
                </c:pt>
                <c:pt idx="216">
                  <c:v>1.0122186625451763</c:v>
                </c:pt>
                <c:pt idx="217">
                  <c:v>1.0120786954980587</c:v>
                </c:pt>
                <c:pt idx="218">
                  <c:v>1.0121132530350541</c:v>
                </c:pt>
                <c:pt idx="219">
                  <c:v>1.0121679345315635</c:v>
                </c:pt>
                <c:pt idx="220">
                  <c:v>1.0122660035965929</c:v>
                </c:pt>
                <c:pt idx="221">
                  <c:v>1.0122677696130877</c:v>
                </c:pt>
                <c:pt idx="222">
                  <c:v>1.0124301631936219</c:v>
                </c:pt>
                <c:pt idx="223">
                  <c:v>1.0122014337613812</c:v>
                </c:pt>
                <c:pt idx="224">
                  <c:v>1.0121474546773594</c:v>
                </c:pt>
                <c:pt idx="225">
                  <c:v>1.0119797570633637</c:v>
                </c:pt>
                <c:pt idx="226">
                  <c:v>1.0119945037195024</c:v>
                </c:pt>
                <c:pt idx="227">
                  <c:v>1.0121003994443216</c:v>
                </c:pt>
                <c:pt idx="228">
                  <c:v>1.0118943787953742</c:v>
                </c:pt>
                <c:pt idx="229">
                  <c:v>1.0119978089630401</c:v>
                </c:pt>
                <c:pt idx="230">
                  <c:v>1.0119349853716924</c:v>
                </c:pt>
                <c:pt idx="231">
                  <c:v>1.0122473956587805</c:v>
                </c:pt>
                <c:pt idx="232">
                  <c:v>1.0119484016732851</c:v>
                </c:pt>
                <c:pt idx="233">
                  <c:v>1.012151783300822</c:v>
                </c:pt>
                <c:pt idx="234">
                  <c:v>1.0119808463567361</c:v>
                </c:pt>
                <c:pt idx="235">
                  <c:v>1.012136756626691</c:v>
                </c:pt>
                <c:pt idx="236">
                  <c:v>1.0121887105721963</c:v>
                </c:pt>
                <c:pt idx="237">
                  <c:v>1.0123749353567737</c:v>
                </c:pt>
                <c:pt idx="238">
                  <c:v>1.0123581692326875</c:v>
                </c:pt>
                <c:pt idx="239">
                  <c:v>1.0122293104978666</c:v>
                </c:pt>
                <c:pt idx="240">
                  <c:v>1.0124749273304512</c:v>
                </c:pt>
                <c:pt idx="241">
                  <c:v>1.0121468717931954</c:v>
                </c:pt>
                <c:pt idx="242">
                  <c:v>1.0124319509025541</c:v>
                </c:pt>
                <c:pt idx="243">
                  <c:v>1.0123182011173348</c:v>
                </c:pt>
                <c:pt idx="244">
                  <c:v>1.0124523718434291</c:v>
                </c:pt>
                <c:pt idx="245">
                  <c:v>1.0122561864520976</c:v>
                </c:pt>
                <c:pt idx="246">
                  <c:v>1.0122648307905115</c:v>
                </c:pt>
                <c:pt idx="247">
                  <c:v>1.0122018436857669</c:v>
                </c:pt>
                <c:pt idx="248">
                  <c:v>1.011951609286065</c:v>
                </c:pt>
                <c:pt idx="249">
                  <c:v>1.0120620267443987</c:v>
                </c:pt>
                <c:pt idx="250">
                  <c:v>1.0117242676461848</c:v>
                </c:pt>
                <c:pt idx="251">
                  <c:v>1.0119874464642851</c:v>
                </c:pt>
                <c:pt idx="252">
                  <c:v>1.0119373065197128</c:v>
                </c:pt>
                <c:pt idx="253">
                  <c:v>1.0121682115433783</c:v>
                </c:pt>
                <c:pt idx="254">
                  <c:v>1.0120310473517442</c:v>
                </c:pt>
                <c:pt idx="255">
                  <c:v>1.0123746945012959</c:v>
                </c:pt>
                <c:pt idx="256">
                  <c:v>1.0121510251557739</c:v>
                </c:pt>
                <c:pt idx="257">
                  <c:v>1.0122337801902281</c:v>
                </c:pt>
                <c:pt idx="258">
                  <c:v>1.0123179189390721</c:v>
                </c:pt>
                <c:pt idx="259">
                  <c:v>1.0122348487242758</c:v>
                </c:pt>
                <c:pt idx="260">
                  <c:v>1.0122757924493668</c:v>
                </c:pt>
                <c:pt idx="261">
                  <c:v>1.0122268491364248</c:v>
                </c:pt>
                <c:pt idx="262">
                  <c:v>1.0123660227342104</c:v>
                </c:pt>
                <c:pt idx="263">
                  <c:v>1.0124620114707092</c:v>
                </c:pt>
                <c:pt idx="264">
                  <c:v>1.0126591633801749</c:v>
                </c:pt>
                <c:pt idx="265">
                  <c:v>1.0123596500475605</c:v>
                </c:pt>
                <c:pt idx="266">
                  <c:v>1.0126088720092246</c:v>
                </c:pt>
                <c:pt idx="267">
                  <c:v>1.0126403928238972</c:v>
                </c:pt>
                <c:pt idx="268">
                  <c:v>1.012477724925315</c:v>
                </c:pt>
                <c:pt idx="269">
                  <c:v>1.0125064549951899</c:v>
                </c:pt>
                <c:pt idx="270">
                  <c:v>1.0121815900521305</c:v>
                </c:pt>
                <c:pt idx="271">
                  <c:v>1.012141001583901</c:v>
                </c:pt>
                <c:pt idx="272">
                  <c:v>1.0118082138177955</c:v>
                </c:pt>
                <c:pt idx="273">
                  <c:v>1.0114429287917086</c:v>
                </c:pt>
                <c:pt idx="274">
                  <c:v>1.0115865796794679</c:v>
                </c:pt>
                <c:pt idx="275">
                  <c:v>1.0114888514306013</c:v>
                </c:pt>
                <c:pt idx="276">
                  <c:v>1.0117538135710937</c:v>
                </c:pt>
                <c:pt idx="277">
                  <c:v>1.0118372542099594</c:v>
                </c:pt>
                <c:pt idx="278">
                  <c:v>1.0120933092381865</c:v>
                </c:pt>
                <c:pt idx="279">
                  <c:v>1.0119893564069269</c:v>
                </c:pt>
                <c:pt idx="280">
                  <c:v>1.0118907492077236</c:v>
                </c:pt>
                <c:pt idx="281">
                  <c:v>1.012311386004541</c:v>
                </c:pt>
                <c:pt idx="282">
                  <c:v>1.0125723557545718</c:v>
                </c:pt>
                <c:pt idx="283">
                  <c:v>1.0124874889154851</c:v>
                </c:pt>
                <c:pt idx="284">
                  <c:v>1.0122273596337965</c:v>
                </c:pt>
                <c:pt idx="285">
                  <c:v>1.0125091075834711</c:v>
                </c:pt>
                <c:pt idx="286">
                  <c:v>1.0128401876191253</c:v>
                </c:pt>
                <c:pt idx="287">
                  <c:v>1.0124045738297716</c:v>
                </c:pt>
                <c:pt idx="288">
                  <c:v>1.0124757859336979</c:v>
                </c:pt>
                <c:pt idx="289">
                  <c:v>1.0121130183929343</c:v>
                </c:pt>
                <c:pt idx="290">
                  <c:v>1.0122945728261801</c:v>
                </c:pt>
                <c:pt idx="291">
                  <c:v>1.012717348397645</c:v>
                </c:pt>
                <c:pt idx="292">
                  <c:v>1.0130065795538963</c:v>
                </c:pt>
                <c:pt idx="293">
                  <c:v>1.0125917991273699</c:v>
                </c:pt>
                <c:pt idx="294">
                  <c:v>1.0125582764757586</c:v>
                </c:pt>
                <c:pt idx="295">
                  <c:v>1.0124744301323132</c:v>
                </c:pt>
                <c:pt idx="296">
                  <c:v>1.012377070225168</c:v>
                </c:pt>
                <c:pt idx="297">
                  <c:v>1.0120304352774068</c:v>
                </c:pt>
                <c:pt idx="298">
                  <c:v>1.0118989698908318</c:v>
                </c:pt>
                <c:pt idx="299">
                  <c:v>1.0118162512928228</c:v>
                </c:pt>
                <c:pt idx="300">
                  <c:v>1.0120404056213561</c:v>
                </c:pt>
                <c:pt idx="301">
                  <c:v>1.0123232159862761</c:v>
                </c:pt>
                <c:pt idx="302">
                  <c:v>1.0125581885635375</c:v>
                </c:pt>
                <c:pt idx="303">
                  <c:v>1.0123701741428521</c:v>
                </c:pt>
                <c:pt idx="304">
                  <c:v>1.0127563895323755</c:v>
                </c:pt>
                <c:pt idx="305">
                  <c:v>1.0128324323084712</c:v>
                </c:pt>
                <c:pt idx="306">
                  <c:v>1.0128475549047313</c:v>
                </c:pt>
                <c:pt idx="307">
                  <c:v>1.0126905999518181</c:v>
                </c:pt>
                <c:pt idx="308">
                  <c:v>1.0126261211017507</c:v>
                </c:pt>
                <c:pt idx="309">
                  <c:v>1.0125345384197975</c:v>
                </c:pt>
                <c:pt idx="310">
                  <c:v>1.0127451031820562</c:v>
                </c:pt>
                <c:pt idx="311">
                  <c:v>1.0125722392565422</c:v>
                </c:pt>
                <c:pt idx="312">
                  <c:v>1.0128580969077396</c:v>
                </c:pt>
                <c:pt idx="313">
                  <c:v>1.0128445092226059</c:v>
                </c:pt>
                <c:pt idx="314">
                  <c:v>1.0132194009018594</c:v>
                </c:pt>
                <c:pt idx="315">
                  <c:v>1.0138549838329161</c:v>
                </c:pt>
                <c:pt idx="316">
                  <c:v>1.012833607968775</c:v>
                </c:pt>
                <c:pt idx="317">
                  <c:v>1.0126167594173148</c:v>
                </c:pt>
                <c:pt idx="318">
                  <c:v>1.0126786653423199</c:v>
                </c:pt>
                <c:pt idx="319">
                  <c:v>1.0123213159766087</c:v>
                </c:pt>
                <c:pt idx="320">
                  <c:v>1.0121485939619066</c:v>
                </c:pt>
                <c:pt idx="321">
                  <c:v>1.0117801146951202</c:v>
                </c:pt>
                <c:pt idx="322">
                  <c:v>1.0118793483476258</c:v>
                </c:pt>
                <c:pt idx="323">
                  <c:v>1.0118763863778213</c:v>
                </c:pt>
                <c:pt idx="324">
                  <c:v>1.011953287286206</c:v>
                </c:pt>
                <c:pt idx="325">
                  <c:v>1.0120795455928524</c:v>
                </c:pt>
                <c:pt idx="326">
                  <c:v>1.0123271526941333</c:v>
                </c:pt>
                <c:pt idx="327">
                  <c:v>1.0121964279211584</c:v>
                </c:pt>
                <c:pt idx="328">
                  <c:v>1.0123846499737272</c:v>
                </c:pt>
                <c:pt idx="329">
                  <c:v>1.0126268218332053</c:v>
                </c:pt>
                <c:pt idx="330">
                  <c:v>1.0127233661172141</c:v>
                </c:pt>
                <c:pt idx="331">
                  <c:v>1.012775080188584</c:v>
                </c:pt>
                <c:pt idx="332">
                  <c:v>1.0127568045891757</c:v>
                </c:pt>
                <c:pt idx="333">
                  <c:v>1.0126691997571908</c:v>
                </c:pt>
                <c:pt idx="334">
                  <c:v>1.0126999592997616</c:v>
                </c:pt>
                <c:pt idx="335">
                  <c:v>1.0130289987126706</c:v>
                </c:pt>
                <c:pt idx="336">
                  <c:v>1.0130640059354306</c:v>
                </c:pt>
                <c:pt idx="337">
                  <c:v>1.0129305146719925</c:v>
                </c:pt>
                <c:pt idx="338">
                  <c:v>1.0132734036110222</c:v>
                </c:pt>
                <c:pt idx="339">
                  <c:v>1.0132354590625878</c:v>
                </c:pt>
                <c:pt idx="340">
                  <c:v>1.0135837238205172</c:v>
                </c:pt>
                <c:pt idx="341">
                  <c:v>1.0127511623758401</c:v>
                </c:pt>
                <c:pt idx="342">
                  <c:v>1.0127173660470625</c:v>
                </c:pt>
                <c:pt idx="343">
                  <c:v>1.0144361202480618</c:v>
                </c:pt>
                <c:pt idx="344">
                  <c:v>1.0139797731621853</c:v>
                </c:pt>
                <c:pt idx="345">
                  <c:v>1.0131989130157824</c:v>
                </c:pt>
                <c:pt idx="346">
                  <c:v>1.0133721415500279</c:v>
                </c:pt>
                <c:pt idx="347">
                  <c:v>1.0141139034493414</c:v>
                </c:pt>
                <c:pt idx="348">
                  <c:v>1.0130830077359894</c:v>
                </c:pt>
                <c:pt idx="349">
                  <c:v>1.0122375063120366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847776"/>
        <c:axId val="522849736"/>
      </c:lineChart>
      <c:catAx>
        <c:axId val="5228477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849736"/>
        <c:crosses val="autoZero"/>
        <c:auto val="1"/>
        <c:lblAlgn val="ctr"/>
        <c:lblOffset val="100"/>
        <c:noMultiLvlLbl val="0"/>
      </c:catAx>
      <c:valAx>
        <c:axId val="522849736"/>
        <c:scaling>
          <c:orientation val="minMax"/>
          <c:min val="0.9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84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Stg2 flow factor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GERC_A_PARA!$ED$4:$ED$355</c:f>
              <c:numCache>
                <c:formatCode>General</c:formatCode>
                <c:ptCount val="352"/>
                <c:pt idx="0">
                  <c:v>1.0035043897034506</c:v>
                </c:pt>
                <c:pt idx="1">
                  <c:v>1.005271389969598</c:v>
                </c:pt>
                <c:pt idx="2">
                  <c:v>1.0075396063633353</c:v>
                </c:pt>
                <c:pt idx="3">
                  <c:v>1.0103734339938435</c:v>
                </c:pt>
                <c:pt idx="4">
                  <c:v>1.0137358169101536</c:v>
                </c:pt>
                <c:pt idx="5">
                  <c:v>1.0178072773060003</c:v>
                </c:pt>
                <c:pt idx="6">
                  <c:v>1.0179036273593243</c:v>
                </c:pt>
                <c:pt idx="7">
                  <c:v>1.018009673730661</c:v>
                </c:pt>
                <c:pt idx="8">
                  <c:v>1.018117051111098</c:v>
                </c:pt>
                <c:pt idx="9">
                  <c:v>1.018244218303586</c:v>
                </c:pt>
                <c:pt idx="10">
                  <c:v>1.0183588852023528</c:v>
                </c:pt>
                <c:pt idx="11">
                  <c:v>1.0184789237876197</c:v>
                </c:pt>
                <c:pt idx="12">
                  <c:v>1.01861112993609</c:v>
                </c:pt>
                <c:pt idx="13">
                  <c:v>1.0187252173526857</c:v>
                </c:pt>
                <c:pt idx="14">
                  <c:v>1.0185110548968159</c:v>
                </c:pt>
                <c:pt idx="15">
                  <c:v>1.018322697490694</c:v>
                </c:pt>
                <c:pt idx="16">
                  <c:v>1.0181242222980895</c:v>
                </c:pt>
                <c:pt idx="17">
                  <c:v>1.0179365222712882</c:v>
                </c:pt>
                <c:pt idx="18">
                  <c:v>1.0177320664293867</c:v>
                </c:pt>
                <c:pt idx="19">
                  <c:v>1.0175644897455332</c:v>
                </c:pt>
                <c:pt idx="20">
                  <c:v>1.0173928103934884</c:v>
                </c:pt>
                <c:pt idx="21">
                  <c:v>1.0172148718372989</c:v>
                </c:pt>
                <c:pt idx="22">
                  <c:v>1.017357073924184</c:v>
                </c:pt>
                <c:pt idx="23">
                  <c:v>1.0175023256152982</c:v>
                </c:pt>
                <c:pt idx="24">
                  <c:v>1.0176572284979895</c:v>
                </c:pt>
                <c:pt idx="25">
                  <c:v>1.0178108696156085</c:v>
                </c:pt>
                <c:pt idx="26">
                  <c:v>1.0179808983436944</c:v>
                </c:pt>
                <c:pt idx="27">
                  <c:v>1.018141708590159</c:v>
                </c:pt>
                <c:pt idx="28">
                  <c:v>1.0183097042354232</c:v>
                </c:pt>
                <c:pt idx="29">
                  <c:v>1.0184843408007394</c:v>
                </c:pt>
                <c:pt idx="30">
                  <c:v>1.0185393728945082</c:v>
                </c:pt>
                <c:pt idx="31">
                  <c:v>1.0186253271401158</c:v>
                </c:pt>
                <c:pt idx="32">
                  <c:v>1.0186931999196767</c:v>
                </c:pt>
                <c:pt idx="33">
                  <c:v>1.0187616125070234</c:v>
                </c:pt>
                <c:pt idx="34">
                  <c:v>1.0188117749110595</c:v>
                </c:pt>
                <c:pt idx="35">
                  <c:v>1.0188811451295887</c:v>
                </c:pt>
                <c:pt idx="36">
                  <c:v>1.0189706265392187</c:v>
                </c:pt>
                <c:pt idx="37">
                  <c:v>1.0190343702667828</c:v>
                </c:pt>
                <c:pt idx="38">
                  <c:v>1.0187853642915679</c:v>
                </c:pt>
                <c:pt idx="39">
                  <c:v>1.0185513005253468</c:v>
                </c:pt>
                <c:pt idx="40">
                  <c:v>1.0183205931244548</c:v>
                </c:pt>
                <c:pt idx="41">
                  <c:v>1.018102059403732</c:v>
                </c:pt>
                <c:pt idx="42">
                  <c:v>1.0178911639172499</c:v>
                </c:pt>
                <c:pt idx="43">
                  <c:v>1.0176803923386197</c:v>
                </c:pt>
                <c:pt idx="44">
                  <c:v>1.0174847755642749</c:v>
                </c:pt>
                <c:pt idx="45">
                  <c:v>1.0172912466390183</c:v>
                </c:pt>
                <c:pt idx="46">
                  <c:v>1.0174077236748245</c:v>
                </c:pt>
                <c:pt idx="47">
                  <c:v>1.0175573989459759</c:v>
                </c:pt>
                <c:pt idx="48">
                  <c:v>1.0176982291475605</c:v>
                </c:pt>
                <c:pt idx="49">
                  <c:v>1.0178562403030249</c:v>
                </c:pt>
                <c:pt idx="50">
                  <c:v>1.0179922812172826</c:v>
                </c:pt>
                <c:pt idx="51">
                  <c:v>1.0181634856040902</c:v>
                </c:pt>
                <c:pt idx="52">
                  <c:v>1.0183067296165298</c:v>
                </c:pt>
                <c:pt idx="53">
                  <c:v>1.0184849007240442</c:v>
                </c:pt>
                <c:pt idx="54">
                  <c:v>1.0185621391628443</c:v>
                </c:pt>
                <c:pt idx="55">
                  <c:v>1.0186168022952689</c:v>
                </c:pt>
                <c:pt idx="56">
                  <c:v>1.0186903630717858</c:v>
                </c:pt>
                <c:pt idx="57">
                  <c:v>1.0187619347232495</c:v>
                </c:pt>
                <c:pt idx="58">
                  <c:v>1.0188267993324942</c:v>
                </c:pt>
                <c:pt idx="59">
                  <c:v>1.018902621000181</c:v>
                </c:pt>
                <c:pt idx="60">
                  <c:v>1.0189660320219973</c:v>
                </c:pt>
                <c:pt idx="61">
                  <c:v>1.019038244380462</c:v>
                </c:pt>
                <c:pt idx="62">
                  <c:v>1.0187695745675043</c:v>
                </c:pt>
                <c:pt idx="63">
                  <c:v>1.0185271493313308</c:v>
                </c:pt>
                <c:pt idx="64">
                  <c:v>1.0182576880111962</c:v>
                </c:pt>
                <c:pt idx="65">
                  <c:v>1.0180161369773619</c:v>
                </c:pt>
                <c:pt idx="66">
                  <c:v>1.0177917075459797</c:v>
                </c:pt>
                <c:pt idx="67">
                  <c:v>1.0175527598877578</c:v>
                </c:pt>
                <c:pt idx="68">
                  <c:v>1.0173398874499984</c:v>
                </c:pt>
                <c:pt idx="69">
                  <c:v>1.0171267520479732</c:v>
                </c:pt>
                <c:pt idx="70">
                  <c:v>1.0172554891543215</c:v>
                </c:pt>
                <c:pt idx="71">
                  <c:v>1.017386728646932</c:v>
                </c:pt>
                <c:pt idx="72">
                  <c:v>1.017510162862705</c:v>
                </c:pt>
                <c:pt idx="73">
                  <c:v>1.0176413839244776</c:v>
                </c:pt>
                <c:pt idx="74">
                  <c:v>1.0178003516478005</c:v>
                </c:pt>
                <c:pt idx="75">
                  <c:v>1.0179348562039459</c:v>
                </c:pt>
                <c:pt idx="76">
                  <c:v>1.0180772861999903</c:v>
                </c:pt>
                <c:pt idx="77">
                  <c:v>1.0182298100781351</c:v>
                </c:pt>
                <c:pt idx="78">
                  <c:v>1.0182858067368799</c:v>
                </c:pt>
                <c:pt idx="79">
                  <c:v>1.0183374812625183</c:v>
                </c:pt>
                <c:pt idx="80">
                  <c:v>1.0184007794468863</c:v>
                </c:pt>
                <c:pt idx="81">
                  <c:v>1.0184534242119512</c:v>
                </c:pt>
                <c:pt idx="82">
                  <c:v>1.0185147978016025</c:v>
                </c:pt>
                <c:pt idx="83">
                  <c:v>1.0185683883152332</c:v>
                </c:pt>
                <c:pt idx="84">
                  <c:v>1.0186251592710169</c:v>
                </c:pt>
                <c:pt idx="85">
                  <c:v>1.0186729187737846</c:v>
                </c:pt>
                <c:pt idx="86">
                  <c:v>1.0184443025918901</c:v>
                </c:pt>
                <c:pt idx="87">
                  <c:v>1.0182266698628926</c:v>
                </c:pt>
                <c:pt idx="88">
                  <c:v>1.0179946219986868</c:v>
                </c:pt>
                <c:pt idx="89">
                  <c:v>1.0177739706131341</c:v>
                </c:pt>
                <c:pt idx="90">
                  <c:v>1.0175742329177271</c:v>
                </c:pt>
                <c:pt idx="91">
                  <c:v>1.0173772139408461</c:v>
                </c:pt>
                <c:pt idx="92">
                  <c:v>1.0171671027671594</c:v>
                </c:pt>
                <c:pt idx="93">
                  <c:v>1.0169848951518805</c:v>
                </c:pt>
                <c:pt idx="94">
                  <c:v>1.0132783018471994</c:v>
                </c:pt>
                <c:pt idx="95">
                  <c:v>1.0180690540444934</c:v>
                </c:pt>
                <c:pt idx="96">
                  <c:v>1.0183630315154688</c:v>
                </c:pt>
                <c:pt idx="97">
                  <c:v>1.0184302687929918</c:v>
                </c:pt>
                <c:pt idx="98">
                  <c:v>1.018411877114445</c:v>
                </c:pt>
                <c:pt idx="99">
                  <c:v>1.0186850926772482</c:v>
                </c:pt>
                <c:pt idx="100">
                  <c:v>1.0187864061834191</c:v>
                </c:pt>
                <c:pt idx="101">
                  <c:v>1.0185662468546306</c:v>
                </c:pt>
                <c:pt idx="102">
                  <c:v>1.0183408766715822</c:v>
                </c:pt>
                <c:pt idx="103">
                  <c:v>1.0176196221858995</c:v>
                </c:pt>
                <c:pt idx="104">
                  <c:v>1.017401255338289</c:v>
                </c:pt>
                <c:pt idx="105">
                  <c:v>1.0173514988957799</c:v>
                </c:pt>
                <c:pt idx="106">
                  <c:v>1.0171240325732422</c:v>
                </c:pt>
                <c:pt idx="107">
                  <c:v>1.0170662243545596</c:v>
                </c:pt>
                <c:pt idx="108">
                  <c:v>1.0167685383071967</c:v>
                </c:pt>
                <c:pt idx="109">
                  <c:v>1.0167968887054839</c:v>
                </c:pt>
                <c:pt idx="110">
                  <c:v>1.0168189708632807</c:v>
                </c:pt>
                <c:pt idx="111">
                  <c:v>1.0169165803003979</c:v>
                </c:pt>
                <c:pt idx="112">
                  <c:v>1.0170492822675825</c:v>
                </c:pt>
                <c:pt idx="113">
                  <c:v>1.017260988847682</c:v>
                </c:pt>
                <c:pt idx="114">
                  <c:v>1.0177960474844083</c:v>
                </c:pt>
                <c:pt idx="115">
                  <c:v>1.0176786585356288</c:v>
                </c:pt>
                <c:pt idx="116">
                  <c:v>1.0179012307923241</c:v>
                </c:pt>
                <c:pt idx="117">
                  <c:v>1.0181658034749543</c:v>
                </c:pt>
                <c:pt idx="118">
                  <c:v>1.0180507566200108</c:v>
                </c:pt>
                <c:pt idx="119">
                  <c:v>1.0182491309888917</c:v>
                </c:pt>
                <c:pt idx="120">
                  <c:v>1.0184148561937794</c:v>
                </c:pt>
                <c:pt idx="121">
                  <c:v>1.0182456517733134</c:v>
                </c:pt>
                <c:pt idx="122">
                  <c:v>1.0183660869458855</c:v>
                </c:pt>
                <c:pt idx="123">
                  <c:v>1.0184147879563317</c:v>
                </c:pt>
                <c:pt idx="124">
                  <c:v>1.0184635247392173</c:v>
                </c:pt>
                <c:pt idx="125">
                  <c:v>1.0184032276054655</c:v>
                </c:pt>
                <c:pt idx="126">
                  <c:v>1.0180447346764787</c:v>
                </c:pt>
                <c:pt idx="127">
                  <c:v>1.0175046853104768</c:v>
                </c:pt>
                <c:pt idx="128">
                  <c:v>1.0171153543104259</c:v>
                </c:pt>
                <c:pt idx="129">
                  <c:v>1.0169357669687902</c:v>
                </c:pt>
                <c:pt idx="130">
                  <c:v>1.0168135535791043</c:v>
                </c:pt>
                <c:pt idx="131">
                  <c:v>1.0166274618505577</c:v>
                </c:pt>
                <c:pt idx="132">
                  <c:v>1.0166533886184588</c:v>
                </c:pt>
                <c:pt idx="133">
                  <c:v>1.0163974884602307</c:v>
                </c:pt>
                <c:pt idx="134">
                  <c:v>1.0164180545927872</c:v>
                </c:pt>
                <c:pt idx="135">
                  <c:v>1.0165798702074753</c:v>
                </c:pt>
                <c:pt idx="136">
                  <c:v>1.0167151621111223</c:v>
                </c:pt>
                <c:pt idx="137">
                  <c:v>1.0168207483929563</c:v>
                </c:pt>
                <c:pt idx="138">
                  <c:v>1.0174987333785921</c:v>
                </c:pt>
                <c:pt idx="139">
                  <c:v>1.0175291722599171</c:v>
                </c:pt>
                <c:pt idx="140">
                  <c:v>1.0175832341042401</c:v>
                </c:pt>
                <c:pt idx="141">
                  <c:v>1.0178860998025472</c:v>
                </c:pt>
                <c:pt idx="142">
                  <c:v>1.0177676876712549</c:v>
                </c:pt>
                <c:pt idx="143">
                  <c:v>1.0178605116691595</c:v>
                </c:pt>
                <c:pt idx="144">
                  <c:v>1.0178215898464693</c:v>
                </c:pt>
                <c:pt idx="145">
                  <c:v>1.0179353855223574</c:v>
                </c:pt>
                <c:pt idx="146">
                  <c:v>1.0178874882284477</c:v>
                </c:pt>
                <c:pt idx="147">
                  <c:v>1.0180497106596167</c:v>
                </c:pt>
                <c:pt idx="148">
                  <c:v>1.0181710015000098</c:v>
                </c:pt>
                <c:pt idx="149">
                  <c:v>1.0177505170039873</c:v>
                </c:pt>
                <c:pt idx="150">
                  <c:v>1.0173815841593592</c:v>
                </c:pt>
                <c:pt idx="151">
                  <c:v>1.0172476952249816</c:v>
                </c:pt>
                <c:pt idx="152">
                  <c:v>1.016788475079482</c:v>
                </c:pt>
                <c:pt idx="153">
                  <c:v>1.0165638808357684</c:v>
                </c:pt>
                <c:pt idx="154">
                  <c:v>1.0163052074057333</c:v>
                </c:pt>
                <c:pt idx="155">
                  <c:v>1.0163222732311801</c:v>
                </c:pt>
                <c:pt idx="156">
                  <c:v>1.0163018405322854</c:v>
                </c:pt>
                <c:pt idx="157">
                  <c:v>1.016401687443679</c:v>
                </c:pt>
                <c:pt idx="158">
                  <c:v>1.0162876567222454</c:v>
                </c:pt>
                <c:pt idx="159">
                  <c:v>1.0165420582072136</c:v>
                </c:pt>
                <c:pt idx="160">
                  <c:v>1.0162494865362042</c:v>
                </c:pt>
                <c:pt idx="161">
                  <c:v>1.0166030466444651</c:v>
                </c:pt>
                <c:pt idx="162">
                  <c:v>1.0168657148634896</c:v>
                </c:pt>
                <c:pt idx="163">
                  <c:v>1.0169512517189425</c:v>
                </c:pt>
                <c:pt idx="164">
                  <c:v>1.0172941679933609</c:v>
                </c:pt>
                <c:pt idx="165">
                  <c:v>1.0176354687239892</c:v>
                </c:pt>
                <c:pt idx="166">
                  <c:v>1.0174544718915781</c:v>
                </c:pt>
                <c:pt idx="167">
                  <c:v>1.0175328420010528</c:v>
                </c:pt>
                <c:pt idx="168">
                  <c:v>1.0174976341130784</c:v>
                </c:pt>
                <c:pt idx="169">
                  <c:v>1.0175846950821097</c:v>
                </c:pt>
                <c:pt idx="170">
                  <c:v>1.0177479897392936</c:v>
                </c:pt>
                <c:pt idx="171">
                  <c:v>1.0169847755732129</c:v>
                </c:pt>
                <c:pt idx="172">
                  <c:v>1.0170936285487384</c:v>
                </c:pt>
                <c:pt idx="173">
                  <c:v>1.0171533208526986</c:v>
                </c:pt>
                <c:pt idx="174">
                  <c:v>1.0172564417429886</c:v>
                </c:pt>
                <c:pt idx="175">
                  <c:v>1.016709600345874</c:v>
                </c:pt>
                <c:pt idx="176">
                  <c:v>1.0166814914761808</c:v>
                </c:pt>
                <c:pt idx="177">
                  <c:v>1.0157171089618051</c:v>
                </c:pt>
                <c:pt idx="178">
                  <c:v>1.0166260219227268</c:v>
                </c:pt>
                <c:pt idx="179">
                  <c:v>1.0168446297451093</c:v>
                </c:pt>
                <c:pt idx="180">
                  <c:v>1.0169607117460828</c:v>
                </c:pt>
                <c:pt idx="181">
                  <c:v>1.0170054726817646</c:v>
                </c:pt>
                <c:pt idx="182">
                  <c:v>1.016733150641465</c:v>
                </c:pt>
                <c:pt idx="183">
                  <c:v>1.0170830729594214</c:v>
                </c:pt>
                <c:pt idx="184">
                  <c:v>1.0169859505008421</c:v>
                </c:pt>
                <c:pt idx="185">
                  <c:v>1.0169473999691905</c:v>
                </c:pt>
                <c:pt idx="186">
                  <c:v>1.0172264351456952</c:v>
                </c:pt>
                <c:pt idx="187">
                  <c:v>1.0170878912870167</c:v>
                </c:pt>
                <c:pt idx="188">
                  <c:v>1.016852890993817</c:v>
                </c:pt>
                <c:pt idx="189">
                  <c:v>1.0169725079145071</c:v>
                </c:pt>
                <c:pt idx="190">
                  <c:v>1.0172629644706401</c:v>
                </c:pt>
                <c:pt idx="191">
                  <c:v>1.0167737165268855</c:v>
                </c:pt>
                <c:pt idx="192">
                  <c:v>1.0166010405164381</c:v>
                </c:pt>
                <c:pt idx="193">
                  <c:v>1.0174881609080761</c:v>
                </c:pt>
                <c:pt idx="194">
                  <c:v>1.0173503919226536</c:v>
                </c:pt>
                <c:pt idx="195">
                  <c:v>1.0174036940675544</c:v>
                </c:pt>
                <c:pt idx="196">
                  <c:v>1.0174440452304043</c:v>
                </c:pt>
                <c:pt idx="197">
                  <c:v>1.0171946563669745</c:v>
                </c:pt>
                <c:pt idx="198">
                  <c:v>1.0172827604621959</c:v>
                </c:pt>
                <c:pt idx="199">
                  <c:v>1.0172202102944283</c:v>
                </c:pt>
                <c:pt idx="200">
                  <c:v>1.0173268466877414</c:v>
                </c:pt>
                <c:pt idx="201">
                  <c:v>1.0171945057214433</c:v>
                </c:pt>
                <c:pt idx="202">
                  <c:v>1.0172207628440193</c:v>
                </c:pt>
                <c:pt idx="203">
                  <c:v>1.0170570532094252</c:v>
                </c:pt>
                <c:pt idx="204">
                  <c:v>1.0166029812962933</c:v>
                </c:pt>
                <c:pt idx="205">
                  <c:v>1.0166454279256432</c:v>
                </c:pt>
                <c:pt idx="206">
                  <c:v>1.0165845293936151</c:v>
                </c:pt>
                <c:pt idx="207">
                  <c:v>1.0165801650047899</c:v>
                </c:pt>
                <c:pt idx="208">
                  <c:v>1.0165978206238249</c:v>
                </c:pt>
                <c:pt idx="209">
                  <c:v>1.0169399122284384</c:v>
                </c:pt>
                <c:pt idx="210">
                  <c:v>1.0169040044533466</c:v>
                </c:pt>
                <c:pt idx="211">
                  <c:v>1.0169608033927833</c:v>
                </c:pt>
                <c:pt idx="212">
                  <c:v>1.0170038280770795</c:v>
                </c:pt>
                <c:pt idx="213">
                  <c:v>1.0171318109955498</c:v>
                </c:pt>
                <c:pt idx="214">
                  <c:v>1.0172820120242434</c:v>
                </c:pt>
                <c:pt idx="215">
                  <c:v>1.0171575573769107</c:v>
                </c:pt>
                <c:pt idx="216">
                  <c:v>1.0173129561831813</c:v>
                </c:pt>
                <c:pt idx="217">
                  <c:v>1.0172071895393016</c:v>
                </c:pt>
                <c:pt idx="218">
                  <c:v>1.0173724895454277</c:v>
                </c:pt>
                <c:pt idx="219">
                  <c:v>1.0172776384438467</c:v>
                </c:pt>
                <c:pt idx="220">
                  <c:v>1.0173889345216907</c:v>
                </c:pt>
                <c:pt idx="221">
                  <c:v>1.0172771430729943</c:v>
                </c:pt>
                <c:pt idx="222">
                  <c:v>1.0172084217332678</c:v>
                </c:pt>
                <c:pt idx="223">
                  <c:v>1.01729641454451</c:v>
                </c:pt>
                <c:pt idx="224">
                  <c:v>1.0172100551324628</c:v>
                </c:pt>
                <c:pt idx="225">
                  <c:v>1.0171845875889973</c:v>
                </c:pt>
                <c:pt idx="226">
                  <c:v>1.0170804404443707</c:v>
                </c:pt>
                <c:pt idx="227">
                  <c:v>1.0171689250264582</c:v>
                </c:pt>
                <c:pt idx="228">
                  <c:v>1.0171090731784194</c:v>
                </c:pt>
                <c:pt idx="229">
                  <c:v>1.0172046201705325</c:v>
                </c:pt>
                <c:pt idx="230">
                  <c:v>1.0171002193507548</c:v>
                </c:pt>
                <c:pt idx="231">
                  <c:v>1.0172009643912114</c:v>
                </c:pt>
                <c:pt idx="232">
                  <c:v>1.0171539825800631</c:v>
                </c:pt>
                <c:pt idx="233">
                  <c:v>1.0170994983610946</c:v>
                </c:pt>
                <c:pt idx="234">
                  <c:v>1.0169934060521302</c:v>
                </c:pt>
                <c:pt idx="235">
                  <c:v>1.017031286011004</c:v>
                </c:pt>
                <c:pt idx="236">
                  <c:v>1.0172833971934057</c:v>
                </c:pt>
                <c:pt idx="237">
                  <c:v>1.0171902482160933</c:v>
                </c:pt>
                <c:pt idx="238">
                  <c:v>1.0173076070767799</c:v>
                </c:pt>
                <c:pt idx="239">
                  <c:v>1.0171789468491212</c:v>
                </c:pt>
                <c:pt idx="240">
                  <c:v>1.0172801903128874</c:v>
                </c:pt>
                <c:pt idx="241">
                  <c:v>1.0171190399590961</c:v>
                </c:pt>
                <c:pt idx="242">
                  <c:v>1.0172263976378884</c:v>
                </c:pt>
                <c:pt idx="243">
                  <c:v>1.0170400580232553</c:v>
                </c:pt>
                <c:pt idx="244">
                  <c:v>1.0170738433747992</c:v>
                </c:pt>
                <c:pt idx="245">
                  <c:v>1.0170150218464407</c:v>
                </c:pt>
                <c:pt idx="246">
                  <c:v>1.0168062505288908</c:v>
                </c:pt>
                <c:pt idx="247">
                  <c:v>1.0170594640903761</c:v>
                </c:pt>
                <c:pt idx="248">
                  <c:v>1.0168637726872798</c:v>
                </c:pt>
                <c:pt idx="249">
                  <c:v>1.0167519022820042</c:v>
                </c:pt>
                <c:pt idx="250">
                  <c:v>1.0165785445751299</c:v>
                </c:pt>
                <c:pt idx="251">
                  <c:v>1.0167510714751593</c:v>
                </c:pt>
                <c:pt idx="252">
                  <c:v>1.0167810134862494</c:v>
                </c:pt>
                <c:pt idx="253">
                  <c:v>1.016886543007939</c:v>
                </c:pt>
                <c:pt idx="254">
                  <c:v>1.0170297238070334</c:v>
                </c:pt>
                <c:pt idx="255">
                  <c:v>1.0170325782038101</c:v>
                </c:pt>
                <c:pt idx="256">
                  <c:v>1.0170019065951341</c:v>
                </c:pt>
                <c:pt idx="257">
                  <c:v>1.0171381057169993</c:v>
                </c:pt>
                <c:pt idx="258">
                  <c:v>1.0169994655119901</c:v>
                </c:pt>
                <c:pt idx="259">
                  <c:v>1.0170610971350771</c:v>
                </c:pt>
                <c:pt idx="260">
                  <c:v>1.0171421886406449</c:v>
                </c:pt>
                <c:pt idx="261">
                  <c:v>1.0171658553293765</c:v>
                </c:pt>
                <c:pt idx="262">
                  <c:v>1.0172095229517619</c:v>
                </c:pt>
                <c:pt idx="263">
                  <c:v>1.0170959256115915</c:v>
                </c:pt>
                <c:pt idx="264">
                  <c:v>1.0172870018079334</c:v>
                </c:pt>
                <c:pt idx="265">
                  <c:v>1.0171079358589994</c:v>
                </c:pt>
                <c:pt idx="266">
                  <c:v>1.0173150589351196</c:v>
                </c:pt>
                <c:pt idx="267">
                  <c:v>1.0170674132450575</c:v>
                </c:pt>
                <c:pt idx="268">
                  <c:v>1.0171426219312378</c:v>
                </c:pt>
                <c:pt idx="269">
                  <c:v>1.0170297505490233</c:v>
                </c:pt>
                <c:pt idx="270">
                  <c:v>1.0167831133542116</c:v>
                </c:pt>
                <c:pt idx="271">
                  <c:v>1.0167101418914084</c:v>
                </c:pt>
                <c:pt idx="272">
                  <c:v>1.0164425062016444</c:v>
                </c:pt>
                <c:pt idx="273">
                  <c:v>1.0163124356986775</c:v>
                </c:pt>
                <c:pt idx="274">
                  <c:v>1.0165081518176406</c:v>
                </c:pt>
                <c:pt idx="275">
                  <c:v>1.0164466530057643</c:v>
                </c:pt>
                <c:pt idx="276">
                  <c:v>1.0165179754211338</c:v>
                </c:pt>
                <c:pt idx="277">
                  <c:v>1.0166797385330086</c:v>
                </c:pt>
                <c:pt idx="278">
                  <c:v>1.0167604380067938</c:v>
                </c:pt>
                <c:pt idx="279">
                  <c:v>1.0167607821047011</c:v>
                </c:pt>
                <c:pt idx="280">
                  <c:v>1.0170553142486243</c:v>
                </c:pt>
                <c:pt idx="281">
                  <c:v>1.0172335255297431</c:v>
                </c:pt>
                <c:pt idx="282">
                  <c:v>1.0170109482495244</c:v>
                </c:pt>
                <c:pt idx="283">
                  <c:v>1.0172506118735412</c:v>
                </c:pt>
                <c:pt idx="284">
                  <c:v>1.0174032982996952</c:v>
                </c:pt>
                <c:pt idx="285">
                  <c:v>1.0171693020663912</c:v>
                </c:pt>
                <c:pt idx="286">
                  <c:v>1.017285969292844</c:v>
                </c:pt>
                <c:pt idx="287">
                  <c:v>1.0175282773112337</c:v>
                </c:pt>
                <c:pt idx="288">
                  <c:v>1.0175835560915925</c:v>
                </c:pt>
                <c:pt idx="289">
                  <c:v>1.0176929889032194</c:v>
                </c:pt>
                <c:pt idx="290">
                  <c:v>1.0176549828553973</c:v>
                </c:pt>
                <c:pt idx="291">
                  <c:v>1.0173147835661167</c:v>
                </c:pt>
                <c:pt idx="292">
                  <c:v>1.0170007947591462</c:v>
                </c:pt>
                <c:pt idx="293">
                  <c:v>1.016695075301846</c:v>
                </c:pt>
                <c:pt idx="294">
                  <c:v>1.016691954501129</c:v>
                </c:pt>
                <c:pt idx="295">
                  <c:v>1.0164186735447975</c:v>
                </c:pt>
                <c:pt idx="296">
                  <c:v>1.0162961175273135</c:v>
                </c:pt>
                <c:pt idx="297">
                  <c:v>1.0164158517759609</c:v>
                </c:pt>
                <c:pt idx="298">
                  <c:v>1.0162407095635859</c:v>
                </c:pt>
                <c:pt idx="299">
                  <c:v>1.0163463570041262</c:v>
                </c:pt>
                <c:pt idx="300">
                  <c:v>1.0164634140531903</c:v>
                </c:pt>
                <c:pt idx="301">
                  <c:v>1.016515537061609</c:v>
                </c:pt>
                <c:pt idx="302">
                  <c:v>1.0166940458274278</c:v>
                </c:pt>
                <c:pt idx="303">
                  <c:v>1.0170771586662795</c:v>
                </c:pt>
                <c:pt idx="304">
                  <c:v>1.0170189134083178</c:v>
                </c:pt>
                <c:pt idx="305">
                  <c:v>1.0171339682290879</c:v>
                </c:pt>
                <c:pt idx="306">
                  <c:v>1.017296376788859</c:v>
                </c:pt>
                <c:pt idx="307">
                  <c:v>1.0174587190288176</c:v>
                </c:pt>
                <c:pt idx="308">
                  <c:v>1.0174919016625736</c:v>
                </c:pt>
                <c:pt idx="309">
                  <c:v>1.0173975500858594</c:v>
                </c:pt>
                <c:pt idx="310">
                  <c:v>1.0174742060082316</c:v>
                </c:pt>
                <c:pt idx="311">
                  <c:v>1.0173912117648631</c:v>
                </c:pt>
                <c:pt idx="312">
                  <c:v>1.0176849871473832</c:v>
                </c:pt>
                <c:pt idx="313">
                  <c:v>1.0176682463210152</c:v>
                </c:pt>
                <c:pt idx="314">
                  <c:v>1.0172359560933724</c:v>
                </c:pt>
                <c:pt idx="315">
                  <c:v>1.0173183393348648</c:v>
                </c:pt>
                <c:pt idx="316">
                  <c:v>1.0165997431726976</c:v>
                </c:pt>
                <c:pt idx="317">
                  <c:v>1.0165839109904251</c:v>
                </c:pt>
                <c:pt idx="318">
                  <c:v>1.0162926495061726</c:v>
                </c:pt>
                <c:pt idx="319">
                  <c:v>1.0161537979805044</c:v>
                </c:pt>
                <c:pt idx="320">
                  <c:v>1.0159656488919886</c:v>
                </c:pt>
                <c:pt idx="321">
                  <c:v>1.0163393842239676</c:v>
                </c:pt>
                <c:pt idx="322">
                  <c:v>1.0162735003309444</c:v>
                </c:pt>
                <c:pt idx="323">
                  <c:v>1.0159689650769306</c:v>
                </c:pt>
                <c:pt idx="324">
                  <c:v>1.0159317511550023</c:v>
                </c:pt>
                <c:pt idx="325">
                  <c:v>1.0155699428553415</c:v>
                </c:pt>
                <c:pt idx="326">
                  <c:v>1.0158027009971535</c:v>
                </c:pt>
                <c:pt idx="327">
                  <c:v>1.0161315271908999</c:v>
                </c:pt>
                <c:pt idx="328">
                  <c:v>1.016363446347889</c:v>
                </c:pt>
                <c:pt idx="329">
                  <c:v>1.0163008961070816</c:v>
                </c:pt>
                <c:pt idx="330">
                  <c:v>1.0167384993255058</c:v>
                </c:pt>
                <c:pt idx="331">
                  <c:v>1.0167659617254647</c:v>
                </c:pt>
                <c:pt idx="332">
                  <c:v>1.0168256998040743</c:v>
                </c:pt>
                <c:pt idx="333">
                  <c:v>1.0169497046128475</c:v>
                </c:pt>
                <c:pt idx="334">
                  <c:v>1.0169257203025956</c:v>
                </c:pt>
                <c:pt idx="335">
                  <c:v>1.0174406785678936</c:v>
                </c:pt>
                <c:pt idx="336">
                  <c:v>1.0172704311018934</c:v>
                </c:pt>
                <c:pt idx="337">
                  <c:v>1.0173582209341969</c:v>
                </c:pt>
                <c:pt idx="338">
                  <c:v>1.0173898966657002</c:v>
                </c:pt>
                <c:pt idx="339">
                  <c:v>1.016923757078265</c:v>
                </c:pt>
                <c:pt idx="340">
                  <c:v>1.0167061762968934</c:v>
                </c:pt>
                <c:pt idx="341">
                  <c:v>1.016106221634749</c:v>
                </c:pt>
                <c:pt idx="342">
                  <c:v>1.0161436921740477</c:v>
                </c:pt>
                <c:pt idx="343">
                  <c:v>1.016309677592566</c:v>
                </c:pt>
                <c:pt idx="344">
                  <c:v>1.0157710774434963</c:v>
                </c:pt>
                <c:pt idx="345">
                  <c:v>1.0154302180795165</c:v>
                </c:pt>
                <c:pt idx="346">
                  <c:v>1.0156366963068268</c:v>
                </c:pt>
                <c:pt idx="347">
                  <c:v>1.0153959681341764</c:v>
                </c:pt>
                <c:pt idx="348">
                  <c:v>1.0157482153447981</c:v>
                </c:pt>
                <c:pt idx="349">
                  <c:v>1.0154909478637457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852480"/>
        <c:axId val="522848952"/>
      </c:lineChart>
      <c:catAx>
        <c:axId val="5228524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848952"/>
        <c:crosses val="autoZero"/>
        <c:auto val="1"/>
        <c:lblAlgn val="ctr"/>
        <c:lblOffset val="100"/>
        <c:noMultiLvlLbl val="0"/>
      </c:catAx>
      <c:valAx>
        <c:axId val="52284895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85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GERC_A_PARA!$BM$4:$BM$355</c:f>
              <c:numCache>
                <c:formatCode>General</c:formatCode>
                <c:ptCount val="352"/>
                <c:pt idx="0">
                  <c:v>55120.712572146178</c:v>
                </c:pt>
                <c:pt idx="1">
                  <c:v>54501.770422807065</c:v>
                </c:pt>
                <c:pt idx="2">
                  <c:v>53862.891025798199</c:v>
                </c:pt>
                <c:pt idx="3">
                  <c:v>53236.559961284293</c:v>
                </c:pt>
                <c:pt idx="4">
                  <c:v>52622.003620298041</c:v>
                </c:pt>
                <c:pt idx="5">
                  <c:v>52036.080428741239</c:v>
                </c:pt>
                <c:pt idx="6">
                  <c:v>52076.325635442408</c:v>
                </c:pt>
                <c:pt idx="7">
                  <c:v>52145.792226041944</c:v>
                </c:pt>
                <c:pt idx="8">
                  <c:v>52219.084422959364</c:v>
                </c:pt>
                <c:pt idx="9">
                  <c:v>52262.173138968508</c:v>
                </c:pt>
                <c:pt idx="10">
                  <c:v>52335.772508231661</c:v>
                </c:pt>
                <c:pt idx="11">
                  <c:v>52405.8667938648</c:v>
                </c:pt>
                <c:pt idx="12">
                  <c:v>52448.950353479166</c:v>
                </c:pt>
                <c:pt idx="13">
                  <c:v>52525.161350240873</c:v>
                </c:pt>
                <c:pt idx="14">
                  <c:v>52385.714988278305</c:v>
                </c:pt>
                <c:pt idx="15">
                  <c:v>52207.747588735394</c:v>
                </c:pt>
                <c:pt idx="16">
                  <c:v>52060.466080296101</c:v>
                </c:pt>
                <c:pt idx="17">
                  <c:v>51888.210996727714</c:v>
                </c:pt>
                <c:pt idx="18">
                  <c:v>51743.134843126936</c:v>
                </c:pt>
                <c:pt idx="19">
                  <c:v>51572.433341989556</c:v>
                </c:pt>
                <c:pt idx="20">
                  <c:v>51433.124062704635</c:v>
                </c:pt>
                <c:pt idx="21">
                  <c:v>51256.280220074201</c:v>
                </c:pt>
                <c:pt idx="22">
                  <c:v>51368.735491078143</c:v>
                </c:pt>
                <c:pt idx="23">
                  <c:v>51488.644368604291</c:v>
                </c:pt>
                <c:pt idx="24">
                  <c:v>51635.524930285355</c:v>
                </c:pt>
                <c:pt idx="25">
                  <c:v>51754.012891776896</c:v>
                </c:pt>
                <c:pt idx="26">
                  <c:v>51873.519801421375</c:v>
                </c:pt>
                <c:pt idx="27">
                  <c:v>51993.299745557342</c:v>
                </c:pt>
                <c:pt idx="28">
                  <c:v>52114.109408525343</c:v>
                </c:pt>
                <c:pt idx="29">
                  <c:v>52243.077089316088</c:v>
                </c:pt>
                <c:pt idx="30">
                  <c:v>52285.902821208387</c:v>
                </c:pt>
                <c:pt idx="31">
                  <c:v>52358.433462916357</c:v>
                </c:pt>
                <c:pt idx="32">
                  <c:v>52407.331953645917</c:v>
                </c:pt>
                <c:pt idx="33">
                  <c:v>52480.226407712515</c:v>
                </c:pt>
                <c:pt idx="34">
                  <c:v>52529.428246567244</c:v>
                </c:pt>
                <c:pt idx="35">
                  <c:v>52602.306929158622</c:v>
                </c:pt>
                <c:pt idx="36">
                  <c:v>52648.503148250042</c:v>
                </c:pt>
                <c:pt idx="37">
                  <c:v>52727.594804095781</c:v>
                </c:pt>
                <c:pt idx="38">
                  <c:v>52481.035473656731</c:v>
                </c:pt>
                <c:pt idx="39">
                  <c:v>52226.698702026144</c:v>
                </c:pt>
                <c:pt idx="40">
                  <c:v>52002.042352840595</c:v>
                </c:pt>
                <c:pt idx="41">
                  <c:v>51755.898956867386</c:v>
                </c:pt>
                <c:pt idx="42">
                  <c:v>51506.349762367623</c:v>
                </c:pt>
                <c:pt idx="43">
                  <c:v>51287.751497302379</c:v>
                </c:pt>
                <c:pt idx="44">
                  <c:v>51048.63497913265</c:v>
                </c:pt>
                <c:pt idx="45">
                  <c:v>50799.792953860138</c:v>
                </c:pt>
                <c:pt idx="46">
                  <c:v>50955.088051326886</c:v>
                </c:pt>
                <c:pt idx="47">
                  <c:v>51121.349087521972</c:v>
                </c:pt>
                <c:pt idx="48">
                  <c:v>51288.296990196184</c:v>
                </c:pt>
                <c:pt idx="49">
                  <c:v>51456.309062389955</c:v>
                </c:pt>
                <c:pt idx="50">
                  <c:v>51625.393977736239</c:v>
                </c:pt>
                <c:pt idx="51">
                  <c:v>51821.215555198898</c:v>
                </c:pt>
                <c:pt idx="52">
                  <c:v>51992.933386356657</c:v>
                </c:pt>
                <c:pt idx="53">
                  <c:v>52171.683548334186</c:v>
                </c:pt>
                <c:pt idx="54">
                  <c:v>52261.552959296539</c:v>
                </c:pt>
                <c:pt idx="55">
                  <c:v>52357.427872413908</c:v>
                </c:pt>
                <c:pt idx="56">
                  <c:v>52452.756656400219</c:v>
                </c:pt>
                <c:pt idx="57">
                  <c:v>52578.76451860126</c:v>
                </c:pt>
                <c:pt idx="58">
                  <c:v>52671.731569839954</c:v>
                </c:pt>
                <c:pt idx="59">
                  <c:v>52767.463533641807</c:v>
                </c:pt>
                <c:pt idx="60">
                  <c:v>52864.604139832059</c:v>
                </c:pt>
                <c:pt idx="61">
                  <c:v>52990.257186789306</c:v>
                </c:pt>
                <c:pt idx="62">
                  <c:v>52681.533180656428</c:v>
                </c:pt>
                <c:pt idx="63">
                  <c:v>52398.826160550168</c:v>
                </c:pt>
                <c:pt idx="64">
                  <c:v>52116.688845621669</c:v>
                </c:pt>
                <c:pt idx="65">
                  <c:v>51839.670628463231</c:v>
                </c:pt>
                <c:pt idx="66">
                  <c:v>51535.77437804472</c:v>
                </c:pt>
                <c:pt idx="67">
                  <c:v>51261.652585669603</c:v>
                </c:pt>
                <c:pt idx="68">
                  <c:v>50992.111215021105</c:v>
                </c:pt>
                <c:pt idx="69">
                  <c:v>50713.935548326328</c:v>
                </c:pt>
                <c:pt idx="70">
                  <c:v>50884.101296552442</c:v>
                </c:pt>
                <c:pt idx="71">
                  <c:v>51030.187052395821</c:v>
                </c:pt>
                <c:pt idx="72">
                  <c:v>51208.657290258867</c:v>
                </c:pt>
                <c:pt idx="73">
                  <c:v>51385.966639106453</c:v>
                </c:pt>
                <c:pt idx="74">
                  <c:v>51566.935127976561</c:v>
                </c:pt>
                <c:pt idx="75">
                  <c:v>51749.177812427966</c:v>
                </c:pt>
                <c:pt idx="76">
                  <c:v>51930.243002017422</c:v>
                </c:pt>
                <c:pt idx="77">
                  <c:v>52118.875870297117</c:v>
                </c:pt>
                <c:pt idx="78">
                  <c:v>52176.548377722589</c:v>
                </c:pt>
                <c:pt idx="79">
                  <c:v>52206.889533109155</c:v>
                </c:pt>
                <c:pt idx="80">
                  <c:v>52263.196420099353</c:v>
                </c:pt>
                <c:pt idx="81">
                  <c:v>52323.656577428679</c:v>
                </c:pt>
                <c:pt idx="82">
                  <c:v>52381.347888026547</c:v>
                </c:pt>
                <c:pt idx="83">
                  <c:v>52441.650665603433</c:v>
                </c:pt>
                <c:pt idx="84">
                  <c:v>52468.704143352945</c:v>
                </c:pt>
                <c:pt idx="85">
                  <c:v>52528.822447119652</c:v>
                </c:pt>
                <c:pt idx="86">
                  <c:v>52287.095612119119</c:v>
                </c:pt>
                <c:pt idx="87">
                  <c:v>52072.939351185742</c:v>
                </c:pt>
                <c:pt idx="88">
                  <c:v>51828.699230583909</c:v>
                </c:pt>
                <c:pt idx="89">
                  <c:v>51582.81783723925</c:v>
                </c:pt>
                <c:pt idx="90">
                  <c:v>51344.955912923433</c:v>
                </c:pt>
                <c:pt idx="91">
                  <c:v>51135.604509075725</c:v>
                </c:pt>
                <c:pt idx="92">
                  <c:v>50895.471639995056</c:v>
                </c:pt>
                <c:pt idx="93">
                  <c:v>50654.888771198945</c:v>
                </c:pt>
                <c:pt idx="94">
                  <c:v>49019.667166799431</c:v>
                </c:pt>
                <c:pt idx="95">
                  <c:v>52029.738071837332</c:v>
                </c:pt>
                <c:pt idx="96">
                  <c:v>52104.798534663489</c:v>
                </c:pt>
                <c:pt idx="97">
                  <c:v>52843.259722628762</c:v>
                </c:pt>
                <c:pt idx="98">
                  <c:v>52224.903730837097</c:v>
                </c:pt>
                <c:pt idx="99">
                  <c:v>52926.203555990171</c:v>
                </c:pt>
                <c:pt idx="100">
                  <c:v>52693.914866236883</c:v>
                </c:pt>
                <c:pt idx="101">
                  <c:v>52738.444055186861</c:v>
                </c:pt>
                <c:pt idx="102">
                  <c:v>52917.890512018879</c:v>
                </c:pt>
                <c:pt idx="103">
                  <c:v>52578.082489165041</c:v>
                </c:pt>
                <c:pt idx="104">
                  <c:v>52158.366794822359</c:v>
                </c:pt>
                <c:pt idx="105">
                  <c:v>51918.453404681663</c:v>
                </c:pt>
                <c:pt idx="106">
                  <c:v>51639.491186572908</c:v>
                </c:pt>
                <c:pt idx="107">
                  <c:v>52003.927415205108</c:v>
                </c:pt>
                <c:pt idx="108">
                  <c:v>51528.62566512006</c:v>
                </c:pt>
                <c:pt idx="109">
                  <c:v>51020.574089431502</c:v>
                </c:pt>
                <c:pt idx="110">
                  <c:v>50928.190734608856</c:v>
                </c:pt>
                <c:pt idx="111">
                  <c:v>51140.210258911917</c:v>
                </c:pt>
                <c:pt idx="112">
                  <c:v>51259.072568399264</c:v>
                </c:pt>
                <c:pt idx="113">
                  <c:v>51507.463218364865</c:v>
                </c:pt>
                <c:pt idx="114">
                  <c:v>51898.800404159942</c:v>
                </c:pt>
                <c:pt idx="115">
                  <c:v>51850.381260576884</c:v>
                </c:pt>
                <c:pt idx="116">
                  <c:v>51877.988247390851</c:v>
                </c:pt>
                <c:pt idx="117">
                  <c:v>52108.439158136003</c:v>
                </c:pt>
                <c:pt idx="118">
                  <c:v>52370.850151547289</c:v>
                </c:pt>
                <c:pt idx="119">
                  <c:v>51910.463287878585</c:v>
                </c:pt>
                <c:pt idx="120">
                  <c:v>52317.99585162037</c:v>
                </c:pt>
                <c:pt idx="121">
                  <c:v>52310.304270446417</c:v>
                </c:pt>
                <c:pt idx="122">
                  <c:v>52382.633500690652</c:v>
                </c:pt>
                <c:pt idx="123">
                  <c:v>52808.232534348987</c:v>
                </c:pt>
                <c:pt idx="124">
                  <c:v>52394.951674704767</c:v>
                </c:pt>
                <c:pt idx="125">
                  <c:v>53033.347012727507</c:v>
                </c:pt>
                <c:pt idx="126">
                  <c:v>52487.682804037475</c:v>
                </c:pt>
                <c:pt idx="127">
                  <c:v>52534.475297126417</c:v>
                </c:pt>
                <c:pt idx="128">
                  <c:v>51811.50490059267</c:v>
                </c:pt>
                <c:pt idx="129">
                  <c:v>51564.265721150405</c:v>
                </c:pt>
                <c:pt idx="130">
                  <c:v>51339.681488372429</c:v>
                </c:pt>
                <c:pt idx="131">
                  <c:v>51123.17402286482</c:v>
                </c:pt>
                <c:pt idx="132">
                  <c:v>50772.945316969861</c:v>
                </c:pt>
                <c:pt idx="133">
                  <c:v>50527.560439361987</c:v>
                </c:pt>
                <c:pt idx="134">
                  <c:v>50639.753917659793</c:v>
                </c:pt>
                <c:pt idx="135">
                  <c:v>50784.224368830393</c:v>
                </c:pt>
                <c:pt idx="136">
                  <c:v>51300.276428506557</c:v>
                </c:pt>
                <c:pt idx="137">
                  <c:v>51382.72427977898</c:v>
                </c:pt>
                <c:pt idx="138">
                  <c:v>51334.589595786267</c:v>
                </c:pt>
                <c:pt idx="139">
                  <c:v>51861.991455008334</c:v>
                </c:pt>
                <c:pt idx="140">
                  <c:v>51727.401922437879</c:v>
                </c:pt>
                <c:pt idx="141">
                  <c:v>51874.426749730075</c:v>
                </c:pt>
                <c:pt idx="142">
                  <c:v>52519.605109926437</c:v>
                </c:pt>
                <c:pt idx="143">
                  <c:v>52352.912588779873</c:v>
                </c:pt>
                <c:pt idx="144">
                  <c:v>52239.128331598207</c:v>
                </c:pt>
                <c:pt idx="145">
                  <c:v>52816.428952562463</c:v>
                </c:pt>
                <c:pt idx="146">
                  <c:v>52409.934269463425</c:v>
                </c:pt>
                <c:pt idx="147">
                  <c:v>52795.23204772688</c:v>
                </c:pt>
                <c:pt idx="148">
                  <c:v>52354.457291802093</c:v>
                </c:pt>
                <c:pt idx="149">
                  <c:v>53202.118982686996</c:v>
                </c:pt>
                <c:pt idx="150">
                  <c:v>52594.303356512908</c:v>
                </c:pt>
                <c:pt idx="151">
                  <c:v>52789.554275514936</c:v>
                </c:pt>
                <c:pt idx="152">
                  <c:v>52356.122742700987</c:v>
                </c:pt>
                <c:pt idx="153">
                  <c:v>51796.655406709884</c:v>
                </c:pt>
                <c:pt idx="154">
                  <c:v>52097.049718476941</c:v>
                </c:pt>
                <c:pt idx="155">
                  <c:v>51335.259639055148</c:v>
                </c:pt>
                <c:pt idx="156">
                  <c:v>50823.230499184217</c:v>
                </c:pt>
                <c:pt idx="157">
                  <c:v>50567.981583859546</c:v>
                </c:pt>
                <c:pt idx="158">
                  <c:v>50395.858445944134</c:v>
                </c:pt>
                <c:pt idx="159">
                  <c:v>50594.18850121666</c:v>
                </c:pt>
                <c:pt idx="160">
                  <c:v>52805.090575976974</c:v>
                </c:pt>
                <c:pt idx="161">
                  <c:v>51442.717655558976</c:v>
                </c:pt>
                <c:pt idx="162">
                  <c:v>51252.219063849778</c:v>
                </c:pt>
                <c:pt idx="163">
                  <c:v>51658.943688535946</c:v>
                </c:pt>
                <c:pt idx="164">
                  <c:v>51867.663206585639</c:v>
                </c:pt>
                <c:pt idx="165">
                  <c:v>51844.497415605074</c:v>
                </c:pt>
                <c:pt idx="166">
                  <c:v>52037.477786128446</c:v>
                </c:pt>
                <c:pt idx="167">
                  <c:v>51956.763434067223</c:v>
                </c:pt>
                <c:pt idx="168">
                  <c:v>52346.678907855276</c:v>
                </c:pt>
                <c:pt idx="169">
                  <c:v>52074.77296239818</c:v>
                </c:pt>
                <c:pt idx="170">
                  <c:v>55679.463190360766</c:v>
                </c:pt>
                <c:pt idx="171">
                  <c:v>54947.634459565139</c:v>
                </c:pt>
                <c:pt idx="172">
                  <c:v>52530.217404954295</c:v>
                </c:pt>
                <c:pt idx="173">
                  <c:v>52060.157583905573</c:v>
                </c:pt>
                <c:pt idx="174">
                  <c:v>52111.710074000701</c:v>
                </c:pt>
                <c:pt idx="175">
                  <c:v>51898.738568760229</c:v>
                </c:pt>
                <c:pt idx="176">
                  <c:v>51591.903462348593</c:v>
                </c:pt>
                <c:pt idx="177">
                  <c:v>54675.943435306101</c:v>
                </c:pt>
                <c:pt idx="178">
                  <c:v>50954.293318209318</c:v>
                </c:pt>
                <c:pt idx="179">
                  <c:v>51103.282217090207</c:v>
                </c:pt>
                <c:pt idx="180">
                  <c:v>51307.890321397492</c:v>
                </c:pt>
                <c:pt idx="181">
                  <c:v>51925.032070536508</c:v>
                </c:pt>
                <c:pt idx="182">
                  <c:v>51864.275286320037</c:v>
                </c:pt>
                <c:pt idx="183">
                  <c:v>51986.202095181747</c:v>
                </c:pt>
                <c:pt idx="184">
                  <c:v>51998.998264812704</c:v>
                </c:pt>
                <c:pt idx="185">
                  <c:v>52522.035050936327</c:v>
                </c:pt>
                <c:pt idx="186">
                  <c:v>52445.075852047972</c:v>
                </c:pt>
                <c:pt idx="187">
                  <c:v>52621.852855127872</c:v>
                </c:pt>
                <c:pt idx="188">
                  <c:v>52154.098392697575</c:v>
                </c:pt>
                <c:pt idx="189">
                  <c:v>52567.402009066573</c:v>
                </c:pt>
                <c:pt idx="190">
                  <c:v>52242.313370790849</c:v>
                </c:pt>
                <c:pt idx="191">
                  <c:v>58712.122655938525</c:v>
                </c:pt>
                <c:pt idx="192">
                  <c:v>57774.855429387055</c:v>
                </c:pt>
                <c:pt idx="193">
                  <c:v>53128.395890934102</c:v>
                </c:pt>
                <c:pt idx="194">
                  <c:v>52425.2798148941</c:v>
                </c:pt>
                <c:pt idx="195">
                  <c:v>52873.389829632571</c:v>
                </c:pt>
                <c:pt idx="196">
                  <c:v>52522.497690939235</c:v>
                </c:pt>
                <c:pt idx="197">
                  <c:v>52862.730335367196</c:v>
                </c:pt>
                <c:pt idx="198">
                  <c:v>52826.3558460899</c:v>
                </c:pt>
                <c:pt idx="199">
                  <c:v>52490.245324295385</c:v>
                </c:pt>
                <c:pt idx="200">
                  <c:v>52677.424193803177</c:v>
                </c:pt>
                <c:pt idx="201">
                  <c:v>53080.657225948598</c:v>
                </c:pt>
                <c:pt idx="202">
                  <c:v>52513.456148264886</c:v>
                </c:pt>
                <c:pt idx="203">
                  <c:v>53269.881169692308</c:v>
                </c:pt>
                <c:pt idx="204">
                  <c:v>52478.072303411493</c:v>
                </c:pt>
                <c:pt idx="205">
                  <c:v>53117.827446691517</c:v>
                </c:pt>
                <c:pt idx="206">
                  <c:v>52970.449164687561</c:v>
                </c:pt>
                <c:pt idx="207">
                  <c:v>52785.069301846816</c:v>
                </c:pt>
                <c:pt idx="208">
                  <c:v>52991.687318662305</c:v>
                </c:pt>
                <c:pt idx="209">
                  <c:v>53011.809845764961</c:v>
                </c:pt>
                <c:pt idx="210">
                  <c:v>52681.974201398669</c:v>
                </c:pt>
                <c:pt idx="211">
                  <c:v>53228.211435856014</c:v>
                </c:pt>
                <c:pt idx="212">
                  <c:v>52453.822012928344</c:v>
                </c:pt>
                <c:pt idx="213">
                  <c:v>52648.379191284024</c:v>
                </c:pt>
                <c:pt idx="214">
                  <c:v>52599.006171499619</c:v>
                </c:pt>
                <c:pt idx="215">
                  <c:v>52690.079604284925</c:v>
                </c:pt>
                <c:pt idx="216">
                  <c:v>52517.047304480584</c:v>
                </c:pt>
                <c:pt idx="217">
                  <c:v>52530.51468666039</c:v>
                </c:pt>
                <c:pt idx="218">
                  <c:v>52636.929181572108</c:v>
                </c:pt>
                <c:pt idx="219">
                  <c:v>52452.307769767067</c:v>
                </c:pt>
                <c:pt idx="220">
                  <c:v>52716.217681727401</c:v>
                </c:pt>
                <c:pt idx="221">
                  <c:v>52427.060481332897</c:v>
                </c:pt>
                <c:pt idx="222">
                  <c:v>52817.635292659921</c:v>
                </c:pt>
                <c:pt idx="223">
                  <c:v>52342.814425323246</c:v>
                </c:pt>
                <c:pt idx="224">
                  <c:v>52536.857399564411</c:v>
                </c:pt>
                <c:pt idx="225">
                  <c:v>52089.299910116155</c:v>
                </c:pt>
                <c:pt idx="226">
                  <c:v>52045.503725038878</c:v>
                </c:pt>
                <c:pt idx="227">
                  <c:v>52532.446815443633</c:v>
                </c:pt>
                <c:pt idx="228">
                  <c:v>52148.365249055649</c:v>
                </c:pt>
                <c:pt idx="229">
                  <c:v>52471.209729906033</c:v>
                </c:pt>
                <c:pt idx="230">
                  <c:v>52055.328411252762</c:v>
                </c:pt>
                <c:pt idx="231">
                  <c:v>52752.779694390723</c:v>
                </c:pt>
                <c:pt idx="232">
                  <c:v>52149.86361486961</c:v>
                </c:pt>
                <c:pt idx="233">
                  <c:v>52571.659613126823</c:v>
                </c:pt>
                <c:pt idx="234">
                  <c:v>52230.912337938571</c:v>
                </c:pt>
                <c:pt idx="235">
                  <c:v>52765.161197398091</c:v>
                </c:pt>
                <c:pt idx="236">
                  <c:v>52402.47501754613</c:v>
                </c:pt>
                <c:pt idx="237">
                  <c:v>52656.991880734662</c:v>
                </c:pt>
                <c:pt idx="238">
                  <c:v>52646.660802448299</c:v>
                </c:pt>
                <c:pt idx="239">
                  <c:v>52506.868676201681</c:v>
                </c:pt>
                <c:pt idx="240">
                  <c:v>52815.070698096759</c:v>
                </c:pt>
                <c:pt idx="241">
                  <c:v>52150.322964344676</c:v>
                </c:pt>
                <c:pt idx="242">
                  <c:v>52924.774939390074</c:v>
                </c:pt>
                <c:pt idx="243">
                  <c:v>52504.21036122823</c:v>
                </c:pt>
                <c:pt idx="244">
                  <c:v>52977.349016724707</c:v>
                </c:pt>
                <c:pt idx="245">
                  <c:v>52311.126670866295</c:v>
                </c:pt>
                <c:pt idx="246">
                  <c:v>52501.445774980341</c:v>
                </c:pt>
                <c:pt idx="247">
                  <c:v>52453.690645235743</c:v>
                </c:pt>
                <c:pt idx="248">
                  <c:v>52124.983809692065</c:v>
                </c:pt>
                <c:pt idx="249">
                  <c:v>52541.908863896519</c:v>
                </c:pt>
                <c:pt idx="250">
                  <c:v>51777.389830523782</c:v>
                </c:pt>
                <c:pt idx="251">
                  <c:v>52527.065760040969</c:v>
                </c:pt>
                <c:pt idx="252">
                  <c:v>52014.502054374672</c:v>
                </c:pt>
                <c:pt idx="253">
                  <c:v>52750.301314917109</c:v>
                </c:pt>
                <c:pt idx="254">
                  <c:v>52145.656775688214</c:v>
                </c:pt>
                <c:pt idx="255">
                  <c:v>52994.315225120074</c:v>
                </c:pt>
                <c:pt idx="256">
                  <c:v>52351.259657302682</c:v>
                </c:pt>
                <c:pt idx="257">
                  <c:v>52703.148092419025</c:v>
                </c:pt>
                <c:pt idx="258">
                  <c:v>52913.459746451059</c:v>
                </c:pt>
                <c:pt idx="259">
                  <c:v>52672.551000140847</c:v>
                </c:pt>
                <c:pt idx="260">
                  <c:v>52858.481121555786</c:v>
                </c:pt>
                <c:pt idx="261">
                  <c:v>52669.802664852075</c:v>
                </c:pt>
                <c:pt idx="262">
                  <c:v>52803.485872195211</c:v>
                </c:pt>
                <c:pt idx="263">
                  <c:v>52870.962725566736</c:v>
                </c:pt>
                <c:pt idx="264">
                  <c:v>53126.571860111166</c:v>
                </c:pt>
                <c:pt idx="265">
                  <c:v>52741.434047185867</c:v>
                </c:pt>
                <c:pt idx="266">
                  <c:v>53022.027892989172</c:v>
                </c:pt>
                <c:pt idx="267">
                  <c:v>53141.325323552555</c:v>
                </c:pt>
                <c:pt idx="268">
                  <c:v>52843.292552857594</c:v>
                </c:pt>
                <c:pt idx="269">
                  <c:v>53005.388364602455</c:v>
                </c:pt>
                <c:pt idx="270">
                  <c:v>52504.138947747888</c:v>
                </c:pt>
                <c:pt idx="271">
                  <c:v>52604.260864660449</c:v>
                </c:pt>
                <c:pt idx="272">
                  <c:v>52264.274067465652</c:v>
                </c:pt>
                <c:pt idx="273">
                  <c:v>51678.406729503447</c:v>
                </c:pt>
                <c:pt idx="274">
                  <c:v>52162.982907213409</c:v>
                </c:pt>
                <c:pt idx="275">
                  <c:v>51762.608545805531</c:v>
                </c:pt>
                <c:pt idx="276">
                  <c:v>52200.894870788543</c:v>
                </c:pt>
                <c:pt idx="277">
                  <c:v>52089.690986980815</c:v>
                </c:pt>
                <c:pt idx="278">
                  <c:v>52824.476001224182</c:v>
                </c:pt>
                <c:pt idx="279">
                  <c:v>52212.126558914948</c:v>
                </c:pt>
                <c:pt idx="280">
                  <c:v>51974.037862675039</c:v>
                </c:pt>
                <c:pt idx="281">
                  <c:v>52640.16178577848</c:v>
                </c:pt>
                <c:pt idx="282">
                  <c:v>53380.04799198058</c:v>
                </c:pt>
                <c:pt idx="283">
                  <c:v>53439.282494082625</c:v>
                </c:pt>
                <c:pt idx="284">
                  <c:v>52962.34913688399</c:v>
                </c:pt>
                <c:pt idx="285">
                  <c:v>53341.693474931541</c:v>
                </c:pt>
                <c:pt idx="286">
                  <c:v>54075.405030936214</c:v>
                </c:pt>
                <c:pt idx="287">
                  <c:v>53323.650007708551</c:v>
                </c:pt>
                <c:pt idx="288">
                  <c:v>53826.535146513641</c:v>
                </c:pt>
                <c:pt idx="289">
                  <c:v>52912.606572541306</c:v>
                </c:pt>
                <c:pt idx="290">
                  <c:v>53150.516488903762</c:v>
                </c:pt>
                <c:pt idx="291">
                  <c:v>52921.915200441508</c:v>
                </c:pt>
                <c:pt idx="292">
                  <c:v>53497.975702179538</c:v>
                </c:pt>
                <c:pt idx="293">
                  <c:v>52605.823769527793</c:v>
                </c:pt>
                <c:pt idx="294">
                  <c:v>52928.720782063319</c:v>
                </c:pt>
                <c:pt idx="295">
                  <c:v>52610.548806103405</c:v>
                </c:pt>
                <c:pt idx="296">
                  <c:v>52634.210031606897</c:v>
                </c:pt>
                <c:pt idx="297">
                  <c:v>51905.630669697297</c:v>
                </c:pt>
                <c:pt idx="298">
                  <c:v>52136.684651749929</c:v>
                </c:pt>
                <c:pt idx="299">
                  <c:v>51859.344827492278</c:v>
                </c:pt>
                <c:pt idx="300">
                  <c:v>52076.72601399367</c:v>
                </c:pt>
                <c:pt idx="301">
                  <c:v>52650.780610261863</c:v>
                </c:pt>
                <c:pt idx="302">
                  <c:v>52992.312821538311</c:v>
                </c:pt>
                <c:pt idx="303">
                  <c:v>52507.154565725847</c:v>
                </c:pt>
                <c:pt idx="304">
                  <c:v>53234.05175605532</c:v>
                </c:pt>
                <c:pt idx="305">
                  <c:v>53084.685774173515</c:v>
                </c:pt>
                <c:pt idx="306">
                  <c:v>53295.986575312236</c:v>
                </c:pt>
                <c:pt idx="307">
                  <c:v>53433.830944120295</c:v>
                </c:pt>
                <c:pt idx="308">
                  <c:v>53199.476469319008</c:v>
                </c:pt>
                <c:pt idx="309">
                  <c:v>52919.860669223723</c:v>
                </c:pt>
                <c:pt idx="310">
                  <c:v>53414.652802494995</c:v>
                </c:pt>
                <c:pt idx="311">
                  <c:v>52916.227234774415</c:v>
                </c:pt>
                <c:pt idx="312">
                  <c:v>53820.608240174799</c:v>
                </c:pt>
                <c:pt idx="313">
                  <c:v>53531.429418283224</c:v>
                </c:pt>
                <c:pt idx="314">
                  <c:v>53851.340392693368</c:v>
                </c:pt>
                <c:pt idx="315">
                  <c:v>55578.382821513303</c:v>
                </c:pt>
                <c:pt idx="316">
                  <c:v>52672.490771447818</c:v>
                </c:pt>
                <c:pt idx="317">
                  <c:v>52663.845165461535</c:v>
                </c:pt>
                <c:pt idx="318">
                  <c:v>52970.912729919852</c:v>
                </c:pt>
                <c:pt idx="319">
                  <c:v>52287.536419022064</c:v>
                </c:pt>
                <c:pt idx="320">
                  <c:v>52583.474912409627</c:v>
                </c:pt>
                <c:pt idx="321">
                  <c:v>51433.557131259564</c:v>
                </c:pt>
                <c:pt idx="322">
                  <c:v>51760.104070730093</c:v>
                </c:pt>
                <c:pt idx="323">
                  <c:v>51780.151608485859</c:v>
                </c:pt>
                <c:pt idx="324">
                  <c:v>51769.042645175541</c:v>
                </c:pt>
                <c:pt idx="325">
                  <c:v>52986.917957388738</c:v>
                </c:pt>
                <c:pt idx="326">
                  <c:v>52986.238318274787</c:v>
                </c:pt>
                <c:pt idx="327">
                  <c:v>52493.330016837754</c:v>
                </c:pt>
                <c:pt idx="328">
                  <c:v>52901.501222916915</c:v>
                </c:pt>
                <c:pt idx="329">
                  <c:v>53037.529653007099</c:v>
                </c:pt>
                <c:pt idx="330">
                  <c:v>53166.961324684307</c:v>
                </c:pt>
                <c:pt idx="331">
                  <c:v>53105.772595722417</c:v>
                </c:pt>
                <c:pt idx="332">
                  <c:v>53037.704059353287</c:v>
                </c:pt>
                <c:pt idx="333">
                  <c:v>52940.522786850866</c:v>
                </c:pt>
                <c:pt idx="334">
                  <c:v>52824.825802451101</c:v>
                </c:pt>
                <c:pt idx="335">
                  <c:v>53898.181945877441</c:v>
                </c:pt>
                <c:pt idx="336">
                  <c:v>53987.484219011676</c:v>
                </c:pt>
                <c:pt idx="337">
                  <c:v>53282.149579200639</c:v>
                </c:pt>
                <c:pt idx="338">
                  <c:v>53799.430841678914</c:v>
                </c:pt>
                <c:pt idx="339">
                  <c:v>53617.633478638061</c:v>
                </c:pt>
                <c:pt idx="340">
                  <c:v>53533.103059214307</c:v>
                </c:pt>
                <c:pt idx="341">
                  <c:v>52587.862730324232</c:v>
                </c:pt>
                <c:pt idx="342">
                  <c:v>52780.743790575587</c:v>
                </c:pt>
                <c:pt idx="343">
                  <c:v>56777.447991236368</c:v>
                </c:pt>
                <c:pt idx="344">
                  <c:v>55202.951245779244</c:v>
                </c:pt>
                <c:pt idx="345">
                  <c:v>53954.704266624882</c:v>
                </c:pt>
                <c:pt idx="346">
                  <c:v>54222.939799168453</c:v>
                </c:pt>
                <c:pt idx="347">
                  <c:v>54046.430406272622</c:v>
                </c:pt>
                <c:pt idx="348">
                  <c:v>52858.242624613798</c:v>
                </c:pt>
                <c:pt idx="349">
                  <c:v>55427.396540511916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GERC_A_PARA!$CE$4:$CE$355</c:f>
              <c:numCache>
                <c:formatCode>General</c:formatCode>
                <c:ptCount val="35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849344"/>
        <c:axId val="522850128"/>
      </c:lineChart>
      <c:catAx>
        <c:axId val="5228493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850128"/>
        <c:crosses val="autoZero"/>
        <c:auto val="1"/>
        <c:lblAlgn val="ctr"/>
        <c:lblOffset val="100"/>
        <c:noMultiLvlLbl val="0"/>
      </c:catAx>
      <c:valAx>
        <c:axId val="522850128"/>
        <c:scaling>
          <c:orientation val="minMax"/>
          <c:min val="4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84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Stage I - HE and CE PV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032950017938386E-2"/>
          <c:y val="0.12193169640777153"/>
          <c:w val="0.84035544477803581"/>
          <c:h val="0.67249716566494278"/>
        </c:manualLayout>
      </c:layout>
      <c:scatterChart>
        <c:scatterStyle val="lineMarker"/>
        <c:varyColors val="0"/>
        <c:ser>
          <c:idx val="0"/>
          <c:order val="0"/>
          <c:tx>
            <c:strRef>
              <c:f>'Stage 1'!$U$372</c:f>
              <c:strCache>
                <c:ptCount val="1"/>
                <c:pt idx="0">
                  <c:v>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'Stage 1'!$AB$8:$AB$368</c:f>
              <c:numCache>
                <c:formatCode>General</c:formatCode>
                <c:ptCount val="361"/>
                <c:pt idx="0">
                  <c:v>0</c:v>
                </c:pt>
                <c:pt idx="1">
                  <c:v>9.2809556195451483E-3</c:v>
                </c:pt>
                <c:pt idx="2">
                  <c:v>3.7119546170057839E-2</c:v>
                </c:pt>
                <c:pt idx="3">
                  <c:v>8.350294547884321E-2</c:v>
                </c:pt>
                <c:pt idx="4">
                  <c:v>0.14840978576268665</c:v>
                </c:pt>
                <c:pt idx="5">
                  <c:v>0.23181017138041368</c:v>
                </c:pt>
                <c:pt idx="6">
                  <c:v>0.33366569807780683</c:v>
                </c:pt>
                <c:pt idx="7">
                  <c:v>0.45392947771651243</c:v>
                </c:pt>
                <c:pt idx="8">
                  <c:v>0.59254616847529074</c:v>
                </c:pt>
                <c:pt idx="9">
                  <c:v>0.74945201051093646</c:v>
                </c:pt>
                <c:pt idx="10">
                  <c:v>0.92457486706116265</c:v>
                </c:pt>
                <c:pt idx="11">
                  <c:v>1.117834270971751</c:v>
                </c:pt>
                <c:pt idx="12">
                  <c:v>1.3291414766256724</c:v>
                </c:pt>
                <c:pt idx="13">
                  <c:v>1.5583995172502325</c:v>
                </c:pt>
                <c:pt idx="14">
                  <c:v>1.8055032675739264</c:v>
                </c:pt>
                <c:pt idx="15">
                  <c:v>2.0703395118045886</c:v>
                </c:pt>
                <c:pt idx="16">
                  <c:v>2.3527870168934344</c:v>
                </c:pt>
                <c:pt idx="17">
                  <c:v>2.6527166110504647</c:v>
                </c:pt>
                <c:pt idx="18">
                  <c:v>2.9699912674703293</c:v>
                </c:pt>
                <c:pt idx="19">
                  <c:v>3.3044661932265038</c:v>
                </c:pt>
                <c:pt idx="20">
                  <c:v>3.6559889232871372</c:v>
                </c:pt>
                <c:pt idx="21">
                  <c:v>4.0243994196021138</c:v>
                </c:pt>
                <c:pt idx="22">
                  <c:v>4.4095301752087224</c:v>
                </c:pt>
                <c:pt idx="23">
                  <c:v>4.8112063232977631</c:v>
                </c:pt>
                <c:pt idx="24">
                  <c:v>5.2292457511786381</c:v>
                </c:pt>
                <c:pt idx="25">
                  <c:v>5.663459219078856</c:v>
                </c:pt>
                <c:pt idx="26">
                  <c:v>6.1136504837072092</c:v>
                </c:pt>
                <c:pt idx="27">
                  <c:v>6.579616426507946</c:v>
                </c:pt>
                <c:pt idx="28">
                  <c:v>7.061147186526739</c:v>
                </c:pt>
                <c:pt idx="29">
                  <c:v>7.5580262978060126</c:v>
                </c:pt>
                <c:pt idx="30">
                  <c:v>8.0700308312220628</c:v>
                </c:pt>
                <c:pt idx="31">
                  <c:v>8.5969315406718501</c:v>
                </c:pt>
                <c:pt idx="32">
                  <c:v>9.1384930135118658</c:v>
                </c:pt>
                <c:pt idx="33">
                  <c:v>9.6944738251476323</c:v>
                </c:pt>
                <c:pt idx="34">
                  <c:v>10.26462669766544</c:v>
                </c:pt>
                <c:pt idx="35">
                  <c:v>10.848698662395526</c:v>
                </c:pt>
                <c:pt idx="36">
                  <c:v>11.446431226287032</c:v>
                </c:pt>
                <c:pt idx="37">
                  <c:v>12.057560541973618</c:v>
                </c:pt>
                <c:pt idx="38">
                  <c:v>12.681817581400011</c:v>
                </c:pt>
                <c:pt idx="39">
                  <c:v>13.318928312875864</c:v>
                </c:pt>
                <c:pt idx="40">
                  <c:v>13.968613881418165</c:v>
                </c:pt>
                <c:pt idx="41">
                  <c:v>14.630590792236568</c:v>
                </c:pt>
                <c:pt idx="42">
                  <c:v>15.304571097211838</c:v>
                </c:pt>
                <c:pt idx="43">
                  <c:v>15.990262584211218</c:v>
                </c:pt>
                <c:pt idx="44">
                  <c:v>16.687368969079806</c:v>
                </c:pt>
                <c:pt idx="45">
                  <c:v>17.395590090140704</c:v>
                </c:pt>
                <c:pt idx="46">
                  <c:v>18.114622105032332</c:v>
                </c:pt>
                <c:pt idx="47">
                  <c:v>18.844157689705362</c:v>
                </c:pt>
                <c:pt idx="48">
                  <c:v>19.58388623939679</c:v>
                </c:pt>
                <c:pt idx="49">
                  <c:v>20.333494071393552</c:v>
                </c:pt>
                <c:pt idx="50">
                  <c:v>21.092664629393536</c:v>
                </c:pt>
                <c:pt idx="51">
                  <c:v>21.861078689266762</c:v>
                </c:pt>
                <c:pt idx="52">
                  <c:v>22.638414566015079</c:v>
                </c:pt>
                <c:pt idx="53">
                  <c:v>23.424348321724374</c:v>
                </c:pt>
                <c:pt idx="54">
                  <c:v>24.218553974300079</c:v>
                </c:pt>
                <c:pt idx="55">
                  <c:v>25.020703706771286</c:v>
                </c:pt>
                <c:pt idx="56">
                  <c:v>25.830468076946929</c:v>
                </c:pt>
                <c:pt idx="57">
                  <c:v>26.647516227203997</c:v>
                </c:pt>
                <c:pt idx="58">
                  <c:v>27.471516094183702</c:v>
                </c:pt>
                <c:pt idx="59">
                  <c:v>28.302134618170893</c:v>
                </c:pt>
                <c:pt idx="60">
                  <c:v>29.139037951928952</c:v>
                </c:pt>
                <c:pt idx="61">
                  <c:v>29.981891668759992</c:v>
                </c:pt>
                <c:pt idx="62">
                  <c:v>30.83036096956117</c:v>
                </c:pt>
                <c:pt idx="63">
                  <c:v>31.684110888644362</c:v>
                </c:pt>
                <c:pt idx="64">
                  <c:v>32.542806498088673</c:v>
                </c:pt>
                <c:pt idx="65">
                  <c:v>33.406113110393235</c:v>
                </c:pt>
                <c:pt idx="66">
                  <c:v>34.273696479200446</c:v>
                </c:pt>
                <c:pt idx="67">
                  <c:v>35.145222997858575</c:v>
                </c:pt>
                <c:pt idx="68">
                  <c:v>36.020359895597167</c:v>
                </c:pt>
                <c:pt idx="69">
                  <c:v>36.898775431088133</c:v>
                </c:pt>
                <c:pt idx="70">
                  <c:v>37.78013908317002</c:v>
                </c:pt>
                <c:pt idx="71">
                  <c:v>38.664121738515497</c:v>
                </c:pt>
                <c:pt idx="72">
                  <c:v>39.550395876026236</c:v>
                </c:pt>
                <c:pt idx="73">
                  <c:v>40.438635747742914</c:v>
                </c:pt>
                <c:pt idx="74">
                  <c:v>41.328517556064604</c:v>
                </c:pt>
                <c:pt idx="75">
                  <c:v>42.219719627075214</c:v>
                </c:pt>
                <c:pt idx="76">
                  <c:v>43.111922579783183</c:v>
                </c:pt>
                <c:pt idx="77">
                  <c:v>44.004809491083741</c:v>
                </c:pt>
                <c:pt idx="78">
                  <c:v>44.89806605626385</c:v>
                </c:pt>
                <c:pt idx="79">
                  <c:v>45.791380744875063</c:v>
                </c:pt>
                <c:pt idx="80">
                  <c:v>46.684444951807272</c:v>
                </c:pt>
                <c:pt idx="81">
                  <c:v>47.576953143407145</c:v>
                </c:pt>
                <c:pt idx="82">
                  <c:v>48.46860299849142</c:v>
                </c:pt>
                <c:pt idx="83">
                  <c:v>49.359095544115831</c:v>
                </c:pt>
                <c:pt idx="84">
                  <c:v>50.248135285969973</c:v>
                </c:pt>
                <c:pt idx="85">
                  <c:v>51.135430333278563</c:v>
                </c:pt>
                <c:pt idx="86">
                  <c:v>52.020692518099246</c:v>
                </c:pt>
                <c:pt idx="87">
                  <c:v>52.903637508918735</c:v>
                </c:pt>
                <c:pt idx="88">
                  <c:v>53.783984918459595</c:v>
                </c:pt>
                <c:pt idx="89">
                  <c:v>54.661458405620543</c:v>
                </c:pt>
                <c:pt idx="90">
                  <c:v>55.535785771485777</c:v>
                </c:pt>
                <c:pt idx="91">
                  <c:v>56.406699049348909</c:v>
                </c:pt>
                <c:pt idx="92">
                  <c:v>57.273934588709665</c:v>
                </c:pt>
                <c:pt idx="93">
                  <c:v>58.137233133213115</c:v>
                </c:pt>
                <c:pt idx="94">
                  <c:v>58.996339892511784</c:v>
                </c:pt>
                <c:pt idx="95">
                  <c:v>59.851004608044377</c:v>
                </c:pt>
                <c:pt idx="96">
                  <c:v>60.70098161273534</c:v>
                </c:pt>
                <c:pt idx="97">
                  <c:v>61.54602988463057</c:v>
                </c:pt>
                <c:pt idx="98">
                  <c:v>62.385913094497965</c:v>
                </c:pt>
                <c:pt idx="99">
                  <c:v>63.220399647430256</c:v>
                </c:pt>
                <c:pt idx="100">
                  <c:v>64.049262718500302</c:v>
                </c:pt>
                <c:pt idx="101">
                  <c:v>64.872280282529545</c:v>
                </c:pt>
                <c:pt idx="102">
                  <c:v>65.689235138039777</c:v>
                </c:pt>
                <c:pt idx="103">
                  <c:v>66.499914925470264</c:v>
                </c:pt>
                <c:pt idx="104">
                  <c:v>67.304112139749947</c:v>
                </c:pt>
                <c:pt idx="105">
                  <c:v>68.101624137327292</c:v>
                </c:pt>
                <c:pt idx="106">
                  <c:v>68.892253137764499</c:v>
                </c:pt>
                <c:pt idx="107">
                  <c:v>69.675806220016582</c:v>
                </c:pt>
                <c:pt idx="108">
                  <c:v>70.452095313520985</c:v>
                </c:pt>
                <c:pt idx="109">
                  <c:v>71.220937184231147</c:v>
                </c:pt>
                <c:pt idx="110">
                  <c:v>71.982153415736889</c:v>
                </c:pt>
                <c:pt idx="111">
                  <c:v>72.735570385618161</c:v>
                </c:pt>
                <c:pt idx="112">
                  <c:v>73.481019237188363</c:v>
                </c:pt>
                <c:pt idx="113">
                  <c:v>74.218335846785948</c:v>
                </c:pt>
                <c:pt idx="114">
                  <c:v>74.947360786780465</c:v>
                </c:pt>
                <c:pt idx="115">
                  <c:v>75.667939284463174</c:v>
                </c:pt>
                <c:pt idx="116">
                  <c:v>76.379921176996405</c:v>
                </c:pt>
                <c:pt idx="117">
                  <c:v>77.083160862599044</c:v>
                </c:pt>
                <c:pt idx="118">
                  <c:v>77.777517248150261</c:v>
                </c:pt>
                <c:pt idx="119">
                  <c:v>78.462853693393669</c:v>
                </c:pt>
                <c:pt idx="120">
                  <c:v>79.139037951928941</c:v>
                </c:pt>
                <c:pt idx="121">
                  <c:v>79.805942109176314</c:v>
                </c:pt>
                <c:pt idx="122">
                  <c:v>80.463442517504191</c:v>
                </c:pt>
                <c:pt idx="123">
                  <c:v>81.111419728706707</c:v>
                </c:pt>
                <c:pt idx="124">
                  <c:v>81.749758424021607</c:v>
                </c:pt>
                <c:pt idx="125">
                  <c:v>82.378347341875909</c:v>
                </c:pt>
                <c:pt idx="126">
                  <c:v>82.997079203547386</c:v>
                </c:pt>
                <c:pt idx="127">
                  <c:v>83.605850636929176</c:v>
                </c:pt>
                <c:pt idx="128">
                  <c:v>84.20456209858088</c:v>
                </c:pt>
                <c:pt idx="129">
                  <c:v>84.793117794250492</c:v>
                </c:pt>
                <c:pt idx="130">
                  <c:v>85.371425598047452</c:v>
                </c:pt>
                <c:pt idx="131">
                  <c:v>85.939396970444264</c:v>
                </c:pt>
                <c:pt idx="132">
                  <c:v>86.496946875282646</c:v>
                </c:pt>
                <c:pt idx="133">
                  <c:v>87.043993695955223</c:v>
                </c:pt>
                <c:pt idx="134">
                  <c:v>87.580459150932043</c:v>
                </c:pt>
                <c:pt idx="135">
                  <c:v>88.106268208795441</c:v>
                </c:pt>
                <c:pt idx="136">
                  <c:v>88.62134900294491</c:v>
                </c:pt>
                <c:pt idx="137">
                  <c:v>89.125632746128275</c:v>
                </c:pt>
                <c:pt idx="138">
                  <c:v>89.619053644951279</c:v>
                </c:pt>
                <c:pt idx="139">
                  <c:v>90.101548814513791</c:v>
                </c:pt>
                <c:pt idx="140">
                  <c:v>90.573058193315944</c:v>
                </c:pt>
                <c:pt idx="141">
                  <c:v>91.033524458572941</c:v>
                </c:pt>
                <c:pt idx="142">
                  <c:v>91.482892942072198</c:v>
                </c:pt>
                <c:pt idx="143">
                  <c:v>91.921111546702903</c:v>
                </c:pt>
                <c:pt idx="144">
                  <c:v>92.348130663781745</c:v>
                </c:pt>
                <c:pt idx="145">
                  <c:v>92.763903091294679</c:v>
                </c:pt>
                <c:pt idx="146">
                  <c:v>93.168383953169609</c:v>
                </c:pt>
                <c:pt idx="147">
                  <c:v>93.561530619690018</c:v>
                </c:pt>
                <c:pt idx="148">
                  <c:v>93.943302629154488</c:v>
                </c:pt>
                <c:pt idx="149">
                  <c:v>94.313661610883074</c:v>
                </c:pt>
                <c:pt idx="150">
                  <c:v>94.672571209665961</c:v>
                </c:pt>
                <c:pt idx="151">
                  <c:v>95.019997011745588</c:v>
                </c:pt>
                <c:pt idx="152">
                  <c:v>95.355906472419434</c:v>
                </c:pt>
                <c:pt idx="153">
                  <c:v>95.680268845344742</c:v>
                </c:pt>
                <c:pt idx="154">
                  <c:v>95.993055113623896</c:v>
                </c:pt>
                <c:pt idx="155">
                  <c:v>96.294237922743818</c:v>
                </c:pt>
                <c:pt idx="156">
                  <c:v>96.583791515438705</c:v>
                </c:pt>
                <c:pt idx="157">
                  <c:v>96.861691668541809</c:v>
                </c:pt>
                <c:pt idx="158">
                  <c:v>97.127915631887447</c:v>
                </c:pt>
                <c:pt idx="159">
                  <c:v>97.382442069322266</c:v>
                </c:pt>
                <c:pt idx="160">
                  <c:v>97.625251001877984</c:v>
                </c:pt>
                <c:pt idx="161">
                  <c:v>97.856323753158193</c:v>
                </c:pt>
                <c:pt idx="162">
                  <c:v>98.075642896985656</c:v>
                </c:pt>
                <c:pt idx="163">
                  <c:v>98.283192207353977</c:v>
                </c:pt>
                <c:pt idx="164">
                  <c:v>98.478956610725305</c:v>
                </c:pt>
                <c:pt idx="165">
                  <c:v>98.662922140711402</c:v>
                </c:pt>
                <c:pt idx="166">
                  <c:v>98.835075895173546</c:v>
                </c:pt>
                <c:pt idx="167">
                  <c:v>98.995405995773723</c:v>
                </c:pt>
                <c:pt idx="168">
                  <c:v>99.143901550006248</c:v>
                </c:pt>
                <c:pt idx="169">
                  <c:v>99.280552615738117</c:v>
                </c:pt>
                <c:pt idx="170">
                  <c:v>99.405350168281984</c:v>
                </c:pt>
                <c:pt idx="171">
                  <c:v>99.518286070024715</c:v>
                </c:pt>
                <c:pt idx="172">
                  <c:v>99.619353042632326</c:v>
                </c:pt>
                <c:pt idx="173">
                  <c:v>99.708544641848675</c:v>
                </c:pt>
                <c:pt idx="174">
                  <c:v>99.785855234905156</c:v>
                </c:pt>
                <c:pt idx="175">
                  <c:v>99.851279980554949</c:v>
                </c:pt>
                <c:pt idx="176">
                  <c:v>99.904814811745098</c:v>
                </c:pt>
                <c:pt idx="177">
                  <c:v>99.946456420936201</c:v>
                </c:pt>
                <c:pt idx="178">
                  <c:v>99.97620224807963</c:v>
                </c:pt>
                <c:pt idx="179">
                  <c:v>99.994050471258689</c:v>
                </c:pt>
                <c:pt idx="180">
                  <c:v>100.00000000000004</c:v>
                </c:pt>
                <c:pt idx="181">
                  <c:v>99.994050471258689</c:v>
                </c:pt>
                <c:pt idx="182">
                  <c:v>99.97620224807963</c:v>
                </c:pt>
                <c:pt idx="183">
                  <c:v>99.946456420936201</c:v>
                </c:pt>
                <c:pt idx="184">
                  <c:v>99.904814811745098</c:v>
                </c:pt>
                <c:pt idx="185">
                  <c:v>99.851279980554949</c:v>
                </c:pt>
                <c:pt idx="186">
                  <c:v>99.785855234905156</c:v>
                </c:pt>
                <c:pt idx="187">
                  <c:v>99.708544641848704</c:v>
                </c:pt>
                <c:pt idx="188">
                  <c:v>99.619353042632326</c:v>
                </c:pt>
                <c:pt idx="189">
                  <c:v>99.518286070024715</c:v>
                </c:pt>
                <c:pt idx="190">
                  <c:v>99.405350168281984</c:v>
                </c:pt>
                <c:pt idx="191">
                  <c:v>99.280552615738145</c:v>
                </c:pt>
                <c:pt idx="192">
                  <c:v>99.143901550006248</c:v>
                </c:pt>
                <c:pt idx="193">
                  <c:v>98.995405995773751</c:v>
                </c:pt>
                <c:pt idx="194">
                  <c:v>98.835075895173546</c:v>
                </c:pt>
                <c:pt idx="195">
                  <c:v>98.662922140711402</c:v>
                </c:pt>
                <c:pt idx="196">
                  <c:v>98.478956610725305</c:v>
                </c:pt>
                <c:pt idx="197">
                  <c:v>98.283192207353977</c:v>
                </c:pt>
                <c:pt idx="198">
                  <c:v>98.075642896985656</c:v>
                </c:pt>
                <c:pt idx="199">
                  <c:v>97.856323753158208</c:v>
                </c:pt>
                <c:pt idx="200">
                  <c:v>97.625251001878027</c:v>
                </c:pt>
                <c:pt idx="201">
                  <c:v>97.382442069322266</c:v>
                </c:pt>
                <c:pt idx="202">
                  <c:v>97.12791563188749</c:v>
                </c:pt>
                <c:pt idx="203">
                  <c:v>96.861691668541809</c:v>
                </c:pt>
                <c:pt idx="204">
                  <c:v>96.583791515438747</c:v>
                </c:pt>
                <c:pt idx="205">
                  <c:v>96.294237922743847</c:v>
                </c:pt>
                <c:pt idx="206">
                  <c:v>95.993055113623896</c:v>
                </c:pt>
                <c:pt idx="207">
                  <c:v>95.680268845344742</c:v>
                </c:pt>
                <c:pt idx="208">
                  <c:v>95.355906472419434</c:v>
                </c:pt>
                <c:pt idx="209">
                  <c:v>95.019997011745588</c:v>
                </c:pt>
                <c:pt idx="210">
                  <c:v>94.672571209665918</c:v>
                </c:pt>
                <c:pt idx="211">
                  <c:v>94.313661610883074</c:v>
                </c:pt>
                <c:pt idx="212">
                  <c:v>93.943302629154488</c:v>
                </c:pt>
                <c:pt idx="213">
                  <c:v>93.561530619690046</c:v>
                </c:pt>
                <c:pt idx="214">
                  <c:v>93.168383953169638</c:v>
                </c:pt>
                <c:pt idx="215">
                  <c:v>92.763903091294694</c:v>
                </c:pt>
                <c:pt idx="216">
                  <c:v>92.348130663781774</c:v>
                </c:pt>
                <c:pt idx="217">
                  <c:v>91.921111546702932</c:v>
                </c:pt>
                <c:pt idx="218">
                  <c:v>91.482892942072226</c:v>
                </c:pt>
                <c:pt idx="219">
                  <c:v>91.033524458572941</c:v>
                </c:pt>
                <c:pt idx="220">
                  <c:v>90.573058193315944</c:v>
                </c:pt>
                <c:pt idx="221">
                  <c:v>90.101548814513791</c:v>
                </c:pt>
                <c:pt idx="222">
                  <c:v>89.619053644951279</c:v>
                </c:pt>
                <c:pt idx="223">
                  <c:v>89.125632746128275</c:v>
                </c:pt>
                <c:pt idx="224">
                  <c:v>88.62134900294491</c:v>
                </c:pt>
                <c:pt idx="225">
                  <c:v>88.106268208795456</c:v>
                </c:pt>
                <c:pt idx="226">
                  <c:v>87.580459150932072</c:v>
                </c:pt>
                <c:pt idx="227">
                  <c:v>87.043993695955223</c:v>
                </c:pt>
                <c:pt idx="228">
                  <c:v>86.496946875282646</c:v>
                </c:pt>
                <c:pt idx="229">
                  <c:v>85.939396970444264</c:v>
                </c:pt>
                <c:pt idx="230">
                  <c:v>85.37142559804748</c:v>
                </c:pt>
                <c:pt idx="231">
                  <c:v>84.79311779425052</c:v>
                </c:pt>
                <c:pt idx="232">
                  <c:v>84.20456209858088</c:v>
                </c:pt>
                <c:pt idx="233">
                  <c:v>83.605850636929219</c:v>
                </c:pt>
                <c:pt idx="234">
                  <c:v>82.997079203547415</c:v>
                </c:pt>
                <c:pt idx="235">
                  <c:v>82.378347341875909</c:v>
                </c:pt>
                <c:pt idx="236">
                  <c:v>81.749758424021607</c:v>
                </c:pt>
                <c:pt idx="237">
                  <c:v>81.111419728706764</c:v>
                </c:pt>
                <c:pt idx="238">
                  <c:v>80.463442517504248</c:v>
                </c:pt>
                <c:pt idx="239">
                  <c:v>79.805942109176314</c:v>
                </c:pt>
                <c:pt idx="240">
                  <c:v>79.139037951928955</c:v>
                </c:pt>
                <c:pt idx="241">
                  <c:v>78.462853693393669</c:v>
                </c:pt>
                <c:pt idx="242">
                  <c:v>77.777517248150261</c:v>
                </c:pt>
                <c:pt idx="243">
                  <c:v>77.083160862599044</c:v>
                </c:pt>
                <c:pt idx="244">
                  <c:v>76.379921176996447</c:v>
                </c:pt>
                <c:pt idx="245">
                  <c:v>75.667939284463202</c:v>
                </c:pt>
                <c:pt idx="246">
                  <c:v>74.947360786780479</c:v>
                </c:pt>
                <c:pt idx="247">
                  <c:v>74.218335846785948</c:v>
                </c:pt>
                <c:pt idx="248">
                  <c:v>73.481019237188391</c:v>
                </c:pt>
                <c:pt idx="249">
                  <c:v>72.735570385618175</c:v>
                </c:pt>
                <c:pt idx="250">
                  <c:v>71.982153415736889</c:v>
                </c:pt>
                <c:pt idx="251">
                  <c:v>71.220937184231204</c:v>
                </c:pt>
                <c:pt idx="252">
                  <c:v>70.452095313520985</c:v>
                </c:pt>
                <c:pt idx="253">
                  <c:v>69.675806220016597</c:v>
                </c:pt>
                <c:pt idx="254">
                  <c:v>68.892253137764499</c:v>
                </c:pt>
                <c:pt idx="255">
                  <c:v>68.101624137327292</c:v>
                </c:pt>
                <c:pt idx="256">
                  <c:v>67.304112139749947</c:v>
                </c:pt>
                <c:pt idx="257">
                  <c:v>66.499914925470264</c:v>
                </c:pt>
                <c:pt idx="258">
                  <c:v>65.689235138039805</c:v>
                </c:pt>
                <c:pt idx="259">
                  <c:v>64.872280282529545</c:v>
                </c:pt>
                <c:pt idx="260">
                  <c:v>64.04926271850033</c:v>
                </c:pt>
                <c:pt idx="261">
                  <c:v>63.220399647430256</c:v>
                </c:pt>
                <c:pt idx="262">
                  <c:v>62.385913094497994</c:v>
                </c:pt>
                <c:pt idx="263">
                  <c:v>61.54602988463057</c:v>
                </c:pt>
                <c:pt idx="264">
                  <c:v>60.70098161273534</c:v>
                </c:pt>
                <c:pt idx="265">
                  <c:v>59.851004608044377</c:v>
                </c:pt>
                <c:pt idx="266">
                  <c:v>58.996339892511784</c:v>
                </c:pt>
                <c:pt idx="267">
                  <c:v>58.137233133213151</c:v>
                </c:pt>
                <c:pt idx="268">
                  <c:v>57.273934588709693</c:v>
                </c:pt>
                <c:pt idx="269">
                  <c:v>56.406699049348909</c:v>
                </c:pt>
                <c:pt idx="270">
                  <c:v>55.535785771485777</c:v>
                </c:pt>
                <c:pt idx="271">
                  <c:v>54.661458405620579</c:v>
                </c:pt>
                <c:pt idx="272">
                  <c:v>53.783984918459623</c:v>
                </c:pt>
                <c:pt idx="273">
                  <c:v>52.903637508918791</c:v>
                </c:pt>
                <c:pt idx="274">
                  <c:v>52.020692518099246</c:v>
                </c:pt>
                <c:pt idx="275">
                  <c:v>51.135430333278563</c:v>
                </c:pt>
                <c:pt idx="276">
                  <c:v>50.248135285970008</c:v>
                </c:pt>
                <c:pt idx="277">
                  <c:v>49.359095544115831</c:v>
                </c:pt>
                <c:pt idx="278">
                  <c:v>48.46860299849142</c:v>
                </c:pt>
                <c:pt idx="279">
                  <c:v>47.576953143407174</c:v>
                </c:pt>
                <c:pt idx="280">
                  <c:v>46.684444951807293</c:v>
                </c:pt>
                <c:pt idx="281">
                  <c:v>45.791380744875106</c:v>
                </c:pt>
                <c:pt idx="282">
                  <c:v>44.898066056263914</c:v>
                </c:pt>
                <c:pt idx="283">
                  <c:v>44.004809491083741</c:v>
                </c:pt>
                <c:pt idx="284">
                  <c:v>43.111922579783183</c:v>
                </c:pt>
                <c:pt idx="285">
                  <c:v>42.219719627075214</c:v>
                </c:pt>
                <c:pt idx="286">
                  <c:v>41.328517556064632</c:v>
                </c:pt>
                <c:pt idx="287">
                  <c:v>40.438635747742971</c:v>
                </c:pt>
                <c:pt idx="288">
                  <c:v>39.550395876026236</c:v>
                </c:pt>
                <c:pt idx="289">
                  <c:v>38.664121738515519</c:v>
                </c:pt>
                <c:pt idx="290">
                  <c:v>37.780139083170056</c:v>
                </c:pt>
                <c:pt idx="291">
                  <c:v>36.898775431088133</c:v>
                </c:pt>
                <c:pt idx="292">
                  <c:v>36.020359895597196</c:v>
                </c:pt>
                <c:pt idx="293">
                  <c:v>35.145222997858603</c:v>
                </c:pt>
                <c:pt idx="294">
                  <c:v>34.273696479200474</c:v>
                </c:pt>
                <c:pt idx="295">
                  <c:v>33.406113110393292</c:v>
                </c:pt>
                <c:pt idx="296">
                  <c:v>32.542806498088673</c:v>
                </c:pt>
                <c:pt idx="297">
                  <c:v>31.684110888644362</c:v>
                </c:pt>
                <c:pt idx="298">
                  <c:v>30.830360969561198</c:v>
                </c:pt>
                <c:pt idx="299">
                  <c:v>29.981891668759992</c:v>
                </c:pt>
                <c:pt idx="300">
                  <c:v>29.139037951928952</c:v>
                </c:pt>
                <c:pt idx="301">
                  <c:v>28.302134618170982</c:v>
                </c:pt>
                <c:pt idx="302">
                  <c:v>27.471516094183702</c:v>
                </c:pt>
                <c:pt idx="303">
                  <c:v>26.647516227204026</c:v>
                </c:pt>
                <c:pt idx="304">
                  <c:v>25.830468076946993</c:v>
                </c:pt>
                <c:pt idx="305">
                  <c:v>25.020703706771286</c:v>
                </c:pt>
                <c:pt idx="306">
                  <c:v>24.218553974300111</c:v>
                </c:pt>
                <c:pt idx="307">
                  <c:v>23.424348321724402</c:v>
                </c:pt>
                <c:pt idx="308">
                  <c:v>22.638414566015079</c:v>
                </c:pt>
                <c:pt idx="309">
                  <c:v>21.861078689266797</c:v>
                </c:pt>
                <c:pt idx="310">
                  <c:v>21.092664629393536</c:v>
                </c:pt>
                <c:pt idx="311">
                  <c:v>20.333494071393581</c:v>
                </c:pt>
                <c:pt idx="312">
                  <c:v>19.583886239396826</c:v>
                </c:pt>
                <c:pt idx="313">
                  <c:v>18.844157689705362</c:v>
                </c:pt>
                <c:pt idx="314">
                  <c:v>18.114622105032332</c:v>
                </c:pt>
                <c:pt idx="315">
                  <c:v>17.395590090140736</c:v>
                </c:pt>
                <c:pt idx="316">
                  <c:v>16.687368969079806</c:v>
                </c:pt>
                <c:pt idx="317">
                  <c:v>15.990262584211251</c:v>
                </c:pt>
                <c:pt idx="318">
                  <c:v>15.304571097211838</c:v>
                </c:pt>
                <c:pt idx="319">
                  <c:v>14.6305907922366</c:v>
                </c:pt>
                <c:pt idx="320">
                  <c:v>13.968613881418198</c:v>
                </c:pt>
                <c:pt idx="321">
                  <c:v>13.318928312875897</c:v>
                </c:pt>
                <c:pt idx="322">
                  <c:v>12.681817581400043</c:v>
                </c:pt>
                <c:pt idx="323">
                  <c:v>12.057560541973679</c:v>
                </c:pt>
                <c:pt idx="324">
                  <c:v>11.446431226287032</c:v>
                </c:pt>
                <c:pt idx="325">
                  <c:v>10.848698662395526</c:v>
                </c:pt>
                <c:pt idx="326">
                  <c:v>10.264626697665468</c:v>
                </c:pt>
                <c:pt idx="327">
                  <c:v>9.6944738251476323</c:v>
                </c:pt>
                <c:pt idx="328">
                  <c:v>9.1384930135118658</c:v>
                </c:pt>
                <c:pt idx="329">
                  <c:v>8.5969315406718501</c:v>
                </c:pt>
                <c:pt idx="330">
                  <c:v>8.0700308312220947</c:v>
                </c:pt>
                <c:pt idx="331">
                  <c:v>7.5580262978060126</c:v>
                </c:pt>
                <c:pt idx="332">
                  <c:v>7.061147186526739</c:v>
                </c:pt>
                <c:pt idx="333">
                  <c:v>6.579616426507946</c:v>
                </c:pt>
                <c:pt idx="334">
                  <c:v>6.1136504837072092</c:v>
                </c:pt>
                <c:pt idx="335">
                  <c:v>5.6634592190788249</c:v>
                </c:pt>
                <c:pt idx="336">
                  <c:v>5.2292457511786692</c:v>
                </c:pt>
                <c:pt idx="337">
                  <c:v>4.8112063232977942</c:v>
                </c:pt>
                <c:pt idx="338">
                  <c:v>4.4095301752087526</c:v>
                </c:pt>
                <c:pt idx="339">
                  <c:v>4.0243994196021458</c:v>
                </c:pt>
                <c:pt idx="340">
                  <c:v>3.6559889232871372</c:v>
                </c:pt>
                <c:pt idx="341">
                  <c:v>3.3044661932265038</c:v>
                </c:pt>
                <c:pt idx="342">
                  <c:v>2.9699912674703293</c:v>
                </c:pt>
                <c:pt idx="343">
                  <c:v>2.6527166110504647</c:v>
                </c:pt>
                <c:pt idx="344">
                  <c:v>2.3527870168934344</c:v>
                </c:pt>
                <c:pt idx="345">
                  <c:v>2.0703395118045886</c:v>
                </c:pt>
                <c:pt idx="346">
                  <c:v>1.8055032675739264</c:v>
                </c:pt>
                <c:pt idx="347">
                  <c:v>1.5583995172502325</c:v>
                </c:pt>
                <c:pt idx="348">
                  <c:v>1.3291414766256724</c:v>
                </c:pt>
                <c:pt idx="349">
                  <c:v>1.117834270971751</c:v>
                </c:pt>
                <c:pt idx="350">
                  <c:v>0.92457486706116265</c:v>
                </c:pt>
                <c:pt idx="351">
                  <c:v>0.74945201051093646</c:v>
                </c:pt>
                <c:pt idx="352">
                  <c:v>0.59254616847529074</c:v>
                </c:pt>
                <c:pt idx="353">
                  <c:v>0.45392947771651243</c:v>
                </c:pt>
                <c:pt idx="354">
                  <c:v>0.33366569807780683</c:v>
                </c:pt>
                <c:pt idx="355">
                  <c:v>0.23181017138041368</c:v>
                </c:pt>
                <c:pt idx="356">
                  <c:v>0.14840978576268665</c:v>
                </c:pt>
                <c:pt idx="357">
                  <c:v>8.350294547884321E-2</c:v>
                </c:pt>
                <c:pt idx="358">
                  <c:v>3.7119546170057839E-2</c:v>
                </c:pt>
                <c:pt idx="359">
                  <c:v>9.2809556195451483E-3</c:v>
                </c:pt>
                <c:pt idx="360">
                  <c:v>0</c:v>
                </c:pt>
              </c:numCache>
            </c:numRef>
          </c:xVal>
          <c:yVal>
            <c:numRef>
              <c:f>'Stage 1'!$U$373:$U$733</c:f>
              <c:numCache>
                <c:formatCode>General</c:formatCode>
                <c:ptCount val="361"/>
                <c:pt idx="0">
                  <c:v>19.068899999999999</c:v>
                </c:pt>
                <c:pt idx="1">
                  <c:v>19.070208020792641</c:v>
                </c:pt>
                <c:pt idx="2">
                  <c:v>19.074132946489982</c:v>
                </c:pt>
                <c:pt idx="3">
                  <c:v>19.080677368088004</c:v>
                </c:pt>
                <c:pt idx="4">
                  <c:v>19.089845607374411</c:v>
                </c:pt>
                <c:pt idx="5">
                  <c:v>19.101643722126951</c:v>
                </c:pt>
                <c:pt idx="6">
                  <c:v>19.116079513404486</c:v>
                </c:pt>
                <c:pt idx="7">
                  <c:v>19.133162534944308</c:v>
                </c:pt>
                <c:pt idx="8">
                  <c:v>19.152904104683</c:v>
                </c:pt>
                <c:pt idx="9">
                  <c:v>19.175317318422337</c:v>
                </c:pt>
                <c:pt idx="10">
                  <c:v>19.200417065665373</c:v>
                </c:pt>
                <c:pt idx="11">
                  <c:v>19.228220047652258</c:v>
                </c:pt>
                <c:pt idx="12">
                  <c:v>19.258744797629266</c:v>
                </c:pt>
                <c:pt idx="13">
                  <c:v>19.292011703388905</c:v>
                </c:pt>
                <c:pt idx="14">
                  <c:v>19.328043032123084</c:v>
                </c:pt>
                <c:pt idx="15">
                  <c:v>19.366862957635995</c:v>
                </c:pt>
                <c:pt idx="16">
                  <c:v>19.408497589967887</c:v>
                </c:pt>
                <c:pt idx="17">
                  <c:v>19.452975007485229</c:v>
                </c:pt>
                <c:pt idx="18">
                  <c:v>19.500325291498264</c:v>
                </c:pt>
                <c:pt idx="19">
                  <c:v>19.550580563471307</c:v>
                </c:pt>
                <c:pt idx="20">
                  <c:v>19.603775024896564</c:v>
                </c:pt>
                <c:pt idx="21">
                  <c:v>19.659944999907772</c:v>
                </c:pt>
                <c:pt idx="22">
                  <c:v>19.719128980714995</c:v>
                </c:pt>
                <c:pt idx="23">
                  <c:v>19.781367675948204</c:v>
                </c:pt>
                <c:pt idx="24">
                  <c:v>19.846704062002967</c:v>
                </c:pt>
                <c:pt idx="25">
                  <c:v>19.915183437487499</c:v>
                </c:pt>
                <c:pt idx="26">
                  <c:v>19.986853480877709</c:v>
                </c:pt>
                <c:pt idx="27">
                  <c:v>20.061764311492432</c:v>
                </c:pt>
                <c:pt idx="28">
                  <c:v>20.139968553909068</c:v>
                </c:pt>
                <c:pt idx="29">
                  <c:v>20.221521405946589</c:v>
                </c:pt>
                <c:pt idx="30">
                  <c:v>20.306480710351028</c:v>
                </c:pt>
                <c:pt idx="31">
                  <c:v>20.394907030326138</c:v>
                </c:pt>
                <c:pt idx="32">
                  <c:v>20.486863729060634</c:v>
                </c:pt>
                <c:pt idx="33">
                  <c:v>20.582417053412271</c:v>
                </c:pt>
                <c:pt idx="34">
                  <c:v>20.681636221918001</c:v>
                </c:pt>
                <c:pt idx="35">
                  <c:v>20.784593517309304</c:v>
                </c:pt>
                <c:pt idx="36">
                  <c:v>20.891364383721935</c:v>
                </c:pt>
                <c:pt idx="37">
                  <c:v>21.00202752879985</c:v>
                </c:pt>
                <c:pt idx="38">
                  <c:v>21.116665030904361</c:v>
                </c:pt>
                <c:pt idx="39">
                  <c:v>21.235362451651234</c:v>
                </c:pt>
                <c:pt idx="40">
                  <c:v>21.358208954010703</c:v>
                </c:pt>
                <c:pt idx="41">
                  <c:v>21.485297426218342</c:v>
                </c:pt>
                <c:pt idx="42">
                  <c:v>21.616724611758336</c:v>
                </c:pt>
                <c:pt idx="43">
                  <c:v>21.7525912456946</c:v>
                </c:pt>
                <c:pt idx="44">
                  <c:v>21.89300219764074</c:v>
                </c:pt>
                <c:pt idx="45">
                  <c:v>22.038066621674911</c:v>
                </c:pt>
                <c:pt idx="46">
                  <c:v>22.187898113522486</c:v>
                </c:pt>
                <c:pt idx="47">
                  <c:v>22.342614875346658</c:v>
                </c:pt>
                <c:pt idx="48">
                  <c:v>22.502339888505151</c:v>
                </c:pt>
                <c:pt idx="49">
                  <c:v>22.667201094650476</c:v>
                </c:pt>
                <c:pt idx="50">
                  <c:v>22.837331585570858</c:v>
                </c:pt>
                <c:pt idx="51">
                  <c:v>23.012869802190416</c:v>
                </c:pt>
                <c:pt idx="52">
                  <c:v>23.193959743168598</c:v>
                </c:pt>
                <c:pt idx="53">
                  <c:v>23.380751183562516</c:v>
                </c:pt>
                <c:pt idx="54">
                  <c:v>23.573399904039427</c:v>
                </c:pt>
                <c:pt idx="55">
                  <c:v>23.772067931152538</c:v>
                </c:pt>
                <c:pt idx="56">
                  <c:v>23.976923789219342</c:v>
                </c:pt>
                <c:pt idx="57">
                  <c:v>24.18814276436942</c:v>
                </c:pt>
                <c:pt idx="58">
                  <c:v>24.405907181358238</c:v>
                </c:pt>
                <c:pt idx="59">
                  <c:v>24.630406693772912</c:v>
                </c:pt>
                <c:pt idx="60">
                  <c:v>24.861838588287966</c:v>
                </c:pt>
                <c:pt idx="61">
                  <c:v>25.100408103662325</c:v>
                </c:pt>
                <c:pt idx="62">
                  <c:v>25.346328765202298</c:v>
                </c:pt>
                <c:pt idx="63">
                  <c:v>25.599822735452072</c:v>
                </c:pt>
                <c:pt idx="64">
                  <c:v>25.861121181909102</c:v>
                </c:pt>
                <c:pt idx="65">
                  <c:v>26.130464662601479</c:v>
                </c:pt>
                <c:pt idx="66">
                  <c:v>26.408103530403203</c:v>
                </c:pt>
                <c:pt idx="67">
                  <c:v>26.694298357004989</c:v>
                </c:pt>
                <c:pt idx="68">
                  <c:v>26.989320377500373</c:v>
                </c:pt>
                <c:pt idx="69">
                  <c:v>27.293451956590587</c:v>
                </c:pt>
                <c:pt idx="70">
                  <c:v>27.606987077456601</c:v>
                </c:pt>
                <c:pt idx="71">
                  <c:v>27.930231854391987</c:v>
                </c:pt>
                <c:pt idx="72">
                  <c:v>28.263505070337022</c:v>
                </c:pt>
                <c:pt idx="73">
                  <c:v>28.607138740502197</c:v>
                </c:pt>
                <c:pt idx="74">
                  <c:v>28.961478703315422</c:v>
                </c:pt>
                <c:pt idx="75">
                  <c:v>29.326885239976647</c:v>
                </c:pt>
                <c:pt idx="76">
                  <c:v>29.703733723949426</c:v>
                </c:pt>
                <c:pt idx="77">
                  <c:v>30.092415301767161</c:v>
                </c:pt>
                <c:pt idx="78">
                  <c:v>30.493337606576191</c:v>
                </c:pt>
                <c:pt idx="79">
                  <c:v>30.906925505882068</c:v>
                </c:pt>
                <c:pt idx="80">
                  <c:v>31.333621885007908</c:v>
                </c:pt>
                <c:pt idx="81">
                  <c:v>31.77388846780957</c:v>
                </c:pt>
                <c:pt idx="82">
                  <c:v>32.228206676228979</c:v>
                </c:pt>
                <c:pt idx="83">
                  <c:v>32.697078530293474</c:v>
                </c:pt>
                <c:pt idx="84">
                  <c:v>33.181027590192819</c:v>
                </c:pt>
                <c:pt idx="85">
                  <c:v>33.680599942078253</c:v>
                </c:pt>
                <c:pt idx="86">
                  <c:v>34.196365229233017</c:v>
                </c:pt>
                <c:pt idx="87">
                  <c:v>34.728917730256342</c:v>
                </c:pt>
                <c:pt idx="88">
                  <c:v>35.278877485880365</c:v>
                </c:pt>
                <c:pt idx="89">
                  <c:v>35.846891476002654</c:v>
                </c:pt>
                <c:pt idx="90">
                  <c:v>36.433634848457835</c:v>
                </c:pt>
                <c:pt idx="91">
                  <c:v>37.039812200971262</c:v>
                </c:pt>
                <c:pt idx="92">
                  <c:v>37.666158917629559</c:v>
                </c:pt>
                <c:pt idx="93">
                  <c:v>38.3134425610628</c:v>
                </c:pt>
                <c:pt idx="94">
                  <c:v>38.982464321356282</c:v>
                </c:pt>
                <c:pt idx="95">
                  <c:v>39.674060522491295</c:v>
                </c:pt>
                <c:pt idx="96">
                  <c:v>40.389104186844371</c:v>
                </c:pt>
                <c:pt idx="97">
                  <c:v>41.128506657950631</c:v>
                </c:pt>
                <c:pt idx="98">
                  <c:v>41.838900000000002</c:v>
                </c:pt>
                <c:pt idx="99">
                  <c:v>41.838900000000002</c:v>
                </c:pt>
                <c:pt idx="100">
                  <c:v>41.838900000000002</c:v>
                </c:pt>
                <c:pt idx="101">
                  <c:v>41.838900000000002</c:v>
                </c:pt>
                <c:pt idx="102">
                  <c:v>41.838900000000002</c:v>
                </c:pt>
                <c:pt idx="103">
                  <c:v>41.838900000000002</c:v>
                </c:pt>
                <c:pt idx="104">
                  <c:v>41.838900000000002</c:v>
                </c:pt>
                <c:pt idx="105">
                  <c:v>41.838900000000002</c:v>
                </c:pt>
                <c:pt idx="106">
                  <c:v>41.838900000000002</c:v>
                </c:pt>
                <c:pt idx="107">
                  <c:v>41.838900000000002</c:v>
                </c:pt>
                <c:pt idx="108">
                  <c:v>41.838900000000002</c:v>
                </c:pt>
                <c:pt idx="109">
                  <c:v>41.838900000000002</c:v>
                </c:pt>
                <c:pt idx="110">
                  <c:v>41.838900000000002</c:v>
                </c:pt>
                <c:pt idx="111">
                  <c:v>41.838900000000002</c:v>
                </c:pt>
                <c:pt idx="112">
                  <c:v>41.838900000000002</c:v>
                </c:pt>
                <c:pt idx="113">
                  <c:v>41.838900000000002</c:v>
                </c:pt>
                <c:pt idx="114">
                  <c:v>41.838900000000002</c:v>
                </c:pt>
                <c:pt idx="115">
                  <c:v>41.838900000000002</c:v>
                </c:pt>
                <c:pt idx="116">
                  <c:v>41.838900000000002</c:v>
                </c:pt>
                <c:pt idx="117">
                  <c:v>41.838900000000002</c:v>
                </c:pt>
                <c:pt idx="118">
                  <c:v>41.838900000000002</c:v>
                </c:pt>
                <c:pt idx="119">
                  <c:v>41.838900000000002</c:v>
                </c:pt>
                <c:pt idx="120">
                  <c:v>41.838900000000002</c:v>
                </c:pt>
                <c:pt idx="121">
                  <c:v>41.838900000000002</c:v>
                </c:pt>
                <c:pt idx="122">
                  <c:v>41.838900000000002</c:v>
                </c:pt>
                <c:pt idx="123">
                  <c:v>41.838900000000002</c:v>
                </c:pt>
                <c:pt idx="124">
                  <c:v>41.838900000000002</c:v>
                </c:pt>
                <c:pt idx="125">
                  <c:v>41.838900000000002</c:v>
                </c:pt>
                <c:pt idx="126">
                  <c:v>41.838900000000002</c:v>
                </c:pt>
                <c:pt idx="127">
                  <c:v>41.838900000000002</c:v>
                </c:pt>
                <c:pt idx="128">
                  <c:v>41.838900000000002</c:v>
                </c:pt>
                <c:pt idx="129">
                  <c:v>41.838900000000002</c:v>
                </c:pt>
                <c:pt idx="130">
                  <c:v>41.838900000000002</c:v>
                </c:pt>
                <c:pt idx="131">
                  <c:v>41.838900000000002</c:v>
                </c:pt>
                <c:pt idx="132">
                  <c:v>41.838900000000002</c:v>
                </c:pt>
                <c:pt idx="133">
                  <c:v>41.838900000000002</c:v>
                </c:pt>
                <c:pt idx="134">
                  <c:v>41.838900000000002</c:v>
                </c:pt>
                <c:pt idx="135">
                  <c:v>41.838900000000002</c:v>
                </c:pt>
                <c:pt idx="136">
                  <c:v>41.838900000000002</c:v>
                </c:pt>
                <c:pt idx="137">
                  <c:v>41.838900000000002</c:v>
                </c:pt>
                <c:pt idx="138">
                  <c:v>41.838900000000002</c:v>
                </c:pt>
                <c:pt idx="139">
                  <c:v>41.838900000000002</c:v>
                </c:pt>
                <c:pt idx="140">
                  <c:v>41.838900000000002</c:v>
                </c:pt>
                <c:pt idx="141">
                  <c:v>41.838900000000002</c:v>
                </c:pt>
                <c:pt idx="142">
                  <c:v>41.838900000000002</c:v>
                </c:pt>
                <c:pt idx="143">
                  <c:v>41.838900000000002</c:v>
                </c:pt>
                <c:pt idx="144">
                  <c:v>41.838900000000002</c:v>
                </c:pt>
                <c:pt idx="145">
                  <c:v>41.838900000000002</c:v>
                </c:pt>
                <c:pt idx="146">
                  <c:v>41.838900000000002</c:v>
                </c:pt>
                <c:pt idx="147">
                  <c:v>41.838900000000002</c:v>
                </c:pt>
                <c:pt idx="148">
                  <c:v>41.838900000000002</c:v>
                </c:pt>
                <c:pt idx="149">
                  <c:v>41.838900000000002</c:v>
                </c:pt>
                <c:pt idx="150">
                  <c:v>41.838900000000002</c:v>
                </c:pt>
                <c:pt idx="151">
                  <c:v>41.838900000000002</c:v>
                </c:pt>
                <c:pt idx="152">
                  <c:v>41.838900000000002</c:v>
                </c:pt>
                <c:pt idx="153">
                  <c:v>41.838900000000002</c:v>
                </c:pt>
                <c:pt idx="154">
                  <c:v>41.838900000000002</c:v>
                </c:pt>
                <c:pt idx="155">
                  <c:v>41.838900000000002</c:v>
                </c:pt>
                <c:pt idx="156">
                  <c:v>41.838900000000002</c:v>
                </c:pt>
                <c:pt idx="157">
                  <c:v>41.838900000000002</c:v>
                </c:pt>
                <c:pt idx="158">
                  <c:v>41.838900000000002</c:v>
                </c:pt>
                <c:pt idx="159">
                  <c:v>41.838900000000002</c:v>
                </c:pt>
                <c:pt idx="160">
                  <c:v>41.838900000000002</c:v>
                </c:pt>
                <c:pt idx="161">
                  <c:v>41.838900000000002</c:v>
                </c:pt>
                <c:pt idx="162">
                  <c:v>41.838900000000002</c:v>
                </c:pt>
                <c:pt idx="163">
                  <c:v>41.838900000000002</c:v>
                </c:pt>
                <c:pt idx="164">
                  <c:v>41.838900000000002</c:v>
                </c:pt>
                <c:pt idx="165">
                  <c:v>41.838900000000002</c:v>
                </c:pt>
                <c:pt idx="166">
                  <c:v>41.838900000000002</c:v>
                </c:pt>
                <c:pt idx="167">
                  <c:v>41.838900000000002</c:v>
                </c:pt>
                <c:pt idx="168">
                  <c:v>41.838900000000002</c:v>
                </c:pt>
                <c:pt idx="169">
                  <c:v>41.838900000000002</c:v>
                </c:pt>
                <c:pt idx="170">
                  <c:v>41.838900000000002</c:v>
                </c:pt>
                <c:pt idx="171">
                  <c:v>41.838900000000002</c:v>
                </c:pt>
                <c:pt idx="172">
                  <c:v>41.838900000000002</c:v>
                </c:pt>
                <c:pt idx="173">
                  <c:v>41.838900000000002</c:v>
                </c:pt>
                <c:pt idx="174">
                  <c:v>41.838900000000002</c:v>
                </c:pt>
                <c:pt idx="175">
                  <c:v>41.838900000000002</c:v>
                </c:pt>
                <c:pt idx="176">
                  <c:v>41.838900000000002</c:v>
                </c:pt>
                <c:pt idx="177">
                  <c:v>41.838900000000002</c:v>
                </c:pt>
                <c:pt idx="178">
                  <c:v>41.838900000000002</c:v>
                </c:pt>
                <c:pt idx="179">
                  <c:v>41.838900000000002</c:v>
                </c:pt>
                <c:pt idx="180">
                  <c:v>41.838900000000002</c:v>
                </c:pt>
                <c:pt idx="181">
                  <c:v>41.805358861616213</c:v>
                </c:pt>
                <c:pt idx="182">
                  <c:v>41.705032888962037</c:v>
                </c:pt>
                <c:pt idx="183">
                  <c:v>41.538808124119754</c:v>
                </c:pt>
                <c:pt idx="184">
                  <c:v>41.308140593552437</c:v>
                </c:pt>
                <c:pt idx="185">
                  <c:v>41.015026071626018</c:v>
                </c:pt>
                <c:pt idx="186">
                  <c:v>40.661959356486875</c:v>
                </c:pt>
                <c:pt idx="187">
                  <c:v>40.251884550456197</c:v>
                </c:pt>
                <c:pt idx="188">
                  <c:v>39.788138110485185</c:v>
                </c:pt>
                <c:pt idx="189">
                  <c:v>39.274386610786728</c:v>
                </c:pt>
                <c:pt idx="190">
                  <c:v>38.714561235381488</c:v>
                </c:pt>
                <c:pt idx="191">
                  <c:v>38.1127909960667</c:v>
                </c:pt>
                <c:pt idx="192">
                  <c:v>37.47333656079477</c:v>
                </c:pt>
                <c:pt idx="193">
                  <c:v>36.800526393137716</c:v>
                </c:pt>
                <c:pt idx="194">
                  <c:v>36.098696663249129</c:v>
                </c:pt>
                <c:pt idx="195">
                  <c:v>35.372136113811493</c:v>
                </c:pt>
                <c:pt idx="196">
                  <c:v>34.625036770044183</c:v>
                </c:pt>
                <c:pt idx="197">
                  <c:v>33.861451088449442</c:v>
                </c:pt>
                <c:pt idx="198">
                  <c:v>33.085255859549946</c:v>
                </c:pt>
                <c:pt idx="199">
                  <c:v>32.300122927032703</c:v>
                </c:pt>
                <c:pt idx="200">
                  <c:v>31.509496567608124</c:v>
                </c:pt>
                <c:pt idx="201">
                  <c:v>30.716577197199804</c:v>
                </c:pt>
                <c:pt idx="202">
                  <c:v>29.924310931396263</c:v>
                </c:pt>
                <c:pt idx="203">
                  <c:v>29.135384430450845</c:v>
                </c:pt>
                <c:pt idx="204">
                  <c:v>28.352224398531906</c:v>
                </c:pt>
                <c:pt idx="205">
                  <c:v>27.577001079072936</c:v>
                </c:pt>
                <c:pt idx="206">
                  <c:v>26.811635087821312</c:v>
                </c:pt>
                <c:pt idx="207">
                  <c:v>26.05780694707401</c:v>
                </c:pt>
                <c:pt idx="208">
                  <c:v>25.3169687232736</c:v>
                </c:pt>
                <c:pt idx="209">
                  <c:v>24.590357220614646</c:v>
                </c:pt>
                <c:pt idx="210">
                  <c:v>23.879008241163664</c:v>
                </c:pt>
                <c:pt idx="211">
                  <c:v>23.183771483468291</c:v>
                </c:pt>
                <c:pt idx="212">
                  <c:v>22.505325713676008</c:v>
                </c:pt>
                <c:pt idx="213">
                  <c:v>21.844193903439304</c:v>
                </c:pt>
                <c:pt idx="214">
                  <c:v>21.200758085633019</c:v>
                </c:pt>
                <c:pt idx="215">
                  <c:v>20.575273730975894</c:v>
                </c:pt>
                <c:pt idx="216">
                  <c:v>19.967883495350243</c:v>
                </c:pt>
                <c:pt idx="217">
                  <c:v>19.378630228620874</c:v>
                </c:pt>
                <c:pt idx="218">
                  <c:v>19.068899999999999</c:v>
                </c:pt>
                <c:pt idx="219">
                  <c:v>19.068899999999999</c:v>
                </c:pt>
                <c:pt idx="220">
                  <c:v>19.068899999999999</c:v>
                </c:pt>
                <c:pt idx="221">
                  <c:v>19.068899999999999</c:v>
                </c:pt>
                <c:pt idx="222">
                  <c:v>19.068899999999999</c:v>
                </c:pt>
                <c:pt idx="223">
                  <c:v>19.068899999999999</c:v>
                </c:pt>
                <c:pt idx="224">
                  <c:v>19.068899999999999</c:v>
                </c:pt>
                <c:pt idx="225">
                  <c:v>19.068899999999999</c:v>
                </c:pt>
                <c:pt idx="226">
                  <c:v>19.068899999999999</c:v>
                </c:pt>
                <c:pt idx="227">
                  <c:v>19.068899999999999</c:v>
                </c:pt>
                <c:pt idx="228">
                  <c:v>19.068899999999999</c:v>
                </c:pt>
                <c:pt idx="229">
                  <c:v>19.068899999999999</c:v>
                </c:pt>
                <c:pt idx="230">
                  <c:v>19.068899999999999</c:v>
                </c:pt>
                <c:pt idx="231">
                  <c:v>19.068899999999999</c:v>
                </c:pt>
                <c:pt idx="232">
                  <c:v>19.068899999999999</c:v>
                </c:pt>
                <c:pt idx="233">
                  <c:v>19.068899999999999</c:v>
                </c:pt>
                <c:pt idx="234">
                  <c:v>19.068899999999999</c:v>
                </c:pt>
                <c:pt idx="235">
                  <c:v>19.068899999999999</c:v>
                </c:pt>
                <c:pt idx="236">
                  <c:v>19.068899999999999</c:v>
                </c:pt>
                <c:pt idx="237">
                  <c:v>19.068899999999999</c:v>
                </c:pt>
                <c:pt idx="238">
                  <c:v>19.068899999999999</c:v>
                </c:pt>
                <c:pt idx="239">
                  <c:v>19.068899999999999</c:v>
                </c:pt>
                <c:pt idx="240">
                  <c:v>19.068899999999999</c:v>
                </c:pt>
                <c:pt idx="241">
                  <c:v>19.068899999999999</c:v>
                </c:pt>
                <c:pt idx="242">
                  <c:v>19.068899999999999</c:v>
                </c:pt>
                <c:pt idx="243">
                  <c:v>19.068899999999999</c:v>
                </c:pt>
                <c:pt idx="244">
                  <c:v>19.068899999999999</c:v>
                </c:pt>
                <c:pt idx="245">
                  <c:v>19.068899999999999</c:v>
                </c:pt>
                <c:pt idx="246">
                  <c:v>19.068899999999999</c:v>
                </c:pt>
                <c:pt idx="247">
                  <c:v>19.068899999999999</c:v>
                </c:pt>
                <c:pt idx="248">
                  <c:v>19.068899999999999</c:v>
                </c:pt>
                <c:pt idx="249">
                  <c:v>19.068899999999999</c:v>
                </c:pt>
                <c:pt idx="250">
                  <c:v>19.068899999999999</c:v>
                </c:pt>
                <c:pt idx="251">
                  <c:v>19.068899999999999</c:v>
                </c:pt>
                <c:pt idx="252">
                  <c:v>19.068899999999999</c:v>
                </c:pt>
                <c:pt idx="253">
                  <c:v>19.068899999999999</c:v>
                </c:pt>
                <c:pt idx="254">
                  <c:v>19.068899999999999</c:v>
                </c:pt>
                <c:pt idx="255">
                  <c:v>19.068899999999999</c:v>
                </c:pt>
                <c:pt idx="256">
                  <c:v>19.068899999999999</c:v>
                </c:pt>
                <c:pt idx="257">
                  <c:v>19.068899999999999</c:v>
                </c:pt>
                <c:pt idx="258">
                  <c:v>19.068899999999999</c:v>
                </c:pt>
                <c:pt idx="259">
                  <c:v>19.068899999999999</c:v>
                </c:pt>
                <c:pt idx="260">
                  <c:v>19.068899999999999</c:v>
                </c:pt>
                <c:pt idx="261">
                  <c:v>19.068899999999999</c:v>
                </c:pt>
                <c:pt idx="262">
                  <c:v>19.068899999999999</c:v>
                </c:pt>
                <c:pt idx="263">
                  <c:v>19.068899999999999</c:v>
                </c:pt>
                <c:pt idx="264">
                  <c:v>19.068899999999999</c:v>
                </c:pt>
                <c:pt idx="265">
                  <c:v>19.068899999999999</c:v>
                </c:pt>
                <c:pt idx="266">
                  <c:v>19.068899999999999</c:v>
                </c:pt>
                <c:pt idx="267">
                  <c:v>19.068899999999999</c:v>
                </c:pt>
                <c:pt idx="268">
                  <c:v>19.068899999999999</c:v>
                </c:pt>
                <c:pt idx="269">
                  <c:v>19.068899999999999</c:v>
                </c:pt>
                <c:pt idx="270">
                  <c:v>19.068899999999999</c:v>
                </c:pt>
                <c:pt idx="271">
                  <c:v>19.068899999999999</c:v>
                </c:pt>
                <c:pt idx="272">
                  <c:v>19.068899999999999</c:v>
                </c:pt>
                <c:pt idx="273">
                  <c:v>19.068899999999999</c:v>
                </c:pt>
                <c:pt idx="274">
                  <c:v>19.068899999999999</c:v>
                </c:pt>
                <c:pt idx="275">
                  <c:v>19.068899999999999</c:v>
                </c:pt>
                <c:pt idx="276">
                  <c:v>19.068899999999999</c:v>
                </c:pt>
                <c:pt idx="277">
                  <c:v>19.068899999999999</c:v>
                </c:pt>
                <c:pt idx="278">
                  <c:v>19.068899999999999</c:v>
                </c:pt>
                <c:pt idx="279">
                  <c:v>19.068899999999999</c:v>
                </c:pt>
                <c:pt idx="280">
                  <c:v>19.068899999999999</c:v>
                </c:pt>
                <c:pt idx="281">
                  <c:v>19.068899999999999</c:v>
                </c:pt>
                <c:pt idx="282">
                  <c:v>19.068899999999999</c:v>
                </c:pt>
                <c:pt idx="283">
                  <c:v>19.068899999999999</c:v>
                </c:pt>
                <c:pt idx="284">
                  <c:v>19.068899999999999</c:v>
                </c:pt>
                <c:pt idx="285">
                  <c:v>19.068899999999999</c:v>
                </c:pt>
                <c:pt idx="286">
                  <c:v>19.068899999999999</c:v>
                </c:pt>
                <c:pt idx="287">
                  <c:v>19.068899999999999</c:v>
                </c:pt>
                <c:pt idx="288">
                  <c:v>19.068899999999999</c:v>
                </c:pt>
                <c:pt idx="289">
                  <c:v>19.068899999999999</c:v>
                </c:pt>
                <c:pt idx="290">
                  <c:v>19.068899999999999</c:v>
                </c:pt>
                <c:pt idx="291">
                  <c:v>19.068899999999999</c:v>
                </c:pt>
                <c:pt idx="292">
                  <c:v>19.068899999999999</c:v>
                </c:pt>
                <c:pt idx="293">
                  <c:v>19.068899999999999</c:v>
                </c:pt>
                <c:pt idx="294">
                  <c:v>19.068899999999999</c:v>
                </c:pt>
                <c:pt idx="295">
                  <c:v>19.068899999999999</c:v>
                </c:pt>
                <c:pt idx="296">
                  <c:v>19.068899999999999</c:v>
                </c:pt>
                <c:pt idx="297">
                  <c:v>19.068899999999999</c:v>
                </c:pt>
                <c:pt idx="298">
                  <c:v>19.068899999999999</c:v>
                </c:pt>
                <c:pt idx="299">
                  <c:v>19.068899999999999</c:v>
                </c:pt>
                <c:pt idx="300">
                  <c:v>19.068899999999999</c:v>
                </c:pt>
                <c:pt idx="301">
                  <c:v>19.068899999999999</c:v>
                </c:pt>
                <c:pt idx="302">
                  <c:v>19.068899999999999</c:v>
                </c:pt>
                <c:pt idx="303">
                  <c:v>19.068899999999999</c:v>
                </c:pt>
                <c:pt idx="304">
                  <c:v>19.068899999999999</c:v>
                </c:pt>
                <c:pt idx="305">
                  <c:v>19.068899999999999</c:v>
                </c:pt>
                <c:pt idx="306">
                  <c:v>19.068899999999999</c:v>
                </c:pt>
                <c:pt idx="307">
                  <c:v>19.068899999999999</c:v>
                </c:pt>
                <c:pt idx="308">
                  <c:v>19.068899999999999</c:v>
                </c:pt>
                <c:pt idx="309">
                  <c:v>19.068899999999999</c:v>
                </c:pt>
                <c:pt idx="310">
                  <c:v>19.068899999999999</c:v>
                </c:pt>
                <c:pt idx="311">
                  <c:v>19.068899999999999</c:v>
                </c:pt>
                <c:pt idx="312">
                  <c:v>19.068899999999999</c:v>
                </c:pt>
                <c:pt idx="313">
                  <c:v>19.068899999999999</c:v>
                </c:pt>
                <c:pt idx="314">
                  <c:v>19.068899999999999</c:v>
                </c:pt>
                <c:pt idx="315">
                  <c:v>19.068899999999999</c:v>
                </c:pt>
                <c:pt idx="316">
                  <c:v>19.068899999999999</c:v>
                </c:pt>
                <c:pt idx="317">
                  <c:v>19.068899999999999</c:v>
                </c:pt>
                <c:pt idx="318">
                  <c:v>19.068899999999999</c:v>
                </c:pt>
                <c:pt idx="319">
                  <c:v>19.068899999999999</c:v>
                </c:pt>
                <c:pt idx="320">
                  <c:v>19.068899999999999</c:v>
                </c:pt>
                <c:pt idx="321">
                  <c:v>19.068899999999999</c:v>
                </c:pt>
                <c:pt idx="322">
                  <c:v>19.068899999999999</c:v>
                </c:pt>
                <c:pt idx="323">
                  <c:v>19.068899999999999</c:v>
                </c:pt>
                <c:pt idx="324">
                  <c:v>19.068899999999999</c:v>
                </c:pt>
                <c:pt idx="325">
                  <c:v>19.068899999999999</c:v>
                </c:pt>
                <c:pt idx="326">
                  <c:v>19.068899999999999</c:v>
                </c:pt>
                <c:pt idx="327">
                  <c:v>19.068899999999999</c:v>
                </c:pt>
                <c:pt idx="328">
                  <c:v>19.068899999999999</c:v>
                </c:pt>
                <c:pt idx="329">
                  <c:v>19.068899999999999</c:v>
                </c:pt>
                <c:pt idx="330">
                  <c:v>19.068899999999999</c:v>
                </c:pt>
                <c:pt idx="331">
                  <c:v>19.068899999999999</c:v>
                </c:pt>
                <c:pt idx="332">
                  <c:v>19.068899999999999</c:v>
                </c:pt>
                <c:pt idx="333">
                  <c:v>19.068899999999999</c:v>
                </c:pt>
                <c:pt idx="334">
                  <c:v>19.068899999999999</c:v>
                </c:pt>
                <c:pt idx="335">
                  <c:v>19.068899999999999</c:v>
                </c:pt>
                <c:pt idx="336">
                  <c:v>19.068899999999999</c:v>
                </c:pt>
                <c:pt idx="337">
                  <c:v>19.068899999999999</c:v>
                </c:pt>
                <c:pt idx="338">
                  <c:v>19.068899999999999</c:v>
                </c:pt>
                <c:pt idx="339">
                  <c:v>19.068899999999999</c:v>
                </c:pt>
                <c:pt idx="340">
                  <c:v>19.068899999999999</c:v>
                </c:pt>
                <c:pt idx="341">
                  <c:v>19.068899999999999</c:v>
                </c:pt>
                <c:pt idx="342">
                  <c:v>19.068899999999999</c:v>
                </c:pt>
                <c:pt idx="343">
                  <c:v>19.068899999999999</c:v>
                </c:pt>
                <c:pt idx="344">
                  <c:v>19.068899999999999</c:v>
                </c:pt>
                <c:pt idx="345">
                  <c:v>19.068899999999999</c:v>
                </c:pt>
                <c:pt idx="346">
                  <c:v>19.068899999999999</c:v>
                </c:pt>
                <c:pt idx="347">
                  <c:v>19.068899999999999</c:v>
                </c:pt>
                <c:pt idx="348">
                  <c:v>19.068899999999999</c:v>
                </c:pt>
                <c:pt idx="349">
                  <c:v>19.068899999999999</c:v>
                </c:pt>
                <c:pt idx="350">
                  <c:v>19.068899999999999</c:v>
                </c:pt>
                <c:pt idx="351">
                  <c:v>19.068899999999999</c:v>
                </c:pt>
                <c:pt idx="352">
                  <c:v>19.068899999999999</c:v>
                </c:pt>
                <c:pt idx="353">
                  <c:v>19.068899999999999</c:v>
                </c:pt>
                <c:pt idx="354">
                  <c:v>19.068899999999999</c:v>
                </c:pt>
                <c:pt idx="355">
                  <c:v>19.068899999999999</c:v>
                </c:pt>
                <c:pt idx="356">
                  <c:v>19.068899999999999</c:v>
                </c:pt>
                <c:pt idx="357">
                  <c:v>19.068899999999999</c:v>
                </c:pt>
                <c:pt idx="358">
                  <c:v>19.068899999999999</c:v>
                </c:pt>
                <c:pt idx="359">
                  <c:v>19.068899999999999</c:v>
                </c:pt>
                <c:pt idx="360">
                  <c:v>19.068899999999999</c:v>
                </c:pt>
              </c:numCache>
            </c:numRef>
          </c:yVal>
          <c:smooth val="0"/>
        </c:ser>
        <c:ser>
          <c:idx val="1"/>
          <c:order val="1"/>
          <c:tx>
            <c:v>Pressure, Head End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'Stage 1'!$AB$8:$AB$368</c:f>
              <c:numCache>
                <c:formatCode>General</c:formatCode>
                <c:ptCount val="361"/>
                <c:pt idx="0">
                  <c:v>0</c:v>
                </c:pt>
                <c:pt idx="1">
                  <c:v>9.2809556195451483E-3</c:v>
                </c:pt>
                <c:pt idx="2">
                  <c:v>3.7119546170057839E-2</c:v>
                </c:pt>
                <c:pt idx="3">
                  <c:v>8.350294547884321E-2</c:v>
                </c:pt>
                <c:pt idx="4">
                  <c:v>0.14840978576268665</c:v>
                </c:pt>
                <c:pt idx="5">
                  <c:v>0.23181017138041368</c:v>
                </c:pt>
                <c:pt idx="6">
                  <c:v>0.33366569807780683</c:v>
                </c:pt>
                <c:pt idx="7">
                  <c:v>0.45392947771651243</c:v>
                </c:pt>
                <c:pt idx="8">
                  <c:v>0.59254616847529074</c:v>
                </c:pt>
                <c:pt idx="9">
                  <c:v>0.74945201051093646</c:v>
                </c:pt>
                <c:pt idx="10">
                  <c:v>0.92457486706116265</c:v>
                </c:pt>
                <c:pt idx="11">
                  <c:v>1.117834270971751</c:v>
                </c:pt>
                <c:pt idx="12">
                  <c:v>1.3291414766256724</c:v>
                </c:pt>
                <c:pt idx="13">
                  <c:v>1.5583995172502325</c:v>
                </c:pt>
                <c:pt idx="14">
                  <c:v>1.8055032675739264</c:v>
                </c:pt>
                <c:pt idx="15">
                  <c:v>2.0703395118045886</c:v>
                </c:pt>
                <c:pt idx="16">
                  <c:v>2.3527870168934344</c:v>
                </c:pt>
                <c:pt idx="17">
                  <c:v>2.6527166110504647</c:v>
                </c:pt>
                <c:pt idx="18">
                  <c:v>2.9699912674703293</c:v>
                </c:pt>
                <c:pt idx="19">
                  <c:v>3.3044661932265038</c:v>
                </c:pt>
                <c:pt idx="20">
                  <c:v>3.6559889232871372</c:v>
                </c:pt>
                <c:pt idx="21">
                  <c:v>4.0243994196021138</c:v>
                </c:pt>
                <c:pt idx="22">
                  <c:v>4.4095301752087224</c:v>
                </c:pt>
                <c:pt idx="23">
                  <c:v>4.8112063232977631</c:v>
                </c:pt>
                <c:pt idx="24">
                  <c:v>5.2292457511786381</c:v>
                </c:pt>
                <c:pt idx="25">
                  <c:v>5.663459219078856</c:v>
                </c:pt>
                <c:pt idx="26">
                  <c:v>6.1136504837072092</c:v>
                </c:pt>
                <c:pt idx="27">
                  <c:v>6.579616426507946</c:v>
                </c:pt>
                <c:pt idx="28">
                  <c:v>7.061147186526739</c:v>
                </c:pt>
                <c:pt idx="29">
                  <c:v>7.5580262978060126</c:v>
                </c:pt>
                <c:pt idx="30">
                  <c:v>8.0700308312220628</c:v>
                </c:pt>
                <c:pt idx="31">
                  <c:v>8.5969315406718501</c:v>
                </c:pt>
                <c:pt idx="32">
                  <c:v>9.1384930135118658</c:v>
                </c:pt>
                <c:pt idx="33">
                  <c:v>9.6944738251476323</c:v>
                </c:pt>
                <c:pt idx="34">
                  <c:v>10.26462669766544</c:v>
                </c:pt>
                <c:pt idx="35">
                  <c:v>10.848698662395526</c:v>
                </c:pt>
                <c:pt idx="36">
                  <c:v>11.446431226287032</c:v>
                </c:pt>
                <c:pt idx="37">
                  <c:v>12.057560541973618</c:v>
                </c:pt>
                <c:pt idx="38">
                  <c:v>12.681817581400011</c:v>
                </c:pt>
                <c:pt idx="39">
                  <c:v>13.318928312875864</c:v>
                </c:pt>
                <c:pt idx="40">
                  <c:v>13.968613881418165</c:v>
                </c:pt>
                <c:pt idx="41">
                  <c:v>14.630590792236568</c:v>
                </c:pt>
                <c:pt idx="42">
                  <c:v>15.304571097211838</c:v>
                </c:pt>
                <c:pt idx="43">
                  <c:v>15.990262584211218</c:v>
                </c:pt>
                <c:pt idx="44">
                  <c:v>16.687368969079806</c:v>
                </c:pt>
                <c:pt idx="45">
                  <c:v>17.395590090140704</c:v>
                </c:pt>
                <c:pt idx="46">
                  <c:v>18.114622105032332</c:v>
                </c:pt>
                <c:pt idx="47">
                  <c:v>18.844157689705362</c:v>
                </c:pt>
                <c:pt idx="48">
                  <c:v>19.58388623939679</c:v>
                </c:pt>
                <c:pt idx="49">
                  <c:v>20.333494071393552</c:v>
                </c:pt>
                <c:pt idx="50">
                  <c:v>21.092664629393536</c:v>
                </c:pt>
                <c:pt idx="51">
                  <c:v>21.861078689266762</c:v>
                </c:pt>
                <c:pt idx="52">
                  <c:v>22.638414566015079</c:v>
                </c:pt>
                <c:pt idx="53">
                  <c:v>23.424348321724374</c:v>
                </c:pt>
                <c:pt idx="54">
                  <c:v>24.218553974300079</c:v>
                </c:pt>
                <c:pt idx="55">
                  <c:v>25.020703706771286</c:v>
                </c:pt>
                <c:pt idx="56">
                  <c:v>25.830468076946929</c:v>
                </c:pt>
                <c:pt idx="57">
                  <c:v>26.647516227203997</c:v>
                </c:pt>
                <c:pt idx="58">
                  <c:v>27.471516094183702</c:v>
                </c:pt>
                <c:pt idx="59">
                  <c:v>28.302134618170893</c:v>
                </c:pt>
                <c:pt idx="60">
                  <c:v>29.139037951928952</c:v>
                </c:pt>
                <c:pt idx="61">
                  <c:v>29.981891668759992</c:v>
                </c:pt>
                <c:pt idx="62">
                  <c:v>30.83036096956117</c:v>
                </c:pt>
                <c:pt idx="63">
                  <c:v>31.684110888644362</c:v>
                </c:pt>
                <c:pt idx="64">
                  <c:v>32.542806498088673</c:v>
                </c:pt>
                <c:pt idx="65">
                  <c:v>33.406113110393235</c:v>
                </c:pt>
                <c:pt idx="66">
                  <c:v>34.273696479200446</c:v>
                </c:pt>
                <c:pt idx="67">
                  <c:v>35.145222997858575</c:v>
                </c:pt>
                <c:pt idx="68">
                  <c:v>36.020359895597167</c:v>
                </c:pt>
                <c:pt idx="69">
                  <c:v>36.898775431088133</c:v>
                </c:pt>
                <c:pt idx="70">
                  <c:v>37.78013908317002</c:v>
                </c:pt>
                <c:pt idx="71">
                  <c:v>38.664121738515497</c:v>
                </c:pt>
                <c:pt idx="72">
                  <c:v>39.550395876026236</c:v>
                </c:pt>
                <c:pt idx="73">
                  <c:v>40.438635747742914</c:v>
                </c:pt>
                <c:pt idx="74">
                  <c:v>41.328517556064604</c:v>
                </c:pt>
                <c:pt idx="75">
                  <c:v>42.219719627075214</c:v>
                </c:pt>
                <c:pt idx="76">
                  <c:v>43.111922579783183</c:v>
                </c:pt>
                <c:pt idx="77">
                  <c:v>44.004809491083741</c:v>
                </c:pt>
                <c:pt idx="78">
                  <c:v>44.89806605626385</c:v>
                </c:pt>
                <c:pt idx="79">
                  <c:v>45.791380744875063</c:v>
                </c:pt>
                <c:pt idx="80">
                  <c:v>46.684444951807272</c:v>
                </c:pt>
                <c:pt idx="81">
                  <c:v>47.576953143407145</c:v>
                </c:pt>
                <c:pt idx="82">
                  <c:v>48.46860299849142</c:v>
                </c:pt>
                <c:pt idx="83">
                  <c:v>49.359095544115831</c:v>
                </c:pt>
                <c:pt idx="84">
                  <c:v>50.248135285969973</c:v>
                </c:pt>
                <c:pt idx="85">
                  <c:v>51.135430333278563</c:v>
                </c:pt>
                <c:pt idx="86">
                  <c:v>52.020692518099246</c:v>
                </c:pt>
                <c:pt idx="87">
                  <c:v>52.903637508918735</c:v>
                </c:pt>
                <c:pt idx="88">
                  <c:v>53.783984918459595</c:v>
                </c:pt>
                <c:pt idx="89">
                  <c:v>54.661458405620543</c:v>
                </c:pt>
                <c:pt idx="90">
                  <c:v>55.535785771485777</c:v>
                </c:pt>
                <c:pt idx="91">
                  <c:v>56.406699049348909</c:v>
                </c:pt>
                <c:pt idx="92">
                  <c:v>57.273934588709665</c:v>
                </c:pt>
                <c:pt idx="93">
                  <c:v>58.137233133213115</c:v>
                </c:pt>
                <c:pt idx="94">
                  <c:v>58.996339892511784</c:v>
                </c:pt>
                <c:pt idx="95">
                  <c:v>59.851004608044377</c:v>
                </c:pt>
                <c:pt idx="96">
                  <c:v>60.70098161273534</c:v>
                </c:pt>
                <c:pt idx="97">
                  <c:v>61.54602988463057</c:v>
                </c:pt>
                <c:pt idx="98">
                  <c:v>62.385913094497965</c:v>
                </c:pt>
                <c:pt idx="99">
                  <c:v>63.220399647430256</c:v>
                </c:pt>
                <c:pt idx="100">
                  <c:v>64.049262718500302</c:v>
                </c:pt>
                <c:pt idx="101">
                  <c:v>64.872280282529545</c:v>
                </c:pt>
                <c:pt idx="102">
                  <c:v>65.689235138039777</c:v>
                </c:pt>
                <c:pt idx="103">
                  <c:v>66.499914925470264</c:v>
                </c:pt>
                <c:pt idx="104">
                  <c:v>67.304112139749947</c:v>
                </c:pt>
                <c:pt idx="105">
                  <c:v>68.101624137327292</c:v>
                </c:pt>
                <c:pt idx="106">
                  <c:v>68.892253137764499</c:v>
                </c:pt>
                <c:pt idx="107">
                  <c:v>69.675806220016582</c:v>
                </c:pt>
                <c:pt idx="108">
                  <c:v>70.452095313520985</c:v>
                </c:pt>
                <c:pt idx="109">
                  <c:v>71.220937184231147</c:v>
                </c:pt>
                <c:pt idx="110">
                  <c:v>71.982153415736889</c:v>
                </c:pt>
                <c:pt idx="111">
                  <c:v>72.735570385618161</c:v>
                </c:pt>
                <c:pt idx="112">
                  <c:v>73.481019237188363</c:v>
                </c:pt>
                <c:pt idx="113">
                  <c:v>74.218335846785948</c:v>
                </c:pt>
                <c:pt idx="114">
                  <c:v>74.947360786780465</c:v>
                </c:pt>
                <c:pt idx="115">
                  <c:v>75.667939284463174</c:v>
                </c:pt>
                <c:pt idx="116">
                  <c:v>76.379921176996405</c:v>
                </c:pt>
                <c:pt idx="117">
                  <c:v>77.083160862599044</c:v>
                </c:pt>
                <c:pt idx="118">
                  <c:v>77.777517248150261</c:v>
                </c:pt>
                <c:pt idx="119">
                  <c:v>78.462853693393669</c:v>
                </c:pt>
                <c:pt idx="120">
                  <c:v>79.139037951928941</c:v>
                </c:pt>
                <c:pt idx="121">
                  <c:v>79.805942109176314</c:v>
                </c:pt>
                <c:pt idx="122">
                  <c:v>80.463442517504191</c:v>
                </c:pt>
                <c:pt idx="123">
                  <c:v>81.111419728706707</c:v>
                </c:pt>
                <c:pt idx="124">
                  <c:v>81.749758424021607</c:v>
                </c:pt>
                <c:pt idx="125">
                  <c:v>82.378347341875909</c:v>
                </c:pt>
                <c:pt idx="126">
                  <c:v>82.997079203547386</c:v>
                </c:pt>
                <c:pt idx="127">
                  <c:v>83.605850636929176</c:v>
                </c:pt>
                <c:pt idx="128">
                  <c:v>84.20456209858088</c:v>
                </c:pt>
                <c:pt idx="129">
                  <c:v>84.793117794250492</c:v>
                </c:pt>
                <c:pt idx="130">
                  <c:v>85.371425598047452</c:v>
                </c:pt>
                <c:pt idx="131">
                  <c:v>85.939396970444264</c:v>
                </c:pt>
                <c:pt idx="132">
                  <c:v>86.496946875282646</c:v>
                </c:pt>
                <c:pt idx="133">
                  <c:v>87.043993695955223</c:v>
                </c:pt>
                <c:pt idx="134">
                  <c:v>87.580459150932043</c:v>
                </c:pt>
                <c:pt idx="135">
                  <c:v>88.106268208795441</c:v>
                </c:pt>
                <c:pt idx="136">
                  <c:v>88.62134900294491</c:v>
                </c:pt>
                <c:pt idx="137">
                  <c:v>89.125632746128275</c:v>
                </c:pt>
                <c:pt idx="138">
                  <c:v>89.619053644951279</c:v>
                </c:pt>
                <c:pt idx="139">
                  <c:v>90.101548814513791</c:v>
                </c:pt>
                <c:pt idx="140">
                  <c:v>90.573058193315944</c:v>
                </c:pt>
                <c:pt idx="141">
                  <c:v>91.033524458572941</c:v>
                </c:pt>
                <c:pt idx="142">
                  <c:v>91.482892942072198</c:v>
                </c:pt>
                <c:pt idx="143">
                  <c:v>91.921111546702903</c:v>
                </c:pt>
                <c:pt idx="144">
                  <c:v>92.348130663781745</c:v>
                </c:pt>
                <c:pt idx="145">
                  <c:v>92.763903091294679</c:v>
                </c:pt>
                <c:pt idx="146">
                  <c:v>93.168383953169609</c:v>
                </c:pt>
                <c:pt idx="147">
                  <c:v>93.561530619690018</c:v>
                </c:pt>
                <c:pt idx="148">
                  <c:v>93.943302629154488</c:v>
                </c:pt>
                <c:pt idx="149">
                  <c:v>94.313661610883074</c:v>
                </c:pt>
                <c:pt idx="150">
                  <c:v>94.672571209665961</c:v>
                </c:pt>
                <c:pt idx="151">
                  <c:v>95.019997011745588</c:v>
                </c:pt>
                <c:pt idx="152">
                  <c:v>95.355906472419434</c:v>
                </c:pt>
                <c:pt idx="153">
                  <c:v>95.680268845344742</c:v>
                </c:pt>
                <c:pt idx="154">
                  <c:v>95.993055113623896</c:v>
                </c:pt>
                <c:pt idx="155">
                  <c:v>96.294237922743818</c:v>
                </c:pt>
                <c:pt idx="156">
                  <c:v>96.583791515438705</c:v>
                </c:pt>
                <c:pt idx="157">
                  <c:v>96.861691668541809</c:v>
                </c:pt>
                <c:pt idx="158">
                  <c:v>97.127915631887447</c:v>
                </c:pt>
                <c:pt idx="159">
                  <c:v>97.382442069322266</c:v>
                </c:pt>
                <c:pt idx="160">
                  <c:v>97.625251001877984</c:v>
                </c:pt>
                <c:pt idx="161">
                  <c:v>97.856323753158193</c:v>
                </c:pt>
                <c:pt idx="162">
                  <c:v>98.075642896985656</c:v>
                </c:pt>
                <c:pt idx="163">
                  <c:v>98.283192207353977</c:v>
                </c:pt>
                <c:pt idx="164">
                  <c:v>98.478956610725305</c:v>
                </c:pt>
                <c:pt idx="165">
                  <c:v>98.662922140711402</c:v>
                </c:pt>
                <c:pt idx="166">
                  <c:v>98.835075895173546</c:v>
                </c:pt>
                <c:pt idx="167">
                  <c:v>98.995405995773723</c:v>
                </c:pt>
                <c:pt idx="168">
                  <c:v>99.143901550006248</c:v>
                </c:pt>
                <c:pt idx="169">
                  <c:v>99.280552615738117</c:v>
                </c:pt>
                <c:pt idx="170">
                  <c:v>99.405350168281984</c:v>
                </c:pt>
                <c:pt idx="171">
                  <c:v>99.518286070024715</c:v>
                </c:pt>
                <c:pt idx="172">
                  <c:v>99.619353042632326</c:v>
                </c:pt>
                <c:pt idx="173">
                  <c:v>99.708544641848675</c:v>
                </c:pt>
                <c:pt idx="174">
                  <c:v>99.785855234905156</c:v>
                </c:pt>
                <c:pt idx="175">
                  <c:v>99.851279980554949</c:v>
                </c:pt>
                <c:pt idx="176">
                  <c:v>99.904814811745098</c:v>
                </c:pt>
                <c:pt idx="177">
                  <c:v>99.946456420936201</c:v>
                </c:pt>
                <c:pt idx="178">
                  <c:v>99.97620224807963</c:v>
                </c:pt>
                <c:pt idx="179">
                  <c:v>99.994050471258689</c:v>
                </c:pt>
                <c:pt idx="180">
                  <c:v>100.00000000000004</c:v>
                </c:pt>
                <c:pt idx="181">
                  <c:v>99.994050471258689</c:v>
                </c:pt>
                <c:pt idx="182">
                  <c:v>99.97620224807963</c:v>
                </c:pt>
                <c:pt idx="183">
                  <c:v>99.946456420936201</c:v>
                </c:pt>
                <c:pt idx="184">
                  <c:v>99.904814811745098</c:v>
                </c:pt>
                <c:pt idx="185">
                  <c:v>99.851279980554949</c:v>
                </c:pt>
                <c:pt idx="186">
                  <c:v>99.785855234905156</c:v>
                </c:pt>
                <c:pt idx="187">
                  <c:v>99.708544641848704</c:v>
                </c:pt>
                <c:pt idx="188">
                  <c:v>99.619353042632326</c:v>
                </c:pt>
                <c:pt idx="189">
                  <c:v>99.518286070024715</c:v>
                </c:pt>
                <c:pt idx="190">
                  <c:v>99.405350168281984</c:v>
                </c:pt>
                <c:pt idx="191">
                  <c:v>99.280552615738145</c:v>
                </c:pt>
                <c:pt idx="192">
                  <c:v>99.143901550006248</c:v>
                </c:pt>
                <c:pt idx="193">
                  <c:v>98.995405995773751</c:v>
                </c:pt>
                <c:pt idx="194">
                  <c:v>98.835075895173546</c:v>
                </c:pt>
                <c:pt idx="195">
                  <c:v>98.662922140711402</c:v>
                </c:pt>
                <c:pt idx="196">
                  <c:v>98.478956610725305</c:v>
                </c:pt>
                <c:pt idx="197">
                  <c:v>98.283192207353977</c:v>
                </c:pt>
                <c:pt idx="198">
                  <c:v>98.075642896985656</c:v>
                </c:pt>
                <c:pt idx="199">
                  <c:v>97.856323753158208</c:v>
                </c:pt>
                <c:pt idx="200">
                  <c:v>97.625251001878027</c:v>
                </c:pt>
                <c:pt idx="201">
                  <c:v>97.382442069322266</c:v>
                </c:pt>
                <c:pt idx="202">
                  <c:v>97.12791563188749</c:v>
                </c:pt>
                <c:pt idx="203">
                  <c:v>96.861691668541809</c:v>
                </c:pt>
                <c:pt idx="204">
                  <c:v>96.583791515438747</c:v>
                </c:pt>
                <c:pt idx="205">
                  <c:v>96.294237922743847</c:v>
                </c:pt>
                <c:pt idx="206">
                  <c:v>95.993055113623896</c:v>
                </c:pt>
                <c:pt idx="207">
                  <c:v>95.680268845344742</c:v>
                </c:pt>
                <c:pt idx="208">
                  <c:v>95.355906472419434</c:v>
                </c:pt>
                <c:pt idx="209">
                  <c:v>95.019997011745588</c:v>
                </c:pt>
                <c:pt idx="210">
                  <c:v>94.672571209665918</c:v>
                </c:pt>
                <c:pt idx="211">
                  <c:v>94.313661610883074</c:v>
                </c:pt>
                <c:pt idx="212">
                  <c:v>93.943302629154488</c:v>
                </c:pt>
                <c:pt idx="213">
                  <c:v>93.561530619690046</c:v>
                </c:pt>
                <c:pt idx="214">
                  <c:v>93.168383953169638</c:v>
                </c:pt>
                <c:pt idx="215">
                  <c:v>92.763903091294694</c:v>
                </c:pt>
                <c:pt idx="216">
                  <c:v>92.348130663781774</c:v>
                </c:pt>
                <c:pt idx="217">
                  <c:v>91.921111546702932</c:v>
                </c:pt>
                <c:pt idx="218">
                  <c:v>91.482892942072226</c:v>
                </c:pt>
                <c:pt idx="219">
                  <c:v>91.033524458572941</c:v>
                </c:pt>
                <c:pt idx="220">
                  <c:v>90.573058193315944</c:v>
                </c:pt>
                <c:pt idx="221">
                  <c:v>90.101548814513791</c:v>
                </c:pt>
                <c:pt idx="222">
                  <c:v>89.619053644951279</c:v>
                </c:pt>
                <c:pt idx="223">
                  <c:v>89.125632746128275</c:v>
                </c:pt>
                <c:pt idx="224">
                  <c:v>88.62134900294491</c:v>
                </c:pt>
                <c:pt idx="225">
                  <c:v>88.106268208795456</c:v>
                </c:pt>
                <c:pt idx="226">
                  <c:v>87.580459150932072</c:v>
                </c:pt>
                <c:pt idx="227">
                  <c:v>87.043993695955223</c:v>
                </c:pt>
                <c:pt idx="228">
                  <c:v>86.496946875282646</c:v>
                </c:pt>
                <c:pt idx="229">
                  <c:v>85.939396970444264</c:v>
                </c:pt>
                <c:pt idx="230">
                  <c:v>85.37142559804748</c:v>
                </c:pt>
                <c:pt idx="231">
                  <c:v>84.79311779425052</c:v>
                </c:pt>
                <c:pt idx="232">
                  <c:v>84.20456209858088</c:v>
                </c:pt>
                <c:pt idx="233">
                  <c:v>83.605850636929219</c:v>
                </c:pt>
                <c:pt idx="234">
                  <c:v>82.997079203547415</c:v>
                </c:pt>
                <c:pt idx="235">
                  <c:v>82.378347341875909</c:v>
                </c:pt>
                <c:pt idx="236">
                  <c:v>81.749758424021607</c:v>
                </c:pt>
                <c:pt idx="237">
                  <c:v>81.111419728706764</c:v>
                </c:pt>
                <c:pt idx="238">
                  <c:v>80.463442517504248</c:v>
                </c:pt>
                <c:pt idx="239">
                  <c:v>79.805942109176314</c:v>
                </c:pt>
                <c:pt idx="240">
                  <c:v>79.139037951928955</c:v>
                </c:pt>
                <c:pt idx="241">
                  <c:v>78.462853693393669</c:v>
                </c:pt>
                <c:pt idx="242">
                  <c:v>77.777517248150261</c:v>
                </c:pt>
                <c:pt idx="243">
                  <c:v>77.083160862599044</c:v>
                </c:pt>
                <c:pt idx="244">
                  <c:v>76.379921176996447</c:v>
                </c:pt>
                <c:pt idx="245">
                  <c:v>75.667939284463202</c:v>
                </c:pt>
                <c:pt idx="246">
                  <c:v>74.947360786780479</c:v>
                </c:pt>
                <c:pt idx="247">
                  <c:v>74.218335846785948</c:v>
                </c:pt>
                <c:pt idx="248">
                  <c:v>73.481019237188391</c:v>
                </c:pt>
                <c:pt idx="249">
                  <c:v>72.735570385618175</c:v>
                </c:pt>
                <c:pt idx="250">
                  <c:v>71.982153415736889</c:v>
                </c:pt>
                <c:pt idx="251">
                  <c:v>71.220937184231204</c:v>
                </c:pt>
                <c:pt idx="252">
                  <c:v>70.452095313520985</c:v>
                </c:pt>
                <c:pt idx="253">
                  <c:v>69.675806220016597</c:v>
                </c:pt>
                <c:pt idx="254">
                  <c:v>68.892253137764499</c:v>
                </c:pt>
                <c:pt idx="255">
                  <c:v>68.101624137327292</c:v>
                </c:pt>
                <c:pt idx="256">
                  <c:v>67.304112139749947</c:v>
                </c:pt>
                <c:pt idx="257">
                  <c:v>66.499914925470264</c:v>
                </c:pt>
                <c:pt idx="258">
                  <c:v>65.689235138039805</c:v>
                </c:pt>
                <c:pt idx="259">
                  <c:v>64.872280282529545</c:v>
                </c:pt>
                <c:pt idx="260">
                  <c:v>64.04926271850033</c:v>
                </c:pt>
                <c:pt idx="261">
                  <c:v>63.220399647430256</c:v>
                </c:pt>
                <c:pt idx="262">
                  <c:v>62.385913094497994</c:v>
                </c:pt>
                <c:pt idx="263">
                  <c:v>61.54602988463057</c:v>
                </c:pt>
                <c:pt idx="264">
                  <c:v>60.70098161273534</c:v>
                </c:pt>
                <c:pt idx="265">
                  <c:v>59.851004608044377</c:v>
                </c:pt>
                <c:pt idx="266">
                  <c:v>58.996339892511784</c:v>
                </c:pt>
                <c:pt idx="267">
                  <c:v>58.137233133213151</c:v>
                </c:pt>
                <c:pt idx="268">
                  <c:v>57.273934588709693</c:v>
                </c:pt>
                <c:pt idx="269">
                  <c:v>56.406699049348909</c:v>
                </c:pt>
                <c:pt idx="270">
                  <c:v>55.535785771485777</c:v>
                </c:pt>
                <c:pt idx="271">
                  <c:v>54.661458405620579</c:v>
                </c:pt>
                <c:pt idx="272">
                  <c:v>53.783984918459623</c:v>
                </c:pt>
                <c:pt idx="273">
                  <c:v>52.903637508918791</c:v>
                </c:pt>
                <c:pt idx="274">
                  <c:v>52.020692518099246</c:v>
                </c:pt>
                <c:pt idx="275">
                  <c:v>51.135430333278563</c:v>
                </c:pt>
                <c:pt idx="276">
                  <c:v>50.248135285970008</c:v>
                </c:pt>
                <c:pt idx="277">
                  <c:v>49.359095544115831</c:v>
                </c:pt>
                <c:pt idx="278">
                  <c:v>48.46860299849142</c:v>
                </c:pt>
                <c:pt idx="279">
                  <c:v>47.576953143407174</c:v>
                </c:pt>
                <c:pt idx="280">
                  <c:v>46.684444951807293</c:v>
                </c:pt>
                <c:pt idx="281">
                  <c:v>45.791380744875106</c:v>
                </c:pt>
                <c:pt idx="282">
                  <c:v>44.898066056263914</c:v>
                </c:pt>
                <c:pt idx="283">
                  <c:v>44.004809491083741</c:v>
                </c:pt>
                <c:pt idx="284">
                  <c:v>43.111922579783183</c:v>
                </c:pt>
                <c:pt idx="285">
                  <c:v>42.219719627075214</c:v>
                </c:pt>
                <c:pt idx="286">
                  <c:v>41.328517556064632</c:v>
                </c:pt>
                <c:pt idx="287">
                  <c:v>40.438635747742971</c:v>
                </c:pt>
                <c:pt idx="288">
                  <c:v>39.550395876026236</c:v>
                </c:pt>
                <c:pt idx="289">
                  <c:v>38.664121738515519</c:v>
                </c:pt>
                <c:pt idx="290">
                  <c:v>37.780139083170056</c:v>
                </c:pt>
                <c:pt idx="291">
                  <c:v>36.898775431088133</c:v>
                </c:pt>
                <c:pt idx="292">
                  <c:v>36.020359895597196</c:v>
                </c:pt>
                <c:pt idx="293">
                  <c:v>35.145222997858603</c:v>
                </c:pt>
                <c:pt idx="294">
                  <c:v>34.273696479200474</c:v>
                </c:pt>
                <c:pt idx="295">
                  <c:v>33.406113110393292</c:v>
                </c:pt>
                <c:pt idx="296">
                  <c:v>32.542806498088673</c:v>
                </c:pt>
                <c:pt idx="297">
                  <c:v>31.684110888644362</c:v>
                </c:pt>
                <c:pt idx="298">
                  <c:v>30.830360969561198</c:v>
                </c:pt>
                <c:pt idx="299">
                  <c:v>29.981891668759992</c:v>
                </c:pt>
                <c:pt idx="300">
                  <c:v>29.139037951928952</c:v>
                </c:pt>
                <c:pt idx="301">
                  <c:v>28.302134618170982</c:v>
                </c:pt>
                <c:pt idx="302">
                  <c:v>27.471516094183702</c:v>
                </c:pt>
                <c:pt idx="303">
                  <c:v>26.647516227204026</c:v>
                </c:pt>
                <c:pt idx="304">
                  <c:v>25.830468076946993</c:v>
                </c:pt>
                <c:pt idx="305">
                  <c:v>25.020703706771286</c:v>
                </c:pt>
                <c:pt idx="306">
                  <c:v>24.218553974300111</c:v>
                </c:pt>
                <c:pt idx="307">
                  <c:v>23.424348321724402</c:v>
                </c:pt>
                <c:pt idx="308">
                  <c:v>22.638414566015079</c:v>
                </c:pt>
                <c:pt idx="309">
                  <c:v>21.861078689266797</c:v>
                </c:pt>
                <c:pt idx="310">
                  <c:v>21.092664629393536</c:v>
                </c:pt>
                <c:pt idx="311">
                  <c:v>20.333494071393581</c:v>
                </c:pt>
                <c:pt idx="312">
                  <c:v>19.583886239396826</c:v>
                </c:pt>
                <c:pt idx="313">
                  <c:v>18.844157689705362</c:v>
                </c:pt>
                <c:pt idx="314">
                  <c:v>18.114622105032332</c:v>
                </c:pt>
                <c:pt idx="315">
                  <c:v>17.395590090140736</c:v>
                </c:pt>
                <c:pt idx="316">
                  <c:v>16.687368969079806</c:v>
                </c:pt>
                <c:pt idx="317">
                  <c:v>15.990262584211251</c:v>
                </c:pt>
                <c:pt idx="318">
                  <c:v>15.304571097211838</c:v>
                </c:pt>
                <c:pt idx="319">
                  <c:v>14.6305907922366</c:v>
                </c:pt>
                <c:pt idx="320">
                  <c:v>13.968613881418198</c:v>
                </c:pt>
                <c:pt idx="321">
                  <c:v>13.318928312875897</c:v>
                </c:pt>
                <c:pt idx="322">
                  <c:v>12.681817581400043</c:v>
                </c:pt>
                <c:pt idx="323">
                  <c:v>12.057560541973679</c:v>
                </c:pt>
                <c:pt idx="324">
                  <c:v>11.446431226287032</c:v>
                </c:pt>
                <c:pt idx="325">
                  <c:v>10.848698662395526</c:v>
                </c:pt>
                <c:pt idx="326">
                  <c:v>10.264626697665468</c:v>
                </c:pt>
                <c:pt idx="327">
                  <c:v>9.6944738251476323</c:v>
                </c:pt>
                <c:pt idx="328">
                  <c:v>9.1384930135118658</c:v>
                </c:pt>
                <c:pt idx="329">
                  <c:v>8.5969315406718501</c:v>
                </c:pt>
                <c:pt idx="330">
                  <c:v>8.0700308312220947</c:v>
                </c:pt>
                <c:pt idx="331">
                  <c:v>7.5580262978060126</c:v>
                </c:pt>
                <c:pt idx="332">
                  <c:v>7.061147186526739</c:v>
                </c:pt>
                <c:pt idx="333">
                  <c:v>6.579616426507946</c:v>
                </c:pt>
                <c:pt idx="334">
                  <c:v>6.1136504837072092</c:v>
                </c:pt>
                <c:pt idx="335">
                  <c:v>5.6634592190788249</c:v>
                </c:pt>
                <c:pt idx="336">
                  <c:v>5.2292457511786692</c:v>
                </c:pt>
                <c:pt idx="337">
                  <c:v>4.8112063232977942</c:v>
                </c:pt>
                <c:pt idx="338">
                  <c:v>4.4095301752087526</c:v>
                </c:pt>
                <c:pt idx="339">
                  <c:v>4.0243994196021458</c:v>
                </c:pt>
                <c:pt idx="340">
                  <c:v>3.6559889232871372</c:v>
                </c:pt>
                <c:pt idx="341">
                  <c:v>3.3044661932265038</c:v>
                </c:pt>
                <c:pt idx="342">
                  <c:v>2.9699912674703293</c:v>
                </c:pt>
                <c:pt idx="343">
                  <c:v>2.6527166110504647</c:v>
                </c:pt>
                <c:pt idx="344">
                  <c:v>2.3527870168934344</c:v>
                </c:pt>
                <c:pt idx="345">
                  <c:v>2.0703395118045886</c:v>
                </c:pt>
                <c:pt idx="346">
                  <c:v>1.8055032675739264</c:v>
                </c:pt>
                <c:pt idx="347">
                  <c:v>1.5583995172502325</c:v>
                </c:pt>
                <c:pt idx="348">
                  <c:v>1.3291414766256724</c:v>
                </c:pt>
                <c:pt idx="349">
                  <c:v>1.117834270971751</c:v>
                </c:pt>
                <c:pt idx="350">
                  <c:v>0.92457486706116265</c:v>
                </c:pt>
                <c:pt idx="351">
                  <c:v>0.74945201051093646</c:v>
                </c:pt>
                <c:pt idx="352">
                  <c:v>0.59254616847529074</c:v>
                </c:pt>
                <c:pt idx="353">
                  <c:v>0.45392947771651243</c:v>
                </c:pt>
                <c:pt idx="354">
                  <c:v>0.33366569807780683</c:v>
                </c:pt>
                <c:pt idx="355">
                  <c:v>0.23181017138041368</c:v>
                </c:pt>
                <c:pt idx="356">
                  <c:v>0.14840978576268665</c:v>
                </c:pt>
                <c:pt idx="357">
                  <c:v>8.350294547884321E-2</c:v>
                </c:pt>
                <c:pt idx="358">
                  <c:v>3.7119546170057839E-2</c:v>
                </c:pt>
                <c:pt idx="359">
                  <c:v>9.2809556195451483E-3</c:v>
                </c:pt>
                <c:pt idx="360">
                  <c:v>0</c:v>
                </c:pt>
              </c:numCache>
            </c:numRef>
          </c:xVal>
          <c:yVal>
            <c:numRef>
              <c:f>'Stage 1'!$U$8:$U$368</c:f>
              <c:numCache>
                <c:formatCode>General</c:formatCode>
                <c:ptCount val="361"/>
                <c:pt idx="0">
                  <c:v>41.838900000000002</c:v>
                </c:pt>
                <c:pt idx="1">
                  <c:v>41.812219260445715</c:v>
                </c:pt>
                <c:pt idx="2">
                  <c:v>41.73236783715577</c:v>
                </c:pt>
                <c:pt idx="3">
                  <c:v>41.599914861368212</c:v>
                </c:pt>
                <c:pt idx="4">
                  <c:v>41.415798136425842</c:v>
                </c:pt>
                <c:pt idx="5">
                  <c:v>41.181308362854473</c:v>
                </c:pt>
                <c:pt idx="6">
                  <c:v>40.898067732394061</c:v>
                </c:pt>
                <c:pt idx="7">
                  <c:v>40.56800353055155</c:v>
                </c:pt>
                <c:pt idx="8">
                  <c:v>40.193317516837581</c:v>
                </c:pt>
                <c:pt idx="9">
                  <c:v>39.776451946642425</c:v>
                </c:pt>
                <c:pt idx="10">
                  <c:v>39.320053156023143</c:v>
                </c:pt>
                <c:pt idx="11">
                  <c:v>38.826933650080306</c:v>
                </c:pt>
                <c:pt idx="12">
                  <c:v>38.300033618863758</c:v>
                </c:pt>
                <c:pt idx="13">
                  <c:v>37.742382755439053</c:v>
                </c:pt>
                <c:pt idx="14">
                  <c:v>37.157063173933864</c:v>
                </c:pt>
                <c:pt idx="15">
                  <c:v>36.547174127075436</c:v>
                </c:pt>
                <c:pt idx="16">
                  <c:v>35.915799109467912</c:v>
                </c:pt>
                <c:pt idx="17">
                  <c:v>35.265975811139953</c:v>
                </c:pt>
                <c:pt idx="18">
                  <c:v>34.600669261905914</c:v>
                </c:pt>
                <c:pt idx="19">
                  <c:v>33.922748386246816</c:v>
                </c:pt>
                <c:pt idx="20">
                  <c:v>33.234966075277391</c:v>
                </c:pt>
                <c:pt idx="21">
                  <c:v>32.539942780395755</c:v>
                </c:pt>
                <c:pt idx="22">
                  <c:v>31.840153544821504</c:v>
                </c:pt>
                <c:pt idx="23">
                  <c:v>31.137918315809145</c:v>
                </c:pt>
                <c:pt idx="24">
                  <c:v>30.435395322325146</c:v>
                </c:pt>
                <c:pt idx="25">
                  <c:v>29.734577260085626</c:v>
                </c:pt>
                <c:pt idx="26">
                  <c:v>29.037289997138402</c:v>
                </c:pt>
                <c:pt idx="27">
                  <c:v>28.345193497244555</c:v>
                </c:pt>
                <c:pt idx="28">
                  <c:v>27.659784653516311</c:v>
                </c:pt>
                <c:pt idx="29">
                  <c:v>26.98240172927148</c:v>
                </c:pt>
                <c:pt idx="30">
                  <c:v>26.314230115036779</c:v>
                </c:pt>
                <c:pt idx="31">
                  <c:v>25.656309128293927</c:v>
                </c:pt>
                <c:pt idx="32">
                  <c:v>25.009539604276352</c:v>
                </c:pt>
                <c:pt idx="33">
                  <c:v>24.374692050430014</c:v>
                </c:pt>
                <c:pt idx="34">
                  <c:v>23.752415162802528</c:v>
                </c:pt>
                <c:pt idx="35">
                  <c:v>23.143244528574652</c:v>
                </c:pt>
                <c:pt idx="36">
                  <c:v>22.547611364382977</c:v>
                </c:pt>
                <c:pt idx="37">
                  <c:v>21.965851164355872</c:v>
                </c:pt>
                <c:pt idx="38">
                  <c:v>21.398212154458616</c:v>
                </c:pt>
                <c:pt idx="39">
                  <c:v>20.844863470504311</c:v>
                </c:pt>
                <c:pt idx="40">
                  <c:v>20.305902995869786</c:v>
                </c:pt>
                <c:pt idx="41">
                  <c:v>19.781364811493116</c:v>
                </c:pt>
                <c:pt idx="42">
                  <c:v>19.271226225132629</c:v>
                </c:pt>
                <c:pt idx="43">
                  <c:v>19.068899999999999</c:v>
                </c:pt>
                <c:pt idx="44">
                  <c:v>19.068899999999999</c:v>
                </c:pt>
                <c:pt idx="45">
                  <c:v>19.068899999999999</c:v>
                </c:pt>
                <c:pt idx="46">
                  <c:v>19.068899999999999</c:v>
                </c:pt>
                <c:pt idx="47">
                  <c:v>19.068899999999999</c:v>
                </c:pt>
                <c:pt idx="48">
                  <c:v>19.068899999999999</c:v>
                </c:pt>
                <c:pt idx="49">
                  <c:v>19.068899999999999</c:v>
                </c:pt>
                <c:pt idx="50">
                  <c:v>19.068899999999999</c:v>
                </c:pt>
                <c:pt idx="51">
                  <c:v>19.068899999999999</c:v>
                </c:pt>
                <c:pt idx="52">
                  <c:v>19.068899999999999</c:v>
                </c:pt>
                <c:pt idx="53">
                  <c:v>19.068899999999999</c:v>
                </c:pt>
                <c:pt idx="54">
                  <c:v>19.068899999999999</c:v>
                </c:pt>
                <c:pt idx="55">
                  <c:v>19.068899999999999</c:v>
                </c:pt>
                <c:pt idx="56">
                  <c:v>19.068899999999999</c:v>
                </c:pt>
                <c:pt idx="57">
                  <c:v>19.068899999999999</c:v>
                </c:pt>
                <c:pt idx="58">
                  <c:v>19.068899999999999</c:v>
                </c:pt>
                <c:pt idx="59">
                  <c:v>19.068899999999999</c:v>
                </c:pt>
                <c:pt idx="60">
                  <c:v>19.068899999999999</c:v>
                </c:pt>
                <c:pt idx="61">
                  <c:v>19.068899999999999</c:v>
                </c:pt>
                <c:pt idx="62">
                  <c:v>19.068899999999999</c:v>
                </c:pt>
                <c:pt idx="63">
                  <c:v>19.068899999999999</c:v>
                </c:pt>
                <c:pt idx="64">
                  <c:v>19.068899999999999</c:v>
                </c:pt>
                <c:pt idx="65">
                  <c:v>19.068899999999999</c:v>
                </c:pt>
                <c:pt idx="66">
                  <c:v>19.068899999999999</c:v>
                </c:pt>
                <c:pt idx="67">
                  <c:v>19.068899999999999</c:v>
                </c:pt>
                <c:pt idx="68">
                  <c:v>19.068899999999999</c:v>
                </c:pt>
                <c:pt idx="69">
                  <c:v>19.068899999999999</c:v>
                </c:pt>
                <c:pt idx="70">
                  <c:v>19.068899999999999</c:v>
                </c:pt>
                <c:pt idx="71">
                  <c:v>19.068899999999999</c:v>
                </c:pt>
                <c:pt idx="72">
                  <c:v>19.068899999999999</c:v>
                </c:pt>
                <c:pt idx="73">
                  <c:v>19.068899999999999</c:v>
                </c:pt>
                <c:pt idx="74">
                  <c:v>19.068899999999999</c:v>
                </c:pt>
                <c:pt idx="75">
                  <c:v>19.068899999999999</c:v>
                </c:pt>
                <c:pt idx="76">
                  <c:v>19.068899999999999</c:v>
                </c:pt>
                <c:pt idx="77">
                  <c:v>19.068899999999999</c:v>
                </c:pt>
                <c:pt idx="78">
                  <c:v>19.068899999999999</c:v>
                </c:pt>
                <c:pt idx="79">
                  <c:v>19.068899999999999</c:v>
                </c:pt>
                <c:pt idx="80">
                  <c:v>19.068899999999999</c:v>
                </c:pt>
                <c:pt idx="81">
                  <c:v>19.068899999999999</c:v>
                </c:pt>
                <c:pt idx="82">
                  <c:v>19.068899999999999</c:v>
                </c:pt>
                <c:pt idx="83">
                  <c:v>19.068899999999999</c:v>
                </c:pt>
                <c:pt idx="84">
                  <c:v>19.068899999999999</c:v>
                </c:pt>
                <c:pt idx="85">
                  <c:v>19.068899999999999</c:v>
                </c:pt>
                <c:pt idx="86">
                  <c:v>19.068899999999999</c:v>
                </c:pt>
                <c:pt idx="87">
                  <c:v>19.068899999999999</c:v>
                </c:pt>
                <c:pt idx="88">
                  <c:v>19.068899999999999</c:v>
                </c:pt>
                <c:pt idx="89">
                  <c:v>19.068899999999999</c:v>
                </c:pt>
                <c:pt idx="90">
                  <c:v>19.068899999999999</c:v>
                </c:pt>
                <c:pt idx="91">
                  <c:v>19.068899999999999</c:v>
                </c:pt>
                <c:pt idx="92">
                  <c:v>19.068899999999999</c:v>
                </c:pt>
                <c:pt idx="93">
                  <c:v>19.068899999999999</c:v>
                </c:pt>
                <c:pt idx="94">
                  <c:v>19.068899999999999</c:v>
                </c:pt>
                <c:pt idx="95">
                  <c:v>19.068899999999999</c:v>
                </c:pt>
                <c:pt idx="96">
                  <c:v>19.068899999999999</c:v>
                </c:pt>
                <c:pt idx="97">
                  <c:v>19.068899999999999</c:v>
                </c:pt>
                <c:pt idx="98">
                  <c:v>19.068899999999999</c:v>
                </c:pt>
                <c:pt idx="99">
                  <c:v>19.068899999999999</c:v>
                </c:pt>
                <c:pt idx="100">
                  <c:v>19.068899999999999</c:v>
                </c:pt>
                <c:pt idx="101">
                  <c:v>19.068899999999999</c:v>
                </c:pt>
                <c:pt idx="102">
                  <c:v>19.068899999999999</c:v>
                </c:pt>
                <c:pt idx="103">
                  <c:v>19.068899999999999</c:v>
                </c:pt>
                <c:pt idx="104">
                  <c:v>19.068899999999999</c:v>
                </c:pt>
                <c:pt idx="105">
                  <c:v>19.068899999999999</c:v>
                </c:pt>
                <c:pt idx="106">
                  <c:v>19.068899999999999</c:v>
                </c:pt>
                <c:pt idx="107">
                  <c:v>19.068899999999999</c:v>
                </c:pt>
                <c:pt idx="108">
                  <c:v>19.068899999999999</c:v>
                </c:pt>
                <c:pt idx="109">
                  <c:v>19.068899999999999</c:v>
                </c:pt>
                <c:pt idx="110">
                  <c:v>19.068899999999999</c:v>
                </c:pt>
                <c:pt idx="111">
                  <c:v>19.068899999999999</c:v>
                </c:pt>
                <c:pt idx="112">
                  <c:v>19.068899999999999</c:v>
                </c:pt>
                <c:pt idx="113">
                  <c:v>19.068899999999999</c:v>
                </c:pt>
                <c:pt idx="114">
                  <c:v>19.068899999999999</c:v>
                </c:pt>
                <c:pt idx="115">
                  <c:v>19.068899999999999</c:v>
                </c:pt>
                <c:pt idx="116">
                  <c:v>19.068899999999999</c:v>
                </c:pt>
                <c:pt idx="117">
                  <c:v>19.068899999999999</c:v>
                </c:pt>
                <c:pt idx="118">
                  <c:v>19.068899999999999</c:v>
                </c:pt>
                <c:pt idx="119">
                  <c:v>19.068899999999999</c:v>
                </c:pt>
                <c:pt idx="120">
                  <c:v>19.068899999999999</c:v>
                </c:pt>
                <c:pt idx="121">
                  <c:v>19.068899999999999</c:v>
                </c:pt>
                <c:pt idx="122">
                  <c:v>19.068899999999999</c:v>
                </c:pt>
                <c:pt idx="123">
                  <c:v>19.068899999999999</c:v>
                </c:pt>
                <c:pt idx="124">
                  <c:v>19.068899999999999</c:v>
                </c:pt>
                <c:pt idx="125">
                  <c:v>19.068899999999999</c:v>
                </c:pt>
                <c:pt idx="126">
                  <c:v>19.068899999999999</c:v>
                </c:pt>
                <c:pt idx="127">
                  <c:v>19.068899999999999</c:v>
                </c:pt>
                <c:pt idx="128">
                  <c:v>19.068899999999999</c:v>
                </c:pt>
                <c:pt idx="129">
                  <c:v>19.068899999999999</c:v>
                </c:pt>
                <c:pt idx="130">
                  <c:v>19.068899999999999</c:v>
                </c:pt>
                <c:pt idx="131">
                  <c:v>19.068899999999999</c:v>
                </c:pt>
                <c:pt idx="132">
                  <c:v>19.068899999999999</c:v>
                </c:pt>
                <c:pt idx="133">
                  <c:v>19.068899999999999</c:v>
                </c:pt>
                <c:pt idx="134">
                  <c:v>19.068899999999999</c:v>
                </c:pt>
                <c:pt idx="135">
                  <c:v>19.068899999999999</c:v>
                </c:pt>
                <c:pt idx="136">
                  <c:v>19.068899999999999</c:v>
                </c:pt>
                <c:pt idx="137">
                  <c:v>19.068899999999999</c:v>
                </c:pt>
                <c:pt idx="138">
                  <c:v>19.068899999999999</c:v>
                </c:pt>
                <c:pt idx="139">
                  <c:v>19.068899999999999</c:v>
                </c:pt>
                <c:pt idx="140">
                  <c:v>19.068899999999999</c:v>
                </c:pt>
                <c:pt idx="141">
                  <c:v>19.068899999999999</c:v>
                </c:pt>
                <c:pt idx="142">
                  <c:v>19.068899999999999</c:v>
                </c:pt>
                <c:pt idx="143">
                  <c:v>19.068899999999999</c:v>
                </c:pt>
                <c:pt idx="144">
                  <c:v>19.068899999999999</c:v>
                </c:pt>
                <c:pt idx="145">
                  <c:v>19.068899999999999</c:v>
                </c:pt>
                <c:pt idx="146">
                  <c:v>19.068899999999999</c:v>
                </c:pt>
                <c:pt idx="147">
                  <c:v>19.068899999999999</c:v>
                </c:pt>
                <c:pt idx="148">
                  <c:v>19.068899999999999</c:v>
                </c:pt>
                <c:pt idx="149">
                  <c:v>19.068899999999999</c:v>
                </c:pt>
                <c:pt idx="150">
                  <c:v>19.068899999999999</c:v>
                </c:pt>
                <c:pt idx="151">
                  <c:v>19.068899999999999</c:v>
                </c:pt>
                <c:pt idx="152">
                  <c:v>19.068899999999999</c:v>
                </c:pt>
                <c:pt idx="153">
                  <c:v>19.068899999999999</c:v>
                </c:pt>
                <c:pt idx="154">
                  <c:v>19.068899999999999</c:v>
                </c:pt>
                <c:pt idx="155">
                  <c:v>19.068899999999999</c:v>
                </c:pt>
                <c:pt idx="156">
                  <c:v>19.068899999999999</c:v>
                </c:pt>
                <c:pt idx="157">
                  <c:v>19.068899999999999</c:v>
                </c:pt>
                <c:pt idx="158">
                  <c:v>19.068899999999999</c:v>
                </c:pt>
                <c:pt idx="159">
                  <c:v>19.068899999999999</c:v>
                </c:pt>
                <c:pt idx="160">
                  <c:v>19.068899999999999</c:v>
                </c:pt>
                <c:pt idx="161">
                  <c:v>19.068899999999999</c:v>
                </c:pt>
                <c:pt idx="162">
                  <c:v>19.068899999999999</c:v>
                </c:pt>
                <c:pt idx="163">
                  <c:v>19.068899999999999</c:v>
                </c:pt>
                <c:pt idx="164">
                  <c:v>19.068899999999999</c:v>
                </c:pt>
                <c:pt idx="165">
                  <c:v>19.068899999999999</c:v>
                </c:pt>
                <c:pt idx="166">
                  <c:v>19.068899999999999</c:v>
                </c:pt>
                <c:pt idx="167">
                  <c:v>19.068899999999999</c:v>
                </c:pt>
                <c:pt idx="168">
                  <c:v>19.068899999999999</c:v>
                </c:pt>
                <c:pt idx="169">
                  <c:v>19.068899999999999</c:v>
                </c:pt>
                <c:pt idx="170">
                  <c:v>19.068899999999999</c:v>
                </c:pt>
                <c:pt idx="171">
                  <c:v>19.068899999999999</c:v>
                </c:pt>
                <c:pt idx="172">
                  <c:v>19.068899999999999</c:v>
                </c:pt>
                <c:pt idx="173">
                  <c:v>19.068899999999999</c:v>
                </c:pt>
                <c:pt idx="174">
                  <c:v>19.068899999999999</c:v>
                </c:pt>
                <c:pt idx="175">
                  <c:v>19.068899999999999</c:v>
                </c:pt>
                <c:pt idx="176">
                  <c:v>19.068899999999999</c:v>
                </c:pt>
                <c:pt idx="177">
                  <c:v>19.068899999999999</c:v>
                </c:pt>
                <c:pt idx="178">
                  <c:v>19.068899999999999</c:v>
                </c:pt>
                <c:pt idx="179">
                  <c:v>19.068899999999999</c:v>
                </c:pt>
                <c:pt idx="180">
                  <c:v>19.068899999999999</c:v>
                </c:pt>
                <c:pt idx="181">
                  <c:v>19.070164618503533</c:v>
                </c:pt>
                <c:pt idx="182">
                  <c:v>19.073959278425924</c:v>
                </c:pt>
                <c:pt idx="183">
                  <c:v>19.080286393912882</c:v>
                </c:pt>
                <c:pt idx="184">
                  <c:v>19.089149991576445</c:v>
                </c:pt>
                <c:pt idx="185">
                  <c:v>19.100555715054156</c:v>
                </c:pt>
                <c:pt idx="186">
                  <c:v>19.114510831402651</c:v>
                </c:pt>
                <c:pt idx="187">
                  <c:v>19.131024239336345</c:v>
                </c:pt>
                <c:pt idx="188">
                  <c:v>19.150106479325135</c:v>
                </c:pt>
                <c:pt idx="189">
                  <c:v>19.171769745568096</c:v>
                </c:pt>
                <c:pt idx="190">
                  <c:v>19.196027899863431</c:v>
                </c:pt>
                <c:pt idx="191">
                  <c:v>19.222896487397961</c:v>
                </c:pt>
                <c:pt idx="192">
                  <c:v>19.252392754482916</c:v>
                </c:pt>
                <c:pt idx="193">
                  <c:v>19.284535668266027</c:v>
                </c:pt>
                <c:pt idx="194">
                  <c:v>19.319345938453377</c:v>
                </c:pt>
                <c:pt idx="195">
                  <c:v>19.356846041077716</c:v>
                </c:pt>
                <c:pt idx="196">
                  <c:v>19.39706024435403</c:v>
                </c:pt>
                <c:pt idx="197">
                  <c:v>19.440014636665985</c:v>
                </c:pt>
                <c:pt idx="198">
                  <c:v>19.485737156731478</c:v>
                </c:pt>
                <c:pt idx="199">
                  <c:v>19.534257625998688</c:v>
                </c:pt>
                <c:pt idx="200">
                  <c:v>19.5856077833283</c:v>
                </c:pt>
                <c:pt idx="201">
                  <c:v>19.639821322021653</c:v>
                </c:pt>
                <c:pt idx="202">
                  <c:v>19.696933929258513</c:v>
                </c:pt>
                <c:pt idx="203">
                  <c:v>19.756983328012943</c:v>
                </c:pt>
                <c:pt idx="204">
                  <c:v>19.820009321519713</c:v>
                </c:pt>
                <c:pt idx="205">
                  <c:v>19.886053840368717</c:v>
                </c:pt>
                <c:pt idx="206">
                  <c:v>19.955160992309622</c:v>
                </c:pt>
                <c:pt idx="207">
                  <c:v>20.027377114853635</c:v>
                </c:pt>
                <c:pt idx="208">
                  <c:v>20.102750830765061</c:v>
                </c:pt>
                <c:pt idx="209">
                  <c:v>20.181333106539888</c:v>
                </c:pt>
                <c:pt idx="210">
                  <c:v>20.263177313974989</c:v>
                </c:pt>
                <c:pt idx="211">
                  <c:v>20.348339294936732</c:v>
                </c:pt>
                <c:pt idx="212">
                  <c:v>20.436877429444134</c:v>
                </c:pt>
                <c:pt idx="213">
                  <c:v>20.52885270718772</c:v>
                </c:pt>
                <c:pt idx="214">
                  <c:v>20.624328802612055</c:v>
                </c:pt>
                <c:pt idx="215">
                  <c:v>20.723372153696182</c:v>
                </c:pt>
                <c:pt idx="216">
                  <c:v>20.826052044573871</c:v>
                </c:pt>
                <c:pt idx="217">
                  <c:v>20.93244069214219</c:v>
                </c:pt>
                <c:pt idx="218">
                  <c:v>21.042613336815137</c:v>
                </c:pt>
                <c:pt idx="219">
                  <c:v>21.156648337586599</c:v>
                </c:pt>
                <c:pt idx="220">
                  <c:v>21.274627271575174</c:v>
                </c:pt>
                <c:pt idx="221">
                  <c:v>21.396635038232219</c:v>
                </c:pt>
                <c:pt idx="222">
                  <c:v>21.52275996840299</c:v>
                </c:pt>
                <c:pt idx="223">
                  <c:v>21.653093938440144</c:v>
                </c:pt>
                <c:pt idx="224">
                  <c:v>21.787732489578644</c:v>
                </c:pt>
                <c:pt idx="225">
                  <c:v>21.926774952790808</c:v>
                </c:pt>
                <c:pt idx="226">
                  <c:v>22.070324579350686</c:v>
                </c:pt>
                <c:pt idx="227">
                  <c:v>22.21848867734758</c:v>
                </c:pt>
                <c:pt idx="228">
                  <c:v>22.371378754399903</c:v>
                </c:pt>
                <c:pt idx="229">
                  <c:v>22.529110666831698</c:v>
                </c:pt>
                <c:pt idx="230">
                  <c:v>22.691804775586132</c:v>
                </c:pt>
                <c:pt idx="231">
                  <c:v>22.859586109162866</c:v>
                </c:pt>
                <c:pt idx="232">
                  <c:v>23.032584533878232</c:v>
                </c:pt>
                <c:pt idx="233">
                  <c:v>23.210934931760921</c:v>
                </c:pt>
                <c:pt idx="234">
                  <c:v>23.394777386408673</c:v>
                </c:pt>
                <c:pt idx="235">
                  <c:v>23.584257377145615</c:v>
                </c:pt>
                <c:pt idx="236">
                  <c:v>23.77952598183386</c:v>
                </c:pt>
                <c:pt idx="237">
                  <c:v>23.980740088707329</c:v>
                </c:pt>
                <c:pt idx="238">
                  <c:v>24.188062617610811</c:v>
                </c:pt>
                <c:pt idx="239">
                  <c:v>24.401662751041549</c:v>
                </c:pt>
                <c:pt idx="240">
                  <c:v>24.621716175406387</c:v>
                </c:pt>
                <c:pt idx="241">
                  <c:v>24.848405332922901</c:v>
                </c:pt>
                <c:pt idx="242">
                  <c:v>25.081919684607183</c:v>
                </c:pt>
                <c:pt idx="243">
                  <c:v>25.322455984807934</c:v>
                </c:pt>
                <c:pt idx="244">
                  <c:v>25.570218567760019</c:v>
                </c:pt>
                <c:pt idx="245">
                  <c:v>25.825419646647166</c:v>
                </c:pt>
                <c:pt idx="246">
                  <c:v>26.088279625676869</c:v>
                </c:pt>
                <c:pt idx="247">
                  <c:v>26.359027425685671</c:v>
                </c:pt>
                <c:pt idx="248">
                  <c:v>26.637900823805598</c:v>
                </c:pt>
                <c:pt idx="249">
                  <c:v>26.925146807735935</c:v>
                </c:pt>
                <c:pt idx="250">
                  <c:v>27.221021945175078</c:v>
                </c:pt>
                <c:pt idx="251">
                  <c:v>27.525792768977947</c:v>
                </c:pt>
                <c:pt idx="252">
                  <c:v>27.839736178612497</c:v>
                </c:pt>
                <c:pt idx="253">
                  <c:v>28.163139858494905</c:v>
                </c:pt>
                <c:pt idx="254">
                  <c:v>28.496302713787401</c:v>
                </c:pt>
                <c:pt idx="255">
                  <c:v>28.839535324242952</c:v>
                </c:pt>
                <c:pt idx="256">
                  <c:v>29.193160416678939</c:v>
                </c:pt>
                <c:pt idx="257">
                  <c:v>29.557513356655246</c:v>
                </c:pt>
                <c:pt idx="258">
                  <c:v>29.932942659920812</c:v>
                </c:pt>
                <c:pt idx="259">
                  <c:v>30.319810524175679</c:v>
                </c:pt>
                <c:pt idx="260">
                  <c:v>30.718493381673564</c:v>
                </c:pt>
                <c:pt idx="261">
                  <c:v>31.129382473158007</c:v>
                </c:pt>
                <c:pt idx="262">
                  <c:v>31.55288444358753</c:v>
                </c:pt>
                <c:pt idx="263">
                  <c:v>31.989421960056735</c:v>
                </c:pt>
                <c:pt idx="264">
                  <c:v>32.439434352260136</c:v>
                </c:pt>
                <c:pt idx="265">
                  <c:v>32.903378275774465</c:v>
                </c:pt>
                <c:pt idx="266">
                  <c:v>33.381728398348073</c:v>
                </c:pt>
                <c:pt idx="267">
                  <c:v>33.874978109284193</c:v>
                </c:pt>
                <c:pt idx="268">
                  <c:v>34.383640251882902</c:v>
                </c:pt>
                <c:pt idx="269">
                  <c:v>34.908247878765486</c:v>
                </c:pt>
                <c:pt idx="270">
                  <c:v>35.449355029738577</c:v>
                </c:pt>
                <c:pt idx="271">
                  <c:v>36.007537531663246</c:v>
                </c:pt>
                <c:pt idx="272">
                  <c:v>36.58339381957154</c:v>
                </c:pt>
                <c:pt idx="273">
                  <c:v>37.177545778016274</c:v>
                </c:pt>
                <c:pt idx="274">
                  <c:v>37.790639601345383</c:v>
                </c:pt>
                <c:pt idx="275">
                  <c:v>38.423346671254102</c:v>
                </c:pt>
                <c:pt idx="276">
                  <c:v>39.076364449583153</c:v>
                </c:pt>
                <c:pt idx="277">
                  <c:v>39.75041738389114</c:v>
                </c:pt>
                <c:pt idx="278">
                  <c:v>40.446257822829573</c:v>
                </c:pt>
                <c:pt idx="279">
                  <c:v>41.164666937783508</c:v>
                </c:pt>
                <c:pt idx="280">
                  <c:v>41.838900000000002</c:v>
                </c:pt>
                <c:pt idx="281">
                  <c:v>41.838900000000002</c:v>
                </c:pt>
                <c:pt idx="282">
                  <c:v>41.838900000000002</c:v>
                </c:pt>
                <c:pt idx="283">
                  <c:v>41.838900000000002</c:v>
                </c:pt>
                <c:pt idx="284">
                  <c:v>41.838900000000002</c:v>
                </c:pt>
                <c:pt idx="285">
                  <c:v>41.838900000000002</c:v>
                </c:pt>
                <c:pt idx="286">
                  <c:v>41.838900000000002</c:v>
                </c:pt>
                <c:pt idx="287">
                  <c:v>41.838900000000002</c:v>
                </c:pt>
                <c:pt idx="288">
                  <c:v>41.838900000000002</c:v>
                </c:pt>
                <c:pt idx="289">
                  <c:v>41.838900000000002</c:v>
                </c:pt>
                <c:pt idx="290">
                  <c:v>41.838900000000002</c:v>
                </c:pt>
                <c:pt idx="291">
                  <c:v>41.838900000000002</c:v>
                </c:pt>
                <c:pt idx="292">
                  <c:v>41.838900000000002</c:v>
                </c:pt>
                <c:pt idx="293">
                  <c:v>41.838900000000002</c:v>
                </c:pt>
                <c:pt idx="294">
                  <c:v>41.838900000000002</c:v>
                </c:pt>
                <c:pt idx="295">
                  <c:v>41.838900000000002</c:v>
                </c:pt>
                <c:pt idx="296">
                  <c:v>41.838900000000002</c:v>
                </c:pt>
                <c:pt idx="297">
                  <c:v>41.838900000000002</c:v>
                </c:pt>
                <c:pt idx="298">
                  <c:v>41.838900000000002</c:v>
                </c:pt>
                <c:pt idx="299">
                  <c:v>41.838900000000002</c:v>
                </c:pt>
                <c:pt idx="300">
                  <c:v>41.838900000000002</c:v>
                </c:pt>
                <c:pt idx="301">
                  <c:v>41.838900000000002</c:v>
                </c:pt>
                <c:pt idx="302">
                  <c:v>41.838900000000002</c:v>
                </c:pt>
                <c:pt idx="303">
                  <c:v>41.838900000000002</c:v>
                </c:pt>
                <c:pt idx="304">
                  <c:v>41.838900000000002</c:v>
                </c:pt>
                <c:pt idx="305">
                  <c:v>41.838900000000002</c:v>
                </c:pt>
                <c:pt idx="306">
                  <c:v>41.838900000000002</c:v>
                </c:pt>
                <c:pt idx="307">
                  <c:v>41.838900000000002</c:v>
                </c:pt>
                <c:pt idx="308">
                  <c:v>41.838900000000002</c:v>
                </c:pt>
                <c:pt idx="309">
                  <c:v>41.838900000000002</c:v>
                </c:pt>
                <c:pt idx="310">
                  <c:v>41.838900000000002</c:v>
                </c:pt>
                <c:pt idx="311">
                  <c:v>41.838900000000002</c:v>
                </c:pt>
                <c:pt idx="312">
                  <c:v>41.838900000000002</c:v>
                </c:pt>
                <c:pt idx="313">
                  <c:v>41.838900000000002</c:v>
                </c:pt>
                <c:pt idx="314">
                  <c:v>41.838900000000002</c:v>
                </c:pt>
                <c:pt idx="315">
                  <c:v>41.838900000000002</c:v>
                </c:pt>
                <c:pt idx="316">
                  <c:v>41.838900000000002</c:v>
                </c:pt>
                <c:pt idx="317">
                  <c:v>41.838900000000002</c:v>
                </c:pt>
                <c:pt idx="318">
                  <c:v>41.838900000000002</c:v>
                </c:pt>
                <c:pt idx="319">
                  <c:v>41.838900000000002</c:v>
                </c:pt>
                <c:pt idx="320">
                  <c:v>41.838900000000002</c:v>
                </c:pt>
                <c:pt idx="321">
                  <c:v>41.838900000000002</c:v>
                </c:pt>
                <c:pt idx="322">
                  <c:v>41.838900000000002</c:v>
                </c:pt>
                <c:pt idx="323">
                  <c:v>41.838900000000002</c:v>
                </c:pt>
                <c:pt idx="324">
                  <c:v>41.838900000000002</c:v>
                </c:pt>
                <c:pt idx="325">
                  <c:v>41.838900000000002</c:v>
                </c:pt>
                <c:pt idx="326">
                  <c:v>41.838900000000002</c:v>
                </c:pt>
                <c:pt idx="327">
                  <c:v>41.838900000000002</c:v>
                </c:pt>
                <c:pt idx="328">
                  <c:v>41.838900000000002</c:v>
                </c:pt>
                <c:pt idx="329">
                  <c:v>41.838900000000002</c:v>
                </c:pt>
                <c:pt idx="330">
                  <c:v>41.838900000000002</c:v>
                </c:pt>
                <c:pt idx="331">
                  <c:v>41.838900000000002</c:v>
                </c:pt>
                <c:pt idx="332">
                  <c:v>41.838900000000002</c:v>
                </c:pt>
                <c:pt idx="333">
                  <c:v>41.838900000000002</c:v>
                </c:pt>
                <c:pt idx="334">
                  <c:v>41.838900000000002</c:v>
                </c:pt>
                <c:pt idx="335">
                  <c:v>41.838900000000002</c:v>
                </c:pt>
                <c:pt idx="336">
                  <c:v>41.838900000000002</c:v>
                </c:pt>
                <c:pt idx="337">
                  <c:v>41.838900000000002</c:v>
                </c:pt>
                <c:pt idx="338">
                  <c:v>41.838900000000002</c:v>
                </c:pt>
                <c:pt idx="339">
                  <c:v>41.838900000000002</c:v>
                </c:pt>
                <c:pt idx="340">
                  <c:v>41.838900000000002</c:v>
                </c:pt>
                <c:pt idx="341">
                  <c:v>41.838900000000002</c:v>
                </c:pt>
                <c:pt idx="342">
                  <c:v>41.838900000000002</c:v>
                </c:pt>
                <c:pt idx="343">
                  <c:v>41.838900000000002</c:v>
                </c:pt>
                <c:pt idx="344">
                  <c:v>41.838900000000002</c:v>
                </c:pt>
                <c:pt idx="345">
                  <c:v>41.838900000000002</c:v>
                </c:pt>
                <c:pt idx="346">
                  <c:v>41.838900000000002</c:v>
                </c:pt>
                <c:pt idx="347">
                  <c:v>41.838900000000002</c:v>
                </c:pt>
                <c:pt idx="348">
                  <c:v>41.838900000000002</c:v>
                </c:pt>
                <c:pt idx="349">
                  <c:v>41.838900000000002</c:v>
                </c:pt>
                <c:pt idx="350">
                  <c:v>41.838900000000002</c:v>
                </c:pt>
                <c:pt idx="351">
                  <c:v>41.838900000000002</c:v>
                </c:pt>
                <c:pt idx="352">
                  <c:v>41.838900000000002</c:v>
                </c:pt>
                <c:pt idx="353">
                  <c:v>41.838900000000002</c:v>
                </c:pt>
                <c:pt idx="354">
                  <c:v>41.838900000000002</c:v>
                </c:pt>
                <c:pt idx="355">
                  <c:v>41.838900000000002</c:v>
                </c:pt>
                <c:pt idx="356">
                  <c:v>41.838900000000002</c:v>
                </c:pt>
                <c:pt idx="357">
                  <c:v>41.838900000000002</c:v>
                </c:pt>
                <c:pt idx="358">
                  <c:v>41.838900000000002</c:v>
                </c:pt>
                <c:pt idx="359">
                  <c:v>41.838900000000002</c:v>
                </c:pt>
                <c:pt idx="360">
                  <c:v>41.838900000000002</c:v>
                </c:pt>
              </c:numCache>
            </c:numRef>
          </c:yVal>
          <c:smooth val="0"/>
        </c:ser>
        <c:ser>
          <c:idx val="2"/>
          <c:order val="2"/>
          <c:tx>
            <c:v>Actual Pressure, HE</c:v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'Stage 1'!$AB$746:$AB$1106</c:f>
              <c:numCache>
                <c:formatCode>General</c:formatCode>
                <c:ptCount val="361"/>
                <c:pt idx="0">
                  <c:v>0</c:v>
                </c:pt>
                <c:pt idx="1">
                  <c:v>9.2809556195451483E-3</c:v>
                </c:pt>
                <c:pt idx="2">
                  <c:v>3.7119546170057839E-2</c:v>
                </c:pt>
                <c:pt idx="3">
                  <c:v>8.350294547884321E-2</c:v>
                </c:pt>
                <c:pt idx="4">
                  <c:v>0.14840978576268665</c:v>
                </c:pt>
                <c:pt idx="5">
                  <c:v>0.23181017138041368</c:v>
                </c:pt>
                <c:pt idx="6">
                  <c:v>0.33366569807780683</c:v>
                </c:pt>
                <c:pt idx="7">
                  <c:v>0.45392947771651243</c:v>
                </c:pt>
                <c:pt idx="8">
                  <c:v>0.59254616847529074</c:v>
                </c:pt>
                <c:pt idx="9">
                  <c:v>0.74945201051093646</c:v>
                </c:pt>
                <c:pt idx="10">
                  <c:v>0.92457486706116265</c:v>
                </c:pt>
                <c:pt idx="11">
                  <c:v>1.117834270971751</c:v>
                </c:pt>
                <c:pt idx="12">
                  <c:v>1.3291414766256724</c:v>
                </c:pt>
                <c:pt idx="13">
                  <c:v>1.5583995172502325</c:v>
                </c:pt>
                <c:pt idx="14">
                  <c:v>1.8055032675739264</c:v>
                </c:pt>
                <c:pt idx="15">
                  <c:v>2.0703395118045886</c:v>
                </c:pt>
                <c:pt idx="16">
                  <c:v>2.3527870168934344</c:v>
                </c:pt>
                <c:pt idx="17">
                  <c:v>2.6527166110504647</c:v>
                </c:pt>
                <c:pt idx="18">
                  <c:v>2.9699912674703293</c:v>
                </c:pt>
                <c:pt idx="19">
                  <c:v>3.3044661932265038</c:v>
                </c:pt>
                <c:pt idx="20">
                  <c:v>3.6559889232871372</c:v>
                </c:pt>
                <c:pt idx="21">
                  <c:v>4.0243994196021138</c:v>
                </c:pt>
                <c:pt idx="22">
                  <c:v>4.4095301752087224</c:v>
                </c:pt>
                <c:pt idx="23">
                  <c:v>4.8112063232977631</c:v>
                </c:pt>
                <c:pt idx="24">
                  <c:v>5.2292457511786381</c:v>
                </c:pt>
                <c:pt idx="25">
                  <c:v>5.663459219078856</c:v>
                </c:pt>
                <c:pt idx="26">
                  <c:v>6.1136504837072092</c:v>
                </c:pt>
                <c:pt idx="27">
                  <c:v>6.579616426507946</c:v>
                </c:pt>
                <c:pt idx="28">
                  <c:v>7.061147186526739</c:v>
                </c:pt>
                <c:pt idx="29">
                  <c:v>7.5580262978060126</c:v>
                </c:pt>
                <c:pt idx="30">
                  <c:v>8.0700308312220628</c:v>
                </c:pt>
                <c:pt idx="31">
                  <c:v>8.5969315406718501</c:v>
                </c:pt>
                <c:pt idx="32">
                  <c:v>9.1384930135118658</c:v>
                </c:pt>
                <c:pt idx="33">
                  <c:v>9.6944738251476323</c:v>
                </c:pt>
                <c:pt idx="34">
                  <c:v>10.26462669766544</c:v>
                </c:pt>
                <c:pt idx="35">
                  <c:v>10.848698662395526</c:v>
                </c:pt>
                <c:pt idx="36">
                  <c:v>11.446431226287032</c:v>
                </c:pt>
                <c:pt idx="37">
                  <c:v>12.057560541973618</c:v>
                </c:pt>
                <c:pt idx="38">
                  <c:v>12.681817581400011</c:v>
                </c:pt>
                <c:pt idx="39">
                  <c:v>13.318928312875864</c:v>
                </c:pt>
                <c:pt idx="40">
                  <c:v>13.968613881418165</c:v>
                </c:pt>
                <c:pt idx="41">
                  <c:v>14.630590792236568</c:v>
                </c:pt>
                <c:pt idx="42">
                  <c:v>15.304571097211838</c:v>
                </c:pt>
                <c:pt idx="43">
                  <c:v>15.990262584211218</c:v>
                </c:pt>
                <c:pt idx="44">
                  <c:v>16.687368969079806</c:v>
                </c:pt>
                <c:pt idx="45">
                  <c:v>17.395590090140704</c:v>
                </c:pt>
                <c:pt idx="46">
                  <c:v>18.114622105032332</c:v>
                </c:pt>
                <c:pt idx="47">
                  <c:v>18.844157689705362</c:v>
                </c:pt>
                <c:pt idx="48">
                  <c:v>19.58388623939679</c:v>
                </c:pt>
                <c:pt idx="49">
                  <c:v>20.333494071393552</c:v>
                </c:pt>
                <c:pt idx="50">
                  <c:v>21.092664629393536</c:v>
                </c:pt>
                <c:pt idx="51">
                  <c:v>21.861078689266762</c:v>
                </c:pt>
                <c:pt idx="52">
                  <c:v>22.638414566015079</c:v>
                </c:pt>
                <c:pt idx="53">
                  <c:v>23.424348321724374</c:v>
                </c:pt>
                <c:pt idx="54">
                  <c:v>24.218553974300079</c:v>
                </c:pt>
                <c:pt idx="55">
                  <c:v>25.020703706771286</c:v>
                </c:pt>
                <c:pt idx="56">
                  <c:v>25.830468076946929</c:v>
                </c:pt>
                <c:pt idx="57">
                  <c:v>26.647516227203997</c:v>
                </c:pt>
                <c:pt idx="58">
                  <c:v>27.471516094183702</c:v>
                </c:pt>
                <c:pt idx="59">
                  <c:v>28.302134618170893</c:v>
                </c:pt>
                <c:pt idx="60">
                  <c:v>29.139037951928952</c:v>
                </c:pt>
                <c:pt idx="61">
                  <c:v>29.981891668759992</c:v>
                </c:pt>
                <c:pt idx="62">
                  <c:v>30.83036096956117</c:v>
                </c:pt>
                <c:pt idx="63">
                  <c:v>31.684110888644362</c:v>
                </c:pt>
                <c:pt idx="64">
                  <c:v>32.542806498088673</c:v>
                </c:pt>
                <c:pt idx="65">
                  <c:v>33.406113110393235</c:v>
                </c:pt>
                <c:pt idx="66">
                  <c:v>34.273696479200446</c:v>
                </c:pt>
                <c:pt idx="67">
                  <c:v>35.145222997858575</c:v>
                </c:pt>
                <c:pt idx="68">
                  <c:v>36.020359895597167</c:v>
                </c:pt>
                <c:pt idx="69">
                  <c:v>36.898775431088133</c:v>
                </c:pt>
                <c:pt idx="70">
                  <c:v>37.78013908317002</c:v>
                </c:pt>
                <c:pt idx="71">
                  <c:v>38.664121738515497</c:v>
                </c:pt>
                <c:pt idx="72">
                  <c:v>39.550395876026236</c:v>
                </c:pt>
                <c:pt idx="73">
                  <c:v>40.438635747742914</c:v>
                </c:pt>
                <c:pt idx="74">
                  <c:v>41.328517556064604</c:v>
                </c:pt>
                <c:pt idx="75">
                  <c:v>42.219719627075214</c:v>
                </c:pt>
                <c:pt idx="76">
                  <c:v>43.111922579783183</c:v>
                </c:pt>
                <c:pt idx="77">
                  <c:v>44.004809491083741</c:v>
                </c:pt>
                <c:pt idx="78">
                  <c:v>44.89806605626385</c:v>
                </c:pt>
                <c:pt idx="79">
                  <c:v>45.791380744875063</c:v>
                </c:pt>
                <c:pt idx="80">
                  <c:v>46.684444951807272</c:v>
                </c:pt>
                <c:pt idx="81">
                  <c:v>47.576953143407145</c:v>
                </c:pt>
                <c:pt idx="82">
                  <c:v>48.46860299849142</c:v>
                </c:pt>
                <c:pt idx="83">
                  <c:v>49.359095544115831</c:v>
                </c:pt>
                <c:pt idx="84">
                  <c:v>50.248135285969973</c:v>
                </c:pt>
                <c:pt idx="85">
                  <c:v>51.135430333278563</c:v>
                </c:pt>
                <c:pt idx="86">
                  <c:v>52.020692518099246</c:v>
                </c:pt>
                <c:pt idx="87">
                  <c:v>52.903637508918735</c:v>
                </c:pt>
                <c:pt idx="88">
                  <c:v>53.783984918459595</c:v>
                </c:pt>
                <c:pt idx="89">
                  <c:v>54.661458405620543</c:v>
                </c:pt>
                <c:pt idx="90">
                  <c:v>55.535785771485777</c:v>
                </c:pt>
                <c:pt idx="91">
                  <c:v>56.406699049348909</c:v>
                </c:pt>
                <c:pt idx="92">
                  <c:v>57.273934588709665</c:v>
                </c:pt>
                <c:pt idx="93">
                  <c:v>58.137233133213115</c:v>
                </c:pt>
                <c:pt idx="94">
                  <c:v>58.996339892511784</c:v>
                </c:pt>
                <c:pt idx="95">
                  <c:v>59.851004608044377</c:v>
                </c:pt>
                <c:pt idx="96">
                  <c:v>60.70098161273534</c:v>
                </c:pt>
                <c:pt idx="97">
                  <c:v>61.54602988463057</c:v>
                </c:pt>
                <c:pt idx="98">
                  <c:v>62.385913094497965</c:v>
                </c:pt>
                <c:pt idx="99">
                  <c:v>63.220399647430256</c:v>
                </c:pt>
                <c:pt idx="100">
                  <c:v>64.049262718500302</c:v>
                </c:pt>
                <c:pt idx="101">
                  <c:v>64.872280282529545</c:v>
                </c:pt>
                <c:pt idx="102">
                  <c:v>65.689235138039777</c:v>
                </c:pt>
                <c:pt idx="103">
                  <c:v>66.499914925470264</c:v>
                </c:pt>
                <c:pt idx="104">
                  <c:v>67.304112139749947</c:v>
                </c:pt>
                <c:pt idx="105">
                  <c:v>68.101624137327292</c:v>
                </c:pt>
                <c:pt idx="106">
                  <c:v>68.892253137764499</c:v>
                </c:pt>
                <c:pt idx="107">
                  <c:v>69.675806220016582</c:v>
                </c:pt>
                <c:pt idx="108">
                  <c:v>70.452095313520985</c:v>
                </c:pt>
                <c:pt idx="109">
                  <c:v>71.220937184231147</c:v>
                </c:pt>
                <c:pt idx="110">
                  <c:v>71.982153415736889</c:v>
                </c:pt>
                <c:pt idx="111">
                  <c:v>72.735570385618161</c:v>
                </c:pt>
                <c:pt idx="112">
                  <c:v>73.481019237188363</c:v>
                </c:pt>
                <c:pt idx="113">
                  <c:v>74.218335846785948</c:v>
                </c:pt>
                <c:pt idx="114">
                  <c:v>74.947360786780465</c:v>
                </c:pt>
                <c:pt idx="115">
                  <c:v>75.667939284463174</c:v>
                </c:pt>
                <c:pt idx="116">
                  <c:v>76.379921176996405</c:v>
                </c:pt>
                <c:pt idx="117">
                  <c:v>77.083160862599044</c:v>
                </c:pt>
                <c:pt idx="118">
                  <c:v>77.777517248150261</c:v>
                </c:pt>
                <c:pt idx="119">
                  <c:v>78.462853693393669</c:v>
                </c:pt>
                <c:pt idx="120">
                  <c:v>79.139037951928941</c:v>
                </c:pt>
                <c:pt idx="121">
                  <c:v>79.805942109176314</c:v>
                </c:pt>
                <c:pt idx="122">
                  <c:v>80.463442517504191</c:v>
                </c:pt>
                <c:pt idx="123">
                  <c:v>81.111419728706707</c:v>
                </c:pt>
                <c:pt idx="124">
                  <c:v>81.749758424021607</c:v>
                </c:pt>
                <c:pt idx="125">
                  <c:v>82.378347341875909</c:v>
                </c:pt>
                <c:pt idx="126">
                  <c:v>82.997079203547386</c:v>
                </c:pt>
                <c:pt idx="127">
                  <c:v>83.605850636929176</c:v>
                </c:pt>
                <c:pt idx="128">
                  <c:v>84.20456209858088</c:v>
                </c:pt>
                <c:pt idx="129">
                  <c:v>84.793117794250492</c:v>
                </c:pt>
                <c:pt idx="130">
                  <c:v>85.371425598047452</c:v>
                </c:pt>
                <c:pt idx="131">
                  <c:v>85.939396970444264</c:v>
                </c:pt>
                <c:pt idx="132">
                  <c:v>86.496946875282646</c:v>
                </c:pt>
                <c:pt idx="133">
                  <c:v>87.043993695955223</c:v>
                </c:pt>
                <c:pt idx="134">
                  <c:v>87.580459150932043</c:v>
                </c:pt>
                <c:pt idx="135">
                  <c:v>88.106268208795441</c:v>
                </c:pt>
                <c:pt idx="136">
                  <c:v>88.62134900294491</c:v>
                </c:pt>
                <c:pt idx="137">
                  <c:v>89.125632746128275</c:v>
                </c:pt>
                <c:pt idx="138">
                  <c:v>89.619053644951279</c:v>
                </c:pt>
                <c:pt idx="139">
                  <c:v>90.101548814513791</c:v>
                </c:pt>
                <c:pt idx="140">
                  <c:v>90.573058193315944</c:v>
                </c:pt>
                <c:pt idx="141">
                  <c:v>91.033524458572941</c:v>
                </c:pt>
                <c:pt idx="142">
                  <c:v>91.482892942072198</c:v>
                </c:pt>
                <c:pt idx="143">
                  <c:v>91.921111546702903</c:v>
                </c:pt>
                <c:pt idx="144">
                  <c:v>92.348130663781745</c:v>
                </c:pt>
                <c:pt idx="145">
                  <c:v>92.763903091294679</c:v>
                </c:pt>
                <c:pt idx="146">
                  <c:v>93.168383953169609</c:v>
                </c:pt>
                <c:pt idx="147">
                  <c:v>93.561530619690018</c:v>
                </c:pt>
                <c:pt idx="148">
                  <c:v>93.943302629154488</c:v>
                </c:pt>
                <c:pt idx="149">
                  <c:v>94.313661610883074</c:v>
                </c:pt>
                <c:pt idx="150">
                  <c:v>94.672571209665961</c:v>
                </c:pt>
                <c:pt idx="151">
                  <c:v>95.019997011745588</c:v>
                </c:pt>
                <c:pt idx="152">
                  <c:v>95.355906472419434</c:v>
                </c:pt>
                <c:pt idx="153">
                  <c:v>95.680268845344742</c:v>
                </c:pt>
                <c:pt idx="154">
                  <c:v>95.993055113623896</c:v>
                </c:pt>
                <c:pt idx="155">
                  <c:v>96.294237922743818</c:v>
                </c:pt>
                <c:pt idx="156">
                  <c:v>96.583791515438705</c:v>
                </c:pt>
                <c:pt idx="157">
                  <c:v>96.861691668541809</c:v>
                </c:pt>
                <c:pt idx="158">
                  <c:v>97.127915631887447</c:v>
                </c:pt>
                <c:pt idx="159">
                  <c:v>97.382442069322266</c:v>
                </c:pt>
                <c:pt idx="160">
                  <c:v>97.625251001877984</c:v>
                </c:pt>
                <c:pt idx="161">
                  <c:v>97.856323753158193</c:v>
                </c:pt>
                <c:pt idx="162">
                  <c:v>98.075642896985656</c:v>
                </c:pt>
                <c:pt idx="163">
                  <c:v>98.283192207353977</c:v>
                </c:pt>
                <c:pt idx="164">
                  <c:v>98.478956610725305</c:v>
                </c:pt>
                <c:pt idx="165">
                  <c:v>98.662922140711402</c:v>
                </c:pt>
                <c:pt idx="166">
                  <c:v>98.835075895173546</c:v>
                </c:pt>
                <c:pt idx="167">
                  <c:v>98.995405995773723</c:v>
                </c:pt>
                <c:pt idx="168">
                  <c:v>99.143901550006248</c:v>
                </c:pt>
                <c:pt idx="169">
                  <c:v>99.280552615738117</c:v>
                </c:pt>
                <c:pt idx="170">
                  <c:v>99.405350168281984</c:v>
                </c:pt>
                <c:pt idx="171">
                  <c:v>99.518286070024715</c:v>
                </c:pt>
                <c:pt idx="172">
                  <c:v>99.619353042632326</c:v>
                </c:pt>
                <c:pt idx="173">
                  <c:v>99.708544641848675</c:v>
                </c:pt>
                <c:pt idx="174">
                  <c:v>99.785855234905156</c:v>
                </c:pt>
                <c:pt idx="175">
                  <c:v>99.851279980554949</c:v>
                </c:pt>
                <c:pt idx="176">
                  <c:v>99.904814811745098</c:v>
                </c:pt>
                <c:pt idx="177">
                  <c:v>99.946456420936201</c:v>
                </c:pt>
                <c:pt idx="178">
                  <c:v>99.97620224807963</c:v>
                </c:pt>
                <c:pt idx="179">
                  <c:v>99.994050471258689</c:v>
                </c:pt>
                <c:pt idx="180">
                  <c:v>100.00000000000004</c:v>
                </c:pt>
                <c:pt idx="181">
                  <c:v>99.994050471258689</c:v>
                </c:pt>
                <c:pt idx="182">
                  <c:v>99.97620224807963</c:v>
                </c:pt>
                <c:pt idx="183">
                  <c:v>99.946456420936201</c:v>
                </c:pt>
                <c:pt idx="184">
                  <c:v>99.904814811745098</c:v>
                </c:pt>
                <c:pt idx="185">
                  <c:v>99.851279980554949</c:v>
                </c:pt>
                <c:pt idx="186">
                  <c:v>99.785855234905156</c:v>
                </c:pt>
                <c:pt idx="187">
                  <c:v>99.708544641848704</c:v>
                </c:pt>
                <c:pt idx="188">
                  <c:v>99.619353042632326</c:v>
                </c:pt>
                <c:pt idx="189">
                  <c:v>99.518286070024715</c:v>
                </c:pt>
                <c:pt idx="190">
                  <c:v>99.405350168281984</c:v>
                </c:pt>
                <c:pt idx="191">
                  <c:v>99.280552615738145</c:v>
                </c:pt>
                <c:pt idx="192">
                  <c:v>99.143901550006248</c:v>
                </c:pt>
                <c:pt idx="193">
                  <c:v>98.995405995773751</c:v>
                </c:pt>
                <c:pt idx="194">
                  <c:v>98.835075895173546</c:v>
                </c:pt>
                <c:pt idx="195">
                  <c:v>98.662922140711402</c:v>
                </c:pt>
                <c:pt idx="196">
                  <c:v>98.478956610725305</c:v>
                </c:pt>
                <c:pt idx="197">
                  <c:v>98.283192207353977</c:v>
                </c:pt>
                <c:pt idx="198">
                  <c:v>98.075642896985656</c:v>
                </c:pt>
                <c:pt idx="199">
                  <c:v>97.856323753158208</c:v>
                </c:pt>
                <c:pt idx="200">
                  <c:v>97.625251001878027</c:v>
                </c:pt>
                <c:pt idx="201">
                  <c:v>97.382442069322266</c:v>
                </c:pt>
                <c:pt idx="202">
                  <c:v>97.12791563188749</c:v>
                </c:pt>
                <c:pt idx="203">
                  <c:v>96.861691668541809</c:v>
                </c:pt>
                <c:pt idx="204">
                  <c:v>96.583791515438747</c:v>
                </c:pt>
                <c:pt idx="205">
                  <c:v>96.294237922743847</c:v>
                </c:pt>
                <c:pt idx="206">
                  <c:v>95.993055113623896</c:v>
                </c:pt>
                <c:pt idx="207">
                  <c:v>95.680268845344742</c:v>
                </c:pt>
                <c:pt idx="208">
                  <c:v>95.355906472419434</c:v>
                </c:pt>
                <c:pt idx="209">
                  <c:v>95.019997011745588</c:v>
                </c:pt>
                <c:pt idx="210">
                  <c:v>94.672571209665918</c:v>
                </c:pt>
                <c:pt idx="211">
                  <c:v>94.313661610883074</c:v>
                </c:pt>
                <c:pt idx="212">
                  <c:v>93.943302629154488</c:v>
                </c:pt>
                <c:pt idx="213">
                  <c:v>93.561530619690046</c:v>
                </c:pt>
                <c:pt idx="214">
                  <c:v>93.168383953169638</c:v>
                </c:pt>
                <c:pt idx="215">
                  <c:v>92.763903091294694</c:v>
                </c:pt>
                <c:pt idx="216">
                  <c:v>92.348130663781774</c:v>
                </c:pt>
                <c:pt idx="217">
                  <c:v>91.921111546702932</c:v>
                </c:pt>
                <c:pt idx="218">
                  <c:v>91.482892942072226</c:v>
                </c:pt>
                <c:pt idx="219">
                  <c:v>91.033524458572941</c:v>
                </c:pt>
                <c:pt idx="220">
                  <c:v>90.573058193315944</c:v>
                </c:pt>
                <c:pt idx="221">
                  <c:v>90.101548814513791</c:v>
                </c:pt>
                <c:pt idx="222">
                  <c:v>89.619053644951279</c:v>
                </c:pt>
                <c:pt idx="223">
                  <c:v>89.125632746128275</c:v>
                </c:pt>
                <c:pt idx="224">
                  <c:v>88.62134900294491</c:v>
                </c:pt>
                <c:pt idx="225">
                  <c:v>88.106268208795456</c:v>
                </c:pt>
                <c:pt idx="226">
                  <c:v>87.580459150932072</c:v>
                </c:pt>
                <c:pt idx="227">
                  <c:v>87.043993695955223</c:v>
                </c:pt>
                <c:pt idx="228">
                  <c:v>86.496946875282646</c:v>
                </c:pt>
                <c:pt idx="229">
                  <c:v>85.939396970444264</c:v>
                </c:pt>
                <c:pt idx="230">
                  <c:v>85.37142559804748</c:v>
                </c:pt>
                <c:pt idx="231">
                  <c:v>84.79311779425052</c:v>
                </c:pt>
                <c:pt idx="232">
                  <c:v>84.20456209858088</c:v>
                </c:pt>
                <c:pt idx="233">
                  <c:v>83.605850636929219</c:v>
                </c:pt>
                <c:pt idx="234">
                  <c:v>82.997079203547415</c:v>
                </c:pt>
                <c:pt idx="235">
                  <c:v>82.378347341875909</c:v>
                </c:pt>
                <c:pt idx="236">
                  <c:v>81.749758424021607</c:v>
                </c:pt>
                <c:pt idx="237">
                  <c:v>81.111419728706764</c:v>
                </c:pt>
                <c:pt idx="238">
                  <c:v>80.463442517504248</c:v>
                </c:pt>
                <c:pt idx="239">
                  <c:v>79.805942109176314</c:v>
                </c:pt>
                <c:pt idx="240">
                  <c:v>79.139037951928955</c:v>
                </c:pt>
                <c:pt idx="241">
                  <c:v>78.462853693393669</c:v>
                </c:pt>
                <c:pt idx="242">
                  <c:v>77.777517248150261</c:v>
                </c:pt>
                <c:pt idx="243">
                  <c:v>77.083160862599044</c:v>
                </c:pt>
                <c:pt idx="244">
                  <c:v>76.379921176996447</c:v>
                </c:pt>
                <c:pt idx="245">
                  <c:v>75.667939284463202</c:v>
                </c:pt>
                <c:pt idx="246">
                  <c:v>74.947360786780479</c:v>
                </c:pt>
                <c:pt idx="247">
                  <c:v>74.218335846785948</c:v>
                </c:pt>
                <c:pt idx="248">
                  <c:v>73.481019237188391</c:v>
                </c:pt>
                <c:pt idx="249">
                  <c:v>72.735570385618175</c:v>
                </c:pt>
                <c:pt idx="250">
                  <c:v>71.982153415736889</c:v>
                </c:pt>
                <c:pt idx="251">
                  <c:v>71.220937184231204</c:v>
                </c:pt>
                <c:pt idx="252">
                  <c:v>70.452095313520985</c:v>
                </c:pt>
                <c:pt idx="253">
                  <c:v>69.675806220016597</c:v>
                </c:pt>
                <c:pt idx="254">
                  <c:v>68.892253137764499</c:v>
                </c:pt>
                <c:pt idx="255">
                  <c:v>68.101624137327292</c:v>
                </c:pt>
                <c:pt idx="256">
                  <c:v>67.304112139749947</c:v>
                </c:pt>
                <c:pt idx="257">
                  <c:v>66.499914925470264</c:v>
                </c:pt>
                <c:pt idx="258">
                  <c:v>65.689235138039805</c:v>
                </c:pt>
                <c:pt idx="259">
                  <c:v>64.872280282529545</c:v>
                </c:pt>
                <c:pt idx="260">
                  <c:v>64.04926271850033</c:v>
                </c:pt>
                <c:pt idx="261">
                  <c:v>63.220399647430256</c:v>
                </c:pt>
                <c:pt idx="262">
                  <c:v>62.385913094497994</c:v>
                </c:pt>
                <c:pt idx="263">
                  <c:v>61.54602988463057</c:v>
                </c:pt>
                <c:pt idx="264">
                  <c:v>60.70098161273534</c:v>
                </c:pt>
                <c:pt idx="265">
                  <c:v>59.851004608044377</c:v>
                </c:pt>
                <c:pt idx="266">
                  <c:v>58.996339892511784</c:v>
                </c:pt>
                <c:pt idx="267">
                  <c:v>58.137233133213151</c:v>
                </c:pt>
                <c:pt idx="268">
                  <c:v>57.273934588709693</c:v>
                </c:pt>
                <c:pt idx="269">
                  <c:v>56.406699049348909</c:v>
                </c:pt>
                <c:pt idx="270">
                  <c:v>55.535785771485777</c:v>
                </c:pt>
                <c:pt idx="271">
                  <c:v>54.661458405620579</c:v>
                </c:pt>
                <c:pt idx="272">
                  <c:v>53.783984918459623</c:v>
                </c:pt>
                <c:pt idx="273">
                  <c:v>52.903637508918791</c:v>
                </c:pt>
                <c:pt idx="274">
                  <c:v>52.020692518099246</c:v>
                </c:pt>
                <c:pt idx="275">
                  <c:v>51.135430333278563</c:v>
                </c:pt>
                <c:pt idx="276">
                  <c:v>50.248135285970008</c:v>
                </c:pt>
                <c:pt idx="277">
                  <c:v>49.359095544115831</c:v>
                </c:pt>
                <c:pt idx="278">
                  <c:v>48.46860299849142</c:v>
                </c:pt>
                <c:pt idx="279">
                  <c:v>47.576953143407174</c:v>
                </c:pt>
                <c:pt idx="280">
                  <c:v>46.684444951807293</c:v>
                </c:pt>
                <c:pt idx="281">
                  <c:v>45.791380744875106</c:v>
                </c:pt>
                <c:pt idx="282">
                  <c:v>44.898066056263914</c:v>
                </c:pt>
                <c:pt idx="283">
                  <c:v>44.004809491083741</c:v>
                </c:pt>
                <c:pt idx="284">
                  <c:v>43.111922579783183</c:v>
                </c:pt>
                <c:pt idx="285">
                  <c:v>42.219719627075214</c:v>
                </c:pt>
                <c:pt idx="286">
                  <c:v>41.328517556064632</c:v>
                </c:pt>
                <c:pt idx="287">
                  <c:v>40.438635747742971</c:v>
                </c:pt>
                <c:pt idx="288">
                  <c:v>39.550395876026236</c:v>
                </c:pt>
                <c:pt idx="289">
                  <c:v>38.664121738515519</c:v>
                </c:pt>
                <c:pt idx="290">
                  <c:v>37.780139083170056</c:v>
                </c:pt>
                <c:pt idx="291">
                  <c:v>36.898775431088133</c:v>
                </c:pt>
                <c:pt idx="292">
                  <c:v>36.020359895597196</c:v>
                </c:pt>
                <c:pt idx="293">
                  <c:v>35.145222997858603</c:v>
                </c:pt>
                <c:pt idx="294">
                  <c:v>34.273696479200474</c:v>
                </c:pt>
                <c:pt idx="295">
                  <c:v>33.406113110393292</c:v>
                </c:pt>
                <c:pt idx="296">
                  <c:v>32.542806498088673</c:v>
                </c:pt>
                <c:pt idx="297">
                  <c:v>31.684110888644362</c:v>
                </c:pt>
                <c:pt idx="298">
                  <c:v>30.830360969561198</c:v>
                </c:pt>
                <c:pt idx="299">
                  <c:v>29.981891668759992</c:v>
                </c:pt>
                <c:pt idx="300">
                  <c:v>29.139037951928952</c:v>
                </c:pt>
                <c:pt idx="301">
                  <c:v>28.302134618170982</c:v>
                </c:pt>
                <c:pt idx="302">
                  <c:v>27.471516094183702</c:v>
                </c:pt>
                <c:pt idx="303">
                  <c:v>26.647516227204026</c:v>
                </c:pt>
                <c:pt idx="304">
                  <c:v>25.830468076946993</c:v>
                </c:pt>
                <c:pt idx="305">
                  <c:v>25.020703706771286</c:v>
                </c:pt>
                <c:pt idx="306">
                  <c:v>24.218553974300111</c:v>
                </c:pt>
                <c:pt idx="307">
                  <c:v>23.424348321724402</c:v>
                </c:pt>
                <c:pt idx="308">
                  <c:v>22.638414566015079</c:v>
                </c:pt>
                <c:pt idx="309">
                  <c:v>21.861078689266797</c:v>
                </c:pt>
                <c:pt idx="310">
                  <c:v>21.092664629393536</c:v>
                </c:pt>
                <c:pt idx="311">
                  <c:v>20.333494071393581</c:v>
                </c:pt>
                <c:pt idx="312">
                  <c:v>19.583886239396826</c:v>
                </c:pt>
                <c:pt idx="313">
                  <c:v>18.844157689705362</c:v>
                </c:pt>
                <c:pt idx="314">
                  <c:v>18.114622105032332</c:v>
                </c:pt>
                <c:pt idx="315">
                  <c:v>17.395590090140736</c:v>
                </c:pt>
                <c:pt idx="316">
                  <c:v>16.687368969079806</c:v>
                </c:pt>
                <c:pt idx="317">
                  <c:v>15.990262584211251</c:v>
                </c:pt>
                <c:pt idx="318">
                  <c:v>15.304571097211838</c:v>
                </c:pt>
                <c:pt idx="319">
                  <c:v>14.6305907922366</c:v>
                </c:pt>
                <c:pt idx="320">
                  <c:v>13.968613881418198</c:v>
                </c:pt>
                <c:pt idx="321">
                  <c:v>13.318928312875897</c:v>
                </c:pt>
                <c:pt idx="322">
                  <c:v>12.681817581400043</c:v>
                </c:pt>
                <c:pt idx="323">
                  <c:v>12.057560541973679</c:v>
                </c:pt>
                <c:pt idx="324">
                  <c:v>11.446431226287032</c:v>
                </c:pt>
                <c:pt idx="325">
                  <c:v>10.848698662395526</c:v>
                </c:pt>
                <c:pt idx="326">
                  <c:v>10.264626697665468</c:v>
                </c:pt>
                <c:pt idx="327">
                  <c:v>9.6944738251476323</c:v>
                </c:pt>
                <c:pt idx="328">
                  <c:v>9.1384930135118658</c:v>
                </c:pt>
                <c:pt idx="329">
                  <c:v>8.5969315406718501</c:v>
                </c:pt>
                <c:pt idx="330">
                  <c:v>8.0700308312220947</c:v>
                </c:pt>
                <c:pt idx="331">
                  <c:v>7.5580262978060126</c:v>
                </c:pt>
                <c:pt idx="332">
                  <c:v>7.061147186526739</c:v>
                </c:pt>
                <c:pt idx="333">
                  <c:v>6.579616426507946</c:v>
                </c:pt>
                <c:pt idx="334">
                  <c:v>6.1136504837072092</c:v>
                </c:pt>
                <c:pt idx="335">
                  <c:v>5.6634592190788249</c:v>
                </c:pt>
                <c:pt idx="336">
                  <c:v>5.2292457511786692</c:v>
                </c:pt>
                <c:pt idx="337">
                  <c:v>4.8112063232977942</c:v>
                </c:pt>
                <c:pt idx="338">
                  <c:v>4.4095301752087526</c:v>
                </c:pt>
                <c:pt idx="339">
                  <c:v>4.0243994196021458</c:v>
                </c:pt>
                <c:pt idx="340">
                  <c:v>3.6559889232871372</c:v>
                </c:pt>
                <c:pt idx="341">
                  <c:v>3.3044661932265038</c:v>
                </c:pt>
                <c:pt idx="342">
                  <c:v>2.9699912674703293</c:v>
                </c:pt>
                <c:pt idx="343">
                  <c:v>2.6527166110504647</c:v>
                </c:pt>
                <c:pt idx="344">
                  <c:v>2.3527870168934344</c:v>
                </c:pt>
                <c:pt idx="345">
                  <c:v>2.0703395118045886</c:v>
                </c:pt>
                <c:pt idx="346">
                  <c:v>1.8055032675739264</c:v>
                </c:pt>
                <c:pt idx="347">
                  <c:v>1.5583995172502325</c:v>
                </c:pt>
                <c:pt idx="348">
                  <c:v>1.3291414766256724</c:v>
                </c:pt>
                <c:pt idx="349">
                  <c:v>1.117834270971751</c:v>
                </c:pt>
                <c:pt idx="350">
                  <c:v>0.92457486706116265</c:v>
                </c:pt>
                <c:pt idx="351">
                  <c:v>0.74945201051093646</c:v>
                </c:pt>
                <c:pt idx="352">
                  <c:v>0.59254616847529074</c:v>
                </c:pt>
                <c:pt idx="353">
                  <c:v>0.45392947771651243</c:v>
                </c:pt>
                <c:pt idx="354">
                  <c:v>0.33366569807780683</c:v>
                </c:pt>
                <c:pt idx="355">
                  <c:v>0.23181017138041368</c:v>
                </c:pt>
                <c:pt idx="356">
                  <c:v>0.14840978576268665</c:v>
                </c:pt>
                <c:pt idx="357">
                  <c:v>8.350294547884321E-2</c:v>
                </c:pt>
                <c:pt idx="358">
                  <c:v>3.7119546170057839E-2</c:v>
                </c:pt>
                <c:pt idx="359">
                  <c:v>9.2809556195451483E-3</c:v>
                </c:pt>
                <c:pt idx="360">
                  <c:v>0</c:v>
                </c:pt>
              </c:numCache>
            </c:numRef>
          </c:xVal>
          <c:yVal>
            <c:numRef>
              <c:f>'Stage 1'!$U$746:$U$1106</c:f>
              <c:numCache>
                <c:formatCode>General</c:formatCode>
                <c:ptCount val="361"/>
                <c:pt idx="0">
                  <c:v>35.478899999999996</c:v>
                </c:pt>
                <c:pt idx="1">
                  <c:v>35.453506082984504</c:v>
                </c:pt>
                <c:pt idx="2">
                  <c:v>35.377517782624047</c:v>
                </c:pt>
                <c:pt idx="3">
                  <c:v>35.251511996616564</c:v>
                </c:pt>
                <c:pt idx="4">
                  <c:v>35.076438817532299</c:v>
                </c:pt>
                <c:pt idx="5">
                  <c:v>34.853604810138407</c:v>
                </c:pt>
                <c:pt idx="6">
                  <c:v>34.58465034539541</c:v>
                </c:pt>
                <c:pt idx="7">
                  <c:v>34.271521692371337</c:v>
                </c:pt>
                <c:pt idx="8">
                  <c:v>33.91643870967421</c:v>
                </c:pt>
                <c:pt idx="9">
                  <c:v>33.521859079208951</c:v>
                </c:pt>
                <c:pt idx="10">
                  <c:v>33.090440084254169</c:v>
                </c:pt>
                <c:pt idx="11">
                  <c:v>32.624998950739524</c:v>
                </c:pt>
                <c:pt idx="12">
                  <c:v>32.12847274739179</c:v>
                </c:pt>
                <c:pt idx="13">
                  <c:v>31.603878781366724</c:v>
                </c:pt>
                <c:pt idx="14">
                  <c:v>31.054276337002463</c:v>
                </c:pt>
                <c:pt idx="15">
                  <c:v>30.482730493353927</c:v>
                </c:pt>
                <c:pt idx="16">
                  <c:v>29.892278628663703</c:v>
                </c:pt>
                <c:pt idx="17">
                  <c:v>29.28590008425099</c:v>
                </c:pt>
                <c:pt idx="18">
                  <c:v>28.666489323376265</c:v>
                </c:pt>
                <c:pt idx="19">
                  <c:v>28.03683278846146</c:v>
                </c:pt>
                <c:pt idx="20">
                  <c:v>27.399589537556519</c:v>
                </c:pt>
                <c:pt idx="21">
                  <c:v>26.757275631837189</c:v>
                </c:pt>
                <c:pt idx="22">
                  <c:v>26.112252152660361</c:v>
                </c:pt>
                <c:pt idx="23">
                  <c:v>25.466716650599626</c:v>
                </c:pt>
                <c:pt idx="24">
                  <c:v>24.822697770189649</c:v>
                </c:pt>
                <c:pt idx="25">
                  <c:v>24.182052752237762</c:v>
                </c:pt>
                <c:pt idx="26">
                  <c:v>23.546467489266959</c:v>
                </c:pt>
                <c:pt idx="27">
                  <c:v>22.917458797208202</c:v>
                </c:pt>
                <c:pt idx="28">
                  <c:v>22.758900000000001</c:v>
                </c:pt>
                <c:pt idx="29">
                  <c:v>22.758900000000001</c:v>
                </c:pt>
                <c:pt idx="30">
                  <c:v>22.758900000000001</c:v>
                </c:pt>
                <c:pt idx="31">
                  <c:v>22.758900000000001</c:v>
                </c:pt>
                <c:pt idx="32">
                  <c:v>22.758900000000001</c:v>
                </c:pt>
                <c:pt idx="33">
                  <c:v>22.758900000000001</c:v>
                </c:pt>
                <c:pt idx="34">
                  <c:v>22.758900000000001</c:v>
                </c:pt>
                <c:pt idx="35">
                  <c:v>22.758900000000001</c:v>
                </c:pt>
                <c:pt idx="36">
                  <c:v>22.758900000000001</c:v>
                </c:pt>
                <c:pt idx="37">
                  <c:v>22.758900000000001</c:v>
                </c:pt>
                <c:pt idx="38">
                  <c:v>22.758900000000001</c:v>
                </c:pt>
                <c:pt idx="39">
                  <c:v>22.758900000000001</c:v>
                </c:pt>
                <c:pt idx="40">
                  <c:v>22.758900000000001</c:v>
                </c:pt>
                <c:pt idx="41">
                  <c:v>22.758900000000001</c:v>
                </c:pt>
                <c:pt idx="42">
                  <c:v>22.758900000000001</c:v>
                </c:pt>
                <c:pt idx="43">
                  <c:v>22.758900000000001</c:v>
                </c:pt>
                <c:pt idx="44">
                  <c:v>22.758900000000001</c:v>
                </c:pt>
                <c:pt idx="45">
                  <c:v>22.758900000000001</c:v>
                </c:pt>
                <c:pt idx="46">
                  <c:v>22.758900000000001</c:v>
                </c:pt>
                <c:pt idx="47">
                  <c:v>22.758900000000001</c:v>
                </c:pt>
                <c:pt idx="48">
                  <c:v>22.758900000000001</c:v>
                </c:pt>
                <c:pt idx="49">
                  <c:v>22.758900000000001</c:v>
                </c:pt>
                <c:pt idx="50">
                  <c:v>22.758900000000001</c:v>
                </c:pt>
                <c:pt idx="51">
                  <c:v>22.758900000000001</c:v>
                </c:pt>
                <c:pt idx="52">
                  <c:v>22.758900000000001</c:v>
                </c:pt>
                <c:pt idx="53">
                  <c:v>22.758900000000001</c:v>
                </c:pt>
                <c:pt idx="54">
                  <c:v>22.758900000000001</c:v>
                </c:pt>
                <c:pt idx="55">
                  <c:v>22.758900000000001</c:v>
                </c:pt>
                <c:pt idx="56">
                  <c:v>22.758900000000001</c:v>
                </c:pt>
                <c:pt idx="57">
                  <c:v>22.758900000000001</c:v>
                </c:pt>
                <c:pt idx="58">
                  <c:v>22.758900000000001</c:v>
                </c:pt>
                <c:pt idx="59">
                  <c:v>22.758900000000001</c:v>
                </c:pt>
                <c:pt idx="60">
                  <c:v>22.758900000000001</c:v>
                </c:pt>
                <c:pt idx="61">
                  <c:v>22.758900000000001</c:v>
                </c:pt>
                <c:pt idx="62">
                  <c:v>22.758900000000001</c:v>
                </c:pt>
                <c:pt idx="63">
                  <c:v>22.758900000000001</c:v>
                </c:pt>
                <c:pt idx="64">
                  <c:v>22.758900000000001</c:v>
                </c:pt>
                <c:pt idx="65">
                  <c:v>22.758900000000001</c:v>
                </c:pt>
                <c:pt idx="66">
                  <c:v>22.758900000000001</c:v>
                </c:pt>
                <c:pt idx="67">
                  <c:v>22.758900000000001</c:v>
                </c:pt>
                <c:pt idx="68">
                  <c:v>22.758900000000001</c:v>
                </c:pt>
                <c:pt idx="69">
                  <c:v>22.758900000000001</c:v>
                </c:pt>
                <c:pt idx="70">
                  <c:v>22.758900000000001</c:v>
                </c:pt>
                <c:pt idx="71">
                  <c:v>22.758900000000001</c:v>
                </c:pt>
                <c:pt idx="72">
                  <c:v>22.758900000000001</c:v>
                </c:pt>
                <c:pt idx="73">
                  <c:v>22.758900000000001</c:v>
                </c:pt>
                <c:pt idx="74">
                  <c:v>22.758900000000001</c:v>
                </c:pt>
                <c:pt idx="75">
                  <c:v>22.758900000000001</c:v>
                </c:pt>
                <c:pt idx="76">
                  <c:v>22.758900000000001</c:v>
                </c:pt>
                <c:pt idx="77">
                  <c:v>22.758900000000001</c:v>
                </c:pt>
                <c:pt idx="78">
                  <c:v>22.758900000000001</c:v>
                </c:pt>
                <c:pt idx="79">
                  <c:v>22.758900000000001</c:v>
                </c:pt>
                <c:pt idx="80">
                  <c:v>22.758900000000001</c:v>
                </c:pt>
                <c:pt idx="81">
                  <c:v>22.758900000000001</c:v>
                </c:pt>
                <c:pt idx="82">
                  <c:v>22.758900000000001</c:v>
                </c:pt>
                <c:pt idx="83">
                  <c:v>22.758900000000001</c:v>
                </c:pt>
                <c:pt idx="84">
                  <c:v>22.758900000000001</c:v>
                </c:pt>
                <c:pt idx="85">
                  <c:v>22.758900000000001</c:v>
                </c:pt>
                <c:pt idx="86">
                  <c:v>22.758900000000001</c:v>
                </c:pt>
                <c:pt idx="87">
                  <c:v>22.758900000000001</c:v>
                </c:pt>
                <c:pt idx="88">
                  <c:v>22.758900000000001</c:v>
                </c:pt>
                <c:pt idx="89">
                  <c:v>22.758900000000001</c:v>
                </c:pt>
                <c:pt idx="90">
                  <c:v>22.758900000000001</c:v>
                </c:pt>
                <c:pt idx="91">
                  <c:v>22.758900000000001</c:v>
                </c:pt>
                <c:pt idx="92">
                  <c:v>22.758900000000001</c:v>
                </c:pt>
                <c:pt idx="93">
                  <c:v>22.758900000000001</c:v>
                </c:pt>
                <c:pt idx="94">
                  <c:v>22.758900000000001</c:v>
                </c:pt>
                <c:pt idx="95">
                  <c:v>22.758900000000001</c:v>
                </c:pt>
                <c:pt idx="96">
                  <c:v>22.758900000000001</c:v>
                </c:pt>
                <c:pt idx="97">
                  <c:v>22.758900000000001</c:v>
                </c:pt>
                <c:pt idx="98">
                  <c:v>22.758900000000001</c:v>
                </c:pt>
                <c:pt idx="99">
                  <c:v>22.758900000000001</c:v>
                </c:pt>
                <c:pt idx="100">
                  <c:v>22.758900000000001</c:v>
                </c:pt>
                <c:pt idx="101">
                  <c:v>22.758900000000001</c:v>
                </c:pt>
                <c:pt idx="102">
                  <c:v>22.758900000000001</c:v>
                </c:pt>
                <c:pt idx="103">
                  <c:v>22.758900000000001</c:v>
                </c:pt>
                <c:pt idx="104">
                  <c:v>22.758900000000001</c:v>
                </c:pt>
                <c:pt idx="105">
                  <c:v>22.758900000000001</c:v>
                </c:pt>
                <c:pt idx="106">
                  <c:v>22.758900000000001</c:v>
                </c:pt>
                <c:pt idx="107">
                  <c:v>22.758900000000001</c:v>
                </c:pt>
                <c:pt idx="108">
                  <c:v>22.758900000000001</c:v>
                </c:pt>
                <c:pt idx="109">
                  <c:v>22.758900000000001</c:v>
                </c:pt>
                <c:pt idx="110">
                  <c:v>22.758900000000001</c:v>
                </c:pt>
                <c:pt idx="111">
                  <c:v>22.758900000000001</c:v>
                </c:pt>
                <c:pt idx="112">
                  <c:v>22.758900000000001</c:v>
                </c:pt>
                <c:pt idx="113">
                  <c:v>22.758900000000001</c:v>
                </c:pt>
                <c:pt idx="114">
                  <c:v>22.758900000000001</c:v>
                </c:pt>
                <c:pt idx="115">
                  <c:v>22.758900000000001</c:v>
                </c:pt>
                <c:pt idx="116">
                  <c:v>22.758900000000001</c:v>
                </c:pt>
                <c:pt idx="117">
                  <c:v>22.758900000000001</c:v>
                </c:pt>
                <c:pt idx="118">
                  <c:v>22.758900000000001</c:v>
                </c:pt>
                <c:pt idx="119">
                  <c:v>22.758900000000001</c:v>
                </c:pt>
                <c:pt idx="120">
                  <c:v>22.758900000000001</c:v>
                </c:pt>
                <c:pt idx="121">
                  <c:v>22.758900000000001</c:v>
                </c:pt>
                <c:pt idx="122">
                  <c:v>22.758900000000001</c:v>
                </c:pt>
                <c:pt idx="123">
                  <c:v>22.758900000000001</c:v>
                </c:pt>
                <c:pt idx="124">
                  <c:v>22.758900000000001</c:v>
                </c:pt>
                <c:pt idx="125">
                  <c:v>22.758900000000001</c:v>
                </c:pt>
                <c:pt idx="126">
                  <c:v>22.758900000000001</c:v>
                </c:pt>
                <c:pt idx="127">
                  <c:v>22.758900000000001</c:v>
                </c:pt>
                <c:pt idx="128">
                  <c:v>22.758900000000001</c:v>
                </c:pt>
                <c:pt idx="129">
                  <c:v>22.758900000000001</c:v>
                </c:pt>
                <c:pt idx="130">
                  <c:v>22.758900000000001</c:v>
                </c:pt>
                <c:pt idx="131">
                  <c:v>22.758900000000001</c:v>
                </c:pt>
                <c:pt idx="132">
                  <c:v>22.758900000000001</c:v>
                </c:pt>
                <c:pt idx="133">
                  <c:v>22.758900000000001</c:v>
                </c:pt>
                <c:pt idx="134">
                  <c:v>22.758900000000001</c:v>
                </c:pt>
                <c:pt idx="135">
                  <c:v>22.758900000000001</c:v>
                </c:pt>
                <c:pt idx="136">
                  <c:v>22.758900000000001</c:v>
                </c:pt>
                <c:pt idx="137">
                  <c:v>22.758900000000001</c:v>
                </c:pt>
                <c:pt idx="138">
                  <c:v>22.758900000000001</c:v>
                </c:pt>
                <c:pt idx="139">
                  <c:v>22.758900000000001</c:v>
                </c:pt>
                <c:pt idx="140">
                  <c:v>22.758900000000001</c:v>
                </c:pt>
                <c:pt idx="141">
                  <c:v>22.758900000000001</c:v>
                </c:pt>
                <c:pt idx="142">
                  <c:v>22.758900000000001</c:v>
                </c:pt>
                <c:pt idx="143">
                  <c:v>22.758900000000001</c:v>
                </c:pt>
                <c:pt idx="144">
                  <c:v>22.758900000000001</c:v>
                </c:pt>
                <c:pt idx="145">
                  <c:v>22.758900000000001</c:v>
                </c:pt>
                <c:pt idx="146">
                  <c:v>22.758900000000001</c:v>
                </c:pt>
                <c:pt idx="147">
                  <c:v>22.758900000000001</c:v>
                </c:pt>
                <c:pt idx="148">
                  <c:v>22.758900000000001</c:v>
                </c:pt>
                <c:pt idx="149">
                  <c:v>22.758900000000001</c:v>
                </c:pt>
                <c:pt idx="150">
                  <c:v>22.758900000000001</c:v>
                </c:pt>
                <c:pt idx="151">
                  <c:v>22.758900000000001</c:v>
                </c:pt>
                <c:pt idx="152">
                  <c:v>22.758900000000001</c:v>
                </c:pt>
                <c:pt idx="153">
                  <c:v>22.758900000000001</c:v>
                </c:pt>
                <c:pt idx="154">
                  <c:v>22.758900000000001</c:v>
                </c:pt>
                <c:pt idx="155">
                  <c:v>22.758900000000001</c:v>
                </c:pt>
                <c:pt idx="156">
                  <c:v>22.758900000000001</c:v>
                </c:pt>
                <c:pt idx="157">
                  <c:v>22.758900000000001</c:v>
                </c:pt>
                <c:pt idx="158">
                  <c:v>22.758900000000001</c:v>
                </c:pt>
                <c:pt idx="159">
                  <c:v>22.758900000000001</c:v>
                </c:pt>
                <c:pt idx="160">
                  <c:v>22.758900000000001</c:v>
                </c:pt>
                <c:pt idx="161">
                  <c:v>22.758900000000001</c:v>
                </c:pt>
                <c:pt idx="162">
                  <c:v>22.758900000000001</c:v>
                </c:pt>
                <c:pt idx="163">
                  <c:v>22.758900000000001</c:v>
                </c:pt>
                <c:pt idx="164">
                  <c:v>22.758900000000001</c:v>
                </c:pt>
                <c:pt idx="165">
                  <c:v>22.758900000000001</c:v>
                </c:pt>
                <c:pt idx="166">
                  <c:v>22.758900000000001</c:v>
                </c:pt>
                <c:pt idx="167">
                  <c:v>22.758900000000001</c:v>
                </c:pt>
                <c:pt idx="168">
                  <c:v>22.758900000000001</c:v>
                </c:pt>
                <c:pt idx="169">
                  <c:v>22.758900000000001</c:v>
                </c:pt>
                <c:pt idx="170">
                  <c:v>22.758900000000001</c:v>
                </c:pt>
                <c:pt idx="171">
                  <c:v>22.758900000000001</c:v>
                </c:pt>
                <c:pt idx="172">
                  <c:v>22.758900000000001</c:v>
                </c:pt>
                <c:pt idx="173">
                  <c:v>22.758900000000001</c:v>
                </c:pt>
                <c:pt idx="174">
                  <c:v>22.758900000000001</c:v>
                </c:pt>
                <c:pt idx="175">
                  <c:v>22.758900000000001</c:v>
                </c:pt>
                <c:pt idx="176">
                  <c:v>22.758900000000001</c:v>
                </c:pt>
                <c:pt idx="177">
                  <c:v>22.758900000000001</c:v>
                </c:pt>
                <c:pt idx="178">
                  <c:v>22.758900000000001</c:v>
                </c:pt>
                <c:pt idx="179">
                  <c:v>22.758900000000001</c:v>
                </c:pt>
                <c:pt idx="180">
                  <c:v>22.758900000000001</c:v>
                </c:pt>
                <c:pt idx="181">
                  <c:v>22.76059412644706</c:v>
                </c:pt>
                <c:pt idx="182">
                  <c:v>22.765677665958915</c:v>
                </c:pt>
                <c:pt idx="183">
                  <c:v>22.774154100481642</c:v>
                </c:pt>
                <c:pt idx="184">
                  <c:v>22.786029238041408</c:v>
                </c:pt>
                <c:pt idx="185">
                  <c:v>22.801311219927761</c:v>
                </c:pt>
                <c:pt idx="186">
                  <c:v>22.820010530768958</c:v>
                </c:pt>
                <c:pt idx="187">
                  <c:v>22.842140011517671</c:v>
                </c:pt>
                <c:pt idx="188">
                  <c:v>22.867714875371391</c:v>
                </c:pt>
                <c:pt idx="189">
                  <c:v>22.896752726656818</c:v>
                </c:pt>
                <c:pt idx="190">
                  <c:v>22.929273582713442</c:v>
                </c:pt>
                <c:pt idx="191">
                  <c:v>22.965299898816763</c:v>
                </c:pt>
                <c:pt idx="192">
                  <c:v>23.004856596187665</c:v>
                </c:pt>
                <c:pt idx="193">
                  <c:v>23.047971093140006</c:v>
                </c:pt>
                <c:pt idx="194">
                  <c:v>23.094673339424755</c:v>
                </c:pt>
                <c:pt idx="195">
                  <c:v>23.144995853834569</c:v>
                </c:pt>
                <c:pt idx="196">
                  <c:v>23.198973765139804</c:v>
                </c:pt>
                <c:pt idx="197">
                  <c:v>23.256644856432299</c:v>
                </c:pt>
                <c:pt idx="198">
                  <c:v>23.318049612960994</c:v>
                </c:pt>
                <c:pt idx="199">
                  <c:v>23.383231273549377</c:v>
                </c:pt>
                <c:pt idx="200">
                  <c:v>23.452235885692303</c:v>
                </c:pt>
                <c:pt idx="201">
                  <c:v>23.525112364436808</c:v>
                </c:pt>
                <c:pt idx="202">
                  <c:v>23.601912555159078</c:v>
                </c:pt>
                <c:pt idx="203">
                  <c:v>23.682691300357714</c:v>
                </c:pt>
                <c:pt idx="204">
                  <c:v>23.767506510591165</c:v>
                </c:pt>
                <c:pt idx="205">
                  <c:v>23.856419239695935</c:v>
                </c:pt>
                <c:pt idx="206">
                  <c:v>23.949493764430969</c:v>
                </c:pt>
                <c:pt idx="207">
                  <c:v>24.04679766870213</c:v>
                </c:pt>
                <c:pt idx="208">
                  <c:v>24.148401932531154</c:v>
                </c:pt>
                <c:pt idx="209">
                  <c:v>24.254381025942163</c:v>
                </c:pt>
                <c:pt idx="210">
                  <c:v>24.364813007950108</c:v>
                </c:pt>
                <c:pt idx="211">
                  <c:v>24.479779630845677</c:v>
                </c:pt>
                <c:pt idx="212">
                  <c:v>24.599366449982526</c:v>
                </c:pt>
                <c:pt idx="213">
                  <c:v>24.723662939284441</c:v>
                </c:pt>
                <c:pt idx="214">
                  <c:v>24.852762612702339</c:v>
                </c:pt>
                <c:pt idx="215">
                  <c:v>24.986763151863439</c:v>
                </c:pt>
                <c:pt idx="216">
                  <c:v>25.125766540168801</c:v>
                </c:pt>
                <c:pt idx="217">
                  <c:v>25.269879203608806</c:v>
                </c:pt>
                <c:pt idx="218">
                  <c:v>25.419212158581217</c:v>
                </c:pt>
                <c:pt idx="219">
                  <c:v>25.573881167011447</c:v>
                </c:pt>
                <c:pt idx="220">
                  <c:v>25.734006899090534</c:v>
                </c:pt>
                <c:pt idx="221">
                  <c:v>25.899715103963409</c:v>
                </c:pt>
                <c:pt idx="222">
                  <c:v>26.071136788716959</c:v>
                </c:pt>
                <c:pt idx="223">
                  <c:v>26.248408406035821</c:v>
                </c:pt>
                <c:pt idx="224">
                  <c:v>26.431672050913104</c:v>
                </c:pt>
                <c:pt idx="225">
                  <c:v>26.621075666822843</c:v>
                </c:pt>
                <c:pt idx="226">
                  <c:v>26.816773261781879</c:v>
                </c:pt>
                <c:pt idx="227">
                  <c:v>27.018925134750525</c:v>
                </c:pt>
                <c:pt idx="228">
                  <c:v>27.227698112844301</c:v>
                </c:pt>
                <c:pt idx="229">
                  <c:v>27.443265799852359</c:v>
                </c:pt>
                <c:pt idx="230">
                  <c:v>27.665808836582798</c:v>
                </c:pt>
                <c:pt idx="231">
                  <c:v>27.895515173581433</c:v>
                </c:pt>
                <c:pt idx="232">
                  <c:v>28.132580356796264</c:v>
                </c:pt>
                <c:pt idx="233">
                  <c:v>28.377207826788879</c:v>
                </c:pt>
                <c:pt idx="234">
                  <c:v>28.629609232122011</c:v>
                </c:pt>
                <c:pt idx="235">
                  <c:v>28.890004757583021</c:v>
                </c:pt>
                <c:pt idx="236">
                  <c:v>29.158623467934188</c:v>
                </c:pt>
                <c:pt idx="237">
                  <c:v>29.435703667912577</c:v>
                </c:pt>
                <c:pt idx="238">
                  <c:v>29.72149327923648</c:v>
                </c:pt>
                <c:pt idx="239">
                  <c:v>30.016250235408528</c:v>
                </c:pt>
                <c:pt idx="240">
                  <c:v>30.320242895142325</c:v>
                </c:pt>
                <c:pt idx="241">
                  <c:v>30.633750475275821</c:v>
                </c:pt>
                <c:pt idx="242">
                  <c:v>30.95706350407065</c:v>
                </c:pt>
                <c:pt idx="243">
                  <c:v>31.290484295837498</c:v>
                </c:pt>
                <c:pt idx="244">
                  <c:v>31.634327447863903</c:v>
                </c:pt>
                <c:pt idx="245">
                  <c:v>31.988920360663041</c:v>
                </c:pt>
                <c:pt idx="246">
                  <c:v>32.354603782600364</c:v>
                </c:pt>
                <c:pt idx="247">
                  <c:v>32.731732379997048</c:v>
                </c:pt>
                <c:pt idx="248">
                  <c:v>33.120675333848261</c:v>
                </c:pt>
                <c:pt idx="249">
                  <c:v>33.521816964336367</c:v>
                </c:pt>
                <c:pt idx="250">
                  <c:v>33.935557384357459</c:v>
                </c:pt>
                <c:pt idx="251">
                  <c:v>34.362313183319934</c:v>
                </c:pt>
                <c:pt idx="252">
                  <c:v>34.802518142510969</c:v>
                </c:pt>
                <c:pt idx="253">
                  <c:v>35.256623983362616</c:v>
                </c:pt>
                <c:pt idx="254">
                  <c:v>35.478899999999996</c:v>
                </c:pt>
                <c:pt idx="255">
                  <c:v>35.478899999999996</c:v>
                </c:pt>
                <c:pt idx="256">
                  <c:v>35.478899999999996</c:v>
                </c:pt>
                <c:pt idx="257">
                  <c:v>35.478899999999996</c:v>
                </c:pt>
                <c:pt idx="258">
                  <c:v>35.478899999999996</c:v>
                </c:pt>
                <c:pt idx="259">
                  <c:v>35.478899999999996</c:v>
                </c:pt>
                <c:pt idx="260">
                  <c:v>35.478899999999996</c:v>
                </c:pt>
                <c:pt idx="261">
                  <c:v>35.478899999999996</c:v>
                </c:pt>
                <c:pt idx="262">
                  <c:v>35.478899999999996</c:v>
                </c:pt>
                <c:pt idx="263">
                  <c:v>35.478899999999996</c:v>
                </c:pt>
                <c:pt idx="264">
                  <c:v>35.478899999999996</c:v>
                </c:pt>
                <c:pt idx="265">
                  <c:v>35.478899999999996</c:v>
                </c:pt>
                <c:pt idx="266">
                  <c:v>35.478899999999996</c:v>
                </c:pt>
                <c:pt idx="267">
                  <c:v>35.478899999999996</c:v>
                </c:pt>
                <c:pt idx="268">
                  <c:v>35.478899999999996</c:v>
                </c:pt>
                <c:pt idx="269">
                  <c:v>35.478899999999996</c:v>
                </c:pt>
                <c:pt idx="270">
                  <c:v>35.478899999999996</c:v>
                </c:pt>
                <c:pt idx="271">
                  <c:v>35.478899999999996</c:v>
                </c:pt>
                <c:pt idx="272">
                  <c:v>35.478899999999996</c:v>
                </c:pt>
                <c:pt idx="273">
                  <c:v>35.478899999999996</c:v>
                </c:pt>
                <c:pt idx="274">
                  <c:v>35.478899999999996</c:v>
                </c:pt>
                <c:pt idx="275">
                  <c:v>35.478899999999996</c:v>
                </c:pt>
                <c:pt idx="276">
                  <c:v>35.478899999999996</c:v>
                </c:pt>
                <c:pt idx="277">
                  <c:v>35.478899999999996</c:v>
                </c:pt>
                <c:pt idx="278">
                  <c:v>35.478899999999996</c:v>
                </c:pt>
                <c:pt idx="279">
                  <c:v>35.478899999999996</c:v>
                </c:pt>
                <c:pt idx="280">
                  <c:v>35.478899999999996</c:v>
                </c:pt>
                <c:pt idx="281">
                  <c:v>35.478899999999996</c:v>
                </c:pt>
                <c:pt idx="282">
                  <c:v>35.478899999999996</c:v>
                </c:pt>
                <c:pt idx="283">
                  <c:v>35.478899999999996</c:v>
                </c:pt>
                <c:pt idx="284">
                  <c:v>35.478899999999996</c:v>
                </c:pt>
                <c:pt idx="285">
                  <c:v>35.478899999999996</c:v>
                </c:pt>
                <c:pt idx="286">
                  <c:v>35.478899999999996</c:v>
                </c:pt>
                <c:pt idx="287">
                  <c:v>35.478899999999996</c:v>
                </c:pt>
                <c:pt idx="288">
                  <c:v>35.478899999999996</c:v>
                </c:pt>
                <c:pt idx="289">
                  <c:v>35.478899999999996</c:v>
                </c:pt>
                <c:pt idx="290">
                  <c:v>35.478899999999996</c:v>
                </c:pt>
                <c:pt idx="291">
                  <c:v>35.478899999999996</c:v>
                </c:pt>
                <c:pt idx="292">
                  <c:v>35.478899999999996</c:v>
                </c:pt>
                <c:pt idx="293">
                  <c:v>35.478899999999996</c:v>
                </c:pt>
                <c:pt idx="294">
                  <c:v>35.478899999999996</c:v>
                </c:pt>
                <c:pt idx="295">
                  <c:v>35.478899999999996</c:v>
                </c:pt>
                <c:pt idx="296">
                  <c:v>35.478899999999996</c:v>
                </c:pt>
                <c:pt idx="297">
                  <c:v>35.478899999999996</c:v>
                </c:pt>
                <c:pt idx="298">
                  <c:v>35.478899999999996</c:v>
                </c:pt>
                <c:pt idx="299">
                  <c:v>35.478899999999996</c:v>
                </c:pt>
                <c:pt idx="300">
                  <c:v>35.478899999999996</c:v>
                </c:pt>
                <c:pt idx="301">
                  <c:v>35.478899999999996</c:v>
                </c:pt>
                <c:pt idx="302">
                  <c:v>35.478899999999996</c:v>
                </c:pt>
                <c:pt idx="303">
                  <c:v>35.478899999999996</c:v>
                </c:pt>
                <c:pt idx="304">
                  <c:v>35.478899999999996</c:v>
                </c:pt>
                <c:pt idx="305">
                  <c:v>35.478899999999996</c:v>
                </c:pt>
                <c:pt idx="306">
                  <c:v>35.478899999999996</c:v>
                </c:pt>
                <c:pt idx="307">
                  <c:v>35.478899999999996</c:v>
                </c:pt>
                <c:pt idx="308">
                  <c:v>35.478899999999996</c:v>
                </c:pt>
                <c:pt idx="309">
                  <c:v>35.478899999999996</c:v>
                </c:pt>
                <c:pt idx="310">
                  <c:v>35.478899999999996</c:v>
                </c:pt>
                <c:pt idx="311">
                  <c:v>35.478899999999996</c:v>
                </c:pt>
                <c:pt idx="312">
                  <c:v>35.478899999999996</c:v>
                </c:pt>
                <c:pt idx="313">
                  <c:v>35.478899999999996</c:v>
                </c:pt>
                <c:pt idx="314">
                  <c:v>35.478899999999996</c:v>
                </c:pt>
                <c:pt idx="315">
                  <c:v>35.478899999999996</c:v>
                </c:pt>
                <c:pt idx="316">
                  <c:v>35.478899999999996</c:v>
                </c:pt>
                <c:pt idx="317">
                  <c:v>35.478899999999996</c:v>
                </c:pt>
                <c:pt idx="318">
                  <c:v>35.478899999999996</c:v>
                </c:pt>
                <c:pt idx="319">
                  <c:v>35.478899999999996</c:v>
                </c:pt>
                <c:pt idx="320">
                  <c:v>35.478899999999996</c:v>
                </c:pt>
                <c:pt idx="321">
                  <c:v>35.478899999999996</c:v>
                </c:pt>
                <c:pt idx="322">
                  <c:v>35.478899999999996</c:v>
                </c:pt>
                <c:pt idx="323">
                  <c:v>35.478899999999996</c:v>
                </c:pt>
                <c:pt idx="324">
                  <c:v>35.478899999999996</c:v>
                </c:pt>
                <c:pt idx="325">
                  <c:v>35.478899999999996</c:v>
                </c:pt>
                <c:pt idx="326">
                  <c:v>35.478899999999996</c:v>
                </c:pt>
                <c:pt idx="327">
                  <c:v>35.478899999999996</c:v>
                </c:pt>
                <c:pt idx="328">
                  <c:v>35.478899999999996</c:v>
                </c:pt>
                <c:pt idx="329">
                  <c:v>35.478899999999996</c:v>
                </c:pt>
                <c:pt idx="330">
                  <c:v>35.478899999999996</c:v>
                </c:pt>
                <c:pt idx="331">
                  <c:v>35.478899999999996</c:v>
                </c:pt>
                <c:pt idx="332">
                  <c:v>35.478899999999996</c:v>
                </c:pt>
                <c:pt idx="333">
                  <c:v>35.478899999999996</c:v>
                </c:pt>
                <c:pt idx="334">
                  <c:v>35.478899999999996</c:v>
                </c:pt>
                <c:pt idx="335">
                  <c:v>35.478899999999996</c:v>
                </c:pt>
                <c:pt idx="336">
                  <c:v>35.478899999999996</c:v>
                </c:pt>
                <c:pt idx="337">
                  <c:v>35.478899999999996</c:v>
                </c:pt>
                <c:pt idx="338">
                  <c:v>35.478899999999996</c:v>
                </c:pt>
                <c:pt idx="339">
                  <c:v>35.478899999999996</c:v>
                </c:pt>
                <c:pt idx="340">
                  <c:v>35.478899999999996</c:v>
                </c:pt>
                <c:pt idx="341">
                  <c:v>35.478899999999996</c:v>
                </c:pt>
                <c:pt idx="342">
                  <c:v>35.478899999999996</c:v>
                </c:pt>
                <c:pt idx="343">
                  <c:v>35.478899999999996</c:v>
                </c:pt>
                <c:pt idx="344">
                  <c:v>35.478899999999996</c:v>
                </c:pt>
                <c:pt idx="345">
                  <c:v>35.478899999999996</c:v>
                </c:pt>
                <c:pt idx="346">
                  <c:v>35.478899999999996</c:v>
                </c:pt>
                <c:pt idx="347">
                  <c:v>35.478899999999996</c:v>
                </c:pt>
                <c:pt idx="348">
                  <c:v>35.478899999999996</c:v>
                </c:pt>
                <c:pt idx="349">
                  <c:v>35.478899999999996</c:v>
                </c:pt>
                <c:pt idx="350">
                  <c:v>35.478899999999996</c:v>
                </c:pt>
                <c:pt idx="351">
                  <c:v>35.478899999999996</c:v>
                </c:pt>
                <c:pt idx="352">
                  <c:v>35.478899999999996</c:v>
                </c:pt>
                <c:pt idx="353">
                  <c:v>35.478899999999996</c:v>
                </c:pt>
                <c:pt idx="354">
                  <c:v>35.478899999999996</c:v>
                </c:pt>
                <c:pt idx="355">
                  <c:v>35.478899999999996</c:v>
                </c:pt>
                <c:pt idx="356">
                  <c:v>35.478899999999996</c:v>
                </c:pt>
                <c:pt idx="357">
                  <c:v>35.478899999999996</c:v>
                </c:pt>
                <c:pt idx="358">
                  <c:v>35.478899999999996</c:v>
                </c:pt>
                <c:pt idx="359">
                  <c:v>35.478899999999996</c:v>
                </c:pt>
                <c:pt idx="360">
                  <c:v>35.478899999999996</c:v>
                </c:pt>
              </c:numCache>
            </c:numRef>
          </c:yVal>
          <c:smooth val="0"/>
        </c:ser>
        <c:ser>
          <c:idx val="3"/>
          <c:order val="3"/>
          <c:tx>
            <c:v>Actual Pressure, CE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'Stage 1'!$AB$746:$AB$1106</c:f>
              <c:numCache>
                <c:formatCode>General</c:formatCode>
                <c:ptCount val="361"/>
                <c:pt idx="0">
                  <c:v>0</c:v>
                </c:pt>
                <c:pt idx="1">
                  <c:v>9.2809556195451483E-3</c:v>
                </c:pt>
                <c:pt idx="2">
                  <c:v>3.7119546170057839E-2</c:v>
                </c:pt>
                <c:pt idx="3">
                  <c:v>8.350294547884321E-2</c:v>
                </c:pt>
                <c:pt idx="4">
                  <c:v>0.14840978576268665</c:v>
                </c:pt>
                <c:pt idx="5">
                  <c:v>0.23181017138041368</c:v>
                </c:pt>
                <c:pt idx="6">
                  <c:v>0.33366569807780683</c:v>
                </c:pt>
                <c:pt idx="7">
                  <c:v>0.45392947771651243</c:v>
                </c:pt>
                <c:pt idx="8">
                  <c:v>0.59254616847529074</c:v>
                </c:pt>
                <c:pt idx="9">
                  <c:v>0.74945201051093646</c:v>
                </c:pt>
                <c:pt idx="10">
                  <c:v>0.92457486706116265</c:v>
                </c:pt>
                <c:pt idx="11">
                  <c:v>1.117834270971751</c:v>
                </c:pt>
                <c:pt idx="12">
                  <c:v>1.3291414766256724</c:v>
                </c:pt>
                <c:pt idx="13">
                  <c:v>1.5583995172502325</c:v>
                </c:pt>
                <c:pt idx="14">
                  <c:v>1.8055032675739264</c:v>
                </c:pt>
                <c:pt idx="15">
                  <c:v>2.0703395118045886</c:v>
                </c:pt>
                <c:pt idx="16">
                  <c:v>2.3527870168934344</c:v>
                </c:pt>
                <c:pt idx="17">
                  <c:v>2.6527166110504647</c:v>
                </c:pt>
                <c:pt idx="18">
                  <c:v>2.9699912674703293</c:v>
                </c:pt>
                <c:pt idx="19">
                  <c:v>3.3044661932265038</c:v>
                </c:pt>
                <c:pt idx="20">
                  <c:v>3.6559889232871372</c:v>
                </c:pt>
                <c:pt idx="21">
                  <c:v>4.0243994196021138</c:v>
                </c:pt>
                <c:pt idx="22">
                  <c:v>4.4095301752087224</c:v>
                </c:pt>
                <c:pt idx="23">
                  <c:v>4.8112063232977631</c:v>
                </c:pt>
                <c:pt idx="24">
                  <c:v>5.2292457511786381</c:v>
                </c:pt>
                <c:pt idx="25">
                  <c:v>5.663459219078856</c:v>
                </c:pt>
                <c:pt idx="26">
                  <c:v>6.1136504837072092</c:v>
                </c:pt>
                <c:pt idx="27">
                  <c:v>6.579616426507946</c:v>
                </c:pt>
                <c:pt idx="28">
                  <c:v>7.061147186526739</c:v>
                </c:pt>
                <c:pt idx="29">
                  <c:v>7.5580262978060126</c:v>
                </c:pt>
                <c:pt idx="30">
                  <c:v>8.0700308312220628</c:v>
                </c:pt>
                <c:pt idx="31">
                  <c:v>8.5969315406718501</c:v>
                </c:pt>
                <c:pt idx="32">
                  <c:v>9.1384930135118658</c:v>
                </c:pt>
                <c:pt idx="33">
                  <c:v>9.6944738251476323</c:v>
                </c:pt>
                <c:pt idx="34">
                  <c:v>10.26462669766544</c:v>
                </c:pt>
                <c:pt idx="35">
                  <c:v>10.848698662395526</c:v>
                </c:pt>
                <c:pt idx="36">
                  <c:v>11.446431226287032</c:v>
                </c:pt>
                <c:pt idx="37">
                  <c:v>12.057560541973618</c:v>
                </c:pt>
                <c:pt idx="38">
                  <c:v>12.681817581400011</c:v>
                </c:pt>
                <c:pt idx="39">
                  <c:v>13.318928312875864</c:v>
                </c:pt>
                <c:pt idx="40">
                  <c:v>13.968613881418165</c:v>
                </c:pt>
                <c:pt idx="41">
                  <c:v>14.630590792236568</c:v>
                </c:pt>
                <c:pt idx="42">
                  <c:v>15.304571097211838</c:v>
                </c:pt>
                <c:pt idx="43">
                  <c:v>15.990262584211218</c:v>
                </c:pt>
                <c:pt idx="44">
                  <c:v>16.687368969079806</c:v>
                </c:pt>
                <c:pt idx="45">
                  <c:v>17.395590090140704</c:v>
                </c:pt>
                <c:pt idx="46">
                  <c:v>18.114622105032332</c:v>
                </c:pt>
                <c:pt idx="47">
                  <c:v>18.844157689705362</c:v>
                </c:pt>
                <c:pt idx="48">
                  <c:v>19.58388623939679</c:v>
                </c:pt>
                <c:pt idx="49">
                  <c:v>20.333494071393552</c:v>
                </c:pt>
                <c:pt idx="50">
                  <c:v>21.092664629393536</c:v>
                </c:pt>
                <c:pt idx="51">
                  <c:v>21.861078689266762</c:v>
                </c:pt>
                <c:pt idx="52">
                  <c:v>22.638414566015079</c:v>
                </c:pt>
                <c:pt idx="53">
                  <c:v>23.424348321724374</c:v>
                </c:pt>
                <c:pt idx="54">
                  <c:v>24.218553974300079</c:v>
                </c:pt>
                <c:pt idx="55">
                  <c:v>25.020703706771286</c:v>
                </c:pt>
                <c:pt idx="56">
                  <c:v>25.830468076946929</c:v>
                </c:pt>
                <c:pt idx="57">
                  <c:v>26.647516227203997</c:v>
                </c:pt>
                <c:pt idx="58">
                  <c:v>27.471516094183702</c:v>
                </c:pt>
                <c:pt idx="59">
                  <c:v>28.302134618170893</c:v>
                </c:pt>
                <c:pt idx="60">
                  <c:v>29.139037951928952</c:v>
                </c:pt>
                <c:pt idx="61">
                  <c:v>29.981891668759992</c:v>
                </c:pt>
                <c:pt idx="62">
                  <c:v>30.83036096956117</c:v>
                </c:pt>
                <c:pt idx="63">
                  <c:v>31.684110888644362</c:v>
                </c:pt>
                <c:pt idx="64">
                  <c:v>32.542806498088673</c:v>
                </c:pt>
                <c:pt idx="65">
                  <c:v>33.406113110393235</c:v>
                </c:pt>
                <c:pt idx="66">
                  <c:v>34.273696479200446</c:v>
                </c:pt>
                <c:pt idx="67">
                  <c:v>35.145222997858575</c:v>
                </c:pt>
                <c:pt idx="68">
                  <c:v>36.020359895597167</c:v>
                </c:pt>
                <c:pt idx="69">
                  <c:v>36.898775431088133</c:v>
                </c:pt>
                <c:pt idx="70">
                  <c:v>37.78013908317002</c:v>
                </c:pt>
                <c:pt idx="71">
                  <c:v>38.664121738515497</c:v>
                </c:pt>
                <c:pt idx="72">
                  <c:v>39.550395876026236</c:v>
                </c:pt>
                <c:pt idx="73">
                  <c:v>40.438635747742914</c:v>
                </c:pt>
                <c:pt idx="74">
                  <c:v>41.328517556064604</c:v>
                </c:pt>
                <c:pt idx="75">
                  <c:v>42.219719627075214</c:v>
                </c:pt>
                <c:pt idx="76">
                  <c:v>43.111922579783183</c:v>
                </c:pt>
                <c:pt idx="77">
                  <c:v>44.004809491083741</c:v>
                </c:pt>
                <c:pt idx="78">
                  <c:v>44.89806605626385</c:v>
                </c:pt>
                <c:pt idx="79">
                  <c:v>45.791380744875063</c:v>
                </c:pt>
                <c:pt idx="80">
                  <c:v>46.684444951807272</c:v>
                </c:pt>
                <c:pt idx="81">
                  <c:v>47.576953143407145</c:v>
                </c:pt>
                <c:pt idx="82">
                  <c:v>48.46860299849142</c:v>
                </c:pt>
                <c:pt idx="83">
                  <c:v>49.359095544115831</c:v>
                </c:pt>
                <c:pt idx="84">
                  <c:v>50.248135285969973</c:v>
                </c:pt>
                <c:pt idx="85">
                  <c:v>51.135430333278563</c:v>
                </c:pt>
                <c:pt idx="86">
                  <c:v>52.020692518099246</c:v>
                </c:pt>
                <c:pt idx="87">
                  <c:v>52.903637508918735</c:v>
                </c:pt>
                <c:pt idx="88">
                  <c:v>53.783984918459595</c:v>
                </c:pt>
                <c:pt idx="89">
                  <c:v>54.661458405620543</c:v>
                </c:pt>
                <c:pt idx="90">
                  <c:v>55.535785771485777</c:v>
                </c:pt>
                <c:pt idx="91">
                  <c:v>56.406699049348909</c:v>
                </c:pt>
                <c:pt idx="92">
                  <c:v>57.273934588709665</c:v>
                </c:pt>
                <c:pt idx="93">
                  <c:v>58.137233133213115</c:v>
                </c:pt>
                <c:pt idx="94">
                  <c:v>58.996339892511784</c:v>
                </c:pt>
                <c:pt idx="95">
                  <c:v>59.851004608044377</c:v>
                </c:pt>
                <c:pt idx="96">
                  <c:v>60.70098161273534</c:v>
                </c:pt>
                <c:pt idx="97">
                  <c:v>61.54602988463057</c:v>
                </c:pt>
                <c:pt idx="98">
                  <c:v>62.385913094497965</c:v>
                </c:pt>
                <c:pt idx="99">
                  <c:v>63.220399647430256</c:v>
                </c:pt>
                <c:pt idx="100">
                  <c:v>64.049262718500302</c:v>
                </c:pt>
                <c:pt idx="101">
                  <c:v>64.872280282529545</c:v>
                </c:pt>
                <c:pt idx="102">
                  <c:v>65.689235138039777</c:v>
                </c:pt>
                <c:pt idx="103">
                  <c:v>66.499914925470264</c:v>
                </c:pt>
                <c:pt idx="104">
                  <c:v>67.304112139749947</c:v>
                </c:pt>
                <c:pt idx="105">
                  <c:v>68.101624137327292</c:v>
                </c:pt>
                <c:pt idx="106">
                  <c:v>68.892253137764499</c:v>
                </c:pt>
                <c:pt idx="107">
                  <c:v>69.675806220016582</c:v>
                </c:pt>
                <c:pt idx="108">
                  <c:v>70.452095313520985</c:v>
                </c:pt>
                <c:pt idx="109">
                  <c:v>71.220937184231147</c:v>
                </c:pt>
                <c:pt idx="110">
                  <c:v>71.982153415736889</c:v>
                </c:pt>
                <c:pt idx="111">
                  <c:v>72.735570385618161</c:v>
                </c:pt>
                <c:pt idx="112">
                  <c:v>73.481019237188363</c:v>
                </c:pt>
                <c:pt idx="113">
                  <c:v>74.218335846785948</c:v>
                </c:pt>
                <c:pt idx="114">
                  <c:v>74.947360786780465</c:v>
                </c:pt>
                <c:pt idx="115">
                  <c:v>75.667939284463174</c:v>
                </c:pt>
                <c:pt idx="116">
                  <c:v>76.379921176996405</c:v>
                </c:pt>
                <c:pt idx="117">
                  <c:v>77.083160862599044</c:v>
                </c:pt>
                <c:pt idx="118">
                  <c:v>77.777517248150261</c:v>
                </c:pt>
                <c:pt idx="119">
                  <c:v>78.462853693393669</c:v>
                </c:pt>
                <c:pt idx="120">
                  <c:v>79.139037951928941</c:v>
                </c:pt>
                <c:pt idx="121">
                  <c:v>79.805942109176314</c:v>
                </c:pt>
                <c:pt idx="122">
                  <c:v>80.463442517504191</c:v>
                </c:pt>
                <c:pt idx="123">
                  <c:v>81.111419728706707</c:v>
                </c:pt>
                <c:pt idx="124">
                  <c:v>81.749758424021607</c:v>
                </c:pt>
                <c:pt idx="125">
                  <c:v>82.378347341875909</c:v>
                </c:pt>
                <c:pt idx="126">
                  <c:v>82.997079203547386</c:v>
                </c:pt>
                <c:pt idx="127">
                  <c:v>83.605850636929176</c:v>
                </c:pt>
                <c:pt idx="128">
                  <c:v>84.20456209858088</c:v>
                </c:pt>
                <c:pt idx="129">
                  <c:v>84.793117794250492</c:v>
                </c:pt>
                <c:pt idx="130">
                  <c:v>85.371425598047452</c:v>
                </c:pt>
                <c:pt idx="131">
                  <c:v>85.939396970444264</c:v>
                </c:pt>
                <c:pt idx="132">
                  <c:v>86.496946875282646</c:v>
                </c:pt>
                <c:pt idx="133">
                  <c:v>87.043993695955223</c:v>
                </c:pt>
                <c:pt idx="134">
                  <c:v>87.580459150932043</c:v>
                </c:pt>
                <c:pt idx="135">
                  <c:v>88.106268208795441</c:v>
                </c:pt>
                <c:pt idx="136">
                  <c:v>88.62134900294491</c:v>
                </c:pt>
                <c:pt idx="137">
                  <c:v>89.125632746128275</c:v>
                </c:pt>
                <c:pt idx="138">
                  <c:v>89.619053644951279</c:v>
                </c:pt>
                <c:pt idx="139">
                  <c:v>90.101548814513791</c:v>
                </c:pt>
                <c:pt idx="140">
                  <c:v>90.573058193315944</c:v>
                </c:pt>
                <c:pt idx="141">
                  <c:v>91.033524458572941</c:v>
                </c:pt>
                <c:pt idx="142">
                  <c:v>91.482892942072198</c:v>
                </c:pt>
                <c:pt idx="143">
                  <c:v>91.921111546702903</c:v>
                </c:pt>
                <c:pt idx="144">
                  <c:v>92.348130663781745</c:v>
                </c:pt>
                <c:pt idx="145">
                  <c:v>92.763903091294679</c:v>
                </c:pt>
                <c:pt idx="146">
                  <c:v>93.168383953169609</c:v>
                </c:pt>
                <c:pt idx="147">
                  <c:v>93.561530619690018</c:v>
                </c:pt>
                <c:pt idx="148">
                  <c:v>93.943302629154488</c:v>
                </c:pt>
                <c:pt idx="149">
                  <c:v>94.313661610883074</c:v>
                </c:pt>
                <c:pt idx="150">
                  <c:v>94.672571209665961</c:v>
                </c:pt>
                <c:pt idx="151">
                  <c:v>95.019997011745588</c:v>
                </c:pt>
                <c:pt idx="152">
                  <c:v>95.355906472419434</c:v>
                </c:pt>
                <c:pt idx="153">
                  <c:v>95.680268845344742</c:v>
                </c:pt>
                <c:pt idx="154">
                  <c:v>95.993055113623896</c:v>
                </c:pt>
                <c:pt idx="155">
                  <c:v>96.294237922743818</c:v>
                </c:pt>
                <c:pt idx="156">
                  <c:v>96.583791515438705</c:v>
                </c:pt>
                <c:pt idx="157">
                  <c:v>96.861691668541809</c:v>
                </c:pt>
                <c:pt idx="158">
                  <c:v>97.127915631887447</c:v>
                </c:pt>
                <c:pt idx="159">
                  <c:v>97.382442069322266</c:v>
                </c:pt>
                <c:pt idx="160">
                  <c:v>97.625251001877984</c:v>
                </c:pt>
                <c:pt idx="161">
                  <c:v>97.856323753158193</c:v>
                </c:pt>
                <c:pt idx="162">
                  <c:v>98.075642896985656</c:v>
                </c:pt>
                <c:pt idx="163">
                  <c:v>98.283192207353977</c:v>
                </c:pt>
                <c:pt idx="164">
                  <c:v>98.478956610725305</c:v>
                </c:pt>
                <c:pt idx="165">
                  <c:v>98.662922140711402</c:v>
                </c:pt>
                <c:pt idx="166">
                  <c:v>98.835075895173546</c:v>
                </c:pt>
                <c:pt idx="167">
                  <c:v>98.995405995773723</c:v>
                </c:pt>
                <c:pt idx="168">
                  <c:v>99.143901550006248</c:v>
                </c:pt>
                <c:pt idx="169">
                  <c:v>99.280552615738117</c:v>
                </c:pt>
                <c:pt idx="170">
                  <c:v>99.405350168281984</c:v>
                </c:pt>
                <c:pt idx="171">
                  <c:v>99.518286070024715</c:v>
                </c:pt>
                <c:pt idx="172">
                  <c:v>99.619353042632326</c:v>
                </c:pt>
                <c:pt idx="173">
                  <c:v>99.708544641848675</c:v>
                </c:pt>
                <c:pt idx="174">
                  <c:v>99.785855234905156</c:v>
                </c:pt>
                <c:pt idx="175">
                  <c:v>99.851279980554949</c:v>
                </c:pt>
                <c:pt idx="176">
                  <c:v>99.904814811745098</c:v>
                </c:pt>
                <c:pt idx="177">
                  <c:v>99.946456420936201</c:v>
                </c:pt>
                <c:pt idx="178">
                  <c:v>99.97620224807963</c:v>
                </c:pt>
                <c:pt idx="179">
                  <c:v>99.994050471258689</c:v>
                </c:pt>
                <c:pt idx="180">
                  <c:v>100.00000000000004</c:v>
                </c:pt>
                <c:pt idx="181">
                  <c:v>99.994050471258689</c:v>
                </c:pt>
                <c:pt idx="182">
                  <c:v>99.97620224807963</c:v>
                </c:pt>
                <c:pt idx="183">
                  <c:v>99.946456420936201</c:v>
                </c:pt>
                <c:pt idx="184">
                  <c:v>99.904814811745098</c:v>
                </c:pt>
                <c:pt idx="185">
                  <c:v>99.851279980554949</c:v>
                </c:pt>
                <c:pt idx="186">
                  <c:v>99.785855234905156</c:v>
                </c:pt>
                <c:pt idx="187">
                  <c:v>99.708544641848704</c:v>
                </c:pt>
                <c:pt idx="188">
                  <c:v>99.619353042632326</c:v>
                </c:pt>
                <c:pt idx="189">
                  <c:v>99.518286070024715</c:v>
                </c:pt>
                <c:pt idx="190">
                  <c:v>99.405350168281984</c:v>
                </c:pt>
                <c:pt idx="191">
                  <c:v>99.280552615738145</c:v>
                </c:pt>
                <c:pt idx="192">
                  <c:v>99.143901550006248</c:v>
                </c:pt>
                <c:pt idx="193">
                  <c:v>98.995405995773751</c:v>
                </c:pt>
                <c:pt idx="194">
                  <c:v>98.835075895173546</c:v>
                </c:pt>
                <c:pt idx="195">
                  <c:v>98.662922140711402</c:v>
                </c:pt>
                <c:pt idx="196">
                  <c:v>98.478956610725305</c:v>
                </c:pt>
                <c:pt idx="197">
                  <c:v>98.283192207353977</c:v>
                </c:pt>
                <c:pt idx="198">
                  <c:v>98.075642896985656</c:v>
                </c:pt>
                <c:pt idx="199">
                  <c:v>97.856323753158208</c:v>
                </c:pt>
                <c:pt idx="200">
                  <c:v>97.625251001878027</c:v>
                </c:pt>
                <c:pt idx="201">
                  <c:v>97.382442069322266</c:v>
                </c:pt>
                <c:pt idx="202">
                  <c:v>97.12791563188749</c:v>
                </c:pt>
                <c:pt idx="203">
                  <c:v>96.861691668541809</c:v>
                </c:pt>
                <c:pt idx="204">
                  <c:v>96.583791515438747</c:v>
                </c:pt>
                <c:pt idx="205">
                  <c:v>96.294237922743847</c:v>
                </c:pt>
                <c:pt idx="206">
                  <c:v>95.993055113623896</c:v>
                </c:pt>
                <c:pt idx="207">
                  <c:v>95.680268845344742</c:v>
                </c:pt>
                <c:pt idx="208">
                  <c:v>95.355906472419434</c:v>
                </c:pt>
                <c:pt idx="209">
                  <c:v>95.019997011745588</c:v>
                </c:pt>
                <c:pt idx="210">
                  <c:v>94.672571209665918</c:v>
                </c:pt>
                <c:pt idx="211">
                  <c:v>94.313661610883074</c:v>
                </c:pt>
                <c:pt idx="212">
                  <c:v>93.943302629154488</c:v>
                </c:pt>
                <c:pt idx="213">
                  <c:v>93.561530619690046</c:v>
                </c:pt>
                <c:pt idx="214">
                  <c:v>93.168383953169638</c:v>
                </c:pt>
                <c:pt idx="215">
                  <c:v>92.763903091294694</c:v>
                </c:pt>
                <c:pt idx="216">
                  <c:v>92.348130663781774</c:v>
                </c:pt>
                <c:pt idx="217">
                  <c:v>91.921111546702932</c:v>
                </c:pt>
                <c:pt idx="218">
                  <c:v>91.482892942072226</c:v>
                </c:pt>
                <c:pt idx="219">
                  <c:v>91.033524458572941</c:v>
                </c:pt>
                <c:pt idx="220">
                  <c:v>90.573058193315944</c:v>
                </c:pt>
                <c:pt idx="221">
                  <c:v>90.101548814513791</c:v>
                </c:pt>
                <c:pt idx="222">
                  <c:v>89.619053644951279</c:v>
                </c:pt>
                <c:pt idx="223">
                  <c:v>89.125632746128275</c:v>
                </c:pt>
                <c:pt idx="224">
                  <c:v>88.62134900294491</c:v>
                </c:pt>
                <c:pt idx="225">
                  <c:v>88.106268208795456</c:v>
                </c:pt>
                <c:pt idx="226">
                  <c:v>87.580459150932072</c:v>
                </c:pt>
                <c:pt idx="227">
                  <c:v>87.043993695955223</c:v>
                </c:pt>
                <c:pt idx="228">
                  <c:v>86.496946875282646</c:v>
                </c:pt>
                <c:pt idx="229">
                  <c:v>85.939396970444264</c:v>
                </c:pt>
                <c:pt idx="230">
                  <c:v>85.37142559804748</c:v>
                </c:pt>
                <c:pt idx="231">
                  <c:v>84.79311779425052</c:v>
                </c:pt>
                <c:pt idx="232">
                  <c:v>84.20456209858088</c:v>
                </c:pt>
                <c:pt idx="233">
                  <c:v>83.605850636929219</c:v>
                </c:pt>
                <c:pt idx="234">
                  <c:v>82.997079203547415</c:v>
                </c:pt>
                <c:pt idx="235">
                  <c:v>82.378347341875909</c:v>
                </c:pt>
                <c:pt idx="236">
                  <c:v>81.749758424021607</c:v>
                </c:pt>
                <c:pt idx="237">
                  <c:v>81.111419728706764</c:v>
                </c:pt>
                <c:pt idx="238">
                  <c:v>80.463442517504248</c:v>
                </c:pt>
                <c:pt idx="239">
                  <c:v>79.805942109176314</c:v>
                </c:pt>
                <c:pt idx="240">
                  <c:v>79.139037951928955</c:v>
                </c:pt>
                <c:pt idx="241">
                  <c:v>78.462853693393669</c:v>
                </c:pt>
                <c:pt idx="242">
                  <c:v>77.777517248150261</c:v>
                </c:pt>
                <c:pt idx="243">
                  <c:v>77.083160862599044</c:v>
                </c:pt>
                <c:pt idx="244">
                  <c:v>76.379921176996447</c:v>
                </c:pt>
                <c:pt idx="245">
                  <c:v>75.667939284463202</c:v>
                </c:pt>
                <c:pt idx="246">
                  <c:v>74.947360786780479</c:v>
                </c:pt>
                <c:pt idx="247">
                  <c:v>74.218335846785948</c:v>
                </c:pt>
                <c:pt idx="248">
                  <c:v>73.481019237188391</c:v>
                </c:pt>
                <c:pt idx="249">
                  <c:v>72.735570385618175</c:v>
                </c:pt>
                <c:pt idx="250">
                  <c:v>71.982153415736889</c:v>
                </c:pt>
                <c:pt idx="251">
                  <c:v>71.220937184231204</c:v>
                </c:pt>
                <c:pt idx="252">
                  <c:v>70.452095313520985</c:v>
                </c:pt>
                <c:pt idx="253">
                  <c:v>69.675806220016597</c:v>
                </c:pt>
                <c:pt idx="254">
                  <c:v>68.892253137764499</c:v>
                </c:pt>
                <c:pt idx="255">
                  <c:v>68.101624137327292</c:v>
                </c:pt>
                <c:pt idx="256">
                  <c:v>67.304112139749947</c:v>
                </c:pt>
                <c:pt idx="257">
                  <c:v>66.499914925470264</c:v>
                </c:pt>
                <c:pt idx="258">
                  <c:v>65.689235138039805</c:v>
                </c:pt>
                <c:pt idx="259">
                  <c:v>64.872280282529545</c:v>
                </c:pt>
                <c:pt idx="260">
                  <c:v>64.04926271850033</c:v>
                </c:pt>
                <c:pt idx="261">
                  <c:v>63.220399647430256</c:v>
                </c:pt>
                <c:pt idx="262">
                  <c:v>62.385913094497994</c:v>
                </c:pt>
                <c:pt idx="263">
                  <c:v>61.54602988463057</c:v>
                </c:pt>
                <c:pt idx="264">
                  <c:v>60.70098161273534</c:v>
                </c:pt>
                <c:pt idx="265">
                  <c:v>59.851004608044377</c:v>
                </c:pt>
                <c:pt idx="266">
                  <c:v>58.996339892511784</c:v>
                </c:pt>
                <c:pt idx="267">
                  <c:v>58.137233133213151</c:v>
                </c:pt>
                <c:pt idx="268">
                  <c:v>57.273934588709693</c:v>
                </c:pt>
                <c:pt idx="269">
                  <c:v>56.406699049348909</c:v>
                </c:pt>
                <c:pt idx="270">
                  <c:v>55.535785771485777</c:v>
                </c:pt>
                <c:pt idx="271">
                  <c:v>54.661458405620579</c:v>
                </c:pt>
                <c:pt idx="272">
                  <c:v>53.783984918459623</c:v>
                </c:pt>
                <c:pt idx="273">
                  <c:v>52.903637508918791</c:v>
                </c:pt>
                <c:pt idx="274">
                  <c:v>52.020692518099246</c:v>
                </c:pt>
                <c:pt idx="275">
                  <c:v>51.135430333278563</c:v>
                </c:pt>
                <c:pt idx="276">
                  <c:v>50.248135285970008</c:v>
                </c:pt>
                <c:pt idx="277">
                  <c:v>49.359095544115831</c:v>
                </c:pt>
                <c:pt idx="278">
                  <c:v>48.46860299849142</c:v>
                </c:pt>
                <c:pt idx="279">
                  <c:v>47.576953143407174</c:v>
                </c:pt>
                <c:pt idx="280">
                  <c:v>46.684444951807293</c:v>
                </c:pt>
                <c:pt idx="281">
                  <c:v>45.791380744875106</c:v>
                </c:pt>
                <c:pt idx="282">
                  <c:v>44.898066056263914</c:v>
                </c:pt>
                <c:pt idx="283">
                  <c:v>44.004809491083741</c:v>
                </c:pt>
                <c:pt idx="284">
                  <c:v>43.111922579783183</c:v>
                </c:pt>
                <c:pt idx="285">
                  <c:v>42.219719627075214</c:v>
                </c:pt>
                <c:pt idx="286">
                  <c:v>41.328517556064632</c:v>
                </c:pt>
                <c:pt idx="287">
                  <c:v>40.438635747742971</c:v>
                </c:pt>
                <c:pt idx="288">
                  <c:v>39.550395876026236</c:v>
                </c:pt>
                <c:pt idx="289">
                  <c:v>38.664121738515519</c:v>
                </c:pt>
                <c:pt idx="290">
                  <c:v>37.780139083170056</c:v>
                </c:pt>
                <c:pt idx="291">
                  <c:v>36.898775431088133</c:v>
                </c:pt>
                <c:pt idx="292">
                  <c:v>36.020359895597196</c:v>
                </c:pt>
                <c:pt idx="293">
                  <c:v>35.145222997858603</c:v>
                </c:pt>
                <c:pt idx="294">
                  <c:v>34.273696479200474</c:v>
                </c:pt>
                <c:pt idx="295">
                  <c:v>33.406113110393292</c:v>
                </c:pt>
                <c:pt idx="296">
                  <c:v>32.542806498088673</c:v>
                </c:pt>
                <c:pt idx="297">
                  <c:v>31.684110888644362</c:v>
                </c:pt>
                <c:pt idx="298">
                  <c:v>30.830360969561198</c:v>
                </c:pt>
                <c:pt idx="299">
                  <c:v>29.981891668759992</c:v>
                </c:pt>
                <c:pt idx="300">
                  <c:v>29.139037951928952</c:v>
                </c:pt>
                <c:pt idx="301">
                  <c:v>28.302134618170982</c:v>
                </c:pt>
                <c:pt idx="302">
                  <c:v>27.471516094183702</c:v>
                </c:pt>
                <c:pt idx="303">
                  <c:v>26.647516227204026</c:v>
                </c:pt>
                <c:pt idx="304">
                  <c:v>25.830468076946993</c:v>
                </c:pt>
                <c:pt idx="305">
                  <c:v>25.020703706771286</c:v>
                </c:pt>
                <c:pt idx="306">
                  <c:v>24.218553974300111</c:v>
                </c:pt>
                <c:pt idx="307">
                  <c:v>23.424348321724402</c:v>
                </c:pt>
                <c:pt idx="308">
                  <c:v>22.638414566015079</c:v>
                </c:pt>
                <c:pt idx="309">
                  <c:v>21.861078689266797</c:v>
                </c:pt>
                <c:pt idx="310">
                  <c:v>21.092664629393536</c:v>
                </c:pt>
                <c:pt idx="311">
                  <c:v>20.333494071393581</c:v>
                </c:pt>
                <c:pt idx="312">
                  <c:v>19.583886239396826</c:v>
                </c:pt>
                <c:pt idx="313">
                  <c:v>18.844157689705362</c:v>
                </c:pt>
                <c:pt idx="314">
                  <c:v>18.114622105032332</c:v>
                </c:pt>
                <c:pt idx="315">
                  <c:v>17.395590090140736</c:v>
                </c:pt>
                <c:pt idx="316">
                  <c:v>16.687368969079806</c:v>
                </c:pt>
                <c:pt idx="317">
                  <c:v>15.990262584211251</c:v>
                </c:pt>
                <c:pt idx="318">
                  <c:v>15.304571097211838</c:v>
                </c:pt>
                <c:pt idx="319">
                  <c:v>14.6305907922366</c:v>
                </c:pt>
                <c:pt idx="320">
                  <c:v>13.968613881418198</c:v>
                </c:pt>
                <c:pt idx="321">
                  <c:v>13.318928312875897</c:v>
                </c:pt>
                <c:pt idx="322">
                  <c:v>12.681817581400043</c:v>
                </c:pt>
                <c:pt idx="323">
                  <c:v>12.057560541973679</c:v>
                </c:pt>
                <c:pt idx="324">
                  <c:v>11.446431226287032</c:v>
                </c:pt>
                <c:pt idx="325">
                  <c:v>10.848698662395526</c:v>
                </c:pt>
                <c:pt idx="326">
                  <c:v>10.264626697665468</c:v>
                </c:pt>
                <c:pt idx="327">
                  <c:v>9.6944738251476323</c:v>
                </c:pt>
                <c:pt idx="328">
                  <c:v>9.1384930135118658</c:v>
                </c:pt>
                <c:pt idx="329">
                  <c:v>8.5969315406718501</c:v>
                </c:pt>
                <c:pt idx="330">
                  <c:v>8.0700308312220947</c:v>
                </c:pt>
                <c:pt idx="331">
                  <c:v>7.5580262978060126</c:v>
                </c:pt>
                <c:pt idx="332">
                  <c:v>7.061147186526739</c:v>
                </c:pt>
                <c:pt idx="333">
                  <c:v>6.579616426507946</c:v>
                </c:pt>
                <c:pt idx="334">
                  <c:v>6.1136504837072092</c:v>
                </c:pt>
                <c:pt idx="335">
                  <c:v>5.6634592190788249</c:v>
                </c:pt>
                <c:pt idx="336">
                  <c:v>5.2292457511786692</c:v>
                </c:pt>
                <c:pt idx="337">
                  <c:v>4.8112063232977942</c:v>
                </c:pt>
                <c:pt idx="338">
                  <c:v>4.4095301752087526</c:v>
                </c:pt>
                <c:pt idx="339">
                  <c:v>4.0243994196021458</c:v>
                </c:pt>
                <c:pt idx="340">
                  <c:v>3.6559889232871372</c:v>
                </c:pt>
                <c:pt idx="341">
                  <c:v>3.3044661932265038</c:v>
                </c:pt>
                <c:pt idx="342">
                  <c:v>2.9699912674703293</c:v>
                </c:pt>
                <c:pt idx="343">
                  <c:v>2.6527166110504647</c:v>
                </c:pt>
                <c:pt idx="344">
                  <c:v>2.3527870168934344</c:v>
                </c:pt>
                <c:pt idx="345">
                  <c:v>2.0703395118045886</c:v>
                </c:pt>
                <c:pt idx="346">
                  <c:v>1.8055032675739264</c:v>
                </c:pt>
                <c:pt idx="347">
                  <c:v>1.5583995172502325</c:v>
                </c:pt>
                <c:pt idx="348">
                  <c:v>1.3291414766256724</c:v>
                </c:pt>
                <c:pt idx="349">
                  <c:v>1.117834270971751</c:v>
                </c:pt>
                <c:pt idx="350">
                  <c:v>0.92457486706116265</c:v>
                </c:pt>
                <c:pt idx="351">
                  <c:v>0.74945201051093646</c:v>
                </c:pt>
                <c:pt idx="352">
                  <c:v>0.59254616847529074</c:v>
                </c:pt>
                <c:pt idx="353">
                  <c:v>0.45392947771651243</c:v>
                </c:pt>
                <c:pt idx="354">
                  <c:v>0.33366569807780683</c:v>
                </c:pt>
                <c:pt idx="355">
                  <c:v>0.23181017138041368</c:v>
                </c:pt>
                <c:pt idx="356">
                  <c:v>0.14840978576268665</c:v>
                </c:pt>
                <c:pt idx="357">
                  <c:v>8.350294547884321E-2</c:v>
                </c:pt>
                <c:pt idx="358">
                  <c:v>3.7119546170057839E-2</c:v>
                </c:pt>
                <c:pt idx="359">
                  <c:v>9.2809556195451483E-3</c:v>
                </c:pt>
                <c:pt idx="360">
                  <c:v>0</c:v>
                </c:pt>
              </c:numCache>
            </c:numRef>
          </c:xVal>
          <c:yVal>
            <c:numRef>
              <c:f>'Stage 1'!$U$1111:$U$1471</c:f>
              <c:numCache>
                <c:formatCode>General</c:formatCode>
                <c:ptCount val="361"/>
                <c:pt idx="0">
                  <c:v>22.758900000000001</c:v>
                </c:pt>
                <c:pt idx="1">
                  <c:v>22.760652269890606</c:v>
                </c:pt>
                <c:pt idx="2">
                  <c:v>22.765910324412641</c:v>
                </c:pt>
                <c:pt idx="3">
                  <c:v>22.774677899745239</c:v>
                </c:pt>
                <c:pt idx="4">
                  <c:v>22.786961228285339</c:v>
                </c:pt>
                <c:pt idx="5">
                  <c:v>22.802769046806706</c:v>
                </c:pt>
                <c:pt idx="6">
                  <c:v>22.822112607905567</c:v>
                </c:pt>
                <c:pt idx="7">
                  <c:v>22.845005694755841</c:v>
                </c:pt>
                <c:pt idx="8">
                  <c:v>22.871464639203626</c:v>
                </c:pt>
                <c:pt idx="9">
                  <c:v>22.901508343237687</c:v>
                </c:pt>
                <c:pt idx="10">
                  <c:v>22.935158303878989</c:v>
                </c:pt>
                <c:pt idx="11">
                  <c:v>22.972438641539942</c:v>
                </c:pt>
                <c:pt idx="12">
                  <c:v>23.013376131910643</c:v>
                </c:pt>
                <c:pt idx="13">
                  <c:v>23.058000241437092</c:v>
                </c:pt>
                <c:pt idx="14">
                  <c:v>23.1063431664635</c:v>
                </c:pt>
                <c:pt idx="15">
                  <c:v>23.15843987611872</c:v>
                </c:pt>
                <c:pt idx="16">
                  <c:v>23.214328159034789</c:v>
                </c:pt>
                <c:pt idx="17">
                  <c:v>23.274048673993214</c:v>
                </c:pt>
                <c:pt idx="18">
                  <c:v>23.337645004603864</c:v>
                </c:pt>
                <c:pt idx="19">
                  <c:v>23.405163718129366</c:v>
                </c:pt>
                <c:pt idx="20">
                  <c:v>23.476654428577053</c:v>
                </c:pt>
                <c:pt idx="21">
                  <c:v>23.552169864190407</c:v>
                </c:pt>
                <c:pt idx="22">
                  <c:v>23.63176593948079</c:v>
                </c:pt>
                <c:pt idx="23">
                  <c:v>23.71550183195129</c:v>
                </c:pt>
                <c:pt idx="24">
                  <c:v>23.803440063674667</c:v>
                </c:pt>
                <c:pt idx="25">
                  <c:v>23.895646587898021</c:v>
                </c:pt>
                <c:pt idx="26">
                  <c:v>23.992190880859603</c:v>
                </c:pt>
                <c:pt idx="27">
                  <c:v>24.093146039013714</c:v>
                </c:pt>
                <c:pt idx="28">
                  <c:v>24.198588881873409</c:v>
                </c:pt>
                <c:pt idx="29">
                  <c:v>24.308600060693411</c:v>
                </c:pt>
                <c:pt idx="30">
                  <c:v>24.423264173229921</c:v>
                </c:pt>
                <c:pt idx="31">
                  <c:v>24.542669884828072</c:v>
                </c:pt>
                <c:pt idx="32">
                  <c:v>24.666910056103497</c:v>
                </c:pt>
                <c:pt idx="33">
                  <c:v>24.796081877500505</c:v>
                </c:pt>
                <c:pt idx="34">
                  <c:v>24.930287011026103</c:v>
                </c:pt>
                <c:pt idx="35">
                  <c:v>25.069631739476996</c:v>
                </c:pt>
                <c:pt idx="36">
                  <c:v>25.214227123495434</c:v>
                </c:pt>
                <c:pt idx="37">
                  <c:v>25.364189166809389</c:v>
                </c:pt>
                <c:pt idx="38">
                  <c:v>25.519638990033389</c:v>
                </c:pt>
                <c:pt idx="39">
                  <c:v>25.680703013428186</c:v>
                </c:pt>
                <c:pt idx="40">
                  <c:v>25.84751314904037</c:v>
                </c:pt>
                <c:pt idx="41">
                  <c:v>26.020207002667455</c:v>
                </c:pt>
                <c:pt idx="42">
                  <c:v>26.198928086119615</c:v>
                </c:pt>
                <c:pt idx="43">
                  <c:v>26.3838260402758</c:v>
                </c:pt>
                <c:pt idx="44">
                  <c:v>26.57505686946126</c:v>
                </c:pt>
                <c:pt idx="45">
                  <c:v>26.772783187702625</c:v>
                </c:pt>
                <c:pt idx="46">
                  <c:v>26.977174477449019</c:v>
                </c:pt>
                <c:pt idx="47">
                  <c:v>27.188407361380801</c:v>
                </c:pt>
                <c:pt idx="48">
                  <c:v>27.406665887962781</c:v>
                </c:pt>
                <c:pt idx="49">
                  <c:v>27.632141831436112</c:v>
                </c:pt>
                <c:pt idx="50">
                  <c:v>27.865035006981866</c:v>
                </c:pt>
                <c:pt idx="51">
                  <c:v>28.105553601831332</c:v>
                </c:pt>
                <c:pt idx="52">
                  <c:v>28.35391452314083</c:v>
                </c:pt>
                <c:pt idx="53">
                  <c:v>28.610343763495649</c:v>
                </c:pt>
                <c:pt idx="54">
                  <c:v>28.875076784955308</c:v>
                </c:pt>
                <c:pt idx="55">
                  <c:v>29.14835892260437</c:v>
                </c:pt>
                <c:pt idx="56">
                  <c:v>29.430445808625986</c:v>
                </c:pt>
                <c:pt idx="57">
                  <c:v>29.721603817972213</c:v>
                </c:pt>
                <c:pt idx="58">
                  <c:v>30.022110536765396</c:v>
                </c:pt>
                <c:pt idx="59">
                  <c:v>30.332255254626691</c:v>
                </c:pt>
                <c:pt idx="60">
                  <c:v>30.652339482194257</c:v>
                </c:pt>
                <c:pt idx="61">
                  <c:v>30.982677495163369</c:v>
                </c:pt>
                <c:pt idx="62">
                  <c:v>31.323596906252586</c:v>
                </c:pt>
                <c:pt idx="63">
                  <c:v>31.67543926657768</c:v>
                </c:pt>
                <c:pt idx="64">
                  <c:v>32.038560697993908</c:v>
                </c:pt>
                <c:pt idx="65">
                  <c:v>32.413332558052566</c:v>
                </c:pt>
                <c:pt idx="66">
                  <c:v>32.800142139304349</c:v>
                </c:pt>
                <c:pt idx="67">
                  <c:v>33.199393404774945</c:v>
                </c:pt>
                <c:pt idx="68">
                  <c:v>33.611507761533268</c:v>
                </c:pt>
                <c:pt idx="69">
                  <c:v>34.036924874373319</c:v>
                </c:pt>
                <c:pt idx="70">
                  <c:v>34.476103521734657</c:v>
                </c:pt>
                <c:pt idx="71">
                  <c:v>34.929522496093767</c:v>
                </c:pt>
                <c:pt idx="72">
                  <c:v>35.397681551171317</c:v>
                </c:pt>
                <c:pt idx="73">
                  <c:v>35.478899999999996</c:v>
                </c:pt>
                <c:pt idx="74">
                  <c:v>35.478899999999996</c:v>
                </c:pt>
                <c:pt idx="75">
                  <c:v>35.478899999999996</c:v>
                </c:pt>
                <c:pt idx="76">
                  <c:v>35.478899999999996</c:v>
                </c:pt>
                <c:pt idx="77">
                  <c:v>35.478899999999996</c:v>
                </c:pt>
                <c:pt idx="78">
                  <c:v>35.478899999999996</c:v>
                </c:pt>
                <c:pt idx="79">
                  <c:v>35.478899999999996</c:v>
                </c:pt>
                <c:pt idx="80">
                  <c:v>35.478899999999996</c:v>
                </c:pt>
                <c:pt idx="81">
                  <c:v>35.478899999999996</c:v>
                </c:pt>
                <c:pt idx="82">
                  <c:v>35.478899999999996</c:v>
                </c:pt>
                <c:pt idx="83">
                  <c:v>35.478899999999996</c:v>
                </c:pt>
                <c:pt idx="84">
                  <c:v>35.478899999999996</c:v>
                </c:pt>
                <c:pt idx="85">
                  <c:v>35.478899999999996</c:v>
                </c:pt>
                <c:pt idx="86">
                  <c:v>35.478899999999996</c:v>
                </c:pt>
                <c:pt idx="87">
                  <c:v>35.478899999999996</c:v>
                </c:pt>
                <c:pt idx="88">
                  <c:v>35.478899999999996</c:v>
                </c:pt>
                <c:pt idx="89">
                  <c:v>35.478899999999996</c:v>
                </c:pt>
                <c:pt idx="90">
                  <c:v>35.478899999999996</c:v>
                </c:pt>
                <c:pt idx="91">
                  <c:v>35.478899999999996</c:v>
                </c:pt>
                <c:pt idx="92">
                  <c:v>35.478899999999996</c:v>
                </c:pt>
                <c:pt idx="93">
                  <c:v>35.478899999999996</c:v>
                </c:pt>
                <c:pt idx="94">
                  <c:v>35.478899999999996</c:v>
                </c:pt>
                <c:pt idx="95">
                  <c:v>35.478899999999996</c:v>
                </c:pt>
                <c:pt idx="96">
                  <c:v>35.478899999999996</c:v>
                </c:pt>
                <c:pt idx="97">
                  <c:v>35.478899999999996</c:v>
                </c:pt>
                <c:pt idx="98">
                  <c:v>35.478899999999996</c:v>
                </c:pt>
                <c:pt idx="99">
                  <c:v>35.478899999999996</c:v>
                </c:pt>
                <c:pt idx="100">
                  <c:v>35.478899999999996</c:v>
                </c:pt>
                <c:pt idx="101">
                  <c:v>35.478899999999996</c:v>
                </c:pt>
                <c:pt idx="102">
                  <c:v>35.478899999999996</c:v>
                </c:pt>
                <c:pt idx="103">
                  <c:v>35.478899999999996</c:v>
                </c:pt>
                <c:pt idx="104">
                  <c:v>35.478899999999996</c:v>
                </c:pt>
                <c:pt idx="105">
                  <c:v>35.478899999999996</c:v>
                </c:pt>
                <c:pt idx="106">
                  <c:v>35.478899999999996</c:v>
                </c:pt>
                <c:pt idx="107">
                  <c:v>35.478899999999996</c:v>
                </c:pt>
                <c:pt idx="108">
                  <c:v>35.478899999999996</c:v>
                </c:pt>
                <c:pt idx="109">
                  <c:v>35.478899999999996</c:v>
                </c:pt>
                <c:pt idx="110">
                  <c:v>35.478899999999996</c:v>
                </c:pt>
                <c:pt idx="111">
                  <c:v>35.478899999999996</c:v>
                </c:pt>
                <c:pt idx="112">
                  <c:v>35.478899999999996</c:v>
                </c:pt>
                <c:pt idx="113">
                  <c:v>35.478899999999996</c:v>
                </c:pt>
                <c:pt idx="114">
                  <c:v>35.478899999999996</c:v>
                </c:pt>
                <c:pt idx="115">
                  <c:v>35.478899999999996</c:v>
                </c:pt>
                <c:pt idx="116">
                  <c:v>35.478899999999996</c:v>
                </c:pt>
                <c:pt idx="117">
                  <c:v>35.478899999999996</c:v>
                </c:pt>
                <c:pt idx="118">
                  <c:v>35.478899999999996</c:v>
                </c:pt>
                <c:pt idx="119">
                  <c:v>35.478899999999996</c:v>
                </c:pt>
                <c:pt idx="120">
                  <c:v>35.478899999999996</c:v>
                </c:pt>
                <c:pt idx="121">
                  <c:v>35.478899999999996</c:v>
                </c:pt>
                <c:pt idx="122">
                  <c:v>35.478899999999996</c:v>
                </c:pt>
                <c:pt idx="123">
                  <c:v>35.478899999999996</c:v>
                </c:pt>
                <c:pt idx="124">
                  <c:v>35.478899999999996</c:v>
                </c:pt>
                <c:pt idx="125">
                  <c:v>35.478899999999996</c:v>
                </c:pt>
                <c:pt idx="126">
                  <c:v>35.478899999999996</c:v>
                </c:pt>
                <c:pt idx="127">
                  <c:v>35.478899999999996</c:v>
                </c:pt>
                <c:pt idx="128">
                  <c:v>35.478899999999996</c:v>
                </c:pt>
                <c:pt idx="129">
                  <c:v>35.478899999999996</c:v>
                </c:pt>
                <c:pt idx="130">
                  <c:v>35.478899999999996</c:v>
                </c:pt>
                <c:pt idx="131">
                  <c:v>35.478899999999996</c:v>
                </c:pt>
                <c:pt idx="132">
                  <c:v>35.478899999999996</c:v>
                </c:pt>
                <c:pt idx="133">
                  <c:v>35.478899999999996</c:v>
                </c:pt>
                <c:pt idx="134">
                  <c:v>35.478899999999996</c:v>
                </c:pt>
                <c:pt idx="135">
                  <c:v>35.478899999999996</c:v>
                </c:pt>
                <c:pt idx="136">
                  <c:v>35.478899999999996</c:v>
                </c:pt>
                <c:pt idx="137">
                  <c:v>35.478899999999996</c:v>
                </c:pt>
                <c:pt idx="138">
                  <c:v>35.478899999999996</c:v>
                </c:pt>
                <c:pt idx="139">
                  <c:v>35.478899999999996</c:v>
                </c:pt>
                <c:pt idx="140">
                  <c:v>35.478899999999996</c:v>
                </c:pt>
                <c:pt idx="141">
                  <c:v>35.478899999999996</c:v>
                </c:pt>
                <c:pt idx="142">
                  <c:v>35.478899999999996</c:v>
                </c:pt>
                <c:pt idx="143">
                  <c:v>35.478899999999996</c:v>
                </c:pt>
                <c:pt idx="144">
                  <c:v>35.478899999999996</c:v>
                </c:pt>
                <c:pt idx="145">
                  <c:v>35.478899999999996</c:v>
                </c:pt>
                <c:pt idx="146">
                  <c:v>35.478899999999996</c:v>
                </c:pt>
                <c:pt idx="147">
                  <c:v>35.478899999999996</c:v>
                </c:pt>
                <c:pt idx="148">
                  <c:v>35.478899999999996</c:v>
                </c:pt>
                <c:pt idx="149">
                  <c:v>35.478899999999996</c:v>
                </c:pt>
                <c:pt idx="150">
                  <c:v>35.478899999999996</c:v>
                </c:pt>
                <c:pt idx="151">
                  <c:v>35.478899999999996</c:v>
                </c:pt>
                <c:pt idx="152">
                  <c:v>35.478899999999996</c:v>
                </c:pt>
                <c:pt idx="153">
                  <c:v>35.478899999999996</c:v>
                </c:pt>
                <c:pt idx="154">
                  <c:v>35.478899999999996</c:v>
                </c:pt>
                <c:pt idx="155">
                  <c:v>35.478899999999996</c:v>
                </c:pt>
                <c:pt idx="156">
                  <c:v>35.478899999999996</c:v>
                </c:pt>
                <c:pt idx="157">
                  <c:v>35.478899999999996</c:v>
                </c:pt>
                <c:pt idx="158">
                  <c:v>35.478899999999996</c:v>
                </c:pt>
                <c:pt idx="159">
                  <c:v>35.478899999999996</c:v>
                </c:pt>
                <c:pt idx="160">
                  <c:v>35.478899999999996</c:v>
                </c:pt>
                <c:pt idx="161">
                  <c:v>35.478899999999996</c:v>
                </c:pt>
                <c:pt idx="162">
                  <c:v>35.478899999999996</c:v>
                </c:pt>
                <c:pt idx="163">
                  <c:v>35.478899999999996</c:v>
                </c:pt>
                <c:pt idx="164">
                  <c:v>35.478899999999996</c:v>
                </c:pt>
                <c:pt idx="165">
                  <c:v>35.478899999999996</c:v>
                </c:pt>
                <c:pt idx="166">
                  <c:v>35.478899999999996</c:v>
                </c:pt>
                <c:pt idx="167">
                  <c:v>35.478899999999996</c:v>
                </c:pt>
                <c:pt idx="168">
                  <c:v>35.478899999999996</c:v>
                </c:pt>
                <c:pt idx="169">
                  <c:v>35.478899999999996</c:v>
                </c:pt>
                <c:pt idx="170">
                  <c:v>35.478899999999996</c:v>
                </c:pt>
                <c:pt idx="171">
                  <c:v>35.478899999999996</c:v>
                </c:pt>
                <c:pt idx="172">
                  <c:v>35.478899999999996</c:v>
                </c:pt>
                <c:pt idx="173">
                  <c:v>35.478899999999996</c:v>
                </c:pt>
                <c:pt idx="174">
                  <c:v>35.478899999999996</c:v>
                </c:pt>
                <c:pt idx="175">
                  <c:v>35.478899999999996</c:v>
                </c:pt>
                <c:pt idx="176">
                  <c:v>35.478899999999996</c:v>
                </c:pt>
                <c:pt idx="177">
                  <c:v>35.478899999999996</c:v>
                </c:pt>
                <c:pt idx="178">
                  <c:v>35.478899999999996</c:v>
                </c:pt>
                <c:pt idx="179">
                  <c:v>35.478899999999996</c:v>
                </c:pt>
                <c:pt idx="180">
                  <c:v>35.478899999999996</c:v>
                </c:pt>
                <c:pt idx="181">
                  <c:v>35.446976884460284</c:v>
                </c:pt>
                <c:pt idx="182">
                  <c:v>35.351509356611253</c:v>
                </c:pt>
                <c:pt idx="183">
                  <c:v>35.193396194797337</c:v>
                </c:pt>
                <c:pt idx="184">
                  <c:v>34.974113368430395</c:v>
                </c:pt>
                <c:pt idx="185">
                  <c:v>34.695681958619979</c:v>
                </c:pt>
                <c:pt idx="186">
                  <c:v>34.360625013885603</c:v>
                </c:pt>
                <c:pt idx="187">
                  <c:v>33.97191497785829</c:v>
                </c:pt>
                <c:pt idx="188">
                  <c:v>33.532913620755203</c:v>
                </c:pt>
                <c:pt idx="189">
                  <c:v>33.047306592409086</c:v>
                </c:pt>
                <c:pt idx="190">
                  <c:v>32.519034787611076</c:v>
                </c:pt>
                <c:pt idx="191">
                  <c:v>31.952224678621853</c:v>
                </c:pt>
                <c:pt idx="192">
                  <c:v>31.351119636377021</c:v>
                </c:pt>
                <c:pt idx="193">
                  <c:v>30.720014048141035</c:v>
                </c:pt>
                <c:pt idx="194">
                  <c:v>30.063191765750251</c:v>
                </c:pt>
                <c:pt idx="195">
                  <c:v>29.384870107178362</c:v>
                </c:pt>
                <c:pt idx="196">
                  <c:v>28.68915030661752</c:v>
                </c:pt>
                <c:pt idx="197">
                  <c:v>27.979974984144739</c:v>
                </c:pt>
                <c:pt idx="198">
                  <c:v>27.261092901776685</c:v>
                </c:pt>
                <c:pt idx="199">
                  <c:v>26.536031000808137</c:v>
                </c:pt>
                <c:pt idx="200">
                  <c:v>25.808073484248304</c:v>
                </c:pt>
                <c:pt idx="201">
                  <c:v>25.080247522427761</c:v>
                </c:pt>
                <c:pt idx="202">
                  <c:v>24.355315020492657</c:v>
                </c:pt>
                <c:pt idx="203">
                  <c:v>23.635769791748221</c:v>
                </c:pt>
                <c:pt idx="204">
                  <c:v>22.923839426723006</c:v>
                </c:pt>
                <c:pt idx="205">
                  <c:v>22.758900000000001</c:v>
                </c:pt>
                <c:pt idx="206">
                  <c:v>22.758900000000001</c:v>
                </c:pt>
                <c:pt idx="207">
                  <c:v>22.758900000000001</c:v>
                </c:pt>
                <c:pt idx="208">
                  <c:v>22.758900000000001</c:v>
                </c:pt>
                <c:pt idx="209">
                  <c:v>22.758900000000001</c:v>
                </c:pt>
                <c:pt idx="210">
                  <c:v>22.758900000000001</c:v>
                </c:pt>
                <c:pt idx="211">
                  <c:v>22.758900000000001</c:v>
                </c:pt>
                <c:pt idx="212">
                  <c:v>22.758900000000001</c:v>
                </c:pt>
                <c:pt idx="213">
                  <c:v>22.758900000000001</c:v>
                </c:pt>
                <c:pt idx="214">
                  <c:v>22.758900000000001</c:v>
                </c:pt>
                <c:pt idx="215">
                  <c:v>22.758900000000001</c:v>
                </c:pt>
                <c:pt idx="216">
                  <c:v>22.758900000000001</c:v>
                </c:pt>
                <c:pt idx="217">
                  <c:v>22.758900000000001</c:v>
                </c:pt>
                <c:pt idx="218">
                  <c:v>22.758900000000001</c:v>
                </c:pt>
                <c:pt idx="219">
                  <c:v>22.758900000000001</c:v>
                </c:pt>
                <c:pt idx="220">
                  <c:v>22.758900000000001</c:v>
                </c:pt>
                <c:pt idx="221">
                  <c:v>22.758900000000001</c:v>
                </c:pt>
                <c:pt idx="222">
                  <c:v>22.758900000000001</c:v>
                </c:pt>
                <c:pt idx="223">
                  <c:v>22.758900000000001</c:v>
                </c:pt>
                <c:pt idx="224">
                  <c:v>22.758900000000001</c:v>
                </c:pt>
                <c:pt idx="225">
                  <c:v>22.758900000000001</c:v>
                </c:pt>
                <c:pt idx="226">
                  <c:v>22.758900000000001</c:v>
                </c:pt>
                <c:pt idx="227">
                  <c:v>22.758900000000001</c:v>
                </c:pt>
                <c:pt idx="228">
                  <c:v>22.758900000000001</c:v>
                </c:pt>
                <c:pt idx="229">
                  <c:v>22.758900000000001</c:v>
                </c:pt>
                <c:pt idx="230">
                  <c:v>22.758900000000001</c:v>
                </c:pt>
                <c:pt idx="231">
                  <c:v>22.758900000000001</c:v>
                </c:pt>
                <c:pt idx="232">
                  <c:v>22.758900000000001</c:v>
                </c:pt>
                <c:pt idx="233">
                  <c:v>22.758900000000001</c:v>
                </c:pt>
                <c:pt idx="234">
                  <c:v>22.758900000000001</c:v>
                </c:pt>
                <c:pt idx="235">
                  <c:v>22.758900000000001</c:v>
                </c:pt>
                <c:pt idx="236">
                  <c:v>22.758900000000001</c:v>
                </c:pt>
                <c:pt idx="237">
                  <c:v>22.758900000000001</c:v>
                </c:pt>
                <c:pt idx="238">
                  <c:v>22.758900000000001</c:v>
                </c:pt>
                <c:pt idx="239">
                  <c:v>22.758900000000001</c:v>
                </c:pt>
                <c:pt idx="240">
                  <c:v>22.758900000000001</c:v>
                </c:pt>
                <c:pt idx="241">
                  <c:v>22.758900000000001</c:v>
                </c:pt>
                <c:pt idx="242">
                  <c:v>22.758900000000001</c:v>
                </c:pt>
                <c:pt idx="243">
                  <c:v>22.758900000000001</c:v>
                </c:pt>
                <c:pt idx="244">
                  <c:v>22.758900000000001</c:v>
                </c:pt>
                <c:pt idx="245">
                  <c:v>22.758900000000001</c:v>
                </c:pt>
                <c:pt idx="246">
                  <c:v>22.758900000000001</c:v>
                </c:pt>
                <c:pt idx="247">
                  <c:v>22.758900000000001</c:v>
                </c:pt>
                <c:pt idx="248">
                  <c:v>22.758900000000001</c:v>
                </c:pt>
                <c:pt idx="249">
                  <c:v>22.758900000000001</c:v>
                </c:pt>
                <c:pt idx="250">
                  <c:v>22.758900000000001</c:v>
                </c:pt>
                <c:pt idx="251">
                  <c:v>22.758900000000001</c:v>
                </c:pt>
                <c:pt idx="252">
                  <c:v>22.758900000000001</c:v>
                </c:pt>
                <c:pt idx="253">
                  <c:v>22.758900000000001</c:v>
                </c:pt>
                <c:pt idx="254">
                  <c:v>22.758900000000001</c:v>
                </c:pt>
                <c:pt idx="255">
                  <c:v>22.758900000000001</c:v>
                </c:pt>
                <c:pt idx="256">
                  <c:v>22.758900000000001</c:v>
                </c:pt>
                <c:pt idx="257">
                  <c:v>22.758900000000001</c:v>
                </c:pt>
                <c:pt idx="258">
                  <c:v>22.758900000000001</c:v>
                </c:pt>
                <c:pt idx="259">
                  <c:v>22.758900000000001</c:v>
                </c:pt>
                <c:pt idx="260">
                  <c:v>22.758900000000001</c:v>
                </c:pt>
                <c:pt idx="261">
                  <c:v>22.758900000000001</c:v>
                </c:pt>
                <c:pt idx="262">
                  <c:v>22.758900000000001</c:v>
                </c:pt>
                <c:pt idx="263">
                  <c:v>22.758900000000001</c:v>
                </c:pt>
                <c:pt idx="264">
                  <c:v>22.758900000000001</c:v>
                </c:pt>
                <c:pt idx="265">
                  <c:v>22.758900000000001</c:v>
                </c:pt>
                <c:pt idx="266">
                  <c:v>22.758900000000001</c:v>
                </c:pt>
                <c:pt idx="267">
                  <c:v>22.758900000000001</c:v>
                </c:pt>
                <c:pt idx="268">
                  <c:v>22.758900000000001</c:v>
                </c:pt>
                <c:pt idx="269">
                  <c:v>22.758900000000001</c:v>
                </c:pt>
                <c:pt idx="270">
                  <c:v>22.758900000000001</c:v>
                </c:pt>
                <c:pt idx="271">
                  <c:v>22.758900000000001</c:v>
                </c:pt>
                <c:pt idx="272">
                  <c:v>22.758900000000001</c:v>
                </c:pt>
                <c:pt idx="273">
                  <c:v>22.758900000000001</c:v>
                </c:pt>
                <c:pt idx="274">
                  <c:v>22.758900000000001</c:v>
                </c:pt>
                <c:pt idx="275">
                  <c:v>22.758900000000001</c:v>
                </c:pt>
                <c:pt idx="276">
                  <c:v>22.758900000000001</c:v>
                </c:pt>
                <c:pt idx="277">
                  <c:v>22.758900000000001</c:v>
                </c:pt>
                <c:pt idx="278">
                  <c:v>22.758900000000001</c:v>
                </c:pt>
                <c:pt idx="279">
                  <c:v>22.758900000000001</c:v>
                </c:pt>
                <c:pt idx="280">
                  <c:v>22.758900000000001</c:v>
                </c:pt>
                <c:pt idx="281">
                  <c:v>22.758900000000001</c:v>
                </c:pt>
                <c:pt idx="282">
                  <c:v>22.758900000000001</c:v>
                </c:pt>
                <c:pt idx="283">
                  <c:v>22.758900000000001</c:v>
                </c:pt>
                <c:pt idx="284">
                  <c:v>22.758900000000001</c:v>
                </c:pt>
                <c:pt idx="285">
                  <c:v>22.758900000000001</c:v>
                </c:pt>
                <c:pt idx="286">
                  <c:v>22.758900000000001</c:v>
                </c:pt>
                <c:pt idx="287">
                  <c:v>22.758900000000001</c:v>
                </c:pt>
                <c:pt idx="288">
                  <c:v>22.758900000000001</c:v>
                </c:pt>
                <c:pt idx="289">
                  <c:v>22.758900000000001</c:v>
                </c:pt>
                <c:pt idx="290">
                  <c:v>22.758900000000001</c:v>
                </c:pt>
                <c:pt idx="291">
                  <c:v>22.758900000000001</c:v>
                </c:pt>
                <c:pt idx="292">
                  <c:v>22.758900000000001</c:v>
                </c:pt>
                <c:pt idx="293">
                  <c:v>22.758900000000001</c:v>
                </c:pt>
                <c:pt idx="294">
                  <c:v>22.758900000000001</c:v>
                </c:pt>
                <c:pt idx="295">
                  <c:v>22.758900000000001</c:v>
                </c:pt>
                <c:pt idx="296">
                  <c:v>22.758900000000001</c:v>
                </c:pt>
                <c:pt idx="297">
                  <c:v>22.758900000000001</c:v>
                </c:pt>
                <c:pt idx="298">
                  <c:v>22.758900000000001</c:v>
                </c:pt>
                <c:pt idx="299">
                  <c:v>22.758900000000001</c:v>
                </c:pt>
                <c:pt idx="300">
                  <c:v>22.758900000000001</c:v>
                </c:pt>
                <c:pt idx="301">
                  <c:v>22.758900000000001</c:v>
                </c:pt>
                <c:pt idx="302">
                  <c:v>22.758900000000001</c:v>
                </c:pt>
                <c:pt idx="303">
                  <c:v>22.758900000000001</c:v>
                </c:pt>
                <c:pt idx="304">
                  <c:v>22.758900000000001</c:v>
                </c:pt>
                <c:pt idx="305">
                  <c:v>22.758900000000001</c:v>
                </c:pt>
                <c:pt idx="306">
                  <c:v>22.758900000000001</c:v>
                </c:pt>
                <c:pt idx="307">
                  <c:v>22.758900000000001</c:v>
                </c:pt>
                <c:pt idx="308">
                  <c:v>22.758900000000001</c:v>
                </c:pt>
                <c:pt idx="309">
                  <c:v>22.758900000000001</c:v>
                </c:pt>
                <c:pt idx="310">
                  <c:v>22.758900000000001</c:v>
                </c:pt>
                <c:pt idx="311">
                  <c:v>22.758900000000001</c:v>
                </c:pt>
                <c:pt idx="312">
                  <c:v>22.758900000000001</c:v>
                </c:pt>
                <c:pt idx="313">
                  <c:v>22.758900000000001</c:v>
                </c:pt>
                <c:pt idx="314">
                  <c:v>22.758900000000001</c:v>
                </c:pt>
                <c:pt idx="315">
                  <c:v>22.758900000000001</c:v>
                </c:pt>
                <c:pt idx="316">
                  <c:v>22.758900000000001</c:v>
                </c:pt>
                <c:pt idx="317">
                  <c:v>22.758900000000001</c:v>
                </c:pt>
                <c:pt idx="318">
                  <c:v>22.758900000000001</c:v>
                </c:pt>
                <c:pt idx="319">
                  <c:v>22.758900000000001</c:v>
                </c:pt>
                <c:pt idx="320">
                  <c:v>22.758900000000001</c:v>
                </c:pt>
                <c:pt idx="321">
                  <c:v>22.758900000000001</c:v>
                </c:pt>
                <c:pt idx="322">
                  <c:v>22.758900000000001</c:v>
                </c:pt>
                <c:pt idx="323">
                  <c:v>22.758900000000001</c:v>
                </c:pt>
                <c:pt idx="324">
                  <c:v>22.758900000000001</c:v>
                </c:pt>
                <c:pt idx="325">
                  <c:v>22.758900000000001</c:v>
                </c:pt>
                <c:pt idx="326">
                  <c:v>22.758900000000001</c:v>
                </c:pt>
                <c:pt idx="327">
                  <c:v>22.758900000000001</c:v>
                </c:pt>
                <c:pt idx="328">
                  <c:v>22.758900000000001</c:v>
                </c:pt>
                <c:pt idx="329">
                  <c:v>22.758900000000001</c:v>
                </c:pt>
                <c:pt idx="330">
                  <c:v>22.758900000000001</c:v>
                </c:pt>
                <c:pt idx="331">
                  <c:v>22.758900000000001</c:v>
                </c:pt>
                <c:pt idx="332">
                  <c:v>22.758900000000001</c:v>
                </c:pt>
                <c:pt idx="333">
                  <c:v>22.758900000000001</c:v>
                </c:pt>
                <c:pt idx="334">
                  <c:v>22.758900000000001</c:v>
                </c:pt>
                <c:pt idx="335">
                  <c:v>22.758900000000001</c:v>
                </c:pt>
                <c:pt idx="336">
                  <c:v>22.758900000000001</c:v>
                </c:pt>
                <c:pt idx="337">
                  <c:v>22.758900000000001</c:v>
                </c:pt>
                <c:pt idx="338">
                  <c:v>22.758900000000001</c:v>
                </c:pt>
                <c:pt idx="339">
                  <c:v>22.758900000000001</c:v>
                </c:pt>
                <c:pt idx="340">
                  <c:v>22.758900000000001</c:v>
                </c:pt>
                <c:pt idx="341">
                  <c:v>22.758900000000001</c:v>
                </c:pt>
                <c:pt idx="342">
                  <c:v>22.758900000000001</c:v>
                </c:pt>
                <c:pt idx="343">
                  <c:v>22.758900000000001</c:v>
                </c:pt>
                <c:pt idx="344">
                  <c:v>22.758900000000001</c:v>
                </c:pt>
                <c:pt idx="345">
                  <c:v>22.758900000000001</c:v>
                </c:pt>
                <c:pt idx="346">
                  <c:v>22.758900000000001</c:v>
                </c:pt>
                <c:pt idx="347">
                  <c:v>22.758900000000001</c:v>
                </c:pt>
                <c:pt idx="348">
                  <c:v>22.758900000000001</c:v>
                </c:pt>
                <c:pt idx="349">
                  <c:v>22.758900000000001</c:v>
                </c:pt>
                <c:pt idx="350">
                  <c:v>22.758900000000001</c:v>
                </c:pt>
                <c:pt idx="351">
                  <c:v>22.758900000000001</c:v>
                </c:pt>
                <c:pt idx="352">
                  <c:v>22.758900000000001</c:v>
                </c:pt>
                <c:pt idx="353">
                  <c:v>22.758900000000001</c:v>
                </c:pt>
                <c:pt idx="354">
                  <c:v>22.758900000000001</c:v>
                </c:pt>
                <c:pt idx="355">
                  <c:v>22.758900000000001</c:v>
                </c:pt>
                <c:pt idx="356">
                  <c:v>22.758900000000001</c:v>
                </c:pt>
                <c:pt idx="357">
                  <c:v>22.758900000000001</c:v>
                </c:pt>
                <c:pt idx="358">
                  <c:v>22.758900000000001</c:v>
                </c:pt>
                <c:pt idx="359">
                  <c:v>22.758900000000001</c:v>
                </c:pt>
                <c:pt idx="360">
                  <c:v>22.758900000000001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850520"/>
        <c:axId val="522848168"/>
      </c:scatterChart>
      <c:valAx>
        <c:axId val="522850520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Swept Volume,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848168"/>
        <c:crosses val="autoZero"/>
        <c:crossBetween val="midCat"/>
      </c:valAx>
      <c:valAx>
        <c:axId val="52284816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Pressure, Bar, abs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850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915508223342589"/>
          <c:y val="0.88304648309493872"/>
          <c:w val="0.25715153231745314"/>
          <c:h val="0.11695351690506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Stage I - Pressure vs.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72099039767268"/>
          <c:y val="0.16666666666666666"/>
          <c:w val="0.83363551948644443"/>
          <c:h val="0.66942913385826763"/>
        </c:manualLayout>
      </c:layout>
      <c:scatterChart>
        <c:scatterStyle val="lineMarker"/>
        <c:varyColors val="0"/>
        <c:ser>
          <c:idx val="0"/>
          <c:order val="0"/>
          <c:tx>
            <c:v>Pressure Head end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'Stage 1'!$C$8:$C$368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1'!$U$8:$U$368</c:f>
              <c:numCache>
                <c:formatCode>General</c:formatCode>
                <c:ptCount val="361"/>
                <c:pt idx="0">
                  <c:v>41.838900000000002</c:v>
                </c:pt>
                <c:pt idx="1">
                  <c:v>41.812219260445715</c:v>
                </c:pt>
                <c:pt idx="2">
                  <c:v>41.73236783715577</c:v>
                </c:pt>
                <c:pt idx="3">
                  <c:v>41.599914861368212</c:v>
                </c:pt>
                <c:pt idx="4">
                  <c:v>41.415798136425842</c:v>
                </c:pt>
                <c:pt idx="5">
                  <c:v>41.181308362854473</c:v>
                </c:pt>
                <c:pt idx="6">
                  <c:v>40.898067732394061</c:v>
                </c:pt>
                <c:pt idx="7">
                  <c:v>40.56800353055155</c:v>
                </c:pt>
                <c:pt idx="8">
                  <c:v>40.193317516837581</c:v>
                </c:pt>
                <c:pt idx="9">
                  <c:v>39.776451946642425</c:v>
                </c:pt>
                <c:pt idx="10">
                  <c:v>39.320053156023143</c:v>
                </c:pt>
                <c:pt idx="11">
                  <c:v>38.826933650080306</c:v>
                </c:pt>
                <c:pt idx="12">
                  <c:v>38.300033618863758</c:v>
                </c:pt>
                <c:pt idx="13">
                  <c:v>37.742382755439053</c:v>
                </c:pt>
                <c:pt idx="14">
                  <c:v>37.157063173933864</c:v>
                </c:pt>
                <c:pt idx="15">
                  <c:v>36.547174127075436</c:v>
                </c:pt>
                <c:pt idx="16">
                  <c:v>35.915799109467912</c:v>
                </c:pt>
                <c:pt idx="17">
                  <c:v>35.265975811139953</c:v>
                </c:pt>
                <c:pt idx="18">
                  <c:v>34.600669261905914</c:v>
                </c:pt>
                <c:pt idx="19">
                  <c:v>33.922748386246816</c:v>
                </c:pt>
                <c:pt idx="20">
                  <c:v>33.234966075277391</c:v>
                </c:pt>
                <c:pt idx="21">
                  <c:v>32.539942780395755</c:v>
                </c:pt>
                <c:pt idx="22">
                  <c:v>31.840153544821504</c:v>
                </c:pt>
                <c:pt idx="23">
                  <c:v>31.137918315809145</c:v>
                </c:pt>
                <c:pt idx="24">
                  <c:v>30.435395322325146</c:v>
                </c:pt>
                <c:pt idx="25">
                  <c:v>29.734577260085626</c:v>
                </c:pt>
                <c:pt idx="26">
                  <c:v>29.037289997138402</c:v>
                </c:pt>
                <c:pt idx="27">
                  <c:v>28.345193497244555</c:v>
                </c:pt>
                <c:pt idx="28">
                  <c:v>27.659784653516311</c:v>
                </c:pt>
                <c:pt idx="29">
                  <c:v>26.98240172927148</c:v>
                </c:pt>
                <c:pt idx="30">
                  <c:v>26.314230115036779</c:v>
                </c:pt>
                <c:pt idx="31">
                  <c:v>25.656309128293927</c:v>
                </c:pt>
                <c:pt idx="32">
                  <c:v>25.009539604276352</c:v>
                </c:pt>
                <c:pt idx="33">
                  <c:v>24.374692050430014</c:v>
                </c:pt>
                <c:pt idx="34">
                  <c:v>23.752415162802528</c:v>
                </c:pt>
                <c:pt idx="35">
                  <c:v>23.143244528574652</c:v>
                </c:pt>
                <c:pt idx="36">
                  <c:v>22.547611364382977</c:v>
                </c:pt>
                <c:pt idx="37">
                  <c:v>21.965851164355872</c:v>
                </c:pt>
                <c:pt idx="38">
                  <c:v>21.398212154458616</c:v>
                </c:pt>
                <c:pt idx="39">
                  <c:v>20.844863470504311</c:v>
                </c:pt>
                <c:pt idx="40">
                  <c:v>20.305902995869786</c:v>
                </c:pt>
                <c:pt idx="41">
                  <c:v>19.781364811493116</c:v>
                </c:pt>
                <c:pt idx="42">
                  <c:v>19.271226225132629</c:v>
                </c:pt>
                <c:pt idx="43">
                  <c:v>19.068899999999999</c:v>
                </c:pt>
                <c:pt idx="44">
                  <c:v>19.068899999999999</c:v>
                </c:pt>
                <c:pt idx="45">
                  <c:v>19.068899999999999</c:v>
                </c:pt>
                <c:pt idx="46">
                  <c:v>19.068899999999999</c:v>
                </c:pt>
                <c:pt idx="47">
                  <c:v>19.068899999999999</c:v>
                </c:pt>
                <c:pt idx="48">
                  <c:v>19.068899999999999</c:v>
                </c:pt>
                <c:pt idx="49">
                  <c:v>19.068899999999999</c:v>
                </c:pt>
                <c:pt idx="50">
                  <c:v>19.068899999999999</c:v>
                </c:pt>
                <c:pt idx="51">
                  <c:v>19.068899999999999</c:v>
                </c:pt>
                <c:pt idx="52">
                  <c:v>19.068899999999999</c:v>
                </c:pt>
                <c:pt idx="53">
                  <c:v>19.068899999999999</c:v>
                </c:pt>
                <c:pt idx="54">
                  <c:v>19.068899999999999</c:v>
                </c:pt>
                <c:pt idx="55">
                  <c:v>19.068899999999999</c:v>
                </c:pt>
                <c:pt idx="56">
                  <c:v>19.068899999999999</c:v>
                </c:pt>
                <c:pt idx="57">
                  <c:v>19.068899999999999</c:v>
                </c:pt>
                <c:pt idx="58">
                  <c:v>19.068899999999999</c:v>
                </c:pt>
                <c:pt idx="59">
                  <c:v>19.068899999999999</c:v>
                </c:pt>
                <c:pt idx="60">
                  <c:v>19.068899999999999</c:v>
                </c:pt>
                <c:pt idx="61">
                  <c:v>19.068899999999999</c:v>
                </c:pt>
                <c:pt idx="62">
                  <c:v>19.068899999999999</c:v>
                </c:pt>
                <c:pt idx="63">
                  <c:v>19.068899999999999</c:v>
                </c:pt>
                <c:pt idx="64">
                  <c:v>19.068899999999999</c:v>
                </c:pt>
                <c:pt idx="65">
                  <c:v>19.068899999999999</c:v>
                </c:pt>
                <c:pt idx="66">
                  <c:v>19.068899999999999</c:v>
                </c:pt>
                <c:pt idx="67">
                  <c:v>19.068899999999999</c:v>
                </c:pt>
                <c:pt idx="68">
                  <c:v>19.068899999999999</c:v>
                </c:pt>
                <c:pt idx="69">
                  <c:v>19.068899999999999</c:v>
                </c:pt>
                <c:pt idx="70">
                  <c:v>19.068899999999999</c:v>
                </c:pt>
                <c:pt idx="71">
                  <c:v>19.068899999999999</c:v>
                </c:pt>
                <c:pt idx="72">
                  <c:v>19.068899999999999</c:v>
                </c:pt>
                <c:pt idx="73">
                  <c:v>19.068899999999999</c:v>
                </c:pt>
                <c:pt idx="74">
                  <c:v>19.068899999999999</c:v>
                </c:pt>
                <c:pt idx="75">
                  <c:v>19.068899999999999</c:v>
                </c:pt>
                <c:pt idx="76">
                  <c:v>19.068899999999999</c:v>
                </c:pt>
                <c:pt idx="77">
                  <c:v>19.068899999999999</c:v>
                </c:pt>
                <c:pt idx="78">
                  <c:v>19.068899999999999</c:v>
                </c:pt>
                <c:pt idx="79">
                  <c:v>19.068899999999999</c:v>
                </c:pt>
                <c:pt idx="80">
                  <c:v>19.068899999999999</c:v>
                </c:pt>
                <c:pt idx="81">
                  <c:v>19.068899999999999</c:v>
                </c:pt>
                <c:pt idx="82">
                  <c:v>19.068899999999999</c:v>
                </c:pt>
                <c:pt idx="83">
                  <c:v>19.068899999999999</c:v>
                </c:pt>
                <c:pt idx="84">
                  <c:v>19.068899999999999</c:v>
                </c:pt>
                <c:pt idx="85">
                  <c:v>19.068899999999999</c:v>
                </c:pt>
                <c:pt idx="86">
                  <c:v>19.068899999999999</c:v>
                </c:pt>
                <c:pt idx="87">
                  <c:v>19.068899999999999</c:v>
                </c:pt>
                <c:pt idx="88">
                  <c:v>19.068899999999999</c:v>
                </c:pt>
                <c:pt idx="89">
                  <c:v>19.068899999999999</c:v>
                </c:pt>
                <c:pt idx="90">
                  <c:v>19.068899999999999</c:v>
                </c:pt>
                <c:pt idx="91">
                  <c:v>19.068899999999999</c:v>
                </c:pt>
                <c:pt idx="92">
                  <c:v>19.068899999999999</c:v>
                </c:pt>
                <c:pt idx="93">
                  <c:v>19.068899999999999</c:v>
                </c:pt>
                <c:pt idx="94">
                  <c:v>19.068899999999999</c:v>
                </c:pt>
                <c:pt idx="95">
                  <c:v>19.068899999999999</c:v>
                </c:pt>
                <c:pt idx="96">
                  <c:v>19.068899999999999</c:v>
                </c:pt>
                <c:pt idx="97">
                  <c:v>19.068899999999999</c:v>
                </c:pt>
                <c:pt idx="98">
                  <c:v>19.068899999999999</c:v>
                </c:pt>
                <c:pt idx="99">
                  <c:v>19.068899999999999</c:v>
                </c:pt>
                <c:pt idx="100">
                  <c:v>19.068899999999999</c:v>
                </c:pt>
                <c:pt idx="101">
                  <c:v>19.068899999999999</c:v>
                </c:pt>
                <c:pt idx="102">
                  <c:v>19.068899999999999</c:v>
                </c:pt>
                <c:pt idx="103">
                  <c:v>19.068899999999999</c:v>
                </c:pt>
                <c:pt idx="104">
                  <c:v>19.068899999999999</c:v>
                </c:pt>
                <c:pt idx="105">
                  <c:v>19.068899999999999</c:v>
                </c:pt>
                <c:pt idx="106">
                  <c:v>19.068899999999999</c:v>
                </c:pt>
                <c:pt idx="107">
                  <c:v>19.068899999999999</c:v>
                </c:pt>
                <c:pt idx="108">
                  <c:v>19.068899999999999</c:v>
                </c:pt>
                <c:pt idx="109">
                  <c:v>19.068899999999999</c:v>
                </c:pt>
                <c:pt idx="110">
                  <c:v>19.068899999999999</c:v>
                </c:pt>
                <c:pt idx="111">
                  <c:v>19.068899999999999</c:v>
                </c:pt>
                <c:pt idx="112">
                  <c:v>19.068899999999999</c:v>
                </c:pt>
                <c:pt idx="113">
                  <c:v>19.068899999999999</c:v>
                </c:pt>
                <c:pt idx="114">
                  <c:v>19.068899999999999</c:v>
                </c:pt>
                <c:pt idx="115">
                  <c:v>19.068899999999999</c:v>
                </c:pt>
                <c:pt idx="116">
                  <c:v>19.068899999999999</c:v>
                </c:pt>
                <c:pt idx="117">
                  <c:v>19.068899999999999</c:v>
                </c:pt>
                <c:pt idx="118">
                  <c:v>19.068899999999999</c:v>
                </c:pt>
                <c:pt idx="119">
                  <c:v>19.068899999999999</c:v>
                </c:pt>
                <c:pt idx="120">
                  <c:v>19.068899999999999</c:v>
                </c:pt>
                <c:pt idx="121">
                  <c:v>19.068899999999999</c:v>
                </c:pt>
                <c:pt idx="122">
                  <c:v>19.068899999999999</c:v>
                </c:pt>
                <c:pt idx="123">
                  <c:v>19.068899999999999</c:v>
                </c:pt>
                <c:pt idx="124">
                  <c:v>19.068899999999999</c:v>
                </c:pt>
                <c:pt idx="125">
                  <c:v>19.068899999999999</c:v>
                </c:pt>
                <c:pt idx="126">
                  <c:v>19.068899999999999</c:v>
                </c:pt>
                <c:pt idx="127">
                  <c:v>19.068899999999999</c:v>
                </c:pt>
                <c:pt idx="128">
                  <c:v>19.068899999999999</c:v>
                </c:pt>
                <c:pt idx="129">
                  <c:v>19.068899999999999</c:v>
                </c:pt>
                <c:pt idx="130">
                  <c:v>19.068899999999999</c:v>
                </c:pt>
                <c:pt idx="131">
                  <c:v>19.068899999999999</c:v>
                </c:pt>
                <c:pt idx="132">
                  <c:v>19.068899999999999</c:v>
                </c:pt>
                <c:pt idx="133">
                  <c:v>19.068899999999999</c:v>
                </c:pt>
                <c:pt idx="134">
                  <c:v>19.068899999999999</c:v>
                </c:pt>
                <c:pt idx="135">
                  <c:v>19.068899999999999</c:v>
                </c:pt>
                <c:pt idx="136">
                  <c:v>19.068899999999999</c:v>
                </c:pt>
                <c:pt idx="137">
                  <c:v>19.068899999999999</c:v>
                </c:pt>
                <c:pt idx="138">
                  <c:v>19.068899999999999</c:v>
                </c:pt>
                <c:pt idx="139">
                  <c:v>19.068899999999999</c:v>
                </c:pt>
                <c:pt idx="140">
                  <c:v>19.068899999999999</c:v>
                </c:pt>
                <c:pt idx="141">
                  <c:v>19.068899999999999</c:v>
                </c:pt>
                <c:pt idx="142">
                  <c:v>19.068899999999999</c:v>
                </c:pt>
                <c:pt idx="143">
                  <c:v>19.068899999999999</c:v>
                </c:pt>
                <c:pt idx="144">
                  <c:v>19.068899999999999</c:v>
                </c:pt>
                <c:pt idx="145">
                  <c:v>19.068899999999999</c:v>
                </c:pt>
                <c:pt idx="146">
                  <c:v>19.068899999999999</c:v>
                </c:pt>
                <c:pt idx="147">
                  <c:v>19.068899999999999</c:v>
                </c:pt>
                <c:pt idx="148">
                  <c:v>19.068899999999999</c:v>
                </c:pt>
                <c:pt idx="149">
                  <c:v>19.068899999999999</c:v>
                </c:pt>
                <c:pt idx="150">
                  <c:v>19.068899999999999</c:v>
                </c:pt>
                <c:pt idx="151">
                  <c:v>19.068899999999999</c:v>
                </c:pt>
                <c:pt idx="152">
                  <c:v>19.068899999999999</c:v>
                </c:pt>
                <c:pt idx="153">
                  <c:v>19.068899999999999</c:v>
                </c:pt>
                <c:pt idx="154">
                  <c:v>19.068899999999999</c:v>
                </c:pt>
                <c:pt idx="155">
                  <c:v>19.068899999999999</c:v>
                </c:pt>
                <c:pt idx="156">
                  <c:v>19.068899999999999</c:v>
                </c:pt>
                <c:pt idx="157">
                  <c:v>19.068899999999999</c:v>
                </c:pt>
                <c:pt idx="158">
                  <c:v>19.068899999999999</c:v>
                </c:pt>
                <c:pt idx="159">
                  <c:v>19.068899999999999</c:v>
                </c:pt>
                <c:pt idx="160">
                  <c:v>19.068899999999999</c:v>
                </c:pt>
                <c:pt idx="161">
                  <c:v>19.068899999999999</c:v>
                </c:pt>
                <c:pt idx="162">
                  <c:v>19.068899999999999</c:v>
                </c:pt>
                <c:pt idx="163">
                  <c:v>19.068899999999999</c:v>
                </c:pt>
                <c:pt idx="164">
                  <c:v>19.068899999999999</c:v>
                </c:pt>
                <c:pt idx="165">
                  <c:v>19.068899999999999</c:v>
                </c:pt>
                <c:pt idx="166">
                  <c:v>19.068899999999999</c:v>
                </c:pt>
                <c:pt idx="167">
                  <c:v>19.068899999999999</c:v>
                </c:pt>
                <c:pt idx="168">
                  <c:v>19.068899999999999</c:v>
                </c:pt>
                <c:pt idx="169">
                  <c:v>19.068899999999999</c:v>
                </c:pt>
                <c:pt idx="170">
                  <c:v>19.068899999999999</c:v>
                </c:pt>
                <c:pt idx="171">
                  <c:v>19.068899999999999</c:v>
                </c:pt>
                <c:pt idx="172">
                  <c:v>19.068899999999999</c:v>
                </c:pt>
                <c:pt idx="173">
                  <c:v>19.068899999999999</c:v>
                </c:pt>
                <c:pt idx="174">
                  <c:v>19.068899999999999</c:v>
                </c:pt>
                <c:pt idx="175">
                  <c:v>19.068899999999999</c:v>
                </c:pt>
                <c:pt idx="176">
                  <c:v>19.068899999999999</c:v>
                </c:pt>
                <c:pt idx="177">
                  <c:v>19.068899999999999</c:v>
                </c:pt>
                <c:pt idx="178">
                  <c:v>19.068899999999999</c:v>
                </c:pt>
                <c:pt idx="179">
                  <c:v>19.068899999999999</c:v>
                </c:pt>
                <c:pt idx="180">
                  <c:v>19.068899999999999</c:v>
                </c:pt>
                <c:pt idx="181">
                  <c:v>19.070164618503533</c:v>
                </c:pt>
                <c:pt idx="182">
                  <c:v>19.073959278425924</c:v>
                </c:pt>
                <c:pt idx="183">
                  <c:v>19.080286393912882</c:v>
                </c:pt>
                <c:pt idx="184">
                  <c:v>19.089149991576445</c:v>
                </c:pt>
                <c:pt idx="185">
                  <c:v>19.100555715054156</c:v>
                </c:pt>
                <c:pt idx="186">
                  <c:v>19.114510831402651</c:v>
                </c:pt>
                <c:pt idx="187">
                  <c:v>19.131024239336345</c:v>
                </c:pt>
                <c:pt idx="188">
                  <c:v>19.150106479325135</c:v>
                </c:pt>
                <c:pt idx="189">
                  <c:v>19.171769745568096</c:v>
                </c:pt>
                <c:pt idx="190">
                  <c:v>19.196027899863431</c:v>
                </c:pt>
                <c:pt idx="191">
                  <c:v>19.222896487397961</c:v>
                </c:pt>
                <c:pt idx="192">
                  <c:v>19.252392754482916</c:v>
                </c:pt>
                <c:pt idx="193">
                  <c:v>19.284535668266027</c:v>
                </c:pt>
                <c:pt idx="194">
                  <c:v>19.319345938453377</c:v>
                </c:pt>
                <c:pt idx="195">
                  <c:v>19.356846041077716</c:v>
                </c:pt>
                <c:pt idx="196">
                  <c:v>19.39706024435403</c:v>
                </c:pt>
                <c:pt idx="197">
                  <c:v>19.440014636665985</c:v>
                </c:pt>
                <c:pt idx="198">
                  <c:v>19.485737156731478</c:v>
                </c:pt>
                <c:pt idx="199">
                  <c:v>19.534257625998688</c:v>
                </c:pt>
                <c:pt idx="200">
                  <c:v>19.5856077833283</c:v>
                </c:pt>
                <c:pt idx="201">
                  <c:v>19.639821322021653</c:v>
                </c:pt>
                <c:pt idx="202">
                  <c:v>19.696933929258513</c:v>
                </c:pt>
                <c:pt idx="203">
                  <c:v>19.756983328012943</c:v>
                </c:pt>
                <c:pt idx="204">
                  <c:v>19.820009321519713</c:v>
                </c:pt>
                <c:pt idx="205">
                  <c:v>19.886053840368717</c:v>
                </c:pt>
                <c:pt idx="206">
                  <c:v>19.955160992309622</c:v>
                </c:pt>
                <c:pt idx="207">
                  <c:v>20.027377114853635</c:v>
                </c:pt>
                <c:pt idx="208">
                  <c:v>20.102750830765061</c:v>
                </c:pt>
                <c:pt idx="209">
                  <c:v>20.181333106539888</c:v>
                </c:pt>
                <c:pt idx="210">
                  <c:v>20.263177313974989</c:v>
                </c:pt>
                <c:pt idx="211">
                  <c:v>20.348339294936732</c:v>
                </c:pt>
                <c:pt idx="212">
                  <c:v>20.436877429444134</c:v>
                </c:pt>
                <c:pt idx="213">
                  <c:v>20.52885270718772</c:v>
                </c:pt>
                <c:pt idx="214">
                  <c:v>20.624328802612055</c:v>
                </c:pt>
                <c:pt idx="215">
                  <c:v>20.723372153696182</c:v>
                </c:pt>
                <c:pt idx="216">
                  <c:v>20.826052044573871</c:v>
                </c:pt>
                <c:pt idx="217">
                  <c:v>20.93244069214219</c:v>
                </c:pt>
                <c:pt idx="218">
                  <c:v>21.042613336815137</c:v>
                </c:pt>
                <c:pt idx="219">
                  <c:v>21.156648337586599</c:v>
                </c:pt>
                <c:pt idx="220">
                  <c:v>21.274627271575174</c:v>
                </c:pt>
                <c:pt idx="221">
                  <c:v>21.396635038232219</c:v>
                </c:pt>
                <c:pt idx="222">
                  <c:v>21.52275996840299</c:v>
                </c:pt>
                <c:pt idx="223">
                  <c:v>21.653093938440144</c:v>
                </c:pt>
                <c:pt idx="224">
                  <c:v>21.787732489578644</c:v>
                </c:pt>
                <c:pt idx="225">
                  <c:v>21.926774952790808</c:v>
                </c:pt>
                <c:pt idx="226">
                  <c:v>22.070324579350686</c:v>
                </c:pt>
                <c:pt idx="227">
                  <c:v>22.21848867734758</c:v>
                </c:pt>
                <c:pt idx="228">
                  <c:v>22.371378754399903</c:v>
                </c:pt>
                <c:pt idx="229">
                  <c:v>22.529110666831698</c:v>
                </c:pt>
                <c:pt idx="230">
                  <c:v>22.691804775586132</c:v>
                </c:pt>
                <c:pt idx="231">
                  <c:v>22.859586109162866</c:v>
                </c:pt>
                <c:pt idx="232">
                  <c:v>23.032584533878232</c:v>
                </c:pt>
                <c:pt idx="233">
                  <c:v>23.210934931760921</c:v>
                </c:pt>
                <c:pt idx="234">
                  <c:v>23.394777386408673</c:v>
                </c:pt>
                <c:pt idx="235">
                  <c:v>23.584257377145615</c:v>
                </c:pt>
                <c:pt idx="236">
                  <c:v>23.77952598183386</c:v>
                </c:pt>
                <c:pt idx="237">
                  <c:v>23.980740088707329</c:v>
                </c:pt>
                <c:pt idx="238">
                  <c:v>24.188062617610811</c:v>
                </c:pt>
                <c:pt idx="239">
                  <c:v>24.401662751041549</c:v>
                </c:pt>
                <c:pt idx="240">
                  <c:v>24.621716175406387</c:v>
                </c:pt>
                <c:pt idx="241">
                  <c:v>24.848405332922901</c:v>
                </c:pt>
                <c:pt idx="242">
                  <c:v>25.081919684607183</c:v>
                </c:pt>
                <c:pt idx="243">
                  <c:v>25.322455984807934</c:v>
                </c:pt>
                <c:pt idx="244">
                  <c:v>25.570218567760019</c:v>
                </c:pt>
                <c:pt idx="245">
                  <c:v>25.825419646647166</c:v>
                </c:pt>
                <c:pt idx="246">
                  <c:v>26.088279625676869</c:v>
                </c:pt>
                <c:pt idx="247">
                  <c:v>26.359027425685671</c:v>
                </c:pt>
                <c:pt idx="248">
                  <c:v>26.637900823805598</c:v>
                </c:pt>
                <c:pt idx="249">
                  <c:v>26.925146807735935</c:v>
                </c:pt>
                <c:pt idx="250">
                  <c:v>27.221021945175078</c:v>
                </c:pt>
                <c:pt idx="251">
                  <c:v>27.525792768977947</c:v>
                </c:pt>
                <c:pt idx="252">
                  <c:v>27.839736178612497</c:v>
                </c:pt>
                <c:pt idx="253">
                  <c:v>28.163139858494905</c:v>
                </c:pt>
                <c:pt idx="254">
                  <c:v>28.496302713787401</c:v>
                </c:pt>
                <c:pt idx="255">
                  <c:v>28.839535324242952</c:v>
                </c:pt>
                <c:pt idx="256">
                  <c:v>29.193160416678939</c:v>
                </c:pt>
                <c:pt idx="257">
                  <c:v>29.557513356655246</c:v>
                </c:pt>
                <c:pt idx="258">
                  <c:v>29.932942659920812</c:v>
                </c:pt>
                <c:pt idx="259">
                  <c:v>30.319810524175679</c:v>
                </c:pt>
                <c:pt idx="260">
                  <c:v>30.718493381673564</c:v>
                </c:pt>
                <c:pt idx="261">
                  <c:v>31.129382473158007</c:v>
                </c:pt>
                <c:pt idx="262">
                  <c:v>31.55288444358753</c:v>
                </c:pt>
                <c:pt idx="263">
                  <c:v>31.989421960056735</c:v>
                </c:pt>
                <c:pt idx="264">
                  <c:v>32.439434352260136</c:v>
                </c:pt>
                <c:pt idx="265">
                  <c:v>32.903378275774465</c:v>
                </c:pt>
                <c:pt idx="266">
                  <c:v>33.381728398348073</c:v>
                </c:pt>
                <c:pt idx="267">
                  <c:v>33.874978109284193</c:v>
                </c:pt>
                <c:pt idx="268">
                  <c:v>34.383640251882902</c:v>
                </c:pt>
                <c:pt idx="269">
                  <c:v>34.908247878765486</c:v>
                </c:pt>
                <c:pt idx="270">
                  <c:v>35.449355029738577</c:v>
                </c:pt>
                <c:pt idx="271">
                  <c:v>36.007537531663246</c:v>
                </c:pt>
                <c:pt idx="272">
                  <c:v>36.58339381957154</c:v>
                </c:pt>
                <c:pt idx="273">
                  <c:v>37.177545778016274</c:v>
                </c:pt>
                <c:pt idx="274">
                  <c:v>37.790639601345383</c:v>
                </c:pt>
                <c:pt idx="275">
                  <c:v>38.423346671254102</c:v>
                </c:pt>
                <c:pt idx="276">
                  <c:v>39.076364449583153</c:v>
                </c:pt>
                <c:pt idx="277">
                  <c:v>39.75041738389114</c:v>
                </c:pt>
                <c:pt idx="278">
                  <c:v>40.446257822829573</c:v>
                </c:pt>
                <c:pt idx="279">
                  <c:v>41.164666937783508</c:v>
                </c:pt>
                <c:pt idx="280">
                  <c:v>41.838900000000002</c:v>
                </c:pt>
                <c:pt idx="281">
                  <c:v>41.838900000000002</c:v>
                </c:pt>
                <c:pt idx="282">
                  <c:v>41.838900000000002</c:v>
                </c:pt>
                <c:pt idx="283">
                  <c:v>41.838900000000002</c:v>
                </c:pt>
                <c:pt idx="284">
                  <c:v>41.838900000000002</c:v>
                </c:pt>
                <c:pt idx="285">
                  <c:v>41.838900000000002</c:v>
                </c:pt>
                <c:pt idx="286">
                  <c:v>41.838900000000002</c:v>
                </c:pt>
                <c:pt idx="287">
                  <c:v>41.838900000000002</c:v>
                </c:pt>
                <c:pt idx="288">
                  <c:v>41.838900000000002</c:v>
                </c:pt>
                <c:pt idx="289">
                  <c:v>41.838900000000002</c:v>
                </c:pt>
                <c:pt idx="290">
                  <c:v>41.838900000000002</c:v>
                </c:pt>
                <c:pt idx="291">
                  <c:v>41.838900000000002</c:v>
                </c:pt>
                <c:pt idx="292">
                  <c:v>41.838900000000002</c:v>
                </c:pt>
                <c:pt idx="293">
                  <c:v>41.838900000000002</c:v>
                </c:pt>
                <c:pt idx="294">
                  <c:v>41.838900000000002</c:v>
                </c:pt>
                <c:pt idx="295">
                  <c:v>41.838900000000002</c:v>
                </c:pt>
                <c:pt idx="296">
                  <c:v>41.838900000000002</c:v>
                </c:pt>
                <c:pt idx="297">
                  <c:v>41.838900000000002</c:v>
                </c:pt>
                <c:pt idx="298">
                  <c:v>41.838900000000002</c:v>
                </c:pt>
                <c:pt idx="299">
                  <c:v>41.838900000000002</c:v>
                </c:pt>
                <c:pt idx="300">
                  <c:v>41.838900000000002</c:v>
                </c:pt>
                <c:pt idx="301">
                  <c:v>41.838900000000002</c:v>
                </c:pt>
                <c:pt idx="302">
                  <c:v>41.838900000000002</c:v>
                </c:pt>
                <c:pt idx="303">
                  <c:v>41.838900000000002</c:v>
                </c:pt>
                <c:pt idx="304">
                  <c:v>41.838900000000002</c:v>
                </c:pt>
                <c:pt idx="305">
                  <c:v>41.838900000000002</c:v>
                </c:pt>
                <c:pt idx="306">
                  <c:v>41.838900000000002</c:v>
                </c:pt>
                <c:pt idx="307">
                  <c:v>41.838900000000002</c:v>
                </c:pt>
                <c:pt idx="308">
                  <c:v>41.838900000000002</c:v>
                </c:pt>
                <c:pt idx="309">
                  <c:v>41.838900000000002</c:v>
                </c:pt>
                <c:pt idx="310">
                  <c:v>41.838900000000002</c:v>
                </c:pt>
                <c:pt idx="311">
                  <c:v>41.838900000000002</c:v>
                </c:pt>
                <c:pt idx="312">
                  <c:v>41.838900000000002</c:v>
                </c:pt>
                <c:pt idx="313">
                  <c:v>41.838900000000002</c:v>
                </c:pt>
                <c:pt idx="314">
                  <c:v>41.838900000000002</c:v>
                </c:pt>
                <c:pt idx="315">
                  <c:v>41.838900000000002</c:v>
                </c:pt>
                <c:pt idx="316">
                  <c:v>41.838900000000002</c:v>
                </c:pt>
                <c:pt idx="317">
                  <c:v>41.838900000000002</c:v>
                </c:pt>
                <c:pt idx="318">
                  <c:v>41.838900000000002</c:v>
                </c:pt>
                <c:pt idx="319">
                  <c:v>41.838900000000002</c:v>
                </c:pt>
                <c:pt idx="320">
                  <c:v>41.838900000000002</c:v>
                </c:pt>
                <c:pt idx="321">
                  <c:v>41.838900000000002</c:v>
                </c:pt>
                <c:pt idx="322">
                  <c:v>41.838900000000002</c:v>
                </c:pt>
                <c:pt idx="323">
                  <c:v>41.838900000000002</c:v>
                </c:pt>
                <c:pt idx="324">
                  <c:v>41.838900000000002</c:v>
                </c:pt>
                <c:pt idx="325">
                  <c:v>41.838900000000002</c:v>
                </c:pt>
                <c:pt idx="326">
                  <c:v>41.838900000000002</c:v>
                </c:pt>
                <c:pt idx="327">
                  <c:v>41.838900000000002</c:v>
                </c:pt>
                <c:pt idx="328">
                  <c:v>41.838900000000002</c:v>
                </c:pt>
                <c:pt idx="329">
                  <c:v>41.838900000000002</c:v>
                </c:pt>
                <c:pt idx="330">
                  <c:v>41.838900000000002</c:v>
                </c:pt>
                <c:pt idx="331">
                  <c:v>41.838900000000002</c:v>
                </c:pt>
                <c:pt idx="332">
                  <c:v>41.838900000000002</c:v>
                </c:pt>
                <c:pt idx="333">
                  <c:v>41.838900000000002</c:v>
                </c:pt>
                <c:pt idx="334">
                  <c:v>41.838900000000002</c:v>
                </c:pt>
                <c:pt idx="335">
                  <c:v>41.838900000000002</c:v>
                </c:pt>
                <c:pt idx="336">
                  <c:v>41.838900000000002</c:v>
                </c:pt>
                <c:pt idx="337">
                  <c:v>41.838900000000002</c:v>
                </c:pt>
                <c:pt idx="338">
                  <c:v>41.838900000000002</c:v>
                </c:pt>
                <c:pt idx="339">
                  <c:v>41.838900000000002</c:v>
                </c:pt>
                <c:pt idx="340">
                  <c:v>41.838900000000002</c:v>
                </c:pt>
                <c:pt idx="341">
                  <c:v>41.838900000000002</c:v>
                </c:pt>
                <c:pt idx="342">
                  <c:v>41.838900000000002</c:v>
                </c:pt>
                <c:pt idx="343">
                  <c:v>41.838900000000002</c:v>
                </c:pt>
                <c:pt idx="344">
                  <c:v>41.838900000000002</c:v>
                </c:pt>
                <c:pt idx="345">
                  <c:v>41.838900000000002</c:v>
                </c:pt>
                <c:pt idx="346">
                  <c:v>41.838900000000002</c:v>
                </c:pt>
                <c:pt idx="347">
                  <c:v>41.838900000000002</c:v>
                </c:pt>
                <c:pt idx="348">
                  <c:v>41.838900000000002</c:v>
                </c:pt>
                <c:pt idx="349">
                  <c:v>41.838900000000002</c:v>
                </c:pt>
                <c:pt idx="350">
                  <c:v>41.838900000000002</c:v>
                </c:pt>
                <c:pt idx="351">
                  <c:v>41.838900000000002</c:v>
                </c:pt>
                <c:pt idx="352">
                  <c:v>41.838900000000002</c:v>
                </c:pt>
                <c:pt idx="353">
                  <c:v>41.838900000000002</c:v>
                </c:pt>
                <c:pt idx="354">
                  <c:v>41.838900000000002</c:v>
                </c:pt>
                <c:pt idx="355">
                  <c:v>41.838900000000002</c:v>
                </c:pt>
                <c:pt idx="356">
                  <c:v>41.838900000000002</c:v>
                </c:pt>
                <c:pt idx="357">
                  <c:v>41.838900000000002</c:v>
                </c:pt>
                <c:pt idx="358">
                  <c:v>41.838900000000002</c:v>
                </c:pt>
                <c:pt idx="359">
                  <c:v>41.838900000000002</c:v>
                </c:pt>
                <c:pt idx="360">
                  <c:v>41.838900000000002</c:v>
                </c:pt>
              </c:numCache>
            </c:numRef>
          </c:yVal>
          <c:smooth val="0"/>
        </c:ser>
        <c:ser>
          <c:idx val="1"/>
          <c:order val="1"/>
          <c:tx>
            <c:v>Pressure, crank end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'Stage 1'!$C$8:$C$368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1'!$U$373:$U$733</c:f>
              <c:numCache>
                <c:formatCode>General</c:formatCode>
                <c:ptCount val="361"/>
                <c:pt idx="0">
                  <c:v>19.068899999999999</c:v>
                </c:pt>
                <c:pt idx="1">
                  <c:v>19.070208020792641</c:v>
                </c:pt>
                <c:pt idx="2">
                  <c:v>19.074132946489982</c:v>
                </c:pt>
                <c:pt idx="3">
                  <c:v>19.080677368088004</c:v>
                </c:pt>
                <c:pt idx="4">
                  <c:v>19.089845607374411</c:v>
                </c:pt>
                <c:pt idx="5">
                  <c:v>19.101643722126951</c:v>
                </c:pt>
                <c:pt idx="6">
                  <c:v>19.116079513404486</c:v>
                </c:pt>
                <c:pt idx="7">
                  <c:v>19.133162534944308</c:v>
                </c:pt>
                <c:pt idx="8">
                  <c:v>19.152904104683</c:v>
                </c:pt>
                <c:pt idx="9">
                  <c:v>19.175317318422337</c:v>
                </c:pt>
                <c:pt idx="10">
                  <c:v>19.200417065665373</c:v>
                </c:pt>
                <c:pt idx="11">
                  <c:v>19.228220047652258</c:v>
                </c:pt>
                <c:pt idx="12">
                  <c:v>19.258744797629266</c:v>
                </c:pt>
                <c:pt idx="13">
                  <c:v>19.292011703388905</c:v>
                </c:pt>
                <c:pt idx="14">
                  <c:v>19.328043032123084</c:v>
                </c:pt>
                <c:pt idx="15">
                  <c:v>19.366862957635995</c:v>
                </c:pt>
                <c:pt idx="16">
                  <c:v>19.408497589967887</c:v>
                </c:pt>
                <c:pt idx="17">
                  <c:v>19.452975007485229</c:v>
                </c:pt>
                <c:pt idx="18">
                  <c:v>19.500325291498264</c:v>
                </c:pt>
                <c:pt idx="19">
                  <c:v>19.550580563471307</c:v>
                </c:pt>
                <c:pt idx="20">
                  <c:v>19.603775024896564</c:v>
                </c:pt>
                <c:pt idx="21">
                  <c:v>19.659944999907772</c:v>
                </c:pt>
                <c:pt idx="22">
                  <c:v>19.719128980714995</c:v>
                </c:pt>
                <c:pt idx="23">
                  <c:v>19.781367675948204</c:v>
                </c:pt>
                <c:pt idx="24">
                  <c:v>19.846704062002967</c:v>
                </c:pt>
                <c:pt idx="25">
                  <c:v>19.915183437487499</c:v>
                </c:pt>
                <c:pt idx="26">
                  <c:v>19.986853480877709</c:v>
                </c:pt>
                <c:pt idx="27">
                  <c:v>20.061764311492432</c:v>
                </c:pt>
                <c:pt idx="28">
                  <c:v>20.139968553909068</c:v>
                </c:pt>
                <c:pt idx="29">
                  <c:v>20.221521405946589</c:v>
                </c:pt>
                <c:pt idx="30">
                  <c:v>20.306480710351028</c:v>
                </c:pt>
                <c:pt idx="31">
                  <c:v>20.394907030326138</c:v>
                </c:pt>
                <c:pt idx="32">
                  <c:v>20.486863729060634</c:v>
                </c:pt>
                <c:pt idx="33">
                  <c:v>20.582417053412271</c:v>
                </c:pt>
                <c:pt idx="34">
                  <c:v>20.681636221918001</c:v>
                </c:pt>
                <c:pt idx="35">
                  <c:v>20.784593517309304</c:v>
                </c:pt>
                <c:pt idx="36">
                  <c:v>20.891364383721935</c:v>
                </c:pt>
                <c:pt idx="37">
                  <c:v>21.00202752879985</c:v>
                </c:pt>
                <c:pt idx="38">
                  <c:v>21.116665030904361</c:v>
                </c:pt>
                <c:pt idx="39">
                  <c:v>21.235362451651234</c:v>
                </c:pt>
                <c:pt idx="40">
                  <c:v>21.358208954010703</c:v>
                </c:pt>
                <c:pt idx="41">
                  <c:v>21.485297426218342</c:v>
                </c:pt>
                <c:pt idx="42">
                  <c:v>21.616724611758336</c:v>
                </c:pt>
                <c:pt idx="43">
                  <c:v>21.7525912456946</c:v>
                </c:pt>
                <c:pt idx="44">
                  <c:v>21.89300219764074</c:v>
                </c:pt>
                <c:pt idx="45">
                  <c:v>22.038066621674911</c:v>
                </c:pt>
                <c:pt idx="46">
                  <c:v>22.187898113522486</c:v>
                </c:pt>
                <c:pt idx="47">
                  <c:v>22.342614875346658</c:v>
                </c:pt>
                <c:pt idx="48">
                  <c:v>22.502339888505151</c:v>
                </c:pt>
                <c:pt idx="49">
                  <c:v>22.667201094650476</c:v>
                </c:pt>
                <c:pt idx="50">
                  <c:v>22.837331585570858</c:v>
                </c:pt>
                <c:pt idx="51">
                  <c:v>23.012869802190416</c:v>
                </c:pt>
                <c:pt idx="52">
                  <c:v>23.193959743168598</c:v>
                </c:pt>
                <c:pt idx="53">
                  <c:v>23.380751183562516</c:v>
                </c:pt>
                <c:pt idx="54">
                  <c:v>23.573399904039427</c:v>
                </c:pt>
                <c:pt idx="55">
                  <c:v>23.772067931152538</c:v>
                </c:pt>
                <c:pt idx="56">
                  <c:v>23.976923789219342</c:v>
                </c:pt>
                <c:pt idx="57">
                  <c:v>24.18814276436942</c:v>
                </c:pt>
                <c:pt idx="58">
                  <c:v>24.405907181358238</c:v>
                </c:pt>
                <c:pt idx="59">
                  <c:v>24.630406693772912</c:v>
                </c:pt>
                <c:pt idx="60">
                  <c:v>24.861838588287966</c:v>
                </c:pt>
                <c:pt idx="61">
                  <c:v>25.100408103662325</c:v>
                </c:pt>
                <c:pt idx="62">
                  <c:v>25.346328765202298</c:v>
                </c:pt>
                <c:pt idx="63">
                  <c:v>25.599822735452072</c:v>
                </c:pt>
                <c:pt idx="64">
                  <c:v>25.861121181909102</c:v>
                </c:pt>
                <c:pt idx="65">
                  <c:v>26.130464662601479</c:v>
                </c:pt>
                <c:pt idx="66">
                  <c:v>26.408103530403203</c:v>
                </c:pt>
                <c:pt idx="67">
                  <c:v>26.694298357004989</c:v>
                </c:pt>
                <c:pt idx="68">
                  <c:v>26.989320377500373</c:v>
                </c:pt>
                <c:pt idx="69">
                  <c:v>27.293451956590587</c:v>
                </c:pt>
                <c:pt idx="70">
                  <c:v>27.606987077456601</c:v>
                </c:pt>
                <c:pt idx="71">
                  <c:v>27.930231854391987</c:v>
                </c:pt>
                <c:pt idx="72">
                  <c:v>28.263505070337022</c:v>
                </c:pt>
                <c:pt idx="73">
                  <c:v>28.607138740502197</c:v>
                </c:pt>
                <c:pt idx="74">
                  <c:v>28.961478703315422</c:v>
                </c:pt>
                <c:pt idx="75">
                  <c:v>29.326885239976647</c:v>
                </c:pt>
                <c:pt idx="76">
                  <c:v>29.703733723949426</c:v>
                </c:pt>
                <c:pt idx="77">
                  <c:v>30.092415301767161</c:v>
                </c:pt>
                <c:pt idx="78">
                  <c:v>30.493337606576191</c:v>
                </c:pt>
                <c:pt idx="79">
                  <c:v>30.906925505882068</c:v>
                </c:pt>
                <c:pt idx="80">
                  <c:v>31.333621885007908</c:v>
                </c:pt>
                <c:pt idx="81">
                  <c:v>31.77388846780957</c:v>
                </c:pt>
                <c:pt idx="82">
                  <c:v>32.228206676228979</c:v>
                </c:pt>
                <c:pt idx="83">
                  <c:v>32.697078530293474</c:v>
                </c:pt>
                <c:pt idx="84">
                  <c:v>33.181027590192819</c:v>
                </c:pt>
                <c:pt idx="85">
                  <c:v>33.680599942078253</c:v>
                </c:pt>
                <c:pt idx="86">
                  <c:v>34.196365229233017</c:v>
                </c:pt>
                <c:pt idx="87">
                  <c:v>34.728917730256342</c:v>
                </c:pt>
                <c:pt idx="88">
                  <c:v>35.278877485880365</c:v>
                </c:pt>
                <c:pt idx="89">
                  <c:v>35.846891476002654</c:v>
                </c:pt>
                <c:pt idx="90">
                  <c:v>36.433634848457835</c:v>
                </c:pt>
                <c:pt idx="91">
                  <c:v>37.039812200971262</c:v>
                </c:pt>
                <c:pt idx="92">
                  <c:v>37.666158917629559</c:v>
                </c:pt>
                <c:pt idx="93">
                  <c:v>38.3134425610628</c:v>
                </c:pt>
                <c:pt idx="94">
                  <c:v>38.982464321356282</c:v>
                </c:pt>
                <c:pt idx="95">
                  <c:v>39.674060522491295</c:v>
                </c:pt>
                <c:pt idx="96">
                  <c:v>40.389104186844371</c:v>
                </c:pt>
                <c:pt idx="97">
                  <c:v>41.128506657950631</c:v>
                </c:pt>
                <c:pt idx="98">
                  <c:v>41.838900000000002</c:v>
                </c:pt>
                <c:pt idx="99">
                  <c:v>41.838900000000002</c:v>
                </c:pt>
                <c:pt idx="100">
                  <c:v>41.838900000000002</c:v>
                </c:pt>
                <c:pt idx="101">
                  <c:v>41.838900000000002</c:v>
                </c:pt>
                <c:pt idx="102">
                  <c:v>41.838900000000002</c:v>
                </c:pt>
                <c:pt idx="103">
                  <c:v>41.838900000000002</c:v>
                </c:pt>
                <c:pt idx="104">
                  <c:v>41.838900000000002</c:v>
                </c:pt>
                <c:pt idx="105">
                  <c:v>41.838900000000002</c:v>
                </c:pt>
                <c:pt idx="106">
                  <c:v>41.838900000000002</c:v>
                </c:pt>
                <c:pt idx="107">
                  <c:v>41.838900000000002</c:v>
                </c:pt>
                <c:pt idx="108">
                  <c:v>41.838900000000002</c:v>
                </c:pt>
                <c:pt idx="109">
                  <c:v>41.838900000000002</c:v>
                </c:pt>
                <c:pt idx="110">
                  <c:v>41.838900000000002</c:v>
                </c:pt>
                <c:pt idx="111">
                  <c:v>41.838900000000002</c:v>
                </c:pt>
                <c:pt idx="112">
                  <c:v>41.838900000000002</c:v>
                </c:pt>
                <c:pt idx="113">
                  <c:v>41.838900000000002</c:v>
                </c:pt>
                <c:pt idx="114">
                  <c:v>41.838900000000002</c:v>
                </c:pt>
                <c:pt idx="115">
                  <c:v>41.838900000000002</c:v>
                </c:pt>
                <c:pt idx="116">
                  <c:v>41.838900000000002</c:v>
                </c:pt>
                <c:pt idx="117">
                  <c:v>41.838900000000002</c:v>
                </c:pt>
                <c:pt idx="118">
                  <c:v>41.838900000000002</c:v>
                </c:pt>
                <c:pt idx="119">
                  <c:v>41.838900000000002</c:v>
                </c:pt>
                <c:pt idx="120">
                  <c:v>41.838900000000002</c:v>
                </c:pt>
                <c:pt idx="121">
                  <c:v>41.838900000000002</c:v>
                </c:pt>
                <c:pt idx="122">
                  <c:v>41.838900000000002</c:v>
                </c:pt>
                <c:pt idx="123">
                  <c:v>41.838900000000002</c:v>
                </c:pt>
                <c:pt idx="124">
                  <c:v>41.838900000000002</c:v>
                </c:pt>
                <c:pt idx="125">
                  <c:v>41.838900000000002</c:v>
                </c:pt>
                <c:pt idx="126">
                  <c:v>41.838900000000002</c:v>
                </c:pt>
                <c:pt idx="127">
                  <c:v>41.838900000000002</c:v>
                </c:pt>
                <c:pt idx="128">
                  <c:v>41.838900000000002</c:v>
                </c:pt>
                <c:pt idx="129">
                  <c:v>41.838900000000002</c:v>
                </c:pt>
                <c:pt idx="130">
                  <c:v>41.838900000000002</c:v>
                </c:pt>
                <c:pt idx="131">
                  <c:v>41.838900000000002</c:v>
                </c:pt>
                <c:pt idx="132">
                  <c:v>41.838900000000002</c:v>
                </c:pt>
                <c:pt idx="133">
                  <c:v>41.838900000000002</c:v>
                </c:pt>
                <c:pt idx="134">
                  <c:v>41.838900000000002</c:v>
                </c:pt>
                <c:pt idx="135">
                  <c:v>41.838900000000002</c:v>
                </c:pt>
                <c:pt idx="136">
                  <c:v>41.838900000000002</c:v>
                </c:pt>
                <c:pt idx="137">
                  <c:v>41.838900000000002</c:v>
                </c:pt>
                <c:pt idx="138">
                  <c:v>41.838900000000002</c:v>
                </c:pt>
                <c:pt idx="139">
                  <c:v>41.838900000000002</c:v>
                </c:pt>
                <c:pt idx="140">
                  <c:v>41.838900000000002</c:v>
                </c:pt>
                <c:pt idx="141">
                  <c:v>41.838900000000002</c:v>
                </c:pt>
                <c:pt idx="142">
                  <c:v>41.838900000000002</c:v>
                </c:pt>
                <c:pt idx="143">
                  <c:v>41.838900000000002</c:v>
                </c:pt>
                <c:pt idx="144">
                  <c:v>41.838900000000002</c:v>
                </c:pt>
                <c:pt idx="145">
                  <c:v>41.838900000000002</c:v>
                </c:pt>
                <c:pt idx="146">
                  <c:v>41.838900000000002</c:v>
                </c:pt>
                <c:pt idx="147">
                  <c:v>41.838900000000002</c:v>
                </c:pt>
                <c:pt idx="148">
                  <c:v>41.838900000000002</c:v>
                </c:pt>
                <c:pt idx="149">
                  <c:v>41.838900000000002</c:v>
                </c:pt>
                <c:pt idx="150">
                  <c:v>41.838900000000002</c:v>
                </c:pt>
                <c:pt idx="151">
                  <c:v>41.838900000000002</c:v>
                </c:pt>
                <c:pt idx="152">
                  <c:v>41.838900000000002</c:v>
                </c:pt>
                <c:pt idx="153">
                  <c:v>41.838900000000002</c:v>
                </c:pt>
                <c:pt idx="154">
                  <c:v>41.838900000000002</c:v>
                </c:pt>
                <c:pt idx="155">
                  <c:v>41.838900000000002</c:v>
                </c:pt>
                <c:pt idx="156">
                  <c:v>41.838900000000002</c:v>
                </c:pt>
                <c:pt idx="157">
                  <c:v>41.838900000000002</c:v>
                </c:pt>
                <c:pt idx="158">
                  <c:v>41.838900000000002</c:v>
                </c:pt>
                <c:pt idx="159">
                  <c:v>41.838900000000002</c:v>
                </c:pt>
                <c:pt idx="160">
                  <c:v>41.838900000000002</c:v>
                </c:pt>
                <c:pt idx="161">
                  <c:v>41.838900000000002</c:v>
                </c:pt>
                <c:pt idx="162">
                  <c:v>41.838900000000002</c:v>
                </c:pt>
                <c:pt idx="163">
                  <c:v>41.838900000000002</c:v>
                </c:pt>
                <c:pt idx="164">
                  <c:v>41.838900000000002</c:v>
                </c:pt>
                <c:pt idx="165">
                  <c:v>41.838900000000002</c:v>
                </c:pt>
                <c:pt idx="166">
                  <c:v>41.838900000000002</c:v>
                </c:pt>
                <c:pt idx="167">
                  <c:v>41.838900000000002</c:v>
                </c:pt>
                <c:pt idx="168">
                  <c:v>41.838900000000002</c:v>
                </c:pt>
                <c:pt idx="169">
                  <c:v>41.838900000000002</c:v>
                </c:pt>
                <c:pt idx="170">
                  <c:v>41.838900000000002</c:v>
                </c:pt>
                <c:pt idx="171">
                  <c:v>41.838900000000002</c:v>
                </c:pt>
                <c:pt idx="172">
                  <c:v>41.838900000000002</c:v>
                </c:pt>
                <c:pt idx="173">
                  <c:v>41.838900000000002</c:v>
                </c:pt>
                <c:pt idx="174">
                  <c:v>41.838900000000002</c:v>
                </c:pt>
                <c:pt idx="175">
                  <c:v>41.838900000000002</c:v>
                </c:pt>
                <c:pt idx="176">
                  <c:v>41.838900000000002</c:v>
                </c:pt>
                <c:pt idx="177">
                  <c:v>41.838900000000002</c:v>
                </c:pt>
                <c:pt idx="178">
                  <c:v>41.838900000000002</c:v>
                </c:pt>
                <c:pt idx="179">
                  <c:v>41.838900000000002</c:v>
                </c:pt>
                <c:pt idx="180">
                  <c:v>41.838900000000002</c:v>
                </c:pt>
                <c:pt idx="181">
                  <c:v>41.805358861616213</c:v>
                </c:pt>
                <c:pt idx="182">
                  <c:v>41.705032888962037</c:v>
                </c:pt>
                <c:pt idx="183">
                  <c:v>41.538808124119754</c:v>
                </c:pt>
                <c:pt idx="184">
                  <c:v>41.308140593552437</c:v>
                </c:pt>
                <c:pt idx="185">
                  <c:v>41.015026071626018</c:v>
                </c:pt>
                <c:pt idx="186">
                  <c:v>40.661959356486875</c:v>
                </c:pt>
                <c:pt idx="187">
                  <c:v>40.251884550456197</c:v>
                </c:pt>
                <c:pt idx="188">
                  <c:v>39.788138110485185</c:v>
                </c:pt>
                <c:pt idx="189">
                  <c:v>39.274386610786728</c:v>
                </c:pt>
                <c:pt idx="190">
                  <c:v>38.714561235381488</c:v>
                </c:pt>
                <c:pt idx="191">
                  <c:v>38.1127909960667</c:v>
                </c:pt>
                <c:pt idx="192">
                  <c:v>37.47333656079477</c:v>
                </c:pt>
                <c:pt idx="193">
                  <c:v>36.800526393137716</c:v>
                </c:pt>
                <c:pt idx="194">
                  <c:v>36.098696663249129</c:v>
                </c:pt>
                <c:pt idx="195">
                  <c:v>35.372136113811493</c:v>
                </c:pt>
                <c:pt idx="196">
                  <c:v>34.625036770044183</c:v>
                </c:pt>
                <c:pt idx="197">
                  <c:v>33.861451088449442</c:v>
                </c:pt>
                <c:pt idx="198">
                  <c:v>33.085255859549946</c:v>
                </c:pt>
                <c:pt idx="199">
                  <c:v>32.300122927032703</c:v>
                </c:pt>
                <c:pt idx="200">
                  <c:v>31.509496567608124</c:v>
                </c:pt>
                <c:pt idx="201">
                  <c:v>30.716577197199804</c:v>
                </c:pt>
                <c:pt idx="202">
                  <c:v>29.924310931396263</c:v>
                </c:pt>
                <c:pt idx="203">
                  <c:v>29.135384430450845</c:v>
                </c:pt>
                <c:pt idx="204">
                  <c:v>28.352224398531906</c:v>
                </c:pt>
                <c:pt idx="205">
                  <c:v>27.577001079072936</c:v>
                </c:pt>
                <c:pt idx="206">
                  <c:v>26.811635087821312</c:v>
                </c:pt>
                <c:pt idx="207">
                  <c:v>26.05780694707401</c:v>
                </c:pt>
                <c:pt idx="208">
                  <c:v>25.3169687232736</c:v>
                </c:pt>
                <c:pt idx="209">
                  <c:v>24.590357220614646</c:v>
                </c:pt>
                <c:pt idx="210">
                  <c:v>23.879008241163664</c:v>
                </c:pt>
                <c:pt idx="211">
                  <c:v>23.183771483468291</c:v>
                </c:pt>
                <c:pt idx="212">
                  <c:v>22.505325713676008</c:v>
                </c:pt>
                <c:pt idx="213">
                  <c:v>21.844193903439304</c:v>
                </c:pt>
                <c:pt idx="214">
                  <c:v>21.200758085633019</c:v>
                </c:pt>
                <c:pt idx="215">
                  <c:v>20.575273730975894</c:v>
                </c:pt>
                <c:pt idx="216">
                  <c:v>19.967883495350243</c:v>
                </c:pt>
                <c:pt idx="217">
                  <c:v>19.378630228620874</c:v>
                </c:pt>
                <c:pt idx="218">
                  <c:v>19.068899999999999</c:v>
                </c:pt>
                <c:pt idx="219">
                  <c:v>19.068899999999999</c:v>
                </c:pt>
                <c:pt idx="220">
                  <c:v>19.068899999999999</c:v>
                </c:pt>
                <c:pt idx="221">
                  <c:v>19.068899999999999</c:v>
                </c:pt>
                <c:pt idx="222">
                  <c:v>19.068899999999999</c:v>
                </c:pt>
                <c:pt idx="223">
                  <c:v>19.068899999999999</c:v>
                </c:pt>
                <c:pt idx="224">
                  <c:v>19.068899999999999</c:v>
                </c:pt>
                <c:pt idx="225">
                  <c:v>19.068899999999999</c:v>
                </c:pt>
                <c:pt idx="226">
                  <c:v>19.068899999999999</c:v>
                </c:pt>
                <c:pt idx="227">
                  <c:v>19.068899999999999</c:v>
                </c:pt>
                <c:pt idx="228">
                  <c:v>19.068899999999999</c:v>
                </c:pt>
                <c:pt idx="229">
                  <c:v>19.068899999999999</c:v>
                </c:pt>
                <c:pt idx="230">
                  <c:v>19.068899999999999</c:v>
                </c:pt>
                <c:pt idx="231">
                  <c:v>19.068899999999999</c:v>
                </c:pt>
                <c:pt idx="232">
                  <c:v>19.068899999999999</c:v>
                </c:pt>
                <c:pt idx="233">
                  <c:v>19.068899999999999</c:v>
                </c:pt>
                <c:pt idx="234">
                  <c:v>19.068899999999999</c:v>
                </c:pt>
                <c:pt idx="235">
                  <c:v>19.068899999999999</c:v>
                </c:pt>
                <c:pt idx="236">
                  <c:v>19.068899999999999</c:v>
                </c:pt>
                <c:pt idx="237">
                  <c:v>19.068899999999999</c:v>
                </c:pt>
                <c:pt idx="238">
                  <c:v>19.068899999999999</c:v>
                </c:pt>
                <c:pt idx="239">
                  <c:v>19.068899999999999</c:v>
                </c:pt>
                <c:pt idx="240">
                  <c:v>19.068899999999999</c:v>
                </c:pt>
                <c:pt idx="241">
                  <c:v>19.068899999999999</c:v>
                </c:pt>
                <c:pt idx="242">
                  <c:v>19.068899999999999</c:v>
                </c:pt>
                <c:pt idx="243">
                  <c:v>19.068899999999999</c:v>
                </c:pt>
                <c:pt idx="244">
                  <c:v>19.068899999999999</c:v>
                </c:pt>
                <c:pt idx="245">
                  <c:v>19.068899999999999</c:v>
                </c:pt>
                <c:pt idx="246">
                  <c:v>19.068899999999999</c:v>
                </c:pt>
                <c:pt idx="247">
                  <c:v>19.068899999999999</c:v>
                </c:pt>
                <c:pt idx="248">
                  <c:v>19.068899999999999</c:v>
                </c:pt>
                <c:pt idx="249">
                  <c:v>19.068899999999999</c:v>
                </c:pt>
                <c:pt idx="250">
                  <c:v>19.068899999999999</c:v>
                </c:pt>
                <c:pt idx="251">
                  <c:v>19.068899999999999</c:v>
                </c:pt>
                <c:pt idx="252">
                  <c:v>19.068899999999999</c:v>
                </c:pt>
                <c:pt idx="253">
                  <c:v>19.068899999999999</c:v>
                </c:pt>
                <c:pt idx="254">
                  <c:v>19.068899999999999</c:v>
                </c:pt>
                <c:pt idx="255">
                  <c:v>19.068899999999999</c:v>
                </c:pt>
                <c:pt idx="256">
                  <c:v>19.068899999999999</c:v>
                </c:pt>
                <c:pt idx="257">
                  <c:v>19.068899999999999</c:v>
                </c:pt>
                <c:pt idx="258">
                  <c:v>19.068899999999999</c:v>
                </c:pt>
                <c:pt idx="259">
                  <c:v>19.068899999999999</c:v>
                </c:pt>
                <c:pt idx="260">
                  <c:v>19.068899999999999</c:v>
                </c:pt>
                <c:pt idx="261">
                  <c:v>19.068899999999999</c:v>
                </c:pt>
                <c:pt idx="262">
                  <c:v>19.068899999999999</c:v>
                </c:pt>
                <c:pt idx="263">
                  <c:v>19.068899999999999</c:v>
                </c:pt>
                <c:pt idx="264">
                  <c:v>19.068899999999999</c:v>
                </c:pt>
                <c:pt idx="265">
                  <c:v>19.068899999999999</c:v>
                </c:pt>
                <c:pt idx="266">
                  <c:v>19.068899999999999</c:v>
                </c:pt>
                <c:pt idx="267">
                  <c:v>19.068899999999999</c:v>
                </c:pt>
                <c:pt idx="268">
                  <c:v>19.068899999999999</c:v>
                </c:pt>
                <c:pt idx="269">
                  <c:v>19.068899999999999</c:v>
                </c:pt>
                <c:pt idx="270">
                  <c:v>19.068899999999999</c:v>
                </c:pt>
                <c:pt idx="271">
                  <c:v>19.068899999999999</c:v>
                </c:pt>
                <c:pt idx="272">
                  <c:v>19.068899999999999</c:v>
                </c:pt>
                <c:pt idx="273">
                  <c:v>19.068899999999999</c:v>
                </c:pt>
                <c:pt idx="274">
                  <c:v>19.068899999999999</c:v>
                </c:pt>
                <c:pt idx="275">
                  <c:v>19.068899999999999</c:v>
                </c:pt>
                <c:pt idx="276">
                  <c:v>19.068899999999999</c:v>
                </c:pt>
                <c:pt idx="277">
                  <c:v>19.068899999999999</c:v>
                </c:pt>
                <c:pt idx="278">
                  <c:v>19.068899999999999</c:v>
                </c:pt>
                <c:pt idx="279">
                  <c:v>19.068899999999999</c:v>
                </c:pt>
                <c:pt idx="280">
                  <c:v>19.068899999999999</c:v>
                </c:pt>
                <c:pt idx="281">
                  <c:v>19.068899999999999</c:v>
                </c:pt>
                <c:pt idx="282">
                  <c:v>19.068899999999999</c:v>
                </c:pt>
                <c:pt idx="283">
                  <c:v>19.068899999999999</c:v>
                </c:pt>
                <c:pt idx="284">
                  <c:v>19.068899999999999</c:v>
                </c:pt>
                <c:pt idx="285">
                  <c:v>19.068899999999999</c:v>
                </c:pt>
                <c:pt idx="286">
                  <c:v>19.068899999999999</c:v>
                </c:pt>
                <c:pt idx="287">
                  <c:v>19.068899999999999</c:v>
                </c:pt>
                <c:pt idx="288">
                  <c:v>19.068899999999999</c:v>
                </c:pt>
                <c:pt idx="289">
                  <c:v>19.068899999999999</c:v>
                </c:pt>
                <c:pt idx="290">
                  <c:v>19.068899999999999</c:v>
                </c:pt>
                <c:pt idx="291">
                  <c:v>19.068899999999999</c:v>
                </c:pt>
                <c:pt idx="292">
                  <c:v>19.068899999999999</c:v>
                </c:pt>
                <c:pt idx="293">
                  <c:v>19.068899999999999</c:v>
                </c:pt>
                <c:pt idx="294">
                  <c:v>19.068899999999999</c:v>
                </c:pt>
                <c:pt idx="295">
                  <c:v>19.068899999999999</c:v>
                </c:pt>
                <c:pt idx="296">
                  <c:v>19.068899999999999</c:v>
                </c:pt>
                <c:pt idx="297">
                  <c:v>19.068899999999999</c:v>
                </c:pt>
                <c:pt idx="298">
                  <c:v>19.068899999999999</c:v>
                </c:pt>
                <c:pt idx="299">
                  <c:v>19.068899999999999</c:v>
                </c:pt>
                <c:pt idx="300">
                  <c:v>19.068899999999999</c:v>
                </c:pt>
                <c:pt idx="301">
                  <c:v>19.068899999999999</c:v>
                </c:pt>
                <c:pt idx="302">
                  <c:v>19.068899999999999</c:v>
                </c:pt>
                <c:pt idx="303">
                  <c:v>19.068899999999999</c:v>
                </c:pt>
                <c:pt idx="304">
                  <c:v>19.068899999999999</c:v>
                </c:pt>
                <c:pt idx="305">
                  <c:v>19.068899999999999</c:v>
                </c:pt>
                <c:pt idx="306">
                  <c:v>19.068899999999999</c:v>
                </c:pt>
                <c:pt idx="307">
                  <c:v>19.068899999999999</c:v>
                </c:pt>
                <c:pt idx="308">
                  <c:v>19.068899999999999</c:v>
                </c:pt>
                <c:pt idx="309">
                  <c:v>19.068899999999999</c:v>
                </c:pt>
                <c:pt idx="310">
                  <c:v>19.068899999999999</c:v>
                </c:pt>
                <c:pt idx="311">
                  <c:v>19.068899999999999</c:v>
                </c:pt>
                <c:pt idx="312">
                  <c:v>19.068899999999999</c:v>
                </c:pt>
                <c:pt idx="313">
                  <c:v>19.068899999999999</c:v>
                </c:pt>
                <c:pt idx="314">
                  <c:v>19.068899999999999</c:v>
                </c:pt>
                <c:pt idx="315">
                  <c:v>19.068899999999999</c:v>
                </c:pt>
                <c:pt idx="316">
                  <c:v>19.068899999999999</c:v>
                </c:pt>
                <c:pt idx="317">
                  <c:v>19.068899999999999</c:v>
                </c:pt>
                <c:pt idx="318">
                  <c:v>19.068899999999999</c:v>
                </c:pt>
                <c:pt idx="319">
                  <c:v>19.068899999999999</c:v>
                </c:pt>
                <c:pt idx="320">
                  <c:v>19.068899999999999</c:v>
                </c:pt>
                <c:pt idx="321">
                  <c:v>19.068899999999999</c:v>
                </c:pt>
                <c:pt idx="322">
                  <c:v>19.068899999999999</c:v>
                </c:pt>
                <c:pt idx="323">
                  <c:v>19.068899999999999</c:v>
                </c:pt>
                <c:pt idx="324">
                  <c:v>19.068899999999999</c:v>
                </c:pt>
                <c:pt idx="325">
                  <c:v>19.068899999999999</c:v>
                </c:pt>
                <c:pt idx="326">
                  <c:v>19.068899999999999</c:v>
                </c:pt>
                <c:pt idx="327">
                  <c:v>19.068899999999999</c:v>
                </c:pt>
                <c:pt idx="328">
                  <c:v>19.068899999999999</c:v>
                </c:pt>
                <c:pt idx="329">
                  <c:v>19.068899999999999</c:v>
                </c:pt>
                <c:pt idx="330">
                  <c:v>19.068899999999999</c:v>
                </c:pt>
                <c:pt idx="331">
                  <c:v>19.068899999999999</c:v>
                </c:pt>
                <c:pt idx="332">
                  <c:v>19.068899999999999</c:v>
                </c:pt>
                <c:pt idx="333">
                  <c:v>19.068899999999999</c:v>
                </c:pt>
                <c:pt idx="334">
                  <c:v>19.068899999999999</c:v>
                </c:pt>
                <c:pt idx="335">
                  <c:v>19.068899999999999</c:v>
                </c:pt>
                <c:pt idx="336">
                  <c:v>19.068899999999999</c:v>
                </c:pt>
                <c:pt idx="337">
                  <c:v>19.068899999999999</c:v>
                </c:pt>
                <c:pt idx="338">
                  <c:v>19.068899999999999</c:v>
                </c:pt>
                <c:pt idx="339">
                  <c:v>19.068899999999999</c:v>
                </c:pt>
                <c:pt idx="340">
                  <c:v>19.068899999999999</c:v>
                </c:pt>
                <c:pt idx="341">
                  <c:v>19.068899999999999</c:v>
                </c:pt>
                <c:pt idx="342">
                  <c:v>19.068899999999999</c:v>
                </c:pt>
                <c:pt idx="343">
                  <c:v>19.068899999999999</c:v>
                </c:pt>
                <c:pt idx="344">
                  <c:v>19.068899999999999</c:v>
                </c:pt>
                <c:pt idx="345">
                  <c:v>19.068899999999999</c:v>
                </c:pt>
                <c:pt idx="346">
                  <c:v>19.068899999999999</c:v>
                </c:pt>
                <c:pt idx="347">
                  <c:v>19.068899999999999</c:v>
                </c:pt>
                <c:pt idx="348">
                  <c:v>19.068899999999999</c:v>
                </c:pt>
                <c:pt idx="349">
                  <c:v>19.068899999999999</c:v>
                </c:pt>
                <c:pt idx="350">
                  <c:v>19.068899999999999</c:v>
                </c:pt>
                <c:pt idx="351">
                  <c:v>19.068899999999999</c:v>
                </c:pt>
                <c:pt idx="352">
                  <c:v>19.068899999999999</c:v>
                </c:pt>
                <c:pt idx="353">
                  <c:v>19.068899999999999</c:v>
                </c:pt>
                <c:pt idx="354">
                  <c:v>19.068899999999999</c:v>
                </c:pt>
                <c:pt idx="355">
                  <c:v>19.068899999999999</c:v>
                </c:pt>
                <c:pt idx="356">
                  <c:v>19.068899999999999</c:v>
                </c:pt>
                <c:pt idx="357">
                  <c:v>19.068899999999999</c:v>
                </c:pt>
                <c:pt idx="358">
                  <c:v>19.068899999999999</c:v>
                </c:pt>
                <c:pt idx="359">
                  <c:v>19.068899999999999</c:v>
                </c:pt>
                <c:pt idx="360">
                  <c:v>19.068899999999999</c:v>
                </c:pt>
              </c:numCache>
            </c:numRef>
          </c:yVal>
          <c:smooth val="0"/>
        </c:ser>
        <c:ser>
          <c:idx val="2"/>
          <c:order val="2"/>
          <c:tx>
            <c:v>Actual Pressure, HE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'Stage 1'!$C$746:$C$1106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1'!$U$746:$U$1106</c:f>
              <c:numCache>
                <c:formatCode>General</c:formatCode>
                <c:ptCount val="361"/>
                <c:pt idx="0">
                  <c:v>35.478899999999996</c:v>
                </c:pt>
                <c:pt idx="1">
                  <c:v>35.453506082984504</c:v>
                </c:pt>
                <c:pt idx="2">
                  <c:v>35.377517782624047</c:v>
                </c:pt>
                <c:pt idx="3">
                  <c:v>35.251511996616564</c:v>
                </c:pt>
                <c:pt idx="4">
                  <c:v>35.076438817532299</c:v>
                </c:pt>
                <c:pt idx="5">
                  <c:v>34.853604810138407</c:v>
                </c:pt>
                <c:pt idx="6">
                  <c:v>34.58465034539541</c:v>
                </c:pt>
                <c:pt idx="7">
                  <c:v>34.271521692371337</c:v>
                </c:pt>
                <c:pt idx="8">
                  <c:v>33.91643870967421</c:v>
                </c:pt>
                <c:pt idx="9">
                  <c:v>33.521859079208951</c:v>
                </c:pt>
                <c:pt idx="10">
                  <c:v>33.090440084254169</c:v>
                </c:pt>
                <c:pt idx="11">
                  <c:v>32.624998950739524</c:v>
                </c:pt>
                <c:pt idx="12">
                  <c:v>32.12847274739179</c:v>
                </c:pt>
                <c:pt idx="13">
                  <c:v>31.603878781366724</c:v>
                </c:pt>
                <c:pt idx="14">
                  <c:v>31.054276337002463</c:v>
                </c:pt>
                <c:pt idx="15">
                  <c:v>30.482730493353927</c:v>
                </c:pt>
                <c:pt idx="16">
                  <c:v>29.892278628663703</c:v>
                </c:pt>
                <c:pt idx="17">
                  <c:v>29.28590008425099</c:v>
                </c:pt>
                <c:pt idx="18">
                  <c:v>28.666489323376265</c:v>
                </c:pt>
                <c:pt idx="19">
                  <c:v>28.03683278846146</c:v>
                </c:pt>
                <c:pt idx="20">
                  <c:v>27.399589537556519</c:v>
                </c:pt>
                <c:pt idx="21">
                  <c:v>26.757275631837189</c:v>
                </c:pt>
                <c:pt idx="22">
                  <c:v>26.112252152660361</c:v>
                </c:pt>
                <c:pt idx="23">
                  <c:v>25.466716650599626</c:v>
                </c:pt>
                <c:pt idx="24">
                  <c:v>24.822697770189649</c:v>
                </c:pt>
                <c:pt idx="25">
                  <c:v>24.182052752237762</c:v>
                </c:pt>
                <c:pt idx="26">
                  <c:v>23.546467489266959</c:v>
                </c:pt>
                <c:pt idx="27">
                  <c:v>22.917458797208202</c:v>
                </c:pt>
                <c:pt idx="28">
                  <c:v>22.758900000000001</c:v>
                </c:pt>
                <c:pt idx="29">
                  <c:v>22.758900000000001</c:v>
                </c:pt>
                <c:pt idx="30">
                  <c:v>22.758900000000001</c:v>
                </c:pt>
                <c:pt idx="31">
                  <c:v>22.758900000000001</c:v>
                </c:pt>
                <c:pt idx="32">
                  <c:v>22.758900000000001</c:v>
                </c:pt>
                <c:pt idx="33">
                  <c:v>22.758900000000001</c:v>
                </c:pt>
                <c:pt idx="34">
                  <c:v>22.758900000000001</c:v>
                </c:pt>
                <c:pt idx="35">
                  <c:v>22.758900000000001</c:v>
                </c:pt>
                <c:pt idx="36">
                  <c:v>22.758900000000001</c:v>
                </c:pt>
                <c:pt idx="37">
                  <c:v>22.758900000000001</c:v>
                </c:pt>
                <c:pt idx="38">
                  <c:v>22.758900000000001</c:v>
                </c:pt>
                <c:pt idx="39">
                  <c:v>22.758900000000001</c:v>
                </c:pt>
                <c:pt idx="40">
                  <c:v>22.758900000000001</c:v>
                </c:pt>
                <c:pt idx="41">
                  <c:v>22.758900000000001</c:v>
                </c:pt>
                <c:pt idx="42">
                  <c:v>22.758900000000001</c:v>
                </c:pt>
                <c:pt idx="43">
                  <c:v>22.758900000000001</c:v>
                </c:pt>
                <c:pt idx="44">
                  <c:v>22.758900000000001</c:v>
                </c:pt>
                <c:pt idx="45">
                  <c:v>22.758900000000001</c:v>
                </c:pt>
                <c:pt idx="46">
                  <c:v>22.758900000000001</c:v>
                </c:pt>
                <c:pt idx="47">
                  <c:v>22.758900000000001</c:v>
                </c:pt>
                <c:pt idx="48">
                  <c:v>22.758900000000001</c:v>
                </c:pt>
                <c:pt idx="49">
                  <c:v>22.758900000000001</c:v>
                </c:pt>
                <c:pt idx="50">
                  <c:v>22.758900000000001</c:v>
                </c:pt>
                <c:pt idx="51">
                  <c:v>22.758900000000001</c:v>
                </c:pt>
                <c:pt idx="52">
                  <c:v>22.758900000000001</c:v>
                </c:pt>
                <c:pt idx="53">
                  <c:v>22.758900000000001</c:v>
                </c:pt>
                <c:pt idx="54">
                  <c:v>22.758900000000001</c:v>
                </c:pt>
                <c:pt idx="55">
                  <c:v>22.758900000000001</c:v>
                </c:pt>
                <c:pt idx="56">
                  <c:v>22.758900000000001</c:v>
                </c:pt>
                <c:pt idx="57">
                  <c:v>22.758900000000001</c:v>
                </c:pt>
                <c:pt idx="58">
                  <c:v>22.758900000000001</c:v>
                </c:pt>
                <c:pt idx="59">
                  <c:v>22.758900000000001</c:v>
                </c:pt>
                <c:pt idx="60">
                  <c:v>22.758900000000001</c:v>
                </c:pt>
                <c:pt idx="61">
                  <c:v>22.758900000000001</c:v>
                </c:pt>
                <c:pt idx="62">
                  <c:v>22.758900000000001</c:v>
                </c:pt>
                <c:pt idx="63">
                  <c:v>22.758900000000001</c:v>
                </c:pt>
                <c:pt idx="64">
                  <c:v>22.758900000000001</c:v>
                </c:pt>
                <c:pt idx="65">
                  <c:v>22.758900000000001</c:v>
                </c:pt>
                <c:pt idx="66">
                  <c:v>22.758900000000001</c:v>
                </c:pt>
                <c:pt idx="67">
                  <c:v>22.758900000000001</c:v>
                </c:pt>
                <c:pt idx="68">
                  <c:v>22.758900000000001</c:v>
                </c:pt>
                <c:pt idx="69">
                  <c:v>22.758900000000001</c:v>
                </c:pt>
                <c:pt idx="70">
                  <c:v>22.758900000000001</c:v>
                </c:pt>
                <c:pt idx="71">
                  <c:v>22.758900000000001</c:v>
                </c:pt>
                <c:pt idx="72">
                  <c:v>22.758900000000001</c:v>
                </c:pt>
                <c:pt idx="73">
                  <c:v>22.758900000000001</c:v>
                </c:pt>
                <c:pt idx="74">
                  <c:v>22.758900000000001</c:v>
                </c:pt>
                <c:pt idx="75">
                  <c:v>22.758900000000001</c:v>
                </c:pt>
                <c:pt idx="76">
                  <c:v>22.758900000000001</c:v>
                </c:pt>
                <c:pt idx="77">
                  <c:v>22.758900000000001</c:v>
                </c:pt>
                <c:pt idx="78">
                  <c:v>22.758900000000001</c:v>
                </c:pt>
                <c:pt idx="79">
                  <c:v>22.758900000000001</c:v>
                </c:pt>
                <c:pt idx="80">
                  <c:v>22.758900000000001</c:v>
                </c:pt>
                <c:pt idx="81">
                  <c:v>22.758900000000001</c:v>
                </c:pt>
                <c:pt idx="82">
                  <c:v>22.758900000000001</c:v>
                </c:pt>
                <c:pt idx="83">
                  <c:v>22.758900000000001</c:v>
                </c:pt>
                <c:pt idx="84">
                  <c:v>22.758900000000001</c:v>
                </c:pt>
                <c:pt idx="85">
                  <c:v>22.758900000000001</c:v>
                </c:pt>
                <c:pt idx="86">
                  <c:v>22.758900000000001</c:v>
                </c:pt>
                <c:pt idx="87">
                  <c:v>22.758900000000001</c:v>
                </c:pt>
                <c:pt idx="88">
                  <c:v>22.758900000000001</c:v>
                </c:pt>
                <c:pt idx="89">
                  <c:v>22.758900000000001</c:v>
                </c:pt>
                <c:pt idx="90">
                  <c:v>22.758900000000001</c:v>
                </c:pt>
                <c:pt idx="91">
                  <c:v>22.758900000000001</c:v>
                </c:pt>
                <c:pt idx="92">
                  <c:v>22.758900000000001</c:v>
                </c:pt>
                <c:pt idx="93">
                  <c:v>22.758900000000001</c:v>
                </c:pt>
                <c:pt idx="94">
                  <c:v>22.758900000000001</c:v>
                </c:pt>
                <c:pt idx="95">
                  <c:v>22.758900000000001</c:v>
                </c:pt>
                <c:pt idx="96">
                  <c:v>22.758900000000001</c:v>
                </c:pt>
                <c:pt idx="97">
                  <c:v>22.758900000000001</c:v>
                </c:pt>
                <c:pt idx="98">
                  <c:v>22.758900000000001</c:v>
                </c:pt>
                <c:pt idx="99">
                  <c:v>22.758900000000001</c:v>
                </c:pt>
                <c:pt idx="100">
                  <c:v>22.758900000000001</c:v>
                </c:pt>
                <c:pt idx="101">
                  <c:v>22.758900000000001</c:v>
                </c:pt>
                <c:pt idx="102">
                  <c:v>22.758900000000001</c:v>
                </c:pt>
                <c:pt idx="103">
                  <c:v>22.758900000000001</c:v>
                </c:pt>
                <c:pt idx="104">
                  <c:v>22.758900000000001</c:v>
                </c:pt>
                <c:pt idx="105">
                  <c:v>22.758900000000001</c:v>
                </c:pt>
                <c:pt idx="106">
                  <c:v>22.758900000000001</c:v>
                </c:pt>
                <c:pt idx="107">
                  <c:v>22.758900000000001</c:v>
                </c:pt>
                <c:pt idx="108">
                  <c:v>22.758900000000001</c:v>
                </c:pt>
                <c:pt idx="109">
                  <c:v>22.758900000000001</c:v>
                </c:pt>
                <c:pt idx="110">
                  <c:v>22.758900000000001</c:v>
                </c:pt>
                <c:pt idx="111">
                  <c:v>22.758900000000001</c:v>
                </c:pt>
                <c:pt idx="112">
                  <c:v>22.758900000000001</c:v>
                </c:pt>
                <c:pt idx="113">
                  <c:v>22.758900000000001</c:v>
                </c:pt>
                <c:pt idx="114">
                  <c:v>22.758900000000001</c:v>
                </c:pt>
                <c:pt idx="115">
                  <c:v>22.758900000000001</c:v>
                </c:pt>
                <c:pt idx="116">
                  <c:v>22.758900000000001</c:v>
                </c:pt>
                <c:pt idx="117">
                  <c:v>22.758900000000001</c:v>
                </c:pt>
                <c:pt idx="118">
                  <c:v>22.758900000000001</c:v>
                </c:pt>
                <c:pt idx="119">
                  <c:v>22.758900000000001</c:v>
                </c:pt>
                <c:pt idx="120">
                  <c:v>22.758900000000001</c:v>
                </c:pt>
                <c:pt idx="121">
                  <c:v>22.758900000000001</c:v>
                </c:pt>
                <c:pt idx="122">
                  <c:v>22.758900000000001</c:v>
                </c:pt>
                <c:pt idx="123">
                  <c:v>22.758900000000001</c:v>
                </c:pt>
                <c:pt idx="124">
                  <c:v>22.758900000000001</c:v>
                </c:pt>
                <c:pt idx="125">
                  <c:v>22.758900000000001</c:v>
                </c:pt>
                <c:pt idx="126">
                  <c:v>22.758900000000001</c:v>
                </c:pt>
                <c:pt idx="127">
                  <c:v>22.758900000000001</c:v>
                </c:pt>
                <c:pt idx="128">
                  <c:v>22.758900000000001</c:v>
                </c:pt>
                <c:pt idx="129">
                  <c:v>22.758900000000001</c:v>
                </c:pt>
                <c:pt idx="130">
                  <c:v>22.758900000000001</c:v>
                </c:pt>
                <c:pt idx="131">
                  <c:v>22.758900000000001</c:v>
                </c:pt>
                <c:pt idx="132">
                  <c:v>22.758900000000001</c:v>
                </c:pt>
                <c:pt idx="133">
                  <c:v>22.758900000000001</c:v>
                </c:pt>
                <c:pt idx="134">
                  <c:v>22.758900000000001</c:v>
                </c:pt>
                <c:pt idx="135">
                  <c:v>22.758900000000001</c:v>
                </c:pt>
                <c:pt idx="136">
                  <c:v>22.758900000000001</c:v>
                </c:pt>
                <c:pt idx="137">
                  <c:v>22.758900000000001</c:v>
                </c:pt>
                <c:pt idx="138">
                  <c:v>22.758900000000001</c:v>
                </c:pt>
                <c:pt idx="139">
                  <c:v>22.758900000000001</c:v>
                </c:pt>
                <c:pt idx="140">
                  <c:v>22.758900000000001</c:v>
                </c:pt>
                <c:pt idx="141">
                  <c:v>22.758900000000001</c:v>
                </c:pt>
                <c:pt idx="142">
                  <c:v>22.758900000000001</c:v>
                </c:pt>
                <c:pt idx="143">
                  <c:v>22.758900000000001</c:v>
                </c:pt>
                <c:pt idx="144">
                  <c:v>22.758900000000001</c:v>
                </c:pt>
                <c:pt idx="145">
                  <c:v>22.758900000000001</c:v>
                </c:pt>
                <c:pt idx="146">
                  <c:v>22.758900000000001</c:v>
                </c:pt>
                <c:pt idx="147">
                  <c:v>22.758900000000001</c:v>
                </c:pt>
                <c:pt idx="148">
                  <c:v>22.758900000000001</c:v>
                </c:pt>
                <c:pt idx="149">
                  <c:v>22.758900000000001</c:v>
                </c:pt>
                <c:pt idx="150">
                  <c:v>22.758900000000001</c:v>
                </c:pt>
                <c:pt idx="151">
                  <c:v>22.758900000000001</c:v>
                </c:pt>
                <c:pt idx="152">
                  <c:v>22.758900000000001</c:v>
                </c:pt>
                <c:pt idx="153">
                  <c:v>22.758900000000001</c:v>
                </c:pt>
                <c:pt idx="154">
                  <c:v>22.758900000000001</c:v>
                </c:pt>
                <c:pt idx="155">
                  <c:v>22.758900000000001</c:v>
                </c:pt>
                <c:pt idx="156">
                  <c:v>22.758900000000001</c:v>
                </c:pt>
                <c:pt idx="157">
                  <c:v>22.758900000000001</c:v>
                </c:pt>
                <c:pt idx="158">
                  <c:v>22.758900000000001</c:v>
                </c:pt>
                <c:pt idx="159">
                  <c:v>22.758900000000001</c:v>
                </c:pt>
                <c:pt idx="160">
                  <c:v>22.758900000000001</c:v>
                </c:pt>
                <c:pt idx="161">
                  <c:v>22.758900000000001</c:v>
                </c:pt>
                <c:pt idx="162">
                  <c:v>22.758900000000001</c:v>
                </c:pt>
                <c:pt idx="163">
                  <c:v>22.758900000000001</c:v>
                </c:pt>
                <c:pt idx="164">
                  <c:v>22.758900000000001</c:v>
                </c:pt>
                <c:pt idx="165">
                  <c:v>22.758900000000001</c:v>
                </c:pt>
                <c:pt idx="166">
                  <c:v>22.758900000000001</c:v>
                </c:pt>
                <c:pt idx="167">
                  <c:v>22.758900000000001</c:v>
                </c:pt>
                <c:pt idx="168">
                  <c:v>22.758900000000001</c:v>
                </c:pt>
                <c:pt idx="169">
                  <c:v>22.758900000000001</c:v>
                </c:pt>
                <c:pt idx="170">
                  <c:v>22.758900000000001</c:v>
                </c:pt>
                <c:pt idx="171">
                  <c:v>22.758900000000001</c:v>
                </c:pt>
                <c:pt idx="172">
                  <c:v>22.758900000000001</c:v>
                </c:pt>
                <c:pt idx="173">
                  <c:v>22.758900000000001</c:v>
                </c:pt>
                <c:pt idx="174">
                  <c:v>22.758900000000001</c:v>
                </c:pt>
                <c:pt idx="175">
                  <c:v>22.758900000000001</c:v>
                </c:pt>
                <c:pt idx="176">
                  <c:v>22.758900000000001</c:v>
                </c:pt>
                <c:pt idx="177">
                  <c:v>22.758900000000001</c:v>
                </c:pt>
                <c:pt idx="178">
                  <c:v>22.758900000000001</c:v>
                </c:pt>
                <c:pt idx="179">
                  <c:v>22.758900000000001</c:v>
                </c:pt>
                <c:pt idx="180">
                  <c:v>22.758900000000001</c:v>
                </c:pt>
                <c:pt idx="181">
                  <c:v>22.76059412644706</c:v>
                </c:pt>
                <c:pt idx="182">
                  <c:v>22.765677665958915</c:v>
                </c:pt>
                <c:pt idx="183">
                  <c:v>22.774154100481642</c:v>
                </c:pt>
                <c:pt idx="184">
                  <c:v>22.786029238041408</c:v>
                </c:pt>
                <c:pt idx="185">
                  <c:v>22.801311219927761</c:v>
                </c:pt>
                <c:pt idx="186">
                  <c:v>22.820010530768958</c:v>
                </c:pt>
                <c:pt idx="187">
                  <c:v>22.842140011517671</c:v>
                </c:pt>
                <c:pt idx="188">
                  <c:v>22.867714875371391</c:v>
                </c:pt>
                <c:pt idx="189">
                  <c:v>22.896752726656818</c:v>
                </c:pt>
                <c:pt idx="190">
                  <c:v>22.929273582713442</c:v>
                </c:pt>
                <c:pt idx="191">
                  <c:v>22.965299898816763</c:v>
                </c:pt>
                <c:pt idx="192">
                  <c:v>23.004856596187665</c:v>
                </c:pt>
                <c:pt idx="193">
                  <c:v>23.047971093140006</c:v>
                </c:pt>
                <c:pt idx="194">
                  <c:v>23.094673339424755</c:v>
                </c:pt>
                <c:pt idx="195">
                  <c:v>23.144995853834569</c:v>
                </c:pt>
                <c:pt idx="196">
                  <c:v>23.198973765139804</c:v>
                </c:pt>
                <c:pt idx="197">
                  <c:v>23.256644856432299</c:v>
                </c:pt>
                <c:pt idx="198">
                  <c:v>23.318049612960994</c:v>
                </c:pt>
                <c:pt idx="199">
                  <c:v>23.383231273549377</c:v>
                </c:pt>
                <c:pt idx="200">
                  <c:v>23.452235885692303</c:v>
                </c:pt>
                <c:pt idx="201">
                  <c:v>23.525112364436808</c:v>
                </c:pt>
                <c:pt idx="202">
                  <c:v>23.601912555159078</c:v>
                </c:pt>
                <c:pt idx="203">
                  <c:v>23.682691300357714</c:v>
                </c:pt>
                <c:pt idx="204">
                  <c:v>23.767506510591165</c:v>
                </c:pt>
                <c:pt idx="205">
                  <c:v>23.856419239695935</c:v>
                </c:pt>
                <c:pt idx="206">
                  <c:v>23.949493764430969</c:v>
                </c:pt>
                <c:pt idx="207">
                  <c:v>24.04679766870213</c:v>
                </c:pt>
                <c:pt idx="208">
                  <c:v>24.148401932531154</c:v>
                </c:pt>
                <c:pt idx="209">
                  <c:v>24.254381025942163</c:v>
                </c:pt>
                <c:pt idx="210">
                  <c:v>24.364813007950108</c:v>
                </c:pt>
                <c:pt idx="211">
                  <c:v>24.479779630845677</c:v>
                </c:pt>
                <c:pt idx="212">
                  <c:v>24.599366449982526</c:v>
                </c:pt>
                <c:pt idx="213">
                  <c:v>24.723662939284441</c:v>
                </c:pt>
                <c:pt idx="214">
                  <c:v>24.852762612702339</c:v>
                </c:pt>
                <c:pt idx="215">
                  <c:v>24.986763151863439</c:v>
                </c:pt>
                <c:pt idx="216">
                  <c:v>25.125766540168801</c:v>
                </c:pt>
                <c:pt idx="217">
                  <c:v>25.269879203608806</c:v>
                </c:pt>
                <c:pt idx="218">
                  <c:v>25.419212158581217</c:v>
                </c:pt>
                <c:pt idx="219">
                  <c:v>25.573881167011447</c:v>
                </c:pt>
                <c:pt idx="220">
                  <c:v>25.734006899090534</c:v>
                </c:pt>
                <c:pt idx="221">
                  <c:v>25.899715103963409</c:v>
                </c:pt>
                <c:pt idx="222">
                  <c:v>26.071136788716959</c:v>
                </c:pt>
                <c:pt idx="223">
                  <c:v>26.248408406035821</c:v>
                </c:pt>
                <c:pt idx="224">
                  <c:v>26.431672050913104</c:v>
                </c:pt>
                <c:pt idx="225">
                  <c:v>26.621075666822843</c:v>
                </c:pt>
                <c:pt idx="226">
                  <c:v>26.816773261781879</c:v>
                </c:pt>
                <c:pt idx="227">
                  <c:v>27.018925134750525</c:v>
                </c:pt>
                <c:pt idx="228">
                  <c:v>27.227698112844301</c:v>
                </c:pt>
                <c:pt idx="229">
                  <c:v>27.443265799852359</c:v>
                </c:pt>
                <c:pt idx="230">
                  <c:v>27.665808836582798</c:v>
                </c:pt>
                <c:pt idx="231">
                  <c:v>27.895515173581433</c:v>
                </c:pt>
                <c:pt idx="232">
                  <c:v>28.132580356796264</c:v>
                </c:pt>
                <c:pt idx="233">
                  <c:v>28.377207826788879</c:v>
                </c:pt>
                <c:pt idx="234">
                  <c:v>28.629609232122011</c:v>
                </c:pt>
                <c:pt idx="235">
                  <c:v>28.890004757583021</c:v>
                </c:pt>
                <c:pt idx="236">
                  <c:v>29.158623467934188</c:v>
                </c:pt>
                <c:pt idx="237">
                  <c:v>29.435703667912577</c:v>
                </c:pt>
                <c:pt idx="238">
                  <c:v>29.72149327923648</c:v>
                </c:pt>
                <c:pt idx="239">
                  <c:v>30.016250235408528</c:v>
                </c:pt>
                <c:pt idx="240">
                  <c:v>30.320242895142325</c:v>
                </c:pt>
                <c:pt idx="241">
                  <c:v>30.633750475275821</c:v>
                </c:pt>
                <c:pt idx="242">
                  <c:v>30.95706350407065</c:v>
                </c:pt>
                <c:pt idx="243">
                  <c:v>31.290484295837498</c:v>
                </c:pt>
                <c:pt idx="244">
                  <c:v>31.634327447863903</c:v>
                </c:pt>
                <c:pt idx="245">
                  <c:v>31.988920360663041</c:v>
                </c:pt>
                <c:pt idx="246">
                  <c:v>32.354603782600364</c:v>
                </c:pt>
                <c:pt idx="247">
                  <c:v>32.731732379997048</c:v>
                </c:pt>
                <c:pt idx="248">
                  <c:v>33.120675333848261</c:v>
                </c:pt>
                <c:pt idx="249">
                  <c:v>33.521816964336367</c:v>
                </c:pt>
                <c:pt idx="250">
                  <c:v>33.935557384357459</c:v>
                </c:pt>
                <c:pt idx="251">
                  <c:v>34.362313183319934</c:v>
                </c:pt>
                <c:pt idx="252">
                  <c:v>34.802518142510969</c:v>
                </c:pt>
                <c:pt idx="253">
                  <c:v>35.256623983362616</c:v>
                </c:pt>
                <c:pt idx="254">
                  <c:v>35.478899999999996</c:v>
                </c:pt>
                <c:pt idx="255">
                  <c:v>35.478899999999996</c:v>
                </c:pt>
                <c:pt idx="256">
                  <c:v>35.478899999999996</c:v>
                </c:pt>
                <c:pt idx="257">
                  <c:v>35.478899999999996</c:v>
                </c:pt>
                <c:pt idx="258">
                  <c:v>35.478899999999996</c:v>
                </c:pt>
                <c:pt idx="259">
                  <c:v>35.478899999999996</c:v>
                </c:pt>
                <c:pt idx="260">
                  <c:v>35.478899999999996</c:v>
                </c:pt>
                <c:pt idx="261">
                  <c:v>35.478899999999996</c:v>
                </c:pt>
                <c:pt idx="262">
                  <c:v>35.478899999999996</c:v>
                </c:pt>
                <c:pt idx="263">
                  <c:v>35.478899999999996</c:v>
                </c:pt>
                <c:pt idx="264">
                  <c:v>35.478899999999996</c:v>
                </c:pt>
                <c:pt idx="265">
                  <c:v>35.478899999999996</c:v>
                </c:pt>
                <c:pt idx="266">
                  <c:v>35.478899999999996</c:v>
                </c:pt>
                <c:pt idx="267">
                  <c:v>35.478899999999996</c:v>
                </c:pt>
                <c:pt idx="268">
                  <c:v>35.478899999999996</c:v>
                </c:pt>
                <c:pt idx="269">
                  <c:v>35.478899999999996</c:v>
                </c:pt>
                <c:pt idx="270">
                  <c:v>35.478899999999996</c:v>
                </c:pt>
                <c:pt idx="271">
                  <c:v>35.478899999999996</c:v>
                </c:pt>
                <c:pt idx="272">
                  <c:v>35.478899999999996</c:v>
                </c:pt>
                <c:pt idx="273">
                  <c:v>35.478899999999996</c:v>
                </c:pt>
                <c:pt idx="274">
                  <c:v>35.478899999999996</c:v>
                </c:pt>
                <c:pt idx="275">
                  <c:v>35.478899999999996</c:v>
                </c:pt>
                <c:pt idx="276">
                  <c:v>35.478899999999996</c:v>
                </c:pt>
                <c:pt idx="277">
                  <c:v>35.478899999999996</c:v>
                </c:pt>
                <c:pt idx="278">
                  <c:v>35.478899999999996</c:v>
                </c:pt>
                <c:pt idx="279">
                  <c:v>35.478899999999996</c:v>
                </c:pt>
                <c:pt idx="280">
                  <c:v>35.478899999999996</c:v>
                </c:pt>
                <c:pt idx="281">
                  <c:v>35.478899999999996</c:v>
                </c:pt>
                <c:pt idx="282">
                  <c:v>35.478899999999996</c:v>
                </c:pt>
                <c:pt idx="283">
                  <c:v>35.478899999999996</c:v>
                </c:pt>
                <c:pt idx="284">
                  <c:v>35.478899999999996</c:v>
                </c:pt>
                <c:pt idx="285">
                  <c:v>35.478899999999996</c:v>
                </c:pt>
                <c:pt idx="286">
                  <c:v>35.478899999999996</c:v>
                </c:pt>
                <c:pt idx="287">
                  <c:v>35.478899999999996</c:v>
                </c:pt>
                <c:pt idx="288">
                  <c:v>35.478899999999996</c:v>
                </c:pt>
                <c:pt idx="289">
                  <c:v>35.478899999999996</c:v>
                </c:pt>
                <c:pt idx="290">
                  <c:v>35.478899999999996</c:v>
                </c:pt>
                <c:pt idx="291">
                  <c:v>35.478899999999996</c:v>
                </c:pt>
                <c:pt idx="292">
                  <c:v>35.478899999999996</c:v>
                </c:pt>
                <c:pt idx="293">
                  <c:v>35.478899999999996</c:v>
                </c:pt>
                <c:pt idx="294">
                  <c:v>35.478899999999996</c:v>
                </c:pt>
                <c:pt idx="295">
                  <c:v>35.478899999999996</c:v>
                </c:pt>
                <c:pt idx="296">
                  <c:v>35.478899999999996</c:v>
                </c:pt>
                <c:pt idx="297">
                  <c:v>35.478899999999996</c:v>
                </c:pt>
                <c:pt idx="298">
                  <c:v>35.478899999999996</c:v>
                </c:pt>
                <c:pt idx="299">
                  <c:v>35.478899999999996</c:v>
                </c:pt>
                <c:pt idx="300">
                  <c:v>35.478899999999996</c:v>
                </c:pt>
                <c:pt idx="301">
                  <c:v>35.478899999999996</c:v>
                </c:pt>
                <c:pt idx="302">
                  <c:v>35.478899999999996</c:v>
                </c:pt>
                <c:pt idx="303">
                  <c:v>35.478899999999996</c:v>
                </c:pt>
                <c:pt idx="304">
                  <c:v>35.478899999999996</c:v>
                </c:pt>
                <c:pt idx="305">
                  <c:v>35.478899999999996</c:v>
                </c:pt>
                <c:pt idx="306">
                  <c:v>35.478899999999996</c:v>
                </c:pt>
                <c:pt idx="307">
                  <c:v>35.478899999999996</c:v>
                </c:pt>
                <c:pt idx="308">
                  <c:v>35.478899999999996</c:v>
                </c:pt>
                <c:pt idx="309">
                  <c:v>35.478899999999996</c:v>
                </c:pt>
                <c:pt idx="310">
                  <c:v>35.478899999999996</c:v>
                </c:pt>
                <c:pt idx="311">
                  <c:v>35.478899999999996</c:v>
                </c:pt>
                <c:pt idx="312">
                  <c:v>35.478899999999996</c:v>
                </c:pt>
                <c:pt idx="313">
                  <c:v>35.478899999999996</c:v>
                </c:pt>
                <c:pt idx="314">
                  <c:v>35.478899999999996</c:v>
                </c:pt>
                <c:pt idx="315">
                  <c:v>35.478899999999996</c:v>
                </c:pt>
                <c:pt idx="316">
                  <c:v>35.478899999999996</c:v>
                </c:pt>
                <c:pt idx="317">
                  <c:v>35.478899999999996</c:v>
                </c:pt>
                <c:pt idx="318">
                  <c:v>35.478899999999996</c:v>
                </c:pt>
                <c:pt idx="319">
                  <c:v>35.478899999999996</c:v>
                </c:pt>
                <c:pt idx="320">
                  <c:v>35.478899999999996</c:v>
                </c:pt>
                <c:pt idx="321">
                  <c:v>35.478899999999996</c:v>
                </c:pt>
                <c:pt idx="322">
                  <c:v>35.478899999999996</c:v>
                </c:pt>
                <c:pt idx="323">
                  <c:v>35.478899999999996</c:v>
                </c:pt>
                <c:pt idx="324">
                  <c:v>35.478899999999996</c:v>
                </c:pt>
                <c:pt idx="325">
                  <c:v>35.478899999999996</c:v>
                </c:pt>
                <c:pt idx="326">
                  <c:v>35.478899999999996</c:v>
                </c:pt>
                <c:pt idx="327">
                  <c:v>35.478899999999996</c:v>
                </c:pt>
                <c:pt idx="328">
                  <c:v>35.478899999999996</c:v>
                </c:pt>
                <c:pt idx="329">
                  <c:v>35.478899999999996</c:v>
                </c:pt>
                <c:pt idx="330">
                  <c:v>35.478899999999996</c:v>
                </c:pt>
                <c:pt idx="331">
                  <c:v>35.478899999999996</c:v>
                </c:pt>
                <c:pt idx="332">
                  <c:v>35.478899999999996</c:v>
                </c:pt>
                <c:pt idx="333">
                  <c:v>35.478899999999996</c:v>
                </c:pt>
                <c:pt idx="334">
                  <c:v>35.478899999999996</c:v>
                </c:pt>
                <c:pt idx="335">
                  <c:v>35.478899999999996</c:v>
                </c:pt>
                <c:pt idx="336">
                  <c:v>35.478899999999996</c:v>
                </c:pt>
                <c:pt idx="337">
                  <c:v>35.478899999999996</c:v>
                </c:pt>
                <c:pt idx="338">
                  <c:v>35.478899999999996</c:v>
                </c:pt>
                <c:pt idx="339">
                  <c:v>35.478899999999996</c:v>
                </c:pt>
                <c:pt idx="340">
                  <c:v>35.478899999999996</c:v>
                </c:pt>
                <c:pt idx="341">
                  <c:v>35.478899999999996</c:v>
                </c:pt>
                <c:pt idx="342">
                  <c:v>35.478899999999996</c:v>
                </c:pt>
                <c:pt idx="343">
                  <c:v>35.478899999999996</c:v>
                </c:pt>
                <c:pt idx="344">
                  <c:v>35.478899999999996</c:v>
                </c:pt>
                <c:pt idx="345">
                  <c:v>35.478899999999996</c:v>
                </c:pt>
                <c:pt idx="346">
                  <c:v>35.478899999999996</c:v>
                </c:pt>
                <c:pt idx="347">
                  <c:v>35.478899999999996</c:v>
                </c:pt>
                <c:pt idx="348">
                  <c:v>35.478899999999996</c:v>
                </c:pt>
                <c:pt idx="349">
                  <c:v>35.478899999999996</c:v>
                </c:pt>
                <c:pt idx="350">
                  <c:v>35.478899999999996</c:v>
                </c:pt>
                <c:pt idx="351">
                  <c:v>35.478899999999996</c:v>
                </c:pt>
                <c:pt idx="352">
                  <c:v>35.478899999999996</c:v>
                </c:pt>
                <c:pt idx="353">
                  <c:v>35.478899999999996</c:v>
                </c:pt>
                <c:pt idx="354">
                  <c:v>35.478899999999996</c:v>
                </c:pt>
                <c:pt idx="355">
                  <c:v>35.478899999999996</c:v>
                </c:pt>
                <c:pt idx="356">
                  <c:v>35.478899999999996</c:v>
                </c:pt>
                <c:pt idx="357">
                  <c:v>35.478899999999996</c:v>
                </c:pt>
                <c:pt idx="358">
                  <c:v>35.478899999999996</c:v>
                </c:pt>
                <c:pt idx="359">
                  <c:v>35.478899999999996</c:v>
                </c:pt>
                <c:pt idx="360">
                  <c:v>35.478899999999996</c:v>
                </c:pt>
              </c:numCache>
            </c:numRef>
          </c:yVal>
          <c:smooth val="0"/>
        </c:ser>
        <c:ser>
          <c:idx val="3"/>
          <c:order val="3"/>
          <c:tx>
            <c:v>Actual Pressure, CE</c:v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'Stage 1'!$C$746:$C$1106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1'!$U$1111:$U$1471</c:f>
              <c:numCache>
                <c:formatCode>General</c:formatCode>
                <c:ptCount val="361"/>
                <c:pt idx="0">
                  <c:v>22.758900000000001</c:v>
                </c:pt>
                <c:pt idx="1">
                  <c:v>22.760652269890606</c:v>
                </c:pt>
                <c:pt idx="2">
                  <c:v>22.765910324412641</c:v>
                </c:pt>
                <c:pt idx="3">
                  <c:v>22.774677899745239</c:v>
                </c:pt>
                <c:pt idx="4">
                  <c:v>22.786961228285339</c:v>
                </c:pt>
                <c:pt idx="5">
                  <c:v>22.802769046806706</c:v>
                </c:pt>
                <c:pt idx="6">
                  <c:v>22.822112607905567</c:v>
                </c:pt>
                <c:pt idx="7">
                  <c:v>22.845005694755841</c:v>
                </c:pt>
                <c:pt idx="8">
                  <c:v>22.871464639203626</c:v>
                </c:pt>
                <c:pt idx="9">
                  <c:v>22.901508343237687</c:v>
                </c:pt>
                <c:pt idx="10">
                  <c:v>22.935158303878989</c:v>
                </c:pt>
                <c:pt idx="11">
                  <c:v>22.972438641539942</c:v>
                </c:pt>
                <c:pt idx="12">
                  <c:v>23.013376131910643</c:v>
                </c:pt>
                <c:pt idx="13">
                  <c:v>23.058000241437092</c:v>
                </c:pt>
                <c:pt idx="14">
                  <c:v>23.1063431664635</c:v>
                </c:pt>
                <c:pt idx="15">
                  <c:v>23.15843987611872</c:v>
                </c:pt>
                <c:pt idx="16">
                  <c:v>23.214328159034789</c:v>
                </c:pt>
                <c:pt idx="17">
                  <c:v>23.274048673993214</c:v>
                </c:pt>
                <c:pt idx="18">
                  <c:v>23.337645004603864</c:v>
                </c:pt>
                <c:pt idx="19">
                  <c:v>23.405163718129366</c:v>
                </c:pt>
                <c:pt idx="20">
                  <c:v>23.476654428577053</c:v>
                </c:pt>
                <c:pt idx="21">
                  <c:v>23.552169864190407</c:v>
                </c:pt>
                <c:pt idx="22">
                  <c:v>23.63176593948079</c:v>
                </c:pt>
                <c:pt idx="23">
                  <c:v>23.71550183195129</c:v>
                </c:pt>
                <c:pt idx="24">
                  <c:v>23.803440063674667</c:v>
                </c:pt>
                <c:pt idx="25">
                  <c:v>23.895646587898021</c:v>
                </c:pt>
                <c:pt idx="26">
                  <c:v>23.992190880859603</c:v>
                </c:pt>
                <c:pt idx="27">
                  <c:v>24.093146039013714</c:v>
                </c:pt>
                <c:pt idx="28">
                  <c:v>24.198588881873409</c:v>
                </c:pt>
                <c:pt idx="29">
                  <c:v>24.308600060693411</c:v>
                </c:pt>
                <c:pt idx="30">
                  <c:v>24.423264173229921</c:v>
                </c:pt>
                <c:pt idx="31">
                  <c:v>24.542669884828072</c:v>
                </c:pt>
                <c:pt idx="32">
                  <c:v>24.666910056103497</c:v>
                </c:pt>
                <c:pt idx="33">
                  <c:v>24.796081877500505</c:v>
                </c:pt>
                <c:pt idx="34">
                  <c:v>24.930287011026103</c:v>
                </c:pt>
                <c:pt idx="35">
                  <c:v>25.069631739476996</c:v>
                </c:pt>
                <c:pt idx="36">
                  <c:v>25.214227123495434</c:v>
                </c:pt>
                <c:pt idx="37">
                  <c:v>25.364189166809389</c:v>
                </c:pt>
                <c:pt idx="38">
                  <c:v>25.519638990033389</c:v>
                </c:pt>
                <c:pt idx="39">
                  <c:v>25.680703013428186</c:v>
                </c:pt>
                <c:pt idx="40">
                  <c:v>25.84751314904037</c:v>
                </c:pt>
                <c:pt idx="41">
                  <c:v>26.020207002667455</c:v>
                </c:pt>
                <c:pt idx="42">
                  <c:v>26.198928086119615</c:v>
                </c:pt>
                <c:pt idx="43">
                  <c:v>26.3838260402758</c:v>
                </c:pt>
                <c:pt idx="44">
                  <c:v>26.57505686946126</c:v>
                </c:pt>
                <c:pt idx="45">
                  <c:v>26.772783187702625</c:v>
                </c:pt>
                <c:pt idx="46">
                  <c:v>26.977174477449019</c:v>
                </c:pt>
                <c:pt idx="47">
                  <c:v>27.188407361380801</c:v>
                </c:pt>
                <c:pt idx="48">
                  <c:v>27.406665887962781</c:v>
                </c:pt>
                <c:pt idx="49">
                  <c:v>27.632141831436112</c:v>
                </c:pt>
                <c:pt idx="50">
                  <c:v>27.865035006981866</c:v>
                </c:pt>
                <c:pt idx="51">
                  <c:v>28.105553601831332</c:v>
                </c:pt>
                <c:pt idx="52">
                  <c:v>28.35391452314083</c:v>
                </c:pt>
                <c:pt idx="53">
                  <c:v>28.610343763495649</c:v>
                </c:pt>
                <c:pt idx="54">
                  <c:v>28.875076784955308</c:v>
                </c:pt>
                <c:pt idx="55">
                  <c:v>29.14835892260437</c:v>
                </c:pt>
                <c:pt idx="56">
                  <c:v>29.430445808625986</c:v>
                </c:pt>
                <c:pt idx="57">
                  <c:v>29.721603817972213</c:v>
                </c:pt>
                <c:pt idx="58">
                  <c:v>30.022110536765396</c:v>
                </c:pt>
                <c:pt idx="59">
                  <c:v>30.332255254626691</c:v>
                </c:pt>
                <c:pt idx="60">
                  <c:v>30.652339482194257</c:v>
                </c:pt>
                <c:pt idx="61">
                  <c:v>30.982677495163369</c:v>
                </c:pt>
                <c:pt idx="62">
                  <c:v>31.323596906252586</c:v>
                </c:pt>
                <c:pt idx="63">
                  <c:v>31.67543926657768</c:v>
                </c:pt>
                <c:pt idx="64">
                  <c:v>32.038560697993908</c:v>
                </c:pt>
                <c:pt idx="65">
                  <c:v>32.413332558052566</c:v>
                </c:pt>
                <c:pt idx="66">
                  <c:v>32.800142139304349</c:v>
                </c:pt>
                <c:pt idx="67">
                  <c:v>33.199393404774945</c:v>
                </c:pt>
                <c:pt idx="68">
                  <c:v>33.611507761533268</c:v>
                </c:pt>
                <c:pt idx="69">
                  <c:v>34.036924874373319</c:v>
                </c:pt>
                <c:pt idx="70">
                  <c:v>34.476103521734657</c:v>
                </c:pt>
                <c:pt idx="71">
                  <c:v>34.929522496093767</c:v>
                </c:pt>
                <c:pt idx="72">
                  <c:v>35.397681551171317</c:v>
                </c:pt>
                <c:pt idx="73">
                  <c:v>35.478899999999996</c:v>
                </c:pt>
                <c:pt idx="74">
                  <c:v>35.478899999999996</c:v>
                </c:pt>
                <c:pt idx="75">
                  <c:v>35.478899999999996</c:v>
                </c:pt>
                <c:pt idx="76">
                  <c:v>35.478899999999996</c:v>
                </c:pt>
                <c:pt idx="77">
                  <c:v>35.478899999999996</c:v>
                </c:pt>
                <c:pt idx="78">
                  <c:v>35.478899999999996</c:v>
                </c:pt>
                <c:pt idx="79">
                  <c:v>35.478899999999996</c:v>
                </c:pt>
                <c:pt idx="80">
                  <c:v>35.478899999999996</c:v>
                </c:pt>
                <c:pt idx="81">
                  <c:v>35.478899999999996</c:v>
                </c:pt>
                <c:pt idx="82">
                  <c:v>35.478899999999996</c:v>
                </c:pt>
                <c:pt idx="83">
                  <c:v>35.478899999999996</c:v>
                </c:pt>
                <c:pt idx="84">
                  <c:v>35.478899999999996</c:v>
                </c:pt>
                <c:pt idx="85">
                  <c:v>35.478899999999996</c:v>
                </c:pt>
                <c:pt idx="86">
                  <c:v>35.478899999999996</c:v>
                </c:pt>
                <c:pt idx="87">
                  <c:v>35.478899999999996</c:v>
                </c:pt>
                <c:pt idx="88">
                  <c:v>35.478899999999996</c:v>
                </c:pt>
                <c:pt idx="89">
                  <c:v>35.478899999999996</c:v>
                </c:pt>
                <c:pt idx="90">
                  <c:v>35.478899999999996</c:v>
                </c:pt>
                <c:pt idx="91">
                  <c:v>35.478899999999996</c:v>
                </c:pt>
                <c:pt idx="92">
                  <c:v>35.478899999999996</c:v>
                </c:pt>
                <c:pt idx="93">
                  <c:v>35.478899999999996</c:v>
                </c:pt>
                <c:pt idx="94">
                  <c:v>35.478899999999996</c:v>
                </c:pt>
                <c:pt idx="95">
                  <c:v>35.478899999999996</c:v>
                </c:pt>
                <c:pt idx="96">
                  <c:v>35.478899999999996</c:v>
                </c:pt>
                <c:pt idx="97">
                  <c:v>35.478899999999996</c:v>
                </c:pt>
                <c:pt idx="98">
                  <c:v>35.478899999999996</c:v>
                </c:pt>
                <c:pt idx="99">
                  <c:v>35.478899999999996</c:v>
                </c:pt>
                <c:pt idx="100">
                  <c:v>35.478899999999996</c:v>
                </c:pt>
                <c:pt idx="101">
                  <c:v>35.478899999999996</c:v>
                </c:pt>
                <c:pt idx="102">
                  <c:v>35.478899999999996</c:v>
                </c:pt>
                <c:pt idx="103">
                  <c:v>35.478899999999996</c:v>
                </c:pt>
                <c:pt idx="104">
                  <c:v>35.478899999999996</c:v>
                </c:pt>
                <c:pt idx="105">
                  <c:v>35.478899999999996</c:v>
                </c:pt>
                <c:pt idx="106">
                  <c:v>35.478899999999996</c:v>
                </c:pt>
                <c:pt idx="107">
                  <c:v>35.478899999999996</c:v>
                </c:pt>
                <c:pt idx="108">
                  <c:v>35.478899999999996</c:v>
                </c:pt>
                <c:pt idx="109">
                  <c:v>35.478899999999996</c:v>
                </c:pt>
                <c:pt idx="110">
                  <c:v>35.478899999999996</c:v>
                </c:pt>
                <c:pt idx="111">
                  <c:v>35.478899999999996</c:v>
                </c:pt>
                <c:pt idx="112">
                  <c:v>35.478899999999996</c:v>
                </c:pt>
                <c:pt idx="113">
                  <c:v>35.478899999999996</c:v>
                </c:pt>
                <c:pt idx="114">
                  <c:v>35.478899999999996</c:v>
                </c:pt>
                <c:pt idx="115">
                  <c:v>35.478899999999996</c:v>
                </c:pt>
                <c:pt idx="116">
                  <c:v>35.478899999999996</c:v>
                </c:pt>
                <c:pt idx="117">
                  <c:v>35.478899999999996</c:v>
                </c:pt>
                <c:pt idx="118">
                  <c:v>35.478899999999996</c:v>
                </c:pt>
                <c:pt idx="119">
                  <c:v>35.478899999999996</c:v>
                </c:pt>
                <c:pt idx="120">
                  <c:v>35.478899999999996</c:v>
                </c:pt>
                <c:pt idx="121">
                  <c:v>35.478899999999996</c:v>
                </c:pt>
                <c:pt idx="122">
                  <c:v>35.478899999999996</c:v>
                </c:pt>
                <c:pt idx="123">
                  <c:v>35.478899999999996</c:v>
                </c:pt>
                <c:pt idx="124">
                  <c:v>35.478899999999996</c:v>
                </c:pt>
                <c:pt idx="125">
                  <c:v>35.478899999999996</c:v>
                </c:pt>
                <c:pt idx="126">
                  <c:v>35.478899999999996</c:v>
                </c:pt>
                <c:pt idx="127">
                  <c:v>35.478899999999996</c:v>
                </c:pt>
                <c:pt idx="128">
                  <c:v>35.478899999999996</c:v>
                </c:pt>
                <c:pt idx="129">
                  <c:v>35.478899999999996</c:v>
                </c:pt>
                <c:pt idx="130">
                  <c:v>35.478899999999996</c:v>
                </c:pt>
                <c:pt idx="131">
                  <c:v>35.478899999999996</c:v>
                </c:pt>
                <c:pt idx="132">
                  <c:v>35.478899999999996</c:v>
                </c:pt>
                <c:pt idx="133">
                  <c:v>35.478899999999996</c:v>
                </c:pt>
                <c:pt idx="134">
                  <c:v>35.478899999999996</c:v>
                </c:pt>
                <c:pt idx="135">
                  <c:v>35.478899999999996</c:v>
                </c:pt>
                <c:pt idx="136">
                  <c:v>35.478899999999996</c:v>
                </c:pt>
                <c:pt idx="137">
                  <c:v>35.478899999999996</c:v>
                </c:pt>
                <c:pt idx="138">
                  <c:v>35.478899999999996</c:v>
                </c:pt>
                <c:pt idx="139">
                  <c:v>35.478899999999996</c:v>
                </c:pt>
                <c:pt idx="140">
                  <c:v>35.478899999999996</c:v>
                </c:pt>
                <c:pt idx="141">
                  <c:v>35.478899999999996</c:v>
                </c:pt>
                <c:pt idx="142">
                  <c:v>35.478899999999996</c:v>
                </c:pt>
                <c:pt idx="143">
                  <c:v>35.478899999999996</c:v>
                </c:pt>
                <c:pt idx="144">
                  <c:v>35.478899999999996</c:v>
                </c:pt>
                <c:pt idx="145">
                  <c:v>35.478899999999996</c:v>
                </c:pt>
                <c:pt idx="146">
                  <c:v>35.478899999999996</c:v>
                </c:pt>
                <c:pt idx="147">
                  <c:v>35.478899999999996</c:v>
                </c:pt>
                <c:pt idx="148">
                  <c:v>35.478899999999996</c:v>
                </c:pt>
                <c:pt idx="149">
                  <c:v>35.478899999999996</c:v>
                </c:pt>
                <c:pt idx="150">
                  <c:v>35.478899999999996</c:v>
                </c:pt>
                <c:pt idx="151">
                  <c:v>35.478899999999996</c:v>
                </c:pt>
                <c:pt idx="152">
                  <c:v>35.478899999999996</c:v>
                </c:pt>
                <c:pt idx="153">
                  <c:v>35.478899999999996</c:v>
                </c:pt>
                <c:pt idx="154">
                  <c:v>35.478899999999996</c:v>
                </c:pt>
                <c:pt idx="155">
                  <c:v>35.478899999999996</c:v>
                </c:pt>
                <c:pt idx="156">
                  <c:v>35.478899999999996</c:v>
                </c:pt>
                <c:pt idx="157">
                  <c:v>35.478899999999996</c:v>
                </c:pt>
                <c:pt idx="158">
                  <c:v>35.478899999999996</c:v>
                </c:pt>
                <c:pt idx="159">
                  <c:v>35.478899999999996</c:v>
                </c:pt>
                <c:pt idx="160">
                  <c:v>35.478899999999996</c:v>
                </c:pt>
                <c:pt idx="161">
                  <c:v>35.478899999999996</c:v>
                </c:pt>
                <c:pt idx="162">
                  <c:v>35.478899999999996</c:v>
                </c:pt>
                <c:pt idx="163">
                  <c:v>35.478899999999996</c:v>
                </c:pt>
                <c:pt idx="164">
                  <c:v>35.478899999999996</c:v>
                </c:pt>
                <c:pt idx="165">
                  <c:v>35.478899999999996</c:v>
                </c:pt>
                <c:pt idx="166">
                  <c:v>35.478899999999996</c:v>
                </c:pt>
                <c:pt idx="167">
                  <c:v>35.478899999999996</c:v>
                </c:pt>
                <c:pt idx="168">
                  <c:v>35.478899999999996</c:v>
                </c:pt>
                <c:pt idx="169">
                  <c:v>35.478899999999996</c:v>
                </c:pt>
                <c:pt idx="170">
                  <c:v>35.478899999999996</c:v>
                </c:pt>
                <c:pt idx="171">
                  <c:v>35.478899999999996</c:v>
                </c:pt>
                <c:pt idx="172">
                  <c:v>35.478899999999996</c:v>
                </c:pt>
                <c:pt idx="173">
                  <c:v>35.478899999999996</c:v>
                </c:pt>
                <c:pt idx="174">
                  <c:v>35.478899999999996</c:v>
                </c:pt>
                <c:pt idx="175">
                  <c:v>35.478899999999996</c:v>
                </c:pt>
                <c:pt idx="176">
                  <c:v>35.478899999999996</c:v>
                </c:pt>
                <c:pt idx="177">
                  <c:v>35.478899999999996</c:v>
                </c:pt>
                <c:pt idx="178">
                  <c:v>35.478899999999996</c:v>
                </c:pt>
                <c:pt idx="179">
                  <c:v>35.478899999999996</c:v>
                </c:pt>
                <c:pt idx="180">
                  <c:v>35.478899999999996</c:v>
                </c:pt>
                <c:pt idx="181">
                  <c:v>35.446976884460284</c:v>
                </c:pt>
                <c:pt idx="182">
                  <c:v>35.351509356611253</c:v>
                </c:pt>
                <c:pt idx="183">
                  <c:v>35.193396194797337</c:v>
                </c:pt>
                <c:pt idx="184">
                  <c:v>34.974113368430395</c:v>
                </c:pt>
                <c:pt idx="185">
                  <c:v>34.695681958619979</c:v>
                </c:pt>
                <c:pt idx="186">
                  <c:v>34.360625013885603</c:v>
                </c:pt>
                <c:pt idx="187">
                  <c:v>33.97191497785829</c:v>
                </c:pt>
                <c:pt idx="188">
                  <c:v>33.532913620755203</c:v>
                </c:pt>
                <c:pt idx="189">
                  <c:v>33.047306592409086</c:v>
                </c:pt>
                <c:pt idx="190">
                  <c:v>32.519034787611076</c:v>
                </c:pt>
                <c:pt idx="191">
                  <c:v>31.952224678621853</c:v>
                </c:pt>
                <c:pt idx="192">
                  <c:v>31.351119636377021</c:v>
                </c:pt>
                <c:pt idx="193">
                  <c:v>30.720014048141035</c:v>
                </c:pt>
                <c:pt idx="194">
                  <c:v>30.063191765750251</c:v>
                </c:pt>
                <c:pt idx="195">
                  <c:v>29.384870107178362</c:v>
                </c:pt>
                <c:pt idx="196">
                  <c:v>28.68915030661752</c:v>
                </c:pt>
                <c:pt idx="197">
                  <c:v>27.979974984144739</c:v>
                </c:pt>
                <c:pt idx="198">
                  <c:v>27.261092901776685</c:v>
                </c:pt>
                <c:pt idx="199">
                  <c:v>26.536031000808137</c:v>
                </c:pt>
                <c:pt idx="200">
                  <c:v>25.808073484248304</c:v>
                </c:pt>
                <c:pt idx="201">
                  <c:v>25.080247522427761</c:v>
                </c:pt>
                <c:pt idx="202">
                  <c:v>24.355315020492657</c:v>
                </c:pt>
                <c:pt idx="203">
                  <c:v>23.635769791748221</c:v>
                </c:pt>
                <c:pt idx="204">
                  <c:v>22.923839426723006</c:v>
                </c:pt>
                <c:pt idx="205">
                  <c:v>22.758900000000001</c:v>
                </c:pt>
                <c:pt idx="206">
                  <c:v>22.758900000000001</c:v>
                </c:pt>
                <c:pt idx="207">
                  <c:v>22.758900000000001</c:v>
                </c:pt>
                <c:pt idx="208">
                  <c:v>22.758900000000001</c:v>
                </c:pt>
                <c:pt idx="209">
                  <c:v>22.758900000000001</c:v>
                </c:pt>
                <c:pt idx="210">
                  <c:v>22.758900000000001</c:v>
                </c:pt>
                <c:pt idx="211">
                  <c:v>22.758900000000001</c:v>
                </c:pt>
                <c:pt idx="212">
                  <c:v>22.758900000000001</c:v>
                </c:pt>
                <c:pt idx="213">
                  <c:v>22.758900000000001</c:v>
                </c:pt>
                <c:pt idx="214">
                  <c:v>22.758900000000001</c:v>
                </c:pt>
                <c:pt idx="215">
                  <c:v>22.758900000000001</c:v>
                </c:pt>
                <c:pt idx="216">
                  <c:v>22.758900000000001</c:v>
                </c:pt>
                <c:pt idx="217">
                  <c:v>22.758900000000001</c:v>
                </c:pt>
                <c:pt idx="218">
                  <c:v>22.758900000000001</c:v>
                </c:pt>
                <c:pt idx="219">
                  <c:v>22.758900000000001</c:v>
                </c:pt>
                <c:pt idx="220">
                  <c:v>22.758900000000001</c:v>
                </c:pt>
                <c:pt idx="221">
                  <c:v>22.758900000000001</c:v>
                </c:pt>
                <c:pt idx="222">
                  <c:v>22.758900000000001</c:v>
                </c:pt>
                <c:pt idx="223">
                  <c:v>22.758900000000001</c:v>
                </c:pt>
                <c:pt idx="224">
                  <c:v>22.758900000000001</c:v>
                </c:pt>
                <c:pt idx="225">
                  <c:v>22.758900000000001</c:v>
                </c:pt>
                <c:pt idx="226">
                  <c:v>22.758900000000001</c:v>
                </c:pt>
                <c:pt idx="227">
                  <c:v>22.758900000000001</c:v>
                </c:pt>
                <c:pt idx="228">
                  <c:v>22.758900000000001</c:v>
                </c:pt>
                <c:pt idx="229">
                  <c:v>22.758900000000001</c:v>
                </c:pt>
                <c:pt idx="230">
                  <c:v>22.758900000000001</c:v>
                </c:pt>
                <c:pt idx="231">
                  <c:v>22.758900000000001</c:v>
                </c:pt>
                <c:pt idx="232">
                  <c:v>22.758900000000001</c:v>
                </c:pt>
                <c:pt idx="233">
                  <c:v>22.758900000000001</c:v>
                </c:pt>
                <c:pt idx="234">
                  <c:v>22.758900000000001</c:v>
                </c:pt>
                <c:pt idx="235">
                  <c:v>22.758900000000001</c:v>
                </c:pt>
                <c:pt idx="236">
                  <c:v>22.758900000000001</c:v>
                </c:pt>
                <c:pt idx="237">
                  <c:v>22.758900000000001</c:v>
                </c:pt>
                <c:pt idx="238">
                  <c:v>22.758900000000001</c:v>
                </c:pt>
                <c:pt idx="239">
                  <c:v>22.758900000000001</c:v>
                </c:pt>
                <c:pt idx="240">
                  <c:v>22.758900000000001</c:v>
                </c:pt>
                <c:pt idx="241">
                  <c:v>22.758900000000001</c:v>
                </c:pt>
                <c:pt idx="242">
                  <c:v>22.758900000000001</c:v>
                </c:pt>
                <c:pt idx="243">
                  <c:v>22.758900000000001</c:v>
                </c:pt>
                <c:pt idx="244">
                  <c:v>22.758900000000001</c:v>
                </c:pt>
                <c:pt idx="245">
                  <c:v>22.758900000000001</c:v>
                </c:pt>
                <c:pt idx="246">
                  <c:v>22.758900000000001</c:v>
                </c:pt>
                <c:pt idx="247">
                  <c:v>22.758900000000001</c:v>
                </c:pt>
                <c:pt idx="248">
                  <c:v>22.758900000000001</c:v>
                </c:pt>
                <c:pt idx="249">
                  <c:v>22.758900000000001</c:v>
                </c:pt>
                <c:pt idx="250">
                  <c:v>22.758900000000001</c:v>
                </c:pt>
                <c:pt idx="251">
                  <c:v>22.758900000000001</c:v>
                </c:pt>
                <c:pt idx="252">
                  <c:v>22.758900000000001</c:v>
                </c:pt>
                <c:pt idx="253">
                  <c:v>22.758900000000001</c:v>
                </c:pt>
                <c:pt idx="254">
                  <c:v>22.758900000000001</c:v>
                </c:pt>
                <c:pt idx="255">
                  <c:v>22.758900000000001</c:v>
                </c:pt>
                <c:pt idx="256">
                  <c:v>22.758900000000001</c:v>
                </c:pt>
                <c:pt idx="257">
                  <c:v>22.758900000000001</c:v>
                </c:pt>
                <c:pt idx="258">
                  <c:v>22.758900000000001</c:v>
                </c:pt>
                <c:pt idx="259">
                  <c:v>22.758900000000001</c:v>
                </c:pt>
                <c:pt idx="260">
                  <c:v>22.758900000000001</c:v>
                </c:pt>
                <c:pt idx="261">
                  <c:v>22.758900000000001</c:v>
                </c:pt>
                <c:pt idx="262">
                  <c:v>22.758900000000001</c:v>
                </c:pt>
                <c:pt idx="263">
                  <c:v>22.758900000000001</c:v>
                </c:pt>
                <c:pt idx="264">
                  <c:v>22.758900000000001</c:v>
                </c:pt>
                <c:pt idx="265">
                  <c:v>22.758900000000001</c:v>
                </c:pt>
                <c:pt idx="266">
                  <c:v>22.758900000000001</c:v>
                </c:pt>
                <c:pt idx="267">
                  <c:v>22.758900000000001</c:v>
                </c:pt>
                <c:pt idx="268">
                  <c:v>22.758900000000001</c:v>
                </c:pt>
                <c:pt idx="269">
                  <c:v>22.758900000000001</c:v>
                </c:pt>
                <c:pt idx="270">
                  <c:v>22.758900000000001</c:v>
                </c:pt>
                <c:pt idx="271">
                  <c:v>22.758900000000001</c:v>
                </c:pt>
                <c:pt idx="272">
                  <c:v>22.758900000000001</c:v>
                </c:pt>
                <c:pt idx="273">
                  <c:v>22.758900000000001</c:v>
                </c:pt>
                <c:pt idx="274">
                  <c:v>22.758900000000001</c:v>
                </c:pt>
                <c:pt idx="275">
                  <c:v>22.758900000000001</c:v>
                </c:pt>
                <c:pt idx="276">
                  <c:v>22.758900000000001</c:v>
                </c:pt>
                <c:pt idx="277">
                  <c:v>22.758900000000001</c:v>
                </c:pt>
                <c:pt idx="278">
                  <c:v>22.758900000000001</c:v>
                </c:pt>
                <c:pt idx="279">
                  <c:v>22.758900000000001</c:v>
                </c:pt>
                <c:pt idx="280">
                  <c:v>22.758900000000001</c:v>
                </c:pt>
                <c:pt idx="281">
                  <c:v>22.758900000000001</c:v>
                </c:pt>
                <c:pt idx="282">
                  <c:v>22.758900000000001</c:v>
                </c:pt>
                <c:pt idx="283">
                  <c:v>22.758900000000001</c:v>
                </c:pt>
                <c:pt idx="284">
                  <c:v>22.758900000000001</c:v>
                </c:pt>
                <c:pt idx="285">
                  <c:v>22.758900000000001</c:v>
                </c:pt>
                <c:pt idx="286">
                  <c:v>22.758900000000001</c:v>
                </c:pt>
                <c:pt idx="287">
                  <c:v>22.758900000000001</c:v>
                </c:pt>
                <c:pt idx="288">
                  <c:v>22.758900000000001</c:v>
                </c:pt>
                <c:pt idx="289">
                  <c:v>22.758900000000001</c:v>
                </c:pt>
                <c:pt idx="290">
                  <c:v>22.758900000000001</c:v>
                </c:pt>
                <c:pt idx="291">
                  <c:v>22.758900000000001</c:v>
                </c:pt>
                <c:pt idx="292">
                  <c:v>22.758900000000001</c:v>
                </c:pt>
                <c:pt idx="293">
                  <c:v>22.758900000000001</c:v>
                </c:pt>
                <c:pt idx="294">
                  <c:v>22.758900000000001</c:v>
                </c:pt>
                <c:pt idx="295">
                  <c:v>22.758900000000001</c:v>
                </c:pt>
                <c:pt idx="296">
                  <c:v>22.758900000000001</c:v>
                </c:pt>
                <c:pt idx="297">
                  <c:v>22.758900000000001</c:v>
                </c:pt>
                <c:pt idx="298">
                  <c:v>22.758900000000001</c:v>
                </c:pt>
                <c:pt idx="299">
                  <c:v>22.758900000000001</c:v>
                </c:pt>
                <c:pt idx="300">
                  <c:v>22.758900000000001</c:v>
                </c:pt>
                <c:pt idx="301">
                  <c:v>22.758900000000001</c:v>
                </c:pt>
                <c:pt idx="302">
                  <c:v>22.758900000000001</c:v>
                </c:pt>
                <c:pt idx="303">
                  <c:v>22.758900000000001</c:v>
                </c:pt>
                <c:pt idx="304">
                  <c:v>22.758900000000001</c:v>
                </c:pt>
                <c:pt idx="305">
                  <c:v>22.758900000000001</c:v>
                </c:pt>
                <c:pt idx="306">
                  <c:v>22.758900000000001</c:v>
                </c:pt>
                <c:pt idx="307">
                  <c:v>22.758900000000001</c:v>
                </c:pt>
                <c:pt idx="308">
                  <c:v>22.758900000000001</c:v>
                </c:pt>
                <c:pt idx="309">
                  <c:v>22.758900000000001</c:v>
                </c:pt>
                <c:pt idx="310">
                  <c:v>22.758900000000001</c:v>
                </c:pt>
                <c:pt idx="311">
                  <c:v>22.758900000000001</c:v>
                </c:pt>
                <c:pt idx="312">
                  <c:v>22.758900000000001</c:v>
                </c:pt>
                <c:pt idx="313">
                  <c:v>22.758900000000001</c:v>
                </c:pt>
                <c:pt idx="314">
                  <c:v>22.758900000000001</c:v>
                </c:pt>
                <c:pt idx="315">
                  <c:v>22.758900000000001</c:v>
                </c:pt>
                <c:pt idx="316">
                  <c:v>22.758900000000001</c:v>
                </c:pt>
                <c:pt idx="317">
                  <c:v>22.758900000000001</c:v>
                </c:pt>
                <c:pt idx="318">
                  <c:v>22.758900000000001</c:v>
                </c:pt>
                <c:pt idx="319">
                  <c:v>22.758900000000001</c:v>
                </c:pt>
                <c:pt idx="320">
                  <c:v>22.758900000000001</c:v>
                </c:pt>
                <c:pt idx="321">
                  <c:v>22.758900000000001</c:v>
                </c:pt>
                <c:pt idx="322">
                  <c:v>22.758900000000001</c:v>
                </c:pt>
                <c:pt idx="323">
                  <c:v>22.758900000000001</c:v>
                </c:pt>
                <c:pt idx="324">
                  <c:v>22.758900000000001</c:v>
                </c:pt>
                <c:pt idx="325">
                  <c:v>22.758900000000001</c:v>
                </c:pt>
                <c:pt idx="326">
                  <c:v>22.758900000000001</c:v>
                </c:pt>
                <c:pt idx="327">
                  <c:v>22.758900000000001</c:v>
                </c:pt>
                <c:pt idx="328">
                  <c:v>22.758900000000001</c:v>
                </c:pt>
                <c:pt idx="329">
                  <c:v>22.758900000000001</c:v>
                </c:pt>
                <c:pt idx="330">
                  <c:v>22.758900000000001</c:v>
                </c:pt>
                <c:pt idx="331">
                  <c:v>22.758900000000001</c:v>
                </c:pt>
                <c:pt idx="332">
                  <c:v>22.758900000000001</c:v>
                </c:pt>
                <c:pt idx="333">
                  <c:v>22.758900000000001</c:v>
                </c:pt>
                <c:pt idx="334">
                  <c:v>22.758900000000001</c:v>
                </c:pt>
                <c:pt idx="335">
                  <c:v>22.758900000000001</c:v>
                </c:pt>
                <c:pt idx="336">
                  <c:v>22.758900000000001</c:v>
                </c:pt>
                <c:pt idx="337">
                  <c:v>22.758900000000001</c:v>
                </c:pt>
                <c:pt idx="338">
                  <c:v>22.758900000000001</c:v>
                </c:pt>
                <c:pt idx="339">
                  <c:v>22.758900000000001</c:v>
                </c:pt>
                <c:pt idx="340">
                  <c:v>22.758900000000001</c:v>
                </c:pt>
                <c:pt idx="341">
                  <c:v>22.758900000000001</c:v>
                </c:pt>
                <c:pt idx="342">
                  <c:v>22.758900000000001</c:v>
                </c:pt>
                <c:pt idx="343">
                  <c:v>22.758900000000001</c:v>
                </c:pt>
                <c:pt idx="344">
                  <c:v>22.758900000000001</c:v>
                </c:pt>
                <c:pt idx="345">
                  <c:v>22.758900000000001</c:v>
                </c:pt>
                <c:pt idx="346">
                  <c:v>22.758900000000001</c:v>
                </c:pt>
                <c:pt idx="347">
                  <c:v>22.758900000000001</c:v>
                </c:pt>
                <c:pt idx="348">
                  <c:v>22.758900000000001</c:v>
                </c:pt>
                <c:pt idx="349">
                  <c:v>22.758900000000001</c:v>
                </c:pt>
                <c:pt idx="350">
                  <c:v>22.758900000000001</c:v>
                </c:pt>
                <c:pt idx="351">
                  <c:v>22.758900000000001</c:v>
                </c:pt>
                <c:pt idx="352">
                  <c:v>22.758900000000001</c:v>
                </c:pt>
                <c:pt idx="353">
                  <c:v>22.758900000000001</c:v>
                </c:pt>
                <c:pt idx="354">
                  <c:v>22.758900000000001</c:v>
                </c:pt>
                <c:pt idx="355">
                  <c:v>22.758900000000001</c:v>
                </c:pt>
                <c:pt idx="356">
                  <c:v>22.758900000000001</c:v>
                </c:pt>
                <c:pt idx="357">
                  <c:v>22.758900000000001</c:v>
                </c:pt>
                <c:pt idx="358">
                  <c:v>22.758900000000001</c:v>
                </c:pt>
                <c:pt idx="359">
                  <c:v>22.758900000000001</c:v>
                </c:pt>
                <c:pt idx="360">
                  <c:v>22.758900000000001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845424"/>
        <c:axId val="522845816"/>
      </c:scatterChart>
      <c:valAx>
        <c:axId val="522845424"/>
        <c:scaling>
          <c:orientation val="minMax"/>
          <c:max val="3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Crank angle, deg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845816"/>
        <c:crosses val="autoZero"/>
        <c:crossBetween val="midCat"/>
        <c:majorUnit val="40"/>
      </c:valAx>
      <c:valAx>
        <c:axId val="522845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Pressure, Bar, abs</a:t>
                </a:r>
              </a:p>
            </c:rich>
          </c:tx>
          <c:layout>
            <c:manualLayout>
              <c:xMode val="edge"/>
              <c:yMode val="edge"/>
              <c:x val="1.3633265167007498E-2"/>
              <c:y val="0.241334937299504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84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101524886076356"/>
          <c:y val="0.64893445610965284"/>
          <c:w val="0.29706258347725101"/>
          <c:h val="0.312502187226596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Rod loads, Stage I - Design conditions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90048118985127"/>
          <c:y val="0.13467592592592595"/>
          <c:w val="0.82265376202974616"/>
          <c:h val="0.658280009302634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'Stage 1'!$V$7</c:f>
              <c:strCache>
                <c:ptCount val="1"/>
                <c:pt idx="0">
                  <c:v>Gas load, KN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'Stage 1'!$C$8:$C$368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1'!$V$8:$V$368</c:f>
              <c:numCache>
                <c:formatCode>General</c:formatCode>
                <c:ptCount val="361"/>
                <c:pt idx="0">
                  <c:v>-202.97416483719201</c:v>
                </c:pt>
                <c:pt idx="1">
                  <c:v>-202.73503493957071</c:v>
                </c:pt>
                <c:pt idx="2">
                  <c:v>-202.01927206415212</c:v>
                </c:pt>
                <c:pt idx="3">
                  <c:v>-200.83172878211712</c:v>
                </c:pt>
                <c:pt idx="4">
                  <c:v>-199.18040063878624</c:v>
                </c:pt>
                <c:pt idx="5">
                  <c:v>-197.07629102500482</c:v>
                </c:pt>
                <c:pt idx="6">
                  <c:v>-194.53322781082034</c:v>
                </c:pt>
                <c:pt idx="7">
                  <c:v>-191.56763721819746</c:v>
                </c:pt>
                <c:pt idx="8">
                  <c:v>-188.19828151924048</c:v>
                </c:pt>
                <c:pt idx="9">
                  <c:v>-184.44596795810463</c:v>
                </c:pt>
                <c:pt idx="10">
                  <c:v>-180.33323678557298</c:v>
                </c:pt>
                <c:pt idx="11">
                  <c:v>-175.8840364614214</c:v>
                </c:pt>
                <c:pt idx="12">
                  <c:v>-171.12339393632195</c:v>
                </c:pt>
                <c:pt idx="13">
                  <c:v>-166.07708750275987</c:v>
                </c:pt>
                <c:pt idx="14">
                  <c:v>-160.77132904663108</c:v>
                </c:pt>
                <c:pt idx="15">
                  <c:v>-155.23246168930515</c:v>
                </c:pt>
                <c:pt idx="16">
                  <c:v>-149.48667783999252</c:v>
                </c:pt>
                <c:pt idx="17">
                  <c:v>-143.55976163590557</c:v>
                </c:pt>
                <c:pt idx="18">
                  <c:v>-137.47685868590793</c:v>
                </c:pt>
                <c:pt idx="19">
                  <c:v>-131.26227499854411</c:v>
                </c:pt>
                <c:pt idx="20">
                  <c:v>-124.93930600643763</c:v>
                </c:pt>
                <c:pt idx="21">
                  <c:v>-118.53009572579781</c:v>
                </c:pt>
                <c:pt idx="22">
                  <c:v>-112.05552533281345</c:v>
                </c:pt>
                <c:pt idx="23">
                  <c:v>-105.5351298099479</c:v>
                </c:pt>
                <c:pt idx="24">
                  <c:v>-98.987040818441031</c:v>
                </c:pt>
                <c:pt idx="25">
                  <c:v>-92.42795358598157</c:v>
                </c:pt>
                <c:pt idx="26">
                  <c:v>-85.873115352571446</c:v>
                </c:pt>
                <c:pt idx="27">
                  <c:v>-79.336332781156855</c:v>
                </c:pt>
                <c:pt idx="28">
                  <c:v>-72.829995698443767</c:v>
                </c:pt>
                <c:pt idx="29">
                  <c:v>-66.365114569827767</c:v>
                </c:pt>
                <c:pt idx="30">
                  <c:v>-59.951369214820474</c:v>
                </c:pt>
                <c:pt idx="31">
                  <c:v>-53.597166420537022</c:v>
                </c:pt>
                <c:pt idx="32">
                  <c:v>-47.309704296681574</c:v>
                </c:pt>
                <c:pt idx="33">
                  <c:v>-41.095041423533772</c:v>
                </c:pt>
                <c:pt idx="34">
                  <c:v>-34.958169064022805</c:v>
                </c:pt>
                <c:pt idx="35">
                  <c:v>-28.903084933112112</c:v>
                </c:pt>
                <c:pt idx="36">
                  <c:v>-22.932867235442789</c:v>
                </c:pt>
                <c:pt idx="37">
                  <c:v>-17.04974788995932</c:v>
                </c:pt>
                <c:pt idx="38">
                  <c:v>-11.255184054311474</c:v>
                </c:pt>
                <c:pt idx="39">
                  <c:v>-5.5499272395146182</c:v>
                </c:pt>
                <c:pt idx="40">
                  <c:v>6.5910534764901385E-2</c:v>
                </c:pt>
                <c:pt idx="41">
                  <c:v>5.5927939524218262</c:v>
                </c:pt>
                <c:pt idx="42">
                  <c:v>11.031705265514645</c:v>
                </c:pt>
                <c:pt idx="43">
                  <c:v>13.870866851157682</c:v>
                </c:pt>
                <c:pt idx="44">
                  <c:v>15.014448201468777</c:v>
                </c:pt>
                <c:pt idx="45">
                  <c:v>16.19592989944012</c:v>
                </c:pt>
                <c:pt idx="46">
                  <c:v>17.41623712897804</c:v>
                </c:pt>
                <c:pt idx="47">
                  <c:v>18.676332591264465</c:v>
                </c:pt>
                <c:pt idx="48">
                  <c:v>19.977217911779288</c:v>
                </c:pt>
                <c:pt idx="49">
                  <c:v>21.319935115277101</c:v>
                </c:pt>
                <c:pt idx="50">
                  <c:v>22.705568171952393</c:v>
                </c:pt>
                <c:pt idx="51">
                  <c:v>24.135244618202801</c:v>
                </c:pt>
                <c:pt idx="52">
                  <c:v>25.610137255573594</c:v>
                </c:pt>
                <c:pt idx="53">
                  <c:v>27.131465931659847</c:v>
                </c:pt>
                <c:pt idx="54">
                  <c:v>28.700499406934622</c:v>
                </c:pt>
                <c:pt idx="55">
                  <c:v>30.318557311682671</c:v>
                </c:pt>
                <c:pt idx="56">
                  <c:v>31.987012197431454</c:v>
                </c:pt>
                <c:pt idx="57">
                  <c:v>33.707291687496486</c:v>
                </c:pt>
                <c:pt idx="58">
                  <c:v>35.480880731500022</c:v>
                </c:pt>
                <c:pt idx="59">
                  <c:v>37.309323968960825</c:v>
                </c:pt>
                <c:pt idx="60">
                  <c:v>39.194228207314708</c:v>
                </c:pt>
                <c:pt idx="61">
                  <c:v>41.13726501999524</c:v>
                </c:pt>
                <c:pt idx="62">
                  <c:v>43.140173470478224</c:v>
                </c:pt>
                <c:pt idx="63">
                  <c:v>45.204762968490833</c:v>
                </c:pt>
                <c:pt idx="64">
                  <c:v>47.332916264881433</c:v>
                </c:pt>
                <c:pt idx="65">
                  <c:v>49.526592591966192</c:v>
                </c:pt>
                <c:pt idx="66">
                  <c:v>51.787830956487269</c:v>
                </c:pt>
                <c:pt idx="67">
                  <c:v>54.118753592656454</c:v>
                </c:pt>
                <c:pt idx="68">
                  <c:v>56.521569583100217</c:v>
                </c:pt>
                <c:pt idx="69">
                  <c:v>58.99857865587996</c:v>
                </c:pt>
                <c:pt idx="70">
                  <c:v>61.552175166125458</c:v>
                </c:pt>
                <c:pt idx="71">
                  <c:v>64.184852271188959</c:v>
                </c:pt>
                <c:pt idx="72">
                  <c:v>66.899206308608612</c:v>
                </c:pt>
                <c:pt idx="73">
                  <c:v>69.697941386557432</c:v>
                </c:pt>
                <c:pt idx="74">
                  <c:v>72.583874196831147</c:v>
                </c:pt>
                <c:pt idx="75">
                  <c:v>75.559939060830033</c:v>
                </c:pt>
                <c:pt idx="76">
                  <c:v>78.629193219363131</c:v>
                </c:pt>
                <c:pt idx="77">
                  <c:v>81.794822377495692</c:v>
                </c:pt>
                <c:pt idx="78">
                  <c:v>85.06014651602311</c:v>
                </c:pt>
                <c:pt idx="79">
                  <c:v>88.428625981513619</c:v>
                </c:pt>
                <c:pt idx="80">
                  <c:v>91.903867867208945</c:v>
                </c:pt>
                <c:pt idx="81">
                  <c:v>95.489632697364812</c:v>
                </c:pt>
                <c:pt idx="82">
                  <c:v>99.189841427909386</c:v>
                </c:pt>
                <c:pt idx="83">
                  <c:v>103.00858277651604</c:v>
                </c:pt>
                <c:pt idx="84">
                  <c:v>106.9501208953785</c:v>
                </c:pt>
                <c:pt idx="85">
                  <c:v>111.01890340008207</c:v>
                </c:pt>
                <c:pt idx="86">
                  <c:v>115.21956976800386</c:v>
                </c:pt>
                <c:pt idx="87">
                  <c:v>119.55696011961561</c:v>
                </c:pt>
                <c:pt idx="88">
                  <c:v>124.03612439587894</c:v>
                </c:pt>
                <c:pt idx="89">
                  <c:v>128.66233194462347</c:v>
                </c:pt>
                <c:pt idx="90">
                  <c:v>133.44108152831524</c:v>
                </c:pt>
                <c:pt idx="91">
                  <c:v>138.37811176496814</c:v>
                </c:pt>
                <c:pt idx="92">
                  <c:v>143.47941201306963</c:v>
                </c:pt>
                <c:pt idx="93">
                  <c:v>148.75123371025188</c:v>
                </c:pt>
                <c:pt idx="94">
                  <c:v>154.2001021739982</c:v>
                </c:pt>
                <c:pt idx="95">
                  <c:v>159.83282887089703</c:v>
                </c:pt>
                <c:pt idx="96">
                  <c:v>165.65652415875422</c:v>
                </c:pt>
                <c:pt idx="97">
                  <c:v>171.67861050323972</c:v>
                </c:pt>
                <c:pt idx="98">
                  <c:v>177.46443109695275</c:v>
                </c:pt>
                <c:pt idx="99">
                  <c:v>177.46443109695275</c:v>
                </c:pt>
                <c:pt idx="100">
                  <c:v>177.46443109695275</c:v>
                </c:pt>
                <c:pt idx="101">
                  <c:v>177.46443109695275</c:v>
                </c:pt>
                <c:pt idx="102">
                  <c:v>177.46443109695275</c:v>
                </c:pt>
                <c:pt idx="103">
                  <c:v>177.46443109695275</c:v>
                </c:pt>
                <c:pt idx="104">
                  <c:v>177.46443109695275</c:v>
                </c:pt>
                <c:pt idx="105">
                  <c:v>177.46443109695275</c:v>
                </c:pt>
                <c:pt idx="106">
                  <c:v>177.46443109695275</c:v>
                </c:pt>
                <c:pt idx="107">
                  <c:v>177.46443109695275</c:v>
                </c:pt>
                <c:pt idx="108">
                  <c:v>177.46443109695275</c:v>
                </c:pt>
                <c:pt idx="109">
                  <c:v>177.46443109695275</c:v>
                </c:pt>
                <c:pt idx="110">
                  <c:v>177.46443109695275</c:v>
                </c:pt>
                <c:pt idx="111">
                  <c:v>177.46443109695275</c:v>
                </c:pt>
                <c:pt idx="112">
                  <c:v>177.46443109695275</c:v>
                </c:pt>
                <c:pt idx="113">
                  <c:v>177.46443109695275</c:v>
                </c:pt>
                <c:pt idx="114">
                  <c:v>177.46443109695275</c:v>
                </c:pt>
                <c:pt idx="115">
                  <c:v>177.46443109695275</c:v>
                </c:pt>
                <c:pt idx="116">
                  <c:v>177.46443109695275</c:v>
                </c:pt>
                <c:pt idx="117">
                  <c:v>177.46443109695275</c:v>
                </c:pt>
                <c:pt idx="118">
                  <c:v>177.46443109695275</c:v>
                </c:pt>
                <c:pt idx="119">
                  <c:v>177.46443109695275</c:v>
                </c:pt>
                <c:pt idx="120">
                  <c:v>177.46443109695275</c:v>
                </c:pt>
                <c:pt idx="121">
                  <c:v>177.46443109695275</c:v>
                </c:pt>
                <c:pt idx="122">
                  <c:v>177.46443109695275</c:v>
                </c:pt>
                <c:pt idx="123">
                  <c:v>177.46443109695275</c:v>
                </c:pt>
                <c:pt idx="124">
                  <c:v>177.46443109695275</c:v>
                </c:pt>
                <c:pt idx="125">
                  <c:v>177.46443109695275</c:v>
                </c:pt>
                <c:pt idx="126">
                  <c:v>177.46443109695275</c:v>
                </c:pt>
                <c:pt idx="127">
                  <c:v>177.46443109695275</c:v>
                </c:pt>
                <c:pt idx="128">
                  <c:v>177.46443109695275</c:v>
                </c:pt>
                <c:pt idx="129">
                  <c:v>177.46443109695275</c:v>
                </c:pt>
                <c:pt idx="130">
                  <c:v>177.46443109695275</c:v>
                </c:pt>
                <c:pt idx="131">
                  <c:v>177.46443109695275</c:v>
                </c:pt>
                <c:pt idx="132">
                  <c:v>177.46443109695275</c:v>
                </c:pt>
                <c:pt idx="133">
                  <c:v>177.46443109695275</c:v>
                </c:pt>
                <c:pt idx="134">
                  <c:v>177.46443109695275</c:v>
                </c:pt>
                <c:pt idx="135">
                  <c:v>177.46443109695275</c:v>
                </c:pt>
                <c:pt idx="136">
                  <c:v>177.46443109695275</c:v>
                </c:pt>
                <c:pt idx="137">
                  <c:v>177.46443109695275</c:v>
                </c:pt>
                <c:pt idx="138">
                  <c:v>177.46443109695275</c:v>
                </c:pt>
                <c:pt idx="139">
                  <c:v>177.46443109695275</c:v>
                </c:pt>
                <c:pt idx="140">
                  <c:v>177.46443109695275</c:v>
                </c:pt>
                <c:pt idx="141">
                  <c:v>177.46443109695275</c:v>
                </c:pt>
                <c:pt idx="142">
                  <c:v>177.46443109695275</c:v>
                </c:pt>
                <c:pt idx="143">
                  <c:v>177.46443109695275</c:v>
                </c:pt>
                <c:pt idx="144">
                  <c:v>177.46443109695275</c:v>
                </c:pt>
                <c:pt idx="145">
                  <c:v>177.46443109695275</c:v>
                </c:pt>
                <c:pt idx="146">
                  <c:v>177.46443109695275</c:v>
                </c:pt>
                <c:pt idx="147">
                  <c:v>177.46443109695275</c:v>
                </c:pt>
                <c:pt idx="148">
                  <c:v>177.46443109695275</c:v>
                </c:pt>
                <c:pt idx="149">
                  <c:v>177.46443109695275</c:v>
                </c:pt>
                <c:pt idx="150">
                  <c:v>177.46443109695275</c:v>
                </c:pt>
                <c:pt idx="151">
                  <c:v>177.46443109695275</c:v>
                </c:pt>
                <c:pt idx="152">
                  <c:v>177.46443109695275</c:v>
                </c:pt>
                <c:pt idx="153">
                  <c:v>177.46443109695275</c:v>
                </c:pt>
                <c:pt idx="154">
                  <c:v>177.46443109695275</c:v>
                </c:pt>
                <c:pt idx="155">
                  <c:v>177.46443109695275</c:v>
                </c:pt>
                <c:pt idx="156">
                  <c:v>177.46443109695275</c:v>
                </c:pt>
                <c:pt idx="157">
                  <c:v>177.46443109695275</c:v>
                </c:pt>
                <c:pt idx="158">
                  <c:v>177.46443109695275</c:v>
                </c:pt>
                <c:pt idx="159">
                  <c:v>177.46443109695275</c:v>
                </c:pt>
                <c:pt idx="160">
                  <c:v>177.46443109695275</c:v>
                </c:pt>
                <c:pt idx="161">
                  <c:v>177.46443109695275</c:v>
                </c:pt>
                <c:pt idx="162">
                  <c:v>177.46443109695275</c:v>
                </c:pt>
                <c:pt idx="163">
                  <c:v>177.46443109695275</c:v>
                </c:pt>
                <c:pt idx="164">
                  <c:v>177.46443109695275</c:v>
                </c:pt>
                <c:pt idx="165">
                  <c:v>177.46443109695275</c:v>
                </c:pt>
                <c:pt idx="166">
                  <c:v>177.46443109695275</c:v>
                </c:pt>
                <c:pt idx="167">
                  <c:v>177.46443109695275</c:v>
                </c:pt>
                <c:pt idx="168">
                  <c:v>177.46443109695275</c:v>
                </c:pt>
                <c:pt idx="169">
                  <c:v>177.46443109695275</c:v>
                </c:pt>
                <c:pt idx="170">
                  <c:v>177.46443109695275</c:v>
                </c:pt>
                <c:pt idx="171">
                  <c:v>177.46443109695275</c:v>
                </c:pt>
                <c:pt idx="172">
                  <c:v>177.46443109695275</c:v>
                </c:pt>
                <c:pt idx="173">
                  <c:v>177.46443109695275</c:v>
                </c:pt>
                <c:pt idx="174">
                  <c:v>177.46443109695275</c:v>
                </c:pt>
                <c:pt idx="175">
                  <c:v>177.46443109695275</c:v>
                </c:pt>
                <c:pt idx="176">
                  <c:v>177.46443109695275</c:v>
                </c:pt>
                <c:pt idx="177">
                  <c:v>177.46443109695275</c:v>
                </c:pt>
                <c:pt idx="178">
                  <c:v>177.46443109695275</c:v>
                </c:pt>
                <c:pt idx="179">
                  <c:v>177.46443109695275</c:v>
                </c:pt>
                <c:pt idx="180">
                  <c:v>177.46443109695275</c:v>
                </c:pt>
                <c:pt idx="181">
                  <c:v>177.18042487679131</c:v>
                </c:pt>
                <c:pt idx="182">
                  <c:v>176.33082185748</c:v>
                </c:pt>
                <c:pt idx="183">
                  <c:v>174.92281776303165</c:v>
                </c:pt>
                <c:pt idx="184">
                  <c:v>172.96823676479192</c:v>
                </c:pt>
                <c:pt idx="185">
                  <c:v>170.4832851804656</c:v>
                </c:pt>
                <c:pt idx="186">
                  <c:v>167.48821974048892</c:v>
                </c:pt>
                <c:pt idx="187">
                  <c:v>164.00694257460921</c:v>
                </c:pt>
                <c:pt idx="188">
                  <c:v>160.06653729808232</c:v>
                </c:pt>
                <c:pt idx="189">
                  <c:v>155.69676201496182</c:v>
                </c:pt>
                <c:pt idx="190">
                  <c:v>150.92951567183675</c:v>
                </c:pt>
                <c:pt idx="191">
                  <c:v>145.79829401429794</c:v>
                </c:pt>
                <c:pt idx="192">
                  <c:v>140.33765049823799</c:v>
                </c:pt>
                <c:pt idx="193">
                  <c:v>134.58267600693861</c:v>
                </c:pt>
                <c:pt idx="194">
                  <c:v>128.56850926802591</c:v>
                </c:pt>
                <c:pt idx="195">
                  <c:v>122.32988760893264</c:v>
                </c:pt>
                <c:pt idx="196">
                  <c:v>115.9007452916202</c:v>
                </c:pt>
                <c:pt idx="197">
                  <c:v>109.31386426955419</c:v>
                </c:pt>
                <c:pt idx="198">
                  <c:v>102.60057993411303</c:v>
                </c:pt>
                <c:pt idx="199">
                  <c:v>95.790542358329304</c:v>
                </c:pt>
                <c:pt idx="200">
                  <c:v>88.911531769454214</c:v>
                </c:pt>
                <c:pt idx="201">
                  <c:v>81.989325526430264</c:v>
                </c:pt>
                <c:pt idx="202">
                  <c:v>75.047612756946918</c:v>
                </c:pt>
                <c:pt idx="203">
                  <c:v>68.107952013442201</c:v>
                </c:pt>
                <c:pt idx="204">
                  <c:v>61.189766813948452</c:v>
                </c:pt>
                <c:pt idx="205">
                  <c:v>54.31037370679357</c:v>
                </c:pt>
                <c:pt idx="206">
                  <c:v>47.48503749608328</c:v>
                </c:pt>
                <c:pt idx="207">
                  <c:v>40.727048443131885</c:v>
                </c:pt>
                <c:pt idx="208">
                  <c:v>34.047816574029511</c:v>
                </c:pt>
                <c:pt idx="209">
                  <c:v>27.456978634605299</c:v>
                </c:pt>
                <c:pt idx="210">
                  <c:v>20.962513705177741</c:v>
                </c:pt>
                <c:pt idx="211">
                  <c:v>14.570863988101745</c:v>
                </c:pt>
                <c:pt idx="212">
                  <c:v>8.2870577863952022</c:v>
                </c:pt>
                <c:pt idx="213">
                  <c:v>2.1148321824354444</c:v>
                </c:pt>
                <c:pt idx="214">
                  <c:v>-3.943246612149065</c:v>
                </c:pt>
                <c:pt idx="215">
                  <c:v>-9.8856668402638181</c:v>
                </c:pt>
                <c:pt idx="216">
                  <c:v>-15.711859941383599</c:v>
                </c:pt>
                <c:pt idx="217">
                  <c:v>-21.422095342483804</c:v>
                </c:pt>
                <c:pt idx="218">
                  <c:v>-24.888150411408816</c:v>
                </c:pt>
                <c:pt idx="219">
                  <c:v>-25.864672764718243</c:v>
                </c:pt>
                <c:pt idx="220">
                  <c:v>-26.874968423770774</c:v>
                </c:pt>
                <c:pt idx="221">
                  <c:v>-27.919764412826286</c:v>
                </c:pt>
                <c:pt idx="222">
                  <c:v>-28.999817140393525</c:v>
                </c:pt>
                <c:pt idx="223">
                  <c:v>-30.115913376424697</c:v>
                </c:pt>
                <c:pt idx="224">
                  <c:v>-31.268871274565413</c:v>
                </c:pt>
                <c:pt idx="225">
                  <c:v>-32.459541441332853</c:v>
                </c:pt>
                <c:pt idx="226">
                  <c:v>-33.688808054185124</c:v>
                </c:pt>
                <c:pt idx="227">
                  <c:v>-34.957590030535201</c:v>
                </c:pt>
                <c:pt idx="228">
                  <c:v>-36.266842249860453</c:v>
                </c:pt>
                <c:pt idx="229">
                  <c:v>-37.617556831154531</c:v>
                </c:pt>
                <c:pt idx="230">
                  <c:v>-39.010764468069972</c:v>
                </c:pt>
                <c:pt idx="231">
                  <c:v>-40.447535824209147</c:v>
                </c:pt>
                <c:pt idx="232">
                  <c:v>-41.928982991122751</c:v>
                </c:pt>
                <c:pt idx="233">
                  <c:v>-43.456261011693975</c:v>
                </c:pt>
                <c:pt idx="234">
                  <c:v>-45.030569471695635</c:v>
                </c:pt>
                <c:pt idx="235">
                  <c:v>-46.6531541624285</c:v>
                </c:pt>
                <c:pt idx="236">
                  <c:v>-48.325308817469569</c:v>
                </c:pt>
                <c:pt idx="237">
                  <c:v>-50.048376926680383</c:v>
                </c:pt>
                <c:pt idx="238">
                  <c:v>-51.82375363075591</c:v>
                </c:pt>
                <c:pt idx="239">
                  <c:v>-53.652887699716189</c:v>
                </c:pt>
                <c:pt idx="240">
                  <c:v>-55.53728359887706</c:v>
                </c:pt>
                <c:pt idx="241">
                  <c:v>-57.478503645969447</c:v>
                </c:pt>
                <c:pt idx="242">
                  <c:v>-59.478170263197441</c:v>
                </c:pt>
                <c:pt idx="243">
                  <c:v>-61.53796832817158</c:v>
                </c:pt>
                <c:pt idx="244">
                  <c:v>-63.659647627769075</c:v>
                </c:pt>
                <c:pt idx="245">
                  <c:v>-65.845025419114236</c:v>
                </c:pt>
                <c:pt idx="246">
                  <c:v>-68.0959891019872</c:v>
                </c:pt>
                <c:pt idx="247">
                  <c:v>-70.414499007097959</c:v>
                </c:pt>
                <c:pt idx="248">
                  <c:v>-72.802591304770985</c:v>
                </c:pt>
                <c:pt idx="249">
                  <c:v>-75.262381038700951</c:v>
                </c:pt>
                <c:pt idx="250">
                  <c:v>-77.796065289529025</c:v>
                </c:pt>
                <c:pt idx="251">
                  <c:v>-80.405926473083397</c:v>
                </c:pt>
                <c:pt idx="252">
                  <c:v>-83.094335778194207</c:v>
                </c:pt>
                <c:pt idx="253">
                  <c:v>-85.863756749046985</c:v>
                </c:pt>
                <c:pt idx="254">
                  <c:v>-88.716749017074719</c:v>
                </c:pt>
                <c:pt idx="255">
                  <c:v>-91.655972187391683</c:v>
                </c:pt>
                <c:pt idx="256">
                  <c:v>-94.684189884753891</c:v>
                </c:pt>
                <c:pt idx="257">
                  <c:v>-97.804273963973799</c:v>
                </c:pt>
                <c:pt idx="258">
                  <c:v>-101.01920888961955</c:v>
                </c:pt>
                <c:pt idx="259">
                  <c:v>-104.33209628968257</c:v>
                </c:pt>
                <c:pt idx="260">
                  <c:v>-107.74615968771076</c:v>
                </c:pt>
                <c:pt idx="261">
                  <c:v>-111.26474941762791</c:v>
                </c:pt>
                <c:pt idx="262">
                  <c:v>-114.89134772514082</c:v>
                </c:pt>
                <c:pt idx="263">
                  <c:v>-118.62957405921775</c:v>
                </c:pt>
                <c:pt idx="264">
                  <c:v>-122.48319055660851</c:v>
                </c:pt>
                <c:pt idx="265">
                  <c:v>-126.45610772176713</c:v>
                </c:pt>
                <c:pt idx="266">
                  <c:v>-130.55239030379292</c:v>
                </c:pt>
                <c:pt idx="267">
                  <c:v>-134.77626337113168</c:v>
                </c:pt>
                <c:pt idx="268">
                  <c:v>-139.13211858373774</c:v>
                </c:pt>
                <c:pt idx="269">
                  <c:v>-143.62452066118536</c:v>
                </c:pt>
                <c:pt idx="270">
                  <c:v>-148.25821404379667</c:v>
                </c:pt>
                <c:pt idx="271">
                  <c:v>-153.03812974220594</c:v>
                </c:pt>
                <c:pt idx="272">
                  <c:v>-157.96939236887283</c:v>
                </c:pt>
                <c:pt idx="273">
                  <c:v>-163.0573273428607</c:v>
                </c:pt>
                <c:pt idx="274">
                  <c:v>-168.30746825667256</c:v>
                </c:pt>
                <c:pt idx="275">
                  <c:v>-173.72556439104289</c:v>
                </c:pt>
                <c:pt idx="276">
                  <c:v>-179.31758836028695</c:v>
                </c:pt>
                <c:pt idx="277">
                  <c:v>-185.08974386703983</c:v>
                </c:pt>
                <c:pt idx="278">
                  <c:v>-191.048473540939</c:v>
                </c:pt>
                <c:pt idx="279">
                  <c:v>-197.2004668309616</c:v>
                </c:pt>
                <c:pt idx="280">
                  <c:v>-202.97416483719201</c:v>
                </c:pt>
                <c:pt idx="281">
                  <c:v>-202.97416483719201</c:v>
                </c:pt>
                <c:pt idx="282">
                  <c:v>-202.97416483719201</c:v>
                </c:pt>
                <c:pt idx="283">
                  <c:v>-202.97416483719201</c:v>
                </c:pt>
                <c:pt idx="284">
                  <c:v>-202.97416483719201</c:v>
                </c:pt>
                <c:pt idx="285">
                  <c:v>-202.97416483719201</c:v>
                </c:pt>
                <c:pt idx="286">
                  <c:v>-202.97416483719201</c:v>
                </c:pt>
                <c:pt idx="287">
                  <c:v>-202.97416483719201</c:v>
                </c:pt>
                <c:pt idx="288">
                  <c:v>-202.97416483719201</c:v>
                </c:pt>
                <c:pt idx="289">
                  <c:v>-202.97416483719201</c:v>
                </c:pt>
                <c:pt idx="290">
                  <c:v>-202.97416483719201</c:v>
                </c:pt>
                <c:pt idx="291">
                  <c:v>-202.97416483719201</c:v>
                </c:pt>
                <c:pt idx="292">
                  <c:v>-202.97416483719201</c:v>
                </c:pt>
                <c:pt idx="293">
                  <c:v>-202.97416483719201</c:v>
                </c:pt>
                <c:pt idx="294">
                  <c:v>-202.97416483719201</c:v>
                </c:pt>
                <c:pt idx="295">
                  <c:v>-202.97416483719201</c:v>
                </c:pt>
                <c:pt idx="296">
                  <c:v>-202.97416483719201</c:v>
                </c:pt>
                <c:pt idx="297">
                  <c:v>-202.97416483719201</c:v>
                </c:pt>
                <c:pt idx="298">
                  <c:v>-202.97416483719201</c:v>
                </c:pt>
                <c:pt idx="299">
                  <c:v>-202.97416483719201</c:v>
                </c:pt>
                <c:pt idx="300">
                  <c:v>-202.97416483719201</c:v>
                </c:pt>
                <c:pt idx="301">
                  <c:v>-202.97416483719201</c:v>
                </c:pt>
                <c:pt idx="302">
                  <c:v>-202.97416483719201</c:v>
                </c:pt>
                <c:pt idx="303">
                  <c:v>-202.97416483719201</c:v>
                </c:pt>
                <c:pt idx="304">
                  <c:v>-202.97416483719201</c:v>
                </c:pt>
                <c:pt idx="305">
                  <c:v>-202.97416483719201</c:v>
                </c:pt>
                <c:pt idx="306">
                  <c:v>-202.97416483719201</c:v>
                </c:pt>
                <c:pt idx="307">
                  <c:v>-202.97416483719201</c:v>
                </c:pt>
                <c:pt idx="308">
                  <c:v>-202.97416483719201</c:v>
                </c:pt>
                <c:pt idx="309">
                  <c:v>-202.97416483719201</c:v>
                </c:pt>
                <c:pt idx="310">
                  <c:v>-202.97416483719201</c:v>
                </c:pt>
                <c:pt idx="311">
                  <c:v>-202.97416483719201</c:v>
                </c:pt>
                <c:pt idx="312">
                  <c:v>-202.97416483719201</c:v>
                </c:pt>
                <c:pt idx="313">
                  <c:v>-202.97416483719201</c:v>
                </c:pt>
                <c:pt idx="314">
                  <c:v>-202.97416483719201</c:v>
                </c:pt>
                <c:pt idx="315">
                  <c:v>-202.97416483719201</c:v>
                </c:pt>
                <c:pt idx="316">
                  <c:v>-202.97416483719201</c:v>
                </c:pt>
                <c:pt idx="317">
                  <c:v>-202.97416483719201</c:v>
                </c:pt>
                <c:pt idx="318">
                  <c:v>-202.97416483719201</c:v>
                </c:pt>
                <c:pt idx="319">
                  <c:v>-202.97416483719201</c:v>
                </c:pt>
                <c:pt idx="320">
                  <c:v>-202.97416483719201</c:v>
                </c:pt>
                <c:pt idx="321">
                  <c:v>-202.97416483719201</c:v>
                </c:pt>
                <c:pt idx="322">
                  <c:v>-202.97416483719201</c:v>
                </c:pt>
                <c:pt idx="323">
                  <c:v>-202.97416483719201</c:v>
                </c:pt>
                <c:pt idx="324">
                  <c:v>-202.97416483719201</c:v>
                </c:pt>
                <c:pt idx="325">
                  <c:v>-202.97416483719201</c:v>
                </c:pt>
                <c:pt idx="326">
                  <c:v>-202.97416483719201</c:v>
                </c:pt>
                <c:pt idx="327">
                  <c:v>-202.97416483719201</c:v>
                </c:pt>
                <c:pt idx="328">
                  <c:v>-202.97416483719201</c:v>
                </c:pt>
                <c:pt idx="329">
                  <c:v>-202.97416483719201</c:v>
                </c:pt>
                <c:pt idx="330">
                  <c:v>-202.97416483719201</c:v>
                </c:pt>
                <c:pt idx="331">
                  <c:v>-202.97416483719201</c:v>
                </c:pt>
                <c:pt idx="332">
                  <c:v>-202.97416483719201</c:v>
                </c:pt>
                <c:pt idx="333">
                  <c:v>-202.97416483719201</c:v>
                </c:pt>
                <c:pt idx="334">
                  <c:v>-202.97416483719201</c:v>
                </c:pt>
                <c:pt idx="335">
                  <c:v>-202.97416483719201</c:v>
                </c:pt>
                <c:pt idx="336">
                  <c:v>-202.97416483719201</c:v>
                </c:pt>
                <c:pt idx="337">
                  <c:v>-202.97416483719201</c:v>
                </c:pt>
                <c:pt idx="338">
                  <c:v>-202.97416483719201</c:v>
                </c:pt>
                <c:pt idx="339">
                  <c:v>-202.97416483719201</c:v>
                </c:pt>
                <c:pt idx="340">
                  <c:v>-202.97416483719201</c:v>
                </c:pt>
                <c:pt idx="341">
                  <c:v>-202.97416483719201</c:v>
                </c:pt>
                <c:pt idx="342">
                  <c:v>-202.97416483719201</c:v>
                </c:pt>
                <c:pt idx="343">
                  <c:v>-202.97416483719201</c:v>
                </c:pt>
                <c:pt idx="344">
                  <c:v>-202.97416483719201</c:v>
                </c:pt>
                <c:pt idx="345">
                  <c:v>-202.97416483719201</c:v>
                </c:pt>
                <c:pt idx="346">
                  <c:v>-202.97416483719201</c:v>
                </c:pt>
                <c:pt idx="347">
                  <c:v>-202.97416483719201</c:v>
                </c:pt>
                <c:pt idx="348">
                  <c:v>-202.97416483719201</c:v>
                </c:pt>
                <c:pt idx="349">
                  <c:v>-202.97416483719201</c:v>
                </c:pt>
                <c:pt idx="350">
                  <c:v>-202.97416483719201</c:v>
                </c:pt>
                <c:pt idx="351">
                  <c:v>-202.97416483719201</c:v>
                </c:pt>
                <c:pt idx="352">
                  <c:v>-202.97416483719201</c:v>
                </c:pt>
                <c:pt idx="353">
                  <c:v>-202.97416483719201</c:v>
                </c:pt>
                <c:pt idx="354">
                  <c:v>-202.97416483719201</c:v>
                </c:pt>
                <c:pt idx="355">
                  <c:v>-202.97416483719201</c:v>
                </c:pt>
                <c:pt idx="356">
                  <c:v>-202.97416483719201</c:v>
                </c:pt>
                <c:pt idx="357">
                  <c:v>-202.97416483719201</c:v>
                </c:pt>
                <c:pt idx="358">
                  <c:v>-202.97416483719201</c:v>
                </c:pt>
                <c:pt idx="359">
                  <c:v>-202.97416483719201</c:v>
                </c:pt>
                <c:pt idx="360">
                  <c:v>-202.97416483719201</c:v>
                </c:pt>
              </c:numCache>
            </c:numRef>
          </c:yVal>
          <c:smooth val="0"/>
        </c:ser>
        <c:ser>
          <c:idx val="2"/>
          <c:order val="1"/>
          <c:tx>
            <c:v>Inertia load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'Stage 1'!$C$8:$C$368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1'!$R$8:$R$368</c:f>
              <c:numCache>
                <c:formatCode>General</c:formatCode>
                <c:ptCount val="361"/>
                <c:pt idx="0">
                  <c:v>211.73482398413887</c:v>
                </c:pt>
                <c:pt idx="1">
                  <c:v>211.68521307148953</c:v>
                </c:pt>
                <c:pt idx="2">
                  <c:v>211.53641659924918</c:v>
                </c:pt>
                <c:pt idx="3">
                  <c:v>211.28854332772113</c:v>
                </c:pt>
                <c:pt idx="4">
                  <c:v>210.9417744013887</c:v>
                </c:pt>
                <c:pt idx="5">
                  <c:v>210.49636316503094</c:v>
                </c:pt>
                <c:pt idx="6">
                  <c:v>209.9526349065824</c:v>
                </c:pt>
                <c:pt idx="7">
                  <c:v>209.31098652703548</c:v>
                </c:pt>
                <c:pt idx="8">
                  <c:v>208.57188613776586</c:v>
                </c:pt>
                <c:pt idx="9">
                  <c:v>207.73587258574833</c:v>
                </c:pt>
                <c:pt idx="10">
                  <c:v>206.80355490721163</c:v>
                </c:pt>
                <c:pt idx="11">
                  <c:v>205.77561171036481</c:v>
                </c:pt>
                <c:pt idx="12">
                  <c:v>204.65279048790828</c:v>
                </c:pt>
                <c:pt idx="13">
                  <c:v>203.43590686012635</c:v>
                </c:pt>
                <c:pt idx="14">
                  <c:v>202.12584374943481</c:v>
                </c:pt>
                <c:pt idx="15">
                  <c:v>200.7235504873392</c:v>
                </c:pt>
                <c:pt idx="16">
                  <c:v>199.23004185483558</c:v>
                </c:pt>
                <c:pt idx="17">
                  <c:v>197.64639705736306</c:v>
                </c:pt>
                <c:pt idx="18">
                  <c:v>195.97375863549283</c:v>
                </c:pt>
                <c:pt idx="19">
                  <c:v>194.2133313126117</c:v>
                </c:pt>
                <c:pt idx="20">
                  <c:v>192.36638078093134</c:v>
                </c:pt>
                <c:pt idx="21">
                  <c:v>190.43423242722494</c:v>
                </c:pt>
                <c:pt idx="22">
                  <c:v>188.41826999976209</c:v>
                </c:pt>
                <c:pt idx="23">
                  <c:v>186.31993421798072</c:v>
                </c:pt>
                <c:pt idx="24">
                  <c:v>184.14072132649878</c:v>
                </c:pt>
                <c:pt idx="25">
                  <c:v>181.88218159513482</c:v>
                </c:pt>
                <c:pt idx="26">
                  <c:v>179.54591776666484</c:v>
                </c:pt>
                <c:pt idx="27">
                  <c:v>177.13358345410583</c:v>
                </c:pt>
                <c:pt idx="28">
                  <c:v>174.64688148937014</c:v>
                </c:pt>
                <c:pt idx="29">
                  <c:v>172.08756222519398</c:v>
                </c:pt>
                <c:pt idx="30">
                  <c:v>169.45742179229219</c:v>
                </c:pt>
                <c:pt idx="31">
                  <c:v>166.75830031374568</c:v>
                </c:pt>
                <c:pt idx="32">
                  <c:v>163.9920800786731</c:v>
                </c:pt>
                <c:pt idx="33">
                  <c:v>161.16068367728582</c:v>
                </c:pt>
                <c:pt idx="34">
                  <c:v>158.26607209946815</c:v>
                </c:pt>
                <c:pt idx="35">
                  <c:v>155.31024279906421</c:v>
                </c:pt>
                <c:pt idx="36">
                  <c:v>152.29522772609283</c:v>
                </c:pt>
                <c:pt idx="37">
                  <c:v>149.22309132914484</c:v>
                </c:pt>
                <c:pt idx="38">
                  <c:v>146.095928530252</c:v>
                </c:pt>
                <c:pt idx="39">
                  <c:v>142.91586267454454</c:v>
                </c:pt>
                <c:pt idx="40">
                  <c:v>139.68504345704366</c:v>
                </c:pt>
                <c:pt idx="41">
                  <c:v>136.40564482895707</c:v>
                </c:pt>
                <c:pt idx="42">
                  <c:v>133.0798628858696</c:v>
                </c:pt>
                <c:pt idx="43">
                  <c:v>129.70991374023686</c:v>
                </c:pt>
                <c:pt idx="44">
                  <c:v>126.298031380609</c:v>
                </c:pt>
                <c:pt idx="45">
                  <c:v>122.84646552002023</c:v>
                </c:pt>
                <c:pt idx="46">
                  <c:v>119.35747943599361</c:v>
                </c:pt>
                <c:pt idx="47">
                  <c:v>115.83334780461483</c:v>
                </c:pt>
                <c:pt idx="48">
                  <c:v>112.27635453113361</c:v>
                </c:pt>
                <c:pt idx="49">
                  <c:v>108.68879057955334</c:v>
                </c:pt>
                <c:pt idx="50">
                  <c:v>105.07295180366552</c:v>
                </c:pt>
                <c:pt idx="51">
                  <c:v>101.43113678198299</c:v>
                </c:pt>
                <c:pt idx="52">
                  <c:v>97.765644659016885</c:v>
                </c:pt>
                <c:pt idx="53">
                  <c:v>94.078772995331832</c:v>
                </c:pt>
                <c:pt idx="54">
                  <c:v>90.372815628800353</c:v>
                </c:pt>
                <c:pt idx="55">
                  <c:v>86.650060549461415</c:v>
                </c:pt>
                <c:pt idx="56">
                  <c:v>82.912787790367915</c:v>
                </c:pt>
                <c:pt idx="57">
                  <c:v>79.16326733678612</c:v>
                </c:pt>
                <c:pt idx="58">
                  <c:v>75.403757056085468</c:v>
                </c:pt>
                <c:pt idx="59">
                  <c:v>71.636500650628648</c:v>
                </c:pt>
                <c:pt idx="60">
                  <c:v>67.863725635941975</c:v>
                </c:pt>
                <c:pt idx="61">
                  <c:v>64.087641346411758</c:v>
                </c:pt>
                <c:pt idx="62">
                  <c:v>60.310436970718648</c:v>
                </c:pt>
                <c:pt idx="63">
                  <c:v>56.534279619180452</c:v>
                </c:pt>
                <c:pt idx="64">
                  <c:v>52.761312425135351</c:v>
                </c:pt>
                <c:pt idx="65">
                  <c:v>48.993652682452286</c:v>
                </c:pt>
                <c:pt idx="66">
                  <c:v>45.233390021209729</c:v>
                </c:pt>
                <c:pt idx="67">
                  <c:v>41.482584623535907</c:v>
                </c:pt>
                <c:pt idx="68">
                  <c:v>37.743265481550878</c:v>
                </c:pt>
                <c:pt idx="69">
                  <c:v>34.017428699300837</c:v>
                </c:pt>
                <c:pt idx="70">
                  <c:v>30.307035840515969</c:v>
                </c:pt>
                <c:pt idx="71">
                  <c:v>26.614012323968449</c:v>
                </c:pt>
                <c:pt idx="72">
                  <c:v>22.940245868145958</c:v>
                </c:pt>
                <c:pt idx="73">
                  <c:v>19.287584986894995</c:v>
                </c:pt>
                <c:pt idx="74">
                  <c:v>15.657837537624367</c:v>
                </c:pt>
                <c:pt idx="75">
                  <c:v>12.05276932359404</c:v>
                </c:pt>
                <c:pt idx="76">
                  <c:v>8.4741027517469014</c:v>
                </c:pt>
                <c:pt idx="77">
                  <c:v>4.9235155474720367</c:v>
                </c:pt>
                <c:pt idx="78">
                  <c:v>1.4026395276183654</c:v>
                </c:pt>
                <c:pt idx="79">
                  <c:v>-2.0869405669963972</c:v>
                </c:pt>
                <c:pt idx="80">
                  <c:v>-5.5436881784082486</c:v>
                </c:pt>
                <c:pt idx="81">
                  <c:v>-8.9661159765635734</c:v>
                </c:pt>
                <c:pt idx="82">
                  <c:v>-12.352786841588804</c:v>
                </c:pt>
                <c:pt idx="83">
                  <c:v>-15.702314782328839</c:v>
                </c:pt>
                <c:pt idx="84">
                  <c:v>-19.013365790288891</c:v>
                </c:pt>
                <c:pt idx="85">
                  <c:v>-22.284658628193668</c:v>
                </c:pt>
                <c:pt idx="86">
                  <c:v>-25.514965552457308</c:v>
                </c:pt>
                <c:pt idx="87">
                  <c:v>-28.703112968940818</c:v>
                </c:pt>
                <c:pt idx="88">
                  <c:v>-31.847982021452012</c:v>
                </c:pt>
                <c:pt idx="89">
                  <c:v>-34.948509112528868</c:v>
                </c:pt>
                <c:pt idx="90">
                  <c:v>-38.003686356127481</c:v>
                </c:pt>
                <c:pt idx="91">
                  <c:v>-41.012561961920262</c:v>
                </c:pt>
                <c:pt idx="92">
                  <c:v>-43.974240550993073</c:v>
                </c:pt>
                <c:pt idx="93">
                  <c:v>-46.887883402813721</c:v>
                </c:pt>
                <c:pt idx="94">
                  <c:v>-49.752708633428099</c:v>
                </c:pt>
                <c:pt idx="95">
                  <c:v>-52.567991304923545</c:v>
                </c:pt>
                <c:pt idx="96">
                  <c:v>-55.333063466283413</c:v>
                </c:pt>
                <c:pt idx="97">
                  <c:v>-58.047314125838902</c:v>
                </c:pt>
                <c:pt idx="98">
                  <c:v>-60.710189155609299</c:v>
                </c:pt>
                <c:pt idx="99">
                  <c:v>-63.321191127900953</c:v>
                </c:pt>
                <c:pt idx="100">
                  <c:v>-65.879879084621948</c:v>
                </c:pt>
                <c:pt idx="101">
                  <c:v>-68.385868239846559</c:v>
                </c:pt>
                <c:pt idx="102">
                  <c:v>-70.838829616247025</c:v>
                </c:pt>
                <c:pt idx="103">
                  <c:v>-73.238489616088557</c:v>
                </c:pt>
                <c:pt idx="104">
                  <c:v>-75.584629527563678</c:v>
                </c:pt>
                <c:pt idx="105">
                  <c:v>-77.877084967318964</c:v>
                </c:pt>
                <c:pt idx="106">
                  <c:v>-80.115745260104077</c:v>
                </c:pt>
                <c:pt idx="107">
                  <c:v>-82.300552756549152</c:v>
                </c:pt>
                <c:pt idx="108">
                  <c:v>-84.431502090150829</c:v>
                </c:pt>
                <c:pt idx="109">
                  <c:v>-86.508639374619435</c:v>
                </c:pt>
                <c:pt idx="110">
                  <c:v>-88.532061342811915</c:v>
                </c:pt>
                <c:pt idx="111">
                  <c:v>-90.501914428544779</c:v>
                </c:pt>
                <c:pt idx="112">
                  <c:v>-92.418393792649766</c:v>
                </c:pt>
                <c:pt idx="113">
                  <c:v>-94.28174229470055</c:v>
                </c:pt>
                <c:pt idx="114">
                  <c:v>-96.092249411904632</c:v>
                </c:pt>
                <c:pt idx="115">
                  <c:v>-97.850250106716516</c:v>
                </c:pt>
                <c:pt idx="116">
                  <c:v>-99.556123644789395</c:v>
                </c:pt>
                <c:pt idx="117">
                  <c:v>-101.21029236494127</c:v>
                </c:pt>
                <c:pt idx="118">
                  <c:v>-102.81322040286773</c:v>
                </c:pt>
                <c:pt idx="119">
                  <c:v>-104.36541237038885</c:v>
                </c:pt>
                <c:pt idx="120">
                  <c:v>-105.86741199206941</c:v>
                </c:pt>
                <c:pt idx="121">
                  <c:v>-107.31980070110068</c:v>
                </c:pt>
                <c:pt idx="122">
                  <c:v>-108.72319619638147</c:v>
                </c:pt>
                <c:pt idx="123">
                  <c:v>-110.07825096277983</c:v>
                </c:pt>
                <c:pt idx="124">
                  <c:v>-111.38565075659928</c:v>
                </c:pt>
                <c:pt idx="125">
                  <c:v>-112.6461130583144</c:v>
                </c:pt>
                <c:pt idx="126">
                  <c:v>-113.86038549467774</c:v>
                </c:pt>
                <c:pt idx="127">
                  <c:v>-115.0292442323349</c:v>
                </c:pt>
                <c:pt idx="128">
                  <c:v>-116.15349234511608</c:v>
                </c:pt>
                <c:pt idx="129">
                  <c:v>-117.23395815720352</c:v>
                </c:pt>
                <c:pt idx="130">
                  <c:v>-118.27149356439972</c:v>
                </c:pt>
                <c:pt idx="131">
                  <c:v>-119.26697233574531</c:v>
                </c:pt>
                <c:pt idx="132">
                  <c:v>-120.22128839775739</c:v>
                </c:pt>
                <c:pt idx="133">
                  <c:v>-121.13535410357717</c:v>
                </c:pt>
                <c:pt idx="134">
                  <c:v>-122.0100984893307</c:v>
                </c:pt>
                <c:pt idx="135">
                  <c:v>-122.8464655200202</c:v>
                </c:pt>
                <c:pt idx="136">
                  <c:v>-123.64541232727187</c:v>
                </c:pt>
                <c:pt idx="137">
                  <c:v>-124.4079074412745</c:v>
                </c:pt>
                <c:pt idx="138">
                  <c:v>-125.13492901924576</c:v>
                </c:pt>
                <c:pt idx="139">
                  <c:v>-125.82746307276511</c:v>
                </c:pt>
                <c:pt idx="140">
                  <c:v>-126.48650169630938</c:v>
                </c:pt>
                <c:pt idx="141">
                  <c:v>-127.11304129932395</c:v>
                </c:pt>
                <c:pt idx="142">
                  <c:v>-127.70808084415279</c:v>
                </c:pt>
                <c:pt idx="143">
                  <c:v>-128.27262009214172</c:v>
                </c:pt>
                <c:pt idx="144">
                  <c:v>-128.80765786021539</c:v>
                </c:pt>
                <c:pt idx="145">
                  <c:v>-129.3141902902112</c:v>
                </c:pt>
                <c:pt idx="146">
                  <c:v>-129.79320913323673</c:v>
                </c:pt>
                <c:pt idx="147">
                  <c:v>-130.24570005129206</c:v>
                </c:pt>
                <c:pt idx="148">
                  <c:v>-130.67264093837704</c:v>
                </c:pt>
                <c:pt idx="149">
                  <c:v>-131.07500026327367</c:v>
                </c:pt>
                <c:pt idx="150">
                  <c:v>-131.45373543616469</c:v>
                </c:pt>
                <c:pt idx="151">
                  <c:v>-131.80979120121683</c:v>
                </c:pt>
                <c:pt idx="152">
                  <c:v>-132.14409805722104</c:v>
                </c:pt>
                <c:pt idx="153">
                  <c:v>-132.45757070834497</c:v>
                </c:pt>
                <c:pt idx="154">
                  <c:v>-132.75110654701075</c:v>
                </c:pt>
                <c:pt idx="155">
                  <c:v>-133.0255841708705</c:v>
                </c:pt>
                <c:pt idx="156">
                  <c:v>-133.28186193580387</c:v>
                </c:pt>
                <c:pt idx="157">
                  <c:v>-133.52077654681602</c:v>
                </c:pt>
                <c:pt idx="158">
                  <c:v>-133.74314168866317</c:v>
                </c:pt>
                <c:pt idx="159">
                  <c:v>-133.94974669798091</c:v>
                </c:pt>
                <c:pt idx="160">
                  <c:v>-134.14135527863536</c:v>
                </c:pt>
                <c:pt idx="161">
                  <c:v>-134.31870426196068</c:v>
                </c:pt>
                <c:pt idx="162">
                  <c:v>-134.48250241348791</c:v>
                </c:pt>
                <c:pt idx="163">
                  <c:v>-134.63342928770885</c:v>
                </c:pt>
                <c:pt idx="164">
                  <c:v>-134.77213413235586</c:v>
                </c:pt>
                <c:pt idx="165">
                  <c:v>-134.89923484361424</c:v>
                </c:pt>
                <c:pt idx="166">
                  <c:v>-135.01531697361801</c:v>
                </c:pt>
                <c:pt idx="167">
                  <c:v>-135.12093279150977</c:v>
                </c:pt>
                <c:pt idx="168">
                  <c:v>-135.21660039927957</c:v>
                </c:pt>
                <c:pt idx="169">
                  <c:v>-135.30280290352178</c:v>
                </c:pt>
                <c:pt idx="170">
                  <c:v>-135.37998764418145</c:v>
                </c:pt>
                <c:pt idx="171">
                  <c:v>-135.44856548128377</c:v>
                </c:pt>
                <c:pt idx="172">
                  <c:v>-135.50891014056774</c:v>
                </c:pt>
                <c:pt idx="173">
                  <c:v>-135.56135761886765</c:v>
                </c:pt>
                <c:pt idx="174">
                  <c:v>-135.60620565001005</c:v>
                </c:pt>
                <c:pt idx="175">
                  <c:v>-135.64371323191367</c:v>
                </c:pt>
                <c:pt idx="176">
                  <c:v>-135.67410021550324</c:v>
                </c:pt>
                <c:pt idx="177">
                  <c:v>-135.69754695596654</c:v>
                </c:pt>
                <c:pt idx="178">
                  <c:v>-135.71419402680408</c:v>
                </c:pt>
                <c:pt idx="179">
                  <c:v>-135.72414199704039</c:v>
                </c:pt>
                <c:pt idx="180">
                  <c:v>-135.72745127188389</c:v>
                </c:pt>
                <c:pt idx="181">
                  <c:v>-135.72414199704039</c:v>
                </c:pt>
                <c:pt idx="182">
                  <c:v>-135.71419402680408</c:v>
                </c:pt>
                <c:pt idx="183">
                  <c:v>-135.69754695596654</c:v>
                </c:pt>
                <c:pt idx="184">
                  <c:v>-135.67410021550324</c:v>
                </c:pt>
                <c:pt idx="185">
                  <c:v>-135.64371323191367</c:v>
                </c:pt>
                <c:pt idx="186">
                  <c:v>-135.60620565001005</c:v>
                </c:pt>
                <c:pt idx="187">
                  <c:v>-135.56135761886767</c:v>
                </c:pt>
                <c:pt idx="188">
                  <c:v>-135.50891014056774</c:v>
                </c:pt>
                <c:pt idx="189">
                  <c:v>-135.44856548128379</c:v>
                </c:pt>
                <c:pt idx="190">
                  <c:v>-135.37998764418148</c:v>
                </c:pt>
                <c:pt idx="191">
                  <c:v>-135.30280290352178</c:v>
                </c:pt>
                <c:pt idx="192">
                  <c:v>-135.21660039927954</c:v>
                </c:pt>
                <c:pt idx="193">
                  <c:v>-135.1209327915098</c:v>
                </c:pt>
                <c:pt idx="194">
                  <c:v>-135.01531697361798</c:v>
                </c:pt>
                <c:pt idx="195">
                  <c:v>-134.89923484361429</c:v>
                </c:pt>
                <c:pt idx="196">
                  <c:v>-134.77213413235583</c:v>
                </c:pt>
                <c:pt idx="197">
                  <c:v>-134.63342928770885</c:v>
                </c:pt>
                <c:pt idx="198">
                  <c:v>-134.48250241348791</c:v>
                </c:pt>
                <c:pt idx="199">
                  <c:v>-134.3187042619607</c:v>
                </c:pt>
                <c:pt idx="200">
                  <c:v>-134.14135527863536</c:v>
                </c:pt>
                <c:pt idx="201">
                  <c:v>-133.94974669798094</c:v>
                </c:pt>
                <c:pt idx="202">
                  <c:v>-133.74314168866317</c:v>
                </c:pt>
                <c:pt idx="203">
                  <c:v>-133.52077654681599</c:v>
                </c:pt>
                <c:pt idx="204">
                  <c:v>-133.28186193580387</c:v>
                </c:pt>
                <c:pt idx="205">
                  <c:v>-133.02558417087053</c:v>
                </c:pt>
                <c:pt idx="206">
                  <c:v>-132.75110654701078</c:v>
                </c:pt>
                <c:pt idx="207">
                  <c:v>-132.45757070834497</c:v>
                </c:pt>
                <c:pt idx="208">
                  <c:v>-132.14409805722104</c:v>
                </c:pt>
                <c:pt idx="209">
                  <c:v>-131.80979120121683</c:v>
                </c:pt>
                <c:pt idx="210">
                  <c:v>-131.45373543616469</c:v>
                </c:pt>
                <c:pt idx="211">
                  <c:v>-131.07500026327369</c:v>
                </c:pt>
                <c:pt idx="212">
                  <c:v>-130.67264093837704</c:v>
                </c:pt>
                <c:pt idx="213">
                  <c:v>-130.24570005129206</c:v>
                </c:pt>
                <c:pt idx="214">
                  <c:v>-129.79320913323673</c:v>
                </c:pt>
                <c:pt idx="215">
                  <c:v>-129.31419029021123</c:v>
                </c:pt>
                <c:pt idx="216">
                  <c:v>-128.80765786021541</c:v>
                </c:pt>
                <c:pt idx="217">
                  <c:v>-128.27262009214175</c:v>
                </c:pt>
                <c:pt idx="218">
                  <c:v>-127.70808084415279</c:v>
                </c:pt>
                <c:pt idx="219">
                  <c:v>-127.11304129932395</c:v>
                </c:pt>
                <c:pt idx="220">
                  <c:v>-126.48650169630938</c:v>
                </c:pt>
                <c:pt idx="221">
                  <c:v>-125.82746307276511</c:v>
                </c:pt>
                <c:pt idx="222">
                  <c:v>-125.13492901924579</c:v>
                </c:pt>
                <c:pt idx="223">
                  <c:v>-124.4079074412745</c:v>
                </c:pt>
                <c:pt idx="224">
                  <c:v>-123.64541232727188</c:v>
                </c:pt>
                <c:pt idx="225">
                  <c:v>-122.84646552002023</c:v>
                </c:pt>
                <c:pt idx="226">
                  <c:v>-122.01009848933074</c:v>
                </c:pt>
                <c:pt idx="227">
                  <c:v>-121.1353541035772</c:v>
                </c:pt>
                <c:pt idx="228">
                  <c:v>-120.22128839775742</c:v>
                </c:pt>
                <c:pt idx="229">
                  <c:v>-119.26697233574534</c:v>
                </c:pt>
                <c:pt idx="230">
                  <c:v>-118.27149356439976</c:v>
                </c:pt>
                <c:pt idx="231">
                  <c:v>-117.23395815720357</c:v>
                </c:pt>
                <c:pt idx="232">
                  <c:v>-116.15349234511612</c:v>
                </c:pt>
                <c:pt idx="233">
                  <c:v>-115.02924423233492</c:v>
                </c:pt>
                <c:pt idx="234">
                  <c:v>-113.86038549467776</c:v>
                </c:pt>
                <c:pt idx="235">
                  <c:v>-112.6461130583144</c:v>
                </c:pt>
                <c:pt idx="236">
                  <c:v>-111.38565075659926</c:v>
                </c:pt>
                <c:pt idx="237">
                  <c:v>-110.07825096277992</c:v>
                </c:pt>
                <c:pt idx="238">
                  <c:v>-108.72319619638154</c:v>
                </c:pt>
                <c:pt idx="239">
                  <c:v>-107.3198007011007</c:v>
                </c:pt>
                <c:pt idx="240">
                  <c:v>-105.86741199206946</c:v>
                </c:pt>
                <c:pt idx="241">
                  <c:v>-104.36541237038885</c:v>
                </c:pt>
                <c:pt idx="242">
                  <c:v>-102.81322040286771</c:v>
                </c:pt>
                <c:pt idx="243">
                  <c:v>-101.2102923649413</c:v>
                </c:pt>
                <c:pt idx="244">
                  <c:v>-99.556123644789452</c:v>
                </c:pt>
                <c:pt idx="245">
                  <c:v>-97.850250106716572</c:v>
                </c:pt>
                <c:pt idx="246">
                  <c:v>-96.092249411904717</c:v>
                </c:pt>
                <c:pt idx="247">
                  <c:v>-94.281742294700564</c:v>
                </c:pt>
                <c:pt idx="248">
                  <c:v>-92.418393792649809</c:v>
                </c:pt>
                <c:pt idx="249">
                  <c:v>-90.50191442854485</c:v>
                </c:pt>
                <c:pt idx="250">
                  <c:v>-88.5320613428119</c:v>
                </c:pt>
                <c:pt idx="251">
                  <c:v>-86.508639374619577</c:v>
                </c:pt>
                <c:pt idx="252">
                  <c:v>-84.431502090150886</c:v>
                </c:pt>
                <c:pt idx="253">
                  <c:v>-82.300552756549209</c:v>
                </c:pt>
                <c:pt idx="254">
                  <c:v>-80.115745260104163</c:v>
                </c:pt>
                <c:pt idx="255">
                  <c:v>-77.877084967318964</c:v>
                </c:pt>
                <c:pt idx="256">
                  <c:v>-75.584629527563678</c:v>
                </c:pt>
                <c:pt idx="257">
                  <c:v>-73.238489616088586</c:v>
                </c:pt>
                <c:pt idx="258">
                  <c:v>-70.838829616247125</c:v>
                </c:pt>
                <c:pt idx="259">
                  <c:v>-68.385868239846701</c:v>
                </c:pt>
                <c:pt idx="260">
                  <c:v>-65.879879084622075</c:v>
                </c:pt>
                <c:pt idx="261">
                  <c:v>-63.321191127900967</c:v>
                </c:pt>
                <c:pt idx="262">
                  <c:v>-60.710189155609363</c:v>
                </c:pt>
                <c:pt idx="263">
                  <c:v>-58.047314125838909</c:v>
                </c:pt>
                <c:pt idx="264">
                  <c:v>-55.333063466283384</c:v>
                </c:pt>
                <c:pt idx="265">
                  <c:v>-52.567991304923595</c:v>
                </c:pt>
                <c:pt idx="266">
                  <c:v>-49.752708633428178</c:v>
                </c:pt>
                <c:pt idx="267">
                  <c:v>-46.887883402813841</c:v>
                </c:pt>
                <c:pt idx="268">
                  <c:v>-43.974240550993201</c:v>
                </c:pt>
                <c:pt idx="269">
                  <c:v>-41.012561961920262</c:v>
                </c:pt>
                <c:pt idx="270">
                  <c:v>-38.003686356127524</c:v>
                </c:pt>
                <c:pt idx="271">
                  <c:v>-34.948509112528946</c:v>
                </c:pt>
                <c:pt idx="272">
                  <c:v>-31.847982021452136</c:v>
                </c:pt>
                <c:pt idx="273">
                  <c:v>-28.703112968940985</c:v>
                </c:pt>
                <c:pt idx="274">
                  <c:v>-25.514965552457358</c:v>
                </c:pt>
                <c:pt idx="275">
                  <c:v>-22.284658628193718</c:v>
                </c:pt>
                <c:pt idx="276">
                  <c:v>-19.013365790289022</c:v>
                </c:pt>
                <c:pt idx="277">
                  <c:v>-15.702314782328806</c:v>
                </c:pt>
                <c:pt idx="278">
                  <c:v>-12.352786841588804</c:v>
                </c:pt>
                <c:pt idx="279">
                  <c:v>-8.9661159765636231</c:v>
                </c:pt>
                <c:pt idx="280">
                  <c:v>-5.5436881784083356</c:v>
                </c:pt>
                <c:pt idx="281">
                  <c:v>-2.0869405669965322</c:v>
                </c:pt>
                <c:pt idx="282">
                  <c:v>1.4026395276181822</c:v>
                </c:pt>
                <c:pt idx="283">
                  <c:v>4.9235155474719887</c:v>
                </c:pt>
                <c:pt idx="284">
                  <c:v>8.4741027517468055</c:v>
                </c:pt>
                <c:pt idx="285">
                  <c:v>12.052769323594127</c:v>
                </c:pt>
                <c:pt idx="286">
                  <c:v>15.657837537624225</c:v>
                </c:pt>
                <c:pt idx="287">
                  <c:v>19.287584986894803</c:v>
                </c:pt>
                <c:pt idx="288">
                  <c:v>22.940245868145908</c:v>
                </c:pt>
                <c:pt idx="289">
                  <c:v>26.614012323968353</c:v>
                </c:pt>
                <c:pt idx="290">
                  <c:v>30.30703584051582</c:v>
                </c:pt>
                <c:pt idx="291">
                  <c:v>34.017428699300829</c:v>
                </c:pt>
                <c:pt idx="292">
                  <c:v>37.743265481550829</c:v>
                </c:pt>
                <c:pt idx="293">
                  <c:v>41.482584623535807</c:v>
                </c:pt>
                <c:pt idx="294">
                  <c:v>45.233390021209637</c:v>
                </c:pt>
                <c:pt idx="295">
                  <c:v>48.993652682452115</c:v>
                </c:pt>
                <c:pt idx="296">
                  <c:v>52.761312425135344</c:v>
                </c:pt>
                <c:pt idx="297">
                  <c:v>56.534279619180417</c:v>
                </c:pt>
                <c:pt idx="298">
                  <c:v>60.310436970718555</c:v>
                </c:pt>
                <c:pt idx="299">
                  <c:v>64.0876413464118</c:v>
                </c:pt>
                <c:pt idx="300">
                  <c:v>67.863725635941975</c:v>
                </c:pt>
                <c:pt idx="301">
                  <c:v>71.636500650628449</c:v>
                </c:pt>
                <c:pt idx="302">
                  <c:v>75.403757056085368</c:v>
                </c:pt>
                <c:pt idx="303">
                  <c:v>79.163267336785964</c:v>
                </c:pt>
                <c:pt idx="304">
                  <c:v>82.912787790367744</c:v>
                </c:pt>
                <c:pt idx="305">
                  <c:v>86.650060549461401</c:v>
                </c:pt>
                <c:pt idx="306">
                  <c:v>90.372815628800268</c:v>
                </c:pt>
                <c:pt idx="307">
                  <c:v>94.078772995331718</c:v>
                </c:pt>
                <c:pt idx="308">
                  <c:v>97.765644659016758</c:v>
                </c:pt>
                <c:pt idx="309">
                  <c:v>101.43113678198281</c:v>
                </c:pt>
                <c:pt idx="310">
                  <c:v>105.07295180366548</c:v>
                </c:pt>
                <c:pt idx="311">
                  <c:v>108.68879057955326</c:v>
                </c:pt>
                <c:pt idx="312">
                  <c:v>112.27635453113349</c:v>
                </c:pt>
                <c:pt idx="313">
                  <c:v>115.83334780461485</c:v>
                </c:pt>
                <c:pt idx="314">
                  <c:v>119.35747943599361</c:v>
                </c:pt>
                <c:pt idx="315">
                  <c:v>122.84646552002</c:v>
                </c:pt>
                <c:pt idx="316">
                  <c:v>126.2980313806089</c:v>
                </c:pt>
                <c:pt idx="317">
                  <c:v>129.70991374023674</c:v>
                </c:pt>
                <c:pt idx="318">
                  <c:v>133.07986288586957</c:v>
                </c:pt>
                <c:pt idx="319">
                  <c:v>136.40564482895707</c:v>
                </c:pt>
                <c:pt idx="320">
                  <c:v>139.68504345704358</c:v>
                </c:pt>
                <c:pt idx="321">
                  <c:v>142.91586267454443</c:v>
                </c:pt>
                <c:pt idx="322">
                  <c:v>146.09592853025185</c:v>
                </c:pt>
                <c:pt idx="323">
                  <c:v>149.22309132914469</c:v>
                </c:pt>
                <c:pt idx="324">
                  <c:v>152.2952277260928</c:v>
                </c:pt>
                <c:pt idx="325">
                  <c:v>155.31024279906413</c:v>
                </c:pt>
                <c:pt idx="326">
                  <c:v>158.26607209946803</c:v>
                </c:pt>
                <c:pt idx="327">
                  <c:v>161.16068367728582</c:v>
                </c:pt>
                <c:pt idx="328">
                  <c:v>163.99208007867307</c:v>
                </c:pt>
                <c:pt idx="329">
                  <c:v>166.75830031374562</c:v>
                </c:pt>
                <c:pt idx="330">
                  <c:v>169.45742179229211</c:v>
                </c:pt>
                <c:pt idx="331">
                  <c:v>172.08756222519384</c:v>
                </c:pt>
                <c:pt idx="332">
                  <c:v>174.64688148937014</c:v>
                </c:pt>
                <c:pt idx="333">
                  <c:v>177.13358345410577</c:v>
                </c:pt>
                <c:pt idx="334">
                  <c:v>179.54591776666481</c:v>
                </c:pt>
                <c:pt idx="335">
                  <c:v>181.88218159513485</c:v>
                </c:pt>
                <c:pt idx="336">
                  <c:v>184.14072132649866</c:v>
                </c:pt>
                <c:pt idx="337">
                  <c:v>186.3199342179806</c:v>
                </c:pt>
                <c:pt idx="338">
                  <c:v>188.41826999976206</c:v>
                </c:pt>
                <c:pt idx="339">
                  <c:v>190.43423242722483</c:v>
                </c:pt>
                <c:pt idx="340">
                  <c:v>192.36638078093134</c:v>
                </c:pt>
                <c:pt idx="341">
                  <c:v>194.2133313126117</c:v>
                </c:pt>
                <c:pt idx="342">
                  <c:v>195.97375863549283</c:v>
                </c:pt>
                <c:pt idx="343">
                  <c:v>197.64639705736298</c:v>
                </c:pt>
                <c:pt idx="344">
                  <c:v>199.23004185483549</c:v>
                </c:pt>
                <c:pt idx="345">
                  <c:v>200.72355048733911</c:v>
                </c:pt>
                <c:pt idx="346">
                  <c:v>202.12584374943481</c:v>
                </c:pt>
                <c:pt idx="347">
                  <c:v>203.43590686012632</c:v>
                </c:pt>
                <c:pt idx="348">
                  <c:v>204.65279048790825</c:v>
                </c:pt>
                <c:pt idx="349">
                  <c:v>205.77561171036481</c:v>
                </c:pt>
                <c:pt idx="350">
                  <c:v>206.80355490721161</c:v>
                </c:pt>
                <c:pt idx="351">
                  <c:v>207.7358725857483</c:v>
                </c:pt>
                <c:pt idx="352">
                  <c:v>208.5718861377658</c:v>
                </c:pt>
                <c:pt idx="353">
                  <c:v>209.31098652703545</c:v>
                </c:pt>
                <c:pt idx="354">
                  <c:v>209.9526349065824</c:v>
                </c:pt>
                <c:pt idx="355">
                  <c:v>210.49636316503094</c:v>
                </c:pt>
                <c:pt idx="356">
                  <c:v>210.9417744013887</c:v>
                </c:pt>
                <c:pt idx="357">
                  <c:v>211.28854332772113</c:v>
                </c:pt>
                <c:pt idx="358">
                  <c:v>211.53641659924918</c:v>
                </c:pt>
                <c:pt idx="359">
                  <c:v>211.68521307148953</c:v>
                </c:pt>
                <c:pt idx="360">
                  <c:v>211.73482398413887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'Stage 1'!$W$7</c:f>
              <c:strCache>
                <c:ptCount val="1"/>
                <c:pt idx="0">
                  <c:v>Combined rod load, KN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'Stage 1'!$C$8:$C$368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1'!$W$8:$W$368</c:f>
              <c:numCache>
                <c:formatCode>General</c:formatCode>
                <c:ptCount val="361"/>
                <c:pt idx="0">
                  <c:v>8.760659146946864</c:v>
                </c:pt>
                <c:pt idx="1">
                  <c:v>8.9501781319188183</c:v>
                </c:pt>
                <c:pt idx="2">
                  <c:v>9.51714453509706</c:v>
                </c:pt>
                <c:pt idx="3">
                  <c:v>10.456814545604004</c:v>
                </c:pt>
                <c:pt idx="4">
                  <c:v>11.76137376260246</c:v>
                </c:pt>
                <c:pt idx="5">
                  <c:v>13.420072140026122</c:v>
                </c:pt>
                <c:pt idx="6">
                  <c:v>15.419407095762068</c:v>
                </c:pt>
                <c:pt idx="7">
                  <c:v>17.74334930883802</c:v>
                </c:pt>
                <c:pt idx="8">
                  <c:v>20.373604618525377</c:v>
                </c:pt>
                <c:pt idx="9">
                  <c:v>23.289904627643693</c:v>
                </c:pt>
                <c:pt idx="10">
                  <c:v>26.470318121638655</c:v>
                </c:pt>
                <c:pt idx="11">
                  <c:v>29.891575248943411</c:v>
                </c:pt>
                <c:pt idx="12">
                  <c:v>33.529396551586331</c:v>
                </c:pt>
                <c:pt idx="13">
                  <c:v>37.358819357366485</c:v>
                </c:pt>
                <c:pt idx="14">
                  <c:v>41.354514702803726</c:v>
                </c:pt>
                <c:pt idx="15">
                  <c:v>45.491088798034042</c:v>
                </c:pt>
                <c:pt idx="16">
                  <c:v>49.743364014843053</c:v>
                </c:pt>
                <c:pt idx="17">
                  <c:v>54.086635421457487</c:v>
                </c:pt>
                <c:pt idx="18">
                  <c:v>58.4968999495849</c:v>
                </c:pt>
                <c:pt idx="19">
                  <c:v>62.951056314067586</c:v>
                </c:pt>
                <c:pt idx="20">
                  <c:v>67.427074774493704</c:v>
                </c:pt>
                <c:pt idx="21">
                  <c:v>71.904136701427134</c:v>
                </c:pt>
                <c:pt idx="22">
                  <c:v>76.362744666948643</c:v>
                </c:pt>
                <c:pt idx="23">
                  <c:v>80.784804408032812</c:v>
                </c:pt>
                <c:pt idx="24">
                  <c:v>85.153680508057747</c:v>
                </c:pt>
                <c:pt idx="25">
                  <c:v>89.454228009153255</c:v>
                </c:pt>
                <c:pt idx="26">
                  <c:v>93.672802414093397</c:v>
                </c:pt>
                <c:pt idx="27">
                  <c:v>97.797250672948977</c:v>
                </c:pt>
                <c:pt idx="28">
                  <c:v>101.81688579092638</c:v>
                </c:pt>
                <c:pt idx="29">
                  <c:v>105.72244765536621</c:v>
                </c:pt>
                <c:pt idx="30">
                  <c:v>109.50605257747172</c:v>
                </c:pt>
                <c:pt idx="31">
                  <c:v>113.16113389320866</c:v>
                </c:pt>
                <c:pt idx="32">
                  <c:v>116.68237578199152</c:v>
                </c:pt>
                <c:pt idx="33">
                  <c:v>120.06564225375205</c:v>
                </c:pt>
                <c:pt idx="34">
                  <c:v>123.30790303544535</c:v>
                </c:pt>
                <c:pt idx="35">
                  <c:v>126.4071578659521</c:v>
                </c:pt>
                <c:pt idx="36">
                  <c:v>129.36236049065005</c:v>
                </c:pt>
                <c:pt idx="37">
                  <c:v>132.17334343918552</c:v>
                </c:pt>
                <c:pt idx="38">
                  <c:v>134.84074447594051</c:v>
                </c:pt>
                <c:pt idx="39">
                  <c:v>137.36593543502991</c:v>
                </c:pt>
                <c:pt idx="40">
                  <c:v>139.75095399180856</c:v>
                </c:pt>
                <c:pt idx="41">
                  <c:v>141.99843878137889</c:v>
                </c:pt>
                <c:pt idx="42">
                  <c:v>144.11156815138423</c:v>
                </c:pt>
                <c:pt idx="43">
                  <c:v>143.58078059139453</c:v>
                </c:pt>
                <c:pt idx="44">
                  <c:v>141.31247958207777</c:v>
                </c:pt>
                <c:pt idx="45">
                  <c:v>139.04239541946035</c:v>
                </c:pt>
                <c:pt idx="46">
                  <c:v>136.77371656497166</c:v>
                </c:pt>
                <c:pt idx="47">
                  <c:v>134.50968039587929</c:v>
                </c:pt>
                <c:pt idx="48">
                  <c:v>132.25357244291288</c:v>
                </c:pt>
                <c:pt idx="49">
                  <c:v>130.00872569483045</c:v>
                </c:pt>
                <c:pt idx="50">
                  <c:v>127.77851997561791</c:v>
                </c:pt>
                <c:pt idx="51">
                  <c:v>125.56638140018579</c:v>
                </c:pt>
                <c:pt idx="52">
                  <c:v>123.37578191459048</c:v>
                </c:pt>
                <c:pt idx="53">
                  <c:v>121.21023892699168</c:v>
                </c:pt>
                <c:pt idx="54">
                  <c:v>119.07331503573498</c:v>
                </c:pt>
                <c:pt idx="55">
                  <c:v>116.96861786114408</c:v>
                </c:pt>
                <c:pt idx="56">
                  <c:v>114.89979998779937</c:v>
                </c:pt>
                <c:pt idx="57">
                  <c:v>112.87055902428261</c:v>
                </c:pt>
                <c:pt idx="58">
                  <c:v>110.88463778758549</c:v>
                </c:pt>
                <c:pt idx="59">
                  <c:v>108.94582461958947</c:v>
                </c:pt>
                <c:pt idx="60">
                  <c:v>107.05795384325668</c:v>
                </c:pt>
                <c:pt idx="61">
                  <c:v>105.224906366407</c:v>
                </c:pt>
                <c:pt idx="62">
                  <c:v>103.45061044119687</c:v>
                </c:pt>
                <c:pt idx="63">
                  <c:v>101.73904258767129</c:v>
                </c:pt>
                <c:pt idx="64">
                  <c:v>100.09422869001679</c:v>
                </c:pt>
                <c:pt idx="65">
                  <c:v>98.520245274418471</c:v>
                </c:pt>
                <c:pt idx="66">
                  <c:v>97.021220977696998</c:v>
                </c:pt>
                <c:pt idx="67">
                  <c:v>95.60133821619236</c:v>
                </c:pt>
                <c:pt idx="68">
                  <c:v>94.264835064651095</c:v>
                </c:pt>
                <c:pt idx="69">
                  <c:v>93.01600735518079</c:v>
                </c:pt>
                <c:pt idx="70">
                  <c:v>91.859211006641431</c:v>
                </c:pt>
                <c:pt idx="71">
                  <c:v>90.798864595157411</c:v>
                </c:pt>
                <c:pt idx="72">
                  <c:v>89.839452176754577</c:v>
                </c:pt>
                <c:pt idx="73">
                  <c:v>88.98552637345243</c:v>
                </c:pt>
                <c:pt idx="74">
                  <c:v>88.241711734455521</c:v>
                </c:pt>
                <c:pt idx="75">
                  <c:v>87.612708384424067</c:v>
                </c:pt>
                <c:pt idx="76">
                  <c:v>87.103295971110029</c:v>
                </c:pt>
                <c:pt idx="77">
                  <c:v>86.718337924967727</c:v>
                </c:pt>
                <c:pt idx="78">
                  <c:v>86.462786043641472</c:v>
                </c:pt>
                <c:pt idx="79">
                  <c:v>86.341685414517215</c:v>
                </c:pt>
                <c:pt idx="80">
                  <c:v>86.360179688800699</c:v>
                </c:pt>
                <c:pt idx="81">
                  <c:v>86.52351672080124</c:v>
                </c:pt>
                <c:pt idx="82">
                  <c:v>86.837054586320576</c:v>
                </c:pt>
                <c:pt idx="83">
                  <c:v>87.306267994187195</c:v>
                </c:pt>
                <c:pt idx="84">
                  <c:v>87.936755105089617</c:v>
                </c:pt>
                <c:pt idx="85">
                  <c:v>88.734244771888399</c:v>
                </c:pt>
                <c:pt idx="86">
                  <c:v>89.704604215546553</c:v>
                </c:pt>
                <c:pt idx="87">
                  <c:v>90.853847150674795</c:v>
                </c:pt>
                <c:pt idx="88">
                  <c:v>92.188142374426931</c:v>
                </c:pt>
                <c:pt idx="89">
                  <c:v>93.713822832094607</c:v>
                </c:pt>
                <c:pt idx="90">
                  <c:v>95.437395172187763</c:v>
                </c:pt>
                <c:pt idx="91">
                  <c:v>97.365549803047884</c:v>
                </c:pt>
                <c:pt idx="92">
                  <c:v>99.505171462076561</c:v>
                </c:pt>
                <c:pt idx="93">
                  <c:v>101.86335030743817</c:v>
                </c:pt>
                <c:pt idx="94">
                  <c:v>104.4473935405701</c:v>
                </c:pt>
                <c:pt idx="95">
                  <c:v>107.26483756597349</c:v>
                </c:pt>
                <c:pt idx="96">
                  <c:v>110.3234606924708</c:v>
                </c:pt>
                <c:pt idx="97">
                  <c:v>113.63129637740082</c:v>
                </c:pt>
                <c:pt idx="98">
                  <c:v>116.75424194134345</c:v>
                </c:pt>
                <c:pt idx="99">
                  <c:v>114.14323996905179</c:v>
                </c:pt>
                <c:pt idx="100">
                  <c:v>111.5845520123308</c:v>
                </c:pt>
                <c:pt idx="101">
                  <c:v>109.07856285710619</c:v>
                </c:pt>
                <c:pt idx="102">
                  <c:v>106.62560148070573</c:v>
                </c:pt>
                <c:pt idx="103">
                  <c:v>104.22594148086419</c:v>
                </c:pt>
                <c:pt idx="104">
                  <c:v>101.87980156938907</c:v>
                </c:pt>
                <c:pt idx="105">
                  <c:v>99.587346129633787</c:v>
                </c:pt>
                <c:pt idx="106">
                  <c:v>97.348685836848674</c:v>
                </c:pt>
                <c:pt idx="107">
                  <c:v>95.163878340403599</c:v>
                </c:pt>
                <c:pt idx="108">
                  <c:v>93.032929006801922</c:v>
                </c:pt>
                <c:pt idx="109">
                  <c:v>90.955791722333316</c:v>
                </c:pt>
                <c:pt idx="110">
                  <c:v>88.932369754140836</c:v>
                </c:pt>
                <c:pt idx="111">
                  <c:v>86.962516668407972</c:v>
                </c:pt>
                <c:pt idx="112">
                  <c:v>85.046037304302985</c:v>
                </c:pt>
                <c:pt idx="113">
                  <c:v>83.182688802252201</c:v>
                </c:pt>
                <c:pt idx="114">
                  <c:v>81.372181685048119</c:v>
                </c:pt>
                <c:pt idx="115">
                  <c:v>79.614180990236235</c:v>
                </c:pt>
                <c:pt idx="116">
                  <c:v>77.908307452163356</c:v>
                </c:pt>
                <c:pt idx="117">
                  <c:v>76.254138732011484</c:v>
                </c:pt>
                <c:pt idx="118">
                  <c:v>74.651210694085023</c:v>
                </c:pt>
                <c:pt idx="119">
                  <c:v>73.099018726563898</c:v>
                </c:pt>
                <c:pt idx="120">
                  <c:v>71.597019104883344</c:v>
                </c:pt>
                <c:pt idx="121">
                  <c:v>70.144630395852076</c:v>
                </c:pt>
                <c:pt idx="122">
                  <c:v>68.741234900571285</c:v>
                </c:pt>
                <c:pt idx="123">
                  <c:v>67.386180134172918</c:v>
                </c:pt>
                <c:pt idx="124">
                  <c:v>66.078780340353475</c:v>
                </c:pt>
                <c:pt idx="125">
                  <c:v>64.818318038638353</c:v>
                </c:pt>
                <c:pt idx="126">
                  <c:v>63.604045602275008</c:v>
                </c:pt>
                <c:pt idx="127">
                  <c:v>62.435186864617847</c:v>
                </c:pt>
                <c:pt idx="128">
                  <c:v>61.310938751836673</c:v>
                </c:pt>
                <c:pt idx="129">
                  <c:v>60.230472939749234</c:v>
                </c:pt>
                <c:pt idx="130">
                  <c:v>59.192937532553032</c:v>
                </c:pt>
                <c:pt idx="131">
                  <c:v>58.197458761207443</c:v>
                </c:pt>
                <c:pt idx="132">
                  <c:v>57.24314269919536</c:v>
                </c:pt>
                <c:pt idx="133">
                  <c:v>56.32907699337558</c:v>
                </c:pt>
                <c:pt idx="134">
                  <c:v>55.45433260762205</c:v>
                </c:pt>
                <c:pt idx="135">
                  <c:v>54.617965576932548</c:v>
                </c:pt>
                <c:pt idx="136">
                  <c:v>53.819018769680881</c:v>
                </c:pt>
                <c:pt idx="137">
                  <c:v>53.056523655678248</c:v>
                </c:pt>
                <c:pt idx="138">
                  <c:v>52.329502077706991</c:v>
                </c:pt>
                <c:pt idx="139">
                  <c:v>51.636968024187638</c:v>
                </c:pt>
                <c:pt idx="140">
                  <c:v>50.977929400643376</c:v>
                </c:pt>
                <c:pt idx="141">
                  <c:v>50.351389797628798</c:v>
                </c:pt>
                <c:pt idx="142">
                  <c:v>49.756350252799962</c:v>
                </c:pt>
                <c:pt idx="143">
                  <c:v>49.191811004811029</c:v>
                </c:pt>
                <c:pt idx="144">
                  <c:v>48.656773236737365</c:v>
                </c:pt>
                <c:pt idx="145">
                  <c:v>48.15024080674155</c:v>
                </c:pt>
                <c:pt idx="146">
                  <c:v>47.671221963716022</c:v>
                </c:pt>
                <c:pt idx="147">
                  <c:v>47.218731045660689</c:v>
                </c:pt>
                <c:pt idx="148">
                  <c:v>46.791790158575708</c:v>
                </c:pt>
                <c:pt idx="149">
                  <c:v>46.389430833679086</c:v>
                </c:pt>
                <c:pt idx="150">
                  <c:v>46.010695660788059</c:v>
                </c:pt>
                <c:pt idx="151">
                  <c:v>45.654639895735926</c:v>
                </c:pt>
                <c:pt idx="152">
                  <c:v>45.320333039731707</c:v>
                </c:pt>
                <c:pt idx="153">
                  <c:v>45.006860388607777</c:v>
                </c:pt>
                <c:pt idx="154">
                  <c:v>44.713324549942001</c:v>
                </c:pt>
                <c:pt idx="155">
                  <c:v>44.438846926082249</c:v>
                </c:pt>
                <c:pt idx="156">
                  <c:v>44.182569161148876</c:v>
                </c:pt>
                <c:pt idx="157">
                  <c:v>43.943654550136728</c:v>
                </c:pt>
                <c:pt idx="158">
                  <c:v>43.721289408289579</c:v>
                </c:pt>
                <c:pt idx="159">
                  <c:v>43.514684398971838</c:v>
                </c:pt>
                <c:pt idx="160">
                  <c:v>43.323075818317392</c:v>
                </c:pt>
                <c:pt idx="161">
                  <c:v>43.145726834992075</c:v>
                </c:pt>
                <c:pt idx="162">
                  <c:v>42.981928683464844</c:v>
                </c:pt>
                <c:pt idx="163">
                  <c:v>42.831001809243901</c:v>
                </c:pt>
                <c:pt idx="164">
                  <c:v>42.692296964596892</c:v>
                </c:pt>
                <c:pt idx="165">
                  <c:v>42.565196253338513</c:v>
                </c:pt>
                <c:pt idx="166">
                  <c:v>42.449114123334738</c:v>
                </c:pt>
                <c:pt idx="167">
                  <c:v>42.343498305442978</c:v>
                </c:pt>
                <c:pt idx="168">
                  <c:v>42.24783069767318</c:v>
                </c:pt>
                <c:pt idx="169">
                  <c:v>42.161628193430971</c:v>
                </c:pt>
                <c:pt idx="170">
                  <c:v>42.084443452771296</c:v>
                </c:pt>
                <c:pt idx="171">
                  <c:v>42.015865615668986</c:v>
                </c:pt>
                <c:pt idx="172">
                  <c:v>41.955520956385016</c:v>
                </c:pt>
                <c:pt idx="173">
                  <c:v>41.903073478085105</c:v>
                </c:pt>
                <c:pt idx="174">
                  <c:v>41.858225446942697</c:v>
                </c:pt>
                <c:pt idx="175">
                  <c:v>41.820717865039086</c:v>
                </c:pt>
                <c:pt idx="176">
                  <c:v>41.790330881449506</c:v>
                </c:pt>
                <c:pt idx="177">
                  <c:v>41.766884140986207</c:v>
                </c:pt>
                <c:pt idx="178">
                  <c:v>41.750237070148671</c:v>
                </c:pt>
                <c:pt idx="179">
                  <c:v>41.74028909991236</c:v>
                </c:pt>
                <c:pt idx="180">
                  <c:v>41.736979825068858</c:v>
                </c:pt>
                <c:pt idx="181">
                  <c:v>41.456282879750916</c:v>
                </c:pt>
                <c:pt idx="182">
                  <c:v>40.616627830675924</c:v>
                </c:pt>
                <c:pt idx="183">
                  <c:v>39.225270807065101</c:v>
                </c:pt>
                <c:pt idx="184">
                  <c:v>37.29413654928868</c:v>
                </c:pt>
                <c:pt idx="185">
                  <c:v>34.839571948551935</c:v>
                </c:pt>
                <c:pt idx="186">
                  <c:v>31.882014090478862</c:v>
                </c:pt>
                <c:pt idx="187">
                  <c:v>28.445584955741538</c:v>
                </c:pt>
                <c:pt idx="188">
                  <c:v>24.557627157514588</c:v>
                </c:pt>
                <c:pt idx="189">
                  <c:v>20.248196533678026</c:v>
                </c:pt>
                <c:pt idx="190">
                  <c:v>15.549528027655271</c:v>
                </c:pt>
                <c:pt idx="191">
                  <c:v>10.495491110776157</c:v>
                </c:pt>
                <c:pt idx="192">
                  <c:v>5.1210500989584489</c:v>
                </c:pt>
                <c:pt idx="193">
                  <c:v>-0.53825678457118897</c:v>
                </c:pt>
                <c:pt idx="194">
                  <c:v>-6.4468077055920787</c:v>
                </c:pt>
                <c:pt idx="195">
                  <c:v>-12.569347234681658</c:v>
                </c:pt>
                <c:pt idx="196">
                  <c:v>-18.871388840735634</c:v>
                </c:pt>
                <c:pt idx="197">
                  <c:v>-25.319565018154663</c:v>
                </c:pt>
                <c:pt idx="198">
                  <c:v>-31.881922479374879</c:v>
                </c:pt>
                <c:pt idx="199">
                  <c:v>-38.5281619036314</c:v>
                </c:pt>
                <c:pt idx="200">
                  <c:v>-45.229823509181145</c:v>
                </c:pt>
                <c:pt idx="201">
                  <c:v>-51.960421171550678</c:v>
                </c:pt>
                <c:pt idx="202">
                  <c:v>-58.695528931716254</c:v>
                </c:pt>
                <c:pt idx="203">
                  <c:v>-65.412824533373794</c:v>
                </c:pt>
                <c:pt idx="204">
                  <c:v>-72.092095121855422</c:v>
                </c:pt>
                <c:pt idx="205">
                  <c:v>-78.715210464076961</c:v>
                </c:pt>
                <c:pt idx="206">
                  <c:v>-85.266069050927499</c:v>
                </c:pt>
                <c:pt idx="207">
                  <c:v>-91.730522265213096</c:v>
                </c:pt>
                <c:pt idx="208">
                  <c:v>-98.096281483191532</c:v>
                </c:pt>
                <c:pt idx="209">
                  <c:v>-104.35281256661153</c:v>
                </c:pt>
                <c:pt idx="210">
                  <c:v>-110.49122173098695</c:v>
                </c:pt>
                <c:pt idx="211">
                  <c:v>-116.50413627517194</c:v>
                </c:pt>
                <c:pt idx="212">
                  <c:v>-122.38558315198185</c:v>
                </c:pt>
                <c:pt idx="213">
                  <c:v>-128.13086786885663</c:v>
                </c:pt>
                <c:pt idx="214">
                  <c:v>-133.7364557453858</c:v>
                </c:pt>
                <c:pt idx="215">
                  <c:v>-139.19985713047504</c:v>
                </c:pt>
                <c:pt idx="216">
                  <c:v>-144.51951780159902</c:v>
                </c:pt>
                <c:pt idx="217">
                  <c:v>-149.69471543462555</c:v>
                </c:pt>
                <c:pt idx="218">
                  <c:v>-152.59623125556161</c:v>
                </c:pt>
                <c:pt idx="219">
                  <c:v>-152.9777140640422</c:v>
                </c:pt>
                <c:pt idx="220">
                  <c:v>-153.36147012008016</c:v>
                </c:pt>
                <c:pt idx="221">
                  <c:v>-153.7472274855914</c:v>
                </c:pt>
                <c:pt idx="222">
                  <c:v>-154.13474615963932</c:v>
                </c:pt>
                <c:pt idx="223">
                  <c:v>-154.5238208176992</c:v>
                </c:pt>
                <c:pt idx="224">
                  <c:v>-154.9142836018373</c:v>
                </c:pt>
                <c:pt idx="225">
                  <c:v>-155.30600696135309</c:v>
                </c:pt>
                <c:pt idx="226">
                  <c:v>-155.69890654351588</c:v>
                </c:pt>
                <c:pt idx="227">
                  <c:v>-156.0929441341124</c:v>
                </c:pt>
                <c:pt idx="228">
                  <c:v>-156.48813064761788</c:v>
                </c:pt>
                <c:pt idx="229">
                  <c:v>-156.88452916689988</c:v>
                </c:pt>
                <c:pt idx="230">
                  <c:v>-157.28225803246974</c:v>
                </c:pt>
                <c:pt idx="231">
                  <c:v>-157.68149398141273</c:v>
                </c:pt>
                <c:pt idx="232">
                  <c:v>-158.08247533623887</c:v>
                </c:pt>
                <c:pt idx="233">
                  <c:v>-158.4855052440289</c:v>
                </c:pt>
                <c:pt idx="234">
                  <c:v>-158.89095496637339</c:v>
                </c:pt>
                <c:pt idx="235">
                  <c:v>-159.29926722074291</c:v>
                </c:pt>
                <c:pt idx="236">
                  <c:v>-159.71095957406882</c:v>
                </c:pt>
                <c:pt idx="237">
                  <c:v>-160.12662788946031</c:v>
                </c:pt>
                <c:pt idx="238">
                  <c:v>-160.54694982713744</c:v>
                </c:pt>
                <c:pt idx="239">
                  <c:v>-160.97268840081688</c:v>
                </c:pt>
                <c:pt idx="240">
                  <c:v>-161.40469559094652</c:v>
                </c:pt>
                <c:pt idx="241">
                  <c:v>-161.84391601635829</c:v>
                </c:pt>
                <c:pt idx="242">
                  <c:v>-162.29139066606515</c:v>
                </c:pt>
                <c:pt idx="243">
                  <c:v>-162.74826069311288</c:v>
                </c:pt>
                <c:pt idx="244">
                  <c:v>-163.21577127255853</c:v>
                </c:pt>
                <c:pt idx="245">
                  <c:v>-163.69527552583082</c:v>
                </c:pt>
                <c:pt idx="246">
                  <c:v>-164.18823851389192</c:v>
                </c:pt>
                <c:pt idx="247">
                  <c:v>-164.69624130179852</c:v>
                </c:pt>
                <c:pt idx="248">
                  <c:v>-165.22098509742079</c:v>
                </c:pt>
                <c:pt idx="249">
                  <c:v>-165.7642954672458</c:v>
                </c:pt>
                <c:pt idx="250">
                  <c:v>-166.32812663234091</c:v>
                </c:pt>
                <c:pt idx="251">
                  <c:v>-166.91456584770299</c:v>
                </c:pt>
                <c:pt idx="252">
                  <c:v>-167.52583786834509</c:v>
                </c:pt>
                <c:pt idx="253">
                  <c:v>-168.16430950559618</c:v>
                </c:pt>
                <c:pt idx="254">
                  <c:v>-168.83249427717888</c:v>
                </c:pt>
                <c:pt idx="255">
                  <c:v>-169.53305715471066</c:v>
                </c:pt>
                <c:pt idx="256">
                  <c:v>-170.26881941231755</c:v>
                </c:pt>
                <c:pt idx="257">
                  <c:v>-171.0427635800624</c:v>
                </c:pt>
                <c:pt idx="258">
                  <c:v>-171.85803850586666</c:v>
                </c:pt>
                <c:pt idx="259">
                  <c:v>-172.71796452952927</c:v>
                </c:pt>
                <c:pt idx="260">
                  <c:v>-173.62603877233283</c:v>
                </c:pt>
                <c:pt idx="261">
                  <c:v>-174.58594054552887</c:v>
                </c:pt>
                <c:pt idx="262">
                  <c:v>-175.60153688075019</c:v>
                </c:pt>
                <c:pt idx="263">
                  <c:v>-176.67688818505667</c:v>
                </c:pt>
                <c:pt idx="264">
                  <c:v>-177.81625402289188</c:v>
                </c:pt>
                <c:pt idx="265">
                  <c:v>-179.02409902669072</c:v>
                </c:pt>
                <c:pt idx="266">
                  <c:v>-180.30509893722109</c:v>
                </c:pt>
                <c:pt idx="267">
                  <c:v>-181.6641467739455</c:v>
                </c:pt>
                <c:pt idx="268">
                  <c:v>-183.10635913473095</c:v>
                </c:pt>
                <c:pt idx="269">
                  <c:v>-184.63708262310561</c:v>
                </c:pt>
                <c:pt idx="270">
                  <c:v>-186.2619003999242</c:v>
                </c:pt>
                <c:pt idx="271">
                  <c:v>-187.98663885473488</c:v>
                </c:pt>
                <c:pt idx="272">
                  <c:v>-189.81737439032497</c:v>
                </c:pt>
                <c:pt idx="273">
                  <c:v>-191.76044031180169</c:v>
                </c:pt>
                <c:pt idx="274">
                  <c:v>-193.82243380912993</c:v>
                </c:pt>
                <c:pt idx="275">
                  <c:v>-196.01022301923661</c:v>
                </c:pt>
                <c:pt idx="276">
                  <c:v>-198.33095415057596</c:v>
                </c:pt>
                <c:pt idx="277">
                  <c:v>-200.79205864936864</c:v>
                </c:pt>
                <c:pt idx="278">
                  <c:v>-203.40126038252779</c:v>
                </c:pt>
                <c:pt idx="279">
                  <c:v>-206.16658280752523</c:v>
                </c:pt>
                <c:pt idx="280">
                  <c:v>-208.51785301560034</c:v>
                </c:pt>
                <c:pt idx="281">
                  <c:v>-205.06110540418854</c:v>
                </c:pt>
                <c:pt idx="282">
                  <c:v>-201.57152530957381</c:v>
                </c:pt>
                <c:pt idx="283">
                  <c:v>-198.05064928972001</c:v>
                </c:pt>
                <c:pt idx="284">
                  <c:v>-194.50006208544519</c:v>
                </c:pt>
                <c:pt idx="285">
                  <c:v>-190.92139551359787</c:v>
                </c:pt>
                <c:pt idx="286">
                  <c:v>-187.31632729956777</c:v>
                </c:pt>
                <c:pt idx="287">
                  <c:v>-183.68657985029719</c:v>
                </c:pt>
                <c:pt idx="288">
                  <c:v>-180.03391896904611</c:v>
                </c:pt>
                <c:pt idx="289">
                  <c:v>-176.36015251322365</c:v>
                </c:pt>
                <c:pt idx="290">
                  <c:v>-172.66712899667618</c:v>
                </c:pt>
                <c:pt idx="291">
                  <c:v>-168.95673613789117</c:v>
                </c:pt>
                <c:pt idx="292">
                  <c:v>-165.23089935564118</c:v>
                </c:pt>
                <c:pt idx="293">
                  <c:v>-161.49158021365619</c:v>
                </c:pt>
                <c:pt idx="294">
                  <c:v>-157.74077481598238</c:v>
                </c:pt>
                <c:pt idx="295">
                  <c:v>-153.9805121547399</c:v>
                </c:pt>
                <c:pt idx="296">
                  <c:v>-150.21285241205666</c:v>
                </c:pt>
                <c:pt idx="297">
                  <c:v>-146.4398852180116</c:v>
                </c:pt>
                <c:pt idx="298">
                  <c:v>-142.66372786647344</c:v>
                </c:pt>
                <c:pt idx="299">
                  <c:v>-138.88652349078021</c:v>
                </c:pt>
                <c:pt idx="300">
                  <c:v>-135.11043920125002</c:v>
                </c:pt>
                <c:pt idx="301">
                  <c:v>-131.33766418656356</c:v>
                </c:pt>
                <c:pt idx="302">
                  <c:v>-127.57040778110664</c:v>
                </c:pt>
                <c:pt idx="303">
                  <c:v>-123.81089750040604</c:v>
                </c:pt>
                <c:pt idx="304">
                  <c:v>-120.06137704682426</c:v>
                </c:pt>
                <c:pt idx="305">
                  <c:v>-116.32410428773061</c:v>
                </c:pt>
                <c:pt idx="306">
                  <c:v>-112.60134920839174</c:v>
                </c:pt>
                <c:pt idx="307">
                  <c:v>-108.89539184186029</c:v>
                </c:pt>
                <c:pt idx="308">
                  <c:v>-105.20852017817525</c:v>
                </c:pt>
                <c:pt idx="309">
                  <c:v>-101.54302805520919</c:v>
                </c:pt>
                <c:pt idx="310">
                  <c:v>-97.901213033526531</c:v>
                </c:pt>
                <c:pt idx="311">
                  <c:v>-94.28537425763875</c:v>
                </c:pt>
                <c:pt idx="312">
                  <c:v>-90.697810306058514</c:v>
                </c:pt>
                <c:pt idx="313">
                  <c:v>-87.140817032577161</c:v>
                </c:pt>
                <c:pt idx="314">
                  <c:v>-83.616685401198396</c:v>
                </c:pt>
                <c:pt idx="315">
                  <c:v>-80.127699317172002</c:v>
                </c:pt>
                <c:pt idx="316">
                  <c:v>-76.676133456583102</c:v>
                </c:pt>
                <c:pt idx="317">
                  <c:v>-73.264251096955263</c:v>
                </c:pt>
                <c:pt idx="318">
                  <c:v>-69.894301951322433</c:v>
                </c:pt>
                <c:pt idx="319">
                  <c:v>-66.568520008234941</c:v>
                </c:pt>
                <c:pt idx="320">
                  <c:v>-63.28912138014843</c:v>
                </c:pt>
                <c:pt idx="321">
                  <c:v>-60.058302162647578</c:v>
                </c:pt>
                <c:pt idx="322">
                  <c:v>-56.878236306940153</c:v>
                </c:pt>
                <c:pt idx="323">
                  <c:v>-53.751073508047313</c:v>
                </c:pt>
                <c:pt idx="324">
                  <c:v>-50.678937111099202</c:v>
                </c:pt>
                <c:pt idx="325">
                  <c:v>-47.663922038127879</c:v>
                </c:pt>
                <c:pt idx="326">
                  <c:v>-44.708092737723973</c:v>
                </c:pt>
                <c:pt idx="327">
                  <c:v>-41.813481159906189</c:v>
                </c:pt>
                <c:pt idx="328">
                  <c:v>-38.982084758518937</c:v>
                </c:pt>
                <c:pt idx="329">
                  <c:v>-36.215864523446385</c:v>
                </c:pt>
                <c:pt idx="330">
                  <c:v>-33.516743044899897</c:v>
                </c:pt>
                <c:pt idx="331">
                  <c:v>-30.886602611998171</c:v>
                </c:pt>
                <c:pt idx="332">
                  <c:v>-28.327283347821862</c:v>
                </c:pt>
                <c:pt idx="333">
                  <c:v>-25.840581383086231</c:v>
                </c:pt>
                <c:pt idx="334">
                  <c:v>-23.428247070527192</c:v>
                </c:pt>
                <c:pt idx="335">
                  <c:v>-21.091983242057154</c:v>
                </c:pt>
                <c:pt idx="336">
                  <c:v>-18.833443510693343</c:v>
                </c:pt>
                <c:pt idx="337">
                  <c:v>-16.654230619211404</c:v>
                </c:pt>
                <c:pt idx="338">
                  <c:v>-14.555894837429946</c:v>
                </c:pt>
                <c:pt idx="339">
                  <c:v>-12.539932409967179</c:v>
                </c:pt>
                <c:pt idx="340">
                  <c:v>-10.60778405626067</c:v>
                </c:pt>
                <c:pt idx="341">
                  <c:v>-8.7608335245803062</c:v>
                </c:pt>
                <c:pt idx="342">
                  <c:v>-7.0004062016991782</c:v>
                </c:pt>
                <c:pt idx="343">
                  <c:v>-5.3277677798290313</c:v>
                </c:pt>
                <c:pt idx="344">
                  <c:v>-3.7441229823565152</c:v>
                </c:pt>
                <c:pt idx="345">
                  <c:v>-2.2506143498528957</c:v>
                </c:pt>
                <c:pt idx="346">
                  <c:v>-0.84832108775719917</c:v>
                </c:pt>
                <c:pt idx="347">
                  <c:v>0.46174202293431676</c:v>
                </c:pt>
                <c:pt idx="348">
                  <c:v>1.678625650716242</c:v>
                </c:pt>
                <c:pt idx="349">
                  <c:v>2.8014468731728073</c:v>
                </c:pt>
                <c:pt idx="350">
                  <c:v>3.8293900700195991</c:v>
                </c:pt>
                <c:pt idx="351">
                  <c:v>4.7617077485562902</c:v>
                </c:pt>
                <c:pt idx="352">
                  <c:v>5.5977213005737951</c:v>
                </c:pt>
                <c:pt idx="353">
                  <c:v>6.3368216898434468</c:v>
                </c:pt>
                <c:pt idx="354">
                  <c:v>6.9784700693903972</c:v>
                </c:pt>
                <c:pt idx="355">
                  <c:v>7.5221983278389359</c:v>
                </c:pt>
                <c:pt idx="356">
                  <c:v>7.9676095641966924</c:v>
                </c:pt>
                <c:pt idx="357">
                  <c:v>8.3143784905291227</c:v>
                </c:pt>
                <c:pt idx="358">
                  <c:v>8.5622517620571728</c:v>
                </c:pt>
                <c:pt idx="359">
                  <c:v>8.7110482342975217</c:v>
                </c:pt>
                <c:pt idx="360">
                  <c:v>8.760659146946864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'Stage 1'!$X$7</c:f>
              <c:strCache>
                <c:ptCount val="1"/>
                <c:pt idx="0">
                  <c:v>Max rod load, compression, KN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'Stage 1'!$C$8:$C$368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1'!$X$8:$X$368</c:f>
              <c:numCache>
                <c:formatCode>General</c:formatCode>
                <c:ptCount val="361"/>
                <c:pt idx="0">
                  <c:v>-333.6</c:v>
                </c:pt>
                <c:pt idx="1">
                  <c:v>-333.6</c:v>
                </c:pt>
                <c:pt idx="2">
                  <c:v>-333.6</c:v>
                </c:pt>
                <c:pt idx="3">
                  <c:v>-333.6</c:v>
                </c:pt>
                <c:pt idx="4">
                  <c:v>-333.6</c:v>
                </c:pt>
                <c:pt idx="5">
                  <c:v>-333.6</c:v>
                </c:pt>
                <c:pt idx="6">
                  <c:v>-333.6</c:v>
                </c:pt>
                <c:pt idx="7">
                  <c:v>-333.6</c:v>
                </c:pt>
                <c:pt idx="8">
                  <c:v>-333.6</c:v>
                </c:pt>
                <c:pt idx="9">
                  <c:v>-333.6</c:v>
                </c:pt>
                <c:pt idx="10">
                  <c:v>-333.6</c:v>
                </c:pt>
                <c:pt idx="11">
                  <c:v>-333.6</c:v>
                </c:pt>
                <c:pt idx="12">
                  <c:v>-333.6</c:v>
                </c:pt>
                <c:pt idx="13">
                  <c:v>-333.6</c:v>
                </c:pt>
                <c:pt idx="14">
                  <c:v>-333.6</c:v>
                </c:pt>
                <c:pt idx="15">
                  <c:v>-333.6</c:v>
                </c:pt>
                <c:pt idx="16">
                  <c:v>-333.6</c:v>
                </c:pt>
                <c:pt idx="17">
                  <c:v>-333.6</c:v>
                </c:pt>
                <c:pt idx="18">
                  <c:v>-333.6</c:v>
                </c:pt>
                <c:pt idx="19">
                  <c:v>-333.6</c:v>
                </c:pt>
                <c:pt idx="20">
                  <c:v>-333.6</c:v>
                </c:pt>
                <c:pt idx="21">
                  <c:v>-333.6</c:v>
                </c:pt>
                <c:pt idx="22">
                  <c:v>-333.6</c:v>
                </c:pt>
                <c:pt idx="23">
                  <c:v>-333.6</c:v>
                </c:pt>
                <c:pt idx="24">
                  <c:v>-333.6</c:v>
                </c:pt>
                <c:pt idx="25">
                  <c:v>-333.6</c:v>
                </c:pt>
                <c:pt idx="26">
                  <c:v>-333.6</c:v>
                </c:pt>
                <c:pt idx="27">
                  <c:v>-333.6</c:v>
                </c:pt>
                <c:pt idx="28">
                  <c:v>-333.6</c:v>
                </c:pt>
                <c:pt idx="29">
                  <c:v>-333.6</c:v>
                </c:pt>
                <c:pt idx="30">
                  <c:v>-333.6</c:v>
                </c:pt>
                <c:pt idx="31">
                  <c:v>-333.6</c:v>
                </c:pt>
                <c:pt idx="32">
                  <c:v>-333.6</c:v>
                </c:pt>
                <c:pt idx="33">
                  <c:v>-333.6</c:v>
                </c:pt>
                <c:pt idx="34">
                  <c:v>-333.6</c:v>
                </c:pt>
                <c:pt idx="35">
                  <c:v>-333.6</c:v>
                </c:pt>
                <c:pt idx="36">
                  <c:v>-333.6</c:v>
                </c:pt>
                <c:pt idx="37">
                  <c:v>-333.6</c:v>
                </c:pt>
                <c:pt idx="38">
                  <c:v>-333.6</c:v>
                </c:pt>
                <c:pt idx="39">
                  <c:v>-333.6</c:v>
                </c:pt>
                <c:pt idx="40">
                  <c:v>-333.6</c:v>
                </c:pt>
                <c:pt idx="41">
                  <c:v>-333.6</c:v>
                </c:pt>
                <c:pt idx="42">
                  <c:v>-333.6</c:v>
                </c:pt>
                <c:pt idx="43">
                  <c:v>-333.6</c:v>
                </c:pt>
                <c:pt idx="44">
                  <c:v>-333.6</c:v>
                </c:pt>
                <c:pt idx="45">
                  <c:v>-333.6</c:v>
                </c:pt>
                <c:pt idx="46">
                  <c:v>-333.6</c:v>
                </c:pt>
                <c:pt idx="47">
                  <c:v>-333.6</c:v>
                </c:pt>
                <c:pt idx="48">
                  <c:v>-333.6</c:v>
                </c:pt>
                <c:pt idx="49">
                  <c:v>-333.6</c:v>
                </c:pt>
                <c:pt idx="50">
                  <c:v>-333.6</c:v>
                </c:pt>
                <c:pt idx="51">
                  <c:v>-333.6</c:v>
                </c:pt>
                <c:pt idx="52">
                  <c:v>-333.6</c:v>
                </c:pt>
                <c:pt idx="53">
                  <c:v>-333.6</c:v>
                </c:pt>
                <c:pt idx="54">
                  <c:v>-333.6</c:v>
                </c:pt>
                <c:pt idx="55">
                  <c:v>-333.6</c:v>
                </c:pt>
                <c:pt idx="56">
                  <c:v>-333.6</c:v>
                </c:pt>
                <c:pt idx="57">
                  <c:v>-333.6</c:v>
                </c:pt>
                <c:pt idx="58">
                  <c:v>-333.6</c:v>
                </c:pt>
                <c:pt idx="59">
                  <c:v>-333.6</c:v>
                </c:pt>
                <c:pt idx="60">
                  <c:v>-333.6</c:v>
                </c:pt>
                <c:pt idx="61">
                  <c:v>-333.6</c:v>
                </c:pt>
                <c:pt idx="62">
                  <c:v>-333.6</c:v>
                </c:pt>
                <c:pt idx="63">
                  <c:v>-333.6</c:v>
                </c:pt>
                <c:pt idx="64">
                  <c:v>-333.6</c:v>
                </c:pt>
                <c:pt idx="65">
                  <c:v>-333.6</c:v>
                </c:pt>
                <c:pt idx="66">
                  <c:v>-333.6</c:v>
                </c:pt>
                <c:pt idx="67">
                  <c:v>-333.6</c:v>
                </c:pt>
                <c:pt idx="68">
                  <c:v>-333.6</c:v>
                </c:pt>
                <c:pt idx="69">
                  <c:v>-333.6</c:v>
                </c:pt>
                <c:pt idx="70">
                  <c:v>-333.6</c:v>
                </c:pt>
                <c:pt idx="71">
                  <c:v>-333.6</c:v>
                </c:pt>
                <c:pt idx="72">
                  <c:v>-333.6</c:v>
                </c:pt>
                <c:pt idx="73">
                  <c:v>-333.6</c:v>
                </c:pt>
                <c:pt idx="74">
                  <c:v>-333.6</c:v>
                </c:pt>
                <c:pt idx="75">
                  <c:v>-333.6</c:v>
                </c:pt>
                <c:pt idx="76">
                  <c:v>-333.6</c:v>
                </c:pt>
                <c:pt idx="77">
                  <c:v>-333.6</c:v>
                </c:pt>
                <c:pt idx="78">
                  <c:v>-333.6</c:v>
                </c:pt>
                <c:pt idx="79">
                  <c:v>-333.6</c:v>
                </c:pt>
                <c:pt idx="80">
                  <c:v>-333.6</c:v>
                </c:pt>
                <c:pt idx="81">
                  <c:v>-333.6</c:v>
                </c:pt>
                <c:pt idx="82">
                  <c:v>-333.6</c:v>
                </c:pt>
                <c:pt idx="83">
                  <c:v>-333.6</c:v>
                </c:pt>
                <c:pt idx="84">
                  <c:v>-333.6</c:v>
                </c:pt>
                <c:pt idx="85">
                  <c:v>-333.6</c:v>
                </c:pt>
                <c:pt idx="86">
                  <c:v>-333.6</c:v>
                </c:pt>
                <c:pt idx="87">
                  <c:v>-333.6</c:v>
                </c:pt>
                <c:pt idx="88">
                  <c:v>-333.6</c:v>
                </c:pt>
                <c:pt idx="89">
                  <c:v>-333.6</c:v>
                </c:pt>
                <c:pt idx="90">
                  <c:v>-333.6</c:v>
                </c:pt>
                <c:pt idx="91">
                  <c:v>-333.6</c:v>
                </c:pt>
                <c:pt idx="92">
                  <c:v>-333.6</c:v>
                </c:pt>
                <c:pt idx="93">
                  <c:v>-333.6</c:v>
                </c:pt>
                <c:pt idx="94">
                  <c:v>-333.6</c:v>
                </c:pt>
                <c:pt idx="95">
                  <c:v>-333.6</c:v>
                </c:pt>
                <c:pt idx="96">
                  <c:v>-333.6</c:v>
                </c:pt>
                <c:pt idx="97">
                  <c:v>-333.6</c:v>
                </c:pt>
                <c:pt idx="98">
                  <c:v>-333.6</c:v>
                </c:pt>
                <c:pt idx="99">
                  <c:v>-333.6</c:v>
                </c:pt>
                <c:pt idx="100">
                  <c:v>-333.6</c:v>
                </c:pt>
                <c:pt idx="101">
                  <c:v>-333.6</c:v>
                </c:pt>
                <c:pt idx="102">
                  <c:v>-333.6</c:v>
                </c:pt>
                <c:pt idx="103">
                  <c:v>-333.6</c:v>
                </c:pt>
                <c:pt idx="104">
                  <c:v>-333.6</c:v>
                </c:pt>
                <c:pt idx="105">
                  <c:v>-333.6</c:v>
                </c:pt>
                <c:pt idx="106">
                  <c:v>-333.6</c:v>
                </c:pt>
                <c:pt idx="107">
                  <c:v>-333.6</c:v>
                </c:pt>
                <c:pt idx="108">
                  <c:v>-333.6</c:v>
                </c:pt>
                <c:pt idx="109">
                  <c:v>-333.6</c:v>
                </c:pt>
                <c:pt idx="110">
                  <c:v>-333.6</c:v>
                </c:pt>
                <c:pt idx="111">
                  <c:v>-333.6</c:v>
                </c:pt>
                <c:pt idx="112">
                  <c:v>-333.6</c:v>
                </c:pt>
                <c:pt idx="113">
                  <c:v>-333.6</c:v>
                </c:pt>
                <c:pt idx="114">
                  <c:v>-333.6</c:v>
                </c:pt>
                <c:pt idx="115">
                  <c:v>-333.6</c:v>
                </c:pt>
                <c:pt idx="116">
                  <c:v>-333.6</c:v>
                </c:pt>
                <c:pt idx="117">
                  <c:v>-333.6</c:v>
                </c:pt>
                <c:pt idx="118">
                  <c:v>-333.6</c:v>
                </c:pt>
                <c:pt idx="119">
                  <c:v>-333.6</c:v>
                </c:pt>
                <c:pt idx="120">
                  <c:v>-333.6</c:v>
                </c:pt>
                <c:pt idx="121">
                  <c:v>-333.6</c:v>
                </c:pt>
                <c:pt idx="122">
                  <c:v>-333.6</c:v>
                </c:pt>
                <c:pt idx="123">
                  <c:v>-333.6</c:v>
                </c:pt>
                <c:pt idx="124">
                  <c:v>-333.6</c:v>
                </c:pt>
                <c:pt idx="125">
                  <c:v>-333.6</c:v>
                </c:pt>
                <c:pt idx="126">
                  <c:v>-333.6</c:v>
                </c:pt>
                <c:pt idx="127">
                  <c:v>-333.6</c:v>
                </c:pt>
                <c:pt idx="128">
                  <c:v>-333.6</c:v>
                </c:pt>
                <c:pt idx="129">
                  <c:v>-333.6</c:v>
                </c:pt>
                <c:pt idx="130">
                  <c:v>-333.6</c:v>
                </c:pt>
                <c:pt idx="131">
                  <c:v>-333.6</c:v>
                </c:pt>
                <c:pt idx="132">
                  <c:v>-333.6</c:v>
                </c:pt>
                <c:pt idx="133">
                  <c:v>-333.6</c:v>
                </c:pt>
                <c:pt idx="134">
                  <c:v>-333.6</c:v>
                </c:pt>
                <c:pt idx="135">
                  <c:v>-333.6</c:v>
                </c:pt>
                <c:pt idx="136">
                  <c:v>-333.6</c:v>
                </c:pt>
                <c:pt idx="137">
                  <c:v>-333.6</c:v>
                </c:pt>
                <c:pt idx="138">
                  <c:v>-333.6</c:v>
                </c:pt>
                <c:pt idx="139">
                  <c:v>-333.6</c:v>
                </c:pt>
                <c:pt idx="140">
                  <c:v>-333.6</c:v>
                </c:pt>
                <c:pt idx="141">
                  <c:v>-333.6</c:v>
                </c:pt>
                <c:pt idx="142">
                  <c:v>-333.6</c:v>
                </c:pt>
                <c:pt idx="143">
                  <c:v>-333.6</c:v>
                </c:pt>
                <c:pt idx="144">
                  <c:v>-333.6</c:v>
                </c:pt>
                <c:pt idx="145">
                  <c:v>-333.6</c:v>
                </c:pt>
                <c:pt idx="146">
                  <c:v>-333.6</c:v>
                </c:pt>
                <c:pt idx="147">
                  <c:v>-333.6</c:v>
                </c:pt>
                <c:pt idx="148">
                  <c:v>-333.6</c:v>
                </c:pt>
                <c:pt idx="149">
                  <c:v>-333.6</c:v>
                </c:pt>
                <c:pt idx="150">
                  <c:v>-333.6</c:v>
                </c:pt>
                <c:pt idx="151">
                  <c:v>-333.6</c:v>
                </c:pt>
                <c:pt idx="152">
                  <c:v>-333.6</c:v>
                </c:pt>
                <c:pt idx="153">
                  <c:v>-333.6</c:v>
                </c:pt>
                <c:pt idx="154">
                  <c:v>-333.6</c:v>
                </c:pt>
                <c:pt idx="155">
                  <c:v>-333.6</c:v>
                </c:pt>
                <c:pt idx="156">
                  <c:v>-333.6</c:v>
                </c:pt>
                <c:pt idx="157">
                  <c:v>-333.6</c:v>
                </c:pt>
                <c:pt idx="158">
                  <c:v>-333.6</c:v>
                </c:pt>
                <c:pt idx="159">
                  <c:v>-333.6</c:v>
                </c:pt>
                <c:pt idx="160">
                  <c:v>-333.6</c:v>
                </c:pt>
                <c:pt idx="161">
                  <c:v>-333.6</c:v>
                </c:pt>
                <c:pt idx="162">
                  <c:v>-333.6</c:v>
                </c:pt>
                <c:pt idx="163">
                  <c:v>-333.6</c:v>
                </c:pt>
                <c:pt idx="164">
                  <c:v>-333.6</c:v>
                </c:pt>
                <c:pt idx="165">
                  <c:v>-333.6</c:v>
                </c:pt>
                <c:pt idx="166">
                  <c:v>-333.6</c:v>
                </c:pt>
                <c:pt idx="167">
                  <c:v>-333.6</c:v>
                </c:pt>
                <c:pt idx="168">
                  <c:v>-333.6</c:v>
                </c:pt>
                <c:pt idx="169">
                  <c:v>-333.6</c:v>
                </c:pt>
                <c:pt idx="170">
                  <c:v>-333.6</c:v>
                </c:pt>
                <c:pt idx="171">
                  <c:v>-333.6</c:v>
                </c:pt>
                <c:pt idx="172">
                  <c:v>-333.6</c:v>
                </c:pt>
                <c:pt idx="173">
                  <c:v>-333.6</c:v>
                </c:pt>
                <c:pt idx="174">
                  <c:v>-333.6</c:v>
                </c:pt>
                <c:pt idx="175">
                  <c:v>-333.6</c:v>
                </c:pt>
                <c:pt idx="176">
                  <c:v>-333.6</c:v>
                </c:pt>
                <c:pt idx="177">
                  <c:v>-333.6</c:v>
                </c:pt>
                <c:pt idx="178">
                  <c:v>-333.6</c:v>
                </c:pt>
                <c:pt idx="179">
                  <c:v>-333.6</c:v>
                </c:pt>
                <c:pt idx="180">
                  <c:v>-333.6</c:v>
                </c:pt>
                <c:pt idx="181">
                  <c:v>-333.6</c:v>
                </c:pt>
                <c:pt idx="182">
                  <c:v>-333.6</c:v>
                </c:pt>
                <c:pt idx="183">
                  <c:v>-333.6</c:v>
                </c:pt>
                <c:pt idx="184">
                  <c:v>-333.6</c:v>
                </c:pt>
                <c:pt idx="185">
                  <c:v>-333.6</c:v>
                </c:pt>
                <c:pt idx="186">
                  <c:v>-333.6</c:v>
                </c:pt>
                <c:pt idx="187">
                  <c:v>-333.6</c:v>
                </c:pt>
                <c:pt idx="188">
                  <c:v>-333.6</c:v>
                </c:pt>
                <c:pt idx="189">
                  <c:v>-333.6</c:v>
                </c:pt>
                <c:pt idx="190">
                  <c:v>-333.6</c:v>
                </c:pt>
                <c:pt idx="191">
                  <c:v>-333.6</c:v>
                </c:pt>
                <c:pt idx="192">
                  <c:v>-333.6</c:v>
                </c:pt>
                <c:pt idx="193">
                  <c:v>-333.6</c:v>
                </c:pt>
                <c:pt idx="194">
                  <c:v>-333.6</c:v>
                </c:pt>
                <c:pt idx="195">
                  <c:v>-333.6</c:v>
                </c:pt>
                <c:pt idx="196">
                  <c:v>-333.6</c:v>
                </c:pt>
                <c:pt idx="197">
                  <c:v>-333.6</c:v>
                </c:pt>
                <c:pt idx="198">
                  <c:v>-333.6</c:v>
                </c:pt>
                <c:pt idx="199">
                  <c:v>-333.6</c:v>
                </c:pt>
                <c:pt idx="200">
                  <c:v>-333.6</c:v>
                </c:pt>
                <c:pt idx="201">
                  <c:v>-333.6</c:v>
                </c:pt>
                <c:pt idx="202">
                  <c:v>-333.6</c:v>
                </c:pt>
                <c:pt idx="203">
                  <c:v>-333.6</c:v>
                </c:pt>
                <c:pt idx="204">
                  <c:v>-333.6</c:v>
                </c:pt>
                <c:pt idx="205">
                  <c:v>-333.6</c:v>
                </c:pt>
                <c:pt idx="206">
                  <c:v>-333.6</c:v>
                </c:pt>
                <c:pt idx="207">
                  <c:v>-333.6</c:v>
                </c:pt>
                <c:pt idx="208">
                  <c:v>-333.6</c:v>
                </c:pt>
                <c:pt idx="209">
                  <c:v>-333.6</c:v>
                </c:pt>
                <c:pt idx="210">
                  <c:v>-333.6</c:v>
                </c:pt>
                <c:pt idx="211">
                  <c:v>-333.6</c:v>
                </c:pt>
                <c:pt idx="212">
                  <c:v>-333.6</c:v>
                </c:pt>
                <c:pt idx="213">
                  <c:v>-333.6</c:v>
                </c:pt>
                <c:pt idx="214">
                  <c:v>-333.6</c:v>
                </c:pt>
                <c:pt idx="215">
                  <c:v>-333.6</c:v>
                </c:pt>
                <c:pt idx="216">
                  <c:v>-333.6</c:v>
                </c:pt>
                <c:pt idx="217">
                  <c:v>-333.6</c:v>
                </c:pt>
                <c:pt idx="218">
                  <c:v>-333.6</c:v>
                </c:pt>
                <c:pt idx="219">
                  <c:v>-333.6</c:v>
                </c:pt>
                <c:pt idx="220">
                  <c:v>-333.6</c:v>
                </c:pt>
                <c:pt idx="221">
                  <c:v>-333.6</c:v>
                </c:pt>
                <c:pt idx="222">
                  <c:v>-333.6</c:v>
                </c:pt>
                <c:pt idx="223">
                  <c:v>-333.6</c:v>
                </c:pt>
                <c:pt idx="224">
                  <c:v>-333.6</c:v>
                </c:pt>
                <c:pt idx="225">
                  <c:v>-333.6</c:v>
                </c:pt>
                <c:pt idx="226">
                  <c:v>-333.6</c:v>
                </c:pt>
                <c:pt idx="227">
                  <c:v>-333.6</c:v>
                </c:pt>
                <c:pt idx="228">
                  <c:v>-333.6</c:v>
                </c:pt>
                <c:pt idx="229">
                  <c:v>-333.6</c:v>
                </c:pt>
                <c:pt idx="230">
                  <c:v>-333.6</c:v>
                </c:pt>
                <c:pt idx="231">
                  <c:v>-333.6</c:v>
                </c:pt>
                <c:pt idx="232">
                  <c:v>-333.6</c:v>
                </c:pt>
                <c:pt idx="233">
                  <c:v>-333.6</c:v>
                </c:pt>
                <c:pt idx="234">
                  <c:v>-333.6</c:v>
                </c:pt>
                <c:pt idx="235">
                  <c:v>-333.6</c:v>
                </c:pt>
                <c:pt idx="236">
                  <c:v>-333.6</c:v>
                </c:pt>
                <c:pt idx="237">
                  <c:v>-333.6</c:v>
                </c:pt>
                <c:pt idx="238">
                  <c:v>-333.6</c:v>
                </c:pt>
                <c:pt idx="239">
                  <c:v>-333.6</c:v>
                </c:pt>
                <c:pt idx="240">
                  <c:v>-333.6</c:v>
                </c:pt>
                <c:pt idx="241">
                  <c:v>-333.6</c:v>
                </c:pt>
                <c:pt idx="242">
                  <c:v>-333.6</c:v>
                </c:pt>
                <c:pt idx="243">
                  <c:v>-333.6</c:v>
                </c:pt>
                <c:pt idx="244">
                  <c:v>-333.6</c:v>
                </c:pt>
                <c:pt idx="245">
                  <c:v>-333.6</c:v>
                </c:pt>
                <c:pt idx="246">
                  <c:v>-333.6</c:v>
                </c:pt>
                <c:pt idx="247">
                  <c:v>-333.6</c:v>
                </c:pt>
                <c:pt idx="248">
                  <c:v>-333.6</c:v>
                </c:pt>
                <c:pt idx="249">
                  <c:v>-333.6</c:v>
                </c:pt>
                <c:pt idx="250">
                  <c:v>-333.6</c:v>
                </c:pt>
                <c:pt idx="251">
                  <c:v>-333.6</c:v>
                </c:pt>
                <c:pt idx="252">
                  <c:v>-333.6</c:v>
                </c:pt>
                <c:pt idx="253">
                  <c:v>-333.6</c:v>
                </c:pt>
                <c:pt idx="254">
                  <c:v>-333.6</c:v>
                </c:pt>
                <c:pt idx="255">
                  <c:v>-333.6</c:v>
                </c:pt>
                <c:pt idx="256">
                  <c:v>-333.6</c:v>
                </c:pt>
                <c:pt idx="257">
                  <c:v>-333.6</c:v>
                </c:pt>
                <c:pt idx="258">
                  <c:v>-333.6</c:v>
                </c:pt>
                <c:pt idx="259">
                  <c:v>-333.6</c:v>
                </c:pt>
                <c:pt idx="260">
                  <c:v>-333.6</c:v>
                </c:pt>
                <c:pt idx="261">
                  <c:v>-333.6</c:v>
                </c:pt>
                <c:pt idx="262">
                  <c:v>-333.6</c:v>
                </c:pt>
                <c:pt idx="263">
                  <c:v>-333.6</c:v>
                </c:pt>
                <c:pt idx="264">
                  <c:v>-333.6</c:v>
                </c:pt>
                <c:pt idx="265">
                  <c:v>-333.6</c:v>
                </c:pt>
                <c:pt idx="266">
                  <c:v>-333.6</c:v>
                </c:pt>
                <c:pt idx="267">
                  <c:v>-333.6</c:v>
                </c:pt>
                <c:pt idx="268">
                  <c:v>-333.6</c:v>
                </c:pt>
                <c:pt idx="269">
                  <c:v>-333.6</c:v>
                </c:pt>
                <c:pt idx="270">
                  <c:v>-333.6</c:v>
                </c:pt>
                <c:pt idx="271">
                  <c:v>-333.6</c:v>
                </c:pt>
                <c:pt idx="272">
                  <c:v>-333.6</c:v>
                </c:pt>
                <c:pt idx="273">
                  <c:v>-333.6</c:v>
                </c:pt>
                <c:pt idx="274">
                  <c:v>-333.6</c:v>
                </c:pt>
                <c:pt idx="275">
                  <c:v>-333.6</c:v>
                </c:pt>
                <c:pt idx="276">
                  <c:v>-333.6</c:v>
                </c:pt>
                <c:pt idx="277">
                  <c:v>-333.6</c:v>
                </c:pt>
                <c:pt idx="278">
                  <c:v>-333.6</c:v>
                </c:pt>
                <c:pt idx="279">
                  <c:v>-333.6</c:v>
                </c:pt>
                <c:pt idx="280">
                  <c:v>-333.6</c:v>
                </c:pt>
                <c:pt idx="281">
                  <c:v>-333.6</c:v>
                </c:pt>
                <c:pt idx="282">
                  <c:v>-333.6</c:v>
                </c:pt>
                <c:pt idx="283">
                  <c:v>-333.6</c:v>
                </c:pt>
                <c:pt idx="284">
                  <c:v>-333.6</c:v>
                </c:pt>
                <c:pt idx="285">
                  <c:v>-333.6</c:v>
                </c:pt>
                <c:pt idx="286">
                  <c:v>-333.6</c:v>
                </c:pt>
                <c:pt idx="287">
                  <c:v>-333.6</c:v>
                </c:pt>
                <c:pt idx="288">
                  <c:v>-333.6</c:v>
                </c:pt>
                <c:pt idx="289">
                  <c:v>-333.6</c:v>
                </c:pt>
                <c:pt idx="290">
                  <c:v>-333.6</c:v>
                </c:pt>
                <c:pt idx="291">
                  <c:v>-333.6</c:v>
                </c:pt>
                <c:pt idx="292">
                  <c:v>-333.6</c:v>
                </c:pt>
                <c:pt idx="293">
                  <c:v>-333.6</c:v>
                </c:pt>
                <c:pt idx="294">
                  <c:v>-333.6</c:v>
                </c:pt>
                <c:pt idx="295">
                  <c:v>-333.6</c:v>
                </c:pt>
                <c:pt idx="296">
                  <c:v>-333.6</c:v>
                </c:pt>
                <c:pt idx="297">
                  <c:v>-333.6</c:v>
                </c:pt>
                <c:pt idx="298">
                  <c:v>-333.6</c:v>
                </c:pt>
                <c:pt idx="299">
                  <c:v>-333.6</c:v>
                </c:pt>
                <c:pt idx="300">
                  <c:v>-333.6</c:v>
                </c:pt>
                <c:pt idx="301">
                  <c:v>-333.6</c:v>
                </c:pt>
                <c:pt idx="302">
                  <c:v>-333.6</c:v>
                </c:pt>
                <c:pt idx="303">
                  <c:v>-333.6</c:v>
                </c:pt>
                <c:pt idx="304">
                  <c:v>-333.6</c:v>
                </c:pt>
                <c:pt idx="305">
                  <c:v>-333.6</c:v>
                </c:pt>
                <c:pt idx="306">
                  <c:v>-333.6</c:v>
                </c:pt>
                <c:pt idx="307">
                  <c:v>-333.6</c:v>
                </c:pt>
                <c:pt idx="308">
                  <c:v>-333.6</c:v>
                </c:pt>
                <c:pt idx="309">
                  <c:v>-333.6</c:v>
                </c:pt>
                <c:pt idx="310">
                  <c:v>-333.6</c:v>
                </c:pt>
                <c:pt idx="311">
                  <c:v>-333.6</c:v>
                </c:pt>
                <c:pt idx="312">
                  <c:v>-333.6</c:v>
                </c:pt>
                <c:pt idx="313">
                  <c:v>-333.6</c:v>
                </c:pt>
                <c:pt idx="314">
                  <c:v>-333.6</c:v>
                </c:pt>
                <c:pt idx="315">
                  <c:v>-333.6</c:v>
                </c:pt>
                <c:pt idx="316">
                  <c:v>-333.6</c:v>
                </c:pt>
                <c:pt idx="317">
                  <c:v>-333.6</c:v>
                </c:pt>
                <c:pt idx="318">
                  <c:v>-333.6</c:v>
                </c:pt>
                <c:pt idx="319">
                  <c:v>-333.6</c:v>
                </c:pt>
                <c:pt idx="320">
                  <c:v>-333.6</c:v>
                </c:pt>
                <c:pt idx="321">
                  <c:v>-333.6</c:v>
                </c:pt>
                <c:pt idx="322">
                  <c:v>-333.6</c:v>
                </c:pt>
                <c:pt idx="323">
                  <c:v>-333.6</c:v>
                </c:pt>
                <c:pt idx="324">
                  <c:v>-333.6</c:v>
                </c:pt>
                <c:pt idx="325">
                  <c:v>-333.6</c:v>
                </c:pt>
                <c:pt idx="326">
                  <c:v>-333.6</c:v>
                </c:pt>
                <c:pt idx="327">
                  <c:v>-333.6</c:v>
                </c:pt>
                <c:pt idx="328">
                  <c:v>-333.6</c:v>
                </c:pt>
                <c:pt idx="329">
                  <c:v>-333.6</c:v>
                </c:pt>
                <c:pt idx="330">
                  <c:v>-333.6</c:v>
                </c:pt>
                <c:pt idx="331">
                  <c:v>-333.6</c:v>
                </c:pt>
                <c:pt idx="332">
                  <c:v>-333.6</c:v>
                </c:pt>
                <c:pt idx="333">
                  <c:v>-333.6</c:v>
                </c:pt>
                <c:pt idx="334">
                  <c:v>-333.6</c:v>
                </c:pt>
                <c:pt idx="335">
                  <c:v>-333.6</c:v>
                </c:pt>
                <c:pt idx="336">
                  <c:v>-333.6</c:v>
                </c:pt>
                <c:pt idx="337">
                  <c:v>-333.6</c:v>
                </c:pt>
                <c:pt idx="338">
                  <c:v>-333.6</c:v>
                </c:pt>
                <c:pt idx="339">
                  <c:v>-333.6</c:v>
                </c:pt>
                <c:pt idx="340">
                  <c:v>-333.6</c:v>
                </c:pt>
                <c:pt idx="341">
                  <c:v>-333.6</c:v>
                </c:pt>
                <c:pt idx="342">
                  <c:v>-333.6</c:v>
                </c:pt>
                <c:pt idx="343">
                  <c:v>-333.6</c:v>
                </c:pt>
                <c:pt idx="344">
                  <c:v>-333.6</c:v>
                </c:pt>
                <c:pt idx="345">
                  <c:v>-333.6</c:v>
                </c:pt>
                <c:pt idx="346">
                  <c:v>-333.6</c:v>
                </c:pt>
                <c:pt idx="347">
                  <c:v>-333.6</c:v>
                </c:pt>
                <c:pt idx="348">
                  <c:v>-333.6</c:v>
                </c:pt>
                <c:pt idx="349">
                  <c:v>-333.6</c:v>
                </c:pt>
                <c:pt idx="350">
                  <c:v>-333.6</c:v>
                </c:pt>
                <c:pt idx="351">
                  <c:v>-333.6</c:v>
                </c:pt>
                <c:pt idx="352">
                  <c:v>-333.6</c:v>
                </c:pt>
                <c:pt idx="353">
                  <c:v>-333.6</c:v>
                </c:pt>
                <c:pt idx="354">
                  <c:v>-333.6</c:v>
                </c:pt>
                <c:pt idx="355">
                  <c:v>-333.6</c:v>
                </c:pt>
                <c:pt idx="356">
                  <c:v>-333.6</c:v>
                </c:pt>
                <c:pt idx="357">
                  <c:v>-333.6</c:v>
                </c:pt>
                <c:pt idx="358">
                  <c:v>-333.6</c:v>
                </c:pt>
                <c:pt idx="359">
                  <c:v>-333.6</c:v>
                </c:pt>
                <c:pt idx="360">
                  <c:v>-333.6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'Stage 1'!$Y$7</c:f>
              <c:strCache>
                <c:ptCount val="1"/>
                <c:pt idx="0">
                  <c:v>Max rod load, Tension, KN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'Stage 1'!$C$8:$C$368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1'!$Y$8:$Y$368</c:f>
              <c:numCache>
                <c:formatCode>General</c:formatCode>
                <c:ptCount val="361"/>
                <c:pt idx="0">
                  <c:v>333.6</c:v>
                </c:pt>
                <c:pt idx="1">
                  <c:v>333.6</c:v>
                </c:pt>
                <c:pt idx="2">
                  <c:v>333.6</c:v>
                </c:pt>
                <c:pt idx="3">
                  <c:v>333.6</c:v>
                </c:pt>
                <c:pt idx="4">
                  <c:v>333.6</c:v>
                </c:pt>
                <c:pt idx="5">
                  <c:v>333.6</c:v>
                </c:pt>
                <c:pt idx="6">
                  <c:v>333.6</c:v>
                </c:pt>
                <c:pt idx="7">
                  <c:v>333.6</c:v>
                </c:pt>
                <c:pt idx="8">
                  <c:v>333.6</c:v>
                </c:pt>
                <c:pt idx="9">
                  <c:v>333.6</c:v>
                </c:pt>
                <c:pt idx="10">
                  <c:v>333.6</c:v>
                </c:pt>
                <c:pt idx="11">
                  <c:v>333.6</c:v>
                </c:pt>
                <c:pt idx="12">
                  <c:v>333.6</c:v>
                </c:pt>
                <c:pt idx="13">
                  <c:v>333.6</c:v>
                </c:pt>
                <c:pt idx="14">
                  <c:v>333.6</c:v>
                </c:pt>
                <c:pt idx="15">
                  <c:v>333.6</c:v>
                </c:pt>
                <c:pt idx="16">
                  <c:v>333.6</c:v>
                </c:pt>
                <c:pt idx="17">
                  <c:v>333.6</c:v>
                </c:pt>
                <c:pt idx="18">
                  <c:v>333.6</c:v>
                </c:pt>
                <c:pt idx="19">
                  <c:v>333.6</c:v>
                </c:pt>
                <c:pt idx="20">
                  <c:v>333.6</c:v>
                </c:pt>
                <c:pt idx="21">
                  <c:v>333.6</c:v>
                </c:pt>
                <c:pt idx="22">
                  <c:v>333.6</c:v>
                </c:pt>
                <c:pt idx="23">
                  <c:v>333.6</c:v>
                </c:pt>
                <c:pt idx="24">
                  <c:v>333.6</c:v>
                </c:pt>
                <c:pt idx="25">
                  <c:v>333.6</c:v>
                </c:pt>
                <c:pt idx="26">
                  <c:v>333.6</c:v>
                </c:pt>
                <c:pt idx="27">
                  <c:v>333.6</c:v>
                </c:pt>
                <c:pt idx="28">
                  <c:v>333.6</c:v>
                </c:pt>
                <c:pt idx="29">
                  <c:v>333.6</c:v>
                </c:pt>
                <c:pt idx="30">
                  <c:v>333.6</c:v>
                </c:pt>
                <c:pt idx="31">
                  <c:v>333.6</c:v>
                </c:pt>
                <c:pt idx="32">
                  <c:v>333.6</c:v>
                </c:pt>
                <c:pt idx="33">
                  <c:v>333.6</c:v>
                </c:pt>
                <c:pt idx="34">
                  <c:v>333.6</c:v>
                </c:pt>
                <c:pt idx="35">
                  <c:v>333.6</c:v>
                </c:pt>
                <c:pt idx="36">
                  <c:v>333.6</c:v>
                </c:pt>
                <c:pt idx="37">
                  <c:v>333.6</c:v>
                </c:pt>
                <c:pt idx="38">
                  <c:v>333.6</c:v>
                </c:pt>
                <c:pt idx="39">
                  <c:v>333.6</c:v>
                </c:pt>
                <c:pt idx="40">
                  <c:v>333.6</c:v>
                </c:pt>
                <c:pt idx="41">
                  <c:v>333.6</c:v>
                </c:pt>
                <c:pt idx="42">
                  <c:v>333.6</c:v>
                </c:pt>
                <c:pt idx="43">
                  <c:v>333.6</c:v>
                </c:pt>
                <c:pt idx="44">
                  <c:v>333.6</c:v>
                </c:pt>
                <c:pt idx="45">
                  <c:v>333.6</c:v>
                </c:pt>
                <c:pt idx="46">
                  <c:v>333.6</c:v>
                </c:pt>
                <c:pt idx="47">
                  <c:v>333.6</c:v>
                </c:pt>
                <c:pt idx="48">
                  <c:v>333.6</c:v>
                </c:pt>
                <c:pt idx="49">
                  <c:v>333.6</c:v>
                </c:pt>
                <c:pt idx="50">
                  <c:v>333.6</c:v>
                </c:pt>
                <c:pt idx="51">
                  <c:v>333.6</c:v>
                </c:pt>
                <c:pt idx="52">
                  <c:v>333.6</c:v>
                </c:pt>
                <c:pt idx="53">
                  <c:v>333.6</c:v>
                </c:pt>
                <c:pt idx="54">
                  <c:v>333.6</c:v>
                </c:pt>
                <c:pt idx="55">
                  <c:v>333.6</c:v>
                </c:pt>
                <c:pt idx="56">
                  <c:v>333.6</c:v>
                </c:pt>
                <c:pt idx="57">
                  <c:v>333.6</c:v>
                </c:pt>
                <c:pt idx="58">
                  <c:v>333.6</c:v>
                </c:pt>
                <c:pt idx="59">
                  <c:v>333.6</c:v>
                </c:pt>
                <c:pt idx="60">
                  <c:v>333.6</c:v>
                </c:pt>
                <c:pt idx="61">
                  <c:v>333.6</c:v>
                </c:pt>
                <c:pt idx="62">
                  <c:v>333.6</c:v>
                </c:pt>
                <c:pt idx="63">
                  <c:v>333.6</c:v>
                </c:pt>
                <c:pt idx="64">
                  <c:v>333.6</c:v>
                </c:pt>
                <c:pt idx="65">
                  <c:v>333.6</c:v>
                </c:pt>
                <c:pt idx="66">
                  <c:v>333.6</c:v>
                </c:pt>
                <c:pt idx="67">
                  <c:v>333.6</c:v>
                </c:pt>
                <c:pt idx="68">
                  <c:v>333.6</c:v>
                </c:pt>
                <c:pt idx="69">
                  <c:v>333.6</c:v>
                </c:pt>
                <c:pt idx="70">
                  <c:v>333.6</c:v>
                </c:pt>
                <c:pt idx="71">
                  <c:v>333.6</c:v>
                </c:pt>
                <c:pt idx="72">
                  <c:v>333.6</c:v>
                </c:pt>
                <c:pt idx="73">
                  <c:v>333.6</c:v>
                </c:pt>
                <c:pt idx="74">
                  <c:v>333.6</c:v>
                </c:pt>
                <c:pt idx="75">
                  <c:v>333.6</c:v>
                </c:pt>
                <c:pt idx="76">
                  <c:v>333.6</c:v>
                </c:pt>
                <c:pt idx="77">
                  <c:v>333.6</c:v>
                </c:pt>
                <c:pt idx="78">
                  <c:v>333.6</c:v>
                </c:pt>
                <c:pt idx="79">
                  <c:v>333.6</c:v>
                </c:pt>
                <c:pt idx="80">
                  <c:v>333.6</c:v>
                </c:pt>
                <c:pt idx="81">
                  <c:v>333.6</c:v>
                </c:pt>
                <c:pt idx="82">
                  <c:v>333.6</c:v>
                </c:pt>
                <c:pt idx="83">
                  <c:v>333.6</c:v>
                </c:pt>
                <c:pt idx="84">
                  <c:v>333.6</c:v>
                </c:pt>
                <c:pt idx="85">
                  <c:v>333.6</c:v>
                </c:pt>
                <c:pt idx="86">
                  <c:v>333.6</c:v>
                </c:pt>
                <c:pt idx="87">
                  <c:v>333.6</c:v>
                </c:pt>
                <c:pt idx="88">
                  <c:v>333.6</c:v>
                </c:pt>
                <c:pt idx="89">
                  <c:v>333.6</c:v>
                </c:pt>
                <c:pt idx="90">
                  <c:v>333.6</c:v>
                </c:pt>
                <c:pt idx="91">
                  <c:v>333.6</c:v>
                </c:pt>
                <c:pt idx="92">
                  <c:v>333.6</c:v>
                </c:pt>
                <c:pt idx="93">
                  <c:v>333.6</c:v>
                </c:pt>
                <c:pt idx="94">
                  <c:v>333.6</c:v>
                </c:pt>
                <c:pt idx="95">
                  <c:v>333.6</c:v>
                </c:pt>
                <c:pt idx="96">
                  <c:v>333.6</c:v>
                </c:pt>
                <c:pt idx="97">
                  <c:v>333.6</c:v>
                </c:pt>
                <c:pt idx="98">
                  <c:v>333.6</c:v>
                </c:pt>
                <c:pt idx="99">
                  <c:v>333.6</c:v>
                </c:pt>
                <c:pt idx="100">
                  <c:v>333.6</c:v>
                </c:pt>
                <c:pt idx="101">
                  <c:v>333.6</c:v>
                </c:pt>
                <c:pt idx="102">
                  <c:v>333.6</c:v>
                </c:pt>
                <c:pt idx="103">
                  <c:v>333.6</c:v>
                </c:pt>
                <c:pt idx="104">
                  <c:v>333.6</c:v>
                </c:pt>
                <c:pt idx="105">
                  <c:v>333.6</c:v>
                </c:pt>
                <c:pt idx="106">
                  <c:v>333.6</c:v>
                </c:pt>
                <c:pt idx="107">
                  <c:v>333.6</c:v>
                </c:pt>
                <c:pt idx="108">
                  <c:v>333.6</c:v>
                </c:pt>
                <c:pt idx="109">
                  <c:v>333.6</c:v>
                </c:pt>
                <c:pt idx="110">
                  <c:v>333.6</c:v>
                </c:pt>
                <c:pt idx="111">
                  <c:v>333.6</c:v>
                </c:pt>
                <c:pt idx="112">
                  <c:v>333.6</c:v>
                </c:pt>
                <c:pt idx="113">
                  <c:v>333.6</c:v>
                </c:pt>
                <c:pt idx="114">
                  <c:v>333.6</c:v>
                </c:pt>
                <c:pt idx="115">
                  <c:v>333.6</c:v>
                </c:pt>
                <c:pt idx="116">
                  <c:v>333.6</c:v>
                </c:pt>
                <c:pt idx="117">
                  <c:v>333.6</c:v>
                </c:pt>
                <c:pt idx="118">
                  <c:v>333.6</c:v>
                </c:pt>
                <c:pt idx="119">
                  <c:v>333.6</c:v>
                </c:pt>
                <c:pt idx="120">
                  <c:v>333.6</c:v>
                </c:pt>
                <c:pt idx="121">
                  <c:v>333.6</c:v>
                </c:pt>
                <c:pt idx="122">
                  <c:v>333.6</c:v>
                </c:pt>
                <c:pt idx="123">
                  <c:v>333.6</c:v>
                </c:pt>
                <c:pt idx="124">
                  <c:v>333.6</c:v>
                </c:pt>
                <c:pt idx="125">
                  <c:v>333.6</c:v>
                </c:pt>
                <c:pt idx="126">
                  <c:v>333.6</c:v>
                </c:pt>
                <c:pt idx="127">
                  <c:v>333.6</c:v>
                </c:pt>
                <c:pt idx="128">
                  <c:v>333.6</c:v>
                </c:pt>
                <c:pt idx="129">
                  <c:v>333.6</c:v>
                </c:pt>
                <c:pt idx="130">
                  <c:v>333.6</c:v>
                </c:pt>
                <c:pt idx="131">
                  <c:v>333.6</c:v>
                </c:pt>
                <c:pt idx="132">
                  <c:v>333.6</c:v>
                </c:pt>
                <c:pt idx="133">
                  <c:v>333.6</c:v>
                </c:pt>
                <c:pt idx="134">
                  <c:v>333.6</c:v>
                </c:pt>
                <c:pt idx="135">
                  <c:v>333.6</c:v>
                </c:pt>
                <c:pt idx="136">
                  <c:v>333.6</c:v>
                </c:pt>
                <c:pt idx="137">
                  <c:v>333.6</c:v>
                </c:pt>
                <c:pt idx="138">
                  <c:v>333.6</c:v>
                </c:pt>
                <c:pt idx="139">
                  <c:v>333.6</c:v>
                </c:pt>
                <c:pt idx="140">
                  <c:v>333.6</c:v>
                </c:pt>
                <c:pt idx="141">
                  <c:v>333.6</c:v>
                </c:pt>
                <c:pt idx="142">
                  <c:v>333.6</c:v>
                </c:pt>
                <c:pt idx="143">
                  <c:v>333.6</c:v>
                </c:pt>
                <c:pt idx="144">
                  <c:v>333.6</c:v>
                </c:pt>
                <c:pt idx="145">
                  <c:v>333.6</c:v>
                </c:pt>
                <c:pt idx="146">
                  <c:v>333.6</c:v>
                </c:pt>
                <c:pt idx="147">
                  <c:v>333.6</c:v>
                </c:pt>
                <c:pt idx="148">
                  <c:v>333.6</c:v>
                </c:pt>
                <c:pt idx="149">
                  <c:v>333.6</c:v>
                </c:pt>
                <c:pt idx="150">
                  <c:v>333.6</c:v>
                </c:pt>
                <c:pt idx="151">
                  <c:v>333.6</c:v>
                </c:pt>
                <c:pt idx="152">
                  <c:v>333.6</c:v>
                </c:pt>
                <c:pt idx="153">
                  <c:v>333.6</c:v>
                </c:pt>
                <c:pt idx="154">
                  <c:v>333.6</c:v>
                </c:pt>
                <c:pt idx="155">
                  <c:v>333.6</c:v>
                </c:pt>
                <c:pt idx="156">
                  <c:v>333.6</c:v>
                </c:pt>
                <c:pt idx="157">
                  <c:v>333.6</c:v>
                </c:pt>
                <c:pt idx="158">
                  <c:v>333.6</c:v>
                </c:pt>
                <c:pt idx="159">
                  <c:v>333.6</c:v>
                </c:pt>
                <c:pt idx="160">
                  <c:v>333.6</c:v>
                </c:pt>
                <c:pt idx="161">
                  <c:v>333.6</c:v>
                </c:pt>
                <c:pt idx="162">
                  <c:v>333.6</c:v>
                </c:pt>
                <c:pt idx="163">
                  <c:v>333.6</c:v>
                </c:pt>
                <c:pt idx="164">
                  <c:v>333.6</c:v>
                </c:pt>
                <c:pt idx="165">
                  <c:v>333.6</c:v>
                </c:pt>
                <c:pt idx="166">
                  <c:v>333.6</c:v>
                </c:pt>
                <c:pt idx="167">
                  <c:v>333.6</c:v>
                </c:pt>
                <c:pt idx="168">
                  <c:v>333.6</c:v>
                </c:pt>
                <c:pt idx="169">
                  <c:v>333.6</c:v>
                </c:pt>
                <c:pt idx="170">
                  <c:v>333.6</c:v>
                </c:pt>
                <c:pt idx="171">
                  <c:v>333.6</c:v>
                </c:pt>
                <c:pt idx="172">
                  <c:v>333.6</c:v>
                </c:pt>
                <c:pt idx="173">
                  <c:v>333.6</c:v>
                </c:pt>
                <c:pt idx="174">
                  <c:v>333.6</c:v>
                </c:pt>
                <c:pt idx="175">
                  <c:v>333.6</c:v>
                </c:pt>
                <c:pt idx="176">
                  <c:v>333.6</c:v>
                </c:pt>
                <c:pt idx="177">
                  <c:v>333.6</c:v>
                </c:pt>
                <c:pt idx="178">
                  <c:v>333.6</c:v>
                </c:pt>
                <c:pt idx="179">
                  <c:v>333.6</c:v>
                </c:pt>
                <c:pt idx="180">
                  <c:v>333.6</c:v>
                </c:pt>
                <c:pt idx="181">
                  <c:v>333.6</c:v>
                </c:pt>
                <c:pt idx="182">
                  <c:v>333.6</c:v>
                </c:pt>
                <c:pt idx="183">
                  <c:v>333.6</c:v>
                </c:pt>
                <c:pt idx="184">
                  <c:v>333.6</c:v>
                </c:pt>
                <c:pt idx="185">
                  <c:v>333.6</c:v>
                </c:pt>
                <c:pt idx="186">
                  <c:v>333.6</c:v>
                </c:pt>
                <c:pt idx="187">
                  <c:v>333.6</c:v>
                </c:pt>
                <c:pt idx="188">
                  <c:v>333.6</c:v>
                </c:pt>
                <c:pt idx="189">
                  <c:v>333.6</c:v>
                </c:pt>
                <c:pt idx="190">
                  <c:v>333.6</c:v>
                </c:pt>
                <c:pt idx="191">
                  <c:v>333.6</c:v>
                </c:pt>
                <c:pt idx="192">
                  <c:v>333.6</c:v>
                </c:pt>
                <c:pt idx="193">
                  <c:v>333.6</c:v>
                </c:pt>
                <c:pt idx="194">
                  <c:v>333.6</c:v>
                </c:pt>
                <c:pt idx="195">
                  <c:v>333.6</c:v>
                </c:pt>
                <c:pt idx="196">
                  <c:v>333.6</c:v>
                </c:pt>
                <c:pt idx="197">
                  <c:v>333.6</c:v>
                </c:pt>
                <c:pt idx="198">
                  <c:v>333.6</c:v>
                </c:pt>
                <c:pt idx="199">
                  <c:v>333.6</c:v>
                </c:pt>
                <c:pt idx="200">
                  <c:v>333.6</c:v>
                </c:pt>
                <c:pt idx="201">
                  <c:v>333.6</c:v>
                </c:pt>
                <c:pt idx="202">
                  <c:v>333.6</c:v>
                </c:pt>
                <c:pt idx="203">
                  <c:v>333.6</c:v>
                </c:pt>
                <c:pt idx="204">
                  <c:v>333.6</c:v>
                </c:pt>
                <c:pt idx="205">
                  <c:v>333.6</c:v>
                </c:pt>
                <c:pt idx="206">
                  <c:v>333.6</c:v>
                </c:pt>
                <c:pt idx="207">
                  <c:v>333.6</c:v>
                </c:pt>
                <c:pt idx="208">
                  <c:v>333.6</c:v>
                </c:pt>
                <c:pt idx="209">
                  <c:v>333.6</c:v>
                </c:pt>
                <c:pt idx="210">
                  <c:v>333.6</c:v>
                </c:pt>
                <c:pt idx="211">
                  <c:v>333.6</c:v>
                </c:pt>
                <c:pt idx="212">
                  <c:v>333.6</c:v>
                </c:pt>
                <c:pt idx="213">
                  <c:v>333.6</c:v>
                </c:pt>
                <c:pt idx="214">
                  <c:v>333.6</c:v>
                </c:pt>
                <c:pt idx="215">
                  <c:v>333.6</c:v>
                </c:pt>
                <c:pt idx="216">
                  <c:v>333.6</c:v>
                </c:pt>
                <c:pt idx="217">
                  <c:v>333.6</c:v>
                </c:pt>
                <c:pt idx="218">
                  <c:v>333.6</c:v>
                </c:pt>
                <c:pt idx="219">
                  <c:v>333.6</c:v>
                </c:pt>
                <c:pt idx="220">
                  <c:v>333.6</c:v>
                </c:pt>
                <c:pt idx="221">
                  <c:v>333.6</c:v>
                </c:pt>
                <c:pt idx="222">
                  <c:v>333.6</c:v>
                </c:pt>
                <c:pt idx="223">
                  <c:v>333.6</c:v>
                </c:pt>
                <c:pt idx="224">
                  <c:v>333.6</c:v>
                </c:pt>
                <c:pt idx="225">
                  <c:v>333.6</c:v>
                </c:pt>
                <c:pt idx="226">
                  <c:v>333.6</c:v>
                </c:pt>
                <c:pt idx="227">
                  <c:v>333.6</c:v>
                </c:pt>
                <c:pt idx="228">
                  <c:v>333.6</c:v>
                </c:pt>
                <c:pt idx="229">
                  <c:v>333.6</c:v>
                </c:pt>
                <c:pt idx="230">
                  <c:v>333.6</c:v>
                </c:pt>
                <c:pt idx="231">
                  <c:v>333.6</c:v>
                </c:pt>
                <c:pt idx="232">
                  <c:v>333.6</c:v>
                </c:pt>
                <c:pt idx="233">
                  <c:v>333.6</c:v>
                </c:pt>
                <c:pt idx="234">
                  <c:v>333.6</c:v>
                </c:pt>
                <c:pt idx="235">
                  <c:v>333.6</c:v>
                </c:pt>
                <c:pt idx="236">
                  <c:v>333.6</c:v>
                </c:pt>
                <c:pt idx="237">
                  <c:v>333.6</c:v>
                </c:pt>
                <c:pt idx="238">
                  <c:v>333.6</c:v>
                </c:pt>
                <c:pt idx="239">
                  <c:v>333.6</c:v>
                </c:pt>
                <c:pt idx="240">
                  <c:v>333.6</c:v>
                </c:pt>
                <c:pt idx="241">
                  <c:v>333.6</c:v>
                </c:pt>
                <c:pt idx="242">
                  <c:v>333.6</c:v>
                </c:pt>
                <c:pt idx="243">
                  <c:v>333.6</c:v>
                </c:pt>
                <c:pt idx="244">
                  <c:v>333.6</c:v>
                </c:pt>
                <c:pt idx="245">
                  <c:v>333.6</c:v>
                </c:pt>
                <c:pt idx="246">
                  <c:v>333.6</c:v>
                </c:pt>
                <c:pt idx="247">
                  <c:v>333.6</c:v>
                </c:pt>
                <c:pt idx="248">
                  <c:v>333.6</c:v>
                </c:pt>
                <c:pt idx="249">
                  <c:v>333.6</c:v>
                </c:pt>
                <c:pt idx="250">
                  <c:v>333.6</c:v>
                </c:pt>
                <c:pt idx="251">
                  <c:v>333.6</c:v>
                </c:pt>
                <c:pt idx="252">
                  <c:v>333.6</c:v>
                </c:pt>
                <c:pt idx="253">
                  <c:v>333.6</c:v>
                </c:pt>
                <c:pt idx="254">
                  <c:v>333.6</c:v>
                </c:pt>
                <c:pt idx="255">
                  <c:v>333.6</c:v>
                </c:pt>
                <c:pt idx="256">
                  <c:v>333.6</c:v>
                </c:pt>
                <c:pt idx="257">
                  <c:v>333.6</c:v>
                </c:pt>
                <c:pt idx="258">
                  <c:v>333.6</c:v>
                </c:pt>
                <c:pt idx="259">
                  <c:v>333.6</c:v>
                </c:pt>
                <c:pt idx="260">
                  <c:v>333.6</c:v>
                </c:pt>
                <c:pt idx="261">
                  <c:v>333.6</c:v>
                </c:pt>
                <c:pt idx="262">
                  <c:v>333.6</c:v>
                </c:pt>
                <c:pt idx="263">
                  <c:v>333.6</c:v>
                </c:pt>
                <c:pt idx="264">
                  <c:v>333.6</c:v>
                </c:pt>
                <c:pt idx="265">
                  <c:v>333.6</c:v>
                </c:pt>
                <c:pt idx="266">
                  <c:v>333.6</c:v>
                </c:pt>
                <c:pt idx="267">
                  <c:v>333.6</c:v>
                </c:pt>
                <c:pt idx="268">
                  <c:v>333.6</c:v>
                </c:pt>
                <c:pt idx="269">
                  <c:v>333.6</c:v>
                </c:pt>
                <c:pt idx="270">
                  <c:v>333.6</c:v>
                </c:pt>
                <c:pt idx="271">
                  <c:v>333.6</c:v>
                </c:pt>
                <c:pt idx="272">
                  <c:v>333.6</c:v>
                </c:pt>
                <c:pt idx="273">
                  <c:v>333.6</c:v>
                </c:pt>
                <c:pt idx="274">
                  <c:v>333.6</c:v>
                </c:pt>
                <c:pt idx="275">
                  <c:v>333.6</c:v>
                </c:pt>
                <c:pt idx="276">
                  <c:v>333.6</c:v>
                </c:pt>
                <c:pt idx="277">
                  <c:v>333.6</c:v>
                </c:pt>
                <c:pt idx="278">
                  <c:v>333.6</c:v>
                </c:pt>
                <c:pt idx="279">
                  <c:v>333.6</c:v>
                </c:pt>
                <c:pt idx="280">
                  <c:v>333.6</c:v>
                </c:pt>
                <c:pt idx="281">
                  <c:v>333.6</c:v>
                </c:pt>
                <c:pt idx="282">
                  <c:v>333.6</c:v>
                </c:pt>
                <c:pt idx="283">
                  <c:v>333.6</c:v>
                </c:pt>
                <c:pt idx="284">
                  <c:v>333.6</c:v>
                </c:pt>
                <c:pt idx="285">
                  <c:v>333.6</c:v>
                </c:pt>
                <c:pt idx="286">
                  <c:v>333.6</c:v>
                </c:pt>
                <c:pt idx="287">
                  <c:v>333.6</c:v>
                </c:pt>
                <c:pt idx="288">
                  <c:v>333.6</c:v>
                </c:pt>
                <c:pt idx="289">
                  <c:v>333.6</c:v>
                </c:pt>
                <c:pt idx="290">
                  <c:v>333.6</c:v>
                </c:pt>
                <c:pt idx="291">
                  <c:v>333.6</c:v>
                </c:pt>
                <c:pt idx="292">
                  <c:v>333.6</c:v>
                </c:pt>
                <c:pt idx="293">
                  <c:v>333.6</c:v>
                </c:pt>
                <c:pt idx="294">
                  <c:v>333.6</c:v>
                </c:pt>
                <c:pt idx="295">
                  <c:v>333.6</c:v>
                </c:pt>
                <c:pt idx="296">
                  <c:v>333.6</c:v>
                </c:pt>
                <c:pt idx="297">
                  <c:v>333.6</c:v>
                </c:pt>
                <c:pt idx="298">
                  <c:v>333.6</c:v>
                </c:pt>
                <c:pt idx="299">
                  <c:v>333.6</c:v>
                </c:pt>
                <c:pt idx="300">
                  <c:v>333.6</c:v>
                </c:pt>
                <c:pt idx="301">
                  <c:v>333.6</c:v>
                </c:pt>
                <c:pt idx="302">
                  <c:v>333.6</c:v>
                </c:pt>
                <c:pt idx="303">
                  <c:v>333.6</c:v>
                </c:pt>
                <c:pt idx="304">
                  <c:v>333.6</c:v>
                </c:pt>
                <c:pt idx="305">
                  <c:v>333.6</c:v>
                </c:pt>
                <c:pt idx="306">
                  <c:v>333.6</c:v>
                </c:pt>
                <c:pt idx="307">
                  <c:v>333.6</c:v>
                </c:pt>
                <c:pt idx="308">
                  <c:v>333.6</c:v>
                </c:pt>
                <c:pt idx="309">
                  <c:v>333.6</c:v>
                </c:pt>
                <c:pt idx="310">
                  <c:v>333.6</c:v>
                </c:pt>
                <c:pt idx="311">
                  <c:v>333.6</c:v>
                </c:pt>
                <c:pt idx="312">
                  <c:v>333.6</c:v>
                </c:pt>
                <c:pt idx="313">
                  <c:v>333.6</c:v>
                </c:pt>
                <c:pt idx="314">
                  <c:v>333.6</c:v>
                </c:pt>
                <c:pt idx="315">
                  <c:v>333.6</c:v>
                </c:pt>
                <c:pt idx="316">
                  <c:v>333.6</c:v>
                </c:pt>
                <c:pt idx="317">
                  <c:v>333.6</c:v>
                </c:pt>
                <c:pt idx="318">
                  <c:v>333.6</c:v>
                </c:pt>
                <c:pt idx="319">
                  <c:v>333.6</c:v>
                </c:pt>
                <c:pt idx="320">
                  <c:v>333.6</c:v>
                </c:pt>
                <c:pt idx="321">
                  <c:v>333.6</c:v>
                </c:pt>
                <c:pt idx="322">
                  <c:v>333.6</c:v>
                </c:pt>
                <c:pt idx="323">
                  <c:v>333.6</c:v>
                </c:pt>
                <c:pt idx="324">
                  <c:v>333.6</c:v>
                </c:pt>
                <c:pt idx="325">
                  <c:v>333.6</c:v>
                </c:pt>
                <c:pt idx="326">
                  <c:v>333.6</c:v>
                </c:pt>
                <c:pt idx="327">
                  <c:v>333.6</c:v>
                </c:pt>
                <c:pt idx="328">
                  <c:v>333.6</c:v>
                </c:pt>
                <c:pt idx="329">
                  <c:v>333.6</c:v>
                </c:pt>
                <c:pt idx="330">
                  <c:v>333.6</c:v>
                </c:pt>
                <c:pt idx="331">
                  <c:v>333.6</c:v>
                </c:pt>
                <c:pt idx="332">
                  <c:v>333.6</c:v>
                </c:pt>
                <c:pt idx="333">
                  <c:v>333.6</c:v>
                </c:pt>
                <c:pt idx="334">
                  <c:v>333.6</c:v>
                </c:pt>
                <c:pt idx="335">
                  <c:v>333.6</c:v>
                </c:pt>
                <c:pt idx="336">
                  <c:v>333.6</c:v>
                </c:pt>
                <c:pt idx="337">
                  <c:v>333.6</c:v>
                </c:pt>
                <c:pt idx="338">
                  <c:v>333.6</c:v>
                </c:pt>
                <c:pt idx="339">
                  <c:v>333.6</c:v>
                </c:pt>
                <c:pt idx="340">
                  <c:v>333.6</c:v>
                </c:pt>
                <c:pt idx="341">
                  <c:v>333.6</c:v>
                </c:pt>
                <c:pt idx="342">
                  <c:v>333.6</c:v>
                </c:pt>
                <c:pt idx="343">
                  <c:v>333.6</c:v>
                </c:pt>
                <c:pt idx="344">
                  <c:v>333.6</c:v>
                </c:pt>
                <c:pt idx="345">
                  <c:v>333.6</c:v>
                </c:pt>
                <c:pt idx="346">
                  <c:v>333.6</c:v>
                </c:pt>
                <c:pt idx="347">
                  <c:v>333.6</c:v>
                </c:pt>
                <c:pt idx="348">
                  <c:v>333.6</c:v>
                </c:pt>
                <c:pt idx="349">
                  <c:v>333.6</c:v>
                </c:pt>
                <c:pt idx="350">
                  <c:v>333.6</c:v>
                </c:pt>
                <c:pt idx="351">
                  <c:v>333.6</c:v>
                </c:pt>
                <c:pt idx="352">
                  <c:v>333.6</c:v>
                </c:pt>
                <c:pt idx="353">
                  <c:v>333.6</c:v>
                </c:pt>
                <c:pt idx="354">
                  <c:v>333.6</c:v>
                </c:pt>
                <c:pt idx="355">
                  <c:v>333.6</c:v>
                </c:pt>
                <c:pt idx="356">
                  <c:v>333.6</c:v>
                </c:pt>
                <c:pt idx="357">
                  <c:v>333.6</c:v>
                </c:pt>
                <c:pt idx="358">
                  <c:v>333.6</c:v>
                </c:pt>
                <c:pt idx="359">
                  <c:v>333.6</c:v>
                </c:pt>
                <c:pt idx="360">
                  <c:v>333.6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447584"/>
        <c:axId val="524448760"/>
      </c:scatterChart>
      <c:valAx>
        <c:axId val="524447584"/>
        <c:scaling>
          <c:orientation val="minMax"/>
          <c:max val="3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Crank angle, deg</a:t>
                </a:r>
              </a:p>
            </c:rich>
          </c:tx>
          <c:layout>
            <c:manualLayout>
              <c:xMode val="edge"/>
              <c:yMode val="edge"/>
              <c:x val="0.41532271839103585"/>
              <c:y val="0.42937173992491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48760"/>
        <c:crosses val="autoZero"/>
        <c:crossBetween val="midCat"/>
        <c:majorUnit val="20"/>
      </c:valAx>
      <c:valAx>
        <c:axId val="524448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Rod load, KN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47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2366667113799872"/>
          <c:y val="0.78917106880627264"/>
          <c:w val="0.82192007941085732"/>
          <c:h val="0.208337707786526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Stage II - Pressure vs. time - Design conditions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72099039767268"/>
          <c:y val="0.16666666666666666"/>
          <c:w val="0.83363551948644443"/>
          <c:h val="0.66942913385826763"/>
        </c:manualLayout>
      </c:layout>
      <c:scatterChart>
        <c:scatterStyle val="lineMarker"/>
        <c:varyColors val="0"/>
        <c:ser>
          <c:idx val="0"/>
          <c:order val="0"/>
          <c:tx>
            <c:v>Pressure Head end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'Stage 2'!$C$8:$C$368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2'!$U$8:$U$368</c:f>
              <c:numCache>
                <c:formatCode>General</c:formatCode>
                <c:ptCount val="361"/>
                <c:pt idx="0">
                  <c:v>101.4589</c:v>
                </c:pt>
                <c:pt idx="1">
                  <c:v>101.41451861053361</c:v>
                </c:pt>
                <c:pt idx="2">
                  <c:v>101.28159843103565</c:v>
                </c:pt>
                <c:pt idx="3">
                  <c:v>101.06080872889925</c:v>
                </c:pt>
                <c:pt idx="4">
                  <c:v>100.75325601126551</c:v>
                </c:pt>
                <c:pt idx="5">
                  <c:v>100.3604708223627</c:v>
                </c:pt>
                <c:pt idx="6">
                  <c:v>99.884389662728694</c:v>
                </c:pt>
                <c:pt idx="7">
                  <c:v>99.327332416658706</c:v>
                </c:pt>
                <c:pt idx="8">
                  <c:v>98.691975761812216</c:v>
                </c:pt>
                <c:pt idx="9">
                  <c:v>97.981323106947997</c:v>
                </c:pt>
                <c:pt idx="10">
                  <c:v>97.198671658399206</c:v>
                </c:pt>
                <c:pt idx="11">
                  <c:v>96.347577252038832</c:v>
                </c:pt>
                <c:pt idx="12">
                  <c:v>95.43181760488838</c:v>
                </c:pt>
                <c:pt idx="13">
                  <c:v>94.455354639648434</c:v>
                </c:pt>
                <c:pt idx="14">
                  <c:v>93.42229651748687</c:v>
                </c:pt>
                <c:pt idx="15">
                  <c:v>92.336859981144485</c:v>
                </c:pt>
                <c:pt idx="16">
                  <c:v>91.203333564079458</c:v>
                </c:pt>
                <c:pt idx="17">
                  <c:v>90.026042164439744</c:v>
                </c:pt>
                <c:pt idx="18">
                  <c:v>88.809313417889925</c:v>
                </c:pt>
                <c:pt idx="19">
                  <c:v>87.557446233403056</c:v>
                </c:pt>
                <c:pt idx="20">
                  <c:v>86.27468178372655</c:v>
                </c:pt>
                <c:pt idx="21">
                  <c:v>84.965177169761461</c:v>
                </c:pt>
                <c:pt idx="22">
                  <c:v>83.632981907710416</c:v>
                </c:pt>
                <c:pt idx="23">
                  <c:v>82.282017321387798</c:v>
                </c:pt>
                <c:pt idx="24">
                  <c:v>80.916058860980101</c:v>
                </c:pt>
                <c:pt idx="25">
                  <c:v>79.538721314879623</c:v>
                </c:pt>
                <c:pt idx="26">
                  <c:v>78.153446833716714</c:v>
                </c:pt>
                <c:pt idx="27">
                  <c:v>76.763495645728611</c:v>
                </c:pt>
                <c:pt idx="28">
                  <c:v>75.371939310233117</c:v>
                </c:pt>
                <c:pt idx="29">
                  <c:v>73.981656331006036</c:v>
                </c:pt>
                <c:pt idx="30">
                  <c:v>72.595329933418711</c:v>
                </c:pt>
                <c:pt idx="31">
                  <c:v>71.215447797714418</c:v>
                </c:pt>
                <c:pt idx="32">
                  <c:v>69.844303535128191</c:v>
                </c:pt>
                <c:pt idx="33">
                  <c:v>68.483999692947805</c:v>
                </c:pt>
                <c:pt idx="34">
                  <c:v>67.136452078320033</c:v>
                </c:pt>
                <c:pt idx="35">
                  <c:v>65.803395197849241</c:v>
                </c:pt>
                <c:pt idx="36">
                  <c:v>64.486388620107206</c:v>
                </c:pt>
                <c:pt idx="37">
                  <c:v>63.186824080356253</c:v>
                </c:pt>
                <c:pt idx="38">
                  <c:v>61.905933160492019</c:v>
                </c:pt>
                <c:pt idx="39">
                  <c:v>60.644795391856036</c:v>
                </c:pt>
                <c:pt idx="40">
                  <c:v>59.404346643684946</c:v>
                </c:pt>
                <c:pt idx="41">
                  <c:v>58.185387675148618</c:v>
                </c:pt>
                <c:pt idx="42">
                  <c:v>56.988592743840883</c:v>
                </c:pt>
                <c:pt idx="43">
                  <c:v>55.814518177970101</c:v>
                </c:pt>
                <c:pt idx="44">
                  <c:v>54.663610833142407</c:v>
                </c:pt>
                <c:pt idx="45">
                  <c:v>53.536216367397131</c:v>
                </c:pt>
                <c:pt idx="46">
                  <c:v>52.432587279939398</c:v>
                </c:pt>
                <c:pt idx="47">
                  <c:v>51.352890669766623</c:v>
                </c:pt>
                <c:pt idx="48">
                  <c:v>50.297215680079688</c:v>
                </c:pt>
                <c:pt idx="49">
                  <c:v>49.265580603012751</c:v>
                </c:pt>
                <c:pt idx="50">
                  <c:v>48.257939626836233</c:v>
                </c:pt>
                <c:pt idx="51">
                  <c:v>47.274189214431296</c:v>
                </c:pt>
                <c:pt idx="52">
                  <c:v>46.314174107557548</c:v>
                </c:pt>
                <c:pt idx="53">
                  <c:v>45.377692956304514</c:v>
                </c:pt>
                <c:pt idx="54">
                  <c:v>44.464503577200524</c:v>
                </c:pt>
                <c:pt idx="55">
                  <c:v>43.574327846827785</c:v>
                </c:pt>
                <c:pt idx="56">
                  <c:v>42.70685624052264</c:v>
                </c:pt>
                <c:pt idx="57">
                  <c:v>41.861752027905659</c:v>
                </c:pt>
                <c:pt idx="58">
                  <c:v>41.038655138650263</c:v>
                </c:pt>
                <c:pt idx="59">
                  <c:v>41.002122</c:v>
                </c:pt>
                <c:pt idx="60">
                  <c:v>41.002122</c:v>
                </c:pt>
                <c:pt idx="61">
                  <c:v>41.002122</c:v>
                </c:pt>
                <c:pt idx="62">
                  <c:v>41.002122</c:v>
                </c:pt>
                <c:pt idx="63">
                  <c:v>41.002122</c:v>
                </c:pt>
                <c:pt idx="64">
                  <c:v>41.002122</c:v>
                </c:pt>
                <c:pt idx="65">
                  <c:v>41.002122</c:v>
                </c:pt>
                <c:pt idx="66">
                  <c:v>41.002122</c:v>
                </c:pt>
                <c:pt idx="67">
                  <c:v>41.002122</c:v>
                </c:pt>
                <c:pt idx="68">
                  <c:v>41.002122</c:v>
                </c:pt>
                <c:pt idx="69">
                  <c:v>41.002122</c:v>
                </c:pt>
                <c:pt idx="70">
                  <c:v>41.002122</c:v>
                </c:pt>
                <c:pt idx="71">
                  <c:v>41.002122</c:v>
                </c:pt>
                <c:pt idx="72">
                  <c:v>41.002122</c:v>
                </c:pt>
                <c:pt idx="73">
                  <c:v>41.002122</c:v>
                </c:pt>
                <c:pt idx="74">
                  <c:v>41.002122</c:v>
                </c:pt>
                <c:pt idx="75">
                  <c:v>41.002122</c:v>
                </c:pt>
                <c:pt idx="76">
                  <c:v>41.002122</c:v>
                </c:pt>
                <c:pt idx="77">
                  <c:v>41.002122</c:v>
                </c:pt>
                <c:pt idx="78">
                  <c:v>41.002122</c:v>
                </c:pt>
                <c:pt idx="79">
                  <c:v>41.002122</c:v>
                </c:pt>
                <c:pt idx="80">
                  <c:v>41.002122</c:v>
                </c:pt>
                <c:pt idx="81">
                  <c:v>41.002122</c:v>
                </c:pt>
                <c:pt idx="82">
                  <c:v>41.002122</c:v>
                </c:pt>
                <c:pt idx="83">
                  <c:v>41.002122</c:v>
                </c:pt>
                <c:pt idx="84">
                  <c:v>41.002122</c:v>
                </c:pt>
                <c:pt idx="85">
                  <c:v>41.002122</c:v>
                </c:pt>
                <c:pt idx="86">
                  <c:v>41.002122</c:v>
                </c:pt>
                <c:pt idx="87">
                  <c:v>41.002122</c:v>
                </c:pt>
                <c:pt idx="88">
                  <c:v>41.002122</c:v>
                </c:pt>
                <c:pt idx="89">
                  <c:v>41.002122</c:v>
                </c:pt>
                <c:pt idx="90">
                  <c:v>41.002122</c:v>
                </c:pt>
                <c:pt idx="91">
                  <c:v>41.002122</c:v>
                </c:pt>
                <c:pt idx="92">
                  <c:v>41.002122</c:v>
                </c:pt>
                <c:pt idx="93">
                  <c:v>41.002122</c:v>
                </c:pt>
                <c:pt idx="94">
                  <c:v>41.002122</c:v>
                </c:pt>
                <c:pt idx="95">
                  <c:v>41.002122</c:v>
                </c:pt>
                <c:pt idx="96">
                  <c:v>41.002122</c:v>
                </c:pt>
                <c:pt idx="97">
                  <c:v>41.002122</c:v>
                </c:pt>
                <c:pt idx="98">
                  <c:v>41.002122</c:v>
                </c:pt>
                <c:pt idx="99">
                  <c:v>41.002122</c:v>
                </c:pt>
                <c:pt idx="100">
                  <c:v>41.002122</c:v>
                </c:pt>
                <c:pt idx="101">
                  <c:v>41.002122</c:v>
                </c:pt>
                <c:pt idx="102">
                  <c:v>41.002122</c:v>
                </c:pt>
                <c:pt idx="103">
                  <c:v>41.002122</c:v>
                </c:pt>
                <c:pt idx="104">
                  <c:v>41.002122</c:v>
                </c:pt>
                <c:pt idx="105">
                  <c:v>41.002122</c:v>
                </c:pt>
                <c:pt idx="106">
                  <c:v>41.002122</c:v>
                </c:pt>
                <c:pt idx="107">
                  <c:v>41.002122</c:v>
                </c:pt>
                <c:pt idx="108">
                  <c:v>41.002122</c:v>
                </c:pt>
                <c:pt idx="109">
                  <c:v>41.002122</c:v>
                </c:pt>
                <c:pt idx="110">
                  <c:v>41.002122</c:v>
                </c:pt>
                <c:pt idx="111">
                  <c:v>41.002122</c:v>
                </c:pt>
                <c:pt idx="112">
                  <c:v>41.002122</c:v>
                </c:pt>
                <c:pt idx="113">
                  <c:v>41.002122</c:v>
                </c:pt>
                <c:pt idx="114">
                  <c:v>41.002122</c:v>
                </c:pt>
                <c:pt idx="115">
                  <c:v>41.002122</c:v>
                </c:pt>
                <c:pt idx="116">
                  <c:v>41.002122</c:v>
                </c:pt>
                <c:pt idx="117">
                  <c:v>41.002122</c:v>
                </c:pt>
                <c:pt idx="118">
                  <c:v>41.002122</c:v>
                </c:pt>
                <c:pt idx="119">
                  <c:v>41.002122</c:v>
                </c:pt>
                <c:pt idx="120">
                  <c:v>41.002122</c:v>
                </c:pt>
                <c:pt idx="121">
                  <c:v>41.002122</c:v>
                </c:pt>
                <c:pt idx="122">
                  <c:v>41.002122</c:v>
                </c:pt>
                <c:pt idx="123">
                  <c:v>41.002122</c:v>
                </c:pt>
                <c:pt idx="124">
                  <c:v>41.002122</c:v>
                </c:pt>
                <c:pt idx="125">
                  <c:v>41.002122</c:v>
                </c:pt>
                <c:pt idx="126">
                  <c:v>41.002122</c:v>
                </c:pt>
                <c:pt idx="127">
                  <c:v>41.002122</c:v>
                </c:pt>
                <c:pt idx="128">
                  <c:v>41.002122</c:v>
                </c:pt>
                <c:pt idx="129">
                  <c:v>41.002122</c:v>
                </c:pt>
                <c:pt idx="130">
                  <c:v>41.002122</c:v>
                </c:pt>
                <c:pt idx="131">
                  <c:v>41.002122</c:v>
                </c:pt>
                <c:pt idx="132">
                  <c:v>41.002122</c:v>
                </c:pt>
                <c:pt idx="133">
                  <c:v>41.002122</c:v>
                </c:pt>
                <c:pt idx="134">
                  <c:v>41.002122</c:v>
                </c:pt>
                <c:pt idx="135">
                  <c:v>41.002122</c:v>
                </c:pt>
                <c:pt idx="136">
                  <c:v>41.002122</c:v>
                </c:pt>
                <c:pt idx="137">
                  <c:v>41.002122</c:v>
                </c:pt>
                <c:pt idx="138">
                  <c:v>41.002122</c:v>
                </c:pt>
                <c:pt idx="139">
                  <c:v>41.002122</c:v>
                </c:pt>
                <c:pt idx="140">
                  <c:v>41.002122</c:v>
                </c:pt>
                <c:pt idx="141">
                  <c:v>41.002122</c:v>
                </c:pt>
                <c:pt idx="142">
                  <c:v>41.002122</c:v>
                </c:pt>
                <c:pt idx="143">
                  <c:v>41.002122</c:v>
                </c:pt>
                <c:pt idx="144">
                  <c:v>41.002122</c:v>
                </c:pt>
                <c:pt idx="145">
                  <c:v>41.002122</c:v>
                </c:pt>
                <c:pt idx="146">
                  <c:v>41.002122</c:v>
                </c:pt>
                <c:pt idx="147">
                  <c:v>41.002122</c:v>
                </c:pt>
                <c:pt idx="148">
                  <c:v>41.002122</c:v>
                </c:pt>
                <c:pt idx="149">
                  <c:v>41.002122</c:v>
                </c:pt>
                <c:pt idx="150">
                  <c:v>41.002122</c:v>
                </c:pt>
                <c:pt idx="151">
                  <c:v>41.002122</c:v>
                </c:pt>
                <c:pt idx="152">
                  <c:v>41.002122</c:v>
                </c:pt>
                <c:pt idx="153">
                  <c:v>41.002122</c:v>
                </c:pt>
                <c:pt idx="154">
                  <c:v>41.002122</c:v>
                </c:pt>
                <c:pt idx="155">
                  <c:v>41.002122</c:v>
                </c:pt>
                <c:pt idx="156">
                  <c:v>41.002122</c:v>
                </c:pt>
                <c:pt idx="157">
                  <c:v>41.002122</c:v>
                </c:pt>
                <c:pt idx="158">
                  <c:v>41.002122</c:v>
                </c:pt>
                <c:pt idx="159">
                  <c:v>41.002122</c:v>
                </c:pt>
                <c:pt idx="160">
                  <c:v>41.002122</c:v>
                </c:pt>
                <c:pt idx="161">
                  <c:v>41.002122</c:v>
                </c:pt>
                <c:pt idx="162">
                  <c:v>41.002122</c:v>
                </c:pt>
                <c:pt idx="163">
                  <c:v>41.002122</c:v>
                </c:pt>
                <c:pt idx="164">
                  <c:v>41.002122</c:v>
                </c:pt>
                <c:pt idx="165">
                  <c:v>41.002122</c:v>
                </c:pt>
                <c:pt idx="166">
                  <c:v>41.002122</c:v>
                </c:pt>
                <c:pt idx="167">
                  <c:v>41.002122</c:v>
                </c:pt>
                <c:pt idx="168">
                  <c:v>41.002122</c:v>
                </c:pt>
                <c:pt idx="169">
                  <c:v>41.002122</c:v>
                </c:pt>
                <c:pt idx="170">
                  <c:v>41.002122</c:v>
                </c:pt>
                <c:pt idx="171">
                  <c:v>41.002122</c:v>
                </c:pt>
                <c:pt idx="172">
                  <c:v>41.002122</c:v>
                </c:pt>
                <c:pt idx="173">
                  <c:v>41.002122</c:v>
                </c:pt>
                <c:pt idx="174">
                  <c:v>41.002122</c:v>
                </c:pt>
                <c:pt idx="175">
                  <c:v>41.002122</c:v>
                </c:pt>
                <c:pt idx="176">
                  <c:v>41.002122</c:v>
                </c:pt>
                <c:pt idx="177">
                  <c:v>41.002122</c:v>
                </c:pt>
                <c:pt idx="178">
                  <c:v>41.002122</c:v>
                </c:pt>
                <c:pt idx="179">
                  <c:v>41.002122</c:v>
                </c:pt>
                <c:pt idx="180">
                  <c:v>41.002122</c:v>
                </c:pt>
                <c:pt idx="181">
                  <c:v>41.004658511459922</c:v>
                </c:pt>
                <c:pt idx="182">
                  <c:v>41.012269538575559</c:v>
                </c:pt>
                <c:pt idx="183">
                  <c:v>41.024959561028723</c:v>
                </c:pt>
                <c:pt idx="184">
                  <c:v>41.042736049871813</c:v>
                </c:pt>
                <c:pt idx="185">
                  <c:v>41.065609474908598</c:v>
                </c:pt>
                <c:pt idx="186">
                  <c:v>41.093593315041097</c:v>
                </c:pt>
                <c:pt idx="187">
                  <c:v>41.126704071595846</c:v>
                </c:pt>
                <c:pt idx="188">
                  <c:v>41.164961284647404</c:v>
                </c:pt>
                <c:pt idx="189">
                  <c:v>41.208387552360406</c:v>
                </c:pt>
                <c:pt idx="190">
                  <c:v>41.257008553375798</c:v>
                </c:pt>
                <c:pt idx="191">
                  <c:v>41.310853072270504</c:v>
                </c:pt>
                <c:pt idx="192">
                  <c:v>41.369953028124222</c:v>
                </c:pt>
                <c:pt idx="193">
                  <c:v>41.434343506230853</c:v>
                </c:pt>
                <c:pt idx="194">
                  <c:v>41.504062792996386</c:v>
                </c:pt>
                <c:pt idx="195">
                  <c:v>41.579152414068787</c:v>
                </c:pt>
                <c:pt idx="196">
                  <c:v>41.659657175750709</c:v>
                </c:pt>
                <c:pt idx="197">
                  <c:v>41.745625209748553</c:v>
                </c:pt>
                <c:pt idx="198">
                  <c:v>41.837108021317405</c:v>
                </c:pt>
                <c:pt idx="199">
                  <c:v>41.934160540864518</c:v>
                </c:pt>
                <c:pt idx="200">
                  <c:v>42.036841179079353</c:v>
                </c:pt>
                <c:pt idx="201">
                  <c:v>42.145211885662142</c:v>
                </c:pt>
                <c:pt idx="202">
                  <c:v>42.259338211727886</c:v>
                </c:pt>
                <c:pt idx="203">
                  <c:v>42.379289375967531</c:v>
                </c:pt>
                <c:pt idx="204">
                  <c:v>42.505138334652408</c:v>
                </c:pt>
                <c:pt idx="205">
                  <c:v>42.636961855573347</c:v>
                </c:pt>
                <c:pt idx="206">
                  <c:v>42.774840596010513</c:v>
                </c:pt>
                <c:pt idx="207">
                  <c:v>42.918859184835277</c:v>
                </c:pt>
                <c:pt idx="208">
                  <c:v>43.069106308850529</c:v>
                </c:pt>
                <c:pt idx="209">
                  <c:v>43.225674803480509</c:v>
                </c:pt>
                <c:pt idx="210">
                  <c:v>43.388661747927742</c:v>
                </c:pt>
                <c:pt idx="211">
                  <c:v>43.55816856491834</c:v>
                </c:pt>
                <c:pt idx="212">
                  <c:v>43.734301125164059</c:v>
                </c:pt>
                <c:pt idx="213">
                  <c:v>43.917169856673588</c:v>
                </c:pt>
                <c:pt idx="214">
                  <c:v>44.106889859052075</c:v>
                </c:pt>
                <c:pt idx="215">
                  <c:v>44.303581022932867</c:v>
                </c:pt>
                <c:pt idx="216">
                  <c:v>44.507368154691569</c:v>
                </c:pt>
                <c:pt idx="217">
                  <c:v>44.718381106597818</c:v>
                </c:pt>
                <c:pt idx="218">
                  <c:v>44.936754912565895</c:v>
                </c:pt>
                <c:pt idx="219">
                  <c:v>45.162629929671581</c:v>
                </c:pt>
                <c:pt idx="220">
                  <c:v>45.396151985607048</c:v>
                </c:pt>
                <c:pt idx="221">
                  <c:v>45.637472532252886</c:v>
                </c:pt>
                <c:pt idx="222">
                  <c:v>45.886748805550333</c:v>
                </c:pt>
                <c:pt idx="223">
                  <c:v>46.144143991863174</c:v>
                </c:pt>
                <c:pt idx="224">
                  <c:v>46.409827401023826</c:v>
                </c:pt>
                <c:pt idx="225">
                  <c:v>46.683974646263295</c:v>
                </c:pt>
                <c:pt idx="226">
                  <c:v>46.966767831229468</c:v>
                </c:pt>
                <c:pt idx="227">
                  <c:v>47.258395744303044</c:v>
                </c:pt>
                <c:pt idx="228">
                  <c:v>47.559054060424579</c:v>
                </c:pt>
                <c:pt idx="229">
                  <c:v>47.868945550650608</c:v>
                </c:pt>
                <c:pt idx="230">
                  <c:v>48.188280299658835</c:v>
                </c:pt>
                <c:pt idx="231">
                  <c:v>48.517275931427804</c:v>
                </c:pt>
                <c:pt idx="232">
                  <c:v>48.856157843315849</c:v>
                </c:pt>
                <c:pt idx="233">
                  <c:v>49.205159448768448</c:v>
                </c:pt>
                <c:pt idx="234">
                  <c:v>49.564522428881951</c:v>
                </c:pt>
                <c:pt idx="235">
                  <c:v>49.934496993052278</c:v>
                </c:pt>
                <c:pt idx="236">
                  <c:v>50.315342148936246</c:v>
                </c:pt>
                <c:pt idx="237">
                  <c:v>50.707325981949431</c:v>
                </c:pt>
                <c:pt idx="238">
                  <c:v>51.110725944522336</c:v>
                </c:pt>
                <c:pt idx="239">
                  <c:v>51.525829155328971</c:v>
                </c:pt>
                <c:pt idx="240">
                  <c:v>51.952932708696217</c:v>
                </c:pt>
                <c:pt idx="241">
                  <c:v>52.392343994393045</c:v>
                </c:pt>
                <c:pt idx="242">
                  <c:v>52.844381027984568</c:v>
                </c:pt>
                <c:pt idx="243">
                  <c:v>53.309372791925355</c:v>
                </c:pt>
                <c:pt idx="244">
                  <c:v>53.787659587545399</c:v>
                </c:pt>
                <c:pt idx="245">
                  <c:v>54.279593398064883</c:v>
                </c:pt>
                <c:pt idx="246">
                  <c:v>54.785538262747302</c:v>
                </c:pt>
                <c:pt idx="247">
                  <c:v>55.305870662274529</c:v>
                </c:pt>
                <c:pt idx="248">
                  <c:v>55.840979915392658</c:v>
                </c:pt>
                <c:pt idx="249">
                  <c:v>56.391268586842052</c:v>
                </c:pt>
                <c:pt idx="250">
                  <c:v>56.95715290653952</c:v>
                </c:pt>
                <c:pt idx="251">
                  <c:v>57.539063199933075</c:v>
                </c:pt>
                <c:pt idx="252">
                  <c:v>58.137444329392459</c:v>
                </c:pt>
                <c:pt idx="253">
                  <c:v>58.752756146434415</c:v>
                </c:pt>
                <c:pt idx="254">
                  <c:v>59.385473954511006</c:v>
                </c:pt>
                <c:pt idx="255">
                  <c:v>60.036088982005275</c:v>
                </c:pt>
                <c:pt idx="256">
                  <c:v>60.705108864988894</c:v>
                </c:pt>
                <c:pt idx="257">
                  <c:v>61.393058139192433</c:v>
                </c:pt>
                <c:pt idx="258">
                  <c:v>62.100478740522618</c:v>
                </c:pt>
                <c:pt idx="259">
                  <c:v>62.827930513332255</c:v>
                </c:pt>
                <c:pt idx="260">
                  <c:v>63.575991725504814</c:v>
                </c:pt>
                <c:pt idx="261">
                  <c:v>64.34525958925262</c:v>
                </c:pt>
                <c:pt idx="262">
                  <c:v>65.136350786349766</c:v>
                </c:pt>
                <c:pt idx="263">
                  <c:v>65.949901996322083</c:v>
                </c:pt>
                <c:pt idx="264">
                  <c:v>66.786570425893956</c:v>
                </c:pt>
                <c:pt idx="265">
                  <c:v>67.64703433774865</c:v>
                </c:pt>
                <c:pt idx="266">
                  <c:v>68.531993576386313</c:v>
                </c:pt>
                <c:pt idx="267">
                  <c:v>69.442170088566527</c:v>
                </c:pt>
                <c:pt idx="268">
                  <c:v>70.378308435489842</c:v>
                </c:pt>
                <c:pt idx="269">
                  <c:v>71.341176293510884</c:v>
                </c:pt>
                <c:pt idx="270">
                  <c:v>72.331564939774267</c:v>
                </c:pt>
                <c:pt idx="271">
                  <c:v>73.350289718725307</c:v>
                </c:pt>
                <c:pt idx="272">
                  <c:v>74.398190484964232</c:v>
                </c:pt>
                <c:pt idx="273">
                  <c:v>75.476132017384316</c:v>
                </c:pt>
                <c:pt idx="274">
                  <c:v>76.585004398956258</c:v>
                </c:pt>
                <c:pt idx="275">
                  <c:v>77.725723355887325</c:v>
                </c:pt>
                <c:pt idx="276">
                  <c:v>78.899230549196957</c:v>
                </c:pt>
                <c:pt idx="277">
                  <c:v>80.106493810997307</c:v>
                </c:pt>
                <c:pt idx="278">
                  <c:v>81.348507316951682</c:v>
                </c:pt>
                <c:pt idx="279">
                  <c:v>82.62629168549951</c:v>
                </c:pt>
                <c:pt idx="280">
                  <c:v>83.940893993475328</c:v>
                </c:pt>
                <c:pt idx="281">
                  <c:v>85.2933876967125</c:v>
                </c:pt>
                <c:pt idx="282">
                  <c:v>86.684872443105476</c:v>
                </c:pt>
                <c:pt idx="283">
                  <c:v>88.116473764399302</c:v>
                </c:pt>
                <c:pt idx="284">
                  <c:v>89.589342631684644</c:v>
                </c:pt>
                <c:pt idx="285">
                  <c:v>91.104654858193442</c:v>
                </c:pt>
                <c:pt idx="286">
                  <c:v>92.663610331515713</c:v>
                </c:pt>
                <c:pt idx="287">
                  <c:v>94.267432055789627</c:v>
                </c:pt>
                <c:pt idx="288">
                  <c:v>95.917364982751238</c:v>
                </c:pt>
                <c:pt idx="289">
                  <c:v>97.614674608781598</c:v>
                </c:pt>
                <c:pt idx="290">
                  <c:v>99.360645313240283</c:v>
                </c:pt>
                <c:pt idx="291">
                  <c:v>101.15657841144998</c:v>
                </c:pt>
                <c:pt idx="292">
                  <c:v>101.4589</c:v>
                </c:pt>
                <c:pt idx="293">
                  <c:v>101.4589</c:v>
                </c:pt>
                <c:pt idx="294">
                  <c:v>101.4589</c:v>
                </c:pt>
                <c:pt idx="295">
                  <c:v>101.4589</c:v>
                </c:pt>
                <c:pt idx="296">
                  <c:v>101.4589</c:v>
                </c:pt>
                <c:pt idx="297">
                  <c:v>101.4589</c:v>
                </c:pt>
                <c:pt idx="298">
                  <c:v>101.4589</c:v>
                </c:pt>
                <c:pt idx="299">
                  <c:v>101.4589</c:v>
                </c:pt>
                <c:pt idx="300">
                  <c:v>101.4589</c:v>
                </c:pt>
                <c:pt idx="301">
                  <c:v>101.4589</c:v>
                </c:pt>
                <c:pt idx="302">
                  <c:v>101.4589</c:v>
                </c:pt>
                <c:pt idx="303">
                  <c:v>101.4589</c:v>
                </c:pt>
                <c:pt idx="304">
                  <c:v>101.4589</c:v>
                </c:pt>
                <c:pt idx="305">
                  <c:v>101.4589</c:v>
                </c:pt>
                <c:pt idx="306">
                  <c:v>101.4589</c:v>
                </c:pt>
                <c:pt idx="307">
                  <c:v>101.4589</c:v>
                </c:pt>
                <c:pt idx="308">
                  <c:v>101.4589</c:v>
                </c:pt>
                <c:pt idx="309">
                  <c:v>101.4589</c:v>
                </c:pt>
                <c:pt idx="310">
                  <c:v>101.4589</c:v>
                </c:pt>
                <c:pt idx="311">
                  <c:v>101.4589</c:v>
                </c:pt>
                <c:pt idx="312">
                  <c:v>101.4589</c:v>
                </c:pt>
                <c:pt idx="313">
                  <c:v>101.4589</c:v>
                </c:pt>
                <c:pt idx="314">
                  <c:v>101.4589</c:v>
                </c:pt>
                <c:pt idx="315">
                  <c:v>101.4589</c:v>
                </c:pt>
                <c:pt idx="316">
                  <c:v>101.4589</c:v>
                </c:pt>
                <c:pt idx="317">
                  <c:v>101.4589</c:v>
                </c:pt>
                <c:pt idx="318">
                  <c:v>101.4589</c:v>
                </c:pt>
                <c:pt idx="319">
                  <c:v>101.4589</c:v>
                </c:pt>
                <c:pt idx="320">
                  <c:v>101.4589</c:v>
                </c:pt>
                <c:pt idx="321">
                  <c:v>101.4589</c:v>
                </c:pt>
                <c:pt idx="322">
                  <c:v>101.4589</c:v>
                </c:pt>
                <c:pt idx="323">
                  <c:v>101.4589</c:v>
                </c:pt>
                <c:pt idx="324">
                  <c:v>101.4589</c:v>
                </c:pt>
                <c:pt idx="325">
                  <c:v>101.4589</c:v>
                </c:pt>
                <c:pt idx="326">
                  <c:v>101.4589</c:v>
                </c:pt>
                <c:pt idx="327">
                  <c:v>101.4589</c:v>
                </c:pt>
                <c:pt idx="328">
                  <c:v>101.4589</c:v>
                </c:pt>
                <c:pt idx="329">
                  <c:v>101.4589</c:v>
                </c:pt>
                <c:pt idx="330">
                  <c:v>101.4589</c:v>
                </c:pt>
                <c:pt idx="331">
                  <c:v>101.4589</c:v>
                </c:pt>
                <c:pt idx="332">
                  <c:v>101.4589</c:v>
                </c:pt>
                <c:pt idx="333">
                  <c:v>101.4589</c:v>
                </c:pt>
                <c:pt idx="334">
                  <c:v>101.4589</c:v>
                </c:pt>
                <c:pt idx="335">
                  <c:v>101.4589</c:v>
                </c:pt>
                <c:pt idx="336">
                  <c:v>101.4589</c:v>
                </c:pt>
                <c:pt idx="337">
                  <c:v>101.4589</c:v>
                </c:pt>
                <c:pt idx="338">
                  <c:v>101.4589</c:v>
                </c:pt>
                <c:pt idx="339">
                  <c:v>101.4589</c:v>
                </c:pt>
                <c:pt idx="340">
                  <c:v>101.4589</c:v>
                </c:pt>
                <c:pt idx="341">
                  <c:v>101.4589</c:v>
                </c:pt>
                <c:pt idx="342">
                  <c:v>101.4589</c:v>
                </c:pt>
                <c:pt idx="343">
                  <c:v>101.4589</c:v>
                </c:pt>
                <c:pt idx="344">
                  <c:v>101.4589</c:v>
                </c:pt>
                <c:pt idx="345">
                  <c:v>101.4589</c:v>
                </c:pt>
                <c:pt idx="346">
                  <c:v>101.4589</c:v>
                </c:pt>
                <c:pt idx="347">
                  <c:v>101.4589</c:v>
                </c:pt>
                <c:pt idx="348">
                  <c:v>101.4589</c:v>
                </c:pt>
                <c:pt idx="349">
                  <c:v>101.4589</c:v>
                </c:pt>
                <c:pt idx="350">
                  <c:v>101.4589</c:v>
                </c:pt>
                <c:pt idx="351">
                  <c:v>101.4589</c:v>
                </c:pt>
                <c:pt idx="352">
                  <c:v>101.4589</c:v>
                </c:pt>
                <c:pt idx="353">
                  <c:v>101.4589</c:v>
                </c:pt>
                <c:pt idx="354">
                  <c:v>101.4589</c:v>
                </c:pt>
                <c:pt idx="355">
                  <c:v>101.4589</c:v>
                </c:pt>
                <c:pt idx="356">
                  <c:v>101.4589</c:v>
                </c:pt>
                <c:pt idx="357">
                  <c:v>101.4589</c:v>
                </c:pt>
                <c:pt idx="358">
                  <c:v>101.4589</c:v>
                </c:pt>
                <c:pt idx="359">
                  <c:v>101.4589</c:v>
                </c:pt>
                <c:pt idx="360">
                  <c:v>101.4589</c:v>
                </c:pt>
              </c:numCache>
            </c:numRef>
          </c:yVal>
          <c:smooth val="0"/>
        </c:ser>
        <c:ser>
          <c:idx val="1"/>
          <c:order val="1"/>
          <c:tx>
            <c:v>Pressure, crank end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'Stage 2'!$C$8:$C$368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2'!$U$373:$U$733</c:f>
              <c:numCache>
                <c:formatCode>General</c:formatCode>
                <c:ptCount val="361"/>
                <c:pt idx="0">
                  <c:v>41.002122</c:v>
                </c:pt>
                <c:pt idx="1">
                  <c:v>41.004777540081399</c:v>
                </c:pt>
                <c:pt idx="2">
                  <c:v>41.012745804061858</c:v>
                </c:pt>
                <c:pt idx="3">
                  <c:v>41.026031724925168</c:v>
                </c:pt>
                <c:pt idx="4">
                  <c:v>41.044643530230353</c:v>
                </c:pt>
                <c:pt idx="5">
                  <c:v>41.068592751000438</c:v>
                </c:pt>
                <c:pt idx="6">
                  <c:v>41.097894234186072</c:v>
                </c:pt>
                <c:pt idx="7">
                  <c:v>41.132566158723236</c:v>
                </c:pt>
                <c:pt idx="8">
                  <c:v>41.172630055210107</c:v>
                </c:pt>
                <c:pt idx="9">
                  <c:v>41.218110829233687</c:v>
                </c:pt>
                <c:pt idx="10">
                  <c:v>41.269036788382458</c:v>
                </c:pt>
                <c:pt idx="11">
                  <c:v>41.325439672987009</c:v>
                </c:pt>
                <c:pt idx="12">
                  <c:v>41.387354690636705</c:v>
                </c:pt>
                <c:pt idx="13">
                  <c:v>41.454820554526272</c:v>
                </c:pt>
                <c:pt idx="14">
                  <c:v>41.527879525691851</c:v>
                </c:pt>
                <c:pt idx="15">
                  <c:v>41.606577459202946</c:v>
                </c:pt>
                <c:pt idx="16">
                  <c:v>41.690963854382353</c:v>
                </c:pt>
                <c:pt idx="17">
                  <c:v>41.781091909132691</c:v>
                </c:pt>
                <c:pt idx="18">
                  <c:v>41.877018578454944</c:v>
                </c:pt>
                <c:pt idx="19">
                  <c:v>41.978804637250946</c:v>
                </c:pt>
                <c:pt idx="20">
                  <c:v>42.086514747508353</c:v>
                </c:pt>
                <c:pt idx="21">
                  <c:v>42.200217529974537</c:v>
                </c:pt>
                <c:pt idx="22">
                  <c:v>42.319985640431852</c:v>
                </c:pt>
                <c:pt idx="23">
                  <c:v>42.44589585069523</c:v>
                </c:pt>
                <c:pt idx="24">
                  <c:v>42.578029134460472</c:v>
                </c:pt>
                <c:pt idx="25">
                  <c:v>42.716470758138534</c:v>
                </c:pt>
                <c:pt idx="26">
                  <c:v>42.861310376821216</c:v>
                </c:pt>
                <c:pt idx="27">
                  <c:v>43.012642135529838</c:v>
                </c:pt>
                <c:pt idx="28">
                  <c:v>43.170564775908581</c:v>
                </c:pt>
                <c:pt idx="29">
                  <c:v>43.335181748532449</c:v>
                </c:pt>
                <c:pt idx="30">
                  <c:v>43.506601331009414</c:v>
                </c:pt>
                <c:pt idx="31">
                  <c:v>43.684936752065269</c:v>
                </c:pt>
                <c:pt idx="32">
                  <c:v>43.870306321809771</c:v>
                </c:pt>
                <c:pt idx="33">
                  <c:v>44.062833568392975</c:v>
                </c:pt>
                <c:pt idx="34">
                  <c:v>44.262647381270654</c:v>
                </c:pt>
                <c:pt idx="35">
                  <c:v>44.469882161308689</c:v>
                </c:pt>
                <c:pt idx="36">
                  <c:v>44.68467797796751</c:v>
                </c:pt>
                <c:pt idx="37">
                  <c:v>44.907180733818848</c:v>
                </c:pt>
                <c:pt idx="38">
                  <c:v>45.137542336659045</c:v>
                </c:pt>
                <c:pt idx="39">
                  <c:v>45.375920879495325</c:v>
                </c:pt>
                <c:pt idx="40">
                  <c:v>45.622480828693909</c:v>
                </c:pt>
                <c:pt idx="41">
                  <c:v>45.877393220591692</c:v>
                </c:pt>
                <c:pt idx="42">
                  <c:v>46.140835866886697</c:v>
                </c:pt>
                <c:pt idx="43">
                  <c:v>46.412993569135473</c:v>
                </c:pt>
                <c:pt idx="44">
                  <c:v>46.694058342700622</c:v>
                </c:pt>
                <c:pt idx="45">
                  <c:v>46.984229650504915</c:v>
                </c:pt>
                <c:pt idx="46">
                  <c:v>47.283714646963581</c:v>
                </c:pt>
                <c:pt idx="47">
                  <c:v>47.592728432481344</c:v>
                </c:pt>
                <c:pt idx="48">
                  <c:v>47.911494318915636</c:v>
                </c:pt>
                <c:pt idx="49">
                  <c:v>48.240244106423425</c:v>
                </c:pt>
                <c:pt idx="50">
                  <c:v>48.57921837212389</c:v>
                </c:pt>
                <c:pt idx="51">
                  <c:v>48.92866677102662</c:v>
                </c:pt>
                <c:pt idx="52">
                  <c:v>49.28884834968887</c:v>
                </c:pt>
                <c:pt idx="53">
                  <c:v>49.660031873083696</c:v>
                </c:pt>
                <c:pt idx="54">
                  <c:v>50.042496165174889</c:v>
                </c:pt>
                <c:pt idx="55">
                  <c:v>50.436530463712216</c:v>
                </c:pt>
                <c:pt idx="56">
                  <c:v>50.842434789775261</c:v>
                </c:pt>
                <c:pt idx="57">
                  <c:v>51.260520332609644</c:v>
                </c:pt>
                <c:pt idx="58">
                  <c:v>51.691109850315428</c:v>
                </c:pt>
                <c:pt idx="59">
                  <c:v>52.134538086960802</c:v>
                </c:pt>
                <c:pt idx="60">
                  <c:v>52.591152206708401</c:v>
                </c:pt>
                <c:pt idx="61">
                  <c:v>53.061312245555001</c:v>
                </c:pt>
                <c:pt idx="62">
                  <c:v>53.545391581295583</c:v>
                </c:pt>
                <c:pt idx="63">
                  <c:v>54.04377742233477</c:v>
                </c:pt>
                <c:pt idx="64">
                  <c:v>54.556871315975165</c:v>
                </c:pt>
                <c:pt idx="65">
                  <c:v>55.085089676820807</c:v>
                </c:pt>
                <c:pt idx="66">
                  <c:v>55.628864335936008</c:v>
                </c:pt>
                <c:pt idx="67">
                  <c:v>56.18864311140311</c:v>
                </c:pt>
                <c:pt idx="68">
                  <c:v>56.764890400918951</c:v>
                </c:pt>
                <c:pt idx="69">
                  <c:v>57.358087797065593</c:v>
                </c:pt>
                <c:pt idx="70">
                  <c:v>57.968734725880203</c:v>
                </c:pt>
                <c:pt idx="71">
                  <c:v>58.597349109333557</c:v>
                </c:pt>
                <c:pt idx="72">
                  <c:v>59.244468052306217</c:v>
                </c:pt>
                <c:pt idx="73">
                  <c:v>59.910648554624387</c:v>
                </c:pt>
                <c:pt idx="74">
                  <c:v>60.596468248680829</c:v>
                </c:pt>
                <c:pt idx="75">
                  <c:v>61.302526163124995</c:v>
                </c:pt>
                <c:pt idx="76">
                  <c:v>62.029443513050644</c:v>
                </c:pt>
                <c:pt idx="77">
                  <c:v>62.777864517047732</c:v>
                </c:pt>
                <c:pt idx="78">
                  <c:v>63.548457241405949</c:v>
                </c:pt>
                <c:pt idx="79">
                  <c:v>64.341914471667579</c:v>
                </c:pt>
                <c:pt idx="80">
                  <c:v>65.158954611622534</c:v>
                </c:pt>
                <c:pt idx="81">
                  <c:v>66.000322609709116</c:v>
                </c:pt>
                <c:pt idx="82">
                  <c:v>66.866790912645541</c:v>
                </c:pt>
                <c:pt idx="83">
                  <c:v>67.759160445944929</c:v>
                </c:pt>
                <c:pt idx="84">
                  <c:v>68.678261620778258</c:v>
                </c:pt>
                <c:pt idx="85">
                  <c:v>69.624955366426647</c:v>
                </c:pt>
                <c:pt idx="86">
                  <c:v>70.60013418731404</c:v>
                </c:pt>
                <c:pt idx="87">
                  <c:v>71.604723243324457</c:v>
                </c:pt>
                <c:pt idx="88">
                  <c:v>72.639681451780405</c:v>
                </c:pt>
                <c:pt idx="89">
                  <c:v>73.706002609091627</c:v>
                </c:pt>
                <c:pt idx="90">
                  <c:v>74.804716529663366</c:v>
                </c:pt>
                <c:pt idx="91">
                  <c:v>75.9368901991824</c:v>
                </c:pt>
                <c:pt idx="92">
                  <c:v>77.103628938867757</c:v>
                </c:pt>
                <c:pt idx="93">
                  <c:v>78.306077576675222</c:v>
                </c:pt>
                <c:pt idx="94">
                  <c:v>79.545421620774349</c:v>
                </c:pt>
                <c:pt idx="95">
                  <c:v>80.822888429866836</c:v>
                </c:pt>
                <c:pt idx="96">
                  <c:v>82.139748374073562</c:v>
                </c:pt>
                <c:pt idx="97">
                  <c:v>83.497315979183071</c:v>
                </c:pt>
                <c:pt idx="98">
                  <c:v>84.896951046007089</c:v>
                </c:pt>
                <c:pt idx="99">
                  <c:v>86.340059735428426</c:v>
                </c:pt>
                <c:pt idx="100">
                  <c:v>87.828095608435959</c:v>
                </c:pt>
                <c:pt idx="101">
                  <c:v>89.362560609009378</c:v>
                </c:pt>
                <c:pt idx="102">
                  <c:v>90.945005976133288</c:v>
                </c:pt>
                <c:pt idx="103">
                  <c:v>92.577033069470275</c:v>
                </c:pt>
                <c:pt idx="104">
                  <c:v>94.260294091292977</c:v>
                </c:pt>
                <c:pt idx="105">
                  <c:v>95.996492685148738</c:v>
                </c:pt>
                <c:pt idx="106">
                  <c:v>97.787384389401367</c:v>
                </c:pt>
                <c:pt idx="107">
                  <c:v>99.634776921233623</c:v>
                </c:pt>
                <c:pt idx="108">
                  <c:v>101.4589</c:v>
                </c:pt>
                <c:pt idx="109">
                  <c:v>101.4589</c:v>
                </c:pt>
                <c:pt idx="110">
                  <c:v>101.4589</c:v>
                </c:pt>
                <c:pt idx="111">
                  <c:v>101.4589</c:v>
                </c:pt>
                <c:pt idx="112">
                  <c:v>101.4589</c:v>
                </c:pt>
                <c:pt idx="113">
                  <c:v>101.4589</c:v>
                </c:pt>
                <c:pt idx="114">
                  <c:v>101.4589</c:v>
                </c:pt>
                <c:pt idx="115">
                  <c:v>101.4589</c:v>
                </c:pt>
                <c:pt idx="116">
                  <c:v>101.4589</c:v>
                </c:pt>
                <c:pt idx="117">
                  <c:v>101.4589</c:v>
                </c:pt>
                <c:pt idx="118">
                  <c:v>101.4589</c:v>
                </c:pt>
                <c:pt idx="119">
                  <c:v>101.4589</c:v>
                </c:pt>
                <c:pt idx="120">
                  <c:v>101.4589</c:v>
                </c:pt>
                <c:pt idx="121">
                  <c:v>101.4589</c:v>
                </c:pt>
                <c:pt idx="122">
                  <c:v>101.4589</c:v>
                </c:pt>
                <c:pt idx="123">
                  <c:v>101.4589</c:v>
                </c:pt>
                <c:pt idx="124">
                  <c:v>101.4589</c:v>
                </c:pt>
                <c:pt idx="125">
                  <c:v>101.4589</c:v>
                </c:pt>
                <c:pt idx="126">
                  <c:v>101.4589</c:v>
                </c:pt>
                <c:pt idx="127">
                  <c:v>101.4589</c:v>
                </c:pt>
                <c:pt idx="128">
                  <c:v>101.4589</c:v>
                </c:pt>
                <c:pt idx="129">
                  <c:v>101.4589</c:v>
                </c:pt>
                <c:pt idx="130">
                  <c:v>101.4589</c:v>
                </c:pt>
                <c:pt idx="131">
                  <c:v>101.4589</c:v>
                </c:pt>
                <c:pt idx="132">
                  <c:v>101.4589</c:v>
                </c:pt>
                <c:pt idx="133">
                  <c:v>101.4589</c:v>
                </c:pt>
                <c:pt idx="134">
                  <c:v>101.4589</c:v>
                </c:pt>
                <c:pt idx="135">
                  <c:v>101.4589</c:v>
                </c:pt>
                <c:pt idx="136">
                  <c:v>101.4589</c:v>
                </c:pt>
                <c:pt idx="137">
                  <c:v>101.4589</c:v>
                </c:pt>
                <c:pt idx="138">
                  <c:v>101.4589</c:v>
                </c:pt>
                <c:pt idx="139">
                  <c:v>101.4589</c:v>
                </c:pt>
                <c:pt idx="140">
                  <c:v>101.4589</c:v>
                </c:pt>
                <c:pt idx="141">
                  <c:v>101.4589</c:v>
                </c:pt>
                <c:pt idx="142">
                  <c:v>101.4589</c:v>
                </c:pt>
                <c:pt idx="143">
                  <c:v>101.4589</c:v>
                </c:pt>
                <c:pt idx="144">
                  <c:v>101.4589</c:v>
                </c:pt>
                <c:pt idx="145">
                  <c:v>101.4589</c:v>
                </c:pt>
                <c:pt idx="146">
                  <c:v>101.4589</c:v>
                </c:pt>
                <c:pt idx="147">
                  <c:v>101.4589</c:v>
                </c:pt>
                <c:pt idx="148">
                  <c:v>101.4589</c:v>
                </c:pt>
                <c:pt idx="149">
                  <c:v>101.4589</c:v>
                </c:pt>
                <c:pt idx="150">
                  <c:v>101.4589</c:v>
                </c:pt>
                <c:pt idx="151">
                  <c:v>101.4589</c:v>
                </c:pt>
                <c:pt idx="152">
                  <c:v>101.4589</c:v>
                </c:pt>
                <c:pt idx="153">
                  <c:v>101.4589</c:v>
                </c:pt>
                <c:pt idx="154">
                  <c:v>101.4589</c:v>
                </c:pt>
                <c:pt idx="155">
                  <c:v>101.4589</c:v>
                </c:pt>
                <c:pt idx="156">
                  <c:v>101.4589</c:v>
                </c:pt>
                <c:pt idx="157">
                  <c:v>101.4589</c:v>
                </c:pt>
                <c:pt idx="158">
                  <c:v>101.4589</c:v>
                </c:pt>
                <c:pt idx="159">
                  <c:v>101.4589</c:v>
                </c:pt>
                <c:pt idx="160">
                  <c:v>101.4589</c:v>
                </c:pt>
                <c:pt idx="161">
                  <c:v>101.4589</c:v>
                </c:pt>
                <c:pt idx="162">
                  <c:v>101.4589</c:v>
                </c:pt>
                <c:pt idx="163">
                  <c:v>101.4589</c:v>
                </c:pt>
                <c:pt idx="164">
                  <c:v>101.4589</c:v>
                </c:pt>
                <c:pt idx="165">
                  <c:v>101.4589</c:v>
                </c:pt>
                <c:pt idx="166">
                  <c:v>101.4589</c:v>
                </c:pt>
                <c:pt idx="167">
                  <c:v>101.4589</c:v>
                </c:pt>
                <c:pt idx="168">
                  <c:v>101.4589</c:v>
                </c:pt>
                <c:pt idx="169">
                  <c:v>101.4589</c:v>
                </c:pt>
                <c:pt idx="170">
                  <c:v>101.4589</c:v>
                </c:pt>
                <c:pt idx="171">
                  <c:v>101.4589</c:v>
                </c:pt>
                <c:pt idx="172">
                  <c:v>101.4589</c:v>
                </c:pt>
                <c:pt idx="173">
                  <c:v>101.4589</c:v>
                </c:pt>
                <c:pt idx="174">
                  <c:v>101.4589</c:v>
                </c:pt>
                <c:pt idx="175">
                  <c:v>101.4589</c:v>
                </c:pt>
                <c:pt idx="176">
                  <c:v>101.4589</c:v>
                </c:pt>
                <c:pt idx="177">
                  <c:v>101.4589</c:v>
                </c:pt>
                <c:pt idx="178">
                  <c:v>101.4589</c:v>
                </c:pt>
                <c:pt idx="179">
                  <c:v>101.4589</c:v>
                </c:pt>
                <c:pt idx="180">
                  <c:v>101.4589</c:v>
                </c:pt>
                <c:pt idx="181">
                  <c:v>101.40320226516147</c:v>
                </c:pt>
                <c:pt idx="182">
                  <c:v>101.2364552073539</c:v>
                </c:pt>
                <c:pt idx="183">
                  <c:v>100.95969213359186</c:v>
                </c:pt>
                <c:pt idx="184">
                  <c:v>100.57461825023182</c:v>
                </c:pt>
                <c:pt idx="185">
                  <c:v>100.08358568336567</c:v>
                </c:pt>
                <c:pt idx="186">
                  <c:v>99.489559443344845</c:v>
                </c:pt>
                <c:pt idx="187">
                  <c:v>98.796075222127641</c:v>
                </c:pt>
                <c:pt idx="188">
                  <c:v>98.007190101738701</c:v>
                </c:pt>
                <c:pt idx="189">
                  <c:v>97.127427398823343</c:v>
                </c:pt>
                <c:pt idx="190">
                  <c:v>96.161716969971721</c:v>
                </c:pt>
                <c:pt idx="191">
                  <c:v>95.115332353548325</c:v>
                </c:pt>
                <c:pt idx="192">
                  <c:v>93.993826127142796</c:v>
                </c:pt>
                <c:pt idx="193">
                  <c:v>92.80296481856648</c:v>
                </c:pt>
                <c:pt idx="194">
                  <c:v>91.54866462762665</c:v>
                </c:pt>
                <c:pt idx="195">
                  <c:v>90.236929102148281</c:v>
                </c:pt>
                <c:pt idx="196">
                  <c:v>88.87378977234026</c:v>
                </c:pt>
                <c:pt idx="197">
                  <c:v>87.465250590359233</c:v>
                </c:pt>
                <c:pt idx="198">
                  <c:v>86.017236854654328</c:v>
                </c:pt>
                <c:pt idx="199">
                  <c:v>84.535549128615258</c:v>
                </c:pt>
                <c:pt idx="200">
                  <c:v>83.025822496751189</c:v>
                </c:pt>
                <c:pt idx="201">
                  <c:v>81.4934913445706</c:v>
                </c:pt>
                <c:pt idx="202">
                  <c:v>79.943759704851999</c:v>
                </c:pt>
                <c:pt idx="203">
                  <c:v>78.381577086261686</c:v>
                </c:pt>
                <c:pt idx="204">
                  <c:v>76.811619592243829</c:v>
                </c:pt>
                <c:pt idx="205">
                  <c:v>75.238276049707139</c:v>
                </c:pt>
                <c:pt idx="206">
                  <c:v>73.665638798257447</c:v>
                </c:pt>
                <c:pt idx="207">
                  <c:v>72.097498740762433</c:v>
                </c:pt>
                <c:pt idx="208">
                  <c:v>70.537344223540842</c:v>
                </c:pt>
                <c:pt idx="209">
                  <c:v>68.988363297614299</c:v>
                </c:pt>
                <c:pt idx="210">
                  <c:v>67.453448909200873</c:v>
                </c:pt>
                <c:pt idx="211">
                  <c:v>65.935206575773677</c:v>
                </c:pt>
                <c:pt idx="212">
                  <c:v>64.435964121367178</c:v>
                </c:pt>
                <c:pt idx="213">
                  <c:v>62.957783069283245</c:v>
                </c:pt>
                <c:pt idx="214">
                  <c:v>61.502471319989873</c:v>
                </c:pt>
                <c:pt idx="215">
                  <c:v>60.071596775057969</c:v>
                </c:pt>
                <c:pt idx="216">
                  <c:v>58.666501602954618</c:v>
                </c:pt>
                <c:pt idx="217">
                  <c:v>57.288316878093461</c:v>
                </c:pt>
                <c:pt idx="218">
                  <c:v>55.937977359729203</c:v>
                </c:pt>
                <c:pt idx="219">
                  <c:v>54.616236211223253</c:v>
                </c:pt>
                <c:pt idx="220">
                  <c:v>53.323679492304286</c:v>
                </c:pt>
                <c:pt idx="221">
                  <c:v>52.060740286765061</c:v>
                </c:pt>
                <c:pt idx="222">
                  <c:v>50.827712355289762</c:v>
                </c:pt>
                <c:pt idx="223">
                  <c:v>49.624763227656537</c:v>
                </c:pt>
                <c:pt idx="224">
                  <c:v>48.45194667035954</c:v>
                </c:pt>
                <c:pt idx="225">
                  <c:v>47.309214484792406</c:v>
                </c:pt>
                <c:pt idx="226">
                  <c:v>46.196427607629943</c:v>
                </c:pt>
                <c:pt idx="227">
                  <c:v>45.113366499095157</c:v>
                </c:pt>
                <c:pt idx="228">
                  <c:v>44.05974081658217</c:v>
                </c:pt>
                <c:pt idx="229">
                  <c:v>43.03519838082422</c:v>
                </c:pt>
                <c:pt idx="230">
                  <c:v>42.039333449657192</c:v>
                </c:pt>
                <c:pt idx="231">
                  <c:v>41.071694320644426</c:v>
                </c:pt>
                <c:pt idx="232">
                  <c:v>41.002122</c:v>
                </c:pt>
                <c:pt idx="233">
                  <c:v>41.002122</c:v>
                </c:pt>
                <c:pt idx="234">
                  <c:v>41.002122</c:v>
                </c:pt>
                <c:pt idx="235">
                  <c:v>41.002122</c:v>
                </c:pt>
                <c:pt idx="236">
                  <c:v>41.002122</c:v>
                </c:pt>
                <c:pt idx="237">
                  <c:v>41.002122</c:v>
                </c:pt>
                <c:pt idx="238">
                  <c:v>41.002122</c:v>
                </c:pt>
                <c:pt idx="239">
                  <c:v>41.002122</c:v>
                </c:pt>
                <c:pt idx="240">
                  <c:v>41.002122</c:v>
                </c:pt>
                <c:pt idx="241">
                  <c:v>41.002122</c:v>
                </c:pt>
                <c:pt idx="242">
                  <c:v>41.002122</c:v>
                </c:pt>
                <c:pt idx="243">
                  <c:v>41.002122</c:v>
                </c:pt>
                <c:pt idx="244">
                  <c:v>41.002122</c:v>
                </c:pt>
                <c:pt idx="245">
                  <c:v>41.002122</c:v>
                </c:pt>
                <c:pt idx="246">
                  <c:v>41.002122</c:v>
                </c:pt>
                <c:pt idx="247">
                  <c:v>41.002122</c:v>
                </c:pt>
                <c:pt idx="248">
                  <c:v>41.002122</c:v>
                </c:pt>
                <c:pt idx="249">
                  <c:v>41.002122</c:v>
                </c:pt>
                <c:pt idx="250">
                  <c:v>41.002122</c:v>
                </c:pt>
                <c:pt idx="251">
                  <c:v>41.002122</c:v>
                </c:pt>
                <c:pt idx="252">
                  <c:v>41.002122</c:v>
                </c:pt>
                <c:pt idx="253">
                  <c:v>41.002122</c:v>
                </c:pt>
                <c:pt idx="254">
                  <c:v>41.002122</c:v>
                </c:pt>
                <c:pt idx="255">
                  <c:v>41.002122</c:v>
                </c:pt>
                <c:pt idx="256">
                  <c:v>41.002122</c:v>
                </c:pt>
                <c:pt idx="257">
                  <c:v>41.002122</c:v>
                </c:pt>
                <c:pt idx="258">
                  <c:v>41.002122</c:v>
                </c:pt>
                <c:pt idx="259">
                  <c:v>41.002122</c:v>
                </c:pt>
                <c:pt idx="260">
                  <c:v>41.002122</c:v>
                </c:pt>
                <c:pt idx="261">
                  <c:v>41.002122</c:v>
                </c:pt>
                <c:pt idx="262">
                  <c:v>41.002122</c:v>
                </c:pt>
                <c:pt idx="263">
                  <c:v>41.002122</c:v>
                </c:pt>
                <c:pt idx="264">
                  <c:v>41.002122</c:v>
                </c:pt>
                <c:pt idx="265">
                  <c:v>41.002122</c:v>
                </c:pt>
                <c:pt idx="266">
                  <c:v>41.002122</c:v>
                </c:pt>
                <c:pt idx="267">
                  <c:v>41.002122</c:v>
                </c:pt>
                <c:pt idx="268">
                  <c:v>41.002122</c:v>
                </c:pt>
                <c:pt idx="269">
                  <c:v>41.002122</c:v>
                </c:pt>
                <c:pt idx="270">
                  <c:v>41.002122</c:v>
                </c:pt>
                <c:pt idx="271">
                  <c:v>41.002122</c:v>
                </c:pt>
                <c:pt idx="272">
                  <c:v>41.002122</c:v>
                </c:pt>
                <c:pt idx="273">
                  <c:v>41.002122</c:v>
                </c:pt>
                <c:pt idx="274">
                  <c:v>41.002122</c:v>
                </c:pt>
                <c:pt idx="275">
                  <c:v>41.002122</c:v>
                </c:pt>
                <c:pt idx="276">
                  <c:v>41.002122</c:v>
                </c:pt>
                <c:pt idx="277">
                  <c:v>41.002122</c:v>
                </c:pt>
                <c:pt idx="278">
                  <c:v>41.002122</c:v>
                </c:pt>
                <c:pt idx="279">
                  <c:v>41.002122</c:v>
                </c:pt>
                <c:pt idx="280">
                  <c:v>41.002122</c:v>
                </c:pt>
                <c:pt idx="281">
                  <c:v>41.002122</c:v>
                </c:pt>
                <c:pt idx="282">
                  <c:v>41.002122</c:v>
                </c:pt>
                <c:pt idx="283">
                  <c:v>41.002122</c:v>
                </c:pt>
                <c:pt idx="284">
                  <c:v>41.002122</c:v>
                </c:pt>
                <c:pt idx="285">
                  <c:v>41.002122</c:v>
                </c:pt>
                <c:pt idx="286">
                  <c:v>41.002122</c:v>
                </c:pt>
                <c:pt idx="287">
                  <c:v>41.002122</c:v>
                </c:pt>
                <c:pt idx="288">
                  <c:v>41.002122</c:v>
                </c:pt>
                <c:pt idx="289">
                  <c:v>41.002122</c:v>
                </c:pt>
                <c:pt idx="290">
                  <c:v>41.002122</c:v>
                </c:pt>
                <c:pt idx="291">
                  <c:v>41.002122</c:v>
                </c:pt>
                <c:pt idx="292">
                  <c:v>41.002122</c:v>
                </c:pt>
                <c:pt idx="293">
                  <c:v>41.002122</c:v>
                </c:pt>
                <c:pt idx="294">
                  <c:v>41.002122</c:v>
                </c:pt>
                <c:pt idx="295">
                  <c:v>41.002122</c:v>
                </c:pt>
                <c:pt idx="296">
                  <c:v>41.002122</c:v>
                </c:pt>
                <c:pt idx="297">
                  <c:v>41.002122</c:v>
                </c:pt>
                <c:pt idx="298">
                  <c:v>41.002122</c:v>
                </c:pt>
                <c:pt idx="299">
                  <c:v>41.002122</c:v>
                </c:pt>
                <c:pt idx="300">
                  <c:v>41.002122</c:v>
                </c:pt>
                <c:pt idx="301">
                  <c:v>41.002122</c:v>
                </c:pt>
                <c:pt idx="302">
                  <c:v>41.002122</c:v>
                </c:pt>
                <c:pt idx="303">
                  <c:v>41.002122</c:v>
                </c:pt>
                <c:pt idx="304">
                  <c:v>41.002122</c:v>
                </c:pt>
                <c:pt idx="305">
                  <c:v>41.002122</c:v>
                </c:pt>
                <c:pt idx="306">
                  <c:v>41.002122</c:v>
                </c:pt>
                <c:pt idx="307">
                  <c:v>41.002122</c:v>
                </c:pt>
                <c:pt idx="308">
                  <c:v>41.002122</c:v>
                </c:pt>
                <c:pt idx="309">
                  <c:v>41.002122</c:v>
                </c:pt>
                <c:pt idx="310">
                  <c:v>41.002122</c:v>
                </c:pt>
                <c:pt idx="311">
                  <c:v>41.002122</c:v>
                </c:pt>
                <c:pt idx="312">
                  <c:v>41.002122</c:v>
                </c:pt>
                <c:pt idx="313">
                  <c:v>41.002122</c:v>
                </c:pt>
                <c:pt idx="314">
                  <c:v>41.002122</c:v>
                </c:pt>
                <c:pt idx="315">
                  <c:v>41.002122</c:v>
                </c:pt>
                <c:pt idx="316">
                  <c:v>41.002122</c:v>
                </c:pt>
                <c:pt idx="317">
                  <c:v>41.002122</c:v>
                </c:pt>
                <c:pt idx="318">
                  <c:v>41.002122</c:v>
                </c:pt>
                <c:pt idx="319">
                  <c:v>41.002122</c:v>
                </c:pt>
                <c:pt idx="320">
                  <c:v>41.002122</c:v>
                </c:pt>
                <c:pt idx="321">
                  <c:v>41.002122</c:v>
                </c:pt>
                <c:pt idx="322">
                  <c:v>41.002122</c:v>
                </c:pt>
                <c:pt idx="323">
                  <c:v>41.002122</c:v>
                </c:pt>
                <c:pt idx="324">
                  <c:v>41.002122</c:v>
                </c:pt>
                <c:pt idx="325">
                  <c:v>41.002122</c:v>
                </c:pt>
                <c:pt idx="326">
                  <c:v>41.002122</c:v>
                </c:pt>
                <c:pt idx="327">
                  <c:v>41.002122</c:v>
                </c:pt>
                <c:pt idx="328">
                  <c:v>41.002122</c:v>
                </c:pt>
                <c:pt idx="329">
                  <c:v>41.002122</c:v>
                </c:pt>
                <c:pt idx="330">
                  <c:v>41.002122</c:v>
                </c:pt>
                <c:pt idx="331">
                  <c:v>41.002122</c:v>
                </c:pt>
                <c:pt idx="332">
                  <c:v>41.002122</c:v>
                </c:pt>
                <c:pt idx="333">
                  <c:v>41.002122</c:v>
                </c:pt>
                <c:pt idx="334">
                  <c:v>41.002122</c:v>
                </c:pt>
                <c:pt idx="335">
                  <c:v>41.002122</c:v>
                </c:pt>
                <c:pt idx="336">
                  <c:v>41.002122</c:v>
                </c:pt>
                <c:pt idx="337">
                  <c:v>41.002122</c:v>
                </c:pt>
                <c:pt idx="338">
                  <c:v>41.002122</c:v>
                </c:pt>
                <c:pt idx="339">
                  <c:v>41.002122</c:v>
                </c:pt>
                <c:pt idx="340">
                  <c:v>41.002122</c:v>
                </c:pt>
                <c:pt idx="341">
                  <c:v>41.002122</c:v>
                </c:pt>
                <c:pt idx="342">
                  <c:v>41.002122</c:v>
                </c:pt>
                <c:pt idx="343">
                  <c:v>41.002122</c:v>
                </c:pt>
                <c:pt idx="344">
                  <c:v>41.002122</c:v>
                </c:pt>
                <c:pt idx="345">
                  <c:v>41.002122</c:v>
                </c:pt>
                <c:pt idx="346">
                  <c:v>41.002122</c:v>
                </c:pt>
                <c:pt idx="347">
                  <c:v>41.002122</c:v>
                </c:pt>
                <c:pt idx="348">
                  <c:v>41.002122</c:v>
                </c:pt>
                <c:pt idx="349">
                  <c:v>41.002122</c:v>
                </c:pt>
                <c:pt idx="350">
                  <c:v>41.002122</c:v>
                </c:pt>
                <c:pt idx="351">
                  <c:v>41.002122</c:v>
                </c:pt>
                <c:pt idx="352">
                  <c:v>41.002122</c:v>
                </c:pt>
                <c:pt idx="353">
                  <c:v>41.002122</c:v>
                </c:pt>
                <c:pt idx="354">
                  <c:v>41.002122</c:v>
                </c:pt>
                <c:pt idx="355">
                  <c:v>41.002122</c:v>
                </c:pt>
                <c:pt idx="356">
                  <c:v>41.002122</c:v>
                </c:pt>
                <c:pt idx="357">
                  <c:v>41.002122</c:v>
                </c:pt>
                <c:pt idx="358">
                  <c:v>41.002122</c:v>
                </c:pt>
                <c:pt idx="359">
                  <c:v>41.002122</c:v>
                </c:pt>
                <c:pt idx="360">
                  <c:v>41.002122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450720"/>
        <c:axId val="524447976"/>
      </c:scatterChart>
      <c:valAx>
        <c:axId val="524450720"/>
        <c:scaling>
          <c:orientation val="minMax"/>
          <c:max val="3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Crank angle, deg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47976"/>
        <c:crosses val="autoZero"/>
        <c:crossBetween val="midCat"/>
        <c:majorUnit val="40"/>
      </c:valAx>
      <c:valAx>
        <c:axId val="524447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Pressure, Bar, abs</a:t>
                </a:r>
              </a:p>
            </c:rich>
          </c:tx>
          <c:layout>
            <c:manualLayout>
              <c:xMode val="edge"/>
              <c:yMode val="edge"/>
              <c:x val="1.3633265167007498E-2"/>
              <c:y val="0.241334937299504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50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101524886076356"/>
          <c:y val="0.64893445610965284"/>
          <c:w val="0.27809177227079745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Stage II - Rod loads - Design conditions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90048118985127"/>
          <c:y val="0.13467592592592595"/>
          <c:w val="0.82265376202974616"/>
          <c:h val="0.6582800093026347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'Stage 2'!$V$7</c:f>
              <c:strCache>
                <c:ptCount val="1"/>
                <c:pt idx="0">
                  <c:v>Gas load, KN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'Stage 2'!$C$8:$C$368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2'!$V$8:$V$368</c:f>
              <c:numCache>
                <c:formatCode>General</c:formatCode>
                <c:ptCount val="361"/>
                <c:pt idx="0">
                  <c:v>-293.6436918878548</c:v>
                </c:pt>
                <c:pt idx="1">
                  <c:v>-293.42970257043277</c:v>
                </c:pt>
                <c:pt idx="2">
                  <c:v>-292.78875209882614</c:v>
                </c:pt>
                <c:pt idx="3">
                  <c:v>-291.72388056359893</c:v>
                </c:pt>
                <c:pt idx="4">
                  <c:v>-290.24011388162887</c:v>
                </c:pt>
                <c:pt idx="5">
                  <c:v>-288.34440338295286</c:v>
                </c:pt>
                <c:pt idx="6">
                  <c:v>-286.04554307496096</c:v>
                </c:pt>
                <c:pt idx="7">
                  <c:v>-283.3540663506181</c:v>
                </c:pt>
                <c:pt idx="8">
                  <c:v>-280.28212430792411</c:v>
                </c:pt>
                <c:pt idx="9">
                  <c:v>-276.84334817722015</c:v>
                </c:pt>
                <c:pt idx="10">
                  <c:v>-273.05269860281055</c:v>
                </c:pt>
                <c:pt idx="11">
                  <c:v>-268.92630469060668</c:v>
                </c:pt>
                <c:pt idx="12">
                  <c:v>-264.48129581305773</c:v>
                </c:pt>
                <c:pt idx="13">
                  <c:v>-259.7356291586114</c:v>
                </c:pt>
                <c:pt idx="14">
                  <c:v>-254.70791593086722</c:v>
                </c:pt>
                <c:pt idx="15">
                  <c:v>-249.41724895039022</c:v>
                </c:pt>
                <c:pt idx="16">
                  <c:v>-243.88303420021654</c:v>
                </c:pt>
                <c:pt idx="17">
                  <c:v>-238.12482859570559</c:v>
                </c:pt>
                <c:pt idx="18">
                  <c:v>-232.16218596320201</c:v>
                </c:pt>
                <c:pt idx="19">
                  <c:v>-226.01451289221606</c:v>
                </c:pt>
                <c:pt idx="20">
                  <c:v>-219.70093579470799</c:v>
                </c:pt>
                <c:pt idx="21">
                  <c:v>-213.24018017362471</c:v>
                </c:pt>
                <c:pt idx="22">
                  <c:v>-206.6504627809409</c:v>
                </c:pt>
                <c:pt idx="23">
                  <c:v>-199.94939704149112</c:v>
                </c:pt>
                <c:pt idx="24">
                  <c:v>-193.15391183941037</c:v>
                </c:pt>
                <c:pt idx="25">
                  <c:v>-186.2801835139872</c:v>
                </c:pt>
                <c:pt idx="26">
                  <c:v>-179.34358069448265</c:v>
                </c:pt>
                <c:pt idx="27">
                  <c:v>-172.35862142057886</c:v>
                </c:pt>
                <c:pt idx="28">
                  <c:v>-165.33894184705093</c:v>
                </c:pt>
                <c:pt idx="29">
                  <c:v>-158.29727571703856</c:v>
                </c:pt>
                <c:pt idx="30">
                  <c:v>-151.24544370619631</c:v>
                </c:pt>
                <c:pt idx="31">
                  <c:v>-144.19435168748313</c:v>
                </c:pt>
                <c:pt idx="32">
                  <c:v>-137.15399694035716</c:v>
                </c:pt>
                <c:pt idx="33">
                  <c:v>-130.1334813253255</c:v>
                </c:pt>
                <c:pt idx="34">
                  <c:v>-123.14103046170719</c:v>
                </c:pt>
                <c:pt idx="35">
                  <c:v>-116.18401797954263</c:v>
                </c:pt>
                <c:pt idx="36">
                  <c:v>-109.26899396259675</c:v>
                </c:pt>
                <c:pt idx="37">
                  <c:v>-102.4017167550694</c:v>
                </c:pt>
                <c:pt idx="38">
                  <c:v>-95.587187367247779</c:v>
                </c:pt>
                <c:pt idx="39">
                  <c:v>-88.829685782250948</c:v>
                </c:pt>
                <c:pt idx="40">
                  <c:v>-82.13280853509535</c:v>
                </c:pt>
                <c:pt idx="41">
                  <c:v>-75.499507004698046</c:v>
                </c:pt>
                <c:pt idx="42">
                  <c:v>-68.932125927571349</c:v>
                </c:pt>
                <c:pt idx="43">
                  <c:v>-62.432441707682919</c:v>
                </c:pt>
                <c:pt idx="44">
                  <c:v>-56.001700159296711</c:v>
                </c:pt>
                <c:pt idx="45">
                  <c:v>-49.640653377936019</c:v>
                </c:pt>
                <c:pt idx="46">
                  <c:v>-43.349595488442972</c:v>
                </c:pt>
                <c:pt idx="47">
                  <c:v>-37.128397068215136</c:v>
                </c:pt>
                <c:pt idx="48">
                  <c:v>-30.976538087968585</c:v>
                </c:pt>
                <c:pt idx="49">
                  <c:v>-24.893139251836072</c:v>
                </c:pt>
                <c:pt idx="50">
                  <c:v>-18.876991653397248</c:v>
                </c:pt>
                <c:pt idx="51">
                  <c:v>-12.92658469454695</c:v>
                </c:pt>
                <c:pt idx="52">
                  <c:v>-7.0401322402235511</c:v>
                </c:pt>
                <c:pt idx="53">
                  <c:v>-1.2155970042085684</c:v>
                </c:pt>
                <c:pt idx="54">
                  <c:v>4.5492868201765901</c:v>
                </c:pt>
                <c:pt idx="55">
                  <c:v>10.256992655291718</c:v>
                </c:pt>
                <c:pt idx="56">
                  <c:v>15.910182318705157</c:v>
                </c:pt>
                <c:pt idx="57">
                  <c:v>21.511688435578314</c:v>
                </c:pt>
                <c:pt idx="58">
                  <c:v>27.06449842491374</c:v>
                </c:pt>
                <c:pt idx="59">
                  <c:v>29.073659583348288</c:v>
                </c:pt>
                <c:pt idx="60">
                  <c:v>30.970530342260716</c:v>
                </c:pt>
                <c:pt idx="61">
                  <c:v>32.923673688310153</c:v>
                </c:pt>
                <c:pt idx="62">
                  <c:v>34.934640711116231</c:v>
                </c:pt>
                <c:pt idx="63">
                  <c:v>37.005039955549933</c:v>
                </c:pt>
                <c:pt idx="64">
                  <c:v>39.136539533269897</c:v>
                </c:pt>
                <c:pt idx="65">
                  <c:v>41.330869317821019</c:v>
                </c:pt>
                <c:pt idx="66">
                  <c:v>43.589823225955371</c:v>
                </c:pt>
                <c:pt idx="67">
                  <c:v>45.915261587848953</c:v>
                </c:pt>
                <c:pt idx="68">
                  <c:v>48.309113608871314</c:v>
                </c:pt>
                <c:pt idx="69">
                  <c:v>50.773379925549243</c:v>
                </c:pt>
                <c:pt idx="70">
                  <c:v>53.310135258319889</c:v>
                </c:pt>
                <c:pt idx="71">
                  <c:v>55.921531163605387</c:v>
                </c:pt>
                <c:pt idx="72">
                  <c:v>58.609798887655764</c:v>
                </c:pt>
                <c:pt idx="73">
                  <c:v>61.377252324495181</c:v>
                </c:pt>
                <c:pt idx="74">
                  <c:v>64.22629108015397</c:v>
                </c:pt>
                <c:pt idx="75">
                  <c:v>67.159403645197145</c:v>
                </c:pt>
                <c:pt idx="76">
                  <c:v>70.179170677329779</c:v>
                </c:pt>
                <c:pt idx="77">
                  <c:v>73.288268395601534</c:v>
                </c:pt>
                <c:pt idx="78">
                  <c:v>76.489472087405332</c:v>
                </c:pt>
                <c:pt idx="79">
                  <c:v>79.785659729090327</c:v>
                </c:pt>
                <c:pt idx="80">
                  <c:v>83.179815720575959</c:v>
                </c:pt>
                <c:pt idx="81">
                  <c:v>86.675034733814769</c:v>
                </c:pt>
                <c:pt idx="82">
                  <c:v>90.2745256743776</c:v>
                </c:pt>
                <c:pt idx="83">
                  <c:v>93.981615754718504</c:v>
                </c:pt>
                <c:pt idx="84">
                  <c:v>97.799754676894366</c:v>
                </c:pt>
                <c:pt idx="85">
                  <c:v>101.73251892158817</c:v>
                </c:pt>
                <c:pt idx="86">
                  <c:v>105.78361613924426</c:v>
                </c:pt>
                <c:pt idx="87">
                  <c:v>109.95688963793259</c:v>
                </c:pt>
                <c:pt idx="88">
                  <c:v>114.25632296119828</c:v>
                </c:pt>
                <c:pt idx="89">
                  <c:v>118.68604454762526</c:v>
                </c:pt>
                <c:pt idx="90">
                  <c:v>123.2503324621001</c:v>
                </c:pt>
                <c:pt idx="91">
                  <c:v>127.95361918680395</c:v>
                </c:pt>
                <c:pt idx="92">
                  <c:v>132.80049645775392</c:v>
                </c:pt>
                <c:pt idx="93">
                  <c:v>137.79572013023218</c:v>
                </c:pt>
                <c:pt idx="94">
                  <c:v>142.94421505365543</c:v>
                </c:pt>
                <c:pt idx="95">
                  <c:v>148.25107993332259</c:v>
                </c:pt>
                <c:pt idx="96">
                  <c:v>153.72159215298308</c:v>
                </c:pt>
                <c:pt idx="97">
                  <c:v>159.36121252828471</c:v>
                </c:pt>
                <c:pt idx="98">
                  <c:v>165.17558995681108</c:v>
                </c:pt>
                <c:pt idx="99">
                  <c:v>171.1705659255982</c:v>
                </c:pt>
                <c:pt idx="100">
                  <c:v>177.35217883165751</c:v>
                </c:pt>
                <c:pt idx="101">
                  <c:v>183.72666806508545</c:v>
                </c:pt>
                <c:pt idx="102">
                  <c:v>190.30047779776078</c:v>
                </c:pt>
                <c:pt idx="103">
                  <c:v>197.08026041336399</c:v>
                </c:pt>
                <c:pt idx="104">
                  <c:v>204.07287950643416</c:v>
                </c:pt>
                <c:pt idx="105">
                  <c:v>211.28541236934754</c:v>
                </c:pt>
                <c:pt idx="106">
                  <c:v>218.725151876425</c:v>
                </c:pt>
                <c:pt idx="107">
                  <c:v>226.39960766373798</c:v>
                </c:pt>
                <c:pt idx="108">
                  <c:v>233.97739726578061</c:v>
                </c:pt>
                <c:pt idx="109">
                  <c:v>233.97739726578061</c:v>
                </c:pt>
                <c:pt idx="110">
                  <c:v>233.97739726578061</c:v>
                </c:pt>
                <c:pt idx="111">
                  <c:v>233.97739726578061</c:v>
                </c:pt>
                <c:pt idx="112">
                  <c:v>233.97739726578061</c:v>
                </c:pt>
                <c:pt idx="113">
                  <c:v>233.97739726578061</c:v>
                </c:pt>
                <c:pt idx="114">
                  <c:v>233.97739726578061</c:v>
                </c:pt>
                <c:pt idx="115">
                  <c:v>233.97739726578061</c:v>
                </c:pt>
                <c:pt idx="116">
                  <c:v>233.97739726578061</c:v>
                </c:pt>
                <c:pt idx="117">
                  <c:v>233.97739726578061</c:v>
                </c:pt>
                <c:pt idx="118">
                  <c:v>233.97739726578061</c:v>
                </c:pt>
                <c:pt idx="119">
                  <c:v>233.97739726578061</c:v>
                </c:pt>
                <c:pt idx="120">
                  <c:v>233.97739726578061</c:v>
                </c:pt>
                <c:pt idx="121">
                  <c:v>233.97739726578061</c:v>
                </c:pt>
                <c:pt idx="122">
                  <c:v>233.97739726578061</c:v>
                </c:pt>
                <c:pt idx="123">
                  <c:v>233.97739726578061</c:v>
                </c:pt>
                <c:pt idx="124">
                  <c:v>233.97739726578061</c:v>
                </c:pt>
                <c:pt idx="125">
                  <c:v>233.97739726578061</c:v>
                </c:pt>
                <c:pt idx="126">
                  <c:v>233.97739726578061</c:v>
                </c:pt>
                <c:pt idx="127">
                  <c:v>233.97739726578061</c:v>
                </c:pt>
                <c:pt idx="128">
                  <c:v>233.97739726578061</c:v>
                </c:pt>
                <c:pt idx="129">
                  <c:v>233.97739726578061</c:v>
                </c:pt>
                <c:pt idx="130">
                  <c:v>233.97739726578061</c:v>
                </c:pt>
                <c:pt idx="131">
                  <c:v>233.97739726578061</c:v>
                </c:pt>
                <c:pt idx="132">
                  <c:v>233.97739726578061</c:v>
                </c:pt>
                <c:pt idx="133">
                  <c:v>233.97739726578061</c:v>
                </c:pt>
                <c:pt idx="134">
                  <c:v>233.97739726578061</c:v>
                </c:pt>
                <c:pt idx="135">
                  <c:v>233.97739726578061</c:v>
                </c:pt>
                <c:pt idx="136">
                  <c:v>233.97739726578061</c:v>
                </c:pt>
                <c:pt idx="137">
                  <c:v>233.97739726578061</c:v>
                </c:pt>
                <c:pt idx="138">
                  <c:v>233.97739726578061</c:v>
                </c:pt>
                <c:pt idx="139">
                  <c:v>233.97739726578061</c:v>
                </c:pt>
                <c:pt idx="140">
                  <c:v>233.97739726578061</c:v>
                </c:pt>
                <c:pt idx="141">
                  <c:v>233.97739726578061</c:v>
                </c:pt>
                <c:pt idx="142">
                  <c:v>233.97739726578061</c:v>
                </c:pt>
                <c:pt idx="143">
                  <c:v>233.97739726578061</c:v>
                </c:pt>
                <c:pt idx="144">
                  <c:v>233.97739726578061</c:v>
                </c:pt>
                <c:pt idx="145">
                  <c:v>233.97739726578061</c:v>
                </c:pt>
                <c:pt idx="146">
                  <c:v>233.97739726578061</c:v>
                </c:pt>
                <c:pt idx="147">
                  <c:v>233.97739726578061</c:v>
                </c:pt>
                <c:pt idx="148">
                  <c:v>233.97739726578061</c:v>
                </c:pt>
                <c:pt idx="149">
                  <c:v>233.97739726578061</c:v>
                </c:pt>
                <c:pt idx="150">
                  <c:v>233.97739726578061</c:v>
                </c:pt>
                <c:pt idx="151">
                  <c:v>233.97739726578061</c:v>
                </c:pt>
                <c:pt idx="152">
                  <c:v>233.97739726578061</c:v>
                </c:pt>
                <c:pt idx="153">
                  <c:v>233.97739726578061</c:v>
                </c:pt>
                <c:pt idx="154">
                  <c:v>233.97739726578061</c:v>
                </c:pt>
                <c:pt idx="155">
                  <c:v>233.97739726578061</c:v>
                </c:pt>
                <c:pt idx="156">
                  <c:v>233.97739726578061</c:v>
                </c:pt>
                <c:pt idx="157">
                  <c:v>233.97739726578061</c:v>
                </c:pt>
                <c:pt idx="158">
                  <c:v>233.97739726578061</c:v>
                </c:pt>
                <c:pt idx="159">
                  <c:v>233.97739726578061</c:v>
                </c:pt>
                <c:pt idx="160">
                  <c:v>233.97739726578061</c:v>
                </c:pt>
                <c:pt idx="161">
                  <c:v>233.97739726578061</c:v>
                </c:pt>
                <c:pt idx="162">
                  <c:v>233.97739726578061</c:v>
                </c:pt>
                <c:pt idx="163">
                  <c:v>233.97739726578061</c:v>
                </c:pt>
                <c:pt idx="164">
                  <c:v>233.97739726578061</c:v>
                </c:pt>
                <c:pt idx="165">
                  <c:v>233.97739726578061</c:v>
                </c:pt>
                <c:pt idx="166">
                  <c:v>233.97739726578061</c:v>
                </c:pt>
                <c:pt idx="167">
                  <c:v>233.97739726578061</c:v>
                </c:pt>
                <c:pt idx="168">
                  <c:v>233.97739726578061</c:v>
                </c:pt>
                <c:pt idx="169">
                  <c:v>233.97739726578061</c:v>
                </c:pt>
                <c:pt idx="170">
                  <c:v>233.97739726578061</c:v>
                </c:pt>
                <c:pt idx="171">
                  <c:v>233.97739726578061</c:v>
                </c:pt>
                <c:pt idx="172">
                  <c:v>233.97739726578061</c:v>
                </c:pt>
                <c:pt idx="173">
                  <c:v>233.97739726578061</c:v>
                </c:pt>
                <c:pt idx="174">
                  <c:v>233.97739726578061</c:v>
                </c:pt>
                <c:pt idx="175">
                  <c:v>233.97739726578061</c:v>
                </c:pt>
                <c:pt idx="176">
                  <c:v>233.97739726578061</c:v>
                </c:pt>
                <c:pt idx="177">
                  <c:v>233.97739726578061</c:v>
                </c:pt>
                <c:pt idx="178">
                  <c:v>233.97739726578061</c:v>
                </c:pt>
                <c:pt idx="179">
                  <c:v>233.97739726578061</c:v>
                </c:pt>
                <c:pt idx="180">
                  <c:v>233.97739726578061</c:v>
                </c:pt>
                <c:pt idx="181">
                  <c:v>233.73441764543719</c:v>
                </c:pt>
                <c:pt idx="182">
                  <c:v>233.00690992405046</c:v>
                </c:pt>
                <c:pt idx="183">
                  <c:v>231.7991461897964</c:v>
                </c:pt>
                <c:pt idx="184">
                  <c:v>230.11817606190385</c:v>
                </c:pt>
                <c:pt idx="185">
                  <c:v>227.97372288638073</c:v>
                </c:pt>
                <c:pt idx="186">
                  <c:v>225.3780422981971</c:v>
                </c:pt>
                <c:pt idx="187">
                  <c:v>222.34574684167825</c:v>
                </c:pt>
                <c:pt idx="188">
                  <c:v>218.89360112846683</c:v>
                </c:pt>
                <c:pt idx="189">
                  <c:v>215.04029262178852</c:v>
                </c:pt>
                <c:pt idx="190">
                  <c:v>210.80618354988383</c:v>
                </c:pt>
                <c:pt idx="191">
                  <c:v>206.21304966356524</c:v>
                </c:pt>
                <c:pt idx="192">
                  <c:v>201.28381156688158</c:v>
                </c:pt>
                <c:pt idx="193">
                  <c:v>196.04226417873781</c:v>
                </c:pt>
                <c:pt idx="194">
                  <c:v>190.5128095480834</c:v>
                </c:pt>
                <c:pt idx="195">
                  <c:v>184.7201977726744</c:v>
                </c:pt>
                <c:pt idx="196">
                  <c:v>178.68928019240602</c:v>
                </c:pt>
                <c:pt idx="197">
                  <c:v>172.44477837497635</c:v>
                </c:pt>
                <c:pt idx="198">
                  <c:v>166.01107171674056</c:v>
                </c:pt>
                <c:pt idx="199">
                  <c:v>159.41200577513217</c:v>
                </c:pt>
                <c:pt idx="200">
                  <c:v>152.67072275817836</c:v>
                </c:pt>
                <c:pt idx="201">
                  <c:v>145.80951494417124</c:v>
                </c:pt>
                <c:pt idx="202">
                  <c:v>138.84970120848541</c:v>
                </c:pt>
                <c:pt idx="203">
                  <c:v>131.8115263080322</c:v>
                </c:pt>
                <c:pt idx="204">
                  <c:v>124.7140821250393</c:v>
                </c:pt>
                <c:pt idx="205">
                  <c:v>117.57524970458124</c:v>
                </c:pt>
                <c:pt idx="206">
                  <c:v>110.41166063456245</c:v>
                </c:pt>
                <c:pt idx="207">
                  <c:v>103.2386761092708</c:v>
                </c:pt>
                <c:pt idx="208">
                  <c:v>96.070381882611855</c:v>
                </c:pt>
                <c:pt idx="209">
                  <c:v>88.919597247094856</c:v>
                </c:pt>
                <c:pt idx="210">
                  <c:v>81.797896161075087</c:v>
                </c:pt>
                <c:pt idx="211">
                  <c:v>74.715638680571388</c:v>
                </c:pt>
                <c:pt idx="212">
                  <c:v>67.682010924060251</c:v>
                </c:pt>
                <c:pt idx="213">
                  <c:v>60.705071900280629</c:v>
                </c:pt>
                <c:pt idx="214">
                  <c:v>53.791805652186483</c:v>
                </c:pt>
                <c:pt idx="215">
                  <c:v>46.948177307470338</c:v>
                </c:pt>
                <c:pt idx="216">
                  <c:v>40.179191771336733</c:v>
                </c:pt>
                <c:pt idx="217">
                  <c:v>33.488953944997355</c:v>
                </c:pt>
                <c:pt idx="218">
                  <c:v>26.880729499504106</c:v>
                </c:pt>
                <c:pt idx="219">
                  <c:v>20.357005375501913</c:v>
                </c:pt>
                <c:pt idx="220">
                  <c:v>13.919549312800727</c:v>
                </c:pt>
                <c:pt idx="221">
                  <c:v>7.5694678374985891</c:v>
                </c:pt>
                <c:pt idx="222">
                  <c:v>1.3072622475870155</c:v>
                </c:pt>
                <c:pt idx="223">
                  <c:v>-4.867117760074624</c:v>
                </c:pt>
                <c:pt idx="224">
                  <c:v>-10.954223087989501</c:v>
                </c:pt>
                <c:pt idx="225">
                  <c:v>-16.955057048722487</c:v>
                </c:pt>
                <c:pt idx="226">
                  <c:v>-22.871030106829025</c:v>
                </c:pt>
                <c:pt idx="227">
                  <c:v>-28.703917612430207</c:v>
                </c:pt>
                <c:pt idx="228">
                  <c:v>-34.455820537917646</c:v>
                </c:pt>
                <c:pt idx="229">
                  <c:v>-40.129129188919997</c:v>
                </c:pt>
                <c:pt idx="230">
                  <c:v>-45.726489828013548</c:v>
                </c:pt>
                <c:pt idx="231">
                  <c:v>-51.250774123866741</c:v>
                </c:pt>
                <c:pt idx="232">
                  <c:v>-53.0895109695972</c:v>
                </c:pt>
                <c:pt idx="233">
                  <c:v>-54.685507525988484</c:v>
                </c:pt>
                <c:pt idx="234">
                  <c:v>-56.328887011340356</c:v>
                </c:pt>
                <c:pt idx="235">
                  <c:v>-58.020793641977342</c:v>
                </c:pt>
                <c:pt idx="236">
                  <c:v>-59.762411868979058</c:v>
                </c:pt>
                <c:pt idx="237">
                  <c:v>-61.554967656333659</c:v>
                </c:pt>
                <c:pt idx="238">
                  <c:v>-63.399729803716333</c:v>
                </c:pt>
                <c:pt idx="239">
                  <c:v>-65.298011314872141</c:v>
                </c:pt>
                <c:pt idx="240">
                  <c:v>-67.251170812555827</c:v>
                </c:pt>
                <c:pt idx="241">
                  <c:v>-69.260614000939256</c:v>
                </c:pt>
                <c:pt idx="242">
                  <c:v>-71.327795176331847</c:v>
                </c:pt>
                <c:pt idx="243">
                  <c:v>-73.454218787012366</c:v>
                </c:pt>
                <c:pt idx="244">
                  <c:v>-75.641441042872998</c:v>
                </c:pt>
                <c:pt idx="245">
                  <c:v>-77.891071575498657</c:v>
                </c:pt>
                <c:pt idx="246">
                  <c:v>-80.204775149182296</c:v>
                </c:pt>
                <c:pt idx="247">
                  <c:v>-82.584273423258466</c:v>
                </c:pt>
                <c:pt idx="248">
                  <c:v>-85.031346765978768</c:v>
                </c:pt>
                <c:pt idx="249">
                  <c:v>-87.547836119990222</c:v>
                </c:pt>
                <c:pt idx="250">
                  <c:v>-90.135644919269936</c:v>
                </c:pt>
                <c:pt idx="251">
                  <c:v>-92.79674105715263</c:v>
                </c:pt>
                <c:pt idx="252">
                  <c:v>-95.533158904824717</c:v>
                </c:pt>
                <c:pt idx="253">
                  <c:v>-98.347001379366588</c:v>
                </c:pt>
                <c:pt idx="254">
                  <c:v>-101.24044206009958</c:v>
                </c:pt>
                <c:pt idx="255">
                  <c:v>-104.21572735161186</c:v>
                </c:pt>
                <c:pt idx="256">
                  <c:v>-107.27517869142575</c:v>
                </c:pt>
                <c:pt idx="257">
                  <c:v>-110.42119479979537</c:v>
                </c:pt>
                <c:pt idx="258">
                  <c:v>-113.6562539685893</c:v>
                </c:pt>
                <c:pt idx="259">
                  <c:v>-116.98291638562685</c:v>
                </c:pt>
                <c:pt idx="260">
                  <c:v>-120.40382649017781</c:v>
                </c:pt>
                <c:pt idx="261">
                  <c:v>-123.92171535459084</c:v>
                </c:pt>
                <c:pt idx="262">
                  <c:v>-127.53940308620213</c:v>
                </c:pt>
                <c:pt idx="263">
                  <c:v>-131.25980124276631</c:v>
                </c:pt>
                <c:pt idx="264">
                  <c:v>-135.08591525363551</c:v>
                </c:pt>
                <c:pt idx="265">
                  <c:v>-139.02084683779862</c:v>
                </c:pt>
                <c:pt idx="266">
                  <c:v>-143.06779640864863</c:v>
                </c:pt>
                <c:pt idx="267">
                  <c:v>-147.23006545398448</c:v>
                </c:pt>
                <c:pt idx="268">
                  <c:v>-151.51105887823496</c:v>
                </c:pt>
                <c:pt idx="269">
                  <c:v>-155.91428729223767</c:v>
                </c:pt>
                <c:pt idx="270">
                  <c:v>-160.44336923406863</c:v>
                </c:pt>
                <c:pt idx="271">
                  <c:v>-165.10203330241251</c:v>
                </c:pt>
                <c:pt idx="272">
                  <c:v>-169.89412018174997</c:v>
                </c:pt>
                <c:pt idx="273">
                  <c:v>-174.82358453622629</c:v>
                </c:pt>
                <c:pt idx="274">
                  <c:v>-179.89449674641844</c:v>
                </c:pt>
                <c:pt idx="275">
                  <c:v>-185.11104446032144</c:v>
                </c:pt>
                <c:pt idx="276">
                  <c:v>-190.47753392673442</c:v>
                </c:pt>
                <c:pt idx="277">
                  <c:v>-195.99839107577915</c:v>
                </c:pt>
                <c:pt idx="278">
                  <c:v>-201.67816230755901</c:v>
                </c:pt>
                <c:pt idx="279">
                  <c:v>-207.52151494591797</c:v>
                </c:pt>
                <c:pt idx="280">
                  <c:v>-213.53323730986685</c:v>
                </c:pt>
                <c:pt idx="281">
                  <c:v>-219.71823835050134</c:v>
                </c:pt>
                <c:pt idx="282">
                  <c:v>-226.08154679612915</c:v>
                </c:pt>
                <c:pt idx="283">
                  <c:v>-232.6283097428128</c:v>
                </c:pt>
                <c:pt idx="284">
                  <c:v>-239.36379062163243</c:v>
                </c:pt>
                <c:pt idx="285">
                  <c:v>-246.29336646764992</c:v>
                </c:pt>
                <c:pt idx="286">
                  <c:v>-253.42252440880912</c:v>
                </c:pt>
                <c:pt idx="287">
                  <c:v>-260.75685728583755</c:v>
                </c:pt>
                <c:pt idx="288">
                  <c:v>-268.30205830659617</c:v>
                </c:pt>
                <c:pt idx="289">
                  <c:v>-276.06391463032634</c:v>
                </c:pt>
                <c:pt idx="290">
                  <c:v>-284.04829976879125</c:v>
                </c:pt>
                <c:pt idx="291">
                  <c:v>-292.26116468250621</c:v>
                </c:pt>
                <c:pt idx="292">
                  <c:v>-293.6436918878548</c:v>
                </c:pt>
                <c:pt idx="293">
                  <c:v>-293.6436918878548</c:v>
                </c:pt>
                <c:pt idx="294">
                  <c:v>-293.6436918878548</c:v>
                </c:pt>
                <c:pt idx="295">
                  <c:v>-293.6436918878548</c:v>
                </c:pt>
                <c:pt idx="296">
                  <c:v>-293.6436918878548</c:v>
                </c:pt>
                <c:pt idx="297">
                  <c:v>-293.6436918878548</c:v>
                </c:pt>
                <c:pt idx="298">
                  <c:v>-293.6436918878548</c:v>
                </c:pt>
                <c:pt idx="299">
                  <c:v>-293.6436918878548</c:v>
                </c:pt>
                <c:pt idx="300">
                  <c:v>-293.6436918878548</c:v>
                </c:pt>
                <c:pt idx="301">
                  <c:v>-293.6436918878548</c:v>
                </c:pt>
                <c:pt idx="302">
                  <c:v>-293.6436918878548</c:v>
                </c:pt>
                <c:pt idx="303">
                  <c:v>-293.6436918878548</c:v>
                </c:pt>
                <c:pt idx="304">
                  <c:v>-293.6436918878548</c:v>
                </c:pt>
                <c:pt idx="305">
                  <c:v>-293.6436918878548</c:v>
                </c:pt>
                <c:pt idx="306">
                  <c:v>-293.6436918878548</c:v>
                </c:pt>
                <c:pt idx="307">
                  <c:v>-293.6436918878548</c:v>
                </c:pt>
                <c:pt idx="308">
                  <c:v>-293.6436918878548</c:v>
                </c:pt>
                <c:pt idx="309">
                  <c:v>-293.6436918878548</c:v>
                </c:pt>
                <c:pt idx="310">
                  <c:v>-293.6436918878548</c:v>
                </c:pt>
                <c:pt idx="311">
                  <c:v>-293.6436918878548</c:v>
                </c:pt>
                <c:pt idx="312">
                  <c:v>-293.6436918878548</c:v>
                </c:pt>
                <c:pt idx="313">
                  <c:v>-293.6436918878548</c:v>
                </c:pt>
                <c:pt idx="314">
                  <c:v>-293.6436918878548</c:v>
                </c:pt>
                <c:pt idx="315">
                  <c:v>-293.6436918878548</c:v>
                </c:pt>
                <c:pt idx="316">
                  <c:v>-293.6436918878548</c:v>
                </c:pt>
                <c:pt idx="317">
                  <c:v>-293.6436918878548</c:v>
                </c:pt>
                <c:pt idx="318">
                  <c:v>-293.6436918878548</c:v>
                </c:pt>
                <c:pt idx="319">
                  <c:v>-293.6436918878548</c:v>
                </c:pt>
                <c:pt idx="320">
                  <c:v>-293.6436918878548</c:v>
                </c:pt>
                <c:pt idx="321">
                  <c:v>-293.6436918878548</c:v>
                </c:pt>
                <c:pt idx="322">
                  <c:v>-293.6436918878548</c:v>
                </c:pt>
                <c:pt idx="323">
                  <c:v>-293.6436918878548</c:v>
                </c:pt>
                <c:pt idx="324">
                  <c:v>-293.6436918878548</c:v>
                </c:pt>
                <c:pt idx="325">
                  <c:v>-293.6436918878548</c:v>
                </c:pt>
                <c:pt idx="326">
                  <c:v>-293.6436918878548</c:v>
                </c:pt>
                <c:pt idx="327">
                  <c:v>-293.6436918878548</c:v>
                </c:pt>
                <c:pt idx="328">
                  <c:v>-293.6436918878548</c:v>
                </c:pt>
                <c:pt idx="329">
                  <c:v>-293.6436918878548</c:v>
                </c:pt>
                <c:pt idx="330">
                  <c:v>-293.6436918878548</c:v>
                </c:pt>
                <c:pt idx="331">
                  <c:v>-293.6436918878548</c:v>
                </c:pt>
                <c:pt idx="332">
                  <c:v>-293.6436918878548</c:v>
                </c:pt>
                <c:pt idx="333">
                  <c:v>-293.6436918878548</c:v>
                </c:pt>
                <c:pt idx="334">
                  <c:v>-293.6436918878548</c:v>
                </c:pt>
                <c:pt idx="335">
                  <c:v>-293.6436918878548</c:v>
                </c:pt>
                <c:pt idx="336">
                  <c:v>-293.6436918878548</c:v>
                </c:pt>
                <c:pt idx="337">
                  <c:v>-293.6436918878548</c:v>
                </c:pt>
                <c:pt idx="338">
                  <c:v>-293.6436918878548</c:v>
                </c:pt>
                <c:pt idx="339">
                  <c:v>-293.6436918878548</c:v>
                </c:pt>
                <c:pt idx="340">
                  <c:v>-293.6436918878548</c:v>
                </c:pt>
                <c:pt idx="341">
                  <c:v>-293.6436918878548</c:v>
                </c:pt>
                <c:pt idx="342">
                  <c:v>-293.6436918878548</c:v>
                </c:pt>
                <c:pt idx="343">
                  <c:v>-293.6436918878548</c:v>
                </c:pt>
                <c:pt idx="344">
                  <c:v>-293.6436918878548</c:v>
                </c:pt>
                <c:pt idx="345">
                  <c:v>-293.6436918878548</c:v>
                </c:pt>
                <c:pt idx="346">
                  <c:v>-293.6436918878548</c:v>
                </c:pt>
                <c:pt idx="347">
                  <c:v>-293.6436918878548</c:v>
                </c:pt>
                <c:pt idx="348">
                  <c:v>-293.6436918878548</c:v>
                </c:pt>
                <c:pt idx="349">
                  <c:v>-293.6436918878548</c:v>
                </c:pt>
                <c:pt idx="350">
                  <c:v>-293.6436918878548</c:v>
                </c:pt>
                <c:pt idx="351">
                  <c:v>-293.6436918878548</c:v>
                </c:pt>
                <c:pt idx="352">
                  <c:v>-293.6436918878548</c:v>
                </c:pt>
                <c:pt idx="353">
                  <c:v>-293.6436918878548</c:v>
                </c:pt>
                <c:pt idx="354">
                  <c:v>-293.6436918878548</c:v>
                </c:pt>
                <c:pt idx="355">
                  <c:v>-293.6436918878548</c:v>
                </c:pt>
                <c:pt idx="356">
                  <c:v>-293.6436918878548</c:v>
                </c:pt>
                <c:pt idx="357">
                  <c:v>-293.6436918878548</c:v>
                </c:pt>
                <c:pt idx="358">
                  <c:v>-293.6436918878548</c:v>
                </c:pt>
                <c:pt idx="359">
                  <c:v>-293.6436918878548</c:v>
                </c:pt>
                <c:pt idx="360">
                  <c:v>-293.6436918878548</c:v>
                </c:pt>
              </c:numCache>
            </c:numRef>
          </c:yVal>
          <c:smooth val="1"/>
        </c:ser>
        <c:ser>
          <c:idx val="2"/>
          <c:order val="1"/>
          <c:tx>
            <c:v>Inertia load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'Stage 2'!$C$8:$C$368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2'!$R$8:$R$368</c:f>
              <c:numCache>
                <c:formatCode>General</c:formatCode>
                <c:ptCount val="361"/>
                <c:pt idx="0">
                  <c:v>211.73482398413887</c:v>
                </c:pt>
                <c:pt idx="1">
                  <c:v>211.68521307148953</c:v>
                </c:pt>
                <c:pt idx="2">
                  <c:v>211.53641659924918</c:v>
                </c:pt>
                <c:pt idx="3">
                  <c:v>211.28854332772113</c:v>
                </c:pt>
                <c:pt idx="4">
                  <c:v>210.9417744013887</c:v>
                </c:pt>
                <c:pt idx="5">
                  <c:v>210.49636316503094</c:v>
                </c:pt>
                <c:pt idx="6">
                  <c:v>209.9526349065824</c:v>
                </c:pt>
                <c:pt idx="7">
                  <c:v>209.31098652703548</c:v>
                </c:pt>
                <c:pt idx="8">
                  <c:v>208.57188613776586</c:v>
                </c:pt>
                <c:pt idx="9">
                  <c:v>207.73587258574833</c:v>
                </c:pt>
                <c:pt idx="10">
                  <c:v>206.80355490721163</c:v>
                </c:pt>
                <c:pt idx="11">
                  <c:v>205.77561171036481</c:v>
                </c:pt>
                <c:pt idx="12">
                  <c:v>204.65279048790828</c:v>
                </c:pt>
                <c:pt idx="13">
                  <c:v>203.43590686012635</c:v>
                </c:pt>
                <c:pt idx="14">
                  <c:v>202.12584374943481</c:v>
                </c:pt>
                <c:pt idx="15">
                  <c:v>200.7235504873392</c:v>
                </c:pt>
                <c:pt idx="16">
                  <c:v>199.23004185483558</c:v>
                </c:pt>
                <c:pt idx="17">
                  <c:v>197.64639705736306</c:v>
                </c:pt>
                <c:pt idx="18">
                  <c:v>195.97375863549283</c:v>
                </c:pt>
                <c:pt idx="19">
                  <c:v>194.2133313126117</c:v>
                </c:pt>
                <c:pt idx="20">
                  <c:v>192.36638078093134</c:v>
                </c:pt>
                <c:pt idx="21">
                  <c:v>190.43423242722494</c:v>
                </c:pt>
                <c:pt idx="22">
                  <c:v>188.41826999976209</c:v>
                </c:pt>
                <c:pt idx="23">
                  <c:v>186.31993421798072</c:v>
                </c:pt>
                <c:pt idx="24">
                  <c:v>184.14072132649878</c:v>
                </c:pt>
                <c:pt idx="25">
                  <c:v>181.88218159513482</c:v>
                </c:pt>
                <c:pt idx="26">
                  <c:v>179.54591776666484</c:v>
                </c:pt>
                <c:pt idx="27">
                  <c:v>177.13358345410583</c:v>
                </c:pt>
                <c:pt idx="28">
                  <c:v>174.64688148937014</c:v>
                </c:pt>
                <c:pt idx="29">
                  <c:v>172.08756222519398</c:v>
                </c:pt>
                <c:pt idx="30">
                  <c:v>169.45742179229219</c:v>
                </c:pt>
                <c:pt idx="31">
                  <c:v>166.75830031374568</c:v>
                </c:pt>
                <c:pt idx="32">
                  <c:v>163.9920800786731</c:v>
                </c:pt>
                <c:pt idx="33">
                  <c:v>161.16068367728582</c:v>
                </c:pt>
                <c:pt idx="34">
                  <c:v>158.26607209946815</c:v>
                </c:pt>
                <c:pt idx="35">
                  <c:v>155.31024279906421</c:v>
                </c:pt>
                <c:pt idx="36">
                  <c:v>152.29522772609283</c:v>
                </c:pt>
                <c:pt idx="37">
                  <c:v>149.22309132914484</c:v>
                </c:pt>
                <c:pt idx="38">
                  <c:v>146.095928530252</c:v>
                </c:pt>
                <c:pt idx="39">
                  <c:v>142.91586267454454</c:v>
                </c:pt>
                <c:pt idx="40">
                  <c:v>139.68504345704366</c:v>
                </c:pt>
                <c:pt idx="41">
                  <c:v>136.40564482895707</c:v>
                </c:pt>
                <c:pt idx="42">
                  <c:v>133.0798628858696</c:v>
                </c:pt>
                <c:pt idx="43">
                  <c:v>129.70991374023686</c:v>
                </c:pt>
                <c:pt idx="44">
                  <c:v>126.298031380609</c:v>
                </c:pt>
                <c:pt idx="45">
                  <c:v>122.84646552002023</c:v>
                </c:pt>
                <c:pt idx="46">
                  <c:v>119.35747943599361</c:v>
                </c:pt>
                <c:pt idx="47">
                  <c:v>115.83334780461483</c:v>
                </c:pt>
                <c:pt idx="48">
                  <c:v>112.27635453113361</c:v>
                </c:pt>
                <c:pt idx="49">
                  <c:v>108.68879057955334</c:v>
                </c:pt>
                <c:pt idx="50">
                  <c:v>105.07295180366552</c:v>
                </c:pt>
                <c:pt idx="51">
                  <c:v>101.43113678198299</c:v>
                </c:pt>
                <c:pt idx="52">
                  <c:v>97.765644659016885</c:v>
                </c:pt>
                <c:pt idx="53">
                  <c:v>94.078772995331832</c:v>
                </c:pt>
                <c:pt idx="54">
                  <c:v>90.372815628800353</c:v>
                </c:pt>
                <c:pt idx="55">
                  <c:v>86.650060549461415</c:v>
                </c:pt>
                <c:pt idx="56">
                  <c:v>82.912787790367915</c:v>
                </c:pt>
                <c:pt idx="57">
                  <c:v>79.16326733678612</c:v>
                </c:pt>
                <c:pt idx="58">
                  <c:v>75.403757056085468</c:v>
                </c:pt>
                <c:pt idx="59">
                  <c:v>71.636500650628648</c:v>
                </c:pt>
                <c:pt idx="60">
                  <c:v>67.863725635941975</c:v>
                </c:pt>
                <c:pt idx="61">
                  <c:v>64.087641346411758</c:v>
                </c:pt>
                <c:pt idx="62">
                  <c:v>60.310436970718648</c:v>
                </c:pt>
                <c:pt idx="63">
                  <c:v>56.534279619180452</c:v>
                </c:pt>
                <c:pt idx="64">
                  <c:v>52.761312425135351</c:v>
                </c:pt>
                <c:pt idx="65">
                  <c:v>48.993652682452286</c:v>
                </c:pt>
                <c:pt idx="66">
                  <c:v>45.233390021209729</c:v>
                </c:pt>
                <c:pt idx="67">
                  <c:v>41.482584623535907</c:v>
                </c:pt>
                <c:pt idx="68">
                  <c:v>37.743265481550878</c:v>
                </c:pt>
                <c:pt idx="69">
                  <c:v>34.017428699300837</c:v>
                </c:pt>
                <c:pt idx="70">
                  <c:v>30.307035840515969</c:v>
                </c:pt>
                <c:pt idx="71">
                  <c:v>26.614012323968449</c:v>
                </c:pt>
                <c:pt idx="72">
                  <c:v>22.940245868145958</c:v>
                </c:pt>
                <c:pt idx="73">
                  <c:v>19.287584986894995</c:v>
                </c:pt>
                <c:pt idx="74">
                  <c:v>15.657837537624367</c:v>
                </c:pt>
                <c:pt idx="75">
                  <c:v>12.05276932359404</c:v>
                </c:pt>
                <c:pt idx="76">
                  <c:v>8.4741027517469014</c:v>
                </c:pt>
                <c:pt idx="77">
                  <c:v>4.9235155474720367</c:v>
                </c:pt>
                <c:pt idx="78">
                  <c:v>1.4026395276183654</c:v>
                </c:pt>
                <c:pt idx="79">
                  <c:v>-2.0869405669963972</c:v>
                </c:pt>
                <c:pt idx="80">
                  <c:v>-5.5436881784082486</c:v>
                </c:pt>
                <c:pt idx="81">
                  <c:v>-8.9661159765635734</c:v>
                </c:pt>
                <c:pt idx="82">
                  <c:v>-12.352786841588804</c:v>
                </c:pt>
                <c:pt idx="83">
                  <c:v>-15.702314782328839</c:v>
                </c:pt>
                <c:pt idx="84">
                  <c:v>-19.013365790288891</c:v>
                </c:pt>
                <c:pt idx="85">
                  <c:v>-22.284658628193668</c:v>
                </c:pt>
                <c:pt idx="86">
                  <c:v>-25.514965552457308</c:v>
                </c:pt>
                <c:pt idx="87">
                  <c:v>-28.703112968940818</c:v>
                </c:pt>
                <c:pt idx="88">
                  <c:v>-31.847982021452012</c:v>
                </c:pt>
                <c:pt idx="89">
                  <c:v>-34.948509112528868</c:v>
                </c:pt>
                <c:pt idx="90">
                  <c:v>-38.003686356127481</c:v>
                </c:pt>
                <c:pt idx="91">
                  <c:v>-41.012561961920262</c:v>
                </c:pt>
                <c:pt idx="92">
                  <c:v>-43.974240550993073</c:v>
                </c:pt>
                <c:pt idx="93">
                  <c:v>-46.887883402813721</c:v>
                </c:pt>
                <c:pt idx="94">
                  <c:v>-49.752708633428099</c:v>
                </c:pt>
                <c:pt idx="95">
                  <c:v>-52.567991304923545</c:v>
                </c:pt>
                <c:pt idx="96">
                  <c:v>-55.333063466283413</c:v>
                </c:pt>
                <c:pt idx="97">
                  <c:v>-58.047314125838902</c:v>
                </c:pt>
                <c:pt idx="98">
                  <c:v>-60.710189155609299</c:v>
                </c:pt>
                <c:pt idx="99">
                  <c:v>-63.321191127900953</c:v>
                </c:pt>
                <c:pt idx="100">
                  <c:v>-65.879879084621948</c:v>
                </c:pt>
                <c:pt idx="101">
                  <c:v>-68.385868239846559</c:v>
                </c:pt>
                <c:pt idx="102">
                  <c:v>-70.838829616247025</c:v>
                </c:pt>
                <c:pt idx="103">
                  <c:v>-73.238489616088557</c:v>
                </c:pt>
                <c:pt idx="104">
                  <c:v>-75.584629527563678</c:v>
                </c:pt>
                <c:pt idx="105">
                  <c:v>-77.877084967318964</c:v>
                </c:pt>
                <c:pt idx="106">
                  <c:v>-80.115745260104077</c:v>
                </c:pt>
                <c:pt idx="107">
                  <c:v>-82.300552756549152</c:v>
                </c:pt>
                <c:pt idx="108">
                  <c:v>-84.431502090150829</c:v>
                </c:pt>
                <c:pt idx="109">
                  <c:v>-86.508639374619435</c:v>
                </c:pt>
                <c:pt idx="110">
                  <c:v>-88.532061342811915</c:v>
                </c:pt>
                <c:pt idx="111">
                  <c:v>-90.501914428544779</c:v>
                </c:pt>
                <c:pt idx="112">
                  <c:v>-92.418393792649766</c:v>
                </c:pt>
                <c:pt idx="113">
                  <c:v>-94.28174229470055</c:v>
                </c:pt>
                <c:pt idx="114">
                  <c:v>-96.092249411904632</c:v>
                </c:pt>
                <c:pt idx="115">
                  <c:v>-97.850250106716516</c:v>
                </c:pt>
                <c:pt idx="116">
                  <c:v>-99.556123644789395</c:v>
                </c:pt>
                <c:pt idx="117">
                  <c:v>-101.21029236494127</c:v>
                </c:pt>
                <c:pt idx="118">
                  <c:v>-102.81322040286773</c:v>
                </c:pt>
                <c:pt idx="119">
                  <c:v>-104.36541237038885</c:v>
                </c:pt>
                <c:pt idx="120">
                  <c:v>-105.86741199206941</c:v>
                </c:pt>
                <c:pt idx="121">
                  <c:v>-107.31980070110068</c:v>
                </c:pt>
                <c:pt idx="122">
                  <c:v>-108.72319619638147</c:v>
                </c:pt>
                <c:pt idx="123">
                  <c:v>-110.07825096277983</c:v>
                </c:pt>
                <c:pt idx="124">
                  <c:v>-111.38565075659928</c:v>
                </c:pt>
                <c:pt idx="125">
                  <c:v>-112.6461130583144</c:v>
                </c:pt>
                <c:pt idx="126">
                  <c:v>-113.86038549467774</c:v>
                </c:pt>
                <c:pt idx="127">
                  <c:v>-115.0292442323349</c:v>
                </c:pt>
                <c:pt idx="128">
                  <c:v>-116.15349234511608</c:v>
                </c:pt>
                <c:pt idx="129">
                  <c:v>-117.23395815720352</c:v>
                </c:pt>
                <c:pt idx="130">
                  <c:v>-118.27149356439972</c:v>
                </c:pt>
                <c:pt idx="131">
                  <c:v>-119.26697233574531</c:v>
                </c:pt>
                <c:pt idx="132">
                  <c:v>-120.22128839775739</c:v>
                </c:pt>
                <c:pt idx="133">
                  <c:v>-121.13535410357717</c:v>
                </c:pt>
                <c:pt idx="134">
                  <c:v>-122.0100984893307</c:v>
                </c:pt>
                <c:pt idx="135">
                  <c:v>-122.8464655200202</c:v>
                </c:pt>
                <c:pt idx="136">
                  <c:v>-123.64541232727187</c:v>
                </c:pt>
                <c:pt idx="137">
                  <c:v>-124.4079074412745</c:v>
                </c:pt>
                <c:pt idx="138">
                  <c:v>-125.13492901924576</c:v>
                </c:pt>
                <c:pt idx="139">
                  <c:v>-125.82746307276511</c:v>
                </c:pt>
                <c:pt idx="140">
                  <c:v>-126.48650169630938</c:v>
                </c:pt>
                <c:pt idx="141">
                  <c:v>-127.11304129932395</c:v>
                </c:pt>
                <c:pt idx="142">
                  <c:v>-127.70808084415279</c:v>
                </c:pt>
                <c:pt idx="143">
                  <c:v>-128.27262009214172</c:v>
                </c:pt>
                <c:pt idx="144">
                  <c:v>-128.80765786021539</c:v>
                </c:pt>
                <c:pt idx="145">
                  <c:v>-129.3141902902112</c:v>
                </c:pt>
                <c:pt idx="146">
                  <c:v>-129.79320913323673</c:v>
                </c:pt>
                <c:pt idx="147">
                  <c:v>-130.24570005129206</c:v>
                </c:pt>
                <c:pt idx="148">
                  <c:v>-130.67264093837704</c:v>
                </c:pt>
                <c:pt idx="149">
                  <c:v>-131.07500026327367</c:v>
                </c:pt>
                <c:pt idx="150">
                  <c:v>-131.45373543616469</c:v>
                </c:pt>
                <c:pt idx="151">
                  <c:v>-131.80979120121683</c:v>
                </c:pt>
                <c:pt idx="152">
                  <c:v>-132.14409805722104</c:v>
                </c:pt>
                <c:pt idx="153">
                  <c:v>-132.45757070834497</c:v>
                </c:pt>
                <c:pt idx="154">
                  <c:v>-132.75110654701075</c:v>
                </c:pt>
                <c:pt idx="155">
                  <c:v>-133.0255841708705</c:v>
                </c:pt>
                <c:pt idx="156">
                  <c:v>-133.28186193580387</c:v>
                </c:pt>
                <c:pt idx="157">
                  <c:v>-133.52077654681602</c:v>
                </c:pt>
                <c:pt idx="158">
                  <c:v>-133.74314168866317</c:v>
                </c:pt>
                <c:pt idx="159">
                  <c:v>-133.94974669798091</c:v>
                </c:pt>
                <c:pt idx="160">
                  <c:v>-134.14135527863536</c:v>
                </c:pt>
                <c:pt idx="161">
                  <c:v>-134.31870426196068</c:v>
                </c:pt>
                <c:pt idx="162">
                  <c:v>-134.48250241348791</c:v>
                </c:pt>
                <c:pt idx="163">
                  <c:v>-134.63342928770885</c:v>
                </c:pt>
                <c:pt idx="164">
                  <c:v>-134.77213413235586</c:v>
                </c:pt>
                <c:pt idx="165">
                  <c:v>-134.89923484361424</c:v>
                </c:pt>
                <c:pt idx="166">
                  <c:v>-135.01531697361801</c:v>
                </c:pt>
                <c:pt idx="167">
                  <c:v>-135.12093279150977</c:v>
                </c:pt>
                <c:pt idx="168">
                  <c:v>-135.21660039927957</c:v>
                </c:pt>
                <c:pt idx="169">
                  <c:v>-135.30280290352178</c:v>
                </c:pt>
                <c:pt idx="170">
                  <c:v>-135.37998764418145</c:v>
                </c:pt>
                <c:pt idx="171">
                  <c:v>-135.44856548128377</c:v>
                </c:pt>
                <c:pt idx="172">
                  <c:v>-135.50891014056774</c:v>
                </c:pt>
                <c:pt idx="173">
                  <c:v>-135.56135761886765</c:v>
                </c:pt>
                <c:pt idx="174">
                  <c:v>-135.60620565001005</c:v>
                </c:pt>
                <c:pt idx="175">
                  <c:v>-135.64371323191367</c:v>
                </c:pt>
                <c:pt idx="176">
                  <c:v>-135.67410021550324</c:v>
                </c:pt>
                <c:pt idx="177">
                  <c:v>-135.69754695596654</c:v>
                </c:pt>
                <c:pt idx="178">
                  <c:v>-135.71419402680408</c:v>
                </c:pt>
                <c:pt idx="179">
                  <c:v>-135.72414199704039</c:v>
                </c:pt>
                <c:pt idx="180">
                  <c:v>-135.72745127188389</c:v>
                </c:pt>
                <c:pt idx="181">
                  <c:v>-135.72414199704039</c:v>
                </c:pt>
                <c:pt idx="182">
                  <c:v>-135.71419402680408</c:v>
                </c:pt>
                <c:pt idx="183">
                  <c:v>-135.69754695596654</c:v>
                </c:pt>
                <c:pt idx="184">
                  <c:v>-135.67410021550324</c:v>
                </c:pt>
                <c:pt idx="185">
                  <c:v>-135.64371323191367</c:v>
                </c:pt>
                <c:pt idx="186">
                  <c:v>-135.60620565001005</c:v>
                </c:pt>
                <c:pt idx="187">
                  <c:v>-135.56135761886767</c:v>
                </c:pt>
                <c:pt idx="188">
                  <c:v>-135.50891014056774</c:v>
                </c:pt>
                <c:pt idx="189">
                  <c:v>-135.44856548128379</c:v>
                </c:pt>
                <c:pt idx="190">
                  <c:v>-135.37998764418148</c:v>
                </c:pt>
                <c:pt idx="191">
                  <c:v>-135.30280290352178</c:v>
                </c:pt>
                <c:pt idx="192">
                  <c:v>-135.21660039927954</c:v>
                </c:pt>
                <c:pt idx="193">
                  <c:v>-135.1209327915098</c:v>
                </c:pt>
                <c:pt idx="194">
                  <c:v>-135.01531697361798</c:v>
                </c:pt>
                <c:pt idx="195">
                  <c:v>-134.89923484361429</c:v>
                </c:pt>
                <c:pt idx="196">
                  <c:v>-134.77213413235583</c:v>
                </c:pt>
                <c:pt idx="197">
                  <c:v>-134.63342928770885</c:v>
                </c:pt>
                <c:pt idx="198">
                  <c:v>-134.48250241348791</c:v>
                </c:pt>
                <c:pt idx="199">
                  <c:v>-134.3187042619607</c:v>
                </c:pt>
                <c:pt idx="200">
                  <c:v>-134.14135527863536</c:v>
                </c:pt>
                <c:pt idx="201">
                  <c:v>-133.94974669798094</c:v>
                </c:pt>
                <c:pt idx="202">
                  <c:v>-133.74314168866317</c:v>
                </c:pt>
                <c:pt idx="203">
                  <c:v>-133.52077654681599</c:v>
                </c:pt>
                <c:pt idx="204">
                  <c:v>-133.28186193580387</c:v>
                </c:pt>
                <c:pt idx="205">
                  <c:v>-133.02558417087053</c:v>
                </c:pt>
                <c:pt idx="206">
                  <c:v>-132.75110654701078</c:v>
                </c:pt>
                <c:pt idx="207">
                  <c:v>-132.45757070834497</c:v>
                </c:pt>
                <c:pt idx="208">
                  <c:v>-132.14409805722104</c:v>
                </c:pt>
                <c:pt idx="209">
                  <c:v>-131.80979120121683</c:v>
                </c:pt>
                <c:pt idx="210">
                  <c:v>-131.45373543616469</c:v>
                </c:pt>
                <c:pt idx="211">
                  <c:v>-131.07500026327369</c:v>
                </c:pt>
                <c:pt idx="212">
                  <c:v>-130.67264093837704</c:v>
                </c:pt>
                <c:pt idx="213">
                  <c:v>-130.24570005129206</c:v>
                </c:pt>
                <c:pt idx="214">
                  <c:v>-129.79320913323673</c:v>
                </c:pt>
                <c:pt idx="215">
                  <c:v>-129.31419029021123</c:v>
                </c:pt>
                <c:pt idx="216">
                  <c:v>-128.80765786021541</c:v>
                </c:pt>
                <c:pt idx="217">
                  <c:v>-128.27262009214175</c:v>
                </c:pt>
                <c:pt idx="218">
                  <c:v>-127.70808084415279</c:v>
                </c:pt>
                <c:pt idx="219">
                  <c:v>-127.11304129932395</c:v>
                </c:pt>
                <c:pt idx="220">
                  <c:v>-126.48650169630938</c:v>
                </c:pt>
                <c:pt idx="221">
                  <c:v>-125.82746307276511</c:v>
                </c:pt>
                <c:pt idx="222">
                  <c:v>-125.13492901924579</c:v>
                </c:pt>
                <c:pt idx="223">
                  <c:v>-124.4079074412745</c:v>
                </c:pt>
                <c:pt idx="224">
                  <c:v>-123.64541232727188</c:v>
                </c:pt>
                <c:pt idx="225">
                  <c:v>-122.84646552002023</c:v>
                </c:pt>
                <c:pt idx="226">
                  <c:v>-122.01009848933074</c:v>
                </c:pt>
                <c:pt idx="227">
                  <c:v>-121.1353541035772</c:v>
                </c:pt>
                <c:pt idx="228">
                  <c:v>-120.22128839775742</c:v>
                </c:pt>
                <c:pt idx="229">
                  <c:v>-119.26697233574534</c:v>
                </c:pt>
                <c:pt idx="230">
                  <c:v>-118.27149356439976</c:v>
                </c:pt>
                <c:pt idx="231">
                  <c:v>-117.23395815720357</c:v>
                </c:pt>
                <c:pt idx="232">
                  <c:v>-116.15349234511612</c:v>
                </c:pt>
                <c:pt idx="233">
                  <c:v>-115.02924423233492</c:v>
                </c:pt>
                <c:pt idx="234">
                  <c:v>-113.86038549467776</c:v>
                </c:pt>
                <c:pt idx="235">
                  <c:v>-112.6461130583144</c:v>
                </c:pt>
                <c:pt idx="236">
                  <c:v>-111.38565075659926</c:v>
                </c:pt>
                <c:pt idx="237">
                  <c:v>-110.07825096277992</c:v>
                </c:pt>
                <c:pt idx="238">
                  <c:v>-108.72319619638154</c:v>
                </c:pt>
                <c:pt idx="239">
                  <c:v>-107.3198007011007</c:v>
                </c:pt>
                <c:pt idx="240">
                  <c:v>-105.86741199206946</c:v>
                </c:pt>
                <c:pt idx="241">
                  <c:v>-104.36541237038885</c:v>
                </c:pt>
                <c:pt idx="242">
                  <c:v>-102.81322040286771</c:v>
                </c:pt>
                <c:pt idx="243">
                  <c:v>-101.2102923649413</c:v>
                </c:pt>
                <c:pt idx="244">
                  <c:v>-99.556123644789452</c:v>
                </c:pt>
                <c:pt idx="245">
                  <c:v>-97.850250106716572</c:v>
                </c:pt>
                <c:pt idx="246">
                  <c:v>-96.092249411904717</c:v>
                </c:pt>
                <c:pt idx="247">
                  <c:v>-94.281742294700564</c:v>
                </c:pt>
                <c:pt idx="248">
                  <c:v>-92.418393792649809</c:v>
                </c:pt>
                <c:pt idx="249">
                  <c:v>-90.50191442854485</c:v>
                </c:pt>
                <c:pt idx="250">
                  <c:v>-88.5320613428119</c:v>
                </c:pt>
                <c:pt idx="251">
                  <c:v>-86.508639374619577</c:v>
                </c:pt>
                <c:pt idx="252">
                  <c:v>-84.431502090150886</c:v>
                </c:pt>
                <c:pt idx="253">
                  <c:v>-82.300552756549209</c:v>
                </c:pt>
                <c:pt idx="254">
                  <c:v>-80.115745260104163</c:v>
                </c:pt>
                <c:pt idx="255">
                  <c:v>-77.877084967318964</c:v>
                </c:pt>
                <c:pt idx="256">
                  <c:v>-75.584629527563678</c:v>
                </c:pt>
                <c:pt idx="257">
                  <c:v>-73.238489616088586</c:v>
                </c:pt>
                <c:pt idx="258">
                  <c:v>-70.838829616247125</c:v>
                </c:pt>
                <c:pt idx="259">
                  <c:v>-68.385868239846701</c:v>
                </c:pt>
                <c:pt idx="260">
                  <c:v>-65.879879084622075</c:v>
                </c:pt>
                <c:pt idx="261">
                  <c:v>-63.321191127900967</c:v>
                </c:pt>
                <c:pt idx="262">
                  <c:v>-60.710189155609363</c:v>
                </c:pt>
                <c:pt idx="263">
                  <c:v>-58.047314125838909</c:v>
                </c:pt>
                <c:pt idx="264">
                  <c:v>-55.333063466283384</c:v>
                </c:pt>
                <c:pt idx="265">
                  <c:v>-52.567991304923595</c:v>
                </c:pt>
                <c:pt idx="266">
                  <c:v>-49.752708633428178</c:v>
                </c:pt>
                <c:pt idx="267">
                  <c:v>-46.887883402813841</c:v>
                </c:pt>
                <c:pt idx="268">
                  <c:v>-43.974240550993201</c:v>
                </c:pt>
                <c:pt idx="269">
                  <c:v>-41.012561961920262</c:v>
                </c:pt>
                <c:pt idx="270">
                  <c:v>-38.003686356127524</c:v>
                </c:pt>
                <c:pt idx="271">
                  <c:v>-34.948509112528946</c:v>
                </c:pt>
                <c:pt idx="272">
                  <c:v>-31.847982021452136</c:v>
                </c:pt>
                <c:pt idx="273">
                  <c:v>-28.703112968940985</c:v>
                </c:pt>
                <c:pt idx="274">
                  <c:v>-25.514965552457358</c:v>
                </c:pt>
                <c:pt idx="275">
                  <c:v>-22.284658628193718</c:v>
                </c:pt>
                <c:pt idx="276">
                  <c:v>-19.013365790289022</c:v>
                </c:pt>
                <c:pt idx="277">
                  <c:v>-15.702314782328806</c:v>
                </c:pt>
                <c:pt idx="278">
                  <c:v>-12.352786841588804</c:v>
                </c:pt>
                <c:pt idx="279">
                  <c:v>-8.9661159765636231</c:v>
                </c:pt>
                <c:pt idx="280">
                  <c:v>-5.5436881784083356</c:v>
                </c:pt>
                <c:pt idx="281">
                  <c:v>-2.0869405669965322</c:v>
                </c:pt>
                <c:pt idx="282">
                  <c:v>1.4026395276181822</c:v>
                </c:pt>
                <c:pt idx="283">
                  <c:v>4.9235155474719887</c:v>
                </c:pt>
                <c:pt idx="284">
                  <c:v>8.4741027517468055</c:v>
                </c:pt>
                <c:pt idx="285">
                  <c:v>12.052769323594127</c:v>
                </c:pt>
                <c:pt idx="286">
                  <c:v>15.657837537624225</c:v>
                </c:pt>
                <c:pt idx="287">
                  <c:v>19.287584986894803</c:v>
                </c:pt>
                <c:pt idx="288">
                  <c:v>22.940245868145908</c:v>
                </c:pt>
                <c:pt idx="289">
                  <c:v>26.614012323968353</c:v>
                </c:pt>
                <c:pt idx="290">
                  <c:v>30.30703584051582</c:v>
                </c:pt>
                <c:pt idx="291">
                  <c:v>34.017428699300829</c:v>
                </c:pt>
                <c:pt idx="292">
                  <c:v>37.743265481550829</c:v>
                </c:pt>
                <c:pt idx="293">
                  <c:v>41.482584623535807</c:v>
                </c:pt>
                <c:pt idx="294">
                  <c:v>45.233390021209637</c:v>
                </c:pt>
                <c:pt idx="295">
                  <c:v>48.993652682452115</c:v>
                </c:pt>
                <c:pt idx="296">
                  <c:v>52.761312425135344</c:v>
                </c:pt>
                <c:pt idx="297">
                  <c:v>56.534279619180417</c:v>
                </c:pt>
                <c:pt idx="298">
                  <c:v>60.310436970718555</c:v>
                </c:pt>
                <c:pt idx="299">
                  <c:v>64.0876413464118</c:v>
                </c:pt>
                <c:pt idx="300">
                  <c:v>67.863725635941975</c:v>
                </c:pt>
                <c:pt idx="301">
                  <c:v>71.636500650628449</c:v>
                </c:pt>
                <c:pt idx="302">
                  <c:v>75.403757056085368</c:v>
                </c:pt>
                <c:pt idx="303">
                  <c:v>79.163267336785964</c:v>
                </c:pt>
                <c:pt idx="304">
                  <c:v>82.912787790367744</c:v>
                </c:pt>
                <c:pt idx="305">
                  <c:v>86.650060549461401</c:v>
                </c:pt>
                <c:pt idx="306">
                  <c:v>90.372815628800268</c:v>
                </c:pt>
                <c:pt idx="307">
                  <c:v>94.078772995331718</c:v>
                </c:pt>
                <c:pt idx="308">
                  <c:v>97.765644659016758</c:v>
                </c:pt>
                <c:pt idx="309">
                  <c:v>101.43113678198281</c:v>
                </c:pt>
                <c:pt idx="310">
                  <c:v>105.07295180366548</c:v>
                </c:pt>
                <c:pt idx="311">
                  <c:v>108.68879057955326</c:v>
                </c:pt>
                <c:pt idx="312">
                  <c:v>112.27635453113349</c:v>
                </c:pt>
                <c:pt idx="313">
                  <c:v>115.83334780461485</c:v>
                </c:pt>
                <c:pt idx="314">
                  <c:v>119.35747943599361</c:v>
                </c:pt>
                <c:pt idx="315">
                  <c:v>122.84646552002</c:v>
                </c:pt>
                <c:pt idx="316">
                  <c:v>126.2980313806089</c:v>
                </c:pt>
                <c:pt idx="317">
                  <c:v>129.70991374023674</c:v>
                </c:pt>
                <c:pt idx="318">
                  <c:v>133.07986288586957</c:v>
                </c:pt>
                <c:pt idx="319">
                  <c:v>136.40564482895707</c:v>
                </c:pt>
                <c:pt idx="320">
                  <c:v>139.68504345704358</c:v>
                </c:pt>
                <c:pt idx="321">
                  <c:v>142.91586267454443</c:v>
                </c:pt>
                <c:pt idx="322">
                  <c:v>146.09592853025185</c:v>
                </c:pt>
                <c:pt idx="323">
                  <c:v>149.22309132914469</c:v>
                </c:pt>
                <c:pt idx="324">
                  <c:v>152.2952277260928</c:v>
                </c:pt>
                <c:pt idx="325">
                  <c:v>155.31024279906413</c:v>
                </c:pt>
                <c:pt idx="326">
                  <c:v>158.26607209946803</c:v>
                </c:pt>
                <c:pt idx="327">
                  <c:v>161.16068367728582</c:v>
                </c:pt>
                <c:pt idx="328">
                  <c:v>163.99208007867307</c:v>
                </c:pt>
                <c:pt idx="329">
                  <c:v>166.75830031374562</c:v>
                </c:pt>
                <c:pt idx="330">
                  <c:v>169.45742179229211</c:v>
                </c:pt>
                <c:pt idx="331">
                  <c:v>172.08756222519384</c:v>
                </c:pt>
                <c:pt idx="332">
                  <c:v>174.64688148937014</c:v>
                </c:pt>
                <c:pt idx="333">
                  <c:v>177.13358345410577</c:v>
                </c:pt>
                <c:pt idx="334">
                  <c:v>179.54591776666481</c:v>
                </c:pt>
                <c:pt idx="335">
                  <c:v>181.88218159513485</c:v>
                </c:pt>
                <c:pt idx="336">
                  <c:v>184.14072132649866</c:v>
                </c:pt>
                <c:pt idx="337">
                  <c:v>186.3199342179806</c:v>
                </c:pt>
                <c:pt idx="338">
                  <c:v>188.41826999976206</c:v>
                </c:pt>
                <c:pt idx="339">
                  <c:v>190.43423242722483</c:v>
                </c:pt>
                <c:pt idx="340">
                  <c:v>192.36638078093134</c:v>
                </c:pt>
                <c:pt idx="341">
                  <c:v>194.2133313126117</c:v>
                </c:pt>
                <c:pt idx="342">
                  <c:v>195.97375863549283</c:v>
                </c:pt>
                <c:pt idx="343">
                  <c:v>197.64639705736298</c:v>
                </c:pt>
                <c:pt idx="344">
                  <c:v>199.23004185483549</c:v>
                </c:pt>
                <c:pt idx="345">
                  <c:v>200.72355048733911</c:v>
                </c:pt>
                <c:pt idx="346">
                  <c:v>202.12584374943481</c:v>
                </c:pt>
                <c:pt idx="347">
                  <c:v>203.43590686012632</c:v>
                </c:pt>
                <c:pt idx="348">
                  <c:v>204.65279048790825</c:v>
                </c:pt>
                <c:pt idx="349">
                  <c:v>205.77561171036481</c:v>
                </c:pt>
                <c:pt idx="350">
                  <c:v>206.80355490721161</c:v>
                </c:pt>
                <c:pt idx="351">
                  <c:v>207.7358725857483</c:v>
                </c:pt>
                <c:pt idx="352">
                  <c:v>208.5718861377658</c:v>
                </c:pt>
                <c:pt idx="353">
                  <c:v>209.31098652703545</c:v>
                </c:pt>
                <c:pt idx="354">
                  <c:v>209.9526349065824</c:v>
                </c:pt>
                <c:pt idx="355">
                  <c:v>210.49636316503094</c:v>
                </c:pt>
                <c:pt idx="356">
                  <c:v>210.9417744013887</c:v>
                </c:pt>
                <c:pt idx="357">
                  <c:v>211.28854332772113</c:v>
                </c:pt>
                <c:pt idx="358">
                  <c:v>211.53641659924918</c:v>
                </c:pt>
                <c:pt idx="359">
                  <c:v>211.68521307148953</c:v>
                </c:pt>
                <c:pt idx="360">
                  <c:v>211.73482398413887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'Stage 2'!$W$7</c:f>
              <c:strCache>
                <c:ptCount val="1"/>
                <c:pt idx="0">
                  <c:v>Combined rod load,K 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'Stage 2'!$C$8:$C$368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2'!$W$8:$W$368</c:f>
              <c:numCache>
                <c:formatCode>General</c:formatCode>
                <c:ptCount val="361"/>
                <c:pt idx="0">
                  <c:v>-81.90886790371593</c:v>
                </c:pt>
                <c:pt idx="1">
                  <c:v>-81.744489498943238</c:v>
                </c:pt>
                <c:pt idx="2">
                  <c:v>-81.252335499576958</c:v>
                </c:pt>
                <c:pt idx="3">
                  <c:v>-80.435337235877796</c:v>
                </c:pt>
                <c:pt idx="4">
                  <c:v>-79.298339480240173</c:v>
                </c:pt>
                <c:pt idx="5">
                  <c:v>-77.84804021792192</c:v>
                </c:pt>
                <c:pt idx="6">
                  <c:v>-76.092908168378557</c:v>
                </c:pt>
                <c:pt idx="7">
                  <c:v>-74.043079823582616</c:v>
                </c:pt>
                <c:pt idx="8">
                  <c:v>-71.710238170158249</c:v>
                </c:pt>
                <c:pt idx="9">
                  <c:v>-69.107475591471825</c:v>
                </c:pt>
                <c:pt idx="10">
                  <c:v>-66.249143695598917</c:v>
                </c:pt>
                <c:pt idx="11">
                  <c:v>-63.150692980241871</c:v>
                </c:pt>
                <c:pt idx="12">
                  <c:v>-59.82850532514945</c:v>
                </c:pt>
                <c:pt idx="13">
                  <c:v>-56.299722298485051</c:v>
                </c:pt>
                <c:pt idx="14">
                  <c:v>-52.582072181432409</c:v>
                </c:pt>
                <c:pt idx="15">
                  <c:v>-48.693698463051021</c:v>
                </c:pt>
                <c:pt idx="16">
                  <c:v>-44.652992345380966</c:v>
                </c:pt>
                <c:pt idx="17">
                  <c:v>-40.478431538342534</c:v>
                </c:pt>
                <c:pt idx="18">
                  <c:v>-36.188427327709178</c:v>
                </c:pt>
                <c:pt idx="19">
                  <c:v>-31.801181579604361</c:v>
                </c:pt>
                <c:pt idx="20">
                  <c:v>-27.334555013776651</c:v>
                </c:pt>
                <c:pt idx="21">
                  <c:v>-22.805947746399767</c:v>
                </c:pt>
                <c:pt idx="22">
                  <c:v>-18.23219278117881</c:v>
                </c:pt>
                <c:pt idx="23">
                  <c:v>-13.629462823510408</c:v>
                </c:pt>
                <c:pt idx="24">
                  <c:v>-9.0131905129115921</c:v>
                </c:pt>
                <c:pt idx="25">
                  <c:v>-4.3980019188523727</c:v>
                </c:pt>
                <c:pt idx="26">
                  <c:v>0.2023370721821891</c:v>
                </c:pt>
                <c:pt idx="27">
                  <c:v>4.7749620335269753</c:v>
                </c:pt>
                <c:pt idx="28">
                  <c:v>9.3079396423192122</c:v>
                </c:pt>
                <c:pt idx="29">
                  <c:v>13.790286508155418</c:v>
                </c:pt>
                <c:pt idx="30">
                  <c:v>18.211978086095883</c:v>
                </c:pt>
                <c:pt idx="31">
                  <c:v>22.563948626262544</c:v>
                </c:pt>
                <c:pt idx="32">
                  <c:v>26.838083138315938</c:v>
                </c:pt>
                <c:pt idx="33">
                  <c:v>31.027202351960312</c:v>
                </c:pt>
                <c:pt idx="34">
                  <c:v>35.125041637760958</c:v>
                </c:pt>
                <c:pt idx="35">
                  <c:v>39.126224819521582</c:v>
                </c:pt>
                <c:pt idx="36">
                  <c:v>43.02623376349608</c:v>
                </c:pt>
                <c:pt idx="37">
                  <c:v>46.821374574075435</c:v>
                </c:pt>
                <c:pt idx="38">
                  <c:v>50.508741163004217</c:v>
                </c:pt>
                <c:pt idx="39">
                  <c:v>54.086176892293594</c:v>
                </c:pt>
                <c:pt idx="40">
                  <c:v>57.552234921948312</c:v>
                </c:pt>
                <c:pt idx="41">
                  <c:v>60.906137824259019</c:v>
                </c:pt>
                <c:pt idx="42">
                  <c:v>64.147736958298253</c:v>
                </c:pt>
                <c:pt idx="43">
                  <c:v>67.277472032553931</c:v>
                </c:pt>
                <c:pt idx="44">
                  <c:v>70.2963312213123</c:v>
                </c:pt>
                <c:pt idx="45">
                  <c:v>73.205812142084213</c:v>
                </c:pt>
                <c:pt idx="46">
                  <c:v>76.007883947550638</c:v>
                </c:pt>
                <c:pt idx="47">
                  <c:v>78.704950736399695</c:v>
                </c:pt>
                <c:pt idx="48">
                  <c:v>81.299816443165014</c:v>
                </c:pt>
                <c:pt idx="49">
                  <c:v>83.795651327717266</c:v>
                </c:pt>
                <c:pt idx="50">
                  <c:v>86.195960150268263</c:v>
                </c:pt>
                <c:pt idx="51">
                  <c:v>88.504552087436039</c:v>
                </c:pt>
                <c:pt idx="52">
                  <c:v>90.725512418793329</c:v>
                </c:pt>
                <c:pt idx="53">
                  <c:v>92.863175991123256</c:v>
                </c:pt>
                <c:pt idx="54">
                  <c:v>94.922102448976943</c:v>
                </c:pt>
                <c:pt idx="55">
                  <c:v>96.90705320475314</c:v>
                </c:pt>
                <c:pt idx="56">
                  <c:v>98.822970109073069</c:v>
                </c:pt>
                <c:pt idx="57">
                  <c:v>100.67495577236443</c:v>
                </c:pt>
                <c:pt idx="58">
                  <c:v>102.4682554809992</c:v>
                </c:pt>
                <c:pt idx="59">
                  <c:v>100.71016023397694</c:v>
                </c:pt>
                <c:pt idx="60">
                  <c:v>98.834255978202691</c:v>
                </c:pt>
                <c:pt idx="61">
                  <c:v>97.011315034721918</c:v>
                </c:pt>
                <c:pt idx="62">
                  <c:v>95.245077681834886</c:v>
                </c:pt>
                <c:pt idx="63">
                  <c:v>93.539319574730385</c:v>
                </c:pt>
                <c:pt idx="64">
                  <c:v>91.897851958405255</c:v>
                </c:pt>
                <c:pt idx="65">
                  <c:v>90.324522000273305</c:v>
                </c:pt>
                <c:pt idx="66">
                  <c:v>88.8232132471651</c:v>
                </c:pt>
                <c:pt idx="67">
                  <c:v>87.397846211384859</c:v>
                </c:pt>
                <c:pt idx="68">
                  <c:v>86.052379090422193</c:v>
                </c:pt>
                <c:pt idx="69">
                  <c:v>84.790808624850087</c:v>
                </c:pt>
                <c:pt idx="70">
                  <c:v>83.617171098835854</c:v>
                </c:pt>
                <c:pt idx="71">
                  <c:v>82.535543487573833</c:v>
                </c:pt>
                <c:pt idx="72">
                  <c:v>81.550044755801721</c:v>
                </c:pt>
                <c:pt idx="73">
                  <c:v>80.664837311390173</c:v>
                </c:pt>
                <c:pt idx="74">
                  <c:v>79.884128617778345</c:v>
                </c:pt>
                <c:pt idx="75">
                  <c:v>79.21217296879118</c:v>
                </c:pt>
                <c:pt idx="76">
                  <c:v>78.653273429076677</c:v>
                </c:pt>
                <c:pt idx="77">
                  <c:v>78.21178394307357</c:v>
                </c:pt>
                <c:pt idx="78">
                  <c:v>77.892111615023694</c:v>
                </c:pt>
                <c:pt idx="79">
                  <c:v>77.698719162093923</c:v>
                </c:pt>
                <c:pt idx="80">
                  <c:v>77.636127542167714</c:v>
                </c:pt>
                <c:pt idx="81">
                  <c:v>77.708918757251197</c:v>
                </c:pt>
                <c:pt idx="82">
                  <c:v>77.92173883278879</c:v>
                </c:pt>
                <c:pt idx="83">
                  <c:v>78.279300972389663</c:v>
                </c:pt>
                <c:pt idx="84">
                  <c:v>78.786388886605479</c:v>
                </c:pt>
                <c:pt idx="85">
                  <c:v>79.447860293394498</c:v>
                </c:pt>
                <c:pt idx="86">
                  <c:v>80.268650586786947</c:v>
                </c:pt>
                <c:pt idx="87">
                  <c:v>81.253776668991776</c:v>
                </c:pt>
                <c:pt idx="88">
                  <c:v>82.408340939746267</c:v>
                </c:pt>
                <c:pt idx="89">
                  <c:v>83.73753543509639</c:v>
                </c:pt>
                <c:pt idx="90">
                  <c:v>85.246646105972616</c:v>
                </c:pt>
                <c:pt idx="91">
                  <c:v>86.941057224883679</c:v>
                </c:pt>
                <c:pt idx="92">
                  <c:v>88.826255906760849</c:v>
                </c:pt>
                <c:pt idx="93">
                  <c:v>90.90783672741847</c:v>
                </c:pt>
                <c:pt idx="94">
                  <c:v>93.191506420227327</c:v>
                </c:pt>
                <c:pt idx="95">
                  <c:v>95.683088628399048</c:v>
                </c:pt>
                <c:pt idx="96">
                  <c:v>98.388528686699658</c:v>
                </c:pt>
                <c:pt idx="97">
                  <c:v>101.3138984024458</c:v>
                </c:pt>
                <c:pt idx="98">
                  <c:v>104.46540080120178</c:v>
                </c:pt>
                <c:pt idx="99">
                  <c:v>107.84937479769724</c:v>
                </c:pt>
                <c:pt idx="100">
                  <c:v>111.47229974703556</c:v>
                </c:pt>
                <c:pt idx="101">
                  <c:v>115.34079982523889</c:v>
                </c:pt>
                <c:pt idx="102">
                  <c:v>119.46164818151375</c:v>
                </c:pt>
                <c:pt idx="103">
                  <c:v>123.84177079727543</c:v>
                </c:pt>
                <c:pt idx="104">
                  <c:v>128.4882499788705</c:v>
                </c:pt>
                <c:pt idx="105">
                  <c:v>133.40832740202859</c:v>
                </c:pt>
                <c:pt idx="106">
                  <c:v>138.60940661632094</c:v>
                </c:pt>
                <c:pt idx="107">
                  <c:v>144.09905490718882</c:v>
                </c:pt>
                <c:pt idx="108">
                  <c:v>149.54589517562977</c:v>
                </c:pt>
                <c:pt idx="109">
                  <c:v>147.46875789116118</c:v>
                </c:pt>
                <c:pt idx="110">
                  <c:v>145.4453359229687</c:v>
                </c:pt>
                <c:pt idx="111">
                  <c:v>143.47548283723583</c:v>
                </c:pt>
                <c:pt idx="112">
                  <c:v>141.55900347313084</c:v>
                </c:pt>
                <c:pt idx="113">
                  <c:v>139.69565497108005</c:v>
                </c:pt>
                <c:pt idx="114">
                  <c:v>137.88514785387599</c:v>
                </c:pt>
                <c:pt idx="115">
                  <c:v>136.12714715906409</c:v>
                </c:pt>
                <c:pt idx="116">
                  <c:v>134.4212736209912</c:v>
                </c:pt>
                <c:pt idx="117">
                  <c:v>132.76710490083934</c:v>
                </c:pt>
                <c:pt idx="118">
                  <c:v>131.16417686291288</c:v>
                </c:pt>
                <c:pt idx="119">
                  <c:v>129.61198489539174</c:v>
                </c:pt>
                <c:pt idx="120">
                  <c:v>128.1099852737112</c:v>
                </c:pt>
                <c:pt idx="121">
                  <c:v>126.65759656467993</c:v>
                </c:pt>
                <c:pt idx="122">
                  <c:v>125.25420106939914</c:v>
                </c:pt>
                <c:pt idx="123">
                  <c:v>123.89914630300078</c:v>
                </c:pt>
                <c:pt idx="124">
                  <c:v>122.59174650918133</c:v>
                </c:pt>
                <c:pt idx="125">
                  <c:v>121.33128420746621</c:v>
                </c:pt>
                <c:pt idx="126">
                  <c:v>120.11701177110287</c:v>
                </c:pt>
                <c:pt idx="127">
                  <c:v>118.94815303344571</c:v>
                </c:pt>
                <c:pt idx="128">
                  <c:v>117.82390492066453</c:v>
                </c:pt>
                <c:pt idx="129">
                  <c:v>116.74343910857709</c:v>
                </c:pt>
                <c:pt idx="130">
                  <c:v>115.70590370138089</c:v>
                </c:pt>
                <c:pt idx="131">
                  <c:v>114.7104249300353</c:v>
                </c:pt>
                <c:pt idx="132">
                  <c:v>113.75610886802322</c:v>
                </c:pt>
                <c:pt idx="133">
                  <c:v>112.84204316220344</c:v>
                </c:pt>
                <c:pt idx="134">
                  <c:v>111.96729877644991</c:v>
                </c:pt>
                <c:pt idx="135">
                  <c:v>111.13093174576041</c:v>
                </c:pt>
                <c:pt idx="136">
                  <c:v>110.33198493850874</c:v>
                </c:pt>
                <c:pt idx="137">
                  <c:v>109.56948982450611</c:v>
                </c:pt>
                <c:pt idx="138">
                  <c:v>108.84246824653485</c:v>
                </c:pt>
                <c:pt idx="139">
                  <c:v>108.1499341930155</c:v>
                </c:pt>
                <c:pt idx="140">
                  <c:v>107.49089556947123</c:v>
                </c:pt>
                <c:pt idx="141">
                  <c:v>106.86435596645666</c:v>
                </c:pt>
                <c:pt idx="142">
                  <c:v>106.26931642162782</c:v>
                </c:pt>
                <c:pt idx="143">
                  <c:v>105.70477717363889</c:v>
                </c:pt>
                <c:pt idx="144">
                  <c:v>105.16973940556522</c:v>
                </c:pt>
                <c:pt idx="145">
                  <c:v>104.66320697556941</c:v>
                </c:pt>
                <c:pt idx="146">
                  <c:v>104.18418813254388</c:v>
                </c:pt>
                <c:pt idx="147">
                  <c:v>103.73169721448855</c:v>
                </c:pt>
                <c:pt idx="148">
                  <c:v>103.30475632740357</c:v>
                </c:pt>
                <c:pt idx="149">
                  <c:v>102.90239700250694</c:v>
                </c:pt>
                <c:pt idx="150">
                  <c:v>102.52366182961592</c:v>
                </c:pt>
                <c:pt idx="151">
                  <c:v>102.16760606456378</c:v>
                </c:pt>
                <c:pt idx="152">
                  <c:v>101.83329920855957</c:v>
                </c:pt>
                <c:pt idx="153">
                  <c:v>101.51982655743564</c:v>
                </c:pt>
                <c:pt idx="154">
                  <c:v>101.22629071876986</c:v>
                </c:pt>
                <c:pt idx="155">
                  <c:v>100.95181309491011</c:v>
                </c:pt>
                <c:pt idx="156">
                  <c:v>100.69553532997674</c:v>
                </c:pt>
                <c:pt idx="157">
                  <c:v>100.45662071896459</c:v>
                </c:pt>
                <c:pt idx="158">
                  <c:v>100.23425557711744</c:v>
                </c:pt>
                <c:pt idx="159">
                  <c:v>100.0276505677997</c:v>
                </c:pt>
                <c:pt idx="160">
                  <c:v>99.836041987145251</c:v>
                </c:pt>
                <c:pt idx="161">
                  <c:v>99.658693003819934</c:v>
                </c:pt>
                <c:pt idx="162">
                  <c:v>99.494894852292703</c:v>
                </c:pt>
                <c:pt idx="163">
                  <c:v>99.34396797807176</c:v>
                </c:pt>
                <c:pt idx="164">
                  <c:v>99.205263133424751</c:v>
                </c:pt>
                <c:pt idx="165">
                  <c:v>99.078162422166372</c:v>
                </c:pt>
                <c:pt idx="166">
                  <c:v>98.962080292162597</c:v>
                </c:pt>
                <c:pt idx="167">
                  <c:v>98.856464474270837</c:v>
                </c:pt>
                <c:pt idx="168">
                  <c:v>98.760796866501039</c:v>
                </c:pt>
                <c:pt idx="169">
                  <c:v>98.67459436225883</c:v>
                </c:pt>
                <c:pt idx="170">
                  <c:v>98.597409621599155</c:v>
                </c:pt>
                <c:pt idx="171">
                  <c:v>98.528831784496845</c:v>
                </c:pt>
                <c:pt idx="172">
                  <c:v>98.468487125212874</c:v>
                </c:pt>
                <c:pt idx="173">
                  <c:v>98.416039646912964</c:v>
                </c:pt>
                <c:pt idx="174">
                  <c:v>98.371191615770556</c:v>
                </c:pt>
                <c:pt idx="175">
                  <c:v>98.333684033866945</c:v>
                </c:pt>
                <c:pt idx="176">
                  <c:v>98.303297050277365</c:v>
                </c:pt>
                <c:pt idx="177">
                  <c:v>98.279850309814066</c:v>
                </c:pt>
                <c:pt idx="178">
                  <c:v>98.26320323897653</c:v>
                </c:pt>
                <c:pt idx="179">
                  <c:v>98.253255268740219</c:v>
                </c:pt>
                <c:pt idx="180">
                  <c:v>98.249945993896716</c:v>
                </c:pt>
                <c:pt idx="181">
                  <c:v>98.010275648396799</c:v>
                </c:pt>
                <c:pt idx="182">
                  <c:v>97.292715897246381</c:v>
                </c:pt>
                <c:pt idx="183">
                  <c:v>96.101599233829859</c:v>
                </c:pt>
                <c:pt idx="184">
                  <c:v>94.444075846400608</c:v>
                </c:pt>
                <c:pt idx="185">
                  <c:v>92.330009654467062</c:v>
                </c:pt>
                <c:pt idx="186">
                  <c:v>89.771836648187048</c:v>
                </c:pt>
                <c:pt idx="187">
                  <c:v>86.784389222810574</c:v>
                </c:pt>
                <c:pt idx="188">
                  <c:v>83.384690987899091</c:v>
                </c:pt>
                <c:pt idx="189">
                  <c:v>79.59172714050473</c:v>
                </c:pt>
                <c:pt idx="190">
                  <c:v>75.426195905702343</c:v>
                </c:pt>
                <c:pt idx="191">
                  <c:v>70.910246760043464</c:v>
                </c:pt>
                <c:pt idx="192">
                  <c:v>66.067211167602039</c:v>
                </c:pt>
                <c:pt idx="193">
                  <c:v>60.921331387228008</c:v>
                </c:pt>
                <c:pt idx="194">
                  <c:v>55.497492574465412</c:v>
                </c:pt>
                <c:pt idx="195">
                  <c:v>49.820962929060101</c:v>
                </c:pt>
                <c:pt idx="196">
                  <c:v>43.917146060050186</c:v>
                </c:pt>
                <c:pt idx="197">
                  <c:v>37.811349087267502</c:v>
                </c:pt>
                <c:pt idx="198">
                  <c:v>31.528569303252652</c:v>
                </c:pt>
                <c:pt idx="199">
                  <c:v>25.093301513171468</c:v>
                </c:pt>
                <c:pt idx="200">
                  <c:v>18.529367479542998</c:v>
                </c:pt>
                <c:pt idx="201">
                  <c:v>11.859768246190299</c:v>
                </c:pt>
                <c:pt idx="202">
                  <c:v>5.1065595198222411</c:v>
                </c:pt>
                <c:pt idx="203">
                  <c:v>-1.7092502387837953</c:v>
                </c:pt>
                <c:pt idx="204">
                  <c:v>-8.5677798107645771</c:v>
                </c:pt>
                <c:pt idx="205">
                  <c:v>-15.450334466289291</c:v>
                </c:pt>
                <c:pt idx="206">
                  <c:v>-22.339445912448326</c:v>
                </c:pt>
                <c:pt idx="207">
                  <c:v>-29.218894599074176</c:v>
                </c:pt>
                <c:pt idx="208">
                  <c:v>-36.073716174609189</c:v>
                </c:pt>
                <c:pt idx="209">
                  <c:v>-42.890193954121969</c:v>
                </c:pt>
                <c:pt idx="210">
                  <c:v>-49.655839275089605</c:v>
                </c:pt>
                <c:pt idx="211">
                  <c:v>-56.359361582702306</c:v>
                </c:pt>
                <c:pt idx="212">
                  <c:v>-62.990630014316793</c:v>
                </c:pt>
                <c:pt idx="213">
                  <c:v>-69.540628151011433</c:v>
                </c:pt>
                <c:pt idx="214">
                  <c:v>-76.001403481050247</c:v>
                </c:pt>
                <c:pt idx="215">
                  <c:v>-82.366012982740898</c:v>
                </c:pt>
                <c:pt idx="216">
                  <c:v>-88.628466088878682</c:v>
                </c:pt>
                <c:pt idx="217">
                  <c:v>-94.783666147144402</c:v>
                </c:pt>
                <c:pt idx="218">
                  <c:v>-100.82735134464869</c:v>
                </c:pt>
                <c:pt idx="219">
                  <c:v>-106.75603592382204</c:v>
                </c:pt>
                <c:pt idx="220">
                  <c:v>-112.56695238350865</c:v>
                </c:pt>
                <c:pt idx="221">
                  <c:v>-118.25799523526652</c:v>
                </c:pt>
                <c:pt idx="222">
                  <c:v>-123.82766677165877</c:v>
                </c:pt>
                <c:pt idx="223">
                  <c:v>-129.27502520134914</c:v>
                </c:pt>
                <c:pt idx="224">
                  <c:v>-134.59963541526139</c:v>
                </c:pt>
                <c:pt idx="225">
                  <c:v>-139.80152256874271</c:v>
                </c:pt>
                <c:pt idx="226">
                  <c:v>-144.88112859615978</c:v>
                </c:pt>
                <c:pt idx="227">
                  <c:v>-149.8392717160074</c:v>
                </c:pt>
                <c:pt idx="228">
                  <c:v>-154.67710893567505</c:v>
                </c:pt>
                <c:pt idx="229">
                  <c:v>-159.39610152466534</c:v>
                </c:pt>
                <c:pt idx="230">
                  <c:v>-163.99798339241332</c:v>
                </c:pt>
                <c:pt idx="231">
                  <c:v>-168.48473228107031</c:v>
                </c:pt>
                <c:pt idx="232">
                  <c:v>-169.24300331471332</c:v>
                </c:pt>
                <c:pt idx="233">
                  <c:v>-169.71475175832342</c:v>
                </c:pt>
                <c:pt idx="234">
                  <c:v>-170.18927250601811</c:v>
                </c:pt>
                <c:pt idx="235">
                  <c:v>-170.66690670029175</c:v>
                </c:pt>
                <c:pt idx="236">
                  <c:v>-171.14806262557832</c:v>
                </c:pt>
                <c:pt idx="237">
                  <c:v>-171.63321861911356</c:v>
                </c:pt>
                <c:pt idx="238">
                  <c:v>-172.12292600009786</c:v>
                </c:pt>
                <c:pt idx="239">
                  <c:v>-172.61781201597285</c:v>
                </c:pt>
                <c:pt idx="240">
                  <c:v>-173.11858280462531</c:v>
                </c:pt>
                <c:pt idx="241">
                  <c:v>-173.62602637132812</c:v>
                </c:pt>
                <c:pt idx="242">
                  <c:v>-174.14101557919957</c:v>
                </c:pt>
                <c:pt idx="243">
                  <c:v>-174.66451115195366</c:v>
                </c:pt>
                <c:pt idx="244">
                  <c:v>-175.19756468766246</c:v>
                </c:pt>
                <c:pt idx="245">
                  <c:v>-175.74132168221524</c:v>
                </c:pt>
                <c:pt idx="246">
                  <c:v>-176.29702456108703</c:v>
                </c:pt>
                <c:pt idx="247">
                  <c:v>-176.86601571795904</c:v>
                </c:pt>
                <c:pt idx="248">
                  <c:v>-177.44974055862858</c:v>
                </c:pt>
                <c:pt idx="249">
                  <c:v>-178.04975054853509</c:v>
                </c:pt>
                <c:pt idx="250">
                  <c:v>-178.66770626208182</c:v>
                </c:pt>
                <c:pt idx="251">
                  <c:v>-179.30538043177222</c:v>
                </c:pt>
                <c:pt idx="252">
                  <c:v>-179.96466099497559</c:v>
                </c:pt>
                <c:pt idx="253">
                  <c:v>-180.64755413591581</c:v>
                </c:pt>
                <c:pt idx="254">
                  <c:v>-181.35618732020373</c:v>
                </c:pt>
                <c:pt idx="255">
                  <c:v>-182.09281231893084</c:v>
                </c:pt>
                <c:pt idx="256">
                  <c:v>-182.85980821898943</c:v>
                </c:pt>
                <c:pt idx="257">
                  <c:v>-183.65968441588396</c:v>
                </c:pt>
                <c:pt idx="258">
                  <c:v>-184.49508358483644</c:v>
                </c:pt>
                <c:pt idx="259">
                  <c:v>-185.36878462547355</c:v>
                </c:pt>
                <c:pt idx="260">
                  <c:v>-186.28370557479988</c:v>
                </c:pt>
                <c:pt idx="261">
                  <c:v>-187.2429064824918</c:v>
                </c:pt>
                <c:pt idx="262">
                  <c:v>-188.24959224181148</c:v>
                </c:pt>
                <c:pt idx="263">
                  <c:v>-189.30711536860522</c:v>
                </c:pt>
                <c:pt idx="264">
                  <c:v>-190.4189787199189</c:v>
                </c:pt>
                <c:pt idx="265">
                  <c:v>-191.58883814272221</c:v>
                </c:pt>
                <c:pt idx="266">
                  <c:v>-192.8205050420768</c:v>
                </c:pt>
                <c:pt idx="267">
                  <c:v>-194.11794885679831</c:v>
                </c:pt>
                <c:pt idx="268">
                  <c:v>-195.48529942922818</c:v>
                </c:pt>
                <c:pt idx="269">
                  <c:v>-196.92684925415793</c:v>
                </c:pt>
                <c:pt idx="270">
                  <c:v>-198.44705559019616</c:v>
                </c:pt>
                <c:pt idx="271">
                  <c:v>-200.05054241494145</c:v>
                </c:pt>
                <c:pt idx="272">
                  <c:v>-201.74210220320211</c:v>
                </c:pt>
                <c:pt idx="273">
                  <c:v>-203.52669750516728</c:v>
                </c:pt>
                <c:pt idx="274">
                  <c:v>-205.40946229887581</c:v>
                </c:pt>
                <c:pt idx="275">
                  <c:v>-207.39570308851515</c:v>
                </c:pt>
                <c:pt idx="276">
                  <c:v>-209.49089971702344</c:v>
                </c:pt>
                <c:pt idx="277">
                  <c:v>-211.70070585810797</c:v>
                </c:pt>
                <c:pt idx="278">
                  <c:v>-214.0309491491478</c:v>
                </c:pt>
                <c:pt idx="279">
                  <c:v>-216.4876309224816</c:v>
                </c:pt>
                <c:pt idx="280">
                  <c:v>-219.07692548827518</c:v>
                </c:pt>
                <c:pt idx="281">
                  <c:v>-221.80517891749787</c:v>
                </c:pt>
                <c:pt idx="282">
                  <c:v>-224.67890726851095</c:v>
                </c:pt>
                <c:pt idx="283">
                  <c:v>-227.70479419534081</c:v>
                </c:pt>
                <c:pt idx="284">
                  <c:v>-230.88968786988562</c:v>
                </c:pt>
                <c:pt idx="285">
                  <c:v>-234.24059714405578</c:v>
                </c:pt>
                <c:pt idx="286">
                  <c:v>-237.76468687118489</c:v>
                </c:pt>
                <c:pt idx="287">
                  <c:v>-241.46927229894274</c:v>
                </c:pt>
                <c:pt idx="288">
                  <c:v>-245.36181243845027</c:v>
                </c:pt>
                <c:pt idx="289">
                  <c:v>-249.44990230635798</c:v>
                </c:pt>
                <c:pt idx="290">
                  <c:v>-253.74126392827543</c:v>
                </c:pt>
                <c:pt idx="291">
                  <c:v>-258.2437359832054</c:v>
                </c:pt>
                <c:pt idx="292">
                  <c:v>-255.90042640630398</c:v>
                </c:pt>
                <c:pt idx="293">
                  <c:v>-252.16110726431899</c:v>
                </c:pt>
                <c:pt idx="294">
                  <c:v>-248.41030186664517</c:v>
                </c:pt>
                <c:pt idx="295">
                  <c:v>-244.65003920540269</c:v>
                </c:pt>
                <c:pt idx="296">
                  <c:v>-240.88237946271946</c:v>
                </c:pt>
                <c:pt idx="297">
                  <c:v>-237.10941226867439</c:v>
                </c:pt>
                <c:pt idx="298">
                  <c:v>-233.33325491713623</c:v>
                </c:pt>
                <c:pt idx="299">
                  <c:v>-229.556050541443</c:v>
                </c:pt>
                <c:pt idx="300">
                  <c:v>-225.77996625191281</c:v>
                </c:pt>
                <c:pt idx="301">
                  <c:v>-222.00719123722635</c:v>
                </c:pt>
                <c:pt idx="302">
                  <c:v>-218.23993483176943</c:v>
                </c:pt>
                <c:pt idx="303">
                  <c:v>-214.48042455106884</c:v>
                </c:pt>
                <c:pt idx="304">
                  <c:v>-210.73090409748704</c:v>
                </c:pt>
                <c:pt idx="305">
                  <c:v>-206.99363133839341</c:v>
                </c:pt>
                <c:pt idx="306">
                  <c:v>-203.27087625905455</c:v>
                </c:pt>
                <c:pt idx="307">
                  <c:v>-199.56491889252308</c:v>
                </c:pt>
                <c:pt idx="308">
                  <c:v>-195.87804722883806</c:v>
                </c:pt>
                <c:pt idx="309">
                  <c:v>-192.21255510587199</c:v>
                </c:pt>
                <c:pt idx="310">
                  <c:v>-188.57074008418931</c:v>
                </c:pt>
                <c:pt idx="311">
                  <c:v>-184.95490130830154</c:v>
                </c:pt>
                <c:pt idx="312">
                  <c:v>-181.36733735672129</c:v>
                </c:pt>
                <c:pt idx="313">
                  <c:v>-177.81034408323995</c:v>
                </c:pt>
                <c:pt idx="314">
                  <c:v>-174.28621245186119</c:v>
                </c:pt>
                <c:pt idx="315">
                  <c:v>-170.79722636783481</c:v>
                </c:pt>
                <c:pt idx="316">
                  <c:v>-167.3456605072459</c:v>
                </c:pt>
                <c:pt idx="317">
                  <c:v>-163.93377814761806</c:v>
                </c:pt>
                <c:pt idx="318">
                  <c:v>-160.56382900198523</c:v>
                </c:pt>
                <c:pt idx="319">
                  <c:v>-157.23804705889773</c:v>
                </c:pt>
                <c:pt idx="320">
                  <c:v>-153.95864843081122</c:v>
                </c:pt>
                <c:pt idx="321">
                  <c:v>-150.72782921331037</c:v>
                </c:pt>
                <c:pt idx="322">
                  <c:v>-147.54776335760295</c:v>
                </c:pt>
                <c:pt idx="323">
                  <c:v>-144.42060055871011</c:v>
                </c:pt>
                <c:pt idx="324">
                  <c:v>-141.348464161762</c:v>
                </c:pt>
                <c:pt idx="325">
                  <c:v>-138.33344908879067</c:v>
                </c:pt>
                <c:pt idx="326">
                  <c:v>-135.37761978838677</c:v>
                </c:pt>
                <c:pt idx="327">
                  <c:v>-132.48300821056898</c:v>
                </c:pt>
                <c:pt idx="328">
                  <c:v>-129.65161180918173</c:v>
                </c:pt>
                <c:pt idx="329">
                  <c:v>-126.88539157410918</c:v>
                </c:pt>
                <c:pt idx="330">
                  <c:v>-124.18627009556269</c:v>
                </c:pt>
                <c:pt idx="331">
                  <c:v>-121.55612966266096</c:v>
                </c:pt>
                <c:pt idx="332">
                  <c:v>-118.99681039848466</c:v>
                </c:pt>
                <c:pt idx="333">
                  <c:v>-116.51010843374902</c:v>
                </c:pt>
                <c:pt idx="334">
                  <c:v>-114.09777412118999</c:v>
                </c:pt>
                <c:pt idx="335">
                  <c:v>-111.76151029271995</c:v>
                </c:pt>
                <c:pt idx="336">
                  <c:v>-109.50297056135614</c:v>
                </c:pt>
                <c:pt idx="337">
                  <c:v>-107.3237576698742</c:v>
                </c:pt>
                <c:pt idx="338">
                  <c:v>-105.22542188809274</c:v>
                </c:pt>
                <c:pt idx="339">
                  <c:v>-103.20945946062997</c:v>
                </c:pt>
                <c:pt idx="340">
                  <c:v>-101.27731110692346</c:v>
                </c:pt>
                <c:pt idx="341">
                  <c:v>-99.4303605752431</c:v>
                </c:pt>
                <c:pt idx="342">
                  <c:v>-97.669933252361972</c:v>
                </c:pt>
                <c:pt idx="343">
                  <c:v>-95.997294830491825</c:v>
                </c:pt>
                <c:pt idx="344">
                  <c:v>-94.413650033019309</c:v>
                </c:pt>
                <c:pt idx="345">
                  <c:v>-92.920141400515689</c:v>
                </c:pt>
                <c:pt idx="346">
                  <c:v>-91.517848138419993</c:v>
                </c:pt>
                <c:pt idx="347">
                  <c:v>-90.207785027728477</c:v>
                </c:pt>
                <c:pt idx="348">
                  <c:v>-88.990901399946551</c:v>
                </c:pt>
                <c:pt idx="349">
                  <c:v>-87.868080177489986</c:v>
                </c:pt>
                <c:pt idx="350">
                  <c:v>-86.840136980643194</c:v>
                </c:pt>
                <c:pt idx="351">
                  <c:v>-85.907819302106503</c:v>
                </c:pt>
                <c:pt idx="352">
                  <c:v>-85.071805750088998</c:v>
                </c:pt>
                <c:pt idx="353">
                  <c:v>-84.332705360819347</c:v>
                </c:pt>
                <c:pt idx="354">
                  <c:v>-83.691056981272396</c:v>
                </c:pt>
                <c:pt idx="355">
                  <c:v>-83.147328722823858</c:v>
                </c:pt>
                <c:pt idx="356">
                  <c:v>-82.701917486466101</c:v>
                </c:pt>
                <c:pt idx="357">
                  <c:v>-82.355148560133671</c:v>
                </c:pt>
                <c:pt idx="358">
                  <c:v>-82.107275288605621</c:v>
                </c:pt>
                <c:pt idx="359">
                  <c:v>-81.958478816365272</c:v>
                </c:pt>
                <c:pt idx="360">
                  <c:v>-81.90886790371593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'Stage 2'!$X$7</c:f>
              <c:strCache>
                <c:ptCount val="1"/>
                <c:pt idx="0">
                  <c:v>Max rod load, compression, KN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'Stage 2'!$C$8:$C$368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2'!$X$8:$X$368</c:f>
              <c:numCache>
                <c:formatCode>General</c:formatCode>
                <c:ptCount val="361"/>
                <c:pt idx="0">
                  <c:v>-333.6</c:v>
                </c:pt>
                <c:pt idx="1">
                  <c:v>-333.6</c:v>
                </c:pt>
                <c:pt idx="2">
                  <c:v>-333.6</c:v>
                </c:pt>
                <c:pt idx="3">
                  <c:v>-333.6</c:v>
                </c:pt>
                <c:pt idx="4">
                  <c:v>-333.6</c:v>
                </c:pt>
                <c:pt idx="5">
                  <c:v>-333.6</c:v>
                </c:pt>
                <c:pt idx="6">
                  <c:v>-333.6</c:v>
                </c:pt>
                <c:pt idx="7">
                  <c:v>-333.6</c:v>
                </c:pt>
                <c:pt idx="8">
                  <c:v>-333.6</c:v>
                </c:pt>
                <c:pt idx="9">
                  <c:v>-333.6</c:v>
                </c:pt>
                <c:pt idx="10">
                  <c:v>-333.6</c:v>
                </c:pt>
                <c:pt idx="11">
                  <c:v>-333.6</c:v>
                </c:pt>
                <c:pt idx="12">
                  <c:v>-333.6</c:v>
                </c:pt>
                <c:pt idx="13">
                  <c:v>-333.6</c:v>
                </c:pt>
                <c:pt idx="14">
                  <c:v>-333.6</c:v>
                </c:pt>
                <c:pt idx="15">
                  <c:v>-333.6</c:v>
                </c:pt>
                <c:pt idx="16">
                  <c:v>-333.6</c:v>
                </c:pt>
                <c:pt idx="17">
                  <c:v>-333.6</c:v>
                </c:pt>
                <c:pt idx="18">
                  <c:v>-333.6</c:v>
                </c:pt>
                <c:pt idx="19">
                  <c:v>-333.6</c:v>
                </c:pt>
                <c:pt idx="20">
                  <c:v>-333.6</c:v>
                </c:pt>
                <c:pt idx="21">
                  <c:v>-333.6</c:v>
                </c:pt>
                <c:pt idx="22">
                  <c:v>-333.6</c:v>
                </c:pt>
                <c:pt idx="23">
                  <c:v>-333.6</c:v>
                </c:pt>
                <c:pt idx="24">
                  <c:v>-333.6</c:v>
                </c:pt>
                <c:pt idx="25">
                  <c:v>-333.6</c:v>
                </c:pt>
                <c:pt idx="26">
                  <c:v>-333.6</c:v>
                </c:pt>
                <c:pt idx="27">
                  <c:v>-333.6</c:v>
                </c:pt>
                <c:pt idx="28">
                  <c:v>-333.6</c:v>
                </c:pt>
                <c:pt idx="29">
                  <c:v>-333.6</c:v>
                </c:pt>
                <c:pt idx="30">
                  <c:v>-333.6</c:v>
                </c:pt>
                <c:pt idx="31">
                  <c:v>-333.6</c:v>
                </c:pt>
                <c:pt idx="32">
                  <c:v>-333.6</c:v>
                </c:pt>
                <c:pt idx="33">
                  <c:v>-333.6</c:v>
                </c:pt>
                <c:pt idx="34">
                  <c:v>-333.6</c:v>
                </c:pt>
                <c:pt idx="35">
                  <c:v>-333.6</c:v>
                </c:pt>
                <c:pt idx="36">
                  <c:v>-333.6</c:v>
                </c:pt>
                <c:pt idx="37">
                  <c:v>-333.6</c:v>
                </c:pt>
                <c:pt idx="38">
                  <c:v>-333.6</c:v>
                </c:pt>
                <c:pt idx="39">
                  <c:v>-333.6</c:v>
                </c:pt>
                <c:pt idx="40">
                  <c:v>-333.6</c:v>
                </c:pt>
                <c:pt idx="41">
                  <c:v>-333.6</c:v>
                </c:pt>
                <c:pt idx="42">
                  <c:v>-333.6</c:v>
                </c:pt>
                <c:pt idx="43">
                  <c:v>-333.6</c:v>
                </c:pt>
                <c:pt idx="44">
                  <c:v>-333.6</c:v>
                </c:pt>
                <c:pt idx="45">
                  <c:v>-333.6</c:v>
                </c:pt>
                <c:pt idx="46">
                  <c:v>-333.6</c:v>
                </c:pt>
                <c:pt idx="47">
                  <c:v>-333.6</c:v>
                </c:pt>
                <c:pt idx="48">
                  <c:v>-333.6</c:v>
                </c:pt>
                <c:pt idx="49">
                  <c:v>-333.6</c:v>
                </c:pt>
                <c:pt idx="50">
                  <c:v>-333.6</c:v>
                </c:pt>
                <c:pt idx="51">
                  <c:v>-333.6</c:v>
                </c:pt>
                <c:pt idx="52">
                  <c:v>-333.6</c:v>
                </c:pt>
                <c:pt idx="53">
                  <c:v>-333.6</c:v>
                </c:pt>
                <c:pt idx="54">
                  <c:v>-333.6</c:v>
                </c:pt>
                <c:pt idx="55">
                  <c:v>-333.6</c:v>
                </c:pt>
                <c:pt idx="56">
                  <c:v>-333.6</c:v>
                </c:pt>
                <c:pt idx="57">
                  <c:v>-333.6</c:v>
                </c:pt>
                <c:pt idx="58">
                  <c:v>-333.6</c:v>
                </c:pt>
                <c:pt idx="59">
                  <c:v>-333.6</c:v>
                </c:pt>
                <c:pt idx="60">
                  <c:v>-333.6</c:v>
                </c:pt>
                <c:pt idx="61">
                  <c:v>-333.6</c:v>
                </c:pt>
                <c:pt idx="62">
                  <c:v>-333.6</c:v>
                </c:pt>
                <c:pt idx="63">
                  <c:v>-333.6</c:v>
                </c:pt>
                <c:pt idx="64">
                  <c:v>-333.6</c:v>
                </c:pt>
                <c:pt idx="65">
                  <c:v>-333.6</c:v>
                </c:pt>
                <c:pt idx="66">
                  <c:v>-333.6</c:v>
                </c:pt>
                <c:pt idx="67">
                  <c:v>-333.6</c:v>
                </c:pt>
                <c:pt idx="68">
                  <c:v>-333.6</c:v>
                </c:pt>
                <c:pt idx="69">
                  <c:v>-333.6</c:v>
                </c:pt>
                <c:pt idx="70">
                  <c:v>-333.6</c:v>
                </c:pt>
                <c:pt idx="71">
                  <c:v>-333.6</c:v>
                </c:pt>
                <c:pt idx="72">
                  <c:v>-333.6</c:v>
                </c:pt>
                <c:pt idx="73">
                  <c:v>-333.6</c:v>
                </c:pt>
                <c:pt idx="74">
                  <c:v>-333.6</c:v>
                </c:pt>
                <c:pt idx="75">
                  <c:v>-333.6</c:v>
                </c:pt>
                <c:pt idx="76">
                  <c:v>-333.6</c:v>
                </c:pt>
                <c:pt idx="77">
                  <c:v>-333.6</c:v>
                </c:pt>
                <c:pt idx="78">
                  <c:v>-333.6</c:v>
                </c:pt>
                <c:pt idx="79">
                  <c:v>-333.6</c:v>
                </c:pt>
                <c:pt idx="80">
                  <c:v>-333.6</c:v>
                </c:pt>
                <c:pt idx="81">
                  <c:v>-333.6</c:v>
                </c:pt>
                <c:pt idx="82">
                  <c:v>-333.6</c:v>
                </c:pt>
                <c:pt idx="83">
                  <c:v>-333.6</c:v>
                </c:pt>
                <c:pt idx="84">
                  <c:v>-333.6</c:v>
                </c:pt>
                <c:pt idx="85">
                  <c:v>-333.6</c:v>
                </c:pt>
                <c:pt idx="86">
                  <c:v>-333.6</c:v>
                </c:pt>
                <c:pt idx="87">
                  <c:v>-333.6</c:v>
                </c:pt>
                <c:pt idx="88">
                  <c:v>-333.6</c:v>
                </c:pt>
                <c:pt idx="89">
                  <c:v>-333.6</c:v>
                </c:pt>
                <c:pt idx="90">
                  <c:v>-333.6</c:v>
                </c:pt>
                <c:pt idx="91">
                  <c:v>-333.6</c:v>
                </c:pt>
                <c:pt idx="92">
                  <c:v>-333.6</c:v>
                </c:pt>
                <c:pt idx="93">
                  <c:v>-333.6</c:v>
                </c:pt>
                <c:pt idx="94">
                  <c:v>-333.6</c:v>
                </c:pt>
                <c:pt idx="95">
                  <c:v>-333.6</c:v>
                </c:pt>
                <c:pt idx="96">
                  <c:v>-333.6</c:v>
                </c:pt>
                <c:pt idx="97">
                  <c:v>-333.6</c:v>
                </c:pt>
                <c:pt idx="98">
                  <c:v>-333.6</c:v>
                </c:pt>
                <c:pt idx="99">
                  <c:v>-333.6</c:v>
                </c:pt>
                <c:pt idx="100">
                  <c:v>-333.6</c:v>
                </c:pt>
                <c:pt idx="101">
                  <c:v>-333.6</c:v>
                </c:pt>
                <c:pt idx="102">
                  <c:v>-333.6</c:v>
                </c:pt>
                <c:pt idx="103">
                  <c:v>-333.6</c:v>
                </c:pt>
                <c:pt idx="104">
                  <c:v>-333.6</c:v>
                </c:pt>
                <c:pt idx="105">
                  <c:v>-333.6</c:v>
                </c:pt>
                <c:pt idx="106">
                  <c:v>-333.6</c:v>
                </c:pt>
                <c:pt idx="107">
                  <c:v>-333.6</c:v>
                </c:pt>
                <c:pt idx="108">
                  <c:v>-333.6</c:v>
                </c:pt>
                <c:pt idx="109">
                  <c:v>-333.6</c:v>
                </c:pt>
                <c:pt idx="110">
                  <c:v>-333.6</c:v>
                </c:pt>
                <c:pt idx="111">
                  <c:v>-333.6</c:v>
                </c:pt>
                <c:pt idx="112">
                  <c:v>-333.6</c:v>
                </c:pt>
                <c:pt idx="113">
                  <c:v>-333.6</c:v>
                </c:pt>
                <c:pt idx="114">
                  <c:v>-333.6</c:v>
                </c:pt>
                <c:pt idx="115">
                  <c:v>-333.6</c:v>
                </c:pt>
                <c:pt idx="116">
                  <c:v>-333.6</c:v>
                </c:pt>
                <c:pt idx="117">
                  <c:v>-333.6</c:v>
                </c:pt>
                <c:pt idx="118">
                  <c:v>-333.6</c:v>
                </c:pt>
                <c:pt idx="119">
                  <c:v>-333.6</c:v>
                </c:pt>
                <c:pt idx="120">
                  <c:v>-333.6</c:v>
                </c:pt>
                <c:pt idx="121">
                  <c:v>-333.6</c:v>
                </c:pt>
                <c:pt idx="122">
                  <c:v>-333.6</c:v>
                </c:pt>
                <c:pt idx="123">
                  <c:v>-333.6</c:v>
                </c:pt>
                <c:pt idx="124">
                  <c:v>-333.6</c:v>
                </c:pt>
                <c:pt idx="125">
                  <c:v>-333.6</c:v>
                </c:pt>
                <c:pt idx="126">
                  <c:v>-333.6</c:v>
                </c:pt>
                <c:pt idx="127">
                  <c:v>-333.6</c:v>
                </c:pt>
                <c:pt idx="128">
                  <c:v>-333.6</c:v>
                </c:pt>
                <c:pt idx="129">
                  <c:v>-333.6</c:v>
                </c:pt>
                <c:pt idx="130">
                  <c:v>-333.6</c:v>
                </c:pt>
                <c:pt idx="131">
                  <c:v>-333.6</c:v>
                </c:pt>
                <c:pt idx="132">
                  <c:v>-333.6</c:v>
                </c:pt>
                <c:pt idx="133">
                  <c:v>-333.6</c:v>
                </c:pt>
                <c:pt idx="134">
                  <c:v>-333.6</c:v>
                </c:pt>
                <c:pt idx="135">
                  <c:v>-333.6</c:v>
                </c:pt>
                <c:pt idx="136">
                  <c:v>-333.6</c:v>
                </c:pt>
                <c:pt idx="137">
                  <c:v>-333.6</c:v>
                </c:pt>
                <c:pt idx="138">
                  <c:v>-333.6</c:v>
                </c:pt>
                <c:pt idx="139">
                  <c:v>-333.6</c:v>
                </c:pt>
                <c:pt idx="140">
                  <c:v>-333.6</c:v>
                </c:pt>
                <c:pt idx="141">
                  <c:v>-333.6</c:v>
                </c:pt>
                <c:pt idx="142">
                  <c:v>-333.6</c:v>
                </c:pt>
                <c:pt idx="143">
                  <c:v>-333.6</c:v>
                </c:pt>
                <c:pt idx="144">
                  <c:v>-333.6</c:v>
                </c:pt>
                <c:pt idx="145">
                  <c:v>-333.6</c:v>
                </c:pt>
                <c:pt idx="146">
                  <c:v>-333.6</c:v>
                </c:pt>
                <c:pt idx="147">
                  <c:v>-333.6</c:v>
                </c:pt>
                <c:pt idx="148">
                  <c:v>-333.6</c:v>
                </c:pt>
                <c:pt idx="149">
                  <c:v>-333.6</c:v>
                </c:pt>
                <c:pt idx="150">
                  <c:v>-333.6</c:v>
                </c:pt>
                <c:pt idx="151">
                  <c:v>-333.6</c:v>
                </c:pt>
                <c:pt idx="152">
                  <c:v>-333.6</c:v>
                </c:pt>
                <c:pt idx="153">
                  <c:v>-333.6</c:v>
                </c:pt>
                <c:pt idx="154">
                  <c:v>-333.6</c:v>
                </c:pt>
                <c:pt idx="155">
                  <c:v>-333.6</c:v>
                </c:pt>
                <c:pt idx="156">
                  <c:v>-333.6</c:v>
                </c:pt>
                <c:pt idx="157">
                  <c:v>-333.6</c:v>
                </c:pt>
                <c:pt idx="158">
                  <c:v>-333.6</c:v>
                </c:pt>
                <c:pt idx="159">
                  <c:v>-333.6</c:v>
                </c:pt>
                <c:pt idx="160">
                  <c:v>-333.6</c:v>
                </c:pt>
                <c:pt idx="161">
                  <c:v>-333.6</c:v>
                </c:pt>
                <c:pt idx="162">
                  <c:v>-333.6</c:v>
                </c:pt>
                <c:pt idx="163">
                  <c:v>-333.6</c:v>
                </c:pt>
                <c:pt idx="164">
                  <c:v>-333.6</c:v>
                </c:pt>
                <c:pt idx="165">
                  <c:v>-333.6</c:v>
                </c:pt>
                <c:pt idx="166">
                  <c:v>-333.6</c:v>
                </c:pt>
                <c:pt idx="167">
                  <c:v>-333.6</c:v>
                </c:pt>
                <c:pt idx="168">
                  <c:v>-333.6</c:v>
                </c:pt>
                <c:pt idx="169">
                  <c:v>-333.6</c:v>
                </c:pt>
                <c:pt idx="170">
                  <c:v>-333.6</c:v>
                </c:pt>
                <c:pt idx="171">
                  <c:v>-333.6</c:v>
                </c:pt>
                <c:pt idx="172">
                  <c:v>-333.6</c:v>
                </c:pt>
                <c:pt idx="173">
                  <c:v>-333.6</c:v>
                </c:pt>
                <c:pt idx="174">
                  <c:v>-333.6</c:v>
                </c:pt>
                <c:pt idx="175">
                  <c:v>-333.6</c:v>
                </c:pt>
                <c:pt idx="176">
                  <c:v>-333.6</c:v>
                </c:pt>
                <c:pt idx="177">
                  <c:v>-333.6</c:v>
                </c:pt>
                <c:pt idx="178">
                  <c:v>-333.6</c:v>
                </c:pt>
                <c:pt idx="179">
                  <c:v>-333.6</c:v>
                </c:pt>
                <c:pt idx="180">
                  <c:v>-333.6</c:v>
                </c:pt>
                <c:pt idx="181">
                  <c:v>-333.6</c:v>
                </c:pt>
                <c:pt idx="182">
                  <c:v>-333.6</c:v>
                </c:pt>
                <c:pt idx="183">
                  <c:v>-333.6</c:v>
                </c:pt>
                <c:pt idx="184">
                  <c:v>-333.6</c:v>
                </c:pt>
                <c:pt idx="185">
                  <c:v>-333.6</c:v>
                </c:pt>
                <c:pt idx="186">
                  <c:v>-333.6</c:v>
                </c:pt>
                <c:pt idx="187">
                  <c:v>-333.6</c:v>
                </c:pt>
                <c:pt idx="188">
                  <c:v>-333.6</c:v>
                </c:pt>
                <c:pt idx="189">
                  <c:v>-333.6</c:v>
                </c:pt>
                <c:pt idx="190">
                  <c:v>-333.6</c:v>
                </c:pt>
                <c:pt idx="191">
                  <c:v>-333.6</c:v>
                </c:pt>
                <c:pt idx="192">
                  <c:v>-333.6</c:v>
                </c:pt>
                <c:pt idx="193">
                  <c:v>-333.6</c:v>
                </c:pt>
                <c:pt idx="194">
                  <c:v>-333.6</c:v>
                </c:pt>
                <c:pt idx="195">
                  <c:v>-333.6</c:v>
                </c:pt>
                <c:pt idx="196">
                  <c:v>-333.6</c:v>
                </c:pt>
                <c:pt idx="197">
                  <c:v>-333.6</c:v>
                </c:pt>
                <c:pt idx="198">
                  <c:v>-333.6</c:v>
                </c:pt>
                <c:pt idx="199">
                  <c:v>-333.6</c:v>
                </c:pt>
                <c:pt idx="200">
                  <c:v>-333.6</c:v>
                </c:pt>
                <c:pt idx="201">
                  <c:v>-333.6</c:v>
                </c:pt>
                <c:pt idx="202">
                  <c:v>-333.6</c:v>
                </c:pt>
                <c:pt idx="203">
                  <c:v>-333.6</c:v>
                </c:pt>
                <c:pt idx="204">
                  <c:v>-333.6</c:v>
                </c:pt>
                <c:pt idx="205">
                  <c:v>-333.6</c:v>
                </c:pt>
                <c:pt idx="206">
                  <c:v>-333.6</c:v>
                </c:pt>
                <c:pt idx="207">
                  <c:v>-333.6</c:v>
                </c:pt>
                <c:pt idx="208">
                  <c:v>-333.6</c:v>
                </c:pt>
                <c:pt idx="209">
                  <c:v>-333.6</c:v>
                </c:pt>
                <c:pt idx="210">
                  <c:v>-333.6</c:v>
                </c:pt>
                <c:pt idx="211">
                  <c:v>-333.6</c:v>
                </c:pt>
                <c:pt idx="212">
                  <c:v>-333.6</c:v>
                </c:pt>
                <c:pt idx="213">
                  <c:v>-333.6</c:v>
                </c:pt>
                <c:pt idx="214">
                  <c:v>-333.6</c:v>
                </c:pt>
                <c:pt idx="215">
                  <c:v>-333.6</c:v>
                </c:pt>
                <c:pt idx="216">
                  <c:v>-333.6</c:v>
                </c:pt>
                <c:pt idx="217">
                  <c:v>-333.6</c:v>
                </c:pt>
                <c:pt idx="218">
                  <c:v>-333.6</c:v>
                </c:pt>
                <c:pt idx="219">
                  <c:v>-333.6</c:v>
                </c:pt>
                <c:pt idx="220">
                  <c:v>-333.6</c:v>
                </c:pt>
                <c:pt idx="221">
                  <c:v>-333.6</c:v>
                </c:pt>
                <c:pt idx="222">
                  <c:v>-333.6</c:v>
                </c:pt>
                <c:pt idx="223">
                  <c:v>-333.6</c:v>
                </c:pt>
                <c:pt idx="224">
                  <c:v>-333.6</c:v>
                </c:pt>
                <c:pt idx="225">
                  <c:v>-333.6</c:v>
                </c:pt>
                <c:pt idx="226">
                  <c:v>-333.6</c:v>
                </c:pt>
                <c:pt idx="227">
                  <c:v>-333.6</c:v>
                </c:pt>
                <c:pt idx="228">
                  <c:v>-333.6</c:v>
                </c:pt>
                <c:pt idx="229">
                  <c:v>-333.6</c:v>
                </c:pt>
                <c:pt idx="230">
                  <c:v>-333.6</c:v>
                </c:pt>
                <c:pt idx="231">
                  <c:v>-333.6</c:v>
                </c:pt>
                <c:pt idx="232">
                  <c:v>-333.6</c:v>
                </c:pt>
                <c:pt idx="233">
                  <c:v>-333.6</c:v>
                </c:pt>
                <c:pt idx="234">
                  <c:v>-333.6</c:v>
                </c:pt>
                <c:pt idx="235">
                  <c:v>-333.6</c:v>
                </c:pt>
                <c:pt idx="236">
                  <c:v>-333.6</c:v>
                </c:pt>
                <c:pt idx="237">
                  <c:v>-333.6</c:v>
                </c:pt>
                <c:pt idx="238">
                  <c:v>-333.6</c:v>
                </c:pt>
                <c:pt idx="239">
                  <c:v>-333.6</c:v>
                </c:pt>
                <c:pt idx="240">
                  <c:v>-333.6</c:v>
                </c:pt>
                <c:pt idx="241">
                  <c:v>-333.6</c:v>
                </c:pt>
                <c:pt idx="242">
                  <c:v>-333.6</c:v>
                </c:pt>
                <c:pt idx="243">
                  <c:v>-333.6</c:v>
                </c:pt>
                <c:pt idx="244">
                  <c:v>-333.6</c:v>
                </c:pt>
                <c:pt idx="245">
                  <c:v>-333.6</c:v>
                </c:pt>
                <c:pt idx="246">
                  <c:v>-333.6</c:v>
                </c:pt>
                <c:pt idx="247">
                  <c:v>-333.6</c:v>
                </c:pt>
                <c:pt idx="248">
                  <c:v>-333.6</c:v>
                </c:pt>
                <c:pt idx="249">
                  <c:v>-333.6</c:v>
                </c:pt>
                <c:pt idx="250">
                  <c:v>-333.6</c:v>
                </c:pt>
                <c:pt idx="251">
                  <c:v>-333.6</c:v>
                </c:pt>
                <c:pt idx="252">
                  <c:v>-333.6</c:v>
                </c:pt>
                <c:pt idx="253">
                  <c:v>-333.6</c:v>
                </c:pt>
                <c:pt idx="254">
                  <c:v>-333.6</c:v>
                </c:pt>
                <c:pt idx="255">
                  <c:v>-333.6</c:v>
                </c:pt>
                <c:pt idx="256">
                  <c:v>-333.6</c:v>
                </c:pt>
                <c:pt idx="257">
                  <c:v>-333.6</c:v>
                </c:pt>
                <c:pt idx="258">
                  <c:v>-333.6</c:v>
                </c:pt>
                <c:pt idx="259">
                  <c:v>-333.6</c:v>
                </c:pt>
                <c:pt idx="260">
                  <c:v>-333.6</c:v>
                </c:pt>
                <c:pt idx="261">
                  <c:v>-333.6</c:v>
                </c:pt>
                <c:pt idx="262">
                  <c:v>-333.6</c:v>
                </c:pt>
                <c:pt idx="263">
                  <c:v>-333.6</c:v>
                </c:pt>
                <c:pt idx="264">
                  <c:v>-333.6</c:v>
                </c:pt>
                <c:pt idx="265">
                  <c:v>-333.6</c:v>
                </c:pt>
                <c:pt idx="266">
                  <c:v>-333.6</c:v>
                </c:pt>
                <c:pt idx="267">
                  <c:v>-333.6</c:v>
                </c:pt>
                <c:pt idx="268">
                  <c:v>-333.6</c:v>
                </c:pt>
                <c:pt idx="269">
                  <c:v>-333.6</c:v>
                </c:pt>
                <c:pt idx="270">
                  <c:v>-333.6</c:v>
                </c:pt>
                <c:pt idx="271">
                  <c:v>-333.6</c:v>
                </c:pt>
                <c:pt idx="272">
                  <c:v>-333.6</c:v>
                </c:pt>
                <c:pt idx="273">
                  <c:v>-333.6</c:v>
                </c:pt>
                <c:pt idx="274">
                  <c:v>-333.6</c:v>
                </c:pt>
                <c:pt idx="275">
                  <c:v>-333.6</c:v>
                </c:pt>
                <c:pt idx="276">
                  <c:v>-333.6</c:v>
                </c:pt>
                <c:pt idx="277">
                  <c:v>-333.6</c:v>
                </c:pt>
                <c:pt idx="278">
                  <c:v>-333.6</c:v>
                </c:pt>
                <c:pt idx="279">
                  <c:v>-333.6</c:v>
                </c:pt>
                <c:pt idx="280">
                  <c:v>-333.6</c:v>
                </c:pt>
                <c:pt idx="281">
                  <c:v>-333.6</c:v>
                </c:pt>
                <c:pt idx="282">
                  <c:v>-333.6</c:v>
                </c:pt>
                <c:pt idx="283">
                  <c:v>-333.6</c:v>
                </c:pt>
                <c:pt idx="284">
                  <c:v>-333.6</c:v>
                </c:pt>
                <c:pt idx="285">
                  <c:v>-333.6</c:v>
                </c:pt>
                <c:pt idx="286">
                  <c:v>-333.6</c:v>
                </c:pt>
                <c:pt idx="287">
                  <c:v>-333.6</c:v>
                </c:pt>
                <c:pt idx="288">
                  <c:v>-333.6</c:v>
                </c:pt>
                <c:pt idx="289">
                  <c:v>-333.6</c:v>
                </c:pt>
                <c:pt idx="290">
                  <c:v>-333.6</c:v>
                </c:pt>
                <c:pt idx="291">
                  <c:v>-333.6</c:v>
                </c:pt>
                <c:pt idx="292">
                  <c:v>-333.6</c:v>
                </c:pt>
                <c:pt idx="293">
                  <c:v>-333.6</c:v>
                </c:pt>
                <c:pt idx="294">
                  <c:v>-333.6</c:v>
                </c:pt>
                <c:pt idx="295">
                  <c:v>-333.6</c:v>
                </c:pt>
                <c:pt idx="296">
                  <c:v>-333.6</c:v>
                </c:pt>
                <c:pt idx="297">
                  <c:v>-333.6</c:v>
                </c:pt>
                <c:pt idx="298">
                  <c:v>-333.6</c:v>
                </c:pt>
                <c:pt idx="299">
                  <c:v>-333.6</c:v>
                </c:pt>
                <c:pt idx="300">
                  <c:v>-333.6</c:v>
                </c:pt>
                <c:pt idx="301">
                  <c:v>-333.6</c:v>
                </c:pt>
                <c:pt idx="302">
                  <c:v>-333.6</c:v>
                </c:pt>
                <c:pt idx="303">
                  <c:v>-333.6</c:v>
                </c:pt>
                <c:pt idx="304">
                  <c:v>-333.6</c:v>
                </c:pt>
                <c:pt idx="305">
                  <c:v>-333.6</c:v>
                </c:pt>
                <c:pt idx="306">
                  <c:v>-333.6</c:v>
                </c:pt>
                <c:pt idx="307">
                  <c:v>-333.6</c:v>
                </c:pt>
                <c:pt idx="308">
                  <c:v>-333.6</c:v>
                </c:pt>
                <c:pt idx="309">
                  <c:v>-333.6</c:v>
                </c:pt>
                <c:pt idx="310">
                  <c:v>-333.6</c:v>
                </c:pt>
                <c:pt idx="311">
                  <c:v>-333.6</c:v>
                </c:pt>
                <c:pt idx="312">
                  <c:v>-333.6</c:v>
                </c:pt>
                <c:pt idx="313">
                  <c:v>-333.6</c:v>
                </c:pt>
                <c:pt idx="314">
                  <c:v>-333.6</c:v>
                </c:pt>
                <c:pt idx="315">
                  <c:v>-333.6</c:v>
                </c:pt>
                <c:pt idx="316">
                  <c:v>-333.6</c:v>
                </c:pt>
                <c:pt idx="317">
                  <c:v>-333.6</c:v>
                </c:pt>
                <c:pt idx="318">
                  <c:v>-333.6</c:v>
                </c:pt>
                <c:pt idx="319">
                  <c:v>-333.6</c:v>
                </c:pt>
                <c:pt idx="320">
                  <c:v>-333.6</c:v>
                </c:pt>
                <c:pt idx="321">
                  <c:v>-333.6</c:v>
                </c:pt>
                <c:pt idx="322">
                  <c:v>-333.6</c:v>
                </c:pt>
                <c:pt idx="323">
                  <c:v>-333.6</c:v>
                </c:pt>
                <c:pt idx="324">
                  <c:v>-333.6</c:v>
                </c:pt>
                <c:pt idx="325">
                  <c:v>-333.6</c:v>
                </c:pt>
                <c:pt idx="326">
                  <c:v>-333.6</c:v>
                </c:pt>
                <c:pt idx="327">
                  <c:v>-333.6</c:v>
                </c:pt>
                <c:pt idx="328">
                  <c:v>-333.6</c:v>
                </c:pt>
                <c:pt idx="329">
                  <c:v>-333.6</c:v>
                </c:pt>
                <c:pt idx="330">
                  <c:v>-333.6</c:v>
                </c:pt>
                <c:pt idx="331">
                  <c:v>-333.6</c:v>
                </c:pt>
                <c:pt idx="332">
                  <c:v>-333.6</c:v>
                </c:pt>
                <c:pt idx="333">
                  <c:v>-333.6</c:v>
                </c:pt>
                <c:pt idx="334">
                  <c:v>-333.6</c:v>
                </c:pt>
                <c:pt idx="335">
                  <c:v>-333.6</c:v>
                </c:pt>
                <c:pt idx="336">
                  <c:v>-333.6</c:v>
                </c:pt>
                <c:pt idx="337">
                  <c:v>-333.6</c:v>
                </c:pt>
                <c:pt idx="338">
                  <c:v>-333.6</c:v>
                </c:pt>
                <c:pt idx="339">
                  <c:v>-333.6</c:v>
                </c:pt>
                <c:pt idx="340">
                  <c:v>-333.6</c:v>
                </c:pt>
                <c:pt idx="341">
                  <c:v>-333.6</c:v>
                </c:pt>
                <c:pt idx="342">
                  <c:v>-333.6</c:v>
                </c:pt>
                <c:pt idx="343">
                  <c:v>-333.6</c:v>
                </c:pt>
                <c:pt idx="344">
                  <c:v>-333.6</c:v>
                </c:pt>
                <c:pt idx="345">
                  <c:v>-333.6</c:v>
                </c:pt>
                <c:pt idx="346">
                  <c:v>-333.6</c:v>
                </c:pt>
                <c:pt idx="347">
                  <c:v>-333.6</c:v>
                </c:pt>
                <c:pt idx="348">
                  <c:v>-333.6</c:v>
                </c:pt>
                <c:pt idx="349">
                  <c:v>-333.6</c:v>
                </c:pt>
                <c:pt idx="350">
                  <c:v>-333.6</c:v>
                </c:pt>
                <c:pt idx="351">
                  <c:v>-333.6</c:v>
                </c:pt>
                <c:pt idx="352">
                  <c:v>-333.6</c:v>
                </c:pt>
                <c:pt idx="353">
                  <c:v>-333.6</c:v>
                </c:pt>
                <c:pt idx="354">
                  <c:v>-333.6</c:v>
                </c:pt>
                <c:pt idx="355">
                  <c:v>-333.6</c:v>
                </c:pt>
                <c:pt idx="356">
                  <c:v>-333.6</c:v>
                </c:pt>
                <c:pt idx="357">
                  <c:v>-333.6</c:v>
                </c:pt>
                <c:pt idx="358">
                  <c:v>-333.6</c:v>
                </c:pt>
                <c:pt idx="359">
                  <c:v>-333.6</c:v>
                </c:pt>
                <c:pt idx="360">
                  <c:v>-333.6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'Stage 2'!$Y$7</c:f>
              <c:strCache>
                <c:ptCount val="1"/>
                <c:pt idx="0">
                  <c:v>Max rod load, Tension, KN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'Stage 2'!$C$8:$C$368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2'!$Y$8:$Y$368</c:f>
              <c:numCache>
                <c:formatCode>General</c:formatCode>
                <c:ptCount val="361"/>
                <c:pt idx="0">
                  <c:v>333.6</c:v>
                </c:pt>
                <c:pt idx="1">
                  <c:v>333.6</c:v>
                </c:pt>
                <c:pt idx="2">
                  <c:v>333.6</c:v>
                </c:pt>
                <c:pt idx="3">
                  <c:v>333.6</c:v>
                </c:pt>
                <c:pt idx="4">
                  <c:v>333.6</c:v>
                </c:pt>
                <c:pt idx="5">
                  <c:v>333.6</c:v>
                </c:pt>
                <c:pt idx="6">
                  <c:v>333.6</c:v>
                </c:pt>
                <c:pt idx="7">
                  <c:v>333.6</c:v>
                </c:pt>
                <c:pt idx="8">
                  <c:v>333.6</c:v>
                </c:pt>
                <c:pt idx="9">
                  <c:v>333.6</c:v>
                </c:pt>
                <c:pt idx="10">
                  <c:v>333.6</c:v>
                </c:pt>
                <c:pt idx="11">
                  <c:v>333.6</c:v>
                </c:pt>
                <c:pt idx="12">
                  <c:v>333.6</c:v>
                </c:pt>
                <c:pt idx="13">
                  <c:v>333.6</c:v>
                </c:pt>
                <c:pt idx="14">
                  <c:v>333.6</c:v>
                </c:pt>
                <c:pt idx="15">
                  <c:v>333.6</c:v>
                </c:pt>
                <c:pt idx="16">
                  <c:v>333.6</c:v>
                </c:pt>
                <c:pt idx="17">
                  <c:v>333.6</c:v>
                </c:pt>
                <c:pt idx="18">
                  <c:v>333.6</c:v>
                </c:pt>
                <c:pt idx="19">
                  <c:v>333.6</c:v>
                </c:pt>
                <c:pt idx="20">
                  <c:v>333.6</c:v>
                </c:pt>
                <c:pt idx="21">
                  <c:v>333.6</c:v>
                </c:pt>
                <c:pt idx="22">
                  <c:v>333.6</c:v>
                </c:pt>
                <c:pt idx="23">
                  <c:v>333.6</c:v>
                </c:pt>
                <c:pt idx="24">
                  <c:v>333.6</c:v>
                </c:pt>
                <c:pt idx="25">
                  <c:v>333.6</c:v>
                </c:pt>
                <c:pt idx="26">
                  <c:v>333.6</c:v>
                </c:pt>
                <c:pt idx="27">
                  <c:v>333.6</c:v>
                </c:pt>
                <c:pt idx="28">
                  <c:v>333.6</c:v>
                </c:pt>
                <c:pt idx="29">
                  <c:v>333.6</c:v>
                </c:pt>
                <c:pt idx="30">
                  <c:v>333.6</c:v>
                </c:pt>
                <c:pt idx="31">
                  <c:v>333.6</c:v>
                </c:pt>
                <c:pt idx="32">
                  <c:v>333.6</c:v>
                </c:pt>
                <c:pt idx="33">
                  <c:v>333.6</c:v>
                </c:pt>
                <c:pt idx="34">
                  <c:v>333.6</c:v>
                </c:pt>
                <c:pt idx="35">
                  <c:v>333.6</c:v>
                </c:pt>
                <c:pt idx="36">
                  <c:v>333.6</c:v>
                </c:pt>
                <c:pt idx="37">
                  <c:v>333.6</c:v>
                </c:pt>
                <c:pt idx="38">
                  <c:v>333.6</c:v>
                </c:pt>
                <c:pt idx="39">
                  <c:v>333.6</c:v>
                </c:pt>
                <c:pt idx="40">
                  <c:v>333.6</c:v>
                </c:pt>
                <c:pt idx="41">
                  <c:v>333.6</c:v>
                </c:pt>
                <c:pt idx="42">
                  <c:v>333.6</c:v>
                </c:pt>
                <c:pt idx="43">
                  <c:v>333.6</c:v>
                </c:pt>
                <c:pt idx="44">
                  <c:v>333.6</c:v>
                </c:pt>
                <c:pt idx="45">
                  <c:v>333.6</c:v>
                </c:pt>
                <c:pt idx="46">
                  <c:v>333.6</c:v>
                </c:pt>
                <c:pt idx="47">
                  <c:v>333.6</c:v>
                </c:pt>
                <c:pt idx="48">
                  <c:v>333.6</c:v>
                </c:pt>
                <c:pt idx="49">
                  <c:v>333.6</c:v>
                </c:pt>
                <c:pt idx="50">
                  <c:v>333.6</c:v>
                </c:pt>
                <c:pt idx="51">
                  <c:v>333.6</c:v>
                </c:pt>
                <c:pt idx="52">
                  <c:v>333.6</c:v>
                </c:pt>
                <c:pt idx="53">
                  <c:v>333.6</c:v>
                </c:pt>
                <c:pt idx="54">
                  <c:v>333.6</c:v>
                </c:pt>
                <c:pt idx="55">
                  <c:v>333.6</c:v>
                </c:pt>
                <c:pt idx="56">
                  <c:v>333.6</c:v>
                </c:pt>
                <c:pt idx="57">
                  <c:v>333.6</c:v>
                </c:pt>
                <c:pt idx="58">
                  <c:v>333.6</c:v>
                </c:pt>
                <c:pt idx="59">
                  <c:v>333.6</c:v>
                </c:pt>
                <c:pt idx="60">
                  <c:v>333.6</c:v>
                </c:pt>
                <c:pt idx="61">
                  <c:v>333.6</c:v>
                </c:pt>
                <c:pt idx="62">
                  <c:v>333.6</c:v>
                </c:pt>
                <c:pt idx="63">
                  <c:v>333.6</c:v>
                </c:pt>
                <c:pt idx="64">
                  <c:v>333.6</c:v>
                </c:pt>
                <c:pt idx="65">
                  <c:v>333.6</c:v>
                </c:pt>
                <c:pt idx="66">
                  <c:v>333.6</c:v>
                </c:pt>
                <c:pt idx="67">
                  <c:v>333.6</c:v>
                </c:pt>
                <c:pt idx="68">
                  <c:v>333.6</c:v>
                </c:pt>
                <c:pt idx="69">
                  <c:v>333.6</c:v>
                </c:pt>
                <c:pt idx="70">
                  <c:v>333.6</c:v>
                </c:pt>
                <c:pt idx="71">
                  <c:v>333.6</c:v>
                </c:pt>
                <c:pt idx="72">
                  <c:v>333.6</c:v>
                </c:pt>
                <c:pt idx="73">
                  <c:v>333.6</c:v>
                </c:pt>
                <c:pt idx="74">
                  <c:v>333.6</c:v>
                </c:pt>
                <c:pt idx="75">
                  <c:v>333.6</c:v>
                </c:pt>
                <c:pt idx="76">
                  <c:v>333.6</c:v>
                </c:pt>
                <c:pt idx="77">
                  <c:v>333.6</c:v>
                </c:pt>
                <c:pt idx="78">
                  <c:v>333.6</c:v>
                </c:pt>
                <c:pt idx="79">
                  <c:v>333.6</c:v>
                </c:pt>
                <c:pt idx="80">
                  <c:v>333.6</c:v>
                </c:pt>
                <c:pt idx="81">
                  <c:v>333.6</c:v>
                </c:pt>
                <c:pt idx="82">
                  <c:v>333.6</c:v>
                </c:pt>
                <c:pt idx="83">
                  <c:v>333.6</c:v>
                </c:pt>
                <c:pt idx="84">
                  <c:v>333.6</c:v>
                </c:pt>
                <c:pt idx="85">
                  <c:v>333.6</c:v>
                </c:pt>
                <c:pt idx="86">
                  <c:v>333.6</c:v>
                </c:pt>
                <c:pt idx="87">
                  <c:v>333.6</c:v>
                </c:pt>
                <c:pt idx="88">
                  <c:v>333.6</c:v>
                </c:pt>
                <c:pt idx="89">
                  <c:v>333.6</c:v>
                </c:pt>
                <c:pt idx="90">
                  <c:v>333.6</c:v>
                </c:pt>
                <c:pt idx="91">
                  <c:v>333.6</c:v>
                </c:pt>
                <c:pt idx="92">
                  <c:v>333.6</c:v>
                </c:pt>
                <c:pt idx="93">
                  <c:v>333.6</c:v>
                </c:pt>
                <c:pt idx="94">
                  <c:v>333.6</c:v>
                </c:pt>
                <c:pt idx="95">
                  <c:v>333.6</c:v>
                </c:pt>
                <c:pt idx="96">
                  <c:v>333.6</c:v>
                </c:pt>
                <c:pt idx="97">
                  <c:v>333.6</c:v>
                </c:pt>
                <c:pt idx="98">
                  <c:v>333.6</c:v>
                </c:pt>
                <c:pt idx="99">
                  <c:v>333.6</c:v>
                </c:pt>
                <c:pt idx="100">
                  <c:v>333.6</c:v>
                </c:pt>
                <c:pt idx="101">
                  <c:v>333.6</c:v>
                </c:pt>
                <c:pt idx="102">
                  <c:v>333.6</c:v>
                </c:pt>
                <c:pt idx="103">
                  <c:v>333.6</c:v>
                </c:pt>
                <c:pt idx="104">
                  <c:v>333.6</c:v>
                </c:pt>
                <c:pt idx="105">
                  <c:v>333.6</c:v>
                </c:pt>
                <c:pt idx="106">
                  <c:v>333.6</c:v>
                </c:pt>
                <c:pt idx="107">
                  <c:v>333.6</c:v>
                </c:pt>
                <c:pt idx="108">
                  <c:v>333.6</c:v>
                </c:pt>
                <c:pt idx="109">
                  <c:v>333.6</c:v>
                </c:pt>
                <c:pt idx="110">
                  <c:v>333.6</c:v>
                </c:pt>
                <c:pt idx="111">
                  <c:v>333.6</c:v>
                </c:pt>
                <c:pt idx="112">
                  <c:v>333.6</c:v>
                </c:pt>
                <c:pt idx="113">
                  <c:v>333.6</c:v>
                </c:pt>
                <c:pt idx="114">
                  <c:v>333.6</c:v>
                </c:pt>
                <c:pt idx="115">
                  <c:v>333.6</c:v>
                </c:pt>
                <c:pt idx="116">
                  <c:v>333.6</c:v>
                </c:pt>
                <c:pt idx="117">
                  <c:v>333.6</c:v>
                </c:pt>
                <c:pt idx="118">
                  <c:v>333.6</c:v>
                </c:pt>
                <c:pt idx="119">
                  <c:v>333.6</c:v>
                </c:pt>
                <c:pt idx="120">
                  <c:v>333.6</c:v>
                </c:pt>
                <c:pt idx="121">
                  <c:v>333.6</c:v>
                </c:pt>
                <c:pt idx="122">
                  <c:v>333.6</c:v>
                </c:pt>
                <c:pt idx="123">
                  <c:v>333.6</c:v>
                </c:pt>
                <c:pt idx="124">
                  <c:v>333.6</c:v>
                </c:pt>
                <c:pt idx="125">
                  <c:v>333.6</c:v>
                </c:pt>
                <c:pt idx="126">
                  <c:v>333.6</c:v>
                </c:pt>
                <c:pt idx="127">
                  <c:v>333.6</c:v>
                </c:pt>
                <c:pt idx="128">
                  <c:v>333.6</c:v>
                </c:pt>
                <c:pt idx="129">
                  <c:v>333.6</c:v>
                </c:pt>
                <c:pt idx="130">
                  <c:v>333.6</c:v>
                </c:pt>
                <c:pt idx="131">
                  <c:v>333.6</c:v>
                </c:pt>
                <c:pt idx="132">
                  <c:v>333.6</c:v>
                </c:pt>
                <c:pt idx="133">
                  <c:v>333.6</c:v>
                </c:pt>
                <c:pt idx="134">
                  <c:v>333.6</c:v>
                </c:pt>
                <c:pt idx="135">
                  <c:v>333.6</c:v>
                </c:pt>
                <c:pt idx="136">
                  <c:v>333.6</c:v>
                </c:pt>
                <c:pt idx="137">
                  <c:v>333.6</c:v>
                </c:pt>
                <c:pt idx="138">
                  <c:v>333.6</c:v>
                </c:pt>
                <c:pt idx="139">
                  <c:v>333.6</c:v>
                </c:pt>
                <c:pt idx="140">
                  <c:v>333.6</c:v>
                </c:pt>
                <c:pt idx="141">
                  <c:v>333.6</c:v>
                </c:pt>
                <c:pt idx="142">
                  <c:v>333.6</c:v>
                </c:pt>
                <c:pt idx="143">
                  <c:v>333.6</c:v>
                </c:pt>
                <c:pt idx="144">
                  <c:v>333.6</c:v>
                </c:pt>
                <c:pt idx="145">
                  <c:v>333.6</c:v>
                </c:pt>
                <c:pt idx="146">
                  <c:v>333.6</c:v>
                </c:pt>
                <c:pt idx="147">
                  <c:v>333.6</c:v>
                </c:pt>
                <c:pt idx="148">
                  <c:v>333.6</c:v>
                </c:pt>
                <c:pt idx="149">
                  <c:v>333.6</c:v>
                </c:pt>
                <c:pt idx="150">
                  <c:v>333.6</c:v>
                </c:pt>
                <c:pt idx="151">
                  <c:v>333.6</c:v>
                </c:pt>
                <c:pt idx="152">
                  <c:v>333.6</c:v>
                </c:pt>
                <c:pt idx="153">
                  <c:v>333.6</c:v>
                </c:pt>
                <c:pt idx="154">
                  <c:v>333.6</c:v>
                </c:pt>
                <c:pt idx="155">
                  <c:v>333.6</c:v>
                </c:pt>
                <c:pt idx="156">
                  <c:v>333.6</c:v>
                </c:pt>
                <c:pt idx="157">
                  <c:v>333.6</c:v>
                </c:pt>
                <c:pt idx="158">
                  <c:v>333.6</c:v>
                </c:pt>
                <c:pt idx="159">
                  <c:v>333.6</c:v>
                </c:pt>
                <c:pt idx="160">
                  <c:v>333.6</c:v>
                </c:pt>
                <c:pt idx="161">
                  <c:v>333.6</c:v>
                </c:pt>
                <c:pt idx="162">
                  <c:v>333.6</c:v>
                </c:pt>
                <c:pt idx="163">
                  <c:v>333.6</c:v>
                </c:pt>
                <c:pt idx="164">
                  <c:v>333.6</c:v>
                </c:pt>
                <c:pt idx="165">
                  <c:v>333.6</c:v>
                </c:pt>
                <c:pt idx="166">
                  <c:v>333.6</c:v>
                </c:pt>
                <c:pt idx="167">
                  <c:v>333.6</c:v>
                </c:pt>
                <c:pt idx="168">
                  <c:v>333.6</c:v>
                </c:pt>
                <c:pt idx="169">
                  <c:v>333.6</c:v>
                </c:pt>
                <c:pt idx="170">
                  <c:v>333.6</c:v>
                </c:pt>
                <c:pt idx="171">
                  <c:v>333.6</c:v>
                </c:pt>
                <c:pt idx="172">
                  <c:v>333.6</c:v>
                </c:pt>
                <c:pt idx="173">
                  <c:v>333.6</c:v>
                </c:pt>
                <c:pt idx="174">
                  <c:v>333.6</c:v>
                </c:pt>
                <c:pt idx="175">
                  <c:v>333.6</c:v>
                </c:pt>
                <c:pt idx="176">
                  <c:v>333.6</c:v>
                </c:pt>
                <c:pt idx="177">
                  <c:v>333.6</c:v>
                </c:pt>
                <c:pt idx="178">
                  <c:v>333.6</c:v>
                </c:pt>
                <c:pt idx="179">
                  <c:v>333.6</c:v>
                </c:pt>
                <c:pt idx="180">
                  <c:v>333.6</c:v>
                </c:pt>
                <c:pt idx="181">
                  <c:v>333.6</c:v>
                </c:pt>
                <c:pt idx="182">
                  <c:v>333.6</c:v>
                </c:pt>
                <c:pt idx="183">
                  <c:v>333.6</c:v>
                </c:pt>
                <c:pt idx="184">
                  <c:v>333.6</c:v>
                </c:pt>
                <c:pt idx="185">
                  <c:v>333.6</c:v>
                </c:pt>
                <c:pt idx="186">
                  <c:v>333.6</c:v>
                </c:pt>
                <c:pt idx="187">
                  <c:v>333.6</c:v>
                </c:pt>
                <c:pt idx="188">
                  <c:v>333.6</c:v>
                </c:pt>
                <c:pt idx="189">
                  <c:v>333.6</c:v>
                </c:pt>
                <c:pt idx="190">
                  <c:v>333.6</c:v>
                </c:pt>
                <c:pt idx="191">
                  <c:v>333.6</c:v>
                </c:pt>
                <c:pt idx="192">
                  <c:v>333.6</c:v>
                </c:pt>
                <c:pt idx="193">
                  <c:v>333.6</c:v>
                </c:pt>
                <c:pt idx="194">
                  <c:v>333.6</c:v>
                </c:pt>
                <c:pt idx="195">
                  <c:v>333.6</c:v>
                </c:pt>
                <c:pt idx="196">
                  <c:v>333.6</c:v>
                </c:pt>
                <c:pt idx="197">
                  <c:v>333.6</c:v>
                </c:pt>
                <c:pt idx="198">
                  <c:v>333.6</c:v>
                </c:pt>
                <c:pt idx="199">
                  <c:v>333.6</c:v>
                </c:pt>
                <c:pt idx="200">
                  <c:v>333.6</c:v>
                </c:pt>
                <c:pt idx="201">
                  <c:v>333.6</c:v>
                </c:pt>
                <c:pt idx="202">
                  <c:v>333.6</c:v>
                </c:pt>
                <c:pt idx="203">
                  <c:v>333.6</c:v>
                </c:pt>
                <c:pt idx="204">
                  <c:v>333.6</c:v>
                </c:pt>
                <c:pt idx="205">
                  <c:v>333.6</c:v>
                </c:pt>
                <c:pt idx="206">
                  <c:v>333.6</c:v>
                </c:pt>
                <c:pt idx="207">
                  <c:v>333.6</c:v>
                </c:pt>
                <c:pt idx="208">
                  <c:v>333.6</c:v>
                </c:pt>
                <c:pt idx="209">
                  <c:v>333.6</c:v>
                </c:pt>
                <c:pt idx="210">
                  <c:v>333.6</c:v>
                </c:pt>
                <c:pt idx="211">
                  <c:v>333.6</c:v>
                </c:pt>
                <c:pt idx="212">
                  <c:v>333.6</c:v>
                </c:pt>
                <c:pt idx="213">
                  <c:v>333.6</c:v>
                </c:pt>
                <c:pt idx="214">
                  <c:v>333.6</c:v>
                </c:pt>
                <c:pt idx="215">
                  <c:v>333.6</c:v>
                </c:pt>
                <c:pt idx="216">
                  <c:v>333.6</c:v>
                </c:pt>
                <c:pt idx="217">
                  <c:v>333.6</c:v>
                </c:pt>
                <c:pt idx="218">
                  <c:v>333.6</c:v>
                </c:pt>
                <c:pt idx="219">
                  <c:v>333.6</c:v>
                </c:pt>
                <c:pt idx="220">
                  <c:v>333.6</c:v>
                </c:pt>
                <c:pt idx="221">
                  <c:v>333.6</c:v>
                </c:pt>
                <c:pt idx="222">
                  <c:v>333.6</c:v>
                </c:pt>
                <c:pt idx="223">
                  <c:v>333.6</c:v>
                </c:pt>
                <c:pt idx="224">
                  <c:v>333.6</c:v>
                </c:pt>
                <c:pt idx="225">
                  <c:v>333.6</c:v>
                </c:pt>
                <c:pt idx="226">
                  <c:v>333.6</c:v>
                </c:pt>
                <c:pt idx="227">
                  <c:v>333.6</c:v>
                </c:pt>
                <c:pt idx="228">
                  <c:v>333.6</c:v>
                </c:pt>
                <c:pt idx="229">
                  <c:v>333.6</c:v>
                </c:pt>
                <c:pt idx="230">
                  <c:v>333.6</c:v>
                </c:pt>
                <c:pt idx="231">
                  <c:v>333.6</c:v>
                </c:pt>
                <c:pt idx="232">
                  <c:v>333.6</c:v>
                </c:pt>
                <c:pt idx="233">
                  <c:v>333.6</c:v>
                </c:pt>
                <c:pt idx="234">
                  <c:v>333.6</c:v>
                </c:pt>
                <c:pt idx="235">
                  <c:v>333.6</c:v>
                </c:pt>
                <c:pt idx="236">
                  <c:v>333.6</c:v>
                </c:pt>
                <c:pt idx="237">
                  <c:v>333.6</c:v>
                </c:pt>
                <c:pt idx="238">
                  <c:v>333.6</c:v>
                </c:pt>
                <c:pt idx="239">
                  <c:v>333.6</c:v>
                </c:pt>
                <c:pt idx="240">
                  <c:v>333.6</c:v>
                </c:pt>
                <c:pt idx="241">
                  <c:v>333.6</c:v>
                </c:pt>
                <c:pt idx="242">
                  <c:v>333.6</c:v>
                </c:pt>
                <c:pt idx="243">
                  <c:v>333.6</c:v>
                </c:pt>
                <c:pt idx="244">
                  <c:v>333.6</c:v>
                </c:pt>
                <c:pt idx="245">
                  <c:v>333.6</c:v>
                </c:pt>
                <c:pt idx="246">
                  <c:v>333.6</c:v>
                </c:pt>
                <c:pt idx="247">
                  <c:v>333.6</c:v>
                </c:pt>
                <c:pt idx="248">
                  <c:v>333.6</c:v>
                </c:pt>
                <c:pt idx="249">
                  <c:v>333.6</c:v>
                </c:pt>
                <c:pt idx="250">
                  <c:v>333.6</c:v>
                </c:pt>
                <c:pt idx="251">
                  <c:v>333.6</c:v>
                </c:pt>
                <c:pt idx="252">
                  <c:v>333.6</c:v>
                </c:pt>
                <c:pt idx="253">
                  <c:v>333.6</c:v>
                </c:pt>
                <c:pt idx="254">
                  <c:v>333.6</c:v>
                </c:pt>
                <c:pt idx="255">
                  <c:v>333.6</c:v>
                </c:pt>
                <c:pt idx="256">
                  <c:v>333.6</c:v>
                </c:pt>
                <c:pt idx="257">
                  <c:v>333.6</c:v>
                </c:pt>
                <c:pt idx="258">
                  <c:v>333.6</c:v>
                </c:pt>
                <c:pt idx="259">
                  <c:v>333.6</c:v>
                </c:pt>
                <c:pt idx="260">
                  <c:v>333.6</c:v>
                </c:pt>
                <c:pt idx="261">
                  <c:v>333.6</c:v>
                </c:pt>
                <c:pt idx="262">
                  <c:v>333.6</c:v>
                </c:pt>
                <c:pt idx="263">
                  <c:v>333.6</c:v>
                </c:pt>
                <c:pt idx="264">
                  <c:v>333.6</c:v>
                </c:pt>
                <c:pt idx="265">
                  <c:v>333.6</c:v>
                </c:pt>
                <c:pt idx="266">
                  <c:v>333.6</c:v>
                </c:pt>
                <c:pt idx="267">
                  <c:v>333.6</c:v>
                </c:pt>
                <c:pt idx="268">
                  <c:v>333.6</c:v>
                </c:pt>
                <c:pt idx="269">
                  <c:v>333.6</c:v>
                </c:pt>
                <c:pt idx="270">
                  <c:v>333.6</c:v>
                </c:pt>
                <c:pt idx="271">
                  <c:v>333.6</c:v>
                </c:pt>
                <c:pt idx="272">
                  <c:v>333.6</c:v>
                </c:pt>
                <c:pt idx="273">
                  <c:v>333.6</c:v>
                </c:pt>
                <c:pt idx="274">
                  <c:v>333.6</c:v>
                </c:pt>
                <c:pt idx="275">
                  <c:v>333.6</c:v>
                </c:pt>
                <c:pt idx="276">
                  <c:v>333.6</c:v>
                </c:pt>
                <c:pt idx="277">
                  <c:v>333.6</c:v>
                </c:pt>
                <c:pt idx="278">
                  <c:v>333.6</c:v>
                </c:pt>
                <c:pt idx="279">
                  <c:v>333.6</c:v>
                </c:pt>
                <c:pt idx="280">
                  <c:v>333.6</c:v>
                </c:pt>
                <c:pt idx="281">
                  <c:v>333.6</c:v>
                </c:pt>
                <c:pt idx="282">
                  <c:v>333.6</c:v>
                </c:pt>
                <c:pt idx="283">
                  <c:v>333.6</c:v>
                </c:pt>
                <c:pt idx="284">
                  <c:v>333.6</c:v>
                </c:pt>
                <c:pt idx="285">
                  <c:v>333.6</c:v>
                </c:pt>
                <c:pt idx="286">
                  <c:v>333.6</c:v>
                </c:pt>
                <c:pt idx="287">
                  <c:v>333.6</c:v>
                </c:pt>
                <c:pt idx="288">
                  <c:v>333.6</c:v>
                </c:pt>
                <c:pt idx="289">
                  <c:v>333.6</c:v>
                </c:pt>
                <c:pt idx="290">
                  <c:v>333.6</c:v>
                </c:pt>
                <c:pt idx="291">
                  <c:v>333.6</c:v>
                </c:pt>
                <c:pt idx="292">
                  <c:v>333.6</c:v>
                </c:pt>
                <c:pt idx="293">
                  <c:v>333.6</c:v>
                </c:pt>
                <c:pt idx="294">
                  <c:v>333.6</c:v>
                </c:pt>
                <c:pt idx="295">
                  <c:v>333.6</c:v>
                </c:pt>
                <c:pt idx="296">
                  <c:v>333.6</c:v>
                </c:pt>
                <c:pt idx="297">
                  <c:v>333.6</c:v>
                </c:pt>
                <c:pt idx="298">
                  <c:v>333.6</c:v>
                </c:pt>
                <c:pt idx="299">
                  <c:v>333.6</c:v>
                </c:pt>
                <c:pt idx="300">
                  <c:v>333.6</c:v>
                </c:pt>
                <c:pt idx="301">
                  <c:v>333.6</c:v>
                </c:pt>
                <c:pt idx="302">
                  <c:v>333.6</c:v>
                </c:pt>
                <c:pt idx="303">
                  <c:v>333.6</c:v>
                </c:pt>
                <c:pt idx="304">
                  <c:v>333.6</c:v>
                </c:pt>
                <c:pt idx="305">
                  <c:v>333.6</c:v>
                </c:pt>
                <c:pt idx="306">
                  <c:v>333.6</c:v>
                </c:pt>
                <c:pt idx="307">
                  <c:v>333.6</c:v>
                </c:pt>
                <c:pt idx="308">
                  <c:v>333.6</c:v>
                </c:pt>
                <c:pt idx="309">
                  <c:v>333.6</c:v>
                </c:pt>
                <c:pt idx="310">
                  <c:v>333.6</c:v>
                </c:pt>
                <c:pt idx="311">
                  <c:v>333.6</c:v>
                </c:pt>
                <c:pt idx="312">
                  <c:v>333.6</c:v>
                </c:pt>
                <c:pt idx="313">
                  <c:v>333.6</c:v>
                </c:pt>
                <c:pt idx="314">
                  <c:v>333.6</c:v>
                </c:pt>
                <c:pt idx="315">
                  <c:v>333.6</c:v>
                </c:pt>
                <c:pt idx="316">
                  <c:v>333.6</c:v>
                </c:pt>
                <c:pt idx="317">
                  <c:v>333.6</c:v>
                </c:pt>
                <c:pt idx="318">
                  <c:v>333.6</c:v>
                </c:pt>
                <c:pt idx="319">
                  <c:v>333.6</c:v>
                </c:pt>
                <c:pt idx="320">
                  <c:v>333.6</c:v>
                </c:pt>
                <c:pt idx="321">
                  <c:v>333.6</c:v>
                </c:pt>
                <c:pt idx="322">
                  <c:v>333.6</c:v>
                </c:pt>
                <c:pt idx="323">
                  <c:v>333.6</c:v>
                </c:pt>
                <c:pt idx="324">
                  <c:v>333.6</c:v>
                </c:pt>
                <c:pt idx="325">
                  <c:v>333.6</c:v>
                </c:pt>
                <c:pt idx="326">
                  <c:v>333.6</c:v>
                </c:pt>
                <c:pt idx="327">
                  <c:v>333.6</c:v>
                </c:pt>
                <c:pt idx="328">
                  <c:v>333.6</c:v>
                </c:pt>
                <c:pt idx="329">
                  <c:v>333.6</c:v>
                </c:pt>
                <c:pt idx="330">
                  <c:v>333.6</c:v>
                </c:pt>
                <c:pt idx="331">
                  <c:v>333.6</c:v>
                </c:pt>
                <c:pt idx="332">
                  <c:v>333.6</c:v>
                </c:pt>
                <c:pt idx="333">
                  <c:v>333.6</c:v>
                </c:pt>
                <c:pt idx="334">
                  <c:v>333.6</c:v>
                </c:pt>
                <c:pt idx="335">
                  <c:v>333.6</c:v>
                </c:pt>
                <c:pt idx="336">
                  <c:v>333.6</c:v>
                </c:pt>
                <c:pt idx="337">
                  <c:v>333.6</c:v>
                </c:pt>
                <c:pt idx="338">
                  <c:v>333.6</c:v>
                </c:pt>
                <c:pt idx="339">
                  <c:v>333.6</c:v>
                </c:pt>
                <c:pt idx="340">
                  <c:v>333.6</c:v>
                </c:pt>
                <c:pt idx="341">
                  <c:v>333.6</c:v>
                </c:pt>
                <c:pt idx="342">
                  <c:v>333.6</c:v>
                </c:pt>
                <c:pt idx="343">
                  <c:v>333.6</c:v>
                </c:pt>
                <c:pt idx="344">
                  <c:v>333.6</c:v>
                </c:pt>
                <c:pt idx="345">
                  <c:v>333.6</c:v>
                </c:pt>
                <c:pt idx="346">
                  <c:v>333.6</c:v>
                </c:pt>
                <c:pt idx="347">
                  <c:v>333.6</c:v>
                </c:pt>
                <c:pt idx="348">
                  <c:v>333.6</c:v>
                </c:pt>
                <c:pt idx="349">
                  <c:v>333.6</c:v>
                </c:pt>
                <c:pt idx="350">
                  <c:v>333.6</c:v>
                </c:pt>
                <c:pt idx="351">
                  <c:v>333.6</c:v>
                </c:pt>
                <c:pt idx="352">
                  <c:v>333.6</c:v>
                </c:pt>
                <c:pt idx="353">
                  <c:v>333.6</c:v>
                </c:pt>
                <c:pt idx="354">
                  <c:v>333.6</c:v>
                </c:pt>
                <c:pt idx="355">
                  <c:v>333.6</c:v>
                </c:pt>
                <c:pt idx="356">
                  <c:v>333.6</c:v>
                </c:pt>
                <c:pt idx="357">
                  <c:v>333.6</c:v>
                </c:pt>
                <c:pt idx="358">
                  <c:v>333.6</c:v>
                </c:pt>
                <c:pt idx="359">
                  <c:v>333.6</c:v>
                </c:pt>
                <c:pt idx="360">
                  <c:v>333.6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449936"/>
        <c:axId val="524449544"/>
      </c:scatterChart>
      <c:valAx>
        <c:axId val="524449936"/>
        <c:scaling>
          <c:orientation val="minMax"/>
          <c:max val="3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Crank angle, deg</a:t>
                </a:r>
              </a:p>
            </c:rich>
          </c:tx>
          <c:layout>
            <c:manualLayout>
              <c:xMode val="edge"/>
              <c:yMode val="edge"/>
              <c:x val="0.41532271839103585"/>
              <c:y val="0.42937173992491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49544"/>
        <c:crosses val="autoZero"/>
        <c:crossBetween val="midCat"/>
        <c:majorUnit val="20"/>
      </c:valAx>
      <c:valAx>
        <c:axId val="524449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Rod load, 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49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2366667113799872"/>
          <c:y val="0.78917106880627264"/>
          <c:w val="0.3318904291285768"/>
          <c:h val="0.210828931193727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Stage II - Pressure vs. time - Actual conditions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72099039767268"/>
          <c:y val="0.16666666666666666"/>
          <c:w val="0.83363551948644443"/>
          <c:h val="0.66942913385826763"/>
        </c:manualLayout>
      </c:layout>
      <c:scatterChart>
        <c:scatterStyle val="lineMarker"/>
        <c:varyColors val="0"/>
        <c:ser>
          <c:idx val="0"/>
          <c:order val="0"/>
          <c:tx>
            <c:v>Pressure Head end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'Stage 2'!$C$746:$C$1106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2'!$U$746:$U$1106</c:f>
              <c:numCache>
                <c:formatCode>General</c:formatCode>
                <c:ptCount val="361"/>
                <c:pt idx="0">
                  <c:v>65.638900000000007</c:v>
                </c:pt>
                <c:pt idx="1">
                  <c:v>65.608927486846952</c:v>
                </c:pt>
                <c:pt idx="2">
                  <c:v>65.519164660994406</c:v>
                </c:pt>
                <c:pt idx="3">
                  <c:v>65.370073767945769</c:v>
                </c:pt>
                <c:pt idx="4">
                  <c:v>65.162418941245974</c:v>
                </c:pt>
                <c:pt idx="5">
                  <c:v>64.897256934898365</c:v>
                </c:pt>
                <c:pt idx="6">
                  <c:v>64.575924435238107</c:v>
                </c:pt>
                <c:pt idx="7">
                  <c:v>64.200022226821432</c:v>
                </c:pt>
                <c:pt idx="8">
                  <c:v>63.77139654896682</c:v>
                </c:pt>
                <c:pt idx="9">
                  <c:v>63.292118030497925</c:v>
                </c:pt>
                <c:pt idx="10">
                  <c:v>62.764458628682412</c:v>
                </c:pt>
                <c:pt idx="11">
                  <c:v>62.190867023552286</c:v>
                </c:pt>
                <c:pt idx="12">
                  <c:v>61.573942930581964</c:v>
                </c:pt>
                <c:pt idx="13">
                  <c:v>60.916410793440377</c:v>
                </c:pt>
                <c:pt idx="14">
                  <c:v>60.221093305110749</c:v>
                </c:pt>
                <c:pt idx="15">
                  <c:v>59.490885181353612</c:v>
                </c:pt>
                <c:pt idx="16">
                  <c:v>58.728727576920924</c:v>
                </c:pt>
                <c:pt idx="17">
                  <c:v>57.937583493900519</c:v>
                </c:pt>
                <c:pt idx="18">
                  <c:v>57.120414485070881</c:v>
                </c:pt>
                <c:pt idx="19">
                  <c:v>56.280158905104273</c:v>
                </c:pt>
                <c:pt idx="20">
                  <c:v>55.419711910781693</c:v>
                </c:pt>
                <c:pt idx="21">
                  <c:v>54.541907359805791</c:v>
                </c:pt>
                <c:pt idx="22">
                  <c:v>53.649501707848458</c:v>
                </c:pt>
                <c:pt idx="23">
                  <c:v>52.745159956450237</c:v>
                </c:pt>
                <c:pt idx="24">
                  <c:v>51.831443661306132</c:v>
                </c:pt>
                <c:pt idx="25">
                  <c:v>50.91080097208264</c:v>
                </c:pt>
                <c:pt idx="26">
                  <c:v>49.985558641709105</c:v>
                </c:pt>
                <c:pt idx="27">
                  <c:v>49.057915915296853</c:v>
                </c:pt>
                <c:pt idx="28">
                  <c:v>48.129940186513004</c:v>
                </c:pt>
                <c:pt idx="29">
                  <c:v>47.203564292196425</c:v>
                </c:pt>
                <c:pt idx="30">
                  <c:v>46.280585303963356</c:v>
                </c:pt>
                <c:pt idx="31">
                  <c:v>45.362664668090346</c:v>
                </c:pt>
                <c:pt idx="32">
                  <c:v>44.451329541595868</c:v>
                </c:pt>
                <c:pt idx="33">
                  <c:v>43.547975172630714</c:v>
                </c:pt>
                <c:pt idx="34">
                  <c:v>42.653868176485247</c:v>
                </c:pt>
                <c:pt idx="35">
                  <c:v>41.770150564167984</c:v>
                </c:pt>
                <c:pt idx="36">
                  <c:v>40.897844388097496</c:v>
                </c:pt>
                <c:pt idx="37">
                  <c:v>40.037856878465746</c:v>
                </c:pt>
                <c:pt idx="38">
                  <c:v>39.19098595385671</c:v>
                </c:pt>
                <c:pt idx="39">
                  <c:v>38.357926000328142</c:v>
                </c:pt>
                <c:pt idx="40">
                  <c:v>37.539273824059329</c:v>
                </c:pt>
                <c:pt idx="41">
                  <c:v>36.735534693550647</c:v>
                </c:pt>
                <c:pt idx="42">
                  <c:v>35.947128397995293</c:v>
                </c:pt>
                <c:pt idx="43">
                  <c:v>35.174395258654485</c:v>
                </c:pt>
                <c:pt idx="44">
                  <c:v>34.508899999999997</c:v>
                </c:pt>
                <c:pt idx="45">
                  <c:v>34.508899999999997</c:v>
                </c:pt>
                <c:pt idx="46">
                  <c:v>34.508899999999997</c:v>
                </c:pt>
                <c:pt idx="47">
                  <c:v>34.508899999999997</c:v>
                </c:pt>
                <c:pt idx="48">
                  <c:v>34.508899999999997</c:v>
                </c:pt>
                <c:pt idx="49">
                  <c:v>34.508899999999997</c:v>
                </c:pt>
                <c:pt idx="50">
                  <c:v>34.508899999999997</c:v>
                </c:pt>
                <c:pt idx="51">
                  <c:v>34.508899999999997</c:v>
                </c:pt>
                <c:pt idx="52">
                  <c:v>34.508899999999997</c:v>
                </c:pt>
                <c:pt idx="53">
                  <c:v>34.508899999999997</c:v>
                </c:pt>
                <c:pt idx="54">
                  <c:v>34.508899999999997</c:v>
                </c:pt>
                <c:pt idx="55">
                  <c:v>34.508899999999997</c:v>
                </c:pt>
                <c:pt idx="56">
                  <c:v>34.508899999999997</c:v>
                </c:pt>
                <c:pt idx="57">
                  <c:v>34.508899999999997</c:v>
                </c:pt>
                <c:pt idx="58">
                  <c:v>34.508899999999997</c:v>
                </c:pt>
                <c:pt idx="59">
                  <c:v>34.508899999999997</c:v>
                </c:pt>
                <c:pt idx="60">
                  <c:v>34.508899999999997</c:v>
                </c:pt>
                <c:pt idx="61">
                  <c:v>34.508899999999997</c:v>
                </c:pt>
                <c:pt idx="62">
                  <c:v>34.508899999999997</c:v>
                </c:pt>
                <c:pt idx="63">
                  <c:v>34.508899999999997</c:v>
                </c:pt>
                <c:pt idx="64">
                  <c:v>34.508899999999997</c:v>
                </c:pt>
                <c:pt idx="65">
                  <c:v>34.508899999999997</c:v>
                </c:pt>
                <c:pt idx="66">
                  <c:v>34.508899999999997</c:v>
                </c:pt>
                <c:pt idx="67">
                  <c:v>34.508899999999997</c:v>
                </c:pt>
                <c:pt idx="68">
                  <c:v>34.508899999999997</c:v>
                </c:pt>
                <c:pt idx="69">
                  <c:v>34.508899999999997</c:v>
                </c:pt>
                <c:pt idx="70">
                  <c:v>34.508899999999997</c:v>
                </c:pt>
                <c:pt idx="71">
                  <c:v>34.508899999999997</c:v>
                </c:pt>
                <c:pt idx="72">
                  <c:v>34.508899999999997</c:v>
                </c:pt>
                <c:pt idx="73">
                  <c:v>34.508899999999997</c:v>
                </c:pt>
                <c:pt idx="74">
                  <c:v>34.508899999999997</c:v>
                </c:pt>
                <c:pt idx="75">
                  <c:v>34.508899999999997</c:v>
                </c:pt>
                <c:pt idx="76">
                  <c:v>34.508899999999997</c:v>
                </c:pt>
                <c:pt idx="77">
                  <c:v>34.508899999999997</c:v>
                </c:pt>
                <c:pt idx="78">
                  <c:v>34.508899999999997</c:v>
                </c:pt>
                <c:pt idx="79">
                  <c:v>34.508899999999997</c:v>
                </c:pt>
                <c:pt idx="80">
                  <c:v>34.508899999999997</c:v>
                </c:pt>
                <c:pt idx="81">
                  <c:v>34.508899999999997</c:v>
                </c:pt>
                <c:pt idx="82">
                  <c:v>34.508899999999997</c:v>
                </c:pt>
                <c:pt idx="83">
                  <c:v>34.508899999999997</c:v>
                </c:pt>
                <c:pt idx="84">
                  <c:v>34.508899999999997</c:v>
                </c:pt>
                <c:pt idx="85">
                  <c:v>34.508899999999997</c:v>
                </c:pt>
                <c:pt idx="86">
                  <c:v>34.508899999999997</c:v>
                </c:pt>
                <c:pt idx="87">
                  <c:v>34.508899999999997</c:v>
                </c:pt>
                <c:pt idx="88">
                  <c:v>34.508899999999997</c:v>
                </c:pt>
                <c:pt idx="89">
                  <c:v>34.508899999999997</c:v>
                </c:pt>
                <c:pt idx="90">
                  <c:v>34.508899999999997</c:v>
                </c:pt>
                <c:pt idx="91">
                  <c:v>34.508899999999997</c:v>
                </c:pt>
                <c:pt idx="92">
                  <c:v>34.508899999999997</c:v>
                </c:pt>
                <c:pt idx="93">
                  <c:v>34.508899999999997</c:v>
                </c:pt>
                <c:pt idx="94">
                  <c:v>34.508899999999997</c:v>
                </c:pt>
                <c:pt idx="95">
                  <c:v>34.508899999999997</c:v>
                </c:pt>
                <c:pt idx="96">
                  <c:v>34.508899999999997</c:v>
                </c:pt>
                <c:pt idx="97">
                  <c:v>34.508899999999997</c:v>
                </c:pt>
                <c:pt idx="98">
                  <c:v>34.508899999999997</c:v>
                </c:pt>
                <c:pt idx="99">
                  <c:v>34.508899999999997</c:v>
                </c:pt>
                <c:pt idx="100">
                  <c:v>34.508899999999997</c:v>
                </c:pt>
                <c:pt idx="101">
                  <c:v>34.508899999999997</c:v>
                </c:pt>
                <c:pt idx="102">
                  <c:v>34.508899999999997</c:v>
                </c:pt>
                <c:pt idx="103">
                  <c:v>34.508899999999997</c:v>
                </c:pt>
                <c:pt idx="104">
                  <c:v>34.508899999999997</c:v>
                </c:pt>
                <c:pt idx="105">
                  <c:v>34.508899999999997</c:v>
                </c:pt>
                <c:pt idx="106">
                  <c:v>34.508899999999997</c:v>
                </c:pt>
                <c:pt idx="107">
                  <c:v>34.508899999999997</c:v>
                </c:pt>
                <c:pt idx="108">
                  <c:v>34.508899999999997</c:v>
                </c:pt>
                <c:pt idx="109">
                  <c:v>34.508899999999997</c:v>
                </c:pt>
                <c:pt idx="110">
                  <c:v>34.508899999999997</c:v>
                </c:pt>
                <c:pt idx="111">
                  <c:v>34.508899999999997</c:v>
                </c:pt>
                <c:pt idx="112">
                  <c:v>34.508899999999997</c:v>
                </c:pt>
                <c:pt idx="113">
                  <c:v>34.508899999999997</c:v>
                </c:pt>
                <c:pt idx="114">
                  <c:v>34.508899999999997</c:v>
                </c:pt>
                <c:pt idx="115">
                  <c:v>34.508899999999997</c:v>
                </c:pt>
                <c:pt idx="116">
                  <c:v>34.508899999999997</c:v>
                </c:pt>
                <c:pt idx="117">
                  <c:v>34.508899999999997</c:v>
                </c:pt>
                <c:pt idx="118">
                  <c:v>34.508899999999997</c:v>
                </c:pt>
                <c:pt idx="119">
                  <c:v>34.508899999999997</c:v>
                </c:pt>
                <c:pt idx="120">
                  <c:v>34.508899999999997</c:v>
                </c:pt>
                <c:pt idx="121">
                  <c:v>34.508899999999997</c:v>
                </c:pt>
                <c:pt idx="122">
                  <c:v>34.508899999999997</c:v>
                </c:pt>
                <c:pt idx="123">
                  <c:v>34.508899999999997</c:v>
                </c:pt>
                <c:pt idx="124">
                  <c:v>34.508899999999997</c:v>
                </c:pt>
                <c:pt idx="125">
                  <c:v>34.508899999999997</c:v>
                </c:pt>
                <c:pt idx="126">
                  <c:v>34.508899999999997</c:v>
                </c:pt>
                <c:pt idx="127">
                  <c:v>34.508899999999997</c:v>
                </c:pt>
                <c:pt idx="128">
                  <c:v>34.508899999999997</c:v>
                </c:pt>
                <c:pt idx="129">
                  <c:v>34.508899999999997</c:v>
                </c:pt>
                <c:pt idx="130">
                  <c:v>34.508899999999997</c:v>
                </c:pt>
                <c:pt idx="131">
                  <c:v>34.508899999999997</c:v>
                </c:pt>
                <c:pt idx="132">
                  <c:v>34.508899999999997</c:v>
                </c:pt>
                <c:pt idx="133">
                  <c:v>34.508899999999997</c:v>
                </c:pt>
                <c:pt idx="134">
                  <c:v>34.508899999999997</c:v>
                </c:pt>
                <c:pt idx="135">
                  <c:v>34.508899999999997</c:v>
                </c:pt>
                <c:pt idx="136">
                  <c:v>34.508899999999997</c:v>
                </c:pt>
                <c:pt idx="137">
                  <c:v>34.508899999999997</c:v>
                </c:pt>
                <c:pt idx="138">
                  <c:v>34.508899999999997</c:v>
                </c:pt>
                <c:pt idx="139">
                  <c:v>34.508899999999997</c:v>
                </c:pt>
                <c:pt idx="140">
                  <c:v>34.508899999999997</c:v>
                </c:pt>
                <c:pt idx="141">
                  <c:v>34.508899999999997</c:v>
                </c:pt>
                <c:pt idx="142">
                  <c:v>34.508899999999997</c:v>
                </c:pt>
                <c:pt idx="143">
                  <c:v>34.508899999999997</c:v>
                </c:pt>
                <c:pt idx="144">
                  <c:v>34.508899999999997</c:v>
                </c:pt>
                <c:pt idx="145">
                  <c:v>34.508899999999997</c:v>
                </c:pt>
                <c:pt idx="146">
                  <c:v>34.508899999999997</c:v>
                </c:pt>
                <c:pt idx="147">
                  <c:v>34.508899999999997</c:v>
                </c:pt>
                <c:pt idx="148">
                  <c:v>34.508899999999997</c:v>
                </c:pt>
                <c:pt idx="149">
                  <c:v>34.508899999999997</c:v>
                </c:pt>
                <c:pt idx="150">
                  <c:v>34.508899999999997</c:v>
                </c:pt>
                <c:pt idx="151">
                  <c:v>34.508899999999997</c:v>
                </c:pt>
                <c:pt idx="152">
                  <c:v>34.508899999999997</c:v>
                </c:pt>
                <c:pt idx="153">
                  <c:v>34.508899999999997</c:v>
                </c:pt>
                <c:pt idx="154">
                  <c:v>34.508899999999997</c:v>
                </c:pt>
                <c:pt idx="155">
                  <c:v>34.508899999999997</c:v>
                </c:pt>
                <c:pt idx="156">
                  <c:v>34.508899999999997</c:v>
                </c:pt>
                <c:pt idx="157">
                  <c:v>34.508899999999997</c:v>
                </c:pt>
                <c:pt idx="158">
                  <c:v>34.508899999999997</c:v>
                </c:pt>
                <c:pt idx="159">
                  <c:v>34.508899999999997</c:v>
                </c:pt>
                <c:pt idx="160">
                  <c:v>34.508899999999997</c:v>
                </c:pt>
                <c:pt idx="161">
                  <c:v>34.508899999999997</c:v>
                </c:pt>
                <c:pt idx="162">
                  <c:v>34.508899999999997</c:v>
                </c:pt>
                <c:pt idx="163">
                  <c:v>34.508899999999997</c:v>
                </c:pt>
                <c:pt idx="164">
                  <c:v>34.508899999999997</c:v>
                </c:pt>
                <c:pt idx="165">
                  <c:v>34.508899999999997</c:v>
                </c:pt>
                <c:pt idx="166">
                  <c:v>34.508899999999997</c:v>
                </c:pt>
                <c:pt idx="167">
                  <c:v>34.508899999999997</c:v>
                </c:pt>
                <c:pt idx="168">
                  <c:v>34.508899999999997</c:v>
                </c:pt>
                <c:pt idx="169">
                  <c:v>34.508899999999997</c:v>
                </c:pt>
                <c:pt idx="170">
                  <c:v>34.508899999999997</c:v>
                </c:pt>
                <c:pt idx="171">
                  <c:v>34.508899999999997</c:v>
                </c:pt>
                <c:pt idx="172">
                  <c:v>34.508899999999997</c:v>
                </c:pt>
                <c:pt idx="173">
                  <c:v>34.508899999999997</c:v>
                </c:pt>
                <c:pt idx="174">
                  <c:v>34.508899999999997</c:v>
                </c:pt>
                <c:pt idx="175">
                  <c:v>34.508899999999997</c:v>
                </c:pt>
                <c:pt idx="176">
                  <c:v>34.508899999999997</c:v>
                </c:pt>
                <c:pt idx="177">
                  <c:v>34.508899999999997</c:v>
                </c:pt>
                <c:pt idx="178">
                  <c:v>34.508899999999997</c:v>
                </c:pt>
                <c:pt idx="179">
                  <c:v>34.508899999999997</c:v>
                </c:pt>
                <c:pt idx="180">
                  <c:v>34.508899999999997</c:v>
                </c:pt>
                <c:pt idx="181">
                  <c:v>34.511128524897046</c:v>
                </c:pt>
                <c:pt idx="182">
                  <c:v>34.517815447388912</c:v>
                </c:pt>
                <c:pt idx="183">
                  <c:v>34.528964812258316</c:v>
                </c:pt>
                <c:pt idx="184">
                  <c:v>34.544583365413743</c:v>
                </c:pt>
                <c:pt idx="185">
                  <c:v>34.564680560802003</c:v>
                </c:pt>
                <c:pt idx="186">
                  <c:v>34.589268570099293</c:v>
                </c:pt>
                <c:pt idx="187">
                  <c:v>34.618362295193982</c:v>
                </c:pt>
                <c:pt idx="188">
                  <c:v>34.651979383478519</c:v>
                </c:pt>
                <c:pt idx="189">
                  <c:v>34.690140245971541</c:v>
                </c:pt>
                <c:pt idx="190">
                  <c:v>34.732868078295382</c:v>
                </c:pt>
                <c:pt idx="191">
                  <c:v>34.780188884537722</c:v>
                </c:pt>
                <c:pt idx="192">
                  <c:v>34.832131504030656</c:v>
                </c:pt>
                <c:pt idx="193">
                  <c:v>34.88872764108401</c:v>
                </c:pt>
                <c:pt idx="194">
                  <c:v>34.950011897714255</c:v>
                </c:pt>
                <c:pt idx="195">
                  <c:v>35.0160218094138</c:v>
                </c:pt>
                <c:pt idx="196">
                  <c:v>35.086797884010949</c:v>
                </c:pt>
                <c:pt idx="197">
                  <c:v>35.162383643673152</c:v>
                </c:pt>
                <c:pt idx="198">
                  <c:v>35.24282567011258</c:v>
                </c:pt>
                <c:pt idx="199">
                  <c:v>35.328173653055792</c:v>
                </c:pt>
                <c:pt idx="200">
                  <c:v>35.418480442044881</c:v>
                </c:pt>
                <c:pt idx="201">
                  <c:v>35.513802101641183</c:v>
                </c:pt>
                <c:pt idx="202">
                  <c:v>35.614197970108002</c:v>
                </c:pt>
                <c:pt idx="203">
                  <c:v>35.719730721653107</c:v>
                </c:pt>
                <c:pt idx="204">
                  <c:v>35.83046643231669</c:v>
                </c:pt>
                <c:pt idx="205">
                  <c:v>35.946474649595416</c:v>
                </c:pt>
                <c:pt idx="206">
                  <c:v>36.067828465898266</c:v>
                </c:pt>
                <c:pt idx="207">
                  <c:v>36.194604595934841</c:v>
                </c:pt>
                <c:pt idx="208">
                  <c:v>36.32688345814239</c:v>
                </c:pt>
                <c:pt idx="209">
                  <c:v>36.464749260262337</c:v>
                </c:pt>
                <c:pt idx="210">
                  <c:v>36.608290089183754</c:v>
                </c:pt>
                <c:pt idx="211">
                  <c:v>36.757598005175346</c:v>
                </c:pt>
                <c:pt idx="212">
                  <c:v>36.912769140634346</c:v>
                </c:pt>
                <c:pt idx="213">
                  <c:v>37.073903803485543</c:v>
                </c:pt>
                <c:pt idx="214">
                  <c:v>37.241106585370112</c:v>
                </c:pt>
                <c:pt idx="215">
                  <c:v>37.414486474769248</c:v>
                </c:pt>
                <c:pt idx="216">
                  <c:v>37.594156975214133</c:v>
                </c:pt>
                <c:pt idx="217">
                  <c:v>37.780236228739248</c:v>
                </c:pt>
                <c:pt idx="218">
                  <c:v>37.972847144742445</c:v>
                </c:pt>
                <c:pt idx="219">
                  <c:v>38.172117534421488</c:v>
                </c:pt>
                <c:pt idx="220">
                  <c:v>38.378180250962252</c:v>
                </c:pt>
                <c:pt idx="221">
                  <c:v>38.591173335660962</c:v>
                </c:pt>
                <c:pt idx="222">
                  <c:v>38.81124017016797</c:v>
                </c:pt>
                <c:pt idx="223">
                  <c:v>39.038529635047333</c:v>
                </c:pt>
                <c:pt idx="224">
                  <c:v>39.273196274852317</c:v>
                </c:pt>
                <c:pt idx="225">
                  <c:v>39.515400469923058</c:v>
                </c:pt>
                <c:pt idx="226">
                  <c:v>39.765308615118052</c:v>
                </c:pt>
                <c:pt idx="227">
                  <c:v>40.023093305697124</c:v>
                </c:pt>
                <c:pt idx="228">
                  <c:v>40.288933530578866</c:v>
                </c:pt>
                <c:pt idx="229">
                  <c:v>40.563014873200807</c:v>
                </c:pt>
                <c:pt idx="230">
                  <c:v>40.845529720214479</c:v>
                </c:pt>
                <c:pt idx="231">
                  <c:v>41.136677478253802</c:v>
                </c:pt>
                <c:pt idx="232">
                  <c:v>41.436664799016476</c:v>
                </c:pt>
                <c:pt idx="233">
                  <c:v>41.745705812904013</c:v>
                </c:pt>
                <c:pt idx="234">
                  <c:v>42.064022371466557</c:v>
                </c:pt>
                <c:pt idx="235">
                  <c:v>42.391844298901475</c:v>
                </c:pt>
                <c:pt idx="236">
                  <c:v>42.729409652855701</c:v>
                </c:pt>
                <c:pt idx="237">
                  <c:v>43.076964994780596</c:v>
                </c:pt>
                <c:pt idx="238">
                  <c:v>43.434765670088282</c:v>
                </c:pt>
                <c:pt idx="239">
                  <c:v>43.80307609835377</c:v>
                </c:pt>
                <c:pt idx="240">
                  <c:v>44.182170073804194</c:v>
                </c:pt>
                <c:pt idx="241">
                  <c:v>44.572331076330478</c:v>
                </c:pt>
                <c:pt idx="242">
                  <c:v>44.97385259324637</c:v>
                </c:pt>
                <c:pt idx="243">
                  <c:v>45.387038452012618</c:v>
                </c:pt>
                <c:pt idx="244">
                  <c:v>45.812203164127538</c:v>
                </c:pt>
                <c:pt idx="245">
                  <c:v>46.249672280372067</c:v>
                </c:pt>
                <c:pt idx="246">
                  <c:v>46.699782757575761</c:v>
                </c:pt>
                <c:pt idx="247">
                  <c:v>47.162883337049266</c:v>
                </c:pt>
                <c:pt idx="248">
                  <c:v>47.639334934799663</c:v>
                </c:pt>
                <c:pt idx="249">
                  <c:v>48.129511043615516</c:v>
                </c:pt>
                <c:pt idx="250">
                  <c:v>48.633798147069442</c:v>
                </c:pt>
                <c:pt idx="251">
                  <c:v>49.152596145445429</c:v>
                </c:pt>
                <c:pt idx="252">
                  <c:v>49.686318793548168</c:v>
                </c:pt>
                <c:pt idx="253">
                  <c:v>50.235394150295505</c:v>
                </c:pt>
                <c:pt idx="254">
                  <c:v>50.800265039932697</c:v>
                </c:pt>
                <c:pt idx="255">
                  <c:v>51.381389524632652</c:v>
                </c:pt>
                <c:pt idx="256">
                  <c:v>51.979241388165875</c:v>
                </c:pt>
                <c:pt idx="257">
                  <c:v>52.594310630230538</c:v>
                </c:pt>
                <c:pt idx="258">
                  <c:v>53.227103970927999</c:v>
                </c:pt>
                <c:pt idx="259">
                  <c:v>53.87814536475161</c:v>
                </c:pt>
                <c:pt idx="260">
                  <c:v>54.547976523326355</c:v>
                </c:pt>
                <c:pt idx="261">
                  <c:v>55.237157445986334</c:v>
                </c:pt>
                <c:pt idx="262">
                  <c:v>55.94626695711397</c:v>
                </c:pt>
                <c:pt idx="263">
                  <c:v>56.675903248980745</c:v>
                </c:pt>
                <c:pt idx="264">
                  <c:v>57.42668442862265</c:v>
                </c:pt>
                <c:pt idx="265">
                  <c:v>58.199249067056883</c:v>
                </c:pt>
                <c:pt idx="266">
                  <c:v>58.994256748892035</c:v>
                </c:pt>
                <c:pt idx="267">
                  <c:v>59.812388620104294</c:v>
                </c:pt>
                <c:pt idx="268">
                  <c:v>60.654347931439872</c:v>
                </c:pt>
                <c:pt idx="269">
                  <c:v>61.520860574562001</c:v>
                </c:pt>
                <c:pt idx="270">
                  <c:v>62.412675607680463</c:v>
                </c:pt>
                <c:pt idx="271">
                  <c:v>63.330565766984392</c:v>
                </c:pt>
                <c:pt idx="272">
                  <c:v>64.275327959738689</c:v>
                </c:pt>
                <c:pt idx="273">
                  <c:v>65.247783734399007</c:v>
                </c:pt>
                <c:pt idx="274">
                  <c:v>65.638900000000007</c:v>
                </c:pt>
                <c:pt idx="275">
                  <c:v>65.638900000000007</c:v>
                </c:pt>
                <c:pt idx="276">
                  <c:v>65.638900000000007</c:v>
                </c:pt>
                <c:pt idx="277">
                  <c:v>65.638900000000007</c:v>
                </c:pt>
                <c:pt idx="278">
                  <c:v>65.638900000000007</c:v>
                </c:pt>
                <c:pt idx="279">
                  <c:v>65.638900000000007</c:v>
                </c:pt>
                <c:pt idx="280">
                  <c:v>65.638900000000007</c:v>
                </c:pt>
                <c:pt idx="281">
                  <c:v>65.638900000000007</c:v>
                </c:pt>
                <c:pt idx="282">
                  <c:v>65.638900000000007</c:v>
                </c:pt>
                <c:pt idx="283">
                  <c:v>65.638900000000007</c:v>
                </c:pt>
                <c:pt idx="284">
                  <c:v>65.638900000000007</c:v>
                </c:pt>
                <c:pt idx="285">
                  <c:v>65.638900000000007</c:v>
                </c:pt>
                <c:pt idx="286">
                  <c:v>65.638900000000007</c:v>
                </c:pt>
                <c:pt idx="287">
                  <c:v>65.638900000000007</c:v>
                </c:pt>
                <c:pt idx="288">
                  <c:v>65.638900000000007</c:v>
                </c:pt>
                <c:pt idx="289">
                  <c:v>65.638900000000007</c:v>
                </c:pt>
                <c:pt idx="290">
                  <c:v>65.638900000000007</c:v>
                </c:pt>
                <c:pt idx="291">
                  <c:v>65.638900000000007</c:v>
                </c:pt>
                <c:pt idx="292">
                  <c:v>65.638900000000007</c:v>
                </c:pt>
                <c:pt idx="293">
                  <c:v>65.638900000000007</c:v>
                </c:pt>
                <c:pt idx="294">
                  <c:v>65.638900000000007</c:v>
                </c:pt>
                <c:pt idx="295">
                  <c:v>65.638900000000007</c:v>
                </c:pt>
                <c:pt idx="296">
                  <c:v>65.638900000000007</c:v>
                </c:pt>
                <c:pt idx="297">
                  <c:v>65.638900000000007</c:v>
                </c:pt>
                <c:pt idx="298">
                  <c:v>65.638900000000007</c:v>
                </c:pt>
                <c:pt idx="299">
                  <c:v>65.638900000000007</c:v>
                </c:pt>
                <c:pt idx="300">
                  <c:v>65.638900000000007</c:v>
                </c:pt>
                <c:pt idx="301">
                  <c:v>65.638900000000007</c:v>
                </c:pt>
                <c:pt idx="302">
                  <c:v>65.638900000000007</c:v>
                </c:pt>
                <c:pt idx="303">
                  <c:v>65.638900000000007</c:v>
                </c:pt>
                <c:pt idx="304">
                  <c:v>65.638900000000007</c:v>
                </c:pt>
                <c:pt idx="305">
                  <c:v>65.638900000000007</c:v>
                </c:pt>
                <c:pt idx="306">
                  <c:v>65.638900000000007</c:v>
                </c:pt>
                <c:pt idx="307">
                  <c:v>65.638900000000007</c:v>
                </c:pt>
                <c:pt idx="308">
                  <c:v>65.638900000000007</c:v>
                </c:pt>
                <c:pt idx="309">
                  <c:v>65.638900000000007</c:v>
                </c:pt>
                <c:pt idx="310">
                  <c:v>65.638900000000007</c:v>
                </c:pt>
                <c:pt idx="311">
                  <c:v>65.638900000000007</c:v>
                </c:pt>
                <c:pt idx="312">
                  <c:v>65.638900000000007</c:v>
                </c:pt>
                <c:pt idx="313">
                  <c:v>65.638900000000007</c:v>
                </c:pt>
                <c:pt idx="314">
                  <c:v>65.638900000000007</c:v>
                </c:pt>
                <c:pt idx="315">
                  <c:v>65.638900000000007</c:v>
                </c:pt>
                <c:pt idx="316">
                  <c:v>65.638900000000007</c:v>
                </c:pt>
                <c:pt idx="317">
                  <c:v>65.638900000000007</c:v>
                </c:pt>
                <c:pt idx="318">
                  <c:v>65.638900000000007</c:v>
                </c:pt>
                <c:pt idx="319">
                  <c:v>65.638900000000007</c:v>
                </c:pt>
                <c:pt idx="320">
                  <c:v>65.638900000000007</c:v>
                </c:pt>
                <c:pt idx="321">
                  <c:v>65.638900000000007</c:v>
                </c:pt>
                <c:pt idx="322">
                  <c:v>65.638900000000007</c:v>
                </c:pt>
                <c:pt idx="323">
                  <c:v>65.638900000000007</c:v>
                </c:pt>
                <c:pt idx="324">
                  <c:v>65.638900000000007</c:v>
                </c:pt>
                <c:pt idx="325">
                  <c:v>65.638900000000007</c:v>
                </c:pt>
                <c:pt idx="326">
                  <c:v>65.638900000000007</c:v>
                </c:pt>
                <c:pt idx="327">
                  <c:v>65.638900000000007</c:v>
                </c:pt>
                <c:pt idx="328">
                  <c:v>65.638900000000007</c:v>
                </c:pt>
                <c:pt idx="329">
                  <c:v>65.638900000000007</c:v>
                </c:pt>
                <c:pt idx="330">
                  <c:v>65.638900000000007</c:v>
                </c:pt>
                <c:pt idx="331">
                  <c:v>65.638900000000007</c:v>
                </c:pt>
                <c:pt idx="332">
                  <c:v>65.638900000000007</c:v>
                </c:pt>
                <c:pt idx="333">
                  <c:v>65.638900000000007</c:v>
                </c:pt>
                <c:pt idx="334">
                  <c:v>65.638900000000007</c:v>
                </c:pt>
                <c:pt idx="335">
                  <c:v>65.638900000000007</c:v>
                </c:pt>
                <c:pt idx="336">
                  <c:v>65.638900000000007</c:v>
                </c:pt>
                <c:pt idx="337">
                  <c:v>65.638900000000007</c:v>
                </c:pt>
                <c:pt idx="338">
                  <c:v>65.638900000000007</c:v>
                </c:pt>
                <c:pt idx="339">
                  <c:v>65.638900000000007</c:v>
                </c:pt>
                <c:pt idx="340">
                  <c:v>65.638900000000007</c:v>
                </c:pt>
                <c:pt idx="341">
                  <c:v>65.638900000000007</c:v>
                </c:pt>
                <c:pt idx="342">
                  <c:v>65.638900000000007</c:v>
                </c:pt>
                <c:pt idx="343">
                  <c:v>65.638900000000007</c:v>
                </c:pt>
                <c:pt idx="344">
                  <c:v>65.638900000000007</c:v>
                </c:pt>
                <c:pt idx="345">
                  <c:v>65.638900000000007</c:v>
                </c:pt>
                <c:pt idx="346">
                  <c:v>65.638900000000007</c:v>
                </c:pt>
                <c:pt idx="347">
                  <c:v>65.638900000000007</c:v>
                </c:pt>
                <c:pt idx="348">
                  <c:v>65.638900000000007</c:v>
                </c:pt>
                <c:pt idx="349">
                  <c:v>65.638900000000007</c:v>
                </c:pt>
                <c:pt idx="350">
                  <c:v>65.638900000000007</c:v>
                </c:pt>
                <c:pt idx="351">
                  <c:v>65.638900000000007</c:v>
                </c:pt>
                <c:pt idx="352">
                  <c:v>65.638900000000007</c:v>
                </c:pt>
                <c:pt idx="353">
                  <c:v>65.638900000000007</c:v>
                </c:pt>
                <c:pt idx="354">
                  <c:v>65.638900000000007</c:v>
                </c:pt>
                <c:pt idx="355">
                  <c:v>65.638900000000007</c:v>
                </c:pt>
                <c:pt idx="356">
                  <c:v>65.638900000000007</c:v>
                </c:pt>
                <c:pt idx="357">
                  <c:v>65.638900000000007</c:v>
                </c:pt>
                <c:pt idx="358">
                  <c:v>65.638900000000007</c:v>
                </c:pt>
                <c:pt idx="359">
                  <c:v>65.638900000000007</c:v>
                </c:pt>
                <c:pt idx="360">
                  <c:v>65.638900000000007</c:v>
                </c:pt>
              </c:numCache>
            </c:numRef>
          </c:yVal>
          <c:smooth val="0"/>
        </c:ser>
        <c:ser>
          <c:idx val="1"/>
          <c:order val="1"/>
          <c:tx>
            <c:v>Pressure, crank end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'Stage 2'!$C$746:$C$1106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2'!$U$1111:$U$1471</c:f>
              <c:numCache>
                <c:formatCode>General</c:formatCode>
                <c:ptCount val="361"/>
                <c:pt idx="0">
                  <c:v>34.508899999999997</c:v>
                </c:pt>
                <c:pt idx="1">
                  <c:v>34.51123310105514</c:v>
                </c:pt>
                <c:pt idx="2">
                  <c:v>34.518233888175807</c:v>
                </c:pt>
                <c:pt idx="3">
                  <c:v>34.529906814885763</c:v>
                </c:pt>
                <c:pt idx="4">
                  <c:v>34.546259309254026</c:v>
                </c:pt>
                <c:pt idx="5">
                  <c:v>34.567301782198385</c:v>
                </c:pt>
                <c:pt idx="6">
                  <c:v>34.593047639129139</c:v>
                </c:pt>
                <c:pt idx="7">
                  <c:v>34.623513294951749</c:v>
                </c:pt>
                <c:pt idx="8">
                  <c:v>34.65871819245276</c:v>
                </c:pt>
                <c:pt idx="9">
                  <c:v>34.69868482409872</c:v>
                </c:pt>
                <c:pt idx="10">
                  <c:v>34.743438757283421</c:v>
                </c:pt>
                <c:pt idx="11">
                  <c:v>34.793008663064192</c:v>
                </c:pt>
                <c:pt idx="12">
                  <c:v>34.847426348434041</c:v>
                </c:pt>
                <c:pt idx="13">
                  <c:v>34.906726792182049</c:v>
                </c:pt>
                <c:pt idx="14">
                  <c:v>34.970948184400029</c:v>
                </c:pt>
                <c:pt idx="15">
                  <c:v>35.04013196970007</c:v>
                </c:pt>
                <c:pt idx="16">
                  <c:v>35.114322894213238</c:v>
                </c:pt>
                <c:pt idx="17">
                  <c:v>35.19356905644603</c:v>
                </c:pt>
                <c:pt idx="18">
                  <c:v>35.277921962077883</c:v>
                </c:pt>
                <c:pt idx="19">
                  <c:v>35.367436582789416</c:v>
                </c:pt>
                <c:pt idx="20">
                  <c:v>35.462171419217569</c:v>
                </c:pt>
                <c:pt idx="21">
                  <c:v>35.562188568141565</c:v>
                </c:pt>
                <c:pt idx="22">
                  <c:v>35.667553794009649</c:v>
                </c:pt>
                <c:pt idx="23">
                  <c:v>35.778336604924831</c:v>
                </c:pt>
                <c:pt idx="24">
                  <c:v>35.89461033321524</c:v>
                </c:pt>
                <c:pt idx="25">
                  <c:v>36.016452220721575</c:v>
                </c:pt>
                <c:pt idx="26">
                  <c:v>36.143943508944133</c:v>
                </c:pt>
                <c:pt idx="27">
                  <c:v>36.277169534198094</c:v>
                </c:pt>
                <c:pt idx="28">
                  <c:v>36.416219827935734</c:v>
                </c:pt>
                <c:pt idx="29">
                  <c:v>36.561188222402514</c:v>
                </c:pt>
                <c:pt idx="30">
                  <c:v>36.712172961803574</c:v>
                </c:pt>
                <c:pt idx="31">
                  <c:v>36.869276819166267</c:v>
                </c:pt>
                <c:pt idx="32">
                  <c:v>37.032607219094182</c:v>
                </c:pt>
                <c:pt idx="33">
                  <c:v>37.202276366618889</c:v>
                </c:pt>
                <c:pt idx="34">
                  <c:v>37.378401382365311</c:v>
                </c:pt>
                <c:pt idx="35">
                  <c:v>37.561104444258014</c:v>
                </c:pt>
                <c:pt idx="36">
                  <c:v>37.750512936006906</c:v>
                </c:pt>
                <c:pt idx="37">
                  <c:v>37.946759602622315</c:v>
                </c:pt>
                <c:pt idx="38">
                  <c:v>38.149982713221526</c:v>
                </c:pt>
                <c:pt idx="39">
                  <c:v>38.360326231401267</c:v>
                </c:pt>
                <c:pt idx="40">
                  <c:v>38.577939993463609</c:v>
                </c:pt>
                <c:pt idx="41">
                  <c:v>38.802979894795598</c:v>
                </c:pt>
                <c:pt idx="42">
                  <c:v>39.035608084717282</c:v>
                </c:pt>
                <c:pt idx="43">
                  <c:v>39.275993170125886</c:v>
                </c:pt>
                <c:pt idx="44">
                  <c:v>39.524310428279577</c:v>
                </c:pt>
                <c:pt idx="45">
                  <c:v>39.780742029078297</c:v>
                </c:pt>
                <c:pt idx="46">
                  <c:v>40.045477267214686</c:v>
                </c:pt>
                <c:pt idx="47">
                  <c:v>40.318712804584109</c:v>
                </c:pt>
                <c:pt idx="48">
                  <c:v>40.600652923358609</c:v>
                </c:pt>
                <c:pt idx="49">
                  <c:v>40.891509790146408</c:v>
                </c:pt>
                <c:pt idx="50">
                  <c:v>41.191503731674608</c:v>
                </c:pt>
                <c:pt idx="51">
                  <c:v>41.500863522451439</c:v>
                </c:pt>
                <c:pt idx="52">
                  <c:v>41.819826684879736</c:v>
                </c:pt>
                <c:pt idx="53">
                  <c:v>42.148639802312793</c:v>
                </c:pt>
                <c:pt idx="54">
                  <c:v>42.487558845560152</c:v>
                </c:pt>
                <c:pt idx="55">
                  <c:v>42.836849513369707</c:v>
                </c:pt>
                <c:pt idx="56">
                  <c:v>43.196787587429796</c:v>
                </c:pt>
                <c:pt idx="57">
                  <c:v>43.567659302452711</c:v>
                </c:pt>
                <c:pt idx="58">
                  <c:v>43.94976173191926</c:v>
                </c:pt>
                <c:pt idx="59">
                  <c:v>44.343403190080679</c:v>
                </c:pt>
                <c:pt idx="60">
                  <c:v>44.74890365083089</c:v>
                </c:pt>
                <c:pt idx="61">
                  <c:v>45.166595184079206</c:v>
                </c:pt>
                <c:pt idx="62">
                  <c:v>45.596822410267571</c:v>
                </c:pt>
                <c:pt idx="63">
                  <c:v>46.039942973692199</c:v>
                </c:pt>
                <c:pt idx="64">
                  <c:v>46.496328035300515</c:v>
                </c:pt>
                <c:pt idx="65">
                  <c:v>46.966362785648002</c:v>
                </c:pt>
                <c:pt idx="66">
                  <c:v>47.450446978706609</c:v>
                </c:pt>
                <c:pt idx="67">
                  <c:v>47.948995487225503</c:v>
                </c:pt>
                <c:pt idx="68">
                  <c:v>48.46243888034757</c:v>
                </c:pt>
                <c:pt idx="69">
                  <c:v>48.991224024187503</c:v>
                </c:pt>
                <c:pt idx="70">
                  <c:v>49.535814706074177</c:v>
                </c:pt>
                <c:pt idx="71">
                  <c:v>50.096692283152748</c:v>
                </c:pt>
                <c:pt idx="72">
                  <c:v>50.674356356030152</c:v>
                </c:pt>
                <c:pt idx="73">
                  <c:v>51.269325468130234</c:v>
                </c:pt>
                <c:pt idx="74">
                  <c:v>51.882137831398595</c:v>
                </c:pt>
                <c:pt idx="75">
                  <c:v>52.513352078966982</c:v>
                </c:pt>
                <c:pt idx="76">
                  <c:v>53.163548045343809</c:v>
                </c:pt>
                <c:pt idx="77">
                  <c:v>53.833327574648315</c:v>
                </c:pt>
                <c:pt idx="78">
                  <c:v>54.523315357341538</c:v>
                </c:pt>
                <c:pt idx="79">
                  <c:v>55.234159795832447</c:v>
                </c:pt>
                <c:pt idx="80">
                  <c:v>55.966533899249136</c:v>
                </c:pt>
                <c:pt idx="81">
                  <c:v>56.721136207554359</c:v>
                </c:pt>
                <c:pt idx="82">
                  <c:v>57.49869174506442</c:v>
                </c:pt>
                <c:pt idx="83">
                  <c:v>58.299953003279491</c:v>
                </c:pt>
                <c:pt idx="84">
                  <c:v>59.12570095276709</c:v>
                </c:pt>
                <c:pt idx="85">
                  <c:v>59.976746083641167</c:v>
                </c:pt>
                <c:pt idx="86">
                  <c:v>60.853929473954665</c:v>
                </c:pt>
                <c:pt idx="87">
                  <c:v>61.758123885063185</c:v>
                </c:pt>
                <c:pt idx="88">
                  <c:v>62.690234882719743</c:v>
                </c:pt>
                <c:pt idx="89">
                  <c:v>63.65120198232335</c:v>
                </c:pt>
                <c:pt idx="90">
                  <c:v>64.641999816357711</c:v>
                </c:pt>
                <c:pt idx="91">
                  <c:v>65.638900000000007</c:v>
                </c:pt>
                <c:pt idx="92">
                  <c:v>65.638900000000007</c:v>
                </c:pt>
                <c:pt idx="93">
                  <c:v>65.638900000000007</c:v>
                </c:pt>
                <c:pt idx="94">
                  <c:v>65.638900000000007</c:v>
                </c:pt>
                <c:pt idx="95">
                  <c:v>65.638900000000007</c:v>
                </c:pt>
                <c:pt idx="96">
                  <c:v>65.638900000000007</c:v>
                </c:pt>
                <c:pt idx="97">
                  <c:v>65.638900000000007</c:v>
                </c:pt>
                <c:pt idx="98">
                  <c:v>65.638900000000007</c:v>
                </c:pt>
                <c:pt idx="99">
                  <c:v>65.638900000000007</c:v>
                </c:pt>
                <c:pt idx="100">
                  <c:v>65.638900000000007</c:v>
                </c:pt>
                <c:pt idx="101">
                  <c:v>65.638900000000007</c:v>
                </c:pt>
                <c:pt idx="102">
                  <c:v>65.638900000000007</c:v>
                </c:pt>
                <c:pt idx="103">
                  <c:v>65.638900000000007</c:v>
                </c:pt>
                <c:pt idx="104">
                  <c:v>65.638900000000007</c:v>
                </c:pt>
                <c:pt idx="105">
                  <c:v>65.638900000000007</c:v>
                </c:pt>
                <c:pt idx="106">
                  <c:v>65.638900000000007</c:v>
                </c:pt>
                <c:pt idx="107">
                  <c:v>65.638900000000007</c:v>
                </c:pt>
                <c:pt idx="108">
                  <c:v>65.638900000000007</c:v>
                </c:pt>
                <c:pt idx="109">
                  <c:v>65.638900000000007</c:v>
                </c:pt>
                <c:pt idx="110">
                  <c:v>65.638900000000007</c:v>
                </c:pt>
                <c:pt idx="111">
                  <c:v>65.638900000000007</c:v>
                </c:pt>
                <c:pt idx="112">
                  <c:v>65.638900000000007</c:v>
                </c:pt>
                <c:pt idx="113">
                  <c:v>65.638900000000007</c:v>
                </c:pt>
                <c:pt idx="114">
                  <c:v>65.638900000000007</c:v>
                </c:pt>
                <c:pt idx="115">
                  <c:v>65.638900000000007</c:v>
                </c:pt>
                <c:pt idx="116">
                  <c:v>65.638900000000007</c:v>
                </c:pt>
                <c:pt idx="117">
                  <c:v>65.638900000000007</c:v>
                </c:pt>
                <c:pt idx="118">
                  <c:v>65.638900000000007</c:v>
                </c:pt>
                <c:pt idx="119">
                  <c:v>65.638900000000007</c:v>
                </c:pt>
                <c:pt idx="120">
                  <c:v>65.638900000000007</c:v>
                </c:pt>
                <c:pt idx="121">
                  <c:v>65.638900000000007</c:v>
                </c:pt>
                <c:pt idx="122">
                  <c:v>65.638900000000007</c:v>
                </c:pt>
                <c:pt idx="123">
                  <c:v>65.638900000000007</c:v>
                </c:pt>
                <c:pt idx="124">
                  <c:v>65.638900000000007</c:v>
                </c:pt>
                <c:pt idx="125">
                  <c:v>65.638900000000007</c:v>
                </c:pt>
                <c:pt idx="126">
                  <c:v>65.638900000000007</c:v>
                </c:pt>
                <c:pt idx="127">
                  <c:v>65.638900000000007</c:v>
                </c:pt>
                <c:pt idx="128">
                  <c:v>65.638900000000007</c:v>
                </c:pt>
                <c:pt idx="129">
                  <c:v>65.638900000000007</c:v>
                </c:pt>
                <c:pt idx="130">
                  <c:v>65.638900000000007</c:v>
                </c:pt>
                <c:pt idx="131">
                  <c:v>65.638900000000007</c:v>
                </c:pt>
                <c:pt idx="132">
                  <c:v>65.638900000000007</c:v>
                </c:pt>
                <c:pt idx="133">
                  <c:v>65.638900000000007</c:v>
                </c:pt>
                <c:pt idx="134">
                  <c:v>65.638900000000007</c:v>
                </c:pt>
                <c:pt idx="135">
                  <c:v>65.638900000000007</c:v>
                </c:pt>
                <c:pt idx="136">
                  <c:v>65.638900000000007</c:v>
                </c:pt>
                <c:pt idx="137">
                  <c:v>65.638900000000007</c:v>
                </c:pt>
                <c:pt idx="138">
                  <c:v>65.638900000000007</c:v>
                </c:pt>
                <c:pt idx="139">
                  <c:v>65.638900000000007</c:v>
                </c:pt>
                <c:pt idx="140">
                  <c:v>65.638900000000007</c:v>
                </c:pt>
                <c:pt idx="141">
                  <c:v>65.638900000000007</c:v>
                </c:pt>
                <c:pt idx="142">
                  <c:v>65.638900000000007</c:v>
                </c:pt>
                <c:pt idx="143">
                  <c:v>65.638900000000007</c:v>
                </c:pt>
                <c:pt idx="144">
                  <c:v>65.638900000000007</c:v>
                </c:pt>
                <c:pt idx="145">
                  <c:v>65.638900000000007</c:v>
                </c:pt>
                <c:pt idx="146">
                  <c:v>65.638900000000007</c:v>
                </c:pt>
                <c:pt idx="147">
                  <c:v>65.638900000000007</c:v>
                </c:pt>
                <c:pt idx="148">
                  <c:v>65.638900000000007</c:v>
                </c:pt>
                <c:pt idx="149">
                  <c:v>65.638900000000007</c:v>
                </c:pt>
                <c:pt idx="150">
                  <c:v>65.638900000000007</c:v>
                </c:pt>
                <c:pt idx="151">
                  <c:v>65.638900000000007</c:v>
                </c:pt>
                <c:pt idx="152">
                  <c:v>65.638900000000007</c:v>
                </c:pt>
                <c:pt idx="153">
                  <c:v>65.638900000000007</c:v>
                </c:pt>
                <c:pt idx="154">
                  <c:v>65.638900000000007</c:v>
                </c:pt>
                <c:pt idx="155">
                  <c:v>65.638900000000007</c:v>
                </c:pt>
                <c:pt idx="156">
                  <c:v>65.638900000000007</c:v>
                </c:pt>
                <c:pt idx="157">
                  <c:v>65.638900000000007</c:v>
                </c:pt>
                <c:pt idx="158">
                  <c:v>65.638900000000007</c:v>
                </c:pt>
                <c:pt idx="159">
                  <c:v>65.638900000000007</c:v>
                </c:pt>
                <c:pt idx="160">
                  <c:v>65.638900000000007</c:v>
                </c:pt>
                <c:pt idx="161">
                  <c:v>65.638900000000007</c:v>
                </c:pt>
                <c:pt idx="162">
                  <c:v>65.638900000000007</c:v>
                </c:pt>
                <c:pt idx="163">
                  <c:v>65.638900000000007</c:v>
                </c:pt>
                <c:pt idx="164">
                  <c:v>65.638900000000007</c:v>
                </c:pt>
                <c:pt idx="165">
                  <c:v>65.638900000000007</c:v>
                </c:pt>
                <c:pt idx="166">
                  <c:v>65.638900000000007</c:v>
                </c:pt>
                <c:pt idx="167">
                  <c:v>65.638900000000007</c:v>
                </c:pt>
                <c:pt idx="168">
                  <c:v>65.638900000000007</c:v>
                </c:pt>
                <c:pt idx="169">
                  <c:v>65.638900000000007</c:v>
                </c:pt>
                <c:pt idx="170">
                  <c:v>65.638900000000007</c:v>
                </c:pt>
                <c:pt idx="171">
                  <c:v>65.638900000000007</c:v>
                </c:pt>
                <c:pt idx="172">
                  <c:v>65.638900000000007</c:v>
                </c:pt>
                <c:pt idx="173">
                  <c:v>65.638900000000007</c:v>
                </c:pt>
                <c:pt idx="174">
                  <c:v>65.638900000000007</c:v>
                </c:pt>
                <c:pt idx="175">
                  <c:v>65.638900000000007</c:v>
                </c:pt>
                <c:pt idx="176">
                  <c:v>65.638900000000007</c:v>
                </c:pt>
                <c:pt idx="177">
                  <c:v>65.638900000000007</c:v>
                </c:pt>
                <c:pt idx="178">
                  <c:v>65.638900000000007</c:v>
                </c:pt>
                <c:pt idx="179">
                  <c:v>65.638900000000007</c:v>
                </c:pt>
                <c:pt idx="180">
                  <c:v>65.638900000000007</c:v>
                </c:pt>
                <c:pt idx="181">
                  <c:v>65.60128520193858</c:v>
                </c:pt>
                <c:pt idx="182">
                  <c:v>65.488679996856362</c:v>
                </c:pt>
                <c:pt idx="183">
                  <c:v>65.301798345804329</c:v>
                </c:pt>
                <c:pt idx="184">
                  <c:v>65.041818261484821</c:v>
                </c:pt>
                <c:pt idx="185">
                  <c:v>64.710364265088302</c:v>
                </c:pt>
                <c:pt idx="186">
                  <c:v>64.30948349171716</c:v>
                </c:pt>
                <c:pt idx="187">
                  <c:v>63.841616076258248</c:v>
                </c:pt>
                <c:pt idx="188">
                  <c:v>63.309560585881663</c:v>
                </c:pt>
                <c:pt idx="189">
                  <c:v>62.7164353688636</c:v>
                </c:pt>
                <c:pt idx="190">
                  <c:v>62.065636759250431</c:v>
                </c:pt>
                <c:pt idx="191">
                  <c:v>61.360795111878289</c:v>
                </c:pt>
                <c:pt idx="192">
                  <c:v>60.605729643178194</c:v>
                </c:pt>
                <c:pt idx="193">
                  <c:v>59.804403022325772</c:v>
                </c:pt>
                <c:pt idx="194">
                  <c:v>58.96087659833691</c:v>
                </c:pt>
                <c:pt idx="195">
                  <c:v>58.079267066339092</c:v>
                </c:pt>
                <c:pt idx="196">
                  <c:v>57.16370527585584</c:v>
                </c:pt>
                <c:pt idx="197">
                  <c:v>56.218297771114273</c:v>
                </c:pt>
                <c:pt idx="198">
                  <c:v>55.247091533758073</c:v>
                </c:pt>
                <c:pt idx="199">
                  <c:v>54.254042277105981</c:v>
                </c:pt>
                <c:pt idx="200">
                  <c:v>53.242986522913327</c:v>
                </c:pt>
                <c:pt idx="201">
                  <c:v>52.217617580355501</c:v>
                </c:pt>
                <c:pt idx="202">
                  <c:v>51.181465445713663</c:v>
                </c:pt>
                <c:pt idx="203">
                  <c:v>50.137880552213396</c:v>
                </c:pt>
                <c:pt idx="204">
                  <c:v>49.090021223980294</c:v>
                </c:pt>
                <c:pt idx="205">
                  <c:v>48.040844626728401</c:v>
                </c:pt>
                <c:pt idx="206">
                  <c:v>46.993100960516436</c:v>
                </c:pt>
                <c:pt idx="207">
                  <c:v>45.949330606051255</c:v>
                </c:pt>
                <c:pt idx="208">
                  <c:v>44.911863914569871</c:v>
                </c:pt>
                <c:pt idx="209">
                  <c:v>43.882823320939451</c:v>
                </c:pt>
                <c:pt idx="210">
                  <c:v>42.864127458778732</c:v>
                </c:pt>
                <c:pt idx="211">
                  <c:v>41.857496963534068</c:v>
                </c:pt>
                <c:pt idx="212">
                  <c:v>40.864461662957332</c:v>
                </c:pt>
                <c:pt idx="213">
                  <c:v>39.886368872821251</c:v>
                </c:pt>
                <c:pt idx="214">
                  <c:v>38.924392537586115</c:v>
                </c:pt>
                <c:pt idx="215">
                  <c:v>37.979542979850919</c:v>
                </c:pt>
                <c:pt idx="216">
                  <c:v>37.052677047729468</c:v>
                </c:pt>
                <c:pt idx="217">
                  <c:v>36.144508474869284</c:v>
                </c:pt>
                <c:pt idx="218">
                  <c:v>35.255618292978298</c:v>
                </c:pt>
                <c:pt idx="219">
                  <c:v>34.508899999999997</c:v>
                </c:pt>
                <c:pt idx="220">
                  <c:v>34.508899999999997</c:v>
                </c:pt>
                <c:pt idx="221">
                  <c:v>34.508899999999997</c:v>
                </c:pt>
                <c:pt idx="222">
                  <c:v>34.508899999999997</c:v>
                </c:pt>
                <c:pt idx="223">
                  <c:v>34.508899999999997</c:v>
                </c:pt>
                <c:pt idx="224">
                  <c:v>34.508899999999997</c:v>
                </c:pt>
                <c:pt idx="225">
                  <c:v>34.508899999999997</c:v>
                </c:pt>
                <c:pt idx="226">
                  <c:v>34.508899999999997</c:v>
                </c:pt>
                <c:pt idx="227">
                  <c:v>34.508899999999997</c:v>
                </c:pt>
                <c:pt idx="228">
                  <c:v>34.508899999999997</c:v>
                </c:pt>
                <c:pt idx="229">
                  <c:v>34.508899999999997</c:v>
                </c:pt>
                <c:pt idx="230">
                  <c:v>34.508899999999997</c:v>
                </c:pt>
                <c:pt idx="231">
                  <c:v>34.508899999999997</c:v>
                </c:pt>
                <c:pt idx="232">
                  <c:v>34.508899999999997</c:v>
                </c:pt>
                <c:pt idx="233">
                  <c:v>34.508899999999997</c:v>
                </c:pt>
                <c:pt idx="234">
                  <c:v>34.508899999999997</c:v>
                </c:pt>
                <c:pt idx="235">
                  <c:v>34.508899999999997</c:v>
                </c:pt>
                <c:pt idx="236">
                  <c:v>34.508899999999997</c:v>
                </c:pt>
                <c:pt idx="237">
                  <c:v>34.508899999999997</c:v>
                </c:pt>
                <c:pt idx="238">
                  <c:v>34.508899999999997</c:v>
                </c:pt>
                <c:pt idx="239">
                  <c:v>34.508899999999997</c:v>
                </c:pt>
                <c:pt idx="240">
                  <c:v>34.508899999999997</c:v>
                </c:pt>
                <c:pt idx="241">
                  <c:v>34.508899999999997</c:v>
                </c:pt>
                <c:pt idx="242">
                  <c:v>34.508899999999997</c:v>
                </c:pt>
                <c:pt idx="243">
                  <c:v>34.508899999999997</c:v>
                </c:pt>
                <c:pt idx="244">
                  <c:v>34.508899999999997</c:v>
                </c:pt>
                <c:pt idx="245">
                  <c:v>34.508899999999997</c:v>
                </c:pt>
                <c:pt idx="246">
                  <c:v>34.508899999999997</c:v>
                </c:pt>
                <c:pt idx="247">
                  <c:v>34.508899999999997</c:v>
                </c:pt>
                <c:pt idx="248">
                  <c:v>34.508899999999997</c:v>
                </c:pt>
                <c:pt idx="249">
                  <c:v>34.508899999999997</c:v>
                </c:pt>
                <c:pt idx="250">
                  <c:v>34.508899999999997</c:v>
                </c:pt>
                <c:pt idx="251">
                  <c:v>34.508899999999997</c:v>
                </c:pt>
                <c:pt idx="252">
                  <c:v>34.508899999999997</c:v>
                </c:pt>
                <c:pt idx="253">
                  <c:v>34.508899999999997</c:v>
                </c:pt>
                <c:pt idx="254">
                  <c:v>34.508899999999997</c:v>
                </c:pt>
                <c:pt idx="255">
                  <c:v>34.508899999999997</c:v>
                </c:pt>
                <c:pt idx="256">
                  <c:v>34.508899999999997</c:v>
                </c:pt>
                <c:pt idx="257">
                  <c:v>34.508899999999997</c:v>
                </c:pt>
                <c:pt idx="258">
                  <c:v>34.508899999999997</c:v>
                </c:pt>
                <c:pt idx="259">
                  <c:v>34.508899999999997</c:v>
                </c:pt>
                <c:pt idx="260">
                  <c:v>34.508899999999997</c:v>
                </c:pt>
                <c:pt idx="261">
                  <c:v>34.508899999999997</c:v>
                </c:pt>
                <c:pt idx="262">
                  <c:v>34.508899999999997</c:v>
                </c:pt>
                <c:pt idx="263">
                  <c:v>34.508899999999997</c:v>
                </c:pt>
                <c:pt idx="264">
                  <c:v>34.508899999999997</c:v>
                </c:pt>
                <c:pt idx="265">
                  <c:v>34.508899999999997</c:v>
                </c:pt>
                <c:pt idx="266">
                  <c:v>34.508899999999997</c:v>
                </c:pt>
                <c:pt idx="267">
                  <c:v>34.508899999999997</c:v>
                </c:pt>
                <c:pt idx="268">
                  <c:v>34.508899999999997</c:v>
                </c:pt>
                <c:pt idx="269">
                  <c:v>34.508899999999997</c:v>
                </c:pt>
                <c:pt idx="270">
                  <c:v>34.508899999999997</c:v>
                </c:pt>
                <c:pt idx="271">
                  <c:v>34.508899999999997</c:v>
                </c:pt>
                <c:pt idx="272">
                  <c:v>34.508899999999997</c:v>
                </c:pt>
                <c:pt idx="273">
                  <c:v>34.508899999999997</c:v>
                </c:pt>
                <c:pt idx="274">
                  <c:v>34.508899999999997</c:v>
                </c:pt>
                <c:pt idx="275">
                  <c:v>34.508899999999997</c:v>
                </c:pt>
                <c:pt idx="276">
                  <c:v>34.508899999999997</c:v>
                </c:pt>
                <c:pt idx="277">
                  <c:v>34.508899999999997</c:v>
                </c:pt>
                <c:pt idx="278">
                  <c:v>34.508899999999997</c:v>
                </c:pt>
                <c:pt idx="279">
                  <c:v>34.508899999999997</c:v>
                </c:pt>
                <c:pt idx="280">
                  <c:v>34.508899999999997</c:v>
                </c:pt>
                <c:pt idx="281">
                  <c:v>34.508899999999997</c:v>
                </c:pt>
                <c:pt idx="282">
                  <c:v>34.508899999999997</c:v>
                </c:pt>
                <c:pt idx="283">
                  <c:v>34.508899999999997</c:v>
                </c:pt>
                <c:pt idx="284">
                  <c:v>34.508899999999997</c:v>
                </c:pt>
                <c:pt idx="285">
                  <c:v>34.508899999999997</c:v>
                </c:pt>
                <c:pt idx="286">
                  <c:v>34.508899999999997</c:v>
                </c:pt>
                <c:pt idx="287">
                  <c:v>34.508899999999997</c:v>
                </c:pt>
                <c:pt idx="288">
                  <c:v>34.508899999999997</c:v>
                </c:pt>
                <c:pt idx="289">
                  <c:v>34.508899999999997</c:v>
                </c:pt>
                <c:pt idx="290">
                  <c:v>34.508899999999997</c:v>
                </c:pt>
                <c:pt idx="291">
                  <c:v>34.508899999999997</c:v>
                </c:pt>
                <c:pt idx="292">
                  <c:v>34.508899999999997</c:v>
                </c:pt>
                <c:pt idx="293">
                  <c:v>34.508899999999997</c:v>
                </c:pt>
                <c:pt idx="294">
                  <c:v>34.508899999999997</c:v>
                </c:pt>
                <c:pt idx="295">
                  <c:v>34.508899999999997</c:v>
                </c:pt>
                <c:pt idx="296">
                  <c:v>34.508899999999997</c:v>
                </c:pt>
                <c:pt idx="297">
                  <c:v>34.508899999999997</c:v>
                </c:pt>
                <c:pt idx="298">
                  <c:v>34.508899999999997</c:v>
                </c:pt>
                <c:pt idx="299">
                  <c:v>34.508899999999997</c:v>
                </c:pt>
                <c:pt idx="300">
                  <c:v>34.508899999999997</c:v>
                </c:pt>
                <c:pt idx="301">
                  <c:v>34.508899999999997</c:v>
                </c:pt>
                <c:pt idx="302">
                  <c:v>34.508899999999997</c:v>
                </c:pt>
                <c:pt idx="303">
                  <c:v>34.508899999999997</c:v>
                </c:pt>
                <c:pt idx="304">
                  <c:v>34.508899999999997</c:v>
                </c:pt>
                <c:pt idx="305">
                  <c:v>34.508899999999997</c:v>
                </c:pt>
                <c:pt idx="306">
                  <c:v>34.508899999999997</c:v>
                </c:pt>
                <c:pt idx="307">
                  <c:v>34.508899999999997</c:v>
                </c:pt>
                <c:pt idx="308">
                  <c:v>34.508899999999997</c:v>
                </c:pt>
                <c:pt idx="309">
                  <c:v>34.508899999999997</c:v>
                </c:pt>
                <c:pt idx="310">
                  <c:v>34.508899999999997</c:v>
                </c:pt>
                <c:pt idx="311">
                  <c:v>34.508899999999997</c:v>
                </c:pt>
                <c:pt idx="312">
                  <c:v>34.508899999999997</c:v>
                </c:pt>
                <c:pt idx="313">
                  <c:v>34.508899999999997</c:v>
                </c:pt>
                <c:pt idx="314">
                  <c:v>34.508899999999997</c:v>
                </c:pt>
                <c:pt idx="315">
                  <c:v>34.508899999999997</c:v>
                </c:pt>
                <c:pt idx="316">
                  <c:v>34.508899999999997</c:v>
                </c:pt>
                <c:pt idx="317">
                  <c:v>34.508899999999997</c:v>
                </c:pt>
                <c:pt idx="318">
                  <c:v>34.508899999999997</c:v>
                </c:pt>
                <c:pt idx="319">
                  <c:v>34.508899999999997</c:v>
                </c:pt>
                <c:pt idx="320">
                  <c:v>34.508899999999997</c:v>
                </c:pt>
                <c:pt idx="321">
                  <c:v>34.508899999999997</c:v>
                </c:pt>
                <c:pt idx="322">
                  <c:v>34.508899999999997</c:v>
                </c:pt>
                <c:pt idx="323">
                  <c:v>34.508899999999997</c:v>
                </c:pt>
                <c:pt idx="324">
                  <c:v>34.508899999999997</c:v>
                </c:pt>
                <c:pt idx="325">
                  <c:v>34.508899999999997</c:v>
                </c:pt>
                <c:pt idx="326">
                  <c:v>34.508899999999997</c:v>
                </c:pt>
                <c:pt idx="327">
                  <c:v>34.508899999999997</c:v>
                </c:pt>
                <c:pt idx="328">
                  <c:v>34.508899999999997</c:v>
                </c:pt>
                <c:pt idx="329">
                  <c:v>34.508899999999997</c:v>
                </c:pt>
                <c:pt idx="330">
                  <c:v>34.508899999999997</c:v>
                </c:pt>
                <c:pt idx="331">
                  <c:v>34.508899999999997</c:v>
                </c:pt>
                <c:pt idx="332">
                  <c:v>34.508899999999997</c:v>
                </c:pt>
                <c:pt idx="333">
                  <c:v>34.508899999999997</c:v>
                </c:pt>
                <c:pt idx="334">
                  <c:v>34.508899999999997</c:v>
                </c:pt>
                <c:pt idx="335">
                  <c:v>34.508899999999997</c:v>
                </c:pt>
                <c:pt idx="336">
                  <c:v>34.508899999999997</c:v>
                </c:pt>
                <c:pt idx="337">
                  <c:v>34.508899999999997</c:v>
                </c:pt>
                <c:pt idx="338">
                  <c:v>34.508899999999997</c:v>
                </c:pt>
                <c:pt idx="339">
                  <c:v>34.508899999999997</c:v>
                </c:pt>
                <c:pt idx="340">
                  <c:v>34.508899999999997</c:v>
                </c:pt>
                <c:pt idx="341">
                  <c:v>34.508899999999997</c:v>
                </c:pt>
                <c:pt idx="342">
                  <c:v>34.508899999999997</c:v>
                </c:pt>
                <c:pt idx="343">
                  <c:v>34.508899999999997</c:v>
                </c:pt>
                <c:pt idx="344">
                  <c:v>34.508899999999997</c:v>
                </c:pt>
                <c:pt idx="345">
                  <c:v>34.508899999999997</c:v>
                </c:pt>
                <c:pt idx="346">
                  <c:v>34.508899999999997</c:v>
                </c:pt>
                <c:pt idx="347">
                  <c:v>34.508899999999997</c:v>
                </c:pt>
                <c:pt idx="348">
                  <c:v>34.508899999999997</c:v>
                </c:pt>
                <c:pt idx="349">
                  <c:v>34.508899999999997</c:v>
                </c:pt>
                <c:pt idx="350">
                  <c:v>34.508899999999997</c:v>
                </c:pt>
                <c:pt idx="351">
                  <c:v>34.508899999999997</c:v>
                </c:pt>
                <c:pt idx="352">
                  <c:v>34.508899999999997</c:v>
                </c:pt>
                <c:pt idx="353">
                  <c:v>34.508899999999997</c:v>
                </c:pt>
                <c:pt idx="354">
                  <c:v>34.508899999999997</c:v>
                </c:pt>
                <c:pt idx="355">
                  <c:v>34.508899999999997</c:v>
                </c:pt>
                <c:pt idx="356">
                  <c:v>34.508899999999997</c:v>
                </c:pt>
                <c:pt idx="357">
                  <c:v>34.508899999999997</c:v>
                </c:pt>
                <c:pt idx="358">
                  <c:v>34.508899999999997</c:v>
                </c:pt>
                <c:pt idx="359">
                  <c:v>34.508899999999997</c:v>
                </c:pt>
                <c:pt idx="360">
                  <c:v>34.508899999999997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444056"/>
        <c:axId val="524446800"/>
      </c:scatterChart>
      <c:valAx>
        <c:axId val="524444056"/>
        <c:scaling>
          <c:orientation val="minMax"/>
          <c:max val="3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Crank angle, deg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46800"/>
        <c:crosses val="autoZero"/>
        <c:crossBetween val="midCat"/>
        <c:majorUnit val="40"/>
      </c:valAx>
      <c:valAx>
        <c:axId val="52444680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Pressure, Bar, abs</a:t>
                </a:r>
              </a:p>
            </c:rich>
          </c:tx>
          <c:layout>
            <c:manualLayout>
              <c:xMode val="edge"/>
              <c:yMode val="edge"/>
              <c:x val="1.3633265167007498E-2"/>
              <c:y val="0.241334937299504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44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918839132838461"/>
          <c:y val="0.69986038203557888"/>
          <c:w val="0.27809177227079745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Stage II - Rod loads - Actual conditions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90048118985127"/>
          <c:y val="0.13467592592592595"/>
          <c:w val="0.82265376202974616"/>
          <c:h val="0.658280009302634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'Stage 2'!$V$7</c:f>
              <c:strCache>
                <c:ptCount val="1"/>
                <c:pt idx="0">
                  <c:v>Gas load, KN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'Stage 2'!$C$746:$C$1106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2'!$V$746:$V$1106</c:f>
              <c:numCache>
                <c:formatCode>General</c:formatCode>
                <c:ptCount val="361"/>
                <c:pt idx="0">
                  <c:v>-156.81178338427739</c:v>
                </c:pt>
                <c:pt idx="1">
                  <c:v>-156.66502584182808</c:v>
                </c:pt>
                <c:pt idx="2">
                  <c:v>-156.22545456055693</c:v>
                </c:pt>
                <c:pt idx="3">
                  <c:v>-155.49516490445779</c:v>
                </c:pt>
                <c:pt idx="4">
                  <c:v>-154.47762042521992</c:v>
                </c:pt>
                <c:pt idx="5">
                  <c:v>-153.17761044675117</c:v>
                </c:pt>
                <c:pt idx="6">
                  <c:v>-151.6011919935606</c:v>
                </c:pt>
                <c:pt idx="7">
                  <c:v>-149.75561731849169</c:v>
                </c:pt>
                <c:pt idx="8">
                  <c:v>-147.64924856915357</c:v>
                </c:pt>
                <c:pt idx="9">
                  <c:v>-145.29146136520609</c:v>
                </c:pt>
                <c:pt idx="10">
                  <c:v>-142.69253923443739</c:v>
                </c:pt>
                <c:pt idx="11">
                  <c:v>-139.86356097075344</c:v>
                </c:pt>
                <c:pt idx="12">
                  <c:v>-136.81628303109008</c:v>
                </c:pt>
                <c:pt idx="13">
                  <c:v>-133.56301908247644</c:v>
                </c:pt>
                <c:pt idx="14">
                  <c:v>-130.11651874906977</c:v>
                </c:pt>
                <c:pt idx="15">
                  <c:v>-126.48984749774949</c:v>
                </c:pt>
                <c:pt idx="16">
                  <c:v>-122.69626944732619</c:v>
                </c:pt>
                <c:pt idx="17">
                  <c:v>-118.74913469877183</c:v>
                </c:pt>
                <c:pt idx="18">
                  <c:v>-114.66177257120546</c:v>
                </c:pt>
                <c:pt idx="19">
                  <c:v>-110.44739189949924</c:v>
                </c:pt>
                <c:pt idx="20">
                  <c:v>-106.1189893130323</c:v>
                </c:pt>
                <c:pt idx="21">
                  <c:v>-101.68926617922433</c:v>
                </c:pt>
                <c:pt idx="22">
                  <c:v>-97.170554667033684</c:v>
                </c:pt>
                <c:pt idx="23">
                  <c:v>-92.574753170548462</c:v>
                </c:pt>
                <c:pt idx="24">
                  <c:v>-87.913271135752197</c:v>
                </c:pt>
                <c:pt idx="25">
                  <c:v>-83.196983157956069</c:v>
                </c:pt>
                <c:pt idx="26">
                  <c:v>-78.436192065519464</c:v>
                </c:pt>
                <c:pt idx="27">
                  <c:v>-73.640600578367852</c:v>
                </c:pt>
                <c:pt idx="28">
                  <c:v>-68.8192910276791</c:v>
                </c:pt>
                <c:pt idx="29">
                  <c:v>-63.980712545149608</c:v>
                </c:pt>
                <c:pt idx="30">
                  <c:v>-59.132675075156001</c:v>
                </c:pt>
                <c:pt idx="31">
                  <c:v>-54.282349528972993</c:v>
                </c:pt>
                <c:pt idx="32">
                  <c:v>-49.436273384775454</c:v>
                </c:pt>
                <c:pt idx="33">
                  <c:v>-44.600361037969961</c:v>
                </c:pt>
                <c:pt idx="34">
                  <c:v>-39.77991822098523</c:v>
                </c:pt>
                <c:pt idx="35">
                  <c:v>-34.979659837425395</c:v>
                </c:pt>
                <c:pt idx="36">
                  <c:v>-30.203730590140854</c:v>
                </c:pt>
                <c:pt idx="37">
                  <c:v>-25.455727823955488</c:v>
                </c:pt>
                <c:pt idx="38">
                  <c:v>-20.738726049585864</c:v>
                </c:pt>
                <c:pt idx="39">
                  <c:v>-16.055302663821536</c:v>
                </c:pt>
                <c:pt idx="40">
                  <c:v>-11.407564430803664</c:v>
                </c:pt>
                <c:pt idx="41">
                  <c:v>-6.7971743389551698</c:v>
                </c:pt>
                <c:pt idx="42">
                  <c:v>-2.2253784966869361</c:v>
                </c:pt>
                <c:pt idx="43">
                  <c:v>2.3069672233533511</c:v>
                </c:pt>
                <c:pt idx="44">
                  <c:v>6.3818622699640226</c:v>
                </c:pt>
                <c:pt idx="45">
                  <c:v>7.4471328872744769</c:v>
                </c:pt>
                <c:pt idx="46">
                  <c:v>8.5468985545127154</c:v>
                </c:pt>
                <c:pt idx="47">
                  <c:v>9.6819762464121162</c:v>
                </c:pt>
                <c:pt idx="48">
                  <c:v>10.853214593932471</c:v>
                </c:pt>
                <c:pt idx="49">
                  <c:v>12.06149498163407</c:v>
                </c:pt>
                <c:pt idx="50">
                  <c:v>13.30773269292138</c:v>
                </c:pt>
                <c:pt idx="51">
                  <c:v>14.592878105052321</c:v>
                </c:pt>
                <c:pt idx="52">
                  <c:v>15.917917935872495</c:v>
                </c:pt>
                <c:pt idx="53">
                  <c:v>17.283876544314936</c:v>
                </c:pt>
                <c:pt idx="54">
                  <c:v>18.691817286773471</c:v>
                </c:pt>
                <c:pt idx="55">
                  <c:v>20.142843931536824</c:v>
                </c:pt>
                <c:pt idx="56">
                  <c:v>21.638102133541693</c:v>
                </c:pt>
                <c:pt idx="57">
                  <c:v>23.17878097177719</c:v>
                </c:pt>
                <c:pt idx="58">
                  <c:v>24.766114551748686</c:v>
                </c:pt>
                <c:pt idx="59">
                  <c:v>26.401383675477884</c:v>
                </c:pt>
                <c:pt idx="60">
                  <c:v>28.085917581586095</c:v>
                </c:pt>
                <c:pt idx="61">
                  <c:v>29.821095758077831</c:v>
                </c:pt>
                <c:pt idx="62">
                  <c:v>31.608349830500735</c:v>
                </c:pt>
                <c:pt idx="63">
                  <c:v>33.449165528222899</c:v>
                </c:pt>
                <c:pt idx="64">
                  <c:v>35.345084731614577</c:v>
                </c:pt>
                <c:pt idx="65">
                  <c:v>37.297707602978434</c:v>
                </c:pt>
                <c:pt idx="66">
                  <c:v>39.308694804101684</c:v>
                </c:pt>
                <c:pt idx="67">
                  <c:v>41.379769803340906</c:v>
                </c:pt>
                <c:pt idx="68">
                  <c:v>43.512721275162193</c:v>
                </c:pt>
                <c:pt idx="69">
                  <c:v>45.709405595068219</c:v>
                </c:pt>
                <c:pt idx="70">
                  <c:v>47.971749432832198</c:v>
                </c:pt>
                <c:pt idx="71">
                  <c:v>50.301752446926628</c:v>
                </c:pt>
                <c:pt idx="72">
                  <c:v>52.701490082988101</c:v>
                </c:pt>
                <c:pt idx="73">
                  <c:v>55.173116479085024</c:v>
                </c:pt>
                <c:pt idx="74">
                  <c:v>57.718867480447614</c:v>
                </c:pt>
                <c:pt idx="75">
                  <c:v>60.341063766193706</c:v>
                </c:pt>
                <c:pt idx="76">
                  <c:v>63.042114090403459</c:v>
                </c:pt>
                <c:pt idx="77">
                  <c:v>65.824518639693579</c:v>
                </c:pt>
                <c:pt idx="78">
                  <c:v>68.690872509173246</c:v>
                </c:pt>
                <c:pt idx="79">
                  <c:v>71.643869298353266</c:v>
                </c:pt>
                <c:pt idx="80">
                  <c:v>74.686304828213167</c:v>
                </c:pt>
                <c:pt idx="81">
                  <c:v>77.821080980171004</c:v>
                </c:pt>
                <c:pt idx="82">
                  <c:v>81.05120965720036</c:v>
                </c:pt>
                <c:pt idx="83">
                  <c:v>84.379816866713881</c:v>
                </c:pt>
                <c:pt idx="84">
                  <c:v>87.810146924139005</c:v>
                </c:pt>
                <c:pt idx="85">
                  <c:v>91.345566775286329</c:v>
                </c:pt>
                <c:pt idx="86">
                  <c:v>94.989570434676168</c:v>
                </c:pt>
                <c:pt idx="87">
                  <c:v>98.745783535908885</c:v>
                </c:pt>
                <c:pt idx="88">
                  <c:v>102.61796798892739</c:v>
                </c:pt>
                <c:pt idx="89">
                  <c:v>106.61002673761992</c:v>
                </c:pt>
                <c:pt idx="90">
                  <c:v>110.72600860960497</c:v>
                </c:pt>
                <c:pt idx="91">
                  <c:v>114.86734092090265</c:v>
                </c:pt>
                <c:pt idx="92">
                  <c:v>114.86734092090265</c:v>
                </c:pt>
                <c:pt idx="93">
                  <c:v>114.86734092090265</c:v>
                </c:pt>
                <c:pt idx="94">
                  <c:v>114.86734092090265</c:v>
                </c:pt>
                <c:pt idx="95">
                  <c:v>114.86734092090265</c:v>
                </c:pt>
                <c:pt idx="96">
                  <c:v>114.86734092090265</c:v>
                </c:pt>
                <c:pt idx="97">
                  <c:v>114.86734092090265</c:v>
                </c:pt>
                <c:pt idx="98">
                  <c:v>114.86734092090265</c:v>
                </c:pt>
                <c:pt idx="99">
                  <c:v>114.86734092090265</c:v>
                </c:pt>
                <c:pt idx="100">
                  <c:v>114.86734092090265</c:v>
                </c:pt>
                <c:pt idx="101">
                  <c:v>114.86734092090265</c:v>
                </c:pt>
                <c:pt idx="102">
                  <c:v>114.86734092090265</c:v>
                </c:pt>
                <c:pt idx="103">
                  <c:v>114.86734092090265</c:v>
                </c:pt>
                <c:pt idx="104">
                  <c:v>114.86734092090265</c:v>
                </c:pt>
                <c:pt idx="105">
                  <c:v>114.86734092090265</c:v>
                </c:pt>
                <c:pt idx="106">
                  <c:v>114.86734092090265</c:v>
                </c:pt>
                <c:pt idx="107">
                  <c:v>114.86734092090265</c:v>
                </c:pt>
                <c:pt idx="108">
                  <c:v>114.86734092090265</c:v>
                </c:pt>
                <c:pt idx="109">
                  <c:v>114.86734092090265</c:v>
                </c:pt>
                <c:pt idx="110">
                  <c:v>114.86734092090265</c:v>
                </c:pt>
                <c:pt idx="111">
                  <c:v>114.86734092090265</c:v>
                </c:pt>
                <c:pt idx="112">
                  <c:v>114.86734092090265</c:v>
                </c:pt>
                <c:pt idx="113">
                  <c:v>114.86734092090265</c:v>
                </c:pt>
                <c:pt idx="114">
                  <c:v>114.86734092090265</c:v>
                </c:pt>
                <c:pt idx="115">
                  <c:v>114.86734092090265</c:v>
                </c:pt>
                <c:pt idx="116">
                  <c:v>114.86734092090265</c:v>
                </c:pt>
                <c:pt idx="117">
                  <c:v>114.86734092090265</c:v>
                </c:pt>
                <c:pt idx="118">
                  <c:v>114.86734092090265</c:v>
                </c:pt>
                <c:pt idx="119">
                  <c:v>114.86734092090265</c:v>
                </c:pt>
                <c:pt idx="120">
                  <c:v>114.86734092090265</c:v>
                </c:pt>
                <c:pt idx="121">
                  <c:v>114.86734092090265</c:v>
                </c:pt>
                <c:pt idx="122">
                  <c:v>114.86734092090265</c:v>
                </c:pt>
                <c:pt idx="123">
                  <c:v>114.86734092090265</c:v>
                </c:pt>
                <c:pt idx="124">
                  <c:v>114.86734092090265</c:v>
                </c:pt>
                <c:pt idx="125">
                  <c:v>114.86734092090265</c:v>
                </c:pt>
                <c:pt idx="126">
                  <c:v>114.86734092090265</c:v>
                </c:pt>
                <c:pt idx="127">
                  <c:v>114.86734092090265</c:v>
                </c:pt>
                <c:pt idx="128">
                  <c:v>114.86734092090265</c:v>
                </c:pt>
                <c:pt idx="129">
                  <c:v>114.86734092090265</c:v>
                </c:pt>
                <c:pt idx="130">
                  <c:v>114.86734092090265</c:v>
                </c:pt>
                <c:pt idx="131">
                  <c:v>114.86734092090265</c:v>
                </c:pt>
                <c:pt idx="132">
                  <c:v>114.86734092090265</c:v>
                </c:pt>
                <c:pt idx="133">
                  <c:v>114.86734092090265</c:v>
                </c:pt>
                <c:pt idx="134">
                  <c:v>114.86734092090265</c:v>
                </c:pt>
                <c:pt idx="135">
                  <c:v>114.86734092090265</c:v>
                </c:pt>
                <c:pt idx="136">
                  <c:v>114.86734092090265</c:v>
                </c:pt>
                <c:pt idx="137">
                  <c:v>114.86734092090265</c:v>
                </c:pt>
                <c:pt idx="138">
                  <c:v>114.86734092090265</c:v>
                </c:pt>
                <c:pt idx="139">
                  <c:v>114.86734092090265</c:v>
                </c:pt>
                <c:pt idx="140">
                  <c:v>114.86734092090265</c:v>
                </c:pt>
                <c:pt idx="141">
                  <c:v>114.86734092090265</c:v>
                </c:pt>
                <c:pt idx="142">
                  <c:v>114.86734092090265</c:v>
                </c:pt>
                <c:pt idx="143">
                  <c:v>114.86734092090265</c:v>
                </c:pt>
                <c:pt idx="144">
                  <c:v>114.86734092090265</c:v>
                </c:pt>
                <c:pt idx="145">
                  <c:v>114.86734092090265</c:v>
                </c:pt>
                <c:pt idx="146">
                  <c:v>114.86734092090265</c:v>
                </c:pt>
                <c:pt idx="147">
                  <c:v>114.86734092090265</c:v>
                </c:pt>
                <c:pt idx="148">
                  <c:v>114.86734092090265</c:v>
                </c:pt>
                <c:pt idx="149">
                  <c:v>114.86734092090265</c:v>
                </c:pt>
                <c:pt idx="150">
                  <c:v>114.86734092090265</c:v>
                </c:pt>
                <c:pt idx="151">
                  <c:v>114.86734092090265</c:v>
                </c:pt>
                <c:pt idx="152">
                  <c:v>114.86734092090265</c:v>
                </c:pt>
                <c:pt idx="153">
                  <c:v>114.86734092090265</c:v>
                </c:pt>
                <c:pt idx="154">
                  <c:v>114.86734092090265</c:v>
                </c:pt>
                <c:pt idx="155">
                  <c:v>114.86734092090265</c:v>
                </c:pt>
                <c:pt idx="156">
                  <c:v>114.86734092090265</c:v>
                </c:pt>
                <c:pt idx="157">
                  <c:v>114.86734092090265</c:v>
                </c:pt>
                <c:pt idx="158">
                  <c:v>114.86734092090265</c:v>
                </c:pt>
                <c:pt idx="159">
                  <c:v>114.86734092090265</c:v>
                </c:pt>
                <c:pt idx="160">
                  <c:v>114.86734092090265</c:v>
                </c:pt>
                <c:pt idx="161">
                  <c:v>114.86734092090265</c:v>
                </c:pt>
                <c:pt idx="162">
                  <c:v>114.86734092090265</c:v>
                </c:pt>
                <c:pt idx="163">
                  <c:v>114.86734092090265</c:v>
                </c:pt>
                <c:pt idx="164">
                  <c:v>114.86734092090265</c:v>
                </c:pt>
                <c:pt idx="165">
                  <c:v>114.86734092090265</c:v>
                </c:pt>
                <c:pt idx="166">
                  <c:v>114.86734092090265</c:v>
                </c:pt>
                <c:pt idx="167">
                  <c:v>114.86734092090265</c:v>
                </c:pt>
                <c:pt idx="168">
                  <c:v>114.86734092090265</c:v>
                </c:pt>
                <c:pt idx="169">
                  <c:v>114.86734092090265</c:v>
                </c:pt>
                <c:pt idx="170">
                  <c:v>114.86734092090265</c:v>
                </c:pt>
                <c:pt idx="171">
                  <c:v>114.86734092090265</c:v>
                </c:pt>
                <c:pt idx="172">
                  <c:v>114.86734092090265</c:v>
                </c:pt>
                <c:pt idx="173">
                  <c:v>114.86734092090265</c:v>
                </c:pt>
                <c:pt idx="174">
                  <c:v>114.86734092090265</c:v>
                </c:pt>
                <c:pt idx="175">
                  <c:v>114.86734092090265</c:v>
                </c:pt>
                <c:pt idx="176">
                  <c:v>114.86734092090265</c:v>
                </c:pt>
                <c:pt idx="177">
                  <c:v>114.86734092090265</c:v>
                </c:pt>
                <c:pt idx="178">
                  <c:v>114.86734092090265</c:v>
                </c:pt>
                <c:pt idx="179">
                  <c:v>114.86734092090265</c:v>
                </c:pt>
                <c:pt idx="180">
                  <c:v>114.86734092090265</c:v>
                </c:pt>
                <c:pt idx="181">
                  <c:v>114.70089004341287</c:v>
                </c:pt>
                <c:pt idx="182">
                  <c:v>114.20252488906723</c:v>
                </c:pt>
                <c:pt idx="183">
                  <c:v>113.37519290478349</c:v>
                </c:pt>
                <c:pt idx="184">
                  <c:v>112.22375695296081</c:v>
                </c:pt>
                <c:pt idx="185">
                  <c:v>110.75492240189139</c:v>
                </c:pt>
                <c:pt idx="186">
                  <c:v>108.97713781836518</c:v>
                </c:pt>
                <c:pt idx="187">
                  <c:v>106.90047188729281</c:v>
                </c:pt>
                <c:pt idx="188">
                  <c:v>104.53646974113005</c:v>
                </c:pt>
                <c:pt idx="189">
                  <c:v>101.89799231191381</c:v>
                </c:pt>
                <c:pt idx="190">
                  <c:v>98.999042608745242</c:v>
                </c:pt>
                <c:pt idx="191">
                  <c:v>95.854582968926366</c:v>
                </c:pt>
                <c:pt idx="192">
                  <c:v>92.480347334737317</c:v>
                </c:pt>
                <c:pt idx="193">
                  <c:v>88.892652479583333</c:v>
                </c:pt>
                <c:pt idx="194">
                  <c:v>85.108211862295462</c:v>
                </c:pt>
                <c:pt idx="195">
                  <c:v>81.143955446164455</c:v>
                </c:pt>
                <c:pt idx="196">
                  <c:v>77.016858402212932</c:v>
                </c:pt>
                <c:pt idx="197">
                  <c:v>72.743781147489514</c:v>
                </c:pt>
                <c:pt idx="198">
                  <c:v>68.341322672181917</c:v>
                </c:pt>
                <c:pt idx="199">
                  <c:v>63.825688605667821</c:v>
                </c:pt>
                <c:pt idx="200">
                  <c:v>59.212574980641051</c:v>
                </c:pt>
                <c:pt idx="201">
                  <c:v>54.517068192325844</c:v>
                </c:pt>
                <c:pt idx="202">
                  <c:v>49.753561229200052</c:v>
                </c:pt>
                <c:pt idx="203">
                  <c:v>44.935685881781673</c:v>
                </c:pt>
                <c:pt idx="204">
                  <c:v>40.076260322423039</c:v>
                </c:pt>
                <c:pt idx="205">
                  <c:v>35.187251194180448</c:v>
                </c:pt>
                <c:pt idx="206">
                  <c:v>30.279749150390245</c:v>
                </c:pt>
                <c:pt idx="207">
                  <c:v>25.363956645915952</c:v>
                </c:pt>
                <c:pt idx="208">
                  <c:v>20.449186691905339</c:v>
                </c:pt>
                <c:pt idx="209">
                  <c:v>15.543871242706375</c:v>
                </c:pt>
                <c:pt idx="210">
                  <c:v>10.655577880086685</c:v>
                </c:pt>
                <c:pt idx="211">
                  <c:v>5.7910334895016957</c:v>
                </c:pt>
                <c:pt idx="212">
                  <c:v>0.95615367926469297</c:v>
                </c:pt>
                <c:pt idx="213">
                  <c:v>-3.8439232301602511</c:v>
                </c:pt>
                <c:pt idx="214">
                  <c:v>-8.6047987286641323</c:v>
                </c:pt>
                <c:pt idx="215">
                  <c:v>-13.322774132547943</c:v>
                </c:pt>
                <c:pt idx="216">
                  <c:v>-17.994808970773789</c:v>
                </c:pt>
                <c:pt idx="217">
                  <c:v>-22.618478511831054</c:v>
                </c:pt>
                <c:pt idx="218">
                  <c:v>-27.191931097199927</c:v>
                </c:pt>
                <c:pt idx="219">
                  <c:v>-31.205225863252274</c:v>
                </c:pt>
                <c:pt idx="220">
                  <c:v>-32.147557877952316</c:v>
                </c:pt>
                <c:pt idx="221">
                  <c:v>-33.121582708793575</c:v>
                </c:pt>
                <c:pt idx="222">
                  <c:v>-34.127956045081341</c:v>
                </c:pt>
                <c:pt idx="223">
                  <c:v>-35.167358722845663</c:v>
                </c:pt>
                <c:pt idx="224">
                  <c:v>-36.240497479737542</c:v>
                </c:pt>
                <c:pt idx="225">
                  <c:v>-37.348105740665517</c:v>
                </c:pt>
                <c:pt idx="226">
                  <c:v>-38.490944435141138</c:v>
                </c:pt>
                <c:pt idx="227">
                  <c:v>-39.669802847328242</c:v>
                </c:pt>
                <c:pt idx="228">
                  <c:v>-40.8854994998159</c:v>
                </c:pt>
                <c:pt idx="229">
                  <c:v>-42.138883072159182</c:v>
                </c:pt>
                <c:pt idx="230">
                  <c:v>-43.430833355248843</c:v>
                </c:pt>
                <c:pt idx="231">
                  <c:v>-44.762262242600805</c:v>
                </c:pt>
                <c:pt idx="232">
                  <c:v>-46.134114759661252</c:v>
                </c:pt>
                <c:pt idx="233">
                  <c:v>-47.547370132250563</c:v>
                </c:pt>
                <c:pt idx="234">
                  <c:v>-49.00304289527211</c:v>
                </c:pt>
                <c:pt idx="235">
                  <c:v>-50.502184042824069</c:v>
                </c:pt>
                <c:pt idx="236">
                  <c:v>-52.0458822208576</c:v>
                </c:pt>
                <c:pt idx="237">
                  <c:v>-53.635264963519134</c:v>
                </c:pt>
                <c:pt idx="238">
                  <c:v>-55.271499974315105</c:v>
                </c:pt>
                <c:pt idx="239">
                  <c:v>-56.955796453216443</c:v>
                </c:pt>
                <c:pt idx="240">
                  <c:v>-58.689406470806247</c:v>
                </c:pt>
                <c:pt idx="241">
                  <c:v>-60.473626390547295</c:v>
                </c:pt>
                <c:pt idx="242">
                  <c:v>-62.309798340196963</c:v>
                </c:pt>
                <c:pt idx="243">
                  <c:v>-64.199311733366926</c:v>
                </c:pt>
                <c:pt idx="244">
                  <c:v>-66.143604842146559</c:v>
                </c:pt>
                <c:pt idx="245">
                  <c:v>-68.144166421650937</c:v>
                </c:pt>
                <c:pt idx="246">
                  <c:v>-70.202537387254708</c:v>
                </c:pt>
                <c:pt idx="247">
                  <c:v>-72.320312545177018</c:v>
                </c:pt>
                <c:pt idx="248">
                  <c:v>-74.499142376949919</c:v>
                </c:pt>
                <c:pt idx="249">
                  <c:v>-76.740734878167331</c:v>
                </c:pt>
                <c:pt idx="250">
                  <c:v>-79.046857451733345</c:v>
                </c:pt>
                <c:pt idx="251">
                  <c:v>-81.419338855642607</c:v>
                </c:pt>
                <c:pt idx="252">
                  <c:v>-83.860071205097952</c:v>
                </c:pt>
                <c:pt idx="253">
                  <c:v>-86.371012028512254</c:v>
                </c:pt>
                <c:pt idx="254">
                  <c:v>-88.954186376657461</c:v>
                </c:pt>
                <c:pt idx="255">
                  <c:v>-91.611688983881876</c:v>
                </c:pt>
                <c:pt idx="256">
                  <c:v>-94.345686479949947</c:v>
                </c:pt>
                <c:pt idx="257">
                  <c:v>-97.158419650630805</c:v>
                </c:pt>
                <c:pt idx="258">
                  <c:v>-100.05220574468261</c:v>
                </c:pt>
                <c:pt idx="259">
                  <c:v>-103.02944082434129</c:v>
                </c:pt>
                <c:pt idx="260">
                  <c:v>-106.09260215582714</c:v>
                </c:pt>
                <c:pt idx="261">
                  <c:v>-109.24425063569436</c:v>
                </c:pt>
                <c:pt idx="262">
                  <c:v>-112.48703324810192</c:v>
                </c:pt>
                <c:pt idx="263">
                  <c:v>-115.82368554724343</c:v>
                </c:pt>
                <c:pt idx="264">
                  <c:v>-119.25703415822744</c:v>
                </c:pt>
                <c:pt idx="265">
                  <c:v>-122.78999928866487</c:v>
                </c:pt>
                <c:pt idx="266">
                  <c:v>-126.42559724205552</c:v>
                </c:pt>
                <c:pt idx="267">
                  <c:v>-130.16694292278785</c:v>
                </c:pt>
                <c:pt idx="268">
                  <c:v>-134.01725232113725</c:v>
                </c:pt>
                <c:pt idx="269">
                  <c:v>-137.97984496508499</c:v>
                </c:pt>
                <c:pt idx="270">
                  <c:v>-142.05814632404068</c:v>
                </c:pt>
                <c:pt idx="271">
                  <c:v>-146.25569014764207</c:v>
                </c:pt>
                <c:pt idx="272">
                  <c:v>-150.57612072070242</c:v>
                </c:pt>
                <c:pt idx="273">
                  <c:v>-155.02319501306258</c:v>
                </c:pt>
                <c:pt idx="274">
                  <c:v>-156.81178338427739</c:v>
                </c:pt>
                <c:pt idx="275">
                  <c:v>-156.81178338427739</c:v>
                </c:pt>
                <c:pt idx="276">
                  <c:v>-156.81178338427739</c:v>
                </c:pt>
                <c:pt idx="277">
                  <c:v>-156.81178338427739</c:v>
                </c:pt>
                <c:pt idx="278">
                  <c:v>-156.81178338427739</c:v>
                </c:pt>
                <c:pt idx="279">
                  <c:v>-156.81178338427739</c:v>
                </c:pt>
                <c:pt idx="280">
                  <c:v>-156.81178338427739</c:v>
                </c:pt>
                <c:pt idx="281">
                  <c:v>-156.81178338427739</c:v>
                </c:pt>
                <c:pt idx="282">
                  <c:v>-156.81178338427739</c:v>
                </c:pt>
                <c:pt idx="283">
                  <c:v>-156.81178338427739</c:v>
                </c:pt>
                <c:pt idx="284">
                  <c:v>-156.81178338427739</c:v>
                </c:pt>
                <c:pt idx="285">
                  <c:v>-156.81178338427739</c:v>
                </c:pt>
                <c:pt idx="286">
                  <c:v>-156.81178338427739</c:v>
                </c:pt>
                <c:pt idx="287">
                  <c:v>-156.81178338427739</c:v>
                </c:pt>
                <c:pt idx="288">
                  <c:v>-156.81178338427739</c:v>
                </c:pt>
                <c:pt idx="289">
                  <c:v>-156.81178338427739</c:v>
                </c:pt>
                <c:pt idx="290">
                  <c:v>-156.81178338427739</c:v>
                </c:pt>
                <c:pt idx="291">
                  <c:v>-156.81178338427739</c:v>
                </c:pt>
                <c:pt idx="292">
                  <c:v>-156.81178338427739</c:v>
                </c:pt>
                <c:pt idx="293">
                  <c:v>-156.81178338427739</c:v>
                </c:pt>
                <c:pt idx="294">
                  <c:v>-156.81178338427739</c:v>
                </c:pt>
                <c:pt idx="295">
                  <c:v>-156.81178338427739</c:v>
                </c:pt>
                <c:pt idx="296">
                  <c:v>-156.81178338427739</c:v>
                </c:pt>
                <c:pt idx="297">
                  <c:v>-156.81178338427739</c:v>
                </c:pt>
                <c:pt idx="298">
                  <c:v>-156.81178338427739</c:v>
                </c:pt>
                <c:pt idx="299">
                  <c:v>-156.81178338427739</c:v>
                </c:pt>
                <c:pt idx="300">
                  <c:v>-156.81178338427739</c:v>
                </c:pt>
                <c:pt idx="301">
                  <c:v>-156.81178338427739</c:v>
                </c:pt>
                <c:pt idx="302">
                  <c:v>-156.81178338427739</c:v>
                </c:pt>
                <c:pt idx="303">
                  <c:v>-156.81178338427739</c:v>
                </c:pt>
                <c:pt idx="304">
                  <c:v>-156.81178338427739</c:v>
                </c:pt>
                <c:pt idx="305">
                  <c:v>-156.81178338427739</c:v>
                </c:pt>
                <c:pt idx="306">
                  <c:v>-156.81178338427739</c:v>
                </c:pt>
                <c:pt idx="307">
                  <c:v>-156.81178338427739</c:v>
                </c:pt>
                <c:pt idx="308">
                  <c:v>-156.81178338427739</c:v>
                </c:pt>
                <c:pt idx="309">
                  <c:v>-156.81178338427739</c:v>
                </c:pt>
                <c:pt idx="310">
                  <c:v>-156.81178338427739</c:v>
                </c:pt>
                <c:pt idx="311">
                  <c:v>-156.81178338427739</c:v>
                </c:pt>
                <c:pt idx="312">
                  <c:v>-156.81178338427739</c:v>
                </c:pt>
                <c:pt idx="313">
                  <c:v>-156.81178338427739</c:v>
                </c:pt>
                <c:pt idx="314">
                  <c:v>-156.81178338427739</c:v>
                </c:pt>
                <c:pt idx="315">
                  <c:v>-156.81178338427739</c:v>
                </c:pt>
                <c:pt idx="316">
                  <c:v>-156.81178338427739</c:v>
                </c:pt>
                <c:pt idx="317">
                  <c:v>-156.81178338427739</c:v>
                </c:pt>
                <c:pt idx="318">
                  <c:v>-156.81178338427739</c:v>
                </c:pt>
                <c:pt idx="319">
                  <c:v>-156.81178338427739</c:v>
                </c:pt>
                <c:pt idx="320">
                  <c:v>-156.81178338427739</c:v>
                </c:pt>
                <c:pt idx="321">
                  <c:v>-156.81178338427739</c:v>
                </c:pt>
                <c:pt idx="322">
                  <c:v>-156.81178338427739</c:v>
                </c:pt>
                <c:pt idx="323">
                  <c:v>-156.81178338427739</c:v>
                </c:pt>
                <c:pt idx="324">
                  <c:v>-156.81178338427739</c:v>
                </c:pt>
                <c:pt idx="325">
                  <c:v>-156.81178338427739</c:v>
                </c:pt>
                <c:pt idx="326">
                  <c:v>-156.81178338427739</c:v>
                </c:pt>
                <c:pt idx="327">
                  <c:v>-156.81178338427739</c:v>
                </c:pt>
                <c:pt idx="328">
                  <c:v>-156.81178338427739</c:v>
                </c:pt>
                <c:pt idx="329">
                  <c:v>-156.81178338427739</c:v>
                </c:pt>
                <c:pt idx="330">
                  <c:v>-156.81178338427739</c:v>
                </c:pt>
                <c:pt idx="331">
                  <c:v>-156.81178338427739</c:v>
                </c:pt>
                <c:pt idx="332">
                  <c:v>-156.81178338427739</c:v>
                </c:pt>
                <c:pt idx="333">
                  <c:v>-156.81178338427739</c:v>
                </c:pt>
                <c:pt idx="334">
                  <c:v>-156.81178338427739</c:v>
                </c:pt>
                <c:pt idx="335">
                  <c:v>-156.81178338427739</c:v>
                </c:pt>
                <c:pt idx="336">
                  <c:v>-156.81178338427739</c:v>
                </c:pt>
                <c:pt idx="337">
                  <c:v>-156.81178338427739</c:v>
                </c:pt>
                <c:pt idx="338">
                  <c:v>-156.81178338427739</c:v>
                </c:pt>
                <c:pt idx="339">
                  <c:v>-156.81178338427739</c:v>
                </c:pt>
                <c:pt idx="340">
                  <c:v>-156.81178338427739</c:v>
                </c:pt>
                <c:pt idx="341">
                  <c:v>-156.81178338427739</c:v>
                </c:pt>
                <c:pt idx="342">
                  <c:v>-156.81178338427739</c:v>
                </c:pt>
                <c:pt idx="343">
                  <c:v>-156.81178338427739</c:v>
                </c:pt>
                <c:pt idx="344">
                  <c:v>-156.81178338427739</c:v>
                </c:pt>
                <c:pt idx="345">
                  <c:v>-156.81178338427739</c:v>
                </c:pt>
                <c:pt idx="346">
                  <c:v>-156.81178338427739</c:v>
                </c:pt>
                <c:pt idx="347">
                  <c:v>-156.81178338427739</c:v>
                </c:pt>
                <c:pt idx="348">
                  <c:v>-156.81178338427739</c:v>
                </c:pt>
                <c:pt idx="349">
                  <c:v>-156.81178338427739</c:v>
                </c:pt>
                <c:pt idx="350">
                  <c:v>-156.81178338427739</c:v>
                </c:pt>
                <c:pt idx="351">
                  <c:v>-156.81178338427739</c:v>
                </c:pt>
                <c:pt idx="352">
                  <c:v>-156.81178338427739</c:v>
                </c:pt>
                <c:pt idx="353">
                  <c:v>-156.81178338427739</c:v>
                </c:pt>
                <c:pt idx="354">
                  <c:v>-156.81178338427739</c:v>
                </c:pt>
                <c:pt idx="355">
                  <c:v>-156.81178338427739</c:v>
                </c:pt>
                <c:pt idx="356">
                  <c:v>-156.81178338427739</c:v>
                </c:pt>
                <c:pt idx="357">
                  <c:v>-156.81178338427739</c:v>
                </c:pt>
                <c:pt idx="358">
                  <c:v>-156.81178338427739</c:v>
                </c:pt>
                <c:pt idx="359">
                  <c:v>-156.81178338427739</c:v>
                </c:pt>
                <c:pt idx="360">
                  <c:v>-156.81178338427739</c:v>
                </c:pt>
              </c:numCache>
            </c:numRef>
          </c:yVal>
          <c:smooth val="0"/>
        </c:ser>
        <c:ser>
          <c:idx val="2"/>
          <c:order val="1"/>
          <c:tx>
            <c:v>Inertia load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'Stage 2'!$C$746:$C$1106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2'!$R$746:$R$1106</c:f>
              <c:numCache>
                <c:formatCode>General</c:formatCode>
                <c:ptCount val="361"/>
                <c:pt idx="0">
                  <c:v>211.73482398413887</c:v>
                </c:pt>
                <c:pt idx="1">
                  <c:v>211.68521307148953</c:v>
                </c:pt>
                <c:pt idx="2">
                  <c:v>211.53641659924918</c:v>
                </c:pt>
                <c:pt idx="3">
                  <c:v>211.28854332772113</c:v>
                </c:pt>
                <c:pt idx="4">
                  <c:v>210.9417744013887</c:v>
                </c:pt>
                <c:pt idx="5">
                  <c:v>210.49636316503094</c:v>
                </c:pt>
                <c:pt idx="6">
                  <c:v>209.9526349065824</c:v>
                </c:pt>
                <c:pt idx="7">
                  <c:v>209.31098652703548</c:v>
                </c:pt>
                <c:pt idx="8">
                  <c:v>208.57188613776586</c:v>
                </c:pt>
                <c:pt idx="9">
                  <c:v>207.73587258574833</c:v>
                </c:pt>
                <c:pt idx="10">
                  <c:v>206.80355490721163</c:v>
                </c:pt>
                <c:pt idx="11">
                  <c:v>205.77561171036481</c:v>
                </c:pt>
                <c:pt idx="12">
                  <c:v>204.65279048790828</c:v>
                </c:pt>
                <c:pt idx="13">
                  <c:v>203.43590686012635</c:v>
                </c:pt>
                <c:pt idx="14">
                  <c:v>202.12584374943481</c:v>
                </c:pt>
                <c:pt idx="15">
                  <c:v>200.7235504873392</c:v>
                </c:pt>
                <c:pt idx="16">
                  <c:v>199.23004185483558</c:v>
                </c:pt>
                <c:pt idx="17">
                  <c:v>197.64639705736306</c:v>
                </c:pt>
                <c:pt idx="18">
                  <c:v>195.97375863549283</c:v>
                </c:pt>
                <c:pt idx="19">
                  <c:v>194.2133313126117</c:v>
                </c:pt>
                <c:pt idx="20">
                  <c:v>192.36638078093134</c:v>
                </c:pt>
                <c:pt idx="21">
                  <c:v>190.43423242722494</c:v>
                </c:pt>
                <c:pt idx="22">
                  <c:v>188.41826999976209</c:v>
                </c:pt>
                <c:pt idx="23">
                  <c:v>186.31993421798072</c:v>
                </c:pt>
                <c:pt idx="24">
                  <c:v>184.14072132649878</c:v>
                </c:pt>
                <c:pt idx="25">
                  <c:v>181.88218159513482</c:v>
                </c:pt>
                <c:pt idx="26">
                  <c:v>179.54591776666484</c:v>
                </c:pt>
                <c:pt idx="27">
                  <c:v>177.13358345410583</c:v>
                </c:pt>
                <c:pt idx="28">
                  <c:v>174.64688148937014</c:v>
                </c:pt>
                <c:pt idx="29">
                  <c:v>172.08756222519398</c:v>
                </c:pt>
                <c:pt idx="30">
                  <c:v>169.45742179229219</c:v>
                </c:pt>
                <c:pt idx="31">
                  <c:v>166.75830031374568</c:v>
                </c:pt>
                <c:pt idx="32">
                  <c:v>163.9920800786731</c:v>
                </c:pt>
                <c:pt idx="33">
                  <c:v>161.16068367728582</c:v>
                </c:pt>
                <c:pt idx="34">
                  <c:v>158.26607209946815</c:v>
                </c:pt>
                <c:pt idx="35">
                  <c:v>155.31024279906421</c:v>
                </c:pt>
                <c:pt idx="36">
                  <c:v>152.29522772609283</c:v>
                </c:pt>
                <c:pt idx="37">
                  <c:v>149.22309132914484</c:v>
                </c:pt>
                <c:pt idx="38">
                  <c:v>146.095928530252</c:v>
                </c:pt>
                <c:pt idx="39">
                  <c:v>142.91586267454454</c:v>
                </c:pt>
                <c:pt idx="40">
                  <c:v>139.68504345704366</c:v>
                </c:pt>
                <c:pt idx="41">
                  <c:v>136.40564482895707</c:v>
                </c:pt>
                <c:pt idx="42">
                  <c:v>133.0798628858696</c:v>
                </c:pt>
                <c:pt idx="43">
                  <c:v>129.70991374023686</c:v>
                </c:pt>
                <c:pt idx="44">
                  <c:v>126.298031380609</c:v>
                </c:pt>
                <c:pt idx="45">
                  <c:v>122.84646552002023</c:v>
                </c:pt>
                <c:pt idx="46">
                  <c:v>119.35747943599361</c:v>
                </c:pt>
                <c:pt idx="47">
                  <c:v>115.83334780461483</c:v>
                </c:pt>
                <c:pt idx="48">
                  <c:v>112.27635453113361</c:v>
                </c:pt>
                <c:pt idx="49">
                  <c:v>108.68879057955334</c:v>
                </c:pt>
                <c:pt idx="50">
                  <c:v>105.07295180366552</c:v>
                </c:pt>
                <c:pt idx="51">
                  <c:v>101.43113678198299</c:v>
                </c:pt>
                <c:pt idx="52">
                  <c:v>97.765644659016885</c:v>
                </c:pt>
                <c:pt idx="53">
                  <c:v>94.078772995331832</c:v>
                </c:pt>
                <c:pt idx="54">
                  <c:v>90.372815628800353</c:v>
                </c:pt>
                <c:pt idx="55">
                  <c:v>86.650060549461415</c:v>
                </c:pt>
                <c:pt idx="56">
                  <c:v>82.912787790367915</c:v>
                </c:pt>
                <c:pt idx="57">
                  <c:v>79.16326733678612</c:v>
                </c:pt>
                <c:pt idx="58">
                  <c:v>75.403757056085468</c:v>
                </c:pt>
                <c:pt idx="59">
                  <c:v>71.636500650628648</c:v>
                </c:pt>
                <c:pt idx="60">
                  <c:v>67.863725635941975</c:v>
                </c:pt>
                <c:pt idx="61">
                  <c:v>64.087641346411758</c:v>
                </c:pt>
                <c:pt idx="62">
                  <c:v>60.310436970718648</c:v>
                </c:pt>
                <c:pt idx="63">
                  <c:v>56.534279619180452</c:v>
                </c:pt>
                <c:pt idx="64">
                  <c:v>52.761312425135351</c:v>
                </c:pt>
                <c:pt idx="65">
                  <c:v>48.993652682452286</c:v>
                </c:pt>
                <c:pt idx="66">
                  <c:v>45.233390021209729</c:v>
                </c:pt>
                <c:pt idx="67">
                  <c:v>41.482584623535907</c:v>
                </c:pt>
                <c:pt idx="68">
                  <c:v>37.743265481550878</c:v>
                </c:pt>
                <c:pt idx="69">
                  <c:v>34.017428699300837</c:v>
                </c:pt>
                <c:pt idx="70">
                  <c:v>30.307035840515969</c:v>
                </c:pt>
                <c:pt idx="71">
                  <c:v>26.614012323968449</c:v>
                </c:pt>
                <c:pt idx="72">
                  <c:v>22.940245868145958</c:v>
                </c:pt>
                <c:pt idx="73">
                  <c:v>19.287584986894995</c:v>
                </c:pt>
                <c:pt idx="74">
                  <c:v>15.657837537624367</c:v>
                </c:pt>
                <c:pt idx="75">
                  <c:v>12.05276932359404</c:v>
                </c:pt>
                <c:pt idx="76">
                  <c:v>8.4741027517469014</c:v>
                </c:pt>
                <c:pt idx="77">
                  <c:v>4.9235155474720367</c:v>
                </c:pt>
                <c:pt idx="78">
                  <c:v>1.4026395276183654</c:v>
                </c:pt>
                <c:pt idx="79">
                  <c:v>-2.0869405669963972</c:v>
                </c:pt>
                <c:pt idx="80">
                  <c:v>-5.5436881784082486</c:v>
                </c:pt>
                <c:pt idx="81">
                  <c:v>-8.9661159765635734</c:v>
                </c:pt>
                <c:pt idx="82">
                  <c:v>-12.352786841588804</c:v>
                </c:pt>
                <c:pt idx="83">
                  <c:v>-15.702314782328839</c:v>
                </c:pt>
                <c:pt idx="84">
                  <c:v>-19.013365790288891</c:v>
                </c:pt>
                <c:pt idx="85">
                  <c:v>-22.284658628193668</c:v>
                </c:pt>
                <c:pt idx="86">
                  <c:v>-25.514965552457308</c:v>
                </c:pt>
                <c:pt idx="87">
                  <c:v>-28.703112968940818</c:v>
                </c:pt>
                <c:pt idx="88">
                  <c:v>-31.847982021452012</c:v>
                </c:pt>
                <c:pt idx="89">
                  <c:v>-34.948509112528868</c:v>
                </c:pt>
                <c:pt idx="90">
                  <c:v>-38.003686356127481</c:v>
                </c:pt>
                <c:pt idx="91">
                  <c:v>-41.012561961920262</c:v>
                </c:pt>
                <c:pt idx="92">
                  <c:v>-43.974240550993073</c:v>
                </c:pt>
                <c:pt idx="93">
                  <c:v>-46.887883402813721</c:v>
                </c:pt>
                <c:pt idx="94">
                  <c:v>-49.752708633428099</c:v>
                </c:pt>
                <c:pt idx="95">
                  <c:v>-52.567991304923545</c:v>
                </c:pt>
                <c:pt idx="96">
                  <c:v>-55.333063466283413</c:v>
                </c:pt>
                <c:pt idx="97">
                  <c:v>-58.047314125838902</c:v>
                </c:pt>
                <c:pt idx="98">
                  <c:v>-60.710189155609299</c:v>
                </c:pt>
                <c:pt idx="99">
                  <c:v>-63.321191127900953</c:v>
                </c:pt>
                <c:pt idx="100">
                  <c:v>-65.879879084621948</c:v>
                </c:pt>
                <c:pt idx="101">
                  <c:v>-68.385868239846559</c:v>
                </c:pt>
                <c:pt idx="102">
                  <c:v>-70.838829616247025</c:v>
                </c:pt>
                <c:pt idx="103">
                  <c:v>-73.238489616088557</c:v>
                </c:pt>
                <c:pt idx="104">
                  <c:v>-75.584629527563678</c:v>
                </c:pt>
                <c:pt idx="105">
                  <c:v>-77.877084967318964</c:v>
                </c:pt>
                <c:pt idx="106">
                  <c:v>-80.115745260104077</c:v>
                </c:pt>
                <c:pt idx="107">
                  <c:v>-82.300552756549152</c:v>
                </c:pt>
                <c:pt idx="108">
                  <c:v>-84.431502090150829</c:v>
                </c:pt>
                <c:pt idx="109">
                  <c:v>-86.508639374619435</c:v>
                </c:pt>
                <c:pt idx="110">
                  <c:v>-88.532061342811915</c:v>
                </c:pt>
                <c:pt idx="111">
                  <c:v>-90.501914428544779</c:v>
                </c:pt>
                <c:pt idx="112">
                  <c:v>-92.418393792649766</c:v>
                </c:pt>
                <c:pt idx="113">
                  <c:v>-94.28174229470055</c:v>
                </c:pt>
                <c:pt idx="114">
                  <c:v>-96.092249411904632</c:v>
                </c:pt>
                <c:pt idx="115">
                  <c:v>-97.850250106716516</c:v>
                </c:pt>
                <c:pt idx="116">
                  <c:v>-99.556123644789395</c:v>
                </c:pt>
                <c:pt idx="117">
                  <c:v>-101.21029236494127</c:v>
                </c:pt>
                <c:pt idx="118">
                  <c:v>-102.81322040286773</c:v>
                </c:pt>
                <c:pt idx="119">
                  <c:v>-104.36541237038885</c:v>
                </c:pt>
                <c:pt idx="120">
                  <c:v>-105.86741199206941</c:v>
                </c:pt>
                <c:pt idx="121">
                  <c:v>-107.31980070110068</c:v>
                </c:pt>
                <c:pt idx="122">
                  <c:v>-108.72319619638147</c:v>
                </c:pt>
                <c:pt idx="123">
                  <c:v>-110.07825096277983</c:v>
                </c:pt>
                <c:pt idx="124">
                  <c:v>-111.38565075659928</c:v>
                </c:pt>
                <c:pt idx="125">
                  <c:v>-112.6461130583144</c:v>
                </c:pt>
                <c:pt idx="126">
                  <c:v>-113.86038549467774</c:v>
                </c:pt>
                <c:pt idx="127">
                  <c:v>-115.0292442323349</c:v>
                </c:pt>
                <c:pt idx="128">
                  <c:v>-116.15349234511608</c:v>
                </c:pt>
                <c:pt idx="129">
                  <c:v>-117.23395815720352</c:v>
                </c:pt>
                <c:pt idx="130">
                  <c:v>-118.27149356439972</c:v>
                </c:pt>
                <c:pt idx="131">
                  <c:v>-119.26697233574531</c:v>
                </c:pt>
                <c:pt idx="132">
                  <c:v>-120.22128839775739</c:v>
                </c:pt>
                <c:pt idx="133">
                  <c:v>-121.13535410357717</c:v>
                </c:pt>
                <c:pt idx="134">
                  <c:v>-122.0100984893307</c:v>
                </c:pt>
                <c:pt idx="135">
                  <c:v>-122.8464655200202</c:v>
                </c:pt>
                <c:pt idx="136">
                  <c:v>-123.64541232727187</c:v>
                </c:pt>
                <c:pt idx="137">
                  <c:v>-124.4079074412745</c:v>
                </c:pt>
                <c:pt idx="138">
                  <c:v>-125.13492901924576</c:v>
                </c:pt>
                <c:pt idx="139">
                  <c:v>-125.82746307276511</c:v>
                </c:pt>
                <c:pt idx="140">
                  <c:v>-126.48650169630938</c:v>
                </c:pt>
                <c:pt idx="141">
                  <c:v>-127.11304129932395</c:v>
                </c:pt>
                <c:pt idx="142">
                  <c:v>-127.70808084415279</c:v>
                </c:pt>
                <c:pt idx="143">
                  <c:v>-128.27262009214172</c:v>
                </c:pt>
                <c:pt idx="144">
                  <c:v>-128.80765786021539</c:v>
                </c:pt>
                <c:pt idx="145">
                  <c:v>-129.3141902902112</c:v>
                </c:pt>
                <c:pt idx="146">
                  <c:v>-129.79320913323673</c:v>
                </c:pt>
                <c:pt idx="147">
                  <c:v>-130.24570005129206</c:v>
                </c:pt>
                <c:pt idx="148">
                  <c:v>-130.67264093837704</c:v>
                </c:pt>
                <c:pt idx="149">
                  <c:v>-131.07500026327367</c:v>
                </c:pt>
                <c:pt idx="150">
                  <c:v>-131.45373543616469</c:v>
                </c:pt>
                <c:pt idx="151">
                  <c:v>-131.80979120121683</c:v>
                </c:pt>
                <c:pt idx="152">
                  <c:v>-132.14409805722104</c:v>
                </c:pt>
                <c:pt idx="153">
                  <c:v>-132.45757070834497</c:v>
                </c:pt>
                <c:pt idx="154">
                  <c:v>-132.75110654701075</c:v>
                </c:pt>
                <c:pt idx="155">
                  <c:v>-133.0255841708705</c:v>
                </c:pt>
                <c:pt idx="156">
                  <c:v>-133.28186193580387</c:v>
                </c:pt>
                <c:pt idx="157">
                  <c:v>-133.52077654681602</c:v>
                </c:pt>
                <c:pt idx="158">
                  <c:v>-133.74314168866317</c:v>
                </c:pt>
                <c:pt idx="159">
                  <c:v>-133.94974669798091</c:v>
                </c:pt>
                <c:pt idx="160">
                  <c:v>-134.14135527863536</c:v>
                </c:pt>
                <c:pt idx="161">
                  <c:v>-134.31870426196068</c:v>
                </c:pt>
                <c:pt idx="162">
                  <c:v>-134.48250241348791</c:v>
                </c:pt>
                <c:pt idx="163">
                  <c:v>-134.63342928770885</c:v>
                </c:pt>
                <c:pt idx="164">
                  <c:v>-134.77213413235586</c:v>
                </c:pt>
                <c:pt idx="165">
                  <c:v>-134.89923484361424</c:v>
                </c:pt>
                <c:pt idx="166">
                  <c:v>-135.01531697361801</c:v>
                </c:pt>
                <c:pt idx="167">
                  <c:v>-135.12093279150977</c:v>
                </c:pt>
                <c:pt idx="168">
                  <c:v>-135.21660039927957</c:v>
                </c:pt>
                <c:pt idx="169">
                  <c:v>-135.30280290352178</c:v>
                </c:pt>
                <c:pt idx="170">
                  <c:v>-135.37998764418145</c:v>
                </c:pt>
                <c:pt idx="171">
                  <c:v>-135.44856548128377</c:v>
                </c:pt>
                <c:pt idx="172">
                  <c:v>-135.50891014056774</c:v>
                </c:pt>
                <c:pt idx="173">
                  <c:v>-135.56135761886765</c:v>
                </c:pt>
                <c:pt idx="174">
                  <c:v>-135.60620565001005</c:v>
                </c:pt>
                <c:pt idx="175">
                  <c:v>-135.64371323191367</c:v>
                </c:pt>
                <c:pt idx="176">
                  <c:v>-135.67410021550324</c:v>
                </c:pt>
                <c:pt idx="177">
                  <c:v>-135.69754695596654</c:v>
                </c:pt>
                <c:pt idx="178">
                  <c:v>-135.71419402680408</c:v>
                </c:pt>
                <c:pt idx="179">
                  <c:v>-135.72414199704039</c:v>
                </c:pt>
                <c:pt idx="180">
                  <c:v>-135.72745127188389</c:v>
                </c:pt>
                <c:pt idx="181">
                  <c:v>-135.72414199704039</c:v>
                </c:pt>
                <c:pt idx="182">
                  <c:v>-135.71419402680408</c:v>
                </c:pt>
                <c:pt idx="183">
                  <c:v>-135.69754695596654</c:v>
                </c:pt>
                <c:pt idx="184">
                  <c:v>-135.67410021550324</c:v>
                </c:pt>
                <c:pt idx="185">
                  <c:v>-135.64371323191367</c:v>
                </c:pt>
                <c:pt idx="186">
                  <c:v>-135.60620565001005</c:v>
                </c:pt>
                <c:pt idx="187">
                  <c:v>-135.56135761886767</c:v>
                </c:pt>
                <c:pt idx="188">
                  <c:v>-135.50891014056774</c:v>
                </c:pt>
                <c:pt idx="189">
                  <c:v>-135.44856548128379</c:v>
                </c:pt>
                <c:pt idx="190">
                  <c:v>-135.37998764418148</c:v>
                </c:pt>
                <c:pt idx="191">
                  <c:v>-135.30280290352178</c:v>
                </c:pt>
                <c:pt idx="192">
                  <c:v>-135.21660039927954</c:v>
                </c:pt>
                <c:pt idx="193">
                  <c:v>-135.1209327915098</c:v>
                </c:pt>
                <c:pt idx="194">
                  <c:v>-135.01531697361798</c:v>
                </c:pt>
                <c:pt idx="195">
                  <c:v>-134.89923484361429</c:v>
                </c:pt>
                <c:pt idx="196">
                  <c:v>-134.77213413235583</c:v>
                </c:pt>
                <c:pt idx="197">
                  <c:v>-134.63342928770885</c:v>
                </c:pt>
                <c:pt idx="198">
                  <c:v>-134.48250241348791</c:v>
                </c:pt>
                <c:pt idx="199">
                  <c:v>-134.3187042619607</c:v>
                </c:pt>
                <c:pt idx="200">
                  <c:v>-134.14135527863536</c:v>
                </c:pt>
                <c:pt idx="201">
                  <c:v>-133.94974669798094</c:v>
                </c:pt>
                <c:pt idx="202">
                  <c:v>-133.74314168866317</c:v>
                </c:pt>
                <c:pt idx="203">
                  <c:v>-133.52077654681599</c:v>
                </c:pt>
                <c:pt idx="204">
                  <c:v>-133.28186193580387</c:v>
                </c:pt>
                <c:pt idx="205">
                  <c:v>-133.02558417087053</c:v>
                </c:pt>
                <c:pt idx="206">
                  <c:v>-132.75110654701078</c:v>
                </c:pt>
                <c:pt idx="207">
                  <c:v>-132.45757070834497</c:v>
                </c:pt>
                <c:pt idx="208">
                  <c:v>-132.14409805722104</c:v>
                </c:pt>
                <c:pt idx="209">
                  <c:v>-131.80979120121683</c:v>
                </c:pt>
                <c:pt idx="210">
                  <c:v>-131.45373543616469</c:v>
                </c:pt>
                <c:pt idx="211">
                  <c:v>-131.07500026327369</c:v>
                </c:pt>
                <c:pt idx="212">
                  <c:v>-130.67264093837704</c:v>
                </c:pt>
                <c:pt idx="213">
                  <c:v>-130.24570005129206</c:v>
                </c:pt>
                <c:pt idx="214">
                  <c:v>-129.79320913323673</c:v>
                </c:pt>
                <c:pt idx="215">
                  <c:v>-129.31419029021123</c:v>
                </c:pt>
                <c:pt idx="216">
                  <c:v>-128.80765786021541</c:v>
                </c:pt>
                <c:pt idx="217">
                  <c:v>-128.27262009214175</c:v>
                </c:pt>
                <c:pt idx="218">
                  <c:v>-127.70808084415279</c:v>
                </c:pt>
                <c:pt idx="219">
                  <c:v>-127.11304129932395</c:v>
                </c:pt>
                <c:pt idx="220">
                  <c:v>-126.48650169630938</c:v>
                </c:pt>
                <c:pt idx="221">
                  <c:v>-125.82746307276511</c:v>
                </c:pt>
                <c:pt idx="222">
                  <c:v>-125.13492901924579</c:v>
                </c:pt>
                <c:pt idx="223">
                  <c:v>-124.4079074412745</c:v>
                </c:pt>
                <c:pt idx="224">
                  <c:v>-123.64541232727188</c:v>
                </c:pt>
                <c:pt idx="225">
                  <c:v>-122.84646552002023</c:v>
                </c:pt>
                <c:pt idx="226">
                  <c:v>-122.01009848933074</c:v>
                </c:pt>
                <c:pt idx="227">
                  <c:v>-121.1353541035772</c:v>
                </c:pt>
                <c:pt idx="228">
                  <c:v>-120.22128839775742</c:v>
                </c:pt>
                <c:pt idx="229">
                  <c:v>-119.26697233574534</c:v>
                </c:pt>
                <c:pt idx="230">
                  <c:v>-118.27149356439976</c:v>
                </c:pt>
                <c:pt idx="231">
                  <c:v>-117.23395815720357</c:v>
                </c:pt>
                <c:pt idx="232">
                  <c:v>-116.15349234511612</c:v>
                </c:pt>
                <c:pt idx="233">
                  <c:v>-115.02924423233492</c:v>
                </c:pt>
                <c:pt idx="234">
                  <c:v>-113.86038549467776</c:v>
                </c:pt>
                <c:pt idx="235">
                  <c:v>-112.6461130583144</c:v>
                </c:pt>
                <c:pt idx="236">
                  <c:v>-111.38565075659926</c:v>
                </c:pt>
                <c:pt idx="237">
                  <c:v>-110.07825096277992</c:v>
                </c:pt>
                <c:pt idx="238">
                  <c:v>-108.72319619638154</c:v>
                </c:pt>
                <c:pt idx="239">
                  <c:v>-107.3198007011007</c:v>
                </c:pt>
                <c:pt idx="240">
                  <c:v>-105.86741199206946</c:v>
                </c:pt>
                <c:pt idx="241">
                  <c:v>-104.36541237038885</c:v>
                </c:pt>
                <c:pt idx="242">
                  <c:v>-102.81322040286771</c:v>
                </c:pt>
                <c:pt idx="243">
                  <c:v>-101.2102923649413</c:v>
                </c:pt>
                <c:pt idx="244">
                  <c:v>-99.556123644789452</c:v>
                </c:pt>
                <c:pt idx="245">
                  <c:v>-97.850250106716572</c:v>
                </c:pt>
                <c:pt idx="246">
                  <c:v>-96.092249411904717</c:v>
                </c:pt>
                <c:pt idx="247">
                  <c:v>-94.281742294700564</c:v>
                </c:pt>
                <c:pt idx="248">
                  <c:v>-92.418393792649809</c:v>
                </c:pt>
                <c:pt idx="249">
                  <c:v>-90.50191442854485</c:v>
                </c:pt>
                <c:pt idx="250">
                  <c:v>-88.5320613428119</c:v>
                </c:pt>
                <c:pt idx="251">
                  <c:v>-86.508639374619577</c:v>
                </c:pt>
                <c:pt idx="252">
                  <c:v>-84.431502090150886</c:v>
                </c:pt>
                <c:pt idx="253">
                  <c:v>-82.300552756549209</c:v>
                </c:pt>
                <c:pt idx="254">
                  <c:v>-80.115745260104163</c:v>
                </c:pt>
                <c:pt idx="255">
                  <c:v>-77.877084967318964</c:v>
                </c:pt>
                <c:pt idx="256">
                  <c:v>-75.584629527563678</c:v>
                </c:pt>
                <c:pt idx="257">
                  <c:v>-73.238489616088586</c:v>
                </c:pt>
                <c:pt idx="258">
                  <c:v>-70.838829616247125</c:v>
                </c:pt>
                <c:pt idx="259">
                  <c:v>-68.385868239846701</c:v>
                </c:pt>
                <c:pt idx="260">
                  <c:v>-65.879879084622075</c:v>
                </c:pt>
                <c:pt idx="261">
                  <c:v>-63.321191127900967</c:v>
                </c:pt>
                <c:pt idx="262">
                  <c:v>-60.710189155609363</c:v>
                </c:pt>
                <c:pt idx="263">
                  <c:v>-58.047314125838909</c:v>
                </c:pt>
                <c:pt idx="264">
                  <c:v>-55.333063466283384</c:v>
                </c:pt>
                <c:pt idx="265">
                  <c:v>-52.567991304923595</c:v>
                </c:pt>
                <c:pt idx="266">
                  <c:v>-49.752708633428178</c:v>
                </c:pt>
                <c:pt idx="267">
                  <c:v>-46.887883402813841</c:v>
                </c:pt>
                <c:pt idx="268">
                  <c:v>-43.974240550993201</c:v>
                </c:pt>
                <c:pt idx="269">
                  <c:v>-41.012561961920262</c:v>
                </c:pt>
                <c:pt idx="270">
                  <c:v>-38.003686356127524</c:v>
                </c:pt>
                <c:pt idx="271">
                  <c:v>-34.948509112528946</c:v>
                </c:pt>
                <c:pt idx="272">
                  <c:v>-31.847982021452136</c:v>
                </c:pt>
                <c:pt idx="273">
                  <c:v>-28.703112968940985</c:v>
                </c:pt>
                <c:pt idx="274">
                  <c:v>-25.514965552457358</c:v>
                </c:pt>
                <c:pt idx="275">
                  <c:v>-22.284658628193718</c:v>
                </c:pt>
                <c:pt idx="276">
                  <c:v>-19.013365790289022</c:v>
                </c:pt>
                <c:pt idx="277">
                  <c:v>-15.702314782328806</c:v>
                </c:pt>
                <c:pt idx="278">
                  <c:v>-12.352786841588804</c:v>
                </c:pt>
                <c:pt idx="279">
                  <c:v>-8.9661159765636231</c:v>
                </c:pt>
                <c:pt idx="280">
                  <c:v>-5.5436881784083356</c:v>
                </c:pt>
                <c:pt idx="281">
                  <c:v>-2.0869405669965322</c:v>
                </c:pt>
                <c:pt idx="282">
                  <c:v>1.4026395276181822</c:v>
                </c:pt>
                <c:pt idx="283">
                  <c:v>4.9235155474719887</c:v>
                </c:pt>
                <c:pt idx="284">
                  <c:v>8.4741027517468055</c:v>
                </c:pt>
                <c:pt idx="285">
                  <c:v>12.052769323594127</c:v>
                </c:pt>
                <c:pt idx="286">
                  <c:v>15.657837537624225</c:v>
                </c:pt>
                <c:pt idx="287">
                  <c:v>19.287584986894803</c:v>
                </c:pt>
                <c:pt idx="288">
                  <c:v>22.940245868145908</c:v>
                </c:pt>
                <c:pt idx="289">
                  <c:v>26.614012323968353</c:v>
                </c:pt>
                <c:pt idx="290">
                  <c:v>30.30703584051582</c:v>
                </c:pt>
                <c:pt idx="291">
                  <c:v>34.017428699300829</c:v>
                </c:pt>
                <c:pt idx="292">
                  <c:v>37.743265481550829</c:v>
                </c:pt>
                <c:pt idx="293">
                  <c:v>41.482584623535807</c:v>
                </c:pt>
                <c:pt idx="294">
                  <c:v>45.233390021209637</c:v>
                </c:pt>
                <c:pt idx="295">
                  <c:v>48.993652682452115</c:v>
                </c:pt>
                <c:pt idx="296">
                  <c:v>52.761312425135344</c:v>
                </c:pt>
                <c:pt idx="297">
                  <c:v>56.534279619180417</c:v>
                </c:pt>
                <c:pt idx="298">
                  <c:v>60.310436970718555</c:v>
                </c:pt>
                <c:pt idx="299">
                  <c:v>64.0876413464118</c:v>
                </c:pt>
                <c:pt idx="300">
                  <c:v>67.863725635941975</c:v>
                </c:pt>
                <c:pt idx="301">
                  <c:v>71.636500650628449</c:v>
                </c:pt>
                <c:pt idx="302">
                  <c:v>75.403757056085368</c:v>
                </c:pt>
                <c:pt idx="303">
                  <c:v>79.163267336785964</c:v>
                </c:pt>
                <c:pt idx="304">
                  <c:v>82.912787790367744</c:v>
                </c:pt>
                <c:pt idx="305">
                  <c:v>86.650060549461401</c:v>
                </c:pt>
                <c:pt idx="306">
                  <c:v>90.372815628800268</c:v>
                </c:pt>
                <c:pt idx="307">
                  <c:v>94.078772995331718</c:v>
                </c:pt>
                <c:pt idx="308">
                  <c:v>97.765644659016758</c:v>
                </c:pt>
                <c:pt idx="309">
                  <c:v>101.43113678198281</c:v>
                </c:pt>
                <c:pt idx="310">
                  <c:v>105.07295180366548</c:v>
                </c:pt>
                <c:pt idx="311">
                  <c:v>108.68879057955326</c:v>
                </c:pt>
                <c:pt idx="312">
                  <c:v>112.27635453113349</c:v>
                </c:pt>
                <c:pt idx="313">
                  <c:v>115.83334780461485</c:v>
                </c:pt>
                <c:pt idx="314">
                  <c:v>119.35747943599361</c:v>
                </c:pt>
                <c:pt idx="315">
                  <c:v>122.84646552002</c:v>
                </c:pt>
                <c:pt idx="316">
                  <c:v>126.2980313806089</c:v>
                </c:pt>
                <c:pt idx="317">
                  <c:v>129.70991374023674</c:v>
                </c:pt>
                <c:pt idx="318">
                  <c:v>133.07986288586957</c:v>
                </c:pt>
                <c:pt idx="319">
                  <c:v>136.40564482895707</c:v>
                </c:pt>
                <c:pt idx="320">
                  <c:v>139.68504345704358</c:v>
                </c:pt>
                <c:pt idx="321">
                  <c:v>142.91586267454443</c:v>
                </c:pt>
                <c:pt idx="322">
                  <c:v>146.09592853025185</c:v>
                </c:pt>
                <c:pt idx="323">
                  <c:v>149.22309132914469</c:v>
                </c:pt>
                <c:pt idx="324">
                  <c:v>152.2952277260928</c:v>
                </c:pt>
                <c:pt idx="325">
                  <c:v>155.31024279906413</c:v>
                </c:pt>
                <c:pt idx="326">
                  <c:v>158.26607209946803</c:v>
                </c:pt>
                <c:pt idx="327">
                  <c:v>161.16068367728582</c:v>
                </c:pt>
                <c:pt idx="328">
                  <c:v>163.99208007867307</c:v>
                </c:pt>
                <c:pt idx="329">
                  <c:v>166.75830031374562</c:v>
                </c:pt>
                <c:pt idx="330">
                  <c:v>169.45742179229211</c:v>
                </c:pt>
                <c:pt idx="331">
                  <c:v>172.08756222519384</c:v>
                </c:pt>
                <c:pt idx="332">
                  <c:v>174.64688148937014</c:v>
                </c:pt>
                <c:pt idx="333">
                  <c:v>177.13358345410577</c:v>
                </c:pt>
                <c:pt idx="334">
                  <c:v>179.54591776666481</c:v>
                </c:pt>
                <c:pt idx="335">
                  <c:v>181.88218159513485</c:v>
                </c:pt>
                <c:pt idx="336">
                  <c:v>184.14072132649866</c:v>
                </c:pt>
                <c:pt idx="337">
                  <c:v>186.3199342179806</c:v>
                </c:pt>
                <c:pt idx="338">
                  <c:v>188.41826999976206</c:v>
                </c:pt>
                <c:pt idx="339">
                  <c:v>190.43423242722483</c:v>
                </c:pt>
                <c:pt idx="340">
                  <c:v>192.36638078093134</c:v>
                </c:pt>
                <c:pt idx="341">
                  <c:v>194.2133313126117</c:v>
                </c:pt>
                <c:pt idx="342">
                  <c:v>195.97375863549283</c:v>
                </c:pt>
                <c:pt idx="343">
                  <c:v>197.64639705736298</c:v>
                </c:pt>
                <c:pt idx="344">
                  <c:v>199.23004185483549</c:v>
                </c:pt>
                <c:pt idx="345">
                  <c:v>200.72355048733911</c:v>
                </c:pt>
                <c:pt idx="346">
                  <c:v>202.12584374943481</c:v>
                </c:pt>
                <c:pt idx="347">
                  <c:v>203.43590686012632</c:v>
                </c:pt>
                <c:pt idx="348">
                  <c:v>204.65279048790825</c:v>
                </c:pt>
                <c:pt idx="349">
                  <c:v>205.77561171036481</c:v>
                </c:pt>
                <c:pt idx="350">
                  <c:v>206.80355490721161</c:v>
                </c:pt>
                <c:pt idx="351">
                  <c:v>207.7358725857483</c:v>
                </c:pt>
                <c:pt idx="352">
                  <c:v>208.5718861377658</c:v>
                </c:pt>
                <c:pt idx="353">
                  <c:v>209.31098652703545</c:v>
                </c:pt>
                <c:pt idx="354">
                  <c:v>209.9526349065824</c:v>
                </c:pt>
                <c:pt idx="355">
                  <c:v>210.49636316503094</c:v>
                </c:pt>
                <c:pt idx="356">
                  <c:v>210.9417744013887</c:v>
                </c:pt>
                <c:pt idx="357">
                  <c:v>211.28854332772113</c:v>
                </c:pt>
                <c:pt idx="358">
                  <c:v>211.53641659924918</c:v>
                </c:pt>
                <c:pt idx="359">
                  <c:v>211.68521307148953</c:v>
                </c:pt>
                <c:pt idx="360">
                  <c:v>211.73482398413887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'Stage 2'!$W$7</c:f>
              <c:strCache>
                <c:ptCount val="1"/>
                <c:pt idx="0">
                  <c:v>Combined rod load,K 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'Stage 2'!$C$746:$C$1106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2'!$W$746:$W$1106</c:f>
              <c:numCache>
                <c:formatCode>General</c:formatCode>
                <c:ptCount val="361"/>
                <c:pt idx="0">
                  <c:v>54.92304059986148</c:v>
                </c:pt>
                <c:pt idx="1">
                  <c:v>55.020187229661445</c:v>
                </c:pt>
                <c:pt idx="2">
                  <c:v>55.310962038692253</c:v>
                </c:pt>
                <c:pt idx="3">
                  <c:v>55.793378423263334</c:v>
                </c:pt>
                <c:pt idx="4">
                  <c:v>56.464153976168774</c:v>
                </c:pt>
                <c:pt idx="5">
                  <c:v>57.318752718279768</c:v>
                </c:pt>
                <c:pt idx="6">
                  <c:v>58.351442913021799</c:v>
                </c:pt>
                <c:pt idx="7">
                  <c:v>59.555369208543794</c:v>
                </c:pt>
                <c:pt idx="8">
                  <c:v>60.922637568612288</c:v>
                </c:pt>
                <c:pt idx="9">
                  <c:v>62.444411220542236</c:v>
                </c:pt>
                <c:pt idx="10">
                  <c:v>64.111015672774244</c:v>
                </c:pt>
                <c:pt idx="11">
                  <c:v>65.912050739611374</c:v>
                </c:pt>
                <c:pt idx="12">
                  <c:v>67.836507456818197</c:v>
                </c:pt>
                <c:pt idx="13">
                  <c:v>69.872887777649908</c:v>
                </c:pt>
                <c:pt idx="14">
                  <c:v>72.009325000365038</c:v>
                </c:pt>
                <c:pt idx="15">
                  <c:v>74.233702989589702</c:v>
                </c:pt>
                <c:pt idx="16">
                  <c:v>76.533772407509389</c:v>
                </c:pt>
                <c:pt idx="17">
                  <c:v>78.897262358591234</c:v>
                </c:pt>
                <c:pt idx="18">
                  <c:v>81.311986064287368</c:v>
                </c:pt>
                <c:pt idx="19">
                  <c:v>83.765939413112463</c:v>
                </c:pt>
                <c:pt idx="20">
                  <c:v>86.247391467899035</c:v>
                </c:pt>
                <c:pt idx="21">
                  <c:v>88.744966248000608</c:v>
                </c:pt>
                <c:pt idx="22">
                  <c:v>91.247715332728404</c:v>
                </c:pt>
                <c:pt idx="23">
                  <c:v>93.745181047432254</c:v>
                </c:pt>
                <c:pt idx="24">
                  <c:v>96.22745019074658</c:v>
                </c:pt>
                <c:pt idx="25">
                  <c:v>98.685198437178755</c:v>
                </c:pt>
                <c:pt idx="26">
                  <c:v>101.10972570114538</c:v>
                </c:pt>
                <c:pt idx="27">
                  <c:v>103.49298287573798</c:v>
                </c:pt>
                <c:pt idx="28">
                  <c:v>105.82759046169105</c:v>
                </c:pt>
                <c:pt idx="29">
                  <c:v>108.10684968004438</c:v>
                </c:pt>
                <c:pt idx="30">
                  <c:v>110.32474671713619</c:v>
                </c:pt>
                <c:pt idx="31">
                  <c:v>112.47595078477269</c:v>
                </c:pt>
                <c:pt idx="32">
                  <c:v>114.55580669389764</c:v>
                </c:pt>
                <c:pt idx="33">
                  <c:v>116.56032263931586</c:v>
                </c:pt>
                <c:pt idx="34">
                  <c:v>118.48615387848292</c:v>
                </c:pt>
                <c:pt idx="35">
                  <c:v>120.33058296163881</c:v>
                </c:pt>
                <c:pt idx="36">
                  <c:v>122.09149713595198</c:v>
                </c:pt>
                <c:pt idx="37">
                  <c:v>123.76736350518935</c:v>
                </c:pt>
                <c:pt idx="38">
                  <c:v>125.35720248066613</c:v>
                </c:pt>
                <c:pt idx="39">
                  <c:v>126.86056001072301</c:v>
                </c:pt>
                <c:pt idx="40">
                  <c:v>128.27747902624</c:v>
                </c:pt>
                <c:pt idx="41">
                  <c:v>129.60847049000191</c:v>
                </c:pt>
                <c:pt idx="42">
                  <c:v>130.85448438918266</c:v>
                </c:pt>
                <c:pt idx="43">
                  <c:v>132.01688096359021</c:v>
                </c:pt>
                <c:pt idx="44">
                  <c:v>132.67989365057304</c:v>
                </c:pt>
                <c:pt idx="45">
                  <c:v>130.2935984072947</c:v>
                </c:pt>
                <c:pt idx="46">
                  <c:v>127.90437799050633</c:v>
                </c:pt>
                <c:pt idx="47">
                  <c:v>125.51532405102695</c:v>
                </c:pt>
                <c:pt idx="48">
                  <c:v>123.12956912506607</c:v>
                </c:pt>
                <c:pt idx="49">
                  <c:v>120.75028556118741</c:v>
                </c:pt>
                <c:pt idx="50">
                  <c:v>118.38068449658689</c:v>
                </c:pt>
                <c:pt idx="51">
                  <c:v>116.02401488703531</c:v>
                </c:pt>
                <c:pt idx="52">
                  <c:v>113.68356259488938</c:v>
                </c:pt>
                <c:pt idx="53">
                  <c:v>111.36264953964677</c:v>
                </c:pt>
                <c:pt idx="54">
                  <c:v>109.06463291557382</c:v>
                </c:pt>
                <c:pt idx="55">
                  <c:v>106.79290448099823</c:v>
                </c:pt>
                <c:pt idx="56">
                  <c:v>104.55088992390961</c:v>
                </c:pt>
                <c:pt idx="57">
                  <c:v>102.34204830856331</c:v>
                </c:pt>
                <c:pt idx="58">
                  <c:v>100.16987160783415</c:v>
                </c:pt>
                <c:pt idx="59">
                  <c:v>98.037884326106536</c:v>
                </c:pt>
                <c:pt idx="60">
                  <c:v>95.949643217528063</c:v>
                </c:pt>
                <c:pt idx="61">
                  <c:v>93.908737104489589</c:v>
                </c:pt>
                <c:pt idx="62">
                  <c:v>91.918786801219383</c:v>
                </c:pt>
                <c:pt idx="63">
                  <c:v>89.983445147403359</c:v>
                </c:pt>
                <c:pt idx="64">
                  <c:v>88.106397156749921</c:v>
                </c:pt>
                <c:pt idx="65">
                  <c:v>86.291360285430727</c:v>
                </c:pt>
                <c:pt idx="66">
                  <c:v>84.542084825311406</c:v>
                </c:pt>
                <c:pt idx="67">
                  <c:v>82.862354426876806</c:v>
                </c:pt>
                <c:pt idx="68">
                  <c:v>81.255986756713071</c:v>
                </c:pt>
                <c:pt idx="69">
                  <c:v>79.726834294369056</c:v>
                </c:pt>
                <c:pt idx="70">
                  <c:v>78.278785273348163</c:v>
                </c:pt>
                <c:pt idx="71">
                  <c:v>76.91576477089508</c:v>
                </c:pt>
                <c:pt idx="72">
                  <c:v>75.641735951134052</c:v>
                </c:pt>
                <c:pt idx="73">
                  <c:v>74.460701465980023</c:v>
                </c:pt>
                <c:pt idx="74">
                  <c:v>73.376705018071988</c:v>
                </c:pt>
                <c:pt idx="75">
                  <c:v>72.393833089787748</c:v>
                </c:pt>
                <c:pt idx="76">
                  <c:v>71.516216842150357</c:v>
                </c:pt>
                <c:pt idx="77">
                  <c:v>70.748034187165615</c:v>
                </c:pt>
                <c:pt idx="78">
                  <c:v>70.093512036791608</c:v>
                </c:pt>
                <c:pt idx="79">
                  <c:v>69.556928731356862</c:v>
                </c:pt>
                <c:pt idx="80">
                  <c:v>69.142616649804921</c:v>
                </c:pt>
                <c:pt idx="81">
                  <c:v>68.854965003607433</c:v>
                </c:pt>
                <c:pt idx="82">
                  <c:v>68.698422815611551</c:v>
                </c:pt>
                <c:pt idx="83">
                  <c:v>68.67750208438504</c:v>
                </c:pt>
                <c:pt idx="84">
                  <c:v>68.796781133850118</c:v>
                </c:pt>
                <c:pt idx="85">
                  <c:v>69.060908147092661</c:v>
                </c:pt>
                <c:pt idx="86">
                  <c:v>69.474604882218856</c:v>
                </c:pt>
                <c:pt idx="87">
                  <c:v>70.04267056696807</c:v>
                </c:pt>
                <c:pt idx="88">
                  <c:v>70.769985967475378</c:v>
                </c:pt>
                <c:pt idx="89">
                  <c:v>71.661517625091051</c:v>
                </c:pt>
                <c:pt idx="90">
                  <c:v>72.7223222534775</c:v>
                </c:pt>
                <c:pt idx="91">
                  <c:v>73.854778958982394</c:v>
                </c:pt>
                <c:pt idx="92">
                  <c:v>70.893100369909575</c:v>
                </c:pt>
                <c:pt idx="93">
                  <c:v>67.979457518088935</c:v>
                </c:pt>
                <c:pt idx="94">
                  <c:v>65.114632287474549</c:v>
                </c:pt>
                <c:pt idx="95">
                  <c:v>62.299349615979104</c:v>
                </c:pt>
                <c:pt idx="96">
                  <c:v>59.534277454619236</c:v>
                </c:pt>
                <c:pt idx="97">
                  <c:v>56.820026795063747</c:v>
                </c:pt>
                <c:pt idx="98">
                  <c:v>54.157151765293349</c:v>
                </c:pt>
                <c:pt idx="99">
                  <c:v>51.546149793001696</c:v>
                </c:pt>
                <c:pt idx="100">
                  <c:v>48.987461836280701</c:v>
                </c:pt>
                <c:pt idx="101">
                  <c:v>46.48147268105609</c:v>
                </c:pt>
                <c:pt idx="102">
                  <c:v>44.028511304655623</c:v>
                </c:pt>
                <c:pt idx="103">
                  <c:v>41.628851304814091</c:v>
                </c:pt>
                <c:pt idx="104">
                  <c:v>39.282711393338971</c:v>
                </c:pt>
                <c:pt idx="105">
                  <c:v>36.990255953583684</c:v>
                </c:pt>
                <c:pt idx="106">
                  <c:v>34.751595660798571</c:v>
                </c:pt>
                <c:pt idx="107">
                  <c:v>32.566788164353497</c:v>
                </c:pt>
                <c:pt idx="108">
                  <c:v>30.43583883075182</c:v>
                </c:pt>
                <c:pt idx="109">
                  <c:v>28.358701546283214</c:v>
                </c:pt>
                <c:pt idx="110">
                  <c:v>26.335279578090734</c:v>
                </c:pt>
                <c:pt idx="111">
                  <c:v>24.365426492357869</c:v>
                </c:pt>
                <c:pt idx="112">
                  <c:v>22.448947128252883</c:v>
                </c:pt>
                <c:pt idx="113">
                  <c:v>20.585598626202099</c:v>
                </c:pt>
                <c:pt idx="114">
                  <c:v>18.775091508998017</c:v>
                </c:pt>
                <c:pt idx="115">
                  <c:v>17.017090814186133</c:v>
                </c:pt>
                <c:pt idx="116">
                  <c:v>15.311217276113254</c:v>
                </c:pt>
                <c:pt idx="117">
                  <c:v>13.657048555961381</c:v>
                </c:pt>
                <c:pt idx="118">
                  <c:v>12.054120518034921</c:v>
                </c:pt>
                <c:pt idx="119">
                  <c:v>10.501928550513796</c:v>
                </c:pt>
                <c:pt idx="120">
                  <c:v>8.999928928833242</c:v>
                </c:pt>
                <c:pt idx="121">
                  <c:v>7.5475402198019736</c:v>
                </c:pt>
                <c:pt idx="122">
                  <c:v>6.1441447245211833</c:v>
                </c:pt>
                <c:pt idx="123">
                  <c:v>4.7890899581228155</c:v>
                </c:pt>
                <c:pt idx="124">
                  <c:v>3.4816901643033731</c:v>
                </c:pt>
                <c:pt idx="125">
                  <c:v>2.2212278625882504</c:v>
                </c:pt>
                <c:pt idx="126">
                  <c:v>1.0069554262249056</c:v>
                </c:pt>
                <c:pt idx="127">
                  <c:v>-0.16190331143225478</c:v>
                </c:pt>
                <c:pt idx="128">
                  <c:v>-1.2861514242134291</c:v>
                </c:pt>
                <c:pt idx="129">
                  <c:v>-2.3666172363008684</c:v>
                </c:pt>
                <c:pt idx="130">
                  <c:v>-3.4041526434970706</c:v>
                </c:pt>
                <c:pt idx="131">
                  <c:v>-4.3996314148426592</c:v>
                </c:pt>
                <c:pt idx="132">
                  <c:v>-5.3539474768547421</c:v>
                </c:pt>
                <c:pt idx="133">
                  <c:v>-6.2680131826745225</c:v>
                </c:pt>
                <c:pt idx="134">
                  <c:v>-7.1427575684280527</c:v>
                </c:pt>
                <c:pt idx="135">
                  <c:v>-7.9791245991175543</c:v>
                </c:pt>
                <c:pt idx="136">
                  <c:v>-8.7780714063692216</c:v>
                </c:pt>
                <c:pt idx="137">
                  <c:v>-9.5405665203718542</c:v>
                </c:pt>
                <c:pt idx="138">
                  <c:v>-10.267588098343111</c:v>
                </c:pt>
                <c:pt idx="139">
                  <c:v>-10.960122151862464</c:v>
                </c:pt>
                <c:pt idx="140">
                  <c:v>-11.619160775406726</c:v>
                </c:pt>
                <c:pt idx="141">
                  <c:v>-12.245700378421304</c:v>
                </c:pt>
                <c:pt idx="142">
                  <c:v>-12.84073992325014</c:v>
                </c:pt>
                <c:pt idx="143">
                  <c:v>-13.405279171239073</c:v>
                </c:pt>
                <c:pt idx="144">
                  <c:v>-13.940316939312737</c:v>
                </c:pt>
                <c:pt idx="145">
                  <c:v>-14.446849369308552</c:v>
                </c:pt>
                <c:pt idx="146">
                  <c:v>-14.92586821233408</c:v>
                </c:pt>
                <c:pt idx="147">
                  <c:v>-15.378359130389413</c:v>
                </c:pt>
                <c:pt idx="148">
                  <c:v>-15.805300017474394</c:v>
                </c:pt>
                <c:pt idx="149">
                  <c:v>-16.207659342371016</c:v>
                </c:pt>
                <c:pt idx="150">
                  <c:v>-16.586394515262043</c:v>
                </c:pt>
                <c:pt idx="151">
                  <c:v>-16.942450280314176</c:v>
                </c:pt>
                <c:pt idx="152">
                  <c:v>-17.276757136318395</c:v>
                </c:pt>
                <c:pt idx="153">
                  <c:v>-17.590229787442325</c:v>
                </c:pt>
                <c:pt idx="154">
                  <c:v>-17.883765626108101</c:v>
                </c:pt>
                <c:pt idx="155">
                  <c:v>-18.158243249967853</c:v>
                </c:pt>
                <c:pt idx="156">
                  <c:v>-18.414521014901226</c:v>
                </c:pt>
                <c:pt idx="157">
                  <c:v>-18.653435625913374</c:v>
                </c:pt>
                <c:pt idx="158">
                  <c:v>-18.875800767760524</c:v>
                </c:pt>
                <c:pt idx="159">
                  <c:v>-19.082405777078264</c:v>
                </c:pt>
                <c:pt idx="160">
                  <c:v>-19.27401435773271</c:v>
                </c:pt>
                <c:pt idx="161">
                  <c:v>-19.451363341058027</c:v>
                </c:pt>
                <c:pt idx="162">
                  <c:v>-19.615161492585258</c:v>
                </c:pt>
                <c:pt idx="163">
                  <c:v>-19.766088366806201</c:v>
                </c:pt>
                <c:pt idx="164">
                  <c:v>-19.90479321145321</c:v>
                </c:pt>
                <c:pt idx="165">
                  <c:v>-20.031893922711589</c:v>
                </c:pt>
                <c:pt idx="166">
                  <c:v>-20.147976052715364</c:v>
                </c:pt>
                <c:pt idx="167">
                  <c:v>-20.253591870607124</c:v>
                </c:pt>
                <c:pt idx="168">
                  <c:v>-20.349259478376922</c:v>
                </c:pt>
                <c:pt idx="169">
                  <c:v>-20.435461982619131</c:v>
                </c:pt>
                <c:pt idx="170">
                  <c:v>-20.512646723278806</c:v>
                </c:pt>
                <c:pt idx="171">
                  <c:v>-20.581224560381116</c:v>
                </c:pt>
                <c:pt idx="172">
                  <c:v>-20.641569219665087</c:v>
                </c:pt>
                <c:pt idx="173">
                  <c:v>-20.694016697964997</c:v>
                </c:pt>
                <c:pt idx="174">
                  <c:v>-20.738864729107405</c:v>
                </c:pt>
                <c:pt idx="175">
                  <c:v>-20.776372311011016</c:v>
                </c:pt>
                <c:pt idx="176">
                  <c:v>-20.806759294600596</c:v>
                </c:pt>
                <c:pt idx="177">
                  <c:v>-20.830206035063895</c:v>
                </c:pt>
                <c:pt idx="178">
                  <c:v>-20.846853105901431</c:v>
                </c:pt>
                <c:pt idx="179">
                  <c:v>-20.856801076137742</c:v>
                </c:pt>
                <c:pt idx="180">
                  <c:v>-20.860110350981245</c:v>
                </c:pt>
                <c:pt idx="181">
                  <c:v>-21.023251953627522</c:v>
                </c:pt>
                <c:pt idx="182">
                  <c:v>-21.511669137736845</c:v>
                </c:pt>
                <c:pt idx="183">
                  <c:v>-22.322354051183055</c:v>
                </c:pt>
                <c:pt idx="184">
                  <c:v>-23.450343262542432</c:v>
                </c:pt>
                <c:pt idx="185">
                  <c:v>-24.888790830022273</c:v>
                </c:pt>
                <c:pt idx="186">
                  <c:v>-26.629067831644875</c:v>
                </c:pt>
                <c:pt idx="187">
                  <c:v>-28.660885731574865</c:v>
                </c:pt>
                <c:pt idx="188">
                  <c:v>-30.972440399437687</c:v>
                </c:pt>
                <c:pt idx="189">
                  <c:v>-33.550573169369983</c:v>
                </c:pt>
                <c:pt idx="190">
                  <c:v>-36.380945035436241</c:v>
                </c:pt>
                <c:pt idx="191">
                  <c:v>-39.448219934595414</c:v>
                </c:pt>
                <c:pt idx="192">
                  <c:v>-42.736253064542225</c:v>
                </c:pt>
                <c:pt idx="193">
                  <c:v>-46.228280311926468</c:v>
                </c:pt>
                <c:pt idx="194">
                  <c:v>-49.907105111322522</c:v>
                </c:pt>
                <c:pt idx="195">
                  <c:v>-53.75527939744984</c:v>
                </c:pt>
                <c:pt idx="196">
                  <c:v>-57.755275730142898</c:v>
                </c:pt>
                <c:pt idx="197">
                  <c:v>-61.889648140219336</c:v>
                </c:pt>
                <c:pt idx="198">
                  <c:v>-66.14117974130599</c:v>
                </c:pt>
                <c:pt idx="199">
                  <c:v>-70.493015656292883</c:v>
                </c:pt>
                <c:pt idx="200">
                  <c:v>-74.928780297994308</c:v>
                </c:pt>
                <c:pt idx="201">
                  <c:v>-79.432678505655105</c:v>
                </c:pt>
                <c:pt idx="202">
                  <c:v>-83.989580459463127</c:v>
                </c:pt>
                <c:pt idx="203">
                  <c:v>-88.585090665034329</c:v>
                </c:pt>
                <c:pt idx="204">
                  <c:v>-93.205601613380836</c:v>
                </c:pt>
                <c:pt idx="205">
                  <c:v>-97.838332976690083</c:v>
                </c:pt>
                <c:pt idx="206">
                  <c:v>-102.47135739662053</c:v>
                </c:pt>
                <c:pt idx="207">
                  <c:v>-107.09361406242903</c:v>
                </c:pt>
                <c:pt idx="208">
                  <c:v>-111.6949113653157</c:v>
                </c:pt>
                <c:pt idx="209">
                  <c:v>-116.26591995851045</c:v>
                </c:pt>
                <c:pt idx="210">
                  <c:v>-120.79815755607801</c:v>
                </c:pt>
                <c:pt idx="211">
                  <c:v>-125.28396677377199</c:v>
                </c:pt>
                <c:pt idx="212">
                  <c:v>-129.71648725911234</c:v>
                </c:pt>
                <c:pt idx="213">
                  <c:v>-134.0896232814523</c:v>
                </c:pt>
                <c:pt idx="214">
                  <c:v>-138.39800786190085</c:v>
                </c:pt>
                <c:pt idx="215">
                  <c:v>-142.63696442275918</c:v>
                </c:pt>
                <c:pt idx="216">
                  <c:v>-146.8024668309892</c:v>
                </c:pt>
                <c:pt idx="217">
                  <c:v>-150.89109860397281</c:v>
                </c:pt>
                <c:pt idx="218">
                  <c:v>-154.90001194135272</c:v>
                </c:pt>
                <c:pt idx="219">
                  <c:v>-158.31826716257623</c:v>
                </c:pt>
                <c:pt idx="220">
                  <c:v>-158.6340595742617</c:v>
                </c:pt>
                <c:pt idx="221">
                  <c:v>-158.94904578155868</c:v>
                </c:pt>
                <c:pt idx="222">
                  <c:v>-159.26288506432712</c:v>
                </c:pt>
                <c:pt idx="223">
                  <c:v>-159.57526616412017</c:v>
                </c:pt>
                <c:pt idx="224">
                  <c:v>-159.88590980700943</c:v>
                </c:pt>
                <c:pt idx="225">
                  <c:v>-160.19457126068573</c:v>
                </c:pt>
                <c:pt idx="226">
                  <c:v>-160.50104292447188</c:v>
                </c:pt>
                <c:pt idx="227">
                  <c:v>-160.80515695090543</c:v>
                </c:pt>
                <c:pt idx="228">
                  <c:v>-161.10678789757333</c:v>
                </c:pt>
                <c:pt idx="229">
                  <c:v>-161.40585540790451</c:v>
                </c:pt>
                <c:pt idx="230">
                  <c:v>-161.70232691964861</c:v>
                </c:pt>
                <c:pt idx="231">
                  <c:v>-161.99622039980437</c:v>
                </c:pt>
                <c:pt idx="232">
                  <c:v>-162.28760710477738</c:v>
                </c:pt>
                <c:pt idx="233">
                  <c:v>-162.57661436458548</c:v>
                </c:pt>
                <c:pt idx="234">
                  <c:v>-162.86342838994986</c:v>
                </c:pt>
                <c:pt idx="235">
                  <c:v>-163.14829710113847</c:v>
                </c:pt>
                <c:pt idx="236">
                  <c:v>-163.43153297745687</c:v>
                </c:pt>
                <c:pt idx="237">
                  <c:v>-163.71351592629907</c:v>
                </c:pt>
                <c:pt idx="238">
                  <c:v>-163.99469617069664</c:v>
                </c:pt>
                <c:pt idx="239">
                  <c:v>-164.27559715431715</c:v>
                </c:pt>
                <c:pt idx="240">
                  <c:v>-164.5568184628757</c:v>
                </c:pt>
                <c:pt idx="241">
                  <c:v>-164.83903876093615</c:v>
                </c:pt>
                <c:pt idx="242">
                  <c:v>-165.12301874306468</c:v>
                </c:pt>
                <c:pt idx="243">
                  <c:v>-165.40960409830822</c:v>
                </c:pt>
                <c:pt idx="244">
                  <c:v>-165.69972848693601</c:v>
                </c:pt>
                <c:pt idx="245">
                  <c:v>-165.99441652836751</c:v>
                </c:pt>
                <c:pt idx="246">
                  <c:v>-166.29478679915943</c:v>
                </c:pt>
                <c:pt idx="247">
                  <c:v>-166.60205483987758</c:v>
                </c:pt>
                <c:pt idx="248">
                  <c:v>-166.91753616959971</c:v>
                </c:pt>
                <c:pt idx="249">
                  <c:v>-167.24264930671217</c:v>
                </c:pt>
                <c:pt idx="250">
                  <c:v>-167.57891879454525</c:v>
                </c:pt>
                <c:pt idx="251">
                  <c:v>-167.92797823026217</c:v>
                </c:pt>
                <c:pt idx="252">
                  <c:v>-168.29157329524884</c:v>
                </c:pt>
                <c:pt idx="253">
                  <c:v>-168.67156478506146</c:v>
                </c:pt>
                <c:pt idx="254">
                  <c:v>-169.06993163676162</c:v>
                </c:pt>
                <c:pt idx="255">
                  <c:v>-169.48877395120084</c:v>
                </c:pt>
                <c:pt idx="256">
                  <c:v>-169.93031600751362</c:v>
                </c:pt>
                <c:pt idx="257">
                  <c:v>-170.39690926671938</c:v>
                </c:pt>
                <c:pt idx="258">
                  <c:v>-170.89103536092972</c:v>
                </c:pt>
                <c:pt idx="259">
                  <c:v>-171.41530906418799</c:v>
                </c:pt>
                <c:pt idx="260">
                  <c:v>-171.97248124044921</c:v>
                </c:pt>
                <c:pt idx="261">
                  <c:v>-172.56544176359532</c:v>
                </c:pt>
                <c:pt idx="262">
                  <c:v>-173.19722240371129</c:v>
                </c:pt>
                <c:pt idx="263">
                  <c:v>-173.87099967308234</c:v>
                </c:pt>
                <c:pt idx="264">
                  <c:v>-174.59009762451083</c:v>
                </c:pt>
                <c:pt idx="265">
                  <c:v>-175.35799059358845</c:v>
                </c:pt>
                <c:pt idx="266">
                  <c:v>-176.17830587548369</c:v>
                </c:pt>
                <c:pt idx="267">
                  <c:v>-177.05482632560171</c:v>
                </c:pt>
                <c:pt idx="268">
                  <c:v>-177.99149287213044</c:v>
                </c:pt>
                <c:pt idx="269">
                  <c:v>-178.99240692700525</c:v>
                </c:pt>
                <c:pt idx="270">
                  <c:v>-180.06183268016821</c:v>
                </c:pt>
                <c:pt idx="271">
                  <c:v>-181.20419926017101</c:v>
                </c:pt>
                <c:pt idx="272">
                  <c:v>-182.42410274215456</c:v>
                </c:pt>
                <c:pt idx="273">
                  <c:v>-183.72630798200356</c:v>
                </c:pt>
                <c:pt idx="274">
                  <c:v>-182.32674893673476</c:v>
                </c:pt>
                <c:pt idx="275">
                  <c:v>-179.0964420124711</c:v>
                </c:pt>
                <c:pt idx="276">
                  <c:v>-175.82514917456641</c:v>
                </c:pt>
                <c:pt idx="277">
                  <c:v>-172.5140981666062</c:v>
                </c:pt>
                <c:pt idx="278">
                  <c:v>-169.16457022586619</c:v>
                </c:pt>
                <c:pt idx="279">
                  <c:v>-165.77789936084102</c:v>
                </c:pt>
                <c:pt idx="280">
                  <c:v>-162.35547156268572</c:v>
                </c:pt>
                <c:pt idx="281">
                  <c:v>-158.89872395127392</c:v>
                </c:pt>
                <c:pt idx="282">
                  <c:v>-155.4091438566592</c:v>
                </c:pt>
                <c:pt idx="283">
                  <c:v>-151.8882678368054</c:v>
                </c:pt>
                <c:pt idx="284">
                  <c:v>-148.33768063253058</c:v>
                </c:pt>
                <c:pt idx="285">
                  <c:v>-144.75901406068326</c:v>
                </c:pt>
                <c:pt idx="286">
                  <c:v>-141.15394584665316</c:v>
                </c:pt>
                <c:pt idx="287">
                  <c:v>-137.52419839738258</c:v>
                </c:pt>
                <c:pt idx="288">
                  <c:v>-133.87153751613147</c:v>
                </c:pt>
                <c:pt idx="289">
                  <c:v>-130.19777106030904</c:v>
                </c:pt>
                <c:pt idx="290">
                  <c:v>-126.50474754376157</c:v>
                </c:pt>
                <c:pt idx="291">
                  <c:v>-122.79435468497655</c:v>
                </c:pt>
                <c:pt idx="292">
                  <c:v>-119.06851790272657</c:v>
                </c:pt>
                <c:pt idx="293">
                  <c:v>-115.32919876074158</c:v>
                </c:pt>
                <c:pt idx="294">
                  <c:v>-111.57839336306776</c:v>
                </c:pt>
                <c:pt idx="295">
                  <c:v>-107.81813070182528</c:v>
                </c:pt>
                <c:pt idx="296">
                  <c:v>-104.05047095914205</c:v>
                </c:pt>
                <c:pt idx="297">
                  <c:v>-100.27750376509698</c:v>
                </c:pt>
                <c:pt idx="298">
                  <c:v>-96.501346413558835</c:v>
                </c:pt>
                <c:pt idx="299">
                  <c:v>-92.72414203786559</c:v>
                </c:pt>
                <c:pt idx="300">
                  <c:v>-88.948057748335415</c:v>
                </c:pt>
                <c:pt idx="301">
                  <c:v>-85.175282733648942</c:v>
                </c:pt>
                <c:pt idx="302">
                  <c:v>-81.408026328192022</c:v>
                </c:pt>
                <c:pt idx="303">
                  <c:v>-77.648516047491427</c:v>
                </c:pt>
                <c:pt idx="304">
                  <c:v>-73.898995593909646</c:v>
                </c:pt>
                <c:pt idx="305">
                  <c:v>-70.16172283481599</c:v>
                </c:pt>
                <c:pt idx="306">
                  <c:v>-66.438967755477123</c:v>
                </c:pt>
                <c:pt idx="307">
                  <c:v>-62.733010388945672</c:v>
                </c:pt>
                <c:pt idx="308">
                  <c:v>-59.046138725260633</c:v>
                </c:pt>
                <c:pt idx="309">
                  <c:v>-55.380646602294576</c:v>
                </c:pt>
                <c:pt idx="310">
                  <c:v>-51.738831580611915</c:v>
                </c:pt>
                <c:pt idx="311">
                  <c:v>-48.122992804724134</c:v>
                </c:pt>
                <c:pt idx="312">
                  <c:v>-44.535428853143898</c:v>
                </c:pt>
                <c:pt idx="313">
                  <c:v>-40.978435579662545</c:v>
                </c:pt>
                <c:pt idx="314">
                  <c:v>-37.45430394828378</c:v>
                </c:pt>
                <c:pt idx="315">
                  <c:v>-33.965317864257386</c:v>
                </c:pt>
                <c:pt idx="316">
                  <c:v>-30.513752003668486</c:v>
                </c:pt>
                <c:pt idx="317">
                  <c:v>-27.101869644040647</c:v>
                </c:pt>
                <c:pt idx="318">
                  <c:v>-23.731920498407817</c:v>
                </c:pt>
                <c:pt idx="319">
                  <c:v>-20.406138555320325</c:v>
                </c:pt>
                <c:pt idx="320">
                  <c:v>-17.126739927233814</c:v>
                </c:pt>
                <c:pt idx="321">
                  <c:v>-13.895920709732962</c:v>
                </c:pt>
                <c:pt idx="322">
                  <c:v>-10.715854854025537</c:v>
                </c:pt>
                <c:pt idx="323">
                  <c:v>-7.5886920551326966</c:v>
                </c:pt>
                <c:pt idx="324">
                  <c:v>-4.5165556581845863</c:v>
                </c:pt>
                <c:pt idx="325">
                  <c:v>-1.5015405852132631</c:v>
                </c:pt>
                <c:pt idx="326">
                  <c:v>1.4542887151906427</c:v>
                </c:pt>
                <c:pt idx="327">
                  <c:v>4.3489002930084268</c:v>
                </c:pt>
                <c:pt idx="328">
                  <c:v>7.180296694395679</c:v>
                </c:pt>
                <c:pt idx="329">
                  <c:v>9.9465169294682312</c:v>
                </c:pt>
                <c:pt idx="330">
                  <c:v>12.645638408014719</c:v>
                </c:pt>
                <c:pt idx="331">
                  <c:v>15.275778840916445</c:v>
                </c:pt>
                <c:pt idx="332">
                  <c:v>17.835098105092754</c:v>
                </c:pt>
                <c:pt idx="333">
                  <c:v>20.321800069828384</c:v>
                </c:pt>
                <c:pt idx="334">
                  <c:v>22.734134382387424</c:v>
                </c:pt>
                <c:pt idx="335">
                  <c:v>25.070398210857462</c:v>
                </c:pt>
                <c:pt idx="336">
                  <c:v>27.328937942221273</c:v>
                </c:pt>
                <c:pt idx="337">
                  <c:v>29.508150833703212</c:v>
                </c:pt>
                <c:pt idx="338">
                  <c:v>31.60648661548467</c:v>
                </c:pt>
                <c:pt idx="339">
                  <c:v>33.622449042947437</c:v>
                </c:pt>
                <c:pt idx="340">
                  <c:v>35.554597396653946</c:v>
                </c:pt>
                <c:pt idx="341">
                  <c:v>37.40154792833431</c:v>
                </c:pt>
                <c:pt idx="342">
                  <c:v>39.161975251215438</c:v>
                </c:pt>
                <c:pt idx="343">
                  <c:v>40.834613673085585</c:v>
                </c:pt>
                <c:pt idx="344">
                  <c:v>42.418258470558101</c:v>
                </c:pt>
                <c:pt idx="345">
                  <c:v>43.91176710306172</c:v>
                </c:pt>
                <c:pt idx="346">
                  <c:v>45.314060365157417</c:v>
                </c:pt>
                <c:pt idx="347">
                  <c:v>46.624123475848933</c:v>
                </c:pt>
                <c:pt idx="348">
                  <c:v>47.841007103630858</c:v>
                </c:pt>
                <c:pt idx="349">
                  <c:v>48.963828326087423</c:v>
                </c:pt>
                <c:pt idx="350">
                  <c:v>49.991771522934215</c:v>
                </c:pt>
                <c:pt idx="351">
                  <c:v>50.924089201470906</c:v>
                </c:pt>
                <c:pt idx="352">
                  <c:v>51.760102753488411</c:v>
                </c:pt>
                <c:pt idx="353">
                  <c:v>52.499203142758063</c:v>
                </c:pt>
                <c:pt idx="354">
                  <c:v>53.140851522305013</c:v>
                </c:pt>
                <c:pt idx="355">
                  <c:v>53.684579780753552</c:v>
                </c:pt>
                <c:pt idx="356">
                  <c:v>54.129991017111308</c:v>
                </c:pt>
                <c:pt idx="357">
                  <c:v>54.476759943443739</c:v>
                </c:pt>
                <c:pt idx="358">
                  <c:v>54.724633214971789</c:v>
                </c:pt>
                <c:pt idx="359">
                  <c:v>54.873429687212138</c:v>
                </c:pt>
                <c:pt idx="360">
                  <c:v>54.92304059986148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'Stage 2'!$X$7</c:f>
              <c:strCache>
                <c:ptCount val="1"/>
                <c:pt idx="0">
                  <c:v>Max rod load, compression, KN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'Stage 2'!$C$8:$C$368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2'!$X$8:$X$368</c:f>
              <c:numCache>
                <c:formatCode>General</c:formatCode>
                <c:ptCount val="361"/>
                <c:pt idx="0">
                  <c:v>-333.6</c:v>
                </c:pt>
                <c:pt idx="1">
                  <c:v>-333.6</c:v>
                </c:pt>
                <c:pt idx="2">
                  <c:v>-333.6</c:v>
                </c:pt>
                <c:pt idx="3">
                  <c:v>-333.6</c:v>
                </c:pt>
                <c:pt idx="4">
                  <c:v>-333.6</c:v>
                </c:pt>
                <c:pt idx="5">
                  <c:v>-333.6</c:v>
                </c:pt>
                <c:pt idx="6">
                  <c:v>-333.6</c:v>
                </c:pt>
                <c:pt idx="7">
                  <c:v>-333.6</c:v>
                </c:pt>
                <c:pt idx="8">
                  <c:v>-333.6</c:v>
                </c:pt>
                <c:pt idx="9">
                  <c:v>-333.6</c:v>
                </c:pt>
                <c:pt idx="10">
                  <c:v>-333.6</c:v>
                </c:pt>
                <c:pt idx="11">
                  <c:v>-333.6</c:v>
                </c:pt>
                <c:pt idx="12">
                  <c:v>-333.6</c:v>
                </c:pt>
                <c:pt idx="13">
                  <c:v>-333.6</c:v>
                </c:pt>
                <c:pt idx="14">
                  <c:v>-333.6</c:v>
                </c:pt>
                <c:pt idx="15">
                  <c:v>-333.6</c:v>
                </c:pt>
                <c:pt idx="16">
                  <c:v>-333.6</c:v>
                </c:pt>
                <c:pt idx="17">
                  <c:v>-333.6</c:v>
                </c:pt>
                <c:pt idx="18">
                  <c:v>-333.6</c:v>
                </c:pt>
                <c:pt idx="19">
                  <c:v>-333.6</c:v>
                </c:pt>
                <c:pt idx="20">
                  <c:v>-333.6</c:v>
                </c:pt>
                <c:pt idx="21">
                  <c:v>-333.6</c:v>
                </c:pt>
                <c:pt idx="22">
                  <c:v>-333.6</c:v>
                </c:pt>
                <c:pt idx="23">
                  <c:v>-333.6</c:v>
                </c:pt>
                <c:pt idx="24">
                  <c:v>-333.6</c:v>
                </c:pt>
                <c:pt idx="25">
                  <c:v>-333.6</c:v>
                </c:pt>
                <c:pt idx="26">
                  <c:v>-333.6</c:v>
                </c:pt>
                <c:pt idx="27">
                  <c:v>-333.6</c:v>
                </c:pt>
                <c:pt idx="28">
                  <c:v>-333.6</c:v>
                </c:pt>
                <c:pt idx="29">
                  <c:v>-333.6</c:v>
                </c:pt>
                <c:pt idx="30">
                  <c:v>-333.6</c:v>
                </c:pt>
                <c:pt idx="31">
                  <c:v>-333.6</c:v>
                </c:pt>
                <c:pt idx="32">
                  <c:v>-333.6</c:v>
                </c:pt>
                <c:pt idx="33">
                  <c:v>-333.6</c:v>
                </c:pt>
                <c:pt idx="34">
                  <c:v>-333.6</c:v>
                </c:pt>
                <c:pt idx="35">
                  <c:v>-333.6</c:v>
                </c:pt>
                <c:pt idx="36">
                  <c:v>-333.6</c:v>
                </c:pt>
                <c:pt idx="37">
                  <c:v>-333.6</c:v>
                </c:pt>
                <c:pt idx="38">
                  <c:v>-333.6</c:v>
                </c:pt>
                <c:pt idx="39">
                  <c:v>-333.6</c:v>
                </c:pt>
                <c:pt idx="40">
                  <c:v>-333.6</c:v>
                </c:pt>
                <c:pt idx="41">
                  <c:v>-333.6</c:v>
                </c:pt>
                <c:pt idx="42">
                  <c:v>-333.6</c:v>
                </c:pt>
                <c:pt idx="43">
                  <c:v>-333.6</c:v>
                </c:pt>
                <c:pt idx="44">
                  <c:v>-333.6</c:v>
                </c:pt>
                <c:pt idx="45">
                  <c:v>-333.6</c:v>
                </c:pt>
                <c:pt idx="46">
                  <c:v>-333.6</c:v>
                </c:pt>
                <c:pt idx="47">
                  <c:v>-333.6</c:v>
                </c:pt>
                <c:pt idx="48">
                  <c:v>-333.6</c:v>
                </c:pt>
                <c:pt idx="49">
                  <c:v>-333.6</c:v>
                </c:pt>
                <c:pt idx="50">
                  <c:v>-333.6</c:v>
                </c:pt>
                <c:pt idx="51">
                  <c:v>-333.6</c:v>
                </c:pt>
                <c:pt idx="52">
                  <c:v>-333.6</c:v>
                </c:pt>
                <c:pt idx="53">
                  <c:v>-333.6</c:v>
                </c:pt>
                <c:pt idx="54">
                  <c:v>-333.6</c:v>
                </c:pt>
                <c:pt idx="55">
                  <c:v>-333.6</c:v>
                </c:pt>
                <c:pt idx="56">
                  <c:v>-333.6</c:v>
                </c:pt>
                <c:pt idx="57">
                  <c:v>-333.6</c:v>
                </c:pt>
                <c:pt idx="58">
                  <c:v>-333.6</c:v>
                </c:pt>
                <c:pt idx="59">
                  <c:v>-333.6</c:v>
                </c:pt>
                <c:pt idx="60">
                  <c:v>-333.6</c:v>
                </c:pt>
                <c:pt idx="61">
                  <c:v>-333.6</c:v>
                </c:pt>
                <c:pt idx="62">
                  <c:v>-333.6</c:v>
                </c:pt>
                <c:pt idx="63">
                  <c:v>-333.6</c:v>
                </c:pt>
                <c:pt idx="64">
                  <c:v>-333.6</c:v>
                </c:pt>
                <c:pt idx="65">
                  <c:v>-333.6</c:v>
                </c:pt>
                <c:pt idx="66">
                  <c:v>-333.6</c:v>
                </c:pt>
                <c:pt idx="67">
                  <c:v>-333.6</c:v>
                </c:pt>
                <c:pt idx="68">
                  <c:v>-333.6</c:v>
                </c:pt>
                <c:pt idx="69">
                  <c:v>-333.6</c:v>
                </c:pt>
                <c:pt idx="70">
                  <c:v>-333.6</c:v>
                </c:pt>
                <c:pt idx="71">
                  <c:v>-333.6</c:v>
                </c:pt>
                <c:pt idx="72">
                  <c:v>-333.6</c:v>
                </c:pt>
                <c:pt idx="73">
                  <c:v>-333.6</c:v>
                </c:pt>
                <c:pt idx="74">
                  <c:v>-333.6</c:v>
                </c:pt>
                <c:pt idx="75">
                  <c:v>-333.6</c:v>
                </c:pt>
                <c:pt idx="76">
                  <c:v>-333.6</c:v>
                </c:pt>
                <c:pt idx="77">
                  <c:v>-333.6</c:v>
                </c:pt>
                <c:pt idx="78">
                  <c:v>-333.6</c:v>
                </c:pt>
                <c:pt idx="79">
                  <c:v>-333.6</c:v>
                </c:pt>
                <c:pt idx="80">
                  <c:v>-333.6</c:v>
                </c:pt>
                <c:pt idx="81">
                  <c:v>-333.6</c:v>
                </c:pt>
                <c:pt idx="82">
                  <c:v>-333.6</c:v>
                </c:pt>
                <c:pt idx="83">
                  <c:v>-333.6</c:v>
                </c:pt>
                <c:pt idx="84">
                  <c:v>-333.6</c:v>
                </c:pt>
                <c:pt idx="85">
                  <c:v>-333.6</c:v>
                </c:pt>
                <c:pt idx="86">
                  <c:v>-333.6</c:v>
                </c:pt>
                <c:pt idx="87">
                  <c:v>-333.6</c:v>
                </c:pt>
                <c:pt idx="88">
                  <c:v>-333.6</c:v>
                </c:pt>
                <c:pt idx="89">
                  <c:v>-333.6</c:v>
                </c:pt>
                <c:pt idx="90">
                  <c:v>-333.6</c:v>
                </c:pt>
                <c:pt idx="91">
                  <c:v>-333.6</c:v>
                </c:pt>
                <c:pt idx="92">
                  <c:v>-333.6</c:v>
                </c:pt>
                <c:pt idx="93">
                  <c:v>-333.6</c:v>
                </c:pt>
                <c:pt idx="94">
                  <c:v>-333.6</c:v>
                </c:pt>
                <c:pt idx="95">
                  <c:v>-333.6</c:v>
                </c:pt>
                <c:pt idx="96">
                  <c:v>-333.6</c:v>
                </c:pt>
                <c:pt idx="97">
                  <c:v>-333.6</c:v>
                </c:pt>
                <c:pt idx="98">
                  <c:v>-333.6</c:v>
                </c:pt>
                <c:pt idx="99">
                  <c:v>-333.6</c:v>
                </c:pt>
                <c:pt idx="100">
                  <c:v>-333.6</c:v>
                </c:pt>
                <c:pt idx="101">
                  <c:v>-333.6</c:v>
                </c:pt>
                <c:pt idx="102">
                  <c:v>-333.6</c:v>
                </c:pt>
                <c:pt idx="103">
                  <c:v>-333.6</c:v>
                </c:pt>
                <c:pt idx="104">
                  <c:v>-333.6</c:v>
                </c:pt>
                <c:pt idx="105">
                  <c:v>-333.6</c:v>
                </c:pt>
                <c:pt idx="106">
                  <c:v>-333.6</c:v>
                </c:pt>
                <c:pt idx="107">
                  <c:v>-333.6</c:v>
                </c:pt>
                <c:pt idx="108">
                  <c:v>-333.6</c:v>
                </c:pt>
                <c:pt idx="109">
                  <c:v>-333.6</c:v>
                </c:pt>
                <c:pt idx="110">
                  <c:v>-333.6</c:v>
                </c:pt>
                <c:pt idx="111">
                  <c:v>-333.6</c:v>
                </c:pt>
                <c:pt idx="112">
                  <c:v>-333.6</c:v>
                </c:pt>
                <c:pt idx="113">
                  <c:v>-333.6</c:v>
                </c:pt>
                <c:pt idx="114">
                  <c:v>-333.6</c:v>
                </c:pt>
                <c:pt idx="115">
                  <c:v>-333.6</c:v>
                </c:pt>
                <c:pt idx="116">
                  <c:v>-333.6</c:v>
                </c:pt>
                <c:pt idx="117">
                  <c:v>-333.6</c:v>
                </c:pt>
                <c:pt idx="118">
                  <c:v>-333.6</c:v>
                </c:pt>
                <c:pt idx="119">
                  <c:v>-333.6</c:v>
                </c:pt>
                <c:pt idx="120">
                  <c:v>-333.6</c:v>
                </c:pt>
                <c:pt idx="121">
                  <c:v>-333.6</c:v>
                </c:pt>
                <c:pt idx="122">
                  <c:v>-333.6</c:v>
                </c:pt>
                <c:pt idx="123">
                  <c:v>-333.6</c:v>
                </c:pt>
                <c:pt idx="124">
                  <c:v>-333.6</c:v>
                </c:pt>
                <c:pt idx="125">
                  <c:v>-333.6</c:v>
                </c:pt>
                <c:pt idx="126">
                  <c:v>-333.6</c:v>
                </c:pt>
                <c:pt idx="127">
                  <c:v>-333.6</c:v>
                </c:pt>
                <c:pt idx="128">
                  <c:v>-333.6</c:v>
                </c:pt>
                <c:pt idx="129">
                  <c:v>-333.6</c:v>
                </c:pt>
                <c:pt idx="130">
                  <c:v>-333.6</c:v>
                </c:pt>
                <c:pt idx="131">
                  <c:v>-333.6</c:v>
                </c:pt>
                <c:pt idx="132">
                  <c:v>-333.6</c:v>
                </c:pt>
                <c:pt idx="133">
                  <c:v>-333.6</c:v>
                </c:pt>
                <c:pt idx="134">
                  <c:v>-333.6</c:v>
                </c:pt>
                <c:pt idx="135">
                  <c:v>-333.6</c:v>
                </c:pt>
                <c:pt idx="136">
                  <c:v>-333.6</c:v>
                </c:pt>
                <c:pt idx="137">
                  <c:v>-333.6</c:v>
                </c:pt>
                <c:pt idx="138">
                  <c:v>-333.6</c:v>
                </c:pt>
                <c:pt idx="139">
                  <c:v>-333.6</c:v>
                </c:pt>
                <c:pt idx="140">
                  <c:v>-333.6</c:v>
                </c:pt>
                <c:pt idx="141">
                  <c:v>-333.6</c:v>
                </c:pt>
                <c:pt idx="142">
                  <c:v>-333.6</c:v>
                </c:pt>
                <c:pt idx="143">
                  <c:v>-333.6</c:v>
                </c:pt>
                <c:pt idx="144">
                  <c:v>-333.6</c:v>
                </c:pt>
                <c:pt idx="145">
                  <c:v>-333.6</c:v>
                </c:pt>
                <c:pt idx="146">
                  <c:v>-333.6</c:v>
                </c:pt>
                <c:pt idx="147">
                  <c:v>-333.6</c:v>
                </c:pt>
                <c:pt idx="148">
                  <c:v>-333.6</c:v>
                </c:pt>
                <c:pt idx="149">
                  <c:v>-333.6</c:v>
                </c:pt>
                <c:pt idx="150">
                  <c:v>-333.6</c:v>
                </c:pt>
                <c:pt idx="151">
                  <c:v>-333.6</c:v>
                </c:pt>
                <c:pt idx="152">
                  <c:v>-333.6</c:v>
                </c:pt>
                <c:pt idx="153">
                  <c:v>-333.6</c:v>
                </c:pt>
                <c:pt idx="154">
                  <c:v>-333.6</c:v>
                </c:pt>
                <c:pt idx="155">
                  <c:v>-333.6</c:v>
                </c:pt>
                <c:pt idx="156">
                  <c:v>-333.6</c:v>
                </c:pt>
                <c:pt idx="157">
                  <c:v>-333.6</c:v>
                </c:pt>
                <c:pt idx="158">
                  <c:v>-333.6</c:v>
                </c:pt>
                <c:pt idx="159">
                  <c:v>-333.6</c:v>
                </c:pt>
                <c:pt idx="160">
                  <c:v>-333.6</c:v>
                </c:pt>
                <c:pt idx="161">
                  <c:v>-333.6</c:v>
                </c:pt>
                <c:pt idx="162">
                  <c:v>-333.6</c:v>
                </c:pt>
                <c:pt idx="163">
                  <c:v>-333.6</c:v>
                </c:pt>
                <c:pt idx="164">
                  <c:v>-333.6</c:v>
                </c:pt>
                <c:pt idx="165">
                  <c:v>-333.6</c:v>
                </c:pt>
                <c:pt idx="166">
                  <c:v>-333.6</c:v>
                </c:pt>
                <c:pt idx="167">
                  <c:v>-333.6</c:v>
                </c:pt>
                <c:pt idx="168">
                  <c:v>-333.6</c:v>
                </c:pt>
                <c:pt idx="169">
                  <c:v>-333.6</c:v>
                </c:pt>
                <c:pt idx="170">
                  <c:v>-333.6</c:v>
                </c:pt>
                <c:pt idx="171">
                  <c:v>-333.6</c:v>
                </c:pt>
                <c:pt idx="172">
                  <c:v>-333.6</c:v>
                </c:pt>
                <c:pt idx="173">
                  <c:v>-333.6</c:v>
                </c:pt>
                <c:pt idx="174">
                  <c:v>-333.6</c:v>
                </c:pt>
                <c:pt idx="175">
                  <c:v>-333.6</c:v>
                </c:pt>
                <c:pt idx="176">
                  <c:v>-333.6</c:v>
                </c:pt>
                <c:pt idx="177">
                  <c:v>-333.6</c:v>
                </c:pt>
                <c:pt idx="178">
                  <c:v>-333.6</c:v>
                </c:pt>
                <c:pt idx="179">
                  <c:v>-333.6</c:v>
                </c:pt>
                <c:pt idx="180">
                  <c:v>-333.6</c:v>
                </c:pt>
                <c:pt idx="181">
                  <c:v>-333.6</c:v>
                </c:pt>
                <c:pt idx="182">
                  <c:v>-333.6</c:v>
                </c:pt>
                <c:pt idx="183">
                  <c:v>-333.6</c:v>
                </c:pt>
                <c:pt idx="184">
                  <c:v>-333.6</c:v>
                </c:pt>
                <c:pt idx="185">
                  <c:v>-333.6</c:v>
                </c:pt>
                <c:pt idx="186">
                  <c:v>-333.6</c:v>
                </c:pt>
                <c:pt idx="187">
                  <c:v>-333.6</c:v>
                </c:pt>
                <c:pt idx="188">
                  <c:v>-333.6</c:v>
                </c:pt>
                <c:pt idx="189">
                  <c:v>-333.6</c:v>
                </c:pt>
                <c:pt idx="190">
                  <c:v>-333.6</c:v>
                </c:pt>
                <c:pt idx="191">
                  <c:v>-333.6</c:v>
                </c:pt>
                <c:pt idx="192">
                  <c:v>-333.6</c:v>
                </c:pt>
                <c:pt idx="193">
                  <c:v>-333.6</c:v>
                </c:pt>
                <c:pt idx="194">
                  <c:v>-333.6</c:v>
                </c:pt>
                <c:pt idx="195">
                  <c:v>-333.6</c:v>
                </c:pt>
                <c:pt idx="196">
                  <c:v>-333.6</c:v>
                </c:pt>
                <c:pt idx="197">
                  <c:v>-333.6</c:v>
                </c:pt>
                <c:pt idx="198">
                  <c:v>-333.6</c:v>
                </c:pt>
                <c:pt idx="199">
                  <c:v>-333.6</c:v>
                </c:pt>
                <c:pt idx="200">
                  <c:v>-333.6</c:v>
                </c:pt>
                <c:pt idx="201">
                  <c:v>-333.6</c:v>
                </c:pt>
                <c:pt idx="202">
                  <c:v>-333.6</c:v>
                </c:pt>
                <c:pt idx="203">
                  <c:v>-333.6</c:v>
                </c:pt>
                <c:pt idx="204">
                  <c:v>-333.6</c:v>
                </c:pt>
                <c:pt idx="205">
                  <c:v>-333.6</c:v>
                </c:pt>
                <c:pt idx="206">
                  <c:v>-333.6</c:v>
                </c:pt>
                <c:pt idx="207">
                  <c:v>-333.6</c:v>
                </c:pt>
                <c:pt idx="208">
                  <c:v>-333.6</c:v>
                </c:pt>
                <c:pt idx="209">
                  <c:v>-333.6</c:v>
                </c:pt>
                <c:pt idx="210">
                  <c:v>-333.6</c:v>
                </c:pt>
                <c:pt idx="211">
                  <c:v>-333.6</c:v>
                </c:pt>
                <c:pt idx="212">
                  <c:v>-333.6</c:v>
                </c:pt>
                <c:pt idx="213">
                  <c:v>-333.6</c:v>
                </c:pt>
                <c:pt idx="214">
                  <c:v>-333.6</c:v>
                </c:pt>
                <c:pt idx="215">
                  <c:v>-333.6</c:v>
                </c:pt>
                <c:pt idx="216">
                  <c:v>-333.6</c:v>
                </c:pt>
                <c:pt idx="217">
                  <c:v>-333.6</c:v>
                </c:pt>
                <c:pt idx="218">
                  <c:v>-333.6</c:v>
                </c:pt>
                <c:pt idx="219">
                  <c:v>-333.6</c:v>
                </c:pt>
                <c:pt idx="220">
                  <c:v>-333.6</c:v>
                </c:pt>
                <c:pt idx="221">
                  <c:v>-333.6</c:v>
                </c:pt>
                <c:pt idx="222">
                  <c:v>-333.6</c:v>
                </c:pt>
                <c:pt idx="223">
                  <c:v>-333.6</c:v>
                </c:pt>
                <c:pt idx="224">
                  <c:v>-333.6</c:v>
                </c:pt>
                <c:pt idx="225">
                  <c:v>-333.6</c:v>
                </c:pt>
                <c:pt idx="226">
                  <c:v>-333.6</c:v>
                </c:pt>
                <c:pt idx="227">
                  <c:v>-333.6</c:v>
                </c:pt>
                <c:pt idx="228">
                  <c:v>-333.6</c:v>
                </c:pt>
                <c:pt idx="229">
                  <c:v>-333.6</c:v>
                </c:pt>
                <c:pt idx="230">
                  <c:v>-333.6</c:v>
                </c:pt>
                <c:pt idx="231">
                  <c:v>-333.6</c:v>
                </c:pt>
                <c:pt idx="232">
                  <c:v>-333.6</c:v>
                </c:pt>
                <c:pt idx="233">
                  <c:v>-333.6</c:v>
                </c:pt>
                <c:pt idx="234">
                  <c:v>-333.6</c:v>
                </c:pt>
                <c:pt idx="235">
                  <c:v>-333.6</c:v>
                </c:pt>
                <c:pt idx="236">
                  <c:v>-333.6</c:v>
                </c:pt>
                <c:pt idx="237">
                  <c:v>-333.6</c:v>
                </c:pt>
                <c:pt idx="238">
                  <c:v>-333.6</c:v>
                </c:pt>
                <c:pt idx="239">
                  <c:v>-333.6</c:v>
                </c:pt>
                <c:pt idx="240">
                  <c:v>-333.6</c:v>
                </c:pt>
                <c:pt idx="241">
                  <c:v>-333.6</c:v>
                </c:pt>
                <c:pt idx="242">
                  <c:v>-333.6</c:v>
                </c:pt>
                <c:pt idx="243">
                  <c:v>-333.6</c:v>
                </c:pt>
                <c:pt idx="244">
                  <c:v>-333.6</c:v>
                </c:pt>
                <c:pt idx="245">
                  <c:v>-333.6</c:v>
                </c:pt>
                <c:pt idx="246">
                  <c:v>-333.6</c:v>
                </c:pt>
                <c:pt idx="247">
                  <c:v>-333.6</c:v>
                </c:pt>
                <c:pt idx="248">
                  <c:v>-333.6</c:v>
                </c:pt>
                <c:pt idx="249">
                  <c:v>-333.6</c:v>
                </c:pt>
                <c:pt idx="250">
                  <c:v>-333.6</c:v>
                </c:pt>
                <c:pt idx="251">
                  <c:v>-333.6</c:v>
                </c:pt>
                <c:pt idx="252">
                  <c:v>-333.6</c:v>
                </c:pt>
                <c:pt idx="253">
                  <c:v>-333.6</c:v>
                </c:pt>
                <c:pt idx="254">
                  <c:v>-333.6</c:v>
                </c:pt>
                <c:pt idx="255">
                  <c:v>-333.6</c:v>
                </c:pt>
                <c:pt idx="256">
                  <c:v>-333.6</c:v>
                </c:pt>
                <c:pt idx="257">
                  <c:v>-333.6</c:v>
                </c:pt>
                <c:pt idx="258">
                  <c:v>-333.6</c:v>
                </c:pt>
                <c:pt idx="259">
                  <c:v>-333.6</c:v>
                </c:pt>
                <c:pt idx="260">
                  <c:v>-333.6</c:v>
                </c:pt>
                <c:pt idx="261">
                  <c:v>-333.6</c:v>
                </c:pt>
                <c:pt idx="262">
                  <c:v>-333.6</c:v>
                </c:pt>
                <c:pt idx="263">
                  <c:v>-333.6</c:v>
                </c:pt>
                <c:pt idx="264">
                  <c:v>-333.6</c:v>
                </c:pt>
                <c:pt idx="265">
                  <c:v>-333.6</c:v>
                </c:pt>
                <c:pt idx="266">
                  <c:v>-333.6</c:v>
                </c:pt>
                <c:pt idx="267">
                  <c:v>-333.6</c:v>
                </c:pt>
                <c:pt idx="268">
                  <c:v>-333.6</c:v>
                </c:pt>
                <c:pt idx="269">
                  <c:v>-333.6</c:v>
                </c:pt>
                <c:pt idx="270">
                  <c:v>-333.6</c:v>
                </c:pt>
                <c:pt idx="271">
                  <c:v>-333.6</c:v>
                </c:pt>
                <c:pt idx="272">
                  <c:v>-333.6</c:v>
                </c:pt>
                <c:pt idx="273">
                  <c:v>-333.6</c:v>
                </c:pt>
                <c:pt idx="274">
                  <c:v>-333.6</c:v>
                </c:pt>
                <c:pt idx="275">
                  <c:v>-333.6</c:v>
                </c:pt>
                <c:pt idx="276">
                  <c:v>-333.6</c:v>
                </c:pt>
                <c:pt idx="277">
                  <c:v>-333.6</c:v>
                </c:pt>
                <c:pt idx="278">
                  <c:v>-333.6</c:v>
                </c:pt>
                <c:pt idx="279">
                  <c:v>-333.6</c:v>
                </c:pt>
                <c:pt idx="280">
                  <c:v>-333.6</c:v>
                </c:pt>
                <c:pt idx="281">
                  <c:v>-333.6</c:v>
                </c:pt>
                <c:pt idx="282">
                  <c:v>-333.6</c:v>
                </c:pt>
                <c:pt idx="283">
                  <c:v>-333.6</c:v>
                </c:pt>
                <c:pt idx="284">
                  <c:v>-333.6</c:v>
                </c:pt>
                <c:pt idx="285">
                  <c:v>-333.6</c:v>
                </c:pt>
                <c:pt idx="286">
                  <c:v>-333.6</c:v>
                </c:pt>
                <c:pt idx="287">
                  <c:v>-333.6</c:v>
                </c:pt>
                <c:pt idx="288">
                  <c:v>-333.6</c:v>
                </c:pt>
                <c:pt idx="289">
                  <c:v>-333.6</c:v>
                </c:pt>
                <c:pt idx="290">
                  <c:v>-333.6</c:v>
                </c:pt>
                <c:pt idx="291">
                  <c:v>-333.6</c:v>
                </c:pt>
                <c:pt idx="292">
                  <c:v>-333.6</c:v>
                </c:pt>
                <c:pt idx="293">
                  <c:v>-333.6</c:v>
                </c:pt>
                <c:pt idx="294">
                  <c:v>-333.6</c:v>
                </c:pt>
                <c:pt idx="295">
                  <c:v>-333.6</c:v>
                </c:pt>
                <c:pt idx="296">
                  <c:v>-333.6</c:v>
                </c:pt>
                <c:pt idx="297">
                  <c:v>-333.6</c:v>
                </c:pt>
                <c:pt idx="298">
                  <c:v>-333.6</c:v>
                </c:pt>
                <c:pt idx="299">
                  <c:v>-333.6</c:v>
                </c:pt>
                <c:pt idx="300">
                  <c:v>-333.6</c:v>
                </c:pt>
                <c:pt idx="301">
                  <c:v>-333.6</c:v>
                </c:pt>
                <c:pt idx="302">
                  <c:v>-333.6</c:v>
                </c:pt>
                <c:pt idx="303">
                  <c:v>-333.6</c:v>
                </c:pt>
                <c:pt idx="304">
                  <c:v>-333.6</c:v>
                </c:pt>
                <c:pt idx="305">
                  <c:v>-333.6</c:v>
                </c:pt>
                <c:pt idx="306">
                  <c:v>-333.6</c:v>
                </c:pt>
                <c:pt idx="307">
                  <c:v>-333.6</c:v>
                </c:pt>
                <c:pt idx="308">
                  <c:v>-333.6</c:v>
                </c:pt>
                <c:pt idx="309">
                  <c:v>-333.6</c:v>
                </c:pt>
                <c:pt idx="310">
                  <c:v>-333.6</c:v>
                </c:pt>
                <c:pt idx="311">
                  <c:v>-333.6</c:v>
                </c:pt>
                <c:pt idx="312">
                  <c:v>-333.6</c:v>
                </c:pt>
                <c:pt idx="313">
                  <c:v>-333.6</c:v>
                </c:pt>
                <c:pt idx="314">
                  <c:v>-333.6</c:v>
                </c:pt>
                <c:pt idx="315">
                  <c:v>-333.6</c:v>
                </c:pt>
                <c:pt idx="316">
                  <c:v>-333.6</c:v>
                </c:pt>
                <c:pt idx="317">
                  <c:v>-333.6</c:v>
                </c:pt>
                <c:pt idx="318">
                  <c:v>-333.6</c:v>
                </c:pt>
                <c:pt idx="319">
                  <c:v>-333.6</c:v>
                </c:pt>
                <c:pt idx="320">
                  <c:v>-333.6</c:v>
                </c:pt>
                <c:pt idx="321">
                  <c:v>-333.6</c:v>
                </c:pt>
                <c:pt idx="322">
                  <c:v>-333.6</c:v>
                </c:pt>
                <c:pt idx="323">
                  <c:v>-333.6</c:v>
                </c:pt>
                <c:pt idx="324">
                  <c:v>-333.6</c:v>
                </c:pt>
                <c:pt idx="325">
                  <c:v>-333.6</c:v>
                </c:pt>
                <c:pt idx="326">
                  <c:v>-333.6</c:v>
                </c:pt>
                <c:pt idx="327">
                  <c:v>-333.6</c:v>
                </c:pt>
                <c:pt idx="328">
                  <c:v>-333.6</c:v>
                </c:pt>
                <c:pt idx="329">
                  <c:v>-333.6</c:v>
                </c:pt>
                <c:pt idx="330">
                  <c:v>-333.6</c:v>
                </c:pt>
                <c:pt idx="331">
                  <c:v>-333.6</c:v>
                </c:pt>
                <c:pt idx="332">
                  <c:v>-333.6</c:v>
                </c:pt>
                <c:pt idx="333">
                  <c:v>-333.6</c:v>
                </c:pt>
                <c:pt idx="334">
                  <c:v>-333.6</c:v>
                </c:pt>
                <c:pt idx="335">
                  <c:v>-333.6</c:v>
                </c:pt>
                <c:pt idx="336">
                  <c:v>-333.6</c:v>
                </c:pt>
                <c:pt idx="337">
                  <c:v>-333.6</c:v>
                </c:pt>
                <c:pt idx="338">
                  <c:v>-333.6</c:v>
                </c:pt>
                <c:pt idx="339">
                  <c:v>-333.6</c:v>
                </c:pt>
                <c:pt idx="340">
                  <c:v>-333.6</c:v>
                </c:pt>
                <c:pt idx="341">
                  <c:v>-333.6</c:v>
                </c:pt>
                <c:pt idx="342">
                  <c:v>-333.6</c:v>
                </c:pt>
                <c:pt idx="343">
                  <c:v>-333.6</c:v>
                </c:pt>
                <c:pt idx="344">
                  <c:v>-333.6</c:v>
                </c:pt>
                <c:pt idx="345">
                  <c:v>-333.6</c:v>
                </c:pt>
                <c:pt idx="346">
                  <c:v>-333.6</c:v>
                </c:pt>
                <c:pt idx="347">
                  <c:v>-333.6</c:v>
                </c:pt>
                <c:pt idx="348">
                  <c:v>-333.6</c:v>
                </c:pt>
                <c:pt idx="349">
                  <c:v>-333.6</c:v>
                </c:pt>
                <c:pt idx="350">
                  <c:v>-333.6</c:v>
                </c:pt>
                <c:pt idx="351">
                  <c:v>-333.6</c:v>
                </c:pt>
                <c:pt idx="352">
                  <c:v>-333.6</c:v>
                </c:pt>
                <c:pt idx="353">
                  <c:v>-333.6</c:v>
                </c:pt>
                <c:pt idx="354">
                  <c:v>-333.6</c:v>
                </c:pt>
                <c:pt idx="355">
                  <c:v>-333.6</c:v>
                </c:pt>
                <c:pt idx="356">
                  <c:v>-333.6</c:v>
                </c:pt>
                <c:pt idx="357">
                  <c:v>-333.6</c:v>
                </c:pt>
                <c:pt idx="358">
                  <c:v>-333.6</c:v>
                </c:pt>
                <c:pt idx="359">
                  <c:v>-333.6</c:v>
                </c:pt>
                <c:pt idx="360">
                  <c:v>-333.6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'Stage 2'!$Y$7</c:f>
              <c:strCache>
                <c:ptCount val="1"/>
                <c:pt idx="0">
                  <c:v>Max rod load, Tension, KN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'Stage 2'!$C$8:$C$368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2'!$Y$8:$Y$368</c:f>
              <c:numCache>
                <c:formatCode>General</c:formatCode>
                <c:ptCount val="361"/>
                <c:pt idx="0">
                  <c:v>333.6</c:v>
                </c:pt>
                <c:pt idx="1">
                  <c:v>333.6</c:v>
                </c:pt>
                <c:pt idx="2">
                  <c:v>333.6</c:v>
                </c:pt>
                <c:pt idx="3">
                  <c:v>333.6</c:v>
                </c:pt>
                <c:pt idx="4">
                  <c:v>333.6</c:v>
                </c:pt>
                <c:pt idx="5">
                  <c:v>333.6</c:v>
                </c:pt>
                <c:pt idx="6">
                  <c:v>333.6</c:v>
                </c:pt>
                <c:pt idx="7">
                  <c:v>333.6</c:v>
                </c:pt>
                <c:pt idx="8">
                  <c:v>333.6</c:v>
                </c:pt>
                <c:pt idx="9">
                  <c:v>333.6</c:v>
                </c:pt>
                <c:pt idx="10">
                  <c:v>333.6</c:v>
                </c:pt>
                <c:pt idx="11">
                  <c:v>333.6</c:v>
                </c:pt>
                <c:pt idx="12">
                  <c:v>333.6</c:v>
                </c:pt>
                <c:pt idx="13">
                  <c:v>333.6</c:v>
                </c:pt>
                <c:pt idx="14">
                  <c:v>333.6</c:v>
                </c:pt>
                <c:pt idx="15">
                  <c:v>333.6</c:v>
                </c:pt>
                <c:pt idx="16">
                  <c:v>333.6</c:v>
                </c:pt>
                <c:pt idx="17">
                  <c:v>333.6</c:v>
                </c:pt>
                <c:pt idx="18">
                  <c:v>333.6</c:v>
                </c:pt>
                <c:pt idx="19">
                  <c:v>333.6</c:v>
                </c:pt>
                <c:pt idx="20">
                  <c:v>333.6</c:v>
                </c:pt>
                <c:pt idx="21">
                  <c:v>333.6</c:v>
                </c:pt>
                <c:pt idx="22">
                  <c:v>333.6</c:v>
                </c:pt>
                <c:pt idx="23">
                  <c:v>333.6</c:v>
                </c:pt>
                <c:pt idx="24">
                  <c:v>333.6</c:v>
                </c:pt>
                <c:pt idx="25">
                  <c:v>333.6</c:v>
                </c:pt>
                <c:pt idx="26">
                  <c:v>333.6</c:v>
                </c:pt>
                <c:pt idx="27">
                  <c:v>333.6</c:v>
                </c:pt>
                <c:pt idx="28">
                  <c:v>333.6</c:v>
                </c:pt>
                <c:pt idx="29">
                  <c:v>333.6</c:v>
                </c:pt>
                <c:pt idx="30">
                  <c:v>333.6</c:v>
                </c:pt>
                <c:pt idx="31">
                  <c:v>333.6</c:v>
                </c:pt>
                <c:pt idx="32">
                  <c:v>333.6</c:v>
                </c:pt>
                <c:pt idx="33">
                  <c:v>333.6</c:v>
                </c:pt>
                <c:pt idx="34">
                  <c:v>333.6</c:v>
                </c:pt>
                <c:pt idx="35">
                  <c:v>333.6</c:v>
                </c:pt>
                <c:pt idx="36">
                  <c:v>333.6</c:v>
                </c:pt>
                <c:pt idx="37">
                  <c:v>333.6</c:v>
                </c:pt>
                <c:pt idx="38">
                  <c:v>333.6</c:v>
                </c:pt>
                <c:pt idx="39">
                  <c:v>333.6</c:v>
                </c:pt>
                <c:pt idx="40">
                  <c:v>333.6</c:v>
                </c:pt>
                <c:pt idx="41">
                  <c:v>333.6</c:v>
                </c:pt>
                <c:pt idx="42">
                  <c:v>333.6</c:v>
                </c:pt>
                <c:pt idx="43">
                  <c:v>333.6</c:v>
                </c:pt>
                <c:pt idx="44">
                  <c:v>333.6</c:v>
                </c:pt>
                <c:pt idx="45">
                  <c:v>333.6</c:v>
                </c:pt>
                <c:pt idx="46">
                  <c:v>333.6</c:v>
                </c:pt>
                <c:pt idx="47">
                  <c:v>333.6</c:v>
                </c:pt>
                <c:pt idx="48">
                  <c:v>333.6</c:v>
                </c:pt>
                <c:pt idx="49">
                  <c:v>333.6</c:v>
                </c:pt>
                <c:pt idx="50">
                  <c:v>333.6</c:v>
                </c:pt>
                <c:pt idx="51">
                  <c:v>333.6</c:v>
                </c:pt>
                <c:pt idx="52">
                  <c:v>333.6</c:v>
                </c:pt>
                <c:pt idx="53">
                  <c:v>333.6</c:v>
                </c:pt>
                <c:pt idx="54">
                  <c:v>333.6</c:v>
                </c:pt>
                <c:pt idx="55">
                  <c:v>333.6</c:v>
                </c:pt>
                <c:pt idx="56">
                  <c:v>333.6</c:v>
                </c:pt>
                <c:pt idx="57">
                  <c:v>333.6</c:v>
                </c:pt>
                <c:pt idx="58">
                  <c:v>333.6</c:v>
                </c:pt>
                <c:pt idx="59">
                  <c:v>333.6</c:v>
                </c:pt>
                <c:pt idx="60">
                  <c:v>333.6</c:v>
                </c:pt>
                <c:pt idx="61">
                  <c:v>333.6</c:v>
                </c:pt>
                <c:pt idx="62">
                  <c:v>333.6</c:v>
                </c:pt>
                <c:pt idx="63">
                  <c:v>333.6</c:v>
                </c:pt>
                <c:pt idx="64">
                  <c:v>333.6</c:v>
                </c:pt>
                <c:pt idx="65">
                  <c:v>333.6</c:v>
                </c:pt>
                <c:pt idx="66">
                  <c:v>333.6</c:v>
                </c:pt>
                <c:pt idx="67">
                  <c:v>333.6</c:v>
                </c:pt>
                <c:pt idx="68">
                  <c:v>333.6</c:v>
                </c:pt>
                <c:pt idx="69">
                  <c:v>333.6</c:v>
                </c:pt>
                <c:pt idx="70">
                  <c:v>333.6</c:v>
                </c:pt>
                <c:pt idx="71">
                  <c:v>333.6</c:v>
                </c:pt>
                <c:pt idx="72">
                  <c:v>333.6</c:v>
                </c:pt>
                <c:pt idx="73">
                  <c:v>333.6</c:v>
                </c:pt>
                <c:pt idx="74">
                  <c:v>333.6</c:v>
                </c:pt>
                <c:pt idx="75">
                  <c:v>333.6</c:v>
                </c:pt>
                <c:pt idx="76">
                  <c:v>333.6</c:v>
                </c:pt>
                <c:pt idx="77">
                  <c:v>333.6</c:v>
                </c:pt>
                <c:pt idx="78">
                  <c:v>333.6</c:v>
                </c:pt>
                <c:pt idx="79">
                  <c:v>333.6</c:v>
                </c:pt>
                <c:pt idx="80">
                  <c:v>333.6</c:v>
                </c:pt>
                <c:pt idx="81">
                  <c:v>333.6</c:v>
                </c:pt>
                <c:pt idx="82">
                  <c:v>333.6</c:v>
                </c:pt>
                <c:pt idx="83">
                  <c:v>333.6</c:v>
                </c:pt>
                <c:pt idx="84">
                  <c:v>333.6</c:v>
                </c:pt>
                <c:pt idx="85">
                  <c:v>333.6</c:v>
                </c:pt>
                <c:pt idx="86">
                  <c:v>333.6</c:v>
                </c:pt>
                <c:pt idx="87">
                  <c:v>333.6</c:v>
                </c:pt>
                <c:pt idx="88">
                  <c:v>333.6</c:v>
                </c:pt>
                <c:pt idx="89">
                  <c:v>333.6</c:v>
                </c:pt>
                <c:pt idx="90">
                  <c:v>333.6</c:v>
                </c:pt>
                <c:pt idx="91">
                  <c:v>333.6</c:v>
                </c:pt>
                <c:pt idx="92">
                  <c:v>333.6</c:v>
                </c:pt>
                <c:pt idx="93">
                  <c:v>333.6</c:v>
                </c:pt>
                <c:pt idx="94">
                  <c:v>333.6</c:v>
                </c:pt>
                <c:pt idx="95">
                  <c:v>333.6</c:v>
                </c:pt>
                <c:pt idx="96">
                  <c:v>333.6</c:v>
                </c:pt>
                <c:pt idx="97">
                  <c:v>333.6</c:v>
                </c:pt>
                <c:pt idx="98">
                  <c:v>333.6</c:v>
                </c:pt>
                <c:pt idx="99">
                  <c:v>333.6</c:v>
                </c:pt>
                <c:pt idx="100">
                  <c:v>333.6</c:v>
                </c:pt>
                <c:pt idx="101">
                  <c:v>333.6</c:v>
                </c:pt>
                <c:pt idx="102">
                  <c:v>333.6</c:v>
                </c:pt>
                <c:pt idx="103">
                  <c:v>333.6</c:v>
                </c:pt>
                <c:pt idx="104">
                  <c:v>333.6</c:v>
                </c:pt>
                <c:pt idx="105">
                  <c:v>333.6</c:v>
                </c:pt>
                <c:pt idx="106">
                  <c:v>333.6</c:v>
                </c:pt>
                <c:pt idx="107">
                  <c:v>333.6</c:v>
                </c:pt>
                <c:pt idx="108">
                  <c:v>333.6</c:v>
                </c:pt>
                <c:pt idx="109">
                  <c:v>333.6</c:v>
                </c:pt>
                <c:pt idx="110">
                  <c:v>333.6</c:v>
                </c:pt>
                <c:pt idx="111">
                  <c:v>333.6</c:v>
                </c:pt>
                <c:pt idx="112">
                  <c:v>333.6</c:v>
                </c:pt>
                <c:pt idx="113">
                  <c:v>333.6</c:v>
                </c:pt>
                <c:pt idx="114">
                  <c:v>333.6</c:v>
                </c:pt>
                <c:pt idx="115">
                  <c:v>333.6</c:v>
                </c:pt>
                <c:pt idx="116">
                  <c:v>333.6</c:v>
                </c:pt>
                <c:pt idx="117">
                  <c:v>333.6</c:v>
                </c:pt>
                <c:pt idx="118">
                  <c:v>333.6</c:v>
                </c:pt>
                <c:pt idx="119">
                  <c:v>333.6</c:v>
                </c:pt>
                <c:pt idx="120">
                  <c:v>333.6</c:v>
                </c:pt>
                <c:pt idx="121">
                  <c:v>333.6</c:v>
                </c:pt>
                <c:pt idx="122">
                  <c:v>333.6</c:v>
                </c:pt>
                <c:pt idx="123">
                  <c:v>333.6</c:v>
                </c:pt>
                <c:pt idx="124">
                  <c:v>333.6</c:v>
                </c:pt>
                <c:pt idx="125">
                  <c:v>333.6</c:v>
                </c:pt>
                <c:pt idx="126">
                  <c:v>333.6</c:v>
                </c:pt>
                <c:pt idx="127">
                  <c:v>333.6</c:v>
                </c:pt>
                <c:pt idx="128">
                  <c:v>333.6</c:v>
                </c:pt>
                <c:pt idx="129">
                  <c:v>333.6</c:v>
                </c:pt>
                <c:pt idx="130">
                  <c:v>333.6</c:v>
                </c:pt>
                <c:pt idx="131">
                  <c:v>333.6</c:v>
                </c:pt>
                <c:pt idx="132">
                  <c:v>333.6</c:v>
                </c:pt>
                <c:pt idx="133">
                  <c:v>333.6</c:v>
                </c:pt>
                <c:pt idx="134">
                  <c:v>333.6</c:v>
                </c:pt>
                <c:pt idx="135">
                  <c:v>333.6</c:v>
                </c:pt>
                <c:pt idx="136">
                  <c:v>333.6</c:v>
                </c:pt>
                <c:pt idx="137">
                  <c:v>333.6</c:v>
                </c:pt>
                <c:pt idx="138">
                  <c:v>333.6</c:v>
                </c:pt>
                <c:pt idx="139">
                  <c:v>333.6</c:v>
                </c:pt>
                <c:pt idx="140">
                  <c:v>333.6</c:v>
                </c:pt>
                <c:pt idx="141">
                  <c:v>333.6</c:v>
                </c:pt>
                <c:pt idx="142">
                  <c:v>333.6</c:v>
                </c:pt>
                <c:pt idx="143">
                  <c:v>333.6</c:v>
                </c:pt>
                <c:pt idx="144">
                  <c:v>333.6</c:v>
                </c:pt>
                <c:pt idx="145">
                  <c:v>333.6</c:v>
                </c:pt>
                <c:pt idx="146">
                  <c:v>333.6</c:v>
                </c:pt>
                <c:pt idx="147">
                  <c:v>333.6</c:v>
                </c:pt>
                <c:pt idx="148">
                  <c:v>333.6</c:v>
                </c:pt>
                <c:pt idx="149">
                  <c:v>333.6</c:v>
                </c:pt>
                <c:pt idx="150">
                  <c:v>333.6</c:v>
                </c:pt>
                <c:pt idx="151">
                  <c:v>333.6</c:v>
                </c:pt>
                <c:pt idx="152">
                  <c:v>333.6</c:v>
                </c:pt>
                <c:pt idx="153">
                  <c:v>333.6</c:v>
                </c:pt>
                <c:pt idx="154">
                  <c:v>333.6</c:v>
                </c:pt>
                <c:pt idx="155">
                  <c:v>333.6</c:v>
                </c:pt>
                <c:pt idx="156">
                  <c:v>333.6</c:v>
                </c:pt>
                <c:pt idx="157">
                  <c:v>333.6</c:v>
                </c:pt>
                <c:pt idx="158">
                  <c:v>333.6</c:v>
                </c:pt>
                <c:pt idx="159">
                  <c:v>333.6</c:v>
                </c:pt>
                <c:pt idx="160">
                  <c:v>333.6</c:v>
                </c:pt>
                <c:pt idx="161">
                  <c:v>333.6</c:v>
                </c:pt>
                <c:pt idx="162">
                  <c:v>333.6</c:v>
                </c:pt>
                <c:pt idx="163">
                  <c:v>333.6</c:v>
                </c:pt>
                <c:pt idx="164">
                  <c:v>333.6</c:v>
                </c:pt>
                <c:pt idx="165">
                  <c:v>333.6</c:v>
                </c:pt>
                <c:pt idx="166">
                  <c:v>333.6</c:v>
                </c:pt>
                <c:pt idx="167">
                  <c:v>333.6</c:v>
                </c:pt>
                <c:pt idx="168">
                  <c:v>333.6</c:v>
                </c:pt>
                <c:pt idx="169">
                  <c:v>333.6</c:v>
                </c:pt>
                <c:pt idx="170">
                  <c:v>333.6</c:v>
                </c:pt>
                <c:pt idx="171">
                  <c:v>333.6</c:v>
                </c:pt>
                <c:pt idx="172">
                  <c:v>333.6</c:v>
                </c:pt>
                <c:pt idx="173">
                  <c:v>333.6</c:v>
                </c:pt>
                <c:pt idx="174">
                  <c:v>333.6</c:v>
                </c:pt>
                <c:pt idx="175">
                  <c:v>333.6</c:v>
                </c:pt>
                <c:pt idx="176">
                  <c:v>333.6</c:v>
                </c:pt>
                <c:pt idx="177">
                  <c:v>333.6</c:v>
                </c:pt>
                <c:pt idx="178">
                  <c:v>333.6</c:v>
                </c:pt>
                <c:pt idx="179">
                  <c:v>333.6</c:v>
                </c:pt>
                <c:pt idx="180">
                  <c:v>333.6</c:v>
                </c:pt>
                <c:pt idx="181">
                  <c:v>333.6</c:v>
                </c:pt>
                <c:pt idx="182">
                  <c:v>333.6</c:v>
                </c:pt>
                <c:pt idx="183">
                  <c:v>333.6</c:v>
                </c:pt>
                <c:pt idx="184">
                  <c:v>333.6</c:v>
                </c:pt>
                <c:pt idx="185">
                  <c:v>333.6</c:v>
                </c:pt>
                <c:pt idx="186">
                  <c:v>333.6</c:v>
                </c:pt>
                <c:pt idx="187">
                  <c:v>333.6</c:v>
                </c:pt>
                <c:pt idx="188">
                  <c:v>333.6</c:v>
                </c:pt>
                <c:pt idx="189">
                  <c:v>333.6</c:v>
                </c:pt>
                <c:pt idx="190">
                  <c:v>333.6</c:v>
                </c:pt>
                <c:pt idx="191">
                  <c:v>333.6</c:v>
                </c:pt>
                <c:pt idx="192">
                  <c:v>333.6</c:v>
                </c:pt>
                <c:pt idx="193">
                  <c:v>333.6</c:v>
                </c:pt>
                <c:pt idx="194">
                  <c:v>333.6</c:v>
                </c:pt>
                <c:pt idx="195">
                  <c:v>333.6</c:v>
                </c:pt>
                <c:pt idx="196">
                  <c:v>333.6</c:v>
                </c:pt>
                <c:pt idx="197">
                  <c:v>333.6</c:v>
                </c:pt>
                <c:pt idx="198">
                  <c:v>333.6</c:v>
                </c:pt>
                <c:pt idx="199">
                  <c:v>333.6</c:v>
                </c:pt>
                <c:pt idx="200">
                  <c:v>333.6</c:v>
                </c:pt>
                <c:pt idx="201">
                  <c:v>333.6</c:v>
                </c:pt>
                <c:pt idx="202">
                  <c:v>333.6</c:v>
                </c:pt>
                <c:pt idx="203">
                  <c:v>333.6</c:v>
                </c:pt>
                <c:pt idx="204">
                  <c:v>333.6</c:v>
                </c:pt>
                <c:pt idx="205">
                  <c:v>333.6</c:v>
                </c:pt>
                <c:pt idx="206">
                  <c:v>333.6</c:v>
                </c:pt>
                <c:pt idx="207">
                  <c:v>333.6</c:v>
                </c:pt>
                <c:pt idx="208">
                  <c:v>333.6</c:v>
                </c:pt>
                <c:pt idx="209">
                  <c:v>333.6</c:v>
                </c:pt>
                <c:pt idx="210">
                  <c:v>333.6</c:v>
                </c:pt>
                <c:pt idx="211">
                  <c:v>333.6</c:v>
                </c:pt>
                <c:pt idx="212">
                  <c:v>333.6</c:v>
                </c:pt>
                <c:pt idx="213">
                  <c:v>333.6</c:v>
                </c:pt>
                <c:pt idx="214">
                  <c:v>333.6</c:v>
                </c:pt>
                <c:pt idx="215">
                  <c:v>333.6</c:v>
                </c:pt>
                <c:pt idx="216">
                  <c:v>333.6</c:v>
                </c:pt>
                <c:pt idx="217">
                  <c:v>333.6</c:v>
                </c:pt>
                <c:pt idx="218">
                  <c:v>333.6</c:v>
                </c:pt>
                <c:pt idx="219">
                  <c:v>333.6</c:v>
                </c:pt>
                <c:pt idx="220">
                  <c:v>333.6</c:v>
                </c:pt>
                <c:pt idx="221">
                  <c:v>333.6</c:v>
                </c:pt>
                <c:pt idx="222">
                  <c:v>333.6</c:v>
                </c:pt>
                <c:pt idx="223">
                  <c:v>333.6</c:v>
                </c:pt>
                <c:pt idx="224">
                  <c:v>333.6</c:v>
                </c:pt>
                <c:pt idx="225">
                  <c:v>333.6</c:v>
                </c:pt>
                <c:pt idx="226">
                  <c:v>333.6</c:v>
                </c:pt>
                <c:pt idx="227">
                  <c:v>333.6</c:v>
                </c:pt>
                <c:pt idx="228">
                  <c:v>333.6</c:v>
                </c:pt>
                <c:pt idx="229">
                  <c:v>333.6</c:v>
                </c:pt>
                <c:pt idx="230">
                  <c:v>333.6</c:v>
                </c:pt>
                <c:pt idx="231">
                  <c:v>333.6</c:v>
                </c:pt>
                <c:pt idx="232">
                  <c:v>333.6</c:v>
                </c:pt>
                <c:pt idx="233">
                  <c:v>333.6</c:v>
                </c:pt>
                <c:pt idx="234">
                  <c:v>333.6</c:v>
                </c:pt>
                <c:pt idx="235">
                  <c:v>333.6</c:v>
                </c:pt>
                <c:pt idx="236">
                  <c:v>333.6</c:v>
                </c:pt>
                <c:pt idx="237">
                  <c:v>333.6</c:v>
                </c:pt>
                <c:pt idx="238">
                  <c:v>333.6</c:v>
                </c:pt>
                <c:pt idx="239">
                  <c:v>333.6</c:v>
                </c:pt>
                <c:pt idx="240">
                  <c:v>333.6</c:v>
                </c:pt>
                <c:pt idx="241">
                  <c:v>333.6</c:v>
                </c:pt>
                <c:pt idx="242">
                  <c:v>333.6</c:v>
                </c:pt>
                <c:pt idx="243">
                  <c:v>333.6</c:v>
                </c:pt>
                <c:pt idx="244">
                  <c:v>333.6</c:v>
                </c:pt>
                <c:pt idx="245">
                  <c:v>333.6</c:v>
                </c:pt>
                <c:pt idx="246">
                  <c:v>333.6</c:v>
                </c:pt>
                <c:pt idx="247">
                  <c:v>333.6</c:v>
                </c:pt>
                <c:pt idx="248">
                  <c:v>333.6</c:v>
                </c:pt>
                <c:pt idx="249">
                  <c:v>333.6</c:v>
                </c:pt>
                <c:pt idx="250">
                  <c:v>333.6</c:v>
                </c:pt>
                <c:pt idx="251">
                  <c:v>333.6</c:v>
                </c:pt>
                <c:pt idx="252">
                  <c:v>333.6</c:v>
                </c:pt>
                <c:pt idx="253">
                  <c:v>333.6</c:v>
                </c:pt>
                <c:pt idx="254">
                  <c:v>333.6</c:v>
                </c:pt>
                <c:pt idx="255">
                  <c:v>333.6</c:v>
                </c:pt>
                <c:pt idx="256">
                  <c:v>333.6</c:v>
                </c:pt>
                <c:pt idx="257">
                  <c:v>333.6</c:v>
                </c:pt>
                <c:pt idx="258">
                  <c:v>333.6</c:v>
                </c:pt>
                <c:pt idx="259">
                  <c:v>333.6</c:v>
                </c:pt>
                <c:pt idx="260">
                  <c:v>333.6</c:v>
                </c:pt>
                <c:pt idx="261">
                  <c:v>333.6</c:v>
                </c:pt>
                <c:pt idx="262">
                  <c:v>333.6</c:v>
                </c:pt>
                <c:pt idx="263">
                  <c:v>333.6</c:v>
                </c:pt>
                <c:pt idx="264">
                  <c:v>333.6</c:v>
                </c:pt>
                <c:pt idx="265">
                  <c:v>333.6</c:v>
                </c:pt>
                <c:pt idx="266">
                  <c:v>333.6</c:v>
                </c:pt>
                <c:pt idx="267">
                  <c:v>333.6</c:v>
                </c:pt>
                <c:pt idx="268">
                  <c:v>333.6</c:v>
                </c:pt>
                <c:pt idx="269">
                  <c:v>333.6</c:v>
                </c:pt>
                <c:pt idx="270">
                  <c:v>333.6</c:v>
                </c:pt>
                <c:pt idx="271">
                  <c:v>333.6</c:v>
                </c:pt>
                <c:pt idx="272">
                  <c:v>333.6</c:v>
                </c:pt>
                <c:pt idx="273">
                  <c:v>333.6</c:v>
                </c:pt>
                <c:pt idx="274">
                  <c:v>333.6</c:v>
                </c:pt>
                <c:pt idx="275">
                  <c:v>333.6</c:v>
                </c:pt>
                <c:pt idx="276">
                  <c:v>333.6</c:v>
                </c:pt>
                <c:pt idx="277">
                  <c:v>333.6</c:v>
                </c:pt>
                <c:pt idx="278">
                  <c:v>333.6</c:v>
                </c:pt>
                <c:pt idx="279">
                  <c:v>333.6</c:v>
                </c:pt>
                <c:pt idx="280">
                  <c:v>333.6</c:v>
                </c:pt>
                <c:pt idx="281">
                  <c:v>333.6</c:v>
                </c:pt>
                <c:pt idx="282">
                  <c:v>333.6</c:v>
                </c:pt>
                <c:pt idx="283">
                  <c:v>333.6</c:v>
                </c:pt>
                <c:pt idx="284">
                  <c:v>333.6</c:v>
                </c:pt>
                <c:pt idx="285">
                  <c:v>333.6</c:v>
                </c:pt>
                <c:pt idx="286">
                  <c:v>333.6</c:v>
                </c:pt>
                <c:pt idx="287">
                  <c:v>333.6</c:v>
                </c:pt>
                <c:pt idx="288">
                  <c:v>333.6</c:v>
                </c:pt>
                <c:pt idx="289">
                  <c:v>333.6</c:v>
                </c:pt>
                <c:pt idx="290">
                  <c:v>333.6</c:v>
                </c:pt>
                <c:pt idx="291">
                  <c:v>333.6</c:v>
                </c:pt>
                <c:pt idx="292">
                  <c:v>333.6</c:v>
                </c:pt>
                <c:pt idx="293">
                  <c:v>333.6</c:v>
                </c:pt>
                <c:pt idx="294">
                  <c:v>333.6</c:v>
                </c:pt>
                <c:pt idx="295">
                  <c:v>333.6</c:v>
                </c:pt>
                <c:pt idx="296">
                  <c:v>333.6</c:v>
                </c:pt>
                <c:pt idx="297">
                  <c:v>333.6</c:v>
                </c:pt>
                <c:pt idx="298">
                  <c:v>333.6</c:v>
                </c:pt>
                <c:pt idx="299">
                  <c:v>333.6</c:v>
                </c:pt>
                <c:pt idx="300">
                  <c:v>333.6</c:v>
                </c:pt>
                <c:pt idx="301">
                  <c:v>333.6</c:v>
                </c:pt>
                <c:pt idx="302">
                  <c:v>333.6</c:v>
                </c:pt>
                <c:pt idx="303">
                  <c:v>333.6</c:v>
                </c:pt>
                <c:pt idx="304">
                  <c:v>333.6</c:v>
                </c:pt>
                <c:pt idx="305">
                  <c:v>333.6</c:v>
                </c:pt>
                <c:pt idx="306">
                  <c:v>333.6</c:v>
                </c:pt>
                <c:pt idx="307">
                  <c:v>333.6</c:v>
                </c:pt>
                <c:pt idx="308">
                  <c:v>333.6</c:v>
                </c:pt>
                <c:pt idx="309">
                  <c:v>333.6</c:v>
                </c:pt>
                <c:pt idx="310">
                  <c:v>333.6</c:v>
                </c:pt>
                <c:pt idx="311">
                  <c:v>333.6</c:v>
                </c:pt>
                <c:pt idx="312">
                  <c:v>333.6</c:v>
                </c:pt>
                <c:pt idx="313">
                  <c:v>333.6</c:v>
                </c:pt>
                <c:pt idx="314">
                  <c:v>333.6</c:v>
                </c:pt>
                <c:pt idx="315">
                  <c:v>333.6</c:v>
                </c:pt>
                <c:pt idx="316">
                  <c:v>333.6</c:v>
                </c:pt>
                <c:pt idx="317">
                  <c:v>333.6</c:v>
                </c:pt>
                <c:pt idx="318">
                  <c:v>333.6</c:v>
                </c:pt>
                <c:pt idx="319">
                  <c:v>333.6</c:v>
                </c:pt>
                <c:pt idx="320">
                  <c:v>333.6</c:v>
                </c:pt>
                <c:pt idx="321">
                  <c:v>333.6</c:v>
                </c:pt>
                <c:pt idx="322">
                  <c:v>333.6</c:v>
                </c:pt>
                <c:pt idx="323">
                  <c:v>333.6</c:v>
                </c:pt>
                <c:pt idx="324">
                  <c:v>333.6</c:v>
                </c:pt>
                <c:pt idx="325">
                  <c:v>333.6</c:v>
                </c:pt>
                <c:pt idx="326">
                  <c:v>333.6</c:v>
                </c:pt>
                <c:pt idx="327">
                  <c:v>333.6</c:v>
                </c:pt>
                <c:pt idx="328">
                  <c:v>333.6</c:v>
                </c:pt>
                <c:pt idx="329">
                  <c:v>333.6</c:v>
                </c:pt>
                <c:pt idx="330">
                  <c:v>333.6</c:v>
                </c:pt>
                <c:pt idx="331">
                  <c:v>333.6</c:v>
                </c:pt>
                <c:pt idx="332">
                  <c:v>333.6</c:v>
                </c:pt>
                <c:pt idx="333">
                  <c:v>333.6</c:v>
                </c:pt>
                <c:pt idx="334">
                  <c:v>333.6</c:v>
                </c:pt>
                <c:pt idx="335">
                  <c:v>333.6</c:v>
                </c:pt>
                <c:pt idx="336">
                  <c:v>333.6</c:v>
                </c:pt>
                <c:pt idx="337">
                  <c:v>333.6</c:v>
                </c:pt>
                <c:pt idx="338">
                  <c:v>333.6</c:v>
                </c:pt>
                <c:pt idx="339">
                  <c:v>333.6</c:v>
                </c:pt>
                <c:pt idx="340">
                  <c:v>333.6</c:v>
                </c:pt>
                <c:pt idx="341">
                  <c:v>333.6</c:v>
                </c:pt>
                <c:pt idx="342">
                  <c:v>333.6</c:v>
                </c:pt>
                <c:pt idx="343">
                  <c:v>333.6</c:v>
                </c:pt>
                <c:pt idx="344">
                  <c:v>333.6</c:v>
                </c:pt>
                <c:pt idx="345">
                  <c:v>333.6</c:v>
                </c:pt>
                <c:pt idx="346">
                  <c:v>333.6</c:v>
                </c:pt>
                <c:pt idx="347">
                  <c:v>333.6</c:v>
                </c:pt>
                <c:pt idx="348">
                  <c:v>333.6</c:v>
                </c:pt>
                <c:pt idx="349">
                  <c:v>333.6</c:v>
                </c:pt>
                <c:pt idx="350">
                  <c:v>333.6</c:v>
                </c:pt>
                <c:pt idx="351">
                  <c:v>333.6</c:v>
                </c:pt>
                <c:pt idx="352">
                  <c:v>333.6</c:v>
                </c:pt>
                <c:pt idx="353">
                  <c:v>333.6</c:v>
                </c:pt>
                <c:pt idx="354">
                  <c:v>333.6</c:v>
                </c:pt>
                <c:pt idx="355">
                  <c:v>333.6</c:v>
                </c:pt>
                <c:pt idx="356">
                  <c:v>333.6</c:v>
                </c:pt>
                <c:pt idx="357">
                  <c:v>333.6</c:v>
                </c:pt>
                <c:pt idx="358">
                  <c:v>333.6</c:v>
                </c:pt>
                <c:pt idx="359">
                  <c:v>333.6</c:v>
                </c:pt>
                <c:pt idx="360">
                  <c:v>333.6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446408"/>
        <c:axId val="524444840"/>
      </c:scatterChart>
      <c:valAx>
        <c:axId val="524446408"/>
        <c:scaling>
          <c:orientation val="minMax"/>
          <c:max val="3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Crank angle, deg</a:t>
                </a:r>
              </a:p>
            </c:rich>
          </c:tx>
          <c:layout>
            <c:manualLayout>
              <c:xMode val="edge"/>
              <c:yMode val="edge"/>
              <c:x val="0.41532271839103585"/>
              <c:y val="0.42937173992491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44840"/>
        <c:crosses val="autoZero"/>
        <c:crossBetween val="midCat"/>
        <c:majorUnit val="20"/>
      </c:valAx>
      <c:valAx>
        <c:axId val="524444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Rod load, 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46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2366667113799872"/>
          <c:y val="0.78917106880627264"/>
          <c:w val="0.82192007941085732"/>
          <c:h val="0.208337707786526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Stage II - HE and CE PV plot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9740441819772534"/>
          <c:h val="0.63267881498464551"/>
        </c:manualLayout>
      </c:layout>
      <c:scatterChart>
        <c:scatterStyle val="smoothMarker"/>
        <c:varyColors val="0"/>
        <c:ser>
          <c:idx val="0"/>
          <c:order val="0"/>
          <c:tx>
            <c:v>Pressure, Head End, bar abs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'Stage 2'!$AB$8:$AB$368</c:f>
              <c:numCache>
                <c:formatCode>General</c:formatCode>
                <c:ptCount val="361"/>
                <c:pt idx="0">
                  <c:v>0</c:v>
                </c:pt>
                <c:pt idx="1">
                  <c:v>9.28095561954515E-3</c:v>
                </c:pt>
                <c:pt idx="2">
                  <c:v>3.7119546170057846E-2</c:v>
                </c:pt>
                <c:pt idx="3">
                  <c:v>8.350294547884321E-2</c:v>
                </c:pt>
                <c:pt idx="4">
                  <c:v>0.14840978576268665</c:v>
                </c:pt>
                <c:pt idx="5">
                  <c:v>0.23181017138041368</c:v>
                </c:pt>
                <c:pt idx="6">
                  <c:v>0.33366569807780683</c:v>
                </c:pt>
                <c:pt idx="7">
                  <c:v>0.45392947771651243</c:v>
                </c:pt>
                <c:pt idx="8">
                  <c:v>0.59254616847529085</c:v>
                </c:pt>
                <c:pt idx="9">
                  <c:v>0.74945201051093646</c:v>
                </c:pt>
                <c:pt idx="10">
                  <c:v>0.92457486706116265</c:v>
                </c:pt>
                <c:pt idx="11">
                  <c:v>1.117834270971751</c:v>
                </c:pt>
                <c:pt idx="12">
                  <c:v>1.3291414766256724</c:v>
                </c:pt>
                <c:pt idx="13">
                  <c:v>1.5583995172502325</c:v>
                </c:pt>
                <c:pt idx="14">
                  <c:v>1.8055032675739264</c:v>
                </c:pt>
                <c:pt idx="15">
                  <c:v>2.0703395118045886</c:v>
                </c:pt>
                <c:pt idx="16">
                  <c:v>2.3527870168934348</c:v>
                </c:pt>
                <c:pt idx="17">
                  <c:v>2.6527166110504652</c:v>
                </c:pt>
                <c:pt idx="18">
                  <c:v>2.9699912674703293</c:v>
                </c:pt>
                <c:pt idx="19">
                  <c:v>3.3044661932265038</c:v>
                </c:pt>
                <c:pt idx="20">
                  <c:v>3.6559889232871372</c:v>
                </c:pt>
                <c:pt idx="21">
                  <c:v>4.0243994196021138</c:v>
                </c:pt>
                <c:pt idx="22">
                  <c:v>4.4095301752087215</c:v>
                </c:pt>
                <c:pt idx="23">
                  <c:v>4.8112063232977631</c:v>
                </c:pt>
                <c:pt idx="24">
                  <c:v>5.2292457511786381</c:v>
                </c:pt>
                <c:pt idx="25">
                  <c:v>5.663459219078856</c:v>
                </c:pt>
                <c:pt idx="26">
                  <c:v>6.1136504837072092</c:v>
                </c:pt>
                <c:pt idx="27">
                  <c:v>6.579616426507946</c:v>
                </c:pt>
                <c:pt idx="28">
                  <c:v>7.0611471865267408</c:v>
                </c:pt>
                <c:pt idx="29">
                  <c:v>7.5580262978060126</c:v>
                </c:pt>
                <c:pt idx="30">
                  <c:v>8.0700308312220628</c:v>
                </c:pt>
                <c:pt idx="31">
                  <c:v>8.5969315406718518</c:v>
                </c:pt>
                <c:pt idx="32">
                  <c:v>9.1384930135118658</c:v>
                </c:pt>
                <c:pt idx="33">
                  <c:v>9.6944738251476323</c:v>
                </c:pt>
                <c:pt idx="34">
                  <c:v>10.264626697665438</c:v>
                </c:pt>
                <c:pt idx="35">
                  <c:v>10.848698662395526</c:v>
                </c:pt>
                <c:pt idx="36">
                  <c:v>11.446431226287032</c:v>
                </c:pt>
                <c:pt idx="37">
                  <c:v>12.057560541973618</c:v>
                </c:pt>
                <c:pt idx="38">
                  <c:v>12.681817581400015</c:v>
                </c:pt>
                <c:pt idx="39">
                  <c:v>13.318928312875864</c:v>
                </c:pt>
                <c:pt idx="40">
                  <c:v>13.968613881418168</c:v>
                </c:pt>
                <c:pt idx="41">
                  <c:v>14.630590792236569</c:v>
                </c:pt>
                <c:pt idx="42">
                  <c:v>15.304571097211838</c:v>
                </c:pt>
                <c:pt idx="43">
                  <c:v>15.990262584211221</c:v>
                </c:pt>
                <c:pt idx="44">
                  <c:v>16.687368969079806</c:v>
                </c:pt>
                <c:pt idx="45">
                  <c:v>17.395590090140704</c:v>
                </c:pt>
                <c:pt idx="46">
                  <c:v>18.114622105032332</c:v>
                </c:pt>
                <c:pt idx="47">
                  <c:v>18.844157689705362</c:v>
                </c:pt>
                <c:pt idx="48">
                  <c:v>19.58388623939679</c:v>
                </c:pt>
                <c:pt idx="49">
                  <c:v>20.333494071393552</c:v>
                </c:pt>
                <c:pt idx="50">
                  <c:v>21.092664629393536</c:v>
                </c:pt>
                <c:pt idx="51">
                  <c:v>21.861078689266765</c:v>
                </c:pt>
                <c:pt idx="52">
                  <c:v>22.638414566015083</c:v>
                </c:pt>
                <c:pt idx="53">
                  <c:v>23.424348321724374</c:v>
                </c:pt>
                <c:pt idx="54">
                  <c:v>24.218553974300079</c:v>
                </c:pt>
                <c:pt idx="55">
                  <c:v>25.02070370677129</c:v>
                </c:pt>
                <c:pt idx="56">
                  <c:v>25.830468076946932</c:v>
                </c:pt>
                <c:pt idx="57">
                  <c:v>26.647516227203997</c:v>
                </c:pt>
                <c:pt idx="58">
                  <c:v>27.471516094183706</c:v>
                </c:pt>
                <c:pt idx="59">
                  <c:v>28.302134618170893</c:v>
                </c:pt>
                <c:pt idx="60">
                  <c:v>29.139037951928952</c:v>
                </c:pt>
                <c:pt idx="61">
                  <c:v>29.981891668759992</c:v>
                </c:pt>
                <c:pt idx="62">
                  <c:v>30.83036096956117</c:v>
                </c:pt>
                <c:pt idx="63">
                  <c:v>31.684110888644362</c:v>
                </c:pt>
                <c:pt idx="64">
                  <c:v>32.542806498088673</c:v>
                </c:pt>
                <c:pt idx="65">
                  <c:v>33.406113110393235</c:v>
                </c:pt>
                <c:pt idx="66">
                  <c:v>34.273696479200446</c:v>
                </c:pt>
                <c:pt idx="67">
                  <c:v>35.145222997858575</c:v>
                </c:pt>
                <c:pt idx="68">
                  <c:v>36.020359895597167</c:v>
                </c:pt>
                <c:pt idx="69">
                  <c:v>36.898775431088133</c:v>
                </c:pt>
                <c:pt idx="70">
                  <c:v>37.780139083170027</c:v>
                </c:pt>
                <c:pt idx="71">
                  <c:v>38.664121738515497</c:v>
                </c:pt>
                <c:pt idx="72">
                  <c:v>39.550395876026236</c:v>
                </c:pt>
                <c:pt idx="73">
                  <c:v>40.438635747742914</c:v>
                </c:pt>
                <c:pt idx="74">
                  <c:v>41.328517556064604</c:v>
                </c:pt>
                <c:pt idx="75">
                  <c:v>42.219719627075222</c:v>
                </c:pt>
                <c:pt idx="76">
                  <c:v>43.11192257978319</c:v>
                </c:pt>
                <c:pt idx="77">
                  <c:v>44.004809491083741</c:v>
                </c:pt>
                <c:pt idx="78">
                  <c:v>44.89806605626385</c:v>
                </c:pt>
                <c:pt idx="79">
                  <c:v>45.79138074487507</c:v>
                </c:pt>
                <c:pt idx="80">
                  <c:v>46.684444951807272</c:v>
                </c:pt>
                <c:pt idx="81">
                  <c:v>47.576953143407145</c:v>
                </c:pt>
                <c:pt idx="82">
                  <c:v>48.46860299849142</c:v>
                </c:pt>
                <c:pt idx="83">
                  <c:v>49.359095544115831</c:v>
                </c:pt>
                <c:pt idx="84">
                  <c:v>50.248135285969973</c:v>
                </c:pt>
                <c:pt idx="85">
                  <c:v>51.135430333278563</c:v>
                </c:pt>
                <c:pt idx="86">
                  <c:v>52.020692518099246</c:v>
                </c:pt>
                <c:pt idx="87">
                  <c:v>52.903637508918735</c:v>
                </c:pt>
                <c:pt idx="88">
                  <c:v>53.783984918459595</c:v>
                </c:pt>
                <c:pt idx="89">
                  <c:v>54.661458405620543</c:v>
                </c:pt>
                <c:pt idx="90">
                  <c:v>55.535785771485791</c:v>
                </c:pt>
                <c:pt idx="91">
                  <c:v>56.406699049348894</c:v>
                </c:pt>
                <c:pt idx="92">
                  <c:v>57.273934588709672</c:v>
                </c:pt>
                <c:pt idx="93">
                  <c:v>58.137233133213115</c:v>
                </c:pt>
                <c:pt idx="94">
                  <c:v>58.996339892511784</c:v>
                </c:pt>
                <c:pt idx="95">
                  <c:v>59.851004608044391</c:v>
                </c:pt>
                <c:pt idx="96">
                  <c:v>60.70098161273534</c:v>
                </c:pt>
                <c:pt idx="97">
                  <c:v>61.54602988463057</c:v>
                </c:pt>
                <c:pt idx="98">
                  <c:v>62.385913094497965</c:v>
                </c:pt>
                <c:pt idx="99">
                  <c:v>63.220399647430256</c:v>
                </c:pt>
                <c:pt idx="100">
                  <c:v>64.049262718500316</c:v>
                </c:pt>
                <c:pt idx="101">
                  <c:v>64.872280282529559</c:v>
                </c:pt>
                <c:pt idx="102">
                  <c:v>65.689235138039777</c:v>
                </c:pt>
                <c:pt idx="103">
                  <c:v>66.499914925470264</c:v>
                </c:pt>
                <c:pt idx="104">
                  <c:v>67.304112139749961</c:v>
                </c:pt>
                <c:pt idx="105">
                  <c:v>68.101624137327292</c:v>
                </c:pt>
                <c:pt idx="106">
                  <c:v>68.892253137764499</c:v>
                </c:pt>
                <c:pt idx="107">
                  <c:v>69.675806220016582</c:v>
                </c:pt>
                <c:pt idx="108">
                  <c:v>70.452095313520971</c:v>
                </c:pt>
                <c:pt idx="109">
                  <c:v>71.220937184231147</c:v>
                </c:pt>
                <c:pt idx="110">
                  <c:v>71.982153415736889</c:v>
                </c:pt>
                <c:pt idx="111">
                  <c:v>72.735570385618161</c:v>
                </c:pt>
                <c:pt idx="112">
                  <c:v>73.481019237188377</c:v>
                </c:pt>
                <c:pt idx="113">
                  <c:v>74.218335846785948</c:v>
                </c:pt>
                <c:pt idx="114">
                  <c:v>74.947360786780465</c:v>
                </c:pt>
                <c:pt idx="115">
                  <c:v>75.667939284463188</c:v>
                </c:pt>
                <c:pt idx="116">
                  <c:v>76.379921176996419</c:v>
                </c:pt>
                <c:pt idx="117">
                  <c:v>77.083160862599058</c:v>
                </c:pt>
                <c:pt idx="118">
                  <c:v>77.777517248150261</c:v>
                </c:pt>
                <c:pt idx="119">
                  <c:v>78.462853693393669</c:v>
                </c:pt>
                <c:pt idx="120">
                  <c:v>79.139037951928941</c:v>
                </c:pt>
                <c:pt idx="121">
                  <c:v>79.805942109176314</c:v>
                </c:pt>
                <c:pt idx="122">
                  <c:v>80.463442517504205</c:v>
                </c:pt>
                <c:pt idx="123">
                  <c:v>81.111419728706707</c:v>
                </c:pt>
                <c:pt idx="124">
                  <c:v>81.749758424021621</c:v>
                </c:pt>
                <c:pt idx="125">
                  <c:v>82.378347341875909</c:v>
                </c:pt>
                <c:pt idx="126">
                  <c:v>82.997079203547401</c:v>
                </c:pt>
                <c:pt idx="127">
                  <c:v>83.605850636929191</c:v>
                </c:pt>
                <c:pt idx="128">
                  <c:v>84.20456209858088</c:v>
                </c:pt>
                <c:pt idx="129">
                  <c:v>84.793117794250492</c:v>
                </c:pt>
                <c:pt idx="130">
                  <c:v>85.371425598047452</c:v>
                </c:pt>
                <c:pt idx="131">
                  <c:v>85.939396970444264</c:v>
                </c:pt>
                <c:pt idx="132">
                  <c:v>86.496946875282646</c:v>
                </c:pt>
                <c:pt idx="133">
                  <c:v>87.043993695955209</c:v>
                </c:pt>
                <c:pt idx="134">
                  <c:v>87.580459150932043</c:v>
                </c:pt>
                <c:pt idx="135">
                  <c:v>88.106268208795441</c:v>
                </c:pt>
                <c:pt idx="136">
                  <c:v>88.62134900294491</c:v>
                </c:pt>
                <c:pt idx="137">
                  <c:v>89.125632746128275</c:v>
                </c:pt>
                <c:pt idx="138">
                  <c:v>89.619053644951279</c:v>
                </c:pt>
                <c:pt idx="139">
                  <c:v>90.101548814513805</c:v>
                </c:pt>
                <c:pt idx="140">
                  <c:v>90.573058193315944</c:v>
                </c:pt>
                <c:pt idx="141">
                  <c:v>91.033524458572941</c:v>
                </c:pt>
                <c:pt idx="142">
                  <c:v>91.482892942072198</c:v>
                </c:pt>
                <c:pt idx="143">
                  <c:v>91.921111546702903</c:v>
                </c:pt>
                <c:pt idx="144">
                  <c:v>92.348130663781745</c:v>
                </c:pt>
                <c:pt idx="145">
                  <c:v>92.763903091294679</c:v>
                </c:pt>
                <c:pt idx="146">
                  <c:v>93.168383953169609</c:v>
                </c:pt>
                <c:pt idx="147">
                  <c:v>93.561530619690018</c:v>
                </c:pt>
                <c:pt idx="148">
                  <c:v>93.943302629154473</c:v>
                </c:pt>
                <c:pt idx="149">
                  <c:v>94.313661610883059</c:v>
                </c:pt>
                <c:pt idx="150">
                  <c:v>94.672571209665946</c:v>
                </c:pt>
                <c:pt idx="151">
                  <c:v>95.019997011745588</c:v>
                </c:pt>
                <c:pt idx="152">
                  <c:v>95.355906472419434</c:v>
                </c:pt>
                <c:pt idx="153">
                  <c:v>95.680268845344756</c:v>
                </c:pt>
                <c:pt idx="154">
                  <c:v>95.993055113623882</c:v>
                </c:pt>
                <c:pt idx="155">
                  <c:v>96.294237922743832</c:v>
                </c:pt>
                <c:pt idx="156">
                  <c:v>96.583791515438705</c:v>
                </c:pt>
                <c:pt idx="157">
                  <c:v>96.861691668541823</c:v>
                </c:pt>
                <c:pt idx="158">
                  <c:v>97.127915631887447</c:v>
                </c:pt>
                <c:pt idx="159">
                  <c:v>97.382442069322266</c:v>
                </c:pt>
                <c:pt idx="160">
                  <c:v>97.625251001877984</c:v>
                </c:pt>
                <c:pt idx="161">
                  <c:v>97.856323753158208</c:v>
                </c:pt>
                <c:pt idx="162">
                  <c:v>98.075642896985656</c:v>
                </c:pt>
                <c:pt idx="163">
                  <c:v>98.283192207353991</c:v>
                </c:pt>
                <c:pt idx="164">
                  <c:v>98.478956610725305</c:v>
                </c:pt>
                <c:pt idx="165">
                  <c:v>98.662922140711416</c:v>
                </c:pt>
                <c:pt idx="166">
                  <c:v>98.835075895173574</c:v>
                </c:pt>
                <c:pt idx="167">
                  <c:v>98.995405995773723</c:v>
                </c:pt>
                <c:pt idx="168">
                  <c:v>99.143901550006248</c:v>
                </c:pt>
                <c:pt idx="169">
                  <c:v>99.280552615738117</c:v>
                </c:pt>
                <c:pt idx="170">
                  <c:v>99.405350168281984</c:v>
                </c:pt>
                <c:pt idx="171">
                  <c:v>99.518286070024715</c:v>
                </c:pt>
                <c:pt idx="172">
                  <c:v>99.619353042632326</c:v>
                </c:pt>
                <c:pt idx="173">
                  <c:v>99.70854464184869</c:v>
                </c:pt>
                <c:pt idx="174">
                  <c:v>99.785855234905156</c:v>
                </c:pt>
                <c:pt idx="175">
                  <c:v>99.851279980554963</c:v>
                </c:pt>
                <c:pt idx="176">
                  <c:v>99.904814811745098</c:v>
                </c:pt>
                <c:pt idx="177">
                  <c:v>99.946456420936215</c:v>
                </c:pt>
                <c:pt idx="178">
                  <c:v>99.97620224807963</c:v>
                </c:pt>
                <c:pt idx="179">
                  <c:v>99.994050471258703</c:v>
                </c:pt>
                <c:pt idx="180">
                  <c:v>100.00000000000004</c:v>
                </c:pt>
                <c:pt idx="181">
                  <c:v>99.994050471258703</c:v>
                </c:pt>
                <c:pt idx="182">
                  <c:v>99.97620224807963</c:v>
                </c:pt>
                <c:pt idx="183">
                  <c:v>99.946456420936215</c:v>
                </c:pt>
                <c:pt idx="184">
                  <c:v>99.904814811745098</c:v>
                </c:pt>
                <c:pt idx="185">
                  <c:v>99.851279980554963</c:v>
                </c:pt>
                <c:pt idx="186">
                  <c:v>99.785855234905156</c:v>
                </c:pt>
                <c:pt idx="187">
                  <c:v>99.70854464184869</c:v>
                </c:pt>
                <c:pt idx="188">
                  <c:v>99.619353042632326</c:v>
                </c:pt>
                <c:pt idx="189">
                  <c:v>99.518286070024715</c:v>
                </c:pt>
                <c:pt idx="190">
                  <c:v>99.405350168281984</c:v>
                </c:pt>
                <c:pt idx="191">
                  <c:v>99.280552615738159</c:v>
                </c:pt>
                <c:pt idx="192">
                  <c:v>99.143901550006248</c:v>
                </c:pt>
                <c:pt idx="193">
                  <c:v>98.995405995773766</c:v>
                </c:pt>
                <c:pt idx="194">
                  <c:v>98.835075895173574</c:v>
                </c:pt>
                <c:pt idx="195">
                  <c:v>98.662922140711416</c:v>
                </c:pt>
                <c:pt idx="196">
                  <c:v>98.478956610725305</c:v>
                </c:pt>
                <c:pt idx="197">
                  <c:v>98.283192207353991</c:v>
                </c:pt>
                <c:pt idx="198">
                  <c:v>98.075642896985656</c:v>
                </c:pt>
                <c:pt idx="199">
                  <c:v>97.856323753158222</c:v>
                </c:pt>
                <c:pt idx="200">
                  <c:v>97.625251001878027</c:v>
                </c:pt>
                <c:pt idx="201">
                  <c:v>97.382442069322266</c:v>
                </c:pt>
                <c:pt idx="202">
                  <c:v>97.12791563188749</c:v>
                </c:pt>
                <c:pt idx="203">
                  <c:v>96.861691668541823</c:v>
                </c:pt>
                <c:pt idx="204">
                  <c:v>96.583791515438762</c:v>
                </c:pt>
                <c:pt idx="205">
                  <c:v>96.294237922743847</c:v>
                </c:pt>
                <c:pt idx="206">
                  <c:v>95.993055113623882</c:v>
                </c:pt>
                <c:pt idx="207">
                  <c:v>95.680268845344756</c:v>
                </c:pt>
                <c:pt idx="208">
                  <c:v>95.355906472419434</c:v>
                </c:pt>
                <c:pt idx="209">
                  <c:v>95.019997011745588</c:v>
                </c:pt>
                <c:pt idx="210">
                  <c:v>94.672571209665918</c:v>
                </c:pt>
                <c:pt idx="211">
                  <c:v>94.313661610883059</c:v>
                </c:pt>
                <c:pt idx="212">
                  <c:v>93.943302629154473</c:v>
                </c:pt>
                <c:pt idx="213">
                  <c:v>93.561530619690046</c:v>
                </c:pt>
                <c:pt idx="214">
                  <c:v>93.168383953169638</c:v>
                </c:pt>
                <c:pt idx="215">
                  <c:v>92.763903091294708</c:v>
                </c:pt>
                <c:pt idx="216">
                  <c:v>92.348130663781774</c:v>
                </c:pt>
                <c:pt idx="217">
                  <c:v>91.921111546702932</c:v>
                </c:pt>
                <c:pt idx="218">
                  <c:v>91.482892942072226</c:v>
                </c:pt>
                <c:pt idx="219">
                  <c:v>91.033524458572941</c:v>
                </c:pt>
                <c:pt idx="220">
                  <c:v>90.573058193315944</c:v>
                </c:pt>
                <c:pt idx="221">
                  <c:v>90.101548814513805</c:v>
                </c:pt>
                <c:pt idx="222">
                  <c:v>89.619053644951279</c:v>
                </c:pt>
                <c:pt idx="223">
                  <c:v>89.125632746128275</c:v>
                </c:pt>
                <c:pt idx="224">
                  <c:v>88.62134900294491</c:v>
                </c:pt>
                <c:pt idx="225">
                  <c:v>88.10626820879547</c:v>
                </c:pt>
                <c:pt idx="226">
                  <c:v>87.580459150932072</c:v>
                </c:pt>
                <c:pt idx="227">
                  <c:v>87.043993695955209</c:v>
                </c:pt>
                <c:pt idx="228">
                  <c:v>86.496946875282646</c:v>
                </c:pt>
                <c:pt idx="229">
                  <c:v>85.939396970444264</c:v>
                </c:pt>
                <c:pt idx="230">
                  <c:v>85.371425598047495</c:v>
                </c:pt>
                <c:pt idx="231">
                  <c:v>84.793117794250534</c:v>
                </c:pt>
                <c:pt idx="232">
                  <c:v>84.20456209858088</c:v>
                </c:pt>
                <c:pt idx="233">
                  <c:v>83.605850636929219</c:v>
                </c:pt>
                <c:pt idx="234">
                  <c:v>82.997079203547415</c:v>
                </c:pt>
                <c:pt idx="235">
                  <c:v>82.378347341875909</c:v>
                </c:pt>
                <c:pt idx="236">
                  <c:v>81.749758424021621</c:v>
                </c:pt>
                <c:pt idx="237">
                  <c:v>81.111419728706778</c:v>
                </c:pt>
                <c:pt idx="238">
                  <c:v>80.463442517504262</c:v>
                </c:pt>
                <c:pt idx="239">
                  <c:v>79.805942109176314</c:v>
                </c:pt>
                <c:pt idx="240">
                  <c:v>79.13903795192897</c:v>
                </c:pt>
                <c:pt idx="241">
                  <c:v>78.462853693393669</c:v>
                </c:pt>
                <c:pt idx="242">
                  <c:v>77.777517248150261</c:v>
                </c:pt>
                <c:pt idx="243">
                  <c:v>77.083160862599058</c:v>
                </c:pt>
                <c:pt idx="244">
                  <c:v>76.379921176996447</c:v>
                </c:pt>
                <c:pt idx="245">
                  <c:v>75.667939284463202</c:v>
                </c:pt>
                <c:pt idx="246">
                  <c:v>74.947360786780493</c:v>
                </c:pt>
                <c:pt idx="247">
                  <c:v>74.218335846785948</c:v>
                </c:pt>
                <c:pt idx="248">
                  <c:v>73.481019237188406</c:v>
                </c:pt>
                <c:pt idx="249">
                  <c:v>72.735570385618189</c:v>
                </c:pt>
                <c:pt idx="250">
                  <c:v>71.982153415736889</c:v>
                </c:pt>
                <c:pt idx="251">
                  <c:v>71.220937184231204</c:v>
                </c:pt>
                <c:pt idx="252">
                  <c:v>70.452095313520971</c:v>
                </c:pt>
                <c:pt idx="253">
                  <c:v>69.675806220016611</c:v>
                </c:pt>
                <c:pt idx="254">
                  <c:v>68.892253137764499</c:v>
                </c:pt>
                <c:pt idx="255">
                  <c:v>68.101624137327292</c:v>
                </c:pt>
                <c:pt idx="256">
                  <c:v>67.304112139749961</c:v>
                </c:pt>
                <c:pt idx="257">
                  <c:v>66.499914925470264</c:v>
                </c:pt>
                <c:pt idx="258">
                  <c:v>65.689235138039805</c:v>
                </c:pt>
                <c:pt idx="259">
                  <c:v>64.872280282529559</c:v>
                </c:pt>
                <c:pt idx="260">
                  <c:v>64.04926271850033</c:v>
                </c:pt>
                <c:pt idx="261">
                  <c:v>63.220399647430256</c:v>
                </c:pt>
                <c:pt idx="262">
                  <c:v>62.385913094498001</c:v>
                </c:pt>
                <c:pt idx="263">
                  <c:v>61.54602988463057</c:v>
                </c:pt>
                <c:pt idx="264">
                  <c:v>60.70098161273534</c:v>
                </c:pt>
                <c:pt idx="265">
                  <c:v>59.851004608044391</c:v>
                </c:pt>
                <c:pt idx="266">
                  <c:v>58.996339892511784</c:v>
                </c:pt>
                <c:pt idx="267">
                  <c:v>58.137233133213151</c:v>
                </c:pt>
                <c:pt idx="268">
                  <c:v>57.273934588709707</c:v>
                </c:pt>
                <c:pt idx="269">
                  <c:v>56.406699049348894</c:v>
                </c:pt>
                <c:pt idx="270">
                  <c:v>55.535785771485791</c:v>
                </c:pt>
                <c:pt idx="271">
                  <c:v>54.661458405620579</c:v>
                </c:pt>
                <c:pt idx="272">
                  <c:v>53.783984918459623</c:v>
                </c:pt>
                <c:pt idx="273">
                  <c:v>52.903637508918791</c:v>
                </c:pt>
                <c:pt idx="274">
                  <c:v>52.020692518099246</c:v>
                </c:pt>
                <c:pt idx="275">
                  <c:v>51.135430333278563</c:v>
                </c:pt>
                <c:pt idx="276">
                  <c:v>50.248135285970008</c:v>
                </c:pt>
                <c:pt idx="277">
                  <c:v>49.359095544115831</c:v>
                </c:pt>
                <c:pt idx="278">
                  <c:v>48.46860299849142</c:v>
                </c:pt>
                <c:pt idx="279">
                  <c:v>47.576953143407181</c:v>
                </c:pt>
                <c:pt idx="280">
                  <c:v>46.684444951807308</c:v>
                </c:pt>
                <c:pt idx="281">
                  <c:v>45.791380744875106</c:v>
                </c:pt>
                <c:pt idx="282">
                  <c:v>44.898066056263922</c:v>
                </c:pt>
                <c:pt idx="283">
                  <c:v>44.004809491083741</c:v>
                </c:pt>
                <c:pt idx="284">
                  <c:v>43.11192257978319</c:v>
                </c:pt>
                <c:pt idx="285">
                  <c:v>42.219719627075222</c:v>
                </c:pt>
                <c:pt idx="286">
                  <c:v>41.328517556064639</c:v>
                </c:pt>
                <c:pt idx="287">
                  <c:v>40.438635747742978</c:v>
                </c:pt>
                <c:pt idx="288">
                  <c:v>39.550395876026236</c:v>
                </c:pt>
                <c:pt idx="289">
                  <c:v>38.664121738515526</c:v>
                </c:pt>
                <c:pt idx="290">
                  <c:v>37.780139083170063</c:v>
                </c:pt>
                <c:pt idx="291">
                  <c:v>36.898775431088133</c:v>
                </c:pt>
                <c:pt idx="292">
                  <c:v>36.020359895597196</c:v>
                </c:pt>
                <c:pt idx="293">
                  <c:v>35.145222997858603</c:v>
                </c:pt>
                <c:pt idx="294">
                  <c:v>34.273696479200474</c:v>
                </c:pt>
                <c:pt idx="295">
                  <c:v>33.406113110393292</c:v>
                </c:pt>
                <c:pt idx="296">
                  <c:v>32.542806498088673</c:v>
                </c:pt>
                <c:pt idx="297">
                  <c:v>31.684110888644362</c:v>
                </c:pt>
                <c:pt idx="298">
                  <c:v>30.830360969561198</c:v>
                </c:pt>
                <c:pt idx="299">
                  <c:v>29.981891668759992</c:v>
                </c:pt>
                <c:pt idx="300">
                  <c:v>29.139037951928952</c:v>
                </c:pt>
                <c:pt idx="301">
                  <c:v>28.302134618170982</c:v>
                </c:pt>
                <c:pt idx="302">
                  <c:v>27.471516094183706</c:v>
                </c:pt>
                <c:pt idx="303">
                  <c:v>26.647516227204026</c:v>
                </c:pt>
                <c:pt idx="304">
                  <c:v>25.830468076946993</c:v>
                </c:pt>
                <c:pt idx="305">
                  <c:v>25.02070370677129</c:v>
                </c:pt>
                <c:pt idx="306">
                  <c:v>24.218553974300114</c:v>
                </c:pt>
                <c:pt idx="307">
                  <c:v>23.424348321724402</c:v>
                </c:pt>
                <c:pt idx="308">
                  <c:v>22.638414566015083</c:v>
                </c:pt>
                <c:pt idx="309">
                  <c:v>21.861078689266797</c:v>
                </c:pt>
                <c:pt idx="310">
                  <c:v>21.092664629393536</c:v>
                </c:pt>
                <c:pt idx="311">
                  <c:v>20.333494071393581</c:v>
                </c:pt>
                <c:pt idx="312">
                  <c:v>19.583886239396822</c:v>
                </c:pt>
                <c:pt idx="313">
                  <c:v>18.844157689705362</c:v>
                </c:pt>
                <c:pt idx="314">
                  <c:v>18.114622105032332</c:v>
                </c:pt>
                <c:pt idx="315">
                  <c:v>17.39559009014074</c:v>
                </c:pt>
                <c:pt idx="316">
                  <c:v>16.687368969079806</c:v>
                </c:pt>
                <c:pt idx="317">
                  <c:v>15.990262584211251</c:v>
                </c:pt>
                <c:pt idx="318">
                  <c:v>15.304571097211838</c:v>
                </c:pt>
                <c:pt idx="319">
                  <c:v>14.6305907922366</c:v>
                </c:pt>
                <c:pt idx="320">
                  <c:v>13.968613881418198</c:v>
                </c:pt>
                <c:pt idx="321">
                  <c:v>13.318928312875897</c:v>
                </c:pt>
                <c:pt idx="322">
                  <c:v>12.681817581400043</c:v>
                </c:pt>
                <c:pt idx="323">
                  <c:v>12.057560541973681</c:v>
                </c:pt>
                <c:pt idx="324">
                  <c:v>11.446431226287032</c:v>
                </c:pt>
                <c:pt idx="325">
                  <c:v>10.848698662395526</c:v>
                </c:pt>
                <c:pt idx="326">
                  <c:v>10.26462669766547</c:v>
                </c:pt>
                <c:pt idx="327">
                  <c:v>9.6944738251476323</c:v>
                </c:pt>
                <c:pt idx="328">
                  <c:v>9.1384930135118658</c:v>
                </c:pt>
                <c:pt idx="329">
                  <c:v>8.5969315406718518</c:v>
                </c:pt>
                <c:pt idx="330">
                  <c:v>8.0700308312220947</c:v>
                </c:pt>
                <c:pt idx="331">
                  <c:v>7.5580262978060126</c:v>
                </c:pt>
                <c:pt idx="332">
                  <c:v>7.0611471865267408</c:v>
                </c:pt>
                <c:pt idx="333">
                  <c:v>6.579616426507946</c:v>
                </c:pt>
                <c:pt idx="334">
                  <c:v>6.1136504837072092</c:v>
                </c:pt>
                <c:pt idx="335">
                  <c:v>5.6634592190788249</c:v>
                </c:pt>
                <c:pt idx="336">
                  <c:v>5.2292457511786701</c:v>
                </c:pt>
                <c:pt idx="337">
                  <c:v>4.8112063232977942</c:v>
                </c:pt>
                <c:pt idx="338">
                  <c:v>4.4095301752087526</c:v>
                </c:pt>
                <c:pt idx="339">
                  <c:v>4.0243994196021458</c:v>
                </c:pt>
                <c:pt idx="340">
                  <c:v>3.6559889232871372</c:v>
                </c:pt>
                <c:pt idx="341">
                  <c:v>3.3044661932265038</c:v>
                </c:pt>
                <c:pt idx="342">
                  <c:v>2.9699912674703293</c:v>
                </c:pt>
                <c:pt idx="343">
                  <c:v>2.6527166110504652</c:v>
                </c:pt>
                <c:pt idx="344">
                  <c:v>2.3527870168934348</c:v>
                </c:pt>
                <c:pt idx="345">
                  <c:v>2.0703395118045886</c:v>
                </c:pt>
                <c:pt idx="346">
                  <c:v>1.8055032675739264</c:v>
                </c:pt>
                <c:pt idx="347">
                  <c:v>1.5583995172502325</c:v>
                </c:pt>
                <c:pt idx="348">
                  <c:v>1.3291414766256724</c:v>
                </c:pt>
                <c:pt idx="349">
                  <c:v>1.117834270971751</c:v>
                </c:pt>
                <c:pt idx="350">
                  <c:v>0.92457486706116265</c:v>
                </c:pt>
                <c:pt idx="351">
                  <c:v>0.74945201051093646</c:v>
                </c:pt>
                <c:pt idx="352">
                  <c:v>0.59254616847529085</c:v>
                </c:pt>
                <c:pt idx="353">
                  <c:v>0.45392947771651243</c:v>
                </c:pt>
                <c:pt idx="354">
                  <c:v>0.33366569807780683</c:v>
                </c:pt>
                <c:pt idx="355">
                  <c:v>0.23181017138041368</c:v>
                </c:pt>
                <c:pt idx="356">
                  <c:v>0.14840978576268665</c:v>
                </c:pt>
                <c:pt idx="357">
                  <c:v>8.350294547884321E-2</c:v>
                </c:pt>
                <c:pt idx="358">
                  <c:v>3.7119546170057846E-2</c:v>
                </c:pt>
                <c:pt idx="359">
                  <c:v>9.28095561954515E-3</c:v>
                </c:pt>
                <c:pt idx="360">
                  <c:v>0</c:v>
                </c:pt>
              </c:numCache>
            </c:numRef>
          </c:xVal>
          <c:yVal>
            <c:numRef>
              <c:f>'Stage 2'!$U$8:$U$368</c:f>
              <c:numCache>
                <c:formatCode>General</c:formatCode>
                <c:ptCount val="361"/>
                <c:pt idx="0">
                  <c:v>101.4589</c:v>
                </c:pt>
                <c:pt idx="1">
                  <c:v>101.41451861053361</c:v>
                </c:pt>
                <c:pt idx="2">
                  <c:v>101.28159843103565</c:v>
                </c:pt>
                <c:pt idx="3">
                  <c:v>101.06080872889925</c:v>
                </c:pt>
                <c:pt idx="4">
                  <c:v>100.75325601126551</c:v>
                </c:pt>
                <c:pt idx="5">
                  <c:v>100.3604708223627</c:v>
                </c:pt>
                <c:pt idx="6">
                  <c:v>99.884389662728694</c:v>
                </c:pt>
                <c:pt idx="7">
                  <c:v>99.327332416658706</c:v>
                </c:pt>
                <c:pt idx="8">
                  <c:v>98.691975761812216</c:v>
                </c:pt>
                <c:pt idx="9">
                  <c:v>97.981323106947997</c:v>
                </c:pt>
                <c:pt idx="10">
                  <c:v>97.198671658399206</c:v>
                </c:pt>
                <c:pt idx="11">
                  <c:v>96.347577252038832</c:v>
                </c:pt>
                <c:pt idx="12">
                  <c:v>95.43181760488838</c:v>
                </c:pt>
                <c:pt idx="13">
                  <c:v>94.455354639648434</c:v>
                </c:pt>
                <c:pt idx="14">
                  <c:v>93.42229651748687</c:v>
                </c:pt>
                <c:pt idx="15">
                  <c:v>92.336859981144485</c:v>
                </c:pt>
                <c:pt idx="16">
                  <c:v>91.203333564079458</c:v>
                </c:pt>
                <c:pt idx="17">
                  <c:v>90.026042164439744</c:v>
                </c:pt>
                <c:pt idx="18">
                  <c:v>88.809313417889925</c:v>
                </c:pt>
                <c:pt idx="19">
                  <c:v>87.557446233403056</c:v>
                </c:pt>
                <c:pt idx="20">
                  <c:v>86.27468178372655</c:v>
                </c:pt>
                <c:pt idx="21">
                  <c:v>84.965177169761461</c:v>
                </c:pt>
                <c:pt idx="22">
                  <c:v>83.632981907710416</c:v>
                </c:pt>
                <c:pt idx="23">
                  <c:v>82.282017321387798</c:v>
                </c:pt>
                <c:pt idx="24">
                  <c:v>80.916058860980101</c:v>
                </c:pt>
                <c:pt idx="25">
                  <c:v>79.538721314879623</c:v>
                </c:pt>
                <c:pt idx="26">
                  <c:v>78.153446833716714</c:v>
                </c:pt>
                <c:pt idx="27">
                  <c:v>76.763495645728611</c:v>
                </c:pt>
                <c:pt idx="28">
                  <c:v>75.371939310233117</c:v>
                </c:pt>
                <c:pt idx="29">
                  <c:v>73.981656331006036</c:v>
                </c:pt>
                <c:pt idx="30">
                  <c:v>72.595329933418711</c:v>
                </c:pt>
                <c:pt idx="31">
                  <c:v>71.215447797714418</c:v>
                </c:pt>
                <c:pt idx="32">
                  <c:v>69.844303535128191</c:v>
                </c:pt>
                <c:pt idx="33">
                  <c:v>68.483999692947805</c:v>
                </c:pt>
                <c:pt idx="34">
                  <c:v>67.136452078320033</c:v>
                </c:pt>
                <c:pt idx="35">
                  <c:v>65.803395197849241</c:v>
                </c:pt>
                <c:pt idx="36">
                  <c:v>64.486388620107206</c:v>
                </c:pt>
                <c:pt idx="37">
                  <c:v>63.186824080356253</c:v>
                </c:pt>
                <c:pt idx="38">
                  <c:v>61.905933160492019</c:v>
                </c:pt>
                <c:pt idx="39">
                  <c:v>60.644795391856036</c:v>
                </c:pt>
                <c:pt idx="40">
                  <c:v>59.404346643684946</c:v>
                </c:pt>
                <c:pt idx="41">
                  <c:v>58.185387675148618</c:v>
                </c:pt>
                <c:pt idx="42">
                  <c:v>56.988592743840883</c:v>
                </c:pt>
                <c:pt idx="43">
                  <c:v>55.814518177970101</c:v>
                </c:pt>
                <c:pt idx="44">
                  <c:v>54.663610833142407</c:v>
                </c:pt>
                <c:pt idx="45">
                  <c:v>53.536216367397131</c:v>
                </c:pt>
                <c:pt idx="46">
                  <c:v>52.432587279939398</c:v>
                </c:pt>
                <c:pt idx="47">
                  <c:v>51.352890669766623</c:v>
                </c:pt>
                <c:pt idx="48">
                  <c:v>50.297215680079688</c:v>
                </c:pt>
                <c:pt idx="49">
                  <c:v>49.265580603012751</c:v>
                </c:pt>
                <c:pt idx="50">
                  <c:v>48.257939626836233</c:v>
                </c:pt>
                <c:pt idx="51">
                  <c:v>47.274189214431296</c:v>
                </c:pt>
                <c:pt idx="52">
                  <c:v>46.314174107557548</c:v>
                </c:pt>
                <c:pt idx="53">
                  <c:v>45.377692956304514</c:v>
                </c:pt>
                <c:pt idx="54">
                  <c:v>44.464503577200524</c:v>
                </c:pt>
                <c:pt idx="55">
                  <c:v>43.574327846827785</c:v>
                </c:pt>
                <c:pt idx="56">
                  <c:v>42.70685624052264</c:v>
                </c:pt>
                <c:pt idx="57">
                  <c:v>41.861752027905659</c:v>
                </c:pt>
                <c:pt idx="58">
                  <c:v>41.038655138650263</c:v>
                </c:pt>
                <c:pt idx="59">
                  <c:v>41.002122</c:v>
                </c:pt>
                <c:pt idx="60">
                  <c:v>41.002122</c:v>
                </c:pt>
                <c:pt idx="61">
                  <c:v>41.002122</c:v>
                </c:pt>
                <c:pt idx="62">
                  <c:v>41.002122</c:v>
                </c:pt>
                <c:pt idx="63">
                  <c:v>41.002122</c:v>
                </c:pt>
                <c:pt idx="64">
                  <c:v>41.002122</c:v>
                </c:pt>
                <c:pt idx="65">
                  <c:v>41.002122</c:v>
                </c:pt>
                <c:pt idx="66">
                  <c:v>41.002122</c:v>
                </c:pt>
                <c:pt idx="67">
                  <c:v>41.002122</c:v>
                </c:pt>
                <c:pt idx="68">
                  <c:v>41.002122</c:v>
                </c:pt>
                <c:pt idx="69">
                  <c:v>41.002122</c:v>
                </c:pt>
                <c:pt idx="70">
                  <c:v>41.002122</c:v>
                </c:pt>
                <c:pt idx="71">
                  <c:v>41.002122</c:v>
                </c:pt>
                <c:pt idx="72">
                  <c:v>41.002122</c:v>
                </c:pt>
                <c:pt idx="73">
                  <c:v>41.002122</c:v>
                </c:pt>
                <c:pt idx="74">
                  <c:v>41.002122</c:v>
                </c:pt>
                <c:pt idx="75">
                  <c:v>41.002122</c:v>
                </c:pt>
                <c:pt idx="76">
                  <c:v>41.002122</c:v>
                </c:pt>
                <c:pt idx="77">
                  <c:v>41.002122</c:v>
                </c:pt>
                <c:pt idx="78">
                  <c:v>41.002122</c:v>
                </c:pt>
                <c:pt idx="79">
                  <c:v>41.002122</c:v>
                </c:pt>
                <c:pt idx="80">
                  <c:v>41.002122</c:v>
                </c:pt>
                <c:pt idx="81">
                  <c:v>41.002122</c:v>
                </c:pt>
                <c:pt idx="82">
                  <c:v>41.002122</c:v>
                </c:pt>
                <c:pt idx="83">
                  <c:v>41.002122</c:v>
                </c:pt>
                <c:pt idx="84">
                  <c:v>41.002122</c:v>
                </c:pt>
                <c:pt idx="85">
                  <c:v>41.002122</c:v>
                </c:pt>
                <c:pt idx="86">
                  <c:v>41.002122</c:v>
                </c:pt>
                <c:pt idx="87">
                  <c:v>41.002122</c:v>
                </c:pt>
                <c:pt idx="88">
                  <c:v>41.002122</c:v>
                </c:pt>
                <c:pt idx="89">
                  <c:v>41.002122</c:v>
                </c:pt>
                <c:pt idx="90">
                  <c:v>41.002122</c:v>
                </c:pt>
                <c:pt idx="91">
                  <c:v>41.002122</c:v>
                </c:pt>
                <c:pt idx="92">
                  <c:v>41.002122</c:v>
                </c:pt>
                <c:pt idx="93">
                  <c:v>41.002122</c:v>
                </c:pt>
                <c:pt idx="94">
                  <c:v>41.002122</c:v>
                </c:pt>
                <c:pt idx="95">
                  <c:v>41.002122</c:v>
                </c:pt>
                <c:pt idx="96">
                  <c:v>41.002122</c:v>
                </c:pt>
                <c:pt idx="97">
                  <c:v>41.002122</c:v>
                </c:pt>
                <c:pt idx="98">
                  <c:v>41.002122</c:v>
                </c:pt>
                <c:pt idx="99">
                  <c:v>41.002122</c:v>
                </c:pt>
                <c:pt idx="100">
                  <c:v>41.002122</c:v>
                </c:pt>
                <c:pt idx="101">
                  <c:v>41.002122</c:v>
                </c:pt>
                <c:pt idx="102">
                  <c:v>41.002122</c:v>
                </c:pt>
                <c:pt idx="103">
                  <c:v>41.002122</c:v>
                </c:pt>
                <c:pt idx="104">
                  <c:v>41.002122</c:v>
                </c:pt>
                <c:pt idx="105">
                  <c:v>41.002122</c:v>
                </c:pt>
                <c:pt idx="106">
                  <c:v>41.002122</c:v>
                </c:pt>
                <c:pt idx="107">
                  <c:v>41.002122</c:v>
                </c:pt>
                <c:pt idx="108">
                  <c:v>41.002122</c:v>
                </c:pt>
                <c:pt idx="109">
                  <c:v>41.002122</c:v>
                </c:pt>
                <c:pt idx="110">
                  <c:v>41.002122</c:v>
                </c:pt>
                <c:pt idx="111">
                  <c:v>41.002122</c:v>
                </c:pt>
                <c:pt idx="112">
                  <c:v>41.002122</c:v>
                </c:pt>
                <c:pt idx="113">
                  <c:v>41.002122</c:v>
                </c:pt>
                <c:pt idx="114">
                  <c:v>41.002122</c:v>
                </c:pt>
                <c:pt idx="115">
                  <c:v>41.002122</c:v>
                </c:pt>
                <c:pt idx="116">
                  <c:v>41.002122</c:v>
                </c:pt>
                <c:pt idx="117">
                  <c:v>41.002122</c:v>
                </c:pt>
                <c:pt idx="118">
                  <c:v>41.002122</c:v>
                </c:pt>
                <c:pt idx="119">
                  <c:v>41.002122</c:v>
                </c:pt>
                <c:pt idx="120">
                  <c:v>41.002122</c:v>
                </c:pt>
                <c:pt idx="121">
                  <c:v>41.002122</c:v>
                </c:pt>
                <c:pt idx="122">
                  <c:v>41.002122</c:v>
                </c:pt>
                <c:pt idx="123">
                  <c:v>41.002122</c:v>
                </c:pt>
                <c:pt idx="124">
                  <c:v>41.002122</c:v>
                </c:pt>
                <c:pt idx="125">
                  <c:v>41.002122</c:v>
                </c:pt>
                <c:pt idx="126">
                  <c:v>41.002122</c:v>
                </c:pt>
                <c:pt idx="127">
                  <c:v>41.002122</c:v>
                </c:pt>
                <c:pt idx="128">
                  <c:v>41.002122</c:v>
                </c:pt>
                <c:pt idx="129">
                  <c:v>41.002122</c:v>
                </c:pt>
                <c:pt idx="130">
                  <c:v>41.002122</c:v>
                </c:pt>
                <c:pt idx="131">
                  <c:v>41.002122</c:v>
                </c:pt>
                <c:pt idx="132">
                  <c:v>41.002122</c:v>
                </c:pt>
                <c:pt idx="133">
                  <c:v>41.002122</c:v>
                </c:pt>
                <c:pt idx="134">
                  <c:v>41.002122</c:v>
                </c:pt>
                <c:pt idx="135">
                  <c:v>41.002122</c:v>
                </c:pt>
                <c:pt idx="136">
                  <c:v>41.002122</c:v>
                </c:pt>
                <c:pt idx="137">
                  <c:v>41.002122</c:v>
                </c:pt>
                <c:pt idx="138">
                  <c:v>41.002122</c:v>
                </c:pt>
                <c:pt idx="139">
                  <c:v>41.002122</c:v>
                </c:pt>
                <c:pt idx="140">
                  <c:v>41.002122</c:v>
                </c:pt>
                <c:pt idx="141">
                  <c:v>41.002122</c:v>
                </c:pt>
                <c:pt idx="142">
                  <c:v>41.002122</c:v>
                </c:pt>
                <c:pt idx="143">
                  <c:v>41.002122</c:v>
                </c:pt>
                <c:pt idx="144">
                  <c:v>41.002122</c:v>
                </c:pt>
                <c:pt idx="145">
                  <c:v>41.002122</c:v>
                </c:pt>
                <c:pt idx="146">
                  <c:v>41.002122</c:v>
                </c:pt>
                <c:pt idx="147">
                  <c:v>41.002122</c:v>
                </c:pt>
                <c:pt idx="148">
                  <c:v>41.002122</c:v>
                </c:pt>
                <c:pt idx="149">
                  <c:v>41.002122</c:v>
                </c:pt>
                <c:pt idx="150">
                  <c:v>41.002122</c:v>
                </c:pt>
                <c:pt idx="151">
                  <c:v>41.002122</c:v>
                </c:pt>
                <c:pt idx="152">
                  <c:v>41.002122</c:v>
                </c:pt>
                <c:pt idx="153">
                  <c:v>41.002122</c:v>
                </c:pt>
                <c:pt idx="154">
                  <c:v>41.002122</c:v>
                </c:pt>
                <c:pt idx="155">
                  <c:v>41.002122</c:v>
                </c:pt>
                <c:pt idx="156">
                  <c:v>41.002122</c:v>
                </c:pt>
                <c:pt idx="157">
                  <c:v>41.002122</c:v>
                </c:pt>
                <c:pt idx="158">
                  <c:v>41.002122</c:v>
                </c:pt>
                <c:pt idx="159">
                  <c:v>41.002122</c:v>
                </c:pt>
                <c:pt idx="160">
                  <c:v>41.002122</c:v>
                </c:pt>
                <c:pt idx="161">
                  <c:v>41.002122</c:v>
                </c:pt>
                <c:pt idx="162">
                  <c:v>41.002122</c:v>
                </c:pt>
                <c:pt idx="163">
                  <c:v>41.002122</c:v>
                </c:pt>
                <c:pt idx="164">
                  <c:v>41.002122</c:v>
                </c:pt>
                <c:pt idx="165">
                  <c:v>41.002122</c:v>
                </c:pt>
                <c:pt idx="166">
                  <c:v>41.002122</c:v>
                </c:pt>
                <c:pt idx="167">
                  <c:v>41.002122</c:v>
                </c:pt>
                <c:pt idx="168">
                  <c:v>41.002122</c:v>
                </c:pt>
                <c:pt idx="169">
                  <c:v>41.002122</c:v>
                </c:pt>
                <c:pt idx="170">
                  <c:v>41.002122</c:v>
                </c:pt>
                <c:pt idx="171">
                  <c:v>41.002122</c:v>
                </c:pt>
                <c:pt idx="172">
                  <c:v>41.002122</c:v>
                </c:pt>
                <c:pt idx="173">
                  <c:v>41.002122</c:v>
                </c:pt>
                <c:pt idx="174">
                  <c:v>41.002122</c:v>
                </c:pt>
                <c:pt idx="175">
                  <c:v>41.002122</c:v>
                </c:pt>
                <c:pt idx="176">
                  <c:v>41.002122</c:v>
                </c:pt>
                <c:pt idx="177">
                  <c:v>41.002122</c:v>
                </c:pt>
                <c:pt idx="178">
                  <c:v>41.002122</c:v>
                </c:pt>
                <c:pt idx="179">
                  <c:v>41.002122</c:v>
                </c:pt>
                <c:pt idx="180">
                  <c:v>41.002122</c:v>
                </c:pt>
                <c:pt idx="181">
                  <c:v>41.004658511459922</c:v>
                </c:pt>
                <c:pt idx="182">
                  <c:v>41.012269538575559</c:v>
                </c:pt>
                <c:pt idx="183">
                  <c:v>41.024959561028723</c:v>
                </c:pt>
                <c:pt idx="184">
                  <c:v>41.042736049871813</c:v>
                </c:pt>
                <c:pt idx="185">
                  <c:v>41.065609474908598</c:v>
                </c:pt>
                <c:pt idx="186">
                  <c:v>41.093593315041097</c:v>
                </c:pt>
                <c:pt idx="187">
                  <c:v>41.126704071595846</c:v>
                </c:pt>
                <c:pt idx="188">
                  <c:v>41.164961284647404</c:v>
                </c:pt>
                <c:pt idx="189">
                  <c:v>41.208387552360406</c:v>
                </c:pt>
                <c:pt idx="190">
                  <c:v>41.257008553375798</c:v>
                </c:pt>
                <c:pt idx="191">
                  <c:v>41.310853072270504</c:v>
                </c:pt>
                <c:pt idx="192">
                  <c:v>41.369953028124222</c:v>
                </c:pt>
                <c:pt idx="193">
                  <c:v>41.434343506230853</c:v>
                </c:pt>
                <c:pt idx="194">
                  <c:v>41.504062792996386</c:v>
                </c:pt>
                <c:pt idx="195">
                  <c:v>41.579152414068787</c:v>
                </c:pt>
                <c:pt idx="196">
                  <c:v>41.659657175750709</c:v>
                </c:pt>
                <c:pt idx="197">
                  <c:v>41.745625209748553</c:v>
                </c:pt>
                <c:pt idx="198">
                  <c:v>41.837108021317405</c:v>
                </c:pt>
                <c:pt idx="199">
                  <c:v>41.934160540864518</c:v>
                </c:pt>
                <c:pt idx="200">
                  <c:v>42.036841179079353</c:v>
                </c:pt>
                <c:pt idx="201">
                  <c:v>42.145211885662142</c:v>
                </c:pt>
                <c:pt idx="202">
                  <c:v>42.259338211727886</c:v>
                </c:pt>
                <c:pt idx="203">
                  <c:v>42.379289375967531</c:v>
                </c:pt>
                <c:pt idx="204">
                  <c:v>42.505138334652408</c:v>
                </c:pt>
                <c:pt idx="205">
                  <c:v>42.636961855573347</c:v>
                </c:pt>
                <c:pt idx="206">
                  <c:v>42.774840596010513</c:v>
                </c:pt>
                <c:pt idx="207">
                  <c:v>42.918859184835277</c:v>
                </c:pt>
                <c:pt idx="208">
                  <c:v>43.069106308850529</c:v>
                </c:pt>
                <c:pt idx="209">
                  <c:v>43.225674803480509</c:v>
                </c:pt>
                <c:pt idx="210">
                  <c:v>43.388661747927742</c:v>
                </c:pt>
                <c:pt idx="211">
                  <c:v>43.55816856491834</c:v>
                </c:pt>
                <c:pt idx="212">
                  <c:v>43.734301125164059</c:v>
                </c:pt>
                <c:pt idx="213">
                  <c:v>43.917169856673588</c:v>
                </c:pt>
                <c:pt idx="214">
                  <c:v>44.106889859052075</c:v>
                </c:pt>
                <c:pt idx="215">
                  <c:v>44.303581022932867</c:v>
                </c:pt>
                <c:pt idx="216">
                  <c:v>44.507368154691569</c:v>
                </c:pt>
                <c:pt idx="217">
                  <c:v>44.718381106597818</c:v>
                </c:pt>
                <c:pt idx="218">
                  <c:v>44.936754912565895</c:v>
                </c:pt>
                <c:pt idx="219">
                  <c:v>45.162629929671581</c:v>
                </c:pt>
                <c:pt idx="220">
                  <c:v>45.396151985607048</c:v>
                </c:pt>
                <c:pt idx="221">
                  <c:v>45.637472532252886</c:v>
                </c:pt>
                <c:pt idx="222">
                  <c:v>45.886748805550333</c:v>
                </c:pt>
                <c:pt idx="223">
                  <c:v>46.144143991863174</c:v>
                </c:pt>
                <c:pt idx="224">
                  <c:v>46.409827401023826</c:v>
                </c:pt>
                <c:pt idx="225">
                  <c:v>46.683974646263295</c:v>
                </c:pt>
                <c:pt idx="226">
                  <c:v>46.966767831229468</c:v>
                </c:pt>
                <c:pt idx="227">
                  <c:v>47.258395744303044</c:v>
                </c:pt>
                <c:pt idx="228">
                  <c:v>47.559054060424579</c:v>
                </c:pt>
                <c:pt idx="229">
                  <c:v>47.868945550650608</c:v>
                </c:pt>
                <c:pt idx="230">
                  <c:v>48.188280299658835</c:v>
                </c:pt>
                <c:pt idx="231">
                  <c:v>48.517275931427804</c:v>
                </c:pt>
                <c:pt idx="232">
                  <c:v>48.856157843315849</c:v>
                </c:pt>
                <c:pt idx="233">
                  <c:v>49.205159448768448</c:v>
                </c:pt>
                <c:pt idx="234">
                  <c:v>49.564522428881951</c:v>
                </c:pt>
                <c:pt idx="235">
                  <c:v>49.934496993052278</c:v>
                </c:pt>
                <c:pt idx="236">
                  <c:v>50.315342148936246</c:v>
                </c:pt>
                <c:pt idx="237">
                  <c:v>50.707325981949431</c:v>
                </c:pt>
                <c:pt idx="238">
                  <c:v>51.110725944522336</c:v>
                </c:pt>
                <c:pt idx="239">
                  <c:v>51.525829155328971</c:v>
                </c:pt>
                <c:pt idx="240">
                  <c:v>51.952932708696217</c:v>
                </c:pt>
                <c:pt idx="241">
                  <c:v>52.392343994393045</c:v>
                </c:pt>
                <c:pt idx="242">
                  <c:v>52.844381027984568</c:v>
                </c:pt>
                <c:pt idx="243">
                  <c:v>53.309372791925355</c:v>
                </c:pt>
                <c:pt idx="244">
                  <c:v>53.787659587545399</c:v>
                </c:pt>
                <c:pt idx="245">
                  <c:v>54.279593398064883</c:v>
                </c:pt>
                <c:pt idx="246">
                  <c:v>54.785538262747302</c:v>
                </c:pt>
                <c:pt idx="247">
                  <c:v>55.305870662274529</c:v>
                </c:pt>
                <c:pt idx="248">
                  <c:v>55.840979915392658</c:v>
                </c:pt>
                <c:pt idx="249">
                  <c:v>56.391268586842052</c:v>
                </c:pt>
                <c:pt idx="250">
                  <c:v>56.95715290653952</c:v>
                </c:pt>
                <c:pt idx="251">
                  <c:v>57.539063199933075</c:v>
                </c:pt>
                <c:pt idx="252">
                  <c:v>58.137444329392459</c:v>
                </c:pt>
                <c:pt idx="253">
                  <c:v>58.752756146434415</c:v>
                </c:pt>
                <c:pt idx="254">
                  <c:v>59.385473954511006</c:v>
                </c:pt>
                <c:pt idx="255">
                  <c:v>60.036088982005275</c:v>
                </c:pt>
                <c:pt idx="256">
                  <c:v>60.705108864988894</c:v>
                </c:pt>
                <c:pt idx="257">
                  <c:v>61.393058139192433</c:v>
                </c:pt>
                <c:pt idx="258">
                  <c:v>62.100478740522618</c:v>
                </c:pt>
                <c:pt idx="259">
                  <c:v>62.827930513332255</c:v>
                </c:pt>
                <c:pt idx="260">
                  <c:v>63.575991725504814</c:v>
                </c:pt>
                <c:pt idx="261">
                  <c:v>64.34525958925262</c:v>
                </c:pt>
                <c:pt idx="262">
                  <c:v>65.136350786349766</c:v>
                </c:pt>
                <c:pt idx="263">
                  <c:v>65.949901996322083</c:v>
                </c:pt>
                <c:pt idx="264">
                  <c:v>66.786570425893956</c:v>
                </c:pt>
                <c:pt idx="265">
                  <c:v>67.64703433774865</c:v>
                </c:pt>
                <c:pt idx="266">
                  <c:v>68.531993576386313</c:v>
                </c:pt>
                <c:pt idx="267">
                  <c:v>69.442170088566527</c:v>
                </c:pt>
                <c:pt idx="268">
                  <c:v>70.378308435489842</c:v>
                </c:pt>
                <c:pt idx="269">
                  <c:v>71.341176293510884</c:v>
                </c:pt>
                <c:pt idx="270">
                  <c:v>72.331564939774267</c:v>
                </c:pt>
                <c:pt idx="271">
                  <c:v>73.350289718725307</c:v>
                </c:pt>
                <c:pt idx="272">
                  <c:v>74.398190484964232</c:v>
                </c:pt>
                <c:pt idx="273">
                  <c:v>75.476132017384316</c:v>
                </c:pt>
                <c:pt idx="274">
                  <c:v>76.585004398956258</c:v>
                </c:pt>
                <c:pt idx="275">
                  <c:v>77.725723355887325</c:v>
                </c:pt>
                <c:pt idx="276">
                  <c:v>78.899230549196957</c:v>
                </c:pt>
                <c:pt idx="277">
                  <c:v>80.106493810997307</c:v>
                </c:pt>
                <c:pt idx="278">
                  <c:v>81.348507316951682</c:v>
                </c:pt>
                <c:pt idx="279">
                  <c:v>82.62629168549951</c:v>
                </c:pt>
                <c:pt idx="280">
                  <c:v>83.940893993475328</c:v>
                </c:pt>
                <c:pt idx="281">
                  <c:v>85.2933876967125</c:v>
                </c:pt>
                <c:pt idx="282">
                  <c:v>86.684872443105476</c:v>
                </c:pt>
                <c:pt idx="283">
                  <c:v>88.116473764399302</c:v>
                </c:pt>
                <c:pt idx="284">
                  <c:v>89.589342631684644</c:v>
                </c:pt>
                <c:pt idx="285">
                  <c:v>91.104654858193442</c:v>
                </c:pt>
                <c:pt idx="286">
                  <c:v>92.663610331515713</c:v>
                </c:pt>
                <c:pt idx="287">
                  <c:v>94.267432055789627</c:v>
                </c:pt>
                <c:pt idx="288">
                  <c:v>95.917364982751238</c:v>
                </c:pt>
                <c:pt idx="289">
                  <c:v>97.614674608781598</c:v>
                </c:pt>
                <c:pt idx="290">
                  <c:v>99.360645313240283</c:v>
                </c:pt>
                <c:pt idx="291">
                  <c:v>101.15657841144998</c:v>
                </c:pt>
                <c:pt idx="292">
                  <c:v>101.4589</c:v>
                </c:pt>
                <c:pt idx="293">
                  <c:v>101.4589</c:v>
                </c:pt>
                <c:pt idx="294">
                  <c:v>101.4589</c:v>
                </c:pt>
                <c:pt idx="295">
                  <c:v>101.4589</c:v>
                </c:pt>
                <c:pt idx="296">
                  <c:v>101.4589</c:v>
                </c:pt>
                <c:pt idx="297">
                  <c:v>101.4589</c:v>
                </c:pt>
                <c:pt idx="298">
                  <c:v>101.4589</c:v>
                </c:pt>
                <c:pt idx="299">
                  <c:v>101.4589</c:v>
                </c:pt>
                <c:pt idx="300">
                  <c:v>101.4589</c:v>
                </c:pt>
                <c:pt idx="301">
                  <c:v>101.4589</c:v>
                </c:pt>
                <c:pt idx="302">
                  <c:v>101.4589</c:v>
                </c:pt>
                <c:pt idx="303">
                  <c:v>101.4589</c:v>
                </c:pt>
                <c:pt idx="304">
                  <c:v>101.4589</c:v>
                </c:pt>
                <c:pt idx="305">
                  <c:v>101.4589</c:v>
                </c:pt>
                <c:pt idx="306">
                  <c:v>101.4589</c:v>
                </c:pt>
                <c:pt idx="307">
                  <c:v>101.4589</c:v>
                </c:pt>
                <c:pt idx="308">
                  <c:v>101.4589</c:v>
                </c:pt>
                <c:pt idx="309">
                  <c:v>101.4589</c:v>
                </c:pt>
                <c:pt idx="310">
                  <c:v>101.4589</c:v>
                </c:pt>
                <c:pt idx="311">
                  <c:v>101.4589</c:v>
                </c:pt>
                <c:pt idx="312">
                  <c:v>101.4589</c:v>
                </c:pt>
                <c:pt idx="313">
                  <c:v>101.4589</c:v>
                </c:pt>
                <c:pt idx="314">
                  <c:v>101.4589</c:v>
                </c:pt>
                <c:pt idx="315">
                  <c:v>101.4589</c:v>
                </c:pt>
                <c:pt idx="316">
                  <c:v>101.4589</c:v>
                </c:pt>
                <c:pt idx="317">
                  <c:v>101.4589</c:v>
                </c:pt>
                <c:pt idx="318">
                  <c:v>101.4589</c:v>
                </c:pt>
                <c:pt idx="319">
                  <c:v>101.4589</c:v>
                </c:pt>
                <c:pt idx="320">
                  <c:v>101.4589</c:v>
                </c:pt>
                <c:pt idx="321">
                  <c:v>101.4589</c:v>
                </c:pt>
                <c:pt idx="322">
                  <c:v>101.4589</c:v>
                </c:pt>
                <c:pt idx="323">
                  <c:v>101.4589</c:v>
                </c:pt>
                <c:pt idx="324">
                  <c:v>101.4589</c:v>
                </c:pt>
                <c:pt idx="325">
                  <c:v>101.4589</c:v>
                </c:pt>
                <c:pt idx="326">
                  <c:v>101.4589</c:v>
                </c:pt>
                <c:pt idx="327">
                  <c:v>101.4589</c:v>
                </c:pt>
                <c:pt idx="328">
                  <c:v>101.4589</c:v>
                </c:pt>
                <c:pt idx="329">
                  <c:v>101.4589</c:v>
                </c:pt>
                <c:pt idx="330">
                  <c:v>101.4589</c:v>
                </c:pt>
                <c:pt idx="331">
                  <c:v>101.4589</c:v>
                </c:pt>
                <c:pt idx="332">
                  <c:v>101.4589</c:v>
                </c:pt>
                <c:pt idx="333">
                  <c:v>101.4589</c:v>
                </c:pt>
                <c:pt idx="334">
                  <c:v>101.4589</c:v>
                </c:pt>
                <c:pt idx="335">
                  <c:v>101.4589</c:v>
                </c:pt>
                <c:pt idx="336">
                  <c:v>101.4589</c:v>
                </c:pt>
                <c:pt idx="337">
                  <c:v>101.4589</c:v>
                </c:pt>
                <c:pt idx="338">
                  <c:v>101.4589</c:v>
                </c:pt>
                <c:pt idx="339">
                  <c:v>101.4589</c:v>
                </c:pt>
                <c:pt idx="340">
                  <c:v>101.4589</c:v>
                </c:pt>
                <c:pt idx="341">
                  <c:v>101.4589</c:v>
                </c:pt>
                <c:pt idx="342">
                  <c:v>101.4589</c:v>
                </c:pt>
                <c:pt idx="343">
                  <c:v>101.4589</c:v>
                </c:pt>
                <c:pt idx="344">
                  <c:v>101.4589</c:v>
                </c:pt>
                <c:pt idx="345">
                  <c:v>101.4589</c:v>
                </c:pt>
                <c:pt idx="346">
                  <c:v>101.4589</c:v>
                </c:pt>
                <c:pt idx="347">
                  <c:v>101.4589</c:v>
                </c:pt>
                <c:pt idx="348">
                  <c:v>101.4589</c:v>
                </c:pt>
                <c:pt idx="349">
                  <c:v>101.4589</c:v>
                </c:pt>
                <c:pt idx="350">
                  <c:v>101.4589</c:v>
                </c:pt>
                <c:pt idx="351">
                  <c:v>101.4589</c:v>
                </c:pt>
                <c:pt idx="352">
                  <c:v>101.4589</c:v>
                </c:pt>
                <c:pt idx="353">
                  <c:v>101.4589</c:v>
                </c:pt>
                <c:pt idx="354">
                  <c:v>101.4589</c:v>
                </c:pt>
                <c:pt idx="355">
                  <c:v>101.4589</c:v>
                </c:pt>
                <c:pt idx="356">
                  <c:v>101.4589</c:v>
                </c:pt>
                <c:pt idx="357">
                  <c:v>101.4589</c:v>
                </c:pt>
                <c:pt idx="358">
                  <c:v>101.4589</c:v>
                </c:pt>
                <c:pt idx="359">
                  <c:v>101.4589</c:v>
                </c:pt>
                <c:pt idx="360">
                  <c:v>101.4589</c:v>
                </c:pt>
              </c:numCache>
            </c:numRef>
          </c:yVal>
          <c:smooth val="1"/>
        </c:ser>
        <c:ser>
          <c:idx val="1"/>
          <c:order val="1"/>
          <c:tx>
            <c:v>Pressure, Crank End, bar abs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'Stage 2'!$AC$373:$AC$733</c:f>
              <c:numCache>
                <c:formatCode>General</c:formatCode>
                <c:ptCount val="361"/>
                <c:pt idx="0">
                  <c:v>0</c:v>
                </c:pt>
                <c:pt idx="1">
                  <c:v>9.28095561954515E-3</c:v>
                </c:pt>
                <c:pt idx="2">
                  <c:v>3.7119546170057839E-2</c:v>
                </c:pt>
                <c:pt idx="3">
                  <c:v>8.350294547884321E-2</c:v>
                </c:pt>
                <c:pt idx="4">
                  <c:v>0.14840978576268662</c:v>
                </c:pt>
                <c:pt idx="5">
                  <c:v>0.23181017138041368</c:v>
                </c:pt>
                <c:pt idx="6">
                  <c:v>0.33366569807780688</c:v>
                </c:pt>
                <c:pt idx="7">
                  <c:v>0.45392947771651238</c:v>
                </c:pt>
                <c:pt idx="8">
                  <c:v>0.59254616847529074</c:v>
                </c:pt>
                <c:pt idx="9">
                  <c:v>0.74945201051093646</c:v>
                </c:pt>
                <c:pt idx="10">
                  <c:v>0.92457486706116254</c:v>
                </c:pt>
                <c:pt idx="11">
                  <c:v>1.117834270971751</c:v>
                </c:pt>
                <c:pt idx="12">
                  <c:v>1.3291414766256724</c:v>
                </c:pt>
                <c:pt idx="13">
                  <c:v>1.5583995172502323</c:v>
                </c:pt>
                <c:pt idx="14">
                  <c:v>1.8055032675739264</c:v>
                </c:pt>
                <c:pt idx="15">
                  <c:v>2.0703395118045882</c:v>
                </c:pt>
                <c:pt idx="16">
                  <c:v>2.3527870168934344</c:v>
                </c:pt>
                <c:pt idx="17">
                  <c:v>2.6527166110504652</c:v>
                </c:pt>
                <c:pt idx="18">
                  <c:v>2.9699912674703293</c:v>
                </c:pt>
                <c:pt idx="19">
                  <c:v>3.3044661932265034</c:v>
                </c:pt>
                <c:pt idx="20">
                  <c:v>3.6559889232871376</c:v>
                </c:pt>
                <c:pt idx="21">
                  <c:v>4.0243994196021138</c:v>
                </c:pt>
                <c:pt idx="22">
                  <c:v>4.4095301752087224</c:v>
                </c:pt>
                <c:pt idx="23">
                  <c:v>4.811206323297764</c:v>
                </c:pt>
                <c:pt idx="24">
                  <c:v>5.229245751178639</c:v>
                </c:pt>
                <c:pt idx="25">
                  <c:v>5.663459219078856</c:v>
                </c:pt>
                <c:pt idx="26">
                  <c:v>6.1136504837072092</c:v>
                </c:pt>
                <c:pt idx="27">
                  <c:v>6.5796164265079451</c:v>
                </c:pt>
                <c:pt idx="28">
                  <c:v>7.0611471865267408</c:v>
                </c:pt>
                <c:pt idx="29">
                  <c:v>7.5580262978060118</c:v>
                </c:pt>
                <c:pt idx="30">
                  <c:v>8.0700308312220628</c:v>
                </c:pt>
                <c:pt idx="31">
                  <c:v>8.5969315406718483</c:v>
                </c:pt>
                <c:pt idx="32">
                  <c:v>9.138493013511864</c:v>
                </c:pt>
                <c:pt idx="33">
                  <c:v>9.6944738251476306</c:v>
                </c:pt>
                <c:pt idx="34">
                  <c:v>10.264626697665438</c:v>
                </c:pt>
                <c:pt idx="35">
                  <c:v>10.848698662395526</c:v>
                </c:pt>
                <c:pt idx="36">
                  <c:v>11.446431226287032</c:v>
                </c:pt>
                <c:pt idx="37">
                  <c:v>12.057560541973618</c:v>
                </c:pt>
                <c:pt idx="38">
                  <c:v>12.681817581400013</c:v>
                </c:pt>
                <c:pt idx="39">
                  <c:v>13.318928312875864</c:v>
                </c:pt>
                <c:pt idx="40">
                  <c:v>13.968613881418168</c:v>
                </c:pt>
                <c:pt idx="41">
                  <c:v>14.630590792236569</c:v>
                </c:pt>
                <c:pt idx="42">
                  <c:v>15.304571097211838</c:v>
                </c:pt>
                <c:pt idx="43">
                  <c:v>15.990262584211219</c:v>
                </c:pt>
                <c:pt idx="44">
                  <c:v>16.687368969079806</c:v>
                </c:pt>
                <c:pt idx="45">
                  <c:v>17.395590090140708</c:v>
                </c:pt>
                <c:pt idx="46">
                  <c:v>18.114622105032332</c:v>
                </c:pt>
                <c:pt idx="47">
                  <c:v>18.844157689705359</c:v>
                </c:pt>
                <c:pt idx="48">
                  <c:v>19.583886239396794</c:v>
                </c:pt>
                <c:pt idx="49">
                  <c:v>20.333494071393552</c:v>
                </c:pt>
                <c:pt idx="50">
                  <c:v>21.092664629393536</c:v>
                </c:pt>
                <c:pt idx="51">
                  <c:v>21.861078689266765</c:v>
                </c:pt>
                <c:pt idx="52">
                  <c:v>22.638414566015086</c:v>
                </c:pt>
                <c:pt idx="53">
                  <c:v>23.424348321724374</c:v>
                </c:pt>
                <c:pt idx="54">
                  <c:v>24.218553974300082</c:v>
                </c:pt>
                <c:pt idx="55">
                  <c:v>25.020703706771286</c:v>
                </c:pt>
                <c:pt idx="56">
                  <c:v>25.830468076946929</c:v>
                </c:pt>
                <c:pt idx="57">
                  <c:v>26.647516227203994</c:v>
                </c:pt>
                <c:pt idx="58">
                  <c:v>27.471516094183706</c:v>
                </c:pt>
                <c:pt idx="59">
                  <c:v>28.302134618170893</c:v>
                </c:pt>
                <c:pt idx="60">
                  <c:v>29.139037951928955</c:v>
                </c:pt>
                <c:pt idx="61">
                  <c:v>29.981891668759985</c:v>
                </c:pt>
                <c:pt idx="62">
                  <c:v>30.830360969561173</c:v>
                </c:pt>
                <c:pt idx="63">
                  <c:v>31.684110888644359</c:v>
                </c:pt>
                <c:pt idx="64">
                  <c:v>32.542806498088673</c:v>
                </c:pt>
                <c:pt idx="65">
                  <c:v>33.406113110393235</c:v>
                </c:pt>
                <c:pt idx="66">
                  <c:v>34.273696479200446</c:v>
                </c:pt>
                <c:pt idx="67">
                  <c:v>35.145222997858575</c:v>
                </c:pt>
                <c:pt idx="68">
                  <c:v>36.020359895597167</c:v>
                </c:pt>
                <c:pt idx="69">
                  <c:v>36.898775431088133</c:v>
                </c:pt>
                <c:pt idx="70">
                  <c:v>37.78013908317002</c:v>
                </c:pt>
                <c:pt idx="71">
                  <c:v>38.66412173851549</c:v>
                </c:pt>
                <c:pt idx="72">
                  <c:v>39.550395876026244</c:v>
                </c:pt>
                <c:pt idx="73">
                  <c:v>40.438635747742914</c:v>
                </c:pt>
                <c:pt idx="74">
                  <c:v>41.328517556064611</c:v>
                </c:pt>
                <c:pt idx="75">
                  <c:v>42.219719627075222</c:v>
                </c:pt>
                <c:pt idx="76">
                  <c:v>43.11192257978319</c:v>
                </c:pt>
                <c:pt idx="77">
                  <c:v>44.004809491083734</c:v>
                </c:pt>
                <c:pt idx="78">
                  <c:v>44.898066056263858</c:v>
                </c:pt>
                <c:pt idx="79">
                  <c:v>45.79138074487507</c:v>
                </c:pt>
                <c:pt idx="80">
                  <c:v>46.684444951807265</c:v>
                </c:pt>
                <c:pt idx="81">
                  <c:v>47.576953143407145</c:v>
                </c:pt>
                <c:pt idx="82">
                  <c:v>48.46860299849142</c:v>
                </c:pt>
                <c:pt idx="83">
                  <c:v>49.359095544115839</c:v>
                </c:pt>
                <c:pt idx="84">
                  <c:v>50.24813528596998</c:v>
                </c:pt>
                <c:pt idx="85">
                  <c:v>51.135430333278556</c:v>
                </c:pt>
                <c:pt idx="86">
                  <c:v>52.020692518099246</c:v>
                </c:pt>
                <c:pt idx="87">
                  <c:v>52.903637508918727</c:v>
                </c:pt>
                <c:pt idx="88">
                  <c:v>53.783984918459595</c:v>
                </c:pt>
                <c:pt idx="89">
                  <c:v>54.66145840562055</c:v>
                </c:pt>
                <c:pt idx="90">
                  <c:v>55.535785771485784</c:v>
                </c:pt>
                <c:pt idx="91">
                  <c:v>56.406699049348902</c:v>
                </c:pt>
                <c:pt idx="92">
                  <c:v>57.273934588709679</c:v>
                </c:pt>
                <c:pt idx="93">
                  <c:v>58.137233133213122</c:v>
                </c:pt>
                <c:pt idx="94">
                  <c:v>58.996339892511784</c:v>
                </c:pt>
                <c:pt idx="95">
                  <c:v>59.851004608044384</c:v>
                </c:pt>
                <c:pt idx="96">
                  <c:v>60.70098161273534</c:v>
                </c:pt>
                <c:pt idx="97">
                  <c:v>61.546029884630578</c:v>
                </c:pt>
                <c:pt idx="98">
                  <c:v>62.385913094497973</c:v>
                </c:pt>
                <c:pt idx="99">
                  <c:v>63.220399647430256</c:v>
                </c:pt>
                <c:pt idx="100">
                  <c:v>64.049262718500302</c:v>
                </c:pt>
                <c:pt idx="101">
                  <c:v>64.872280282529559</c:v>
                </c:pt>
                <c:pt idx="102">
                  <c:v>65.689235138039777</c:v>
                </c:pt>
                <c:pt idx="103">
                  <c:v>66.499914925470264</c:v>
                </c:pt>
                <c:pt idx="104">
                  <c:v>67.304112139749961</c:v>
                </c:pt>
                <c:pt idx="105">
                  <c:v>68.101624137327292</c:v>
                </c:pt>
                <c:pt idx="106">
                  <c:v>68.892253137764499</c:v>
                </c:pt>
                <c:pt idx="107">
                  <c:v>69.675806220016568</c:v>
                </c:pt>
                <c:pt idx="108">
                  <c:v>70.452095313520971</c:v>
                </c:pt>
                <c:pt idx="109">
                  <c:v>71.220937184231161</c:v>
                </c:pt>
                <c:pt idx="110">
                  <c:v>71.982153415736889</c:v>
                </c:pt>
                <c:pt idx="111">
                  <c:v>72.735570385618161</c:v>
                </c:pt>
                <c:pt idx="112">
                  <c:v>73.481019237188377</c:v>
                </c:pt>
                <c:pt idx="113">
                  <c:v>74.218335846785948</c:v>
                </c:pt>
                <c:pt idx="114">
                  <c:v>74.947360786780465</c:v>
                </c:pt>
                <c:pt idx="115">
                  <c:v>75.667939284463174</c:v>
                </c:pt>
                <c:pt idx="116">
                  <c:v>76.379921176996419</c:v>
                </c:pt>
                <c:pt idx="117">
                  <c:v>77.083160862599044</c:v>
                </c:pt>
                <c:pt idx="118">
                  <c:v>77.777517248150261</c:v>
                </c:pt>
                <c:pt idx="119">
                  <c:v>78.462853693393683</c:v>
                </c:pt>
                <c:pt idx="120">
                  <c:v>79.139037951928941</c:v>
                </c:pt>
                <c:pt idx="121">
                  <c:v>79.805942109176328</c:v>
                </c:pt>
                <c:pt idx="122">
                  <c:v>80.463442517504205</c:v>
                </c:pt>
                <c:pt idx="123">
                  <c:v>81.111419728706707</c:v>
                </c:pt>
                <c:pt idx="124">
                  <c:v>81.749758424021621</c:v>
                </c:pt>
                <c:pt idx="125">
                  <c:v>82.378347341875909</c:v>
                </c:pt>
                <c:pt idx="126">
                  <c:v>82.997079203547386</c:v>
                </c:pt>
                <c:pt idx="127">
                  <c:v>83.605850636929191</c:v>
                </c:pt>
                <c:pt idx="128">
                  <c:v>84.20456209858088</c:v>
                </c:pt>
                <c:pt idx="129">
                  <c:v>84.793117794250492</c:v>
                </c:pt>
                <c:pt idx="130">
                  <c:v>85.371425598047466</c:v>
                </c:pt>
                <c:pt idx="131">
                  <c:v>85.939396970444278</c:v>
                </c:pt>
                <c:pt idx="132">
                  <c:v>86.496946875282646</c:v>
                </c:pt>
                <c:pt idx="133">
                  <c:v>87.043993695955223</c:v>
                </c:pt>
                <c:pt idx="134">
                  <c:v>87.580459150932029</c:v>
                </c:pt>
                <c:pt idx="135">
                  <c:v>88.106268208795427</c:v>
                </c:pt>
                <c:pt idx="136">
                  <c:v>88.62134900294491</c:v>
                </c:pt>
                <c:pt idx="137">
                  <c:v>89.125632746128289</c:v>
                </c:pt>
                <c:pt idx="138">
                  <c:v>89.619053644951279</c:v>
                </c:pt>
                <c:pt idx="139">
                  <c:v>90.101548814513805</c:v>
                </c:pt>
                <c:pt idx="140">
                  <c:v>90.573058193315958</c:v>
                </c:pt>
                <c:pt idx="141">
                  <c:v>91.033524458572941</c:v>
                </c:pt>
                <c:pt idx="142">
                  <c:v>91.482892942072198</c:v>
                </c:pt>
                <c:pt idx="143">
                  <c:v>91.921111546702889</c:v>
                </c:pt>
                <c:pt idx="144">
                  <c:v>92.348130663781745</c:v>
                </c:pt>
                <c:pt idx="145">
                  <c:v>92.763903091294665</c:v>
                </c:pt>
                <c:pt idx="146">
                  <c:v>93.168383953169609</c:v>
                </c:pt>
                <c:pt idx="147">
                  <c:v>93.561530619690004</c:v>
                </c:pt>
                <c:pt idx="148">
                  <c:v>93.943302629154488</c:v>
                </c:pt>
                <c:pt idx="149">
                  <c:v>94.313661610883059</c:v>
                </c:pt>
                <c:pt idx="150">
                  <c:v>94.672571209665961</c:v>
                </c:pt>
                <c:pt idx="151">
                  <c:v>95.019997011745573</c:v>
                </c:pt>
                <c:pt idx="152">
                  <c:v>95.355906472419449</c:v>
                </c:pt>
                <c:pt idx="153">
                  <c:v>95.680268845344742</c:v>
                </c:pt>
                <c:pt idx="154">
                  <c:v>95.993055113623882</c:v>
                </c:pt>
                <c:pt idx="155">
                  <c:v>96.294237922743832</c:v>
                </c:pt>
                <c:pt idx="156">
                  <c:v>96.583791515438733</c:v>
                </c:pt>
                <c:pt idx="157">
                  <c:v>96.861691668541809</c:v>
                </c:pt>
                <c:pt idx="158">
                  <c:v>97.127915631887447</c:v>
                </c:pt>
                <c:pt idx="159">
                  <c:v>97.382442069322281</c:v>
                </c:pt>
                <c:pt idx="160">
                  <c:v>97.625251001877984</c:v>
                </c:pt>
                <c:pt idx="161">
                  <c:v>97.856323753158193</c:v>
                </c:pt>
                <c:pt idx="162">
                  <c:v>98.07564289698567</c:v>
                </c:pt>
                <c:pt idx="163">
                  <c:v>98.283192207353991</c:v>
                </c:pt>
                <c:pt idx="164">
                  <c:v>98.478956610725305</c:v>
                </c:pt>
                <c:pt idx="165">
                  <c:v>98.662922140711416</c:v>
                </c:pt>
                <c:pt idx="166">
                  <c:v>98.83507589517356</c:v>
                </c:pt>
                <c:pt idx="167">
                  <c:v>98.995405995773723</c:v>
                </c:pt>
                <c:pt idx="168">
                  <c:v>99.143901550006262</c:v>
                </c:pt>
                <c:pt idx="169">
                  <c:v>99.280552615738117</c:v>
                </c:pt>
                <c:pt idx="170">
                  <c:v>99.405350168281998</c:v>
                </c:pt>
                <c:pt idx="171">
                  <c:v>99.518286070024715</c:v>
                </c:pt>
                <c:pt idx="172">
                  <c:v>99.619353042632326</c:v>
                </c:pt>
                <c:pt idx="173">
                  <c:v>99.708544641848675</c:v>
                </c:pt>
                <c:pt idx="174">
                  <c:v>99.785855234905156</c:v>
                </c:pt>
                <c:pt idx="175">
                  <c:v>99.851279980554949</c:v>
                </c:pt>
                <c:pt idx="176">
                  <c:v>99.904814811745098</c:v>
                </c:pt>
                <c:pt idx="177">
                  <c:v>99.946456420936215</c:v>
                </c:pt>
                <c:pt idx="178">
                  <c:v>99.976202248079645</c:v>
                </c:pt>
                <c:pt idx="179">
                  <c:v>99.994050471258689</c:v>
                </c:pt>
                <c:pt idx="180">
                  <c:v>100.00000000000003</c:v>
                </c:pt>
                <c:pt idx="181">
                  <c:v>99.994050471258689</c:v>
                </c:pt>
                <c:pt idx="182">
                  <c:v>99.976202248079645</c:v>
                </c:pt>
                <c:pt idx="183">
                  <c:v>99.946456420936215</c:v>
                </c:pt>
                <c:pt idx="184">
                  <c:v>99.904814811745098</c:v>
                </c:pt>
                <c:pt idx="185">
                  <c:v>99.851279980554949</c:v>
                </c:pt>
                <c:pt idx="186">
                  <c:v>99.785855234905156</c:v>
                </c:pt>
                <c:pt idx="187">
                  <c:v>99.708544641848675</c:v>
                </c:pt>
                <c:pt idx="188">
                  <c:v>99.619353042632326</c:v>
                </c:pt>
                <c:pt idx="189">
                  <c:v>99.518286070024715</c:v>
                </c:pt>
                <c:pt idx="190">
                  <c:v>99.405350168281998</c:v>
                </c:pt>
                <c:pt idx="191">
                  <c:v>99.280552615738117</c:v>
                </c:pt>
                <c:pt idx="192">
                  <c:v>99.143901550006262</c:v>
                </c:pt>
                <c:pt idx="193">
                  <c:v>98.995405995773723</c:v>
                </c:pt>
                <c:pt idx="194">
                  <c:v>98.83507589517356</c:v>
                </c:pt>
                <c:pt idx="195">
                  <c:v>98.662922140711416</c:v>
                </c:pt>
                <c:pt idx="196">
                  <c:v>98.478956610725305</c:v>
                </c:pt>
                <c:pt idx="197">
                  <c:v>98.283192207353991</c:v>
                </c:pt>
                <c:pt idx="198">
                  <c:v>98.07564289698567</c:v>
                </c:pt>
                <c:pt idx="199">
                  <c:v>97.856323753158193</c:v>
                </c:pt>
                <c:pt idx="200">
                  <c:v>97.625251001877984</c:v>
                </c:pt>
                <c:pt idx="201">
                  <c:v>97.382442069322281</c:v>
                </c:pt>
                <c:pt idx="202">
                  <c:v>97.127915631887447</c:v>
                </c:pt>
                <c:pt idx="203">
                  <c:v>96.861691668541809</c:v>
                </c:pt>
                <c:pt idx="204">
                  <c:v>96.583791515438733</c:v>
                </c:pt>
                <c:pt idx="205">
                  <c:v>96.294237922743832</c:v>
                </c:pt>
                <c:pt idx="206">
                  <c:v>95.993055113623882</c:v>
                </c:pt>
                <c:pt idx="207">
                  <c:v>95.680268845344742</c:v>
                </c:pt>
                <c:pt idx="208">
                  <c:v>95.355906472419449</c:v>
                </c:pt>
                <c:pt idx="209">
                  <c:v>95.019997011745573</c:v>
                </c:pt>
                <c:pt idx="210">
                  <c:v>94.672571209665961</c:v>
                </c:pt>
                <c:pt idx="211">
                  <c:v>94.313661610883059</c:v>
                </c:pt>
                <c:pt idx="212">
                  <c:v>93.943302629154488</c:v>
                </c:pt>
                <c:pt idx="213">
                  <c:v>93.561530619690004</c:v>
                </c:pt>
                <c:pt idx="214">
                  <c:v>93.168383953169609</c:v>
                </c:pt>
                <c:pt idx="215">
                  <c:v>92.763903091294665</c:v>
                </c:pt>
                <c:pt idx="216">
                  <c:v>92.348130663781745</c:v>
                </c:pt>
                <c:pt idx="217">
                  <c:v>91.921111546702889</c:v>
                </c:pt>
                <c:pt idx="218">
                  <c:v>91.482892942072198</c:v>
                </c:pt>
                <c:pt idx="219">
                  <c:v>91.033524458572941</c:v>
                </c:pt>
                <c:pt idx="220">
                  <c:v>90.573058193315958</c:v>
                </c:pt>
                <c:pt idx="221">
                  <c:v>90.101548814513805</c:v>
                </c:pt>
                <c:pt idx="222">
                  <c:v>89.619053644951279</c:v>
                </c:pt>
                <c:pt idx="223">
                  <c:v>89.125632746128289</c:v>
                </c:pt>
                <c:pt idx="224">
                  <c:v>88.62134900294491</c:v>
                </c:pt>
                <c:pt idx="225">
                  <c:v>88.106268208795427</c:v>
                </c:pt>
                <c:pt idx="226">
                  <c:v>87.580459150932029</c:v>
                </c:pt>
                <c:pt idx="227">
                  <c:v>87.043993695955223</c:v>
                </c:pt>
                <c:pt idx="228">
                  <c:v>86.496946875282646</c:v>
                </c:pt>
                <c:pt idx="229">
                  <c:v>85.939396970444278</c:v>
                </c:pt>
                <c:pt idx="230">
                  <c:v>85.371425598047466</c:v>
                </c:pt>
                <c:pt idx="231">
                  <c:v>84.793117794250492</c:v>
                </c:pt>
                <c:pt idx="232">
                  <c:v>84.20456209858088</c:v>
                </c:pt>
                <c:pt idx="233">
                  <c:v>83.605850636929191</c:v>
                </c:pt>
                <c:pt idx="234">
                  <c:v>82.997079203547386</c:v>
                </c:pt>
                <c:pt idx="235">
                  <c:v>82.378347341875909</c:v>
                </c:pt>
                <c:pt idx="236">
                  <c:v>81.749758424021621</c:v>
                </c:pt>
                <c:pt idx="237">
                  <c:v>81.111419728706707</c:v>
                </c:pt>
                <c:pt idx="238">
                  <c:v>80.463442517504205</c:v>
                </c:pt>
                <c:pt idx="239">
                  <c:v>79.805942109176328</c:v>
                </c:pt>
                <c:pt idx="240">
                  <c:v>79.139037951928941</c:v>
                </c:pt>
                <c:pt idx="241">
                  <c:v>78.462853693393683</c:v>
                </c:pt>
                <c:pt idx="242">
                  <c:v>77.777517248150261</c:v>
                </c:pt>
                <c:pt idx="243">
                  <c:v>77.083160862599044</c:v>
                </c:pt>
                <c:pt idx="244">
                  <c:v>76.379921176996419</c:v>
                </c:pt>
                <c:pt idx="245">
                  <c:v>75.667939284463174</c:v>
                </c:pt>
                <c:pt idx="246">
                  <c:v>74.947360786780465</c:v>
                </c:pt>
                <c:pt idx="247">
                  <c:v>74.218335846785948</c:v>
                </c:pt>
                <c:pt idx="248">
                  <c:v>73.481019237188377</c:v>
                </c:pt>
                <c:pt idx="249">
                  <c:v>72.735570385618161</c:v>
                </c:pt>
                <c:pt idx="250">
                  <c:v>71.982153415736889</c:v>
                </c:pt>
                <c:pt idx="251">
                  <c:v>71.220937184231161</c:v>
                </c:pt>
                <c:pt idx="252">
                  <c:v>70.452095313520971</c:v>
                </c:pt>
                <c:pt idx="253">
                  <c:v>69.675806220016568</c:v>
                </c:pt>
                <c:pt idx="254">
                  <c:v>68.892253137764499</c:v>
                </c:pt>
                <c:pt idx="255">
                  <c:v>68.101624137327292</c:v>
                </c:pt>
                <c:pt idx="256">
                  <c:v>67.304112139749961</c:v>
                </c:pt>
                <c:pt idx="257">
                  <c:v>66.499914925470264</c:v>
                </c:pt>
                <c:pt idx="258">
                  <c:v>65.689235138039777</c:v>
                </c:pt>
                <c:pt idx="259">
                  <c:v>64.872280282529559</c:v>
                </c:pt>
                <c:pt idx="260">
                  <c:v>64.049262718500302</c:v>
                </c:pt>
                <c:pt idx="261">
                  <c:v>63.220399647430256</c:v>
                </c:pt>
                <c:pt idx="262">
                  <c:v>62.385913094497973</c:v>
                </c:pt>
                <c:pt idx="263">
                  <c:v>61.546029884630578</c:v>
                </c:pt>
                <c:pt idx="264">
                  <c:v>60.70098161273534</c:v>
                </c:pt>
                <c:pt idx="265">
                  <c:v>59.851004608044384</c:v>
                </c:pt>
                <c:pt idx="266">
                  <c:v>58.996339892511784</c:v>
                </c:pt>
                <c:pt idx="267">
                  <c:v>58.137233133213122</c:v>
                </c:pt>
                <c:pt idx="268">
                  <c:v>57.273934588709679</c:v>
                </c:pt>
                <c:pt idx="269">
                  <c:v>56.406699049348902</c:v>
                </c:pt>
                <c:pt idx="270">
                  <c:v>55.535785771485784</c:v>
                </c:pt>
                <c:pt idx="271">
                  <c:v>54.66145840562055</c:v>
                </c:pt>
                <c:pt idx="272">
                  <c:v>53.783984918459595</c:v>
                </c:pt>
                <c:pt idx="273">
                  <c:v>52.903637508918727</c:v>
                </c:pt>
                <c:pt idx="274">
                  <c:v>52.020692518099246</c:v>
                </c:pt>
                <c:pt idx="275">
                  <c:v>51.135430333278556</c:v>
                </c:pt>
                <c:pt idx="276">
                  <c:v>50.24813528596998</c:v>
                </c:pt>
                <c:pt idx="277">
                  <c:v>49.359095544115839</c:v>
                </c:pt>
                <c:pt idx="278">
                  <c:v>48.46860299849142</c:v>
                </c:pt>
                <c:pt idx="279">
                  <c:v>47.576953143407145</c:v>
                </c:pt>
                <c:pt idx="280">
                  <c:v>46.684444951807265</c:v>
                </c:pt>
                <c:pt idx="281">
                  <c:v>45.79138074487507</c:v>
                </c:pt>
                <c:pt idx="282">
                  <c:v>44.898066056263858</c:v>
                </c:pt>
                <c:pt idx="283">
                  <c:v>44.004809491083734</c:v>
                </c:pt>
                <c:pt idx="284">
                  <c:v>43.11192257978319</c:v>
                </c:pt>
                <c:pt idx="285">
                  <c:v>42.219719627075222</c:v>
                </c:pt>
                <c:pt idx="286">
                  <c:v>41.328517556064611</c:v>
                </c:pt>
                <c:pt idx="287">
                  <c:v>40.438635747742914</c:v>
                </c:pt>
                <c:pt idx="288">
                  <c:v>39.550395876026244</c:v>
                </c:pt>
                <c:pt idx="289">
                  <c:v>38.66412173851549</c:v>
                </c:pt>
                <c:pt idx="290">
                  <c:v>37.78013908317002</c:v>
                </c:pt>
                <c:pt idx="291">
                  <c:v>36.898775431088133</c:v>
                </c:pt>
                <c:pt idx="292">
                  <c:v>36.020359895597167</c:v>
                </c:pt>
                <c:pt idx="293">
                  <c:v>35.145222997858575</c:v>
                </c:pt>
                <c:pt idx="294">
                  <c:v>34.273696479200446</c:v>
                </c:pt>
                <c:pt idx="295">
                  <c:v>33.406113110393235</c:v>
                </c:pt>
                <c:pt idx="296">
                  <c:v>32.542806498088673</c:v>
                </c:pt>
                <c:pt idx="297">
                  <c:v>31.684110888644359</c:v>
                </c:pt>
                <c:pt idx="298">
                  <c:v>30.830360969561173</c:v>
                </c:pt>
                <c:pt idx="299">
                  <c:v>29.981891668759985</c:v>
                </c:pt>
                <c:pt idx="300">
                  <c:v>29.139037951928955</c:v>
                </c:pt>
                <c:pt idx="301">
                  <c:v>28.302134618170893</c:v>
                </c:pt>
                <c:pt idx="302">
                  <c:v>27.471516094183706</c:v>
                </c:pt>
                <c:pt idx="303">
                  <c:v>26.647516227203994</c:v>
                </c:pt>
                <c:pt idx="304">
                  <c:v>25.830468076946929</c:v>
                </c:pt>
                <c:pt idx="305">
                  <c:v>25.020703706771286</c:v>
                </c:pt>
                <c:pt idx="306">
                  <c:v>24.218553974300082</c:v>
                </c:pt>
                <c:pt idx="307">
                  <c:v>23.424348321724374</c:v>
                </c:pt>
                <c:pt idx="308">
                  <c:v>22.638414566015086</c:v>
                </c:pt>
                <c:pt idx="309">
                  <c:v>21.861078689266765</c:v>
                </c:pt>
                <c:pt idx="310">
                  <c:v>21.092664629393536</c:v>
                </c:pt>
                <c:pt idx="311">
                  <c:v>20.333494071393552</c:v>
                </c:pt>
                <c:pt idx="312">
                  <c:v>19.583886239396794</c:v>
                </c:pt>
                <c:pt idx="313">
                  <c:v>18.844157689705359</c:v>
                </c:pt>
                <c:pt idx="314">
                  <c:v>18.114622105032332</c:v>
                </c:pt>
                <c:pt idx="315">
                  <c:v>17.395590090140708</c:v>
                </c:pt>
                <c:pt idx="316">
                  <c:v>16.687368969079806</c:v>
                </c:pt>
                <c:pt idx="317">
                  <c:v>15.990262584211219</c:v>
                </c:pt>
                <c:pt idx="318">
                  <c:v>15.304571097211838</c:v>
                </c:pt>
                <c:pt idx="319">
                  <c:v>14.630590792236569</c:v>
                </c:pt>
                <c:pt idx="320">
                  <c:v>13.968613881418168</c:v>
                </c:pt>
                <c:pt idx="321">
                  <c:v>13.318928312875864</c:v>
                </c:pt>
                <c:pt idx="322">
                  <c:v>12.681817581400013</c:v>
                </c:pt>
                <c:pt idx="323">
                  <c:v>12.057560541973618</c:v>
                </c:pt>
                <c:pt idx="324">
                  <c:v>11.446431226287032</c:v>
                </c:pt>
                <c:pt idx="325">
                  <c:v>10.848698662395526</c:v>
                </c:pt>
                <c:pt idx="326">
                  <c:v>10.264626697665438</c:v>
                </c:pt>
                <c:pt idx="327">
                  <c:v>9.6944738251476306</c:v>
                </c:pt>
                <c:pt idx="328">
                  <c:v>9.138493013511864</c:v>
                </c:pt>
                <c:pt idx="329">
                  <c:v>8.5969315406718483</c:v>
                </c:pt>
                <c:pt idx="330">
                  <c:v>8.0700308312220628</c:v>
                </c:pt>
                <c:pt idx="331">
                  <c:v>7.5580262978060118</c:v>
                </c:pt>
                <c:pt idx="332">
                  <c:v>7.0611471865267408</c:v>
                </c:pt>
                <c:pt idx="333">
                  <c:v>6.5796164265079451</c:v>
                </c:pt>
                <c:pt idx="334">
                  <c:v>6.1136504837072092</c:v>
                </c:pt>
                <c:pt idx="335">
                  <c:v>5.663459219078856</c:v>
                </c:pt>
                <c:pt idx="336">
                  <c:v>5.229245751178639</c:v>
                </c:pt>
                <c:pt idx="337">
                  <c:v>4.811206323297764</c:v>
                </c:pt>
                <c:pt idx="338">
                  <c:v>4.4095301752087224</c:v>
                </c:pt>
                <c:pt idx="339">
                  <c:v>4.0243994196021138</c:v>
                </c:pt>
                <c:pt idx="340">
                  <c:v>3.6559889232871376</c:v>
                </c:pt>
                <c:pt idx="341">
                  <c:v>3.3044661932265034</c:v>
                </c:pt>
                <c:pt idx="342">
                  <c:v>2.9699912674703293</c:v>
                </c:pt>
                <c:pt idx="343">
                  <c:v>2.6527166110504652</c:v>
                </c:pt>
                <c:pt idx="344">
                  <c:v>2.3527870168934344</c:v>
                </c:pt>
                <c:pt idx="345">
                  <c:v>2.0703395118045882</c:v>
                </c:pt>
                <c:pt idx="346">
                  <c:v>1.8055032675739264</c:v>
                </c:pt>
                <c:pt idx="347">
                  <c:v>1.5583995172502323</c:v>
                </c:pt>
                <c:pt idx="348">
                  <c:v>1.3291414766256724</c:v>
                </c:pt>
                <c:pt idx="349">
                  <c:v>1.117834270971751</c:v>
                </c:pt>
                <c:pt idx="350">
                  <c:v>0.92457486706116254</c:v>
                </c:pt>
                <c:pt idx="351">
                  <c:v>0.74945201051093646</c:v>
                </c:pt>
                <c:pt idx="352">
                  <c:v>0.59254616847529074</c:v>
                </c:pt>
                <c:pt idx="353">
                  <c:v>0.45392947771651238</c:v>
                </c:pt>
                <c:pt idx="354">
                  <c:v>0.33366569807780688</c:v>
                </c:pt>
                <c:pt idx="355">
                  <c:v>0.23181017138041368</c:v>
                </c:pt>
                <c:pt idx="356">
                  <c:v>0.14840978576268662</c:v>
                </c:pt>
                <c:pt idx="357">
                  <c:v>8.350294547884321E-2</c:v>
                </c:pt>
                <c:pt idx="358">
                  <c:v>3.7119546170057839E-2</c:v>
                </c:pt>
                <c:pt idx="359">
                  <c:v>9.28095561954515E-3</c:v>
                </c:pt>
                <c:pt idx="360">
                  <c:v>0</c:v>
                </c:pt>
              </c:numCache>
            </c:numRef>
          </c:xVal>
          <c:yVal>
            <c:numRef>
              <c:f>'Stage 2'!$U$373:$U$733</c:f>
              <c:numCache>
                <c:formatCode>General</c:formatCode>
                <c:ptCount val="361"/>
                <c:pt idx="0">
                  <c:v>41.002122</c:v>
                </c:pt>
                <c:pt idx="1">
                  <c:v>41.004777540081399</c:v>
                </c:pt>
                <c:pt idx="2">
                  <c:v>41.012745804061858</c:v>
                </c:pt>
                <c:pt idx="3">
                  <c:v>41.026031724925168</c:v>
                </c:pt>
                <c:pt idx="4">
                  <c:v>41.044643530230353</c:v>
                </c:pt>
                <c:pt idx="5">
                  <c:v>41.068592751000438</c:v>
                </c:pt>
                <c:pt idx="6">
                  <c:v>41.097894234186072</c:v>
                </c:pt>
                <c:pt idx="7">
                  <c:v>41.132566158723236</c:v>
                </c:pt>
                <c:pt idx="8">
                  <c:v>41.172630055210107</c:v>
                </c:pt>
                <c:pt idx="9">
                  <c:v>41.218110829233687</c:v>
                </c:pt>
                <c:pt idx="10">
                  <c:v>41.269036788382458</c:v>
                </c:pt>
                <c:pt idx="11">
                  <c:v>41.325439672987009</c:v>
                </c:pt>
                <c:pt idx="12">
                  <c:v>41.387354690636705</c:v>
                </c:pt>
                <c:pt idx="13">
                  <c:v>41.454820554526272</c:v>
                </c:pt>
                <c:pt idx="14">
                  <c:v>41.527879525691851</c:v>
                </c:pt>
                <c:pt idx="15">
                  <c:v>41.606577459202946</c:v>
                </c:pt>
                <c:pt idx="16">
                  <c:v>41.690963854382353</c:v>
                </c:pt>
                <c:pt idx="17">
                  <c:v>41.781091909132691</c:v>
                </c:pt>
                <c:pt idx="18">
                  <c:v>41.877018578454944</c:v>
                </c:pt>
                <c:pt idx="19">
                  <c:v>41.978804637250946</c:v>
                </c:pt>
                <c:pt idx="20">
                  <c:v>42.086514747508353</c:v>
                </c:pt>
                <c:pt idx="21">
                  <c:v>42.200217529974537</c:v>
                </c:pt>
                <c:pt idx="22">
                  <c:v>42.319985640431852</c:v>
                </c:pt>
                <c:pt idx="23">
                  <c:v>42.44589585069523</c:v>
                </c:pt>
                <c:pt idx="24">
                  <c:v>42.578029134460472</c:v>
                </c:pt>
                <c:pt idx="25">
                  <c:v>42.716470758138534</c:v>
                </c:pt>
                <c:pt idx="26">
                  <c:v>42.861310376821216</c:v>
                </c:pt>
                <c:pt idx="27">
                  <c:v>43.012642135529838</c:v>
                </c:pt>
                <c:pt idx="28">
                  <c:v>43.170564775908581</c:v>
                </c:pt>
                <c:pt idx="29">
                  <c:v>43.335181748532449</c:v>
                </c:pt>
                <c:pt idx="30">
                  <c:v>43.506601331009414</c:v>
                </c:pt>
                <c:pt idx="31">
                  <c:v>43.684936752065269</c:v>
                </c:pt>
                <c:pt idx="32">
                  <c:v>43.870306321809771</c:v>
                </c:pt>
                <c:pt idx="33">
                  <c:v>44.062833568392975</c:v>
                </c:pt>
                <c:pt idx="34">
                  <c:v>44.262647381270654</c:v>
                </c:pt>
                <c:pt idx="35">
                  <c:v>44.469882161308689</c:v>
                </c:pt>
                <c:pt idx="36">
                  <c:v>44.68467797796751</c:v>
                </c:pt>
                <c:pt idx="37">
                  <c:v>44.907180733818848</c:v>
                </c:pt>
                <c:pt idx="38">
                  <c:v>45.137542336659045</c:v>
                </c:pt>
                <c:pt idx="39">
                  <c:v>45.375920879495325</c:v>
                </c:pt>
                <c:pt idx="40">
                  <c:v>45.622480828693909</c:v>
                </c:pt>
                <c:pt idx="41">
                  <c:v>45.877393220591692</c:v>
                </c:pt>
                <c:pt idx="42">
                  <c:v>46.140835866886697</c:v>
                </c:pt>
                <c:pt idx="43">
                  <c:v>46.412993569135473</c:v>
                </c:pt>
                <c:pt idx="44">
                  <c:v>46.694058342700622</c:v>
                </c:pt>
                <c:pt idx="45">
                  <c:v>46.984229650504915</c:v>
                </c:pt>
                <c:pt idx="46">
                  <c:v>47.283714646963581</c:v>
                </c:pt>
                <c:pt idx="47">
                  <c:v>47.592728432481344</c:v>
                </c:pt>
                <c:pt idx="48">
                  <c:v>47.911494318915636</c:v>
                </c:pt>
                <c:pt idx="49">
                  <c:v>48.240244106423425</c:v>
                </c:pt>
                <c:pt idx="50">
                  <c:v>48.57921837212389</c:v>
                </c:pt>
                <c:pt idx="51">
                  <c:v>48.92866677102662</c:v>
                </c:pt>
                <c:pt idx="52">
                  <c:v>49.28884834968887</c:v>
                </c:pt>
                <c:pt idx="53">
                  <c:v>49.660031873083696</c:v>
                </c:pt>
                <c:pt idx="54">
                  <c:v>50.042496165174889</c:v>
                </c:pt>
                <c:pt idx="55">
                  <c:v>50.436530463712216</c:v>
                </c:pt>
                <c:pt idx="56">
                  <c:v>50.842434789775261</c:v>
                </c:pt>
                <c:pt idx="57">
                  <c:v>51.260520332609644</c:v>
                </c:pt>
                <c:pt idx="58">
                  <c:v>51.691109850315428</c:v>
                </c:pt>
                <c:pt idx="59">
                  <c:v>52.134538086960802</c:v>
                </c:pt>
                <c:pt idx="60">
                  <c:v>52.591152206708401</c:v>
                </c:pt>
                <c:pt idx="61">
                  <c:v>53.061312245555001</c:v>
                </c:pt>
                <c:pt idx="62">
                  <c:v>53.545391581295583</c:v>
                </c:pt>
                <c:pt idx="63">
                  <c:v>54.04377742233477</c:v>
                </c:pt>
                <c:pt idx="64">
                  <c:v>54.556871315975165</c:v>
                </c:pt>
                <c:pt idx="65">
                  <c:v>55.085089676820807</c:v>
                </c:pt>
                <c:pt idx="66">
                  <c:v>55.628864335936008</c:v>
                </c:pt>
                <c:pt idx="67">
                  <c:v>56.18864311140311</c:v>
                </c:pt>
                <c:pt idx="68">
                  <c:v>56.764890400918951</c:v>
                </c:pt>
                <c:pt idx="69">
                  <c:v>57.358087797065593</c:v>
                </c:pt>
                <c:pt idx="70">
                  <c:v>57.968734725880203</c:v>
                </c:pt>
                <c:pt idx="71">
                  <c:v>58.597349109333557</c:v>
                </c:pt>
                <c:pt idx="72">
                  <c:v>59.244468052306217</c:v>
                </c:pt>
                <c:pt idx="73">
                  <c:v>59.910648554624387</c:v>
                </c:pt>
                <c:pt idx="74">
                  <c:v>60.596468248680829</c:v>
                </c:pt>
                <c:pt idx="75">
                  <c:v>61.302526163124995</c:v>
                </c:pt>
                <c:pt idx="76">
                  <c:v>62.029443513050644</c:v>
                </c:pt>
                <c:pt idx="77">
                  <c:v>62.777864517047732</c:v>
                </c:pt>
                <c:pt idx="78">
                  <c:v>63.548457241405949</c:v>
                </c:pt>
                <c:pt idx="79">
                  <c:v>64.341914471667579</c:v>
                </c:pt>
                <c:pt idx="80">
                  <c:v>65.158954611622534</c:v>
                </c:pt>
                <c:pt idx="81">
                  <c:v>66.000322609709116</c:v>
                </c:pt>
                <c:pt idx="82">
                  <c:v>66.866790912645541</c:v>
                </c:pt>
                <c:pt idx="83">
                  <c:v>67.759160445944929</c:v>
                </c:pt>
                <c:pt idx="84">
                  <c:v>68.678261620778258</c:v>
                </c:pt>
                <c:pt idx="85">
                  <c:v>69.624955366426647</c:v>
                </c:pt>
                <c:pt idx="86">
                  <c:v>70.60013418731404</c:v>
                </c:pt>
                <c:pt idx="87">
                  <c:v>71.604723243324457</c:v>
                </c:pt>
                <c:pt idx="88">
                  <c:v>72.639681451780405</c:v>
                </c:pt>
                <c:pt idx="89">
                  <c:v>73.706002609091627</c:v>
                </c:pt>
                <c:pt idx="90">
                  <c:v>74.804716529663366</c:v>
                </c:pt>
                <c:pt idx="91">
                  <c:v>75.9368901991824</c:v>
                </c:pt>
                <c:pt idx="92">
                  <c:v>77.103628938867757</c:v>
                </c:pt>
                <c:pt idx="93">
                  <c:v>78.306077576675222</c:v>
                </c:pt>
                <c:pt idx="94">
                  <c:v>79.545421620774349</c:v>
                </c:pt>
                <c:pt idx="95">
                  <c:v>80.822888429866836</c:v>
                </c:pt>
                <c:pt idx="96">
                  <c:v>82.139748374073562</c:v>
                </c:pt>
                <c:pt idx="97">
                  <c:v>83.497315979183071</c:v>
                </c:pt>
                <c:pt idx="98">
                  <c:v>84.896951046007089</c:v>
                </c:pt>
                <c:pt idx="99">
                  <c:v>86.340059735428426</c:v>
                </c:pt>
                <c:pt idx="100">
                  <c:v>87.828095608435959</c:v>
                </c:pt>
                <c:pt idx="101">
                  <c:v>89.362560609009378</c:v>
                </c:pt>
                <c:pt idx="102">
                  <c:v>90.945005976133288</c:v>
                </c:pt>
                <c:pt idx="103">
                  <c:v>92.577033069470275</c:v>
                </c:pt>
                <c:pt idx="104">
                  <c:v>94.260294091292977</c:v>
                </c:pt>
                <c:pt idx="105">
                  <c:v>95.996492685148738</c:v>
                </c:pt>
                <c:pt idx="106">
                  <c:v>97.787384389401367</c:v>
                </c:pt>
                <c:pt idx="107">
                  <c:v>99.634776921233623</c:v>
                </c:pt>
                <c:pt idx="108">
                  <c:v>101.4589</c:v>
                </c:pt>
                <c:pt idx="109">
                  <c:v>101.4589</c:v>
                </c:pt>
                <c:pt idx="110">
                  <c:v>101.4589</c:v>
                </c:pt>
                <c:pt idx="111">
                  <c:v>101.4589</c:v>
                </c:pt>
                <c:pt idx="112">
                  <c:v>101.4589</c:v>
                </c:pt>
                <c:pt idx="113">
                  <c:v>101.4589</c:v>
                </c:pt>
                <c:pt idx="114">
                  <c:v>101.4589</c:v>
                </c:pt>
                <c:pt idx="115">
                  <c:v>101.4589</c:v>
                </c:pt>
                <c:pt idx="116">
                  <c:v>101.4589</c:v>
                </c:pt>
                <c:pt idx="117">
                  <c:v>101.4589</c:v>
                </c:pt>
                <c:pt idx="118">
                  <c:v>101.4589</c:v>
                </c:pt>
                <c:pt idx="119">
                  <c:v>101.4589</c:v>
                </c:pt>
                <c:pt idx="120">
                  <c:v>101.4589</c:v>
                </c:pt>
                <c:pt idx="121">
                  <c:v>101.4589</c:v>
                </c:pt>
                <c:pt idx="122">
                  <c:v>101.4589</c:v>
                </c:pt>
                <c:pt idx="123">
                  <c:v>101.4589</c:v>
                </c:pt>
                <c:pt idx="124">
                  <c:v>101.4589</c:v>
                </c:pt>
                <c:pt idx="125">
                  <c:v>101.4589</c:v>
                </c:pt>
                <c:pt idx="126">
                  <c:v>101.4589</c:v>
                </c:pt>
                <c:pt idx="127">
                  <c:v>101.4589</c:v>
                </c:pt>
                <c:pt idx="128">
                  <c:v>101.4589</c:v>
                </c:pt>
                <c:pt idx="129">
                  <c:v>101.4589</c:v>
                </c:pt>
                <c:pt idx="130">
                  <c:v>101.4589</c:v>
                </c:pt>
                <c:pt idx="131">
                  <c:v>101.4589</c:v>
                </c:pt>
                <c:pt idx="132">
                  <c:v>101.4589</c:v>
                </c:pt>
                <c:pt idx="133">
                  <c:v>101.4589</c:v>
                </c:pt>
                <c:pt idx="134">
                  <c:v>101.4589</c:v>
                </c:pt>
                <c:pt idx="135">
                  <c:v>101.4589</c:v>
                </c:pt>
                <c:pt idx="136">
                  <c:v>101.4589</c:v>
                </c:pt>
                <c:pt idx="137">
                  <c:v>101.4589</c:v>
                </c:pt>
                <c:pt idx="138">
                  <c:v>101.4589</c:v>
                </c:pt>
                <c:pt idx="139">
                  <c:v>101.4589</c:v>
                </c:pt>
                <c:pt idx="140">
                  <c:v>101.4589</c:v>
                </c:pt>
                <c:pt idx="141">
                  <c:v>101.4589</c:v>
                </c:pt>
                <c:pt idx="142">
                  <c:v>101.4589</c:v>
                </c:pt>
                <c:pt idx="143">
                  <c:v>101.4589</c:v>
                </c:pt>
                <c:pt idx="144">
                  <c:v>101.4589</c:v>
                </c:pt>
                <c:pt idx="145">
                  <c:v>101.4589</c:v>
                </c:pt>
                <c:pt idx="146">
                  <c:v>101.4589</c:v>
                </c:pt>
                <c:pt idx="147">
                  <c:v>101.4589</c:v>
                </c:pt>
                <c:pt idx="148">
                  <c:v>101.4589</c:v>
                </c:pt>
                <c:pt idx="149">
                  <c:v>101.4589</c:v>
                </c:pt>
                <c:pt idx="150">
                  <c:v>101.4589</c:v>
                </c:pt>
                <c:pt idx="151">
                  <c:v>101.4589</c:v>
                </c:pt>
                <c:pt idx="152">
                  <c:v>101.4589</c:v>
                </c:pt>
                <c:pt idx="153">
                  <c:v>101.4589</c:v>
                </c:pt>
                <c:pt idx="154">
                  <c:v>101.4589</c:v>
                </c:pt>
                <c:pt idx="155">
                  <c:v>101.4589</c:v>
                </c:pt>
                <c:pt idx="156">
                  <c:v>101.4589</c:v>
                </c:pt>
                <c:pt idx="157">
                  <c:v>101.4589</c:v>
                </c:pt>
                <c:pt idx="158">
                  <c:v>101.4589</c:v>
                </c:pt>
                <c:pt idx="159">
                  <c:v>101.4589</c:v>
                </c:pt>
                <c:pt idx="160">
                  <c:v>101.4589</c:v>
                </c:pt>
                <c:pt idx="161">
                  <c:v>101.4589</c:v>
                </c:pt>
                <c:pt idx="162">
                  <c:v>101.4589</c:v>
                </c:pt>
                <c:pt idx="163">
                  <c:v>101.4589</c:v>
                </c:pt>
                <c:pt idx="164">
                  <c:v>101.4589</c:v>
                </c:pt>
                <c:pt idx="165">
                  <c:v>101.4589</c:v>
                </c:pt>
                <c:pt idx="166">
                  <c:v>101.4589</c:v>
                </c:pt>
                <c:pt idx="167">
                  <c:v>101.4589</c:v>
                </c:pt>
                <c:pt idx="168">
                  <c:v>101.4589</c:v>
                </c:pt>
                <c:pt idx="169">
                  <c:v>101.4589</c:v>
                </c:pt>
                <c:pt idx="170">
                  <c:v>101.4589</c:v>
                </c:pt>
                <c:pt idx="171">
                  <c:v>101.4589</c:v>
                </c:pt>
                <c:pt idx="172">
                  <c:v>101.4589</c:v>
                </c:pt>
                <c:pt idx="173">
                  <c:v>101.4589</c:v>
                </c:pt>
                <c:pt idx="174">
                  <c:v>101.4589</c:v>
                </c:pt>
                <c:pt idx="175">
                  <c:v>101.4589</c:v>
                </c:pt>
                <c:pt idx="176">
                  <c:v>101.4589</c:v>
                </c:pt>
                <c:pt idx="177">
                  <c:v>101.4589</c:v>
                </c:pt>
                <c:pt idx="178">
                  <c:v>101.4589</c:v>
                </c:pt>
                <c:pt idx="179">
                  <c:v>101.4589</c:v>
                </c:pt>
                <c:pt idx="180">
                  <c:v>101.4589</c:v>
                </c:pt>
                <c:pt idx="181">
                  <c:v>101.40320226516147</c:v>
                </c:pt>
                <c:pt idx="182">
                  <c:v>101.2364552073539</c:v>
                </c:pt>
                <c:pt idx="183">
                  <c:v>100.95969213359186</c:v>
                </c:pt>
                <c:pt idx="184">
                  <c:v>100.57461825023182</c:v>
                </c:pt>
                <c:pt idx="185">
                  <c:v>100.08358568336567</c:v>
                </c:pt>
                <c:pt idx="186">
                  <c:v>99.489559443344845</c:v>
                </c:pt>
                <c:pt idx="187">
                  <c:v>98.796075222127641</c:v>
                </c:pt>
                <c:pt idx="188">
                  <c:v>98.007190101738701</c:v>
                </c:pt>
                <c:pt idx="189">
                  <c:v>97.127427398823343</c:v>
                </c:pt>
                <c:pt idx="190">
                  <c:v>96.161716969971721</c:v>
                </c:pt>
                <c:pt idx="191">
                  <c:v>95.115332353548325</c:v>
                </c:pt>
                <c:pt idx="192">
                  <c:v>93.993826127142796</c:v>
                </c:pt>
                <c:pt idx="193">
                  <c:v>92.80296481856648</c:v>
                </c:pt>
                <c:pt idx="194">
                  <c:v>91.54866462762665</c:v>
                </c:pt>
                <c:pt idx="195">
                  <c:v>90.236929102148281</c:v>
                </c:pt>
                <c:pt idx="196">
                  <c:v>88.87378977234026</c:v>
                </c:pt>
                <c:pt idx="197">
                  <c:v>87.465250590359233</c:v>
                </c:pt>
                <c:pt idx="198">
                  <c:v>86.017236854654328</c:v>
                </c:pt>
                <c:pt idx="199">
                  <c:v>84.535549128615258</c:v>
                </c:pt>
                <c:pt idx="200">
                  <c:v>83.025822496751189</c:v>
                </c:pt>
                <c:pt idx="201">
                  <c:v>81.4934913445706</c:v>
                </c:pt>
                <c:pt idx="202">
                  <c:v>79.943759704851999</c:v>
                </c:pt>
                <c:pt idx="203">
                  <c:v>78.381577086261686</c:v>
                </c:pt>
                <c:pt idx="204">
                  <c:v>76.811619592243829</c:v>
                </c:pt>
                <c:pt idx="205">
                  <c:v>75.238276049707139</c:v>
                </c:pt>
                <c:pt idx="206">
                  <c:v>73.665638798257447</c:v>
                </c:pt>
                <c:pt idx="207">
                  <c:v>72.097498740762433</c:v>
                </c:pt>
                <c:pt idx="208">
                  <c:v>70.537344223540842</c:v>
                </c:pt>
                <c:pt idx="209">
                  <c:v>68.988363297614299</c:v>
                </c:pt>
                <c:pt idx="210">
                  <c:v>67.453448909200873</c:v>
                </c:pt>
                <c:pt idx="211">
                  <c:v>65.935206575773677</c:v>
                </c:pt>
                <c:pt idx="212">
                  <c:v>64.435964121367178</c:v>
                </c:pt>
                <c:pt idx="213">
                  <c:v>62.957783069283245</c:v>
                </c:pt>
                <c:pt idx="214">
                  <c:v>61.502471319989873</c:v>
                </c:pt>
                <c:pt idx="215">
                  <c:v>60.071596775057969</c:v>
                </c:pt>
                <c:pt idx="216">
                  <c:v>58.666501602954618</c:v>
                </c:pt>
                <c:pt idx="217">
                  <c:v>57.288316878093461</c:v>
                </c:pt>
                <c:pt idx="218">
                  <c:v>55.937977359729203</c:v>
                </c:pt>
                <c:pt idx="219">
                  <c:v>54.616236211223253</c:v>
                </c:pt>
                <c:pt idx="220">
                  <c:v>53.323679492304286</c:v>
                </c:pt>
                <c:pt idx="221">
                  <c:v>52.060740286765061</c:v>
                </c:pt>
                <c:pt idx="222">
                  <c:v>50.827712355289762</c:v>
                </c:pt>
                <c:pt idx="223">
                  <c:v>49.624763227656537</c:v>
                </c:pt>
                <c:pt idx="224">
                  <c:v>48.45194667035954</c:v>
                </c:pt>
                <c:pt idx="225">
                  <c:v>47.309214484792406</c:v>
                </c:pt>
                <c:pt idx="226">
                  <c:v>46.196427607629943</c:v>
                </c:pt>
                <c:pt idx="227">
                  <c:v>45.113366499095157</c:v>
                </c:pt>
                <c:pt idx="228">
                  <c:v>44.05974081658217</c:v>
                </c:pt>
                <c:pt idx="229">
                  <c:v>43.03519838082422</c:v>
                </c:pt>
                <c:pt idx="230">
                  <c:v>42.039333449657192</c:v>
                </c:pt>
                <c:pt idx="231">
                  <c:v>41.071694320644426</c:v>
                </c:pt>
                <c:pt idx="232">
                  <c:v>41.002122</c:v>
                </c:pt>
                <c:pt idx="233">
                  <c:v>41.002122</c:v>
                </c:pt>
                <c:pt idx="234">
                  <c:v>41.002122</c:v>
                </c:pt>
                <c:pt idx="235">
                  <c:v>41.002122</c:v>
                </c:pt>
                <c:pt idx="236">
                  <c:v>41.002122</c:v>
                </c:pt>
                <c:pt idx="237">
                  <c:v>41.002122</c:v>
                </c:pt>
                <c:pt idx="238">
                  <c:v>41.002122</c:v>
                </c:pt>
                <c:pt idx="239">
                  <c:v>41.002122</c:v>
                </c:pt>
                <c:pt idx="240">
                  <c:v>41.002122</c:v>
                </c:pt>
                <c:pt idx="241">
                  <c:v>41.002122</c:v>
                </c:pt>
                <c:pt idx="242">
                  <c:v>41.002122</c:v>
                </c:pt>
                <c:pt idx="243">
                  <c:v>41.002122</c:v>
                </c:pt>
                <c:pt idx="244">
                  <c:v>41.002122</c:v>
                </c:pt>
                <c:pt idx="245">
                  <c:v>41.002122</c:v>
                </c:pt>
                <c:pt idx="246">
                  <c:v>41.002122</c:v>
                </c:pt>
                <c:pt idx="247">
                  <c:v>41.002122</c:v>
                </c:pt>
                <c:pt idx="248">
                  <c:v>41.002122</c:v>
                </c:pt>
                <c:pt idx="249">
                  <c:v>41.002122</c:v>
                </c:pt>
                <c:pt idx="250">
                  <c:v>41.002122</c:v>
                </c:pt>
                <c:pt idx="251">
                  <c:v>41.002122</c:v>
                </c:pt>
                <c:pt idx="252">
                  <c:v>41.002122</c:v>
                </c:pt>
                <c:pt idx="253">
                  <c:v>41.002122</c:v>
                </c:pt>
                <c:pt idx="254">
                  <c:v>41.002122</c:v>
                </c:pt>
                <c:pt idx="255">
                  <c:v>41.002122</c:v>
                </c:pt>
                <c:pt idx="256">
                  <c:v>41.002122</c:v>
                </c:pt>
                <c:pt idx="257">
                  <c:v>41.002122</c:v>
                </c:pt>
                <c:pt idx="258">
                  <c:v>41.002122</c:v>
                </c:pt>
                <c:pt idx="259">
                  <c:v>41.002122</c:v>
                </c:pt>
                <c:pt idx="260">
                  <c:v>41.002122</c:v>
                </c:pt>
                <c:pt idx="261">
                  <c:v>41.002122</c:v>
                </c:pt>
                <c:pt idx="262">
                  <c:v>41.002122</c:v>
                </c:pt>
                <c:pt idx="263">
                  <c:v>41.002122</c:v>
                </c:pt>
                <c:pt idx="264">
                  <c:v>41.002122</c:v>
                </c:pt>
                <c:pt idx="265">
                  <c:v>41.002122</c:v>
                </c:pt>
                <c:pt idx="266">
                  <c:v>41.002122</c:v>
                </c:pt>
                <c:pt idx="267">
                  <c:v>41.002122</c:v>
                </c:pt>
                <c:pt idx="268">
                  <c:v>41.002122</c:v>
                </c:pt>
                <c:pt idx="269">
                  <c:v>41.002122</c:v>
                </c:pt>
                <c:pt idx="270">
                  <c:v>41.002122</c:v>
                </c:pt>
                <c:pt idx="271">
                  <c:v>41.002122</c:v>
                </c:pt>
                <c:pt idx="272">
                  <c:v>41.002122</c:v>
                </c:pt>
                <c:pt idx="273">
                  <c:v>41.002122</c:v>
                </c:pt>
                <c:pt idx="274">
                  <c:v>41.002122</c:v>
                </c:pt>
                <c:pt idx="275">
                  <c:v>41.002122</c:v>
                </c:pt>
                <c:pt idx="276">
                  <c:v>41.002122</c:v>
                </c:pt>
                <c:pt idx="277">
                  <c:v>41.002122</c:v>
                </c:pt>
                <c:pt idx="278">
                  <c:v>41.002122</c:v>
                </c:pt>
                <c:pt idx="279">
                  <c:v>41.002122</c:v>
                </c:pt>
                <c:pt idx="280">
                  <c:v>41.002122</c:v>
                </c:pt>
                <c:pt idx="281">
                  <c:v>41.002122</c:v>
                </c:pt>
                <c:pt idx="282">
                  <c:v>41.002122</c:v>
                </c:pt>
                <c:pt idx="283">
                  <c:v>41.002122</c:v>
                </c:pt>
                <c:pt idx="284">
                  <c:v>41.002122</c:v>
                </c:pt>
                <c:pt idx="285">
                  <c:v>41.002122</c:v>
                </c:pt>
                <c:pt idx="286">
                  <c:v>41.002122</c:v>
                </c:pt>
                <c:pt idx="287">
                  <c:v>41.002122</c:v>
                </c:pt>
                <c:pt idx="288">
                  <c:v>41.002122</c:v>
                </c:pt>
                <c:pt idx="289">
                  <c:v>41.002122</c:v>
                </c:pt>
                <c:pt idx="290">
                  <c:v>41.002122</c:v>
                </c:pt>
                <c:pt idx="291">
                  <c:v>41.002122</c:v>
                </c:pt>
                <c:pt idx="292">
                  <c:v>41.002122</c:v>
                </c:pt>
                <c:pt idx="293">
                  <c:v>41.002122</c:v>
                </c:pt>
                <c:pt idx="294">
                  <c:v>41.002122</c:v>
                </c:pt>
                <c:pt idx="295">
                  <c:v>41.002122</c:v>
                </c:pt>
                <c:pt idx="296">
                  <c:v>41.002122</c:v>
                </c:pt>
                <c:pt idx="297">
                  <c:v>41.002122</c:v>
                </c:pt>
                <c:pt idx="298">
                  <c:v>41.002122</c:v>
                </c:pt>
                <c:pt idx="299">
                  <c:v>41.002122</c:v>
                </c:pt>
                <c:pt idx="300">
                  <c:v>41.002122</c:v>
                </c:pt>
                <c:pt idx="301">
                  <c:v>41.002122</c:v>
                </c:pt>
                <c:pt idx="302">
                  <c:v>41.002122</c:v>
                </c:pt>
                <c:pt idx="303">
                  <c:v>41.002122</c:v>
                </c:pt>
                <c:pt idx="304">
                  <c:v>41.002122</c:v>
                </c:pt>
                <c:pt idx="305">
                  <c:v>41.002122</c:v>
                </c:pt>
                <c:pt idx="306">
                  <c:v>41.002122</c:v>
                </c:pt>
                <c:pt idx="307">
                  <c:v>41.002122</c:v>
                </c:pt>
                <c:pt idx="308">
                  <c:v>41.002122</c:v>
                </c:pt>
                <c:pt idx="309">
                  <c:v>41.002122</c:v>
                </c:pt>
                <c:pt idx="310">
                  <c:v>41.002122</c:v>
                </c:pt>
                <c:pt idx="311">
                  <c:v>41.002122</c:v>
                </c:pt>
                <c:pt idx="312">
                  <c:v>41.002122</c:v>
                </c:pt>
                <c:pt idx="313">
                  <c:v>41.002122</c:v>
                </c:pt>
                <c:pt idx="314">
                  <c:v>41.002122</c:v>
                </c:pt>
                <c:pt idx="315">
                  <c:v>41.002122</c:v>
                </c:pt>
                <c:pt idx="316">
                  <c:v>41.002122</c:v>
                </c:pt>
                <c:pt idx="317">
                  <c:v>41.002122</c:v>
                </c:pt>
                <c:pt idx="318">
                  <c:v>41.002122</c:v>
                </c:pt>
                <c:pt idx="319">
                  <c:v>41.002122</c:v>
                </c:pt>
                <c:pt idx="320">
                  <c:v>41.002122</c:v>
                </c:pt>
                <c:pt idx="321">
                  <c:v>41.002122</c:v>
                </c:pt>
                <c:pt idx="322">
                  <c:v>41.002122</c:v>
                </c:pt>
                <c:pt idx="323">
                  <c:v>41.002122</c:v>
                </c:pt>
                <c:pt idx="324">
                  <c:v>41.002122</c:v>
                </c:pt>
                <c:pt idx="325">
                  <c:v>41.002122</c:v>
                </c:pt>
                <c:pt idx="326">
                  <c:v>41.002122</c:v>
                </c:pt>
                <c:pt idx="327">
                  <c:v>41.002122</c:v>
                </c:pt>
                <c:pt idx="328">
                  <c:v>41.002122</c:v>
                </c:pt>
                <c:pt idx="329">
                  <c:v>41.002122</c:v>
                </c:pt>
                <c:pt idx="330">
                  <c:v>41.002122</c:v>
                </c:pt>
                <c:pt idx="331">
                  <c:v>41.002122</c:v>
                </c:pt>
                <c:pt idx="332">
                  <c:v>41.002122</c:v>
                </c:pt>
                <c:pt idx="333">
                  <c:v>41.002122</c:v>
                </c:pt>
                <c:pt idx="334">
                  <c:v>41.002122</c:v>
                </c:pt>
                <c:pt idx="335">
                  <c:v>41.002122</c:v>
                </c:pt>
                <c:pt idx="336">
                  <c:v>41.002122</c:v>
                </c:pt>
                <c:pt idx="337">
                  <c:v>41.002122</c:v>
                </c:pt>
                <c:pt idx="338">
                  <c:v>41.002122</c:v>
                </c:pt>
                <c:pt idx="339">
                  <c:v>41.002122</c:v>
                </c:pt>
                <c:pt idx="340">
                  <c:v>41.002122</c:v>
                </c:pt>
                <c:pt idx="341">
                  <c:v>41.002122</c:v>
                </c:pt>
                <c:pt idx="342">
                  <c:v>41.002122</c:v>
                </c:pt>
                <c:pt idx="343">
                  <c:v>41.002122</c:v>
                </c:pt>
                <c:pt idx="344">
                  <c:v>41.002122</c:v>
                </c:pt>
                <c:pt idx="345">
                  <c:v>41.002122</c:v>
                </c:pt>
                <c:pt idx="346">
                  <c:v>41.002122</c:v>
                </c:pt>
                <c:pt idx="347">
                  <c:v>41.002122</c:v>
                </c:pt>
                <c:pt idx="348">
                  <c:v>41.002122</c:v>
                </c:pt>
                <c:pt idx="349">
                  <c:v>41.002122</c:v>
                </c:pt>
                <c:pt idx="350">
                  <c:v>41.002122</c:v>
                </c:pt>
                <c:pt idx="351">
                  <c:v>41.002122</c:v>
                </c:pt>
                <c:pt idx="352">
                  <c:v>41.002122</c:v>
                </c:pt>
                <c:pt idx="353">
                  <c:v>41.002122</c:v>
                </c:pt>
                <c:pt idx="354">
                  <c:v>41.002122</c:v>
                </c:pt>
                <c:pt idx="355">
                  <c:v>41.002122</c:v>
                </c:pt>
                <c:pt idx="356">
                  <c:v>41.002122</c:v>
                </c:pt>
                <c:pt idx="357">
                  <c:v>41.002122</c:v>
                </c:pt>
                <c:pt idx="358">
                  <c:v>41.002122</c:v>
                </c:pt>
                <c:pt idx="359">
                  <c:v>41.002122</c:v>
                </c:pt>
                <c:pt idx="360">
                  <c:v>41.002122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447192"/>
        <c:axId val="524448368"/>
      </c:scatterChart>
      <c:valAx>
        <c:axId val="524447192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Swept Volume, %</a:t>
                </a:r>
              </a:p>
            </c:rich>
          </c:tx>
          <c:layout>
            <c:manualLayout>
              <c:xMode val="edge"/>
              <c:yMode val="edge"/>
              <c:x val="0.44632736125375633"/>
              <c:y val="0.884751357638336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48368"/>
        <c:crosses val="autoZero"/>
        <c:crossBetween val="midCat"/>
      </c:valAx>
      <c:valAx>
        <c:axId val="52444836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Pressure, Bar, abs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47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5738521815207894E-2"/>
          <c:y val="0.878474633709595"/>
          <c:w val="0.33155621172353456"/>
          <c:h val="0.103972817946765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effectLst/>
              </a:rPr>
              <a:t>Stage I - Flow Balance</a:t>
            </a:r>
            <a:endParaRPr lang="en-IN" sz="1400">
              <a:ln>
                <a:solidFill>
                  <a:schemeClr val="tx1">
                    <a:alpha val="50000"/>
                  </a:schemeClr>
                </a:solidFill>
              </a:ln>
              <a:solidFill>
                <a:schemeClr val="tx1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>
                    <a:alpha val="50000"/>
                  </a:schemeClr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GERC_A_PARA!$B$4:$B$11</c:f>
              <c:numCache>
                <c:formatCode>h:mm:ss</c:formatCode>
                <c:ptCount val="8"/>
                <c:pt idx="0">
                  <c:v>0.75</c:v>
                </c:pt>
                <c:pt idx="1">
                  <c:v>0.79166666666666663</c:v>
                </c:pt>
                <c:pt idx="2">
                  <c:v>0.83333333333333337</c:v>
                </c:pt>
                <c:pt idx="3">
                  <c:v>0.875</c:v>
                </c:pt>
                <c:pt idx="4">
                  <c:v>0.91666666666666663</c:v>
                </c:pt>
                <c:pt idx="5">
                  <c:v>0.95972222222222225</c:v>
                </c:pt>
                <c:pt idx="6">
                  <c:v>0</c:v>
                </c:pt>
                <c:pt idx="7">
                  <c:v>4.1666666666666664E-2</c:v>
                </c:pt>
              </c:numCache>
            </c:numRef>
          </c:xVal>
          <c:yVal>
            <c:numRef>
              <c:f>GERC_A_PARA!$BZ$4:$BZ$11</c:f>
              <c:numCache>
                <c:formatCode>General</c:formatCode>
                <c:ptCount val="8"/>
                <c:pt idx="0">
                  <c:v>1.007962138520855</c:v>
                </c:pt>
                <c:pt idx="1">
                  <c:v>1.008162416751476</c:v>
                </c:pt>
                <c:pt idx="2">
                  <c:v>1.008414705807767</c:v>
                </c:pt>
                <c:pt idx="3">
                  <c:v>1.0087511640474141</c:v>
                </c:pt>
                <c:pt idx="4">
                  <c:v>1.0091669056607513</c:v>
                </c:pt>
                <c:pt idx="5">
                  <c:v>1.0097042327491781</c:v>
                </c:pt>
                <c:pt idx="6">
                  <c:v>1.0097238937866464</c:v>
                </c:pt>
                <c:pt idx="7">
                  <c:v>1.0097556291002825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443272"/>
        <c:axId val="524443664"/>
      </c:scatterChart>
      <c:valAx>
        <c:axId val="524443272"/>
        <c:scaling>
          <c:orientation val="minMax"/>
          <c:max val="0.77"/>
          <c:min val="0.3700000000000000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</a:rPr>
                  <a:t>Time</a:t>
                </a:r>
              </a:p>
            </c:rich>
          </c:tx>
          <c:layout>
            <c:manualLayout>
              <c:xMode val="edge"/>
              <c:yMode val="edge"/>
              <c:x val="0.4681966316710412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tx1">
                        <a:alpha val="50000"/>
                      </a:schemeClr>
                    </a:solidFill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43664"/>
        <c:crosses val="autoZero"/>
        <c:crossBetween val="midCat"/>
      </c:valAx>
      <c:valAx>
        <c:axId val="524443664"/>
        <c:scaling>
          <c:orientation val="minMax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</a:rPr>
                  <a:t>Flow factor</a:t>
                </a:r>
              </a:p>
            </c:rich>
          </c:tx>
          <c:layout>
            <c:manualLayout>
              <c:xMode val="edge"/>
              <c:yMode val="edge"/>
              <c:x val="2.5000000000000001E-2"/>
              <c:y val="0.31804243219597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tx1">
                        <a:alpha val="50000"/>
                      </a:schemeClr>
                    </a:solidFill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443272"/>
        <c:crosses val="autoZero"/>
        <c:crossBetween val="midCat"/>
      </c:valAx>
      <c:spPr>
        <a:noFill/>
        <a:ln w="15875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</a:rPr>
              <a:t>Stage II - Flow 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>
                    <a:alpha val="50000"/>
                  </a:schemeClr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GERC_A_PARA!$B$4:$B$11</c:f>
              <c:numCache>
                <c:formatCode>h:mm:ss</c:formatCode>
                <c:ptCount val="8"/>
                <c:pt idx="0">
                  <c:v>0.75</c:v>
                </c:pt>
                <c:pt idx="1">
                  <c:v>0.79166666666666663</c:v>
                </c:pt>
                <c:pt idx="2">
                  <c:v>0.83333333333333337</c:v>
                </c:pt>
                <c:pt idx="3">
                  <c:v>0.875</c:v>
                </c:pt>
                <c:pt idx="4">
                  <c:v>0.91666666666666663</c:v>
                </c:pt>
                <c:pt idx="5">
                  <c:v>0.95972222222222225</c:v>
                </c:pt>
                <c:pt idx="6">
                  <c:v>0</c:v>
                </c:pt>
                <c:pt idx="7">
                  <c:v>4.1666666666666664E-2</c:v>
                </c:pt>
              </c:numCache>
            </c:numRef>
          </c:xVal>
          <c:yVal>
            <c:numRef>
              <c:f>GERC_A_PARA!$ED$4:$ED$11</c:f>
              <c:numCache>
                <c:formatCode>General</c:formatCode>
                <c:ptCount val="8"/>
                <c:pt idx="0">
                  <c:v>1.0035043897034506</c:v>
                </c:pt>
                <c:pt idx="1">
                  <c:v>1.005271389969598</c:v>
                </c:pt>
                <c:pt idx="2">
                  <c:v>1.0075396063633353</c:v>
                </c:pt>
                <c:pt idx="3">
                  <c:v>1.0103734339938435</c:v>
                </c:pt>
                <c:pt idx="4">
                  <c:v>1.0137358169101536</c:v>
                </c:pt>
                <c:pt idx="5">
                  <c:v>1.0178072773060003</c:v>
                </c:pt>
                <c:pt idx="6">
                  <c:v>1.0179036273593243</c:v>
                </c:pt>
                <c:pt idx="7">
                  <c:v>1.018009673730661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227008"/>
        <c:axId val="524227792"/>
      </c:scatterChart>
      <c:valAx>
        <c:axId val="524227008"/>
        <c:scaling>
          <c:orientation val="minMax"/>
          <c:max val="0.77"/>
          <c:min val="0.3700000000000000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tx1">
                        <a:alpha val="50000"/>
                      </a:schemeClr>
                    </a:solidFill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27792"/>
        <c:crosses val="autoZero"/>
        <c:crossBetween val="midCat"/>
      </c:valAx>
      <c:valAx>
        <c:axId val="524227792"/>
        <c:scaling>
          <c:orientation val="minMax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</a:rPr>
                  <a:t>Flow factor</a:t>
                </a:r>
              </a:p>
            </c:rich>
          </c:tx>
          <c:layout>
            <c:manualLayout>
              <c:xMode val="edge"/>
              <c:yMode val="edge"/>
              <c:x val="2.2222222222222223E-2"/>
              <c:y val="0.363267716535433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tx1">
                        <a:alpha val="50000"/>
                      </a:schemeClr>
                    </a:solidFill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27008"/>
        <c:crosses val="autoZero"/>
        <c:crossBetween val="midCat"/>
      </c:valAx>
      <c:spPr>
        <a:noFill/>
        <a:ln w="15875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</a:rPr>
              <a:t>Stage I - Adiabatic Flow 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>
                    <a:alpha val="50000"/>
                  </a:schemeClr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GERC_A_PARA!$B$4:$B$11</c:f>
              <c:numCache>
                <c:formatCode>h:mm:ss</c:formatCode>
                <c:ptCount val="8"/>
                <c:pt idx="0">
                  <c:v>0.75</c:v>
                </c:pt>
                <c:pt idx="1">
                  <c:v>0.79166666666666663</c:v>
                </c:pt>
                <c:pt idx="2">
                  <c:v>0.83333333333333337</c:v>
                </c:pt>
                <c:pt idx="3">
                  <c:v>0.875</c:v>
                </c:pt>
                <c:pt idx="4">
                  <c:v>0.91666666666666663</c:v>
                </c:pt>
                <c:pt idx="5">
                  <c:v>0.95972222222222225</c:v>
                </c:pt>
                <c:pt idx="6">
                  <c:v>0</c:v>
                </c:pt>
                <c:pt idx="7">
                  <c:v>4.1666666666666664E-2</c:v>
                </c:pt>
              </c:numCache>
            </c:numRef>
          </c:xVal>
          <c:yVal>
            <c:numRef>
              <c:f>GERC_A_PARA!$BY$4:$BY$11</c:f>
              <c:numCache>
                <c:formatCode>General</c:formatCode>
                <c:ptCount val="8"/>
                <c:pt idx="0">
                  <c:v>1.0543720179174216</c:v>
                </c:pt>
                <c:pt idx="1">
                  <c:v>1.0713872321407703</c:v>
                </c:pt>
                <c:pt idx="2">
                  <c:v>1.0878419802745269</c:v>
                </c:pt>
                <c:pt idx="3">
                  <c:v>1.1036695838040327</c:v>
                </c:pt>
                <c:pt idx="4">
                  <c:v>1.1189227305161171</c:v>
                </c:pt>
                <c:pt idx="5">
                  <c:v>1.1338609212601165</c:v>
                </c:pt>
                <c:pt idx="6">
                  <c:v>1.1337226002855438</c:v>
                </c:pt>
                <c:pt idx="7">
                  <c:v>1.1334537021197963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227400"/>
        <c:axId val="524228184"/>
      </c:scatterChart>
      <c:valAx>
        <c:axId val="524227400"/>
        <c:scaling>
          <c:orientation val="minMax"/>
          <c:max val="0.77"/>
          <c:min val="0.3700000000000000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</a:rPr>
                  <a:t>Time</a:t>
                </a:r>
              </a:p>
            </c:rich>
          </c:tx>
          <c:layout>
            <c:manualLayout>
              <c:xMode val="edge"/>
              <c:yMode val="edge"/>
              <c:x val="0.50152996500437441"/>
              <c:y val="0.887939632545931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tx1">
                        <a:alpha val="50000"/>
                      </a:schemeClr>
                    </a:solidFill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28184"/>
        <c:crosses val="autoZero"/>
        <c:crossBetween val="midCat"/>
      </c:valAx>
      <c:valAx>
        <c:axId val="52422818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</a:rPr>
                  <a:t>Flow factor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0.363267716535433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tx1">
                        <a:alpha val="50000"/>
                      </a:schemeClr>
                    </a:solidFill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27400"/>
        <c:crosses val="autoZero"/>
        <c:crossBetween val="midCat"/>
      </c:valAx>
      <c:spPr>
        <a:noFill/>
        <a:ln w="15875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</a:rPr>
              <a:t>Stage II - Adiabatic Flow 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>
                    <a:alpha val="50000"/>
                  </a:schemeClr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GERC_A_PARA!$B$4:$B$11</c:f>
              <c:numCache>
                <c:formatCode>h:mm:ss</c:formatCode>
                <c:ptCount val="8"/>
                <c:pt idx="0">
                  <c:v>0.75</c:v>
                </c:pt>
                <c:pt idx="1">
                  <c:v>0.79166666666666663</c:v>
                </c:pt>
                <c:pt idx="2">
                  <c:v>0.83333333333333337</c:v>
                </c:pt>
                <c:pt idx="3">
                  <c:v>0.875</c:v>
                </c:pt>
                <c:pt idx="4">
                  <c:v>0.91666666666666663</c:v>
                </c:pt>
                <c:pt idx="5">
                  <c:v>0.95972222222222225</c:v>
                </c:pt>
                <c:pt idx="6">
                  <c:v>0</c:v>
                </c:pt>
                <c:pt idx="7">
                  <c:v>4.1666666666666664E-2</c:v>
                </c:pt>
              </c:numCache>
            </c:numRef>
          </c:xVal>
          <c:yVal>
            <c:numRef>
              <c:f>GERC_A_PARA!$EC$4:$EC$11</c:f>
              <c:numCache>
                <c:formatCode>General</c:formatCode>
                <c:ptCount val="8"/>
                <c:pt idx="0">
                  <c:v>1.1107336781659616</c:v>
                </c:pt>
                <c:pt idx="1">
                  <c:v>1.1384893296315077</c:v>
                </c:pt>
                <c:pt idx="2">
                  <c:v>1.1635191827322082</c:v>
                </c:pt>
                <c:pt idx="3">
                  <c:v>1.1862075835685995</c:v>
                </c:pt>
                <c:pt idx="4">
                  <c:v>1.2072659506159895</c:v>
                </c:pt>
                <c:pt idx="5">
                  <c:v>1.227381987258179</c:v>
                </c:pt>
                <c:pt idx="6">
                  <c:v>1.2287153854435353</c:v>
                </c:pt>
                <c:pt idx="7">
                  <c:v>1.2300090655229652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232888"/>
        <c:axId val="524230928"/>
      </c:scatterChart>
      <c:valAx>
        <c:axId val="524232888"/>
        <c:scaling>
          <c:orientation val="minMax"/>
          <c:max val="0.77"/>
          <c:min val="0.3700000000000000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</a:rPr>
                  <a:t>Time</a:t>
                </a:r>
              </a:p>
            </c:rich>
          </c:tx>
          <c:layout>
            <c:manualLayout>
              <c:xMode val="edge"/>
              <c:yMode val="edge"/>
              <c:x val="0.50708552055993006"/>
              <c:y val="0.887939632545931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tx1">
                        <a:alpha val="50000"/>
                      </a:schemeClr>
                    </a:solidFill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30928"/>
        <c:crosses val="autoZero"/>
        <c:crossBetween val="midCat"/>
      </c:valAx>
      <c:valAx>
        <c:axId val="524230928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</a:rPr>
                  <a:t>Flow factor</a:t>
                </a:r>
              </a:p>
            </c:rich>
          </c:tx>
          <c:layout>
            <c:manualLayout>
              <c:xMode val="edge"/>
              <c:yMode val="edge"/>
              <c:x val="1.9444444444444445E-2"/>
              <c:y val="0.363267716535433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tx1">
                        <a:alpha val="50000"/>
                      </a:schemeClr>
                    </a:solidFill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32888"/>
        <c:crosses val="autoZero"/>
        <c:crossBetween val="midCat"/>
      </c:valAx>
      <c:spPr>
        <a:noFill/>
        <a:ln w="15875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Stage I - HE and CE PV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31544133906339"/>
          <c:y val="0.1383309820192013"/>
          <c:w val="0.82669243267668469"/>
          <c:h val="0.6326590484871909"/>
        </c:manualLayout>
      </c:layout>
      <c:scatterChart>
        <c:scatterStyle val="smoothMarker"/>
        <c:varyColors val="0"/>
        <c:ser>
          <c:idx val="0"/>
          <c:order val="0"/>
          <c:tx>
            <c:v>Pressure, Head End, bar abs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'Stage 1'!$AB$8:$AB$368</c:f>
              <c:numCache>
                <c:formatCode>General</c:formatCode>
                <c:ptCount val="361"/>
                <c:pt idx="0">
                  <c:v>0</c:v>
                </c:pt>
                <c:pt idx="1">
                  <c:v>9.2809556195451483E-3</c:v>
                </c:pt>
                <c:pt idx="2">
                  <c:v>3.7119546170057839E-2</c:v>
                </c:pt>
                <c:pt idx="3">
                  <c:v>8.350294547884321E-2</c:v>
                </c:pt>
                <c:pt idx="4">
                  <c:v>0.14840978576268665</c:v>
                </c:pt>
                <c:pt idx="5">
                  <c:v>0.23181017138041368</c:v>
                </c:pt>
                <c:pt idx="6">
                  <c:v>0.33366569807780683</c:v>
                </c:pt>
                <c:pt idx="7">
                  <c:v>0.45392947771651243</c:v>
                </c:pt>
                <c:pt idx="8">
                  <c:v>0.59254616847529074</c:v>
                </c:pt>
                <c:pt idx="9">
                  <c:v>0.74945201051093646</c:v>
                </c:pt>
                <c:pt idx="10">
                  <c:v>0.92457486706116265</c:v>
                </c:pt>
                <c:pt idx="11">
                  <c:v>1.117834270971751</c:v>
                </c:pt>
                <c:pt idx="12">
                  <c:v>1.3291414766256724</c:v>
                </c:pt>
                <c:pt idx="13">
                  <c:v>1.5583995172502325</c:v>
                </c:pt>
                <c:pt idx="14">
                  <c:v>1.8055032675739264</c:v>
                </c:pt>
                <c:pt idx="15">
                  <c:v>2.0703395118045886</c:v>
                </c:pt>
                <c:pt idx="16">
                  <c:v>2.3527870168934344</c:v>
                </c:pt>
                <c:pt idx="17">
                  <c:v>2.6527166110504647</c:v>
                </c:pt>
                <c:pt idx="18">
                  <c:v>2.9699912674703293</c:v>
                </c:pt>
                <c:pt idx="19">
                  <c:v>3.3044661932265038</c:v>
                </c:pt>
                <c:pt idx="20">
                  <c:v>3.6559889232871372</c:v>
                </c:pt>
                <c:pt idx="21">
                  <c:v>4.0243994196021138</c:v>
                </c:pt>
                <c:pt idx="22">
                  <c:v>4.4095301752087224</c:v>
                </c:pt>
                <c:pt idx="23">
                  <c:v>4.8112063232977631</c:v>
                </c:pt>
                <c:pt idx="24">
                  <c:v>5.2292457511786381</c:v>
                </c:pt>
                <c:pt idx="25">
                  <c:v>5.663459219078856</c:v>
                </c:pt>
                <c:pt idx="26">
                  <c:v>6.1136504837072092</c:v>
                </c:pt>
                <c:pt idx="27">
                  <c:v>6.579616426507946</c:v>
                </c:pt>
                <c:pt idx="28">
                  <c:v>7.061147186526739</c:v>
                </c:pt>
                <c:pt idx="29">
                  <c:v>7.5580262978060126</c:v>
                </c:pt>
                <c:pt idx="30">
                  <c:v>8.0700308312220628</c:v>
                </c:pt>
                <c:pt idx="31">
                  <c:v>8.5969315406718501</c:v>
                </c:pt>
                <c:pt idx="32">
                  <c:v>9.1384930135118658</c:v>
                </c:pt>
                <c:pt idx="33">
                  <c:v>9.6944738251476323</c:v>
                </c:pt>
                <c:pt idx="34">
                  <c:v>10.26462669766544</c:v>
                </c:pt>
                <c:pt idx="35">
                  <c:v>10.848698662395526</c:v>
                </c:pt>
                <c:pt idx="36">
                  <c:v>11.446431226287032</c:v>
                </c:pt>
                <c:pt idx="37">
                  <c:v>12.057560541973618</c:v>
                </c:pt>
                <c:pt idx="38">
                  <c:v>12.681817581400011</c:v>
                </c:pt>
                <c:pt idx="39">
                  <c:v>13.318928312875864</c:v>
                </c:pt>
                <c:pt idx="40">
                  <c:v>13.968613881418165</c:v>
                </c:pt>
                <c:pt idx="41">
                  <c:v>14.630590792236568</c:v>
                </c:pt>
                <c:pt idx="42">
                  <c:v>15.304571097211838</c:v>
                </c:pt>
                <c:pt idx="43">
                  <c:v>15.990262584211218</c:v>
                </c:pt>
                <c:pt idx="44">
                  <c:v>16.687368969079806</c:v>
                </c:pt>
                <c:pt idx="45">
                  <c:v>17.395590090140704</c:v>
                </c:pt>
                <c:pt idx="46">
                  <c:v>18.114622105032332</c:v>
                </c:pt>
                <c:pt idx="47">
                  <c:v>18.844157689705362</c:v>
                </c:pt>
                <c:pt idx="48">
                  <c:v>19.58388623939679</c:v>
                </c:pt>
                <c:pt idx="49">
                  <c:v>20.333494071393552</c:v>
                </c:pt>
                <c:pt idx="50">
                  <c:v>21.092664629393536</c:v>
                </c:pt>
                <c:pt idx="51">
                  <c:v>21.861078689266762</c:v>
                </c:pt>
                <c:pt idx="52">
                  <c:v>22.638414566015079</c:v>
                </c:pt>
                <c:pt idx="53">
                  <c:v>23.424348321724374</c:v>
                </c:pt>
                <c:pt idx="54">
                  <c:v>24.218553974300079</c:v>
                </c:pt>
                <c:pt idx="55">
                  <c:v>25.020703706771286</c:v>
                </c:pt>
                <c:pt idx="56">
                  <c:v>25.830468076946929</c:v>
                </c:pt>
                <c:pt idx="57">
                  <c:v>26.647516227203997</c:v>
                </c:pt>
                <c:pt idx="58">
                  <c:v>27.471516094183702</c:v>
                </c:pt>
                <c:pt idx="59">
                  <c:v>28.302134618170893</c:v>
                </c:pt>
                <c:pt idx="60">
                  <c:v>29.139037951928952</c:v>
                </c:pt>
                <c:pt idx="61">
                  <c:v>29.981891668759992</c:v>
                </c:pt>
                <c:pt idx="62">
                  <c:v>30.83036096956117</c:v>
                </c:pt>
                <c:pt idx="63">
                  <c:v>31.684110888644362</c:v>
                </c:pt>
                <c:pt idx="64">
                  <c:v>32.542806498088673</c:v>
                </c:pt>
                <c:pt idx="65">
                  <c:v>33.406113110393235</c:v>
                </c:pt>
                <c:pt idx="66">
                  <c:v>34.273696479200446</c:v>
                </c:pt>
                <c:pt idx="67">
                  <c:v>35.145222997858575</c:v>
                </c:pt>
                <c:pt idx="68">
                  <c:v>36.020359895597167</c:v>
                </c:pt>
                <c:pt idx="69">
                  <c:v>36.898775431088133</c:v>
                </c:pt>
                <c:pt idx="70">
                  <c:v>37.78013908317002</c:v>
                </c:pt>
                <c:pt idx="71">
                  <c:v>38.664121738515497</c:v>
                </c:pt>
                <c:pt idx="72">
                  <c:v>39.550395876026236</c:v>
                </c:pt>
                <c:pt idx="73">
                  <c:v>40.438635747742914</c:v>
                </c:pt>
                <c:pt idx="74">
                  <c:v>41.328517556064604</c:v>
                </c:pt>
                <c:pt idx="75">
                  <c:v>42.219719627075214</c:v>
                </c:pt>
                <c:pt idx="76">
                  <c:v>43.111922579783183</c:v>
                </c:pt>
                <c:pt idx="77">
                  <c:v>44.004809491083741</c:v>
                </c:pt>
                <c:pt idx="78">
                  <c:v>44.89806605626385</c:v>
                </c:pt>
                <c:pt idx="79">
                  <c:v>45.791380744875063</c:v>
                </c:pt>
                <c:pt idx="80">
                  <c:v>46.684444951807272</c:v>
                </c:pt>
                <c:pt idx="81">
                  <c:v>47.576953143407145</c:v>
                </c:pt>
                <c:pt idx="82">
                  <c:v>48.46860299849142</c:v>
                </c:pt>
                <c:pt idx="83">
                  <c:v>49.359095544115831</c:v>
                </c:pt>
                <c:pt idx="84">
                  <c:v>50.248135285969973</c:v>
                </c:pt>
                <c:pt idx="85">
                  <c:v>51.135430333278563</c:v>
                </c:pt>
                <c:pt idx="86">
                  <c:v>52.020692518099246</c:v>
                </c:pt>
                <c:pt idx="87">
                  <c:v>52.903637508918735</c:v>
                </c:pt>
                <c:pt idx="88">
                  <c:v>53.783984918459595</c:v>
                </c:pt>
                <c:pt idx="89">
                  <c:v>54.661458405620543</c:v>
                </c:pt>
                <c:pt idx="90">
                  <c:v>55.535785771485777</c:v>
                </c:pt>
                <c:pt idx="91">
                  <c:v>56.406699049348909</c:v>
                </c:pt>
                <c:pt idx="92">
                  <c:v>57.273934588709665</c:v>
                </c:pt>
                <c:pt idx="93">
                  <c:v>58.137233133213115</c:v>
                </c:pt>
                <c:pt idx="94">
                  <c:v>58.996339892511784</c:v>
                </c:pt>
                <c:pt idx="95">
                  <c:v>59.851004608044377</c:v>
                </c:pt>
                <c:pt idx="96">
                  <c:v>60.70098161273534</c:v>
                </c:pt>
                <c:pt idx="97">
                  <c:v>61.54602988463057</c:v>
                </c:pt>
                <c:pt idx="98">
                  <c:v>62.385913094497965</c:v>
                </c:pt>
                <c:pt idx="99">
                  <c:v>63.220399647430256</c:v>
                </c:pt>
                <c:pt idx="100">
                  <c:v>64.049262718500302</c:v>
                </c:pt>
                <c:pt idx="101">
                  <c:v>64.872280282529545</c:v>
                </c:pt>
                <c:pt idx="102">
                  <c:v>65.689235138039777</c:v>
                </c:pt>
                <c:pt idx="103">
                  <c:v>66.499914925470264</c:v>
                </c:pt>
                <c:pt idx="104">
                  <c:v>67.304112139749947</c:v>
                </c:pt>
                <c:pt idx="105">
                  <c:v>68.101624137327292</c:v>
                </c:pt>
                <c:pt idx="106">
                  <c:v>68.892253137764499</c:v>
                </c:pt>
                <c:pt idx="107">
                  <c:v>69.675806220016582</c:v>
                </c:pt>
                <c:pt idx="108">
                  <c:v>70.452095313520985</c:v>
                </c:pt>
                <c:pt idx="109">
                  <c:v>71.220937184231147</c:v>
                </c:pt>
                <c:pt idx="110">
                  <c:v>71.982153415736889</c:v>
                </c:pt>
                <c:pt idx="111">
                  <c:v>72.735570385618161</c:v>
                </c:pt>
                <c:pt idx="112">
                  <c:v>73.481019237188363</c:v>
                </c:pt>
                <c:pt idx="113">
                  <c:v>74.218335846785948</c:v>
                </c:pt>
                <c:pt idx="114">
                  <c:v>74.947360786780465</c:v>
                </c:pt>
                <c:pt idx="115">
                  <c:v>75.667939284463174</c:v>
                </c:pt>
                <c:pt idx="116">
                  <c:v>76.379921176996405</c:v>
                </c:pt>
                <c:pt idx="117">
                  <c:v>77.083160862599044</c:v>
                </c:pt>
                <c:pt idx="118">
                  <c:v>77.777517248150261</c:v>
                </c:pt>
                <c:pt idx="119">
                  <c:v>78.462853693393669</c:v>
                </c:pt>
                <c:pt idx="120">
                  <c:v>79.139037951928941</c:v>
                </c:pt>
                <c:pt idx="121">
                  <c:v>79.805942109176314</c:v>
                </c:pt>
                <c:pt idx="122">
                  <c:v>80.463442517504191</c:v>
                </c:pt>
                <c:pt idx="123">
                  <c:v>81.111419728706707</c:v>
                </c:pt>
                <c:pt idx="124">
                  <c:v>81.749758424021607</c:v>
                </c:pt>
                <c:pt idx="125">
                  <c:v>82.378347341875909</c:v>
                </c:pt>
                <c:pt idx="126">
                  <c:v>82.997079203547386</c:v>
                </c:pt>
                <c:pt idx="127">
                  <c:v>83.605850636929176</c:v>
                </c:pt>
                <c:pt idx="128">
                  <c:v>84.20456209858088</c:v>
                </c:pt>
                <c:pt idx="129">
                  <c:v>84.793117794250492</c:v>
                </c:pt>
                <c:pt idx="130">
                  <c:v>85.371425598047452</c:v>
                </c:pt>
                <c:pt idx="131">
                  <c:v>85.939396970444264</c:v>
                </c:pt>
                <c:pt idx="132">
                  <c:v>86.496946875282646</c:v>
                </c:pt>
                <c:pt idx="133">
                  <c:v>87.043993695955223</c:v>
                </c:pt>
                <c:pt idx="134">
                  <c:v>87.580459150932043</c:v>
                </c:pt>
                <c:pt idx="135">
                  <c:v>88.106268208795441</c:v>
                </c:pt>
                <c:pt idx="136">
                  <c:v>88.62134900294491</c:v>
                </c:pt>
                <c:pt idx="137">
                  <c:v>89.125632746128275</c:v>
                </c:pt>
                <c:pt idx="138">
                  <c:v>89.619053644951279</c:v>
                </c:pt>
                <c:pt idx="139">
                  <c:v>90.101548814513791</c:v>
                </c:pt>
                <c:pt idx="140">
                  <c:v>90.573058193315944</c:v>
                </c:pt>
                <c:pt idx="141">
                  <c:v>91.033524458572941</c:v>
                </c:pt>
                <c:pt idx="142">
                  <c:v>91.482892942072198</c:v>
                </c:pt>
                <c:pt idx="143">
                  <c:v>91.921111546702903</c:v>
                </c:pt>
                <c:pt idx="144">
                  <c:v>92.348130663781745</c:v>
                </c:pt>
                <c:pt idx="145">
                  <c:v>92.763903091294679</c:v>
                </c:pt>
                <c:pt idx="146">
                  <c:v>93.168383953169609</c:v>
                </c:pt>
                <c:pt idx="147">
                  <c:v>93.561530619690018</c:v>
                </c:pt>
                <c:pt idx="148">
                  <c:v>93.943302629154488</c:v>
                </c:pt>
                <c:pt idx="149">
                  <c:v>94.313661610883074</c:v>
                </c:pt>
                <c:pt idx="150">
                  <c:v>94.672571209665961</c:v>
                </c:pt>
                <c:pt idx="151">
                  <c:v>95.019997011745588</c:v>
                </c:pt>
                <c:pt idx="152">
                  <c:v>95.355906472419434</c:v>
                </c:pt>
                <c:pt idx="153">
                  <c:v>95.680268845344742</c:v>
                </c:pt>
                <c:pt idx="154">
                  <c:v>95.993055113623896</c:v>
                </c:pt>
                <c:pt idx="155">
                  <c:v>96.294237922743818</c:v>
                </c:pt>
                <c:pt idx="156">
                  <c:v>96.583791515438705</c:v>
                </c:pt>
                <c:pt idx="157">
                  <c:v>96.861691668541809</c:v>
                </c:pt>
                <c:pt idx="158">
                  <c:v>97.127915631887447</c:v>
                </c:pt>
                <c:pt idx="159">
                  <c:v>97.382442069322266</c:v>
                </c:pt>
                <c:pt idx="160">
                  <c:v>97.625251001877984</c:v>
                </c:pt>
                <c:pt idx="161">
                  <c:v>97.856323753158193</c:v>
                </c:pt>
                <c:pt idx="162">
                  <c:v>98.075642896985656</c:v>
                </c:pt>
                <c:pt idx="163">
                  <c:v>98.283192207353977</c:v>
                </c:pt>
                <c:pt idx="164">
                  <c:v>98.478956610725305</c:v>
                </c:pt>
                <c:pt idx="165">
                  <c:v>98.662922140711402</c:v>
                </c:pt>
                <c:pt idx="166">
                  <c:v>98.835075895173546</c:v>
                </c:pt>
                <c:pt idx="167">
                  <c:v>98.995405995773723</c:v>
                </c:pt>
                <c:pt idx="168">
                  <c:v>99.143901550006248</c:v>
                </c:pt>
                <c:pt idx="169">
                  <c:v>99.280552615738117</c:v>
                </c:pt>
                <c:pt idx="170">
                  <c:v>99.405350168281984</c:v>
                </c:pt>
                <c:pt idx="171">
                  <c:v>99.518286070024715</c:v>
                </c:pt>
                <c:pt idx="172">
                  <c:v>99.619353042632326</c:v>
                </c:pt>
                <c:pt idx="173">
                  <c:v>99.708544641848675</c:v>
                </c:pt>
                <c:pt idx="174">
                  <c:v>99.785855234905156</c:v>
                </c:pt>
                <c:pt idx="175">
                  <c:v>99.851279980554949</c:v>
                </c:pt>
                <c:pt idx="176">
                  <c:v>99.904814811745098</c:v>
                </c:pt>
                <c:pt idx="177">
                  <c:v>99.946456420936201</c:v>
                </c:pt>
                <c:pt idx="178">
                  <c:v>99.97620224807963</c:v>
                </c:pt>
                <c:pt idx="179">
                  <c:v>99.994050471258689</c:v>
                </c:pt>
                <c:pt idx="180">
                  <c:v>100.00000000000004</c:v>
                </c:pt>
                <c:pt idx="181">
                  <c:v>99.994050471258689</c:v>
                </c:pt>
                <c:pt idx="182">
                  <c:v>99.97620224807963</c:v>
                </c:pt>
                <c:pt idx="183">
                  <c:v>99.946456420936201</c:v>
                </c:pt>
                <c:pt idx="184">
                  <c:v>99.904814811745098</c:v>
                </c:pt>
                <c:pt idx="185">
                  <c:v>99.851279980554949</c:v>
                </c:pt>
                <c:pt idx="186">
                  <c:v>99.785855234905156</c:v>
                </c:pt>
                <c:pt idx="187">
                  <c:v>99.708544641848704</c:v>
                </c:pt>
                <c:pt idx="188">
                  <c:v>99.619353042632326</c:v>
                </c:pt>
                <c:pt idx="189">
                  <c:v>99.518286070024715</c:v>
                </c:pt>
                <c:pt idx="190">
                  <c:v>99.405350168281984</c:v>
                </c:pt>
                <c:pt idx="191">
                  <c:v>99.280552615738145</c:v>
                </c:pt>
                <c:pt idx="192">
                  <c:v>99.143901550006248</c:v>
                </c:pt>
                <c:pt idx="193">
                  <c:v>98.995405995773751</c:v>
                </c:pt>
                <c:pt idx="194">
                  <c:v>98.835075895173546</c:v>
                </c:pt>
                <c:pt idx="195">
                  <c:v>98.662922140711402</c:v>
                </c:pt>
                <c:pt idx="196">
                  <c:v>98.478956610725305</c:v>
                </c:pt>
                <c:pt idx="197">
                  <c:v>98.283192207353977</c:v>
                </c:pt>
                <c:pt idx="198">
                  <c:v>98.075642896985656</c:v>
                </c:pt>
                <c:pt idx="199">
                  <c:v>97.856323753158208</c:v>
                </c:pt>
                <c:pt idx="200">
                  <c:v>97.625251001878027</c:v>
                </c:pt>
                <c:pt idx="201">
                  <c:v>97.382442069322266</c:v>
                </c:pt>
                <c:pt idx="202">
                  <c:v>97.12791563188749</c:v>
                </c:pt>
                <c:pt idx="203">
                  <c:v>96.861691668541809</c:v>
                </c:pt>
                <c:pt idx="204">
                  <c:v>96.583791515438747</c:v>
                </c:pt>
                <c:pt idx="205">
                  <c:v>96.294237922743847</c:v>
                </c:pt>
                <c:pt idx="206">
                  <c:v>95.993055113623896</c:v>
                </c:pt>
                <c:pt idx="207">
                  <c:v>95.680268845344742</c:v>
                </c:pt>
                <c:pt idx="208">
                  <c:v>95.355906472419434</c:v>
                </c:pt>
                <c:pt idx="209">
                  <c:v>95.019997011745588</c:v>
                </c:pt>
                <c:pt idx="210">
                  <c:v>94.672571209665918</c:v>
                </c:pt>
                <c:pt idx="211">
                  <c:v>94.313661610883074</c:v>
                </c:pt>
                <c:pt idx="212">
                  <c:v>93.943302629154488</c:v>
                </c:pt>
                <c:pt idx="213">
                  <c:v>93.561530619690046</c:v>
                </c:pt>
                <c:pt idx="214">
                  <c:v>93.168383953169638</c:v>
                </c:pt>
                <c:pt idx="215">
                  <c:v>92.763903091294694</c:v>
                </c:pt>
                <c:pt idx="216">
                  <c:v>92.348130663781774</c:v>
                </c:pt>
                <c:pt idx="217">
                  <c:v>91.921111546702932</c:v>
                </c:pt>
                <c:pt idx="218">
                  <c:v>91.482892942072226</c:v>
                </c:pt>
                <c:pt idx="219">
                  <c:v>91.033524458572941</c:v>
                </c:pt>
                <c:pt idx="220">
                  <c:v>90.573058193315944</c:v>
                </c:pt>
                <c:pt idx="221">
                  <c:v>90.101548814513791</c:v>
                </c:pt>
                <c:pt idx="222">
                  <c:v>89.619053644951279</c:v>
                </c:pt>
                <c:pt idx="223">
                  <c:v>89.125632746128275</c:v>
                </c:pt>
                <c:pt idx="224">
                  <c:v>88.62134900294491</c:v>
                </c:pt>
                <c:pt idx="225">
                  <c:v>88.106268208795456</c:v>
                </c:pt>
                <c:pt idx="226">
                  <c:v>87.580459150932072</c:v>
                </c:pt>
                <c:pt idx="227">
                  <c:v>87.043993695955223</c:v>
                </c:pt>
                <c:pt idx="228">
                  <c:v>86.496946875282646</c:v>
                </c:pt>
                <c:pt idx="229">
                  <c:v>85.939396970444264</c:v>
                </c:pt>
                <c:pt idx="230">
                  <c:v>85.37142559804748</c:v>
                </c:pt>
                <c:pt idx="231">
                  <c:v>84.79311779425052</c:v>
                </c:pt>
                <c:pt idx="232">
                  <c:v>84.20456209858088</c:v>
                </c:pt>
                <c:pt idx="233">
                  <c:v>83.605850636929219</c:v>
                </c:pt>
                <c:pt idx="234">
                  <c:v>82.997079203547415</c:v>
                </c:pt>
                <c:pt idx="235">
                  <c:v>82.378347341875909</c:v>
                </c:pt>
                <c:pt idx="236">
                  <c:v>81.749758424021607</c:v>
                </c:pt>
                <c:pt idx="237">
                  <c:v>81.111419728706764</c:v>
                </c:pt>
                <c:pt idx="238">
                  <c:v>80.463442517504248</c:v>
                </c:pt>
                <c:pt idx="239">
                  <c:v>79.805942109176314</c:v>
                </c:pt>
                <c:pt idx="240">
                  <c:v>79.139037951928955</c:v>
                </c:pt>
                <c:pt idx="241">
                  <c:v>78.462853693393669</c:v>
                </c:pt>
                <c:pt idx="242">
                  <c:v>77.777517248150261</c:v>
                </c:pt>
                <c:pt idx="243">
                  <c:v>77.083160862599044</c:v>
                </c:pt>
                <c:pt idx="244">
                  <c:v>76.379921176996447</c:v>
                </c:pt>
                <c:pt idx="245">
                  <c:v>75.667939284463202</c:v>
                </c:pt>
                <c:pt idx="246">
                  <c:v>74.947360786780479</c:v>
                </c:pt>
                <c:pt idx="247">
                  <c:v>74.218335846785948</c:v>
                </c:pt>
                <c:pt idx="248">
                  <c:v>73.481019237188391</c:v>
                </c:pt>
                <c:pt idx="249">
                  <c:v>72.735570385618175</c:v>
                </c:pt>
                <c:pt idx="250">
                  <c:v>71.982153415736889</c:v>
                </c:pt>
                <c:pt idx="251">
                  <c:v>71.220937184231204</c:v>
                </c:pt>
                <c:pt idx="252">
                  <c:v>70.452095313520985</c:v>
                </c:pt>
                <c:pt idx="253">
                  <c:v>69.675806220016597</c:v>
                </c:pt>
                <c:pt idx="254">
                  <c:v>68.892253137764499</c:v>
                </c:pt>
                <c:pt idx="255">
                  <c:v>68.101624137327292</c:v>
                </c:pt>
                <c:pt idx="256">
                  <c:v>67.304112139749947</c:v>
                </c:pt>
                <c:pt idx="257">
                  <c:v>66.499914925470264</c:v>
                </c:pt>
                <c:pt idx="258">
                  <c:v>65.689235138039805</c:v>
                </c:pt>
                <c:pt idx="259">
                  <c:v>64.872280282529545</c:v>
                </c:pt>
                <c:pt idx="260">
                  <c:v>64.04926271850033</c:v>
                </c:pt>
                <c:pt idx="261">
                  <c:v>63.220399647430256</c:v>
                </c:pt>
                <c:pt idx="262">
                  <c:v>62.385913094497994</c:v>
                </c:pt>
                <c:pt idx="263">
                  <c:v>61.54602988463057</c:v>
                </c:pt>
                <c:pt idx="264">
                  <c:v>60.70098161273534</c:v>
                </c:pt>
                <c:pt idx="265">
                  <c:v>59.851004608044377</c:v>
                </c:pt>
                <c:pt idx="266">
                  <c:v>58.996339892511784</c:v>
                </c:pt>
                <c:pt idx="267">
                  <c:v>58.137233133213151</c:v>
                </c:pt>
                <c:pt idx="268">
                  <c:v>57.273934588709693</c:v>
                </c:pt>
                <c:pt idx="269">
                  <c:v>56.406699049348909</c:v>
                </c:pt>
                <c:pt idx="270">
                  <c:v>55.535785771485777</c:v>
                </c:pt>
                <c:pt idx="271">
                  <c:v>54.661458405620579</c:v>
                </c:pt>
                <c:pt idx="272">
                  <c:v>53.783984918459623</c:v>
                </c:pt>
                <c:pt idx="273">
                  <c:v>52.903637508918791</c:v>
                </c:pt>
                <c:pt idx="274">
                  <c:v>52.020692518099246</c:v>
                </c:pt>
                <c:pt idx="275">
                  <c:v>51.135430333278563</c:v>
                </c:pt>
                <c:pt idx="276">
                  <c:v>50.248135285970008</c:v>
                </c:pt>
                <c:pt idx="277">
                  <c:v>49.359095544115831</c:v>
                </c:pt>
                <c:pt idx="278">
                  <c:v>48.46860299849142</c:v>
                </c:pt>
                <c:pt idx="279">
                  <c:v>47.576953143407174</c:v>
                </c:pt>
                <c:pt idx="280">
                  <c:v>46.684444951807293</c:v>
                </c:pt>
                <c:pt idx="281">
                  <c:v>45.791380744875106</c:v>
                </c:pt>
                <c:pt idx="282">
                  <c:v>44.898066056263914</c:v>
                </c:pt>
                <c:pt idx="283">
                  <c:v>44.004809491083741</c:v>
                </c:pt>
                <c:pt idx="284">
                  <c:v>43.111922579783183</c:v>
                </c:pt>
                <c:pt idx="285">
                  <c:v>42.219719627075214</c:v>
                </c:pt>
                <c:pt idx="286">
                  <c:v>41.328517556064632</c:v>
                </c:pt>
                <c:pt idx="287">
                  <c:v>40.438635747742971</c:v>
                </c:pt>
                <c:pt idx="288">
                  <c:v>39.550395876026236</c:v>
                </c:pt>
                <c:pt idx="289">
                  <c:v>38.664121738515519</c:v>
                </c:pt>
                <c:pt idx="290">
                  <c:v>37.780139083170056</c:v>
                </c:pt>
                <c:pt idx="291">
                  <c:v>36.898775431088133</c:v>
                </c:pt>
                <c:pt idx="292">
                  <c:v>36.020359895597196</c:v>
                </c:pt>
                <c:pt idx="293">
                  <c:v>35.145222997858603</c:v>
                </c:pt>
                <c:pt idx="294">
                  <c:v>34.273696479200474</c:v>
                </c:pt>
                <c:pt idx="295">
                  <c:v>33.406113110393292</c:v>
                </c:pt>
                <c:pt idx="296">
                  <c:v>32.542806498088673</c:v>
                </c:pt>
                <c:pt idx="297">
                  <c:v>31.684110888644362</c:v>
                </c:pt>
                <c:pt idx="298">
                  <c:v>30.830360969561198</c:v>
                </c:pt>
                <c:pt idx="299">
                  <c:v>29.981891668759992</c:v>
                </c:pt>
                <c:pt idx="300">
                  <c:v>29.139037951928952</c:v>
                </c:pt>
                <c:pt idx="301">
                  <c:v>28.302134618170982</c:v>
                </c:pt>
                <c:pt idx="302">
                  <c:v>27.471516094183702</c:v>
                </c:pt>
                <c:pt idx="303">
                  <c:v>26.647516227204026</c:v>
                </c:pt>
                <c:pt idx="304">
                  <c:v>25.830468076946993</c:v>
                </c:pt>
                <c:pt idx="305">
                  <c:v>25.020703706771286</c:v>
                </c:pt>
                <c:pt idx="306">
                  <c:v>24.218553974300111</c:v>
                </c:pt>
                <c:pt idx="307">
                  <c:v>23.424348321724402</c:v>
                </c:pt>
                <c:pt idx="308">
                  <c:v>22.638414566015079</c:v>
                </c:pt>
                <c:pt idx="309">
                  <c:v>21.861078689266797</c:v>
                </c:pt>
                <c:pt idx="310">
                  <c:v>21.092664629393536</c:v>
                </c:pt>
                <c:pt idx="311">
                  <c:v>20.333494071393581</c:v>
                </c:pt>
                <c:pt idx="312">
                  <c:v>19.583886239396826</c:v>
                </c:pt>
                <c:pt idx="313">
                  <c:v>18.844157689705362</c:v>
                </c:pt>
                <c:pt idx="314">
                  <c:v>18.114622105032332</c:v>
                </c:pt>
                <c:pt idx="315">
                  <c:v>17.395590090140736</c:v>
                </c:pt>
                <c:pt idx="316">
                  <c:v>16.687368969079806</c:v>
                </c:pt>
                <c:pt idx="317">
                  <c:v>15.990262584211251</c:v>
                </c:pt>
                <c:pt idx="318">
                  <c:v>15.304571097211838</c:v>
                </c:pt>
                <c:pt idx="319">
                  <c:v>14.6305907922366</c:v>
                </c:pt>
                <c:pt idx="320">
                  <c:v>13.968613881418198</c:v>
                </c:pt>
                <c:pt idx="321">
                  <c:v>13.318928312875897</c:v>
                </c:pt>
                <c:pt idx="322">
                  <c:v>12.681817581400043</c:v>
                </c:pt>
                <c:pt idx="323">
                  <c:v>12.057560541973679</c:v>
                </c:pt>
                <c:pt idx="324">
                  <c:v>11.446431226287032</c:v>
                </c:pt>
                <c:pt idx="325">
                  <c:v>10.848698662395526</c:v>
                </c:pt>
                <c:pt idx="326">
                  <c:v>10.264626697665468</c:v>
                </c:pt>
                <c:pt idx="327">
                  <c:v>9.6944738251476323</c:v>
                </c:pt>
                <c:pt idx="328">
                  <c:v>9.1384930135118658</c:v>
                </c:pt>
                <c:pt idx="329">
                  <c:v>8.5969315406718501</c:v>
                </c:pt>
                <c:pt idx="330">
                  <c:v>8.0700308312220947</c:v>
                </c:pt>
                <c:pt idx="331">
                  <c:v>7.5580262978060126</c:v>
                </c:pt>
                <c:pt idx="332">
                  <c:v>7.061147186526739</c:v>
                </c:pt>
                <c:pt idx="333">
                  <c:v>6.579616426507946</c:v>
                </c:pt>
                <c:pt idx="334">
                  <c:v>6.1136504837072092</c:v>
                </c:pt>
                <c:pt idx="335">
                  <c:v>5.6634592190788249</c:v>
                </c:pt>
                <c:pt idx="336">
                  <c:v>5.2292457511786692</c:v>
                </c:pt>
                <c:pt idx="337">
                  <c:v>4.8112063232977942</c:v>
                </c:pt>
                <c:pt idx="338">
                  <c:v>4.4095301752087526</c:v>
                </c:pt>
                <c:pt idx="339">
                  <c:v>4.0243994196021458</c:v>
                </c:pt>
                <c:pt idx="340">
                  <c:v>3.6559889232871372</c:v>
                </c:pt>
                <c:pt idx="341">
                  <c:v>3.3044661932265038</c:v>
                </c:pt>
                <c:pt idx="342">
                  <c:v>2.9699912674703293</c:v>
                </c:pt>
                <c:pt idx="343">
                  <c:v>2.6527166110504647</c:v>
                </c:pt>
                <c:pt idx="344">
                  <c:v>2.3527870168934344</c:v>
                </c:pt>
                <c:pt idx="345">
                  <c:v>2.0703395118045886</c:v>
                </c:pt>
                <c:pt idx="346">
                  <c:v>1.8055032675739264</c:v>
                </c:pt>
                <c:pt idx="347">
                  <c:v>1.5583995172502325</c:v>
                </c:pt>
                <c:pt idx="348">
                  <c:v>1.3291414766256724</c:v>
                </c:pt>
                <c:pt idx="349">
                  <c:v>1.117834270971751</c:v>
                </c:pt>
                <c:pt idx="350">
                  <c:v>0.92457486706116265</c:v>
                </c:pt>
                <c:pt idx="351">
                  <c:v>0.74945201051093646</c:v>
                </c:pt>
                <c:pt idx="352">
                  <c:v>0.59254616847529074</c:v>
                </c:pt>
                <c:pt idx="353">
                  <c:v>0.45392947771651243</c:v>
                </c:pt>
                <c:pt idx="354">
                  <c:v>0.33366569807780683</c:v>
                </c:pt>
                <c:pt idx="355">
                  <c:v>0.23181017138041368</c:v>
                </c:pt>
                <c:pt idx="356">
                  <c:v>0.14840978576268665</c:v>
                </c:pt>
                <c:pt idx="357">
                  <c:v>8.350294547884321E-2</c:v>
                </c:pt>
                <c:pt idx="358">
                  <c:v>3.7119546170057839E-2</c:v>
                </c:pt>
                <c:pt idx="359">
                  <c:v>9.2809556195451483E-3</c:v>
                </c:pt>
                <c:pt idx="360">
                  <c:v>0</c:v>
                </c:pt>
              </c:numCache>
            </c:numRef>
          </c:xVal>
          <c:yVal>
            <c:numRef>
              <c:f>'Stage 1'!$U$8:$U$368</c:f>
              <c:numCache>
                <c:formatCode>General</c:formatCode>
                <c:ptCount val="361"/>
                <c:pt idx="0">
                  <c:v>41.838900000000002</c:v>
                </c:pt>
                <c:pt idx="1">
                  <c:v>41.812219260445715</c:v>
                </c:pt>
                <c:pt idx="2">
                  <c:v>41.73236783715577</c:v>
                </c:pt>
                <c:pt idx="3">
                  <c:v>41.599914861368212</c:v>
                </c:pt>
                <c:pt idx="4">
                  <c:v>41.415798136425842</c:v>
                </c:pt>
                <c:pt idx="5">
                  <c:v>41.181308362854473</c:v>
                </c:pt>
                <c:pt idx="6">
                  <c:v>40.898067732394061</c:v>
                </c:pt>
                <c:pt idx="7">
                  <c:v>40.56800353055155</c:v>
                </c:pt>
                <c:pt idx="8">
                  <c:v>40.193317516837581</c:v>
                </c:pt>
                <c:pt idx="9">
                  <c:v>39.776451946642425</c:v>
                </c:pt>
                <c:pt idx="10">
                  <c:v>39.320053156023143</c:v>
                </c:pt>
                <c:pt idx="11">
                  <c:v>38.826933650080306</c:v>
                </c:pt>
                <c:pt idx="12">
                  <c:v>38.300033618863758</c:v>
                </c:pt>
                <c:pt idx="13">
                  <c:v>37.742382755439053</c:v>
                </c:pt>
                <c:pt idx="14">
                  <c:v>37.157063173933864</c:v>
                </c:pt>
                <c:pt idx="15">
                  <c:v>36.547174127075436</c:v>
                </c:pt>
                <c:pt idx="16">
                  <c:v>35.915799109467912</c:v>
                </c:pt>
                <c:pt idx="17">
                  <c:v>35.265975811139953</c:v>
                </c:pt>
                <c:pt idx="18">
                  <c:v>34.600669261905914</c:v>
                </c:pt>
                <c:pt idx="19">
                  <c:v>33.922748386246816</c:v>
                </c:pt>
                <c:pt idx="20">
                  <c:v>33.234966075277391</c:v>
                </c:pt>
                <c:pt idx="21">
                  <c:v>32.539942780395755</c:v>
                </c:pt>
                <c:pt idx="22">
                  <c:v>31.840153544821504</c:v>
                </c:pt>
                <c:pt idx="23">
                  <c:v>31.137918315809145</c:v>
                </c:pt>
                <c:pt idx="24">
                  <c:v>30.435395322325146</c:v>
                </c:pt>
                <c:pt idx="25">
                  <c:v>29.734577260085626</c:v>
                </c:pt>
                <c:pt idx="26">
                  <c:v>29.037289997138402</c:v>
                </c:pt>
                <c:pt idx="27">
                  <c:v>28.345193497244555</c:v>
                </c:pt>
                <c:pt idx="28">
                  <c:v>27.659784653516311</c:v>
                </c:pt>
                <c:pt idx="29">
                  <c:v>26.98240172927148</c:v>
                </c:pt>
                <c:pt idx="30">
                  <c:v>26.314230115036779</c:v>
                </c:pt>
                <c:pt idx="31">
                  <c:v>25.656309128293927</c:v>
                </c:pt>
                <c:pt idx="32">
                  <c:v>25.009539604276352</c:v>
                </c:pt>
                <c:pt idx="33">
                  <c:v>24.374692050430014</c:v>
                </c:pt>
                <c:pt idx="34">
                  <c:v>23.752415162802528</c:v>
                </c:pt>
                <c:pt idx="35">
                  <c:v>23.143244528574652</c:v>
                </c:pt>
                <c:pt idx="36">
                  <c:v>22.547611364382977</c:v>
                </c:pt>
                <c:pt idx="37">
                  <c:v>21.965851164355872</c:v>
                </c:pt>
                <c:pt idx="38">
                  <c:v>21.398212154458616</c:v>
                </c:pt>
                <c:pt idx="39">
                  <c:v>20.844863470504311</c:v>
                </c:pt>
                <c:pt idx="40">
                  <c:v>20.305902995869786</c:v>
                </c:pt>
                <c:pt idx="41">
                  <c:v>19.781364811493116</c:v>
                </c:pt>
                <c:pt idx="42">
                  <c:v>19.271226225132629</c:v>
                </c:pt>
                <c:pt idx="43">
                  <c:v>19.068899999999999</c:v>
                </c:pt>
                <c:pt idx="44">
                  <c:v>19.068899999999999</c:v>
                </c:pt>
                <c:pt idx="45">
                  <c:v>19.068899999999999</c:v>
                </c:pt>
                <c:pt idx="46">
                  <c:v>19.068899999999999</c:v>
                </c:pt>
                <c:pt idx="47">
                  <c:v>19.068899999999999</c:v>
                </c:pt>
                <c:pt idx="48">
                  <c:v>19.068899999999999</c:v>
                </c:pt>
                <c:pt idx="49">
                  <c:v>19.068899999999999</c:v>
                </c:pt>
                <c:pt idx="50">
                  <c:v>19.068899999999999</c:v>
                </c:pt>
                <c:pt idx="51">
                  <c:v>19.068899999999999</c:v>
                </c:pt>
                <c:pt idx="52">
                  <c:v>19.068899999999999</c:v>
                </c:pt>
                <c:pt idx="53">
                  <c:v>19.068899999999999</c:v>
                </c:pt>
                <c:pt idx="54">
                  <c:v>19.068899999999999</c:v>
                </c:pt>
                <c:pt idx="55">
                  <c:v>19.068899999999999</c:v>
                </c:pt>
                <c:pt idx="56">
                  <c:v>19.068899999999999</c:v>
                </c:pt>
                <c:pt idx="57">
                  <c:v>19.068899999999999</c:v>
                </c:pt>
                <c:pt idx="58">
                  <c:v>19.068899999999999</c:v>
                </c:pt>
                <c:pt idx="59">
                  <c:v>19.068899999999999</c:v>
                </c:pt>
                <c:pt idx="60">
                  <c:v>19.068899999999999</c:v>
                </c:pt>
                <c:pt idx="61">
                  <c:v>19.068899999999999</c:v>
                </c:pt>
                <c:pt idx="62">
                  <c:v>19.068899999999999</c:v>
                </c:pt>
                <c:pt idx="63">
                  <c:v>19.068899999999999</c:v>
                </c:pt>
                <c:pt idx="64">
                  <c:v>19.068899999999999</c:v>
                </c:pt>
                <c:pt idx="65">
                  <c:v>19.068899999999999</c:v>
                </c:pt>
                <c:pt idx="66">
                  <c:v>19.068899999999999</c:v>
                </c:pt>
                <c:pt idx="67">
                  <c:v>19.068899999999999</c:v>
                </c:pt>
                <c:pt idx="68">
                  <c:v>19.068899999999999</c:v>
                </c:pt>
                <c:pt idx="69">
                  <c:v>19.068899999999999</c:v>
                </c:pt>
                <c:pt idx="70">
                  <c:v>19.068899999999999</c:v>
                </c:pt>
                <c:pt idx="71">
                  <c:v>19.068899999999999</c:v>
                </c:pt>
                <c:pt idx="72">
                  <c:v>19.068899999999999</c:v>
                </c:pt>
                <c:pt idx="73">
                  <c:v>19.068899999999999</c:v>
                </c:pt>
                <c:pt idx="74">
                  <c:v>19.068899999999999</c:v>
                </c:pt>
                <c:pt idx="75">
                  <c:v>19.068899999999999</c:v>
                </c:pt>
                <c:pt idx="76">
                  <c:v>19.068899999999999</c:v>
                </c:pt>
                <c:pt idx="77">
                  <c:v>19.068899999999999</c:v>
                </c:pt>
                <c:pt idx="78">
                  <c:v>19.068899999999999</c:v>
                </c:pt>
                <c:pt idx="79">
                  <c:v>19.068899999999999</c:v>
                </c:pt>
                <c:pt idx="80">
                  <c:v>19.068899999999999</c:v>
                </c:pt>
                <c:pt idx="81">
                  <c:v>19.068899999999999</c:v>
                </c:pt>
                <c:pt idx="82">
                  <c:v>19.068899999999999</c:v>
                </c:pt>
                <c:pt idx="83">
                  <c:v>19.068899999999999</c:v>
                </c:pt>
                <c:pt idx="84">
                  <c:v>19.068899999999999</c:v>
                </c:pt>
                <c:pt idx="85">
                  <c:v>19.068899999999999</c:v>
                </c:pt>
                <c:pt idx="86">
                  <c:v>19.068899999999999</c:v>
                </c:pt>
                <c:pt idx="87">
                  <c:v>19.068899999999999</c:v>
                </c:pt>
                <c:pt idx="88">
                  <c:v>19.068899999999999</c:v>
                </c:pt>
                <c:pt idx="89">
                  <c:v>19.068899999999999</c:v>
                </c:pt>
                <c:pt idx="90">
                  <c:v>19.068899999999999</c:v>
                </c:pt>
                <c:pt idx="91">
                  <c:v>19.068899999999999</c:v>
                </c:pt>
                <c:pt idx="92">
                  <c:v>19.068899999999999</c:v>
                </c:pt>
                <c:pt idx="93">
                  <c:v>19.068899999999999</c:v>
                </c:pt>
                <c:pt idx="94">
                  <c:v>19.068899999999999</c:v>
                </c:pt>
                <c:pt idx="95">
                  <c:v>19.068899999999999</c:v>
                </c:pt>
                <c:pt idx="96">
                  <c:v>19.068899999999999</c:v>
                </c:pt>
                <c:pt idx="97">
                  <c:v>19.068899999999999</c:v>
                </c:pt>
                <c:pt idx="98">
                  <c:v>19.068899999999999</c:v>
                </c:pt>
                <c:pt idx="99">
                  <c:v>19.068899999999999</c:v>
                </c:pt>
                <c:pt idx="100">
                  <c:v>19.068899999999999</c:v>
                </c:pt>
                <c:pt idx="101">
                  <c:v>19.068899999999999</c:v>
                </c:pt>
                <c:pt idx="102">
                  <c:v>19.068899999999999</c:v>
                </c:pt>
                <c:pt idx="103">
                  <c:v>19.068899999999999</c:v>
                </c:pt>
                <c:pt idx="104">
                  <c:v>19.068899999999999</c:v>
                </c:pt>
                <c:pt idx="105">
                  <c:v>19.068899999999999</c:v>
                </c:pt>
                <c:pt idx="106">
                  <c:v>19.068899999999999</c:v>
                </c:pt>
                <c:pt idx="107">
                  <c:v>19.068899999999999</c:v>
                </c:pt>
                <c:pt idx="108">
                  <c:v>19.068899999999999</c:v>
                </c:pt>
                <c:pt idx="109">
                  <c:v>19.068899999999999</c:v>
                </c:pt>
                <c:pt idx="110">
                  <c:v>19.068899999999999</c:v>
                </c:pt>
                <c:pt idx="111">
                  <c:v>19.068899999999999</c:v>
                </c:pt>
                <c:pt idx="112">
                  <c:v>19.068899999999999</c:v>
                </c:pt>
                <c:pt idx="113">
                  <c:v>19.068899999999999</c:v>
                </c:pt>
                <c:pt idx="114">
                  <c:v>19.068899999999999</c:v>
                </c:pt>
                <c:pt idx="115">
                  <c:v>19.068899999999999</c:v>
                </c:pt>
                <c:pt idx="116">
                  <c:v>19.068899999999999</c:v>
                </c:pt>
                <c:pt idx="117">
                  <c:v>19.068899999999999</c:v>
                </c:pt>
                <c:pt idx="118">
                  <c:v>19.068899999999999</c:v>
                </c:pt>
                <c:pt idx="119">
                  <c:v>19.068899999999999</c:v>
                </c:pt>
                <c:pt idx="120">
                  <c:v>19.068899999999999</c:v>
                </c:pt>
                <c:pt idx="121">
                  <c:v>19.068899999999999</c:v>
                </c:pt>
                <c:pt idx="122">
                  <c:v>19.068899999999999</c:v>
                </c:pt>
                <c:pt idx="123">
                  <c:v>19.068899999999999</c:v>
                </c:pt>
                <c:pt idx="124">
                  <c:v>19.068899999999999</c:v>
                </c:pt>
                <c:pt idx="125">
                  <c:v>19.068899999999999</c:v>
                </c:pt>
                <c:pt idx="126">
                  <c:v>19.068899999999999</c:v>
                </c:pt>
                <c:pt idx="127">
                  <c:v>19.068899999999999</c:v>
                </c:pt>
                <c:pt idx="128">
                  <c:v>19.068899999999999</c:v>
                </c:pt>
                <c:pt idx="129">
                  <c:v>19.068899999999999</c:v>
                </c:pt>
                <c:pt idx="130">
                  <c:v>19.068899999999999</c:v>
                </c:pt>
                <c:pt idx="131">
                  <c:v>19.068899999999999</c:v>
                </c:pt>
                <c:pt idx="132">
                  <c:v>19.068899999999999</c:v>
                </c:pt>
                <c:pt idx="133">
                  <c:v>19.068899999999999</c:v>
                </c:pt>
                <c:pt idx="134">
                  <c:v>19.068899999999999</c:v>
                </c:pt>
                <c:pt idx="135">
                  <c:v>19.068899999999999</c:v>
                </c:pt>
                <c:pt idx="136">
                  <c:v>19.068899999999999</c:v>
                </c:pt>
                <c:pt idx="137">
                  <c:v>19.068899999999999</c:v>
                </c:pt>
                <c:pt idx="138">
                  <c:v>19.068899999999999</c:v>
                </c:pt>
                <c:pt idx="139">
                  <c:v>19.068899999999999</c:v>
                </c:pt>
                <c:pt idx="140">
                  <c:v>19.068899999999999</c:v>
                </c:pt>
                <c:pt idx="141">
                  <c:v>19.068899999999999</c:v>
                </c:pt>
                <c:pt idx="142">
                  <c:v>19.068899999999999</c:v>
                </c:pt>
                <c:pt idx="143">
                  <c:v>19.068899999999999</c:v>
                </c:pt>
                <c:pt idx="144">
                  <c:v>19.068899999999999</c:v>
                </c:pt>
                <c:pt idx="145">
                  <c:v>19.068899999999999</c:v>
                </c:pt>
                <c:pt idx="146">
                  <c:v>19.068899999999999</c:v>
                </c:pt>
                <c:pt idx="147">
                  <c:v>19.068899999999999</c:v>
                </c:pt>
                <c:pt idx="148">
                  <c:v>19.068899999999999</c:v>
                </c:pt>
                <c:pt idx="149">
                  <c:v>19.068899999999999</c:v>
                </c:pt>
                <c:pt idx="150">
                  <c:v>19.068899999999999</c:v>
                </c:pt>
                <c:pt idx="151">
                  <c:v>19.068899999999999</c:v>
                </c:pt>
                <c:pt idx="152">
                  <c:v>19.068899999999999</c:v>
                </c:pt>
                <c:pt idx="153">
                  <c:v>19.068899999999999</c:v>
                </c:pt>
                <c:pt idx="154">
                  <c:v>19.068899999999999</c:v>
                </c:pt>
                <c:pt idx="155">
                  <c:v>19.068899999999999</c:v>
                </c:pt>
                <c:pt idx="156">
                  <c:v>19.068899999999999</c:v>
                </c:pt>
                <c:pt idx="157">
                  <c:v>19.068899999999999</c:v>
                </c:pt>
                <c:pt idx="158">
                  <c:v>19.068899999999999</c:v>
                </c:pt>
                <c:pt idx="159">
                  <c:v>19.068899999999999</c:v>
                </c:pt>
                <c:pt idx="160">
                  <c:v>19.068899999999999</c:v>
                </c:pt>
                <c:pt idx="161">
                  <c:v>19.068899999999999</c:v>
                </c:pt>
                <c:pt idx="162">
                  <c:v>19.068899999999999</c:v>
                </c:pt>
                <c:pt idx="163">
                  <c:v>19.068899999999999</c:v>
                </c:pt>
                <c:pt idx="164">
                  <c:v>19.068899999999999</c:v>
                </c:pt>
                <c:pt idx="165">
                  <c:v>19.068899999999999</c:v>
                </c:pt>
                <c:pt idx="166">
                  <c:v>19.068899999999999</c:v>
                </c:pt>
                <c:pt idx="167">
                  <c:v>19.068899999999999</c:v>
                </c:pt>
                <c:pt idx="168">
                  <c:v>19.068899999999999</c:v>
                </c:pt>
                <c:pt idx="169">
                  <c:v>19.068899999999999</c:v>
                </c:pt>
                <c:pt idx="170">
                  <c:v>19.068899999999999</c:v>
                </c:pt>
                <c:pt idx="171">
                  <c:v>19.068899999999999</c:v>
                </c:pt>
                <c:pt idx="172">
                  <c:v>19.068899999999999</c:v>
                </c:pt>
                <c:pt idx="173">
                  <c:v>19.068899999999999</c:v>
                </c:pt>
                <c:pt idx="174">
                  <c:v>19.068899999999999</c:v>
                </c:pt>
                <c:pt idx="175">
                  <c:v>19.068899999999999</c:v>
                </c:pt>
                <c:pt idx="176">
                  <c:v>19.068899999999999</c:v>
                </c:pt>
                <c:pt idx="177">
                  <c:v>19.068899999999999</c:v>
                </c:pt>
                <c:pt idx="178">
                  <c:v>19.068899999999999</c:v>
                </c:pt>
                <c:pt idx="179">
                  <c:v>19.068899999999999</c:v>
                </c:pt>
                <c:pt idx="180">
                  <c:v>19.068899999999999</c:v>
                </c:pt>
                <c:pt idx="181">
                  <c:v>19.070164618503533</c:v>
                </c:pt>
                <c:pt idx="182">
                  <c:v>19.073959278425924</c:v>
                </c:pt>
                <c:pt idx="183">
                  <c:v>19.080286393912882</c:v>
                </c:pt>
                <c:pt idx="184">
                  <c:v>19.089149991576445</c:v>
                </c:pt>
                <c:pt idx="185">
                  <c:v>19.100555715054156</c:v>
                </c:pt>
                <c:pt idx="186">
                  <c:v>19.114510831402651</c:v>
                </c:pt>
                <c:pt idx="187">
                  <c:v>19.131024239336345</c:v>
                </c:pt>
                <c:pt idx="188">
                  <c:v>19.150106479325135</c:v>
                </c:pt>
                <c:pt idx="189">
                  <c:v>19.171769745568096</c:v>
                </c:pt>
                <c:pt idx="190">
                  <c:v>19.196027899863431</c:v>
                </c:pt>
                <c:pt idx="191">
                  <c:v>19.222896487397961</c:v>
                </c:pt>
                <c:pt idx="192">
                  <c:v>19.252392754482916</c:v>
                </c:pt>
                <c:pt idx="193">
                  <c:v>19.284535668266027</c:v>
                </c:pt>
                <c:pt idx="194">
                  <c:v>19.319345938453377</c:v>
                </c:pt>
                <c:pt idx="195">
                  <c:v>19.356846041077716</c:v>
                </c:pt>
                <c:pt idx="196">
                  <c:v>19.39706024435403</c:v>
                </c:pt>
                <c:pt idx="197">
                  <c:v>19.440014636665985</c:v>
                </c:pt>
                <c:pt idx="198">
                  <c:v>19.485737156731478</c:v>
                </c:pt>
                <c:pt idx="199">
                  <c:v>19.534257625998688</c:v>
                </c:pt>
                <c:pt idx="200">
                  <c:v>19.5856077833283</c:v>
                </c:pt>
                <c:pt idx="201">
                  <c:v>19.639821322021653</c:v>
                </c:pt>
                <c:pt idx="202">
                  <c:v>19.696933929258513</c:v>
                </c:pt>
                <c:pt idx="203">
                  <c:v>19.756983328012943</c:v>
                </c:pt>
                <c:pt idx="204">
                  <c:v>19.820009321519713</c:v>
                </c:pt>
                <c:pt idx="205">
                  <c:v>19.886053840368717</c:v>
                </c:pt>
                <c:pt idx="206">
                  <c:v>19.955160992309622</c:v>
                </c:pt>
                <c:pt idx="207">
                  <c:v>20.027377114853635</c:v>
                </c:pt>
                <c:pt idx="208">
                  <c:v>20.102750830765061</c:v>
                </c:pt>
                <c:pt idx="209">
                  <c:v>20.181333106539888</c:v>
                </c:pt>
                <c:pt idx="210">
                  <c:v>20.263177313974989</c:v>
                </c:pt>
                <c:pt idx="211">
                  <c:v>20.348339294936732</c:v>
                </c:pt>
                <c:pt idx="212">
                  <c:v>20.436877429444134</c:v>
                </c:pt>
                <c:pt idx="213">
                  <c:v>20.52885270718772</c:v>
                </c:pt>
                <c:pt idx="214">
                  <c:v>20.624328802612055</c:v>
                </c:pt>
                <c:pt idx="215">
                  <c:v>20.723372153696182</c:v>
                </c:pt>
                <c:pt idx="216">
                  <c:v>20.826052044573871</c:v>
                </c:pt>
                <c:pt idx="217">
                  <c:v>20.93244069214219</c:v>
                </c:pt>
                <c:pt idx="218">
                  <c:v>21.042613336815137</c:v>
                </c:pt>
                <c:pt idx="219">
                  <c:v>21.156648337586599</c:v>
                </c:pt>
                <c:pt idx="220">
                  <c:v>21.274627271575174</c:v>
                </c:pt>
                <c:pt idx="221">
                  <c:v>21.396635038232219</c:v>
                </c:pt>
                <c:pt idx="222">
                  <c:v>21.52275996840299</c:v>
                </c:pt>
                <c:pt idx="223">
                  <c:v>21.653093938440144</c:v>
                </c:pt>
                <c:pt idx="224">
                  <c:v>21.787732489578644</c:v>
                </c:pt>
                <c:pt idx="225">
                  <c:v>21.926774952790808</c:v>
                </c:pt>
                <c:pt idx="226">
                  <c:v>22.070324579350686</c:v>
                </c:pt>
                <c:pt idx="227">
                  <c:v>22.21848867734758</c:v>
                </c:pt>
                <c:pt idx="228">
                  <c:v>22.371378754399903</c:v>
                </c:pt>
                <c:pt idx="229">
                  <c:v>22.529110666831698</c:v>
                </c:pt>
                <c:pt idx="230">
                  <c:v>22.691804775586132</c:v>
                </c:pt>
                <c:pt idx="231">
                  <c:v>22.859586109162866</c:v>
                </c:pt>
                <c:pt idx="232">
                  <c:v>23.032584533878232</c:v>
                </c:pt>
                <c:pt idx="233">
                  <c:v>23.210934931760921</c:v>
                </c:pt>
                <c:pt idx="234">
                  <c:v>23.394777386408673</c:v>
                </c:pt>
                <c:pt idx="235">
                  <c:v>23.584257377145615</c:v>
                </c:pt>
                <c:pt idx="236">
                  <c:v>23.77952598183386</c:v>
                </c:pt>
                <c:pt idx="237">
                  <c:v>23.980740088707329</c:v>
                </c:pt>
                <c:pt idx="238">
                  <c:v>24.188062617610811</c:v>
                </c:pt>
                <c:pt idx="239">
                  <c:v>24.401662751041549</c:v>
                </c:pt>
                <c:pt idx="240">
                  <c:v>24.621716175406387</c:v>
                </c:pt>
                <c:pt idx="241">
                  <c:v>24.848405332922901</c:v>
                </c:pt>
                <c:pt idx="242">
                  <c:v>25.081919684607183</c:v>
                </c:pt>
                <c:pt idx="243">
                  <c:v>25.322455984807934</c:v>
                </c:pt>
                <c:pt idx="244">
                  <c:v>25.570218567760019</c:v>
                </c:pt>
                <c:pt idx="245">
                  <c:v>25.825419646647166</c:v>
                </c:pt>
                <c:pt idx="246">
                  <c:v>26.088279625676869</c:v>
                </c:pt>
                <c:pt idx="247">
                  <c:v>26.359027425685671</c:v>
                </c:pt>
                <c:pt idx="248">
                  <c:v>26.637900823805598</c:v>
                </c:pt>
                <c:pt idx="249">
                  <c:v>26.925146807735935</c:v>
                </c:pt>
                <c:pt idx="250">
                  <c:v>27.221021945175078</c:v>
                </c:pt>
                <c:pt idx="251">
                  <c:v>27.525792768977947</c:v>
                </c:pt>
                <c:pt idx="252">
                  <c:v>27.839736178612497</c:v>
                </c:pt>
                <c:pt idx="253">
                  <c:v>28.163139858494905</c:v>
                </c:pt>
                <c:pt idx="254">
                  <c:v>28.496302713787401</c:v>
                </c:pt>
                <c:pt idx="255">
                  <c:v>28.839535324242952</c:v>
                </c:pt>
                <c:pt idx="256">
                  <c:v>29.193160416678939</c:v>
                </c:pt>
                <c:pt idx="257">
                  <c:v>29.557513356655246</c:v>
                </c:pt>
                <c:pt idx="258">
                  <c:v>29.932942659920812</c:v>
                </c:pt>
                <c:pt idx="259">
                  <c:v>30.319810524175679</c:v>
                </c:pt>
                <c:pt idx="260">
                  <c:v>30.718493381673564</c:v>
                </c:pt>
                <c:pt idx="261">
                  <c:v>31.129382473158007</c:v>
                </c:pt>
                <c:pt idx="262">
                  <c:v>31.55288444358753</c:v>
                </c:pt>
                <c:pt idx="263">
                  <c:v>31.989421960056735</c:v>
                </c:pt>
                <c:pt idx="264">
                  <c:v>32.439434352260136</c:v>
                </c:pt>
                <c:pt idx="265">
                  <c:v>32.903378275774465</c:v>
                </c:pt>
                <c:pt idx="266">
                  <c:v>33.381728398348073</c:v>
                </c:pt>
                <c:pt idx="267">
                  <c:v>33.874978109284193</c:v>
                </c:pt>
                <c:pt idx="268">
                  <c:v>34.383640251882902</c:v>
                </c:pt>
                <c:pt idx="269">
                  <c:v>34.908247878765486</c:v>
                </c:pt>
                <c:pt idx="270">
                  <c:v>35.449355029738577</c:v>
                </c:pt>
                <c:pt idx="271">
                  <c:v>36.007537531663246</c:v>
                </c:pt>
                <c:pt idx="272">
                  <c:v>36.58339381957154</c:v>
                </c:pt>
                <c:pt idx="273">
                  <c:v>37.177545778016274</c:v>
                </c:pt>
                <c:pt idx="274">
                  <c:v>37.790639601345383</c:v>
                </c:pt>
                <c:pt idx="275">
                  <c:v>38.423346671254102</c:v>
                </c:pt>
                <c:pt idx="276">
                  <c:v>39.076364449583153</c:v>
                </c:pt>
                <c:pt idx="277">
                  <c:v>39.75041738389114</c:v>
                </c:pt>
                <c:pt idx="278">
                  <c:v>40.446257822829573</c:v>
                </c:pt>
                <c:pt idx="279">
                  <c:v>41.164666937783508</c:v>
                </c:pt>
                <c:pt idx="280">
                  <c:v>41.838900000000002</c:v>
                </c:pt>
                <c:pt idx="281">
                  <c:v>41.838900000000002</c:v>
                </c:pt>
                <c:pt idx="282">
                  <c:v>41.838900000000002</c:v>
                </c:pt>
                <c:pt idx="283">
                  <c:v>41.838900000000002</c:v>
                </c:pt>
                <c:pt idx="284">
                  <c:v>41.838900000000002</c:v>
                </c:pt>
                <c:pt idx="285">
                  <c:v>41.838900000000002</c:v>
                </c:pt>
                <c:pt idx="286">
                  <c:v>41.838900000000002</c:v>
                </c:pt>
                <c:pt idx="287">
                  <c:v>41.838900000000002</c:v>
                </c:pt>
                <c:pt idx="288">
                  <c:v>41.838900000000002</c:v>
                </c:pt>
                <c:pt idx="289">
                  <c:v>41.838900000000002</c:v>
                </c:pt>
                <c:pt idx="290">
                  <c:v>41.838900000000002</c:v>
                </c:pt>
                <c:pt idx="291">
                  <c:v>41.838900000000002</c:v>
                </c:pt>
                <c:pt idx="292">
                  <c:v>41.838900000000002</c:v>
                </c:pt>
                <c:pt idx="293">
                  <c:v>41.838900000000002</c:v>
                </c:pt>
                <c:pt idx="294">
                  <c:v>41.838900000000002</c:v>
                </c:pt>
                <c:pt idx="295">
                  <c:v>41.838900000000002</c:v>
                </c:pt>
                <c:pt idx="296">
                  <c:v>41.838900000000002</c:v>
                </c:pt>
                <c:pt idx="297">
                  <c:v>41.838900000000002</c:v>
                </c:pt>
                <c:pt idx="298">
                  <c:v>41.838900000000002</c:v>
                </c:pt>
                <c:pt idx="299">
                  <c:v>41.838900000000002</c:v>
                </c:pt>
                <c:pt idx="300">
                  <c:v>41.838900000000002</c:v>
                </c:pt>
                <c:pt idx="301">
                  <c:v>41.838900000000002</c:v>
                </c:pt>
                <c:pt idx="302">
                  <c:v>41.838900000000002</c:v>
                </c:pt>
                <c:pt idx="303">
                  <c:v>41.838900000000002</c:v>
                </c:pt>
                <c:pt idx="304">
                  <c:v>41.838900000000002</c:v>
                </c:pt>
                <c:pt idx="305">
                  <c:v>41.838900000000002</c:v>
                </c:pt>
                <c:pt idx="306">
                  <c:v>41.838900000000002</c:v>
                </c:pt>
                <c:pt idx="307">
                  <c:v>41.838900000000002</c:v>
                </c:pt>
                <c:pt idx="308">
                  <c:v>41.838900000000002</c:v>
                </c:pt>
                <c:pt idx="309">
                  <c:v>41.838900000000002</c:v>
                </c:pt>
                <c:pt idx="310">
                  <c:v>41.838900000000002</c:v>
                </c:pt>
                <c:pt idx="311">
                  <c:v>41.838900000000002</c:v>
                </c:pt>
                <c:pt idx="312">
                  <c:v>41.838900000000002</c:v>
                </c:pt>
                <c:pt idx="313">
                  <c:v>41.838900000000002</c:v>
                </c:pt>
                <c:pt idx="314">
                  <c:v>41.838900000000002</c:v>
                </c:pt>
                <c:pt idx="315">
                  <c:v>41.838900000000002</c:v>
                </c:pt>
                <c:pt idx="316">
                  <c:v>41.838900000000002</c:v>
                </c:pt>
                <c:pt idx="317">
                  <c:v>41.838900000000002</c:v>
                </c:pt>
                <c:pt idx="318">
                  <c:v>41.838900000000002</c:v>
                </c:pt>
                <c:pt idx="319">
                  <c:v>41.838900000000002</c:v>
                </c:pt>
                <c:pt idx="320">
                  <c:v>41.838900000000002</c:v>
                </c:pt>
                <c:pt idx="321">
                  <c:v>41.838900000000002</c:v>
                </c:pt>
                <c:pt idx="322">
                  <c:v>41.838900000000002</c:v>
                </c:pt>
                <c:pt idx="323">
                  <c:v>41.838900000000002</c:v>
                </c:pt>
                <c:pt idx="324">
                  <c:v>41.838900000000002</c:v>
                </c:pt>
                <c:pt idx="325">
                  <c:v>41.838900000000002</c:v>
                </c:pt>
                <c:pt idx="326">
                  <c:v>41.838900000000002</c:v>
                </c:pt>
                <c:pt idx="327">
                  <c:v>41.838900000000002</c:v>
                </c:pt>
                <c:pt idx="328">
                  <c:v>41.838900000000002</c:v>
                </c:pt>
                <c:pt idx="329">
                  <c:v>41.838900000000002</c:v>
                </c:pt>
                <c:pt idx="330">
                  <c:v>41.838900000000002</c:v>
                </c:pt>
                <c:pt idx="331">
                  <c:v>41.838900000000002</c:v>
                </c:pt>
                <c:pt idx="332">
                  <c:v>41.838900000000002</c:v>
                </c:pt>
                <c:pt idx="333">
                  <c:v>41.838900000000002</c:v>
                </c:pt>
                <c:pt idx="334">
                  <c:v>41.838900000000002</c:v>
                </c:pt>
                <c:pt idx="335">
                  <c:v>41.838900000000002</c:v>
                </c:pt>
                <c:pt idx="336">
                  <c:v>41.838900000000002</c:v>
                </c:pt>
                <c:pt idx="337">
                  <c:v>41.838900000000002</c:v>
                </c:pt>
                <c:pt idx="338">
                  <c:v>41.838900000000002</c:v>
                </c:pt>
                <c:pt idx="339">
                  <c:v>41.838900000000002</c:v>
                </c:pt>
                <c:pt idx="340">
                  <c:v>41.838900000000002</c:v>
                </c:pt>
                <c:pt idx="341">
                  <c:v>41.838900000000002</c:v>
                </c:pt>
                <c:pt idx="342">
                  <c:v>41.838900000000002</c:v>
                </c:pt>
                <c:pt idx="343">
                  <c:v>41.838900000000002</c:v>
                </c:pt>
                <c:pt idx="344">
                  <c:v>41.838900000000002</c:v>
                </c:pt>
                <c:pt idx="345">
                  <c:v>41.838900000000002</c:v>
                </c:pt>
                <c:pt idx="346">
                  <c:v>41.838900000000002</c:v>
                </c:pt>
                <c:pt idx="347">
                  <c:v>41.838900000000002</c:v>
                </c:pt>
                <c:pt idx="348">
                  <c:v>41.838900000000002</c:v>
                </c:pt>
                <c:pt idx="349">
                  <c:v>41.838900000000002</c:v>
                </c:pt>
                <c:pt idx="350">
                  <c:v>41.838900000000002</c:v>
                </c:pt>
                <c:pt idx="351">
                  <c:v>41.838900000000002</c:v>
                </c:pt>
                <c:pt idx="352">
                  <c:v>41.838900000000002</c:v>
                </c:pt>
                <c:pt idx="353">
                  <c:v>41.838900000000002</c:v>
                </c:pt>
                <c:pt idx="354">
                  <c:v>41.838900000000002</c:v>
                </c:pt>
                <c:pt idx="355">
                  <c:v>41.838900000000002</c:v>
                </c:pt>
                <c:pt idx="356">
                  <c:v>41.838900000000002</c:v>
                </c:pt>
                <c:pt idx="357">
                  <c:v>41.838900000000002</c:v>
                </c:pt>
                <c:pt idx="358">
                  <c:v>41.838900000000002</c:v>
                </c:pt>
                <c:pt idx="359">
                  <c:v>41.838900000000002</c:v>
                </c:pt>
                <c:pt idx="360">
                  <c:v>41.838900000000002</c:v>
                </c:pt>
              </c:numCache>
            </c:numRef>
          </c:yVal>
          <c:smooth val="1"/>
        </c:ser>
        <c:ser>
          <c:idx val="1"/>
          <c:order val="1"/>
          <c:tx>
            <c:v>Pressure, Crank End, bar abs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'Stage 1'!$AC$373:$AC$733</c:f>
              <c:numCache>
                <c:formatCode>General</c:formatCode>
                <c:ptCount val="361"/>
                <c:pt idx="0">
                  <c:v>0</c:v>
                </c:pt>
                <c:pt idx="1">
                  <c:v>9.2809556195451483E-3</c:v>
                </c:pt>
                <c:pt idx="2">
                  <c:v>3.7119546170057839E-2</c:v>
                </c:pt>
                <c:pt idx="3">
                  <c:v>8.350294547884321E-2</c:v>
                </c:pt>
                <c:pt idx="4">
                  <c:v>0.14840978576268665</c:v>
                </c:pt>
                <c:pt idx="5">
                  <c:v>0.23181017138041365</c:v>
                </c:pt>
                <c:pt idx="6">
                  <c:v>0.33366569807780694</c:v>
                </c:pt>
                <c:pt idx="7">
                  <c:v>0.45392947771651243</c:v>
                </c:pt>
                <c:pt idx="8">
                  <c:v>0.59254616847529085</c:v>
                </c:pt>
                <c:pt idx="9">
                  <c:v>0.74945201051093657</c:v>
                </c:pt>
                <c:pt idx="10">
                  <c:v>0.92457486706116276</c:v>
                </c:pt>
                <c:pt idx="11">
                  <c:v>1.117834270971751</c:v>
                </c:pt>
                <c:pt idx="12">
                  <c:v>1.3291414766256724</c:v>
                </c:pt>
                <c:pt idx="13">
                  <c:v>1.5583995172502327</c:v>
                </c:pt>
                <c:pt idx="14">
                  <c:v>1.8055032675739264</c:v>
                </c:pt>
                <c:pt idx="15">
                  <c:v>2.0703395118045886</c:v>
                </c:pt>
                <c:pt idx="16">
                  <c:v>2.3527870168934348</c:v>
                </c:pt>
                <c:pt idx="17">
                  <c:v>2.6527166110504652</c:v>
                </c:pt>
                <c:pt idx="18">
                  <c:v>2.9699912674703293</c:v>
                </c:pt>
                <c:pt idx="19">
                  <c:v>3.3044661932265038</c:v>
                </c:pt>
                <c:pt idx="20">
                  <c:v>3.6559889232871372</c:v>
                </c:pt>
                <c:pt idx="21">
                  <c:v>4.0243994196021147</c:v>
                </c:pt>
                <c:pt idx="22">
                  <c:v>4.4095301752087224</c:v>
                </c:pt>
                <c:pt idx="23">
                  <c:v>4.8112063232977631</c:v>
                </c:pt>
                <c:pt idx="24">
                  <c:v>5.229245751178639</c:v>
                </c:pt>
                <c:pt idx="25">
                  <c:v>5.6634592190788569</c:v>
                </c:pt>
                <c:pt idx="26">
                  <c:v>6.1136504837072101</c:v>
                </c:pt>
                <c:pt idx="27">
                  <c:v>6.579616426507946</c:v>
                </c:pt>
                <c:pt idx="28">
                  <c:v>7.0611471865267408</c:v>
                </c:pt>
                <c:pt idx="29">
                  <c:v>7.5580262978060126</c:v>
                </c:pt>
                <c:pt idx="30">
                  <c:v>8.0700308312220628</c:v>
                </c:pt>
                <c:pt idx="31">
                  <c:v>8.5969315406718501</c:v>
                </c:pt>
                <c:pt idx="32">
                  <c:v>9.1384930135118676</c:v>
                </c:pt>
                <c:pt idx="33">
                  <c:v>9.6944738251476323</c:v>
                </c:pt>
                <c:pt idx="34">
                  <c:v>10.264626697665438</c:v>
                </c:pt>
                <c:pt idx="35">
                  <c:v>10.848698662395526</c:v>
                </c:pt>
                <c:pt idx="36">
                  <c:v>11.446431226287032</c:v>
                </c:pt>
                <c:pt idx="37">
                  <c:v>12.057560541973618</c:v>
                </c:pt>
                <c:pt idx="38">
                  <c:v>12.681817581400013</c:v>
                </c:pt>
                <c:pt idx="39">
                  <c:v>13.318928312875864</c:v>
                </c:pt>
                <c:pt idx="40">
                  <c:v>13.968613881418168</c:v>
                </c:pt>
                <c:pt idx="41">
                  <c:v>14.630590792236568</c:v>
                </c:pt>
                <c:pt idx="42">
                  <c:v>15.304571097211838</c:v>
                </c:pt>
                <c:pt idx="43">
                  <c:v>15.990262584211223</c:v>
                </c:pt>
                <c:pt idx="44">
                  <c:v>16.687368969079806</c:v>
                </c:pt>
                <c:pt idx="45">
                  <c:v>17.395590090140704</c:v>
                </c:pt>
                <c:pt idx="46">
                  <c:v>18.114622105032332</c:v>
                </c:pt>
                <c:pt idx="47">
                  <c:v>18.844157689705362</c:v>
                </c:pt>
                <c:pt idx="48">
                  <c:v>19.583886239396794</c:v>
                </c:pt>
                <c:pt idx="49">
                  <c:v>20.333494071393552</c:v>
                </c:pt>
                <c:pt idx="50">
                  <c:v>21.092664629393536</c:v>
                </c:pt>
                <c:pt idx="51">
                  <c:v>21.861078689266765</c:v>
                </c:pt>
                <c:pt idx="52">
                  <c:v>22.638414566015086</c:v>
                </c:pt>
                <c:pt idx="53">
                  <c:v>23.424348321724374</c:v>
                </c:pt>
                <c:pt idx="54">
                  <c:v>24.218553974300079</c:v>
                </c:pt>
                <c:pt idx="55">
                  <c:v>25.02070370677129</c:v>
                </c:pt>
                <c:pt idx="56">
                  <c:v>25.830468076946932</c:v>
                </c:pt>
                <c:pt idx="57">
                  <c:v>26.647516227203997</c:v>
                </c:pt>
                <c:pt idx="58">
                  <c:v>27.471516094183709</c:v>
                </c:pt>
                <c:pt idx="59">
                  <c:v>28.302134618170893</c:v>
                </c:pt>
                <c:pt idx="60">
                  <c:v>29.139037951928955</c:v>
                </c:pt>
                <c:pt idx="61">
                  <c:v>29.981891668759989</c:v>
                </c:pt>
                <c:pt idx="62">
                  <c:v>30.83036096956117</c:v>
                </c:pt>
                <c:pt idx="63">
                  <c:v>31.684110888644362</c:v>
                </c:pt>
                <c:pt idx="64">
                  <c:v>32.542806498088673</c:v>
                </c:pt>
                <c:pt idx="65">
                  <c:v>33.406113110393235</c:v>
                </c:pt>
                <c:pt idx="66">
                  <c:v>34.273696479200453</c:v>
                </c:pt>
                <c:pt idx="67">
                  <c:v>35.145222997858582</c:v>
                </c:pt>
                <c:pt idx="68">
                  <c:v>36.020359895597174</c:v>
                </c:pt>
                <c:pt idx="69">
                  <c:v>36.898775431088133</c:v>
                </c:pt>
                <c:pt idx="70">
                  <c:v>37.780139083170027</c:v>
                </c:pt>
                <c:pt idx="71">
                  <c:v>38.664121738515497</c:v>
                </c:pt>
                <c:pt idx="72">
                  <c:v>39.550395876026244</c:v>
                </c:pt>
                <c:pt idx="73">
                  <c:v>40.438635747742914</c:v>
                </c:pt>
                <c:pt idx="74">
                  <c:v>41.328517556064611</c:v>
                </c:pt>
                <c:pt idx="75">
                  <c:v>42.219719627075214</c:v>
                </c:pt>
                <c:pt idx="76">
                  <c:v>43.111922579783197</c:v>
                </c:pt>
                <c:pt idx="77">
                  <c:v>44.004809491083741</c:v>
                </c:pt>
                <c:pt idx="78">
                  <c:v>44.89806605626385</c:v>
                </c:pt>
                <c:pt idx="79">
                  <c:v>45.79138074487507</c:v>
                </c:pt>
                <c:pt idx="80">
                  <c:v>46.684444951807272</c:v>
                </c:pt>
                <c:pt idx="81">
                  <c:v>47.576953143407145</c:v>
                </c:pt>
                <c:pt idx="82">
                  <c:v>48.468602998491427</c:v>
                </c:pt>
                <c:pt idx="83">
                  <c:v>49.359095544115839</c:v>
                </c:pt>
                <c:pt idx="84">
                  <c:v>50.24813528596998</c:v>
                </c:pt>
                <c:pt idx="85">
                  <c:v>51.135430333278556</c:v>
                </c:pt>
                <c:pt idx="86">
                  <c:v>52.020692518099253</c:v>
                </c:pt>
                <c:pt idx="87">
                  <c:v>52.903637508918727</c:v>
                </c:pt>
                <c:pt idx="88">
                  <c:v>53.783984918459595</c:v>
                </c:pt>
                <c:pt idx="89">
                  <c:v>54.66145840562055</c:v>
                </c:pt>
                <c:pt idx="90">
                  <c:v>55.535785771485791</c:v>
                </c:pt>
                <c:pt idx="91">
                  <c:v>56.406699049348902</c:v>
                </c:pt>
                <c:pt idx="92">
                  <c:v>57.273934588709672</c:v>
                </c:pt>
                <c:pt idx="93">
                  <c:v>58.13723313321313</c:v>
                </c:pt>
                <c:pt idx="94">
                  <c:v>58.996339892511784</c:v>
                </c:pt>
                <c:pt idx="95">
                  <c:v>59.851004608044391</c:v>
                </c:pt>
                <c:pt idx="96">
                  <c:v>60.70098161273534</c:v>
                </c:pt>
                <c:pt idx="97">
                  <c:v>61.546029884630578</c:v>
                </c:pt>
                <c:pt idx="98">
                  <c:v>62.385913094497973</c:v>
                </c:pt>
                <c:pt idx="99">
                  <c:v>63.220399647430256</c:v>
                </c:pt>
                <c:pt idx="100">
                  <c:v>64.049262718500316</c:v>
                </c:pt>
                <c:pt idx="101">
                  <c:v>64.872280282529559</c:v>
                </c:pt>
                <c:pt idx="102">
                  <c:v>65.689235138039777</c:v>
                </c:pt>
                <c:pt idx="103">
                  <c:v>66.499914925470264</c:v>
                </c:pt>
                <c:pt idx="104">
                  <c:v>67.304112139749975</c:v>
                </c:pt>
                <c:pt idx="105">
                  <c:v>68.101624137327292</c:v>
                </c:pt>
                <c:pt idx="106">
                  <c:v>68.892253137764499</c:v>
                </c:pt>
                <c:pt idx="107">
                  <c:v>69.675806220016582</c:v>
                </c:pt>
                <c:pt idx="108">
                  <c:v>70.452095313520985</c:v>
                </c:pt>
                <c:pt idx="109">
                  <c:v>71.220937184231147</c:v>
                </c:pt>
                <c:pt idx="110">
                  <c:v>71.982153415736889</c:v>
                </c:pt>
                <c:pt idx="111">
                  <c:v>72.735570385618161</c:v>
                </c:pt>
                <c:pt idx="112">
                  <c:v>73.481019237188363</c:v>
                </c:pt>
                <c:pt idx="113">
                  <c:v>74.218335846785962</c:v>
                </c:pt>
                <c:pt idx="114">
                  <c:v>74.947360786780465</c:v>
                </c:pt>
                <c:pt idx="115">
                  <c:v>75.667939284463188</c:v>
                </c:pt>
                <c:pt idx="116">
                  <c:v>76.379921176996419</c:v>
                </c:pt>
                <c:pt idx="117">
                  <c:v>77.083160862599058</c:v>
                </c:pt>
                <c:pt idx="118">
                  <c:v>77.777517248150261</c:v>
                </c:pt>
                <c:pt idx="119">
                  <c:v>78.462853693393669</c:v>
                </c:pt>
                <c:pt idx="120">
                  <c:v>79.139037951928941</c:v>
                </c:pt>
                <c:pt idx="121">
                  <c:v>79.805942109176328</c:v>
                </c:pt>
                <c:pt idx="122">
                  <c:v>80.463442517504191</c:v>
                </c:pt>
                <c:pt idx="123">
                  <c:v>81.111419728706707</c:v>
                </c:pt>
                <c:pt idx="124">
                  <c:v>81.749758424021621</c:v>
                </c:pt>
                <c:pt idx="125">
                  <c:v>82.378347341875923</c:v>
                </c:pt>
                <c:pt idx="126">
                  <c:v>82.997079203547401</c:v>
                </c:pt>
                <c:pt idx="127">
                  <c:v>83.605850636929191</c:v>
                </c:pt>
                <c:pt idx="128">
                  <c:v>84.20456209858088</c:v>
                </c:pt>
                <c:pt idx="129">
                  <c:v>84.793117794250506</c:v>
                </c:pt>
                <c:pt idx="130">
                  <c:v>85.371425598047466</c:v>
                </c:pt>
                <c:pt idx="131">
                  <c:v>85.939396970444264</c:v>
                </c:pt>
                <c:pt idx="132">
                  <c:v>86.496946875282646</c:v>
                </c:pt>
                <c:pt idx="133">
                  <c:v>87.043993695955223</c:v>
                </c:pt>
                <c:pt idx="134">
                  <c:v>87.580459150932043</c:v>
                </c:pt>
                <c:pt idx="135">
                  <c:v>88.106268208795441</c:v>
                </c:pt>
                <c:pt idx="136">
                  <c:v>88.62134900294491</c:v>
                </c:pt>
                <c:pt idx="137">
                  <c:v>89.125632746128289</c:v>
                </c:pt>
                <c:pt idx="138">
                  <c:v>89.619053644951293</c:v>
                </c:pt>
                <c:pt idx="139">
                  <c:v>90.101548814513805</c:v>
                </c:pt>
                <c:pt idx="140">
                  <c:v>90.573058193315958</c:v>
                </c:pt>
                <c:pt idx="141">
                  <c:v>91.033524458572941</c:v>
                </c:pt>
                <c:pt idx="142">
                  <c:v>91.482892942072198</c:v>
                </c:pt>
                <c:pt idx="143">
                  <c:v>91.921111546702903</c:v>
                </c:pt>
                <c:pt idx="144">
                  <c:v>92.348130663781745</c:v>
                </c:pt>
                <c:pt idx="145">
                  <c:v>92.763903091294679</c:v>
                </c:pt>
                <c:pt idx="146">
                  <c:v>93.168383953169609</c:v>
                </c:pt>
                <c:pt idx="147">
                  <c:v>93.561530619690018</c:v>
                </c:pt>
                <c:pt idx="148">
                  <c:v>93.943302629154488</c:v>
                </c:pt>
                <c:pt idx="149">
                  <c:v>94.313661610883074</c:v>
                </c:pt>
                <c:pt idx="150">
                  <c:v>94.672571209665961</c:v>
                </c:pt>
                <c:pt idx="151">
                  <c:v>95.019997011745602</c:v>
                </c:pt>
                <c:pt idx="152">
                  <c:v>95.355906472419449</c:v>
                </c:pt>
                <c:pt idx="153">
                  <c:v>95.680268845344742</c:v>
                </c:pt>
                <c:pt idx="154">
                  <c:v>95.993055113623896</c:v>
                </c:pt>
                <c:pt idx="155">
                  <c:v>96.294237922743832</c:v>
                </c:pt>
                <c:pt idx="156">
                  <c:v>96.583791515438719</c:v>
                </c:pt>
                <c:pt idx="157">
                  <c:v>96.861691668541809</c:v>
                </c:pt>
                <c:pt idx="158">
                  <c:v>97.127915631887461</c:v>
                </c:pt>
                <c:pt idx="159">
                  <c:v>97.382442069322281</c:v>
                </c:pt>
                <c:pt idx="160">
                  <c:v>97.625251001877984</c:v>
                </c:pt>
                <c:pt idx="161">
                  <c:v>97.856323753158193</c:v>
                </c:pt>
                <c:pt idx="162">
                  <c:v>98.07564289698567</c:v>
                </c:pt>
                <c:pt idx="163">
                  <c:v>98.283192207353991</c:v>
                </c:pt>
                <c:pt idx="164">
                  <c:v>98.478956610725319</c:v>
                </c:pt>
                <c:pt idx="165">
                  <c:v>98.662922140711416</c:v>
                </c:pt>
                <c:pt idx="166">
                  <c:v>98.83507589517356</c:v>
                </c:pt>
                <c:pt idx="167">
                  <c:v>98.995405995773737</c:v>
                </c:pt>
                <c:pt idx="168">
                  <c:v>99.143901550006248</c:v>
                </c:pt>
                <c:pt idx="169">
                  <c:v>99.280552615738131</c:v>
                </c:pt>
                <c:pt idx="170">
                  <c:v>99.405350168281998</c:v>
                </c:pt>
                <c:pt idx="171">
                  <c:v>99.518286070024715</c:v>
                </c:pt>
                <c:pt idx="172">
                  <c:v>99.619353042632326</c:v>
                </c:pt>
                <c:pt idx="173">
                  <c:v>99.70854464184869</c:v>
                </c:pt>
                <c:pt idx="174">
                  <c:v>99.785855234905156</c:v>
                </c:pt>
                <c:pt idx="175">
                  <c:v>99.851279980554978</c:v>
                </c:pt>
                <c:pt idx="176">
                  <c:v>99.904814811745084</c:v>
                </c:pt>
                <c:pt idx="177">
                  <c:v>99.946456420936201</c:v>
                </c:pt>
                <c:pt idx="178">
                  <c:v>99.976202248079645</c:v>
                </c:pt>
                <c:pt idx="179">
                  <c:v>99.994050471258703</c:v>
                </c:pt>
                <c:pt idx="180">
                  <c:v>100.00000000000004</c:v>
                </c:pt>
                <c:pt idx="181">
                  <c:v>99.994050471258703</c:v>
                </c:pt>
                <c:pt idx="182">
                  <c:v>99.976202248079645</c:v>
                </c:pt>
                <c:pt idx="183">
                  <c:v>99.946456420936201</c:v>
                </c:pt>
                <c:pt idx="184">
                  <c:v>99.904814811745084</c:v>
                </c:pt>
                <c:pt idx="185">
                  <c:v>99.851279980554978</c:v>
                </c:pt>
                <c:pt idx="186">
                  <c:v>99.785855234905156</c:v>
                </c:pt>
                <c:pt idx="187">
                  <c:v>99.70854464184869</c:v>
                </c:pt>
                <c:pt idx="188">
                  <c:v>99.619353042632326</c:v>
                </c:pt>
                <c:pt idx="189">
                  <c:v>99.518286070024715</c:v>
                </c:pt>
                <c:pt idx="190">
                  <c:v>99.405350168281998</c:v>
                </c:pt>
                <c:pt idx="191">
                  <c:v>99.280552615738131</c:v>
                </c:pt>
                <c:pt idx="192">
                  <c:v>99.143901550006248</c:v>
                </c:pt>
                <c:pt idx="193">
                  <c:v>98.995405995773737</c:v>
                </c:pt>
                <c:pt idx="194">
                  <c:v>98.83507589517356</c:v>
                </c:pt>
                <c:pt idx="195">
                  <c:v>98.662922140711416</c:v>
                </c:pt>
                <c:pt idx="196">
                  <c:v>98.478956610725319</c:v>
                </c:pt>
                <c:pt idx="197">
                  <c:v>98.283192207353991</c:v>
                </c:pt>
                <c:pt idx="198">
                  <c:v>98.07564289698567</c:v>
                </c:pt>
                <c:pt idx="199">
                  <c:v>97.856323753158193</c:v>
                </c:pt>
                <c:pt idx="200">
                  <c:v>97.625251001877984</c:v>
                </c:pt>
                <c:pt idx="201">
                  <c:v>97.382442069322281</c:v>
                </c:pt>
                <c:pt idx="202">
                  <c:v>97.127915631887461</c:v>
                </c:pt>
                <c:pt idx="203">
                  <c:v>96.861691668541809</c:v>
                </c:pt>
                <c:pt idx="204">
                  <c:v>96.583791515438719</c:v>
                </c:pt>
                <c:pt idx="205">
                  <c:v>96.294237922743832</c:v>
                </c:pt>
                <c:pt idx="206">
                  <c:v>95.993055113623896</c:v>
                </c:pt>
                <c:pt idx="207">
                  <c:v>95.680268845344742</c:v>
                </c:pt>
                <c:pt idx="208">
                  <c:v>95.355906472419449</c:v>
                </c:pt>
                <c:pt idx="209">
                  <c:v>95.019997011745602</c:v>
                </c:pt>
                <c:pt idx="210">
                  <c:v>94.672571209665961</c:v>
                </c:pt>
                <c:pt idx="211">
                  <c:v>94.313661610883074</c:v>
                </c:pt>
                <c:pt idx="212">
                  <c:v>93.943302629154488</c:v>
                </c:pt>
                <c:pt idx="213">
                  <c:v>93.561530619690018</c:v>
                </c:pt>
                <c:pt idx="214">
                  <c:v>93.168383953169609</c:v>
                </c:pt>
                <c:pt idx="215">
                  <c:v>92.763903091294679</c:v>
                </c:pt>
                <c:pt idx="216">
                  <c:v>92.348130663781745</c:v>
                </c:pt>
                <c:pt idx="217">
                  <c:v>91.921111546702903</c:v>
                </c:pt>
                <c:pt idx="218">
                  <c:v>91.482892942072198</c:v>
                </c:pt>
                <c:pt idx="219">
                  <c:v>91.033524458572941</c:v>
                </c:pt>
                <c:pt idx="220">
                  <c:v>90.573058193315958</c:v>
                </c:pt>
                <c:pt idx="221">
                  <c:v>90.101548814513805</c:v>
                </c:pt>
                <c:pt idx="222">
                  <c:v>89.619053644951293</c:v>
                </c:pt>
                <c:pt idx="223">
                  <c:v>89.125632746128289</c:v>
                </c:pt>
                <c:pt idx="224">
                  <c:v>88.62134900294491</c:v>
                </c:pt>
                <c:pt idx="225">
                  <c:v>88.106268208795441</c:v>
                </c:pt>
                <c:pt idx="226">
                  <c:v>87.580459150932043</c:v>
                </c:pt>
                <c:pt idx="227">
                  <c:v>87.043993695955223</c:v>
                </c:pt>
                <c:pt idx="228">
                  <c:v>86.496946875282646</c:v>
                </c:pt>
                <c:pt idx="229">
                  <c:v>85.939396970444264</c:v>
                </c:pt>
                <c:pt idx="230">
                  <c:v>85.371425598047466</c:v>
                </c:pt>
                <c:pt idx="231">
                  <c:v>84.793117794250506</c:v>
                </c:pt>
                <c:pt idx="232">
                  <c:v>84.20456209858088</c:v>
                </c:pt>
                <c:pt idx="233">
                  <c:v>83.605850636929191</c:v>
                </c:pt>
                <c:pt idx="234">
                  <c:v>82.997079203547401</c:v>
                </c:pt>
                <c:pt idx="235">
                  <c:v>82.378347341875923</c:v>
                </c:pt>
                <c:pt idx="236">
                  <c:v>81.749758424021621</c:v>
                </c:pt>
                <c:pt idx="237">
                  <c:v>81.111419728706707</c:v>
                </c:pt>
                <c:pt idx="238">
                  <c:v>80.463442517504191</c:v>
                </c:pt>
                <c:pt idx="239">
                  <c:v>79.805942109176328</c:v>
                </c:pt>
                <c:pt idx="240">
                  <c:v>79.139037951928941</c:v>
                </c:pt>
                <c:pt idx="241">
                  <c:v>78.462853693393669</c:v>
                </c:pt>
                <c:pt idx="242">
                  <c:v>77.777517248150261</c:v>
                </c:pt>
                <c:pt idx="243">
                  <c:v>77.083160862599058</c:v>
                </c:pt>
                <c:pt idx="244">
                  <c:v>76.379921176996419</c:v>
                </c:pt>
                <c:pt idx="245">
                  <c:v>75.667939284463188</c:v>
                </c:pt>
                <c:pt idx="246">
                  <c:v>74.947360786780465</c:v>
                </c:pt>
                <c:pt idx="247">
                  <c:v>74.218335846785962</c:v>
                </c:pt>
                <c:pt idx="248">
                  <c:v>73.481019237188363</c:v>
                </c:pt>
                <c:pt idx="249">
                  <c:v>72.735570385618161</c:v>
                </c:pt>
                <c:pt idx="250">
                  <c:v>71.982153415736889</c:v>
                </c:pt>
                <c:pt idx="251">
                  <c:v>71.220937184231147</c:v>
                </c:pt>
                <c:pt idx="252">
                  <c:v>70.452095313520985</c:v>
                </c:pt>
                <c:pt idx="253">
                  <c:v>69.675806220016582</c:v>
                </c:pt>
                <c:pt idx="254">
                  <c:v>68.892253137764499</c:v>
                </c:pt>
                <c:pt idx="255">
                  <c:v>68.101624137327292</c:v>
                </c:pt>
                <c:pt idx="256">
                  <c:v>67.304112139749975</c:v>
                </c:pt>
                <c:pt idx="257">
                  <c:v>66.499914925470264</c:v>
                </c:pt>
                <c:pt idx="258">
                  <c:v>65.689235138039777</c:v>
                </c:pt>
                <c:pt idx="259">
                  <c:v>64.872280282529559</c:v>
                </c:pt>
                <c:pt idx="260">
                  <c:v>64.049262718500316</c:v>
                </c:pt>
                <c:pt idx="261">
                  <c:v>63.220399647430256</c:v>
                </c:pt>
                <c:pt idx="262">
                  <c:v>62.385913094497973</c:v>
                </c:pt>
                <c:pt idx="263">
                  <c:v>61.546029884630578</c:v>
                </c:pt>
                <c:pt idx="264">
                  <c:v>60.70098161273534</c:v>
                </c:pt>
                <c:pt idx="265">
                  <c:v>59.851004608044391</c:v>
                </c:pt>
                <c:pt idx="266">
                  <c:v>58.996339892511784</c:v>
                </c:pt>
                <c:pt idx="267">
                  <c:v>58.13723313321313</c:v>
                </c:pt>
                <c:pt idx="268">
                  <c:v>57.273934588709672</c:v>
                </c:pt>
                <c:pt idx="269">
                  <c:v>56.406699049348902</c:v>
                </c:pt>
                <c:pt idx="270">
                  <c:v>55.535785771485791</c:v>
                </c:pt>
                <c:pt idx="271">
                  <c:v>54.66145840562055</c:v>
                </c:pt>
                <c:pt idx="272">
                  <c:v>53.783984918459595</c:v>
                </c:pt>
                <c:pt idx="273">
                  <c:v>52.903637508918727</c:v>
                </c:pt>
                <c:pt idx="274">
                  <c:v>52.020692518099253</c:v>
                </c:pt>
                <c:pt idx="275">
                  <c:v>51.135430333278556</c:v>
                </c:pt>
                <c:pt idx="276">
                  <c:v>50.24813528596998</c:v>
                </c:pt>
                <c:pt idx="277">
                  <c:v>49.359095544115839</c:v>
                </c:pt>
                <c:pt idx="278">
                  <c:v>48.468602998491427</c:v>
                </c:pt>
                <c:pt idx="279">
                  <c:v>47.576953143407145</c:v>
                </c:pt>
                <c:pt idx="280">
                  <c:v>46.684444951807272</c:v>
                </c:pt>
                <c:pt idx="281">
                  <c:v>45.79138074487507</c:v>
                </c:pt>
                <c:pt idx="282">
                  <c:v>44.89806605626385</c:v>
                </c:pt>
                <c:pt idx="283">
                  <c:v>44.004809491083741</c:v>
                </c:pt>
                <c:pt idx="284">
                  <c:v>43.111922579783197</c:v>
                </c:pt>
                <c:pt idx="285">
                  <c:v>42.219719627075214</c:v>
                </c:pt>
                <c:pt idx="286">
                  <c:v>41.328517556064611</c:v>
                </c:pt>
                <c:pt idx="287">
                  <c:v>40.438635747742914</c:v>
                </c:pt>
                <c:pt idx="288">
                  <c:v>39.550395876026244</c:v>
                </c:pt>
                <c:pt idx="289">
                  <c:v>38.664121738515497</c:v>
                </c:pt>
                <c:pt idx="290">
                  <c:v>37.780139083170027</c:v>
                </c:pt>
                <c:pt idx="291">
                  <c:v>36.898775431088133</c:v>
                </c:pt>
                <c:pt idx="292">
                  <c:v>36.020359895597174</c:v>
                </c:pt>
                <c:pt idx="293">
                  <c:v>35.145222997858582</c:v>
                </c:pt>
                <c:pt idx="294">
                  <c:v>34.273696479200453</c:v>
                </c:pt>
                <c:pt idx="295">
                  <c:v>33.406113110393235</c:v>
                </c:pt>
                <c:pt idx="296">
                  <c:v>32.542806498088673</c:v>
                </c:pt>
                <c:pt idx="297">
                  <c:v>31.684110888644362</c:v>
                </c:pt>
                <c:pt idx="298">
                  <c:v>30.83036096956117</c:v>
                </c:pt>
                <c:pt idx="299">
                  <c:v>29.981891668759989</c:v>
                </c:pt>
                <c:pt idx="300">
                  <c:v>29.139037951928955</c:v>
                </c:pt>
                <c:pt idx="301">
                  <c:v>28.302134618170893</c:v>
                </c:pt>
                <c:pt idx="302">
                  <c:v>27.471516094183709</c:v>
                </c:pt>
                <c:pt idx="303">
                  <c:v>26.647516227203997</c:v>
                </c:pt>
                <c:pt idx="304">
                  <c:v>25.830468076946932</c:v>
                </c:pt>
                <c:pt idx="305">
                  <c:v>25.02070370677129</c:v>
                </c:pt>
                <c:pt idx="306">
                  <c:v>24.218553974300079</c:v>
                </c:pt>
                <c:pt idx="307">
                  <c:v>23.424348321724374</c:v>
                </c:pt>
                <c:pt idx="308">
                  <c:v>22.638414566015086</c:v>
                </c:pt>
                <c:pt idx="309">
                  <c:v>21.861078689266765</c:v>
                </c:pt>
                <c:pt idx="310">
                  <c:v>21.092664629393536</c:v>
                </c:pt>
                <c:pt idx="311">
                  <c:v>20.333494071393552</c:v>
                </c:pt>
                <c:pt idx="312">
                  <c:v>19.583886239396794</c:v>
                </c:pt>
                <c:pt idx="313">
                  <c:v>18.844157689705362</c:v>
                </c:pt>
                <c:pt idx="314">
                  <c:v>18.114622105032332</c:v>
                </c:pt>
                <c:pt idx="315">
                  <c:v>17.395590090140704</c:v>
                </c:pt>
                <c:pt idx="316">
                  <c:v>16.687368969079806</c:v>
                </c:pt>
                <c:pt idx="317">
                  <c:v>15.990262584211223</c:v>
                </c:pt>
                <c:pt idx="318">
                  <c:v>15.304571097211838</c:v>
                </c:pt>
                <c:pt idx="319">
                  <c:v>14.630590792236568</c:v>
                </c:pt>
                <c:pt idx="320">
                  <c:v>13.968613881418168</c:v>
                </c:pt>
                <c:pt idx="321">
                  <c:v>13.318928312875864</c:v>
                </c:pt>
                <c:pt idx="322">
                  <c:v>12.681817581400013</c:v>
                </c:pt>
                <c:pt idx="323">
                  <c:v>12.057560541973618</c:v>
                </c:pt>
                <c:pt idx="324">
                  <c:v>11.446431226287032</c:v>
                </c:pt>
                <c:pt idx="325">
                  <c:v>10.848698662395526</c:v>
                </c:pt>
                <c:pt idx="326">
                  <c:v>10.264626697665438</c:v>
                </c:pt>
                <c:pt idx="327">
                  <c:v>9.6944738251476323</c:v>
                </c:pt>
                <c:pt idx="328">
                  <c:v>9.1384930135118676</c:v>
                </c:pt>
                <c:pt idx="329">
                  <c:v>8.5969315406718501</c:v>
                </c:pt>
                <c:pt idx="330">
                  <c:v>8.0700308312220628</c:v>
                </c:pt>
                <c:pt idx="331">
                  <c:v>7.5580262978060126</c:v>
                </c:pt>
                <c:pt idx="332">
                  <c:v>7.0611471865267408</c:v>
                </c:pt>
                <c:pt idx="333">
                  <c:v>6.579616426507946</c:v>
                </c:pt>
                <c:pt idx="334">
                  <c:v>6.1136504837072101</c:v>
                </c:pt>
                <c:pt idx="335">
                  <c:v>5.6634592190788569</c:v>
                </c:pt>
                <c:pt idx="336">
                  <c:v>5.229245751178639</c:v>
                </c:pt>
                <c:pt idx="337">
                  <c:v>4.8112063232977631</c:v>
                </c:pt>
                <c:pt idx="338">
                  <c:v>4.4095301752087224</c:v>
                </c:pt>
                <c:pt idx="339">
                  <c:v>4.0243994196021147</c:v>
                </c:pt>
                <c:pt idx="340">
                  <c:v>3.6559889232871372</c:v>
                </c:pt>
                <c:pt idx="341">
                  <c:v>3.3044661932265038</c:v>
                </c:pt>
                <c:pt idx="342">
                  <c:v>2.9699912674703293</c:v>
                </c:pt>
                <c:pt idx="343">
                  <c:v>2.6527166110504652</c:v>
                </c:pt>
                <c:pt idx="344">
                  <c:v>2.3527870168934348</c:v>
                </c:pt>
                <c:pt idx="345">
                  <c:v>2.0703395118045886</c:v>
                </c:pt>
                <c:pt idx="346">
                  <c:v>1.8055032675739264</c:v>
                </c:pt>
                <c:pt idx="347">
                  <c:v>1.5583995172502327</c:v>
                </c:pt>
                <c:pt idx="348">
                  <c:v>1.3291414766256724</c:v>
                </c:pt>
                <c:pt idx="349">
                  <c:v>1.117834270971751</c:v>
                </c:pt>
                <c:pt idx="350">
                  <c:v>0.92457486706116276</c:v>
                </c:pt>
                <c:pt idx="351">
                  <c:v>0.74945201051093657</c:v>
                </c:pt>
                <c:pt idx="352">
                  <c:v>0.59254616847529085</c:v>
                </c:pt>
                <c:pt idx="353">
                  <c:v>0.45392947771651243</c:v>
                </c:pt>
                <c:pt idx="354">
                  <c:v>0.33366569807780694</c:v>
                </c:pt>
                <c:pt idx="355">
                  <c:v>0.23181017138041365</c:v>
                </c:pt>
                <c:pt idx="356">
                  <c:v>0.14840978576268665</c:v>
                </c:pt>
                <c:pt idx="357">
                  <c:v>8.350294547884321E-2</c:v>
                </c:pt>
                <c:pt idx="358">
                  <c:v>3.7119546170057839E-2</c:v>
                </c:pt>
                <c:pt idx="359">
                  <c:v>9.2809556195451483E-3</c:v>
                </c:pt>
                <c:pt idx="360">
                  <c:v>0</c:v>
                </c:pt>
              </c:numCache>
            </c:numRef>
          </c:xVal>
          <c:yVal>
            <c:numRef>
              <c:f>'Stage 1'!$U$373:$U$733</c:f>
              <c:numCache>
                <c:formatCode>General</c:formatCode>
                <c:ptCount val="361"/>
                <c:pt idx="0">
                  <c:v>19.068899999999999</c:v>
                </c:pt>
                <c:pt idx="1">
                  <c:v>19.070208020792641</c:v>
                </c:pt>
                <c:pt idx="2">
                  <c:v>19.074132946489982</c:v>
                </c:pt>
                <c:pt idx="3">
                  <c:v>19.080677368088004</c:v>
                </c:pt>
                <c:pt idx="4">
                  <c:v>19.089845607374411</c:v>
                </c:pt>
                <c:pt idx="5">
                  <c:v>19.101643722126951</c:v>
                </c:pt>
                <c:pt idx="6">
                  <c:v>19.116079513404486</c:v>
                </c:pt>
                <c:pt idx="7">
                  <c:v>19.133162534944308</c:v>
                </c:pt>
                <c:pt idx="8">
                  <c:v>19.152904104683</c:v>
                </c:pt>
                <c:pt idx="9">
                  <c:v>19.175317318422337</c:v>
                </c:pt>
                <c:pt idx="10">
                  <c:v>19.200417065665373</c:v>
                </c:pt>
                <c:pt idx="11">
                  <c:v>19.228220047652258</c:v>
                </c:pt>
                <c:pt idx="12">
                  <c:v>19.258744797629266</c:v>
                </c:pt>
                <c:pt idx="13">
                  <c:v>19.292011703388905</c:v>
                </c:pt>
                <c:pt idx="14">
                  <c:v>19.328043032123084</c:v>
                </c:pt>
                <c:pt idx="15">
                  <c:v>19.366862957635995</c:v>
                </c:pt>
                <c:pt idx="16">
                  <c:v>19.408497589967887</c:v>
                </c:pt>
                <c:pt idx="17">
                  <c:v>19.452975007485229</c:v>
                </c:pt>
                <c:pt idx="18">
                  <c:v>19.500325291498264</c:v>
                </c:pt>
                <c:pt idx="19">
                  <c:v>19.550580563471307</c:v>
                </c:pt>
                <c:pt idx="20">
                  <c:v>19.603775024896564</c:v>
                </c:pt>
                <c:pt idx="21">
                  <c:v>19.659944999907772</c:v>
                </c:pt>
                <c:pt idx="22">
                  <c:v>19.719128980714995</c:v>
                </c:pt>
                <c:pt idx="23">
                  <c:v>19.781367675948204</c:v>
                </c:pt>
                <c:pt idx="24">
                  <c:v>19.846704062002967</c:v>
                </c:pt>
                <c:pt idx="25">
                  <c:v>19.915183437487499</c:v>
                </c:pt>
                <c:pt idx="26">
                  <c:v>19.986853480877709</c:v>
                </c:pt>
                <c:pt idx="27">
                  <c:v>20.061764311492432</c:v>
                </c:pt>
                <c:pt idx="28">
                  <c:v>20.139968553909068</c:v>
                </c:pt>
                <c:pt idx="29">
                  <c:v>20.221521405946589</c:v>
                </c:pt>
                <c:pt idx="30">
                  <c:v>20.306480710351028</c:v>
                </c:pt>
                <c:pt idx="31">
                  <c:v>20.394907030326138</c:v>
                </c:pt>
                <c:pt idx="32">
                  <c:v>20.486863729060634</c:v>
                </c:pt>
                <c:pt idx="33">
                  <c:v>20.582417053412271</c:v>
                </c:pt>
                <c:pt idx="34">
                  <c:v>20.681636221918001</c:v>
                </c:pt>
                <c:pt idx="35">
                  <c:v>20.784593517309304</c:v>
                </c:pt>
                <c:pt idx="36">
                  <c:v>20.891364383721935</c:v>
                </c:pt>
                <c:pt idx="37">
                  <c:v>21.00202752879985</c:v>
                </c:pt>
                <c:pt idx="38">
                  <c:v>21.116665030904361</c:v>
                </c:pt>
                <c:pt idx="39">
                  <c:v>21.235362451651234</c:v>
                </c:pt>
                <c:pt idx="40">
                  <c:v>21.358208954010703</c:v>
                </c:pt>
                <c:pt idx="41">
                  <c:v>21.485297426218342</c:v>
                </c:pt>
                <c:pt idx="42">
                  <c:v>21.616724611758336</c:v>
                </c:pt>
                <c:pt idx="43">
                  <c:v>21.7525912456946</c:v>
                </c:pt>
                <c:pt idx="44">
                  <c:v>21.89300219764074</c:v>
                </c:pt>
                <c:pt idx="45">
                  <c:v>22.038066621674911</c:v>
                </c:pt>
                <c:pt idx="46">
                  <c:v>22.187898113522486</c:v>
                </c:pt>
                <c:pt idx="47">
                  <c:v>22.342614875346658</c:v>
                </c:pt>
                <c:pt idx="48">
                  <c:v>22.502339888505151</c:v>
                </c:pt>
                <c:pt idx="49">
                  <c:v>22.667201094650476</c:v>
                </c:pt>
                <c:pt idx="50">
                  <c:v>22.837331585570858</c:v>
                </c:pt>
                <c:pt idx="51">
                  <c:v>23.012869802190416</c:v>
                </c:pt>
                <c:pt idx="52">
                  <c:v>23.193959743168598</c:v>
                </c:pt>
                <c:pt idx="53">
                  <c:v>23.380751183562516</c:v>
                </c:pt>
                <c:pt idx="54">
                  <c:v>23.573399904039427</c:v>
                </c:pt>
                <c:pt idx="55">
                  <c:v>23.772067931152538</c:v>
                </c:pt>
                <c:pt idx="56">
                  <c:v>23.976923789219342</c:v>
                </c:pt>
                <c:pt idx="57">
                  <c:v>24.18814276436942</c:v>
                </c:pt>
                <c:pt idx="58">
                  <c:v>24.405907181358238</c:v>
                </c:pt>
                <c:pt idx="59">
                  <c:v>24.630406693772912</c:v>
                </c:pt>
                <c:pt idx="60">
                  <c:v>24.861838588287966</c:v>
                </c:pt>
                <c:pt idx="61">
                  <c:v>25.100408103662325</c:v>
                </c:pt>
                <c:pt idx="62">
                  <c:v>25.346328765202298</c:v>
                </c:pt>
                <c:pt idx="63">
                  <c:v>25.599822735452072</c:v>
                </c:pt>
                <c:pt idx="64">
                  <c:v>25.861121181909102</c:v>
                </c:pt>
                <c:pt idx="65">
                  <c:v>26.130464662601479</c:v>
                </c:pt>
                <c:pt idx="66">
                  <c:v>26.408103530403203</c:v>
                </c:pt>
                <c:pt idx="67">
                  <c:v>26.694298357004989</c:v>
                </c:pt>
                <c:pt idx="68">
                  <c:v>26.989320377500373</c:v>
                </c:pt>
                <c:pt idx="69">
                  <c:v>27.293451956590587</c:v>
                </c:pt>
                <c:pt idx="70">
                  <c:v>27.606987077456601</c:v>
                </c:pt>
                <c:pt idx="71">
                  <c:v>27.930231854391987</c:v>
                </c:pt>
                <c:pt idx="72">
                  <c:v>28.263505070337022</c:v>
                </c:pt>
                <c:pt idx="73">
                  <c:v>28.607138740502197</c:v>
                </c:pt>
                <c:pt idx="74">
                  <c:v>28.961478703315422</c:v>
                </c:pt>
                <c:pt idx="75">
                  <c:v>29.326885239976647</c:v>
                </c:pt>
                <c:pt idx="76">
                  <c:v>29.703733723949426</c:v>
                </c:pt>
                <c:pt idx="77">
                  <c:v>30.092415301767161</c:v>
                </c:pt>
                <c:pt idx="78">
                  <c:v>30.493337606576191</c:v>
                </c:pt>
                <c:pt idx="79">
                  <c:v>30.906925505882068</c:v>
                </c:pt>
                <c:pt idx="80">
                  <c:v>31.333621885007908</c:v>
                </c:pt>
                <c:pt idx="81">
                  <c:v>31.77388846780957</c:v>
                </c:pt>
                <c:pt idx="82">
                  <c:v>32.228206676228979</c:v>
                </c:pt>
                <c:pt idx="83">
                  <c:v>32.697078530293474</c:v>
                </c:pt>
                <c:pt idx="84">
                  <c:v>33.181027590192819</c:v>
                </c:pt>
                <c:pt idx="85">
                  <c:v>33.680599942078253</c:v>
                </c:pt>
                <c:pt idx="86">
                  <c:v>34.196365229233017</c:v>
                </c:pt>
                <c:pt idx="87">
                  <c:v>34.728917730256342</c:v>
                </c:pt>
                <c:pt idx="88">
                  <c:v>35.278877485880365</c:v>
                </c:pt>
                <c:pt idx="89">
                  <c:v>35.846891476002654</c:v>
                </c:pt>
                <c:pt idx="90">
                  <c:v>36.433634848457835</c:v>
                </c:pt>
                <c:pt idx="91">
                  <c:v>37.039812200971262</c:v>
                </c:pt>
                <c:pt idx="92">
                  <c:v>37.666158917629559</c:v>
                </c:pt>
                <c:pt idx="93">
                  <c:v>38.3134425610628</c:v>
                </c:pt>
                <c:pt idx="94">
                  <c:v>38.982464321356282</c:v>
                </c:pt>
                <c:pt idx="95">
                  <c:v>39.674060522491295</c:v>
                </c:pt>
                <c:pt idx="96">
                  <c:v>40.389104186844371</c:v>
                </c:pt>
                <c:pt idx="97">
                  <c:v>41.128506657950631</c:v>
                </c:pt>
                <c:pt idx="98">
                  <c:v>41.838900000000002</c:v>
                </c:pt>
                <c:pt idx="99">
                  <c:v>41.838900000000002</c:v>
                </c:pt>
                <c:pt idx="100">
                  <c:v>41.838900000000002</c:v>
                </c:pt>
                <c:pt idx="101">
                  <c:v>41.838900000000002</c:v>
                </c:pt>
                <c:pt idx="102">
                  <c:v>41.838900000000002</c:v>
                </c:pt>
                <c:pt idx="103">
                  <c:v>41.838900000000002</c:v>
                </c:pt>
                <c:pt idx="104">
                  <c:v>41.838900000000002</c:v>
                </c:pt>
                <c:pt idx="105">
                  <c:v>41.838900000000002</c:v>
                </c:pt>
                <c:pt idx="106">
                  <c:v>41.838900000000002</c:v>
                </c:pt>
                <c:pt idx="107">
                  <c:v>41.838900000000002</c:v>
                </c:pt>
                <c:pt idx="108">
                  <c:v>41.838900000000002</c:v>
                </c:pt>
                <c:pt idx="109">
                  <c:v>41.838900000000002</c:v>
                </c:pt>
                <c:pt idx="110">
                  <c:v>41.838900000000002</c:v>
                </c:pt>
                <c:pt idx="111">
                  <c:v>41.838900000000002</c:v>
                </c:pt>
                <c:pt idx="112">
                  <c:v>41.838900000000002</c:v>
                </c:pt>
                <c:pt idx="113">
                  <c:v>41.838900000000002</c:v>
                </c:pt>
                <c:pt idx="114">
                  <c:v>41.838900000000002</c:v>
                </c:pt>
                <c:pt idx="115">
                  <c:v>41.838900000000002</c:v>
                </c:pt>
                <c:pt idx="116">
                  <c:v>41.838900000000002</c:v>
                </c:pt>
                <c:pt idx="117">
                  <c:v>41.838900000000002</c:v>
                </c:pt>
                <c:pt idx="118">
                  <c:v>41.838900000000002</c:v>
                </c:pt>
                <c:pt idx="119">
                  <c:v>41.838900000000002</c:v>
                </c:pt>
                <c:pt idx="120">
                  <c:v>41.838900000000002</c:v>
                </c:pt>
                <c:pt idx="121">
                  <c:v>41.838900000000002</c:v>
                </c:pt>
                <c:pt idx="122">
                  <c:v>41.838900000000002</c:v>
                </c:pt>
                <c:pt idx="123">
                  <c:v>41.838900000000002</c:v>
                </c:pt>
                <c:pt idx="124">
                  <c:v>41.838900000000002</c:v>
                </c:pt>
                <c:pt idx="125">
                  <c:v>41.838900000000002</c:v>
                </c:pt>
                <c:pt idx="126">
                  <c:v>41.838900000000002</c:v>
                </c:pt>
                <c:pt idx="127">
                  <c:v>41.838900000000002</c:v>
                </c:pt>
                <c:pt idx="128">
                  <c:v>41.838900000000002</c:v>
                </c:pt>
                <c:pt idx="129">
                  <c:v>41.838900000000002</c:v>
                </c:pt>
                <c:pt idx="130">
                  <c:v>41.838900000000002</c:v>
                </c:pt>
                <c:pt idx="131">
                  <c:v>41.838900000000002</c:v>
                </c:pt>
                <c:pt idx="132">
                  <c:v>41.838900000000002</c:v>
                </c:pt>
                <c:pt idx="133">
                  <c:v>41.838900000000002</c:v>
                </c:pt>
                <c:pt idx="134">
                  <c:v>41.838900000000002</c:v>
                </c:pt>
                <c:pt idx="135">
                  <c:v>41.838900000000002</c:v>
                </c:pt>
                <c:pt idx="136">
                  <c:v>41.838900000000002</c:v>
                </c:pt>
                <c:pt idx="137">
                  <c:v>41.838900000000002</c:v>
                </c:pt>
                <c:pt idx="138">
                  <c:v>41.838900000000002</c:v>
                </c:pt>
                <c:pt idx="139">
                  <c:v>41.838900000000002</c:v>
                </c:pt>
                <c:pt idx="140">
                  <c:v>41.838900000000002</c:v>
                </c:pt>
                <c:pt idx="141">
                  <c:v>41.838900000000002</c:v>
                </c:pt>
                <c:pt idx="142">
                  <c:v>41.838900000000002</c:v>
                </c:pt>
                <c:pt idx="143">
                  <c:v>41.838900000000002</c:v>
                </c:pt>
                <c:pt idx="144">
                  <c:v>41.838900000000002</c:v>
                </c:pt>
                <c:pt idx="145">
                  <c:v>41.838900000000002</c:v>
                </c:pt>
                <c:pt idx="146">
                  <c:v>41.838900000000002</c:v>
                </c:pt>
                <c:pt idx="147">
                  <c:v>41.838900000000002</c:v>
                </c:pt>
                <c:pt idx="148">
                  <c:v>41.838900000000002</c:v>
                </c:pt>
                <c:pt idx="149">
                  <c:v>41.838900000000002</c:v>
                </c:pt>
                <c:pt idx="150">
                  <c:v>41.838900000000002</c:v>
                </c:pt>
                <c:pt idx="151">
                  <c:v>41.838900000000002</c:v>
                </c:pt>
                <c:pt idx="152">
                  <c:v>41.838900000000002</c:v>
                </c:pt>
                <c:pt idx="153">
                  <c:v>41.838900000000002</c:v>
                </c:pt>
                <c:pt idx="154">
                  <c:v>41.838900000000002</c:v>
                </c:pt>
                <c:pt idx="155">
                  <c:v>41.838900000000002</c:v>
                </c:pt>
                <c:pt idx="156">
                  <c:v>41.838900000000002</c:v>
                </c:pt>
                <c:pt idx="157">
                  <c:v>41.838900000000002</c:v>
                </c:pt>
                <c:pt idx="158">
                  <c:v>41.838900000000002</c:v>
                </c:pt>
                <c:pt idx="159">
                  <c:v>41.838900000000002</c:v>
                </c:pt>
                <c:pt idx="160">
                  <c:v>41.838900000000002</c:v>
                </c:pt>
                <c:pt idx="161">
                  <c:v>41.838900000000002</c:v>
                </c:pt>
                <c:pt idx="162">
                  <c:v>41.838900000000002</c:v>
                </c:pt>
                <c:pt idx="163">
                  <c:v>41.838900000000002</c:v>
                </c:pt>
                <c:pt idx="164">
                  <c:v>41.838900000000002</c:v>
                </c:pt>
                <c:pt idx="165">
                  <c:v>41.838900000000002</c:v>
                </c:pt>
                <c:pt idx="166">
                  <c:v>41.838900000000002</c:v>
                </c:pt>
                <c:pt idx="167">
                  <c:v>41.838900000000002</c:v>
                </c:pt>
                <c:pt idx="168">
                  <c:v>41.838900000000002</c:v>
                </c:pt>
                <c:pt idx="169">
                  <c:v>41.838900000000002</c:v>
                </c:pt>
                <c:pt idx="170">
                  <c:v>41.838900000000002</c:v>
                </c:pt>
                <c:pt idx="171">
                  <c:v>41.838900000000002</c:v>
                </c:pt>
                <c:pt idx="172">
                  <c:v>41.838900000000002</c:v>
                </c:pt>
                <c:pt idx="173">
                  <c:v>41.838900000000002</c:v>
                </c:pt>
                <c:pt idx="174">
                  <c:v>41.838900000000002</c:v>
                </c:pt>
                <c:pt idx="175">
                  <c:v>41.838900000000002</c:v>
                </c:pt>
                <c:pt idx="176">
                  <c:v>41.838900000000002</c:v>
                </c:pt>
                <c:pt idx="177">
                  <c:v>41.838900000000002</c:v>
                </c:pt>
                <c:pt idx="178">
                  <c:v>41.838900000000002</c:v>
                </c:pt>
                <c:pt idx="179">
                  <c:v>41.838900000000002</c:v>
                </c:pt>
                <c:pt idx="180">
                  <c:v>41.838900000000002</c:v>
                </c:pt>
                <c:pt idx="181">
                  <c:v>41.805358861616213</c:v>
                </c:pt>
                <c:pt idx="182">
                  <c:v>41.705032888962037</c:v>
                </c:pt>
                <c:pt idx="183">
                  <c:v>41.538808124119754</c:v>
                </c:pt>
                <c:pt idx="184">
                  <c:v>41.308140593552437</c:v>
                </c:pt>
                <c:pt idx="185">
                  <c:v>41.015026071626018</c:v>
                </c:pt>
                <c:pt idx="186">
                  <c:v>40.661959356486875</c:v>
                </c:pt>
                <c:pt idx="187">
                  <c:v>40.251884550456197</c:v>
                </c:pt>
                <c:pt idx="188">
                  <c:v>39.788138110485185</c:v>
                </c:pt>
                <c:pt idx="189">
                  <c:v>39.274386610786728</c:v>
                </c:pt>
                <c:pt idx="190">
                  <c:v>38.714561235381488</c:v>
                </c:pt>
                <c:pt idx="191">
                  <c:v>38.1127909960667</c:v>
                </c:pt>
                <c:pt idx="192">
                  <c:v>37.47333656079477</c:v>
                </c:pt>
                <c:pt idx="193">
                  <c:v>36.800526393137716</c:v>
                </c:pt>
                <c:pt idx="194">
                  <c:v>36.098696663249129</c:v>
                </c:pt>
                <c:pt idx="195">
                  <c:v>35.372136113811493</c:v>
                </c:pt>
                <c:pt idx="196">
                  <c:v>34.625036770044183</c:v>
                </c:pt>
                <c:pt idx="197">
                  <c:v>33.861451088449442</c:v>
                </c:pt>
                <c:pt idx="198">
                  <c:v>33.085255859549946</c:v>
                </c:pt>
                <c:pt idx="199">
                  <c:v>32.300122927032703</c:v>
                </c:pt>
                <c:pt idx="200">
                  <c:v>31.509496567608124</c:v>
                </c:pt>
                <c:pt idx="201">
                  <c:v>30.716577197199804</c:v>
                </c:pt>
                <c:pt idx="202">
                  <c:v>29.924310931396263</c:v>
                </c:pt>
                <c:pt idx="203">
                  <c:v>29.135384430450845</c:v>
                </c:pt>
                <c:pt idx="204">
                  <c:v>28.352224398531906</c:v>
                </c:pt>
                <c:pt idx="205">
                  <c:v>27.577001079072936</c:v>
                </c:pt>
                <c:pt idx="206">
                  <c:v>26.811635087821312</c:v>
                </c:pt>
                <c:pt idx="207">
                  <c:v>26.05780694707401</c:v>
                </c:pt>
                <c:pt idx="208">
                  <c:v>25.3169687232736</c:v>
                </c:pt>
                <c:pt idx="209">
                  <c:v>24.590357220614646</c:v>
                </c:pt>
                <c:pt idx="210">
                  <c:v>23.879008241163664</c:v>
                </c:pt>
                <c:pt idx="211">
                  <c:v>23.183771483468291</c:v>
                </c:pt>
                <c:pt idx="212">
                  <c:v>22.505325713676008</c:v>
                </c:pt>
                <c:pt idx="213">
                  <c:v>21.844193903439304</c:v>
                </c:pt>
                <c:pt idx="214">
                  <c:v>21.200758085633019</c:v>
                </c:pt>
                <c:pt idx="215">
                  <c:v>20.575273730975894</c:v>
                </c:pt>
                <c:pt idx="216">
                  <c:v>19.967883495350243</c:v>
                </c:pt>
                <c:pt idx="217">
                  <c:v>19.378630228620874</c:v>
                </c:pt>
                <c:pt idx="218">
                  <c:v>19.068899999999999</c:v>
                </c:pt>
                <c:pt idx="219">
                  <c:v>19.068899999999999</c:v>
                </c:pt>
                <c:pt idx="220">
                  <c:v>19.068899999999999</c:v>
                </c:pt>
                <c:pt idx="221">
                  <c:v>19.068899999999999</c:v>
                </c:pt>
                <c:pt idx="222">
                  <c:v>19.068899999999999</c:v>
                </c:pt>
                <c:pt idx="223">
                  <c:v>19.068899999999999</c:v>
                </c:pt>
                <c:pt idx="224">
                  <c:v>19.068899999999999</c:v>
                </c:pt>
                <c:pt idx="225">
                  <c:v>19.068899999999999</c:v>
                </c:pt>
                <c:pt idx="226">
                  <c:v>19.068899999999999</c:v>
                </c:pt>
                <c:pt idx="227">
                  <c:v>19.068899999999999</c:v>
                </c:pt>
                <c:pt idx="228">
                  <c:v>19.068899999999999</c:v>
                </c:pt>
                <c:pt idx="229">
                  <c:v>19.068899999999999</c:v>
                </c:pt>
                <c:pt idx="230">
                  <c:v>19.068899999999999</c:v>
                </c:pt>
                <c:pt idx="231">
                  <c:v>19.068899999999999</c:v>
                </c:pt>
                <c:pt idx="232">
                  <c:v>19.068899999999999</c:v>
                </c:pt>
                <c:pt idx="233">
                  <c:v>19.068899999999999</c:v>
                </c:pt>
                <c:pt idx="234">
                  <c:v>19.068899999999999</c:v>
                </c:pt>
                <c:pt idx="235">
                  <c:v>19.068899999999999</c:v>
                </c:pt>
                <c:pt idx="236">
                  <c:v>19.068899999999999</c:v>
                </c:pt>
                <c:pt idx="237">
                  <c:v>19.068899999999999</c:v>
                </c:pt>
                <c:pt idx="238">
                  <c:v>19.068899999999999</c:v>
                </c:pt>
                <c:pt idx="239">
                  <c:v>19.068899999999999</c:v>
                </c:pt>
                <c:pt idx="240">
                  <c:v>19.068899999999999</c:v>
                </c:pt>
                <c:pt idx="241">
                  <c:v>19.068899999999999</c:v>
                </c:pt>
                <c:pt idx="242">
                  <c:v>19.068899999999999</c:v>
                </c:pt>
                <c:pt idx="243">
                  <c:v>19.068899999999999</c:v>
                </c:pt>
                <c:pt idx="244">
                  <c:v>19.068899999999999</c:v>
                </c:pt>
                <c:pt idx="245">
                  <c:v>19.068899999999999</c:v>
                </c:pt>
                <c:pt idx="246">
                  <c:v>19.068899999999999</c:v>
                </c:pt>
                <c:pt idx="247">
                  <c:v>19.068899999999999</c:v>
                </c:pt>
                <c:pt idx="248">
                  <c:v>19.068899999999999</c:v>
                </c:pt>
                <c:pt idx="249">
                  <c:v>19.068899999999999</c:v>
                </c:pt>
                <c:pt idx="250">
                  <c:v>19.068899999999999</c:v>
                </c:pt>
                <c:pt idx="251">
                  <c:v>19.068899999999999</c:v>
                </c:pt>
                <c:pt idx="252">
                  <c:v>19.068899999999999</c:v>
                </c:pt>
                <c:pt idx="253">
                  <c:v>19.068899999999999</c:v>
                </c:pt>
                <c:pt idx="254">
                  <c:v>19.068899999999999</c:v>
                </c:pt>
                <c:pt idx="255">
                  <c:v>19.068899999999999</c:v>
                </c:pt>
                <c:pt idx="256">
                  <c:v>19.068899999999999</c:v>
                </c:pt>
                <c:pt idx="257">
                  <c:v>19.068899999999999</c:v>
                </c:pt>
                <c:pt idx="258">
                  <c:v>19.068899999999999</c:v>
                </c:pt>
                <c:pt idx="259">
                  <c:v>19.068899999999999</c:v>
                </c:pt>
                <c:pt idx="260">
                  <c:v>19.068899999999999</c:v>
                </c:pt>
                <c:pt idx="261">
                  <c:v>19.068899999999999</c:v>
                </c:pt>
                <c:pt idx="262">
                  <c:v>19.068899999999999</c:v>
                </c:pt>
                <c:pt idx="263">
                  <c:v>19.068899999999999</c:v>
                </c:pt>
                <c:pt idx="264">
                  <c:v>19.068899999999999</c:v>
                </c:pt>
                <c:pt idx="265">
                  <c:v>19.068899999999999</c:v>
                </c:pt>
                <c:pt idx="266">
                  <c:v>19.068899999999999</c:v>
                </c:pt>
                <c:pt idx="267">
                  <c:v>19.068899999999999</c:v>
                </c:pt>
                <c:pt idx="268">
                  <c:v>19.068899999999999</c:v>
                </c:pt>
                <c:pt idx="269">
                  <c:v>19.068899999999999</c:v>
                </c:pt>
                <c:pt idx="270">
                  <c:v>19.068899999999999</c:v>
                </c:pt>
                <c:pt idx="271">
                  <c:v>19.068899999999999</c:v>
                </c:pt>
                <c:pt idx="272">
                  <c:v>19.068899999999999</c:v>
                </c:pt>
                <c:pt idx="273">
                  <c:v>19.068899999999999</c:v>
                </c:pt>
                <c:pt idx="274">
                  <c:v>19.068899999999999</c:v>
                </c:pt>
                <c:pt idx="275">
                  <c:v>19.068899999999999</c:v>
                </c:pt>
                <c:pt idx="276">
                  <c:v>19.068899999999999</c:v>
                </c:pt>
                <c:pt idx="277">
                  <c:v>19.068899999999999</c:v>
                </c:pt>
                <c:pt idx="278">
                  <c:v>19.068899999999999</c:v>
                </c:pt>
                <c:pt idx="279">
                  <c:v>19.068899999999999</c:v>
                </c:pt>
                <c:pt idx="280">
                  <c:v>19.068899999999999</c:v>
                </c:pt>
                <c:pt idx="281">
                  <c:v>19.068899999999999</c:v>
                </c:pt>
                <c:pt idx="282">
                  <c:v>19.068899999999999</c:v>
                </c:pt>
                <c:pt idx="283">
                  <c:v>19.068899999999999</c:v>
                </c:pt>
                <c:pt idx="284">
                  <c:v>19.068899999999999</c:v>
                </c:pt>
                <c:pt idx="285">
                  <c:v>19.068899999999999</c:v>
                </c:pt>
                <c:pt idx="286">
                  <c:v>19.068899999999999</c:v>
                </c:pt>
                <c:pt idx="287">
                  <c:v>19.068899999999999</c:v>
                </c:pt>
                <c:pt idx="288">
                  <c:v>19.068899999999999</c:v>
                </c:pt>
                <c:pt idx="289">
                  <c:v>19.068899999999999</c:v>
                </c:pt>
                <c:pt idx="290">
                  <c:v>19.068899999999999</c:v>
                </c:pt>
                <c:pt idx="291">
                  <c:v>19.068899999999999</c:v>
                </c:pt>
                <c:pt idx="292">
                  <c:v>19.068899999999999</c:v>
                </c:pt>
                <c:pt idx="293">
                  <c:v>19.068899999999999</c:v>
                </c:pt>
                <c:pt idx="294">
                  <c:v>19.068899999999999</c:v>
                </c:pt>
                <c:pt idx="295">
                  <c:v>19.068899999999999</c:v>
                </c:pt>
                <c:pt idx="296">
                  <c:v>19.068899999999999</c:v>
                </c:pt>
                <c:pt idx="297">
                  <c:v>19.068899999999999</c:v>
                </c:pt>
                <c:pt idx="298">
                  <c:v>19.068899999999999</c:v>
                </c:pt>
                <c:pt idx="299">
                  <c:v>19.068899999999999</c:v>
                </c:pt>
                <c:pt idx="300">
                  <c:v>19.068899999999999</c:v>
                </c:pt>
                <c:pt idx="301">
                  <c:v>19.068899999999999</c:v>
                </c:pt>
                <c:pt idx="302">
                  <c:v>19.068899999999999</c:v>
                </c:pt>
                <c:pt idx="303">
                  <c:v>19.068899999999999</c:v>
                </c:pt>
                <c:pt idx="304">
                  <c:v>19.068899999999999</c:v>
                </c:pt>
                <c:pt idx="305">
                  <c:v>19.068899999999999</c:v>
                </c:pt>
                <c:pt idx="306">
                  <c:v>19.068899999999999</c:v>
                </c:pt>
                <c:pt idx="307">
                  <c:v>19.068899999999999</c:v>
                </c:pt>
                <c:pt idx="308">
                  <c:v>19.068899999999999</c:v>
                </c:pt>
                <c:pt idx="309">
                  <c:v>19.068899999999999</c:v>
                </c:pt>
                <c:pt idx="310">
                  <c:v>19.068899999999999</c:v>
                </c:pt>
                <c:pt idx="311">
                  <c:v>19.068899999999999</c:v>
                </c:pt>
                <c:pt idx="312">
                  <c:v>19.068899999999999</c:v>
                </c:pt>
                <c:pt idx="313">
                  <c:v>19.068899999999999</c:v>
                </c:pt>
                <c:pt idx="314">
                  <c:v>19.068899999999999</c:v>
                </c:pt>
                <c:pt idx="315">
                  <c:v>19.068899999999999</c:v>
                </c:pt>
                <c:pt idx="316">
                  <c:v>19.068899999999999</c:v>
                </c:pt>
                <c:pt idx="317">
                  <c:v>19.068899999999999</c:v>
                </c:pt>
                <c:pt idx="318">
                  <c:v>19.068899999999999</c:v>
                </c:pt>
                <c:pt idx="319">
                  <c:v>19.068899999999999</c:v>
                </c:pt>
                <c:pt idx="320">
                  <c:v>19.068899999999999</c:v>
                </c:pt>
                <c:pt idx="321">
                  <c:v>19.068899999999999</c:v>
                </c:pt>
                <c:pt idx="322">
                  <c:v>19.068899999999999</c:v>
                </c:pt>
                <c:pt idx="323">
                  <c:v>19.068899999999999</c:v>
                </c:pt>
                <c:pt idx="324">
                  <c:v>19.068899999999999</c:v>
                </c:pt>
                <c:pt idx="325">
                  <c:v>19.068899999999999</c:v>
                </c:pt>
                <c:pt idx="326">
                  <c:v>19.068899999999999</c:v>
                </c:pt>
                <c:pt idx="327">
                  <c:v>19.068899999999999</c:v>
                </c:pt>
                <c:pt idx="328">
                  <c:v>19.068899999999999</c:v>
                </c:pt>
                <c:pt idx="329">
                  <c:v>19.068899999999999</c:v>
                </c:pt>
                <c:pt idx="330">
                  <c:v>19.068899999999999</c:v>
                </c:pt>
                <c:pt idx="331">
                  <c:v>19.068899999999999</c:v>
                </c:pt>
                <c:pt idx="332">
                  <c:v>19.068899999999999</c:v>
                </c:pt>
                <c:pt idx="333">
                  <c:v>19.068899999999999</c:v>
                </c:pt>
                <c:pt idx="334">
                  <c:v>19.068899999999999</c:v>
                </c:pt>
                <c:pt idx="335">
                  <c:v>19.068899999999999</c:v>
                </c:pt>
                <c:pt idx="336">
                  <c:v>19.068899999999999</c:v>
                </c:pt>
                <c:pt idx="337">
                  <c:v>19.068899999999999</c:v>
                </c:pt>
                <c:pt idx="338">
                  <c:v>19.068899999999999</c:v>
                </c:pt>
                <c:pt idx="339">
                  <c:v>19.068899999999999</c:v>
                </c:pt>
                <c:pt idx="340">
                  <c:v>19.068899999999999</c:v>
                </c:pt>
                <c:pt idx="341">
                  <c:v>19.068899999999999</c:v>
                </c:pt>
                <c:pt idx="342">
                  <c:v>19.068899999999999</c:v>
                </c:pt>
                <c:pt idx="343">
                  <c:v>19.068899999999999</c:v>
                </c:pt>
                <c:pt idx="344">
                  <c:v>19.068899999999999</c:v>
                </c:pt>
                <c:pt idx="345">
                  <c:v>19.068899999999999</c:v>
                </c:pt>
                <c:pt idx="346">
                  <c:v>19.068899999999999</c:v>
                </c:pt>
                <c:pt idx="347">
                  <c:v>19.068899999999999</c:v>
                </c:pt>
                <c:pt idx="348">
                  <c:v>19.068899999999999</c:v>
                </c:pt>
                <c:pt idx="349">
                  <c:v>19.068899999999999</c:v>
                </c:pt>
                <c:pt idx="350">
                  <c:v>19.068899999999999</c:v>
                </c:pt>
                <c:pt idx="351">
                  <c:v>19.068899999999999</c:v>
                </c:pt>
                <c:pt idx="352">
                  <c:v>19.068899999999999</c:v>
                </c:pt>
                <c:pt idx="353">
                  <c:v>19.068899999999999</c:v>
                </c:pt>
                <c:pt idx="354">
                  <c:v>19.068899999999999</c:v>
                </c:pt>
                <c:pt idx="355">
                  <c:v>19.068899999999999</c:v>
                </c:pt>
                <c:pt idx="356">
                  <c:v>19.068899999999999</c:v>
                </c:pt>
                <c:pt idx="357">
                  <c:v>19.068899999999999</c:v>
                </c:pt>
                <c:pt idx="358">
                  <c:v>19.068899999999999</c:v>
                </c:pt>
                <c:pt idx="359">
                  <c:v>19.068899999999999</c:v>
                </c:pt>
                <c:pt idx="360">
                  <c:v>19.068899999999999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231320"/>
        <c:axId val="524225832"/>
      </c:scatterChart>
      <c:valAx>
        <c:axId val="524231320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Swept Volume, %</a:t>
                </a:r>
              </a:p>
            </c:rich>
          </c:tx>
          <c:layout>
            <c:manualLayout>
              <c:xMode val="edge"/>
              <c:yMode val="edge"/>
              <c:x val="0.42725736206051174"/>
              <c:y val="0.85378076041616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25832"/>
        <c:crosses val="autoZero"/>
        <c:crossBetween val="midCat"/>
      </c:valAx>
      <c:valAx>
        <c:axId val="52422583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Pressure, Bar, abs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31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7.6074721429052139E-2"/>
          <c:y val="0.85772944107638094"/>
          <c:w val="0.32615354330708662"/>
          <c:h val="0.109562526356841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Stage II - HE and CE PV plot - Actual conditions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032950017938386E-2"/>
          <c:y val="0.12193169640777153"/>
          <c:w val="0.84035544477803581"/>
          <c:h val="0.67249716566494278"/>
        </c:manualLayout>
      </c:layout>
      <c:scatterChart>
        <c:scatterStyle val="lineMarker"/>
        <c:varyColors val="0"/>
        <c:ser>
          <c:idx val="0"/>
          <c:order val="0"/>
          <c:tx>
            <c:strRef>
              <c:f>'Stage 2'!$U$372</c:f>
              <c:strCache>
                <c:ptCount val="1"/>
                <c:pt idx="0">
                  <c:v>Pressure, Crank end, bar abs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'Stage 2'!$AB$746:$AB$1106</c:f>
              <c:numCache>
                <c:formatCode>General</c:formatCode>
                <c:ptCount val="361"/>
                <c:pt idx="0">
                  <c:v>0</c:v>
                </c:pt>
                <c:pt idx="1">
                  <c:v>9.28095561954515E-3</c:v>
                </c:pt>
                <c:pt idx="2">
                  <c:v>3.7119546170057846E-2</c:v>
                </c:pt>
                <c:pt idx="3">
                  <c:v>8.350294547884321E-2</c:v>
                </c:pt>
                <c:pt idx="4">
                  <c:v>0.14840978576268665</c:v>
                </c:pt>
                <c:pt idx="5">
                  <c:v>0.23181017138041368</c:v>
                </c:pt>
                <c:pt idx="6">
                  <c:v>0.33366569807780683</c:v>
                </c:pt>
                <c:pt idx="7">
                  <c:v>0.45392947771651243</c:v>
                </c:pt>
                <c:pt idx="8">
                  <c:v>0.59254616847529085</c:v>
                </c:pt>
                <c:pt idx="9">
                  <c:v>0.74945201051093646</c:v>
                </c:pt>
                <c:pt idx="10">
                  <c:v>0.92457486706116265</c:v>
                </c:pt>
                <c:pt idx="11">
                  <c:v>1.117834270971751</c:v>
                </c:pt>
                <c:pt idx="12">
                  <c:v>1.3291414766256724</c:v>
                </c:pt>
                <c:pt idx="13">
                  <c:v>1.5583995172502325</c:v>
                </c:pt>
                <c:pt idx="14">
                  <c:v>1.8055032675739264</c:v>
                </c:pt>
                <c:pt idx="15">
                  <c:v>2.0703395118045886</c:v>
                </c:pt>
                <c:pt idx="16">
                  <c:v>2.3527870168934348</c:v>
                </c:pt>
                <c:pt idx="17">
                  <c:v>2.6527166110504652</c:v>
                </c:pt>
                <c:pt idx="18">
                  <c:v>2.9699912674703293</c:v>
                </c:pt>
                <c:pt idx="19">
                  <c:v>3.3044661932265038</c:v>
                </c:pt>
                <c:pt idx="20">
                  <c:v>3.6559889232871372</c:v>
                </c:pt>
                <c:pt idx="21">
                  <c:v>4.0243994196021138</c:v>
                </c:pt>
                <c:pt idx="22">
                  <c:v>4.4095301752087215</c:v>
                </c:pt>
                <c:pt idx="23">
                  <c:v>4.8112063232977631</c:v>
                </c:pt>
                <c:pt idx="24">
                  <c:v>5.2292457511786381</c:v>
                </c:pt>
                <c:pt idx="25">
                  <c:v>5.663459219078856</c:v>
                </c:pt>
                <c:pt idx="26">
                  <c:v>6.1136504837072092</c:v>
                </c:pt>
                <c:pt idx="27">
                  <c:v>6.579616426507946</c:v>
                </c:pt>
                <c:pt idx="28">
                  <c:v>7.0611471865267408</c:v>
                </c:pt>
                <c:pt idx="29">
                  <c:v>7.5580262978060126</c:v>
                </c:pt>
                <c:pt idx="30">
                  <c:v>8.0700308312220628</c:v>
                </c:pt>
                <c:pt idx="31">
                  <c:v>8.5969315406718518</c:v>
                </c:pt>
                <c:pt idx="32">
                  <c:v>9.1384930135118658</c:v>
                </c:pt>
                <c:pt idx="33">
                  <c:v>9.6944738251476323</c:v>
                </c:pt>
                <c:pt idx="34">
                  <c:v>10.264626697665438</c:v>
                </c:pt>
                <c:pt idx="35">
                  <c:v>10.848698662395526</c:v>
                </c:pt>
                <c:pt idx="36">
                  <c:v>11.446431226287032</c:v>
                </c:pt>
                <c:pt idx="37">
                  <c:v>12.057560541973618</c:v>
                </c:pt>
                <c:pt idx="38">
                  <c:v>12.681817581400015</c:v>
                </c:pt>
                <c:pt idx="39">
                  <c:v>13.318928312875864</c:v>
                </c:pt>
                <c:pt idx="40">
                  <c:v>13.968613881418168</c:v>
                </c:pt>
                <c:pt idx="41">
                  <c:v>14.630590792236569</c:v>
                </c:pt>
                <c:pt idx="42">
                  <c:v>15.304571097211838</c:v>
                </c:pt>
                <c:pt idx="43">
                  <c:v>15.990262584211221</c:v>
                </c:pt>
                <c:pt idx="44">
                  <c:v>16.687368969079806</c:v>
                </c:pt>
                <c:pt idx="45">
                  <c:v>17.395590090140704</c:v>
                </c:pt>
                <c:pt idx="46">
                  <c:v>18.114622105032332</c:v>
                </c:pt>
                <c:pt idx="47">
                  <c:v>18.844157689705362</c:v>
                </c:pt>
                <c:pt idx="48">
                  <c:v>19.58388623939679</c:v>
                </c:pt>
                <c:pt idx="49">
                  <c:v>20.333494071393552</c:v>
                </c:pt>
                <c:pt idx="50">
                  <c:v>21.092664629393536</c:v>
                </c:pt>
                <c:pt idx="51">
                  <c:v>21.861078689266765</c:v>
                </c:pt>
                <c:pt idx="52">
                  <c:v>22.638414566015083</c:v>
                </c:pt>
                <c:pt idx="53">
                  <c:v>23.424348321724374</c:v>
                </c:pt>
                <c:pt idx="54">
                  <c:v>24.218553974300079</c:v>
                </c:pt>
                <c:pt idx="55">
                  <c:v>25.02070370677129</c:v>
                </c:pt>
                <c:pt idx="56">
                  <c:v>25.830468076946932</c:v>
                </c:pt>
                <c:pt idx="57">
                  <c:v>26.647516227203997</c:v>
                </c:pt>
                <c:pt idx="58">
                  <c:v>27.471516094183706</c:v>
                </c:pt>
                <c:pt idx="59">
                  <c:v>28.302134618170893</c:v>
                </c:pt>
                <c:pt idx="60">
                  <c:v>29.139037951928952</c:v>
                </c:pt>
                <c:pt idx="61">
                  <c:v>29.981891668759992</c:v>
                </c:pt>
                <c:pt idx="62">
                  <c:v>30.83036096956117</c:v>
                </c:pt>
                <c:pt idx="63">
                  <c:v>31.684110888644362</c:v>
                </c:pt>
                <c:pt idx="64">
                  <c:v>32.542806498088673</c:v>
                </c:pt>
                <c:pt idx="65">
                  <c:v>33.406113110393235</c:v>
                </c:pt>
                <c:pt idx="66">
                  <c:v>34.273696479200446</c:v>
                </c:pt>
                <c:pt idx="67">
                  <c:v>35.145222997858575</c:v>
                </c:pt>
                <c:pt idx="68">
                  <c:v>36.020359895597167</c:v>
                </c:pt>
                <c:pt idx="69">
                  <c:v>36.898775431088133</c:v>
                </c:pt>
                <c:pt idx="70">
                  <c:v>37.780139083170027</c:v>
                </c:pt>
                <c:pt idx="71">
                  <c:v>38.664121738515497</c:v>
                </c:pt>
                <c:pt idx="72">
                  <c:v>39.550395876026236</c:v>
                </c:pt>
                <c:pt idx="73">
                  <c:v>40.438635747742914</c:v>
                </c:pt>
                <c:pt idx="74">
                  <c:v>41.328517556064604</c:v>
                </c:pt>
                <c:pt idx="75">
                  <c:v>42.219719627075222</c:v>
                </c:pt>
                <c:pt idx="76">
                  <c:v>43.11192257978319</c:v>
                </c:pt>
                <c:pt idx="77">
                  <c:v>44.004809491083741</c:v>
                </c:pt>
                <c:pt idx="78">
                  <c:v>44.89806605626385</c:v>
                </c:pt>
                <c:pt idx="79">
                  <c:v>45.79138074487507</c:v>
                </c:pt>
                <c:pt idx="80">
                  <c:v>46.684444951807272</c:v>
                </c:pt>
                <c:pt idx="81">
                  <c:v>47.576953143407145</c:v>
                </c:pt>
                <c:pt idx="82">
                  <c:v>48.46860299849142</c:v>
                </c:pt>
                <c:pt idx="83">
                  <c:v>49.359095544115831</c:v>
                </c:pt>
                <c:pt idx="84">
                  <c:v>50.248135285969973</c:v>
                </c:pt>
                <c:pt idx="85">
                  <c:v>51.135430333278563</c:v>
                </c:pt>
                <c:pt idx="86">
                  <c:v>52.020692518099246</c:v>
                </c:pt>
                <c:pt idx="87">
                  <c:v>52.903637508918735</c:v>
                </c:pt>
                <c:pt idx="88">
                  <c:v>53.783984918459595</c:v>
                </c:pt>
                <c:pt idx="89">
                  <c:v>54.661458405620543</c:v>
                </c:pt>
                <c:pt idx="90">
                  <c:v>55.535785771485791</c:v>
                </c:pt>
                <c:pt idx="91">
                  <c:v>56.406699049348894</c:v>
                </c:pt>
                <c:pt idx="92">
                  <c:v>57.273934588709672</c:v>
                </c:pt>
                <c:pt idx="93">
                  <c:v>58.137233133213115</c:v>
                </c:pt>
                <c:pt idx="94">
                  <c:v>58.996339892511784</c:v>
                </c:pt>
                <c:pt idx="95">
                  <c:v>59.851004608044391</c:v>
                </c:pt>
                <c:pt idx="96">
                  <c:v>60.70098161273534</c:v>
                </c:pt>
                <c:pt idx="97">
                  <c:v>61.54602988463057</c:v>
                </c:pt>
                <c:pt idx="98">
                  <c:v>62.385913094497965</c:v>
                </c:pt>
                <c:pt idx="99">
                  <c:v>63.220399647430256</c:v>
                </c:pt>
                <c:pt idx="100">
                  <c:v>64.049262718500316</c:v>
                </c:pt>
                <c:pt idx="101">
                  <c:v>64.872280282529559</c:v>
                </c:pt>
                <c:pt idx="102">
                  <c:v>65.689235138039777</c:v>
                </c:pt>
                <c:pt idx="103">
                  <c:v>66.499914925470264</c:v>
                </c:pt>
                <c:pt idx="104">
                  <c:v>67.304112139749961</c:v>
                </c:pt>
                <c:pt idx="105">
                  <c:v>68.101624137327292</c:v>
                </c:pt>
                <c:pt idx="106">
                  <c:v>68.892253137764499</c:v>
                </c:pt>
                <c:pt idx="107">
                  <c:v>69.675806220016582</c:v>
                </c:pt>
                <c:pt idx="108">
                  <c:v>70.452095313520971</c:v>
                </c:pt>
                <c:pt idx="109">
                  <c:v>71.220937184231147</c:v>
                </c:pt>
                <c:pt idx="110">
                  <c:v>71.982153415736889</c:v>
                </c:pt>
                <c:pt idx="111">
                  <c:v>72.735570385618161</c:v>
                </c:pt>
                <c:pt idx="112">
                  <c:v>73.481019237188377</c:v>
                </c:pt>
                <c:pt idx="113">
                  <c:v>74.218335846785948</c:v>
                </c:pt>
                <c:pt idx="114">
                  <c:v>74.947360786780465</c:v>
                </c:pt>
                <c:pt idx="115">
                  <c:v>75.667939284463188</c:v>
                </c:pt>
                <c:pt idx="116">
                  <c:v>76.379921176996419</c:v>
                </c:pt>
                <c:pt idx="117">
                  <c:v>77.083160862599058</c:v>
                </c:pt>
                <c:pt idx="118">
                  <c:v>77.777517248150261</c:v>
                </c:pt>
                <c:pt idx="119">
                  <c:v>78.462853693393669</c:v>
                </c:pt>
                <c:pt idx="120">
                  <c:v>79.139037951928941</c:v>
                </c:pt>
                <c:pt idx="121">
                  <c:v>79.805942109176314</c:v>
                </c:pt>
                <c:pt idx="122">
                  <c:v>80.463442517504205</c:v>
                </c:pt>
                <c:pt idx="123">
                  <c:v>81.111419728706707</c:v>
                </c:pt>
                <c:pt idx="124">
                  <c:v>81.749758424021621</c:v>
                </c:pt>
                <c:pt idx="125">
                  <c:v>82.378347341875909</c:v>
                </c:pt>
                <c:pt idx="126">
                  <c:v>82.997079203547401</c:v>
                </c:pt>
                <c:pt idx="127">
                  <c:v>83.605850636929191</c:v>
                </c:pt>
                <c:pt idx="128">
                  <c:v>84.20456209858088</c:v>
                </c:pt>
                <c:pt idx="129">
                  <c:v>84.793117794250492</c:v>
                </c:pt>
                <c:pt idx="130">
                  <c:v>85.371425598047452</c:v>
                </c:pt>
                <c:pt idx="131">
                  <c:v>85.939396970444264</c:v>
                </c:pt>
                <c:pt idx="132">
                  <c:v>86.496946875282646</c:v>
                </c:pt>
                <c:pt idx="133">
                  <c:v>87.043993695955209</c:v>
                </c:pt>
                <c:pt idx="134">
                  <c:v>87.580459150932043</c:v>
                </c:pt>
                <c:pt idx="135">
                  <c:v>88.106268208795441</c:v>
                </c:pt>
                <c:pt idx="136">
                  <c:v>88.62134900294491</c:v>
                </c:pt>
                <c:pt idx="137">
                  <c:v>89.125632746128275</c:v>
                </c:pt>
                <c:pt idx="138">
                  <c:v>89.619053644951279</c:v>
                </c:pt>
                <c:pt idx="139">
                  <c:v>90.101548814513805</c:v>
                </c:pt>
                <c:pt idx="140">
                  <c:v>90.573058193315944</c:v>
                </c:pt>
                <c:pt idx="141">
                  <c:v>91.033524458572941</c:v>
                </c:pt>
                <c:pt idx="142">
                  <c:v>91.482892942072198</c:v>
                </c:pt>
                <c:pt idx="143">
                  <c:v>91.921111546702903</c:v>
                </c:pt>
                <c:pt idx="144">
                  <c:v>92.348130663781745</c:v>
                </c:pt>
                <c:pt idx="145">
                  <c:v>92.763903091294679</c:v>
                </c:pt>
                <c:pt idx="146">
                  <c:v>93.168383953169609</c:v>
                </c:pt>
                <c:pt idx="147">
                  <c:v>93.561530619690018</c:v>
                </c:pt>
                <c:pt idx="148">
                  <c:v>93.943302629154473</c:v>
                </c:pt>
                <c:pt idx="149">
                  <c:v>94.313661610883059</c:v>
                </c:pt>
                <c:pt idx="150">
                  <c:v>94.672571209665946</c:v>
                </c:pt>
                <c:pt idx="151">
                  <c:v>95.019997011745588</c:v>
                </c:pt>
                <c:pt idx="152">
                  <c:v>95.355906472419434</c:v>
                </c:pt>
                <c:pt idx="153">
                  <c:v>95.680268845344756</c:v>
                </c:pt>
                <c:pt idx="154">
                  <c:v>95.993055113623882</c:v>
                </c:pt>
                <c:pt idx="155">
                  <c:v>96.294237922743832</c:v>
                </c:pt>
                <c:pt idx="156">
                  <c:v>96.583791515438705</c:v>
                </c:pt>
                <c:pt idx="157">
                  <c:v>96.861691668541823</c:v>
                </c:pt>
                <c:pt idx="158">
                  <c:v>97.127915631887447</c:v>
                </c:pt>
                <c:pt idx="159">
                  <c:v>97.382442069322266</c:v>
                </c:pt>
                <c:pt idx="160">
                  <c:v>97.625251001877984</c:v>
                </c:pt>
                <c:pt idx="161">
                  <c:v>97.856323753158208</c:v>
                </c:pt>
                <c:pt idx="162">
                  <c:v>98.075642896985656</c:v>
                </c:pt>
                <c:pt idx="163">
                  <c:v>98.283192207353991</c:v>
                </c:pt>
                <c:pt idx="164">
                  <c:v>98.478956610725305</c:v>
                </c:pt>
                <c:pt idx="165">
                  <c:v>98.662922140711416</c:v>
                </c:pt>
                <c:pt idx="166">
                  <c:v>98.835075895173574</c:v>
                </c:pt>
                <c:pt idx="167">
                  <c:v>98.995405995773723</c:v>
                </c:pt>
                <c:pt idx="168">
                  <c:v>99.143901550006248</c:v>
                </c:pt>
                <c:pt idx="169">
                  <c:v>99.280552615738117</c:v>
                </c:pt>
                <c:pt idx="170">
                  <c:v>99.405350168281984</c:v>
                </c:pt>
                <c:pt idx="171">
                  <c:v>99.518286070024715</c:v>
                </c:pt>
                <c:pt idx="172">
                  <c:v>99.619353042632326</c:v>
                </c:pt>
                <c:pt idx="173">
                  <c:v>99.70854464184869</c:v>
                </c:pt>
                <c:pt idx="174">
                  <c:v>99.785855234905156</c:v>
                </c:pt>
                <c:pt idx="175">
                  <c:v>99.851279980554963</c:v>
                </c:pt>
                <c:pt idx="176">
                  <c:v>99.904814811745098</c:v>
                </c:pt>
                <c:pt idx="177">
                  <c:v>99.946456420936215</c:v>
                </c:pt>
                <c:pt idx="178">
                  <c:v>99.97620224807963</c:v>
                </c:pt>
                <c:pt idx="179">
                  <c:v>99.994050471258703</c:v>
                </c:pt>
                <c:pt idx="180">
                  <c:v>100.00000000000004</c:v>
                </c:pt>
                <c:pt idx="181">
                  <c:v>99.994050471258703</c:v>
                </c:pt>
                <c:pt idx="182">
                  <c:v>99.97620224807963</c:v>
                </c:pt>
                <c:pt idx="183">
                  <c:v>99.946456420936215</c:v>
                </c:pt>
                <c:pt idx="184">
                  <c:v>99.904814811745098</c:v>
                </c:pt>
                <c:pt idx="185">
                  <c:v>99.851279980554963</c:v>
                </c:pt>
                <c:pt idx="186">
                  <c:v>99.785855234905156</c:v>
                </c:pt>
                <c:pt idx="187">
                  <c:v>99.70854464184869</c:v>
                </c:pt>
                <c:pt idx="188">
                  <c:v>99.619353042632326</c:v>
                </c:pt>
                <c:pt idx="189">
                  <c:v>99.518286070024715</c:v>
                </c:pt>
                <c:pt idx="190">
                  <c:v>99.405350168281984</c:v>
                </c:pt>
                <c:pt idx="191">
                  <c:v>99.280552615738159</c:v>
                </c:pt>
                <c:pt idx="192">
                  <c:v>99.143901550006248</c:v>
                </c:pt>
                <c:pt idx="193">
                  <c:v>98.995405995773766</c:v>
                </c:pt>
                <c:pt idx="194">
                  <c:v>98.835075895173574</c:v>
                </c:pt>
                <c:pt idx="195">
                  <c:v>98.662922140711416</c:v>
                </c:pt>
                <c:pt idx="196">
                  <c:v>98.478956610725305</c:v>
                </c:pt>
                <c:pt idx="197">
                  <c:v>98.283192207353991</c:v>
                </c:pt>
                <c:pt idx="198">
                  <c:v>98.075642896985656</c:v>
                </c:pt>
                <c:pt idx="199">
                  <c:v>97.856323753158222</c:v>
                </c:pt>
                <c:pt idx="200">
                  <c:v>97.625251001878027</c:v>
                </c:pt>
                <c:pt idx="201">
                  <c:v>97.382442069322266</c:v>
                </c:pt>
                <c:pt idx="202">
                  <c:v>97.12791563188749</c:v>
                </c:pt>
                <c:pt idx="203">
                  <c:v>96.861691668541823</c:v>
                </c:pt>
                <c:pt idx="204">
                  <c:v>96.583791515438762</c:v>
                </c:pt>
                <c:pt idx="205">
                  <c:v>96.294237922743847</c:v>
                </c:pt>
                <c:pt idx="206">
                  <c:v>95.993055113623882</c:v>
                </c:pt>
                <c:pt idx="207">
                  <c:v>95.680268845344756</c:v>
                </c:pt>
                <c:pt idx="208">
                  <c:v>95.355906472419434</c:v>
                </c:pt>
                <c:pt idx="209">
                  <c:v>95.019997011745588</c:v>
                </c:pt>
                <c:pt idx="210">
                  <c:v>94.672571209665918</c:v>
                </c:pt>
                <c:pt idx="211">
                  <c:v>94.313661610883059</c:v>
                </c:pt>
                <c:pt idx="212">
                  <c:v>93.943302629154473</c:v>
                </c:pt>
                <c:pt idx="213">
                  <c:v>93.561530619690046</c:v>
                </c:pt>
                <c:pt idx="214">
                  <c:v>93.168383953169638</c:v>
                </c:pt>
                <c:pt idx="215">
                  <c:v>92.763903091294708</c:v>
                </c:pt>
                <c:pt idx="216">
                  <c:v>92.348130663781774</c:v>
                </c:pt>
                <c:pt idx="217">
                  <c:v>91.921111546702932</c:v>
                </c:pt>
                <c:pt idx="218">
                  <c:v>91.482892942072226</c:v>
                </c:pt>
                <c:pt idx="219">
                  <c:v>91.033524458572941</c:v>
                </c:pt>
                <c:pt idx="220">
                  <c:v>90.573058193315944</c:v>
                </c:pt>
                <c:pt idx="221">
                  <c:v>90.101548814513805</c:v>
                </c:pt>
                <c:pt idx="222">
                  <c:v>89.619053644951279</c:v>
                </c:pt>
                <c:pt idx="223">
                  <c:v>89.125632746128275</c:v>
                </c:pt>
                <c:pt idx="224">
                  <c:v>88.62134900294491</c:v>
                </c:pt>
                <c:pt idx="225">
                  <c:v>88.10626820879547</c:v>
                </c:pt>
                <c:pt idx="226">
                  <c:v>87.580459150932072</c:v>
                </c:pt>
                <c:pt idx="227">
                  <c:v>87.043993695955209</c:v>
                </c:pt>
                <c:pt idx="228">
                  <c:v>86.496946875282646</c:v>
                </c:pt>
                <c:pt idx="229">
                  <c:v>85.939396970444264</c:v>
                </c:pt>
                <c:pt idx="230">
                  <c:v>85.371425598047495</c:v>
                </c:pt>
                <c:pt idx="231">
                  <c:v>84.793117794250534</c:v>
                </c:pt>
                <c:pt idx="232">
                  <c:v>84.20456209858088</c:v>
                </c:pt>
                <c:pt idx="233">
                  <c:v>83.605850636929219</c:v>
                </c:pt>
                <c:pt idx="234">
                  <c:v>82.997079203547415</c:v>
                </c:pt>
                <c:pt idx="235">
                  <c:v>82.378347341875909</c:v>
                </c:pt>
                <c:pt idx="236">
                  <c:v>81.749758424021621</c:v>
                </c:pt>
                <c:pt idx="237">
                  <c:v>81.111419728706778</c:v>
                </c:pt>
                <c:pt idx="238">
                  <c:v>80.463442517504262</c:v>
                </c:pt>
                <c:pt idx="239">
                  <c:v>79.805942109176314</c:v>
                </c:pt>
                <c:pt idx="240">
                  <c:v>79.13903795192897</c:v>
                </c:pt>
                <c:pt idx="241">
                  <c:v>78.462853693393669</c:v>
                </c:pt>
                <c:pt idx="242">
                  <c:v>77.777517248150261</c:v>
                </c:pt>
                <c:pt idx="243">
                  <c:v>77.083160862599058</c:v>
                </c:pt>
                <c:pt idx="244">
                  <c:v>76.379921176996447</c:v>
                </c:pt>
                <c:pt idx="245">
                  <c:v>75.667939284463202</c:v>
                </c:pt>
                <c:pt idx="246">
                  <c:v>74.947360786780493</c:v>
                </c:pt>
                <c:pt idx="247">
                  <c:v>74.218335846785948</c:v>
                </c:pt>
                <c:pt idx="248">
                  <c:v>73.481019237188406</c:v>
                </c:pt>
                <c:pt idx="249">
                  <c:v>72.735570385618189</c:v>
                </c:pt>
                <c:pt idx="250">
                  <c:v>71.982153415736889</c:v>
                </c:pt>
                <c:pt idx="251">
                  <c:v>71.220937184231204</c:v>
                </c:pt>
                <c:pt idx="252">
                  <c:v>70.452095313520971</c:v>
                </c:pt>
                <c:pt idx="253">
                  <c:v>69.675806220016611</c:v>
                </c:pt>
                <c:pt idx="254">
                  <c:v>68.892253137764499</c:v>
                </c:pt>
                <c:pt idx="255">
                  <c:v>68.101624137327292</c:v>
                </c:pt>
                <c:pt idx="256">
                  <c:v>67.304112139749961</c:v>
                </c:pt>
                <c:pt idx="257">
                  <c:v>66.499914925470264</c:v>
                </c:pt>
                <c:pt idx="258">
                  <c:v>65.689235138039805</c:v>
                </c:pt>
                <c:pt idx="259">
                  <c:v>64.872280282529559</c:v>
                </c:pt>
                <c:pt idx="260">
                  <c:v>64.04926271850033</c:v>
                </c:pt>
                <c:pt idx="261">
                  <c:v>63.220399647430256</c:v>
                </c:pt>
                <c:pt idx="262">
                  <c:v>62.385913094498001</c:v>
                </c:pt>
                <c:pt idx="263">
                  <c:v>61.54602988463057</c:v>
                </c:pt>
                <c:pt idx="264">
                  <c:v>60.70098161273534</c:v>
                </c:pt>
                <c:pt idx="265">
                  <c:v>59.851004608044391</c:v>
                </c:pt>
                <c:pt idx="266">
                  <c:v>58.996339892511784</c:v>
                </c:pt>
                <c:pt idx="267">
                  <c:v>58.137233133213151</c:v>
                </c:pt>
                <c:pt idx="268">
                  <c:v>57.273934588709707</c:v>
                </c:pt>
                <c:pt idx="269">
                  <c:v>56.406699049348894</c:v>
                </c:pt>
                <c:pt idx="270">
                  <c:v>55.535785771485791</c:v>
                </c:pt>
                <c:pt idx="271">
                  <c:v>54.661458405620579</c:v>
                </c:pt>
                <c:pt idx="272">
                  <c:v>53.783984918459623</c:v>
                </c:pt>
                <c:pt idx="273">
                  <c:v>52.903637508918791</c:v>
                </c:pt>
                <c:pt idx="274">
                  <c:v>52.020692518099246</c:v>
                </c:pt>
                <c:pt idx="275">
                  <c:v>51.135430333278563</c:v>
                </c:pt>
                <c:pt idx="276">
                  <c:v>50.248135285970008</c:v>
                </c:pt>
                <c:pt idx="277">
                  <c:v>49.359095544115831</c:v>
                </c:pt>
                <c:pt idx="278">
                  <c:v>48.46860299849142</c:v>
                </c:pt>
                <c:pt idx="279">
                  <c:v>47.576953143407181</c:v>
                </c:pt>
                <c:pt idx="280">
                  <c:v>46.684444951807308</c:v>
                </c:pt>
                <c:pt idx="281">
                  <c:v>45.791380744875106</c:v>
                </c:pt>
                <c:pt idx="282">
                  <c:v>44.898066056263922</c:v>
                </c:pt>
                <c:pt idx="283">
                  <c:v>44.004809491083741</c:v>
                </c:pt>
                <c:pt idx="284">
                  <c:v>43.11192257978319</c:v>
                </c:pt>
                <c:pt idx="285">
                  <c:v>42.219719627075222</c:v>
                </c:pt>
                <c:pt idx="286">
                  <c:v>41.328517556064639</c:v>
                </c:pt>
                <c:pt idx="287">
                  <c:v>40.438635747742978</c:v>
                </c:pt>
                <c:pt idx="288">
                  <c:v>39.550395876026236</c:v>
                </c:pt>
                <c:pt idx="289">
                  <c:v>38.664121738515526</c:v>
                </c:pt>
                <c:pt idx="290">
                  <c:v>37.780139083170063</c:v>
                </c:pt>
                <c:pt idx="291">
                  <c:v>36.898775431088133</c:v>
                </c:pt>
                <c:pt idx="292">
                  <c:v>36.020359895597196</c:v>
                </c:pt>
                <c:pt idx="293">
                  <c:v>35.145222997858603</c:v>
                </c:pt>
                <c:pt idx="294">
                  <c:v>34.273696479200474</c:v>
                </c:pt>
                <c:pt idx="295">
                  <c:v>33.406113110393292</c:v>
                </c:pt>
                <c:pt idx="296">
                  <c:v>32.542806498088673</c:v>
                </c:pt>
                <c:pt idx="297">
                  <c:v>31.684110888644362</c:v>
                </c:pt>
                <c:pt idx="298">
                  <c:v>30.830360969561198</c:v>
                </c:pt>
                <c:pt idx="299">
                  <c:v>29.981891668759992</c:v>
                </c:pt>
                <c:pt idx="300">
                  <c:v>29.139037951928952</c:v>
                </c:pt>
                <c:pt idx="301">
                  <c:v>28.302134618170982</c:v>
                </c:pt>
                <c:pt idx="302">
                  <c:v>27.471516094183706</c:v>
                </c:pt>
                <c:pt idx="303">
                  <c:v>26.647516227204026</c:v>
                </c:pt>
                <c:pt idx="304">
                  <c:v>25.830468076946993</c:v>
                </c:pt>
                <c:pt idx="305">
                  <c:v>25.02070370677129</c:v>
                </c:pt>
                <c:pt idx="306">
                  <c:v>24.218553974300114</c:v>
                </c:pt>
                <c:pt idx="307">
                  <c:v>23.424348321724402</c:v>
                </c:pt>
                <c:pt idx="308">
                  <c:v>22.638414566015083</c:v>
                </c:pt>
                <c:pt idx="309">
                  <c:v>21.861078689266797</c:v>
                </c:pt>
                <c:pt idx="310">
                  <c:v>21.092664629393536</c:v>
                </c:pt>
                <c:pt idx="311">
                  <c:v>20.333494071393581</c:v>
                </c:pt>
                <c:pt idx="312">
                  <c:v>19.583886239396822</c:v>
                </c:pt>
                <c:pt idx="313">
                  <c:v>18.844157689705362</c:v>
                </c:pt>
                <c:pt idx="314">
                  <c:v>18.114622105032332</c:v>
                </c:pt>
                <c:pt idx="315">
                  <c:v>17.39559009014074</c:v>
                </c:pt>
                <c:pt idx="316">
                  <c:v>16.687368969079806</c:v>
                </c:pt>
                <c:pt idx="317">
                  <c:v>15.990262584211251</c:v>
                </c:pt>
                <c:pt idx="318">
                  <c:v>15.304571097211838</c:v>
                </c:pt>
                <c:pt idx="319">
                  <c:v>14.6305907922366</c:v>
                </c:pt>
                <c:pt idx="320">
                  <c:v>13.968613881418198</c:v>
                </c:pt>
                <c:pt idx="321">
                  <c:v>13.318928312875897</c:v>
                </c:pt>
                <c:pt idx="322">
                  <c:v>12.681817581400043</c:v>
                </c:pt>
                <c:pt idx="323">
                  <c:v>12.057560541973681</c:v>
                </c:pt>
                <c:pt idx="324">
                  <c:v>11.446431226287032</c:v>
                </c:pt>
                <c:pt idx="325">
                  <c:v>10.848698662395526</c:v>
                </c:pt>
                <c:pt idx="326">
                  <c:v>10.26462669766547</c:v>
                </c:pt>
                <c:pt idx="327">
                  <c:v>9.6944738251476323</c:v>
                </c:pt>
                <c:pt idx="328">
                  <c:v>9.1384930135118658</c:v>
                </c:pt>
                <c:pt idx="329">
                  <c:v>8.5969315406718518</c:v>
                </c:pt>
                <c:pt idx="330">
                  <c:v>8.0700308312220947</c:v>
                </c:pt>
                <c:pt idx="331">
                  <c:v>7.5580262978060126</c:v>
                </c:pt>
                <c:pt idx="332">
                  <c:v>7.0611471865267408</c:v>
                </c:pt>
                <c:pt idx="333">
                  <c:v>6.579616426507946</c:v>
                </c:pt>
                <c:pt idx="334">
                  <c:v>6.1136504837072092</c:v>
                </c:pt>
                <c:pt idx="335">
                  <c:v>5.6634592190788249</c:v>
                </c:pt>
                <c:pt idx="336">
                  <c:v>5.2292457511786701</c:v>
                </c:pt>
                <c:pt idx="337">
                  <c:v>4.8112063232977942</c:v>
                </c:pt>
                <c:pt idx="338">
                  <c:v>4.4095301752087526</c:v>
                </c:pt>
                <c:pt idx="339">
                  <c:v>4.0243994196021458</c:v>
                </c:pt>
                <c:pt idx="340">
                  <c:v>3.6559889232871372</c:v>
                </c:pt>
                <c:pt idx="341">
                  <c:v>3.3044661932265038</c:v>
                </c:pt>
                <c:pt idx="342">
                  <c:v>2.9699912674703293</c:v>
                </c:pt>
                <c:pt idx="343">
                  <c:v>2.6527166110504652</c:v>
                </c:pt>
                <c:pt idx="344">
                  <c:v>2.3527870168934348</c:v>
                </c:pt>
                <c:pt idx="345">
                  <c:v>2.0703395118045886</c:v>
                </c:pt>
                <c:pt idx="346">
                  <c:v>1.8055032675739264</c:v>
                </c:pt>
                <c:pt idx="347">
                  <c:v>1.5583995172502325</c:v>
                </c:pt>
                <c:pt idx="348">
                  <c:v>1.3291414766256724</c:v>
                </c:pt>
                <c:pt idx="349">
                  <c:v>1.117834270971751</c:v>
                </c:pt>
                <c:pt idx="350">
                  <c:v>0.92457486706116265</c:v>
                </c:pt>
                <c:pt idx="351">
                  <c:v>0.74945201051093646</c:v>
                </c:pt>
                <c:pt idx="352">
                  <c:v>0.59254616847529085</c:v>
                </c:pt>
                <c:pt idx="353">
                  <c:v>0.45392947771651243</c:v>
                </c:pt>
                <c:pt idx="354">
                  <c:v>0.33366569807780683</c:v>
                </c:pt>
                <c:pt idx="355">
                  <c:v>0.23181017138041368</c:v>
                </c:pt>
                <c:pt idx="356">
                  <c:v>0.14840978576268665</c:v>
                </c:pt>
                <c:pt idx="357">
                  <c:v>8.350294547884321E-2</c:v>
                </c:pt>
                <c:pt idx="358">
                  <c:v>3.7119546170057846E-2</c:v>
                </c:pt>
                <c:pt idx="359">
                  <c:v>9.28095561954515E-3</c:v>
                </c:pt>
                <c:pt idx="360">
                  <c:v>0</c:v>
                </c:pt>
              </c:numCache>
            </c:numRef>
          </c:xVal>
          <c:yVal>
            <c:numRef>
              <c:f>'Stage 2'!$U$1111:$U$1471</c:f>
              <c:numCache>
                <c:formatCode>General</c:formatCode>
                <c:ptCount val="361"/>
                <c:pt idx="0">
                  <c:v>34.508899999999997</c:v>
                </c:pt>
                <c:pt idx="1">
                  <c:v>34.51123310105514</c:v>
                </c:pt>
                <c:pt idx="2">
                  <c:v>34.518233888175807</c:v>
                </c:pt>
                <c:pt idx="3">
                  <c:v>34.529906814885763</c:v>
                </c:pt>
                <c:pt idx="4">
                  <c:v>34.546259309254026</c:v>
                </c:pt>
                <c:pt idx="5">
                  <c:v>34.567301782198385</c:v>
                </c:pt>
                <c:pt idx="6">
                  <c:v>34.593047639129139</c:v>
                </c:pt>
                <c:pt idx="7">
                  <c:v>34.623513294951749</c:v>
                </c:pt>
                <c:pt idx="8">
                  <c:v>34.65871819245276</c:v>
                </c:pt>
                <c:pt idx="9">
                  <c:v>34.69868482409872</c:v>
                </c:pt>
                <c:pt idx="10">
                  <c:v>34.743438757283421</c:v>
                </c:pt>
                <c:pt idx="11">
                  <c:v>34.793008663064192</c:v>
                </c:pt>
                <c:pt idx="12">
                  <c:v>34.847426348434041</c:v>
                </c:pt>
                <c:pt idx="13">
                  <c:v>34.906726792182049</c:v>
                </c:pt>
                <c:pt idx="14">
                  <c:v>34.970948184400029</c:v>
                </c:pt>
                <c:pt idx="15">
                  <c:v>35.04013196970007</c:v>
                </c:pt>
                <c:pt idx="16">
                  <c:v>35.114322894213238</c:v>
                </c:pt>
                <c:pt idx="17">
                  <c:v>35.19356905644603</c:v>
                </c:pt>
                <c:pt idx="18">
                  <c:v>35.277921962077883</c:v>
                </c:pt>
                <c:pt idx="19">
                  <c:v>35.367436582789416</c:v>
                </c:pt>
                <c:pt idx="20">
                  <c:v>35.462171419217569</c:v>
                </c:pt>
                <c:pt idx="21">
                  <c:v>35.562188568141565</c:v>
                </c:pt>
                <c:pt idx="22">
                  <c:v>35.667553794009649</c:v>
                </c:pt>
                <c:pt idx="23">
                  <c:v>35.778336604924831</c:v>
                </c:pt>
                <c:pt idx="24">
                  <c:v>35.89461033321524</c:v>
                </c:pt>
                <c:pt idx="25">
                  <c:v>36.016452220721575</c:v>
                </c:pt>
                <c:pt idx="26">
                  <c:v>36.143943508944133</c:v>
                </c:pt>
                <c:pt idx="27">
                  <c:v>36.277169534198094</c:v>
                </c:pt>
                <c:pt idx="28">
                  <c:v>36.416219827935734</c:v>
                </c:pt>
                <c:pt idx="29">
                  <c:v>36.561188222402514</c:v>
                </c:pt>
                <c:pt idx="30">
                  <c:v>36.712172961803574</c:v>
                </c:pt>
                <c:pt idx="31">
                  <c:v>36.869276819166267</c:v>
                </c:pt>
                <c:pt idx="32">
                  <c:v>37.032607219094182</c:v>
                </c:pt>
                <c:pt idx="33">
                  <c:v>37.202276366618889</c:v>
                </c:pt>
                <c:pt idx="34">
                  <c:v>37.378401382365311</c:v>
                </c:pt>
                <c:pt idx="35">
                  <c:v>37.561104444258014</c:v>
                </c:pt>
                <c:pt idx="36">
                  <c:v>37.750512936006906</c:v>
                </c:pt>
                <c:pt idx="37">
                  <c:v>37.946759602622315</c:v>
                </c:pt>
                <c:pt idx="38">
                  <c:v>38.149982713221526</c:v>
                </c:pt>
                <c:pt idx="39">
                  <c:v>38.360326231401267</c:v>
                </c:pt>
                <c:pt idx="40">
                  <c:v>38.577939993463609</c:v>
                </c:pt>
                <c:pt idx="41">
                  <c:v>38.802979894795598</c:v>
                </c:pt>
                <c:pt idx="42">
                  <c:v>39.035608084717282</c:v>
                </c:pt>
                <c:pt idx="43">
                  <c:v>39.275993170125886</c:v>
                </c:pt>
                <c:pt idx="44">
                  <c:v>39.524310428279577</c:v>
                </c:pt>
                <c:pt idx="45">
                  <c:v>39.780742029078297</c:v>
                </c:pt>
                <c:pt idx="46">
                  <c:v>40.045477267214686</c:v>
                </c:pt>
                <c:pt idx="47">
                  <c:v>40.318712804584109</c:v>
                </c:pt>
                <c:pt idx="48">
                  <c:v>40.600652923358609</c:v>
                </c:pt>
                <c:pt idx="49">
                  <c:v>40.891509790146408</c:v>
                </c:pt>
                <c:pt idx="50">
                  <c:v>41.191503731674608</c:v>
                </c:pt>
                <c:pt idx="51">
                  <c:v>41.500863522451439</c:v>
                </c:pt>
                <c:pt idx="52">
                  <c:v>41.819826684879736</c:v>
                </c:pt>
                <c:pt idx="53">
                  <c:v>42.148639802312793</c:v>
                </c:pt>
                <c:pt idx="54">
                  <c:v>42.487558845560152</c:v>
                </c:pt>
                <c:pt idx="55">
                  <c:v>42.836849513369707</c:v>
                </c:pt>
                <c:pt idx="56">
                  <c:v>43.196787587429796</c:v>
                </c:pt>
                <c:pt idx="57">
                  <c:v>43.567659302452711</c:v>
                </c:pt>
                <c:pt idx="58">
                  <c:v>43.94976173191926</c:v>
                </c:pt>
                <c:pt idx="59">
                  <c:v>44.343403190080679</c:v>
                </c:pt>
                <c:pt idx="60">
                  <c:v>44.74890365083089</c:v>
                </c:pt>
                <c:pt idx="61">
                  <c:v>45.166595184079206</c:v>
                </c:pt>
                <c:pt idx="62">
                  <c:v>45.596822410267571</c:v>
                </c:pt>
                <c:pt idx="63">
                  <c:v>46.039942973692199</c:v>
                </c:pt>
                <c:pt idx="64">
                  <c:v>46.496328035300515</c:v>
                </c:pt>
                <c:pt idx="65">
                  <c:v>46.966362785648002</c:v>
                </c:pt>
                <c:pt idx="66">
                  <c:v>47.450446978706609</c:v>
                </c:pt>
                <c:pt idx="67">
                  <c:v>47.948995487225503</c:v>
                </c:pt>
                <c:pt idx="68">
                  <c:v>48.46243888034757</c:v>
                </c:pt>
                <c:pt idx="69">
                  <c:v>48.991224024187503</c:v>
                </c:pt>
                <c:pt idx="70">
                  <c:v>49.535814706074177</c:v>
                </c:pt>
                <c:pt idx="71">
                  <c:v>50.096692283152748</c:v>
                </c:pt>
                <c:pt idx="72">
                  <c:v>50.674356356030152</c:v>
                </c:pt>
                <c:pt idx="73">
                  <c:v>51.269325468130234</c:v>
                </c:pt>
                <c:pt idx="74">
                  <c:v>51.882137831398595</c:v>
                </c:pt>
                <c:pt idx="75">
                  <c:v>52.513352078966982</c:v>
                </c:pt>
                <c:pt idx="76">
                  <c:v>53.163548045343809</c:v>
                </c:pt>
                <c:pt idx="77">
                  <c:v>53.833327574648315</c:v>
                </c:pt>
                <c:pt idx="78">
                  <c:v>54.523315357341538</c:v>
                </c:pt>
                <c:pt idx="79">
                  <c:v>55.234159795832447</c:v>
                </c:pt>
                <c:pt idx="80">
                  <c:v>55.966533899249136</c:v>
                </c:pt>
                <c:pt idx="81">
                  <c:v>56.721136207554359</c:v>
                </c:pt>
                <c:pt idx="82">
                  <c:v>57.49869174506442</c:v>
                </c:pt>
                <c:pt idx="83">
                  <c:v>58.299953003279491</c:v>
                </c:pt>
                <c:pt idx="84">
                  <c:v>59.12570095276709</c:v>
                </c:pt>
                <c:pt idx="85">
                  <c:v>59.976746083641167</c:v>
                </c:pt>
                <c:pt idx="86">
                  <c:v>60.853929473954665</c:v>
                </c:pt>
                <c:pt idx="87">
                  <c:v>61.758123885063185</c:v>
                </c:pt>
                <c:pt idx="88">
                  <c:v>62.690234882719743</c:v>
                </c:pt>
                <c:pt idx="89">
                  <c:v>63.65120198232335</c:v>
                </c:pt>
                <c:pt idx="90">
                  <c:v>64.641999816357711</c:v>
                </c:pt>
                <c:pt idx="91">
                  <c:v>65.638900000000007</c:v>
                </c:pt>
                <c:pt idx="92">
                  <c:v>65.638900000000007</c:v>
                </c:pt>
                <c:pt idx="93">
                  <c:v>65.638900000000007</c:v>
                </c:pt>
                <c:pt idx="94">
                  <c:v>65.638900000000007</c:v>
                </c:pt>
                <c:pt idx="95">
                  <c:v>65.638900000000007</c:v>
                </c:pt>
                <c:pt idx="96">
                  <c:v>65.638900000000007</c:v>
                </c:pt>
                <c:pt idx="97">
                  <c:v>65.638900000000007</c:v>
                </c:pt>
                <c:pt idx="98">
                  <c:v>65.638900000000007</c:v>
                </c:pt>
                <c:pt idx="99">
                  <c:v>65.638900000000007</c:v>
                </c:pt>
                <c:pt idx="100">
                  <c:v>65.638900000000007</c:v>
                </c:pt>
                <c:pt idx="101">
                  <c:v>65.638900000000007</c:v>
                </c:pt>
                <c:pt idx="102">
                  <c:v>65.638900000000007</c:v>
                </c:pt>
                <c:pt idx="103">
                  <c:v>65.638900000000007</c:v>
                </c:pt>
                <c:pt idx="104">
                  <c:v>65.638900000000007</c:v>
                </c:pt>
                <c:pt idx="105">
                  <c:v>65.638900000000007</c:v>
                </c:pt>
                <c:pt idx="106">
                  <c:v>65.638900000000007</c:v>
                </c:pt>
                <c:pt idx="107">
                  <c:v>65.638900000000007</c:v>
                </c:pt>
                <c:pt idx="108">
                  <c:v>65.638900000000007</c:v>
                </c:pt>
                <c:pt idx="109">
                  <c:v>65.638900000000007</c:v>
                </c:pt>
                <c:pt idx="110">
                  <c:v>65.638900000000007</c:v>
                </c:pt>
                <c:pt idx="111">
                  <c:v>65.638900000000007</c:v>
                </c:pt>
                <c:pt idx="112">
                  <c:v>65.638900000000007</c:v>
                </c:pt>
                <c:pt idx="113">
                  <c:v>65.638900000000007</c:v>
                </c:pt>
                <c:pt idx="114">
                  <c:v>65.638900000000007</c:v>
                </c:pt>
                <c:pt idx="115">
                  <c:v>65.638900000000007</c:v>
                </c:pt>
                <c:pt idx="116">
                  <c:v>65.638900000000007</c:v>
                </c:pt>
                <c:pt idx="117">
                  <c:v>65.638900000000007</c:v>
                </c:pt>
                <c:pt idx="118">
                  <c:v>65.638900000000007</c:v>
                </c:pt>
                <c:pt idx="119">
                  <c:v>65.638900000000007</c:v>
                </c:pt>
                <c:pt idx="120">
                  <c:v>65.638900000000007</c:v>
                </c:pt>
                <c:pt idx="121">
                  <c:v>65.638900000000007</c:v>
                </c:pt>
                <c:pt idx="122">
                  <c:v>65.638900000000007</c:v>
                </c:pt>
                <c:pt idx="123">
                  <c:v>65.638900000000007</c:v>
                </c:pt>
                <c:pt idx="124">
                  <c:v>65.638900000000007</c:v>
                </c:pt>
                <c:pt idx="125">
                  <c:v>65.638900000000007</c:v>
                </c:pt>
                <c:pt idx="126">
                  <c:v>65.638900000000007</c:v>
                </c:pt>
                <c:pt idx="127">
                  <c:v>65.638900000000007</c:v>
                </c:pt>
                <c:pt idx="128">
                  <c:v>65.638900000000007</c:v>
                </c:pt>
                <c:pt idx="129">
                  <c:v>65.638900000000007</c:v>
                </c:pt>
                <c:pt idx="130">
                  <c:v>65.638900000000007</c:v>
                </c:pt>
                <c:pt idx="131">
                  <c:v>65.638900000000007</c:v>
                </c:pt>
                <c:pt idx="132">
                  <c:v>65.638900000000007</c:v>
                </c:pt>
                <c:pt idx="133">
                  <c:v>65.638900000000007</c:v>
                </c:pt>
                <c:pt idx="134">
                  <c:v>65.638900000000007</c:v>
                </c:pt>
                <c:pt idx="135">
                  <c:v>65.638900000000007</c:v>
                </c:pt>
                <c:pt idx="136">
                  <c:v>65.638900000000007</c:v>
                </c:pt>
                <c:pt idx="137">
                  <c:v>65.638900000000007</c:v>
                </c:pt>
                <c:pt idx="138">
                  <c:v>65.638900000000007</c:v>
                </c:pt>
                <c:pt idx="139">
                  <c:v>65.638900000000007</c:v>
                </c:pt>
                <c:pt idx="140">
                  <c:v>65.638900000000007</c:v>
                </c:pt>
                <c:pt idx="141">
                  <c:v>65.638900000000007</c:v>
                </c:pt>
                <c:pt idx="142">
                  <c:v>65.638900000000007</c:v>
                </c:pt>
                <c:pt idx="143">
                  <c:v>65.638900000000007</c:v>
                </c:pt>
                <c:pt idx="144">
                  <c:v>65.638900000000007</c:v>
                </c:pt>
                <c:pt idx="145">
                  <c:v>65.638900000000007</c:v>
                </c:pt>
                <c:pt idx="146">
                  <c:v>65.638900000000007</c:v>
                </c:pt>
                <c:pt idx="147">
                  <c:v>65.638900000000007</c:v>
                </c:pt>
                <c:pt idx="148">
                  <c:v>65.638900000000007</c:v>
                </c:pt>
                <c:pt idx="149">
                  <c:v>65.638900000000007</c:v>
                </c:pt>
                <c:pt idx="150">
                  <c:v>65.638900000000007</c:v>
                </c:pt>
                <c:pt idx="151">
                  <c:v>65.638900000000007</c:v>
                </c:pt>
                <c:pt idx="152">
                  <c:v>65.638900000000007</c:v>
                </c:pt>
                <c:pt idx="153">
                  <c:v>65.638900000000007</c:v>
                </c:pt>
                <c:pt idx="154">
                  <c:v>65.638900000000007</c:v>
                </c:pt>
                <c:pt idx="155">
                  <c:v>65.638900000000007</c:v>
                </c:pt>
                <c:pt idx="156">
                  <c:v>65.638900000000007</c:v>
                </c:pt>
                <c:pt idx="157">
                  <c:v>65.638900000000007</c:v>
                </c:pt>
                <c:pt idx="158">
                  <c:v>65.638900000000007</c:v>
                </c:pt>
                <c:pt idx="159">
                  <c:v>65.638900000000007</c:v>
                </c:pt>
                <c:pt idx="160">
                  <c:v>65.638900000000007</c:v>
                </c:pt>
                <c:pt idx="161">
                  <c:v>65.638900000000007</c:v>
                </c:pt>
                <c:pt idx="162">
                  <c:v>65.638900000000007</c:v>
                </c:pt>
                <c:pt idx="163">
                  <c:v>65.638900000000007</c:v>
                </c:pt>
                <c:pt idx="164">
                  <c:v>65.638900000000007</c:v>
                </c:pt>
                <c:pt idx="165">
                  <c:v>65.638900000000007</c:v>
                </c:pt>
                <c:pt idx="166">
                  <c:v>65.638900000000007</c:v>
                </c:pt>
                <c:pt idx="167">
                  <c:v>65.638900000000007</c:v>
                </c:pt>
                <c:pt idx="168">
                  <c:v>65.638900000000007</c:v>
                </c:pt>
                <c:pt idx="169">
                  <c:v>65.638900000000007</c:v>
                </c:pt>
                <c:pt idx="170">
                  <c:v>65.638900000000007</c:v>
                </c:pt>
                <c:pt idx="171">
                  <c:v>65.638900000000007</c:v>
                </c:pt>
                <c:pt idx="172">
                  <c:v>65.638900000000007</c:v>
                </c:pt>
                <c:pt idx="173">
                  <c:v>65.638900000000007</c:v>
                </c:pt>
                <c:pt idx="174">
                  <c:v>65.638900000000007</c:v>
                </c:pt>
                <c:pt idx="175">
                  <c:v>65.638900000000007</c:v>
                </c:pt>
                <c:pt idx="176">
                  <c:v>65.638900000000007</c:v>
                </c:pt>
                <c:pt idx="177">
                  <c:v>65.638900000000007</c:v>
                </c:pt>
                <c:pt idx="178">
                  <c:v>65.638900000000007</c:v>
                </c:pt>
                <c:pt idx="179">
                  <c:v>65.638900000000007</c:v>
                </c:pt>
                <c:pt idx="180">
                  <c:v>65.638900000000007</c:v>
                </c:pt>
                <c:pt idx="181">
                  <c:v>65.60128520193858</c:v>
                </c:pt>
                <c:pt idx="182">
                  <c:v>65.488679996856362</c:v>
                </c:pt>
                <c:pt idx="183">
                  <c:v>65.301798345804329</c:v>
                </c:pt>
                <c:pt idx="184">
                  <c:v>65.041818261484821</c:v>
                </c:pt>
                <c:pt idx="185">
                  <c:v>64.710364265088302</c:v>
                </c:pt>
                <c:pt idx="186">
                  <c:v>64.30948349171716</c:v>
                </c:pt>
                <c:pt idx="187">
                  <c:v>63.841616076258248</c:v>
                </c:pt>
                <c:pt idx="188">
                  <c:v>63.309560585881663</c:v>
                </c:pt>
                <c:pt idx="189">
                  <c:v>62.7164353688636</c:v>
                </c:pt>
                <c:pt idx="190">
                  <c:v>62.065636759250431</c:v>
                </c:pt>
                <c:pt idx="191">
                  <c:v>61.360795111878289</c:v>
                </c:pt>
                <c:pt idx="192">
                  <c:v>60.605729643178194</c:v>
                </c:pt>
                <c:pt idx="193">
                  <c:v>59.804403022325772</c:v>
                </c:pt>
                <c:pt idx="194">
                  <c:v>58.96087659833691</c:v>
                </c:pt>
                <c:pt idx="195">
                  <c:v>58.079267066339092</c:v>
                </c:pt>
                <c:pt idx="196">
                  <c:v>57.16370527585584</c:v>
                </c:pt>
                <c:pt idx="197">
                  <c:v>56.218297771114273</c:v>
                </c:pt>
                <c:pt idx="198">
                  <c:v>55.247091533758073</c:v>
                </c:pt>
                <c:pt idx="199">
                  <c:v>54.254042277105981</c:v>
                </c:pt>
                <c:pt idx="200">
                  <c:v>53.242986522913327</c:v>
                </c:pt>
                <c:pt idx="201">
                  <c:v>52.217617580355501</c:v>
                </c:pt>
                <c:pt idx="202">
                  <c:v>51.181465445713663</c:v>
                </c:pt>
                <c:pt idx="203">
                  <c:v>50.137880552213396</c:v>
                </c:pt>
                <c:pt idx="204">
                  <c:v>49.090021223980294</c:v>
                </c:pt>
                <c:pt idx="205">
                  <c:v>48.040844626728401</c:v>
                </c:pt>
                <c:pt idx="206">
                  <c:v>46.993100960516436</c:v>
                </c:pt>
                <c:pt idx="207">
                  <c:v>45.949330606051255</c:v>
                </c:pt>
                <c:pt idx="208">
                  <c:v>44.911863914569871</c:v>
                </c:pt>
                <c:pt idx="209">
                  <c:v>43.882823320939451</c:v>
                </c:pt>
                <c:pt idx="210">
                  <c:v>42.864127458778732</c:v>
                </c:pt>
                <c:pt idx="211">
                  <c:v>41.857496963534068</c:v>
                </c:pt>
                <c:pt idx="212">
                  <c:v>40.864461662957332</c:v>
                </c:pt>
                <c:pt idx="213">
                  <c:v>39.886368872821251</c:v>
                </c:pt>
                <c:pt idx="214">
                  <c:v>38.924392537586115</c:v>
                </c:pt>
                <c:pt idx="215">
                  <c:v>37.979542979850919</c:v>
                </c:pt>
                <c:pt idx="216">
                  <c:v>37.052677047729468</c:v>
                </c:pt>
                <c:pt idx="217">
                  <c:v>36.144508474869284</c:v>
                </c:pt>
                <c:pt idx="218">
                  <c:v>35.255618292978298</c:v>
                </c:pt>
                <c:pt idx="219">
                  <c:v>34.508899999999997</c:v>
                </c:pt>
                <c:pt idx="220">
                  <c:v>34.508899999999997</c:v>
                </c:pt>
                <c:pt idx="221">
                  <c:v>34.508899999999997</c:v>
                </c:pt>
                <c:pt idx="222">
                  <c:v>34.508899999999997</c:v>
                </c:pt>
                <c:pt idx="223">
                  <c:v>34.508899999999997</c:v>
                </c:pt>
                <c:pt idx="224">
                  <c:v>34.508899999999997</c:v>
                </c:pt>
                <c:pt idx="225">
                  <c:v>34.508899999999997</c:v>
                </c:pt>
                <c:pt idx="226">
                  <c:v>34.508899999999997</c:v>
                </c:pt>
                <c:pt idx="227">
                  <c:v>34.508899999999997</c:v>
                </c:pt>
                <c:pt idx="228">
                  <c:v>34.508899999999997</c:v>
                </c:pt>
                <c:pt idx="229">
                  <c:v>34.508899999999997</c:v>
                </c:pt>
                <c:pt idx="230">
                  <c:v>34.508899999999997</c:v>
                </c:pt>
                <c:pt idx="231">
                  <c:v>34.508899999999997</c:v>
                </c:pt>
                <c:pt idx="232">
                  <c:v>34.508899999999997</c:v>
                </c:pt>
                <c:pt idx="233">
                  <c:v>34.508899999999997</c:v>
                </c:pt>
                <c:pt idx="234">
                  <c:v>34.508899999999997</c:v>
                </c:pt>
                <c:pt idx="235">
                  <c:v>34.508899999999997</c:v>
                </c:pt>
                <c:pt idx="236">
                  <c:v>34.508899999999997</c:v>
                </c:pt>
                <c:pt idx="237">
                  <c:v>34.508899999999997</c:v>
                </c:pt>
                <c:pt idx="238">
                  <c:v>34.508899999999997</c:v>
                </c:pt>
                <c:pt idx="239">
                  <c:v>34.508899999999997</c:v>
                </c:pt>
                <c:pt idx="240">
                  <c:v>34.508899999999997</c:v>
                </c:pt>
                <c:pt idx="241">
                  <c:v>34.508899999999997</c:v>
                </c:pt>
                <c:pt idx="242">
                  <c:v>34.508899999999997</c:v>
                </c:pt>
                <c:pt idx="243">
                  <c:v>34.508899999999997</c:v>
                </c:pt>
                <c:pt idx="244">
                  <c:v>34.508899999999997</c:v>
                </c:pt>
                <c:pt idx="245">
                  <c:v>34.508899999999997</c:v>
                </c:pt>
                <c:pt idx="246">
                  <c:v>34.508899999999997</c:v>
                </c:pt>
                <c:pt idx="247">
                  <c:v>34.508899999999997</c:v>
                </c:pt>
                <c:pt idx="248">
                  <c:v>34.508899999999997</c:v>
                </c:pt>
                <c:pt idx="249">
                  <c:v>34.508899999999997</c:v>
                </c:pt>
                <c:pt idx="250">
                  <c:v>34.508899999999997</c:v>
                </c:pt>
                <c:pt idx="251">
                  <c:v>34.508899999999997</c:v>
                </c:pt>
                <c:pt idx="252">
                  <c:v>34.508899999999997</c:v>
                </c:pt>
                <c:pt idx="253">
                  <c:v>34.508899999999997</c:v>
                </c:pt>
                <c:pt idx="254">
                  <c:v>34.508899999999997</c:v>
                </c:pt>
                <c:pt idx="255">
                  <c:v>34.508899999999997</c:v>
                </c:pt>
                <c:pt idx="256">
                  <c:v>34.508899999999997</c:v>
                </c:pt>
                <c:pt idx="257">
                  <c:v>34.508899999999997</c:v>
                </c:pt>
                <c:pt idx="258">
                  <c:v>34.508899999999997</c:v>
                </c:pt>
                <c:pt idx="259">
                  <c:v>34.508899999999997</c:v>
                </c:pt>
                <c:pt idx="260">
                  <c:v>34.508899999999997</c:v>
                </c:pt>
                <c:pt idx="261">
                  <c:v>34.508899999999997</c:v>
                </c:pt>
                <c:pt idx="262">
                  <c:v>34.508899999999997</c:v>
                </c:pt>
                <c:pt idx="263">
                  <c:v>34.508899999999997</c:v>
                </c:pt>
                <c:pt idx="264">
                  <c:v>34.508899999999997</c:v>
                </c:pt>
                <c:pt idx="265">
                  <c:v>34.508899999999997</c:v>
                </c:pt>
                <c:pt idx="266">
                  <c:v>34.508899999999997</c:v>
                </c:pt>
                <c:pt idx="267">
                  <c:v>34.508899999999997</c:v>
                </c:pt>
                <c:pt idx="268">
                  <c:v>34.508899999999997</c:v>
                </c:pt>
                <c:pt idx="269">
                  <c:v>34.508899999999997</c:v>
                </c:pt>
                <c:pt idx="270">
                  <c:v>34.508899999999997</c:v>
                </c:pt>
                <c:pt idx="271">
                  <c:v>34.508899999999997</c:v>
                </c:pt>
                <c:pt idx="272">
                  <c:v>34.508899999999997</c:v>
                </c:pt>
                <c:pt idx="273">
                  <c:v>34.508899999999997</c:v>
                </c:pt>
                <c:pt idx="274">
                  <c:v>34.508899999999997</c:v>
                </c:pt>
                <c:pt idx="275">
                  <c:v>34.508899999999997</c:v>
                </c:pt>
                <c:pt idx="276">
                  <c:v>34.508899999999997</c:v>
                </c:pt>
                <c:pt idx="277">
                  <c:v>34.508899999999997</c:v>
                </c:pt>
                <c:pt idx="278">
                  <c:v>34.508899999999997</c:v>
                </c:pt>
                <c:pt idx="279">
                  <c:v>34.508899999999997</c:v>
                </c:pt>
                <c:pt idx="280">
                  <c:v>34.508899999999997</c:v>
                </c:pt>
                <c:pt idx="281">
                  <c:v>34.508899999999997</c:v>
                </c:pt>
                <c:pt idx="282">
                  <c:v>34.508899999999997</c:v>
                </c:pt>
                <c:pt idx="283">
                  <c:v>34.508899999999997</c:v>
                </c:pt>
                <c:pt idx="284">
                  <c:v>34.508899999999997</c:v>
                </c:pt>
                <c:pt idx="285">
                  <c:v>34.508899999999997</c:v>
                </c:pt>
                <c:pt idx="286">
                  <c:v>34.508899999999997</c:v>
                </c:pt>
                <c:pt idx="287">
                  <c:v>34.508899999999997</c:v>
                </c:pt>
                <c:pt idx="288">
                  <c:v>34.508899999999997</c:v>
                </c:pt>
                <c:pt idx="289">
                  <c:v>34.508899999999997</c:v>
                </c:pt>
                <c:pt idx="290">
                  <c:v>34.508899999999997</c:v>
                </c:pt>
                <c:pt idx="291">
                  <c:v>34.508899999999997</c:v>
                </c:pt>
                <c:pt idx="292">
                  <c:v>34.508899999999997</c:v>
                </c:pt>
                <c:pt idx="293">
                  <c:v>34.508899999999997</c:v>
                </c:pt>
                <c:pt idx="294">
                  <c:v>34.508899999999997</c:v>
                </c:pt>
                <c:pt idx="295">
                  <c:v>34.508899999999997</c:v>
                </c:pt>
                <c:pt idx="296">
                  <c:v>34.508899999999997</c:v>
                </c:pt>
                <c:pt idx="297">
                  <c:v>34.508899999999997</c:v>
                </c:pt>
                <c:pt idx="298">
                  <c:v>34.508899999999997</c:v>
                </c:pt>
                <c:pt idx="299">
                  <c:v>34.508899999999997</c:v>
                </c:pt>
                <c:pt idx="300">
                  <c:v>34.508899999999997</c:v>
                </c:pt>
                <c:pt idx="301">
                  <c:v>34.508899999999997</c:v>
                </c:pt>
                <c:pt idx="302">
                  <c:v>34.508899999999997</c:v>
                </c:pt>
                <c:pt idx="303">
                  <c:v>34.508899999999997</c:v>
                </c:pt>
                <c:pt idx="304">
                  <c:v>34.508899999999997</c:v>
                </c:pt>
                <c:pt idx="305">
                  <c:v>34.508899999999997</c:v>
                </c:pt>
                <c:pt idx="306">
                  <c:v>34.508899999999997</c:v>
                </c:pt>
                <c:pt idx="307">
                  <c:v>34.508899999999997</c:v>
                </c:pt>
                <c:pt idx="308">
                  <c:v>34.508899999999997</c:v>
                </c:pt>
                <c:pt idx="309">
                  <c:v>34.508899999999997</c:v>
                </c:pt>
                <c:pt idx="310">
                  <c:v>34.508899999999997</c:v>
                </c:pt>
                <c:pt idx="311">
                  <c:v>34.508899999999997</c:v>
                </c:pt>
                <c:pt idx="312">
                  <c:v>34.508899999999997</c:v>
                </c:pt>
                <c:pt idx="313">
                  <c:v>34.508899999999997</c:v>
                </c:pt>
                <c:pt idx="314">
                  <c:v>34.508899999999997</c:v>
                </c:pt>
                <c:pt idx="315">
                  <c:v>34.508899999999997</c:v>
                </c:pt>
                <c:pt idx="316">
                  <c:v>34.508899999999997</c:v>
                </c:pt>
                <c:pt idx="317">
                  <c:v>34.508899999999997</c:v>
                </c:pt>
                <c:pt idx="318">
                  <c:v>34.508899999999997</c:v>
                </c:pt>
                <c:pt idx="319">
                  <c:v>34.508899999999997</c:v>
                </c:pt>
                <c:pt idx="320">
                  <c:v>34.508899999999997</c:v>
                </c:pt>
                <c:pt idx="321">
                  <c:v>34.508899999999997</c:v>
                </c:pt>
                <c:pt idx="322">
                  <c:v>34.508899999999997</c:v>
                </c:pt>
                <c:pt idx="323">
                  <c:v>34.508899999999997</c:v>
                </c:pt>
                <c:pt idx="324">
                  <c:v>34.508899999999997</c:v>
                </c:pt>
                <c:pt idx="325">
                  <c:v>34.508899999999997</c:v>
                </c:pt>
                <c:pt idx="326">
                  <c:v>34.508899999999997</c:v>
                </c:pt>
                <c:pt idx="327">
                  <c:v>34.508899999999997</c:v>
                </c:pt>
                <c:pt idx="328">
                  <c:v>34.508899999999997</c:v>
                </c:pt>
                <c:pt idx="329">
                  <c:v>34.508899999999997</c:v>
                </c:pt>
                <c:pt idx="330">
                  <c:v>34.508899999999997</c:v>
                </c:pt>
                <c:pt idx="331">
                  <c:v>34.508899999999997</c:v>
                </c:pt>
                <c:pt idx="332">
                  <c:v>34.508899999999997</c:v>
                </c:pt>
                <c:pt idx="333">
                  <c:v>34.508899999999997</c:v>
                </c:pt>
                <c:pt idx="334">
                  <c:v>34.508899999999997</c:v>
                </c:pt>
                <c:pt idx="335">
                  <c:v>34.508899999999997</c:v>
                </c:pt>
                <c:pt idx="336">
                  <c:v>34.508899999999997</c:v>
                </c:pt>
                <c:pt idx="337">
                  <c:v>34.508899999999997</c:v>
                </c:pt>
                <c:pt idx="338">
                  <c:v>34.508899999999997</c:v>
                </c:pt>
                <c:pt idx="339">
                  <c:v>34.508899999999997</c:v>
                </c:pt>
                <c:pt idx="340">
                  <c:v>34.508899999999997</c:v>
                </c:pt>
                <c:pt idx="341">
                  <c:v>34.508899999999997</c:v>
                </c:pt>
                <c:pt idx="342">
                  <c:v>34.508899999999997</c:v>
                </c:pt>
                <c:pt idx="343">
                  <c:v>34.508899999999997</c:v>
                </c:pt>
                <c:pt idx="344">
                  <c:v>34.508899999999997</c:v>
                </c:pt>
                <c:pt idx="345">
                  <c:v>34.508899999999997</c:v>
                </c:pt>
                <c:pt idx="346">
                  <c:v>34.508899999999997</c:v>
                </c:pt>
                <c:pt idx="347">
                  <c:v>34.508899999999997</c:v>
                </c:pt>
                <c:pt idx="348">
                  <c:v>34.508899999999997</c:v>
                </c:pt>
                <c:pt idx="349">
                  <c:v>34.508899999999997</c:v>
                </c:pt>
                <c:pt idx="350">
                  <c:v>34.508899999999997</c:v>
                </c:pt>
                <c:pt idx="351">
                  <c:v>34.508899999999997</c:v>
                </c:pt>
                <c:pt idx="352">
                  <c:v>34.508899999999997</c:v>
                </c:pt>
                <c:pt idx="353">
                  <c:v>34.508899999999997</c:v>
                </c:pt>
                <c:pt idx="354">
                  <c:v>34.508899999999997</c:v>
                </c:pt>
                <c:pt idx="355">
                  <c:v>34.508899999999997</c:v>
                </c:pt>
                <c:pt idx="356">
                  <c:v>34.508899999999997</c:v>
                </c:pt>
                <c:pt idx="357">
                  <c:v>34.508899999999997</c:v>
                </c:pt>
                <c:pt idx="358">
                  <c:v>34.508899999999997</c:v>
                </c:pt>
                <c:pt idx="359">
                  <c:v>34.508899999999997</c:v>
                </c:pt>
                <c:pt idx="360">
                  <c:v>34.508899999999997</c:v>
                </c:pt>
              </c:numCache>
            </c:numRef>
          </c:yVal>
          <c:smooth val="0"/>
        </c:ser>
        <c:ser>
          <c:idx val="1"/>
          <c:order val="1"/>
          <c:tx>
            <c:v>Pressure, Head End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'Stage 2'!$AB$746:$AB$1106</c:f>
              <c:numCache>
                <c:formatCode>General</c:formatCode>
                <c:ptCount val="361"/>
                <c:pt idx="0">
                  <c:v>0</c:v>
                </c:pt>
                <c:pt idx="1">
                  <c:v>9.28095561954515E-3</c:v>
                </c:pt>
                <c:pt idx="2">
                  <c:v>3.7119546170057846E-2</c:v>
                </c:pt>
                <c:pt idx="3">
                  <c:v>8.350294547884321E-2</c:v>
                </c:pt>
                <c:pt idx="4">
                  <c:v>0.14840978576268665</c:v>
                </c:pt>
                <c:pt idx="5">
                  <c:v>0.23181017138041368</c:v>
                </c:pt>
                <c:pt idx="6">
                  <c:v>0.33366569807780683</c:v>
                </c:pt>
                <c:pt idx="7">
                  <c:v>0.45392947771651243</c:v>
                </c:pt>
                <c:pt idx="8">
                  <c:v>0.59254616847529085</c:v>
                </c:pt>
                <c:pt idx="9">
                  <c:v>0.74945201051093646</c:v>
                </c:pt>
                <c:pt idx="10">
                  <c:v>0.92457486706116265</c:v>
                </c:pt>
                <c:pt idx="11">
                  <c:v>1.117834270971751</c:v>
                </c:pt>
                <c:pt idx="12">
                  <c:v>1.3291414766256724</c:v>
                </c:pt>
                <c:pt idx="13">
                  <c:v>1.5583995172502325</c:v>
                </c:pt>
                <c:pt idx="14">
                  <c:v>1.8055032675739264</c:v>
                </c:pt>
                <c:pt idx="15">
                  <c:v>2.0703395118045886</c:v>
                </c:pt>
                <c:pt idx="16">
                  <c:v>2.3527870168934348</c:v>
                </c:pt>
                <c:pt idx="17">
                  <c:v>2.6527166110504652</c:v>
                </c:pt>
                <c:pt idx="18">
                  <c:v>2.9699912674703293</c:v>
                </c:pt>
                <c:pt idx="19">
                  <c:v>3.3044661932265038</c:v>
                </c:pt>
                <c:pt idx="20">
                  <c:v>3.6559889232871372</c:v>
                </c:pt>
                <c:pt idx="21">
                  <c:v>4.0243994196021138</c:v>
                </c:pt>
                <c:pt idx="22">
                  <c:v>4.4095301752087215</c:v>
                </c:pt>
                <c:pt idx="23">
                  <c:v>4.8112063232977631</c:v>
                </c:pt>
                <c:pt idx="24">
                  <c:v>5.2292457511786381</c:v>
                </c:pt>
                <c:pt idx="25">
                  <c:v>5.663459219078856</c:v>
                </c:pt>
                <c:pt idx="26">
                  <c:v>6.1136504837072092</c:v>
                </c:pt>
                <c:pt idx="27">
                  <c:v>6.579616426507946</c:v>
                </c:pt>
                <c:pt idx="28">
                  <c:v>7.0611471865267408</c:v>
                </c:pt>
                <c:pt idx="29">
                  <c:v>7.5580262978060126</c:v>
                </c:pt>
                <c:pt idx="30">
                  <c:v>8.0700308312220628</c:v>
                </c:pt>
                <c:pt idx="31">
                  <c:v>8.5969315406718518</c:v>
                </c:pt>
                <c:pt idx="32">
                  <c:v>9.1384930135118658</c:v>
                </c:pt>
                <c:pt idx="33">
                  <c:v>9.6944738251476323</c:v>
                </c:pt>
                <c:pt idx="34">
                  <c:v>10.264626697665438</c:v>
                </c:pt>
                <c:pt idx="35">
                  <c:v>10.848698662395526</c:v>
                </c:pt>
                <c:pt idx="36">
                  <c:v>11.446431226287032</c:v>
                </c:pt>
                <c:pt idx="37">
                  <c:v>12.057560541973618</c:v>
                </c:pt>
                <c:pt idx="38">
                  <c:v>12.681817581400015</c:v>
                </c:pt>
                <c:pt idx="39">
                  <c:v>13.318928312875864</c:v>
                </c:pt>
                <c:pt idx="40">
                  <c:v>13.968613881418168</c:v>
                </c:pt>
                <c:pt idx="41">
                  <c:v>14.630590792236569</c:v>
                </c:pt>
                <c:pt idx="42">
                  <c:v>15.304571097211838</c:v>
                </c:pt>
                <c:pt idx="43">
                  <c:v>15.990262584211221</c:v>
                </c:pt>
                <c:pt idx="44">
                  <c:v>16.687368969079806</c:v>
                </c:pt>
                <c:pt idx="45">
                  <c:v>17.395590090140704</c:v>
                </c:pt>
                <c:pt idx="46">
                  <c:v>18.114622105032332</c:v>
                </c:pt>
                <c:pt idx="47">
                  <c:v>18.844157689705362</c:v>
                </c:pt>
                <c:pt idx="48">
                  <c:v>19.58388623939679</c:v>
                </c:pt>
                <c:pt idx="49">
                  <c:v>20.333494071393552</c:v>
                </c:pt>
                <c:pt idx="50">
                  <c:v>21.092664629393536</c:v>
                </c:pt>
                <c:pt idx="51">
                  <c:v>21.861078689266765</c:v>
                </c:pt>
                <c:pt idx="52">
                  <c:v>22.638414566015083</c:v>
                </c:pt>
                <c:pt idx="53">
                  <c:v>23.424348321724374</c:v>
                </c:pt>
                <c:pt idx="54">
                  <c:v>24.218553974300079</c:v>
                </c:pt>
                <c:pt idx="55">
                  <c:v>25.02070370677129</c:v>
                </c:pt>
                <c:pt idx="56">
                  <c:v>25.830468076946932</c:v>
                </c:pt>
                <c:pt idx="57">
                  <c:v>26.647516227203997</c:v>
                </c:pt>
                <c:pt idx="58">
                  <c:v>27.471516094183706</c:v>
                </c:pt>
                <c:pt idx="59">
                  <c:v>28.302134618170893</c:v>
                </c:pt>
                <c:pt idx="60">
                  <c:v>29.139037951928952</c:v>
                </c:pt>
                <c:pt idx="61">
                  <c:v>29.981891668759992</c:v>
                </c:pt>
                <c:pt idx="62">
                  <c:v>30.83036096956117</c:v>
                </c:pt>
                <c:pt idx="63">
                  <c:v>31.684110888644362</c:v>
                </c:pt>
                <c:pt idx="64">
                  <c:v>32.542806498088673</c:v>
                </c:pt>
                <c:pt idx="65">
                  <c:v>33.406113110393235</c:v>
                </c:pt>
                <c:pt idx="66">
                  <c:v>34.273696479200446</c:v>
                </c:pt>
                <c:pt idx="67">
                  <c:v>35.145222997858575</c:v>
                </c:pt>
                <c:pt idx="68">
                  <c:v>36.020359895597167</c:v>
                </c:pt>
                <c:pt idx="69">
                  <c:v>36.898775431088133</c:v>
                </c:pt>
                <c:pt idx="70">
                  <c:v>37.780139083170027</c:v>
                </c:pt>
                <c:pt idx="71">
                  <c:v>38.664121738515497</c:v>
                </c:pt>
                <c:pt idx="72">
                  <c:v>39.550395876026236</c:v>
                </c:pt>
                <c:pt idx="73">
                  <c:v>40.438635747742914</c:v>
                </c:pt>
                <c:pt idx="74">
                  <c:v>41.328517556064604</c:v>
                </c:pt>
                <c:pt idx="75">
                  <c:v>42.219719627075222</c:v>
                </c:pt>
                <c:pt idx="76">
                  <c:v>43.11192257978319</c:v>
                </c:pt>
                <c:pt idx="77">
                  <c:v>44.004809491083741</c:v>
                </c:pt>
                <c:pt idx="78">
                  <c:v>44.89806605626385</c:v>
                </c:pt>
                <c:pt idx="79">
                  <c:v>45.79138074487507</c:v>
                </c:pt>
                <c:pt idx="80">
                  <c:v>46.684444951807272</c:v>
                </c:pt>
                <c:pt idx="81">
                  <c:v>47.576953143407145</c:v>
                </c:pt>
                <c:pt idx="82">
                  <c:v>48.46860299849142</c:v>
                </c:pt>
                <c:pt idx="83">
                  <c:v>49.359095544115831</c:v>
                </c:pt>
                <c:pt idx="84">
                  <c:v>50.248135285969973</c:v>
                </c:pt>
                <c:pt idx="85">
                  <c:v>51.135430333278563</c:v>
                </c:pt>
                <c:pt idx="86">
                  <c:v>52.020692518099246</c:v>
                </c:pt>
                <c:pt idx="87">
                  <c:v>52.903637508918735</c:v>
                </c:pt>
                <c:pt idx="88">
                  <c:v>53.783984918459595</c:v>
                </c:pt>
                <c:pt idx="89">
                  <c:v>54.661458405620543</c:v>
                </c:pt>
                <c:pt idx="90">
                  <c:v>55.535785771485791</c:v>
                </c:pt>
                <c:pt idx="91">
                  <c:v>56.406699049348894</c:v>
                </c:pt>
                <c:pt idx="92">
                  <c:v>57.273934588709672</c:v>
                </c:pt>
                <c:pt idx="93">
                  <c:v>58.137233133213115</c:v>
                </c:pt>
                <c:pt idx="94">
                  <c:v>58.996339892511784</c:v>
                </c:pt>
                <c:pt idx="95">
                  <c:v>59.851004608044391</c:v>
                </c:pt>
                <c:pt idx="96">
                  <c:v>60.70098161273534</c:v>
                </c:pt>
                <c:pt idx="97">
                  <c:v>61.54602988463057</c:v>
                </c:pt>
                <c:pt idx="98">
                  <c:v>62.385913094497965</c:v>
                </c:pt>
                <c:pt idx="99">
                  <c:v>63.220399647430256</c:v>
                </c:pt>
                <c:pt idx="100">
                  <c:v>64.049262718500316</c:v>
                </c:pt>
                <c:pt idx="101">
                  <c:v>64.872280282529559</c:v>
                </c:pt>
                <c:pt idx="102">
                  <c:v>65.689235138039777</c:v>
                </c:pt>
                <c:pt idx="103">
                  <c:v>66.499914925470264</c:v>
                </c:pt>
                <c:pt idx="104">
                  <c:v>67.304112139749961</c:v>
                </c:pt>
                <c:pt idx="105">
                  <c:v>68.101624137327292</c:v>
                </c:pt>
                <c:pt idx="106">
                  <c:v>68.892253137764499</c:v>
                </c:pt>
                <c:pt idx="107">
                  <c:v>69.675806220016582</c:v>
                </c:pt>
                <c:pt idx="108">
                  <c:v>70.452095313520971</c:v>
                </c:pt>
                <c:pt idx="109">
                  <c:v>71.220937184231147</c:v>
                </c:pt>
                <c:pt idx="110">
                  <c:v>71.982153415736889</c:v>
                </c:pt>
                <c:pt idx="111">
                  <c:v>72.735570385618161</c:v>
                </c:pt>
                <c:pt idx="112">
                  <c:v>73.481019237188377</c:v>
                </c:pt>
                <c:pt idx="113">
                  <c:v>74.218335846785948</c:v>
                </c:pt>
                <c:pt idx="114">
                  <c:v>74.947360786780465</c:v>
                </c:pt>
                <c:pt idx="115">
                  <c:v>75.667939284463188</c:v>
                </c:pt>
                <c:pt idx="116">
                  <c:v>76.379921176996419</c:v>
                </c:pt>
                <c:pt idx="117">
                  <c:v>77.083160862599058</c:v>
                </c:pt>
                <c:pt idx="118">
                  <c:v>77.777517248150261</c:v>
                </c:pt>
                <c:pt idx="119">
                  <c:v>78.462853693393669</c:v>
                </c:pt>
                <c:pt idx="120">
                  <c:v>79.139037951928941</c:v>
                </c:pt>
                <c:pt idx="121">
                  <c:v>79.805942109176314</c:v>
                </c:pt>
                <c:pt idx="122">
                  <c:v>80.463442517504205</c:v>
                </c:pt>
                <c:pt idx="123">
                  <c:v>81.111419728706707</c:v>
                </c:pt>
                <c:pt idx="124">
                  <c:v>81.749758424021621</c:v>
                </c:pt>
                <c:pt idx="125">
                  <c:v>82.378347341875909</c:v>
                </c:pt>
                <c:pt idx="126">
                  <c:v>82.997079203547401</c:v>
                </c:pt>
                <c:pt idx="127">
                  <c:v>83.605850636929191</c:v>
                </c:pt>
                <c:pt idx="128">
                  <c:v>84.20456209858088</c:v>
                </c:pt>
                <c:pt idx="129">
                  <c:v>84.793117794250492</c:v>
                </c:pt>
                <c:pt idx="130">
                  <c:v>85.371425598047452</c:v>
                </c:pt>
                <c:pt idx="131">
                  <c:v>85.939396970444264</c:v>
                </c:pt>
                <c:pt idx="132">
                  <c:v>86.496946875282646</c:v>
                </c:pt>
                <c:pt idx="133">
                  <c:v>87.043993695955209</c:v>
                </c:pt>
                <c:pt idx="134">
                  <c:v>87.580459150932043</c:v>
                </c:pt>
                <c:pt idx="135">
                  <c:v>88.106268208795441</c:v>
                </c:pt>
                <c:pt idx="136">
                  <c:v>88.62134900294491</c:v>
                </c:pt>
                <c:pt idx="137">
                  <c:v>89.125632746128275</c:v>
                </c:pt>
                <c:pt idx="138">
                  <c:v>89.619053644951279</c:v>
                </c:pt>
                <c:pt idx="139">
                  <c:v>90.101548814513805</c:v>
                </c:pt>
                <c:pt idx="140">
                  <c:v>90.573058193315944</c:v>
                </c:pt>
                <c:pt idx="141">
                  <c:v>91.033524458572941</c:v>
                </c:pt>
                <c:pt idx="142">
                  <c:v>91.482892942072198</c:v>
                </c:pt>
                <c:pt idx="143">
                  <c:v>91.921111546702903</c:v>
                </c:pt>
                <c:pt idx="144">
                  <c:v>92.348130663781745</c:v>
                </c:pt>
                <c:pt idx="145">
                  <c:v>92.763903091294679</c:v>
                </c:pt>
                <c:pt idx="146">
                  <c:v>93.168383953169609</c:v>
                </c:pt>
                <c:pt idx="147">
                  <c:v>93.561530619690018</c:v>
                </c:pt>
                <c:pt idx="148">
                  <c:v>93.943302629154473</c:v>
                </c:pt>
                <c:pt idx="149">
                  <c:v>94.313661610883059</c:v>
                </c:pt>
                <c:pt idx="150">
                  <c:v>94.672571209665946</c:v>
                </c:pt>
                <c:pt idx="151">
                  <c:v>95.019997011745588</c:v>
                </c:pt>
                <c:pt idx="152">
                  <c:v>95.355906472419434</c:v>
                </c:pt>
                <c:pt idx="153">
                  <c:v>95.680268845344756</c:v>
                </c:pt>
                <c:pt idx="154">
                  <c:v>95.993055113623882</c:v>
                </c:pt>
                <c:pt idx="155">
                  <c:v>96.294237922743832</c:v>
                </c:pt>
                <c:pt idx="156">
                  <c:v>96.583791515438705</c:v>
                </c:pt>
                <c:pt idx="157">
                  <c:v>96.861691668541823</c:v>
                </c:pt>
                <c:pt idx="158">
                  <c:v>97.127915631887447</c:v>
                </c:pt>
                <c:pt idx="159">
                  <c:v>97.382442069322266</c:v>
                </c:pt>
                <c:pt idx="160">
                  <c:v>97.625251001877984</c:v>
                </c:pt>
                <c:pt idx="161">
                  <c:v>97.856323753158208</c:v>
                </c:pt>
                <c:pt idx="162">
                  <c:v>98.075642896985656</c:v>
                </c:pt>
                <c:pt idx="163">
                  <c:v>98.283192207353991</c:v>
                </c:pt>
                <c:pt idx="164">
                  <c:v>98.478956610725305</c:v>
                </c:pt>
                <c:pt idx="165">
                  <c:v>98.662922140711416</c:v>
                </c:pt>
                <c:pt idx="166">
                  <c:v>98.835075895173574</c:v>
                </c:pt>
                <c:pt idx="167">
                  <c:v>98.995405995773723</c:v>
                </c:pt>
                <c:pt idx="168">
                  <c:v>99.143901550006248</c:v>
                </c:pt>
                <c:pt idx="169">
                  <c:v>99.280552615738117</c:v>
                </c:pt>
                <c:pt idx="170">
                  <c:v>99.405350168281984</c:v>
                </c:pt>
                <c:pt idx="171">
                  <c:v>99.518286070024715</c:v>
                </c:pt>
                <c:pt idx="172">
                  <c:v>99.619353042632326</c:v>
                </c:pt>
                <c:pt idx="173">
                  <c:v>99.70854464184869</c:v>
                </c:pt>
                <c:pt idx="174">
                  <c:v>99.785855234905156</c:v>
                </c:pt>
                <c:pt idx="175">
                  <c:v>99.851279980554963</c:v>
                </c:pt>
                <c:pt idx="176">
                  <c:v>99.904814811745098</c:v>
                </c:pt>
                <c:pt idx="177">
                  <c:v>99.946456420936215</c:v>
                </c:pt>
                <c:pt idx="178">
                  <c:v>99.97620224807963</c:v>
                </c:pt>
                <c:pt idx="179">
                  <c:v>99.994050471258703</c:v>
                </c:pt>
                <c:pt idx="180">
                  <c:v>100.00000000000004</c:v>
                </c:pt>
                <c:pt idx="181">
                  <c:v>99.994050471258703</c:v>
                </c:pt>
                <c:pt idx="182">
                  <c:v>99.97620224807963</c:v>
                </c:pt>
                <c:pt idx="183">
                  <c:v>99.946456420936215</c:v>
                </c:pt>
                <c:pt idx="184">
                  <c:v>99.904814811745098</c:v>
                </c:pt>
                <c:pt idx="185">
                  <c:v>99.851279980554963</c:v>
                </c:pt>
                <c:pt idx="186">
                  <c:v>99.785855234905156</c:v>
                </c:pt>
                <c:pt idx="187">
                  <c:v>99.70854464184869</c:v>
                </c:pt>
                <c:pt idx="188">
                  <c:v>99.619353042632326</c:v>
                </c:pt>
                <c:pt idx="189">
                  <c:v>99.518286070024715</c:v>
                </c:pt>
                <c:pt idx="190">
                  <c:v>99.405350168281984</c:v>
                </c:pt>
                <c:pt idx="191">
                  <c:v>99.280552615738159</c:v>
                </c:pt>
                <c:pt idx="192">
                  <c:v>99.143901550006248</c:v>
                </c:pt>
                <c:pt idx="193">
                  <c:v>98.995405995773766</c:v>
                </c:pt>
                <c:pt idx="194">
                  <c:v>98.835075895173574</c:v>
                </c:pt>
                <c:pt idx="195">
                  <c:v>98.662922140711416</c:v>
                </c:pt>
                <c:pt idx="196">
                  <c:v>98.478956610725305</c:v>
                </c:pt>
                <c:pt idx="197">
                  <c:v>98.283192207353991</c:v>
                </c:pt>
                <c:pt idx="198">
                  <c:v>98.075642896985656</c:v>
                </c:pt>
                <c:pt idx="199">
                  <c:v>97.856323753158222</c:v>
                </c:pt>
                <c:pt idx="200">
                  <c:v>97.625251001878027</c:v>
                </c:pt>
                <c:pt idx="201">
                  <c:v>97.382442069322266</c:v>
                </c:pt>
                <c:pt idx="202">
                  <c:v>97.12791563188749</c:v>
                </c:pt>
                <c:pt idx="203">
                  <c:v>96.861691668541823</c:v>
                </c:pt>
                <c:pt idx="204">
                  <c:v>96.583791515438762</c:v>
                </c:pt>
                <c:pt idx="205">
                  <c:v>96.294237922743847</c:v>
                </c:pt>
                <c:pt idx="206">
                  <c:v>95.993055113623882</c:v>
                </c:pt>
                <c:pt idx="207">
                  <c:v>95.680268845344756</c:v>
                </c:pt>
                <c:pt idx="208">
                  <c:v>95.355906472419434</c:v>
                </c:pt>
                <c:pt idx="209">
                  <c:v>95.019997011745588</c:v>
                </c:pt>
                <c:pt idx="210">
                  <c:v>94.672571209665918</c:v>
                </c:pt>
                <c:pt idx="211">
                  <c:v>94.313661610883059</c:v>
                </c:pt>
                <c:pt idx="212">
                  <c:v>93.943302629154473</c:v>
                </c:pt>
                <c:pt idx="213">
                  <c:v>93.561530619690046</c:v>
                </c:pt>
                <c:pt idx="214">
                  <c:v>93.168383953169638</c:v>
                </c:pt>
                <c:pt idx="215">
                  <c:v>92.763903091294708</c:v>
                </c:pt>
                <c:pt idx="216">
                  <c:v>92.348130663781774</c:v>
                </c:pt>
                <c:pt idx="217">
                  <c:v>91.921111546702932</c:v>
                </c:pt>
                <c:pt idx="218">
                  <c:v>91.482892942072226</c:v>
                </c:pt>
                <c:pt idx="219">
                  <c:v>91.033524458572941</c:v>
                </c:pt>
                <c:pt idx="220">
                  <c:v>90.573058193315944</c:v>
                </c:pt>
                <c:pt idx="221">
                  <c:v>90.101548814513805</c:v>
                </c:pt>
                <c:pt idx="222">
                  <c:v>89.619053644951279</c:v>
                </c:pt>
                <c:pt idx="223">
                  <c:v>89.125632746128275</c:v>
                </c:pt>
                <c:pt idx="224">
                  <c:v>88.62134900294491</c:v>
                </c:pt>
                <c:pt idx="225">
                  <c:v>88.10626820879547</c:v>
                </c:pt>
                <c:pt idx="226">
                  <c:v>87.580459150932072</c:v>
                </c:pt>
                <c:pt idx="227">
                  <c:v>87.043993695955209</c:v>
                </c:pt>
                <c:pt idx="228">
                  <c:v>86.496946875282646</c:v>
                </c:pt>
                <c:pt idx="229">
                  <c:v>85.939396970444264</c:v>
                </c:pt>
                <c:pt idx="230">
                  <c:v>85.371425598047495</c:v>
                </c:pt>
                <c:pt idx="231">
                  <c:v>84.793117794250534</c:v>
                </c:pt>
                <c:pt idx="232">
                  <c:v>84.20456209858088</c:v>
                </c:pt>
                <c:pt idx="233">
                  <c:v>83.605850636929219</c:v>
                </c:pt>
                <c:pt idx="234">
                  <c:v>82.997079203547415</c:v>
                </c:pt>
                <c:pt idx="235">
                  <c:v>82.378347341875909</c:v>
                </c:pt>
                <c:pt idx="236">
                  <c:v>81.749758424021621</c:v>
                </c:pt>
                <c:pt idx="237">
                  <c:v>81.111419728706778</c:v>
                </c:pt>
                <c:pt idx="238">
                  <c:v>80.463442517504262</c:v>
                </c:pt>
                <c:pt idx="239">
                  <c:v>79.805942109176314</c:v>
                </c:pt>
                <c:pt idx="240">
                  <c:v>79.13903795192897</c:v>
                </c:pt>
                <c:pt idx="241">
                  <c:v>78.462853693393669</c:v>
                </c:pt>
                <c:pt idx="242">
                  <c:v>77.777517248150261</c:v>
                </c:pt>
                <c:pt idx="243">
                  <c:v>77.083160862599058</c:v>
                </c:pt>
                <c:pt idx="244">
                  <c:v>76.379921176996447</c:v>
                </c:pt>
                <c:pt idx="245">
                  <c:v>75.667939284463202</c:v>
                </c:pt>
                <c:pt idx="246">
                  <c:v>74.947360786780493</c:v>
                </c:pt>
                <c:pt idx="247">
                  <c:v>74.218335846785948</c:v>
                </c:pt>
                <c:pt idx="248">
                  <c:v>73.481019237188406</c:v>
                </c:pt>
                <c:pt idx="249">
                  <c:v>72.735570385618189</c:v>
                </c:pt>
                <c:pt idx="250">
                  <c:v>71.982153415736889</c:v>
                </c:pt>
                <c:pt idx="251">
                  <c:v>71.220937184231204</c:v>
                </c:pt>
                <c:pt idx="252">
                  <c:v>70.452095313520971</c:v>
                </c:pt>
                <c:pt idx="253">
                  <c:v>69.675806220016611</c:v>
                </c:pt>
                <c:pt idx="254">
                  <c:v>68.892253137764499</c:v>
                </c:pt>
                <c:pt idx="255">
                  <c:v>68.101624137327292</c:v>
                </c:pt>
                <c:pt idx="256">
                  <c:v>67.304112139749961</c:v>
                </c:pt>
                <c:pt idx="257">
                  <c:v>66.499914925470264</c:v>
                </c:pt>
                <c:pt idx="258">
                  <c:v>65.689235138039805</c:v>
                </c:pt>
                <c:pt idx="259">
                  <c:v>64.872280282529559</c:v>
                </c:pt>
                <c:pt idx="260">
                  <c:v>64.04926271850033</c:v>
                </c:pt>
                <c:pt idx="261">
                  <c:v>63.220399647430256</c:v>
                </c:pt>
                <c:pt idx="262">
                  <c:v>62.385913094498001</c:v>
                </c:pt>
                <c:pt idx="263">
                  <c:v>61.54602988463057</c:v>
                </c:pt>
                <c:pt idx="264">
                  <c:v>60.70098161273534</c:v>
                </c:pt>
                <c:pt idx="265">
                  <c:v>59.851004608044391</c:v>
                </c:pt>
                <c:pt idx="266">
                  <c:v>58.996339892511784</c:v>
                </c:pt>
                <c:pt idx="267">
                  <c:v>58.137233133213151</c:v>
                </c:pt>
                <c:pt idx="268">
                  <c:v>57.273934588709707</c:v>
                </c:pt>
                <c:pt idx="269">
                  <c:v>56.406699049348894</c:v>
                </c:pt>
                <c:pt idx="270">
                  <c:v>55.535785771485791</c:v>
                </c:pt>
                <c:pt idx="271">
                  <c:v>54.661458405620579</c:v>
                </c:pt>
                <c:pt idx="272">
                  <c:v>53.783984918459623</c:v>
                </c:pt>
                <c:pt idx="273">
                  <c:v>52.903637508918791</c:v>
                </c:pt>
                <c:pt idx="274">
                  <c:v>52.020692518099246</c:v>
                </c:pt>
                <c:pt idx="275">
                  <c:v>51.135430333278563</c:v>
                </c:pt>
                <c:pt idx="276">
                  <c:v>50.248135285970008</c:v>
                </c:pt>
                <c:pt idx="277">
                  <c:v>49.359095544115831</c:v>
                </c:pt>
                <c:pt idx="278">
                  <c:v>48.46860299849142</c:v>
                </c:pt>
                <c:pt idx="279">
                  <c:v>47.576953143407181</c:v>
                </c:pt>
                <c:pt idx="280">
                  <c:v>46.684444951807308</c:v>
                </c:pt>
                <c:pt idx="281">
                  <c:v>45.791380744875106</c:v>
                </c:pt>
                <c:pt idx="282">
                  <c:v>44.898066056263922</c:v>
                </c:pt>
                <c:pt idx="283">
                  <c:v>44.004809491083741</c:v>
                </c:pt>
                <c:pt idx="284">
                  <c:v>43.11192257978319</c:v>
                </c:pt>
                <c:pt idx="285">
                  <c:v>42.219719627075222</c:v>
                </c:pt>
                <c:pt idx="286">
                  <c:v>41.328517556064639</c:v>
                </c:pt>
                <c:pt idx="287">
                  <c:v>40.438635747742978</c:v>
                </c:pt>
                <c:pt idx="288">
                  <c:v>39.550395876026236</c:v>
                </c:pt>
                <c:pt idx="289">
                  <c:v>38.664121738515526</c:v>
                </c:pt>
                <c:pt idx="290">
                  <c:v>37.780139083170063</c:v>
                </c:pt>
                <c:pt idx="291">
                  <c:v>36.898775431088133</c:v>
                </c:pt>
                <c:pt idx="292">
                  <c:v>36.020359895597196</c:v>
                </c:pt>
                <c:pt idx="293">
                  <c:v>35.145222997858603</c:v>
                </c:pt>
                <c:pt idx="294">
                  <c:v>34.273696479200474</c:v>
                </c:pt>
                <c:pt idx="295">
                  <c:v>33.406113110393292</c:v>
                </c:pt>
                <c:pt idx="296">
                  <c:v>32.542806498088673</c:v>
                </c:pt>
                <c:pt idx="297">
                  <c:v>31.684110888644362</c:v>
                </c:pt>
                <c:pt idx="298">
                  <c:v>30.830360969561198</c:v>
                </c:pt>
                <c:pt idx="299">
                  <c:v>29.981891668759992</c:v>
                </c:pt>
                <c:pt idx="300">
                  <c:v>29.139037951928952</c:v>
                </c:pt>
                <c:pt idx="301">
                  <c:v>28.302134618170982</c:v>
                </c:pt>
                <c:pt idx="302">
                  <c:v>27.471516094183706</c:v>
                </c:pt>
                <c:pt idx="303">
                  <c:v>26.647516227204026</c:v>
                </c:pt>
                <c:pt idx="304">
                  <c:v>25.830468076946993</c:v>
                </c:pt>
                <c:pt idx="305">
                  <c:v>25.02070370677129</c:v>
                </c:pt>
                <c:pt idx="306">
                  <c:v>24.218553974300114</c:v>
                </c:pt>
                <c:pt idx="307">
                  <c:v>23.424348321724402</c:v>
                </c:pt>
                <c:pt idx="308">
                  <c:v>22.638414566015083</c:v>
                </c:pt>
                <c:pt idx="309">
                  <c:v>21.861078689266797</c:v>
                </c:pt>
                <c:pt idx="310">
                  <c:v>21.092664629393536</c:v>
                </c:pt>
                <c:pt idx="311">
                  <c:v>20.333494071393581</c:v>
                </c:pt>
                <c:pt idx="312">
                  <c:v>19.583886239396822</c:v>
                </c:pt>
                <c:pt idx="313">
                  <c:v>18.844157689705362</c:v>
                </c:pt>
                <c:pt idx="314">
                  <c:v>18.114622105032332</c:v>
                </c:pt>
                <c:pt idx="315">
                  <c:v>17.39559009014074</c:v>
                </c:pt>
                <c:pt idx="316">
                  <c:v>16.687368969079806</c:v>
                </c:pt>
                <c:pt idx="317">
                  <c:v>15.990262584211251</c:v>
                </c:pt>
                <c:pt idx="318">
                  <c:v>15.304571097211838</c:v>
                </c:pt>
                <c:pt idx="319">
                  <c:v>14.6305907922366</c:v>
                </c:pt>
                <c:pt idx="320">
                  <c:v>13.968613881418198</c:v>
                </c:pt>
                <c:pt idx="321">
                  <c:v>13.318928312875897</c:v>
                </c:pt>
                <c:pt idx="322">
                  <c:v>12.681817581400043</c:v>
                </c:pt>
                <c:pt idx="323">
                  <c:v>12.057560541973681</c:v>
                </c:pt>
                <c:pt idx="324">
                  <c:v>11.446431226287032</c:v>
                </c:pt>
                <c:pt idx="325">
                  <c:v>10.848698662395526</c:v>
                </c:pt>
                <c:pt idx="326">
                  <c:v>10.26462669766547</c:v>
                </c:pt>
                <c:pt idx="327">
                  <c:v>9.6944738251476323</c:v>
                </c:pt>
                <c:pt idx="328">
                  <c:v>9.1384930135118658</c:v>
                </c:pt>
                <c:pt idx="329">
                  <c:v>8.5969315406718518</c:v>
                </c:pt>
                <c:pt idx="330">
                  <c:v>8.0700308312220947</c:v>
                </c:pt>
                <c:pt idx="331">
                  <c:v>7.5580262978060126</c:v>
                </c:pt>
                <c:pt idx="332">
                  <c:v>7.0611471865267408</c:v>
                </c:pt>
                <c:pt idx="333">
                  <c:v>6.579616426507946</c:v>
                </c:pt>
                <c:pt idx="334">
                  <c:v>6.1136504837072092</c:v>
                </c:pt>
                <c:pt idx="335">
                  <c:v>5.6634592190788249</c:v>
                </c:pt>
                <c:pt idx="336">
                  <c:v>5.2292457511786701</c:v>
                </c:pt>
                <c:pt idx="337">
                  <c:v>4.8112063232977942</c:v>
                </c:pt>
                <c:pt idx="338">
                  <c:v>4.4095301752087526</c:v>
                </c:pt>
                <c:pt idx="339">
                  <c:v>4.0243994196021458</c:v>
                </c:pt>
                <c:pt idx="340">
                  <c:v>3.6559889232871372</c:v>
                </c:pt>
                <c:pt idx="341">
                  <c:v>3.3044661932265038</c:v>
                </c:pt>
                <c:pt idx="342">
                  <c:v>2.9699912674703293</c:v>
                </c:pt>
                <c:pt idx="343">
                  <c:v>2.6527166110504652</c:v>
                </c:pt>
                <c:pt idx="344">
                  <c:v>2.3527870168934348</c:v>
                </c:pt>
                <c:pt idx="345">
                  <c:v>2.0703395118045886</c:v>
                </c:pt>
                <c:pt idx="346">
                  <c:v>1.8055032675739264</c:v>
                </c:pt>
                <c:pt idx="347">
                  <c:v>1.5583995172502325</c:v>
                </c:pt>
                <c:pt idx="348">
                  <c:v>1.3291414766256724</c:v>
                </c:pt>
                <c:pt idx="349">
                  <c:v>1.117834270971751</c:v>
                </c:pt>
                <c:pt idx="350">
                  <c:v>0.92457486706116265</c:v>
                </c:pt>
                <c:pt idx="351">
                  <c:v>0.74945201051093646</c:v>
                </c:pt>
                <c:pt idx="352">
                  <c:v>0.59254616847529085</c:v>
                </c:pt>
                <c:pt idx="353">
                  <c:v>0.45392947771651243</c:v>
                </c:pt>
                <c:pt idx="354">
                  <c:v>0.33366569807780683</c:v>
                </c:pt>
                <c:pt idx="355">
                  <c:v>0.23181017138041368</c:v>
                </c:pt>
                <c:pt idx="356">
                  <c:v>0.14840978576268665</c:v>
                </c:pt>
                <c:pt idx="357">
                  <c:v>8.350294547884321E-2</c:v>
                </c:pt>
                <c:pt idx="358">
                  <c:v>3.7119546170057846E-2</c:v>
                </c:pt>
                <c:pt idx="359">
                  <c:v>9.28095561954515E-3</c:v>
                </c:pt>
                <c:pt idx="360">
                  <c:v>0</c:v>
                </c:pt>
              </c:numCache>
            </c:numRef>
          </c:xVal>
          <c:yVal>
            <c:numRef>
              <c:f>'Stage 2'!$U$746:$U$1106</c:f>
              <c:numCache>
                <c:formatCode>General</c:formatCode>
                <c:ptCount val="361"/>
                <c:pt idx="0">
                  <c:v>65.638900000000007</c:v>
                </c:pt>
                <c:pt idx="1">
                  <c:v>65.608927486846952</c:v>
                </c:pt>
                <c:pt idx="2">
                  <c:v>65.519164660994406</c:v>
                </c:pt>
                <c:pt idx="3">
                  <c:v>65.370073767945769</c:v>
                </c:pt>
                <c:pt idx="4">
                  <c:v>65.162418941245974</c:v>
                </c:pt>
                <c:pt idx="5">
                  <c:v>64.897256934898365</c:v>
                </c:pt>
                <c:pt idx="6">
                  <c:v>64.575924435238107</c:v>
                </c:pt>
                <c:pt idx="7">
                  <c:v>64.200022226821432</c:v>
                </c:pt>
                <c:pt idx="8">
                  <c:v>63.77139654896682</c:v>
                </c:pt>
                <c:pt idx="9">
                  <c:v>63.292118030497925</c:v>
                </c:pt>
                <c:pt idx="10">
                  <c:v>62.764458628682412</c:v>
                </c:pt>
                <c:pt idx="11">
                  <c:v>62.190867023552286</c:v>
                </c:pt>
                <c:pt idx="12">
                  <c:v>61.573942930581964</c:v>
                </c:pt>
                <c:pt idx="13">
                  <c:v>60.916410793440377</c:v>
                </c:pt>
                <c:pt idx="14">
                  <c:v>60.221093305110749</c:v>
                </c:pt>
                <c:pt idx="15">
                  <c:v>59.490885181353612</c:v>
                </c:pt>
                <c:pt idx="16">
                  <c:v>58.728727576920924</c:v>
                </c:pt>
                <c:pt idx="17">
                  <c:v>57.937583493900519</c:v>
                </c:pt>
                <c:pt idx="18">
                  <c:v>57.120414485070881</c:v>
                </c:pt>
                <c:pt idx="19">
                  <c:v>56.280158905104273</c:v>
                </c:pt>
                <c:pt idx="20">
                  <c:v>55.419711910781693</c:v>
                </c:pt>
                <c:pt idx="21">
                  <c:v>54.541907359805791</c:v>
                </c:pt>
                <c:pt idx="22">
                  <c:v>53.649501707848458</c:v>
                </c:pt>
                <c:pt idx="23">
                  <c:v>52.745159956450237</c:v>
                </c:pt>
                <c:pt idx="24">
                  <c:v>51.831443661306132</c:v>
                </c:pt>
                <c:pt idx="25">
                  <c:v>50.91080097208264</c:v>
                </c:pt>
                <c:pt idx="26">
                  <c:v>49.985558641709105</c:v>
                </c:pt>
                <c:pt idx="27">
                  <c:v>49.057915915296853</c:v>
                </c:pt>
                <c:pt idx="28">
                  <c:v>48.129940186513004</c:v>
                </c:pt>
                <c:pt idx="29">
                  <c:v>47.203564292196425</c:v>
                </c:pt>
                <c:pt idx="30">
                  <c:v>46.280585303963356</c:v>
                </c:pt>
                <c:pt idx="31">
                  <c:v>45.362664668090346</c:v>
                </c:pt>
                <c:pt idx="32">
                  <c:v>44.451329541595868</c:v>
                </c:pt>
                <c:pt idx="33">
                  <c:v>43.547975172630714</c:v>
                </c:pt>
                <c:pt idx="34">
                  <c:v>42.653868176485247</c:v>
                </c:pt>
                <c:pt idx="35">
                  <c:v>41.770150564167984</c:v>
                </c:pt>
                <c:pt idx="36">
                  <c:v>40.897844388097496</c:v>
                </c:pt>
                <c:pt idx="37">
                  <c:v>40.037856878465746</c:v>
                </c:pt>
                <c:pt idx="38">
                  <c:v>39.19098595385671</c:v>
                </c:pt>
                <c:pt idx="39">
                  <c:v>38.357926000328142</c:v>
                </c:pt>
                <c:pt idx="40">
                  <c:v>37.539273824059329</c:v>
                </c:pt>
                <c:pt idx="41">
                  <c:v>36.735534693550647</c:v>
                </c:pt>
                <c:pt idx="42">
                  <c:v>35.947128397995293</c:v>
                </c:pt>
                <c:pt idx="43">
                  <c:v>35.174395258654485</c:v>
                </c:pt>
                <c:pt idx="44">
                  <c:v>34.508899999999997</c:v>
                </c:pt>
                <c:pt idx="45">
                  <c:v>34.508899999999997</c:v>
                </c:pt>
                <c:pt idx="46">
                  <c:v>34.508899999999997</c:v>
                </c:pt>
                <c:pt idx="47">
                  <c:v>34.508899999999997</c:v>
                </c:pt>
                <c:pt idx="48">
                  <c:v>34.508899999999997</c:v>
                </c:pt>
                <c:pt idx="49">
                  <c:v>34.508899999999997</c:v>
                </c:pt>
                <c:pt idx="50">
                  <c:v>34.508899999999997</c:v>
                </c:pt>
                <c:pt idx="51">
                  <c:v>34.508899999999997</c:v>
                </c:pt>
                <c:pt idx="52">
                  <c:v>34.508899999999997</c:v>
                </c:pt>
                <c:pt idx="53">
                  <c:v>34.508899999999997</c:v>
                </c:pt>
                <c:pt idx="54">
                  <c:v>34.508899999999997</c:v>
                </c:pt>
                <c:pt idx="55">
                  <c:v>34.508899999999997</c:v>
                </c:pt>
                <c:pt idx="56">
                  <c:v>34.508899999999997</c:v>
                </c:pt>
                <c:pt idx="57">
                  <c:v>34.508899999999997</c:v>
                </c:pt>
                <c:pt idx="58">
                  <c:v>34.508899999999997</c:v>
                </c:pt>
                <c:pt idx="59">
                  <c:v>34.508899999999997</c:v>
                </c:pt>
                <c:pt idx="60">
                  <c:v>34.508899999999997</c:v>
                </c:pt>
                <c:pt idx="61">
                  <c:v>34.508899999999997</c:v>
                </c:pt>
                <c:pt idx="62">
                  <c:v>34.508899999999997</c:v>
                </c:pt>
                <c:pt idx="63">
                  <c:v>34.508899999999997</c:v>
                </c:pt>
                <c:pt idx="64">
                  <c:v>34.508899999999997</c:v>
                </c:pt>
                <c:pt idx="65">
                  <c:v>34.508899999999997</c:v>
                </c:pt>
                <c:pt idx="66">
                  <c:v>34.508899999999997</c:v>
                </c:pt>
                <c:pt idx="67">
                  <c:v>34.508899999999997</c:v>
                </c:pt>
                <c:pt idx="68">
                  <c:v>34.508899999999997</c:v>
                </c:pt>
                <c:pt idx="69">
                  <c:v>34.508899999999997</c:v>
                </c:pt>
                <c:pt idx="70">
                  <c:v>34.508899999999997</c:v>
                </c:pt>
                <c:pt idx="71">
                  <c:v>34.508899999999997</c:v>
                </c:pt>
                <c:pt idx="72">
                  <c:v>34.508899999999997</c:v>
                </c:pt>
                <c:pt idx="73">
                  <c:v>34.508899999999997</c:v>
                </c:pt>
                <c:pt idx="74">
                  <c:v>34.508899999999997</c:v>
                </c:pt>
                <c:pt idx="75">
                  <c:v>34.508899999999997</c:v>
                </c:pt>
                <c:pt idx="76">
                  <c:v>34.508899999999997</c:v>
                </c:pt>
                <c:pt idx="77">
                  <c:v>34.508899999999997</c:v>
                </c:pt>
                <c:pt idx="78">
                  <c:v>34.508899999999997</c:v>
                </c:pt>
                <c:pt idx="79">
                  <c:v>34.508899999999997</c:v>
                </c:pt>
                <c:pt idx="80">
                  <c:v>34.508899999999997</c:v>
                </c:pt>
                <c:pt idx="81">
                  <c:v>34.508899999999997</c:v>
                </c:pt>
                <c:pt idx="82">
                  <c:v>34.508899999999997</c:v>
                </c:pt>
                <c:pt idx="83">
                  <c:v>34.508899999999997</c:v>
                </c:pt>
                <c:pt idx="84">
                  <c:v>34.508899999999997</c:v>
                </c:pt>
                <c:pt idx="85">
                  <c:v>34.508899999999997</c:v>
                </c:pt>
                <c:pt idx="86">
                  <c:v>34.508899999999997</c:v>
                </c:pt>
                <c:pt idx="87">
                  <c:v>34.508899999999997</c:v>
                </c:pt>
                <c:pt idx="88">
                  <c:v>34.508899999999997</c:v>
                </c:pt>
                <c:pt idx="89">
                  <c:v>34.508899999999997</c:v>
                </c:pt>
                <c:pt idx="90">
                  <c:v>34.508899999999997</c:v>
                </c:pt>
                <c:pt idx="91">
                  <c:v>34.508899999999997</c:v>
                </c:pt>
                <c:pt idx="92">
                  <c:v>34.508899999999997</c:v>
                </c:pt>
                <c:pt idx="93">
                  <c:v>34.508899999999997</c:v>
                </c:pt>
                <c:pt idx="94">
                  <c:v>34.508899999999997</c:v>
                </c:pt>
                <c:pt idx="95">
                  <c:v>34.508899999999997</c:v>
                </c:pt>
                <c:pt idx="96">
                  <c:v>34.508899999999997</c:v>
                </c:pt>
                <c:pt idx="97">
                  <c:v>34.508899999999997</c:v>
                </c:pt>
                <c:pt idx="98">
                  <c:v>34.508899999999997</c:v>
                </c:pt>
                <c:pt idx="99">
                  <c:v>34.508899999999997</c:v>
                </c:pt>
                <c:pt idx="100">
                  <c:v>34.508899999999997</c:v>
                </c:pt>
                <c:pt idx="101">
                  <c:v>34.508899999999997</c:v>
                </c:pt>
                <c:pt idx="102">
                  <c:v>34.508899999999997</c:v>
                </c:pt>
                <c:pt idx="103">
                  <c:v>34.508899999999997</c:v>
                </c:pt>
                <c:pt idx="104">
                  <c:v>34.508899999999997</c:v>
                </c:pt>
                <c:pt idx="105">
                  <c:v>34.508899999999997</c:v>
                </c:pt>
                <c:pt idx="106">
                  <c:v>34.508899999999997</c:v>
                </c:pt>
                <c:pt idx="107">
                  <c:v>34.508899999999997</c:v>
                </c:pt>
                <c:pt idx="108">
                  <c:v>34.508899999999997</c:v>
                </c:pt>
                <c:pt idx="109">
                  <c:v>34.508899999999997</c:v>
                </c:pt>
                <c:pt idx="110">
                  <c:v>34.508899999999997</c:v>
                </c:pt>
                <c:pt idx="111">
                  <c:v>34.508899999999997</c:v>
                </c:pt>
                <c:pt idx="112">
                  <c:v>34.508899999999997</c:v>
                </c:pt>
                <c:pt idx="113">
                  <c:v>34.508899999999997</c:v>
                </c:pt>
                <c:pt idx="114">
                  <c:v>34.508899999999997</c:v>
                </c:pt>
                <c:pt idx="115">
                  <c:v>34.508899999999997</c:v>
                </c:pt>
                <c:pt idx="116">
                  <c:v>34.508899999999997</c:v>
                </c:pt>
                <c:pt idx="117">
                  <c:v>34.508899999999997</c:v>
                </c:pt>
                <c:pt idx="118">
                  <c:v>34.508899999999997</c:v>
                </c:pt>
                <c:pt idx="119">
                  <c:v>34.508899999999997</c:v>
                </c:pt>
                <c:pt idx="120">
                  <c:v>34.508899999999997</c:v>
                </c:pt>
                <c:pt idx="121">
                  <c:v>34.508899999999997</c:v>
                </c:pt>
                <c:pt idx="122">
                  <c:v>34.508899999999997</c:v>
                </c:pt>
                <c:pt idx="123">
                  <c:v>34.508899999999997</c:v>
                </c:pt>
                <c:pt idx="124">
                  <c:v>34.508899999999997</c:v>
                </c:pt>
                <c:pt idx="125">
                  <c:v>34.508899999999997</c:v>
                </c:pt>
                <c:pt idx="126">
                  <c:v>34.508899999999997</c:v>
                </c:pt>
                <c:pt idx="127">
                  <c:v>34.508899999999997</c:v>
                </c:pt>
                <c:pt idx="128">
                  <c:v>34.508899999999997</c:v>
                </c:pt>
                <c:pt idx="129">
                  <c:v>34.508899999999997</c:v>
                </c:pt>
                <c:pt idx="130">
                  <c:v>34.508899999999997</c:v>
                </c:pt>
                <c:pt idx="131">
                  <c:v>34.508899999999997</c:v>
                </c:pt>
                <c:pt idx="132">
                  <c:v>34.508899999999997</c:v>
                </c:pt>
                <c:pt idx="133">
                  <c:v>34.508899999999997</c:v>
                </c:pt>
                <c:pt idx="134">
                  <c:v>34.508899999999997</c:v>
                </c:pt>
                <c:pt idx="135">
                  <c:v>34.508899999999997</c:v>
                </c:pt>
                <c:pt idx="136">
                  <c:v>34.508899999999997</c:v>
                </c:pt>
                <c:pt idx="137">
                  <c:v>34.508899999999997</c:v>
                </c:pt>
                <c:pt idx="138">
                  <c:v>34.508899999999997</c:v>
                </c:pt>
                <c:pt idx="139">
                  <c:v>34.508899999999997</c:v>
                </c:pt>
                <c:pt idx="140">
                  <c:v>34.508899999999997</c:v>
                </c:pt>
                <c:pt idx="141">
                  <c:v>34.508899999999997</c:v>
                </c:pt>
                <c:pt idx="142">
                  <c:v>34.508899999999997</c:v>
                </c:pt>
                <c:pt idx="143">
                  <c:v>34.508899999999997</c:v>
                </c:pt>
                <c:pt idx="144">
                  <c:v>34.508899999999997</c:v>
                </c:pt>
                <c:pt idx="145">
                  <c:v>34.508899999999997</c:v>
                </c:pt>
                <c:pt idx="146">
                  <c:v>34.508899999999997</c:v>
                </c:pt>
                <c:pt idx="147">
                  <c:v>34.508899999999997</c:v>
                </c:pt>
                <c:pt idx="148">
                  <c:v>34.508899999999997</c:v>
                </c:pt>
                <c:pt idx="149">
                  <c:v>34.508899999999997</c:v>
                </c:pt>
                <c:pt idx="150">
                  <c:v>34.508899999999997</c:v>
                </c:pt>
                <c:pt idx="151">
                  <c:v>34.508899999999997</c:v>
                </c:pt>
                <c:pt idx="152">
                  <c:v>34.508899999999997</c:v>
                </c:pt>
                <c:pt idx="153">
                  <c:v>34.508899999999997</c:v>
                </c:pt>
                <c:pt idx="154">
                  <c:v>34.508899999999997</c:v>
                </c:pt>
                <c:pt idx="155">
                  <c:v>34.508899999999997</c:v>
                </c:pt>
                <c:pt idx="156">
                  <c:v>34.508899999999997</c:v>
                </c:pt>
                <c:pt idx="157">
                  <c:v>34.508899999999997</c:v>
                </c:pt>
                <c:pt idx="158">
                  <c:v>34.508899999999997</c:v>
                </c:pt>
                <c:pt idx="159">
                  <c:v>34.508899999999997</c:v>
                </c:pt>
                <c:pt idx="160">
                  <c:v>34.508899999999997</c:v>
                </c:pt>
                <c:pt idx="161">
                  <c:v>34.508899999999997</c:v>
                </c:pt>
                <c:pt idx="162">
                  <c:v>34.508899999999997</c:v>
                </c:pt>
                <c:pt idx="163">
                  <c:v>34.508899999999997</c:v>
                </c:pt>
                <c:pt idx="164">
                  <c:v>34.508899999999997</c:v>
                </c:pt>
                <c:pt idx="165">
                  <c:v>34.508899999999997</c:v>
                </c:pt>
                <c:pt idx="166">
                  <c:v>34.508899999999997</c:v>
                </c:pt>
                <c:pt idx="167">
                  <c:v>34.508899999999997</c:v>
                </c:pt>
                <c:pt idx="168">
                  <c:v>34.508899999999997</c:v>
                </c:pt>
                <c:pt idx="169">
                  <c:v>34.508899999999997</c:v>
                </c:pt>
                <c:pt idx="170">
                  <c:v>34.508899999999997</c:v>
                </c:pt>
                <c:pt idx="171">
                  <c:v>34.508899999999997</c:v>
                </c:pt>
                <c:pt idx="172">
                  <c:v>34.508899999999997</c:v>
                </c:pt>
                <c:pt idx="173">
                  <c:v>34.508899999999997</c:v>
                </c:pt>
                <c:pt idx="174">
                  <c:v>34.508899999999997</c:v>
                </c:pt>
                <c:pt idx="175">
                  <c:v>34.508899999999997</c:v>
                </c:pt>
                <c:pt idx="176">
                  <c:v>34.508899999999997</c:v>
                </c:pt>
                <c:pt idx="177">
                  <c:v>34.508899999999997</c:v>
                </c:pt>
                <c:pt idx="178">
                  <c:v>34.508899999999997</c:v>
                </c:pt>
                <c:pt idx="179">
                  <c:v>34.508899999999997</c:v>
                </c:pt>
                <c:pt idx="180">
                  <c:v>34.508899999999997</c:v>
                </c:pt>
                <c:pt idx="181">
                  <c:v>34.511128524897046</c:v>
                </c:pt>
                <c:pt idx="182">
                  <c:v>34.517815447388912</c:v>
                </c:pt>
                <c:pt idx="183">
                  <c:v>34.528964812258316</c:v>
                </c:pt>
                <c:pt idx="184">
                  <c:v>34.544583365413743</c:v>
                </c:pt>
                <c:pt idx="185">
                  <c:v>34.564680560802003</c:v>
                </c:pt>
                <c:pt idx="186">
                  <c:v>34.589268570099293</c:v>
                </c:pt>
                <c:pt idx="187">
                  <c:v>34.618362295193982</c:v>
                </c:pt>
                <c:pt idx="188">
                  <c:v>34.651979383478519</c:v>
                </c:pt>
                <c:pt idx="189">
                  <c:v>34.690140245971541</c:v>
                </c:pt>
                <c:pt idx="190">
                  <c:v>34.732868078295382</c:v>
                </c:pt>
                <c:pt idx="191">
                  <c:v>34.780188884537722</c:v>
                </c:pt>
                <c:pt idx="192">
                  <c:v>34.832131504030656</c:v>
                </c:pt>
                <c:pt idx="193">
                  <c:v>34.88872764108401</c:v>
                </c:pt>
                <c:pt idx="194">
                  <c:v>34.950011897714255</c:v>
                </c:pt>
                <c:pt idx="195">
                  <c:v>35.0160218094138</c:v>
                </c:pt>
                <c:pt idx="196">
                  <c:v>35.086797884010949</c:v>
                </c:pt>
                <c:pt idx="197">
                  <c:v>35.162383643673152</c:v>
                </c:pt>
                <c:pt idx="198">
                  <c:v>35.24282567011258</c:v>
                </c:pt>
                <c:pt idx="199">
                  <c:v>35.328173653055792</c:v>
                </c:pt>
                <c:pt idx="200">
                  <c:v>35.418480442044881</c:v>
                </c:pt>
                <c:pt idx="201">
                  <c:v>35.513802101641183</c:v>
                </c:pt>
                <c:pt idx="202">
                  <c:v>35.614197970108002</c:v>
                </c:pt>
                <c:pt idx="203">
                  <c:v>35.719730721653107</c:v>
                </c:pt>
                <c:pt idx="204">
                  <c:v>35.83046643231669</c:v>
                </c:pt>
                <c:pt idx="205">
                  <c:v>35.946474649595416</c:v>
                </c:pt>
                <c:pt idx="206">
                  <c:v>36.067828465898266</c:v>
                </c:pt>
                <c:pt idx="207">
                  <c:v>36.194604595934841</c:v>
                </c:pt>
                <c:pt idx="208">
                  <c:v>36.32688345814239</c:v>
                </c:pt>
                <c:pt idx="209">
                  <c:v>36.464749260262337</c:v>
                </c:pt>
                <c:pt idx="210">
                  <c:v>36.608290089183754</c:v>
                </c:pt>
                <c:pt idx="211">
                  <c:v>36.757598005175346</c:v>
                </c:pt>
                <c:pt idx="212">
                  <c:v>36.912769140634346</c:v>
                </c:pt>
                <c:pt idx="213">
                  <c:v>37.073903803485543</c:v>
                </c:pt>
                <c:pt idx="214">
                  <c:v>37.241106585370112</c:v>
                </c:pt>
                <c:pt idx="215">
                  <c:v>37.414486474769248</c:v>
                </c:pt>
                <c:pt idx="216">
                  <c:v>37.594156975214133</c:v>
                </c:pt>
                <c:pt idx="217">
                  <c:v>37.780236228739248</c:v>
                </c:pt>
                <c:pt idx="218">
                  <c:v>37.972847144742445</c:v>
                </c:pt>
                <c:pt idx="219">
                  <c:v>38.172117534421488</c:v>
                </c:pt>
                <c:pt idx="220">
                  <c:v>38.378180250962252</c:v>
                </c:pt>
                <c:pt idx="221">
                  <c:v>38.591173335660962</c:v>
                </c:pt>
                <c:pt idx="222">
                  <c:v>38.81124017016797</c:v>
                </c:pt>
                <c:pt idx="223">
                  <c:v>39.038529635047333</c:v>
                </c:pt>
                <c:pt idx="224">
                  <c:v>39.273196274852317</c:v>
                </c:pt>
                <c:pt idx="225">
                  <c:v>39.515400469923058</c:v>
                </c:pt>
                <c:pt idx="226">
                  <c:v>39.765308615118052</c:v>
                </c:pt>
                <c:pt idx="227">
                  <c:v>40.023093305697124</c:v>
                </c:pt>
                <c:pt idx="228">
                  <c:v>40.288933530578866</c:v>
                </c:pt>
                <c:pt idx="229">
                  <c:v>40.563014873200807</c:v>
                </c:pt>
                <c:pt idx="230">
                  <c:v>40.845529720214479</c:v>
                </c:pt>
                <c:pt idx="231">
                  <c:v>41.136677478253802</c:v>
                </c:pt>
                <c:pt idx="232">
                  <c:v>41.436664799016476</c:v>
                </c:pt>
                <c:pt idx="233">
                  <c:v>41.745705812904013</c:v>
                </c:pt>
                <c:pt idx="234">
                  <c:v>42.064022371466557</c:v>
                </c:pt>
                <c:pt idx="235">
                  <c:v>42.391844298901475</c:v>
                </c:pt>
                <c:pt idx="236">
                  <c:v>42.729409652855701</c:v>
                </c:pt>
                <c:pt idx="237">
                  <c:v>43.076964994780596</c:v>
                </c:pt>
                <c:pt idx="238">
                  <c:v>43.434765670088282</c:v>
                </c:pt>
                <c:pt idx="239">
                  <c:v>43.80307609835377</c:v>
                </c:pt>
                <c:pt idx="240">
                  <c:v>44.182170073804194</c:v>
                </c:pt>
                <c:pt idx="241">
                  <c:v>44.572331076330478</c:v>
                </c:pt>
                <c:pt idx="242">
                  <c:v>44.97385259324637</c:v>
                </c:pt>
                <c:pt idx="243">
                  <c:v>45.387038452012618</c:v>
                </c:pt>
                <c:pt idx="244">
                  <c:v>45.812203164127538</c:v>
                </c:pt>
                <c:pt idx="245">
                  <c:v>46.249672280372067</c:v>
                </c:pt>
                <c:pt idx="246">
                  <c:v>46.699782757575761</c:v>
                </c:pt>
                <c:pt idx="247">
                  <c:v>47.162883337049266</c:v>
                </c:pt>
                <c:pt idx="248">
                  <c:v>47.639334934799663</c:v>
                </c:pt>
                <c:pt idx="249">
                  <c:v>48.129511043615516</c:v>
                </c:pt>
                <c:pt idx="250">
                  <c:v>48.633798147069442</c:v>
                </c:pt>
                <c:pt idx="251">
                  <c:v>49.152596145445429</c:v>
                </c:pt>
                <c:pt idx="252">
                  <c:v>49.686318793548168</c:v>
                </c:pt>
                <c:pt idx="253">
                  <c:v>50.235394150295505</c:v>
                </c:pt>
                <c:pt idx="254">
                  <c:v>50.800265039932697</c:v>
                </c:pt>
                <c:pt idx="255">
                  <c:v>51.381389524632652</c:v>
                </c:pt>
                <c:pt idx="256">
                  <c:v>51.979241388165875</c:v>
                </c:pt>
                <c:pt idx="257">
                  <c:v>52.594310630230538</c:v>
                </c:pt>
                <c:pt idx="258">
                  <c:v>53.227103970927999</c:v>
                </c:pt>
                <c:pt idx="259">
                  <c:v>53.87814536475161</c:v>
                </c:pt>
                <c:pt idx="260">
                  <c:v>54.547976523326355</c:v>
                </c:pt>
                <c:pt idx="261">
                  <c:v>55.237157445986334</c:v>
                </c:pt>
                <c:pt idx="262">
                  <c:v>55.94626695711397</c:v>
                </c:pt>
                <c:pt idx="263">
                  <c:v>56.675903248980745</c:v>
                </c:pt>
                <c:pt idx="264">
                  <c:v>57.42668442862265</c:v>
                </c:pt>
                <c:pt idx="265">
                  <c:v>58.199249067056883</c:v>
                </c:pt>
                <c:pt idx="266">
                  <c:v>58.994256748892035</c:v>
                </c:pt>
                <c:pt idx="267">
                  <c:v>59.812388620104294</c:v>
                </c:pt>
                <c:pt idx="268">
                  <c:v>60.654347931439872</c:v>
                </c:pt>
                <c:pt idx="269">
                  <c:v>61.520860574562001</c:v>
                </c:pt>
                <c:pt idx="270">
                  <c:v>62.412675607680463</c:v>
                </c:pt>
                <c:pt idx="271">
                  <c:v>63.330565766984392</c:v>
                </c:pt>
                <c:pt idx="272">
                  <c:v>64.275327959738689</c:v>
                </c:pt>
                <c:pt idx="273">
                  <c:v>65.247783734399007</c:v>
                </c:pt>
                <c:pt idx="274">
                  <c:v>65.638900000000007</c:v>
                </c:pt>
                <c:pt idx="275">
                  <c:v>65.638900000000007</c:v>
                </c:pt>
                <c:pt idx="276">
                  <c:v>65.638900000000007</c:v>
                </c:pt>
                <c:pt idx="277">
                  <c:v>65.638900000000007</c:v>
                </c:pt>
                <c:pt idx="278">
                  <c:v>65.638900000000007</c:v>
                </c:pt>
                <c:pt idx="279">
                  <c:v>65.638900000000007</c:v>
                </c:pt>
                <c:pt idx="280">
                  <c:v>65.638900000000007</c:v>
                </c:pt>
                <c:pt idx="281">
                  <c:v>65.638900000000007</c:v>
                </c:pt>
                <c:pt idx="282">
                  <c:v>65.638900000000007</c:v>
                </c:pt>
                <c:pt idx="283">
                  <c:v>65.638900000000007</c:v>
                </c:pt>
                <c:pt idx="284">
                  <c:v>65.638900000000007</c:v>
                </c:pt>
                <c:pt idx="285">
                  <c:v>65.638900000000007</c:v>
                </c:pt>
                <c:pt idx="286">
                  <c:v>65.638900000000007</c:v>
                </c:pt>
                <c:pt idx="287">
                  <c:v>65.638900000000007</c:v>
                </c:pt>
                <c:pt idx="288">
                  <c:v>65.638900000000007</c:v>
                </c:pt>
                <c:pt idx="289">
                  <c:v>65.638900000000007</c:v>
                </c:pt>
                <c:pt idx="290">
                  <c:v>65.638900000000007</c:v>
                </c:pt>
                <c:pt idx="291">
                  <c:v>65.638900000000007</c:v>
                </c:pt>
                <c:pt idx="292">
                  <c:v>65.638900000000007</c:v>
                </c:pt>
                <c:pt idx="293">
                  <c:v>65.638900000000007</c:v>
                </c:pt>
                <c:pt idx="294">
                  <c:v>65.638900000000007</c:v>
                </c:pt>
                <c:pt idx="295">
                  <c:v>65.638900000000007</c:v>
                </c:pt>
                <c:pt idx="296">
                  <c:v>65.638900000000007</c:v>
                </c:pt>
                <c:pt idx="297">
                  <c:v>65.638900000000007</c:v>
                </c:pt>
                <c:pt idx="298">
                  <c:v>65.638900000000007</c:v>
                </c:pt>
                <c:pt idx="299">
                  <c:v>65.638900000000007</c:v>
                </c:pt>
                <c:pt idx="300">
                  <c:v>65.638900000000007</c:v>
                </c:pt>
                <c:pt idx="301">
                  <c:v>65.638900000000007</c:v>
                </c:pt>
                <c:pt idx="302">
                  <c:v>65.638900000000007</c:v>
                </c:pt>
                <c:pt idx="303">
                  <c:v>65.638900000000007</c:v>
                </c:pt>
                <c:pt idx="304">
                  <c:v>65.638900000000007</c:v>
                </c:pt>
                <c:pt idx="305">
                  <c:v>65.638900000000007</c:v>
                </c:pt>
                <c:pt idx="306">
                  <c:v>65.638900000000007</c:v>
                </c:pt>
                <c:pt idx="307">
                  <c:v>65.638900000000007</c:v>
                </c:pt>
                <c:pt idx="308">
                  <c:v>65.638900000000007</c:v>
                </c:pt>
                <c:pt idx="309">
                  <c:v>65.638900000000007</c:v>
                </c:pt>
                <c:pt idx="310">
                  <c:v>65.638900000000007</c:v>
                </c:pt>
                <c:pt idx="311">
                  <c:v>65.638900000000007</c:v>
                </c:pt>
                <c:pt idx="312">
                  <c:v>65.638900000000007</c:v>
                </c:pt>
                <c:pt idx="313">
                  <c:v>65.638900000000007</c:v>
                </c:pt>
                <c:pt idx="314">
                  <c:v>65.638900000000007</c:v>
                </c:pt>
                <c:pt idx="315">
                  <c:v>65.638900000000007</c:v>
                </c:pt>
                <c:pt idx="316">
                  <c:v>65.638900000000007</c:v>
                </c:pt>
                <c:pt idx="317">
                  <c:v>65.638900000000007</c:v>
                </c:pt>
                <c:pt idx="318">
                  <c:v>65.638900000000007</c:v>
                </c:pt>
                <c:pt idx="319">
                  <c:v>65.638900000000007</c:v>
                </c:pt>
                <c:pt idx="320">
                  <c:v>65.638900000000007</c:v>
                </c:pt>
                <c:pt idx="321">
                  <c:v>65.638900000000007</c:v>
                </c:pt>
                <c:pt idx="322">
                  <c:v>65.638900000000007</c:v>
                </c:pt>
                <c:pt idx="323">
                  <c:v>65.638900000000007</c:v>
                </c:pt>
                <c:pt idx="324">
                  <c:v>65.638900000000007</c:v>
                </c:pt>
                <c:pt idx="325">
                  <c:v>65.638900000000007</c:v>
                </c:pt>
                <c:pt idx="326">
                  <c:v>65.638900000000007</c:v>
                </c:pt>
                <c:pt idx="327">
                  <c:v>65.638900000000007</c:v>
                </c:pt>
                <c:pt idx="328">
                  <c:v>65.638900000000007</c:v>
                </c:pt>
                <c:pt idx="329">
                  <c:v>65.638900000000007</c:v>
                </c:pt>
                <c:pt idx="330">
                  <c:v>65.638900000000007</c:v>
                </c:pt>
                <c:pt idx="331">
                  <c:v>65.638900000000007</c:v>
                </c:pt>
                <c:pt idx="332">
                  <c:v>65.638900000000007</c:v>
                </c:pt>
                <c:pt idx="333">
                  <c:v>65.638900000000007</c:v>
                </c:pt>
                <c:pt idx="334">
                  <c:v>65.638900000000007</c:v>
                </c:pt>
                <c:pt idx="335">
                  <c:v>65.638900000000007</c:v>
                </c:pt>
                <c:pt idx="336">
                  <c:v>65.638900000000007</c:v>
                </c:pt>
                <c:pt idx="337">
                  <c:v>65.638900000000007</c:v>
                </c:pt>
                <c:pt idx="338">
                  <c:v>65.638900000000007</c:v>
                </c:pt>
                <c:pt idx="339">
                  <c:v>65.638900000000007</c:v>
                </c:pt>
                <c:pt idx="340">
                  <c:v>65.638900000000007</c:v>
                </c:pt>
                <c:pt idx="341">
                  <c:v>65.638900000000007</c:v>
                </c:pt>
                <c:pt idx="342">
                  <c:v>65.638900000000007</c:v>
                </c:pt>
                <c:pt idx="343">
                  <c:v>65.638900000000007</c:v>
                </c:pt>
                <c:pt idx="344">
                  <c:v>65.638900000000007</c:v>
                </c:pt>
                <c:pt idx="345">
                  <c:v>65.638900000000007</c:v>
                </c:pt>
                <c:pt idx="346">
                  <c:v>65.638900000000007</c:v>
                </c:pt>
                <c:pt idx="347">
                  <c:v>65.638900000000007</c:v>
                </c:pt>
                <c:pt idx="348">
                  <c:v>65.638900000000007</c:v>
                </c:pt>
                <c:pt idx="349">
                  <c:v>65.638900000000007</c:v>
                </c:pt>
                <c:pt idx="350">
                  <c:v>65.638900000000007</c:v>
                </c:pt>
                <c:pt idx="351">
                  <c:v>65.638900000000007</c:v>
                </c:pt>
                <c:pt idx="352">
                  <c:v>65.638900000000007</c:v>
                </c:pt>
                <c:pt idx="353">
                  <c:v>65.638900000000007</c:v>
                </c:pt>
                <c:pt idx="354">
                  <c:v>65.638900000000007</c:v>
                </c:pt>
                <c:pt idx="355">
                  <c:v>65.638900000000007</c:v>
                </c:pt>
                <c:pt idx="356">
                  <c:v>65.638900000000007</c:v>
                </c:pt>
                <c:pt idx="357">
                  <c:v>65.638900000000007</c:v>
                </c:pt>
                <c:pt idx="358">
                  <c:v>65.638900000000007</c:v>
                </c:pt>
                <c:pt idx="359">
                  <c:v>65.638900000000007</c:v>
                </c:pt>
                <c:pt idx="360">
                  <c:v>65.638900000000007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231712"/>
        <c:axId val="524228968"/>
      </c:scatterChart>
      <c:valAx>
        <c:axId val="524231712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Swept Volume,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28968"/>
        <c:crosses val="autoZero"/>
        <c:crossBetween val="midCat"/>
      </c:valAx>
      <c:valAx>
        <c:axId val="5242289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Pressure, Bar, abs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440688079457709"/>
          <c:y val="0.86332261721722658"/>
          <c:w val="0.25715153231745314"/>
          <c:h val="0.133137026510739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Stage I - HE PV plot</a:t>
            </a:r>
          </a:p>
        </c:rich>
      </c:tx>
      <c:layout>
        <c:manualLayout>
          <c:xMode val="edge"/>
          <c:yMode val="edge"/>
          <c:x val="0.1614041655645757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281033061520936"/>
          <c:y val="0.16848917322834644"/>
          <c:w val="0.76930523307338639"/>
          <c:h val="0.59684940944881892"/>
        </c:manualLayout>
      </c:layout>
      <c:scatterChart>
        <c:scatterStyle val="lineMarker"/>
        <c:varyColors val="0"/>
        <c:ser>
          <c:idx val="1"/>
          <c:order val="0"/>
          <c:tx>
            <c:v>HE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'Stage 1'!$AB$746:$AB$1106</c:f>
              <c:numCache>
                <c:formatCode>General</c:formatCode>
                <c:ptCount val="361"/>
                <c:pt idx="0">
                  <c:v>0</c:v>
                </c:pt>
                <c:pt idx="1">
                  <c:v>9.2809556195451483E-3</c:v>
                </c:pt>
                <c:pt idx="2">
                  <c:v>3.7119546170057839E-2</c:v>
                </c:pt>
                <c:pt idx="3">
                  <c:v>8.350294547884321E-2</c:v>
                </c:pt>
                <c:pt idx="4">
                  <c:v>0.14840978576268665</c:v>
                </c:pt>
                <c:pt idx="5">
                  <c:v>0.23181017138041368</c:v>
                </c:pt>
                <c:pt idx="6">
                  <c:v>0.33366569807780683</c:v>
                </c:pt>
                <c:pt idx="7">
                  <c:v>0.45392947771651243</c:v>
                </c:pt>
                <c:pt idx="8">
                  <c:v>0.59254616847529074</c:v>
                </c:pt>
                <c:pt idx="9">
                  <c:v>0.74945201051093646</c:v>
                </c:pt>
                <c:pt idx="10">
                  <c:v>0.92457486706116265</c:v>
                </c:pt>
                <c:pt idx="11">
                  <c:v>1.117834270971751</c:v>
                </c:pt>
                <c:pt idx="12">
                  <c:v>1.3291414766256724</c:v>
                </c:pt>
                <c:pt idx="13">
                  <c:v>1.5583995172502325</c:v>
                </c:pt>
                <c:pt idx="14">
                  <c:v>1.8055032675739264</c:v>
                </c:pt>
                <c:pt idx="15">
                  <c:v>2.0703395118045886</c:v>
                </c:pt>
                <c:pt idx="16">
                  <c:v>2.3527870168934344</c:v>
                </c:pt>
                <c:pt idx="17">
                  <c:v>2.6527166110504647</c:v>
                </c:pt>
                <c:pt idx="18">
                  <c:v>2.9699912674703293</c:v>
                </c:pt>
                <c:pt idx="19">
                  <c:v>3.3044661932265038</c:v>
                </c:pt>
                <c:pt idx="20">
                  <c:v>3.6559889232871372</c:v>
                </c:pt>
                <c:pt idx="21">
                  <c:v>4.0243994196021138</c:v>
                </c:pt>
                <c:pt idx="22">
                  <c:v>4.4095301752087224</c:v>
                </c:pt>
                <c:pt idx="23">
                  <c:v>4.8112063232977631</c:v>
                </c:pt>
                <c:pt idx="24">
                  <c:v>5.2292457511786381</c:v>
                </c:pt>
                <c:pt idx="25">
                  <c:v>5.663459219078856</c:v>
                </c:pt>
                <c:pt idx="26">
                  <c:v>6.1136504837072092</c:v>
                </c:pt>
                <c:pt idx="27">
                  <c:v>6.579616426507946</c:v>
                </c:pt>
                <c:pt idx="28">
                  <c:v>7.061147186526739</c:v>
                </c:pt>
                <c:pt idx="29">
                  <c:v>7.5580262978060126</c:v>
                </c:pt>
                <c:pt idx="30">
                  <c:v>8.0700308312220628</c:v>
                </c:pt>
                <c:pt idx="31">
                  <c:v>8.5969315406718501</c:v>
                </c:pt>
                <c:pt idx="32">
                  <c:v>9.1384930135118658</c:v>
                </c:pt>
                <c:pt idx="33">
                  <c:v>9.6944738251476323</c:v>
                </c:pt>
                <c:pt idx="34">
                  <c:v>10.26462669766544</c:v>
                </c:pt>
                <c:pt idx="35">
                  <c:v>10.848698662395526</c:v>
                </c:pt>
                <c:pt idx="36">
                  <c:v>11.446431226287032</c:v>
                </c:pt>
                <c:pt idx="37">
                  <c:v>12.057560541973618</c:v>
                </c:pt>
                <c:pt idx="38">
                  <c:v>12.681817581400011</c:v>
                </c:pt>
                <c:pt idx="39">
                  <c:v>13.318928312875864</c:v>
                </c:pt>
                <c:pt idx="40">
                  <c:v>13.968613881418165</c:v>
                </c:pt>
                <c:pt idx="41">
                  <c:v>14.630590792236568</c:v>
                </c:pt>
                <c:pt idx="42">
                  <c:v>15.304571097211838</c:v>
                </c:pt>
                <c:pt idx="43">
                  <c:v>15.990262584211218</c:v>
                </c:pt>
                <c:pt idx="44">
                  <c:v>16.687368969079806</c:v>
                </c:pt>
                <c:pt idx="45">
                  <c:v>17.395590090140704</c:v>
                </c:pt>
                <c:pt idx="46">
                  <c:v>18.114622105032332</c:v>
                </c:pt>
                <c:pt idx="47">
                  <c:v>18.844157689705362</c:v>
                </c:pt>
                <c:pt idx="48">
                  <c:v>19.58388623939679</c:v>
                </c:pt>
                <c:pt idx="49">
                  <c:v>20.333494071393552</c:v>
                </c:pt>
                <c:pt idx="50">
                  <c:v>21.092664629393536</c:v>
                </c:pt>
                <c:pt idx="51">
                  <c:v>21.861078689266762</c:v>
                </c:pt>
                <c:pt idx="52">
                  <c:v>22.638414566015079</c:v>
                </c:pt>
                <c:pt idx="53">
                  <c:v>23.424348321724374</c:v>
                </c:pt>
                <c:pt idx="54">
                  <c:v>24.218553974300079</c:v>
                </c:pt>
                <c:pt idx="55">
                  <c:v>25.020703706771286</c:v>
                </c:pt>
                <c:pt idx="56">
                  <c:v>25.830468076946929</c:v>
                </c:pt>
                <c:pt idx="57">
                  <c:v>26.647516227203997</c:v>
                </c:pt>
                <c:pt idx="58">
                  <c:v>27.471516094183702</c:v>
                </c:pt>
                <c:pt idx="59">
                  <c:v>28.302134618170893</c:v>
                </c:pt>
                <c:pt idx="60">
                  <c:v>29.139037951928952</c:v>
                </c:pt>
                <c:pt idx="61">
                  <c:v>29.981891668759992</c:v>
                </c:pt>
                <c:pt idx="62">
                  <c:v>30.83036096956117</c:v>
                </c:pt>
                <c:pt idx="63">
                  <c:v>31.684110888644362</c:v>
                </c:pt>
                <c:pt idx="64">
                  <c:v>32.542806498088673</c:v>
                </c:pt>
                <c:pt idx="65">
                  <c:v>33.406113110393235</c:v>
                </c:pt>
                <c:pt idx="66">
                  <c:v>34.273696479200446</c:v>
                </c:pt>
                <c:pt idx="67">
                  <c:v>35.145222997858575</c:v>
                </c:pt>
                <c:pt idx="68">
                  <c:v>36.020359895597167</c:v>
                </c:pt>
                <c:pt idx="69">
                  <c:v>36.898775431088133</c:v>
                </c:pt>
                <c:pt idx="70">
                  <c:v>37.78013908317002</c:v>
                </c:pt>
                <c:pt idx="71">
                  <c:v>38.664121738515497</c:v>
                </c:pt>
                <c:pt idx="72">
                  <c:v>39.550395876026236</c:v>
                </c:pt>
                <c:pt idx="73">
                  <c:v>40.438635747742914</c:v>
                </c:pt>
                <c:pt idx="74">
                  <c:v>41.328517556064604</c:v>
                </c:pt>
                <c:pt idx="75">
                  <c:v>42.219719627075214</c:v>
                </c:pt>
                <c:pt idx="76">
                  <c:v>43.111922579783183</c:v>
                </c:pt>
                <c:pt idx="77">
                  <c:v>44.004809491083741</c:v>
                </c:pt>
                <c:pt idx="78">
                  <c:v>44.89806605626385</c:v>
                </c:pt>
                <c:pt idx="79">
                  <c:v>45.791380744875063</c:v>
                </c:pt>
                <c:pt idx="80">
                  <c:v>46.684444951807272</c:v>
                </c:pt>
                <c:pt idx="81">
                  <c:v>47.576953143407145</c:v>
                </c:pt>
                <c:pt idx="82">
                  <c:v>48.46860299849142</c:v>
                </c:pt>
                <c:pt idx="83">
                  <c:v>49.359095544115831</c:v>
                </c:pt>
                <c:pt idx="84">
                  <c:v>50.248135285969973</c:v>
                </c:pt>
                <c:pt idx="85">
                  <c:v>51.135430333278563</c:v>
                </c:pt>
                <c:pt idx="86">
                  <c:v>52.020692518099246</c:v>
                </c:pt>
                <c:pt idx="87">
                  <c:v>52.903637508918735</c:v>
                </c:pt>
                <c:pt idx="88">
                  <c:v>53.783984918459595</c:v>
                </c:pt>
                <c:pt idx="89">
                  <c:v>54.661458405620543</c:v>
                </c:pt>
                <c:pt idx="90">
                  <c:v>55.535785771485777</c:v>
                </c:pt>
                <c:pt idx="91">
                  <c:v>56.406699049348909</c:v>
                </c:pt>
                <c:pt idx="92">
                  <c:v>57.273934588709665</c:v>
                </c:pt>
                <c:pt idx="93">
                  <c:v>58.137233133213115</c:v>
                </c:pt>
                <c:pt idx="94">
                  <c:v>58.996339892511784</c:v>
                </c:pt>
                <c:pt idx="95">
                  <c:v>59.851004608044377</c:v>
                </c:pt>
                <c:pt idx="96">
                  <c:v>60.70098161273534</c:v>
                </c:pt>
                <c:pt idx="97">
                  <c:v>61.54602988463057</c:v>
                </c:pt>
                <c:pt idx="98">
                  <c:v>62.385913094497965</c:v>
                </c:pt>
                <c:pt idx="99">
                  <c:v>63.220399647430256</c:v>
                </c:pt>
                <c:pt idx="100">
                  <c:v>64.049262718500302</c:v>
                </c:pt>
                <c:pt idx="101">
                  <c:v>64.872280282529545</c:v>
                </c:pt>
                <c:pt idx="102">
                  <c:v>65.689235138039777</c:v>
                </c:pt>
                <c:pt idx="103">
                  <c:v>66.499914925470264</c:v>
                </c:pt>
                <c:pt idx="104">
                  <c:v>67.304112139749947</c:v>
                </c:pt>
                <c:pt idx="105">
                  <c:v>68.101624137327292</c:v>
                </c:pt>
                <c:pt idx="106">
                  <c:v>68.892253137764499</c:v>
                </c:pt>
                <c:pt idx="107">
                  <c:v>69.675806220016582</c:v>
                </c:pt>
                <c:pt idx="108">
                  <c:v>70.452095313520985</c:v>
                </c:pt>
                <c:pt idx="109">
                  <c:v>71.220937184231147</c:v>
                </c:pt>
                <c:pt idx="110">
                  <c:v>71.982153415736889</c:v>
                </c:pt>
                <c:pt idx="111">
                  <c:v>72.735570385618161</c:v>
                </c:pt>
                <c:pt idx="112">
                  <c:v>73.481019237188363</c:v>
                </c:pt>
                <c:pt idx="113">
                  <c:v>74.218335846785948</c:v>
                </c:pt>
                <c:pt idx="114">
                  <c:v>74.947360786780465</c:v>
                </c:pt>
                <c:pt idx="115">
                  <c:v>75.667939284463174</c:v>
                </c:pt>
                <c:pt idx="116">
                  <c:v>76.379921176996405</c:v>
                </c:pt>
                <c:pt idx="117">
                  <c:v>77.083160862599044</c:v>
                </c:pt>
                <c:pt idx="118">
                  <c:v>77.777517248150261</c:v>
                </c:pt>
                <c:pt idx="119">
                  <c:v>78.462853693393669</c:v>
                </c:pt>
                <c:pt idx="120">
                  <c:v>79.139037951928941</c:v>
                </c:pt>
                <c:pt idx="121">
                  <c:v>79.805942109176314</c:v>
                </c:pt>
                <c:pt idx="122">
                  <c:v>80.463442517504191</c:v>
                </c:pt>
                <c:pt idx="123">
                  <c:v>81.111419728706707</c:v>
                </c:pt>
                <c:pt idx="124">
                  <c:v>81.749758424021607</c:v>
                </c:pt>
                <c:pt idx="125">
                  <c:v>82.378347341875909</c:v>
                </c:pt>
                <c:pt idx="126">
                  <c:v>82.997079203547386</c:v>
                </c:pt>
                <c:pt idx="127">
                  <c:v>83.605850636929176</c:v>
                </c:pt>
                <c:pt idx="128">
                  <c:v>84.20456209858088</c:v>
                </c:pt>
                <c:pt idx="129">
                  <c:v>84.793117794250492</c:v>
                </c:pt>
                <c:pt idx="130">
                  <c:v>85.371425598047452</c:v>
                </c:pt>
                <c:pt idx="131">
                  <c:v>85.939396970444264</c:v>
                </c:pt>
                <c:pt idx="132">
                  <c:v>86.496946875282646</c:v>
                </c:pt>
                <c:pt idx="133">
                  <c:v>87.043993695955223</c:v>
                </c:pt>
                <c:pt idx="134">
                  <c:v>87.580459150932043</c:v>
                </c:pt>
                <c:pt idx="135">
                  <c:v>88.106268208795441</c:v>
                </c:pt>
                <c:pt idx="136">
                  <c:v>88.62134900294491</c:v>
                </c:pt>
                <c:pt idx="137">
                  <c:v>89.125632746128275</c:v>
                </c:pt>
                <c:pt idx="138">
                  <c:v>89.619053644951279</c:v>
                </c:pt>
                <c:pt idx="139">
                  <c:v>90.101548814513791</c:v>
                </c:pt>
                <c:pt idx="140">
                  <c:v>90.573058193315944</c:v>
                </c:pt>
                <c:pt idx="141">
                  <c:v>91.033524458572941</c:v>
                </c:pt>
                <c:pt idx="142">
                  <c:v>91.482892942072198</c:v>
                </c:pt>
                <c:pt idx="143">
                  <c:v>91.921111546702903</c:v>
                </c:pt>
                <c:pt idx="144">
                  <c:v>92.348130663781745</c:v>
                </c:pt>
                <c:pt idx="145">
                  <c:v>92.763903091294679</c:v>
                </c:pt>
                <c:pt idx="146">
                  <c:v>93.168383953169609</c:v>
                </c:pt>
                <c:pt idx="147">
                  <c:v>93.561530619690018</c:v>
                </c:pt>
                <c:pt idx="148">
                  <c:v>93.943302629154488</c:v>
                </c:pt>
                <c:pt idx="149">
                  <c:v>94.313661610883074</c:v>
                </c:pt>
                <c:pt idx="150">
                  <c:v>94.672571209665961</c:v>
                </c:pt>
                <c:pt idx="151">
                  <c:v>95.019997011745588</c:v>
                </c:pt>
                <c:pt idx="152">
                  <c:v>95.355906472419434</c:v>
                </c:pt>
                <c:pt idx="153">
                  <c:v>95.680268845344742</c:v>
                </c:pt>
                <c:pt idx="154">
                  <c:v>95.993055113623896</c:v>
                </c:pt>
                <c:pt idx="155">
                  <c:v>96.294237922743818</c:v>
                </c:pt>
                <c:pt idx="156">
                  <c:v>96.583791515438705</c:v>
                </c:pt>
                <c:pt idx="157">
                  <c:v>96.861691668541809</c:v>
                </c:pt>
                <c:pt idx="158">
                  <c:v>97.127915631887447</c:v>
                </c:pt>
                <c:pt idx="159">
                  <c:v>97.382442069322266</c:v>
                </c:pt>
                <c:pt idx="160">
                  <c:v>97.625251001877984</c:v>
                </c:pt>
                <c:pt idx="161">
                  <c:v>97.856323753158193</c:v>
                </c:pt>
                <c:pt idx="162">
                  <c:v>98.075642896985656</c:v>
                </c:pt>
                <c:pt idx="163">
                  <c:v>98.283192207353977</c:v>
                </c:pt>
                <c:pt idx="164">
                  <c:v>98.478956610725305</c:v>
                </c:pt>
                <c:pt idx="165">
                  <c:v>98.662922140711402</c:v>
                </c:pt>
                <c:pt idx="166">
                  <c:v>98.835075895173546</c:v>
                </c:pt>
                <c:pt idx="167">
                  <c:v>98.995405995773723</c:v>
                </c:pt>
                <c:pt idx="168">
                  <c:v>99.143901550006248</c:v>
                </c:pt>
                <c:pt idx="169">
                  <c:v>99.280552615738117</c:v>
                </c:pt>
                <c:pt idx="170">
                  <c:v>99.405350168281984</c:v>
                </c:pt>
                <c:pt idx="171">
                  <c:v>99.518286070024715</c:v>
                </c:pt>
                <c:pt idx="172">
                  <c:v>99.619353042632326</c:v>
                </c:pt>
                <c:pt idx="173">
                  <c:v>99.708544641848675</c:v>
                </c:pt>
                <c:pt idx="174">
                  <c:v>99.785855234905156</c:v>
                </c:pt>
                <c:pt idx="175">
                  <c:v>99.851279980554949</c:v>
                </c:pt>
                <c:pt idx="176">
                  <c:v>99.904814811745098</c:v>
                </c:pt>
                <c:pt idx="177">
                  <c:v>99.946456420936201</c:v>
                </c:pt>
                <c:pt idx="178">
                  <c:v>99.97620224807963</c:v>
                </c:pt>
                <c:pt idx="179">
                  <c:v>99.994050471258689</c:v>
                </c:pt>
                <c:pt idx="180">
                  <c:v>100.00000000000004</c:v>
                </c:pt>
                <c:pt idx="181">
                  <c:v>99.994050471258689</c:v>
                </c:pt>
                <c:pt idx="182">
                  <c:v>99.97620224807963</c:v>
                </c:pt>
                <c:pt idx="183">
                  <c:v>99.946456420936201</c:v>
                </c:pt>
                <c:pt idx="184">
                  <c:v>99.904814811745098</c:v>
                </c:pt>
                <c:pt idx="185">
                  <c:v>99.851279980554949</c:v>
                </c:pt>
                <c:pt idx="186">
                  <c:v>99.785855234905156</c:v>
                </c:pt>
                <c:pt idx="187">
                  <c:v>99.708544641848704</c:v>
                </c:pt>
                <c:pt idx="188">
                  <c:v>99.619353042632326</c:v>
                </c:pt>
                <c:pt idx="189">
                  <c:v>99.518286070024715</c:v>
                </c:pt>
                <c:pt idx="190">
                  <c:v>99.405350168281984</c:v>
                </c:pt>
                <c:pt idx="191">
                  <c:v>99.280552615738145</c:v>
                </c:pt>
                <c:pt idx="192">
                  <c:v>99.143901550006248</c:v>
                </c:pt>
                <c:pt idx="193">
                  <c:v>98.995405995773751</c:v>
                </c:pt>
                <c:pt idx="194">
                  <c:v>98.835075895173546</c:v>
                </c:pt>
                <c:pt idx="195">
                  <c:v>98.662922140711402</c:v>
                </c:pt>
                <c:pt idx="196">
                  <c:v>98.478956610725305</c:v>
                </c:pt>
                <c:pt idx="197">
                  <c:v>98.283192207353977</c:v>
                </c:pt>
                <c:pt idx="198">
                  <c:v>98.075642896985656</c:v>
                </c:pt>
                <c:pt idx="199">
                  <c:v>97.856323753158208</c:v>
                </c:pt>
                <c:pt idx="200">
                  <c:v>97.625251001878027</c:v>
                </c:pt>
                <c:pt idx="201">
                  <c:v>97.382442069322266</c:v>
                </c:pt>
                <c:pt idx="202">
                  <c:v>97.12791563188749</c:v>
                </c:pt>
                <c:pt idx="203">
                  <c:v>96.861691668541809</c:v>
                </c:pt>
                <c:pt idx="204">
                  <c:v>96.583791515438747</c:v>
                </c:pt>
                <c:pt idx="205">
                  <c:v>96.294237922743847</c:v>
                </c:pt>
                <c:pt idx="206">
                  <c:v>95.993055113623896</c:v>
                </c:pt>
                <c:pt idx="207">
                  <c:v>95.680268845344742</c:v>
                </c:pt>
                <c:pt idx="208">
                  <c:v>95.355906472419434</c:v>
                </c:pt>
                <c:pt idx="209">
                  <c:v>95.019997011745588</c:v>
                </c:pt>
                <c:pt idx="210">
                  <c:v>94.672571209665918</c:v>
                </c:pt>
                <c:pt idx="211">
                  <c:v>94.313661610883074</c:v>
                </c:pt>
                <c:pt idx="212">
                  <c:v>93.943302629154488</c:v>
                </c:pt>
                <c:pt idx="213">
                  <c:v>93.561530619690046</c:v>
                </c:pt>
                <c:pt idx="214">
                  <c:v>93.168383953169638</c:v>
                </c:pt>
                <c:pt idx="215">
                  <c:v>92.763903091294694</c:v>
                </c:pt>
                <c:pt idx="216">
                  <c:v>92.348130663781774</c:v>
                </c:pt>
                <c:pt idx="217">
                  <c:v>91.921111546702932</c:v>
                </c:pt>
                <c:pt idx="218">
                  <c:v>91.482892942072226</c:v>
                </c:pt>
                <c:pt idx="219">
                  <c:v>91.033524458572941</c:v>
                </c:pt>
                <c:pt idx="220">
                  <c:v>90.573058193315944</c:v>
                </c:pt>
                <c:pt idx="221">
                  <c:v>90.101548814513791</c:v>
                </c:pt>
                <c:pt idx="222">
                  <c:v>89.619053644951279</c:v>
                </c:pt>
                <c:pt idx="223">
                  <c:v>89.125632746128275</c:v>
                </c:pt>
                <c:pt idx="224">
                  <c:v>88.62134900294491</c:v>
                </c:pt>
                <c:pt idx="225">
                  <c:v>88.106268208795456</c:v>
                </c:pt>
                <c:pt idx="226">
                  <c:v>87.580459150932072</c:v>
                </c:pt>
                <c:pt idx="227">
                  <c:v>87.043993695955223</c:v>
                </c:pt>
                <c:pt idx="228">
                  <c:v>86.496946875282646</c:v>
                </c:pt>
                <c:pt idx="229">
                  <c:v>85.939396970444264</c:v>
                </c:pt>
                <c:pt idx="230">
                  <c:v>85.37142559804748</c:v>
                </c:pt>
                <c:pt idx="231">
                  <c:v>84.79311779425052</c:v>
                </c:pt>
                <c:pt idx="232">
                  <c:v>84.20456209858088</c:v>
                </c:pt>
                <c:pt idx="233">
                  <c:v>83.605850636929219</c:v>
                </c:pt>
                <c:pt idx="234">
                  <c:v>82.997079203547415</c:v>
                </c:pt>
                <c:pt idx="235">
                  <c:v>82.378347341875909</c:v>
                </c:pt>
                <c:pt idx="236">
                  <c:v>81.749758424021607</c:v>
                </c:pt>
                <c:pt idx="237">
                  <c:v>81.111419728706764</c:v>
                </c:pt>
                <c:pt idx="238">
                  <c:v>80.463442517504248</c:v>
                </c:pt>
                <c:pt idx="239">
                  <c:v>79.805942109176314</c:v>
                </c:pt>
                <c:pt idx="240">
                  <c:v>79.139037951928955</c:v>
                </c:pt>
                <c:pt idx="241">
                  <c:v>78.462853693393669</c:v>
                </c:pt>
                <c:pt idx="242">
                  <c:v>77.777517248150261</c:v>
                </c:pt>
                <c:pt idx="243">
                  <c:v>77.083160862599044</c:v>
                </c:pt>
                <c:pt idx="244">
                  <c:v>76.379921176996447</c:v>
                </c:pt>
                <c:pt idx="245">
                  <c:v>75.667939284463202</c:v>
                </c:pt>
                <c:pt idx="246">
                  <c:v>74.947360786780479</c:v>
                </c:pt>
                <c:pt idx="247">
                  <c:v>74.218335846785948</c:v>
                </c:pt>
                <c:pt idx="248">
                  <c:v>73.481019237188391</c:v>
                </c:pt>
                <c:pt idx="249">
                  <c:v>72.735570385618175</c:v>
                </c:pt>
                <c:pt idx="250">
                  <c:v>71.982153415736889</c:v>
                </c:pt>
                <c:pt idx="251">
                  <c:v>71.220937184231204</c:v>
                </c:pt>
                <c:pt idx="252">
                  <c:v>70.452095313520985</c:v>
                </c:pt>
                <c:pt idx="253">
                  <c:v>69.675806220016597</c:v>
                </c:pt>
                <c:pt idx="254">
                  <c:v>68.892253137764499</c:v>
                </c:pt>
                <c:pt idx="255">
                  <c:v>68.101624137327292</c:v>
                </c:pt>
                <c:pt idx="256">
                  <c:v>67.304112139749947</c:v>
                </c:pt>
                <c:pt idx="257">
                  <c:v>66.499914925470264</c:v>
                </c:pt>
                <c:pt idx="258">
                  <c:v>65.689235138039805</c:v>
                </c:pt>
                <c:pt idx="259">
                  <c:v>64.872280282529545</c:v>
                </c:pt>
                <c:pt idx="260">
                  <c:v>64.04926271850033</c:v>
                </c:pt>
                <c:pt idx="261">
                  <c:v>63.220399647430256</c:v>
                </c:pt>
                <c:pt idx="262">
                  <c:v>62.385913094497994</c:v>
                </c:pt>
                <c:pt idx="263">
                  <c:v>61.54602988463057</c:v>
                </c:pt>
                <c:pt idx="264">
                  <c:v>60.70098161273534</c:v>
                </c:pt>
                <c:pt idx="265">
                  <c:v>59.851004608044377</c:v>
                </c:pt>
                <c:pt idx="266">
                  <c:v>58.996339892511784</c:v>
                </c:pt>
                <c:pt idx="267">
                  <c:v>58.137233133213151</c:v>
                </c:pt>
                <c:pt idx="268">
                  <c:v>57.273934588709693</c:v>
                </c:pt>
                <c:pt idx="269">
                  <c:v>56.406699049348909</c:v>
                </c:pt>
                <c:pt idx="270">
                  <c:v>55.535785771485777</c:v>
                </c:pt>
                <c:pt idx="271">
                  <c:v>54.661458405620579</c:v>
                </c:pt>
                <c:pt idx="272">
                  <c:v>53.783984918459623</c:v>
                </c:pt>
                <c:pt idx="273">
                  <c:v>52.903637508918791</c:v>
                </c:pt>
                <c:pt idx="274">
                  <c:v>52.020692518099246</c:v>
                </c:pt>
                <c:pt idx="275">
                  <c:v>51.135430333278563</c:v>
                </c:pt>
                <c:pt idx="276">
                  <c:v>50.248135285970008</c:v>
                </c:pt>
                <c:pt idx="277">
                  <c:v>49.359095544115831</c:v>
                </c:pt>
                <c:pt idx="278">
                  <c:v>48.46860299849142</c:v>
                </c:pt>
                <c:pt idx="279">
                  <c:v>47.576953143407174</c:v>
                </c:pt>
                <c:pt idx="280">
                  <c:v>46.684444951807293</c:v>
                </c:pt>
                <c:pt idx="281">
                  <c:v>45.791380744875106</c:v>
                </c:pt>
                <c:pt idx="282">
                  <c:v>44.898066056263914</c:v>
                </c:pt>
                <c:pt idx="283">
                  <c:v>44.004809491083741</c:v>
                </c:pt>
                <c:pt idx="284">
                  <c:v>43.111922579783183</c:v>
                </c:pt>
                <c:pt idx="285">
                  <c:v>42.219719627075214</c:v>
                </c:pt>
                <c:pt idx="286">
                  <c:v>41.328517556064632</c:v>
                </c:pt>
                <c:pt idx="287">
                  <c:v>40.438635747742971</c:v>
                </c:pt>
                <c:pt idx="288">
                  <c:v>39.550395876026236</c:v>
                </c:pt>
                <c:pt idx="289">
                  <c:v>38.664121738515519</c:v>
                </c:pt>
                <c:pt idx="290">
                  <c:v>37.780139083170056</c:v>
                </c:pt>
                <c:pt idx="291">
                  <c:v>36.898775431088133</c:v>
                </c:pt>
                <c:pt idx="292">
                  <c:v>36.020359895597196</c:v>
                </c:pt>
                <c:pt idx="293">
                  <c:v>35.145222997858603</c:v>
                </c:pt>
                <c:pt idx="294">
                  <c:v>34.273696479200474</c:v>
                </c:pt>
                <c:pt idx="295">
                  <c:v>33.406113110393292</c:v>
                </c:pt>
                <c:pt idx="296">
                  <c:v>32.542806498088673</c:v>
                </c:pt>
                <c:pt idx="297">
                  <c:v>31.684110888644362</c:v>
                </c:pt>
                <c:pt idx="298">
                  <c:v>30.830360969561198</c:v>
                </c:pt>
                <c:pt idx="299">
                  <c:v>29.981891668759992</c:v>
                </c:pt>
                <c:pt idx="300">
                  <c:v>29.139037951928952</c:v>
                </c:pt>
                <c:pt idx="301">
                  <c:v>28.302134618170982</c:v>
                </c:pt>
                <c:pt idx="302">
                  <c:v>27.471516094183702</c:v>
                </c:pt>
                <c:pt idx="303">
                  <c:v>26.647516227204026</c:v>
                </c:pt>
                <c:pt idx="304">
                  <c:v>25.830468076946993</c:v>
                </c:pt>
                <c:pt idx="305">
                  <c:v>25.020703706771286</c:v>
                </c:pt>
                <c:pt idx="306">
                  <c:v>24.218553974300111</c:v>
                </c:pt>
                <c:pt idx="307">
                  <c:v>23.424348321724402</c:v>
                </c:pt>
                <c:pt idx="308">
                  <c:v>22.638414566015079</c:v>
                </c:pt>
                <c:pt idx="309">
                  <c:v>21.861078689266797</c:v>
                </c:pt>
                <c:pt idx="310">
                  <c:v>21.092664629393536</c:v>
                </c:pt>
                <c:pt idx="311">
                  <c:v>20.333494071393581</c:v>
                </c:pt>
                <c:pt idx="312">
                  <c:v>19.583886239396826</c:v>
                </c:pt>
                <c:pt idx="313">
                  <c:v>18.844157689705362</c:v>
                </c:pt>
                <c:pt idx="314">
                  <c:v>18.114622105032332</c:v>
                </c:pt>
                <c:pt idx="315">
                  <c:v>17.395590090140736</c:v>
                </c:pt>
                <c:pt idx="316">
                  <c:v>16.687368969079806</c:v>
                </c:pt>
                <c:pt idx="317">
                  <c:v>15.990262584211251</c:v>
                </c:pt>
                <c:pt idx="318">
                  <c:v>15.304571097211838</c:v>
                </c:pt>
                <c:pt idx="319">
                  <c:v>14.6305907922366</c:v>
                </c:pt>
                <c:pt idx="320">
                  <c:v>13.968613881418198</c:v>
                </c:pt>
                <c:pt idx="321">
                  <c:v>13.318928312875897</c:v>
                </c:pt>
                <c:pt idx="322">
                  <c:v>12.681817581400043</c:v>
                </c:pt>
                <c:pt idx="323">
                  <c:v>12.057560541973679</c:v>
                </c:pt>
                <c:pt idx="324">
                  <c:v>11.446431226287032</c:v>
                </c:pt>
                <c:pt idx="325">
                  <c:v>10.848698662395526</c:v>
                </c:pt>
                <c:pt idx="326">
                  <c:v>10.264626697665468</c:v>
                </c:pt>
                <c:pt idx="327">
                  <c:v>9.6944738251476323</c:v>
                </c:pt>
                <c:pt idx="328">
                  <c:v>9.1384930135118658</c:v>
                </c:pt>
                <c:pt idx="329">
                  <c:v>8.5969315406718501</c:v>
                </c:pt>
                <c:pt idx="330">
                  <c:v>8.0700308312220947</c:v>
                </c:pt>
                <c:pt idx="331">
                  <c:v>7.5580262978060126</c:v>
                </c:pt>
                <c:pt idx="332">
                  <c:v>7.061147186526739</c:v>
                </c:pt>
                <c:pt idx="333">
                  <c:v>6.579616426507946</c:v>
                </c:pt>
                <c:pt idx="334">
                  <c:v>6.1136504837072092</c:v>
                </c:pt>
                <c:pt idx="335">
                  <c:v>5.6634592190788249</c:v>
                </c:pt>
                <c:pt idx="336">
                  <c:v>5.2292457511786692</c:v>
                </c:pt>
                <c:pt idx="337">
                  <c:v>4.8112063232977942</c:v>
                </c:pt>
                <c:pt idx="338">
                  <c:v>4.4095301752087526</c:v>
                </c:pt>
                <c:pt idx="339">
                  <c:v>4.0243994196021458</c:v>
                </c:pt>
                <c:pt idx="340">
                  <c:v>3.6559889232871372</c:v>
                </c:pt>
                <c:pt idx="341">
                  <c:v>3.3044661932265038</c:v>
                </c:pt>
                <c:pt idx="342">
                  <c:v>2.9699912674703293</c:v>
                </c:pt>
                <c:pt idx="343">
                  <c:v>2.6527166110504647</c:v>
                </c:pt>
                <c:pt idx="344">
                  <c:v>2.3527870168934344</c:v>
                </c:pt>
                <c:pt idx="345">
                  <c:v>2.0703395118045886</c:v>
                </c:pt>
                <c:pt idx="346">
                  <c:v>1.8055032675739264</c:v>
                </c:pt>
                <c:pt idx="347">
                  <c:v>1.5583995172502325</c:v>
                </c:pt>
                <c:pt idx="348">
                  <c:v>1.3291414766256724</c:v>
                </c:pt>
                <c:pt idx="349">
                  <c:v>1.117834270971751</c:v>
                </c:pt>
                <c:pt idx="350">
                  <c:v>0.92457486706116265</c:v>
                </c:pt>
                <c:pt idx="351">
                  <c:v>0.74945201051093646</c:v>
                </c:pt>
                <c:pt idx="352">
                  <c:v>0.59254616847529074</c:v>
                </c:pt>
                <c:pt idx="353">
                  <c:v>0.45392947771651243</c:v>
                </c:pt>
                <c:pt idx="354">
                  <c:v>0.33366569807780683</c:v>
                </c:pt>
                <c:pt idx="355">
                  <c:v>0.23181017138041368</c:v>
                </c:pt>
                <c:pt idx="356">
                  <c:v>0.14840978576268665</c:v>
                </c:pt>
                <c:pt idx="357">
                  <c:v>8.350294547884321E-2</c:v>
                </c:pt>
                <c:pt idx="358">
                  <c:v>3.7119546170057839E-2</c:v>
                </c:pt>
                <c:pt idx="359">
                  <c:v>9.2809556195451483E-3</c:v>
                </c:pt>
                <c:pt idx="360">
                  <c:v>0</c:v>
                </c:pt>
              </c:numCache>
            </c:numRef>
          </c:xVal>
          <c:yVal>
            <c:numRef>
              <c:f>'Stage 1'!$U$746:$U$1106</c:f>
              <c:numCache>
                <c:formatCode>General</c:formatCode>
                <c:ptCount val="361"/>
                <c:pt idx="0">
                  <c:v>35.478899999999996</c:v>
                </c:pt>
                <c:pt idx="1">
                  <c:v>35.453506082984504</c:v>
                </c:pt>
                <c:pt idx="2">
                  <c:v>35.377517782624047</c:v>
                </c:pt>
                <c:pt idx="3">
                  <c:v>35.251511996616564</c:v>
                </c:pt>
                <c:pt idx="4">
                  <c:v>35.076438817532299</c:v>
                </c:pt>
                <c:pt idx="5">
                  <c:v>34.853604810138407</c:v>
                </c:pt>
                <c:pt idx="6">
                  <c:v>34.58465034539541</c:v>
                </c:pt>
                <c:pt idx="7">
                  <c:v>34.271521692371337</c:v>
                </c:pt>
                <c:pt idx="8">
                  <c:v>33.91643870967421</c:v>
                </c:pt>
                <c:pt idx="9">
                  <c:v>33.521859079208951</c:v>
                </c:pt>
                <c:pt idx="10">
                  <c:v>33.090440084254169</c:v>
                </c:pt>
                <c:pt idx="11">
                  <c:v>32.624998950739524</c:v>
                </c:pt>
                <c:pt idx="12">
                  <c:v>32.12847274739179</c:v>
                </c:pt>
                <c:pt idx="13">
                  <c:v>31.603878781366724</c:v>
                </c:pt>
                <c:pt idx="14">
                  <c:v>31.054276337002463</c:v>
                </c:pt>
                <c:pt idx="15">
                  <c:v>30.482730493353927</c:v>
                </c:pt>
                <c:pt idx="16">
                  <c:v>29.892278628663703</c:v>
                </c:pt>
                <c:pt idx="17">
                  <c:v>29.28590008425099</c:v>
                </c:pt>
                <c:pt idx="18">
                  <c:v>28.666489323376265</c:v>
                </c:pt>
                <c:pt idx="19">
                  <c:v>28.03683278846146</c:v>
                </c:pt>
                <c:pt idx="20">
                  <c:v>27.399589537556519</c:v>
                </c:pt>
                <c:pt idx="21">
                  <c:v>26.757275631837189</c:v>
                </c:pt>
                <c:pt idx="22">
                  <c:v>26.112252152660361</c:v>
                </c:pt>
                <c:pt idx="23">
                  <c:v>25.466716650599626</c:v>
                </c:pt>
                <c:pt idx="24">
                  <c:v>24.822697770189649</c:v>
                </c:pt>
                <c:pt idx="25">
                  <c:v>24.182052752237762</c:v>
                </c:pt>
                <c:pt idx="26">
                  <c:v>23.546467489266959</c:v>
                </c:pt>
                <c:pt idx="27">
                  <c:v>22.917458797208202</c:v>
                </c:pt>
                <c:pt idx="28">
                  <c:v>22.758900000000001</c:v>
                </c:pt>
                <c:pt idx="29">
                  <c:v>22.758900000000001</c:v>
                </c:pt>
                <c:pt idx="30">
                  <c:v>22.758900000000001</c:v>
                </c:pt>
                <c:pt idx="31">
                  <c:v>22.758900000000001</c:v>
                </c:pt>
                <c:pt idx="32">
                  <c:v>22.758900000000001</c:v>
                </c:pt>
                <c:pt idx="33">
                  <c:v>22.758900000000001</c:v>
                </c:pt>
                <c:pt idx="34">
                  <c:v>22.758900000000001</c:v>
                </c:pt>
                <c:pt idx="35">
                  <c:v>22.758900000000001</c:v>
                </c:pt>
                <c:pt idx="36">
                  <c:v>22.758900000000001</c:v>
                </c:pt>
                <c:pt idx="37">
                  <c:v>22.758900000000001</c:v>
                </c:pt>
                <c:pt idx="38">
                  <c:v>22.758900000000001</c:v>
                </c:pt>
                <c:pt idx="39">
                  <c:v>22.758900000000001</c:v>
                </c:pt>
                <c:pt idx="40">
                  <c:v>22.758900000000001</c:v>
                </c:pt>
                <c:pt idx="41">
                  <c:v>22.758900000000001</c:v>
                </c:pt>
                <c:pt idx="42">
                  <c:v>22.758900000000001</c:v>
                </c:pt>
                <c:pt idx="43">
                  <c:v>22.758900000000001</c:v>
                </c:pt>
                <c:pt idx="44">
                  <c:v>22.758900000000001</c:v>
                </c:pt>
                <c:pt idx="45">
                  <c:v>22.758900000000001</c:v>
                </c:pt>
                <c:pt idx="46">
                  <c:v>22.758900000000001</c:v>
                </c:pt>
                <c:pt idx="47">
                  <c:v>22.758900000000001</c:v>
                </c:pt>
                <c:pt idx="48">
                  <c:v>22.758900000000001</c:v>
                </c:pt>
                <c:pt idx="49">
                  <c:v>22.758900000000001</c:v>
                </c:pt>
                <c:pt idx="50">
                  <c:v>22.758900000000001</c:v>
                </c:pt>
                <c:pt idx="51">
                  <c:v>22.758900000000001</c:v>
                </c:pt>
                <c:pt idx="52">
                  <c:v>22.758900000000001</c:v>
                </c:pt>
                <c:pt idx="53">
                  <c:v>22.758900000000001</c:v>
                </c:pt>
                <c:pt idx="54">
                  <c:v>22.758900000000001</c:v>
                </c:pt>
                <c:pt idx="55">
                  <c:v>22.758900000000001</c:v>
                </c:pt>
                <c:pt idx="56">
                  <c:v>22.758900000000001</c:v>
                </c:pt>
                <c:pt idx="57">
                  <c:v>22.758900000000001</c:v>
                </c:pt>
                <c:pt idx="58">
                  <c:v>22.758900000000001</c:v>
                </c:pt>
                <c:pt idx="59">
                  <c:v>22.758900000000001</c:v>
                </c:pt>
                <c:pt idx="60">
                  <c:v>22.758900000000001</c:v>
                </c:pt>
                <c:pt idx="61">
                  <c:v>22.758900000000001</c:v>
                </c:pt>
                <c:pt idx="62">
                  <c:v>22.758900000000001</c:v>
                </c:pt>
                <c:pt idx="63">
                  <c:v>22.758900000000001</c:v>
                </c:pt>
                <c:pt idx="64">
                  <c:v>22.758900000000001</c:v>
                </c:pt>
                <c:pt idx="65">
                  <c:v>22.758900000000001</c:v>
                </c:pt>
                <c:pt idx="66">
                  <c:v>22.758900000000001</c:v>
                </c:pt>
                <c:pt idx="67">
                  <c:v>22.758900000000001</c:v>
                </c:pt>
                <c:pt idx="68">
                  <c:v>22.758900000000001</c:v>
                </c:pt>
                <c:pt idx="69">
                  <c:v>22.758900000000001</c:v>
                </c:pt>
                <c:pt idx="70">
                  <c:v>22.758900000000001</c:v>
                </c:pt>
                <c:pt idx="71">
                  <c:v>22.758900000000001</c:v>
                </c:pt>
                <c:pt idx="72">
                  <c:v>22.758900000000001</c:v>
                </c:pt>
                <c:pt idx="73">
                  <c:v>22.758900000000001</c:v>
                </c:pt>
                <c:pt idx="74">
                  <c:v>22.758900000000001</c:v>
                </c:pt>
                <c:pt idx="75">
                  <c:v>22.758900000000001</c:v>
                </c:pt>
                <c:pt idx="76">
                  <c:v>22.758900000000001</c:v>
                </c:pt>
                <c:pt idx="77">
                  <c:v>22.758900000000001</c:v>
                </c:pt>
                <c:pt idx="78">
                  <c:v>22.758900000000001</c:v>
                </c:pt>
                <c:pt idx="79">
                  <c:v>22.758900000000001</c:v>
                </c:pt>
                <c:pt idx="80">
                  <c:v>22.758900000000001</c:v>
                </c:pt>
                <c:pt idx="81">
                  <c:v>22.758900000000001</c:v>
                </c:pt>
                <c:pt idx="82">
                  <c:v>22.758900000000001</c:v>
                </c:pt>
                <c:pt idx="83">
                  <c:v>22.758900000000001</c:v>
                </c:pt>
                <c:pt idx="84">
                  <c:v>22.758900000000001</c:v>
                </c:pt>
                <c:pt idx="85">
                  <c:v>22.758900000000001</c:v>
                </c:pt>
                <c:pt idx="86">
                  <c:v>22.758900000000001</c:v>
                </c:pt>
                <c:pt idx="87">
                  <c:v>22.758900000000001</c:v>
                </c:pt>
                <c:pt idx="88">
                  <c:v>22.758900000000001</c:v>
                </c:pt>
                <c:pt idx="89">
                  <c:v>22.758900000000001</c:v>
                </c:pt>
                <c:pt idx="90">
                  <c:v>22.758900000000001</c:v>
                </c:pt>
                <c:pt idx="91">
                  <c:v>22.758900000000001</c:v>
                </c:pt>
                <c:pt idx="92">
                  <c:v>22.758900000000001</c:v>
                </c:pt>
                <c:pt idx="93">
                  <c:v>22.758900000000001</c:v>
                </c:pt>
                <c:pt idx="94">
                  <c:v>22.758900000000001</c:v>
                </c:pt>
                <c:pt idx="95">
                  <c:v>22.758900000000001</c:v>
                </c:pt>
                <c:pt idx="96">
                  <c:v>22.758900000000001</c:v>
                </c:pt>
                <c:pt idx="97">
                  <c:v>22.758900000000001</c:v>
                </c:pt>
                <c:pt idx="98">
                  <c:v>22.758900000000001</c:v>
                </c:pt>
                <c:pt idx="99">
                  <c:v>22.758900000000001</c:v>
                </c:pt>
                <c:pt idx="100">
                  <c:v>22.758900000000001</c:v>
                </c:pt>
                <c:pt idx="101">
                  <c:v>22.758900000000001</c:v>
                </c:pt>
                <c:pt idx="102">
                  <c:v>22.758900000000001</c:v>
                </c:pt>
                <c:pt idx="103">
                  <c:v>22.758900000000001</c:v>
                </c:pt>
                <c:pt idx="104">
                  <c:v>22.758900000000001</c:v>
                </c:pt>
                <c:pt idx="105">
                  <c:v>22.758900000000001</c:v>
                </c:pt>
                <c:pt idx="106">
                  <c:v>22.758900000000001</c:v>
                </c:pt>
                <c:pt idx="107">
                  <c:v>22.758900000000001</c:v>
                </c:pt>
                <c:pt idx="108">
                  <c:v>22.758900000000001</c:v>
                </c:pt>
                <c:pt idx="109">
                  <c:v>22.758900000000001</c:v>
                </c:pt>
                <c:pt idx="110">
                  <c:v>22.758900000000001</c:v>
                </c:pt>
                <c:pt idx="111">
                  <c:v>22.758900000000001</c:v>
                </c:pt>
                <c:pt idx="112">
                  <c:v>22.758900000000001</c:v>
                </c:pt>
                <c:pt idx="113">
                  <c:v>22.758900000000001</c:v>
                </c:pt>
                <c:pt idx="114">
                  <c:v>22.758900000000001</c:v>
                </c:pt>
                <c:pt idx="115">
                  <c:v>22.758900000000001</c:v>
                </c:pt>
                <c:pt idx="116">
                  <c:v>22.758900000000001</c:v>
                </c:pt>
                <c:pt idx="117">
                  <c:v>22.758900000000001</c:v>
                </c:pt>
                <c:pt idx="118">
                  <c:v>22.758900000000001</c:v>
                </c:pt>
                <c:pt idx="119">
                  <c:v>22.758900000000001</c:v>
                </c:pt>
                <c:pt idx="120">
                  <c:v>22.758900000000001</c:v>
                </c:pt>
                <c:pt idx="121">
                  <c:v>22.758900000000001</c:v>
                </c:pt>
                <c:pt idx="122">
                  <c:v>22.758900000000001</c:v>
                </c:pt>
                <c:pt idx="123">
                  <c:v>22.758900000000001</c:v>
                </c:pt>
                <c:pt idx="124">
                  <c:v>22.758900000000001</c:v>
                </c:pt>
                <c:pt idx="125">
                  <c:v>22.758900000000001</c:v>
                </c:pt>
                <c:pt idx="126">
                  <c:v>22.758900000000001</c:v>
                </c:pt>
                <c:pt idx="127">
                  <c:v>22.758900000000001</c:v>
                </c:pt>
                <c:pt idx="128">
                  <c:v>22.758900000000001</c:v>
                </c:pt>
                <c:pt idx="129">
                  <c:v>22.758900000000001</c:v>
                </c:pt>
                <c:pt idx="130">
                  <c:v>22.758900000000001</c:v>
                </c:pt>
                <c:pt idx="131">
                  <c:v>22.758900000000001</c:v>
                </c:pt>
                <c:pt idx="132">
                  <c:v>22.758900000000001</c:v>
                </c:pt>
                <c:pt idx="133">
                  <c:v>22.758900000000001</c:v>
                </c:pt>
                <c:pt idx="134">
                  <c:v>22.758900000000001</c:v>
                </c:pt>
                <c:pt idx="135">
                  <c:v>22.758900000000001</c:v>
                </c:pt>
                <c:pt idx="136">
                  <c:v>22.758900000000001</c:v>
                </c:pt>
                <c:pt idx="137">
                  <c:v>22.758900000000001</c:v>
                </c:pt>
                <c:pt idx="138">
                  <c:v>22.758900000000001</c:v>
                </c:pt>
                <c:pt idx="139">
                  <c:v>22.758900000000001</c:v>
                </c:pt>
                <c:pt idx="140">
                  <c:v>22.758900000000001</c:v>
                </c:pt>
                <c:pt idx="141">
                  <c:v>22.758900000000001</c:v>
                </c:pt>
                <c:pt idx="142">
                  <c:v>22.758900000000001</c:v>
                </c:pt>
                <c:pt idx="143">
                  <c:v>22.758900000000001</c:v>
                </c:pt>
                <c:pt idx="144">
                  <c:v>22.758900000000001</c:v>
                </c:pt>
                <c:pt idx="145">
                  <c:v>22.758900000000001</c:v>
                </c:pt>
                <c:pt idx="146">
                  <c:v>22.758900000000001</c:v>
                </c:pt>
                <c:pt idx="147">
                  <c:v>22.758900000000001</c:v>
                </c:pt>
                <c:pt idx="148">
                  <c:v>22.758900000000001</c:v>
                </c:pt>
                <c:pt idx="149">
                  <c:v>22.758900000000001</c:v>
                </c:pt>
                <c:pt idx="150">
                  <c:v>22.758900000000001</c:v>
                </c:pt>
                <c:pt idx="151">
                  <c:v>22.758900000000001</c:v>
                </c:pt>
                <c:pt idx="152">
                  <c:v>22.758900000000001</c:v>
                </c:pt>
                <c:pt idx="153">
                  <c:v>22.758900000000001</c:v>
                </c:pt>
                <c:pt idx="154">
                  <c:v>22.758900000000001</c:v>
                </c:pt>
                <c:pt idx="155">
                  <c:v>22.758900000000001</c:v>
                </c:pt>
                <c:pt idx="156">
                  <c:v>22.758900000000001</c:v>
                </c:pt>
                <c:pt idx="157">
                  <c:v>22.758900000000001</c:v>
                </c:pt>
                <c:pt idx="158">
                  <c:v>22.758900000000001</c:v>
                </c:pt>
                <c:pt idx="159">
                  <c:v>22.758900000000001</c:v>
                </c:pt>
                <c:pt idx="160">
                  <c:v>22.758900000000001</c:v>
                </c:pt>
                <c:pt idx="161">
                  <c:v>22.758900000000001</c:v>
                </c:pt>
                <c:pt idx="162">
                  <c:v>22.758900000000001</c:v>
                </c:pt>
                <c:pt idx="163">
                  <c:v>22.758900000000001</c:v>
                </c:pt>
                <c:pt idx="164">
                  <c:v>22.758900000000001</c:v>
                </c:pt>
                <c:pt idx="165">
                  <c:v>22.758900000000001</c:v>
                </c:pt>
                <c:pt idx="166">
                  <c:v>22.758900000000001</c:v>
                </c:pt>
                <c:pt idx="167">
                  <c:v>22.758900000000001</c:v>
                </c:pt>
                <c:pt idx="168">
                  <c:v>22.758900000000001</c:v>
                </c:pt>
                <c:pt idx="169">
                  <c:v>22.758900000000001</c:v>
                </c:pt>
                <c:pt idx="170">
                  <c:v>22.758900000000001</c:v>
                </c:pt>
                <c:pt idx="171">
                  <c:v>22.758900000000001</c:v>
                </c:pt>
                <c:pt idx="172">
                  <c:v>22.758900000000001</c:v>
                </c:pt>
                <c:pt idx="173">
                  <c:v>22.758900000000001</c:v>
                </c:pt>
                <c:pt idx="174">
                  <c:v>22.758900000000001</c:v>
                </c:pt>
                <c:pt idx="175">
                  <c:v>22.758900000000001</c:v>
                </c:pt>
                <c:pt idx="176">
                  <c:v>22.758900000000001</c:v>
                </c:pt>
                <c:pt idx="177">
                  <c:v>22.758900000000001</c:v>
                </c:pt>
                <c:pt idx="178">
                  <c:v>22.758900000000001</c:v>
                </c:pt>
                <c:pt idx="179">
                  <c:v>22.758900000000001</c:v>
                </c:pt>
                <c:pt idx="180">
                  <c:v>22.758900000000001</c:v>
                </c:pt>
                <c:pt idx="181">
                  <c:v>22.76059412644706</c:v>
                </c:pt>
                <c:pt idx="182">
                  <c:v>22.765677665958915</c:v>
                </c:pt>
                <c:pt idx="183">
                  <c:v>22.774154100481642</c:v>
                </c:pt>
                <c:pt idx="184">
                  <c:v>22.786029238041408</c:v>
                </c:pt>
                <c:pt idx="185">
                  <c:v>22.801311219927761</c:v>
                </c:pt>
                <c:pt idx="186">
                  <c:v>22.820010530768958</c:v>
                </c:pt>
                <c:pt idx="187">
                  <c:v>22.842140011517671</c:v>
                </c:pt>
                <c:pt idx="188">
                  <c:v>22.867714875371391</c:v>
                </c:pt>
                <c:pt idx="189">
                  <c:v>22.896752726656818</c:v>
                </c:pt>
                <c:pt idx="190">
                  <c:v>22.929273582713442</c:v>
                </c:pt>
                <c:pt idx="191">
                  <c:v>22.965299898816763</c:v>
                </c:pt>
                <c:pt idx="192">
                  <c:v>23.004856596187665</c:v>
                </c:pt>
                <c:pt idx="193">
                  <c:v>23.047971093140006</c:v>
                </c:pt>
                <c:pt idx="194">
                  <c:v>23.094673339424755</c:v>
                </c:pt>
                <c:pt idx="195">
                  <c:v>23.144995853834569</c:v>
                </c:pt>
                <c:pt idx="196">
                  <c:v>23.198973765139804</c:v>
                </c:pt>
                <c:pt idx="197">
                  <c:v>23.256644856432299</c:v>
                </c:pt>
                <c:pt idx="198">
                  <c:v>23.318049612960994</c:v>
                </c:pt>
                <c:pt idx="199">
                  <c:v>23.383231273549377</c:v>
                </c:pt>
                <c:pt idx="200">
                  <c:v>23.452235885692303</c:v>
                </c:pt>
                <c:pt idx="201">
                  <c:v>23.525112364436808</c:v>
                </c:pt>
                <c:pt idx="202">
                  <c:v>23.601912555159078</c:v>
                </c:pt>
                <c:pt idx="203">
                  <c:v>23.682691300357714</c:v>
                </c:pt>
                <c:pt idx="204">
                  <c:v>23.767506510591165</c:v>
                </c:pt>
                <c:pt idx="205">
                  <c:v>23.856419239695935</c:v>
                </c:pt>
                <c:pt idx="206">
                  <c:v>23.949493764430969</c:v>
                </c:pt>
                <c:pt idx="207">
                  <c:v>24.04679766870213</c:v>
                </c:pt>
                <c:pt idx="208">
                  <c:v>24.148401932531154</c:v>
                </c:pt>
                <c:pt idx="209">
                  <c:v>24.254381025942163</c:v>
                </c:pt>
                <c:pt idx="210">
                  <c:v>24.364813007950108</c:v>
                </c:pt>
                <c:pt idx="211">
                  <c:v>24.479779630845677</c:v>
                </c:pt>
                <c:pt idx="212">
                  <c:v>24.599366449982526</c:v>
                </c:pt>
                <c:pt idx="213">
                  <c:v>24.723662939284441</c:v>
                </c:pt>
                <c:pt idx="214">
                  <c:v>24.852762612702339</c:v>
                </c:pt>
                <c:pt idx="215">
                  <c:v>24.986763151863439</c:v>
                </c:pt>
                <c:pt idx="216">
                  <c:v>25.125766540168801</c:v>
                </c:pt>
                <c:pt idx="217">
                  <c:v>25.269879203608806</c:v>
                </c:pt>
                <c:pt idx="218">
                  <c:v>25.419212158581217</c:v>
                </c:pt>
                <c:pt idx="219">
                  <c:v>25.573881167011447</c:v>
                </c:pt>
                <c:pt idx="220">
                  <c:v>25.734006899090534</c:v>
                </c:pt>
                <c:pt idx="221">
                  <c:v>25.899715103963409</c:v>
                </c:pt>
                <c:pt idx="222">
                  <c:v>26.071136788716959</c:v>
                </c:pt>
                <c:pt idx="223">
                  <c:v>26.248408406035821</c:v>
                </c:pt>
                <c:pt idx="224">
                  <c:v>26.431672050913104</c:v>
                </c:pt>
                <c:pt idx="225">
                  <c:v>26.621075666822843</c:v>
                </c:pt>
                <c:pt idx="226">
                  <c:v>26.816773261781879</c:v>
                </c:pt>
                <c:pt idx="227">
                  <c:v>27.018925134750525</c:v>
                </c:pt>
                <c:pt idx="228">
                  <c:v>27.227698112844301</c:v>
                </c:pt>
                <c:pt idx="229">
                  <c:v>27.443265799852359</c:v>
                </c:pt>
                <c:pt idx="230">
                  <c:v>27.665808836582798</c:v>
                </c:pt>
                <c:pt idx="231">
                  <c:v>27.895515173581433</c:v>
                </c:pt>
                <c:pt idx="232">
                  <c:v>28.132580356796264</c:v>
                </c:pt>
                <c:pt idx="233">
                  <c:v>28.377207826788879</c:v>
                </c:pt>
                <c:pt idx="234">
                  <c:v>28.629609232122011</c:v>
                </c:pt>
                <c:pt idx="235">
                  <c:v>28.890004757583021</c:v>
                </c:pt>
                <c:pt idx="236">
                  <c:v>29.158623467934188</c:v>
                </c:pt>
                <c:pt idx="237">
                  <c:v>29.435703667912577</c:v>
                </c:pt>
                <c:pt idx="238">
                  <c:v>29.72149327923648</c:v>
                </c:pt>
                <c:pt idx="239">
                  <c:v>30.016250235408528</c:v>
                </c:pt>
                <c:pt idx="240">
                  <c:v>30.320242895142325</c:v>
                </c:pt>
                <c:pt idx="241">
                  <c:v>30.633750475275821</c:v>
                </c:pt>
                <c:pt idx="242">
                  <c:v>30.95706350407065</c:v>
                </c:pt>
                <c:pt idx="243">
                  <c:v>31.290484295837498</c:v>
                </c:pt>
                <c:pt idx="244">
                  <c:v>31.634327447863903</c:v>
                </c:pt>
                <c:pt idx="245">
                  <c:v>31.988920360663041</c:v>
                </c:pt>
                <c:pt idx="246">
                  <c:v>32.354603782600364</c:v>
                </c:pt>
                <c:pt idx="247">
                  <c:v>32.731732379997048</c:v>
                </c:pt>
                <c:pt idx="248">
                  <c:v>33.120675333848261</c:v>
                </c:pt>
                <c:pt idx="249">
                  <c:v>33.521816964336367</c:v>
                </c:pt>
                <c:pt idx="250">
                  <c:v>33.935557384357459</c:v>
                </c:pt>
                <c:pt idx="251">
                  <c:v>34.362313183319934</c:v>
                </c:pt>
                <c:pt idx="252">
                  <c:v>34.802518142510969</c:v>
                </c:pt>
                <c:pt idx="253">
                  <c:v>35.256623983362616</c:v>
                </c:pt>
                <c:pt idx="254">
                  <c:v>35.478899999999996</c:v>
                </c:pt>
                <c:pt idx="255">
                  <c:v>35.478899999999996</c:v>
                </c:pt>
                <c:pt idx="256">
                  <c:v>35.478899999999996</c:v>
                </c:pt>
                <c:pt idx="257">
                  <c:v>35.478899999999996</c:v>
                </c:pt>
                <c:pt idx="258">
                  <c:v>35.478899999999996</c:v>
                </c:pt>
                <c:pt idx="259">
                  <c:v>35.478899999999996</c:v>
                </c:pt>
                <c:pt idx="260">
                  <c:v>35.478899999999996</c:v>
                </c:pt>
                <c:pt idx="261">
                  <c:v>35.478899999999996</c:v>
                </c:pt>
                <c:pt idx="262">
                  <c:v>35.478899999999996</c:v>
                </c:pt>
                <c:pt idx="263">
                  <c:v>35.478899999999996</c:v>
                </c:pt>
                <c:pt idx="264">
                  <c:v>35.478899999999996</c:v>
                </c:pt>
                <c:pt idx="265">
                  <c:v>35.478899999999996</c:v>
                </c:pt>
                <c:pt idx="266">
                  <c:v>35.478899999999996</c:v>
                </c:pt>
                <c:pt idx="267">
                  <c:v>35.478899999999996</c:v>
                </c:pt>
                <c:pt idx="268">
                  <c:v>35.478899999999996</c:v>
                </c:pt>
                <c:pt idx="269">
                  <c:v>35.478899999999996</c:v>
                </c:pt>
                <c:pt idx="270">
                  <c:v>35.478899999999996</c:v>
                </c:pt>
                <c:pt idx="271">
                  <c:v>35.478899999999996</c:v>
                </c:pt>
                <c:pt idx="272">
                  <c:v>35.478899999999996</c:v>
                </c:pt>
                <c:pt idx="273">
                  <c:v>35.478899999999996</c:v>
                </c:pt>
                <c:pt idx="274">
                  <c:v>35.478899999999996</c:v>
                </c:pt>
                <c:pt idx="275">
                  <c:v>35.478899999999996</c:v>
                </c:pt>
                <c:pt idx="276">
                  <c:v>35.478899999999996</c:v>
                </c:pt>
                <c:pt idx="277">
                  <c:v>35.478899999999996</c:v>
                </c:pt>
                <c:pt idx="278">
                  <c:v>35.478899999999996</c:v>
                </c:pt>
                <c:pt idx="279">
                  <c:v>35.478899999999996</c:v>
                </c:pt>
                <c:pt idx="280">
                  <c:v>35.478899999999996</c:v>
                </c:pt>
                <c:pt idx="281">
                  <c:v>35.478899999999996</c:v>
                </c:pt>
                <c:pt idx="282">
                  <c:v>35.478899999999996</c:v>
                </c:pt>
                <c:pt idx="283">
                  <c:v>35.478899999999996</c:v>
                </c:pt>
                <c:pt idx="284">
                  <c:v>35.478899999999996</c:v>
                </c:pt>
                <c:pt idx="285">
                  <c:v>35.478899999999996</c:v>
                </c:pt>
                <c:pt idx="286">
                  <c:v>35.478899999999996</c:v>
                </c:pt>
                <c:pt idx="287">
                  <c:v>35.478899999999996</c:v>
                </c:pt>
                <c:pt idx="288">
                  <c:v>35.478899999999996</c:v>
                </c:pt>
                <c:pt idx="289">
                  <c:v>35.478899999999996</c:v>
                </c:pt>
                <c:pt idx="290">
                  <c:v>35.478899999999996</c:v>
                </c:pt>
                <c:pt idx="291">
                  <c:v>35.478899999999996</c:v>
                </c:pt>
                <c:pt idx="292">
                  <c:v>35.478899999999996</c:v>
                </c:pt>
                <c:pt idx="293">
                  <c:v>35.478899999999996</c:v>
                </c:pt>
                <c:pt idx="294">
                  <c:v>35.478899999999996</c:v>
                </c:pt>
                <c:pt idx="295">
                  <c:v>35.478899999999996</c:v>
                </c:pt>
                <c:pt idx="296">
                  <c:v>35.478899999999996</c:v>
                </c:pt>
                <c:pt idx="297">
                  <c:v>35.478899999999996</c:v>
                </c:pt>
                <c:pt idx="298">
                  <c:v>35.478899999999996</c:v>
                </c:pt>
                <c:pt idx="299">
                  <c:v>35.478899999999996</c:v>
                </c:pt>
                <c:pt idx="300">
                  <c:v>35.478899999999996</c:v>
                </c:pt>
                <c:pt idx="301">
                  <c:v>35.478899999999996</c:v>
                </c:pt>
                <c:pt idx="302">
                  <c:v>35.478899999999996</c:v>
                </c:pt>
                <c:pt idx="303">
                  <c:v>35.478899999999996</c:v>
                </c:pt>
                <c:pt idx="304">
                  <c:v>35.478899999999996</c:v>
                </c:pt>
                <c:pt idx="305">
                  <c:v>35.478899999999996</c:v>
                </c:pt>
                <c:pt idx="306">
                  <c:v>35.478899999999996</c:v>
                </c:pt>
                <c:pt idx="307">
                  <c:v>35.478899999999996</c:v>
                </c:pt>
                <c:pt idx="308">
                  <c:v>35.478899999999996</c:v>
                </c:pt>
                <c:pt idx="309">
                  <c:v>35.478899999999996</c:v>
                </c:pt>
                <c:pt idx="310">
                  <c:v>35.478899999999996</c:v>
                </c:pt>
                <c:pt idx="311">
                  <c:v>35.478899999999996</c:v>
                </c:pt>
                <c:pt idx="312">
                  <c:v>35.478899999999996</c:v>
                </c:pt>
                <c:pt idx="313">
                  <c:v>35.478899999999996</c:v>
                </c:pt>
                <c:pt idx="314">
                  <c:v>35.478899999999996</c:v>
                </c:pt>
                <c:pt idx="315">
                  <c:v>35.478899999999996</c:v>
                </c:pt>
                <c:pt idx="316">
                  <c:v>35.478899999999996</c:v>
                </c:pt>
                <c:pt idx="317">
                  <c:v>35.478899999999996</c:v>
                </c:pt>
                <c:pt idx="318">
                  <c:v>35.478899999999996</c:v>
                </c:pt>
                <c:pt idx="319">
                  <c:v>35.478899999999996</c:v>
                </c:pt>
                <c:pt idx="320">
                  <c:v>35.478899999999996</c:v>
                </c:pt>
                <c:pt idx="321">
                  <c:v>35.478899999999996</c:v>
                </c:pt>
                <c:pt idx="322">
                  <c:v>35.478899999999996</c:v>
                </c:pt>
                <c:pt idx="323">
                  <c:v>35.478899999999996</c:v>
                </c:pt>
                <c:pt idx="324">
                  <c:v>35.478899999999996</c:v>
                </c:pt>
                <c:pt idx="325">
                  <c:v>35.478899999999996</c:v>
                </c:pt>
                <c:pt idx="326">
                  <c:v>35.478899999999996</c:v>
                </c:pt>
                <c:pt idx="327">
                  <c:v>35.478899999999996</c:v>
                </c:pt>
                <c:pt idx="328">
                  <c:v>35.478899999999996</c:v>
                </c:pt>
                <c:pt idx="329">
                  <c:v>35.478899999999996</c:v>
                </c:pt>
                <c:pt idx="330">
                  <c:v>35.478899999999996</c:v>
                </c:pt>
                <c:pt idx="331">
                  <c:v>35.478899999999996</c:v>
                </c:pt>
                <c:pt idx="332">
                  <c:v>35.478899999999996</c:v>
                </c:pt>
                <c:pt idx="333">
                  <c:v>35.478899999999996</c:v>
                </c:pt>
                <c:pt idx="334">
                  <c:v>35.478899999999996</c:v>
                </c:pt>
                <c:pt idx="335">
                  <c:v>35.478899999999996</c:v>
                </c:pt>
                <c:pt idx="336">
                  <c:v>35.478899999999996</c:v>
                </c:pt>
                <c:pt idx="337">
                  <c:v>35.478899999999996</c:v>
                </c:pt>
                <c:pt idx="338">
                  <c:v>35.478899999999996</c:v>
                </c:pt>
                <c:pt idx="339">
                  <c:v>35.478899999999996</c:v>
                </c:pt>
                <c:pt idx="340">
                  <c:v>35.478899999999996</c:v>
                </c:pt>
                <c:pt idx="341">
                  <c:v>35.478899999999996</c:v>
                </c:pt>
                <c:pt idx="342">
                  <c:v>35.478899999999996</c:v>
                </c:pt>
                <c:pt idx="343">
                  <c:v>35.478899999999996</c:v>
                </c:pt>
                <c:pt idx="344">
                  <c:v>35.478899999999996</c:v>
                </c:pt>
                <c:pt idx="345">
                  <c:v>35.478899999999996</c:v>
                </c:pt>
                <c:pt idx="346">
                  <c:v>35.478899999999996</c:v>
                </c:pt>
                <c:pt idx="347">
                  <c:v>35.478899999999996</c:v>
                </c:pt>
                <c:pt idx="348">
                  <c:v>35.478899999999996</c:v>
                </c:pt>
                <c:pt idx="349">
                  <c:v>35.478899999999996</c:v>
                </c:pt>
                <c:pt idx="350">
                  <c:v>35.478899999999996</c:v>
                </c:pt>
                <c:pt idx="351">
                  <c:v>35.478899999999996</c:v>
                </c:pt>
                <c:pt idx="352">
                  <c:v>35.478899999999996</c:v>
                </c:pt>
                <c:pt idx="353">
                  <c:v>35.478899999999996</c:v>
                </c:pt>
                <c:pt idx="354">
                  <c:v>35.478899999999996</c:v>
                </c:pt>
                <c:pt idx="355">
                  <c:v>35.478899999999996</c:v>
                </c:pt>
                <c:pt idx="356">
                  <c:v>35.478899999999996</c:v>
                </c:pt>
                <c:pt idx="357">
                  <c:v>35.478899999999996</c:v>
                </c:pt>
                <c:pt idx="358">
                  <c:v>35.478899999999996</c:v>
                </c:pt>
                <c:pt idx="359">
                  <c:v>35.478899999999996</c:v>
                </c:pt>
                <c:pt idx="360">
                  <c:v>35.478899999999996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229752"/>
        <c:axId val="524230144"/>
      </c:scatterChart>
      <c:valAx>
        <c:axId val="524229752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Swept Volume,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30144"/>
        <c:crosses val="autoZero"/>
        <c:crossBetween val="midCat"/>
        <c:majorUnit val="10"/>
      </c:valAx>
      <c:valAx>
        <c:axId val="5242301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Pressure, Bar, abs</a:t>
                </a:r>
              </a:p>
            </c:rich>
          </c:tx>
          <c:layout>
            <c:manualLayout>
              <c:xMode val="edge"/>
              <c:yMode val="edge"/>
              <c:x val="1.5376372527077527E-2"/>
              <c:y val="0.146492749012434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29752"/>
        <c:crosses val="autoZero"/>
        <c:crossBetween val="midCat"/>
      </c:valAx>
      <c:spPr>
        <a:solidFill>
          <a:schemeClr val="tx1">
            <a:lumMod val="95000"/>
            <a:lumOff val="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709740135606179"/>
          <c:y val="0.17963582677165357"/>
          <c:w val="0.36195022648000785"/>
          <c:h val="9.11437814038019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Stage I - Pressure vs. time</a:t>
            </a:r>
          </a:p>
        </c:rich>
      </c:tx>
      <c:layout>
        <c:manualLayout>
          <c:xMode val="edge"/>
          <c:yMode val="edge"/>
          <c:x val="0.22151957379553697"/>
          <c:y val="3.85965680053293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973756921145122"/>
          <c:y val="0.16666666666666666"/>
          <c:w val="0.76892036719169377"/>
          <c:h val="0.561096088519627"/>
        </c:manualLayout>
      </c:layout>
      <c:scatterChart>
        <c:scatterStyle val="lineMarker"/>
        <c:varyColors val="0"/>
        <c:ser>
          <c:idx val="2"/>
          <c:order val="0"/>
          <c:tx>
            <c:v>HE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'Stage 1'!$C$746:$C$1106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1'!$U$746:$U$1106</c:f>
              <c:numCache>
                <c:formatCode>General</c:formatCode>
                <c:ptCount val="361"/>
                <c:pt idx="0">
                  <c:v>35.478899999999996</c:v>
                </c:pt>
                <c:pt idx="1">
                  <c:v>35.453506082984504</c:v>
                </c:pt>
                <c:pt idx="2">
                  <c:v>35.377517782624047</c:v>
                </c:pt>
                <c:pt idx="3">
                  <c:v>35.251511996616564</c:v>
                </c:pt>
                <c:pt idx="4">
                  <c:v>35.076438817532299</c:v>
                </c:pt>
                <c:pt idx="5">
                  <c:v>34.853604810138407</c:v>
                </c:pt>
                <c:pt idx="6">
                  <c:v>34.58465034539541</c:v>
                </c:pt>
                <c:pt idx="7">
                  <c:v>34.271521692371337</c:v>
                </c:pt>
                <c:pt idx="8">
                  <c:v>33.91643870967421</c:v>
                </c:pt>
                <c:pt idx="9">
                  <c:v>33.521859079208951</c:v>
                </c:pt>
                <c:pt idx="10">
                  <c:v>33.090440084254169</c:v>
                </c:pt>
                <c:pt idx="11">
                  <c:v>32.624998950739524</c:v>
                </c:pt>
                <c:pt idx="12">
                  <c:v>32.12847274739179</c:v>
                </c:pt>
                <c:pt idx="13">
                  <c:v>31.603878781366724</c:v>
                </c:pt>
                <c:pt idx="14">
                  <c:v>31.054276337002463</c:v>
                </c:pt>
                <c:pt idx="15">
                  <c:v>30.482730493353927</c:v>
                </c:pt>
                <c:pt idx="16">
                  <c:v>29.892278628663703</c:v>
                </c:pt>
                <c:pt idx="17">
                  <c:v>29.28590008425099</c:v>
                </c:pt>
                <c:pt idx="18">
                  <c:v>28.666489323376265</c:v>
                </c:pt>
                <c:pt idx="19">
                  <c:v>28.03683278846146</c:v>
                </c:pt>
                <c:pt idx="20">
                  <c:v>27.399589537556519</c:v>
                </c:pt>
                <c:pt idx="21">
                  <c:v>26.757275631837189</c:v>
                </c:pt>
                <c:pt idx="22">
                  <c:v>26.112252152660361</c:v>
                </c:pt>
                <c:pt idx="23">
                  <c:v>25.466716650599626</c:v>
                </c:pt>
                <c:pt idx="24">
                  <c:v>24.822697770189649</c:v>
                </c:pt>
                <c:pt idx="25">
                  <c:v>24.182052752237762</c:v>
                </c:pt>
                <c:pt idx="26">
                  <c:v>23.546467489266959</c:v>
                </c:pt>
                <c:pt idx="27">
                  <c:v>22.917458797208202</c:v>
                </c:pt>
                <c:pt idx="28">
                  <c:v>22.758900000000001</c:v>
                </c:pt>
                <c:pt idx="29">
                  <c:v>22.758900000000001</c:v>
                </c:pt>
                <c:pt idx="30">
                  <c:v>22.758900000000001</c:v>
                </c:pt>
                <c:pt idx="31">
                  <c:v>22.758900000000001</c:v>
                </c:pt>
                <c:pt idx="32">
                  <c:v>22.758900000000001</c:v>
                </c:pt>
                <c:pt idx="33">
                  <c:v>22.758900000000001</c:v>
                </c:pt>
                <c:pt idx="34">
                  <c:v>22.758900000000001</c:v>
                </c:pt>
                <c:pt idx="35">
                  <c:v>22.758900000000001</c:v>
                </c:pt>
                <c:pt idx="36">
                  <c:v>22.758900000000001</c:v>
                </c:pt>
                <c:pt idx="37">
                  <c:v>22.758900000000001</c:v>
                </c:pt>
                <c:pt idx="38">
                  <c:v>22.758900000000001</c:v>
                </c:pt>
                <c:pt idx="39">
                  <c:v>22.758900000000001</c:v>
                </c:pt>
                <c:pt idx="40">
                  <c:v>22.758900000000001</c:v>
                </c:pt>
                <c:pt idx="41">
                  <c:v>22.758900000000001</c:v>
                </c:pt>
                <c:pt idx="42">
                  <c:v>22.758900000000001</c:v>
                </c:pt>
                <c:pt idx="43">
                  <c:v>22.758900000000001</c:v>
                </c:pt>
                <c:pt idx="44">
                  <c:v>22.758900000000001</c:v>
                </c:pt>
                <c:pt idx="45">
                  <c:v>22.758900000000001</c:v>
                </c:pt>
                <c:pt idx="46">
                  <c:v>22.758900000000001</c:v>
                </c:pt>
                <c:pt idx="47">
                  <c:v>22.758900000000001</c:v>
                </c:pt>
                <c:pt idx="48">
                  <c:v>22.758900000000001</c:v>
                </c:pt>
                <c:pt idx="49">
                  <c:v>22.758900000000001</c:v>
                </c:pt>
                <c:pt idx="50">
                  <c:v>22.758900000000001</c:v>
                </c:pt>
                <c:pt idx="51">
                  <c:v>22.758900000000001</c:v>
                </c:pt>
                <c:pt idx="52">
                  <c:v>22.758900000000001</c:v>
                </c:pt>
                <c:pt idx="53">
                  <c:v>22.758900000000001</c:v>
                </c:pt>
                <c:pt idx="54">
                  <c:v>22.758900000000001</c:v>
                </c:pt>
                <c:pt idx="55">
                  <c:v>22.758900000000001</c:v>
                </c:pt>
                <c:pt idx="56">
                  <c:v>22.758900000000001</c:v>
                </c:pt>
                <c:pt idx="57">
                  <c:v>22.758900000000001</c:v>
                </c:pt>
                <c:pt idx="58">
                  <c:v>22.758900000000001</c:v>
                </c:pt>
                <c:pt idx="59">
                  <c:v>22.758900000000001</c:v>
                </c:pt>
                <c:pt idx="60">
                  <c:v>22.758900000000001</c:v>
                </c:pt>
                <c:pt idx="61">
                  <c:v>22.758900000000001</c:v>
                </c:pt>
                <c:pt idx="62">
                  <c:v>22.758900000000001</c:v>
                </c:pt>
                <c:pt idx="63">
                  <c:v>22.758900000000001</c:v>
                </c:pt>
                <c:pt idx="64">
                  <c:v>22.758900000000001</c:v>
                </c:pt>
                <c:pt idx="65">
                  <c:v>22.758900000000001</c:v>
                </c:pt>
                <c:pt idx="66">
                  <c:v>22.758900000000001</c:v>
                </c:pt>
                <c:pt idx="67">
                  <c:v>22.758900000000001</c:v>
                </c:pt>
                <c:pt idx="68">
                  <c:v>22.758900000000001</c:v>
                </c:pt>
                <c:pt idx="69">
                  <c:v>22.758900000000001</c:v>
                </c:pt>
                <c:pt idx="70">
                  <c:v>22.758900000000001</c:v>
                </c:pt>
                <c:pt idx="71">
                  <c:v>22.758900000000001</c:v>
                </c:pt>
                <c:pt idx="72">
                  <c:v>22.758900000000001</c:v>
                </c:pt>
                <c:pt idx="73">
                  <c:v>22.758900000000001</c:v>
                </c:pt>
                <c:pt idx="74">
                  <c:v>22.758900000000001</c:v>
                </c:pt>
                <c:pt idx="75">
                  <c:v>22.758900000000001</c:v>
                </c:pt>
                <c:pt idx="76">
                  <c:v>22.758900000000001</c:v>
                </c:pt>
                <c:pt idx="77">
                  <c:v>22.758900000000001</c:v>
                </c:pt>
                <c:pt idx="78">
                  <c:v>22.758900000000001</c:v>
                </c:pt>
                <c:pt idx="79">
                  <c:v>22.758900000000001</c:v>
                </c:pt>
                <c:pt idx="80">
                  <c:v>22.758900000000001</c:v>
                </c:pt>
                <c:pt idx="81">
                  <c:v>22.758900000000001</c:v>
                </c:pt>
                <c:pt idx="82">
                  <c:v>22.758900000000001</c:v>
                </c:pt>
                <c:pt idx="83">
                  <c:v>22.758900000000001</c:v>
                </c:pt>
                <c:pt idx="84">
                  <c:v>22.758900000000001</c:v>
                </c:pt>
                <c:pt idx="85">
                  <c:v>22.758900000000001</c:v>
                </c:pt>
                <c:pt idx="86">
                  <c:v>22.758900000000001</c:v>
                </c:pt>
                <c:pt idx="87">
                  <c:v>22.758900000000001</c:v>
                </c:pt>
                <c:pt idx="88">
                  <c:v>22.758900000000001</c:v>
                </c:pt>
                <c:pt idx="89">
                  <c:v>22.758900000000001</c:v>
                </c:pt>
                <c:pt idx="90">
                  <c:v>22.758900000000001</c:v>
                </c:pt>
                <c:pt idx="91">
                  <c:v>22.758900000000001</c:v>
                </c:pt>
                <c:pt idx="92">
                  <c:v>22.758900000000001</c:v>
                </c:pt>
                <c:pt idx="93">
                  <c:v>22.758900000000001</c:v>
                </c:pt>
                <c:pt idx="94">
                  <c:v>22.758900000000001</c:v>
                </c:pt>
                <c:pt idx="95">
                  <c:v>22.758900000000001</c:v>
                </c:pt>
                <c:pt idx="96">
                  <c:v>22.758900000000001</c:v>
                </c:pt>
                <c:pt idx="97">
                  <c:v>22.758900000000001</c:v>
                </c:pt>
                <c:pt idx="98">
                  <c:v>22.758900000000001</c:v>
                </c:pt>
                <c:pt idx="99">
                  <c:v>22.758900000000001</c:v>
                </c:pt>
                <c:pt idx="100">
                  <c:v>22.758900000000001</c:v>
                </c:pt>
                <c:pt idx="101">
                  <c:v>22.758900000000001</c:v>
                </c:pt>
                <c:pt idx="102">
                  <c:v>22.758900000000001</c:v>
                </c:pt>
                <c:pt idx="103">
                  <c:v>22.758900000000001</c:v>
                </c:pt>
                <c:pt idx="104">
                  <c:v>22.758900000000001</c:v>
                </c:pt>
                <c:pt idx="105">
                  <c:v>22.758900000000001</c:v>
                </c:pt>
                <c:pt idx="106">
                  <c:v>22.758900000000001</c:v>
                </c:pt>
                <c:pt idx="107">
                  <c:v>22.758900000000001</c:v>
                </c:pt>
                <c:pt idx="108">
                  <c:v>22.758900000000001</c:v>
                </c:pt>
                <c:pt idx="109">
                  <c:v>22.758900000000001</c:v>
                </c:pt>
                <c:pt idx="110">
                  <c:v>22.758900000000001</c:v>
                </c:pt>
                <c:pt idx="111">
                  <c:v>22.758900000000001</c:v>
                </c:pt>
                <c:pt idx="112">
                  <c:v>22.758900000000001</c:v>
                </c:pt>
                <c:pt idx="113">
                  <c:v>22.758900000000001</c:v>
                </c:pt>
                <c:pt idx="114">
                  <c:v>22.758900000000001</c:v>
                </c:pt>
                <c:pt idx="115">
                  <c:v>22.758900000000001</c:v>
                </c:pt>
                <c:pt idx="116">
                  <c:v>22.758900000000001</c:v>
                </c:pt>
                <c:pt idx="117">
                  <c:v>22.758900000000001</c:v>
                </c:pt>
                <c:pt idx="118">
                  <c:v>22.758900000000001</c:v>
                </c:pt>
                <c:pt idx="119">
                  <c:v>22.758900000000001</c:v>
                </c:pt>
                <c:pt idx="120">
                  <c:v>22.758900000000001</c:v>
                </c:pt>
                <c:pt idx="121">
                  <c:v>22.758900000000001</c:v>
                </c:pt>
                <c:pt idx="122">
                  <c:v>22.758900000000001</c:v>
                </c:pt>
                <c:pt idx="123">
                  <c:v>22.758900000000001</c:v>
                </c:pt>
                <c:pt idx="124">
                  <c:v>22.758900000000001</c:v>
                </c:pt>
                <c:pt idx="125">
                  <c:v>22.758900000000001</c:v>
                </c:pt>
                <c:pt idx="126">
                  <c:v>22.758900000000001</c:v>
                </c:pt>
                <c:pt idx="127">
                  <c:v>22.758900000000001</c:v>
                </c:pt>
                <c:pt idx="128">
                  <c:v>22.758900000000001</c:v>
                </c:pt>
                <c:pt idx="129">
                  <c:v>22.758900000000001</c:v>
                </c:pt>
                <c:pt idx="130">
                  <c:v>22.758900000000001</c:v>
                </c:pt>
                <c:pt idx="131">
                  <c:v>22.758900000000001</c:v>
                </c:pt>
                <c:pt idx="132">
                  <c:v>22.758900000000001</c:v>
                </c:pt>
                <c:pt idx="133">
                  <c:v>22.758900000000001</c:v>
                </c:pt>
                <c:pt idx="134">
                  <c:v>22.758900000000001</c:v>
                </c:pt>
                <c:pt idx="135">
                  <c:v>22.758900000000001</c:v>
                </c:pt>
                <c:pt idx="136">
                  <c:v>22.758900000000001</c:v>
                </c:pt>
                <c:pt idx="137">
                  <c:v>22.758900000000001</c:v>
                </c:pt>
                <c:pt idx="138">
                  <c:v>22.758900000000001</c:v>
                </c:pt>
                <c:pt idx="139">
                  <c:v>22.758900000000001</c:v>
                </c:pt>
                <c:pt idx="140">
                  <c:v>22.758900000000001</c:v>
                </c:pt>
                <c:pt idx="141">
                  <c:v>22.758900000000001</c:v>
                </c:pt>
                <c:pt idx="142">
                  <c:v>22.758900000000001</c:v>
                </c:pt>
                <c:pt idx="143">
                  <c:v>22.758900000000001</c:v>
                </c:pt>
                <c:pt idx="144">
                  <c:v>22.758900000000001</c:v>
                </c:pt>
                <c:pt idx="145">
                  <c:v>22.758900000000001</c:v>
                </c:pt>
                <c:pt idx="146">
                  <c:v>22.758900000000001</c:v>
                </c:pt>
                <c:pt idx="147">
                  <c:v>22.758900000000001</c:v>
                </c:pt>
                <c:pt idx="148">
                  <c:v>22.758900000000001</c:v>
                </c:pt>
                <c:pt idx="149">
                  <c:v>22.758900000000001</c:v>
                </c:pt>
                <c:pt idx="150">
                  <c:v>22.758900000000001</c:v>
                </c:pt>
                <c:pt idx="151">
                  <c:v>22.758900000000001</c:v>
                </c:pt>
                <c:pt idx="152">
                  <c:v>22.758900000000001</c:v>
                </c:pt>
                <c:pt idx="153">
                  <c:v>22.758900000000001</c:v>
                </c:pt>
                <c:pt idx="154">
                  <c:v>22.758900000000001</c:v>
                </c:pt>
                <c:pt idx="155">
                  <c:v>22.758900000000001</c:v>
                </c:pt>
                <c:pt idx="156">
                  <c:v>22.758900000000001</c:v>
                </c:pt>
                <c:pt idx="157">
                  <c:v>22.758900000000001</c:v>
                </c:pt>
                <c:pt idx="158">
                  <c:v>22.758900000000001</c:v>
                </c:pt>
                <c:pt idx="159">
                  <c:v>22.758900000000001</c:v>
                </c:pt>
                <c:pt idx="160">
                  <c:v>22.758900000000001</c:v>
                </c:pt>
                <c:pt idx="161">
                  <c:v>22.758900000000001</c:v>
                </c:pt>
                <c:pt idx="162">
                  <c:v>22.758900000000001</c:v>
                </c:pt>
                <c:pt idx="163">
                  <c:v>22.758900000000001</c:v>
                </c:pt>
                <c:pt idx="164">
                  <c:v>22.758900000000001</c:v>
                </c:pt>
                <c:pt idx="165">
                  <c:v>22.758900000000001</c:v>
                </c:pt>
                <c:pt idx="166">
                  <c:v>22.758900000000001</c:v>
                </c:pt>
                <c:pt idx="167">
                  <c:v>22.758900000000001</c:v>
                </c:pt>
                <c:pt idx="168">
                  <c:v>22.758900000000001</c:v>
                </c:pt>
                <c:pt idx="169">
                  <c:v>22.758900000000001</c:v>
                </c:pt>
                <c:pt idx="170">
                  <c:v>22.758900000000001</c:v>
                </c:pt>
                <c:pt idx="171">
                  <c:v>22.758900000000001</c:v>
                </c:pt>
                <c:pt idx="172">
                  <c:v>22.758900000000001</c:v>
                </c:pt>
                <c:pt idx="173">
                  <c:v>22.758900000000001</c:v>
                </c:pt>
                <c:pt idx="174">
                  <c:v>22.758900000000001</c:v>
                </c:pt>
                <c:pt idx="175">
                  <c:v>22.758900000000001</c:v>
                </c:pt>
                <c:pt idx="176">
                  <c:v>22.758900000000001</c:v>
                </c:pt>
                <c:pt idx="177">
                  <c:v>22.758900000000001</c:v>
                </c:pt>
                <c:pt idx="178">
                  <c:v>22.758900000000001</c:v>
                </c:pt>
                <c:pt idx="179">
                  <c:v>22.758900000000001</c:v>
                </c:pt>
                <c:pt idx="180">
                  <c:v>22.758900000000001</c:v>
                </c:pt>
                <c:pt idx="181">
                  <c:v>22.76059412644706</c:v>
                </c:pt>
                <c:pt idx="182">
                  <c:v>22.765677665958915</c:v>
                </c:pt>
                <c:pt idx="183">
                  <c:v>22.774154100481642</c:v>
                </c:pt>
                <c:pt idx="184">
                  <c:v>22.786029238041408</c:v>
                </c:pt>
                <c:pt idx="185">
                  <c:v>22.801311219927761</c:v>
                </c:pt>
                <c:pt idx="186">
                  <c:v>22.820010530768958</c:v>
                </c:pt>
                <c:pt idx="187">
                  <c:v>22.842140011517671</c:v>
                </c:pt>
                <c:pt idx="188">
                  <c:v>22.867714875371391</c:v>
                </c:pt>
                <c:pt idx="189">
                  <c:v>22.896752726656818</c:v>
                </c:pt>
                <c:pt idx="190">
                  <c:v>22.929273582713442</c:v>
                </c:pt>
                <c:pt idx="191">
                  <c:v>22.965299898816763</c:v>
                </c:pt>
                <c:pt idx="192">
                  <c:v>23.004856596187665</c:v>
                </c:pt>
                <c:pt idx="193">
                  <c:v>23.047971093140006</c:v>
                </c:pt>
                <c:pt idx="194">
                  <c:v>23.094673339424755</c:v>
                </c:pt>
                <c:pt idx="195">
                  <c:v>23.144995853834569</c:v>
                </c:pt>
                <c:pt idx="196">
                  <c:v>23.198973765139804</c:v>
                </c:pt>
                <c:pt idx="197">
                  <c:v>23.256644856432299</c:v>
                </c:pt>
                <c:pt idx="198">
                  <c:v>23.318049612960994</c:v>
                </c:pt>
                <c:pt idx="199">
                  <c:v>23.383231273549377</c:v>
                </c:pt>
                <c:pt idx="200">
                  <c:v>23.452235885692303</c:v>
                </c:pt>
                <c:pt idx="201">
                  <c:v>23.525112364436808</c:v>
                </c:pt>
                <c:pt idx="202">
                  <c:v>23.601912555159078</c:v>
                </c:pt>
                <c:pt idx="203">
                  <c:v>23.682691300357714</c:v>
                </c:pt>
                <c:pt idx="204">
                  <c:v>23.767506510591165</c:v>
                </c:pt>
                <c:pt idx="205">
                  <c:v>23.856419239695935</c:v>
                </c:pt>
                <c:pt idx="206">
                  <c:v>23.949493764430969</c:v>
                </c:pt>
                <c:pt idx="207">
                  <c:v>24.04679766870213</c:v>
                </c:pt>
                <c:pt idx="208">
                  <c:v>24.148401932531154</c:v>
                </c:pt>
                <c:pt idx="209">
                  <c:v>24.254381025942163</c:v>
                </c:pt>
                <c:pt idx="210">
                  <c:v>24.364813007950108</c:v>
                </c:pt>
                <c:pt idx="211">
                  <c:v>24.479779630845677</c:v>
                </c:pt>
                <c:pt idx="212">
                  <c:v>24.599366449982526</c:v>
                </c:pt>
                <c:pt idx="213">
                  <c:v>24.723662939284441</c:v>
                </c:pt>
                <c:pt idx="214">
                  <c:v>24.852762612702339</c:v>
                </c:pt>
                <c:pt idx="215">
                  <c:v>24.986763151863439</c:v>
                </c:pt>
                <c:pt idx="216">
                  <c:v>25.125766540168801</c:v>
                </c:pt>
                <c:pt idx="217">
                  <c:v>25.269879203608806</c:v>
                </c:pt>
                <c:pt idx="218">
                  <c:v>25.419212158581217</c:v>
                </c:pt>
                <c:pt idx="219">
                  <c:v>25.573881167011447</c:v>
                </c:pt>
                <c:pt idx="220">
                  <c:v>25.734006899090534</c:v>
                </c:pt>
                <c:pt idx="221">
                  <c:v>25.899715103963409</c:v>
                </c:pt>
                <c:pt idx="222">
                  <c:v>26.071136788716959</c:v>
                </c:pt>
                <c:pt idx="223">
                  <c:v>26.248408406035821</c:v>
                </c:pt>
                <c:pt idx="224">
                  <c:v>26.431672050913104</c:v>
                </c:pt>
                <c:pt idx="225">
                  <c:v>26.621075666822843</c:v>
                </c:pt>
                <c:pt idx="226">
                  <c:v>26.816773261781879</c:v>
                </c:pt>
                <c:pt idx="227">
                  <c:v>27.018925134750525</c:v>
                </c:pt>
                <c:pt idx="228">
                  <c:v>27.227698112844301</c:v>
                </c:pt>
                <c:pt idx="229">
                  <c:v>27.443265799852359</c:v>
                </c:pt>
                <c:pt idx="230">
                  <c:v>27.665808836582798</c:v>
                </c:pt>
                <c:pt idx="231">
                  <c:v>27.895515173581433</c:v>
                </c:pt>
                <c:pt idx="232">
                  <c:v>28.132580356796264</c:v>
                </c:pt>
                <c:pt idx="233">
                  <c:v>28.377207826788879</c:v>
                </c:pt>
                <c:pt idx="234">
                  <c:v>28.629609232122011</c:v>
                </c:pt>
                <c:pt idx="235">
                  <c:v>28.890004757583021</c:v>
                </c:pt>
                <c:pt idx="236">
                  <c:v>29.158623467934188</c:v>
                </c:pt>
                <c:pt idx="237">
                  <c:v>29.435703667912577</c:v>
                </c:pt>
                <c:pt idx="238">
                  <c:v>29.72149327923648</c:v>
                </c:pt>
                <c:pt idx="239">
                  <c:v>30.016250235408528</c:v>
                </c:pt>
                <c:pt idx="240">
                  <c:v>30.320242895142325</c:v>
                </c:pt>
                <c:pt idx="241">
                  <c:v>30.633750475275821</c:v>
                </c:pt>
                <c:pt idx="242">
                  <c:v>30.95706350407065</c:v>
                </c:pt>
                <c:pt idx="243">
                  <c:v>31.290484295837498</c:v>
                </c:pt>
                <c:pt idx="244">
                  <c:v>31.634327447863903</c:v>
                </c:pt>
                <c:pt idx="245">
                  <c:v>31.988920360663041</c:v>
                </c:pt>
                <c:pt idx="246">
                  <c:v>32.354603782600364</c:v>
                </c:pt>
                <c:pt idx="247">
                  <c:v>32.731732379997048</c:v>
                </c:pt>
                <c:pt idx="248">
                  <c:v>33.120675333848261</c:v>
                </c:pt>
                <c:pt idx="249">
                  <c:v>33.521816964336367</c:v>
                </c:pt>
                <c:pt idx="250">
                  <c:v>33.935557384357459</c:v>
                </c:pt>
                <c:pt idx="251">
                  <c:v>34.362313183319934</c:v>
                </c:pt>
                <c:pt idx="252">
                  <c:v>34.802518142510969</c:v>
                </c:pt>
                <c:pt idx="253">
                  <c:v>35.256623983362616</c:v>
                </c:pt>
                <c:pt idx="254">
                  <c:v>35.478899999999996</c:v>
                </c:pt>
                <c:pt idx="255">
                  <c:v>35.478899999999996</c:v>
                </c:pt>
                <c:pt idx="256">
                  <c:v>35.478899999999996</c:v>
                </c:pt>
                <c:pt idx="257">
                  <c:v>35.478899999999996</c:v>
                </c:pt>
                <c:pt idx="258">
                  <c:v>35.478899999999996</c:v>
                </c:pt>
                <c:pt idx="259">
                  <c:v>35.478899999999996</c:v>
                </c:pt>
                <c:pt idx="260">
                  <c:v>35.478899999999996</c:v>
                </c:pt>
                <c:pt idx="261">
                  <c:v>35.478899999999996</c:v>
                </c:pt>
                <c:pt idx="262">
                  <c:v>35.478899999999996</c:v>
                </c:pt>
                <c:pt idx="263">
                  <c:v>35.478899999999996</c:v>
                </c:pt>
                <c:pt idx="264">
                  <c:v>35.478899999999996</c:v>
                </c:pt>
                <c:pt idx="265">
                  <c:v>35.478899999999996</c:v>
                </c:pt>
                <c:pt idx="266">
                  <c:v>35.478899999999996</c:v>
                </c:pt>
                <c:pt idx="267">
                  <c:v>35.478899999999996</c:v>
                </c:pt>
                <c:pt idx="268">
                  <c:v>35.478899999999996</c:v>
                </c:pt>
                <c:pt idx="269">
                  <c:v>35.478899999999996</c:v>
                </c:pt>
                <c:pt idx="270">
                  <c:v>35.478899999999996</c:v>
                </c:pt>
                <c:pt idx="271">
                  <c:v>35.478899999999996</c:v>
                </c:pt>
                <c:pt idx="272">
                  <c:v>35.478899999999996</c:v>
                </c:pt>
                <c:pt idx="273">
                  <c:v>35.478899999999996</c:v>
                </c:pt>
                <c:pt idx="274">
                  <c:v>35.478899999999996</c:v>
                </c:pt>
                <c:pt idx="275">
                  <c:v>35.478899999999996</c:v>
                </c:pt>
                <c:pt idx="276">
                  <c:v>35.478899999999996</c:v>
                </c:pt>
                <c:pt idx="277">
                  <c:v>35.478899999999996</c:v>
                </c:pt>
                <c:pt idx="278">
                  <c:v>35.478899999999996</c:v>
                </c:pt>
                <c:pt idx="279">
                  <c:v>35.478899999999996</c:v>
                </c:pt>
                <c:pt idx="280">
                  <c:v>35.478899999999996</c:v>
                </c:pt>
                <c:pt idx="281">
                  <c:v>35.478899999999996</c:v>
                </c:pt>
                <c:pt idx="282">
                  <c:v>35.478899999999996</c:v>
                </c:pt>
                <c:pt idx="283">
                  <c:v>35.478899999999996</c:v>
                </c:pt>
                <c:pt idx="284">
                  <c:v>35.478899999999996</c:v>
                </c:pt>
                <c:pt idx="285">
                  <c:v>35.478899999999996</c:v>
                </c:pt>
                <c:pt idx="286">
                  <c:v>35.478899999999996</c:v>
                </c:pt>
                <c:pt idx="287">
                  <c:v>35.478899999999996</c:v>
                </c:pt>
                <c:pt idx="288">
                  <c:v>35.478899999999996</c:v>
                </c:pt>
                <c:pt idx="289">
                  <c:v>35.478899999999996</c:v>
                </c:pt>
                <c:pt idx="290">
                  <c:v>35.478899999999996</c:v>
                </c:pt>
                <c:pt idx="291">
                  <c:v>35.478899999999996</c:v>
                </c:pt>
                <c:pt idx="292">
                  <c:v>35.478899999999996</c:v>
                </c:pt>
                <c:pt idx="293">
                  <c:v>35.478899999999996</c:v>
                </c:pt>
                <c:pt idx="294">
                  <c:v>35.478899999999996</c:v>
                </c:pt>
                <c:pt idx="295">
                  <c:v>35.478899999999996</c:v>
                </c:pt>
                <c:pt idx="296">
                  <c:v>35.478899999999996</c:v>
                </c:pt>
                <c:pt idx="297">
                  <c:v>35.478899999999996</c:v>
                </c:pt>
                <c:pt idx="298">
                  <c:v>35.478899999999996</c:v>
                </c:pt>
                <c:pt idx="299">
                  <c:v>35.478899999999996</c:v>
                </c:pt>
                <c:pt idx="300">
                  <c:v>35.478899999999996</c:v>
                </c:pt>
                <c:pt idx="301">
                  <c:v>35.478899999999996</c:v>
                </c:pt>
                <c:pt idx="302">
                  <c:v>35.478899999999996</c:v>
                </c:pt>
                <c:pt idx="303">
                  <c:v>35.478899999999996</c:v>
                </c:pt>
                <c:pt idx="304">
                  <c:v>35.478899999999996</c:v>
                </c:pt>
                <c:pt idx="305">
                  <c:v>35.478899999999996</c:v>
                </c:pt>
                <c:pt idx="306">
                  <c:v>35.478899999999996</c:v>
                </c:pt>
                <c:pt idx="307">
                  <c:v>35.478899999999996</c:v>
                </c:pt>
                <c:pt idx="308">
                  <c:v>35.478899999999996</c:v>
                </c:pt>
                <c:pt idx="309">
                  <c:v>35.478899999999996</c:v>
                </c:pt>
                <c:pt idx="310">
                  <c:v>35.478899999999996</c:v>
                </c:pt>
                <c:pt idx="311">
                  <c:v>35.478899999999996</c:v>
                </c:pt>
                <c:pt idx="312">
                  <c:v>35.478899999999996</c:v>
                </c:pt>
                <c:pt idx="313">
                  <c:v>35.478899999999996</c:v>
                </c:pt>
                <c:pt idx="314">
                  <c:v>35.478899999999996</c:v>
                </c:pt>
                <c:pt idx="315">
                  <c:v>35.478899999999996</c:v>
                </c:pt>
                <c:pt idx="316">
                  <c:v>35.478899999999996</c:v>
                </c:pt>
                <c:pt idx="317">
                  <c:v>35.478899999999996</c:v>
                </c:pt>
                <c:pt idx="318">
                  <c:v>35.478899999999996</c:v>
                </c:pt>
                <c:pt idx="319">
                  <c:v>35.478899999999996</c:v>
                </c:pt>
                <c:pt idx="320">
                  <c:v>35.478899999999996</c:v>
                </c:pt>
                <c:pt idx="321">
                  <c:v>35.478899999999996</c:v>
                </c:pt>
                <c:pt idx="322">
                  <c:v>35.478899999999996</c:v>
                </c:pt>
                <c:pt idx="323">
                  <c:v>35.478899999999996</c:v>
                </c:pt>
                <c:pt idx="324">
                  <c:v>35.478899999999996</c:v>
                </c:pt>
                <c:pt idx="325">
                  <c:v>35.478899999999996</c:v>
                </c:pt>
                <c:pt idx="326">
                  <c:v>35.478899999999996</c:v>
                </c:pt>
                <c:pt idx="327">
                  <c:v>35.478899999999996</c:v>
                </c:pt>
                <c:pt idx="328">
                  <c:v>35.478899999999996</c:v>
                </c:pt>
                <c:pt idx="329">
                  <c:v>35.478899999999996</c:v>
                </c:pt>
                <c:pt idx="330">
                  <c:v>35.478899999999996</c:v>
                </c:pt>
                <c:pt idx="331">
                  <c:v>35.478899999999996</c:v>
                </c:pt>
                <c:pt idx="332">
                  <c:v>35.478899999999996</c:v>
                </c:pt>
                <c:pt idx="333">
                  <c:v>35.478899999999996</c:v>
                </c:pt>
                <c:pt idx="334">
                  <c:v>35.478899999999996</c:v>
                </c:pt>
                <c:pt idx="335">
                  <c:v>35.478899999999996</c:v>
                </c:pt>
                <c:pt idx="336">
                  <c:v>35.478899999999996</c:v>
                </c:pt>
                <c:pt idx="337">
                  <c:v>35.478899999999996</c:v>
                </c:pt>
                <c:pt idx="338">
                  <c:v>35.478899999999996</c:v>
                </c:pt>
                <c:pt idx="339">
                  <c:v>35.478899999999996</c:v>
                </c:pt>
                <c:pt idx="340">
                  <c:v>35.478899999999996</c:v>
                </c:pt>
                <c:pt idx="341">
                  <c:v>35.478899999999996</c:v>
                </c:pt>
                <c:pt idx="342">
                  <c:v>35.478899999999996</c:v>
                </c:pt>
                <c:pt idx="343">
                  <c:v>35.478899999999996</c:v>
                </c:pt>
                <c:pt idx="344">
                  <c:v>35.478899999999996</c:v>
                </c:pt>
                <c:pt idx="345">
                  <c:v>35.478899999999996</c:v>
                </c:pt>
                <c:pt idx="346">
                  <c:v>35.478899999999996</c:v>
                </c:pt>
                <c:pt idx="347">
                  <c:v>35.478899999999996</c:v>
                </c:pt>
                <c:pt idx="348">
                  <c:v>35.478899999999996</c:v>
                </c:pt>
                <c:pt idx="349">
                  <c:v>35.478899999999996</c:v>
                </c:pt>
                <c:pt idx="350">
                  <c:v>35.478899999999996</c:v>
                </c:pt>
                <c:pt idx="351">
                  <c:v>35.478899999999996</c:v>
                </c:pt>
                <c:pt idx="352">
                  <c:v>35.478899999999996</c:v>
                </c:pt>
                <c:pt idx="353">
                  <c:v>35.478899999999996</c:v>
                </c:pt>
                <c:pt idx="354">
                  <c:v>35.478899999999996</c:v>
                </c:pt>
                <c:pt idx="355">
                  <c:v>35.478899999999996</c:v>
                </c:pt>
                <c:pt idx="356">
                  <c:v>35.478899999999996</c:v>
                </c:pt>
                <c:pt idx="357">
                  <c:v>35.478899999999996</c:v>
                </c:pt>
                <c:pt idx="358">
                  <c:v>35.478899999999996</c:v>
                </c:pt>
                <c:pt idx="359">
                  <c:v>35.478899999999996</c:v>
                </c:pt>
                <c:pt idx="360">
                  <c:v>35.478899999999996</c:v>
                </c:pt>
              </c:numCache>
            </c:numRef>
          </c:yVal>
          <c:smooth val="0"/>
        </c:ser>
        <c:ser>
          <c:idx val="3"/>
          <c:order val="1"/>
          <c:tx>
            <c:v>CE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'Stage 1'!$C$746:$C$1106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1'!$U$1111:$U$1471</c:f>
              <c:numCache>
                <c:formatCode>General</c:formatCode>
                <c:ptCount val="361"/>
                <c:pt idx="0">
                  <c:v>22.758900000000001</c:v>
                </c:pt>
                <c:pt idx="1">
                  <c:v>22.760652269890606</c:v>
                </c:pt>
                <c:pt idx="2">
                  <c:v>22.765910324412641</c:v>
                </c:pt>
                <c:pt idx="3">
                  <c:v>22.774677899745239</c:v>
                </c:pt>
                <c:pt idx="4">
                  <c:v>22.786961228285339</c:v>
                </c:pt>
                <c:pt idx="5">
                  <c:v>22.802769046806706</c:v>
                </c:pt>
                <c:pt idx="6">
                  <c:v>22.822112607905567</c:v>
                </c:pt>
                <c:pt idx="7">
                  <c:v>22.845005694755841</c:v>
                </c:pt>
                <c:pt idx="8">
                  <c:v>22.871464639203626</c:v>
                </c:pt>
                <c:pt idx="9">
                  <c:v>22.901508343237687</c:v>
                </c:pt>
                <c:pt idx="10">
                  <c:v>22.935158303878989</c:v>
                </c:pt>
                <c:pt idx="11">
                  <c:v>22.972438641539942</c:v>
                </c:pt>
                <c:pt idx="12">
                  <c:v>23.013376131910643</c:v>
                </c:pt>
                <c:pt idx="13">
                  <c:v>23.058000241437092</c:v>
                </c:pt>
                <c:pt idx="14">
                  <c:v>23.1063431664635</c:v>
                </c:pt>
                <c:pt idx="15">
                  <c:v>23.15843987611872</c:v>
                </c:pt>
                <c:pt idx="16">
                  <c:v>23.214328159034789</c:v>
                </c:pt>
                <c:pt idx="17">
                  <c:v>23.274048673993214</c:v>
                </c:pt>
                <c:pt idx="18">
                  <c:v>23.337645004603864</c:v>
                </c:pt>
                <c:pt idx="19">
                  <c:v>23.405163718129366</c:v>
                </c:pt>
                <c:pt idx="20">
                  <c:v>23.476654428577053</c:v>
                </c:pt>
                <c:pt idx="21">
                  <c:v>23.552169864190407</c:v>
                </c:pt>
                <c:pt idx="22">
                  <c:v>23.63176593948079</c:v>
                </c:pt>
                <c:pt idx="23">
                  <c:v>23.71550183195129</c:v>
                </c:pt>
                <c:pt idx="24">
                  <c:v>23.803440063674667</c:v>
                </c:pt>
                <c:pt idx="25">
                  <c:v>23.895646587898021</c:v>
                </c:pt>
                <c:pt idx="26">
                  <c:v>23.992190880859603</c:v>
                </c:pt>
                <c:pt idx="27">
                  <c:v>24.093146039013714</c:v>
                </c:pt>
                <c:pt idx="28">
                  <c:v>24.198588881873409</c:v>
                </c:pt>
                <c:pt idx="29">
                  <c:v>24.308600060693411</c:v>
                </c:pt>
                <c:pt idx="30">
                  <c:v>24.423264173229921</c:v>
                </c:pt>
                <c:pt idx="31">
                  <c:v>24.542669884828072</c:v>
                </c:pt>
                <c:pt idx="32">
                  <c:v>24.666910056103497</c:v>
                </c:pt>
                <c:pt idx="33">
                  <c:v>24.796081877500505</c:v>
                </c:pt>
                <c:pt idx="34">
                  <c:v>24.930287011026103</c:v>
                </c:pt>
                <c:pt idx="35">
                  <c:v>25.069631739476996</c:v>
                </c:pt>
                <c:pt idx="36">
                  <c:v>25.214227123495434</c:v>
                </c:pt>
                <c:pt idx="37">
                  <c:v>25.364189166809389</c:v>
                </c:pt>
                <c:pt idx="38">
                  <c:v>25.519638990033389</c:v>
                </c:pt>
                <c:pt idx="39">
                  <c:v>25.680703013428186</c:v>
                </c:pt>
                <c:pt idx="40">
                  <c:v>25.84751314904037</c:v>
                </c:pt>
                <c:pt idx="41">
                  <c:v>26.020207002667455</c:v>
                </c:pt>
                <c:pt idx="42">
                  <c:v>26.198928086119615</c:v>
                </c:pt>
                <c:pt idx="43">
                  <c:v>26.3838260402758</c:v>
                </c:pt>
                <c:pt idx="44">
                  <c:v>26.57505686946126</c:v>
                </c:pt>
                <c:pt idx="45">
                  <c:v>26.772783187702625</c:v>
                </c:pt>
                <c:pt idx="46">
                  <c:v>26.977174477449019</c:v>
                </c:pt>
                <c:pt idx="47">
                  <c:v>27.188407361380801</c:v>
                </c:pt>
                <c:pt idx="48">
                  <c:v>27.406665887962781</c:v>
                </c:pt>
                <c:pt idx="49">
                  <c:v>27.632141831436112</c:v>
                </c:pt>
                <c:pt idx="50">
                  <c:v>27.865035006981866</c:v>
                </c:pt>
                <c:pt idx="51">
                  <c:v>28.105553601831332</c:v>
                </c:pt>
                <c:pt idx="52">
                  <c:v>28.35391452314083</c:v>
                </c:pt>
                <c:pt idx="53">
                  <c:v>28.610343763495649</c:v>
                </c:pt>
                <c:pt idx="54">
                  <c:v>28.875076784955308</c:v>
                </c:pt>
                <c:pt idx="55">
                  <c:v>29.14835892260437</c:v>
                </c:pt>
                <c:pt idx="56">
                  <c:v>29.430445808625986</c:v>
                </c:pt>
                <c:pt idx="57">
                  <c:v>29.721603817972213</c:v>
                </c:pt>
                <c:pt idx="58">
                  <c:v>30.022110536765396</c:v>
                </c:pt>
                <c:pt idx="59">
                  <c:v>30.332255254626691</c:v>
                </c:pt>
                <c:pt idx="60">
                  <c:v>30.652339482194257</c:v>
                </c:pt>
                <c:pt idx="61">
                  <c:v>30.982677495163369</c:v>
                </c:pt>
                <c:pt idx="62">
                  <c:v>31.323596906252586</c:v>
                </c:pt>
                <c:pt idx="63">
                  <c:v>31.67543926657768</c:v>
                </c:pt>
                <c:pt idx="64">
                  <c:v>32.038560697993908</c:v>
                </c:pt>
                <c:pt idx="65">
                  <c:v>32.413332558052566</c:v>
                </c:pt>
                <c:pt idx="66">
                  <c:v>32.800142139304349</c:v>
                </c:pt>
                <c:pt idx="67">
                  <c:v>33.199393404774945</c:v>
                </c:pt>
                <c:pt idx="68">
                  <c:v>33.611507761533268</c:v>
                </c:pt>
                <c:pt idx="69">
                  <c:v>34.036924874373319</c:v>
                </c:pt>
                <c:pt idx="70">
                  <c:v>34.476103521734657</c:v>
                </c:pt>
                <c:pt idx="71">
                  <c:v>34.929522496093767</c:v>
                </c:pt>
                <c:pt idx="72">
                  <c:v>35.397681551171317</c:v>
                </c:pt>
                <c:pt idx="73">
                  <c:v>35.478899999999996</c:v>
                </c:pt>
                <c:pt idx="74">
                  <c:v>35.478899999999996</c:v>
                </c:pt>
                <c:pt idx="75">
                  <c:v>35.478899999999996</c:v>
                </c:pt>
                <c:pt idx="76">
                  <c:v>35.478899999999996</c:v>
                </c:pt>
                <c:pt idx="77">
                  <c:v>35.478899999999996</c:v>
                </c:pt>
                <c:pt idx="78">
                  <c:v>35.478899999999996</c:v>
                </c:pt>
                <c:pt idx="79">
                  <c:v>35.478899999999996</c:v>
                </c:pt>
                <c:pt idx="80">
                  <c:v>35.478899999999996</c:v>
                </c:pt>
                <c:pt idx="81">
                  <c:v>35.478899999999996</c:v>
                </c:pt>
                <c:pt idx="82">
                  <c:v>35.478899999999996</c:v>
                </c:pt>
                <c:pt idx="83">
                  <c:v>35.478899999999996</c:v>
                </c:pt>
                <c:pt idx="84">
                  <c:v>35.478899999999996</c:v>
                </c:pt>
                <c:pt idx="85">
                  <c:v>35.478899999999996</c:v>
                </c:pt>
                <c:pt idx="86">
                  <c:v>35.478899999999996</c:v>
                </c:pt>
                <c:pt idx="87">
                  <c:v>35.478899999999996</c:v>
                </c:pt>
                <c:pt idx="88">
                  <c:v>35.478899999999996</c:v>
                </c:pt>
                <c:pt idx="89">
                  <c:v>35.478899999999996</c:v>
                </c:pt>
                <c:pt idx="90">
                  <c:v>35.478899999999996</c:v>
                </c:pt>
                <c:pt idx="91">
                  <c:v>35.478899999999996</c:v>
                </c:pt>
                <c:pt idx="92">
                  <c:v>35.478899999999996</c:v>
                </c:pt>
                <c:pt idx="93">
                  <c:v>35.478899999999996</c:v>
                </c:pt>
                <c:pt idx="94">
                  <c:v>35.478899999999996</c:v>
                </c:pt>
                <c:pt idx="95">
                  <c:v>35.478899999999996</c:v>
                </c:pt>
                <c:pt idx="96">
                  <c:v>35.478899999999996</c:v>
                </c:pt>
                <c:pt idx="97">
                  <c:v>35.478899999999996</c:v>
                </c:pt>
                <c:pt idx="98">
                  <c:v>35.478899999999996</c:v>
                </c:pt>
                <c:pt idx="99">
                  <c:v>35.478899999999996</c:v>
                </c:pt>
                <c:pt idx="100">
                  <c:v>35.478899999999996</c:v>
                </c:pt>
                <c:pt idx="101">
                  <c:v>35.478899999999996</c:v>
                </c:pt>
                <c:pt idx="102">
                  <c:v>35.478899999999996</c:v>
                </c:pt>
                <c:pt idx="103">
                  <c:v>35.478899999999996</c:v>
                </c:pt>
                <c:pt idx="104">
                  <c:v>35.478899999999996</c:v>
                </c:pt>
                <c:pt idx="105">
                  <c:v>35.478899999999996</c:v>
                </c:pt>
                <c:pt idx="106">
                  <c:v>35.478899999999996</c:v>
                </c:pt>
                <c:pt idx="107">
                  <c:v>35.478899999999996</c:v>
                </c:pt>
                <c:pt idx="108">
                  <c:v>35.478899999999996</c:v>
                </c:pt>
                <c:pt idx="109">
                  <c:v>35.478899999999996</c:v>
                </c:pt>
                <c:pt idx="110">
                  <c:v>35.478899999999996</c:v>
                </c:pt>
                <c:pt idx="111">
                  <c:v>35.478899999999996</c:v>
                </c:pt>
                <c:pt idx="112">
                  <c:v>35.478899999999996</c:v>
                </c:pt>
                <c:pt idx="113">
                  <c:v>35.478899999999996</c:v>
                </c:pt>
                <c:pt idx="114">
                  <c:v>35.478899999999996</c:v>
                </c:pt>
                <c:pt idx="115">
                  <c:v>35.478899999999996</c:v>
                </c:pt>
                <c:pt idx="116">
                  <c:v>35.478899999999996</c:v>
                </c:pt>
                <c:pt idx="117">
                  <c:v>35.478899999999996</c:v>
                </c:pt>
                <c:pt idx="118">
                  <c:v>35.478899999999996</c:v>
                </c:pt>
                <c:pt idx="119">
                  <c:v>35.478899999999996</c:v>
                </c:pt>
                <c:pt idx="120">
                  <c:v>35.478899999999996</c:v>
                </c:pt>
                <c:pt idx="121">
                  <c:v>35.478899999999996</c:v>
                </c:pt>
                <c:pt idx="122">
                  <c:v>35.478899999999996</c:v>
                </c:pt>
                <c:pt idx="123">
                  <c:v>35.478899999999996</c:v>
                </c:pt>
                <c:pt idx="124">
                  <c:v>35.478899999999996</c:v>
                </c:pt>
                <c:pt idx="125">
                  <c:v>35.478899999999996</c:v>
                </c:pt>
                <c:pt idx="126">
                  <c:v>35.478899999999996</c:v>
                </c:pt>
                <c:pt idx="127">
                  <c:v>35.478899999999996</c:v>
                </c:pt>
                <c:pt idx="128">
                  <c:v>35.478899999999996</c:v>
                </c:pt>
                <c:pt idx="129">
                  <c:v>35.478899999999996</c:v>
                </c:pt>
                <c:pt idx="130">
                  <c:v>35.478899999999996</c:v>
                </c:pt>
                <c:pt idx="131">
                  <c:v>35.478899999999996</c:v>
                </c:pt>
                <c:pt idx="132">
                  <c:v>35.478899999999996</c:v>
                </c:pt>
                <c:pt idx="133">
                  <c:v>35.478899999999996</c:v>
                </c:pt>
                <c:pt idx="134">
                  <c:v>35.478899999999996</c:v>
                </c:pt>
                <c:pt idx="135">
                  <c:v>35.478899999999996</c:v>
                </c:pt>
                <c:pt idx="136">
                  <c:v>35.478899999999996</c:v>
                </c:pt>
                <c:pt idx="137">
                  <c:v>35.478899999999996</c:v>
                </c:pt>
                <c:pt idx="138">
                  <c:v>35.478899999999996</c:v>
                </c:pt>
                <c:pt idx="139">
                  <c:v>35.478899999999996</c:v>
                </c:pt>
                <c:pt idx="140">
                  <c:v>35.478899999999996</c:v>
                </c:pt>
                <c:pt idx="141">
                  <c:v>35.478899999999996</c:v>
                </c:pt>
                <c:pt idx="142">
                  <c:v>35.478899999999996</c:v>
                </c:pt>
                <c:pt idx="143">
                  <c:v>35.478899999999996</c:v>
                </c:pt>
                <c:pt idx="144">
                  <c:v>35.478899999999996</c:v>
                </c:pt>
                <c:pt idx="145">
                  <c:v>35.478899999999996</c:v>
                </c:pt>
                <c:pt idx="146">
                  <c:v>35.478899999999996</c:v>
                </c:pt>
                <c:pt idx="147">
                  <c:v>35.478899999999996</c:v>
                </c:pt>
                <c:pt idx="148">
                  <c:v>35.478899999999996</c:v>
                </c:pt>
                <c:pt idx="149">
                  <c:v>35.478899999999996</c:v>
                </c:pt>
                <c:pt idx="150">
                  <c:v>35.478899999999996</c:v>
                </c:pt>
                <c:pt idx="151">
                  <c:v>35.478899999999996</c:v>
                </c:pt>
                <c:pt idx="152">
                  <c:v>35.478899999999996</c:v>
                </c:pt>
                <c:pt idx="153">
                  <c:v>35.478899999999996</c:v>
                </c:pt>
                <c:pt idx="154">
                  <c:v>35.478899999999996</c:v>
                </c:pt>
                <c:pt idx="155">
                  <c:v>35.478899999999996</c:v>
                </c:pt>
                <c:pt idx="156">
                  <c:v>35.478899999999996</c:v>
                </c:pt>
                <c:pt idx="157">
                  <c:v>35.478899999999996</c:v>
                </c:pt>
                <c:pt idx="158">
                  <c:v>35.478899999999996</c:v>
                </c:pt>
                <c:pt idx="159">
                  <c:v>35.478899999999996</c:v>
                </c:pt>
                <c:pt idx="160">
                  <c:v>35.478899999999996</c:v>
                </c:pt>
                <c:pt idx="161">
                  <c:v>35.478899999999996</c:v>
                </c:pt>
                <c:pt idx="162">
                  <c:v>35.478899999999996</c:v>
                </c:pt>
                <c:pt idx="163">
                  <c:v>35.478899999999996</c:v>
                </c:pt>
                <c:pt idx="164">
                  <c:v>35.478899999999996</c:v>
                </c:pt>
                <c:pt idx="165">
                  <c:v>35.478899999999996</c:v>
                </c:pt>
                <c:pt idx="166">
                  <c:v>35.478899999999996</c:v>
                </c:pt>
                <c:pt idx="167">
                  <c:v>35.478899999999996</c:v>
                </c:pt>
                <c:pt idx="168">
                  <c:v>35.478899999999996</c:v>
                </c:pt>
                <c:pt idx="169">
                  <c:v>35.478899999999996</c:v>
                </c:pt>
                <c:pt idx="170">
                  <c:v>35.478899999999996</c:v>
                </c:pt>
                <c:pt idx="171">
                  <c:v>35.478899999999996</c:v>
                </c:pt>
                <c:pt idx="172">
                  <c:v>35.478899999999996</c:v>
                </c:pt>
                <c:pt idx="173">
                  <c:v>35.478899999999996</c:v>
                </c:pt>
                <c:pt idx="174">
                  <c:v>35.478899999999996</c:v>
                </c:pt>
                <c:pt idx="175">
                  <c:v>35.478899999999996</c:v>
                </c:pt>
                <c:pt idx="176">
                  <c:v>35.478899999999996</c:v>
                </c:pt>
                <c:pt idx="177">
                  <c:v>35.478899999999996</c:v>
                </c:pt>
                <c:pt idx="178">
                  <c:v>35.478899999999996</c:v>
                </c:pt>
                <c:pt idx="179">
                  <c:v>35.478899999999996</c:v>
                </c:pt>
                <c:pt idx="180">
                  <c:v>35.478899999999996</c:v>
                </c:pt>
                <c:pt idx="181">
                  <c:v>35.446976884460284</c:v>
                </c:pt>
                <c:pt idx="182">
                  <c:v>35.351509356611253</c:v>
                </c:pt>
                <c:pt idx="183">
                  <c:v>35.193396194797337</c:v>
                </c:pt>
                <c:pt idx="184">
                  <c:v>34.974113368430395</c:v>
                </c:pt>
                <c:pt idx="185">
                  <c:v>34.695681958619979</c:v>
                </c:pt>
                <c:pt idx="186">
                  <c:v>34.360625013885603</c:v>
                </c:pt>
                <c:pt idx="187">
                  <c:v>33.97191497785829</c:v>
                </c:pt>
                <c:pt idx="188">
                  <c:v>33.532913620755203</c:v>
                </c:pt>
                <c:pt idx="189">
                  <c:v>33.047306592409086</c:v>
                </c:pt>
                <c:pt idx="190">
                  <c:v>32.519034787611076</c:v>
                </c:pt>
                <c:pt idx="191">
                  <c:v>31.952224678621853</c:v>
                </c:pt>
                <c:pt idx="192">
                  <c:v>31.351119636377021</c:v>
                </c:pt>
                <c:pt idx="193">
                  <c:v>30.720014048141035</c:v>
                </c:pt>
                <c:pt idx="194">
                  <c:v>30.063191765750251</c:v>
                </c:pt>
                <c:pt idx="195">
                  <c:v>29.384870107178362</c:v>
                </c:pt>
                <c:pt idx="196">
                  <c:v>28.68915030661752</c:v>
                </c:pt>
                <c:pt idx="197">
                  <c:v>27.979974984144739</c:v>
                </c:pt>
                <c:pt idx="198">
                  <c:v>27.261092901776685</c:v>
                </c:pt>
                <c:pt idx="199">
                  <c:v>26.536031000808137</c:v>
                </c:pt>
                <c:pt idx="200">
                  <c:v>25.808073484248304</c:v>
                </c:pt>
                <c:pt idx="201">
                  <c:v>25.080247522427761</c:v>
                </c:pt>
                <c:pt idx="202">
                  <c:v>24.355315020492657</c:v>
                </c:pt>
                <c:pt idx="203">
                  <c:v>23.635769791748221</c:v>
                </c:pt>
                <c:pt idx="204">
                  <c:v>22.923839426723006</c:v>
                </c:pt>
                <c:pt idx="205">
                  <c:v>22.758900000000001</c:v>
                </c:pt>
                <c:pt idx="206">
                  <c:v>22.758900000000001</c:v>
                </c:pt>
                <c:pt idx="207">
                  <c:v>22.758900000000001</c:v>
                </c:pt>
                <c:pt idx="208">
                  <c:v>22.758900000000001</c:v>
                </c:pt>
                <c:pt idx="209">
                  <c:v>22.758900000000001</c:v>
                </c:pt>
                <c:pt idx="210">
                  <c:v>22.758900000000001</c:v>
                </c:pt>
                <c:pt idx="211">
                  <c:v>22.758900000000001</c:v>
                </c:pt>
                <c:pt idx="212">
                  <c:v>22.758900000000001</c:v>
                </c:pt>
                <c:pt idx="213">
                  <c:v>22.758900000000001</c:v>
                </c:pt>
                <c:pt idx="214">
                  <c:v>22.758900000000001</c:v>
                </c:pt>
                <c:pt idx="215">
                  <c:v>22.758900000000001</c:v>
                </c:pt>
                <c:pt idx="216">
                  <c:v>22.758900000000001</c:v>
                </c:pt>
                <c:pt idx="217">
                  <c:v>22.758900000000001</c:v>
                </c:pt>
                <c:pt idx="218">
                  <c:v>22.758900000000001</c:v>
                </c:pt>
                <c:pt idx="219">
                  <c:v>22.758900000000001</c:v>
                </c:pt>
                <c:pt idx="220">
                  <c:v>22.758900000000001</c:v>
                </c:pt>
                <c:pt idx="221">
                  <c:v>22.758900000000001</c:v>
                </c:pt>
                <c:pt idx="222">
                  <c:v>22.758900000000001</c:v>
                </c:pt>
                <c:pt idx="223">
                  <c:v>22.758900000000001</c:v>
                </c:pt>
                <c:pt idx="224">
                  <c:v>22.758900000000001</c:v>
                </c:pt>
                <c:pt idx="225">
                  <c:v>22.758900000000001</c:v>
                </c:pt>
                <c:pt idx="226">
                  <c:v>22.758900000000001</c:v>
                </c:pt>
                <c:pt idx="227">
                  <c:v>22.758900000000001</c:v>
                </c:pt>
                <c:pt idx="228">
                  <c:v>22.758900000000001</c:v>
                </c:pt>
                <c:pt idx="229">
                  <c:v>22.758900000000001</c:v>
                </c:pt>
                <c:pt idx="230">
                  <c:v>22.758900000000001</c:v>
                </c:pt>
                <c:pt idx="231">
                  <c:v>22.758900000000001</c:v>
                </c:pt>
                <c:pt idx="232">
                  <c:v>22.758900000000001</c:v>
                </c:pt>
                <c:pt idx="233">
                  <c:v>22.758900000000001</c:v>
                </c:pt>
                <c:pt idx="234">
                  <c:v>22.758900000000001</c:v>
                </c:pt>
                <c:pt idx="235">
                  <c:v>22.758900000000001</c:v>
                </c:pt>
                <c:pt idx="236">
                  <c:v>22.758900000000001</c:v>
                </c:pt>
                <c:pt idx="237">
                  <c:v>22.758900000000001</c:v>
                </c:pt>
                <c:pt idx="238">
                  <c:v>22.758900000000001</c:v>
                </c:pt>
                <c:pt idx="239">
                  <c:v>22.758900000000001</c:v>
                </c:pt>
                <c:pt idx="240">
                  <c:v>22.758900000000001</c:v>
                </c:pt>
                <c:pt idx="241">
                  <c:v>22.758900000000001</c:v>
                </c:pt>
                <c:pt idx="242">
                  <c:v>22.758900000000001</c:v>
                </c:pt>
                <c:pt idx="243">
                  <c:v>22.758900000000001</c:v>
                </c:pt>
                <c:pt idx="244">
                  <c:v>22.758900000000001</c:v>
                </c:pt>
                <c:pt idx="245">
                  <c:v>22.758900000000001</c:v>
                </c:pt>
                <c:pt idx="246">
                  <c:v>22.758900000000001</c:v>
                </c:pt>
                <c:pt idx="247">
                  <c:v>22.758900000000001</c:v>
                </c:pt>
                <c:pt idx="248">
                  <c:v>22.758900000000001</c:v>
                </c:pt>
                <c:pt idx="249">
                  <c:v>22.758900000000001</c:v>
                </c:pt>
                <c:pt idx="250">
                  <c:v>22.758900000000001</c:v>
                </c:pt>
                <c:pt idx="251">
                  <c:v>22.758900000000001</c:v>
                </c:pt>
                <c:pt idx="252">
                  <c:v>22.758900000000001</c:v>
                </c:pt>
                <c:pt idx="253">
                  <c:v>22.758900000000001</c:v>
                </c:pt>
                <c:pt idx="254">
                  <c:v>22.758900000000001</c:v>
                </c:pt>
                <c:pt idx="255">
                  <c:v>22.758900000000001</c:v>
                </c:pt>
                <c:pt idx="256">
                  <c:v>22.758900000000001</c:v>
                </c:pt>
                <c:pt idx="257">
                  <c:v>22.758900000000001</c:v>
                </c:pt>
                <c:pt idx="258">
                  <c:v>22.758900000000001</c:v>
                </c:pt>
                <c:pt idx="259">
                  <c:v>22.758900000000001</c:v>
                </c:pt>
                <c:pt idx="260">
                  <c:v>22.758900000000001</c:v>
                </c:pt>
                <c:pt idx="261">
                  <c:v>22.758900000000001</c:v>
                </c:pt>
                <c:pt idx="262">
                  <c:v>22.758900000000001</c:v>
                </c:pt>
                <c:pt idx="263">
                  <c:v>22.758900000000001</c:v>
                </c:pt>
                <c:pt idx="264">
                  <c:v>22.758900000000001</c:v>
                </c:pt>
                <c:pt idx="265">
                  <c:v>22.758900000000001</c:v>
                </c:pt>
                <c:pt idx="266">
                  <c:v>22.758900000000001</c:v>
                </c:pt>
                <c:pt idx="267">
                  <c:v>22.758900000000001</c:v>
                </c:pt>
                <c:pt idx="268">
                  <c:v>22.758900000000001</c:v>
                </c:pt>
                <c:pt idx="269">
                  <c:v>22.758900000000001</c:v>
                </c:pt>
                <c:pt idx="270">
                  <c:v>22.758900000000001</c:v>
                </c:pt>
                <c:pt idx="271">
                  <c:v>22.758900000000001</c:v>
                </c:pt>
                <c:pt idx="272">
                  <c:v>22.758900000000001</c:v>
                </c:pt>
                <c:pt idx="273">
                  <c:v>22.758900000000001</c:v>
                </c:pt>
                <c:pt idx="274">
                  <c:v>22.758900000000001</c:v>
                </c:pt>
                <c:pt idx="275">
                  <c:v>22.758900000000001</c:v>
                </c:pt>
                <c:pt idx="276">
                  <c:v>22.758900000000001</c:v>
                </c:pt>
                <c:pt idx="277">
                  <c:v>22.758900000000001</c:v>
                </c:pt>
                <c:pt idx="278">
                  <c:v>22.758900000000001</c:v>
                </c:pt>
                <c:pt idx="279">
                  <c:v>22.758900000000001</c:v>
                </c:pt>
                <c:pt idx="280">
                  <c:v>22.758900000000001</c:v>
                </c:pt>
                <c:pt idx="281">
                  <c:v>22.758900000000001</c:v>
                </c:pt>
                <c:pt idx="282">
                  <c:v>22.758900000000001</c:v>
                </c:pt>
                <c:pt idx="283">
                  <c:v>22.758900000000001</c:v>
                </c:pt>
                <c:pt idx="284">
                  <c:v>22.758900000000001</c:v>
                </c:pt>
                <c:pt idx="285">
                  <c:v>22.758900000000001</c:v>
                </c:pt>
                <c:pt idx="286">
                  <c:v>22.758900000000001</c:v>
                </c:pt>
                <c:pt idx="287">
                  <c:v>22.758900000000001</c:v>
                </c:pt>
                <c:pt idx="288">
                  <c:v>22.758900000000001</c:v>
                </c:pt>
                <c:pt idx="289">
                  <c:v>22.758900000000001</c:v>
                </c:pt>
                <c:pt idx="290">
                  <c:v>22.758900000000001</c:v>
                </c:pt>
                <c:pt idx="291">
                  <c:v>22.758900000000001</c:v>
                </c:pt>
                <c:pt idx="292">
                  <c:v>22.758900000000001</c:v>
                </c:pt>
                <c:pt idx="293">
                  <c:v>22.758900000000001</c:v>
                </c:pt>
                <c:pt idx="294">
                  <c:v>22.758900000000001</c:v>
                </c:pt>
                <c:pt idx="295">
                  <c:v>22.758900000000001</c:v>
                </c:pt>
                <c:pt idx="296">
                  <c:v>22.758900000000001</c:v>
                </c:pt>
                <c:pt idx="297">
                  <c:v>22.758900000000001</c:v>
                </c:pt>
                <c:pt idx="298">
                  <c:v>22.758900000000001</c:v>
                </c:pt>
                <c:pt idx="299">
                  <c:v>22.758900000000001</c:v>
                </c:pt>
                <c:pt idx="300">
                  <c:v>22.758900000000001</c:v>
                </c:pt>
                <c:pt idx="301">
                  <c:v>22.758900000000001</c:v>
                </c:pt>
                <c:pt idx="302">
                  <c:v>22.758900000000001</c:v>
                </c:pt>
                <c:pt idx="303">
                  <c:v>22.758900000000001</c:v>
                </c:pt>
                <c:pt idx="304">
                  <c:v>22.758900000000001</c:v>
                </c:pt>
                <c:pt idx="305">
                  <c:v>22.758900000000001</c:v>
                </c:pt>
                <c:pt idx="306">
                  <c:v>22.758900000000001</c:v>
                </c:pt>
                <c:pt idx="307">
                  <c:v>22.758900000000001</c:v>
                </c:pt>
                <c:pt idx="308">
                  <c:v>22.758900000000001</c:v>
                </c:pt>
                <c:pt idx="309">
                  <c:v>22.758900000000001</c:v>
                </c:pt>
                <c:pt idx="310">
                  <c:v>22.758900000000001</c:v>
                </c:pt>
                <c:pt idx="311">
                  <c:v>22.758900000000001</c:v>
                </c:pt>
                <c:pt idx="312">
                  <c:v>22.758900000000001</c:v>
                </c:pt>
                <c:pt idx="313">
                  <c:v>22.758900000000001</c:v>
                </c:pt>
                <c:pt idx="314">
                  <c:v>22.758900000000001</c:v>
                </c:pt>
                <c:pt idx="315">
                  <c:v>22.758900000000001</c:v>
                </c:pt>
                <c:pt idx="316">
                  <c:v>22.758900000000001</c:v>
                </c:pt>
                <c:pt idx="317">
                  <c:v>22.758900000000001</c:v>
                </c:pt>
                <c:pt idx="318">
                  <c:v>22.758900000000001</c:v>
                </c:pt>
                <c:pt idx="319">
                  <c:v>22.758900000000001</c:v>
                </c:pt>
                <c:pt idx="320">
                  <c:v>22.758900000000001</c:v>
                </c:pt>
                <c:pt idx="321">
                  <c:v>22.758900000000001</c:v>
                </c:pt>
                <c:pt idx="322">
                  <c:v>22.758900000000001</c:v>
                </c:pt>
                <c:pt idx="323">
                  <c:v>22.758900000000001</c:v>
                </c:pt>
                <c:pt idx="324">
                  <c:v>22.758900000000001</c:v>
                </c:pt>
                <c:pt idx="325">
                  <c:v>22.758900000000001</c:v>
                </c:pt>
                <c:pt idx="326">
                  <c:v>22.758900000000001</c:v>
                </c:pt>
                <c:pt idx="327">
                  <c:v>22.758900000000001</c:v>
                </c:pt>
                <c:pt idx="328">
                  <c:v>22.758900000000001</c:v>
                </c:pt>
                <c:pt idx="329">
                  <c:v>22.758900000000001</c:v>
                </c:pt>
                <c:pt idx="330">
                  <c:v>22.758900000000001</c:v>
                </c:pt>
                <c:pt idx="331">
                  <c:v>22.758900000000001</c:v>
                </c:pt>
                <c:pt idx="332">
                  <c:v>22.758900000000001</c:v>
                </c:pt>
                <c:pt idx="333">
                  <c:v>22.758900000000001</c:v>
                </c:pt>
                <c:pt idx="334">
                  <c:v>22.758900000000001</c:v>
                </c:pt>
                <c:pt idx="335">
                  <c:v>22.758900000000001</c:v>
                </c:pt>
                <c:pt idx="336">
                  <c:v>22.758900000000001</c:v>
                </c:pt>
                <c:pt idx="337">
                  <c:v>22.758900000000001</c:v>
                </c:pt>
                <c:pt idx="338">
                  <c:v>22.758900000000001</c:v>
                </c:pt>
                <c:pt idx="339">
                  <c:v>22.758900000000001</c:v>
                </c:pt>
                <c:pt idx="340">
                  <c:v>22.758900000000001</c:v>
                </c:pt>
                <c:pt idx="341">
                  <c:v>22.758900000000001</c:v>
                </c:pt>
                <c:pt idx="342">
                  <c:v>22.758900000000001</c:v>
                </c:pt>
                <c:pt idx="343">
                  <c:v>22.758900000000001</c:v>
                </c:pt>
                <c:pt idx="344">
                  <c:v>22.758900000000001</c:v>
                </c:pt>
                <c:pt idx="345">
                  <c:v>22.758900000000001</c:v>
                </c:pt>
                <c:pt idx="346">
                  <c:v>22.758900000000001</c:v>
                </c:pt>
                <c:pt idx="347">
                  <c:v>22.758900000000001</c:v>
                </c:pt>
                <c:pt idx="348">
                  <c:v>22.758900000000001</c:v>
                </c:pt>
                <c:pt idx="349">
                  <c:v>22.758900000000001</c:v>
                </c:pt>
                <c:pt idx="350">
                  <c:v>22.758900000000001</c:v>
                </c:pt>
                <c:pt idx="351">
                  <c:v>22.758900000000001</c:v>
                </c:pt>
                <c:pt idx="352">
                  <c:v>22.758900000000001</c:v>
                </c:pt>
                <c:pt idx="353">
                  <c:v>22.758900000000001</c:v>
                </c:pt>
                <c:pt idx="354">
                  <c:v>22.758900000000001</c:v>
                </c:pt>
                <c:pt idx="355">
                  <c:v>22.758900000000001</c:v>
                </c:pt>
                <c:pt idx="356">
                  <c:v>22.758900000000001</c:v>
                </c:pt>
                <c:pt idx="357">
                  <c:v>22.758900000000001</c:v>
                </c:pt>
                <c:pt idx="358">
                  <c:v>22.758900000000001</c:v>
                </c:pt>
                <c:pt idx="359">
                  <c:v>22.758900000000001</c:v>
                </c:pt>
                <c:pt idx="360">
                  <c:v>22.758900000000001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232496"/>
        <c:axId val="523435536"/>
      </c:scatterChart>
      <c:valAx>
        <c:axId val="524232496"/>
        <c:scaling>
          <c:orientation val="minMax"/>
          <c:max val="360"/>
          <c:min val="0"/>
        </c:scaling>
        <c:delete val="0"/>
        <c:axPos val="b"/>
        <c:majorGridlines>
          <c:spPr>
            <a:ln w="317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Crank angle, deg</a:t>
                </a:r>
              </a:p>
            </c:rich>
          </c:tx>
          <c:layout>
            <c:manualLayout>
              <c:xMode val="edge"/>
              <c:yMode val="edge"/>
              <c:x val="0.41714544307554452"/>
              <c:y val="0.8627481215563507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35536"/>
        <c:crosses val="autoZero"/>
        <c:crossBetween val="midCat"/>
        <c:majorUnit val="40"/>
      </c:valAx>
      <c:valAx>
        <c:axId val="5234355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Pressure, Bar, abs</a:t>
                </a:r>
              </a:p>
            </c:rich>
          </c:tx>
          <c:layout>
            <c:manualLayout>
              <c:xMode val="edge"/>
              <c:yMode val="edge"/>
              <c:x val="4.0784866038530085E-3"/>
              <c:y val="0.174668520558713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32496"/>
        <c:crosses val="autoZero"/>
        <c:crossBetween val="midCat"/>
      </c:valAx>
      <c:spPr>
        <a:solidFill>
          <a:schemeClr val="tx1">
            <a:lumMod val="95000"/>
            <a:lumOff val="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09619073718825"/>
          <c:y val="0.40548095578474419"/>
          <c:w val="0.18710047124286577"/>
          <c:h val="0.161479531054737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solidFill>
                  <a:sysClr val="windowText" lastClr="000000"/>
                </a:solidFill>
              </a:rPr>
              <a:t>Stage 1 - Rod loads </a:t>
            </a:r>
          </a:p>
        </c:rich>
      </c:tx>
      <c:layout>
        <c:manualLayout>
          <c:xMode val="edge"/>
          <c:yMode val="edge"/>
          <c:x val="0.31858680440330256"/>
          <c:y val="2.3598831021685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43519252905119"/>
          <c:y val="0.15827475821650444"/>
          <c:w val="0.78242219508555111"/>
          <c:h val="0.63468126944987313"/>
        </c:manualLayout>
      </c:layout>
      <c:scatterChart>
        <c:scatterStyle val="lineMarker"/>
        <c:varyColors val="0"/>
        <c:ser>
          <c:idx val="0"/>
          <c:order val="0"/>
          <c:tx>
            <c:v>Gas load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'Stage 1'!$C$746:$C$1106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1'!$V$746:$V$1106</c:f>
              <c:numCache>
                <c:formatCode>General</c:formatCode>
                <c:ptCount val="361"/>
                <c:pt idx="0">
                  <c:v>-118.45789877842915</c:v>
                </c:pt>
                <c:pt idx="1">
                  <c:v>-118.22617020027862</c:v>
                </c:pt>
                <c:pt idx="2">
                  <c:v>-117.53263091427525</c:v>
                </c:pt>
                <c:pt idx="3">
                  <c:v>-116.38219067158421</c:v>
                </c:pt>
                <c:pt idx="4">
                  <c:v>-114.78293469354443</c:v>
                </c:pt>
                <c:pt idx="5">
                  <c:v>-112.74598040298771</c:v>
                </c:pt>
                <c:pt idx="6">
                  <c:v>-110.28528323395312</c:v>
                </c:pt>
                <c:pt idx="7">
                  <c:v>-107.41739752462701</c:v>
                </c:pt>
                <c:pt idx="8">
                  <c:v>-104.16119970019339</c:v>
                </c:pt>
                <c:pt idx="9">
                  <c:v>-100.53758181888061</c:v>
                </c:pt>
                <c:pt idx="10">
                  <c:v>-96.569124061296961</c:v>
                </c:pt>
                <c:pt idx="11">
                  <c:v>-92.279754887681747</c:v>
                </c:pt>
                <c:pt idx="12">
                  <c:v>-87.694407388866153</c:v>
                </c:pt>
                <c:pt idx="13">
                  <c:v>-82.838679851000578</c:v>
                </c:pt>
                <c:pt idx="14">
                  <c:v>-77.738507792068106</c:v>
                </c:pt>
                <c:pt idx="15">
                  <c:v>-72.41985376924633</c:v>
                </c:pt>
                <c:pt idx="16">
                  <c:v>-66.908420164253442</c:v>
                </c:pt>
                <c:pt idx="17">
                  <c:v>-61.229388991926939</c:v>
                </c:pt>
                <c:pt idx="18">
                  <c:v>-55.407191604682126</c:v>
                </c:pt>
                <c:pt idx="19">
                  <c:v>-49.465310033543105</c:v>
                </c:pt>
                <c:pt idx="20">
                  <c:v>-43.426110657450742</c:v>
                </c:pt>
                <c:pt idx="21">
                  <c:v>-37.310709958155464</c:v>
                </c:pt>
                <c:pt idx="22">
                  <c:v>-31.138871319327155</c:v>
                </c:pt>
                <c:pt idx="23">
                  <c:v>-24.928931176719217</c:v>
                </c:pt>
                <c:pt idx="24">
                  <c:v>-18.697752323524707</c:v>
                </c:pt>
                <c:pt idx="25">
                  <c:v>-12.460701816426178</c:v>
                </c:pt>
                <c:pt idx="26">
                  <c:v>-6.2316507025686363</c:v>
                </c:pt>
                <c:pt idx="27">
                  <c:v>-2.2992681019440298E-2</c:v>
                </c:pt>
                <c:pt idx="28">
                  <c:v>2.1935853112970971</c:v>
                </c:pt>
                <c:pt idx="29">
                  <c:v>3.089574767109271</c:v>
                </c:pt>
                <c:pt idx="30">
                  <c:v>4.0234601857981556</c:v>
                </c:pt>
                <c:pt idx="31">
                  <c:v>4.9959637050154493</c:v>
                </c:pt>
                <c:pt idx="32">
                  <c:v>6.0078416309234717</c:v>
                </c:pt>
                <c:pt idx="33">
                  <c:v>7.0598855341084343</c:v>
                </c:pt>
                <c:pt idx="34">
                  <c:v>8.1529234039375389</c:v>
                </c:pt>
                <c:pt idx="35">
                  <c:v>9.2878208639428408</c:v>
                </c:pt>
                <c:pt idx="36">
                  <c:v>10.465482450967677</c:v>
                </c:pt>
                <c:pt idx="37">
                  <c:v>11.686852960970096</c:v>
                </c:pt>
                <c:pt idx="38">
                  <c:v>12.952918864549435</c:v>
                </c:pt>
                <c:pt idx="39">
                  <c:v>14.264709795437881</c:v>
                </c:pt>
                <c:pt idx="40">
                  <c:v>15.623300115387661</c:v>
                </c:pt>
                <c:pt idx="41">
                  <c:v>17.029810559081838</c:v>
                </c:pt>
                <c:pt idx="42">
                  <c:v>18.485409962906662</c:v>
                </c:pt>
                <c:pt idx="43">
                  <c:v>19.991317081639103</c:v>
                </c:pt>
                <c:pt idx="44">
                  <c:v>21.548802497341612</c:v>
                </c:pt>
                <c:pt idx="45">
                  <c:v>23.159190624994498</c:v>
                </c:pt>
                <c:pt idx="46">
                  <c:v>24.823861819657878</c:v>
                </c:pt>
                <c:pt idx="47">
                  <c:v>26.5442545902266</c:v>
                </c:pt>
                <c:pt idx="48">
                  <c:v>28.321867925127119</c:v>
                </c:pt>
                <c:pt idx="49">
                  <c:v>30.158263735610657</c:v>
                </c:pt>
                <c:pt idx="50">
                  <c:v>32.055069422613002</c:v>
                </c:pt>
                <c:pt idx="51">
                  <c:v>34.013980573492361</c:v>
                </c:pt>
                <c:pt idx="52">
                  <c:v>36.036763795306669</c:v>
                </c:pt>
                <c:pt idx="53">
                  <c:v>38.125259691671623</c:v>
                </c:pt>
                <c:pt idx="54">
                  <c:v>40.281385990629403</c:v>
                </c:pt>
                <c:pt idx="55">
                  <c:v>42.507140831380696</c:v>
                </c:pt>
                <c:pt idx="56">
                  <c:v>44.804606218164736</c:v>
                </c:pt>
                <c:pt idx="57">
                  <c:v>47.175951650035074</c:v>
                </c:pt>
                <c:pt idx="58">
                  <c:v>49.623437935769289</c:v>
                </c:pt>
                <c:pt idx="59">
                  <c:v>52.149421203653709</c:v>
                </c:pt>
                <c:pt idx="60">
                  <c:v>54.756357116426479</c:v>
                </c:pt>
                <c:pt idx="61">
                  <c:v>57.446805302228988</c:v>
                </c:pt>
                <c:pt idx="62">
                  <c:v>60.223434013002361</c:v>
                </c:pt>
                <c:pt idx="63">
                  <c:v>63.089025022395639</c:v>
                </c:pt>
                <c:pt idx="64">
                  <c:v>66.046478775897398</c:v>
                </c:pt>
                <c:pt idx="65">
                  <c:v>69.098819806594776</c:v>
                </c:pt>
                <c:pt idx="66">
                  <c:v>72.24920243067146</c:v>
                </c:pt>
                <c:pt idx="67">
                  <c:v>75.500916737511375</c:v>
                </c:pt>
                <c:pt idx="68">
                  <c:v>78.857394890049306</c:v>
                </c:pt>
                <c:pt idx="69">
                  <c:v>82.322217751827793</c:v>
                </c:pt>
                <c:pt idx="70">
                  <c:v>85.89912185806827</c:v>
                </c:pt>
                <c:pt idx="71">
                  <c:v>89.592006748936043</c:v>
                </c:pt>
                <c:pt idx="72">
                  <c:v>93.40494268409951</c:v>
                </c:pt>
                <c:pt idx="73">
                  <c:v>94.066428858036289</c:v>
                </c:pt>
                <c:pt idx="74">
                  <c:v>94.066428858036289</c:v>
                </c:pt>
                <c:pt idx="75">
                  <c:v>94.066428858036289</c:v>
                </c:pt>
                <c:pt idx="76">
                  <c:v>94.066428858036289</c:v>
                </c:pt>
                <c:pt idx="77">
                  <c:v>94.066428858036289</c:v>
                </c:pt>
                <c:pt idx="78">
                  <c:v>94.066428858036289</c:v>
                </c:pt>
                <c:pt idx="79">
                  <c:v>94.066428858036289</c:v>
                </c:pt>
                <c:pt idx="80">
                  <c:v>94.066428858036289</c:v>
                </c:pt>
                <c:pt idx="81">
                  <c:v>94.066428858036289</c:v>
                </c:pt>
                <c:pt idx="82">
                  <c:v>94.066428858036289</c:v>
                </c:pt>
                <c:pt idx="83">
                  <c:v>94.066428858036289</c:v>
                </c:pt>
                <c:pt idx="84">
                  <c:v>94.066428858036289</c:v>
                </c:pt>
                <c:pt idx="85">
                  <c:v>94.066428858036289</c:v>
                </c:pt>
                <c:pt idx="86">
                  <c:v>94.066428858036289</c:v>
                </c:pt>
                <c:pt idx="87">
                  <c:v>94.066428858036289</c:v>
                </c:pt>
                <c:pt idx="88">
                  <c:v>94.066428858036289</c:v>
                </c:pt>
                <c:pt idx="89">
                  <c:v>94.066428858036289</c:v>
                </c:pt>
                <c:pt idx="90">
                  <c:v>94.066428858036289</c:v>
                </c:pt>
                <c:pt idx="91">
                  <c:v>94.066428858036289</c:v>
                </c:pt>
                <c:pt idx="92">
                  <c:v>94.066428858036289</c:v>
                </c:pt>
                <c:pt idx="93">
                  <c:v>94.066428858036289</c:v>
                </c:pt>
                <c:pt idx="94">
                  <c:v>94.066428858036289</c:v>
                </c:pt>
                <c:pt idx="95">
                  <c:v>94.066428858036289</c:v>
                </c:pt>
                <c:pt idx="96">
                  <c:v>94.066428858036289</c:v>
                </c:pt>
                <c:pt idx="97">
                  <c:v>94.066428858036289</c:v>
                </c:pt>
                <c:pt idx="98">
                  <c:v>94.066428858036289</c:v>
                </c:pt>
                <c:pt idx="99">
                  <c:v>94.066428858036289</c:v>
                </c:pt>
                <c:pt idx="100">
                  <c:v>94.066428858036289</c:v>
                </c:pt>
                <c:pt idx="101">
                  <c:v>94.066428858036289</c:v>
                </c:pt>
                <c:pt idx="102">
                  <c:v>94.066428858036289</c:v>
                </c:pt>
                <c:pt idx="103">
                  <c:v>94.066428858036289</c:v>
                </c:pt>
                <c:pt idx="104">
                  <c:v>94.066428858036289</c:v>
                </c:pt>
                <c:pt idx="105">
                  <c:v>94.066428858036289</c:v>
                </c:pt>
                <c:pt idx="106">
                  <c:v>94.066428858036289</c:v>
                </c:pt>
                <c:pt idx="107">
                  <c:v>94.066428858036289</c:v>
                </c:pt>
                <c:pt idx="108">
                  <c:v>94.066428858036289</c:v>
                </c:pt>
                <c:pt idx="109">
                  <c:v>94.066428858036289</c:v>
                </c:pt>
                <c:pt idx="110">
                  <c:v>94.066428858036289</c:v>
                </c:pt>
                <c:pt idx="111">
                  <c:v>94.066428858036289</c:v>
                </c:pt>
                <c:pt idx="112">
                  <c:v>94.066428858036289</c:v>
                </c:pt>
                <c:pt idx="113">
                  <c:v>94.066428858036289</c:v>
                </c:pt>
                <c:pt idx="114">
                  <c:v>94.066428858036289</c:v>
                </c:pt>
                <c:pt idx="115">
                  <c:v>94.066428858036289</c:v>
                </c:pt>
                <c:pt idx="116">
                  <c:v>94.066428858036289</c:v>
                </c:pt>
                <c:pt idx="117">
                  <c:v>94.066428858036289</c:v>
                </c:pt>
                <c:pt idx="118">
                  <c:v>94.066428858036289</c:v>
                </c:pt>
                <c:pt idx="119">
                  <c:v>94.066428858036289</c:v>
                </c:pt>
                <c:pt idx="120">
                  <c:v>94.066428858036289</c:v>
                </c:pt>
                <c:pt idx="121">
                  <c:v>94.066428858036289</c:v>
                </c:pt>
                <c:pt idx="122">
                  <c:v>94.066428858036289</c:v>
                </c:pt>
                <c:pt idx="123">
                  <c:v>94.066428858036289</c:v>
                </c:pt>
                <c:pt idx="124">
                  <c:v>94.066428858036289</c:v>
                </c:pt>
                <c:pt idx="125">
                  <c:v>94.066428858036289</c:v>
                </c:pt>
                <c:pt idx="126">
                  <c:v>94.066428858036289</c:v>
                </c:pt>
                <c:pt idx="127">
                  <c:v>94.066428858036289</c:v>
                </c:pt>
                <c:pt idx="128">
                  <c:v>94.066428858036289</c:v>
                </c:pt>
                <c:pt idx="129">
                  <c:v>94.066428858036289</c:v>
                </c:pt>
                <c:pt idx="130">
                  <c:v>94.066428858036289</c:v>
                </c:pt>
                <c:pt idx="131">
                  <c:v>94.066428858036289</c:v>
                </c:pt>
                <c:pt idx="132">
                  <c:v>94.066428858036289</c:v>
                </c:pt>
                <c:pt idx="133">
                  <c:v>94.066428858036289</c:v>
                </c:pt>
                <c:pt idx="134">
                  <c:v>94.066428858036289</c:v>
                </c:pt>
                <c:pt idx="135">
                  <c:v>94.066428858036289</c:v>
                </c:pt>
                <c:pt idx="136">
                  <c:v>94.066428858036289</c:v>
                </c:pt>
                <c:pt idx="137">
                  <c:v>94.066428858036289</c:v>
                </c:pt>
                <c:pt idx="138">
                  <c:v>94.066428858036289</c:v>
                </c:pt>
                <c:pt idx="139">
                  <c:v>94.066428858036289</c:v>
                </c:pt>
                <c:pt idx="140">
                  <c:v>94.066428858036289</c:v>
                </c:pt>
                <c:pt idx="141">
                  <c:v>94.066428858036289</c:v>
                </c:pt>
                <c:pt idx="142">
                  <c:v>94.066428858036289</c:v>
                </c:pt>
                <c:pt idx="143">
                  <c:v>94.066428858036289</c:v>
                </c:pt>
                <c:pt idx="144">
                  <c:v>94.066428858036289</c:v>
                </c:pt>
                <c:pt idx="145">
                  <c:v>94.066428858036289</c:v>
                </c:pt>
                <c:pt idx="146">
                  <c:v>94.066428858036289</c:v>
                </c:pt>
                <c:pt idx="147">
                  <c:v>94.066428858036289</c:v>
                </c:pt>
                <c:pt idx="148">
                  <c:v>94.066428858036289</c:v>
                </c:pt>
                <c:pt idx="149">
                  <c:v>94.066428858036289</c:v>
                </c:pt>
                <c:pt idx="150">
                  <c:v>94.066428858036289</c:v>
                </c:pt>
                <c:pt idx="151">
                  <c:v>94.066428858036289</c:v>
                </c:pt>
                <c:pt idx="152">
                  <c:v>94.066428858036289</c:v>
                </c:pt>
                <c:pt idx="153">
                  <c:v>94.066428858036289</c:v>
                </c:pt>
                <c:pt idx="154">
                  <c:v>94.066428858036289</c:v>
                </c:pt>
                <c:pt idx="155">
                  <c:v>94.066428858036289</c:v>
                </c:pt>
                <c:pt idx="156">
                  <c:v>94.066428858036289</c:v>
                </c:pt>
                <c:pt idx="157">
                  <c:v>94.066428858036289</c:v>
                </c:pt>
                <c:pt idx="158">
                  <c:v>94.066428858036289</c:v>
                </c:pt>
                <c:pt idx="159">
                  <c:v>94.066428858036289</c:v>
                </c:pt>
                <c:pt idx="160">
                  <c:v>94.066428858036289</c:v>
                </c:pt>
                <c:pt idx="161">
                  <c:v>94.066428858036289</c:v>
                </c:pt>
                <c:pt idx="162">
                  <c:v>94.066428858036289</c:v>
                </c:pt>
                <c:pt idx="163">
                  <c:v>94.066428858036289</c:v>
                </c:pt>
                <c:pt idx="164">
                  <c:v>94.066428858036289</c:v>
                </c:pt>
                <c:pt idx="165">
                  <c:v>94.066428858036289</c:v>
                </c:pt>
                <c:pt idx="166">
                  <c:v>94.066428858036289</c:v>
                </c:pt>
                <c:pt idx="167">
                  <c:v>94.066428858036289</c:v>
                </c:pt>
                <c:pt idx="168">
                  <c:v>94.066428858036289</c:v>
                </c:pt>
                <c:pt idx="169">
                  <c:v>94.066428858036289</c:v>
                </c:pt>
                <c:pt idx="170">
                  <c:v>94.066428858036289</c:v>
                </c:pt>
                <c:pt idx="171">
                  <c:v>94.066428858036289</c:v>
                </c:pt>
                <c:pt idx="172">
                  <c:v>94.066428858036289</c:v>
                </c:pt>
                <c:pt idx="173">
                  <c:v>94.066428858036289</c:v>
                </c:pt>
                <c:pt idx="174">
                  <c:v>94.066428858036289</c:v>
                </c:pt>
                <c:pt idx="175">
                  <c:v>94.066428858036289</c:v>
                </c:pt>
                <c:pt idx="176">
                  <c:v>94.066428858036289</c:v>
                </c:pt>
                <c:pt idx="177">
                  <c:v>94.066428858036289</c:v>
                </c:pt>
                <c:pt idx="178">
                  <c:v>94.066428858036289</c:v>
                </c:pt>
                <c:pt idx="179">
                  <c:v>94.066428858036289</c:v>
                </c:pt>
                <c:pt idx="180">
                  <c:v>94.066428858036289</c:v>
                </c:pt>
                <c:pt idx="181">
                  <c:v>93.791922645485101</c:v>
                </c:pt>
                <c:pt idx="182">
                  <c:v>92.970852245204853</c:v>
                </c:pt>
                <c:pt idx="183">
                  <c:v>91.610507968135167</c:v>
                </c:pt>
                <c:pt idx="184">
                  <c:v>89.722861156702095</c:v>
                </c:pt>
                <c:pt idx="185">
                  <c:v>87.324302851884056</c:v>
                </c:pt>
                <c:pt idx="186">
                  <c:v>84.435292316944327</c:v>
                </c:pt>
                <c:pt idx="187">
                  <c:v>81.079928749515574</c:v>
                </c:pt>
                <c:pt idx="188">
                  <c:v>77.285461915301056</c:v>
                </c:pt>
                <c:pt idx="189">
                  <c:v>73.081758951480509</c:v>
                </c:pt>
                <c:pt idx="190">
                  <c:v>68.500745182220356</c:v>
                </c:pt>
                <c:pt idx="191">
                  <c:v>63.575836496225001</c:v>
                </c:pt>
                <c:pt idx="192">
                  <c:v>58.341379750310971</c:v>
                </c:pt>
                <c:pt idx="193">
                  <c:v>52.832115921869317</c:v>
                </c:pt>
                <c:pt idx="194">
                  <c:v>47.082678504572215</c:v>
                </c:pt>
                <c:pt idx="195">
                  <c:v>41.127137105365527</c:v>
                </c:pt>
                <c:pt idx="196">
                  <c:v>34.998593533068934</c:v>
                </c:pt>
                <c:pt idx="197">
                  <c:v>28.728835029024236</c:v>
                </c:pt>
                <c:pt idx="198">
                  <c:v>22.348046812057465</c:v>
                </c:pt>
                <c:pt idx="199">
                  <c:v>15.884583895409587</c:v>
                </c:pt>
                <c:pt idx="200">
                  <c:v>9.3648002511766748</c:v>
                </c:pt>
                <c:pt idx="201">
                  <c:v>2.8129318849656748</c:v>
                </c:pt>
                <c:pt idx="202">
                  <c:v>-3.7489707515863557</c:v>
                </c:pt>
                <c:pt idx="203">
                  <c:v>-10.301066354577749</c:v>
                </c:pt>
                <c:pt idx="204">
                  <c:v>-16.82570815265332</c:v>
                </c:pt>
                <c:pt idx="205">
                  <c:v>-18.93045381360221</c:v>
                </c:pt>
                <c:pt idx="206">
                  <c:v>-19.727484140366226</c:v>
                </c:pt>
                <c:pt idx="207">
                  <c:v>-20.56073215143519</c:v>
                </c:pt>
                <c:pt idx="208">
                  <c:v>-21.430805674032282</c:v>
                </c:pt>
                <c:pt idx="209">
                  <c:v>-22.338342421515001</c:v>
                </c:pt>
                <c:pt idx="210">
                  <c:v>-23.284010841048254</c:v>
                </c:pt>
                <c:pt idx="211">
                  <c:v>-24.268511006633521</c:v>
                </c:pt>
                <c:pt idx="212">
                  <c:v>-25.292575559255749</c:v>
                </c:pt>
                <c:pt idx="213">
                  <c:v>-26.356970696012571</c:v>
                </c:pt>
                <c:pt idx="214">
                  <c:v>-27.462497210193803</c:v>
                </c:pt>
                <c:pt idx="215">
                  <c:v>-28.609991584386641</c:v>
                </c:pt>
                <c:pt idx="216">
                  <c:v>-29.800327138800963</c:v>
                </c:pt>
                <c:pt idx="217">
                  <c:v>-31.034415237122271</c:v>
                </c:pt>
                <c:pt idx="218">
                  <c:v>-32.313206552330499</c:v>
                </c:pt>
                <c:pt idx="219">
                  <c:v>-33.637692395050124</c:v>
                </c:pt>
                <c:pt idx="220">
                  <c:v>-35.008906107133498</c:v>
                </c:pt>
                <c:pt idx="221">
                  <c:v>-36.427924523325238</c:v>
                </c:pt>
                <c:pt idx="222">
                  <c:v>-37.895869504000792</c:v>
                </c:pt>
                <c:pt idx="223">
                  <c:v>-39.413909542130085</c:v>
                </c:pt>
                <c:pt idx="224">
                  <c:v>-40.98326144778126</c:v>
                </c:pt>
                <c:pt idx="225">
                  <c:v>-42.605192113649103</c:v>
                </c:pt>
                <c:pt idx="226">
                  <c:v>-44.281020365269683</c:v>
                </c:pt>
                <c:pt idx="227">
                  <c:v>-46.012118899770257</c:v>
                </c:pt>
                <c:pt idx="228">
                  <c:v>-47.799916317197663</c:v>
                </c:pt>
                <c:pt idx="229">
                  <c:v>-49.645899248670247</c:v>
                </c:pt>
                <c:pt idx="230">
                  <c:v>-51.551614585807506</c:v>
                </c:pt>
                <c:pt idx="231">
                  <c:v>-53.518671816118271</c:v>
                </c:pt>
                <c:pt idx="232">
                  <c:v>-55.54874546924713</c:v>
                </c:pt>
                <c:pt idx="233">
                  <c:v>-57.643577679228628</c:v>
                </c:pt>
                <c:pt idx="234">
                  <c:v>-59.804980868136212</c:v>
                </c:pt>
                <c:pt idx="235">
                  <c:v>-62.03484055677724</c:v>
                </c:pt>
                <c:pt idx="236">
                  <c:v>-64.335118308348996</c:v>
                </c:pt>
                <c:pt idx="237">
                  <c:v>-66.707854811246065</c:v>
                </c:pt>
                <c:pt idx="238">
                  <c:v>-69.155173107500659</c:v>
                </c:pt>
                <c:pt idx="239">
                  <c:v>-71.679281973622437</c:v>
                </c:pt>
                <c:pt idx="240">
                  <c:v>-74.282479460918239</c:v>
                </c:pt>
                <c:pt idx="241">
                  <c:v>-76.967156602683289</c:v>
                </c:pt>
                <c:pt idx="242">
                  <c:v>-79.735801295965359</c:v>
                </c:pt>
                <c:pt idx="243">
                  <c:v>-82.5910023659507</c:v>
                </c:pt>
                <c:pt idx="244">
                  <c:v>-85.535453821333917</c:v>
                </c:pt>
                <c:pt idx="245">
                  <c:v>-88.571959309393804</c:v>
                </c:pt>
                <c:pt idx="246">
                  <c:v>-91.703436779825353</c:v>
                </c:pt>
                <c:pt idx="247">
                  <c:v>-94.932923366738748</c:v>
                </c:pt>
                <c:pt idx="248">
                  <c:v>-98.263580498570462</c:v>
                </c:pt>
                <c:pt idx="249">
                  <c:v>-101.69869924601261</c:v>
                </c:pt>
                <c:pt idx="250">
                  <c:v>-105.24170591839332</c:v>
                </c:pt>
                <c:pt idx="251">
                  <c:v>-108.89616791928781</c:v>
                </c:pt>
                <c:pt idx="252">
                  <c:v>-112.66579987245645</c:v>
                </c:pt>
                <c:pt idx="253">
                  <c:v>-116.55447002951387</c:v>
                </c:pt>
                <c:pt idx="254">
                  <c:v>-118.45789877842915</c:v>
                </c:pt>
                <c:pt idx="255">
                  <c:v>-118.45789877842915</c:v>
                </c:pt>
                <c:pt idx="256">
                  <c:v>-118.45789877842915</c:v>
                </c:pt>
                <c:pt idx="257">
                  <c:v>-118.45789877842915</c:v>
                </c:pt>
                <c:pt idx="258">
                  <c:v>-118.45789877842915</c:v>
                </c:pt>
                <c:pt idx="259">
                  <c:v>-118.45789877842915</c:v>
                </c:pt>
                <c:pt idx="260">
                  <c:v>-118.45789877842915</c:v>
                </c:pt>
                <c:pt idx="261">
                  <c:v>-118.45789877842915</c:v>
                </c:pt>
                <c:pt idx="262">
                  <c:v>-118.45789877842915</c:v>
                </c:pt>
                <c:pt idx="263">
                  <c:v>-118.45789877842915</c:v>
                </c:pt>
                <c:pt idx="264">
                  <c:v>-118.45789877842915</c:v>
                </c:pt>
                <c:pt idx="265">
                  <c:v>-118.45789877842915</c:v>
                </c:pt>
                <c:pt idx="266">
                  <c:v>-118.45789877842915</c:v>
                </c:pt>
                <c:pt idx="267">
                  <c:v>-118.45789877842915</c:v>
                </c:pt>
                <c:pt idx="268">
                  <c:v>-118.45789877842915</c:v>
                </c:pt>
                <c:pt idx="269">
                  <c:v>-118.45789877842915</c:v>
                </c:pt>
                <c:pt idx="270">
                  <c:v>-118.45789877842915</c:v>
                </c:pt>
                <c:pt idx="271">
                  <c:v>-118.45789877842915</c:v>
                </c:pt>
                <c:pt idx="272">
                  <c:v>-118.45789877842915</c:v>
                </c:pt>
                <c:pt idx="273">
                  <c:v>-118.45789877842915</c:v>
                </c:pt>
                <c:pt idx="274">
                  <c:v>-118.45789877842915</c:v>
                </c:pt>
                <c:pt idx="275">
                  <c:v>-118.45789877842915</c:v>
                </c:pt>
                <c:pt idx="276">
                  <c:v>-118.45789877842915</c:v>
                </c:pt>
                <c:pt idx="277">
                  <c:v>-118.45789877842915</c:v>
                </c:pt>
                <c:pt idx="278">
                  <c:v>-118.45789877842915</c:v>
                </c:pt>
                <c:pt idx="279">
                  <c:v>-118.45789877842915</c:v>
                </c:pt>
                <c:pt idx="280">
                  <c:v>-118.45789877842915</c:v>
                </c:pt>
                <c:pt idx="281">
                  <c:v>-118.45789877842915</c:v>
                </c:pt>
                <c:pt idx="282">
                  <c:v>-118.45789877842915</c:v>
                </c:pt>
                <c:pt idx="283">
                  <c:v>-118.45789877842915</c:v>
                </c:pt>
                <c:pt idx="284">
                  <c:v>-118.45789877842915</c:v>
                </c:pt>
                <c:pt idx="285">
                  <c:v>-118.45789877842915</c:v>
                </c:pt>
                <c:pt idx="286">
                  <c:v>-118.45789877842915</c:v>
                </c:pt>
                <c:pt idx="287">
                  <c:v>-118.45789877842915</c:v>
                </c:pt>
                <c:pt idx="288">
                  <c:v>-118.45789877842915</c:v>
                </c:pt>
                <c:pt idx="289">
                  <c:v>-118.45789877842915</c:v>
                </c:pt>
                <c:pt idx="290">
                  <c:v>-118.45789877842915</c:v>
                </c:pt>
                <c:pt idx="291">
                  <c:v>-118.45789877842915</c:v>
                </c:pt>
                <c:pt idx="292">
                  <c:v>-118.45789877842915</c:v>
                </c:pt>
                <c:pt idx="293">
                  <c:v>-118.45789877842915</c:v>
                </c:pt>
                <c:pt idx="294">
                  <c:v>-118.45789877842915</c:v>
                </c:pt>
                <c:pt idx="295">
                  <c:v>-118.45789877842915</c:v>
                </c:pt>
                <c:pt idx="296">
                  <c:v>-118.45789877842915</c:v>
                </c:pt>
                <c:pt idx="297">
                  <c:v>-118.45789877842915</c:v>
                </c:pt>
                <c:pt idx="298">
                  <c:v>-118.45789877842915</c:v>
                </c:pt>
                <c:pt idx="299">
                  <c:v>-118.45789877842915</c:v>
                </c:pt>
                <c:pt idx="300">
                  <c:v>-118.45789877842915</c:v>
                </c:pt>
                <c:pt idx="301">
                  <c:v>-118.45789877842915</c:v>
                </c:pt>
                <c:pt idx="302">
                  <c:v>-118.45789877842915</c:v>
                </c:pt>
                <c:pt idx="303">
                  <c:v>-118.45789877842915</c:v>
                </c:pt>
                <c:pt idx="304">
                  <c:v>-118.45789877842915</c:v>
                </c:pt>
                <c:pt idx="305">
                  <c:v>-118.45789877842915</c:v>
                </c:pt>
                <c:pt idx="306">
                  <c:v>-118.45789877842915</c:v>
                </c:pt>
                <c:pt idx="307">
                  <c:v>-118.45789877842915</c:v>
                </c:pt>
                <c:pt idx="308">
                  <c:v>-118.45789877842915</c:v>
                </c:pt>
                <c:pt idx="309">
                  <c:v>-118.45789877842915</c:v>
                </c:pt>
                <c:pt idx="310">
                  <c:v>-118.45789877842915</c:v>
                </c:pt>
                <c:pt idx="311">
                  <c:v>-118.45789877842915</c:v>
                </c:pt>
                <c:pt idx="312">
                  <c:v>-118.45789877842915</c:v>
                </c:pt>
                <c:pt idx="313">
                  <c:v>-118.45789877842915</c:v>
                </c:pt>
                <c:pt idx="314">
                  <c:v>-118.45789877842915</c:v>
                </c:pt>
                <c:pt idx="315">
                  <c:v>-118.45789877842915</c:v>
                </c:pt>
                <c:pt idx="316">
                  <c:v>-118.45789877842915</c:v>
                </c:pt>
                <c:pt idx="317">
                  <c:v>-118.45789877842915</c:v>
                </c:pt>
                <c:pt idx="318">
                  <c:v>-118.45789877842915</c:v>
                </c:pt>
                <c:pt idx="319">
                  <c:v>-118.45789877842915</c:v>
                </c:pt>
                <c:pt idx="320">
                  <c:v>-118.45789877842915</c:v>
                </c:pt>
                <c:pt idx="321">
                  <c:v>-118.45789877842915</c:v>
                </c:pt>
                <c:pt idx="322">
                  <c:v>-118.45789877842915</c:v>
                </c:pt>
                <c:pt idx="323">
                  <c:v>-118.45789877842915</c:v>
                </c:pt>
                <c:pt idx="324">
                  <c:v>-118.45789877842915</c:v>
                </c:pt>
                <c:pt idx="325">
                  <c:v>-118.45789877842915</c:v>
                </c:pt>
                <c:pt idx="326">
                  <c:v>-118.45789877842915</c:v>
                </c:pt>
                <c:pt idx="327">
                  <c:v>-118.45789877842915</c:v>
                </c:pt>
                <c:pt idx="328">
                  <c:v>-118.45789877842915</c:v>
                </c:pt>
                <c:pt idx="329">
                  <c:v>-118.45789877842915</c:v>
                </c:pt>
                <c:pt idx="330">
                  <c:v>-118.45789877842915</c:v>
                </c:pt>
                <c:pt idx="331">
                  <c:v>-118.45789877842915</c:v>
                </c:pt>
                <c:pt idx="332">
                  <c:v>-118.45789877842915</c:v>
                </c:pt>
                <c:pt idx="333">
                  <c:v>-118.45789877842915</c:v>
                </c:pt>
                <c:pt idx="334">
                  <c:v>-118.45789877842915</c:v>
                </c:pt>
                <c:pt idx="335">
                  <c:v>-118.45789877842915</c:v>
                </c:pt>
                <c:pt idx="336">
                  <c:v>-118.45789877842915</c:v>
                </c:pt>
                <c:pt idx="337">
                  <c:v>-118.45789877842915</c:v>
                </c:pt>
                <c:pt idx="338">
                  <c:v>-118.45789877842915</c:v>
                </c:pt>
                <c:pt idx="339">
                  <c:v>-118.45789877842915</c:v>
                </c:pt>
                <c:pt idx="340">
                  <c:v>-118.45789877842915</c:v>
                </c:pt>
                <c:pt idx="341">
                  <c:v>-118.45789877842915</c:v>
                </c:pt>
                <c:pt idx="342">
                  <c:v>-118.45789877842915</c:v>
                </c:pt>
                <c:pt idx="343">
                  <c:v>-118.45789877842915</c:v>
                </c:pt>
                <c:pt idx="344">
                  <c:v>-118.45789877842915</c:v>
                </c:pt>
                <c:pt idx="345">
                  <c:v>-118.45789877842915</c:v>
                </c:pt>
                <c:pt idx="346">
                  <c:v>-118.45789877842915</c:v>
                </c:pt>
                <c:pt idx="347">
                  <c:v>-118.45789877842915</c:v>
                </c:pt>
                <c:pt idx="348">
                  <c:v>-118.45789877842915</c:v>
                </c:pt>
                <c:pt idx="349">
                  <c:v>-118.45789877842915</c:v>
                </c:pt>
                <c:pt idx="350">
                  <c:v>-118.45789877842915</c:v>
                </c:pt>
                <c:pt idx="351">
                  <c:v>-118.45789877842915</c:v>
                </c:pt>
                <c:pt idx="352">
                  <c:v>-118.45789877842915</c:v>
                </c:pt>
                <c:pt idx="353">
                  <c:v>-118.45789877842915</c:v>
                </c:pt>
                <c:pt idx="354">
                  <c:v>-118.45789877842915</c:v>
                </c:pt>
                <c:pt idx="355">
                  <c:v>-118.45789877842915</c:v>
                </c:pt>
                <c:pt idx="356">
                  <c:v>-118.45789877842915</c:v>
                </c:pt>
                <c:pt idx="357">
                  <c:v>-118.45789877842915</c:v>
                </c:pt>
                <c:pt idx="358">
                  <c:v>-118.45789877842915</c:v>
                </c:pt>
                <c:pt idx="359">
                  <c:v>-118.45789877842915</c:v>
                </c:pt>
                <c:pt idx="360">
                  <c:v>-118.45789877842915</c:v>
                </c:pt>
              </c:numCache>
            </c:numRef>
          </c:yVal>
          <c:smooth val="0"/>
        </c:ser>
        <c:ser>
          <c:idx val="2"/>
          <c:order val="1"/>
          <c:tx>
            <c:v>Inertia load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'Stage 1'!$C$746:$C$1106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1'!$R$746:$R$1106</c:f>
              <c:numCache>
                <c:formatCode>General</c:formatCode>
                <c:ptCount val="361"/>
                <c:pt idx="0">
                  <c:v>211.73482398413887</c:v>
                </c:pt>
                <c:pt idx="1">
                  <c:v>211.68521307148953</c:v>
                </c:pt>
                <c:pt idx="2">
                  <c:v>211.53641659924918</c:v>
                </c:pt>
                <c:pt idx="3">
                  <c:v>211.28854332772113</c:v>
                </c:pt>
                <c:pt idx="4">
                  <c:v>210.9417744013887</c:v>
                </c:pt>
                <c:pt idx="5">
                  <c:v>210.49636316503094</c:v>
                </c:pt>
                <c:pt idx="6">
                  <c:v>209.9526349065824</c:v>
                </c:pt>
                <c:pt idx="7">
                  <c:v>209.31098652703548</c:v>
                </c:pt>
                <c:pt idx="8">
                  <c:v>208.57188613776586</c:v>
                </c:pt>
                <c:pt idx="9">
                  <c:v>207.73587258574833</c:v>
                </c:pt>
                <c:pt idx="10">
                  <c:v>206.80355490721163</c:v>
                </c:pt>
                <c:pt idx="11">
                  <c:v>205.77561171036481</c:v>
                </c:pt>
                <c:pt idx="12">
                  <c:v>204.65279048790828</c:v>
                </c:pt>
                <c:pt idx="13">
                  <c:v>203.43590686012635</c:v>
                </c:pt>
                <c:pt idx="14">
                  <c:v>202.12584374943481</c:v>
                </c:pt>
                <c:pt idx="15">
                  <c:v>200.7235504873392</c:v>
                </c:pt>
                <c:pt idx="16">
                  <c:v>199.23004185483558</c:v>
                </c:pt>
                <c:pt idx="17">
                  <c:v>197.64639705736306</c:v>
                </c:pt>
                <c:pt idx="18">
                  <c:v>195.97375863549283</c:v>
                </c:pt>
                <c:pt idx="19">
                  <c:v>194.2133313126117</c:v>
                </c:pt>
                <c:pt idx="20">
                  <c:v>192.36638078093134</c:v>
                </c:pt>
                <c:pt idx="21">
                  <c:v>190.43423242722494</c:v>
                </c:pt>
                <c:pt idx="22">
                  <c:v>188.41826999976209</c:v>
                </c:pt>
                <c:pt idx="23">
                  <c:v>186.31993421798072</c:v>
                </c:pt>
                <c:pt idx="24">
                  <c:v>184.14072132649878</c:v>
                </c:pt>
                <c:pt idx="25">
                  <c:v>181.88218159513482</c:v>
                </c:pt>
                <c:pt idx="26">
                  <c:v>179.54591776666484</c:v>
                </c:pt>
                <c:pt idx="27">
                  <c:v>177.13358345410583</c:v>
                </c:pt>
                <c:pt idx="28">
                  <c:v>174.64688148937014</c:v>
                </c:pt>
                <c:pt idx="29">
                  <c:v>172.08756222519398</c:v>
                </c:pt>
                <c:pt idx="30">
                  <c:v>169.45742179229219</c:v>
                </c:pt>
                <c:pt idx="31">
                  <c:v>166.75830031374568</c:v>
                </c:pt>
                <c:pt idx="32">
                  <c:v>163.9920800786731</c:v>
                </c:pt>
                <c:pt idx="33">
                  <c:v>161.16068367728582</c:v>
                </c:pt>
                <c:pt idx="34">
                  <c:v>158.26607209946815</c:v>
                </c:pt>
                <c:pt idx="35">
                  <c:v>155.31024279906421</c:v>
                </c:pt>
                <c:pt idx="36">
                  <c:v>152.29522772609283</c:v>
                </c:pt>
                <c:pt idx="37">
                  <c:v>149.22309132914484</c:v>
                </c:pt>
                <c:pt idx="38">
                  <c:v>146.095928530252</c:v>
                </c:pt>
                <c:pt idx="39">
                  <c:v>142.91586267454454</c:v>
                </c:pt>
                <c:pt idx="40">
                  <c:v>139.68504345704366</c:v>
                </c:pt>
                <c:pt idx="41">
                  <c:v>136.40564482895707</c:v>
                </c:pt>
                <c:pt idx="42">
                  <c:v>133.0798628858696</c:v>
                </c:pt>
                <c:pt idx="43">
                  <c:v>129.70991374023686</c:v>
                </c:pt>
                <c:pt idx="44">
                  <c:v>126.298031380609</c:v>
                </c:pt>
                <c:pt idx="45">
                  <c:v>122.84646552002023</c:v>
                </c:pt>
                <c:pt idx="46">
                  <c:v>119.35747943599361</c:v>
                </c:pt>
                <c:pt idx="47">
                  <c:v>115.83334780461483</c:v>
                </c:pt>
                <c:pt idx="48">
                  <c:v>112.27635453113361</c:v>
                </c:pt>
                <c:pt idx="49">
                  <c:v>108.68879057955334</c:v>
                </c:pt>
                <c:pt idx="50">
                  <c:v>105.07295180366552</c:v>
                </c:pt>
                <c:pt idx="51">
                  <c:v>101.43113678198299</c:v>
                </c:pt>
                <c:pt idx="52">
                  <c:v>97.765644659016885</c:v>
                </c:pt>
                <c:pt idx="53">
                  <c:v>94.078772995331832</c:v>
                </c:pt>
                <c:pt idx="54">
                  <c:v>90.372815628800353</c:v>
                </c:pt>
                <c:pt idx="55">
                  <c:v>86.650060549461415</c:v>
                </c:pt>
                <c:pt idx="56">
                  <c:v>82.912787790367915</c:v>
                </c:pt>
                <c:pt idx="57">
                  <c:v>79.16326733678612</c:v>
                </c:pt>
                <c:pt idx="58">
                  <c:v>75.403757056085468</c:v>
                </c:pt>
                <c:pt idx="59">
                  <c:v>71.636500650628648</c:v>
                </c:pt>
                <c:pt idx="60">
                  <c:v>67.863725635941975</c:v>
                </c:pt>
                <c:pt idx="61">
                  <c:v>64.087641346411758</c:v>
                </c:pt>
                <c:pt idx="62">
                  <c:v>60.310436970718648</c:v>
                </c:pt>
                <c:pt idx="63">
                  <c:v>56.534279619180452</c:v>
                </c:pt>
                <c:pt idx="64">
                  <c:v>52.761312425135351</c:v>
                </c:pt>
                <c:pt idx="65">
                  <c:v>48.993652682452286</c:v>
                </c:pt>
                <c:pt idx="66">
                  <c:v>45.233390021209729</c:v>
                </c:pt>
                <c:pt idx="67">
                  <c:v>41.482584623535907</c:v>
                </c:pt>
                <c:pt idx="68">
                  <c:v>37.743265481550878</c:v>
                </c:pt>
                <c:pt idx="69">
                  <c:v>34.017428699300837</c:v>
                </c:pt>
                <c:pt idx="70">
                  <c:v>30.307035840515969</c:v>
                </c:pt>
                <c:pt idx="71">
                  <c:v>26.614012323968449</c:v>
                </c:pt>
                <c:pt idx="72">
                  <c:v>22.940245868145958</c:v>
                </c:pt>
                <c:pt idx="73">
                  <c:v>19.287584986894995</c:v>
                </c:pt>
                <c:pt idx="74">
                  <c:v>15.657837537624367</c:v>
                </c:pt>
                <c:pt idx="75">
                  <c:v>12.05276932359404</c:v>
                </c:pt>
                <c:pt idx="76">
                  <c:v>8.4741027517469014</c:v>
                </c:pt>
                <c:pt idx="77">
                  <c:v>4.9235155474720367</c:v>
                </c:pt>
                <c:pt idx="78">
                  <c:v>1.4026395276183654</c:v>
                </c:pt>
                <c:pt idx="79">
                  <c:v>-2.0869405669963972</c:v>
                </c:pt>
                <c:pt idx="80">
                  <c:v>-5.5436881784082486</c:v>
                </c:pt>
                <c:pt idx="81">
                  <c:v>-8.9661159765635734</c:v>
                </c:pt>
                <c:pt idx="82">
                  <c:v>-12.352786841588804</c:v>
                </c:pt>
                <c:pt idx="83">
                  <c:v>-15.702314782328839</c:v>
                </c:pt>
                <c:pt idx="84">
                  <c:v>-19.013365790288891</c:v>
                </c:pt>
                <c:pt idx="85">
                  <c:v>-22.284658628193668</c:v>
                </c:pt>
                <c:pt idx="86">
                  <c:v>-25.514965552457308</c:v>
                </c:pt>
                <c:pt idx="87">
                  <c:v>-28.703112968940818</c:v>
                </c:pt>
                <c:pt idx="88">
                  <c:v>-31.847982021452012</c:v>
                </c:pt>
                <c:pt idx="89">
                  <c:v>-34.948509112528868</c:v>
                </c:pt>
                <c:pt idx="90">
                  <c:v>-38.003686356127481</c:v>
                </c:pt>
                <c:pt idx="91">
                  <c:v>-41.012561961920262</c:v>
                </c:pt>
                <c:pt idx="92">
                  <c:v>-43.974240550993073</c:v>
                </c:pt>
                <c:pt idx="93">
                  <c:v>-46.887883402813721</c:v>
                </c:pt>
                <c:pt idx="94">
                  <c:v>-49.752708633428099</c:v>
                </c:pt>
                <c:pt idx="95">
                  <c:v>-52.567991304923545</c:v>
                </c:pt>
                <c:pt idx="96">
                  <c:v>-55.333063466283413</c:v>
                </c:pt>
                <c:pt idx="97">
                  <c:v>-58.047314125838902</c:v>
                </c:pt>
                <c:pt idx="98">
                  <c:v>-60.710189155609299</c:v>
                </c:pt>
                <c:pt idx="99">
                  <c:v>-63.321191127900953</c:v>
                </c:pt>
                <c:pt idx="100">
                  <c:v>-65.879879084621948</c:v>
                </c:pt>
                <c:pt idx="101">
                  <c:v>-68.385868239846559</c:v>
                </c:pt>
                <c:pt idx="102">
                  <c:v>-70.838829616247025</c:v>
                </c:pt>
                <c:pt idx="103">
                  <c:v>-73.238489616088557</c:v>
                </c:pt>
                <c:pt idx="104">
                  <c:v>-75.584629527563678</c:v>
                </c:pt>
                <c:pt idx="105">
                  <c:v>-77.877084967318964</c:v>
                </c:pt>
                <c:pt idx="106">
                  <c:v>-80.115745260104077</c:v>
                </c:pt>
                <c:pt idx="107">
                  <c:v>-82.300552756549152</c:v>
                </c:pt>
                <c:pt idx="108">
                  <c:v>-84.431502090150829</c:v>
                </c:pt>
                <c:pt idx="109">
                  <c:v>-86.508639374619435</c:v>
                </c:pt>
                <c:pt idx="110">
                  <c:v>-88.532061342811915</c:v>
                </c:pt>
                <c:pt idx="111">
                  <c:v>-90.501914428544779</c:v>
                </c:pt>
                <c:pt idx="112">
                  <c:v>-92.418393792649766</c:v>
                </c:pt>
                <c:pt idx="113">
                  <c:v>-94.28174229470055</c:v>
                </c:pt>
                <c:pt idx="114">
                  <c:v>-96.092249411904632</c:v>
                </c:pt>
                <c:pt idx="115">
                  <c:v>-97.850250106716516</c:v>
                </c:pt>
                <c:pt idx="116">
                  <c:v>-99.556123644789395</c:v>
                </c:pt>
                <c:pt idx="117">
                  <c:v>-101.21029236494127</c:v>
                </c:pt>
                <c:pt idx="118">
                  <c:v>-102.81322040286773</c:v>
                </c:pt>
                <c:pt idx="119">
                  <c:v>-104.36541237038885</c:v>
                </c:pt>
                <c:pt idx="120">
                  <c:v>-105.86741199206941</c:v>
                </c:pt>
                <c:pt idx="121">
                  <c:v>-107.31980070110068</c:v>
                </c:pt>
                <c:pt idx="122">
                  <c:v>-108.72319619638147</c:v>
                </c:pt>
                <c:pt idx="123">
                  <c:v>-110.07825096277983</c:v>
                </c:pt>
                <c:pt idx="124">
                  <c:v>-111.38565075659928</c:v>
                </c:pt>
                <c:pt idx="125">
                  <c:v>-112.6461130583144</c:v>
                </c:pt>
                <c:pt idx="126">
                  <c:v>-113.86038549467774</c:v>
                </c:pt>
                <c:pt idx="127">
                  <c:v>-115.0292442323349</c:v>
                </c:pt>
                <c:pt idx="128">
                  <c:v>-116.15349234511608</c:v>
                </c:pt>
                <c:pt idx="129">
                  <c:v>-117.23395815720352</c:v>
                </c:pt>
                <c:pt idx="130">
                  <c:v>-118.27149356439972</c:v>
                </c:pt>
                <c:pt idx="131">
                  <c:v>-119.26697233574531</c:v>
                </c:pt>
                <c:pt idx="132">
                  <c:v>-120.22128839775739</c:v>
                </c:pt>
                <c:pt idx="133">
                  <c:v>-121.13535410357717</c:v>
                </c:pt>
                <c:pt idx="134">
                  <c:v>-122.0100984893307</c:v>
                </c:pt>
                <c:pt idx="135">
                  <c:v>-122.8464655200202</c:v>
                </c:pt>
                <c:pt idx="136">
                  <c:v>-123.64541232727187</c:v>
                </c:pt>
                <c:pt idx="137">
                  <c:v>-124.4079074412745</c:v>
                </c:pt>
                <c:pt idx="138">
                  <c:v>-125.13492901924576</c:v>
                </c:pt>
                <c:pt idx="139">
                  <c:v>-125.82746307276511</c:v>
                </c:pt>
                <c:pt idx="140">
                  <c:v>-126.48650169630938</c:v>
                </c:pt>
                <c:pt idx="141">
                  <c:v>-127.11304129932395</c:v>
                </c:pt>
                <c:pt idx="142">
                  <c:v>-127.70808084415279</c:v>
                </c:pt>
                <c:pt idx="143">
                  <c:v>-128.27262009214172</c:v>
                </c:pt>
                <c:pt idx="144">
                  <c:v>-128.80765786021539</c:v>
                </c:pt>
                <c:pt idx="145">
                  <c:v>-129.3141902902112</c:v>
                </c:pt>
                <c:pt idx="146">
                  <c:v>-129.79320913323673</c:v>
                </c:pt>
                <c:pt idx="147">
                  <c:v>-130.24570005129206</c:v>
                </c:pt>
                <c:pt idx="148">
                  <c:v>-130.67264093837704</c:v>
                </c:pt>
                <c:pt idx="149">
                  <c:v>-131.07500026327367</c:v>
                </c:pt>
                <c:pt idx="150">
                  <c:v>-131.45373543616469</c:v>
                </c:pt>
                <c:pt idx="151">
                  <c:v>-131.80979120121683</c:v>
                </c:pt>
                <c:pt idx="152">
                  <c:v>-132.14409805722104</c:v>
                </c:pt>
                <c:pt idx="153">
                  <c:v>-132.45757070834497</c:v>
                </c:pt>
                <c:pt idx="154">
                  <c:v>-132.75110654701075</c:v>
                </c:pt>
                <c:pt idx="155">
                  <c:v>-133.0255841708705</c:v>
                </c:pt>
                <c:pt idx="156">
                  <c:v>-133.28186193580387</c:v>
                </c:pt>
                <c:pt idx="157">
                  <c:v>-133.52077654681602</c:v>
                </c:pt>
                <c:pt idx="158">
                  <c:v>-133.74314168866317</c:v>
                </c:pt>
                <c:pt idx="159">
                  <c:v>-133.94974669798091</c:v>
                </c:pt>
                <c:pt idx="160">
                  <c:v>-134.14135527863536</c:v>
                </c:pt>
                <c:pt idx="161">
                  <c:v>-134.31870426196068</c:v>
                </c:pt>
                <c:pt idx="162">
                  <c:v>-134.48250241348791</c:v>
                </c:pt>
                <c:pt idx="163">
                  <c:v>-134.63342928770885</c:v>
                </c:pt>
                <c:pt idx="164">
                  <c:v>-134.77213413235586</c:v>
                </c:pt>
                <c:pt idx="165">
                  <c:v>-134.89923484361424</c:v>
                </c:pt>
                <c:pt idx="166">
                  <c:v>-135.01531697361801</c:v>
                </c:pt>
                <c:pt idx="167">
                  <c:v>-135.12093279150977</c:v>
                </c:pt>
                <c:pt idx="168">
                  <c:v>-135.21660039927957</c:v>
                </c:pt>
                <c:pt idx="169">
                  <c:v>-135.30280290352178</c:v>
                </c:pt>
                <c:pt idx="170">
                  <c:v>-135.37998764418145</c:v>
                </c:pt>
                <c:pt idx="171">
                  <c:v>-135.44856548128377</c:v>
                </c:pt>
                <c:pt idx="172">
                  <c:v>-135.50891014056774</c:v>
                </c:pt>
                <c:pt idx="173">
                  <c:v>-135.56135761886765</c:v>
                </c:pt>
                <c:pt idx="174">
                  <c:v>-135.60620565001005</c:v>
                </c:pt>
                <c:pt idx="175">
                  <c:v>-135.64371323191367</c:v>
                </c:pt>
                <c:pt idx="176">
                  <c:v>-135.67410021550324</c:v>
                </c:pt>
                <c:pt idx="177">
                  <c:v>-135.69754695596654</c:v>
                </c:pt>
                <c:pt idx="178">
                  <c:v>-135.71419402680408</c:v>
                </c:pt>
                <c:pt idx="179">
                  <c:v>-135.72414199704039</c:v>
                </c:pt>
                <c:pt idx="180">
                  <c:v>-135.72745127188389</c:v>
                </c:pt>
                <c:pt idx="181">
                  <c:v>-135.72414199704039</c:v>
                </c:pt>
                <c:pt idx="182">
                  <c:v>-135.71419402680408</c:v>
                </c:pt>
                <c:pt idx="183">
                  <c:v>-135.69754695596654</c:v>
                </c:pt>
                <c:pt idx="184">
                  <c:v>-135.67410021550324</c:v>
                </c:pt>
                <c:pt idx="185">
                  <c:v>-135.64371323191367</c:v>
                </c:pt>
                <c:pt idx="186">
                  <c:v>-135.60620565001005</c:v>
                </c:pt>
                <c:pt idx="187">
                  <c:v>-135.56135761886767</c:v>
                </c:pt>
                <c:pt idx="188">
                  <c:v>-135.50891014056774</c:v>
                </c:pt>
                <c:pt idx="189">
                  <c:v>-135.44856548128379</c:v>
                </c:pt>
                <c:pt idx="190">
                  <c:v>-135.37998764418148</c:v>
                </c:pt>
                <c:pt idx="191">
                  <c:v>-135.30280290352178</c:v>
                </c:pt>
                <c:pt idx="192">
                  <c:v>-135.21660039927954</c:v>
                </c:pt>
                <c:pt idx="193">
                  <c:v>-135.1209327915098</c:v>
                </c:pt>
                <c:pt idx="194">
                  <c:v>-135.01531697361798</c:v>
                </c:pt>
                <c:pt idx="195">
                  <c:v>-134.89923484361429</c:v>
                </c:pt>
                <c:pt idx="196">
                  <c:v>-134.77213413235583</c:v>
                </c:pt>
                <c:pt idx="197">
                  <c:v>-134.63342928770885</c:v>
                </c:pt>
                <c:pt idx="198">
                  <c:v>-134.48250241348791</c:v>
                </c:pt>
                <c:pt idx="199">
                  <c:v>-134.3187042619607</c:v>
                </c:pt>
                <c:pt idx="200">
                  <c:v>-134.14135527863536</c:v>
                </c:pt>
                <c:pt idx="201">
                  <c:v>-133.94974669798094</c:v>
                </c:pt>
                <c:pt idx="202">
                  <c:v>-133.74314168866317</c:v>
                </c:pt>
                <c:pt idx="203">
                  <c:v>-133.52077654681599</c:v>
                </c:pt>
                <c:pt idx="204">
                  <c:v>-133.28186193580387</c:v>
                </c:pt>
                <c:pt idx="205">
                  <c:v>-133.02558417087053</c:v>
                </c:pt>
                <c:pt idx="206">
                  <c:v>-132.75110654701078</c:v>
                </c:pt>
                <c:pt idx="207">
                  <c:v>-132.45757070834497</c:v>
                </c:pt>
                <c:pt idx="208">
                  <c:v>-132.14409805722104</c:v>
                </c:pt>
                <c:pt idx="209">
                  <c:v>-131.80979120121683</c:v>
                </c:pt>
                <c:pt idx="210">
                  <c:v>-131.45373543616469</c:v>
                </c:pt>
                <c:pt idx="211">
                  <c:v>-131.07500026327369</c:v>
                </c:pt>
                <c:pt idx="212">
                  <c:v>-130.67264093837704</c:v>
                </c:pt>
                <c:pt idx="213">
                  <c:v>-130.24570005129206</c:v>
                </c:pt>
                <c:pt idx="214">
                  <c:v>-129.79320913323673</c:v>
                </c:pt>
                <c:pt idx="215">
                  <c:v>-129.31419029021123</c:v>
                </c:pt>
                <c:pt idx="216">
                  <c:v>-128.80765786021541</c:v>
                </c:pt>
                <c:pt idx="217">
                  <c:v>-128.27262009214175</c:v>
                </c:pt>
                <c:pt idx="218">
                  <c:v>-127.70808084415279</c:v>
                </c:pt>
                <c:pt idx="219">
                  <c:v>-127.11304129932395</c:v>
                </c:pt>
                <c:pt idx="220">
                  <c:v>-126.48650169630938</c:v>
                </c:pt>
                <c:pt idx="221">
                  <c:v>-125.82746307276511</c:v>
                </c:pt>
                <c:pt idx="222">
                  <c:v>-125.13492901924579</c:v>
                </c:pt>
                <c:pt idx="223">
                  <c:v>-124.4079074412745</c:v>
                </c:pt>
                <c:pt idx="224">
                  <c:v>-123.64541232727188</c:v>
                </c:pt>
                <c:pt idx="225">
                  <c:v>-122.84646552002023</c:v>
                </c:pt>
                <c:pt idx="226">
                  <c:v>-122.01009848933074</c:v>
                </c:pt>
                <c:pt idx="227">
                  <c:v>-121.1353541035772</c:v>
                </c:pt>
                <c:pt idx="228">
                  <c:v>-120.22128839775742</c:v>
                </c:pt>
                <c:pt idx="229">
                  <c:v>-119.26697233574534</c:v>
                </c:pt>
                <c:pt idx="230">
                  <c:v>-118.27149356439976</c:v>
                </c:pt>
                <c:pt idx="231">
                  <c:v>-117.23395815720357</c:v>
                </c:pt>
                <c:pt idx="232">
                  <c:v>-116.15349234511612</c:v>
                </c:pt>
                <c:pt idx="233">
                  <c:v>-115.02924423233492</c:v>
                </c:pt>
                <c:pt idx="234">
                  <c:v>-113.86038549467776</c:v>
                </c:pt>
                <c:pt idx="235">
                  <c:v>-112.6461130583144</c:v>
                </c:pt>
                <c:pt idx="236">
                  <c:v>-111.38565075659926</c:v>
                </c:pt>
                <c:pt idx="237">
                  <c:v>-110.07825096277992</c:v>
                </c:pt>
                <c:pt idx="238">
                  <c:v>-108.72319619638154</c:v>
                </c:pt>
                <c:pt idx="239">
                  <c:v>-107.3198007011007</c:v>
                </c:pt>
                <c:pt idx="240">
                  <c:v>-105.86741199206946</c:v>
                </c:pt>
                <c:pt idx="241">
                  <c:v>-104.36541237038885</c:v>
                </c:pt>
                <c:pt idx="242">
                  <c:v>-102.81322040286771</c:v>
                </c:pt>
                <c:pt idx="243">
                  <c:v>-101.2102923649413</c:v>
                </c:pt>
                <c:pt idx="244">
                  <c:v>-99.556123644789452</c:v>
                </c:pt>
                <c:pt idx="245">
                  <c:v>-97.850250106716572</c:v>
                </c:pt>
                <c:pt idx="246">
                  <c:v>-96.092249411904717</c:v>
                </c:pt>
                <c:pt idx="247">
                  <c:v>-94.281742294700564</c:v>
                </c:pt>
                <c:pt idx="248">
                  <c:v>-92.418393792649809</c:v>
                </c:pt>
                <c:pt idx="249">
                  <c:v>-90.50191442854485</c:v>
                </c:pt>
                <c:pt idx="250">
                  <c:v>-88.5320613428119</c:v>
                </c:pt>
                <c:pt idx="251">
                  <c:v>-86.508639374619577</c:v>
                </c:pt>
                <c:pt idx="252">
                  <c:v>-84.431502090150886</c:v>
                </c:pt>
                <c:pt idx="253">
                  <c:v>-82.300552756549209</c:v>
                </c:pt>
                <c:pt idx="254">
                  <c:v>-80.115745260104163</c:v>
                </c:pt>
                <c:pt idx="255">
                  <c:v>-77.877084967318964</c:v>
                </c:pt>
                <c:pt idx="256">
                  <c:v>-75.584629527563678</c:v>
                </c:pt>
                <c:pt idx="257">
                  <c:v>-73.238489616088586</c:v>
                </c:pt>
                <c:pt idx="258">
                  <c:v>-70.838829616247125</c:v>
                </c:pt>
                <c:pt idx="259">
                  <c:v>-68.385868239846701</c:v>
                </c:pt>
                <c:pt idx="260">
                  <c:v>-65.879879084622075</c:v>
                </c:pt>
                <c:pt idx="261">
                  <c:v>-63.321191127900967</c:v>
                </c:pt>
                <c:pt idx="262">
                  <c:v>-60.710189155609363</c:v>
                </c:pt>
                <c:pt idx="263">
                  <c:v>-58.047314125838909</c:v>
                </c:pt>
                <c:pt idx="264">
                  <c:v>-55.333063466283384</c:v>
                </c:pt>
                <c:pt idx="265">
                  <c:v>-52.567991304923595</c:v>
                </c:pt>
                <c:pt idx="266">
                  <c:v>-49.752708633428178</c:v>
                </c:pt>
                <c:pt idx="267">
                  <c:v>-46.887883402813841</c:v>
                </c:pt>
                <c:pt idx="268">
                  <c:v>-43.974240550993201</c:v>
                </c:pt>
                <c:pt idx="269">
                  <c:v>-41.012561961920262</c:v>
                </c:pt>
                <c:pt idx="270">
                  <c:v>-38.003686356127524</c:v>
                </c:pt>
                <c:pt idx="271">
                  <c:v>-34.948509112528946</c:v>
                </c:pt>
                <c:pt idx="272">
                  <c:v>-31.847982021452136</c:v>
                </c:pt>
                <c:pt idx="273">
                  <c:v>-28.703112968940985</c:v>
                </c:pt>
                <c:pt idx="274">
                  <c:v>-25.514965552457358</c:v>
                </c:pt>
                <c:pt idx="275">
                  <c:v>-22.284658628193718</c:v>
                </c:pt>
                <c:pt idx="276">
                  <c:v>-19.013365790289022</c:v>
                </c:pt>
                <c:pt idx="277">
                  <c:v>-15.702314782328806</c:v>
                </c:pt>
                <c:pt idx="278">
                  <c:v>-12.352786841588804</c:v>
                </c:pt>
                <c:pt idx="279">
                  <c:v>-8.9661159765636231</c:v>
                </c:pt>
                <c:pt idx="280">
                  <c:v>-5.5436881784083356</c:v>
                </c:pt>
                <c:pt idx="281">
                  <c:v>-2.0869405669965322</c:v>
                </c:pt>
                <c:pt idx="282">
                  <c:v>1.4026395276181822</c:v>
                </c:pt>
                <c:pt idx="283">
                  <c:v>4.9235155474719887</c:v>
                </c:pt>
                <c:pt idx="284">
                  <c:v>8.4741027517468055</c:v>
                </c:pt>
                <c:pt idx="285">
                  <c:v>12.052769323594127</c:v>
                </c:pt>
                <c:pt idx="286">
                  <c:v>15.657837537624225</c:v>
                </c:pt>
                <c:pt idx="287">
                  <c:v>19.287584986894803</c:v>
                </c:pt>
                <c:pt idx="288">
                  <c:v>22.940245868145908</c:v>
                </c:pt>
                <c:pt idx="289">
                  <c:v>26.614012323968353</c:v>
                </c:pt>
                <c:pt idx="290">
                  <c:v>30.30703584051582</c:v>
                </c:pt>
                <c:pt idx="291">
                  <c:v>34.017428699300829</c:v>
                </c:pt>
                <c:pt idx="292">
                  <c:v>37.743265481550829</c:v>
                </c:pt>
                <c:pt idx="293">
                  <c:v>41.482584623535807</c:v>
                </c:pt>
                <c:pt idx="294">
                  <c:v>45.233390021209637</c:v>
                </c:pt>
                <c:pt idx="295">
                  <c:v>48.993652682452115</c:v>
                </c:pt>
                <c:pt idx="296">
                  <c:v>52.761312425135344</c:v>
                </c:pt>
                <c:pt idx="297">
                  <c:v>56.534279619180417</c:v>
                </c:pt>
                <c:pt idx="298">
                  <c:v>60.310436970718555</c:v>
                </c:pt>
                <c:pt idx="299">
                  <c:v>64.0876413464118</c:v>
                </c:pt>
                <c:pt idx="300">
                  <c:v>67.863725635941975</c:v>
                </c:pt>
                <c:pt idx="301">
                  <c:v>71.636500650628449</c:v>
                </c:pt>
                <c:pt idx="302">
                  <c:v>75.403757056085368</c:v>
                </c:pt>
                <c:pt idx="303">
                  <c:v>79.163267336785964</c:v>
                </c:pt>
                <c:pt idx="304">
                  <c:v>82.912787790367744</c:v>
                </c:pt>
                <c:pt idx="305">
                  <c:v>86.650060549461401</c:v>
                </c:pt>
                <c:pt idx="306">
                  <c:v>90.372815628800268</c:v>
                </c:pt>
                <c:pt idx="307">
                  <c:v>94.078772995331718</c:v>
                </c:pt>
                <c:pt idx="308">
                  <c:v>97.765644659016758</c:v>
                </c:pt>
                <c:pt idx="309">
                  <c:v>101.43113678198281</c:v>
                </c:pt>
                <c:pt idx="310">
                  <c:v>105.07295180366548</c:v>
                </c:pt>
                <c:pt idx="311">
                  <c:v>108.68879057955326</c:v>
                </c:pt>
                <c:pt idx="312">
                  <c:v>112.27635453113349</c:v>
                </c:pt>
                <c:pt idx="313">
                  <c:v>115.83334780461485</c:v>
                </c:pt>
                <c:pt idx="314">
                  <c:v>119.35747943599361</c:v>
                </c:pt>
                <c:pt idx="315">
                  <c:v>122.84646552002</c:v>
                </c:pt>
                <c:pt idx="316">
                  <c:v>126.2980313806089</c:v>
                </c:pt>
                <c:pt idx="317">
                  <c:v>129.70991374023674</c:v>
                </c:pt>
                <c:pt idx="318">
                  <c:v>133.07986288586957</c:v>
                </c:pt>
                <c:pt idx="319">
                  <c:v>136.40564482895707</c:v>
                </c:pt>
                <c:pt idx="320">
                  <c:v>139.68504345704358</c:v>
                </c:pt>
                <c:pt idx="321">
                  <c:v>142.91586267454443</c:v>
                </c:pt>
                <c:pt idx="322">
                  <c:v>146.09592853025185</c:v>
                </c:pt>
                <c:pt idx="323">
                  <c:v>149.22309132914469</c:v>
                </c:pt>
                <c:pt idx="324">
                  <c:v>152.2952277260928</c:v>
                </c:pt>
                <c:pt idx="325">
                  <c:v>155.31024279906413</c:v>
                </c:pt>
                <c:pt idx="326">
                  <c:v>158.26607209946803</c:v>
                </c:pt>
                <c:pt idx="327">
                  <c:v>161.16068367728582</c:v>
                </c:pt>
                <c:pt idx="328">
                  <c:v>163.99208007867307</c:v>
                </c:pt>
                <c:pt idx="329">
                  <c:v>166.75830031374562</c:v>
                </c:pt>
                <c:pt idx="330">
                  <c:v>169.45742179229211</c:v>
                </c:pt>
                <c:pt idx="331">
                  <c:v>172.08756222519384</c:v>
                </c:pt>
                <c:pt idx="332">
                  <c:v>174.64688148937014</c:v>
                </c:pt>
                <c:pt idx="333">
                  <c:v>177.13358345410577</c:v>
                </c:pt>
                <c:pt idx="334">
                  <c:v>179.54591776666481</c:v>
                </c:pt>
                <c:pt idx="335">
                  <c:v>181.88218159513485</c:v>
                </c:pt>
                <c:pt idx="336">
                  <c:v>184.14072132649866</c:v>
                </c:pt>
                <c:pt idx="337">
                  <c:v>186.3199342179806</c:v>
                </c:pt>
                <c:pt idx="338">
                  <c:v>188.41826999976206</c:v>
                </c:pt>
                <c:pt idx="339">
                  <c:v>190.43423242722483</c:v>
                </c:pt>
                <c:pt idx="340">
                  <c:v>192.36638078093134</c:v>
                </c:pt>
                <c:pt idx="341">
                  <c:v>194.2133313126117</c:v>
                </c:pt>
                <c:pt idx="342">
                  <c:v>195.97375863549283</c:v>
                </c:pt>
                <c:pt idx="343">
                  <c:v>197.64639705736298</c:v>
                </c:pt>
                <c:pt idx="344">
                  <c:v>199.23004185483549</c:v>
                </c:pt>
                <c:pt idx="345">
                  <c:v>200.72355048733911</c:v>
                </c:pt>
                <c:pt idx="346">
                  <c:v>202.12584374943481</c:v>
                </c:pt>
                <c:pt idx="347">
                  <c:v>203.43590686012632</c:v>
                </c:pt>
                <c:pt idx="348">
                  <c:v>204.65279048790825</c:v>
                </c:pt>
                <c:pt idx="349">
                  <c:v>205.77561171036481</c:v>
                </c:pt>
                <c:pt idx="350">
                  <c:v>206.80355490721161</c:v>
                </c:pt>
                <c:pt idx="351">
                  <c:v>207.7358725857483</c:v>
                </c:pt>
                <c:pt idx="352">
                  <c:v>208.5718861377658</c:v>
                </c:pt>
                <c:pt idx="353">
                  <c:v>209.31098652703545</c:v>
                </c:pt>
                <c:pt idx="354">
                  <c:v>209.9526349065824</c:v>
                </c:pt>
                <c:pt idx="355">
                  <c:v>210.49636316503094</c:v>
                </c:pt>
                <c:pt idx="356">
                  <c:v>210.9417744013887</c:v>
                </c:pt>
                <c:pt idx="357">
                  <c:v>211.28854332772113</c:v>
                </c:pt>
                <c:pt idx="358">
                  <c:v>211.53641659924918</c:v>
                </c:pt>
                <c:pt idx="359">
                  <c:v>211.68521307148953</c:v>
                </c:pt>
                <c:pt idx="360">
                  <c:v>211.73482398413887</c:v>
                </c:pt>
              </c:numCache>
            </c:numRef>
          </c:yVal>
          <c:smooth val="0"/>
        </c:ser>
        <c:ser>
          <c:idx val="3"/>
          <c:order val="2"/>
          <c:tx>
            <c:v>Combined load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'Stage 1'!$C$746:$C$1106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1'!$W$746:$W$1106</c:f>
              <c:numCache>
                <c:formatCode>General</c:formatCode>
                <c:ptCount val="361"/>
                <c:pt idx="0">
                  <c:v>93.276925205709716</c:v>
                </c:pt>
                <c:pt idx="1">
                  <c:v>93.459042871210912</c:v>
                </c:pt>
                <c:pt idx="2">
                  <c:v>94.003785684973934</c:v>
                </c:pt>
                <c:pt idx="3">
                  <c:v>94.906352656136917</c:v>
                </c:pt>
                <c:pt idx="4">
                  <c:v>96.158839707844265</c:v>
                </c:pt>
                <c:pt idx="5">
                  <c:v>97.75038276204323</c:v>
                </c:pt>
                <c:pt idx="6">
                  <c:v>99.66735167262928</c:v>
                </c:pt>
                <c:pt idx="7">
                  <c:v>101.89358900240848</c:v>
                </c:pt>
                <c:pt idx="8">
                  <c:v>104.41068643757247</c:v>
                </c:pt>
                <c:pt idx="9">
                  <c:v>107.19829076686771</c:v>
                </c:pt>
                <c:pt idx="10">
                  <c:v>110.23443084591467</c:v>
                </c:pt>
                <c:pt idx="11">
                  <c:v>113.49585682268307</c:v>
                </c:pt>
                <c:pt idx="12">
                  <c:v>116.95838309904212</c:v>
                </c:pt>
                <c:pt idx="13">
                  <c:v>120.59722700912577</c:v>
                </c:pt>
                <c:pt idx="14">
                  <c:v>124.3873359573667</c:v>
                </c:pt>
                <c:pt idx="15">
                  <c:v>128.30369671809285</c:v>
                </c:pt>
                <c:pt idx="16">
                  <c:v>132.32162169058213</c:v>
                </c:pt>
                <c:pt idx="17">
                  <c:v>136.41700806543611</c:v>
                </c:pt>
                <c:pt idx="18">
                  <c:v>140.56656703081069</c:v>
                </c:pt>
                <c:pt idx="19">
                  <c:v>144.74802127906861</c:v>
                </c:pt>
                <c:pt idx="20">
                  <c:v>148.94027012348059</c:v>
                </c:pt>
                <c:pt idx="21">
                  <c:v>153.12352246906948</c:v>
                </c:pt>
                <c:pt idx="22">
                  <c:v>157.27939868043492</c:v>
                </c:pt>
                <c:pt idx="23">
                  <c:v>161.39100304126151</c:v>
                </c:pt>
                <c:pt idx="24">
                  <c:v>165.44296900297408</c:v>
                </c:pt>
                <c:pt idx="25">
                  <c:v>169.42147977870866</c:v>
                </c:pt>
                <c:pt idx="26">
                  <c:v>173.31426706409621</c:v>
                </c:pt>
                <c:pt idx="27">
                  <c:v>177.11059077308639</c:v>
                </c:pt>
                <c:pt idx="28">
                  <c:v>176.84046680066723</c:v>
                </c:pt>
                <c:pt idx="29">
                  <c:v>175.17713699230325</c:v>
                </c:pt>
                <c:pt idx="30">
                  <c:v>173.48088197809034</c:v>
                </c:pt>
                <c:pt idx="31">
                  <c:v>171.75426401876112</c:v>
                </c:pt>
                <c:pt idx="32">
                  <c:v>169.99992170959658</c:v>
                </c:pt>
                <c:pt idx="33">
                  <c:v>168.22056921139426</c:v>
                </c:pt>
                <c:pt idx="34">
                  <c:v>166.41899550340568</c:v>
                </c:pt>
                <c:pt idx="35">
                  <c:v>164.59806366300705</c:v>
                </c:pt>
                <c:pt idx="36">
                  <c:v>162.7607101770605</c:v>
                </c:pt>
                <c:pt idx="37">
                  <c:v>160.90994429011494</c:v>
                </c:pt>
                <c:pt idx="38">
                  <c:v>159.04884739480144</c:v>
                </c:pt>
                <c:pt idx="39">
                  <c:v>157.18057246998242</c:v>
                </c:pt>
                <c:pt idx="40">
                  <c:v>155.30834357243131</c:v>
                </c:pt>
                <c:pt idx="41">
                  <c:v>153.43545538803892</c:v>
                </c:pt>
                <c:pt idx="42">
                  <c:v>151.56527284877626</c:v>
                </c:pt>
                <c:pt idx="43">
                  <c:v>149.70123082187595</c:v>
                </c:pt>
                <c:pt idx="44">
                  <c:v>147.84683387795062</c:v>
                </c:pt>
                <c:pt idx="45">
                  <c:v>146.00565614501474</c:v>
                </c:pt>
                <c:pt idx="46">
                  <c:v>144.18134125565149</c:v>
                </c:pt>
                <c:pt idx="47">
                  <c:v>142.37760239484143</c:v>
                </c:pt>
                <c:pt idx="48">
                  <c:v>140.59822245626071</c:v>
                </c:pt>
                <c:pt idx="49">
                  <c:v>138.847054315164</c:v>
                </c:pt>
                <c:pt idx="50">
                  <c:v>137.12802122627852</c:v>
                </c:pt>
                <c:pt idx="51">
                  <c:v>135.44511735547536</c:v>
                </c:pt>
                <c:pt idx="52">
                  <c:v>133.80240845432354</c:v>
                </c:pt>
                <c:pt idx="53">
                  <c:v>132.20403268700346</c:v>
                </c:pt>
                <c:pt idx="54">
                  <c:v>130.65420161942976</c:v>
                </c:pt>
                <c:pt idx="55">
                  <c:v>129.15720138084211</c:v>
                </c:pt>
                <c:pt idx="56">
                  <c:v>127.71739400853265</c:v>
                </c:pt>
                <c:pt idx="57">
                  <c:v>126.33921898682119</c:v>
                </c:pt>
                <c:pt idx="58">
                  <c:v>125.02719499185476</c:v>
                </c:pt>
                <c:pt idx="59">
                  <c:v>123.78592185428235</c:v>
                </c:pt>
                <c:pt idx="60">
                  <c:v>122.62008275236846</c:v>
                </c:pt>
                <c:pt idx="61">
                  <c:v>121.53444664864074</c:v>
                </c:pt>
                <c:pt idx="62">
                  <c:v>120.53387098372102</c:v>
                </c:pt>
                <c:pt idx="63">
                  <c:v>119.62330464157608</c:v>
                </c:pt>
                <c:pt idx="64">
                  <c:v>118.80779120103276</c:v>
                </c:pt>
                <c:pt idx="65">
                  <c:v>118.09247248904705</c:v>
                </c:pt>
                <c:pt idx="66">
                  <c:v>117.48259245188119</c:v>
                </c:pt>
                <c:pt idx="67">
                  <c:v>116.98350136104727</c:v>
                </c:pt>
                <c:pt idx="68">
                  <c:v>116.60066037160018</c:v>
                </c:pt>
                <c:pt idx="69">
                  <c:v>116.33964645112863</c:v>
                </c:pt>
                <c:pt idx="70">
                  <c:v>116.20615769858424</c:v>
                </c:pt>
                <c:pt idx="71">
                  <c:v>116.2060190729045</c:v>
                </c:pt>
                <c:pt idx="72">
                  <c:v>116.34518855224547</c:v>
                </c:pt>
                <c:pt idx="73">
                  <c:v>113.35401384493129</c:v>
                </c:pt>
                <c:pt idx="74">
                  <c:v>109.72426639566066</c:v>
                </c:pt>
                <c:pt idx="75">
                  <c:v>106.11919818163032</c:v>
                </c:pt>
                <c:pt idx="76">
                  <c:v>102.54053160978319</c:v>
                </c:pt>
                <c:pt idx="77">
                  <c:v>98.989944405508325</c:v>
                </c:pt>
                <c:pt idx="78">
                  <c:v>95.469068385654651</c:v>
                </c:pt>
                <c:pt idx="79">
                  <c:v>91.979488291039885</c:v>
                </c:pt>
                <c:pt idx="80">
                  <c:v>88.522740679628043</c:v>
                </c:pt>
                <c:pt idx="81">
                  <c:v>85.100312881472718</c:v>
                </c:pt>
                <c:pt idx="82">
                  <c:v>81.71364201644748</c:v>
                </c:pt>
                <c:pt idx="83">
                  <c:v>78.364114075707448</c:v>
                </c:pt>
                <c:pt idx="84">
                  <c:v>75.053063067747402</c:v>
                </c:pt>
                <c:pt idx="85">
                  <c:v>71.781770229842621</c:v>
                </c:pt>
                <c:pt idx="86">
                  <c:v>68.551463305578977</c:v>
                </c:pt>
                <c:pt idx="87">
                  <c:v>65.363315889095475</c:v>
                </c:pt>
                <c:pt idx="88">
                  <c:v>62.218446836584278</c:v>
                </c:pt>
                <c:pt idx="89">
                  <c:v>59.117919745507422</c:v>
                </c:pt>
                <c:pt idx="90">
                  <c:v>56.062742501908808</c:v>
                </c:pt>
                <c:pt idx="91">
                  <c:v>53.053866896116027</c:v>
                </c:pt>
                <c:pt idx="92">
                  <c:v>50.092188307043216</c:v>
                </c:pt>
                <c:pt idx="93">
                  <c:v>47.178545455222569</c:v>
                </c:pt>
                <c:pt idx="94">
                  <c:v>44.31372022460819</c:v>
                </c:pt>
                <c:pt idx="95">
                  <c:v>41.498437553112744</c:v>
                </c:pt>
                <c:pt idx="96">
                  <c:v>38.733365391752876</c:v>
                </c:pt>
                <c:pt idx="97">
                  <c:v>36.019114732197387</c:v>
                </c:pt>
                <c:pt idx="98">
                  <c:v>33.35623970242699</c:v>
                </c:pt>
                <c:pt idx="99">
                  <c:v>30.745237730135337</c:v>
                </c:pt>
                <c:pt idx="100">
                  <c:v>28.186549773414342</c:v>
                </c:pt>
                <c:pt idx="101">
                  <c:v>25.68056061818973</c:v>
                </c:pt>
                <c:pt idx="102">
                  <c:v>23.227599241789264</c:v>
                </c:pt>
                <c:pt idx="103">
                  <c:v>20.827939241947732</c:v>
                </c:pt>
                <c:pt idx="104">
                  <c:v>18.481799330472612</c:v>
                </c:pt>
                <c:pt idx="105">
                  <c:v>16.189343890717325</c:v>
                </c:pt>
                <c:pt idx="106">
                  <c:v>13.950683597932212</c:v>
                </c:pt>
                <c:pt idx="107">
                  <c:v>11.765876101487137</c:v>
                </c:pt>
                <c:pt idx="108">
                  <c:v>9.6349267678854602</c:v>
                </c:pt>
                <c:pt idx="109">
                  <c:v>7.5577894834168546</c:v>
                </c:pt>
                <c:pt idx="110">
                  <c:v>5.5343675152243748</c:v>
                </c:pt>
                <c:pt idx="111">
                  <c:v>3.5645144294915099</c:v>
                </c:pt>
                <c:pt idx="112">
                  <c:v>1.648035065386523</c:v>
                </c:pt>
                <c:pt idx="113">
                  <c:v>-0.21531343666426039</c:v>
                </c:pt>
                <c:pt idx="114">
                  <c:v>-2.0258205538683427</c:v>
                </c:pt>
                <c:pt idx="115">
                  <c:v>-3.7838212486802263</c:v>
                </c:pt>
                <c:pt idx="116">
                  <c:v>-5.4896947867531054</c:v>
                </c:pt>
                <c:pt idx="117">
                  <c:v>-7.1438635069049781</c:v>
                </c:pt>
                <c:pt idx="118">
                  <c:v>-8.7467915448314386</c:v>
                </c:pt>
                <c:pt idx="119">
                  <c:v>-10.298983512352564</c:v>
                </c:pt>
                <c:pt idx="120">
                  <c:v>-11.800983134033117</c:v>
                </c:pt>
                <c:pt idx="121">
                  <c:v>-13.253371843064386</c:v>
                </c:pt>
                <c:pt idx="122">
                  <c:v>-14.656767338345176</c:v>
                </c:pt>
                <c:pt idx="123">
                  <c:v>-16.011822104743544</c:v>
                </c:pt>
                <c:pt idx="124">
                  <c:v>-17.319221898562986</c:v>
                </c:pt>
                <c:pt idx="125">
                  <c:v>-18.579684200278109</c:v>
                </c:pt>
                <c:pt idx="126">
                  <c:v>-19.793956636641454</c:v>
                </c:pt>
                <c:pt idx="127">
                  <c:v>-20.962815374298614</c:v>
                </c:pt>
                <c:pt idx="128">
                  <c:v>-22.087063487079789</c:v>
                </c:pt>
                <c:pt idx="129">
                  <c:v>-23.167529299167228</c:v>
                </c:pt>
                <c:pt idx="130">
                  <c:v>-24.20506470636343</c:v>
                </c:pt>
                <c:pt idx="131">
                  <c:v>-25.200543477709019</c:v>
                </c:pt>
                <c:pt idx="132">
                  <c:v>-26.154859539721102</c:v>
                </c:pt>
                <c:pt idx="133">
                  <c:v>-27.068925245540882</c:v>
                </c:pt>
                <c:pt idx="134">
                  <c:v>-27.943669631294412</c:v>
                </c:pt>
                <c:pt idx="135">
                  <c:v>-28.780036661983914</c:v>
                </c:pt>
                <c:pt idx="136">
                  <c:v>-29.578983469235581</c:v>
                </c:pt>
                <c:pt idx="137">
                  <c:v>-30.341478583238214</c:v>
                </c:pt>
                <c:pt idx="138">
                  <c:v>-31.068500161209471</c:v>
                </c:pt>
                <c:pt idx="139">
                  <c:v>-31.761034214728824</c:v>
                </c:pt>
                <c:pt idx="140">
                  <c:v>-32.420072838273086</c:v>
                </c:pt>
                <c:pt idx="141">
                  <c:v>-33.046612441287664</c:v>
                </c:pt>
                <c:pt idx="142">
                  <c:v>-33.6416519861165</c:v>
                </c:pt>
                <c:pt idx="143">
                  <c:v>-34.206191234105432</c:v>
                </c:pt>
                <c:pt idx="144">
                  <c:v>-34.741229002179097</c:v>
                </c:pt>
                <c:pt idx="145">
                  <c:v>-35.247761432174912</c:v>
                </c:pt>
                <c:pt idx="146">
                  <c:v>-35.72678027520044</c:v>
                </c:pt>
                <c:pt idx="147">
                  <c:v>-36.179271193255772</c:v>
                </c:pt>
                <c:pt idx="148">
                  <c:v>-36.606212080340754</c:v>
                </c:pt>
                <c:pt idx="149">
                  <c:v>-37.008571405237376</c:v>
                </c:pt>
                <c:pt idx="150">
                  <c:v>-37.387306578128403</c:v>
                </c:pt>
                <c:pt idx="151">
                  <c:v>-37.743362343180536</c:v>
                </c:pt>
                <c:pt idx="152">
                  <c:v>-38.077669199184754</c:v>
                </c:pt>
                <c:pt idx="153">
                  <c:v>-38.391141850308685</c:v>
                </c:pt>
                <c:pt idx="154">
                  <c:v>-38.68467768897446</c:v>
                </c:pt>
                <c:pt idx="155">
                  <c:v>-38.959155312834213</c:v>
                </c:pt>
                <c:pt idx="156">
                  <c:v>-39.215433077767585</c:v>
                </c:pt>
                <c:pt idx="157">
                  <c:v>-39.454347688779734</c:v>
                </c:pt>
                <c:pt idx="158">
                  <c:v>-39.676712830626883</c:v>
                </c:pt>
                <c:pt idx="159">
                  <c:v>-39.883317839944624</c:v>
                </c:pt>
                <c:pt idx="160">
                  <c:v>-40.07492642059907</c:v>
                </c:pt>
                <c:pt idx="161">
                  <c:v>-40.252275403924386</c:v>
                </c:pt>
                <c:pt idx="162">
                  <c:v>-40.416073555451618</c:v>
                </c:pt>
                <c:pt idx="163">
                  <c:v>-40.567000429672561</c:v>
                </c:pt>
                <c:pt idx="164">
                  <c:v>-40.70570527431957</c:v>
                </c:pt>
                <c:pt idx="165">
                  <c:v>-40.832805985577949</c:v>
                </c:pt>
                <c:pt idx="166">
                  <c:v>-40.948888115581724</c:v>
                </c:pt>
                <c:pt idx="167">
                  <c:v>-41.054503933473484</c:v>
                </c:pt>
                <c:pt idx="168">
                  <c:v>-41.150171541243282</c:v>
                </c:pt>
                <c:pt idx="169">
                  <c:v>-41.236374045485491</c:v>
                </c:pt>
                <c:pt idx="170">
                  <c:v>-41.313558786145165</c:v>
                </c:pt>
                <c:pt idx="171">
                  <c:v>-41.382136623247476</c:v>
                </c:pt>
                <c:pt idx="172">
                  <c:v>-41.442481282531446</c:v>
                </c:pt>
                <c:pt idx="173">
                  <c:v>-41.494928760831357</c:v>
                </c:pt>
                <c:pt idx="174">
                  <c:v>-41.539776791973765</c:v>
                </c:pt>
                <c:pt idx="175">
                  <c:v>-41.577284373877376</c:v>
                </c:pt>
                <c:pt idx="176">
                  <c:v>-41.607671357466955</c:v>
                </c:pt>
                <c:pt idx="177">
                  <c:v>-41.631118097930255</c:v>
                </c:pt>
                <c:pt idx="178">
                  <c:v>-41.647765168767791</c:v>
                </c:pt>
                <c:pt idx="179">
                  <c:v>-41.657713139004102</c:v>
                </c:pt>
                <c:pt idx="180">
                  <c:v>-41.661022413847604</c:v>
                </c:pt>
                <c:pt idx="181">
                  <c:v>-41.93221935155529</c:v>
                </c:pt>
                <c:pt idx="182">
                  <c:v>-42.743341781599227</c:v>
                </c:pt>
                <c:pt idx="183">
                  <c:v>-44.087038987831377</c:v>
                </c:pt>
                <c:pt idx="184">
                  <c:v>-45.95123905880115</c:v>
                </c:pt>
                <c:pt idx="185">
                  <c:v>-48.319410380029609</c:v>
                </c:pt>
                <c:pt idx="186">
                  <c:v>-51.170913333065727</c:v>
                </c:pt>
                <c:pt idx="187">
                  <c:v>-54.481428869352101</c:v>
                </c:pt>
                <c:pt idx="188">
                  <c:v>-58.223448225266679</c:v>
                </c:pt>
                <c:pt idx="189">
                  <c:v>-62.366806529803284</c:v>
                </c:pt>
                <c:pt idx="190">
                  <c:v>-66.879242461961127</c:v>
                </c:pt>
                <c:pt idx="191">
                  <c:v>-71.726966407296771</c:v>
                </c:pt>
                <c:pt idx="192">
                  <c:v>-76.875220648968565</c:v>
                </c:pt>
                <c:pt idx="193">
                  <c:v>-82.288816869640485</c:v>
                </c:pt>
                <c:pt idx="194">
                  <c:v>-87.93263846904577</c:v>
                </c:pt>
                <c:pt idx="195">
                  <c:v>-93.77209773824876</c:v>
                </c:pt>
                <c:pt idx="196">
                  <c:v>-99.773540599286889</c:v>
                </c:pt>
                <c:pt idx="197">
                  <c:v>-105.90459425868461</c:v>
                </c:pt>
                <c:pt idx="198">
                  <c:v>-112.13445560143045</c:v>
                </c:pt>
                <c:pt idx="199">
                  <c:v>-118.43412036655111</c:v>
                </c:pt>
                <c:pt idx="200">
                  <c:v>-124.77655502745868</c:v>
                </c:pt>
                <c:pt idx="201">
                  <c:v>-131.13681481301526</c:v>
                </c:pt>
                <c:pt idx="202">
                  <c:v>-137.49211244024951</c:v>
                </c:pt>
                <c:pt idx="203">
                  <c:v>-143.82184290139375</c:v>
                </c:pt>
                <c:pt idx="204">
                  <c:v>-150.10757008845718</c:v>
                </c:pt>
                <c:pt idx="205">
                  <c:v>-151.95603798447274</c:v>
                </c:pt>
                <c:pt idx="206">
                  <c:v>-152.47859068737699</c:v>
                </c:pt>
                <c:pt idx="207">
                  <c:v>-153.01830285978016</c:v>
                </c:pt>
                <c:pt idx="208">
                  <c:v>-153.57490373125333</c:v>
                </c:pt>
                <c:pt idx="209">
                  <c:v>-154.14813362273182</c:v>
                </c:pt>
                <c:pt idx="210">
                  <c:v>-154.73774627721295</c:v>
                </c:pt>
                <c:pt idx="211">
                  <c:v>-155.34351126990722</c:v>
                </c:pt>
                <c:pt idx="212">
                  <c:v>-155.96521649763278</c:v>
                </c:pt>
                <c:pt idx="213">
                  <c:v>-156.60267074730464</c:v>
                </c:pt>
                <c:pt idx="214">
                  <c:v>-157.25570634343052</c:v>
                </c:pt>
                <c:pt idx="215">
                  <c:v>-157.92418187459788</c:v>
                </c:pt>
                <c:pt idx="216">
                  <c:v>-158.60798499901637</c:v>
                </c:pt>
                <c:pt idx="217">
                  <c:v>-159.30703532926401</c:v>
                </c:pt>
                <c:pt idx="218">
                  <c:v>-160.02128739648327</c:v>
                </c:pt>
                <c:pt idx="219">
                  <c:v>-160.75073369437408</c:v>
                </c:pt>
                <c:pt idx="220">
                  <c:v>-161.49540780344287</c:v>
                </c:pt>
                <c:pt idx="221">
                  <c:v>-162.25538759609034</c:v>
                </c:pt>
                <c:pt idx="222">
                  <c:v>-163.03079852324657</c:v>
                </c:pt>
                <c:pt idx="223">
                  <c:v>-163.82181698340457</c:v>
                </c:pt>
                <c:pt idx="224">
                  <c:v>-164.62867377505313</c:v>
                </c:pt>
                <c:pt idx="225">
                  <c:v>-165.45165763366933</c:v>
                </c:pt>
                <c:pt idx="226">
                  <c:v>-166.29111885460043</c:v>
                </c:pt>
                <c:pt idx="227">
                  <c:v>-167.14747300334744</c:v>
                </c:pt>
                <c:pt idx="228">
                  <c:v>-168.02120471495508</c:v>
                </c:pt>
                <c:pt idx="229">
                  <c:v>-168.9128715844156</c:v>
                </c:pt>
                <c:pt idx="230">
                  <c:v>-169.82310815020728</c:v>
                </c:pt>
                <c:pt idx="231">
                  <c:v>-170.75262997332186</c:v>
                </c:pt>
                <c:pt idx="232">
                  <c:v>-171.70223781436326</c:v>
                </c:pt>
                <c:pt idx="233">
                  <c:v>-172.67282191156355</c:v>
                </c:pt>
                <c:pt idx="234">
                  <c:v>-173.66536636281398</c:v>
                </c:pt>
                <c:pt idx="235">
                  <c:v>-174.68095361509165</c:v>
                </c:pt>
                <c:pt idx="236">
                  <c:v>-175.72076906494826</c:v>
                </c:pt>
                <c:pt idx="237">
                  <c:v>-176.786105774026</c:v>
                </c:pt>
                <c:pt idx="238">
                  <c:v>-177.87836930388221</c:v>
                </c:pt>
                <c:pt idx="239">
                  <c:v>-178.99908267472313</c:v>
                </c:pt>
                <c:pt idx="240">
                  <c:v>-180.1498914529877</c:v>
                </c:pt>
                <c:pt idx="241">
                  <c:v>-181.33256897307214</c:v>
                </c:pt>
                <c:pt idx="242">
                  <c:v>-182.54902169883309</c:v>
                </c:pt>
                <c:pt idx="243">
                  <c:v>-183.80129473089198</c:v>
                </c:pt>
                <c:pt idx="244">
                  <c:v>-185.09157746612337</c:v>
                </c:pt>
                <c:pt idx="245">
                  <c:v>-186.42220941611038</c:v>
                </c:pt>
                <c:pt idx="246">
                  <c:v>-187.79568619173006</c:v>
                </c:pt>
                <c:pt idx="247">
                  <c:v>-189.21466566143931</c:v>
                </c:pt>
                <c:pt idx="248">
                  <c:v>-190.68197429122029</c:v>
                </c:pt>
                <c:pt idx="249">
                  <c:v>-192.20061367455747</c:v>
                </c:pt>
                <c:pt idx="250">
                  <c:v>-193.77376726120522</c:v>
                </c:pt>
                <c:pt idx="251">
                  <c:v>-195.40480729390737</c:v>
                </c:pt>
                <c:pt idx="252">
                  <c:v>-197.09730196260733</c:v>
                </c:pt>
                <c:pt idx="253">
                  <c:v>-198.85502278606307</c:v>
                </c:pt>
                <c:pt idx="254">
                  <c:v>-198.5736440385333</c:v>
                </c:pt>
                <c:pt idx="255">
                  <c:v>-196.3349837457481</c:v>
                </c:pt>
                <c:pt idx="256">
                  <c:v>-194.04252830599285</c:v>
                </c:pt>
                <c:pt idx="257">
                  <c:v>-191.69638839451773</c:v>
                </c:pt>
                <c:pt idx="258">
                  <c:v>-189.29672839467628</c:v>
                </c:pt>
                <c:pt idx="259">
                  <c:v>-186.84376701827586</c:v>
                </c:pt>
                <c:pt idx="260">
                  <c:v>-184.33777786305123</c:v>
                </c:pt>
                <c:pt idx="261">
                  <c:v>-181.77908990633011</c:v>
                </c:pt>
                <c:pt idx="262">
                  <c:v>-179.16808793403851</c:v>
                </c:pt>
                <c:pt idx="263">
                  <c:v>-176.50521290426806</c:v>
                </c:pt>
                <c:pt idx="264">
                  <c:v>-173.79096224471255</c:v>
                </c:pt>
                <c:pt idx="265">
                  <c:v>-171.02589008335275</c:v>
                </c:pt>
                <c:pt idx="266">
                  <c:v>-168.21060741185732</c:v>
                </c:pt>
                <c:pt idx="267">
                  <c:v>-165.34578218124301</c:v>
                </c:pt>
                <c:pt idx="268">
                  <c:v>-162.43213932942234</c:v>
                </c:pt>
                <c:pt idx="269">
                  <c:v>-159.47046074034941</c:v>
                </c:pt>
                <c:pt idx="270">
                  <c:v>-156.46158513455669</c:v>
                </c:pt>
                <c:pt idx="271">
                  <c:v>-153.40640789095809</c:v>
                </c:pt>
                <c:pt idx="272">
                  <c:v>-150.30588079988129</c:v>
                </c:pt>
                <c:pt idx="273">
                  <c:v>-147.16101174737014</c:v>
                </c:pt>
                <c:pt idx="274">
                  <c:v>-143.97286433088652</c:v>
                </c:pt>
                <c:pt idx="275">
                  <c:v>-140.74255740662286</c:v>
                </c:pt>
                <c:pt idx="276">
                  <c:v>-137.47126456871817</c:v>
                </c:pt>
                <c:pt idx="277">
                  <c:v>-134.16021356075797</c:v>
                </c:pt>
                <c:pt idx="278">
                  <c:v>-130.81068562001795</c:v>
                </c:pt>
                <c:pt idx="279">
                  <c:v>-127.42401475499278</c:v>
                </c:pt>
                <c:pt idx="280">
                  <c:v>-124.00158695683749</c:v>
                </c:pt>
                <c:pt idx="281">
                  <c:v>-120.54483934542569</c:v>
                </c:pt>
                <c:pt idx="282">
                  <c:v>-117.05525925081098</c:v>
                </c:pt>
                <c:pt idx="283">
                  <c:v>-113.53438323095716</c:v>
                </c:pt>
                <c:pt idx="284">
                  <c:v>-109.98379602668234</c:v>
                </c:pt>
                <c:pt idx="285">
                  <c:v>-106.40512945483502</c:v>
                </c:pt>
                <c:pt idx="286">
                  <c:v>-102.80006124080492</c:v>
                </c:pt>
                <c:pt idx="287">
                  <c:v>-99.170313791534355</c:v>
                </c:pt>
                <c:pt idx="288">
                  <c:v>-95.517652910283246</c:v>
                </c:pt>
                <c:pt idx="289">
                  <c:v>-91.843886454460801</c:v>
                </c:pt>
                <c:pt idx="290">
                  <c:v>-88.150862937913331</c:v>
                </c:pt>
                <c:pt idx="291">
                  <c:v>-84.440470079128318</c:v>
                </c:pt>
                <c:pt idx="292">
                  <c:v>-80.714633296878333</c:v>
                </c:pt>
                <c:pt idx="293">
                  <c:v>-76.97531415489334</c:v>
                </c:pt>
                <c:pt idx="294">
                  <c:v>-73.224508757219525</c:v>
                </c:pt>
                <c:pt idx="295">
                  <c:v>-69.464246095977046</c:v>
                </c:pt>
                <c:pt idx="296">
                  <c:v>-65.69658635329381</c:v>
                </c:pt>
                <c:pt idx="297">
                  <c:v>-61.923619159248737</c:v>
                </c:pt>
                <c:pt idx="298">
                  <c:v>-58.147461807710599</c:v>
                </c:pt>
                <c:pt idx="299">
                  <c:v>-54.370257432017354</c:v>
                </c:pt>
                <c:pt idx="300">
                  <c:v>-50.594173142487179</c:v>
                </c:pt>
                <c:pt idx="301">
                  <c:v>-46.821398127800705</c:v>
                </c:pt>
                <c:pt idx="302">
                  <c:v>-43.054141722343786</c:v>
                </c:pt>
                <c:pt idx="303">
                  <c:v>-39.29463144164319</c:v>
                </c:pt>
                <c:pt idx="304">
                  <c:v>-35.54511098806141</c:v>
                </c:pt>
                <c:pt idx="305">
                  <c:v>-31.807838228967753</c:v>
                </c:pt>
                <c:pt idx="306">
                  <c:v>-28.085083149628886</c:v>
                </c:pt>
                <c:pt idx="307">
                  <c:v>-24.379125783097436</c:v>
                </c:pt>
                <c:pt idx="308">
                  <c:v>-20.692254119412397</c:v>
                </c:pt>
                <c:pt idx="309">
                  <c:v>-17.026761996446339</c:v>
                </c:pt>
                <c:pt idx="310">
                  <c:v>-13.384946974763679</c:v>
                </c:pt>
                <c:pt idx="311">
                  <c:v>-9.7691081988758981</c:v>
                </c:pt>
                <c:pt idx="312">
                  <c:v>-6.1815442472956619</c:v>
                </c:pt>
                <c:pt idx="313">
                  <c:v>-2.6245509738143085</c:v>
                </c:pt>
                <c:pt idx="314">
                  <c:v>0.89958065756445649</c:v>
                </c:pt>
                <c:pt idx="315">
                  <c:v>4.38856674159085</c:v>
                </c:pt>
                <c:pt idx="316">
                  <c:v>7.8401326021797502</c:v>
                </c:pt>
                <c:pt idx="317">
                  <c:v>11.252014961807589</c:v>
                </c:pt>
                <c:pt idx="318">
                  <c:v>14.621964107440419</c:v>
                </c:pt>
                <c:pt idx="319">
                  <c:v>17.947746050527911</c:v>
                </c:pt>
                <c:pt idx="320">
                  <c:v>21.227144678614422</c:v>
                </c:pt>
                <c:pt idx="321">
                  <c:v>24.457963896115274</c:v>
                </c:pt>
                <c:pt idx="322">
                  <c:v>27.6380297518227</c:v>
                </c:pt>
                <c:pt idx="323">
                  <c:v>30.76519255071554</c:v>
                </c:pt>
                <c:pt idx="324">
                  <c:v>33.83732894766365</c:v>
                </c:pt>
                <c:pt idx="325">
                  <c:v>36.852344020634973</c:v>
                </c:pt>
                <c:pt idx="326">
                  <c:v>39.808173321038879</c:v>
                </c:pt>
                <c:pt idx="327">
                  <c:v>42.702784898856663</c:v>
                </c:pt>
                <c:pt idx="328">
                  <c:v>45.534181300243915</c:v>
                </c:pt>
                <c:pt idx="329">
                  <c:v>48.300401535316468</c:v>
                </c:pt>
                <c:pt idx="330">
                  <c:v>50.999523013862955</c:v>
                </c:pt>
                <c:pt idx="331">
                  <c:v>53.629663446764681</c:v>
                </c:pt>
                <c:pt idx="332">
                  <c:v>56.188982710940991</c:v>
                </c:pt>
                <c:pt idx="333">
                  <c:v>58.675684675676621</c:v>
                </c:pt>
                <c:pt idx="334">
                  <c:v>61.08801898823566</c:v>
                </c:pt>
                <c:pt idx="335">
                  <c:v>63.424282816705698</c:v>
                </c:pt>
                <c:pt idx="336">
                  <c:v>65.68282254806951</c:v>
                </c:pt>
                <c:pt idx="337">
                  <c:v>67.862035439551448</c:v>
                </c:pt>
                <c:pt idx="338">
                  <c:v>69.960371221332906</c:v>
                </c:pt>
                <c:pt idx="339">
                  <c:v>71.976333648795674</c:v>
                </c:pt>
                <c:pt idx="340">
                  <c:v>73.908482002502183</c:v>
                </c:pt>
                <c:pt idx="341">
                  <c:v>75.755432534182546</c:v>
                </c:pt>
                <c:pt idx="342">
                  <c:v>77.515859857063674</c:v>
                </c:pt>
                <c:pt idx="343">
                  <c:v>79.188498278933821</c:v>
                </c:pt>
                <c:pt idx="344">
                  <c:v>80.772143076406337</c:v>
                </c:pt>
                <c:pt idx="345">
                  <c:v>82.265651708909957</c:v>
                </c:pt>
                <c:pt idx="346">
                  <c:v>83.667944971005653</c:v>
                </c:pt>
                <c:pt idx="347">
                  <c:v>84.978008081697169</c:v>
                </c:pt>
                <c:pt idx="348">
                  <c:v>86.194891709479094</c:v>
                </c:pt>
                <c:pt idx="349">
                  <c:v>87.31771293193566</c:v>
                </c:pt>
                <c:pt idx="350">
                  <c:v>88.345656128782451</c:v>
                </c:pt>
                <c:pt idx="351">
                  <c:v>89.277973807319142</c:v>
                </c:pt>
                <c:pt idx="352">
                  <c:v>90.113987359336647</c:v>
                </c:pt>
                <c:pt idx="353">
                  <c:v>90.853087748606299</c:v>
                </c:pt>
                <c:pt idx="354">
                  <c:v>91.494736128153249</c:v>
                </c:pt>
                <c:pt idx="355">
                  <c:v>92.038464386601788</c:v>
                </c:pt>
                <c:pt idx="356">
                  <c:v>92.483875622959545</c:v>
                </c:pt>
                <c:pt idx="357">
                  <c:v>92.830644549291975</c:v>
                </c:pt>
                <c:pt idx="358">
                  <c:v>93.078517820820025</c:v>
                </c:pt>
                <c:pt idx="359">
                  <c:v>93.227314293060374</c:v>
                </c:pt>
                <c:pt idx="360">
                  <c:v>93.276925205709716</c:v>
                </c:pt>
              </c:numCache>
            </c:numRef>
          </c:yVal>
          <c:smooth val="0"/>
        </c:ser>
        <c:ser>
          <c:idx val="1"/>
          <c:order val="3"/>
          <c:tx>
            <c:v>Max load compression</c:v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'Stage 1'!$C$746:$C$1106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1'!$X$746:$X$1106</c:f>
              <c:numCache>
                <c:formatCode>General</c:formatCode>
                <c:ptCount val="361"/>
                <c:pt idx="0">
                  <c:v>-333.6</c:v>
                </c:pt>
                <c:pt idx="1">
                  <c:v>-333.6</c:v>
                </c:pt>
                <c:pt idx="2">
                  <c:v>-333.6</c:v>
                </c:pt>
                <c:pt idx="3">
                  <c:v>-333.6</c:v>
                </c:pt>
                <c:pt idx="4">
                  <c:v>-333.6</c:v>
                </c:pt>
                <c:pt idx="5">
                  <c:v>-333.6</c:v>
                </c:pt>
                <c:pt idx="6">
                  <c:v>-333.6</c:v>
                </c:pt>
                <c:pt idx="7">
                  <c:v>-333.6</c:v>
                </c:pt>
                <c:pt idx="8">
                  <c:v>-333.6</c:v>
                </c:pt>
                <c:pt idx="9">
                  <c:v>-333.6</c:v>
                </c:pt>
                <c:pt idx="10">
                  <c:v>-333.6</c:v>
                </c:pt>
                <c:pt idx="11">
                  <c:v>-333.6</c:v>
                </c:pt>
                <c:pt idx="12">
                  <c:v>-333.6</c:v>
                </c:pt>
                <c:pt idx="13">
                  <c:v>-333.6</c:v>
                </c:pt>
                <c:pt idx="14">
                  <c:v>-333.6</c:v>
                </c:pt>
                <c:pt idx="15">
                  <c:v>-333.6</c:v>
                </c:pt>
                <c:pt idx="16">
                  <c:v>-333.6</c:v>
                </c:pt>
                <c:pt idx="17">
                  <c:v>-333.6</c:v>
                </c:pt>
                <c:pt idx="18">
                  <c:v>-333.6</c:v>
                </c:pt>
                <c:pt idx="19">
                  <c:v>-333.6</c:v>
                </c:pt>
                <c:pt idx="20">
                  <c:v>-333.6</c:v>
                </c:pt>
                <c:pt idx="21">
                  <c:v>-333.6</c:v>
                </c:pt>
                <c:pt idx="22">
                  <c:v>-333.6</c:v>
                </c:pt>
                <c:pt idx="23">
                  <c:v>-333.6</c:v>
                </c:pt>
                <c:pt idx="24">
                  <c:v>-333.6</c:v>
                </c:pt>
                <c:pt idx="25">
                  <c:v>-333.6</c:v>
                </c:pt>
                <c:pt idx="26">
                  <c:v>-333.6</c:v>
                </c:pt>
                <c:pt idx="27">
                  <c:v>-333.6</c:v>
                </c:pt>
                <c:pt idx="28">
                  <c:v>-333.6</c:v>
                </c:pt>
                <c:pt idx="29">
                  <c:v>-333.6</c:v>
                </c:pt>
                <c:pt idx="30">
                  <c:v>-333.6</c:v>
                </c:pt>
                <c:pt idx="31">
                  <c:v>-333.6</c:v>
                </c:pt>
                <c:pt idx="32">
                  <c:v>-333.6</c:v>
                </c:pt>
                <c:pt idx="33">
                  <c:v>-333.6</c:v>
                </c:pt>
                <c:pt idx="34">
                  <c:v>-333.6</c:v>
                </c:pt>
                <c:pt idx="35">
                  <c:v>-333.6</c:v>
                </c:pt>
                <c:pt idx="36">
                  <c:v>-333.6</c:v>
                </c:pt>
                <c:pt idx="37">
                  <c:v>-333.6</c:v>
                </c:pt>
                <c:pt idx="38">
                  <c:v>-333.6</c:v>
                </c:pt>
                <c:pt idx="39">
                  <c:v>-333.6</c:v>
                </c:pt>
                <c:pt idx="40">
                  <c:v>-333.6</c:v>
                </c:pt>
                <c:pt idx="41">
                  <c:v>-333.6</c:v>
                </c:pt>
                <c:pt idx="42">
                  <c:v>-333.6</c:v>
                </c:pt>
                <c:pt idx="43">
                  <c:v>-333.6</c:v>
                </c:pt>
                <c:pt idx="44">
                  <c:v>-333.6</c:v>
                </c:pt>
                <c:pt idx="45">
                  <c:v>-333.6</c:v>
                </c:pt>
                <c:pt idx="46">
                  <c:v>-333.6</c:v>
                </c:pt>
                <c:pt idx="47">
                  <c:v>-333.6</c:v>
                </c:pt>
                <c:pt idx="48">
                  <c:v>-333.6</c:v>
                </c:pt>
                <c:pt idx="49">
                  <c:v>-333.6</c:v>
                </c:pt>
                <c:pt idx="50">
                  <c:v>-333.6</c:v>
                </c:pt>
                <c:pt idx="51">
                  <c:v>-333.6</c:v>
                </c:pt>
                <c:pt idx="52">
                  <c:v>-333.6</c:v>
                </c:pt>
                <c:pt idx="53">
                  <c:v>-333.6</c:v>
                </c:pt>
                <c:pt idx="54">
                  <c:v>-333.6</c:v>
                </c:pt>
                <c:pt idx="55">
                  <c:v>-333.6</c:v>
                </c:pt>
                <c:pt idx="56">
                  <c:v>-333.6</c:v>
                </c:pt>
                <c:pt idx="57">
                  <c:v>-333.6</c:v>
                </c:pt>
                <c:pt idx="58">
                  <c:v>-333.6</c:v>
                </c:pt>
                <c:pt idx="59">
                  <c:v>-333.6</c:v>
                </c:pt>
                <c:pt idx="60">
                  <c:v>-333.6</c:v>
                </c:pt>
                <c:pt idx="61">
                  <c:v>-333.6</c:v>
                </c:pt>
                <c:pt idx="62">
                  <c:v>-333.6</c:v>
                </c:pt>
                <c:pt idx="63">
                  <c:v>-333.6</c:v>
                </c:pt>
                <c:pt idx="64">
                  <c:v>-333.6</c:v>
                </c:pt>
                <c:pt idx="65">
                  <c:v>-333.6</c:v>
                </c:pt>
                <c:pt idx="66">
                  <c:v>-333.6</c:v>
                </c:pt>
                <c:pt idx="67">
                  <c:v>-333.6</c:v>
                </c:pt>
                <c:pt idx="68">
                  <c:v>-333.6</c:v>
                </c:pt>
                <c:pt idx="69">
                  <c:v>-333.6</c:v>
                </c:pt>
                <c:pt idx="70">
                  <c:v>-333.6</c:v>
                </c:pt>
                <c:pt idx="71">
                  <c:v>-333.6</c:v>
                </c:pt>
                <c:pt idx="72">
                  <c:v>-333.6</c:v>
                </c:pt>
                <c:pt idx="73">
                  <c:v>-333.6</c:v>
                </c:pt>
                <c:pt idx="74">
                  <c:v>-333.6</c:v>
                </c:pt>
                <c:pt idx="75">
                  <c:v>-333.6</c:v>
                </c:pt>
                <c:pt idx="76">
                  <c:v>-333.6</c:v>
                </c:pt>
                <c:pt idx="77">
                  <c:v>-333.6</c:v>
                </c:pt>
                <c:pt idx="78">
                  <c:v>-333.6</c:v>
                </c:pt>
                <c:pt idx="79">
                  <c:v>-333.6</c:v>
                </c:pt>
                <c:pt idx="80">
                  <c:v>-333.6</c:v>
                </c:pt>
                <c:pt idx="81">
                  <c:v>-333.6</c:v>
                </c:pt>
                <c:pt idx="82">
                  <c:v>-333.6</c:v>
                </c:pt>
                <c:pt idx="83">
                  <c:v>-333.6</c:v>
                </c:pt>
                <c:pt idx="84">
                  <c:v>-333.6</c:v>
                </c:pt>
                <c:pt idx="85">
                  <c:v>-333.6</c:v>
                </c:pt>
                <c:pt idx="86">
                  <c:v>-333.6</c:v>
                </c:pt>
                <c:pt idx="87">
                  <c:v>-333.6</c:v>
                </c:pt>
                <c:pt idx="88">
                  <c:v>-333.6</c:v>
                </c:pt>
                <c:pt idx="89">
                  <c:v>-333.6</c:v>
                </c:pt>
                <c:pt idx="90">
                  <c:v>-333.6</c:v>
                </c:pt>
                <c:pt idx="91">
                  <c:v>-333.6</c:v>
                </c:pt>
                <c:pt idx="92">
                  <c:v>-333.6</c:v>
                </c:pt>
                <c:pt idx="93">
                  <c:v>-333.6</c:v>
                </c:pt>
                <c:pt idx="94">
                  <c:v>-333.6</c:v>
                </c:pt>
                <c:pt idx="95">
                  <c:v>-333.6</c:v>
                </c:pt>
                <c:pt idx="96">
                  <c:v>-333.6</c:v>
                </c:pt>
                <c:pt idx="97">
                  <c:v>-333.6</c:v>
                </c:pt>
                <c:pt idx="98">
                  <c:v>-333.6</c:v>
                </c:pt>
                <c:pt idx="99">
                  <c:v>-333.6</c:v>
                </c:pt>
                <c:pt idx="100">
                  <c:v>-333.6</c:v>
                </c:pt>
                <c:pt idx="101">
                  <c:v>-333.6</c:v>
                </c:pt>
                <c:pt idx="102">
                  <c:v>-333.6</c:v>
                </c:pt>
                <c:pt idx="103">
                  <c:v>-333.6</c:v>
                </c:pt>
                <c:pt idx="104">
                  <c:v>-333.6</c:v>
                </c:pt>
                <c:pt idx="105">
                  <c:v>-333.6</c:v>
                </c:pt>
                <c:pt idx="106">
                  <c:v>-333.6</c:v>
                </c:pt>
                <c:pt idx="107">
                  <c:v>-333.6</c:v>
                </c:pt>
                <c:pt idx="108">
                  <c:v>-333.6</c:v>
                </c:pt>
                <c:pt idx="109">
                  <c:v>-333.6</c:v>
                </c:pt>
                <c:pt idx="110">
                  <c:v>-333.6</c:v>
                </c:pt>
                <c:pt idx="111">
                  <c:v>-333.6</c:v>
                </c:pt>
                <c:pt idx="112">
                  <c:v>-333.6</c:v>
                </c:pt>
                <c:pt idx="113">
                  <c:v>-333.6</c:v>
                </c:pt>
                <c:pt idx="114">
                  <c:v>-333.6</c:v>
                </c:pt>
                <c:pt idx="115">
                  <c:v>-333.6</c:v>
                </c:pt>
                <c:pt idx="116">
                  <c:v>-333.6</c:v>
                </c:pt>
                <c:pt idx="117">
                  <c:v>-333.6</c:v>
                </c:pt>
                <c:pt idx="118">
                  <c:v>-333.6</c:v>
                </c:pt>
                <c:pt idx="119">
                  <c:v>-333.6</c:v>
                </c:pt>
                <c:pt idx="120">
                  <c:v>-333.6</c:v>
                </c:pt>
                <c:pt idx="121">
                  <c:v>-333.6</c:v>
                </c:pt>
                <c:pt idx="122">
                  <c:v>-333.6</c:v>
                </c:pt>
                <c:pt idx="123">
                  <c:v>-333.6</c:v>
                </c:pt>
                <c:pt idx="124">
                  <c:v>-333.6</c:v>
                </c:pt>
                <c:pt idx="125">
                  <c:v>-333.6</c:v>
                </c:pt>
                <c:pt idx="126">
                  <c:v>-333.6</c:v>
                </c:pt>
                <c:pt idx="127">
                  <c:v>-333.6</c:v>
                </c:pt>
                <c:pt idx="128">
                  <c:v>-333.6</c:v>
                </c:pt>
                <c:pt idx="129">
                  <c:v>-333.6</c:v>
                </c:pt>
                <c:pt idx="130">
                  <c:v>-333.6</c:v>
                </c:pt>
                <c:pt idx="131">
                  <c:v>-333.6</c:v>
                </c:pt>
                <c:pt idx="132">
                  <c:v>-333.6</c:v>
                </c:pt>
                <c:pt idx="133">
                  <c:v>-333.6</c:v>
                </c:pt>
                <c:pt idx="134">
                  <c:v>-333.6</c:v>
                </c:pt>
                <c:pt idx="135">
                  <c:v>-333.6</c:v>
                </c:pt>
                <c:pt idx="136">
                  <c:v>-333.6</c:v>
                </c:pt>
                <c:pt idx="137">
                  <c:v>-333.6</c:v>
                </c:pt>
                <c:pt idx="138">
                  <c:v>-333.6</c:v>
                </c:pt>
                <c:pt idx="139">
                  <c:v>-333.6</c:v>
                </c:pt>
                <c:pt idx="140">
                  <c:v>-333.6</c:v>
                </c:pt>
                <c:pt idx="141">
                  <c:v>-333.6</c:v>
                </c:pt>
                <c:pt idx="142">
                  <c:v>-333.6</c:v>
                </c:pt>
                <c:pt idx="143">
                  <c:v>-333.6</c:v>
                </c:pt>
                <c:pt idx="144">
                  <c:v>-333.6</c:v>
                </c:pt>
                <c:pt idx="145">
                  <c:v>-333.6</c:v>
                </c:pt>
                <c:pt idx="146">
                  <c:v>-333.6</c:v>
                </c:pt>
                <c:pt idx="147">
                  <c:v>-333.6</c:v>
                </c:pt>
                <c:pt idx="148">
                  <c:v>-333.6</c:v>
                </c:pt>
                <c:pt idx="149">
                  <c:v>-333.6</c:v>
                </c:pt>
                <c:pt idx="150">
                  <c:v>-333.6</c:v>
                </c:pt>
                <c:pt idx="151">
                  <c:v>-333.6</c:v>
                </c:pt>
                <c:pt idx="152">
                  <c:v>-333.6</c:v>
                </c:pt>
                <c:pt idx="153">
                  <c:v>-333.6</c:v>
                </c:pt>
                <c:pt idx="154">
                  <c:v>-333.6</c:v>
                </c:pt>
                <c:pt idx="155">
                  <c:v>-333.6</c:v>
                </c:pt>
                <c:pt idx="156">
                  <c:v>-333.6</c:v>
                </c:pt>
                <c:pt idx="157">
                  <c:v>-333.6</c:v>
                </c:pt>
                <c:pt idx="158">
                  <c:v>-333.6</c:v>
                </c:pt>
                <c:pt idx="159">
                  <c:v>-333.6</c:v>
                </c:pt>
                <c:pt idx="160">
                  <c:v>-333.6</c:v>
                </c:pt>
                <c:pt idx="161">
                  <c:v>-333.6</c:v>
                </c:pt>
                <c:pt idx="162">
                  <c:v>-333.6</c:v>
                </c:pt>
                <c:pt idx="163">
                  <c:v>-333.6</c:v>
                </c:pt>
                <c:pt idx="164">
                  <c:v>-333.6</c:v>
                </c:pt>
                <c:pt idx="165">
                  <c:v>-333.6</c:v>
                </c:pt>
                <c:pt idx="166">
                  <c:v>-333.6</c:v>
                </c:pt>
                <c:pt idx="167">
                  <c:v>-333.6</c:v>
                </c:pt>
                <c:pt idx="168">
                  <c:v>-333.6</c:v>
                </c:pt>
                <c:pt idx="169">
                  <c:v>-333.6</c:v>
                </c:pt>
                <c:pt idx="170">
                  <c:v>-333.6</c:v>
                </c:pt>
                <c:pt idx="171">
                  <c:v>-333.6</c:v>
                </c:pt>
                <c:pt idx="172">
                  <c:v>-333.6</c:v>
                </c:pt>
                <c:pt idx="173">
                  <c:v>-333.6</c:v>
                </c:pt>
                <c:pt idx="174">
                  <c:v>-333.6</c:v>
                </c:pt>
                <c:pt idx="175">
                  <c:v>-333.6</c:v>
                </c:pt>
                <c:pt idx="176">
                  <c:v>-333.6</c:v>
                </c:pt>
                <c:pt idx="177">
                  <c:v>-333.6</c:v>
                </c:pt>
                <c:pt idx="178">
                  <c:v>-333.6</c:v>
                </c:pt>
                <c:pt idx="179">
                  <c:v>-333.6</c:v>
                </c:pt>
                <c:pt idx="180">
                  <c:v>-333.6</c:v>
                </c:pt>
                <c:pt idx="181">
                  <c:v>-333.6</c:v>
                </c:pt>
                <c:pt idx="182">
                  <c:v>-333.6</c:v>
                </c:pt>
                <c:pt idx="183">
                  <c:v>-333.6</c:v>
                </c:pt>
                <c:pt idx="184">
                  <c:v>-333.6</c:v>
                </c:pt>
                <c:pt idx="185">
                  <c:v>-333.6</c:v>
                </c:pt>
                <c:pt idx="186">
                  <c:v>-333.6</c:v>
                </c:pt>
                <c:pt idx="187">
                  <c:v>-333.6</c:v>
                </c:pt>
                <c:pt idx="188">
                  <c:v>-333.6</c:v>
                </c:pt>
                <c:pt idx="189">
                  <c:v>-333.6</c:v>
                </c:pt>
                <c:pt idx="190">
                  <c:v>-333.6</c:v>
                </c:pt>
                <c:pt idx="191">
                  <c:v>-333.6</c:v>
                </c:pt>
                <c:pt idx="192">
                  <c:v>-333.6</c:v>
                </c:pt>
                <c:pt idx="193">
                  <c:v>-333.6</c:v>
                </c:pt>
                <c:pt idx="194">
                  <c:v>-333.6</c:v>
                </c:pt>
                <c:pt idx="195">
                  <c:v>-333.6</c:v>
                </c:pt>
                <c:pt idx="196">
                  <c:v>-333.6</c:v>
                </c:pt>
                <c:pt idx="197">
                  <c:v>-333.6</c:v>
                </c:pt>
                <c:pt idx="198">
                  <c:v>-333.6</c:v>
                </c:pt>
                <c:pt idx="199">
                  <c:v>-333.6</c:v>
                </c:pt>
                <c:pt idx="200">
                  <c:v>-333.6</c:v>
                </c:pt>
                <c:pt idx="201">
                  <c:v>-333.6</c:v>
                </c:pt>
                <c:pt idx="202">
                  <c:v>-333.6</c:v>
                </c:pt>
                <c:pt idx="203">
                  <c:v>-333.6</c:v>
                </c:pt>
                <c:pt idx="204">
                  <c:v>-333.6</c:v>
                </c:pt>
                <c:pt idx="205">
                  <c:v>-333.6</c:v>
                </c:pt>
                <c:pt idx="206">
                  <c:v>-333.6</c:v>
                </c:pt>
                <c:pt idx="207">
                  <c:v>-333.6</c:v>
                </c:pt>
                <c:pt idx="208">
                  <c:v>-333.6</c:v>
                </c:pt>
                <c:pt idx="209">
                  <c:v>-333.6</c:v>
                </c:pt>
                <c:pt idx="210">
                  <c:v>-333.6</c:v>
                </c:pt>
                <c:pt idx="211">
                  <c:v>-333.6</c:v>
                </c:pt>
                <c:pt idx="212">
                  <c:v>-333.6</c:v>
                </c:pt>
                <c:pt idx="213">
                  <c:v>-333.6</c:v>
                </c:pt>
                <c:pt idx="214">
                  <c:v>-333.6</c:v>
                </c:pt>
                <c:pt idx="215">
                  <c:v>-333.6</c:v>
                </c:pt>
                <c:pt idx="216">
                  <c:v>-333.6</c:v>
                </c:pt>
                <c:pt idx="217">
                  <c:v>-333.6</c:v>
                </c:pt>
                <c:pt idx="218">
                  <c:v>-333.6</c:v>
                </c:pt>
                <c:pt idx="219">
                  <c:v>-333.6</c:v>
                </c:pt>
                <c:pt idx="220">
                  <c:v>-333.6</c:v>
                </c:pt>
                <c:pt idx="221">
                  <c:v>-333.6</c:v>
                </c:pt>
                <c:pt idx="222">
                  <c:v>-333.6</c:v>
                </c:pt>
                <c:pt idx="223">
                  <c:v>-333.6</c:v>
                </c:pt>
                <c:pt idx="224">
                  <c:v>-333.6</c:v>
                </c:pt>
                <c:pt idx="225">
                  <c:v>-333.6</c:v>
                </c:pt>
                <c:pt idx="226">
                  <c:v>-333.6</c:v>
                </c:pt>
                <c:pt idx="227">
                  <c:v>-333.6</c:v>
                </c:pt>
                <c:pt idx="228">
                  <c:v>-333.6</c:v>
                </c:pt>
                <c:pt idx="229">
                  <c:v>-333.6</c:v>
                </c:pt>
                <c:pt idx="230">
                  <c:v>-333.6</c:v>
                </c:pt>
                <c:pt idx="231">
                  <c:v>-333.6</c:v>
                </c:pt>
                <c:pt idx="232">
                  <c:v>-333.6</c:v>
                </c:pt>
                <c:pt idx="233">
                  <c:v>-333.6</c:v>
                </c:pt>
                <c:pt idx="234">
                  <c:v>-333.6</c:v>
                </c:pt>
                <c:pt idx="235">
                  <c:v>-333.6</c:v>
                </c:pt>
                <c:pt idx="236">
                  <c:v>-333.6</c:v>
                </c:pt>
                <c:pt idx="237">
                  <c:v>-333.6</c:v>
                </c:pt>
                <c:pt idx="238">
                  <c:v>-333.6</c:v>
                </c:pt>
                <c:pt idx="239">
                  <c:v>-333.6</c:v>
                </c:pt>
                <c:pt idx="240">
                  <c:v>-333.6</c:v>
                </c:pt>
                <c:pt idx="241">
                  <c:v>-333.6</c:v>
                </c:pt>
                <c:pt idx="242">
                  <c:v>-333.6</c:v>
                </c:pt>
                <c:pt idx="243">
                  <c:v>-333.6</c:v>
                </c:pt>
                <c:pt idx="244">
                  <c:v>-333.6</c:v>
                </c:pt>
                <c:pt idx="245">
                  <c:v>-333.6</c:v>
                </c:pt>
                <c:pt idx="246">
                  <c:v>-333.6</c:v>
                </c:pt>
                <c:pt idx="247">
                  <c:v>-333.6</c:v>
                </c:pt>
                <c:pt idx="248">
                  <c:v>-333.6</c:v>
                </c:pt>
                <c:pt idx="249">
                  <c:v>-333.6</c:v>
                </c:pt>
                <c:pt idx="250">
                  <c:v>-333.6</c:v>
                </c:pt>
                <c:pt idx="251">
                  <c:v>-333.6</c:v>
                </c:pt>
                <c:pt idx="252">
                  <c:v>-333.6</c:v>
                </c:pt>
                <c:pt idx="253">
                  <c:v>-333.6</c:v>
                </c:pt>
                <c:pt idx="254">
                  <c:v>-333.6</c:v>
                </c:pt>
                <c:pt idx="255">
                  <c:v>-333.6</c:v>
                </c:pt>
                <c:pt idx="256">
                  <c:v>-333.6</c:v>
                </c:pt>
                <c:pt idx="257">
                  <c:v>-333.6</c:v>
                </c:pt>
                <c:pt idx="258">
                  <c:v>-333.6</c:v>
                </c:pt>
                <c:pt idx="259">
                  <c:v>-333.6</c:v>
                </c:pt>
                <c:pt idx="260">
                  <c:v>-333.6</c:v>
                </c:pt>
                <c:pt idx="261">
                  <c:v>-333.6</c:v>
                </c:pt>
                <c:pt idx="262">
                  <c:v>-333.6</c:v>
                </c:pt>
                <c:pt idx="263">
                  <c:v>-333.6</c:v>
                </c:pt>
                <c:pt idx="264">
                  <c:v>-333.6</c:v>
                </c:pt>
                <c:pt idx="265">
                  <c:v>-333.6</c:v>
                </c:pt>
                <c:pt idx="266">
                  <c:v>-333.6</c:v>
                </c:pt>
                <c:pt idx="267">
                  <c:v>-333.6</c:v>
                </c:pt>
                <c:pt idx="268">
                  <c:v>-333.6</c:v>
                </c:pt>
                <c:pt idx="269">
                  <c:v>-333.6</c:v>
                </c:pt>
                <c:pt idx="270">
                  <c:v>-333.6</c:v>
                </c:pt>
                <c:pt idx="271">
                  <c:v>-333.6</c:v>
                </c:pt>
                <c:pt idx="272">
                  <c:v>-333.6</c:v>
                </c:pt>
                <c:pt idx="273">
                  <c:v>-333.6</c:v>
                </c:pt>
                <c:pt idx="274">
                  <c:v>-333.6</c:v>
                </c:pt>
                <c:pt idx="275">
                  <c:v>-333.6</c:v>
                </c:pt>
                <c:pt idx="276">
                  <c:v>-333.6</c:v>
                </c:pt>
                <c:pt idx="277">
                  <c:v>-333.6</c:v>
                </c:pt>
                <c:pt idx="278">
                  <c:v>-333.6</c:v>
                </c:pt>
                <c:pt idx="279">
                  <c:v>-333.6</c:v>
                </c:pt>
                <c:pt idx="280">
                  <c:v>-333.6</c:v>
                </c:pt>
                <c:pt idx="281">
                  <c:v>-333.6</c:v>
                </c:pt>
                <c:pt idx="282">
                  <c:v>-333.6</c:v>
                </c:pt>
                <c:pt idx="283">
                  <c:v>-333.6</c:v>
                </c:pt>
                <c:pt idx="284">
                  <c:v>-333.6</c:v>
                </c:pt>
                <c:pt idx="285">
                  <c:v>-333.6</c:v>
                </c:pt>
                <c:pt idx="286">
                  <c:v>-333.6</c:v>
                </c:pt>
                <c:pt idx="287">
                  <c:v>-333.6</c:v>
                </c:pt>
                <c:pt idx="288">
                  <c:v>-333.6</c:v>
                </c:pt>
                <c:pt idx="289">
                  <c:v>-333.6</c:v>
                </c:pt>
                <c:pt idx="290">
                  <c:v>-333.6</c:v>
                </c:pt>
                <c:pt idx="291">
                  <c:v>-333.6</c:v>
                </c:pt>
                <c:pt idx="292">
                  <c:v>-333.6</c:v>
                </c:pt>
                <c:pt idx="293">
                  <c:v>-333.6</c:v>
                </c:pt>
                <c:pt idx="294">
                  <c:v>-333.6</c:v>
                </c:pt>
                <c:pt idx="295">
                  <c:v>-333.6</c:v>
                </c:pt>
                <c:pt idx="296">
                  <c:v>-333.6</c:v>
                </c:pt>
                <c:pt idx="297">
                  <c:v>-333.6</c:v>
                </c:pt>
                <c:pt idx="298">
                  <c:v>-333.6</c:v>
                </c:pt>
                <c:pt idx="299">
                  <c:v>-333.6</c:v>
                </c:pt>
                <c:pt idx="300">
                  <c:v>-333.6</c:v>
                </c:pt>
                <c:pt idx="301">
                  <c:v>-333.6</c:v>
                </c:pt>
                <c:pt idx="302">
                  <c:v>-333.6</c:v>
                </c:pt>
                <c:pt idx="303">
                  <c:v>-333.6</c:v>
                </c:pt>
                <c:pt idx="304">
                  <c:v>-333.6</c:v>
                </c:pt>
                <c:pt idx="305">
                  <c:v>-333.6</c:v>
                </c:pt>
                <c:pt idx="306">
                  <c:v>-333.6</c:v>
                </c:pt>
                <c:pt idx="307">
                  <c:v>-333.6</c:v>
                </c:pt>
                <c:pt idx="308">
                  <c:v>-333.6</c:v>
                </c:pt>
                <c:pt idx="309">
                  <c:v>-333.6</c:v>
                </c:pt>
                <c:pt idx="310">
                  <c:v>-333.6</c:v>
                </c:pt>
                <c:pt idx="311">
                  <c:v>-333.6</c:v>
                </c:pt>
                <c:pt idx="312">
                  <c:v>-333.6</c:v>
                </c:pt>
                <c:pt idx="313">
                  <c:v>-333.6</c:v>
                </c:pt>
                <c:pt idx="314">
                  <c:v>-333.6</c:v>
                </c:pt>
                <c:pt idx="315">
                  <c:v>-333.6</c:v>
                </c:pt>
                <c:pt idx="316">
                  <c:v>-333.6</c:v>
                </c:pt>
                <c:pt idx="317">
                  <c:v>-333.6</c:v>
                </c:pt>
                <c:pt idx="318">
                  <c:v>-333.6</c:v>
                </c:pt>
                <c:pt idx="319">
                  <c:v>-333.6</c:v>
                </c:pt>
                <c:pt idx="320">
                  <c:v>-333.6</c:v>
                </c:pt>
                <c:pt idx="321">
                  <c:v>-333.6</c:v>
                </c:pt>
                <c:pt idx="322">
                  <c:v>-333.6</c:v>
                </c:pt>
                <c:pt idx="323">
                  <c:v>-333.6</c:v>
                </c:pt>
                <c:pt idx="324">
                  <c:v>-333.6</c:v>
                </c:pt>
                <c:pt idx="325">
                  <c:v>-333.6</c:v>
                </c:pt>
                <c:pt idx="326">
                  <c:v>-333.6</c:v>
                </c:pt>
                <c:pt idx="327">
                  <c:v>-333.6</c:v>
                </c:pt>
                <c:pt idx="328">
                  <c:v>-333.6</c:v>
                </c:pt>
                <c:pt idx="329">
                  <c:v>-333.6</c:v>
                </c:pt>
                <c:pt idx="330">
                  <c:v>-333.6</c:v>
                </c:pt>
                <c:pt idx="331">
                  <c:v>-333.6</c:v>
                </c:pt>
                <c:pt idx="332">
                  <c:v>-333.6</c:v>
                </c:pt>
                <c:pt idx="333">
                  <c:v>-333.6</c:v>
                </c:pt>
                <c:pt idx="334">
                  <c:v>-333.6</c:v>
                </c:pt>
                <c:pt idx="335">
                  <c:v>-333.6</c:v>
                </c:pt>
                <c:pt idx="336">
                  <c:v>-333.6</c:v>
                </c:pt>
                <c:pt idx="337">
                  <c:v>-333.6</c:v>
                </c:pt>
                <c:pt idx="338">
                  <c:v>-333.6</c:v>
                </c:pt>
                <c:pt idx="339">
                  <c:v>-333.6</c:v>
                </c:pt>
                <c:pt idx="340">
                  <c:v>-333.6</c:v>
                </c:pt>
                <c:pt idx="341">
                  <c:v>-333.6</c:v>
                </c:pt>
                <c:pt idx="342">
                  <c:v>-333.6</c:v>
                </c:pt>
                <c:pt idx="343">
                  <c:v>-333.6</c:v>
                </c:pt>
                <c:pt idx="344">
                  <c:v>-333.6</c:v>
                </c:pt>
                <c:pt idx="345">
                  <c:v>-333.6</c:v>
                </c:pt>
                <c:pt idx="346">
                  <c:v>-333.6</c:v>
                </c:pt>
                <c:pt idx="347">
                  <c:v>-333.6</c:v>
                </c:pt>
                <c:pt idx="348">
                  <c:v>-333.6</c:v>
                </c:pt>
                <c:pt idx="349">
                  <c:v>-333.6</c:v>
                </c:pt>
                <c:pt idx="350">
                  <c:v>-333.6</c:v>
                </c:pt>
                <c:pt idx="351">
                  <c:v>-333.6</c:v>
                </c:pt>
                <c:pt idx="352">
                  <c:v>-333.6</c:v>
                </c:pt>
                <c:pt idx="353">
                  <c:v>-333.6</c:v>
                </c:pt>
                <c:pt idx="354">
                  <c:v>-333.6</c:v>
                </c:pt>
                <c:pt idx="355">
                  <c:v>-333.6</c:v>
                </c:pt>
                <c:pt idx="356">
                  <c:v>-333.6</c:v>
                </c:pt>
                <c:pt idx="357">
                  <c:v>-333.6</c:v>
                </c:pt>
                <c:pt idx="358">
                  <c:v>-333.6</c:v>
                </c:pt>
                <c:pt idx="359">
                  <c:v>-333.6</c:v>
                </c:pt>
                <c:pt idx="360">
                  <c:v>-333.6</c:v>
                </c:pt>
              </c:numCache>
            </c:numRef>
          </c:yVal>
          <c:smooth val="0"/>
        </c:ser>
        <c:ser>
          <c:idx val="4"/>
          <c:order val="4"/>
          <c:tx>
            <c:v>Max load Tension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'Stage 1'!$C$746:$C$1106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1'!$Y$746:$Y$1106</c:f>
              <c:numCache>
                <c:formatCode>General</c:formatCode>
                <c:ptCount val="361"/>
                <c:pt idx="0">
                  <c:v>333.6</c:v>
                </c:pt>
                <c:pt idx="1">
                  <c:v>333.6</c:v>
                </c:pt>
                <c:pt idx="2">
                  <c:v>333.6</c:v>
                </c:pt>
                <c:pt idx="3">
                  <c:v>333.6</c:v>
                </c:pt>
                <c:pt idx="4">
                  <c:v>333.6</c:v>
                </c:pt>
                <c:pt idx="5">
                  <c:v>333.6</c:v>
                </c:pt>
                <c:pt idx="6">
                  <c:v>333.6</c:v>
                </c:pt>
                <c:pt idx="7">
                  <c:v>333.6</c:v>
                </c:pt>
                <c:pt idx="8">
                  <c:v>333.6</c:v>
                </c:pt>
                <c:pt idx="9">
                  <c:v>333.6</c:v>
                </c:pt>
                <c:pt idx="10">
                  <c:v>333.6</c:v>
                </c:pt>
                <c:pt idx="11">
                  <c:v>333.6</c:v>
                </c:pt>
                <c:pt idx="12">
                  <c:v>333.6</c:v>
                </c:pt>
                <c:pt idx="13">
                  <c:v>333.6</c:v>
                </c:pt>
                <c:pt idx="14">
                  <c:v>333.6</c:v>
                </c:pt>
                <c:pt idx="15">
                  <c:v>333.6</c:v>
                </c:pt>
                <c:pt idx="16">
                  <c:v>333.6</c:v>
                </c:pt>
                <c:pt idx="17">
                  <c:v>333.6</c:v>
                </c:pt>
                <c:pt idx="18">
                  <c:v>333.6</c:v>
                </c:pt>
                <c:pt idx="19">
                  <c:v>333.6</c:v>
                </c:pt>
                <c:pt idx="20">
                  <c:v>333.6</c:v>
                </c:pt>
                <c:pt idx="21">
                  <c:v>333.6</c:v>
                </c:pt>
                <c:pt idx="22">
                  <c:v>333.6</c:v>
                </c:pt>
                <c:pt idx="23">
                  <c:v>333.6</c:v>
                </c:pt>
                <c:pt idx="24">
                  <c:v>333.6</c:v>
                </c:pt>
                <c:pt idx="25">
                  <c:v>333.6</c:v>
                </c:pt>
                <c:pt idx="26">
                  <c:v>333.6</c:v>
                </c:pt>
                <c:pt idx="27">
                  <c:v>333.6</c:v>
                </c:pt>
                <c:pt idx="28">
                  <c:v>333.6</c:v>
                </c:pt>
                <c:pt idx="29">
                  <c:v>333.6</c:v>
                </c:pt>
                <c:pt idx="30">
                  <c:v>333.6</c:v>
                </c:pt>
                <c:pt idx="31">
                  <c:v>333.6</c:v>
                </c:pt>
                <c:pt idx="32">
                  <c:v>333.6</c:v>
                </c:pt>
                <c:pt idx="33">
                  <c:v>333.6</c:v>
                </c:pt>
                <c:pt idx="34">
                  <c:v>333.6</c:v>
                </c:pt>
                <c:pt idx="35">
                  <c:v>333.6</c:v>
                </c:pt>
                <c:pt idx="36">
                  <c:v>333.6</c:v>
                </c:pt>
                <c:pt idx="37">
                  <c:v>333.6</c:v>
                </c:pt>
                <c:pt idx="38">
                  <c:v>333.6</c:v>
                </c:pt>
                <c:pt idx="39">
                  <c:v>333.6</c:v>
                </c:pt>
                <c:pt idx="40">
                  <c:v>333.6</c:v>
                </c:pt>
                <c:pt idx="41">
                  <c:v>333.6</c:v>
                </c:pt>
                <c:pt idx="42">
                  <c:v>333.6</c:v>
                </c:pt>
                <c:pt idx="43">
                  <c:v>333.6</c:v>
                </c:pt>
                <c:pt idx="44">
                  <c:v>333.6</c:v>
                </c:pt>
                <c:pt idx="45">
                  <c:v>333.6</c:v>
                </c:pt>
                <c:pt idx="46">
                  <c:v>333.6</c:v>
                </c:pt>
                <c:pt idx="47">
                  <c:v>333.6</c:v>
                </c:pt>
                <c:pt idx="48">
                  <c:v>333.6</c:v>
                </c:pt>
                <c:pt idx="49">
                  <c:v>333.6</c:v>
                </c:pt>
                <c:pt idx="50">
                  <c:v>333.6</c:v>
                </c:pt>
                <c:pt idx="51">
                  <c:v>333.6</c:v>
                </c:pt>
                <c:pt idx="52">
                  <c:v>333.6</c:v>
                </c:pt>
                <c:pt idx="53">
                  <c:v>333.6</c:v>
                </c:pt>
                <c:pt idx="54">
                  <c:v>333.6</c:v>
                </c:pt>
                <c:pt idx="55">
                  <c:v>333.6</c:v>
                </c:pt>
                <c:pt idx="56">
                  <c:v>333.6</c:v>
                </c:pt>
                <c:pt idx="57">
                  <c:v>333.6</c:v>
                </c:pt>
                <c:pt idx="58">
                  <c:v>333.6</c:v>
                </c:pt>
                <c:pt idx="59">
                  <c:v>333.6</c:v>
                </c:pt>
                <c:pt idx="60">
                  <c:v>333.6</c:v>
                </c:pt>
                <c:pt idx="61">
                  <c:v>333.6</c:v>
                </c:pt>
                <c:pt idx="62">
                  <c:v>333.6</c:v>
                </c:pt>
                <c:pt idx="63">
                  <c:v>333.6</c:v>
                </c:pt>
                <c:pt idx="64">
                  <c:v>333.6</c:v>
                </c:pt>
                <c:pt idx="65">
                  <c:v>333.6</c:v>
                </c:pt>
                <c:pt idx="66">
                  <c:v>333.6</c:v>
                </c:pt>
                <c:pt idx="67">
                  <c:v>333.6</c:v>
                </c:pt>
                <c:pt idx="68">
                  <c:v>333.6</c:v>
                </c:pt>
                <c:pt idx="69">
                  <c:v>333.6</c:v>
                </c:pt>
                <c:pt idx="70">
                  <c:v>333.6</c:v>
                </c:pt>
                <c:pt idx="71">
                  <c:v>333.6</c:v>
                </c:pt>
                <c:pt idx="72">
                  <c:v>333.6</c:v>
                </c:pt>
                <c:pt idx="73">
                  <c:v>333.6</c:v>
                </c:pt>
                <c:pt idx="74">
                  <c:v>333.6</c:v>
                </c:pt>
                <c:pt idx="75">
                  <c:v>333.6</c:v>
                </c:pt>
                <c:pt idx="76">
                  <c:v>333.6</c:v>
                </c:pt>
                <c:pt idx="77">
                  <c:v>333.6</c:v>
                </c:pt>
                <c:pt idx="78">
                  <c:v>333.6</c:v>
                </c:pt>
                <c:pt idx="79">
                  <c:v>333.6</c:v>
                </c:pt>
                <c:pt idx="80">
                  <c:v>333.6</c:v>
                </c:pt>
                <c:pt idx="81">
                  <c:v>333.6</c:v>
                </c:pt>
                <c:pt idx="82">
                  <c:v>333.6</c:v>
                </c:pt>
                <c:pt idx="83">
                  <c:v>333.6</c:v>
                </c:pt>
                <c:pt idx="84">
                  <c:v>333.6</c:v>
                </c:pt>
                <c:pt idx="85">
                  <c:v>333.6</c:v>
                </c:pt>
                <c:pt idx="86">
                  <c:v>333.6</c:v>
                </c:pt>
                <c:pt idx="87">
                  <c:v>333.6</c:v>
                </c:pt>
                <c:pt idx="88">
                  <c:v>333.6</c:v>
                </c:pt>
                <c:pt idx="89">
                  <c:v>333.6</c:v>
                </c:pt>
                <c:pt idx="90">
                  <c:v>333.6</c:v>
                </c:pt>
                <c:pt idx="91">
                  <c:v>333.6</c:v>
                </c:pt>
                <c:pt idx="92">
                  <c:v>333.6</c:v>
                </c:pt>
                <c:pt idx="93">
                  <c:v>333.6</c:v>
                </c:pt>
                <c:pt idx="94">
                  <c:v>333.6</c:v>
                </c:pt>
                <c:pt idx="95">
                  <c:v>333.6</c:v>
                </c:pt>
                <c:pt idx="96">
                  <c:v>333.6</c:v>
                </c:pt>
                <c:pt idx="97">
                  <c:v>333.6</c:v>
                </c:pt>
                <c:pt idx="98">
                  <c:v>333.6</c:v>
                </c:pt>
                <c:pt idx="99">
                  <c:v>333.6</c:v>
                </c:pt>
                <c:pt idx="100">
                  <c:v>333.6</c:v>
                </c:pt>
                <c:pt idx="101">
                  <c:v>333.6</c:v>
                </c:pt>
                <c:pt idx="102">
                  <c:v>333.6</c:v>
                </c:pt>
                <c:pt idx="103">
                  <c:v>333.6</c:v>
                </c:pt>
                <c:pt idx="104">
                  <c:v>333.6</c:v>
                </c:pt>
                <c:pt idx="105">
                  <c:v>333.6</c:v>
                </c:pt>
                <c:pt idx="106">
                  <c:v>333.6</c:v>
                </c:pt>
                <c:pt idx="107">
                  <c:v>333.6</c:v>
                </c:pt>
                <c:pt idx="108">
                  <c:v>333.6</c:v>
                </c:pt>
                <c:pt idx="109">
                  <c:v>333.6</c:v>
                </c:pt>
                <c:pt idx="110">
                  <c:v>333.6</c:v>
                </c:pt>
                <c:pt idx="111">
                  <c:v>333.6</c:v>
                </c:pt>
                <c:pt idx="112">
                  <c:v>333.6</c:v>
                </c:pt>
                <c:pt idx="113">
                  <c:v>333.6</c:v>
                </c:pt>
                <c:pt idx="114">
                  <c:v>333.6</c:v>
                </c:pt>
                <c:pt idx="115">
                  <c:v>333.6</c:v>
                </c:pt>
                <c:pt idx="116">
                  <c:v>333.6</c:v>
                </c:pt>
                <c:pt idx="117">
                  <c:v>333.6</c:v>
                </c:pt>
                <c:pt idx="118">
                  <c:v>333.6</c:v>
                </c:pt>
                <c:pt idx="119">
                  <c:v>333.6</c:v>
                </c:pt>
                <c:pt idx="120">
                  <c:v>333.6</c:v>
                </c:pt>
                <c:pt idx="121">
                  <c:v>333.6</c:v>
                </c:pt>
                <c:pt idx="122">
                  <c:v>333.6</c:v>
                </c:pt>
                <c:pt idx="123">
                  <c:v>333.6</c:v>
                </c:pt>
                <c:pt idx="124">
                  <c:v>333.6</c:v>
                </c:pt>
                <c:pt idx="125">
                  <c:v>333.6</c:v>
                </c:pt>
                <c:pt idx="126">
                  <c:v>333.6</c:v>
                </c:pt>
                <c:pt idx="127">
                  <c:v>333.6</c:v>
                </c:pt>
                <c:pt idx="128">
                  <c:v>333.6</c:v>
                </c:pt>
                <c:pt idx="129">
                  <c:v>333.6</c:v>
                </c:pt>
                <c:pt idx="130">
                  <c:v>333.6</c:v>
                </c:pt>
                <c:pt idx="131">
                  <c:v>333.6</c:v>
                </c:pt>
                <c:pt idx="132">
                  <c:v>333.6</c:v>
                </c:pt>
                <c:pt idx="133">
                  <c:v>333.6</c:v>
                </c:pt>
                <c:pt idx="134">
                  <c:v>333.6</c:v>
                </c:pt>
                <c:pt idx="135">
                  <c:v>333.6</c:v>
                </c:pt>
                <c:pt idx="136">
                  <c:v>333.6</c:v>
                </c:pt>
                <c:pt idx="137">
                  <c:v>333.6</c:v>
                </c:pt>
                <c:pt idx="138">
                  <c:v>333.6</c:v>
                </c:pt>
                <c:pt idx="139">
                  <c:v>333.6</c:v>
                </c:pt>
                <c:pt idx="140">
                  <c:v>333.6</c:v>
                </c:pt>
                <c:pt idx="141">
                  <c:v>333.6</c:v>
                </c:pt>
                <c:pt idx="142">
                  <c:v>333.6</c:v>
                </c:pt>
                <c:pt idx="143">
                  <c:v>333.6</c:v>
                </c:pt>
                <c:pt idx="144">
                  <c:v>333.6</c:v>
                </c:pt>
                <c:pt idx="145">
                  <c:v>333.6</c:v>
                </c:pt>
                <c:pt idx="146">
                  <c:v>333.6</c:v>
                </c:pt>
                <c:pt idx="147">
                  <c:v>333.6</c:v>
                </c:pt>
                <c:pt idx="148">
                  <c:v>333.6</c:v>
                </c:pt>
                <c:pt idx="149">
                  <c:v>333.6</c:v>
                </c:pt>
                <c:pt idx="150">
                  <c:v>333.6</c:v>
                </c:pt>
                <c:pt idx="151">
                  <c:v>333.6</c:v>
                </c:pt>
                <c:pt idx="152">
                  <c:v>333.6</c:v>
                </c:pt>
                <c:pt idx="153">
                  <c:v>333.6</c:v>
                </c:pt>
                <c:pt idx="154">
                  <c:v>333.6</c:v>
                </c:pt>
                <c:pt idx="155">
                  <c:v>333.6</c:v>
                </c:pt>
                <c:pt idx="156">
                  <c:v>333.6</c:v>
                </c:pt>
                <c:pt idx="157">
                  <c:v>333.6</c:v>
                </c:pt>
                <c:pt idx="158">
                  <c:v>333.6</c:v>
                </c:pt>
                <c:pt idx="159">
                  <c:v>333.6</c:v>
                </c:pt>
                <c:pt idx="160">
                  <c:v>333.6</c:v>
                </c:pt>
                <c:pt idx="161">
                  <c:v>333.6</c:v>
                </c:pt>
                <c:pt idx="162">
                  <c:v>333.6</c:v>
                </c:pt>
                <c:pt idx="163">
                  <c:v>333.6</c:v>
                </c:pt>
                <c:pt idx="164">
                  <c:v>333.6</c:v>
                </c:pt>
                <c:pt idx="165">
                  <c:v>333.6</c:v>
                </c:pt>
                <c:pt idx="166">
                  <c:v>333.6</c:v>
                </c:pt>
                <c:pt idx="167">
                  <c:v>333.6</c:v>
                </c:pt>
                <c:pt idx="168">
                  <c:v>333.6</c:v>
                </c:pt>
                <c:pt idx="169">
                  <c:v>333.6</c:v>
                </c:pt>
                <c:pt idx="170">
                  <c:v>333.6</c:v>
                </c:pt>
                <c:pt idx="171">
                  <c:v>333.6</c:v>
                </c:pt>
                <c:pt idx="172">
                  <c:v>333.6</c:v>
                </c:pt>
                <c:pt idx="173">
                  <c:v>333.6</c:v>
                </c:pt>
                <c:pt idx="174">
                  <c:v>333.6</c:v>
                </c:pt>
                <c:pt idx="175">
                  <c:v>333.6</c:v>
                </c:pt>
                <c:pt idx="176">
                  <c:v>333.6</c:v>
                </c:pt>
                <c:pt idx="177">
                  <c:v>333.6</c:v>
                </c:pt>
                <c:pt idx="178">
                  <c:v>333.6</c:v>
                </c:pt>
                <c:pt idx="179">
                  <c:v>333.6</c:v>
                </c:pt>
                <c:pt idx="180">
                  <c:v>333.6</c:v>
                </c:pt>
                <c:pt idx="181">
                  <c:v>333.6</c:v>
                </c:pt>
                <c:pt idx="182">
                  <c:v>333.6</c:v>
                </c:pt>
                <c:pt idx="183">
                  <c:v>333.6</c:v>
                </c:pt>
                <c:pt idx="184">
                  <c:v>333.6</c:v>
                </c:pt>
                <c:pt idx="185">
                  <c:v>333.6</c:v>
                </c:pt>
                <c:pt idx="186">
                  <c:v>333.6</c:v>
                </c:pt>
                <c:pt idx="187">
                  <c:v>333.6</c:v>
                </c:pt>
                <c:pt idx="188">
                  <c:v>333.6</c:v>
                </c:pt>
                <c:pt idx="189">
                  <c:v>333.6</c:v>
                </c:pt>
                <c:pt idx="190">
                  <c:v>333.6</c:v>
                </c:pt>
                <c:pt idx="191">
                  <c:v>333.6</c:v>
                </c:pt>
                <c:pt idx="192">
                  <c:v>333.6</c:v>
                </c:pt>
                <c:pt idx="193">
                  <c:v>333.6</c:v>
                </c:pt>
                <c:pt idx="194">
                  <c:v>333.6</c:v>
                </c:pt>
                <c:pt idx="195">
                  <c:v>333.6</c:v>
                </c:pt>
                <c:pt idx="196">
                  <c:v>333.6</c:v>
                </c:pt>
                <c:pt idx="197">
                  <c:v>333.6</c:v>
                </c:pt>
                <c:pt idx="198">
                  <c:v>333.6</c:v>
                </c:pt>
                <c:pt idx="199">
                  <c:v>333.6</c:v>
                </c:pt>
                <c:pt idx="200">
                  <c:v>333.6</c:v>
                </c:pt>
                <c:pt idx="201">
                  <c:v>333.6</c:v>
                </c:pt>
                <c:pt idx="202">
                  <c:v>333.6</c:v>
                </c:pt>
                <c:pt idx="203">
                  <c:v>333.6</c:v>
                </c:pt>
                <c:pt idx="204">
                  <c:v>333.6</c:v>
                </c:pt>
                <c:pt idx="205">
                  <c:v>333.6</c:v>
                </c:pt>
                <c:pt idx="206">
                  <c:v>333.6</c:v>
                </c:pt>
                <c:pt idx="207">
                  <c:v>333.6</c:v>
                </c:pt>
                <c:pt idx="208">
                  <c:v>333.6</c:v>
                </c:pt>
                <c:pt idx="209">
                  <c:v>333.6</c:v>
                </c:pt>
                <c:pt idx="210">
                  <c:v>333.6</c:v>
                </c:pt>
                <c:pt idx="211">
                  <c:v>333.6</c:v>
                </c:pt>
                <c:pt idx="212">
                  <c:v>333.6</c:v>
                </c:pt>
                <c:pt idx="213">
                  <c:v>333.6</c:v>
                </c:pt>
                <c:pt idx="214">
                  <c:v>333.6</c:v>
                </c:pt>
                <c:pt idx="215">
                  <c:v>333.6</c:v>
                </c:pt>
                <c:pt idx="216">
                  <c:v>333.6</c:v>
                </c:pt>
                <c:pt idx="217">
                  <c:v>333.6</c:v>
                </c:pt>
                <c:pt idx="218">
                  <c:v>333.6</c:v>
                </c:pt>
                <c:pt idx="219">
                  <c:v>333.6</c:v>
                </c:pt>
                <c:pt idx="220">
                  <c:v>333.6</c:v>
                </c:pt>
                <c:pt idx="221">
                  <c:v>333.6</c:v>
                </c:pt>
                <c:pt idx="222">
                  <c:v>333.6</c:v>
                </c:pt>
                <c:pt idx="223">
                  <c:v>333.6</c:v>
                </c:pt>
                <c:pt idx="224">
                  <c:v>333.6</c:v>
                </c:pt>
                <c:pt idx="225">
                  <c:v>333.6</c:v>
                </c:pt>
                <c:pt idx="226">
                  <c:v>333.6</c:v>
                </c:pt>
                <c:pt idx="227">
                  <c:v>333.6</c:v>
                </c:pt>
                <c:pt idx="228">
                  <c:v>333.6</c:v>
                </c:pt>
                <c:pt idx="229">
                  <c:v>333.6</c:v>
                </c:pt>
                <c:pt idx="230">
                  <c:v>333.6</c:v>
                </c:pt>
                <c:pt idx="231">
                  <c:v>333.6</c:v>
                </c:pt>
                <c:pt idx="232">
                  <c:v>333.6</c:v>
                </c:pt>
                <c:pt idx="233">
                  <c:v>333.6</c:v>
                </c:pt>
                <c:pt idx="234">
                  <c:v>333.6</c:v>
                </c:pt>
                <c:pt idx="235">
                  <c:v>333.6</c:v>
                </c:pt>
                <c:pt idx="236">
                  <c:v>333.6</c:v>
                </c:pt>
                <c:pt idx="237">
                  <c:v>333.6</c:v>
                </c:pt>
                <c:pt idx="238">
                  <c:v>333.6</c:v>
                </c:pt>
                <c:pt idx="239">
                  <c:v>333.6</c:v>
                </c:pt>
                <c:pt idx="240">
                  <c:v>333.6</c:v>
                </c:pt>
                <c:pt idx="241">
                  <c:v>333.6</c:v>
                </c:pt>
                <c:pt idx="242">
                  <c:v>333.6</c:v>
                </c:pt>
                <c:pt idx="243">
                  <c:v>333.6</c:v>
                </c:pt>
                <c:pt idx="244">
                  <c:v>333.6</c:v>
                </c:pt>
                <c:pt idx="245">
                  <c:v>333.6</c:v>
                </c:pt>
                <c:pt idx="246">
                  <c:v>333.6</c:v>
                </c:pt>
                <c:pt idx="247">
                  <c:v>333.6</c:v>
                </c:pt>
                <c:pt idx="248">
                  <c:v>333.6</c:v>
                </c:pt>
                <c:pt idx="249">
                  <c:v>333.6</c:v>
                </c:pt>
                <c:pt idx="250">
                  <c:v>333.6</c:v>
                </c:pt>
                <c:pt idx="251">
                  <c:v>333.6</c:v>
                </c:pt>
                <c:pt idx="252">
                  <c:v>333.6</c:v>
                </c:pt>
                <c:pt idx="253">
                  <c:v>333.6</c:v>
                </c:pt>
                <c:pt idx="254">
                  <c:v>333.6</c:v>
                </c:pt>
                <c:pt idx="255">
                  <c:v>333.6</c:v>
                </c:pt>
                <c:pt idx="256">
                  <c:v>333.6</c:v>
                </c:pt>
                <c:pt idx="257">
                  <c:v>333.6</c:v>
                </c:pt>
                <c:pt idx="258">
                  <c:v>333.6</c:v>
                </c:pt>
                <c:pt idx="259">
                  <c:v>333.6</c:v>
                </c:pt>
                <c:pt idx="260">
                  <c:v>333.6</c:v>
                </c:pt>
                <c:pt idx="261">
                  <c:v>333.6</c:v>
                </c:pt>
                <c:pt idx="262">
                  <c:v>333.6</c:v>
                </c:pt>
                <c:pt idx="263">
                  <c:v>333.6</c:v>
                </c:pt>
                <c:pt idx="264">
                  <c:v>333.6</c:v>
                </c:pt>
                <c:pt idx="265">
                  <c:v>333.6</c:v>
                </c:pt>
                <c:pt idx="266">
                  <c:v>333.6</c:v>
                </c:pt>
                <c:pt idx="267">
                  <c:v>333.6</c:v>
                </c:pt>
                <c:pt idx="268">
                  <c:v>333.6</c:v>
                </c:pt>
                <c:pt idx="269">
                  <c:v>333.6</c:v>
                </c:pt>
                <c:pt idx="270">
                  <c:v>333.6</c:v>
                </c:pt>
                <c:pt idx="271">
                  <c:v>333.6</c:v>
                </c:pt>
                <c:pt idx="272">
                  <c:v>333.6</c:v>
                </c:pt>
                <c:pt idx="273">
                  <c:v>333.6</c:v>
                </c:pt>
                <c:pt idx="274">
                  <c:v>333.6</c:v>
                </c:pt>
                <c:pt idx="275">
                  <c:v>333.6</c:v>
                </c:pt>
                <c:pt idx="276">
                  <c:v>333.6</c:v>
                </c:pt>
                <c:pt idx="277">
                  <c:v>333.6</c:v>
                </c:pt>
                <c:pt idx="278">
                  <c:v>333.6</c:v>
                </c:pt>
                <c:pt idx="279">
                  <c:v>333.6</c:v>
                </c:pt>
                <c:pt idx="280">
                  <c:v>333.6</c:v>
                </c:pt>
                <c:pt idx="281">
                  <c:v>333.6</c:v>
                </c:pt>
                <c:pt idx="282">
                  <c:v>333.6</c:v>
                </c:pt>
                <c:pt idx="283">
                  <c:v>333.6</c:v>
                </c:pt>
                <c:pt idx="284">
                  <c:v>333.6</c:v>
                </c:pt>
                <c:pt idx="285">
                  <c:v>333.6</c:v>
                </c:pt>
                <c:pt idx="286">
                  <c:v>333.6</c:v>
                </c:pt>
                <c:pt idx="287">
                  <c:v>333.6</c:v>
                </c:pt>
                <c:pt idx="288">
                  <c:v>333.6</c:v>
                </c:pt>
                <c:pt idx="289">
                  <c:v>333.6</c:v>
                </c:pt>
                <c:pt idx="290">
                  <c:v>333.6</c:v>
                </c:pt>
                <c:pt idx="291">
                  <c:v>333.6</c:v>
                </c:pt>
                <c:pt idx="292">
                  <c:v>333.6</c:v>
                </c:pt>
                <c:pt idx="293">
                  <c:v>333.6</c:v>
                </c:pt>
                <c:pt idx="294">
                  <c:v>333.6</c:v>
                </c:pt>
                <c:pt idx="295">
                  <c:v>333.6</c:v>
                </c:pt>
                <c:pt idx="296">
                  <c:v>333.6</c:v>
                </c:pt>
                <c:pt idx="297">
                  <c:v>333.6</c:v>
                </c:pt>
                <c:pt idx="298">
                  <c:v>333.6</c:v>
                </c:pt>
                <c:pt idx="299">
                  <c:v>333.6</c:v>
                </c:pt>
                <c:pt idx="300">
                  <c:v>333.6</c:v>
                </c:pt>
                <c:pt idx="301">
                  <c:v>333.6</c:v>
                </c:pt>
                <c:pt idx="302">
                  <c:v>333.6</c:v>
                </c:pt>
                <c:pt idx="303">
                  <c:v>333.6</c:v>
                </c:pt>
                <c:pt idx="304">
                  <c:v>333.6</c:v>
                </c:pt>
                <c:pt idx="305">
                  <c:v>333.6</c:v>
                </c:pt>
                <c:pt idx="306">
                  <c:v>333.6</c:v>
                </c:pt>
                <c:pt idx="307">
                  <c:v>333.6</c:v>
                </c:pt>
                <c:pt idx="308">
                  <c:v>333.6</c:v>
                </c:pt>
                <c:pt idx="309">
                  <c:v>333.6</c:v>
                </c:pt>
                <c:pt idx="310">
                  <c:v>333.6</c:v>
                </c:pt>
                <c:pt idx="311">
                  <c:v>333.6</c:v>
                </c:pt>
                <c:pt idx="312">
                  <c:v>333.6</c:v>
                </c:pt>
                <c:pt idx="313">
                  <c:v>333.6</c:v>
                </c:pt>
                <c:pt idx="314">
                  <c:v>333.6</c:v>
                </c:pt>
                <c:pt idx="315">
                  <c:v>333.6</c:v>
                </c:pt>
                <c:pt idx="316">
                  <c:v>333.6</c:v>
                </c:pt>
                <c:pt idx="317">
                  <c:v>333.6</c:v>
                </c:pt>
                <c:pt idx="318">
                  <c:v>333.6</c:v>
                </c:pt>
                <c:pt idx="319">
                  <c:v>333.6</c:v>
                </c:pt>
                <c:pt idx="320">
                  <c:v>333.6</c:v>
                </c:pt>
                <c:pt idx="321">
                  <c:v>333.6</c:v>
                </c:pt>
                <c:pt idx="322">
                  <c:v>333.6</c:v>
                </c:pt>
                <c:pt idx="323">
                  <c:v>333.6</c:v>
                </c:pt>
                <c:pt idx="324">
                  <c:v>333.6</c:v>
                </c:pt>
                <c:pt idx="325">
                  <c:v>333.6</c:v>
                </c:pt>
                <c:pt idx="326">
                  <c:v>333.6</c:v>
                </c:pt>
                <c:pt idx="327">
                  <c:v>333.6</c:v>
                </c:pt>
                <c:pt idx="328">
                  <c:v>333.6</c:v>
                </c:pt>
                <c:pt idx="329">
                  <c:v>333.6</c:v>
                </c:pt>
                <c:pt idx="330">
                  <c:v>333.6</c:v>
                </c:pt>
                <c:pt idx="331">
                  <c:v>333.6</c:v>
                </c:pt>
                <c:pt idx="332">
                  <c:v>333.6</c:v>
                </c:pt>
                <c:pt idx="333">
                  <c:v>333.6</c:v>
                </c:pt>
                <c:pt idx="334">
                  <c:v>333.6</c:v>
                </c:pt>
                <c:pt idx="335">
                  <c:v>333.6</c:v>
                </c:pt>
                <c:pt idx="336">
                  <c:v>333.6</c:v>
                </c:pt>
                <c:pt idx="337">
                  <c:v>333.6</c:v>
                </c:pt>
                <c:pt idx="338">
                  <c:v>333.6</c:v>
                </c:pt>
                <c:pt idx="339">
                  <c:v>333.6</c:v>
                </c:pt>
                <c:pt idx="340">
                  <c:v>333.6</c:v>
                </c:pt>
                <c:pt idx="341">
                  <c:v>333.6</c:v>
                </c:pt>
                <c:pt idx="342">
                  <c:v>333.6</c:v>
                </c:pt>
                <c:pt idx="343">
                  <c:v>333.6</c:v>
                </c:pt>
                <c:pt idx="344">
                  <c:v>333.6</c:v>
                </c:pt>
                <c:pt idx="345">
                  <c:v>333.6</c:v>
                </c:pt>
                <c:pt idx="346">
                  <c:v>333.6</c:v>
                </c:pt>
                <c:pt idx="347">
                  <c:v>333.6</c:v>
                </c:pt>
                <c:pt idx="348">
                  <c:v>333.6</c:v>
                </c:pt>
                <c:pt idx="349">
                  <c:v>333.6</c:v>
                </c:pt>
                <c:pt idx="350">
                  <c:v>333.6</c:v>
                </c:pt>
                <c:pt idx="351">
                  <c:v>333.6</c:v>
                </c:pt>
                <c:pt idx="352">
                  <c:v>333.6</c:v>
                </c:pt>
                <c:pt idx="353">
                  <c:v>333.6</c:v>
                </c:pt>
                <c:pt idx="354">
                  <c:v>333.6</c:v>
                </c:pt>
                <c:pt idx="355">
                  <c:v>333.6</c:v>
                </c:pt>
                <c:pt idx="356">
                  <c:v>333.6</c:v>
                </c:pt>
                <c:pt idx="357">
                  <c:v>333.6</c:v>
                </c:pt>
                <c:pt idx="358">
                  <c:v>333.6</c:v>
                </c:pt>
                <c:pt idx="359">
                  <c:v>333.6</c:v>
                </c:pt>
                <c:pt idx="360">
                  <c:v>333.6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441024"/>
        <c:axId val="523433968"/>
      </c:scatterChart>
      <c:valAx>
        <c:axId val="523441024"/>
        <c:scaling>
          <c:orientation val="minMax"/>
          <c:max val="36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Crank angle, deg</a:t>
                </a:r>
              </a:p>
            </c:rich>
          </c:tx>
          <c:layout>
            <c:manualLayout>
              <c:xMode val="edge"/>
              <c:yMode val="edge"/>
              <c:x val="0.36045565632228815"/>
              <c:y val="0.59456372125692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33968"/>
        <c:crosses val="autoZero"/>
        <c:crossBetween val="midCat"/>
        <c:majorUnit val="60"/>
      </c:valAx>
      <c:valAx>
        <c:axId val="52343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Rod loads, KN</a:t>
                </a:r>
              </a:p>
            </c:rich>
          </c:tx>
          <c:layout>
            <c:manualLayout>
              <c:xMode val="edge"/>
              <c:yMode val="edge"/>
              <c:x val="3.973509519371172E-3"/>
              <c:y val="0.228259350393700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41024"/>
        <c:crosses val="autoZero"/>
        <c:crossBetween val="midCat"/>
      </c:valAx>
      <c:spPr>
        <a:solidFill>
          <a:schemeClr val="tx1">
            <a:lumMod val="95000"/>
            <a:lumOff val="5000"/>
          </a:schemeClr>
        </a:solidFill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9.8722412038453805E-2"/>
          <c:y val="0.81260011991329351"/>
          <c:w val="0.884844340266568"/>
          <c:h val="0.14586007041062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Stage II - HE PV plot </a:t>
            </a:r>
          </a:p>
        </c:rich>
      </c:tx>
      <c:layout>
        <c:manualLayout>
          <c:xMode val="edge"/>
          <c:yMode val="edge"/>
          <c:x val="0.1614041655645757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281033061520936"/>
          <c:y val="0.16848917322834644"/>
          <c:w val="0.76930523307338639"/>
          <c:h val="0.59684940944881892"/>
        </c:manualLayout>
      </c:layout>
      <c:scatterChart>
        <c:scatterStyle val="lineMarker"/>
        <c:varyColors val="0"/>
        <c:ser>
          <c:idx val="1"/>
          <c:order val="0"/>
          <c:tx>
            <c:v>HE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'Stage 2'!$AB$746:$AB$1106</c:f>
              <c:numCache>
                <c:formatCode>General</c:formatCode>
                <c:ptCount val="361"/>
                <c:pt idx="0">
                  <c:v>0</c:v>
                </c:pt>
                <c:pt idx="1">
                  <c:v>9.28095561954515E-3</c:v>
                </c:pt>
                <c:pt idx="2">
                  <c:v>3.7119546170057846E-2</c:v>
                </c:pt>
                <c:pt idx="3">
                  <c:v>8.350294547884321E-2</c:v>
                </c:pt>
                <c:pt idx="4">
                  <c:v>0.14840978576268665</c:v>
                </c:pt>
                <c:pt idx="5">
                  <c:v>0.23181017138041368</c:v>
                </c:pt>
                <c:pt idx="6">
                  <c:v>0.33366569807780683</c:v>
                </c:pt>
                <c:pt idx="7">
                  <c:v>0.45392947771651243</c:v>
                </c:pt>
                <c:pt idx="8">
                  <c:v>0.59254616847529085</c:v>
                </c:pt>
                <c:pt idx="9">
                  <c:v>0.74945201051093646</c:v>
                </c:pt>
                <c:pt idx="10">
                  <c:v>0.92457486706116265</c:v>
                </c:pt>
                <c:pt idx="11">
                  <c:v>1.117834270971751</c:v>
                </c:pt>
                <c:pt idx="12">
                  <c:v>1.3291414766256724</c:v>
                </c:pt>
                <c:pt idx="13">
                  <c:v>1.5583995172502325</c:v>
                </c:pt>
                <c:pt idx="14">
                  <c:v>1.8055032675739264</c:v>
                </c:pt>
                <c:pt idx="15">
                  <c:v>2.0703395118045886</c:v>
                </c:pt>
                <c:pt idx="16">
                  <c:v>2.3527870168934348</c:v>
                </c:pt>
                <c:pt idx="17">
                  <c:v>2.6527166110504652</c:v>
                </c:pt>
                <c:pt idx="18">
                  <c:v>2.9699912674703293</c:v>
                </c:pt>
                <c:pt idx="19">
                  <c:v>3.3044661932265038</c:v>
                </c:pt>
                <c:pt idx="20">
                  <c:v>3.6559889232871372</c:v>
                </c:pt>
                <c:pt idx="21">
                  <c:v>4.0243994196021138</c:v>
                </c:pt>
                <c:pt idx="22">
                  <c:v>4.4095301752087215</c:v>
                </c:pt>
                <c:pt idx="23">
                  <c:v>4.8112063232977631</c:v>
                </c:pt>
                <c:pt idx="24">
                  <c:v>5.2292457511786381</c:v>
                </c:pt>
                <c:pt idx="25">
                  <c:v>5.663459219078856</c:v>
                </c:pt>
                <c:pt idx="26">
                  <c:v>6.1136504837072092</c:v>
                </c:pt>
                <c:pt idx="27">
                  <c:v>6.579616426507946</c:v>
                </c:pt>
                <c:pt idx="28">
                  <c:v>7.0611471865267408</c:v>
                </c:pt>
                <c:pt idx="29">
                  <c:v>7.5580262978060126</c:v>
                </c:pt>
                <c:pt idx="30">
                  <c:v>8.0700308312220628</c:v>
                </c:pt>
                <c:pt idx="31">
                  <c:v>8.5969315406718518</c:v>
                </c:pt>
                <c:pt idx="32">
                  <c:v>9.1384930135118658</c:v>
                </c:pt>
                <c:pt idx="33">
                  <c:v>9.6944738251476323</c:v>
                </c:pt>
                <c:pt idx="34">
                  <c:v>10.264626697665438</c:v>
                </c:pt>
                <c:pt idx="35">
                  <c:v>10.848698662395526</c:v>
                </c:pt>
                <c:pt idx="36">
                  <c:v>11.446431226287032</c:v>
                </c:pt>
                <c:pt idx="37">
                  <c:v>12.057560541973618</c:v>
                </c:pt>
                <c:pt idx="38">
                  <c:v>12.681817581400015</c:v>
                </c:pt>
                <c:pt idx="39">
                  <c:v>13.318928312875864</c:v>
                </c:pt>
                <c:pt idx="40">
                  <c:v>13.968613881418168</c:v>
                </c:pt>
                <c:pt idx="41">
                  <c:v>14.630590792236569</c:v>
                </c:pt>
                <c:pt idx="42">
                  <c:v>15.304571097211838</c:v>
                </c:pt>
                <c:pt idx="43">
                  <c:v>15.990262584211221</c:v>
                </c:pt>
                <c:pt idx="44">
                  <c:v>16.687368969079806</c:v>
                </c:pt>
                <c:pt idx="45">
                  <c:v>17.395590090140704</c:v>
                </c:pt>
                <c:pt idx="46">
                  <c:v>18.114622105032332</c:v>
                </c:pt>
                <c:pt idx="47">
                  <c:v>18.844157689705362</c:v>
                </c:pt>
                <c:pt idx="48">
                  <c:v>19.58388623939679</c:v>
                </c:pt>
                <c:pt idx="49">
                  <c:v>20.333494071393552</c:v>
                </c:pt>
                <c:pt idx="50">
                  <c:v>21.092664629393536</c:v>
                </c:pt>
                <c:pt idx="51">
                  <c:v>21.861078689266765</c:v>
                </c:pt>
                <c:pt idx="52">
                  <c:v>22.638414566015083</c:v>
                </c:pt>
                <c:pt idx="53">
                  <c:v>23.424348321724374</c:v>
                </c:pt>
                <c:pt idx="54">
                  <c:v>24.218553974300079</c:v>
                </c:pt>
                <c:pt idx="55">
                  <c:v>25.02070370677129</c:v>
                </c:pt>
                <c:pt idx="56">
                  <c:v>25.830468076946932</c:v>
                </c:pt>
                <c:pt idx="57">
                  <c:v>26.647516227203997</c:v>
                </c:pt>
                <c:pt idx="58">
                  <c:v>27.471516094183706</c:v>
                </c:pt>
                <c:pt idx="59">
                  <c:v>28.302134618170893</c:v>
                </c:pt>
                <c:pt idx="60">
                  <c:v>29.139037951928952</c:v>
                </c:pt>
                <c:pt idx="61">
                  <c:v>29.981891668759992</c:v>
                </c:pt>
                <c:pt idx="62">
                  <c:v>30.83036096956117</c:v>
                </c:pt>
                <c:pt idx="63">
                  <c:v>31.684110888644362</c:v>
                </c:pt>
                <c:pt idx="64">
                  <c:v>32.542806498088673</c:v>
                </c:pt>
                <c:pt idx="65">
                  <c:v>33.406113110393235</c:v>
                </c:pt>
                <c:pt idx="66">
                  <c:v>34.273696479200446</c:v>
                </c:pt>
                <c:pt idx="67">
                  <c:v>35.145222997858575</c:v>
                </c:pt>
                <c:pt idx="68">
                  <c:v>36.020359895597167</c:v>
                </c:pt>
                <c:pt idx="69">
                  <c:v>36.898775431088133</c:v>
                </c:pt>
                <c:pt idx="70">
                  <c:v>37.780139083170027</c:v>
                </c:pt>
                <c:pt idx="71">
                  <c:v>38.664121738515497</c:v>
                </c:pt>
                <c:pt idx="72">
                  <c:v>39.550395876026236</c:v>
                </c:pt>
                <c:pt idx="73">
                  <c:v>40.438635747742914</c:v>
                </c:pt>
                <c:pt idx="74">
                  <c:v>41.328517556064604</c:v>
                </c:pt>
                <c:pt idx="75">
                  <c:v>42.219719627075222</c:v>
                </c:pt>
                <c:pt idx="76">
                  <c:v>43.11192257978319</c:v>
                </c:pt>
                <c:pt idx="77">
                  <c:v>44.004809491083741</c:v>
                </c:pt>
                <c:pt idx="78">
                  <c:v>44.89806605626385</c:v>
                </c:pt>
                <c:pt idx="79">
                  <c:v>45.79138074487507</c:v>
                </c:pt>
                <c:pt idx="80">
                  <c:v>46.684444951807272</c:v>
                </c:pt>
                <c:pt idx="81">
                  <c:v>47.576953143407145</c:v>
                </c:pt>
                <c:pt idx="82">
                  <c:v>48.46860299849142</c:v>
                </c:pt>
                <c:pt idx="83">
                  <c:v>49.359095544115831</c:v>
                </c:pt>
                <c:pt idx="84">
                  <c:v>50.248135285969973</c:v>
                </c:pt>
                <c:pt idx="85">
                  <c:v>51.135430333278563</c:v>
                </c:pt>
                <c:pt idx="86">
                  <c:v>52.020692518099246</c:v>
                </c:pt>
                <c:pt idx="87">
                  <c:v>52.903637508918735</c:v>
                </c:pt>
                <c:pt idx="88">
                  <c:v>53.783984918459595</c:v>
                </c:pt>
                <c:pt idx="89">
                  <c:v>54.661458405620543</c:v>
                </c:pt>
                <c:pt idx="90">
                  <c:v>55.535785771485791</c:v>
                </c:pt>
                <c:pt idx="91">
                  <c:v>56.406699049348894</c:v>
                </c:pt>
                <c:pt idx="92">
                  <c:v>57.273934588709672</c:v>
                </c:pt>
                <c:pt idx="93">
                  <c:v>58.137233133213115</c:v>
                </c:pt>
                <c:pt idx="94">
                  <c:v>58.996339892511784</c:v>
                </c:pt>
                <c:pt idx="95">
                  <c:v>59.851004608044391</c:v>
                </c:pt>
                <c:pt idx="96">
                  <c:v>60.70098161273534</c:v>
                </c:pt>
                <c:pt idx="97">
                  <c:v>61.54602988463057</c:v>
                </c:pt>
                <c:pt idx="98">
                  <c:v>62.385913094497965</c:v>
                </c:pt>
                <c:pt idx="99">
                  <c:v>63.220399647430256</c:v>
                </c:pt>
                <c:pt idx="100">
                  <c:v>64.049262718500316</c:v>
                </c:pt>
                <c:pt idx="101">
                  <c:v>64.872280282529559</c:v>
                </c:pt>
                <c:pt idx="102">
                  <c:v>65.689235138039777</c:v>
                </c:pt>
                <c:pt idx="103">
                  <c:v>66.499914925470264</c:v>
                </c:pt>
                <c:pt idx="104">
                  <c:v>67.304112139749961</c:v>
                </c:pt>
                <c:pt idx="105">
                  <c:v>68.101624137327292</c:v>
                </c:pt>
                <c:pt idx="106">
                  <c:v>68.892253137764499</c:v>
                </c:pt>
                <c:pt idx="107">
                  <c:v>69.675806220016582</c:v>
                </c:pt>
                <c:pt idx="108">
                  <c:v>70.452095313520971</c:v>
                </c:pt>
                <c:pt idx="109">
                  <c:v>71.220937184231147</c:v>
                </c:pt>
                <c:pt idx="110">
                  <c:v>71.982153415736889</c:v>
                </c:pt>
                <c:pt idx="111">
                  <c:v>72.735570385618161</c:v>
                </c:pt>
                <c:pt idx="112">
                  <c:v>73.481019237188377</c:v>
                </c:pt>
                <c:pt idx="113">
                  <c:v>74.218335846785948</c:v>
                </c:pt>
                <c:pt idx="114">
                  <c:v>74.947360786780465</c:v>
                </c:pt>
                <c:pt idx="115">
                  <c:v>75.667939284463188</c:v>
                </c:pt>
                <c:pt idx="116">
                  <c:v>76.379921176996419</c:v>
                </c:pt>
                <c:pt idx="117">
                  <c:v>77.083160862599058</c:v>
                </c:pt>
                <c:pt idx="118">
                  <c:v>77.777517248150261</c:v>
                </c:pt>
                <c:pt idx="119">
                  <c:v>78.462853693393669</c:v>
                </c:pt>
                <c:pt idx="120">
                  <c:v>79.139037951928941</c:v>
                </c:pt>
                <c:pt idx="121">
                  <c:v>79.805942109176314</c:v>
                </c:pt>
                <c:pt idx="122">
                  <c:v>80.463442517504205</c:v>
                </c:pt>
                <c:pt idx="123">
                  <c:v>81.111419728706707</c:v>
                </c:pt>
                <c:pt idx="124">
                  <c:v>81.749758424021621</c:v>
                </c:pt>
                <c:pt idx="125">
                  <c:v>82.378347341875909</c:v>
                </c:pt>
                <c:pt idx="126">
                  <c:v>82.997079203547401</c:v>
                </c:pt>
                <c:pt idx="127">
                  <c:v>83.605850636929191</c:v>
                </c:pt>
                <c:pt idx="128">
                  <c:v>84.20456209858088</c:v>
                </c:pt>
                <c:pt idx="129">
                  <c:v>84.793117794250492</c:v>
                </c:pt>
                <c:pt idx="130">
                  <c:v>85.371425598047452</c:v>
                </c:pt>
                <c:pt idx="131">
                  <c:v>85.939396970444264</c:v>
                </c:pt>
                <c:pt idx="132">
                  <c:v>86.496946875282646</c:v>
                </c:pt>
                <c:pt idx="133">
                  <c:v>87.043993695955209</c:v>
                </c:pt>
                <c:pt idx="134">
                  <c:v>87.580459150932043</c:v>
                </c:pt>
                <c:pt idx="135">
                  <c:v>88.106268208795441</c:v>
                </c:pt>
                <c:pt idx="136">
                  <c:v>88.62134900294491</c:v>
                </c:pt>
                <c:pt idx="137">
                  <c:v>89.125632746128275</c:v>
                </c:pt>
                <c:pt idx="138">
                  <c:v>89.619053644951279</c:v>
                </c:pt>
                <c:pt idx="139">
                  <c:v>90.101548814513805</c:v>
                </c:pt>
                <c:pt idx="140">
                  <c:v>90.573058193315944</c:v>
                </c:pt>
                <c:pt idx="141">
                  <c:v>91.033524458572941</c:v>
                </c:pt>
                <c:pt idx="142">
                  <c:v>91.482892942072198</c:v>
                </c:pt>
                <c:pt idx="143">
                  <c:v>91.921111546702903</c:v>
                </c:pt>
                <c:pt idx="144">
                  <c:v>92.348130663781745</c:v>
                </c:pt>
                <c:pt idx="145">
                  <c:v>92.763903091294679</c:v>
                </c:pt>
                <c:pt idx="146">
                  <c:v>93.168383953169609</c:v>
                </c:pt>
                <c:pt idx="147">
                  <c:v>93.561530619690018</c:v>
                </c:pt>
                <c:pt idx="148">
                  <c:v>93.943302629154473</c:v>
                </c:pt>
                <c:pt idx="149">
                  <c:v>94.313661610883059</c:v>
                </c:pt>
                <c:pt idx="150">
                  <c:v>94.672571209665946</c:v>
                </c:pt>
                <c:pt idx="151">
                  <c:v>95.019997011745588</c:v>
                </c:pt>
                <c:pt idx="152">
                  <c:v>95.355906472419434</c:v>
                </c:pt>
                <c:pt idx="153">
                  <c:v>95.680268845344756</c:v>
                </c:pt>
                <c:pt idx="154">
                  <c:v>95.993055113623882</c:v>
                </c:pt>
                <c:pt idx="155">
                  <c:v>96.294237922743832</c:v>
                </c:pt>
                <c:pt idx="156">
                  <c:v>96.583791515438705</c:v>
                </c:pt>
                <c:pt idx="157">
                  <c:v>96.861691668541823</c:v>
                </c:pt>
                <c:pt idx="158">
                  <c:v>97.127915631887447</c:v>
                </c:pt>
                <c:pt idx="159">
                  <c:v>97.382442069322266</c:v>
                </c:pt>
                <c:pt idx="160">
                  <c:v>97.625251001877984</c:v>
                </c:pt>
                <c:pt idx="161">
                  <c:v>97.856323753158208</c:v>
                </c:pt>
                <c:pt idx="162">
                  <c:v>98.075642896985656</c:v>
                </c:pt>
                <c:pt idx="163">
                  <c:v>98.283192207353991</c:v>
                </c:pt>
                <c:pt idx="164">
                  <c:v>98.478956610725305</c:v>
                </c:pt>
                <c:pt idx="165">
                  <c:v>98.662922140711416</c:v>
                </c:pt>
                <c:pt idx="166">
                  <c:v>98.835075895173574</c:v>
                </c:pt>
                <c:pt idx="167">
                  <c:v>98.995405995773723</c:v>
                </c:pt>
                <c:pt idx="168">
                  <c:v>99.143901550006248</c:v>
                </c:pt>
                <c:pt idx="169">
                  <c:v>99.280552615738117</c:v>
                </c:pt>
                <c:pt idx="170">
                  <c:v>99.405350168281984</c:v>
                </c:pt>
                <c:pt idx="171">
                  <c:v>99.518286070024715</c:v>
                </c:pt>
                <c:pt idx="172">
                  <c:v>99.619353042632326</c:v>
                </c:pt>
                <c:pt idx="173">
                  <c:v>99.70854464184869</c:v>
                </c:pt>
                <c:pt idx="174">
                  <c:v>99.785855234905156</c:v>
                </c:pt>
                <c:pt idx="175">
                  <c:v>99.851279980554963</c:v>
                </c:pt>
                <c:pt idx="176">
                  <c:v>99.904814811745098</c:v>
                </c:pt>
                <c:pt idx="177">
                  <c:v>99.946456420936215</c:v>
                </c:pt>
                <c:pt idx="178">
                  <c:v>99.97620224807963</c:v>
                </c:pt>
                <c:pt idx="179">
                  <c:v>99.994050471258703</c:v>
                </c:pt>
                <c:pt idx="180">
                  <c:v>100.00000000000004</c:v>
                </c:pt>
                <c:pt idx="181">
                  <c:v>99.994050471258703</c:v>
                </c:pt>
                <c:pt idx="182">
                  <c:v>99.97620224807963</c:v>
                </c:pt>
                <c:pt idx="183">
                  <c:v>99.946456420936215</c:v>
                </c:pt>
                <c:pt idx="184">
                  <c:v>99.904814811745098</c:v>
                </c:pt>
                <c:pt idx="185">
                  <c:v>99.851279980554963</c:v>
                </c:pt>
                <c:pt idx="186">
                  <c:v>99.785855234905156</c:v>
                </c:pt>
                <c:pt idx="187">
                  <c:v>99.70854464184869</c:v>
                </c:pt>
                <c:pt idx="188">
                  <c:v>99.619353042632326</c:v>
                </c:pt>
                <c:pt idx="189">
                  <c:v>99.518286070024715</c:v>
                </c:pt>
                <c:pt idx="190">
                  <c:v>99.405350168281984</c:v>
                </c:pt>
                <c:pt idx="191">
                  <c:v>99.280552615738159</c:v>
                </c:pt>
                <c:pt idx="192">
                  <c:v>99.143901550006248</c:v>
                </c:pt>
                <c:pt idx="193">
                  <c:v>98.995405995773766</c:v>
                </c:pt>
                <c:pt idx="194">
                  <c:v>98.835075895173574</c:v>
                </c:pt>
                <c:pt idx="195">
                  <c:v>98.662922140711416</c:v>
                </c:pt>
                <c:pt idx="196">
                  <c:v>98.478956610725305</c:v>
                </c:pt>
                <c:pt idx="197">
                  <c:v>98.283192207353991</c:v>
                </c:pt>
                <c:pt idx="198">
                  <c:v>98.075642896985656</c:v>
                </c:pt>
                <c:pt idx="199">
                  <c:v>97.856323753158222</c:v>
                </c:pt>
                <c:pt idx="200">
                  <c:v>97.625251001878027</c:v>
                </c:pt>
                <c:pt idx="201">
                  <c:v>97.382442069322266</c:v>
                </c:pt>
                <c:pt idx="202">
                  <c:v>97.12791563188749</c:v>
                </c:pt>
                <c:pt idx="203">
                  <c:v>96.861691668541823</c:v>
                </c:pt>
                <c:pt idx="204">
                  <c:v>96.583791515438762</c:v>
                </c:pt>
                <c:pt idx="205">
                  <c:v>96.294237922743847</c:v>
                </c:pt>
                <c:pt idx="206">
                  <c:v>95.993055113623882</c:v>
                </c:pt>
                <c:pt idx="207">
                  <c:v>95.680268845344756</c:v>
                </c:pt>
                <c:pt idx="208">
                  <c:v>95.355906472419434</c:v>
                </c:pt>
                <c:pt idx="209">
                  <c:v>95.019997011745588</c:v>
                </c:pt>
                <c:pt idx="210">
                  <c:v>94.672571209665918</c:v>
                </c:pt>
                <c:pt idx="211">
                  <c:v>94.313661610883059</c:v>
                </c:pt>
                <c:pt idx="212">
                  <c:v>93.943302629154473</c:v>
                </c:pt>
                <c:pt idx="213">
                  <c:v>93.561530619690046</c:v>
                </c:pt>
                <c:pt idx="214">
                  <c:v>93.168383953169638</c:v>
                </c:pt>
                <c:pt idx="215">
                  <c:v>92.763903091294708</c:v>
                </c:pt>
                <c:pt idx="216">
                  <c:v>92.348130663781774</c:v>
                </c:pt>
                <c:pt idx="217">
                  <c:v>91.921111546702932</c:v>
                </c:pt>
                <c:pt idx="218">
                  <c:v>91.482892942072226</c:v>
                </c:pt>
                <c:pt idx="219">
                  <c:v>91.033524458572941</c:v>
                </c:pt>
                <c:pt idx="220">
                  <c:v>90.573058193315944</c:v>
                </c:pt>
                <c:pt idx="221">
                  <c:v>90.101548814513805</c:v>
                </c:pt>
                <c:pt idx="222">
                  <c:v>89.619053644951279</c:v>
                </c:pt>
                <c:pt idx="223">
                  <c:v>89.125632746128275</c:v>
                </c:pt>
                <c:pt idx="224">
                  <c:v>88.62134900294491</c:v>
                </c:pt>
                <c:pt idx="225">
                  <c:v>88.10626820879547</c:v>
                </c:pt>
                <c:pt idx="226">
                  <c:v>87.580459150932072</c:v>
                </c:pt>
                <c:pt idx="227">
                  <c:v>87.043993695955209</c:v>
                </c:pt>
                <c:pt idx="228">
                  <c:v>86.496946875282646</c:v>
                </c:pt>
                <c:pt idx="229">
                  <c:v>85.939396970444264</c:v>
                </c:pt>
                <c:pt idx="230">
                  <c:v>85.371425598047495</c:v>
                </c:pt>
                <c:pt idx="231">
                  <c:v>84.793117794250534</c:v>
                </c:pt>
                <c:pt idx="232">
                  <c:v>84.20456209858088</c:v>
                </c:pt>
                <c:pt idx="233">
                  <c:v>83.605850636929219</c:v>
                </c:pt>
                <c:pt idx="234">
                  <c:v>82.997079203547415</c:v>
                </c:pt>
                <c:pt idx="235">
                  <c:v>82.378347341875909</c:v>
                </c:pt>
                <c:pt idx="236">
                  <c:v>81.749758424021621</c:v>
                </c:pt>
                <c:pt idx="237">
                  <c:v>81.111419728706778</c:v>
                </c:pt>
                <c:pt idx="238">
                  <c:v>80.463442517504262</c:v>
                </c:pt>
                <c:pt idx="239">
                  <c:v>79.805942109176314</c:v>
                </c:pt>
                <c:pt idx="240">
                  <c:v>79.13903795192897</c:v>
                </c:pt>
                <c:pt idx="241">
                  <c:v>78.462853693393669</c:v>
                </c:pt>
                <c:pt idx="242">
                  <c:v>77.777517248150261</c:v>
                </c:pt>
                <c:pt idx="243">
                  <c:v>77.083160862599058</c:v>
                </c:pt>
                <c:pt idx="244">
                  <c:v>76.379921176996447</c:v>
                </c:pt>
                <c:pt idx="245">
                  <c:v>75.667939284463202</c:v>
                </c:pt>
                <c:pt idx="246">
                  <c:v>74.947360786780493</c:v>
                </c:pt>
                <c:pt idx="247">
                  <c:v>74.218335846785948</c:v>
                </c:pt>
                <c:pt idx="248">
                  <c:v>73.481019237188406</c:v>
                </c:pt>
                <c:pt idx="249">
                  <c:v>72.735570385618189</c:v>
                </c:pt>
                <c:pt idx="250">
                  <c:v>71.982153415736889</c:v>
                </c:pt>
                <c:pt idx="251">
                  <c:v>71.220937184231204</c:v>
                </c:pt>
                <c:pt idx="252">
                  <c:v>70.452095313520971</c:v>
                </c:pt>
                <c:pt idx="253">
                  <c:v>69.675806220016611</c:v>
                </c:pt>
                <c:pt idx="254">
                  <c:v>68.892253137764499</c:v>
                </c:pt>
                <c:pt idx="255">
                  <c:v>68.101624137327292</c:v>
                </c:pt>
                <c:pt idx="256">
                  <c:v>67.304112139749961</c:v>
                </c:pt>
                <c:pt idx="257">
                  <c:v>66.499914925470264</c:v>
                </c:pt>
                <c:pt idx="258">
                  <c:v>65.689235138039805</c:v>
                </c:pt>
                <c:pt idx="259">
                  <c:v>64.872280282529559</c:v>
                </c:pt>
                <c:pt idx="260">
                  <c:v>64.04926271850033</c:v>
                </c:pt>
                <c:pt idx="261">
                  <c:v>63.220399647430256</c:v>
                </c:pt>
                <c:pt idx="262">
                  <c:v>62.385913094498001</c:v>
                </c:pt>
                <c:pt idx="263">
                  <c:v>61.54602988463057</c:v>
                </c:pt>
                <c:pt idx="264">
                  <c:v>60.70098161273534</c:v>
                </c:pt>
                <c:pt idx="265">
                  <c:v>59.851004608044391</c:v>
                </c:pt>
                <c:pt idx="266">
                  <c:v>58.996339892511784</c:v>
                </c:pt>
                <c:pt idx="267">
                  <c:v>58.137233133213151</c:v>
                </c:pt>
                <c:pt idx="268">
                  <c:v>57.273934588709707</c:v>
                </c:pt>
                <c:pt idx="269">
                  <c:v>56.406699049348894</c:v>
                </c:pt>
                <c:pt idx="270">
                  <c:v>55.535785771485791</c:v>
                </c:pt>
                <c:pt idx="271">
                  <c:v>54.661458405620579</c:v>
                </c:pt>
                <c:pt idx="272">
                  <c:v>53.783984918459623</c:v>
                </c:pt>
                <c:pt idx="273">
                  <c:v>52.903637508918791</c:v>
                </c:pt>
                <c:pt idx="274">
                  <c:v>52.020692518099246</c:v>
                </c:pt>
                <c:pt idx="275">
                  <c:v>51.135430333278563</c:v>
                </c:pt>
                <c:pt idx="276">
                  <c:v>50.248135285970008</c:v>
                </c:pt>
                <c:pt idx="277">
                  <c:v>49.359095544115831</c:v>
                </c:pt>
                <c:pt idx="278">
                  <c:v>48.46860299849142</c:v>
                </c:pt>
                <c:pt idx="279">
                  <c:v>47.576953143407181</c:v>
                </c:pt>
                <c:pt idx="280">
                  <c:v>46.684444951807308</c:v>
                </c:pt>
                <c:pt idx="281">
                  <c:v>45.791380744875106</c:v>
                </c:pt>
                <c:pt idx="282">
                  <c:v>44.898066056263922</c:v>
                </c:pt>
                <c:pt idx="283">
                  <c:v>44.004809491083741</c:v>
                </c:pt>
                <c:pt idx="284">
                  <c:v>43.11192257978319</c:v>
                </c:pt>
                <c:pt idx="285">
                  <c:v>42.219719627075222</c:v>
                </c:pt>
                <c:pt idx="286">
                  <c:v>41.328517556064639</c:v>
                </c:pt>
                <c:pt idx="287">
                  <c:v>40.438635747742978</c:v>
                </c:pt>
                <c:pt idx="288">
                  <c:v>39.550395876026236</c:v>
                </c:pt>
                <c:pt idx="289">
                  <c:v>38.664121738515526</c:v>
                </c:pt>
                <c:pt idx="290">
                  <c:v>37.780139083170063</c:v>
                </c:pt>
                <c:pt idx="291">
                  <c:v>36.898775431088133</c:v>
                </c:pt>
                <c:pt idx="292">
                  <c:v>36.020359895597196</c:v>
                </c:pt>
                <c:pt idx="293">
                  <c:v>35.145222997858603</c:v>
                </c:pt>
                <c:pt idx="294">
                  <c:v>34.273696479200474</c:v>
                </c:pt>
                <c:pt idx="295">
                  <c:v>33.406113110393292</c:v>
                </c:pt>
                <c:pt idx="296">
                  <c:v>32.542806498088673</c:v>
                </c:pt>
                <c:pt idx="297">
                  <c:v>31.684110888644362</c:v>
                </c:pt>
                <c:pt idx="298">
                  <c:v>30.830360969561198</c:v>
                </c:pt>
                <c:pt idx="299">
                  <c:v>29.981891668759992</c:v>
                </c:pt>
                <c:pt idx="300">
                  <c:v>29.139037951928952</c:v>
                </c:pt>
                <c:pt idx="301">
                  <c:v>28.302134618170982</c:v>
                </c:pt>
                <c:pt idx="302">
                  <c:v>27.471516094183706</c:v>
                </c:pt>
                <c:pt idx="303">
                  <c:v>26.647516227204026</c:v>
                </c:pt>
                <c:pt idx="304">
                  <c:v>25.830468076946993</c:v>
                </c:pt>
                <c:pt idx="305">
                  <c:v>25.02070370677129</c:v>
                </c:pt>
                <c:pt idx="306">
                  <c:v>24.218553974300114</c:v>
                </c:pt>
                <c:pt idx="307">
                  <c:v>23.424348321724402</c:v>
                </c:pt>
                <c:pt idx="308">
                  <c:v>22.638414566015083</c:v>
                </c:pt>
                <c:pt idx="309">
                  <c:v>21.861078689266797</c:v>
                </c:pt>
                <c:pt idx="310">
                  <c:v>21.092664629393536</c:v>
                </c:pt>
                <c:pt idx="311">
                  <c:v>20.333494071393581</c:v>
                </c:pt>
                <c:pt idx="312">
                  <c:v>19.583886239396822</c:v>
                </c:pt>
                <c:pt idx="313">
                  <c:v>18.844157689705362</c:v>
                </c:pt>
                <c:pt idx="314">
                  <c:v>18.114622105032332</c:v>
                </c:pt>
                <c:pt idx="315">
                  <c:v>17.39559009014074</c:v>
                </c:pt>
                <c:pt idx="316">
                  <c:v>16.687368969079806</c:v>
                </c:pt>
                <c:pt idx="317">
                  <c:v>15.990262584211251</c:v>
                </c:pt>
                <c:pt idx="318">
                  <c:v>15.304571097211838</c:v>
                </c:pt>
                <c:pt idx="319">
                  <c:v>14.6305907922366</c:v>
                </c:pt>
                <c:pt idx="320">
                  <c:v>13.968613881418198</c:v>
                </c:pt>
                <c:pt idx="321">
                  <c:v>13.318928312875897</c:v>
                </c:pt>
                <c:pt idx="322">
                  <c:v>12.681817581400043</c:v>
                </c:pt>
                <c:pt idx="323">
                  <c:v>12.057560541973681</c:v>
                </c:pt>
                <c:pt idx="324">
                  <c:v>11.446431226287032</c:v>
                </c:pt>
                <c:pt idx="325">
                  <c:v>10.848698662395526</c:v>
                </c:pt>
                <c:pt idx="326">
                  <c:v>10.26462669766547</c:v>
                </c:pt>
                <c:pt idx="327">
                  <c:v>9.6944738251476323</c:v>
                </c:pt>
                <c:pt idx="328">
                  <c:v>9.1384930135118658</c:v>
                </c:pt>
                <c:pt idx="329">
                  <c:v>8.5969315406718518</c:v>
                </c:pt>
                <c:pt idx="330">
                  <c:v>8.0700308312220947</c:v>
                </c:pt>
                <c:pt idx="331">
                  <c:v>7.5580262978060126</c:v>
                </c:pt>
                <c:pt idx="332">
                  <c:v>7.0611471865267408</c:v>
                </c:pt>
                <c:pt idx="333">
                  <c:v>6.579616426507946</c:v>
                </c:pt>
                <c:pt idx="334">
                  <c:v>6.1136504837072092</c:v>
                </c:pt>
                <c:pt idx="335">
                  <c:v>5.6634592190788249</c:v>
                </c:pt>
                <c:pt idx="336">
                  <c:v>5.2292457511786701</c:v>
                </c:pt>
                <c:pt idx="337">
                  <c:v>4.8112063232977942</c:v>
                </c:pt>
                <c:pt idx="338">
                  <c:v>4.4095301752087526</c:v>
                </c:pt>
                <c:pt idx="339">
                  <c:v>4.0243994196021458</c:v>
                </c:pt>
                <c:pt idx="340">
                  <c:v>3.6559889232871372</c:v>
                </c:pt>
                <c:pt idx="341">
                  <c:v>3.3044661932265038</c:v>
                </c:pt>
                <c:pt idx="342">
                  <c:v>2.9699912674703293</c:v>
                </c:pt>
                <c:pt idx="343">
                  <c:v>2.6527166110504652</c:v>
                </c:pt>
                <c:pt idx="344">
                  <c:v>2.3527870168934348</c:v>
                </c:pt>
                <c:pt idx="345">
                  <c:v>2.0703395118045886</c:v>
                </c:pt>
                <c:pt idx="346">
                  <c:v>1.8055032675739264</c:v>
                </c:pt>
                <c:pt idx="347">
                  <c:v>1.5583995172502325</c:v>
                </c:pt>
                <c:pt idx="348">
                  <c:v>1.3291414766256724</c:v>
                </c:pt>
                <c:pt idx="349">
                  <c:v>1.117834270971751</c:v>
                </c:pt>
                <c:pt idx="350">
                  <c:v>0.92457486706116265</c:v>
                </c:pt>
                <c:pt idx="351">
                  <c:v>0.74945201051093646</c:v>
                </c:pt>
                <c:pt idx="352">
                  <c:v>0.59254616847529085</c:v>
                </c:pt>
                <c:pt idx="353">
                  <c:v>0.45392947771651243</c:v>
                </c:pt>
                <c:pt idx="354">
                  <c:v>0.33366569807780683</c:v>
                </c:pt>
                <c:pt idx="355">
                  <c:v>0.23181017138041368</c:v>
                </c:pt>
                <c:pt idx="356">
                  <c:v>0.14840978576268665</c:v>
                </c:pt>
                <c:pt idx="357">
                  <c:v>8.350294547884321E-2</c:v>
                </c:pt>
                <c:pt idx="358">
                  <c:v>3.7119546170057846E-2</c:v>
                </c:pt>
                <c:pt idx="359">
                  <c:v>9.28095561954515E-3</c:v>
                </c:pt>
                <c:pt idx="360">
                  <c:v>0</c:v>
                </c:pt>
              </c:numCache>
            </c:numRef>
          </c:xVal>
          <c:yVal>
            <c:numRef>
              <c:f>'Stage 2'!$U$746:$U$1106</c:f>
              <c:numCache>
                <c:formatCode>General</c:formatCode>
                <c:ptCount val="361"/>
                <c:pt idx="0">
                  <c:v>65.638900000000007</c:v>
                </c:pt>
                <c:pt idx="1">
                  <c:v>65.608927486846952</c:v>
                </c:pt>
                <c:pt idx="2">
                  <c:v>65.519164660994406</c:v>
                </c:pt>
                <c:pt idx="3">
                  <c:v>65.370073767945769</c:v>
                </c:pt>
                <c:pt idx="4">
                  <c:v>65.162418941245974</c:v>
                </c:pt>
                <c:pt idx="5">
                  <c:v>64.897256934898365</c:v>
                </c:pt>
                <c:pt idx="6">
                  <c:v>64.575924435238107</c:v>
                </c:pt>
                <c:pt idx="7">
                  <c:v>64.200022226821432</c:v>
                </c:pt>
                <c:pt idx="8">
                  <c:v>63.77139654896682</c:v>
                </c:pt>
                <c:pt idx="9">
                  <c:v>63.292118030497925</c:v>
                </c:pt>
                <c:pt idx="10">
                  <c:v>62.764458628682412</c:v>
                </c:pt>
                <c:pt idx="11">
                  <c:v>62.190867023552286</c:v>
                </c:pt>
                <c:pt idx="12">
                  <c:v>61.573942930581964</c:v>
                </c:pt>
                <c:pt idx="13">
                  <c:v>60.916410793440377</c:v>
                </c:pt>
                <c:pt idx="14">
                  <c:v>60.221093305110749</c:v>
                </c:pt>
                <c:pt idx="15">
                  <c:v>59.490885181353612</c:v>
                </c:pt>
                <c:pt idx="16">
                  <c:v>58.728727576920924</c:v>
                </c:pt>
                <c:pt idx="17">
                  <c:v>57.937583493900519</c:v>
                </c:pt>
                <c:pt idx="18">
                  <c:v>57.120414485070881</c:v>
                </c:pt>
                <c:pt idx="19">
                  <c:v>56.280158905104273</c:v>
                </c:pt>
                <c:pt idx="20">
                  <c:v>55.419711910781693</c:v>
                </c:pt>
                <c:pt idx="21">
                  <c:v>54.541907359805791</c:v>
                </c:pt>
                <c:pt idx="22">
                  <c:v>53.649501707848458</c:v>
                </c:pt>
                <c:pt idx="23">
                  <c:v>52.745159956450237</c:v>
                </c:pt>
                <c:pt idx="24">
                  <c:v>51.831443661306132</c:v>
                </c:pt>
                <c:pt idx="25">
                  <c:v>50.91080097208264</c:v>
                </c:pt>
                <c:pt idx="26">
                  <c:v>49.985558641709105</c:v>
                </c:pt>
                <c:pt idx="27">
                  <c:v>49.057915915296853</c:v>
                </c:pt>
                <c:pt idx="28">
                  <c:v>48.129940186513004</c:v>
                </c:pt>
                <c:pt idx="29">
                  <c:v>47.203564292196425</c:v>
                </c:pt>
                <c:pt idx="30">
                  <c:v>46.280585303963356</c:v>
                </c:pt>
                <c:pt idx="31">
                  <c:v>45.362664668090346</c:v>
                </c:pt>
                <c:pt idx="32">
                  <c:v>44.451329541595868</c:v>
                </c:pt>
                <c:pt idx="33">
                  <c:v>43.547975172630714</c:v>
                </c:pt>
                <c:pt idx="34">
                  <c:v>42.653868176485247</c:v>
                </c:pt>
                <c:pt idx="35">
                  <c:v>41.770150564167984</c:v>
                </c:pt>
                <c:pt idx="36">
                  <c:v>40.897844388097496</c:v>
                </c:pt>
                <c:pt idx="37">
                  <c:v>40.037856878465746</c:v>
                </c:pt>
                <c:pt idx="38">
                  <c:v>39.19098595385671</c:v>
                </c:pt>
                <c:pt idx="39">
                  <c:v>38.357926000328142</c:v>
                </c:pt>
                <c:pt idx="40">
                  <c:v>37.539273824059329</c:v>
                </c:pt>
                <c:pt idx="41">
                  <c:v>36.735534693550647</c:v>
                </c:pt>
                <c:pt idx="42">
                  <c:v>35.947128397995293</c:v>
                </c:pt>
                <c:pt idx="43">
                  <c:v>35.174395258654485</c:v>
                </c:pt>
                <c:pt idx="44">
                  <c:v>34.508899999999997</c:v>
                </c:pt>
                <c:pt idx="45">
                  <c:v>34.508899999999997</c:v>
                </c:pt>
                <c:pt idx="46">
                  <c:v>34.508899999999997</c:v>
                </c:pt>
                <c:pt idx="47">
                  <c:v>34.508899999999997</c:v>
                </c:pt>
                <c:pt idx="48">
                  <c:v>34.508899999999997</c:v>
                </c:pt>
                <c:pt idx="49">
                  <c:v>34.508899999999997</c:v>
                </c:pt>
                <c:pt idx="50">
                  <c:v>34.508899999999997</c:v>
                </c:pt>
                <c:pt idx="51">
                  <c:v>34.508899999999997</c:v>
                </c:pt>
                <c:pt idx="52">
                  <c:v>34.508899999999997</c:v>
                </c:pt>
                <c:pt idx="53">
                  <c:v>34.508899999999997</c:v>
                </c:pt>
                <c:pt idx="54">
                  <c:v>34.508899999999997</c:v>
                </c:pt>
                <c:pt idx="55">
                  <c:v>34.508899999999997</c:v>
                </c:pt>
                <c:pt idx="56">
                  <c:v>34.508899999999997</c:v>
                </c:pt>
                <c:pt idx="57">
                  <c:v>34.508899999999997</c:v>
                </c:pt>
                <c:pt idx="58">
                  <c:v>34.508899999999997</c:v>
                </c:pt>
                <c:pt idx="59">
                  <c:v>34.508899999999997</c:v>
                </c:pt>
                <c:pt idx="60">
                  <c:v>34.508899999999997</c:v>
                </c:pt>
                <c:pt idx="61">
                  <c:v>34.508899999999997</c:v>
                </c:pt>
                <c:pt idx="62">
                  <c:v>34.508899999999997</c:v>
                </c:pt>
                <c:pt idx="63">
                  <c:v>34.508899999999997</c:v>
                </c:pt>
                <c:pt idx="64">
                  <c:v>34.508899999999997</c:v>
                </c:pt>
                <c:pt idx="65">
                  <c:v>34.508899999999997</c:v>
                </c:pt>
                <c:pt idx="66">
                  <c:v>34.508899999999997</c:v>
                </c:pt>
                <c:pt idx="67">
                  <c:v>34.508899999999997</c:v>
                </c:pt>
                <c:pt idx="68">
                  <c:v>34.508899999999997</c:v>
                </c:pt>
                <c:pt idx="69">
                  <c:v>34.508899999999997</c:v>
                </c:pt>
                <c:pt idx="70">
                  <c:v>34.508899999999997</c:v>
                </c:pt>
                <c:pt idx="71">
                  <c:v>34.508899999999997</c:v>
                </c:pt>
                <c:pt idx="72">
                  <c:v>34.508899999999997</c:v>
                </c:pt>
                <c:pt idx="73">
                  <c:v>34.508899999999997</c:v>
                </c:pt>
                <c:pt idx="74">
                  <c:v>34.508899999999997</c:v>
                </c:pt>
                <c:pt idx="75">
                  <c:v>34.508899999999997</c:v>
                </c:pt>
                <c:pt idx="76">
                  <c:v>34.508899999999997</c:v>
                </c:pt>
                <c:pt idx="77">
                  <c:v>34.508899999999997</c:v>
                </c:pt>
                <c:pt idx="78">
                  <c:v>34.508899999999997</c:v>
                </c:pt>
                <c:pt idx="79">
                  <c:v>34.508899999999997</c:v>
                </c:pt>
                <c:pt idx="80">
                  <c:v>34.508899999999997</c:v>
                </c:pt>
                <c:pt idx="81">
                  <c:v>34.508899999999997</c:v>
                </c:pt>
                <c:pt idx="82">
                  <c:v>34.508899999999997</c:v>
                </c:pt>
                <c:pt idx="83">
                  <c:v>34.508899999999997</c:v>
                </c:pt>
                <c:pt idx="84">
                  <c:v>34.508899999999997</c:v>
                </c:pt>
                <c:pt idx="85">
                  <c:v>34.508899999999997</c:v>
                </c:pt>
                <c:pt idx="86">
                  <c:v>34.508899999999997</c:v>
                </c:pt>
                <c:pt idx="87">
                  <c:v>34.508899999999997</c:v>
                </c:pt>
                <c:pt idx="88">
                  <c:v>34.508899999999997</c:v>
                </c:pt>
                <c:pt idx="89">
                  <c:v>34.508899999999997</c:v>
                </c:pt>
                <c:pt idx="90">
                  <c:v>34.508899999999997</c:v>
                </c:pt>
                <c:pt idx="91">
                  <c:v>34.508899999999997</c:v>
                </c:pt>
                <c:pt idx="92">
                  <c:v>34.508899999999997</c:v>
                </c:pt>
                <c:pt idx="93">
                  <c:v>34.508899999999997</c:v>
                </c:pt>
                <c:pt idx="94">
                  <c:v>34.508899999999997</c:v>
                </c:pt>
                <c:pt idx="95">
                  <c:v>34.508899999999997</c:v>
                </c:pt>
                <c:pt idx="96">
                  <c:v>34.508899999999997</c:v>
                </c:pt>
                <c:pt idx="97">
                  <c:v>34.508899999999997</c:v>
                </c:pt>
                <c:pt idx="98">
                  <c:v>34.508899999999997</c:v>
                </c:pt>
                <c:pt idx="99">
                  <c:v>34.508899999999997</c:v>
                </c:pt>
                <c:pt idx="100">
                  <c:v>34.508899999999997</c:v>
                </c:pt>
                <c:pt idx="101">
                  <c:v>34.508899999999997</c:v>
                </c:pt>
                <c:pt idx="102">
                  <c:v>34.508899999999997</c:v>
                </c:pt>
                <c:pt idx="103">
                  <c:v>34.508899999999997</c:v>
                </c:pt>
                <c:pt idx="104">
                  <c:v>34.508899999999997</c:v>
                </c:pt>
                <c:pt idx="105">
                  <c:v>34.508899999999997</c:v>
                </c:pt>
                <c:pt idx="106">
                  <c:v>34.508899999999997</c:v>
                </c:pt>
                <c:pt idx="107">
                  <c:v>34.508899999999997</c:v>
                </c:pt>
                <c:pt idx="108">
                  <c:v>34.508899999999997</c:v>
                </c:pt>
                <c:pt idx="109">
                  <c:v>34.508899999999997</c:v>
                </c:pt>
                <c:pt idx="110">
                  <c:v>34.508899999999997</c:v>
                </c:pt>
                <c:pt idx="111">
                  <c:v>34.508899999999997</c:v>
                </c:pt>
                <c:pt idx="112">
                  <c:v>34.508899999999997</c:v>
                </c:pt>
                <c:pt idx="113">
                  <c:v>34.508899999999997</c:v>
                </c:pt>
                <c:pt idx="114">
                  <c:v>34.508899999999997</c:v>
                </c:pt>
                <c:pt idx="115">
                  <c:v>34.508899999999997</c:v>
                </c:pt>
                <c:pt idx="116">
                  <c:v>34.508899999999997</c:v>
                </c:pt>
                <c:pt idx="117">
                  <c:v>34.508899999999997</c:v>
                </c:pt>
                <c:pt idx="118">
                  <c:v>34.508899999999997</c:v>
                </c:pt>
                <c:pt idx="119">
                  <c:v>34.508899999999997</c:v>
                </c:pt>
                <c:pt idx="120">
                  <c:v>34.508899999999997</c:v>
                </c:pt>
                <c:pt idx="121">
                  <c:v>34.508899999999997</c:v>
                </c:pt>
                <c:pt idx="122">
                  <c:v>34.508899999999997</c:v>
                </c:pt>
                <c:pt idx="123">
                  <c:v>34.508899999999997</c:v>
                </c:pt>
                <c:pt idx="124">
                  <c:v>34.508899999999997</c:v>
                </c:pt>
                <c:pt idx="125">
                  <c:v>34.508899999999997</c:v>
                </c:pt>
                <c:pt idx="126">
                  <c:v>34.508899999999997</c:v>
                </c:pt>
                <c:pt idx="127">
                  <c:v>34.508899999999997</c:v>
                </c:pt>
                <c:pt idx="128">
                  <c:v>34.508899999999997</c:v>
                </c:pt>
                <c:pt idx="129">
                  <c:v>34.508899999999997</c:v>
                </c:pt>
                <c:pt idx="130">
                  <c:v>34.508899999999997</c:v>
                </c:pt>
                <c:pt idx="131">
                  <c:v>34.508899999999997</c:v>
                </c:pt>
                <c:pt idx="132">
                  <c:v>34.508899999999997</c:v>
                </c:pt>
                <c:pt idx="133">
                  <c:v>34.508899999999997</c:v>
                </c:pt>
                <c:pt idx="134">
                  <c:v>34.508899999999997</c:v>
                </c:pt>
                <c:pt idx="135">
                  <c:v>34.508899999999997</c:v>
                </c:pt>
                <c:pt idx="136">
                  <c:v>34.508899999999997</c:v>
                </c:pt>
                <c:pt idx="137">
                  <c:v>34.508899999999997</c:v>
                </c:pt>
                <c:pt idx="138">
                  <c:v>34.508899999999997</c:v>
                </c:pt>
                <c:pt idx="139">
                  <c:v>34.508899999999997</c:v>
                </c:pt>
                <c:pt idx="140">
                  <c:v>34.508899999999997</c:v>
                </c:pt>
                <c:pt idx="141">
                  <c:v>34.508899999999997</c:v>
                </c:pt>
                <c:pt idx="142">
                  <c:v>34.508899999999997</c:v>
                </c:pt>
                <c:pt idx="143">
                  <c:v>34.508899999999997</c:v>
                </c:pt>
                <c:pt idx="144">
                  <c:v>34.508899999999997</c:v>
                </c:pt>
                <c:pt idx="145">
                  <c:v>34.508899999999997</c:v>
                </c:pt>
                <c:pt idx="146">
                  <c:v>34.508899999999997</c:v>
                </c:pt>
                <c:pt idx="147">
                  <c:v>34.508899999999997</c:v>
                </c:pt>
                <c:pt idx="148">
                  <c:v>34.508899999999997</c:v>
                </c:pt>
                <c:pt idx="149">
                  <c:v>34.508899999999997</c:v>
                </c:pt>
                <c:pt idx="150">
                  <c:v>34.508899999999997</c:v>
                </c:pt>
                <c:pt idx="151">
                  <c:v>34.508899999999997</c:v>
                </c:pt>
                <c:pt idx="152">
                  <c:v>34.508899999999997</c:v>
                </c:pt>
                <c:pt idx="153">
                  <c:v>34.508899999999997</c:v>
                </c:pt>
                <c:pt idx="154">
                  <c:v>34.508899999999997</c:v>
                </c:pt>
                <c:pt idx="155">
                  <c:v>34.508899999999997</c:v>
                </c:pt>
                <c:pt idx="156">
                  <c:v>34.508899999999997</c:v>
                </c:pt>
                <c:pt idx="157">
                  <c:v>34.508899999999997</c:v>
                </c:pt>
                <c:pt idx="158">
                  <c:v>34.508899999999997</c:v>
                </c:pt>
                <c:pt idx="159">
                  <c:v>34.508899999999997</c:v>
                </c:pt>
                <c:pt idx="160">
                  <c:v>34.508899999999997</c:v>
                </c:pt>
                <c:pt idx="161">
                  <c:v>34.508899999999997</c:v>
                </c:pt>
                <c:pt idx="162">
                  <c:v>34.508899999999997</c:v>
                </c:pt>
                <c:pt idx="163">
                  <c:v>34.508899999999997</c:v>
                </c:pt>
                <c:pt idx="164">
                  <c:v>34.508899999999997</c:v>
                </c:pt>
                <c:pt idx="165">
                  <c:v>34.508899999999997</c:v>
                </c:pt>
                <c:pt idx="166">
                  <c:v>34.508899999999997</c:v>
                </c:pt>
                <c:pt idx="167">
                  <c:v>34.508899999999997</c:v>
                </c:pt>
                <c:pt idx="168">
                  <c:v>34.508899999999997</c:v>
                </c:pt>
                <c:pt idx="169">
                  <c:v>34.508899999999997</c:v>
                </c:pt>
                <c:pt idx="170">
                  <c:v>34.508899999999997</c:v>
                </c:pt>
                <c:pt idx="171">
                  <c:v>34.508899999999997</c:v>
                </c:pt>
                <c:pt idx="172">
                  <c:v>34.508899999999997</c:v>
                </c:pt>
                <c:pt idx="173">
                  <c:v>34.508899999999997</c:v>
                </c:pt>
                <c:pt idx="174">
                  <c:v>34.508899999999997</c:v>
                </c:pt>
                <c:pt idx="175">
                  <c:v>34.508899999999997</c:v>
                </c:pt>
                <c:pt idx="176">
                  <c:v>34.508899999999997</c:v>
                </c:pt>
                <c:pt idx="177">
                  <c:v>34.508899999999997</c:v>
                </c:pt>
                <c:pt idx="178">
                  <c:v>34.508899999999997</c:v>
                </c:pt>
                <c:pt idx="179">
                  <c:v>34.508899999999997</c:v>
                </c:pt>
                <c:pt idx="180">
                  <c:v>34.508899999999997</c:v>
                </c:pt>
                <c:pt idx="181">
                  <c:v>34.511128524897046</c:v>
                </c:pt>
                <c:pt idx="182">
                  <c:v>34.517815447388912</c:v>
                </c:pt>
                <c:pt idx="183">
                  <c:v>34.528964812258316</c:v>
                </c:pt>
                <c:pt idx="184">
                  <c:v>34.544583365413743</c:v>
                </c:pt>
                <c:pt idx="185">
                  <c:v>34.564680560802003</c:v>
                </c:pt>
                <c:pt idx="186">
                  <c:v>34.589268570099293</c:v>
                </c:pt>
                <c:pt idx="187">
                  <c:v>34.618362295193982</c:v>
                </c:pt>
                <c:pt idx="188">
                  <c:v>34.651979383478519</c:v>
                </c:pt>
                <c:pt idx="189">
                  <c:v>34.690140245971541</c:v>
                </c:pt>
                <c:pt idx="190">
                  <c:v>34.732868078295382</c:v>
                </c:pt>
                <c:pt idx="191">
                  <c:v>34.780188884537722</c:v>
                </c:pt>
                <c:pt idx="192">
                  <c:v>34.832131504030656</c:v>
                </c:pt>
                <c:pt idx="193">
                  <c:v>34.88872764108401</c:v>
                </c:pt>
                <c:pt idx="194">
                  <c:v>34.950011897714255</c:v>
                </c:pt>
                <c:pt idx="195">
                  <c:v>35.0160218094138</c:v>
                </c:pt>
                <c:pt idx="196">
                  <c:v>35.086797884010949</c:v>
                </c:pt>
                <c:pt idx="197">
                  <c:v>35.162383643673152</c:v>
                </c:pt>
                <c:pt idx="198">
                  <c:v>35.24282567011258</c:v>
                </c:pt>
                <c:pt idx="199">
                  <c:v>35.328173653055792</c:v>
                </c:pt>
                <c:pt idx="200">
                  <c:v>35.418480442044881</c:v>
                </c:pt>
                <c:pt idx="201">
                  <c:v>35.513802101641183</c:v>
                </c:pt>
                <c:pt idx="202">
                  <c:v>35.614197970108002</c:v>
                </c:pt>
                <c:pt idx="203">
                  <c:v>35.719730721653107</c:v>
                </c:pt>
                <c:pt idx="204">
                  <c:v>35.83046643231669</c:v>
                </c:pt>
                <c:pt idx="205">
                  <c:v>35.946474649595416</c:v>
                </c:pt>
                <c:pt idx="206">
                  <c:v>36.067828465898266</c:v>
                </c:pt>
                <c:pt idx="207">
                  <c:v>36.194604595934841</c:v>
                </c:pt>
                <c:pt idx="208">
                  <c:v>36.32688345814239</c:v>
                </c:pt>
                <c:pt idx="209">
                  <c:v>36.464749260262337</c:v>
                </c:pt>
                <c:pt idx="210">
                  <c:v>36.608290089183754</c:v>
                </c:pt>
                <c:pt idx="211">
                  <c:v>36.757598005175346</c:v>
                </c:pt>
                <c:pt idx="212">
                  <c:v>36.912769140634346</c:v>
                </c:pt>
                <c:pt idx="213">
                  <c:v>37.073903803485543</c:v>
                </c:pt>
                <c:pt idx="214">
                  <c:v>37.241106585370112</c:v>
                </c:pt>
                <c:pt idx="215">
                  <c:v>37.414486474769248</c:v>
                </c:pt>
                <c:pt idx="216">
                  <c:v>37.594156975214133</c:v>
                </c:pt>
                <c:pt idx="217">
                  <c:v>37.780236228739248</c:v>
                </c:pt>
                <c:pt idx="218">
                  <c:v>37.972847144742445</c:v>
                </c:pt>
                <c:pt idx="219">
                  <c:v>38.172117534421488</c:v>
                </c:pt>
                <c:pt idx="220">
                  <c:v>38.378180250962252</c:v>
                </c:pt>
                <c:pt idx="221">
                  <c:v>38.591173335660962</c:v>
                </c:pt>
                <c:pt idx="222">
                  <c:v>38.81124017016797</c:v>
                </c:pt>
                <c:pt idx="223">
                  <c:v>39.038529635047333</c:v>
                </c:pt>
                <c:pt idx="224">
                  <c:v>39.273196274852317</c:v>
                </c:pt>
                <c:pt idx="225">
                  <c:v>39.515400469923058</c:v>
                </c:pt>
                <c:pt idx="226">
                  <c:v>39.765308615118052</c:v>
                </c:pt>
                <c:pt idx="227">
                  <c:v>40.023093305697124</c:v>
                </c:pt>
                <c:pt idx="228">
                  <c:v>40.288933530578866</c:v>
                </c:pt>
                <c:pt idx="229">
                  <c:v>40.563014873200807</c:v>
                </c:pt>
                <c:pt idx="230">
                  <c:v>40.845529720214479</c:v>
                </c:pt>
                <c:pt idx="231">
                  <c:v>41.136677478253802</c:v>
                </c:pt>
                <c:pt idx="232">
                  <c:v>41.436664799016476</c:v>
                </c:pt>
                <c:pt idx="233">
                  <c:v>41.745705812904013</c:v>
                </c:pt>
                <c:pt idx="234">
                  <c:v>42.064022371466557</c:v>
                </c:pt>
                <c:pt idx="235">
                  <c:v>42.391844298901475</c:v>
                </c:pt>
                <c:pt idx="236">
                  <c:v>42.729409652855701</c:v>
                </c:pt>
                <c:pt idx="237">
                  <c:v>43.076964994780596</c:v>
                </c:pt>
                <c:pt idx="238">
                  <c:v>43.434765670088282</c:v>
                </c:pt>
                <c:pt idx="239">
                  <c:v>43.80307609835377</c:v>
                </c:pt>
                <c:pt idx="240">
                  <c:v>44.182170073804194</c:v>
                </c:pt>
                <c:pt idx="241">
                  <c:v>44.572331076330478</c:v>
                </c:pt>
                <c:pt idx="242">
                  <c:v>44.97385259324637</c:v>
                </c:pt>
                <c:pt idx="243">
                  <c:v>45.387038452012618</c:v>
                </c:pt>
                <c:pt idx="244">
                  <c:v>45.812203164127538</c:v>
                </c:pt>
                <c:pt idx="245">
                  <c:v>46.249672280372067</c:v>
                </c:pt>
                <c:pt idx="246">
                  <c:v>46.699782757575761</c:v>
                </c:pt>
                <c:pt idx="247">
                  <c:v>47.162883337049266</c:v>
                </c:pt>
                <c:pt idx="248">
                  <c:v>47.639334934799663</c:v>
                </c:pt>
                <c:pt idx="249">
                  <c:v>48.129511043615516</c:v>
                </c:pt>
                <c:pt idx="250">
                  <c:v>48.633798147069442</c:v>
                </c:pt>
                <c:pt idx="251">
                  <c:v>49.152596145445429</c:v>
                </c:pt>
                <c:pt idx="252">
                  <c:v>49.686318793548168</c:v>
                </c:pt>
                <c:pt idx="253">
                  <c:v>50.235394150295505</c:v>
                </c:pt>
                <c:pt idx="254">
                  <c:v>50.800265039932697</c:v>
                </c:pt>
                <c:pt idx="255">
                  <c:v>51.381389524632652</c:v>
                </c:pt>
                <c:pt idx="256">
                  <c:v>51.979241388165875</c:v>
                </c:pt>
                <c:pt idx="257">
                  <c:v>52.594310630230538</c:v>
                </c:pt>
                <c:pt idx="258">
                  <c:v>53.227103970927999</c:v>
                </c:pt>
                <c:pt idx="259">
                  <c:v>53.87814536475161</c:v>
                </c:pt>
                <c:pt idx="260">
                  <c:v>54.547976523326355</c:v>
                </c:pt>
                <c:pt idx="261">
                  <c:v>55.237157445986334</c:v>
                </c:pt>
                <c:pt idx="262">
                  <c:v>55.94626695711397</c:v>
                </c:pt>
                <c:pt idx="263">
                  <c:v>56.675903248980745</c:v>
                </c:pt>
                <c:pt idx="264">
                  <c:v>57.42668442862265</c:v>
                </c:pt>
                <c:pt idx="265">
                  <c:v>58.199249067056883</c:v>
                </c:pt>
                <c:pt idx="266">
                  <c:v>58.994256748892035</c:v>
                </c:pt>
                <c:pt idx="267">
                  <c:v>59.812388620104294</c:v>
                </c:pt>
                <c:pt idx="268">
                  <c:v>60.654347931439872</c:v>
                </c:pt>
                <c:pt idx="269">
                  <c:v>61.520860574562001</c:v>
                </c:pt>
                <c:pt idx="270">
                  <c:v>62.412675607680463</c:v>
                </c:pt>
                <c:pt idx="271">
                  <c:v>63.330565766984392</c:v>
                </c:pt>
                <c:pt idx="272">
                  <c:v>64.275327959738689</c:v>
                </c:pt>
                <c:pt idx="273">
                  <c:v>65.247783734399007</c:v>
                </c:pt>
                <c:pt idx="274">
                  <c:v>65.638900000000007</c:v>
                </c:pt>
                <c:pt idx="275">
                  <c:v>65.638900000000007</c:v>
                </c:pt>
                <c:pt idx="276">
                  <c:v>65.638900000000007</c:v>
                </c:pt>
                <c:pt idx="277">
                  <c:v>65.638900000000007</c:v>
                </c:pt>
                <c:pt idx="278">
                  <c:v>65.638900000000007</c:v>
                </c:pt>
                <c:pt idx="279">
                  <c:v>65.638900000000007</c:v>
                </c:pt>
                <c:pt idx="280">
                  <c:v>65.638900000000007</c:v>
                </c:pt>
                <c:pt idx="281">
                  <c:v>65.638900000000007</c:v>
                </c:pt>
                <c:pt idx="282">
                  <c:v>65.638900000000007</c:v>
                </c:pt>
                <c:pt idx="283">
                  <c:v>65.638900000000007</c:v>
                </c:pt>
                <c:pt idx="284">
                  <c:v>65.638900000000007</c:v>
                </c:pt>
                <c:pt idx="285">
                  <c:v>65.638900000000007</c:v>
                </c:pt>
                <c:pt idx="286">
                  <c:v>65.638900000000007</c:v>
                </c:pt>
                <c:pt idx="287">
                  <c:v>65.638900000000007</c:v>
                </c:pt>
                <c:pt idx="288">
                  <c:v>65.638900000000007</c:v>
                </c:pt>
                <c:pt idx="289">
                  <c:v>65.638900000000007</c:v>
                </c:pt>
                <c:pt idx="290">
                  <c:v>65.638900000000007</c:v>
                </c:pt>
                <c:pt idx="291">
                  <c:v>65.638900000000007</c:v>
                </c:pt>
                <c:pt idx="292">
                  <c:v>65.638900000000007</c:v>
                </c:pt>
                <c:pt idx="293">
                  <c:v>65.638900000000007</c:v>
                </c:pt>
                <c:pt idx="294">
                  <c:v>65.638900000000007</c:v>
                </c:pt>
                <c:pt idx="295">
                  <c:v>65.638900000000007</c:v>
                </c:pt>
                <c:pt idx="296">
                  <c:v>65.638900000000007</c:v>
                </c:pt>
                <c:pt idx="297">
                  <c:v>65.638900000000007</c:v>
                </c:pt>
                <c:pt idx="298">
                  <c:v>65.638900000000007</c:v>
                </c:pt>
                <c:pt idx="299">
                  <c:v>65.638900000000007</c:v>
                </c:pt>
                <c:pt idx="300">
                  <c:v>65.638900000000007</c:v>
                </c:pt>
                <c:pt idx="301">
                  <c:v>65.638900000000007</c:v>
                </c:pt>
                <c:pt idx="302">
                  <c:v>65.638900000000007</c:v>
                </c:pt>
                <c:pt idx="303">
                  <c:v>65.638900000000007</c:v>
                </c:pt>
                <c:pt idx="304">
                  <c:v>65.638900000000007</c:v>
                </c:pt>
                <c:pt idx="305">
                  <c:v>65.638900000000007</c:v>
                </c:pt>
                <c:pt idx="306">
                  <c:v>65.638900000000007</c:v>
                </c:pt>
                <c:pt idx="307">
                  <c:v>65.638900000000007</c:v>
                </c:pt>
                <c:pt idx="308">
                  <c:v>65.638900000000007</c:v>
                </c:pt>
                <c:pt idx="309">
                  <c:v>65.638900000000007</c:v>
                </c:pt>
                <c:pt idx="310">
                  <c:v>65.638900000000007</c:v>
                </c:pt>
                <c:pt idx="311">
                  <c:v>65.638900000000007</c:v>
                </c:pt>
                <c:pt idx="312">
                  <c:v>65.638900000000007</c:v>
                </c:pt>
                <c:pt idx="313">
                  <c:v>65.638900000000007</c:v>
                </c:pt>
                <c:pt idx="314">
                  <c:v>65.638900000000007</c:v>
                </c:pt>
                <c:pt idx="315">
                  <c:v>65.638900000000007</c:v>
                </c:pt>
                <c:pt idx="316">
                  <c:v>65.638900000000007</c:v>
                </c:pt>
                <c:pt idx="317">
                  <c:v>65.638900000000007</c:v>
                </c:pt>
                <c:pt idx="318">
                  <c:v>65.638900000000007</c:v>
                </c:pt>
                <c:pt idx="319">
                  <c:v>65.638900000000007</c:v>
                </c:pt>
                <c:pt idx="320">
                  <c:v>65.638900000000007</c:v>
                </c:pt>
                <c:pt idx="321">
                  <c:v>65.638900000000007</c:v>
                </c:pt>
                <c:pt idx="322">
                  <c:v>65.638900000000007</c:v>
                </c:pt>
                <c:pt idx="323">
                  <c:v>65.638900000000007</c:v>
                </c:pt>
                <c:pt idx="324">
                  <c:v>65.638900000000007</c:v>
                </c:pt>
                <c:pt idx="325">
                  <c:v>65.638900000000007</c:v>
                </c:pt>
                <c:pt idx="326">
                  <c:v>65.638900000000007</c:v>
                </c:pt>
                <c:pt idx="327">
                  <c:v>65.638900000000007</c:v>
                </c:pt>
                <c:pt idx="328">
                  <c:v>65.638900000000007</c:v>
                </c:pt>
                <c:pt idx="329">
                  <c:v>65.638900000000007</c:v>
                </c:pt>
                <c:pt idx="330">
                  <c:v>65.638900000000007</c:v>
                </c:pt>
                <c:pt idx="331">
                  <c:v>65.638900000000007</c:v>
                </c:pt>
                <c:pt idx="332">
                  <c:v>65.638900000000007</c:v>
                </c:pt>
                <c:pt idx="333">
                  <c:v>65.638900000000007</c:v>
                </c:pt>
                <c:pt idx="334">
                  <c:v>65.638900000000007</c:v>
                </c:pt>
                <c:pt idx="335">
                  <c:v>65.638900000000007</c:v>
                </c:pt>
                <c:pt idx="336">
                  <c:v>65.638900000000007</c:v>
                </c:pt>
                <c:pt idx="337">
                  <c:v>65.638900000000007</c:v>
                </c:pt>
                <c:pt idx="338">
                  <c:v>65.638900000000007</c:v>
                </c:pt>
                <c:pt idx="339">
                  <c:v>65.638900000000007</c:v>
                </c:pt>
                <c:pt idx="340">
                  <c:v>65.638900000000007</c:v>
                </c:pt>
                <c:pt idx="341">
                  <c:v>65.638900000000007</c:v>
                </c:pt>
                <c:pt idx="342">
                  <c:v>65.638900000000007</c:v>
                </c:pt>
                <c:pt idx="343">
                  <c:v>65.638900000000007</c:v>
                </c:pt>
                <c:pt idx="344">
                  <c:v>65.638900000000007</c:v>
                </c:pt>
                <c:pt idx="345">
                  <c:v>65.638900000000007</c:v>
                </c:pt>
                <c:pt idx="346">
                  <c:v>65.638900000000007</c:v>
                </c:pt>
                <c:pt idx="347">
                  <c:v>65.638900000000007</c:v>
                </c:pt>
                <c:pt idx="348">
                  <c:v>65.638900000000007</c:v>
                </c:pt>
                <c:pt idx="349">
                  <c:v>65.638900000000007</c:v>
                </c:pt>
                <c:pt idx="350">
                  <c:v>65.638900000000007</c:v>
                </c:pt>
                <c:pt idx="351">
                  <c:v>65.638900000000007</c:v>
                </c:pt>
                <c:pt idx="352">
                  <c:v>65.638900000000007</c:v>
                </c:pt>
                <c:pt idx="353">
                  <c:v>65.638900000000007</c:v>
                </c:pt>
                <c:pt idx="354">
                  <c:v>65.638900000000007</c:v>
                </c:pt>
                <c:pt idx="355">
                  <c:v>65.638900000000007</c:v>
                </c:pt>
                <c:pt idx="356">
                  <c:v>65.638900000000007</c:v>
                </c:pt>
                <c:pt idx="357">
                  <c:v>65.638900000000007</c:v>
                </c:pt>
                <c:pt idx="358">
                  <c:v>65.638900000000007</c:v>
                </c:pt>
                <c:pt idx="359">
                  <c:v>65.638900000000007</c:v>
                </c:pt>
                <c:pt idx="360">
                  <c:v>65.638900000000007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437496"/>
        <c:axId val="523437104"/>
      </c:scatterChart>
      <c:valAx>
        <c:axId val="52343749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Swept Volume,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37104"/>
        <c:crosses val="autoZero"/>
        <c:crossBetween val="midCat"/>
        <c:majorUnit val="10"/>
      </c:valAx>
      <c:valAx>
        <c:axId val="5234371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Pressure, Bar, abs</a:t>
                </a:r>
              </a:p>
            </c:rich>
          </c:tx>
          <c:layout>
            <c:manualLayout>
              <c:xMode val="edge"/>
              <c:yMode val="edge"/>
              <c:x val="1.5376372527077527E-2"/>
              <c:y val="0.146492749012434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37496"/>
        <c:crosses val="autoZero"/>
        <c:crossBetween val="midCat"/>
      </c:valAx>
      <c:spPr>
        <a:solidFill>
          <a:schemeClr val="tx1">
            <a:lumMod val="95000"/>
            <a:lumOff val="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0285886277496226"/>
          <c:y val="0.17963582677165357"/>
          <c:w val="0.36195022648000785"/>
          <c:h val="9.11437814038019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Stage II - Pressure vs. time </a:t>
            </a:r>
          </a:p>
        </c:rich>
      </c:tx>
      <c:layout>
        <c:manualLayout>
          <c:xMode val="edge"/>
          <c:yMode val="edge"/>
          <c:x val="0.22151957379553697"/>
          <c:y val="3.85965680053293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973756921145122"/>
          <c:y val="0.16666666666666666"/>
          <c:w val="0.76892036719169377"/>
          <c:h val="0.561096088519627"/>
        </c:manualLayout>
      </c:layout>
      <c:scatterChart>
        <c:scatterStyle val="lineMarker"/>
        <c:varyColors val="0"/>
        <c:ser>
          <c:idx val="2"/>
          <c:order val="0"/>
          <c:tx>
            <c:v>HE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'Stage 2'!$C$746:$C$1106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2'!$U$746:$U$1106</c:f>
              <c:numCache>
                <c:formatCode>General</c:formatCode>
                <c:ptCount val="361"/>
                <c:pt idx="0">
                  <c:v>65.638900000000007</c:v>
                </c:pt>
                <c:pt idx="1">
                  <c:v>65.608927486846952</c:v>
                </c:pt>
                <c:pt idx="2">
                  <c:v>65.519164660994406</c:v>
                </c:pt>
                <c:pt idx="3">
                  <c:v>65.370073767945769</c:v>
                </c:pt>
                <c:pt idx="4">
                  <c:v>65.162418941245974</c:v>
                </c:pt>
                <c:pt idx="5">
                  <c:v>64.897256934898365</c:v>
                </c:pt>
                <c:pt idx="6">
                  <c:v>64.575924435238107</c:v>
                </c:pt>
                <c:pt idx="7">
                  <c:v>64.200022226821432</c:v>
                </c:pt>
                <c:pt idx="8">
                  <c:v>63.77139654896682</c:v>
                </c:pt>
                <c:pt idx="9">
                  <c:v>63.292118030497925</c:v>
                </c:pt>
                <c:pt idx="10">
                  <c:v>62.764458628682412</c:v>
                </c:pt>
                <c:pt idx="11">
                  <c:v>62.190867023552286</c:v>
                </c:pt>
                <c:pt idx="12">
                  <c:v>61.573942930581964</c:v>
                </c:pt>
                <c:pt idx="13">
                  <c:v>60.916410793440377</c:v>
                </c:pt>
                <c:pt idx="14">
                  <c:v>60.221093305110749</c:v>
                </c:pt>
                <c:pt idx="15">
                  <c:v>59.490885181353612</c:v>
                </c:pt>
                <c:pt idx="16">
                  <c:v>58.728727576920924</c:v>
                </c:pt>
                <c:pt idx="17">
                  <c:v>57.937583493900519</c:v>
                </c:pt>
                <c:pt idx="18">
                  <c:v>57.120414485070881</c:v>
                </c:pt>
                <c:pt idx="19">
                  <c:v>56.280158905104273</c:v>
                </c:pt>
                <c:pt idx="20">
                  <c:v>55.419711910781693</c:v>
                </c:pt>
                <c:pt idx="21">
                  <c:v>54.541907359805791</c:v>
                </c:pt>
                <c:pt idx="22">
                  <c:v>53.649501707848458</c:v>
                </c:pt>
                <c:pt idx="23">
                  <c:v>52.745159956450237</c:v>
                </c:pt>
                <c:pt idx="24">
                  <c:v>51.831443661306132</c:v>
                </c:pt>
                <c:pt idx="25">
                  <c:v>50.91080097208264</c:v>
                </c:pt>
                <c:pt idx="26">
                  <c:v>49.985558641709105</c:v>
                </c:pt>
                <c:pt idx="27">
                  <c:v>49.057915915296853</c:v>
                </c:pt>
                <c:pt idx="28">
                  <c:v>48.129940186513004</c:v>
                </c:pt>
                <c:pt idx="29">
                  <c:v>47.203564292196425</c:v>
                </c:pt>
                <c:pt idx="30">
                  <c:v>46.280585303963356</c:v>
                </c:pt>
                <c:pt idx="31">
                  <c:v>45.362664668090346</c:v>
                </c:pt>
                <c:pt idx="32">
                  <c:v>44.451329541595868</c:v>
                </c:pt>
                <c:pt idx="33">
                  <c:v>43.547975172630714</c:v>
                </c:pt>
                <c:pt idx="34">
                  <c:v>42.653868176485247</c:v>
                </c:pt>
                <c:pt idx="35">
                  <c:v>41.770150564167984</c:v>
                </c:pt>
                <c:pt idx="36">
                  <c:v>40.897844388097496</c:v>
                </c:pt>
                <c:pt idx="37">
                  <c:v>40.037856878465746</c:v>
                </c:pt>
                <c:pt idx="38">
                  <c:v>39.19098595385671</c:v>
                </c:pt>
                <c:pt idx="39">
                  <c:v>38.357926000328142</c:v>
                </c:pt>
                <c:pt idx="40">
                  <c:v>37.539273824059329</c:v>
                </c:pt>
                <c:pt idx="41">
                  <c:v>36.735534693550647</c:v>
                </c:pt>
                <c:pt idx="42">
                  <c:v>35.947128397995293</c:v>
                </c:pt>
                <c:pt idx="43">
                  <c:v>35.174395258654485</c:v>
                </c:pt>
                <c:pt idx="44">
                  <c:v>34.508899999999997</c:v>
                </c:pt>
                <c:pt idx="45">
                  <c:v>34.508899999999997</c:v>
                </c:pt>
                <c:pt idx="46">
                  <c:v>34.508899999999997</c:v>
                </c:pt>
                <c:pt idx="47">
                  <c:v>34.508899999999997</c:v>
                </c:pt>
                <c:pt idx="48">
                  <c:v>34.508899999999997</c:v>
                </c:pt>
                <c:pt idx="49">
                  <c:v>34.508899999999997</c:v>
                </c:pt>
                <c:pt idx="50">
                  <c:v>34.508899999999997</c:v>
                </c:pt>
                <c:pt idx="51">
                  <c:v>34.508899999999997</c:v>
                </c:pt>
                <c:pt idx="52">
                  <c:v>34.508899999999997</c:v>
                </c:pt>
                <c:pt idx="53">
                  <c:v>34.508899999999997</c:v>
                </c:pt>
                <c:pt idx="54">
                  <c:v>34.508899999999997</c:v>
                </c:pt>
                <c:pt idx="55">
                  <c:v>34.508899999999997</c:v>
                </c:pt>
                <c:pt idx="56">
                  <c:v>34.508899999999997</c:v>
                </c:pt>
                <c:pt idx="57">
                  <c:v>34.508899999999997</c:v>
                </c:pt>
                <c:pt idx="58">
                  <c:v>34.508899999999997</c:v>
                </c:pt>
                <c:pt idx="59">
                  <c:v>34.508899999999997</c:v>
                </c:pt>
                <c:pt idx="60">
                  <c:v>34.508899999999997</c:v>
                </c:pt>
                <c:pt idx="61">
                  <c:v>34.508899999999997</c:v>
                </c:pt>
                <c:pt idx="62">
                  <c:v>34.508899999999997</c:v>
                </c:pt>
                <c:pt idx="63">
                  <c:v>34.508899999999997</c:v>
                </c:pt>
                <c:pt idx="64">
                  <c:v>34.508899999999997</c:v>
                </c:pt>
                <c:pt idx="65">
                  <c:v>34.508899999999997</c:v>
                </c:pt>
                <c:pt idx="66">
                  <c:v>34.508899999999997</c:v>
                </c:pt>
                <c:pt idx="67">
                  <c:v>34.508899999999997</c:v>
                </c:pt>
                <c:pt idx="68">
                  <c:v>34.508899999999997</c:v>
                </c:pt>
                <c:pt idx="69">
                  <c:v>34.508899999999997</c:v>
                </c:pt>
                <c:pt idx="70">
                  <c:v>34.508899999999997</c:v>
                </c:pt>
                <c:pt idx="71">
                  <c:v>34.508899999999997</c:v>
                </c:pt>
                <c:pt idx="72">
                  <c:v>34.508899999999997</c:v>
                </c:pt>
                <c:pt idx="73">
                  <c:v>34.508899999999997</c:v>
                </c:pt>
                <c:pt idx="74">
                  <c:v>34.508899999999997</c:v>
                </c:pt>
                <c:pt idx="75">
                  <c:v>34.508899999999997</c:v>
                </c:pt>
                <c:pt idx="76">
                  <c:v>34.508899999999997</c:v>
                </c:pt>
                <c:pt idx="77">
                  <c:v>34.508899999999997</c:v>
                </c:pt>
                <c:pt idx="78">
                  <c:v>34.508899999999997</c:v>
                </c:pt>
                <c:pt idx="79">
                  <c:v>34.508899999999997</c:v>
                </c:pt>
                <c:pt idx="80">
                  <c:v>34.508899999999997</c:v>
                </c:pt>
                <c:pt idx="81">
                  <c:v>34.508899999999997</c:v>
                </c:pt>
                <c:pt idx="82">
                  <c:v>34.508899999999997</c:v>
                </c:pt>
                <c:pt idx="83">
                  <c:v>34.508899999999997</c:v>
                </c:pt>
                <c:pt idx="84">
                  <c:v>34.508899999999997</c:v>
                </c:pt>
                <c:pt idx="85">
                  <c:v>34.508899999999997</c:v>
                </c:pt>
                <c:pt idx="86">
                  <c:v>34.508899999999997</c:v>
                </c:pt>
                <c:pt idx="87">
                  <c:v>34.508899999999997</c:v>
                </c:pt>
                <c:pt idx="88">
                  <c:v>34.508899999999997</c:v>
                </c:pt>
                <c:pt idx="89">
                  <c:v>34.508899999999997</c:v>
                </c:pt>
                <c:pt idx="90">
                  <c:v>34.508899999999997</c:v>
                </c:pt>
                <c:pt idx="91">
                  <c:v>34.508899999999997</c:v>
                </c:pt>
                <c:pt idx="92">
                  <c:v>34.508899999999997</c:v>
                </c:pt>
                <c:pt idx="93">
                  <c:v>34.508899999999997</c:v>
                </c:pt>
                <c:pt idx="94">
                  <c:v>34.508899999999997</c:v>
                </c:pt>
                <c:pt idx="95">
                  <c:v>34.508899999999997</c:v>
                </c:pt>
                <c:pt idx="96">
                  <c:v>34.508899999999997</c:v>
                </c:pt>
                <c:pt idx="97">
                  <c:v>34.508899999999997</c:v>
                </c:pt>
                <c:pt idx="98">
                  <c:v>34.508899999999997</c:v>
                </c:pt>
                <c:pt idx="99">
                  <c:v>34.508899999999997</c:v>
                </c:pt>
                <c:pt idx="100">
                  <c:v>34.508899999999997</c:v>
                </c:pt>
                <c:pt idx="101">
                  <c:v>34.508899999999997</c:v>
                </c:pt>
                <c:pt idx="102">
                  <c:v>34.508899999999997</c:v>
                </c:pt>
                <c:pt idx="103">
                  <c:v>34.508899999999997</c:v>
                </c:pt>
                <c:pt idx="104">
                  <c:v>34.508899999999997</c:v>
                </c:pt>
                <c:pt idx="105">
                  <c:v>34.508899999999997</c:v>
                </c:pt>
                <c:pt idx="106">
                  <c:v>34.508899999999997</c:v>
                </c:pt>
                <c:pt idx="107">
                  <c:v>34.508899999999997</c:v>
                </c:pt>
                <c:pt idx="108">
                  <c:v>34.508899999999997</c:v>
                </c:pt>
                <c:pt idx="109">
                  <c:v>34.508899999999997</c:v>
                </c:pt>
                <c:pt idx="110">
                  <c:v>34.508899999999997</c:v>
                </c:pt>
                <c:pt idx="111">
                  <c:v>34.508899999999997</c:v>
                </c:pt>
                <c:pt idx="112">
                  <c:v>34.508899999999997</c:v>
                </c:pt>
                <c:pt idx="113">
                  <c:v>34.508899999999997</c:v>
                </c:pt>
                <c:pt idx="114">
                  <c:v>34.508899999999997</c:v>
                </c:pt>
                <c:pt idx="115">
                  <c:v>34.508899999999997</c:v>
                </c:pt>
                <c:pt idx="116">
                  <c:v>34.508899999999997</c:v>
                </c:pt>
                <c:pt idx="117">
                  <c:v>34.508899999999997</c:v>
                </c:pt>
                <c:pt idx="118">
                  <c:v>34.508899999999997</c:v>
                </c:pt>
                <c:pt idx="119">
                  <c:v>34.508899999999997</c:v>
                </c:pt>
                <c:pt idx="120">
                  <c:v>34.508899999999997</c:v>
                </c:pt>
                <c:pt idx="121">
                  <c:v>34.508899999999997</c:v>
                </c:pt>
                <c:pt idx="122">
                  <c:v>34.508899999999997</c:v>
                </c:pt>
                <c:pt idx="123">
                  <c:v>34.508899999999997</c:v>
                </c:pt>
                <c:pt idx="124">
                  <c:v>34.508899999999997</c:v>
                </c:pt>
                <c:pt idx="125">
                  <c:v>34.508899999999997</c:v>
                </c:pt>
                <c:pt idx="126">
                  <c:v>34.508899999999997</c:v>
                </c:pt>
                <c:pt idx="127">
                  <c:v>34.508899999999997</c:v>
                </c:pt>
                <c:pt idx="128">
                  <c:v>34.508899999999997</c:v>
                </c:pt>
                <c:pt idx="129">
                  <c:v>34.508899999999997</c:v>
                </c:pt>
                <c:pt idx="130">
                  <c:v>34.508899999999997</c:v>
                </c:pt>
                <c:pt idx="131">
                  <c:v>34.508899999999997</c:v>
                </c:pt>
                <c:pt idx="132">
                  <c:v>34.508899999999997</c:v>
                </c:pt>
                <c:pt idx="133">
                  <c:v>34.508899999999997</c:v>
                </c:pt>
                <c:pt idx="134">
                  <c:v>34.508899999999997</c:v>
                </c:pt>
                <c:pt idx="135">
                  <c:v>34.508899999999997</c:v>
                </c:pt>
                <c:pt idx="136">
                  <c:v>34.508899999999997</c:v>
                </c:pt>
                <c:pt idx="137">
                  <c:v>34.508899999999997</c:v>
                </c:pt>
                <c:pt idx="138">
                  <c:v>34.508899999999997</c:v>
                </c:pt>
                <c:pt idx="139">
                  <c:v>34.508899999999997</c:v>
                </c:pt>
                <c:pt idx="140">
                  <c:v>34.508899999999997</c:v>
                </c:pt>
                <c:pt idx="141">
                  <c:v>34.508899999999997</c:v>
                </c:pt>
                <c:pt idx="142">
                  <c:v>34.508899999999997</c:v>
                </c:pt>
                <c:pt idx="143">
                  <c:v>34.508899999999997</c:v>
                </c:pt>
                <c:pt idx="144">
                  <c:v>34.508899999999997</c:v>
                </c:pt>
                <c:pt idx="145">
                  <c:v>34.508899999999997</c:v>
                </c:pt>
                <c:pt idx="146">
                  <c:v>34.508899999999997</c:v>
                </c:pt>
                <c:pt idx="147">
                  <c:v>34.508899999999997</c:v>
                </c:pt>
                <c:pt idx="148">
                  <c:v>34.508899999999997</c:v>
                </c:pt>
                <c:pt idx="149">
                  <c:v>34.508899999999997</c:v>
                </c:pt>
                <c:pt idx="150">
                  <c:v>34.508899999999997</c:v>
                </c:pt>
                <c:pt idx="151">
                  <c:v>34.508899999999997</c:v>
                </c:pt>
                <c:pt idx="152">
                  <c:v>34.508899999999997</c:v>
                </c:pt>
                <c:pt idx="153">
                  <c:v>34.508899999999997</c:v>
                </c:pt>
                <c:pt idx="154">
                  <c:v>34.508899999999997</c:v>
                </c:pt>
                <c:pt idx="155">
                  <c:v>34.508899999999997</c:v>
                </c:pt>
                <c:pt idx="156">
                  <c:v>34.508899999999997</c:v>
                </c:pt>
                <c:pt idx="157">
                  <c:v>34.508899999999997</c:v>
                </c:pt>
                <c:pt idx="158">
                  <c:v>34.508899999999997</c:v>
                </c:pt>
                <c:pt idx="159">
                  <c:v>34.508899999999997</c:v>
                </c:pt>
                <c:pt idx="160">
                  <c:v>34.508899999999997</c:v>
                </c:pt>
                <c:pt idx="161">
                  <c:v>34.508899999999997</c:v>
                </c:pt>
                <c:pt idx="162">
                  <c:v>34.508899999999997</c:v>
                </c:pt>
                <c:pt idx="163">
                  <c:v>34.508899999999997</c:v>
                </c:pt>
                <c:pt idx="164">
                  <c:v>34.508899999999997</c:v>
                </c:pt>
                <c:pt idx="165">
                  <c:v>34.508899999999997</c:v>
                </c:pt>
                <c:pt idx="166">
                  <c:v>34.508899999999997</c:v>
                </c:pt>
                <c:pt idx="167">
                  <c:v>34.508899999999997</c:v>
                </c:pt>
                <c:pt idx="168">
                  <c:v>34.508899999999997</c:v>
                </c:pt>
                <c:pt idx="169">
                  <c:v>34.508899999999997</c:v>
                </c:pt>
                <c:pt idx="170">
                  <c:v>34.508899999999997</c:v>
                </c:pt>
                <c:pt idx="171">
                  <c:v>34.508899999999997</c:v>
                </c:pt>
                <c:pt idx="172">
                  <c:v>34.508899999999997</c:v>
                </c:pt>
                <c:pt idx="173">
                  <c:v>34.508899999999997</c:v>
                </c:pt>
                <c:pt idx="174">
                  <c:v>34.508899999999997</c:v>
                </c:pt>
                <c:pt idx="175">
                  <c:v>34.508899999999997</c:v>
                </c:pt>
                <c:pt idx="176">
                  <c:v>34.508899999999997</c:v>
                </c:pt>
                <c:pt idx="177">
                  <c:v>34.508899999999997</c:v>
                </c:pt>
                <c:pt idx="178">
                  <c:v>34.508899999999997</c:v>
                </c:pt>
                <c:pt idx="179">
                  <c:v>34.508899999999997</c:v>
                </c:pt>
                <c:pt idx="180">
                  <c:v>34.508899999999997</c:v>
                </c:pt>
                <c:pt idx="181">
                  <c:v>34.511128524897046</c:v>
                </c:pt>
                <c:pt idx="182">
                  <c:v>34.517815447388912</c:v>
                </c:pt>
                <c:pt idx="183">
                  <c:v>34.528964812258316</c:v>
                </c:pt>
                <c:pt idx="184">
                  <c:v>34.544583365413743</c:v>
                </c:pt>
                <c:pt idx="185">
                  <c:v>34.564680560802003</c:v>
                </c:pt>
                <c:pt idx="186">
                  <c:v>34.589268570099293</c:v>
                </c:pt>
                <c:pt idx="187">
                  <c:v>34.618362295193982</c:v>
                </c:pt>
                <c:pt idx="188">
                  <c:v>34.651979383478519</c:v>
                </c:pt>
                <c:pt idx="189">
                  <c:v>34.690140245971541</c:v>
                </c:pt>
                <c:pt idx="190">
                  <c:v>34.732868078295382</c:v>
                </c:pt>
                <c:pt idx="191">
                  <c:v>34.780188884537722</c:v>
                </c:pt>
                <c:pt idx="192">
                  <c:v>34.832131504030656</c:v>
                </c:pt>
                <c:pt idx="193">
                  <c:v>34.88872764108401</c:v>
                </c:pt>
                <c:pt idx="194">
                  <c:v>34.950011897714255</c:v>
                </c:pt>
                <c:pt idx="195">
                  <c:v>35.0160218094138</c:v>
                </c:pt>
                <c:pt idx="196">
                  <c:v>35.086797884010949</c:v>
                </c:pt>
                <c:pt idx="197">
                  <c:v>35.162383643673152</c:v>
                </c:pt>
                <c:pt idx="198">
                  <c:v>35.24282567011258</c:v>
                </c:pt>
                <c:pt idx="199">
                  <c:v>35.328173653055792</c:v>
                </c:pt>
                <c:pt idx="200">
                  <c:v>35.418480442044881</c:v>
                </c:pt>
                <c:pt idx="201">
                  <c:v>35.513802101641183</c:v>
                </c:pt>
                <c:pt idx="202">
                  <c:v>35.614197970108002</c:v>
                </c:pt>
                <c:pt idx="203">
                  <c:v>35.719730721653107</c:v>
                </c:pt>
                <c:pt idx="204">
                  <c:v>35.83046643231669</c:v>
                </c:pt>
                <c:pt idx="205">
                  <c:v>35.946474649595416</c:v>
                </c:pt>
                <c:pt idx="206">
                  <c:v>36.067828465898266</c:v>
                </c:pt>
                <c:pt idx="207">
                  <c:v>36.194604595934841</c:v>
                </c:pt>
                <c:pt idx="208">
                  <c:v>36.32688345814239</c:v>
                </c:pt>
                <c:pt idx="209">
                  <c:v>36.464749260262337</c:v>
                </c:pt>
                <c:pt idx="210">
                  <c:v>36.608290089183754</c:v>
                </c:pt>
                <c:pt idx="211">
                  <c:v>36.757598005175346</c:v>
                </c:pt>
                <c:pt idx="212">
                  <c:v>36.912769140634346</c:v>
                </c:pt>
                <c:pt idx="213">
                  <c:v>37.073903803485543</c:v>
                </c:pt>
                <c:pt idx="214">
                  <c:v>37.241106585370112</c:v>
                </c:pt>
                <c:pt idx="215">
                  <c:v>37.414486474769248</c:v>
                </c:pt>
                <c:pt idx="216">
                  <c:v>37.594156975214133</c:v>
                </c:pt>
                <c:pt idx="217">
                  <c:v>37.780236228739248</c:v>
                </c:pt>
                <c:pt idx="218">
                  <c:v>37.972847144742445</c:v>
                </c:pt>
                <c:pt idx="219">
                  <c:v>38.172117534421488</c:v>
                </c:pt>
                <c:pt idx="220">
                  <c:v>38.378180250962252</c:v>
                </c:pt>
                <c:pt idx="221">
                  <c:v>38.591173335660962</c:v>
                </c:pt>
                <c:pt idx="222">
                  <c:v>38.81124017016797</c:v>
                </c:pt>
                <c:pt idx="223">
                  <c:v>39.038529635047333</c:v>
                </c:pt>
                <c:pt idx="224">
                  <c:v>39.273196274852317</c:v>
                </c:pt>
                <c:pt idx="225">
                  <c:v>39.515400469923058</c:v>
                </c:pt>
                <c:pt idx="226">
                  <c:v>39.765308615118052</c:v>
                </c:pt>
                <c:pt idx="227">
                  <c:v>40.023093305697124</c:v>
                </c:pt>
                <c:pt idx="228">
                  <c:v>40.288933530578866</c:v>
                </c:pt>
                <c:pt idx="229">
                  <c:v>40.563014873200807</c:v>
                </c:pt>
                <c:pt idx="230">
                  <c:v>40.845529720214479</c:v>
                </c:pt>
                <c:pt idx="231">
                  <c:v>41.136677478253802</c:v>
                </c:pt>
                <c:pt idx="232">
                  <c:v>41.436664799016476</c:v>
                </c:pt>
                <c:pt idx="233">
                  <c:v>41.745705812904013</c:v>
                </c:pt>
                <c:pt idx="234">
                  <c:v>42.064022371466557</c:v>
                </c:pt>
                <c:pt idx="235">
                  <c:v>42.391844298901475</c:v>
                </c:pt>
                <c:pt idx="236">
                  <c:v>42.729409652855701</c:v>
                </c:pt>
                <c:pt idx="237">
                  <c:v>43.076964994780596</c:v>
                </c:pt>
                <c:pt idx="238">
                  <c:v>43.434765670088282</c:v>
                </c:pt>
                <c:pt idx="239">
                  <c:v>43.80307609835377</c:v>
                </c:pt>
                <c:pt idx="240">
                  <c:v>44.182170073804194</c:v>
                </c:pt>
                <c:pt idx="241">
                  <c:v>44.572331076330478</c:v>
                </c:pt>
                <c:pt idx="242">
                  <c:v>44.97385259324637</c:v>
                </c:pt>
                <c:pt idx="243">
                  <c:v>45.387038452012618</c:v>
                </c:pt>
                <c:pt idx="244">
                  <c:v>45.812203164127538</c:v>
                </c:pt>
                <c:pt idx="245">
                  <c:v>46.249672280372067</c:v>
                </c:pt>
                <c:pt idx="246">
                  <c:v>46.699782757575761</c:v>
                </c:pt>
                <c:pt idx="247">
                  <c:v>47.162883337049266</c:v>
                </c:pt>
                <c:pt idx="248">
                  <c:v>47.639334934799663</c:v>
                </c:pt>
                <c:pt idx="249">
                  <c:v>48.129511043615516</c:v>
                </c:pt>
                <c:pt idx="250">
                  <c:v>48.633798147069442</c:v>
                </c:pt>
                <c:pt idx="251">
                  <c:v>49.152596145445429</c:v>
                </c:pt>
                <c:pt idx="252">
                  <c:v>49.686318793548168</c:v>
                </c:pt>
                <c:pt idx="253">
                  <c:v>50.235394150295505</c:v>
                </c:pt>
                <c:pt idx="254">
                  <c:v>50.800265039932697</c:v>
                </c:pt>
                <c:pt idx="255">
                  <c:v>51.381389524632652</c:v>
                </c:pt>
                <c:pt idx="256">
                  <c:v>51.979241388165875</c:v>
                </c:pt>
                <c:pt idx="257">
                  <c:v>52.594310630230538</c:v>
                </c:pt>
                <c:pt idx="258">
                  <c:v>53.227103970927999</c:v>
                </c:pt>
                <c:pt idx="259">
                  <c:v>53.87814536475161</c:v>
                </c:pt>
                <c:pt idx="260">
                  <c:v>54.547976523326355</c:v>
                </c:pt>
                <c:pt idx="261">
                  <c:v>55.237157445986334</c:v>
                </c:pt>
                <c:pt idx="262">
                  <c:v>55.94626695711397</c:v>
                </c:pt>
                <c:pt idx="263">
                  <c:v>56.675903248980745</c:v>
                </c:pt>
                <c:pt idx="264">
                  <c:v>57.42668442862265</c:v>
                </c:pt>
                <c:pt idx="265">
                  <c:v>58.199249067056883</c:v>
                </c:pt>
                <c:pt idx="266">
                  <c:v>58.994256748892035</c:v>
                </c:pt>
                <c:pt idx="267">
                  <c:v>59.812388620104294</c:v>
                </c:pt>
                <c:pt idx="268">
                  <c:v>60.654347931439872</c:v>
                </c:pt>
                <c:pt idx="269">
                  <c:v>61.520860574562001</c:v>
                </c:pt>
                <c:pt idx="270">
                  <c:v>62.412675607680463</c:v>
                </c:pt>
                <c:pt idx="271">
                  <c:v>63.330565766984392</c:v>
                </c:pt>
                <c:pt idx="272">
                  <c:v>64.275327959738689</c:v>
                </c:pt>
                <c:pt idx="273">
                  <c:v>65.247783734399007</c:v>
                </c:pt>
                <c:pt idx="274">
                  <c:v>65.638900000000007</c:v>
                </c:pt>
                <c:pt idx="275">
                  <c:v>65.638900000000007</c:v>
                </c:pt>
                <c:pt idx="276">
                  <c:v>65.638900000000007</c:v>
                </c:pt>
                <c:pt idx="277">
                  <c:v>65.638900000000007</c:v>
                </c:pt>
                <c:pt idx="278">
                  <c:v>65.638900000000007</c:v>
                </c:pt>
                <c:pt idx="279">
                  <c:v>65.638900000000007</c:v>
                </c:pt>
                <c:pt idx="280">
                  <c:v>65.638900000000007</c:v>
                </c:pt>
                <c:pt idx="281">
                  <c:v>65.638900000000007</c:v>
                </c:pt>
                <c:pt idx="282">
                  <c:v>65.638900000000007</c:v>
                </c:pt>
                <c:pt idx="283">
                  <c:v>65.638900000000007</c:v>
                </c:pt>
                <c:pt idx="284">
                  <c:v>65.638900000000007</c:v>
                </c:pt>
                <c:pt idx="285">
                  <c:v>65.638900000000007</c:v>
                </c:pt>
                <c:pt idx="286">
                  <c:v>65.638900000000007</c:v>
                </c:pt>
                <c:pt idx="287">
                  <c:v>65.638900000000007</c:v>
                </c:pt>
                <c:pt idx="288">
                  <c:v>65.638900000000007</c:v>
                </c:pt>
                <c:pt idx="289">
                  <c:v>65.638900000000007</c:v>
                </c:pt>
                <c:pt idx="290">
                  <c:v>65.638900000000007</c:v>
                </c:pt>
                <c:pt idx="291">
                  <c:v>65.638900000000007</c:v>
                </c:pt>
                <c:pt idx="292">
                  <c:v>65.638900000000007</c:v>
                </c:pt>
                <c:pt idx="293">
                  <c:v>65.638900000000007</c:v>
                </c:pt>
                <c:pt idx="294">
                  <c:v>65.638900000000007</c:v>
                </c:pt>
                <c:pt idx="295">
                  <c:v>65.638900000000007</c:v>
                </c:pt>
                <c:pt idx="296">
                  <c:v>65.638900000000007</c:v>
                </c:pt>
                <c:pt idx="297">
                  <c:v>65.638900000000007</c:v>
                </c:pt>
                <c:pt idx="298">
                  <c:v>65.638900000000007</c:v>
                </c:pt>
                <c:pt idx="299">
                  <c:v>65.638900000000007</c:v>
                </c:pt>
                <c:pt idx="300">
                  <c:v>65.638900000000007</c:v>
                </c:pt>
                <c:pt idx="301">
                  <c:v>65.638900000000007</c:v>
                </c:pt>
                <c:pt idx="302">
                  <c:v>65.638900000000007</c:v>
                </c:pt>
                <c:pt idx="303">
                  <c:v>65.638900000000007</c:v>
                </c:pt>
                <c:pt idx="304">
                  <c:v>65.638900000000007</c:v>
                </c:pt>
                <c:pt idx="305">
                  <c:v>65.638900000000007</c:v>
                </c:pt>
                <c:pt idx="306">
                  <c:v>65.638900000000007</c:v>
                </c:pt>
                <c:pt idx="307">
                  <c:v>65.638900000000007</c:v>
                </c:pt>
                <c:pt idx="308">
                  <c:v>65.638900000000007</c:v>
                </c:pt>
                <c:pt idx="309">
                  <c:v>65.638900000000007</c:v>
                </c:pt>
                <c:pt idx="310">
                  <c:v>65.638900000000007</c:v>
                </c:pt>
                <c:pt idx="311">
                  <c:v>65.638900000000007</c:v>
                </c:pt>
                <c:pt idx="312">
                  <c:v>65.638900000000007</c:v>
                </c:pt>
                <c:pt idx="313">
                  <c:v>65.638900000000007</c:v>
                </c:pt>
                <c:pt idx="314">
                  <c:v>65.638900000000007</c:v>
                </c:pt>
                <c:pt idx="315">
                  <c:v>65.638900000000007</c:v>
                </c:pt>
                <c:pt idx="316">
                  <c:v>65.638900000000007</c:v>
                </c:pt>
                <c:pt idx="317">
                  <c:v>65.638900000000007</c:v>
                </c:pt>
                <c:pt idx="318">
                  <c:v>65.638900000000007</c:v>
                </c:pt>
                <c:pt idx="319">
                  <c:v>65.638900000000007</c:v>
                </c:pt>
                <c:pt idx="320">
                  <c:v>65.638900000000007</c:v>
                </c:pt>
                <c:pt idx="321">
                  <c:v>65.638900000000007</c:v>
                </c:pt>
                <c:pt idx="322">
                  <c:v>65.638900000000007</c:v>
                </c:pt>
                <c:pt idx="323">
                  <c:v>65.638900000000007</c:v>
                </c:pt>
                <c:pt idx="324">
                  <c:v>65.638900000000007</c:v>
                </c:pt>
                <c:pt idx="325">
                  <c:v>65.638900000000007</c:v>
                </c:pt>
                <c:pt idx="326">
                  <c:v>65.638900000000007</c:v>
                </c:pt>
                <c:pt idx="327">
                  <c:v>65.638900000000007</c:v>
                </c:pt>
                <c:pt idx="328">
                  <c:v>65.638900000000007</c:v>
                </c:pt>
                <c:pt idx="329">
                  <c:v>65.638900000000007</c:v>
                </c:pt>
                <c:pt idx="330">
                  <c:v>65.638900000000007</c:v>
                </c:pt>
                <c:pt idx="331">
                  <c:v>65.638900000000007</c:v>
                </c:pt>
                <c:pt idx="332">
                  <c:v>65.638900000000007</c:v>
                </c:pt>
                <c:pt idx="333">
                  <c:v>65.638900000000007</c:v>
                </c:pt>
                <c:pt idx="334">
                  <c:v>65.638900000000007</c:v>
                </c:pt>
                <c:pt idx="335">
                  <c:v>65.638900000000007</c:v>
                </c:pt>
                <c:pt idx="336">
                  <c:v>65.638900000000007</c:v>
                </c:pt>
                <c:pt idx="337">
                  <c:v>65.638900000000007</c:v>
                </c:pt>
                <c:pt idx="338">
                  <c:v>65.638900000000007</c:v>
                </c:pt>
                <c:pt idx="339">
                  <c:v>65.638900000000007</c:v>
                </c:pt>
                <c:pt idx="340">
                  <c:v>65.638900000000007</c:v>
                </c:pt>
                <c:pt idx="341">
                  <c:v>65.638900000000007</c:v>
                </c:pt>
                <c:pt idx="342">
                  <c:v>65.638900000000007</c:v>
                </c:pt>
                <c:pt idx="343">
                  <c:v>65.638900000000007</c:v>
                </c:pt>
                <c:pt idx="344">
                  <c:v>65.638900000000007</c:v>
                </c:pt>
                <c:pt idx="345">
                  <c:v>65.638900000000007</c:v>
                </c:pt>
                <c:pt idx="346">
                  <c:v>65.638900000000007</c:v>
                </c:pt>
                <c:pt idx="347">
                  <c:v>65.638900000000007</c:v>
                </c:pt>
                <c:pt idx="348">
                  <c:v>65.638900000000007</c:v>
                </c:pt>
                <c:pt idx="349">
                  <c:v>65.638900000000007</c:v>
                </c:pt>
                <c:pt idx="350">
                  <c:v>65.638900000000007</c:v>
                </c:pt>
                <c:pt idx="351">
                  <c:v>65.638900000000007</c:v>
                </c:pt>
                <c:pt idx="352">
                  <c:v>65.638900000000007</c:v>
                </c:pt>
                <c:pt idx="353">
                  <c:v>65.638900000000007</c:v>
                </c:pt>
                <c:pt idx="354">
                  <c:v>65.638900000000007</c:v>
                </c:pt>
                <c:pt idx="355">
                  <c:v>65.638900000000007</c:v>
                </c:pt>
                <c:pt idx="356">
                  <c:v>65.638900000000007</c:v>
                </c:pt>
                <c:pt idx="357">
                  <c:v>65.638900000000007</c:v>
                </c:pt>
                <c:pt idx="358">
                  <c:v>65.638900000000007</c:v>
                </c:pt>
                <c:pt idx="359">
                  <c:v>65.638900000000007</c:v>
                </c:pt>
                <c:pt idx="360">
                  <c:v>65.638900000000007</c:v>
                </c:pt>
              </c:numCache>
            </c:numRef>
          </c:yVal>
          <c:smooth val="0"/>
        </c:ser>
        <c:ser>
          <c:idx val="3"/>
          <c:order val="1"/>
          <c:tx>
            <c:v>CE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'Stage 2'!$C$746:$C$1106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2'!$U$1111:$U$1471</c:f>
              <c:numCache>
                <c:formatCode>General</c:formatCode>
                <c:ptCount val="361"/>
                <c:pt idx="0">
                  <c:v>34.508899999999997</c:v>
                </c:pt>
                <c:pt idx="1">
                  <c:v>34.51123310105514</c:v>
                </c:pt>
                <c:pt idx="2">
                  <c:v>34.518233888175807</c:v>
                </c:pt>
                <c:pt idx="3">
                  <c:v>34.529906814885763</c:v>
                </c:pt>
                <c:pt idx="4">
                  <c:v>34.546259309254026</c:v>
                </c:pt>
                <c:pt idx="5">
                  <c:v>34.567301782198385</c:v>
                </c:pt>
                <c:pt idx="6">
                  <c:v>34.593047639129139</c:v>
                </c:pt>
                <c:pt idx="7">
                  <c:v>34.623513294951749</c:v>
                </c:pt>
                <c:pt idx="8">
                  <c:v>34.65871819245276</c:v>
                </c:pt>
                <c:pt idx="9">
                  <c:v>34.69868482409872</c:v>
                </c:pt>
                <c:pt idx="10">
                  <c:v>34.743438757283421</c:v>
                </c:pt>
                <c:pt idx="11">
                  <c:v>34.793008663064192</c:v>
                </c:pt>
                <c:pt idx="12">
                  <c:v>34.847426348434041</c:v>
                </c:pt>
                <c:pt idx="13">
                  <c:v>34.906726792182049</c:v>
                </c:pt>
                <c:pt idx="14">
                  <c:v>34.970948184400029</c:v>
                </c:pt>
                <c:pt idx="15">
                  <c:v>35.04013196970007</c:v>
                </c:pt>
                <c:pt idx="16">
                  <c:v>35.114322894213238</c:v>
                </c:pt>
                <c:pt idx="17">
                  <c:v>35.19356905644603</c:v>
                </c:pt>
                <c:pt idx="18">
                  <c:v>35.277921962077883</c:v>
                </c:pt>
                <c:pt idx="19">
                  <c:v>35.367436582789416</c:v>
                </c:pt>
                <c:pt idx="20">
                  <c:v>35.462171419217569</c:v>
                </c:pt>
                <c:pt idx="21">
                  <c:v>35.562188568141565</c:v>
                </c:pt>
                <c:pt idx="22">
                  <c:v>35.667553794009649</c:v>
                </c:pt>
                <c:pt idx="23">
                  <c:v>35.778336604924831</c:v>
                </c:pt>
                <c:pt idx="24">
                  <c:v>35.89461033321524</c:v>
                </c:pt>
                <c:pt idx="25">
                  <c:v>36.016452220721575</c:v>
                </c:pt>
                <c:pt idx="26">
                  <c:v>36.143943508944133</c:v>
                </c:pt>
                <c:pt idx="27">
                  <c:v>36.277169534198094</c:v>
                </c:pt>
                <c:pt idx="28">
                  <c:v>36.416219827935734</c:v>
                </c:pt>
                <c:pt idx="29">
                  <c:v>36.561188222402514</c:v>
                </c:pt>
                <c:pt idx="30">
                  <c:v>36.712172961803574</c:v>
                </c:pt>
                <c:pt idx="31">
                  <c:v>36.869276819166267</c:v>
                </c:pt>
                <c:pt idx="32">
                  <c:v>37.032607219094182</c:v>
                </c:pt>
                <c:pt idx="33">
                  <c:v>37.202276366618889</c:v>
                </c:pt>
                <c:pt idx="34">
                  <c:v>37.378401382365311</c:v>
                </c:pt>
                <c:pt idx="35">
                  <c:v>37.561104444258014</c:v>
                </c:pt>
                <c:pt idx="36">
                  <c:v>37.750512936006906</c:v>
                </c:pt>
                <c:pt idx="37">
                  <c:v>37.946759602622315</c:v>
                </c:pt>
                <c:pt idx="38">
                  <c:v>38.149982713221526</c:v>
                </c:pt>
                <c:pt idx="39">
                  <c:v>38.360326231401267</c:v>
                </c:pt>
                <c:pt idx="40">
                  <c:v>38.577939993463609</c:v>
                </c:pt>
                <c:pt idx="41">
                  <c:v>38.802979894795598</c:v>
                </c:pt>
                <c:pt idx="42">
                  <c:v>39.035608084717282</c:v>
                </c:pt>
                <c:pt idx="43">
                  <c:v>39.275993170125886</c:v>
                </c:pt>
                <c:pt idx="44">
                  <c:v>39.524310428279577</c:v>
                </c:pt>
                <c:pt idx="45">
                  <c:v>39.780742029078297</c:v>
                </c:pt>
                <c:pt idx="46">
                  <c:v>40.045477267214686</c:v>
                </c:pt>
                <c:pt idx="47">
                  <c:v>40.318712804584109</c:v>
                </c:pt>
                <c:pt idx="48">
                  <c:v>40.600652923358609</c:v>
                </c:pt>
                <c:pt idx="49">
                  <c:v>40.891509790146408</c:v>
                </c:pt>
                <c:pt idx="50">
                  <c:v>41.191503731674608</c:v>
                </c:pt>
                <c:pt idx="51">
                  <c:v>41.500863522451439</c:v>
                </c:pt>
                <c:pt idx="52">
                  <c:v>41.819826684879736</c:v>
                </c:pt>
                <c:pt idx="53">
                  <c:v>42.148639802312793</c:v>
                </c:pt>
                <c:pt idx="54">
                  <c:v>42.487558845560152</c:v>
                </c:pt>
                <c:pt idx="55">
                  <c:v>42.836849513369707</c:v>
                </c:pt>
                <c:pt idx="56">
                  <c:v>43.196787587429796</c:v>
                </c:pt>
                <c:pt idx="57">
                  <c:v>43.567659302452711</c:v>
                </c:pt>
                <c:pt idx="58">
                  <c:v>43.94976173191926</c:v>
                </c:pt>
                <c:pt idx="59">
                  <c:v>44.343403190080679</c:v>
                </c:pt>
                <c:pt idx="60">
                  <c:v>44.74890365083089</c:v>
                </c:pt>
                <c:pt idx="61">
                  <c:v>45.166595184079206</c:v>
                </c:pt>
                <c:pt idx="62">
                  <c:v>45.596822410267571</c:v>
                </c:pt>
                <c:pt idx="63">
                  <c:v>46.039942973692199</c:v>
                </c:pt>
                <c:pt idx="64">
                  <c:v>46.496328035300515</c:v>
                </c:pt>
                <c:pt idx="65">
                  <c:v>46.966362785648002</c:v>
                </c:pt>
                <c:pt idx="66">
                  <c:v>47.450446978706609</c:v>
                </c:pt>
                <c:pt idx="67">
                  <c:v>47.948995487225503</c:v>
                </c:pt>
                <c:pt idx="68">
                  <c:v>48.46243888034757</c:v>
                </c:pt>
                <c:pt idx="69">
                  <c:v>48.991224024187503</c:v>
                </c:pt>
                <c:pt idx="70">
                  <c:v>49.535814706074177</c:v>
                </c:pt>
                <c:pt idx="71">
                  <c:v>50.096692283152748</c:v>
                </c:pt>
                <c:pt idx="72">
                  <c:v>50.674356356030152</c:v>
                </c:pt>
                <c:pt idx="73">
                  <c:v>51.269325468130234</c:v>
                </c:pt>
                <c:pt idx="74">
                  <c:v>51.882137831398595</c:v>
                </c:pt>
                <c:pt idx="75">
                  <c:v>52.513352078966982</c:v>
                </c:pt>
                <c:pt idx="76">
                  <c:v>53.163548045343809</c:v>
                </c:pt>
                <c:pt idx="77">
                  <c:v>53.833327574648315</c:v>
                </c:pt>
                <c:pt idx="78">
                  <c:v>54.523315357341538</c:v>
                </c:pt>
                <c:pt idx="79">
                  <c:v>55.234159795832447</c:v>
                </c:pt>
                <c:pt idx="80">
                  <c:v>55.966533899249136</c:v>
                </c:pt>
                <c:pt idx="81">
                  <c:v>56.721136207554359</c:v>
                </c:pt>
                <c:pt idx="82">
                  <c:v>57.49869174506442</c:v>
                </c:pt>
                <c:pt idx="83">
                  <c:v>58.299953003279491</c:v>
                </c:pt>
                <c:pt idx="84">
                  <c:v>59.12570095276709</c:v>
                </c:pt>
                <c:pt idx="85">
                  <c:v>59.976746083641167</c:v>
                </c:pt>
                <c:pt idx="86">
                  <c:v>60.853929473954665</c:v>
                </c:pt>
                <c:pt idx="87">
                  <c:v>61.758123885063185</c:v>
                </c:pt>
                <c:pt idx="88">
                  <c:v>62.690234882719743</c:v>
                </c:pt>
                <c:pt idx="89">
                  <c:v>63.65120198232335</c:v>
                </c:pt>
                <c:pt idx="90">
                  <c:v>64.641999816357711</c:v>
                </c:pt>
                <c:pt idx="91">
                  <c:v>65.638900000000007</c:v>
                </c:pt>
                <c:pt idx="92">
                  <c:v>65.638900000000007</c:v>
                </c:pt>
                <c:pt idx="93">
                  <c:v>65.638900000000007</c:v>
                </c:pt>
                <c:pt idx="94">
                  <c:v>65.638900000000007</c:v>
                </c:pt>
                <c:pt idx="95">
                  <c:v>65.638900000000007</c:v>
                </c:pt>
                <c:pt idx="96">
                  <c:v>65.638900000000007</c:v>
                </c:pt>
                <c:pt idx="97">
                  <c:v>65.638900000000007</c:v>
                </c:pt>
                <c:pt idx="98">
                  <c:v>65.638900000000007</c:v>
                </c:pt>
                <c:pt idx="99">
                  <c:v>65.638900000000007</c:v>
                </c:pt>
                <c:pt idx="100">
                  <c:v>65.638900000000007</c:v>
                </c:pt>
                <c:pt idx="101">
                  <c:v>65.638900000000007</c:v>
                </c:pt>
                <c:pt idx="102">
                  <c:v>65.638900000000007</c:v>
                </c:pt>
                <c:pt idx="103">
                  <c:v>65.638900000000007</c:v>
                </c:pt>
                <c:pt idx="104">
                  <c:v>65.638900000000007</c:v>
                </c:pt>
                <c:pt idx="105">
                  <c:v>65.638900000000007</c:v>
                </c:pt>
                <c:pt idx="106">
                  <c:v>65.638900000000007</c:v>
                </c:pt>
                <c:pt idx="107">
                  <c:v>65.638900000000007</c:v>
                </c:pt>
                <c:pt idx="108">
                  <c:v>65.638900000000007</c:v>
                </c:pt>
                <c:pt idx="109">
                  <c:v>65.638900000000007</c:v>
                </c:pt>
                <c:pt idx="110">
                  <c:v>65.638900000000007</c:v>
                </c:pt>
                <c:pt idx="111">
                  <c:v>65.638900000000007</c:v>
                </c:pt>
                <c:pt idx="112">
                  <c:v>65.638900000000007</c:v>
                </c:pt>
                <c:pt idx="113">
                  <c:v>65.638900000000007</c:v>
                </c:pt>
                <c:pt idx="114">
                  <c:v>65.638900000000007</c:v>
                </c:pt>
                <c:pt idx="115">
                  <c:v>65.638900000000007</c:v>
                </c:pt>
                <c:pt idx="116">
                  <c:v>65.638900000000007</c:v>
                </c:pt>
                <c:pt idx="117">
                  <c:v>65.638900000000007</c:v>
                </c:pt>
                <c:pt idx="118">
                  <c:v>65.638900000000007</c:v>
                </c:pt>
                <c:pt idx="119">
                  <c:v>65.638900000000007</c:v>
                </c:pt>
                <c:pt idx="120">
                  <c:v>65.638900000000007</c:v>
                </c:pt>
                <c:pt idx="121">
                  <c:v>65.638900000000007</c:v>
                </c:pt>
                <c:pt idx="122">
                  <c:v>65.638900000000007</c:v>
                </c:pt>
                <c:pt idx="123">
                  <c:v>65.638900000000007</c:v>
                </c:pt>
                <c:pt idx="124">
                  <c:v>65.638900000000007</c:v>
                </c:pt>
                <c:pt idx="125">
                  <c:v>65.638900000000007</c:v>
                </c:pt>
                <c:pt idx="126">
                  <c:v>65.638900000000007</c:v>
                </c:pt>
                <c:pt idx="127">
                  <c:v>65.638900000000007</c:v>
                </c:pt>
                <c:pt idx="128">
                  <c:v>65.638900000000007</c:v>
                </c:pt>
                <c:pt idx="129">
                  <c:v>65.638900000000007</c:v>
                </c:pt>
                <c:pt idx="130">
                  <c:v>65.638900000000007</c:v>
                </c:pt>
                <c:pt idx="131">
                  <c:v>65.638900000000007</c:v>
                </c:pt>
                <c:pt idx="132">
                  <c:v>65.638900000000007</c:v>
                </c:pt>
                <c:pt idx="133">
                  <c:v>65.638900000000007</c:v>
                </c:pt>
                <c:pt idx="134">
                  <c:v>65.638900000000007</c:v>
                </c:pt>
                <c:pt idx="135">
                  <c:v>65.638900000000007</c:v>
                </c:pt>
                <c:pt idx="136">
                  <c:v>65.638900000000007</c:v>
                </c:pt>
                <c:pt idx="137">
                  <c:v>65.638900000000007</c:v>
                </c:pt>
                <c:pt idx="138">
                  <c:v>65.638900000000007</c:v>
                </c:pt>
                <c:pt idx="139">
                  <c:v>65.638900000000007</c:v>
                </c:pt>
                <c:pt idx="140">
                  <c:v>65.638900000000007</c:v>
                </c:pt>
                <c:pt idx="141">
                  <c:v>65.638900000000007</c:v>
                </c:pt>
                <c:pt idx="142">
                  <c:v>65.638900000000007</c:v>
                </c:pt>
                <c:pt idx="143">
                  <c:v>65.638900000000007</c:v>
                </c:pt>
                <c:pt idx="144">
                  <c:v>65.638900000000007</c:v>
                </c:pt>
                <c:pt idx="145">
                  <c:v>65.638900000000007</c:v>
                </c:pt>
                <c:pt idx="146">
                  <c:v>65.638900000000007</c:v>
                </c:pt>
                <c:pt idx="147">
                  <c:v>65.638900000000007</c:v>
                </c:pt>
                <c:pt idx="148">
                  <c:v>65.638900000000007</c:v>
                </c:pt>
                <c:pt idx="149">
                  <c:v>65.638900000000007</c:v>
                </c:pt>
                <c:pt idx="150">
                  <c:v>65.638900000000007</c:v>
                </c:pt>
                <c:pt idx="151">
                  <c:v>65.638900000000007</c:v>
                </c:pt>
                <c:pt idx="152">
                  <c:v>65.638900000000007</c:v>
                </c:pt>
                <c:pt idx="153">
                  <c:v>65.638900000000007</c:v>
                </c:pt>
                <c:pt idx="154">
                  <c:v>65.638900000000007</c:v>
                </c:pt>
                <c:pt idx="155">
                  <c:v>65.638900000000007</c:v>
                </c:pt>
                <c:pt idx="156">
                  <c:v>65.638900000000007</c:v>
                </c:pt>
                <c:pt idx="157">
                  <c:v>65.638900000000007</c:v>
                </c:pt>
                <c:pt idx="158">
                  <c:v>65.638900000000007</c:v>
                </c:pt>
                <c:pt idx="159">
                  <c:v>65.638900000000007</c:v>
                </c:pt>
                <c:pt idx="160">
                  <c:v>65.638900000000007</c:v>
                </c:pt>
                <c:pt idx="161">
                  <c:v>65.638900000000007</c:v>
                </c:pt>
                <c:pt idx="162">
                  <c:v>65.638900000000007</c:v>
                </c:pt>
                <c:pt idx="163">
                  <c:v>65.638900000000007</c:v>
                </c:pt>
                <c:pt idx="164">
                  <c:v>65.638900000000007</c:v>
                </c:pt>
                <c:pt idx="165">
                  <c:v>65.638900000000007</c:v>
                </c:pt>
                <c:pt idx="166">
                  <c:v>65.638900000000007</c:v>
                </c:pt>
                <c:pt idx="167">
                  <c:v>65.638900000000007</c:v>
                </c:pt>
                <c:pt idx="168">
                  <c:v>65.638900000000007</c:v>
                </c:pt>
                <c:pt idx="169">
                  <c:v>65.638900000000007</c:v>
                </c:pt>
                <c:pt idx="170">
                  <c:v>65.638900000000007</c:v>
                </c:pt>
                <c:pt idx="171">
                  <c:v>65.638900000000007</c:v>
                </c:pt>
                <c:pt idx="172">
                  <c:v>65.638900000000007</c:v>
                </c:pt>
                <c:pt idx="173">
                  <c:v>65.638900000000007</c:v>
                </c:pt>
                <c:pt idx="174">
                  <c:v>65.638900000000007</c:v>
                </c:pt>
                <c:pt idx="175">
                  <c:v>65.638900000000007</c:v>
                </c:pt>
                <c:pt idx="176">
                  <c:v>65.638900000000007</c:v>
                </c:pt>
                <c:pt idx="177">
                  <c:v>65.638900000000007</c:v>
                </c:pt>
                <c:pt idx="178">
                  <c:v>65.638900000000007</c:v>
                </c:pt>
                <c:pt idx="179">
                  <c:v>65.638900000000007</c:v>
                </c:pt>
                <c:pt idx="180">
                  <c:v>65.638900000000007</c:v>
                </c:pt>
                <c:pt idx="181">
                  <c:v>65.60128520193858</c:v>
                </c:pt>
                <c:pt idx="182">
                  <c:v>65.488679996856362</c:v>
                </c:pt>
                <c:pt idx="183">
                  <c:v>65.301798345804329</c:v>
                </c:pt>
                <c:pt idx="184">
                  <c:v>65.041818261484821</c:v>
                </c:pt>
                <c:pt idx="185">
                  <c:v>64.710364265088302</c:v>
                </c:pt>
                <c:pt idx="186">
                  <c:v>64.30948349171716</c:v>
                </c:pt>
                <c:pt idx="187">
                  <c:v>63.841616076258248</c:v>
                </c:pt>
                <c:pt idx="188">
                  <c:v>63.309560585881663</c:v>
                </c:pt>
                <c:pt idx="189">
                  <c:v>62.7164353688636</c:v>
                </c:pt>
                <c:pt idx="190">
                  <c:v>62.065636759250431</c:v>
                </c:pt>
                <c:pt idx="191">
                  <c:v>61.360795111878289</c:v>
                </c:pt>
                <c:pt idx="192">
                  <c:v>60.605729643178194</c:v>
                </c:pt>
                <c:pt idx="193">
                  <c:v>59.804403022325772</c:v>
                </c:pt>
                <c:pt idx="194">
                  <c:v>58.96087659833691</c:v>
                </c:pt>
                <c:pt idx="195">
                  <c:v>58.079267066339092</c:v>
                </c:pt>
                <c:pt idx="196">
                  <c:v>57.16370527585584</c:v>
                </c:pt>
                <c:pt idx="197">
                  <c:v>56.218297771114273</c:v>
                </c:pt>
                <c:pt idx="198">
                  <c:v>55.247091533758073</c:v>
                </c:pt>
                <c:pt idx="199">
                  <c:v>54.254042277105981</c:v>
                </c:pt>
                <c:pt idx="200">
                  <c:v>53.242986522913327</c:v>
                </c:pt>
                <c:pt idx="201">
                  <c:v>52.217617580355501</c:v>
                </c:pt>
                <c:pt idx="202">
                  <c:v>51.181465445713663</c:v>
                </c:pt>
                <c:pt idx="203">
                  <c:v>50.137880552213396</c:v>
                </c:pt>
                <c:pt idx="204">
                  <c:v>49.090021223980294</c:v>
                </c:pt>
                <c:pt idx="205">
                  <c:v>48.040844626728401</c:v>
                </c:pt>
                <c:pt idx="206">
                  <c:v>46.993100960516436</c:v>
                </c:pt>
                <c:pt idx="207">
                  <c:v>45.949330606051255</c:v>
                </c:pt>
                <c:pt idx="208">
                  <c:v>44.911863914569871</c:v>
                </c:pt>
                <c:pt idx="209">
                  <c:v>43.882823320939451</c:v>
                </c:pt>
                <c:pt idx="210">
                  <c:v>42.864127458778732</c:v>
                </c:pt>
                <c:pt idx="211">
                  <c:v>41.857496963534068</c:v>
                </c:pt>
                <c:pt idx="212">
                  <c:v>40.864461662957332</c:v>
                </c:pt>
                <c:pt idx="213">
                  <c:v>39.886368872821251</c:v>
                </c:pt>
                <c:pt idx="214">
                  <c:v>38.924392537586115</c:v>
                </c:pt>
                <c:pt idx="215">
                  <c:v>37.979542979850919</c:v>
                </c:pt>
                <c:pt idx="216">
                  <c:v>37.052677047729468</c:v>
                </c:pt>
                <c:pt idx="217">
                  <c:v>36.144508474869284</c:v>
                </c:pt>
                <c:pt idx="218">
                  <c:v>35.255618292978298</c:v>
                </c:pt>
                <c:pt idx="219">
                  <c:v>34.508899999999997</c:v>
                </c:pt>
                <c:pt idx="220">
                  <c:v>34.508899999999997</c:v>
                </c:pt>
                <c:pt idx="221">
                  <c:v>34.508899999999997</c:v>
                </c:pt>
                <c:pt idx="222">
                  <c:v>34.508899999999997</c:v>
                </c:pt>
                <c:pt idx="223">
                  <c:v>34.508899999999997</c:v>
                </c:pt>
                <c:pt idx="224">
                  <c:v>34.508899999999997</c:v>
                </c:pt>
                <c:pt idx="225">
                  <c:v>34.508899999999997</c:v>
                </c:pt>
                <c:pt idx="226">
                  <c:v>34.508899999999997</c:v>
                </c:pt>
                <c:pt idx="227">
                  <c:v>34.508899999999997</c:v>
                </c:pt>
                <c:pt idx="228">
                  <c:v>34.508899999999997</c:v>
                </c:pt>
                <c:pt idx="229">
                  <c:v>34.508899999999997</c:v>
                </c:pt>
                <c:pt idx="230">
                  <c:v>34.508899999999997</c:v>
                </c:pt>
                <c:pt idx="231">
                  <c:v>34.508899999999997</c:v>
                </c:pt>
                <c:pt idx="232">
                  <c:v>34.508899999999997</c:v>
                </c:pt>
                <c:pt idx="233">
                  <c:v>34.508899999999997</c:v>
                </c:pt>
                <c:pt idx="234">
                  <c:v>34.508899999999997</c:v>
                </c:pt>
                <c:pt idx="235">
                  <c:v>34.508899999999997</c:v>
                </c:pt>
                <c:pt idx="236">
                  <c:v>34.508899999999997</c:v>
                </c:pt>
                <c:pt idx="237">
                  <c:v>34.508899999999997</c:v>
                </c:pt>
                <c:pt idx="238">
                  <c:v>34.508899999999997</c:v>
                </c:pt>
                <c:pt idx="239">
                  <c:v>34.508899999999997</c:v>
                </c:pt>
                <c:pt idx="240">
                  <c:v>34.508899999999997</c:v>
                </c:pt>
                <c:pt idx="241">
                  <c:v>34.508899999999997</c:v>
                </c:pt>
                <c:pt idx="242">
                  <c:v>34.508899999999997</c:v>
                </c:pt>
                <c:pt idx="243">
                  <c:v>34.508899999999997</c:v>
                </c:pt>
                <c:pt idx="244">
                  <c:v>34.508899999999997</c:v>
                </c:pt>
                <c:pt idx="245">
                  <c:v>34.508899999999997</c:v>
                </c:pt>
                <c:pt idx="246">
                  <c:v>34.508899999999997</c:v>
                </c:pt>
                <c:pt idx="247">
                  <c:v>34.508899999999997</c:v>
                </c:pt>
                <c:pt idx="248">
                  <c:v>34.508899999999997</c:v>
                </c:pt>
                <c:pt idx="249">
                  <c:v>34.508899999999997</c:v>
                </c:pt>
                <c:pt idx="250">
                  <c:v>34.508899999999997</c:v>
                </c:pt>
                <c:pt idx="251">
                  <c:v>34.508899999999997</c:v>
                </c:pt>
                <c:pt idx="252">
                  <c:v>34.508899999999997</c:v>
                </c:pt>
                <c:pt idx="253">
                  <c:v>34.508899999999997</c:v>
                </c:pt>
                <c:pt idx="254">
                  <c:v>34.508899999999997</c:v>
                </c:pt>
                <c:pt idx="255">
                  <c:v>34.508899999999997</c:v>
                </c:pt>
                <c:pt idx="256">
                  <c:v>34.508899999999997</c:v>
                </c:pt>
                <c:pt idx="257">
                  <c:v>34.508899999999997</c:v>
                </c:pt>
                <c:pt idx="258">
                  <c:v>34.508899999999997</c:v>
                </c:pt>
                <c:pt idx="259">
                  <c:v>34.508899999999997</c:v>
                </c:pt>
                <c:pt idx="260">
                  <c:v>34.508899999999997</c:v>
                </c:pt>
                <c:pt idx="261">
                  <c:v>34.508899999999997</c:v>
                </c:pt>
                <c:pt idx="262">
                  <c:v>34.508899999999997</c:v>
                </c:pt>
                <c:pt idx="263">
                  <c:v>34.508899999999997</c:v>
                </c:pt>
                <c:pt idx="264">
                  <c:v>34.508899999999997</c:v>
                </c:pt>
                <c:pt idx="265">
                  <c:v>34.508899999999997</c:v>
                </c:pt>
                <c:pt idx="266">
                  <c:v>34.508899999999997</c:v>
                </c:pt>
                <c:pt idx="267">
                  <c:v>34.508899999999997</c:v>
                </c:pt>
                <c:pt idx="268">
                  <c:v>34.508899999999997</c:v>
                </c:pt>
                <c:pt idx="269">
                  <c:v>34.508899999999997</c:v>
                </c:pt>
                <c:pt idx="270">
                  <c:v>34.508899999999997</c:v>
                </c:pt>
                <c:pt idx="271">
                  <c:v>34.508899999999997</c:v>
                </c:pt>
                <c:pt idx="272">
                  <c:v>34.508899999999997</c:v>
                </c:pt>
                <c:pt idx="273">
                  <c:v>34.508899999999997</c:v>
                </c:pt>
                <c:pt idx="274">
                  <c:v>34.508899999999997</c:v>
                </c:pt>
                <c:pt idx="275">
                  <c:v>34.508899999999997</c:v>
                </c:pt>
                <c:pt idx="276">
                  <c:v>34.508899999999997</c:v>
                </c:pt>
                <c:pt idx="277">
                  <c:v>34.508899999999997</c:v>
                </c:pt>
                <c:pt idx="278">
                  <c:v>34.508899999999997</c:v>
                </c:pt>
                <c:pt idx="279">
                  <c:v>34.508899999999997</c:v>
                </c:pt>
                <c:pt idx="280">
                  <c:v>34.508899999999997</c:v>
                </c:pt>
                <c:pt idx="281">
                  <c:v>34.508899999999997</c:v>
                </c:pt>
                <c:pt idx="282">
                  <c:v>34.508899999999997</c:v>
                </c:pt>
                <c:pt idx="283">
                  <c:v>34.508899999999997</c:v>
                </c:pt>
                <c:pt idx="284">
                  <c:v>34.508899999999997</c:v>
                </c:pt>
                <c:pt idx="285">
                  <c:v>34.508899999999997</c:v>
                </c:pt>
                <c:pt idx="286">
                  <c:v>34.508899999999997</c:v>
                </c:pt>
                <c:pt idx="287">
                  <c:v>34.508899999999997</c:v>
                </c:pt>
                <c:pt idx="288">
                  <c:v>34.508899999999997</c:v>
                </c:pt>
                <c:pt idx="289">
                  <c:v>34.508899999999997</c:v>
                </c:pt>
                <c:pt idx="290">
                  <c:v>34.508899999999997</c:v>
                </c:pt>
                <c:pt idx="291">
                  <c:v>34.508899999999997</c:v>
                </c:pt>
                <c:pt idx="292">
                  <c:v>34.508899999999997</c:v>
                </c:pt>
                <c:pt idx="293">
                  <c:v>34.508899999999997</c:v>
                </c:pt>
                <c:pt idx="294">
                  <c:v>34.508899999999997</c:v>
                </c:pt>
                <c:pt idx="295">
                  <c:v>34.508899999999997</c:v>
                </c:pt>
                <c:pt idx="296">
                  <c:v>34.508899999999997</c:v>
                </c:pt>
                <c:pt idx="297">
                  <c:v>34.508899999999997</c:v>
                </c:pt>
                <c:pt idx="298">
                  <c:v>34.508899999999997</c:v>
                </c:pt>
                <c:pt idx="299">
                  <c:v>34.508899999999997</c:v>
                </c:pt>
                <c:pt idx="300">
                  <c:v>34.508899999999997</c:v>
                </c:pt>
                <c:pt idx="301">
                  <c:v>34.508899999999997</c:v>
                </c:pt>
                <c:pt idx="302">
                  <c:v>34.508899999999997</c:v>
                </c:pt>
                <c:pt idx="303">
                  <c:v>34.508899999999997</c:v>
                </c:pt>
                <c:pt idx="304">
                  <c:v>34.508899999999997</c:v>
                </c:pt>
                <c:pt idx="305">
                  <c:v>34.508899999999997</c:v>
                </c:pt>
                <c:pt idx="306">
                  <c:v>34.508899999999997</c:v>
                </c:pt>
                <c:pt idx="307">
                  <c:v>34.508899999999997</c:v>
                </c:pt>
                <c:pt idx="308">
                  <c:v>34.508899999999997</c:v>
                </c:pt>
                <c:pt idx="309">
                  <c:v>34.508899999999997</c:v>
                </c:pt>
                <c:pt idx="310">
                  <c:v>34.508899999999997</c:v>
                </c:pt>
                <c:pt idx="311">
                  <c:v>34.508899999999997</c:v>
                </c:pt>
                <c:pt idx="312">
                  <c:v>34.508899999999997</c:v>
                </c:pt>
                <c:pt idx="313">
                  <c:v>34.508899999999997</c:v>
                </c:pt>
                <c:pt idx="314">
                  <c:v>34.508899999999997</c:v>
                </c:pt>
                <c:pt idx="315">
                  <c:v>34.508899999999997</c:v>
                </c:pt>
                <c:pt idx="316">
                  <c:v>34.508899999999997</c:v>
                </c:pt>
                <c:pt idx="317">
                  <c:v>34.508899999999997</c:v>
                </c:pt>
                <c:pt idx="318">
                  <c:v>34.508899999999997</c:v>
                </c:pt>
                <c:pt idx="319">
                  <c:v>34.508899999999997</c:v>
                </c:pt>
                <c:pt idx="320">
                  <c:v>34.508899999999997</c:v>
                </c:pt>
                <c:pt idx="321">
                  <c:v>34.508899999999997</c:v>
                </c:pt>
                <c:pt idx="322">
                  <c:v>34.508899999999997</c:v>
                </c:pt>
                <c:pt idx="323">
                  <c:v>34.508899999999997</c:v>
                </c:pt>
                <c:pt idx="324">
                  <c:v>34.508899999999997</c:v>
                </c:pt>
                <c:pt idx="325">
                  <c:v>34.508899999999997</c:v>
                </c:pt>
                <c:pt idx="326">
                  <c:v>34.508899999999997</c:v>
                </c:pt>
                <c:pt idx="327">
                  <c:v>34.508899999999997</c:v>
                </c:pt>
                <c:pt idx="328">
                  <c:v>34.508899999999997</c:v>
                </c:pt>
                <c:pt idx="329">
                  <c:v>34.508899999999997</c:v>
                </c:pt>
                <c:pt idx="330">
                  <c:v>34.508899999999997</c:v>
                </c:pt>
                <c:pt idx="331">
                  <c:v>34.508899999999997</c:v>
                </c:pt>
                <c:pt idx="332">
                  <c:v>34.508899999999997</c:v>
                </c:pt>
                <c:pt idx="333">
                  <c:v>34.508899999999997</c:v>
                </c:pt>
                <c:pt idx="334">
                  <c:v>34.508899999999997</c:v>
                </c:pt>
                <c:pt idx="335">
                  <c:v>34.508899999999997</c:v>
                </c:pt>
                <c:pt idx="336">
                  <c:v>34.508899999999997</c:v>
                </c:pt>
                <c:pt idx="337">
                  <c:v>34.508899999999997</c:v>
                </c:pt>
                <c:pt idx="338">
                  <c:v>34.508899999999997</c:v>
                </c:pt>
                <c:pt idx="339">
                  <c:v>34.508899999999997</c:v>
                </c:pt>
                <c:pt idx="340">
                  <c:v>34.508899999999997</c:v>
                </c:pt>
                <c:pt idx="341">
                  <c:v>34.508899999999997</c:v>
                </c:pt>
                <c:pt idx="342">
                  <c:v>34.508899999999997</c:v>
                </c:pt>
                <c:pt idx="343">
                  <c:v>34.508899999999997</c:v>
                </c:pt>
                <c:pt idx="344">
                  <c:v>34.508899999999997</c:v>
                </c:pt>
                <c:pt idx="345">
                  <c:v>34.508899999999997</c:v>
                </c:pt>
                <c:pt idx="346">
                  <c:v>34.508899999999997</c:v>
                </c:pt>
                <c:pt idx="347">
                  <c:v>34.508899999999997</c:v>
                </c:pt>
                <c:pt idx="348">
                  <c:v>34.508899999999997</c:v>
                </c:pt>
                <c:pt idx="349">
                  <c:v>34.508899999999997</c:v>
                </c:pt>
                <c:pt idx="350">
                  <c:v>34.508899999999997</c:v>
                </c:pt>
                <c:pt idx="351">
                  <c:v>34.508899999999997</c:v>
                </c:pt>
                <c:pt idx="352">
                  <c:v>34.508899999999997</c:v>
                </c:pt>
                <c:pt idx="353">
                  <c:v>34.508899999999997</c:v>
                </c:pt>
                <c:pt idx="354">
                  <c:v>34.508899999999997</c:v>
                </c:pt>
                <c:pt idx="355">
                  <c:v>34.508899999999997</c:v>
                </c:pt>
                <c:pt idx="356">
                  <c:v>34.508899999999997</c:v>
                </c:pt>
                <c:pt idx="357">
                  <c:v>34.508899999999997</c:v>
                </c:pt>
                <c:pt idx="358">
                  <c:v>34.508899999999997</c:v>
                </c:pt>
                <c:pt idx="359">
                  <c:v>34.508899999999997</c:v>
                </c:pt>
                <c:pt idx="360">
                  <c:v>34.508899999999997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434360"/>
        <c:axId val="523435928"/>
      </c:scatterChart>
      <c:valAx>
        <c:axId val="523434360"/>
        <c:scaling>
          <c:orientation val="minMax"/>
          <c:max val="360"/>
          <c:min val="0"/>
        </c:scaling>
        <c:delete val="0"/>
        <c:axPos val="b"/>
        <c:majorGridlines>
          <c:spPr>
            <a:ln w="317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Crank angle, deg</a:t>
                </a:r>
              </a:p>
            </c:rich>
          </c:tx>
          <c:layout>
            <c:manualLayout>
              <c:xMode val="edge"/>
              <c:yMode val="edge"/>
              <c:x val="0.41714544307554452"/>
              <c:y val="0.8627481215563507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35928"/>
        <c:crosses val="autoZero"/>
        <c:crossBetween val="midCat"/>
        <c:majorUnit val="40"/>
      </c:valAx>
      <c:valAx>
        <c:axId val="5234359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Pressure, Bar, abs</a:t>
                </a:r>
              </a:p>
            </c:rich>
          </c:tx>
          <c:layout>
            <c:manualLayout>
              <c:xMode val="edge"/>
              <c:yMode val="edge"/>
              <c:x val="4.0784866038530085E-3"/>
              <c:y val="0.174668520558713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34360"/>
        <c:crosses val="autoZero"/>
        <c:crossBetween val="midCat"/>
      </c:valAx>
      <c:spPr>
        <a:solidFill>
          <a:schemeClr val="tx1">
            <a:lumMod val="95000"/>
            <a:lumOff val="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712264632062309"/>
          <c:y val="0.34923080708661419"/>
          <c:w val="0.18710047124286577"/>
          <c:h val="0.161479531054737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solidFill>
                  <a:sysClr val="windowText" lastClr="000000"/>
                </a:solidFill>
              </a:rPr>
              <a:t>Stage II - Rod loads </a:t>
            </a:r>
          </a:p>
        </c:rich>
      </c:tx>
      <c:layout>
        <c:manualLayout>
          <c:xMode val="edge"/>
          <c:yMode val="edge"/>
          <c:x val="0.31858680440330256"/>
          <c:y val="2.3598831021685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43519252905119"/>
          <c:y val="0.15827475821650444"/>
          <c:w val="0.78242219508555111"/>
          <c:h val="0.63468126944987313"/>
        </c:manualLayout>
      </c:layout>
      <c:scatterChart>
        <c:scatterStyle val="lineMarker"/>
        <c:varyColors val="0"/>
        <c:ser>
          <c:idx val="0"/>
          <c:order val="0"/>
          <c:tx>
            <c:v>Gas load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'Stage 2'!$C$746:$C$1106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2'!$V$746:$V$1106</c:f>
              <c:numCache>
                <c:formatCode>General</c:formatCode>
                <c:ptCount val="361"/>
                <c:pt idx="0">
                  <c:v>-156.81178338427739</c:v>
                </c:pt>
                <c:pt idx="1">
                  <c:v>-156.66502584182808</c:v>
                </c:pt>
                <c:pt idx="2">
                  <c:v>-156.22545456055693</c:v>
                </c:pt>
                <c:pt idx="3">
                  <c:v>-155.49516490445779</c:v>
                </c:pt>
                <c:pt idx="4">
                  <c:v>-154.47762042521992</c:v>
                </c:pt>
                <c:pt idx="5">
                  <c:v>-153.17761044675117</c:v>
                </c:pt>
                <c:pt idx="6">
                  <c:v>-151.6011919935606</c:v>
                </c:pt>
                <c:pt idx="7">
                  <c:v>-149.75561731849169</c:v>
                </c:pt>
                <c:pt idx="8">
                  <c:v>-147.64924856915357</c:v>
                </c:pt>
                <c:pt idx="9">
                  <c:v>-145.29146136520609</c:v>
                </c:pt>
                <c:pt idx="10">
                  <c:v>-142.69253923443739</c:v>
                </c:pt>
                <c:pt idx="11">
                  <c:v>-139.86356097075344</c:v>
                </c:pt>
                <c:pt idx="12">
                  <c:v>-136.81628303109008</c:v>
                </c:pt>
                <c:pt idx="13">
                  <c:v>-133.56301908247644</c:v>
                </c:pt>
                <c:pt idx="14">
                  <c:v>-130.11651874906977</c:v>
                </c:pt>
                <c:pt idx="15">
                  <c:v>-126.48984749774949</c:v>
                </c:pt>
                <c:pt idx="16">
                  <c:v>-122.69626944732619</c:v>
                </c:pt>
                <c:pt idx="17">
                  <c:v>-118.74913469877183</c:v>
                </c:pt>
                <c:pt idx="18">
                  <c:v>-114.66177257120546</c:v>
                </c:pt>
                <c:pt idx="19">
                  <c:v>-110.44739189949924</c:v>
                </c:pt>
                <c:pt idx="20">
                  <c:v>-106.1189893130323</c:v>
                </c:pt>
                <c:pt idx="21">
                  <c:v>-101.68926617922433</c:v>
                </c:pt>
                <c:pt idx="22">
                  <c:v>-97.170554667033684</c:v>
                </c:pt>
                <c:pt idx="23">
                  <c:v>-92.574753170548462</c:v>
                </c:pt>
                <c:pt idx="24">
                  <c:v>-87.913271135752197</c:v>
                </c:pt>
                <c:pt idx="25">
                  <c:v>-83.196983157956069</c:v>
                </c:pt>
                <c:pt idx="26">
                  <c:v>-78.436192065519464</c:v>
                </c:pt>
                <c:pt idx="27">
                  <c:v>-73.640600578367852</c:v>
                </c:pt>
                <c:pt idx="28">
                  <c:v>-68.8192910276791</c:v>
                </c:pt>
                <c:pt idx="29">
                  <c:v>-63.980712545149608</c:v>
                </c:pt>
                <c:pt idx="30">
                  <c:v>-59.132675075156001</c:v>
                </c:pt>
                <c:pt idx="31">
                  <c:v>-54.282349528972993</c:v>
                </c:pt>
                <c:pt idx="32">
                  <c:v>-49.436273384775454</c:v>
                </c:pt>
                <c:pt idx="33">
                  <c:v>-44.600361037969961</c:v>
                </c:pt>
                <c:pt idx="34">
                  <c:v>-39.77991822098523</c:v>
                </c:pt>
                <c:pt idx="35">
                  <c:v>-34.979659837425395</c:v>
                </c:pt>
                <c:pt idx="36">
                  <c:v>-30.203730590140854</c:v>
                </c:pt>
                <c:pt idx="37">
                  <c:v>-25.455727823955488</c:v>
                </c:pt>
                <c:pt idx="38">
                  <c:v>-20.738726049585864</c:v>
                </c:pt>
                <c:pt idx="39">
                  <c:v>-16.055302663821536</c:v>
                </c:pt>
                <c:pt idx="40">
                  <c:v>-11.407564430803664</c:v>
                </c:pt>
                <c:pt idx="41">
                  <c:v>-6.7971743389551698</c:v>
                </c:pt>
                <c:pt idx="42">
                  <c:v>-2.2253784966869361</c:v>
                </c:pt>
                <c:pt idx="43">
                  <c:v>2.3069672233533511</c:v>
                </c:pt>
                <c:pt idx="44">
                  <c:v>6.3818622699640226</c:v>
                </c:pt>
                <c:pt idx="45">
                  <c:v>7.4471328872744769</c:v>
                </c:pt>
                <c:pt idx="46">
                  <c:v>8.5468985545127154</c:v>
                </c:pt>
                <c:pt idx="47">
                  <c:v>9.6819762464121162</c:v>
                </c:pt>
                <c:pt idx="48">
                  <c:v>10.853214593932471</c:v>
                </c:pt>
                <c:pt idx="49">
                  <c:v>12.06149498163407</c:v>
                </c:pt>
                <c:pt idx="50">
                  <c:v>13.30773269292138</c:v>
                </c:pt>
                <c:pt idx="51">
                  <c:v>14.592878105052321</c:v>
                </c:pt>
                <c:pt idx="52">
                  <c:v>15.917917935872495</c:v>
                </c:pt>
                <c:pt idx="53">
                  <c:v>17.283876544314936</c:v>
                </c:pt>
                <c:pt idx="54">
                  <c:v>18.691817286773471</c:v>
                </c:pt>
                <c:pt idx="55">
                  <c:v>20.142843931536824</c:v>
                </c:pt>
                <c:pt idx="56">
                  <c:v>21.638102133541693</c:v>
                </c:pt>
                <c:pt idx="57">
                  <c:v>23.17878097177719</c:v>
                </c:pt>
                <c:pt idx="58">
                  <c:v>24.766114551748686</c:v>
                </c:pt>
                <c:pt idx="59">
                  <c:v>26.401383675477884</c:v>
                </c:pt>
                <c:pt idx="60">
                  <c:v>28.085917581586095</c:v>
                </c:pt>
                <c:pt idx="61">
                  <c:v>29.821095758077831</c:v>
                </c:pt>
                <c:pt idx="62">
                  <c:v>31.608349830500735</c:v>
                </c:pt>
                <c:pt idx="63">
                  <c:v>33.449165528222899</c:v>
                </c:pt>
                <c:pt idx="64">
                  <c:v>35.345084731614577</c:v>
                </c:pt>
                <c:pt idx="65">
                  <c:v>37.297707602978434</c:v>
                </c:pt>
                <c:pt idx="66">
                  <c:v>39.308694804101684</c:v>
                </c:pt>
                <c:pt idx="67">
                  <c:v>41.379769803340906</c:v>
                </c:pt>
                <c:pt idx="68">
                  <c:v>43.512721275162193</c:v>
                </c:pt>
                <c:pt idx="69">
                  <c:v>45.709405595068219</c:v>
                </c:pt>
                <c:pt idx="70">
                  <c:v>47.971749432832198</c:v>
                </c:pt>
                <c:pt idx="71">
                  <c:v>50.301752446926628</c:v>
                </c:pt>
                <c:pt idx="72">
                  <c:v>52.701490082988101</c:v>
                </c:pt>
                <c:pt idx="73">
                  <c:v>55.173116479085024</c:v>
                </c:pt>
                <c:pt idx="74">
                  <c:v>57.718867480447614</c:v>
                </c:pt>
                <c:pt idx="75">
                  <c:v>60.341063766193706</c:v>
                </c:pt>
                <c:pt idx="76">
                  <c:v>63.042114090403459</c:v>
                </c:pt>
                <c:pt idx="77">
                  <c:v>65.824518639693579</c:v>
                </c:pt>
                <c:pt idx="78">
                  <c:v>68.690872509173246</c:v>
                </c:pt>
                <c:pt idx="79">
                  <c:v>71.643869298353266</c:v>
                </c:pt>
                <c:pt idx="80">
                  <c:v>74.686304828213167</c:v>
                </c:pt>
                <c:pt idx="81">
                  <c:v>77.821080980171004</c:v>
                </c:pt>
                <c:pt idx="82">
                  <c:v>81.05120965720036</c:v>
                </c:pt>
                <c:pt idx="83">
                  <c:v>84.379816866713881</c:v>
                </c:pt>
                <c:pt idx="84">
                  <c:v>87.810146924139005</c:v>
                </c:pt>
                <c:pt idx="85">
                  <c:v>91.345566775286329</c:v>
                </c:pt>
                <c:pt idx="86">
                  <c:v>94.989570434676168</c:v>
                </c:pt>
                <c:pt idx="87">
                  <c:v>98.745783535908885</c:v>
                </c:pt>
                <c:pt idx="88">
                  <c:v>102.61796798892739</c:v>
                </c:pt>
                <c:pt idx="89">
                  <c:v>106.61002673761992</c:v>
                </c:pt>
                <c:pt idx="90">
                  <c:v>110.72600860960497</c:v>
                </c:pt>
                <c:pt idx="91">
                  <c:v>114.86734092090265</c:v>
                </c:pt>
                <c:pt idx="92">
                  <c:v>114.86734092090265</c:v>
                </c:pt>
                <c:pt idx="93">
                  <c:v>114.86734092090265</c:v>
                </c:pt>
                <c:pt idx="94">
                  <c:v>114.86734092090265</c:v>
                </c:pt>
                <c:pt idx="95">
                  <c:v>114.86734092090265</c:v>
                </c:pt>
                <c:pt idx="96">
                  <c:v>114.86734092090265</c:v>
                </c:pt>
                <c:pt idx="97">
                  <c:v>114.86734092090265</c:v>
                </c:pt>
                <c:pt idx="98">
                  <c:v>114.86734092090265</c:v>
                </c:pt>
                <c:pt idx="99">
                  <c:v>114.86734092090265</c:v>
                </c:pt>
                <c:pt idx="100">
                  <c:v>114.86734092090265</c:v>
                </c:pt>
                <c:pt idx="101">
                  <c:v>114.86734092090265</c:v>
                </c:pt>
                <c:pt idx="102">
                  <c:v>114.86734092090265</c:v>
                </c:pt>
                <c:pt idx="103">
                  <c:v>114.86734092090265</c:v>
                </c:pt>
                <c:pt idx="104">
                  <c:v>114.86734092090265</c:v>
                </c:pt>
                <c:pt idx="105">
                  <c:v>114.86734092090265</c:v>
                </c:pt>
                <c:pt idx="106">
                  <c:v>114.86734092090265</c:v>
                </c:pt>
                <c:pt idx="107">
                  <c:v>114.86734092090265</c:v>
                </c:pt>
                <c:pt idx="108">
                  <c:v>114.86734092090265</c:v>
                </c:pt>
                <c:pt idx="109">
                  <c:v>114.86734092090265</c:v>
                </c:pt>
                <c:pt idx="110">
                  <c:v>114.86734092090265</c:v>
                </c:pt>
                <c:pt idx="111">
                  <c:v>114.86734092090265</c:v>
                </c:pt>
                <c:pt idx="112">
                  <c:v>114.86734092090265</c:v>
                </c:pt>
                <c:pt idx="113">
                  <c:v>114.86734092090265</c:v>
                </c:pt>
                <c:pt idx="114">
                  <c:v>114.86734092090265</c:v>
                </c:pt>
                <c:pt idx="115">
                  <c:v>114.86734092090265</c:v>
                </c:pt>
                <c:pt idx="116">
                  <c:v>114.86734092090265</c:v>
                </c:pt>
                <c:pt idx="117">
                  <c:v>114.86734092090265</c:v>
                </c:pt>
                <c:pt idx="118">
                  <c:v>114.86734092090265</c:v>
                </c:pt>
                <c:pt idx="119">
                  <c:v>114.86734092090265</c:v>
                </c:pt>
                <c:pt idx="120">
                  <c:v>114.86734092090265</c:v>
                </c:pt>
                <c:pt idx="121">
                  <c:v>114.86734092090265</c:v>
                </c:pt>
                <c:pt idx="122">
                  <c:v>114.86734092090265</c:v>
                </c:pt>
                <c:pt idx="123">
                  <c:v>114.86734092090265</c:v>
                </c:pt>
                <c:pt idx="124">
                  <c:v>114.86734092090265</c:v>
                </c:pt>
                <c:pt idx="125">
                  <c:v>114.86734092090265</c:v>
                </c:pt>
                <c:pt idx="126">
                  <c:v>114.86734092090265</c:v>
                </c:pt>
                <c:pt idx="127">
                  <c:v>114.86734092090265</c:v>
                </c:pt>
                <c:pt idx="128">
                  <c:v>114.86734092090265</c:v>
                </c:pt>
                <c:pt idx="129">
                  <c:v>114.86734092090265</c:v>
                </c:pt>
                <c:pt idx="130">
                  <c:v>114.86734092090265</c:v>
                </c:pt>
                <c:pt idx="131">
                  <c:v>114.86734092090265</c:v>
                </c:pt>
                <c:pt idx="132">
                  <c:v>114.86734092090265</c:v>
                </c:pt>
                <c:pt idx="133">
                  <c:v>114.86734092090265</c:v>
                </c:pt>
                <c:pt idx="134">
                  <c:v>114.86734092090265</c:v>
                </c:pt>
                <c:pt idx="135">
                  <c:v>114.86734092090265</c:v>
                </c:pt>
                <c:pt idx="136">
                  <c:v>114.86734092090265</c:v>
                </c:pt>
                <c:pt idx="137">
                  <c:v>114.86734092090265</c:v>
                </c:pt>
                <c:pt idx="138">
                  <c:v>114.86734092090265</c:v>
                </c:pt>
                <c:pt idx="139">
                  <c:v>114.86734092090265</c:v>
                </c:pt>
                <c:pt idx="140">
                  <c:v>114.86734092090265</c:v>
                </c:pt>
                <c:pt idx="141">
                  <c:v>114.86734092090265</c:v>
                </c:pt>
                <c:pt idx="142">
                  <c:v>114.86734092090265</c:v>
                </c:pt>
                <c:pt idx="143">
                  <c:v>114.86734092090265</c:v>
                </c:pt>
                <c:pt idx="144">
                  <c:v>114.86734092090265</c:v>
                </c:pt>
                <c:pt idx="145">
                  <c:v>114.86734092090265</c:v>
                </c:pt>
                <c:pt idx="146">
                  <c:v>114.86734092090265</c:v>
                </c:pt>
                <c:pt idx="147">
                  <c:v>114.86734092090265</c:v>
                </c:pt>
                <c:pt idx="148">
                  <c:v>114.86734092090265</c:v>
                </c:pt>
                <c:pt idx="149">
                  <c:v>114.86734092090265</c:v>
                </c:pt>
                <c:pt idx="150">
                  <c:v>114.86734092090265</c:v>
                </c:pt>
                <c:pt idx="151">
                  <c:v>114.86734092090265</c:v>
                </c:pt>
                <c:pt idx="152">
                  <c:v>114.86734092090265</c:v>
                </c:pt>
                <c:pt idx="153">
                  <c:v>114.86734092090265</c:v>
                </c:pt>
                <c:pt idx="154">
                  <c:v>114.86734092090265</c:v>
                </c:pt>
                <c:pt idx="155">
                  <c:v>114.86734092090265</c:v>
                </c:pt>
                <c:pt idx="156">
                  <c:v>114.86734092090265</c:v>
                </c:pt>
                <c:pt idx="157">
                  <c:v>114.86734092090265</c:v>
                </c:pt>
                <c:pt idx="158">
                  <c:v>114.86734092090265</c:v>
                </c:pt>
                <c:pt idx="159">
                  <c:v>114.86734092090265</c:v>
                </c:pt>
                <c:pt idx="160">
                  <c:v>114.86734092090265</c:v>
                </c:pt>
                <c:pt idx="161">
                  <c:v>114.86734092090265</c:v>
                </c:pt>
                <c:pt idx="162">
                  <c:v>114.86734092090265</c:v>
                </c:pt>
                <c:pt idx="163">
                  <c:v>114.86734092090265</c:v>
                </c:pt>
                <c:pt idx="164">
                  <c:v>114.86734092090265</c:v>
                </c:pt>
                <c:pt idx="165">
                  <c:v>114.86734092090265</c:v>
                </c:pt>
                <c:pt idx="166">
                  <c:v>114.86734092090265</c:v>
                </c:pt>
                <c:pt idx="167">
                  <c:v>114.86734092090265</c:v>
                </c:pt>
                <c:pt idx="168">
                  <c:v>114.86734092090265</c:v>
                </c:pt>
                <c:pt idx="169">
                  <c:v>114.86734092090265</c:v>
                </c:pt>
                <c:pt idx="170">
                  <c:v>114.86734092090265</c:v>
                </c:pt>
                <c:pt idx="171">
                  <c:v>114.86734092090265</c:v>
                </c:pt>
                <c:pt idx="172">
                  <c:v>114.86734092090265</c:v>
                </c:pt>
                <c:pt idx="173">
                  <c:v>114.86734092090265</c:v>
                </c:pt>
                <c:pt idx="174">
                  <c:v>114.86734092090265</c:v>
                </c:pt>
                <c:pt idx="175">
                  <c:v>114.86734092090265</c:v>
                </c:pt>
                <c:pt idx="176">
                  <c:v>114.86734092090265</c:v>
                </c:pt>
                <c:pt idx="177">
                  <c:v>114.86734092090265</c:v>
                </c:pt>
                <c:pt idx="178">
                  <c:v>114.86734092090265</c:v>
                </c:pt>
                <c:pt idx="179">
                  <c:v>114.86734092090265</c:v>
                </c:pt>
                <c:pt idx="180">
                  <c:v>114.86734092090265</c:v>
                </c:pt>
                <c:pt idx="181">
                  <c:v>114.70089004341287</c:v>
                </c:pt>
                <c:pt idx="182">
                  <c:v>114.20252488906723</c:v>
                </c:pt>
                <c:pt idx="183">
                  <c:v>113.37519290478349</c:v>
                </c:pt>
                <c:pt idx="184">
                  <c:v>112.22375695296081</c:v>
                </c:pt>
                <c:pt idx="185">
                  <c:v>110.75492240189139</c:v>
                </c:pt>
                <c:pt idx="186">
                  <c:v>108.97713781836518</c:v>
                </c:pt>
                <c:pt idx="187">
                  <c:v>106.90047188729281</c:v>
                </c:pt>
                <c:pt idx="188">
                  <c:v>104.53646974113005</c:v>
                </c:pt>
                <c:pt idx="189">
                  <c:v>101.89799231191381</c:v>
                </c:pt>
                <c:pt idx="190">
                  <c:v>98.999042608745242</c:v>
                </c:pt>
                <c:pt idx="191">
                  <c:v>95.854582968926366</c:v>
                </c:pt>
                <c:pt idx="192">
                  <c:v>92.480347334737317</c:v>
                </c:pt>
                <c:pt idx="193">
                  <c:v>88.892652479583333</c:v>
                </c:pt>
                <c:pt idx="194">
                  <c:v>85.108211862295462</c:v>
                </c:pt>
                <c:pt idx="195">
                  <c:v>81.143955446164455</c:v>
                </c:pt>
                <c:pt idx="196">
                  <c:v>77.016858402212932</c:v>
                </c:pt>
                <c:pt idx="197">
                  <c:v>72.743781147489514</c:v>
                </c:pt>
                <c:pt idx="198">
                  <c:v>68.341322672181917</c:v>
                </c:pt>
                <c:pt idx="199">
                  <c:v>63.825688605667821</c:v>
                </c:pt>
                <c:pt idx="200">
                  <c:v>59.212574980641051</c:v>
                </c:pt>
                <c:pt idx="201">
                  <c:v>54.517068192325844</c:v>
                </c:pt>
                <c:pt idx="202">
                  <c:v>49.753561229200052</c:v>
                </c:pt>
                <c:pt idx="203">
                  <c:v>44.935685881781673</c:v>
                </c:pt>
                <c:pt idx="204">
                  <c:v>40.076260322423039</c:v>
                </c:pt>
                <c:pt idx="205">
                  <c:v>35.187251194180448</c:v>
                </c:pt>
                <c:pt idx="206">
                  <c:v>30.279749150390245</c:v>
                </c:pt>
                <c:pt idx="207">
                  <c:v>25.363956645915952</c:v>
                </c:pt>
                <c:pt idx="208">
                  <c:v>20.449186691905339</c:v>
                </c:pt>
                <c:pt idx="209">
                  <c:v>15.543871242706375</c:v>
                </c:pt>
                <c:pt idx="210">
                  <c:v>10.655577880086685</c:v>
                </c:pt>
                <c:pt idx="211">
                  <c:v>5.7910334895016957</c:v>
                </c:pt>
                <c:pt idx="212">
                  <c:v>0.95615367926469297</c:v>
                </c:pt>
                <c:pt idx="213">
                  <c:v>-3.8439232301602511</c:v>
                </c:pt>
                <c:pt idx="214">
                  <c:v>-8.6047987286641323</c:v>
                </c:pt>
                <c:pt idx="215">
                  <c:v>-13.322774132547943</c:v>
                </c:pt>
                <c:pt idx="216">
                  <c:v>-17.994808970773789</c:v>
                </c:pt>
                <c:pt idx="217">
                  <c:v>-22.618478511831054</c:v>
                </c:pt>
                <c:pt idx="218">
                  <c:v>-27.191931097199927</c:v>
                </c:pt>
                <c:pt idx="219">
                  <c:v>-31.205225863252274</c:v>
                </c:pt>
                <c:pt idx="220">
                  <c:v>-32.147557877952316</c:v>
                </c:pt>
                <c:pt idx="221">
                  <c:v>-33.121582708793575</c:v>
                </c:pt>
                <c:pt idx="222">
                  <c:v>-34.127956045081341</c:v>
                </c:pt>
                <c:pt idx="223">
                  <c:v>-35.167358722845663</c:v>
                </c:pt>
                <c:pt idx="224">
                  <c:v>-36.240497479737542</c:v>
                </c:pt>
                <c:pt idx="225">
                  <c:v>-37.348105740665517</c:v>
                </c:pt>
                <c:pt idx="226">
                  <c:v>-38.490944435141138</c:v>
                </c:pt>
                <c:pt idx="227">
                  <c:v>-39.669802847328242</c:v>
                </c:pt>
                <c:pt idx="228">
                  <c:v>-40.8854994998159</c:v>
                </c:pt>
                <c:pt idx="229">
                  <c:v>-42.138883072159182</c:v>
                </c:pt>
                <c:pt idx="230">
                  <c:v>-43.430833355248843</c:v>
                </c:pt>
                <c:pt idx="231">
                  <c:v>-44.762262242600805</c:v>
                </c:pt>
                <c:pt idx="232">
                  <c:v>-46.134114759661252</c:v>
                </c:pt>
                <c:pt idx="233">
                  <c:v>-47.547370132250563</c:v>
                </c:pt>
                <c:pt idx="234">
                  <c:v>-49.00304289527211</c:v>
                </c:pt>
                <c:pt idx="235">
                  <c:v>-50.502184042824069</c:v>
                </c:pt>
                <c:pt idx="236">
                  <c:v>-52.0458822208576</c:v>
                </c:pt>
                <c:pt idx="237">
                  <c:v>-53.635264963519134</c:v>
                </c:pt>
                <c:pt idx="238">
                  <c:v>-55.271499974315105</c:v>
                </c:pt>
                <c:pt idx="239">
                  <c:v>-56.955796453216443</c:v>
                </c:pt>
                <c:pt idx="240">
                  <c:v>-58.689406470806247</c:v>
                </c:pt>
                <c:pt idx="241">
                  <c:v>-60.473626390547295</c:v>
                </c:pt>
                <c:pt idx="242">
                  <c:v>-62.309798340196963</c:v>
                </c:pt>
                <c:pt idx="243">
                  <c:v>-64.199311733366926</c:v>
                </c:pt>
                <c:pt idx="244">
                  <c:v>-66.143604842146559</c:v>
                </c:pt>
                <c:pt idx="245">
                  <c:v>-68.144166421650937</c:v>
                </c:pt>
                <c:pt idx="246">
                  <c:v>-70.202537387254708</c:v>
                </c:pt>
                <c:pt idx="247">
                  <c:v>-72.320312545177018</c:v>
                </c:pt>
                <c:pt idx="248">
                  <c:v>-74.499142376949919</c:v>
                </c:pt>
                <c:pt idx="249">
                  <c:v>-76.740734878167331</c:v>
                </c:pt>
                <c:pt idx="250">
                  <c:v>-79.046857451733345</c:v>
                </c:pt>
                <c:pt idx="251">
                  <c:v>-81.419338855642607</c:v>
                </c:pt>
                <c:pt idx="252">
                  <c:v>-83.860071205097952</c:v>
                </c:pt>
                <c:pt idx="253">
                  <c:v>-86.371012028512254</c:v>
                </c:pt>
                <c:pt idx="254">
                  <c:v>-88.954186376657461</c:v>
                </c:pt>
                <c:pt idx="255">
                  <c:v>-91.611688983881876</c:v>
                </c:pt>
                <c:pt idx="256">
                  <c:v>-94.345686479949947</c:v>
                </c:pt>
                <c:pt idx="257">
                  <c:v>-97.158419650630805</c:v>
                </c:pt>
                <c:pt idx="258">
                  <c:v>-100.05220574468261</c:v>
                </c:pt>
                <c:pt idx="259">
                  <c:v>-103.02944082434129</c:v>
                </c:pt>
                <c:pt idx="260">
                  <c:v>-106.09260215582714</c:v>
                </c:pt>
                <c:pt idx="261">
                  <c:v>-109.24425063569436</c:v>
                </c:pt>
                <c:pt idx="262">
                  <c:v>-112.48703324810192</c:v>
                </c:pt>
                <c:pt idx="263">
                  <c:v>-115.82368554724343</c:v>
                </c:pt>
                <c:pt idx="264">
                  <c:v>-119.25703415822744</c:v>
                </c:pt>
                <c:pt idx="265">
                  <c:v>-122.78999928866487</c:v>
                </c:pt>
                <c:pt idx="266">
                  <c:v>-126.42559724205552</c:v>
                </c:pt>
                <c:pt idx="267">
                  <c:v>-130.16694292278785</c:v>
                </c:pt>
                <c:pt idx="268">
                  <c:v>-134.01725232113725</c:v>
                </c:pt>
                <c:pt idx="269">
                  <c:v>-137.97984496508499</c:v>
                </c:pt>
                <c:pt idx="270">
                  <c:v>-142.05814632404068</c:v>
                </c:pt>
                <c:pt idx="271">
                  <c:v>-146.25569014764207</c:v>
                </c:pt>
                <c:pt idx="272">
                  <c:v>-150.57612072070242</c:v>
                </c:pt>
                <c:pt idx="273">
                  <c:v>-155.02319501306258</c:v>
                </c:pt>
                <c:pt idx="274">
                  <c:v>-156.81178338427739</c:v>
                </c:pt>
                <c:pt idx="275">
                  <c:v>-156.81178338427739</c:v>
                </c:pt>
                <c:pt idx="276">
                  <c:v>-156.81178338427739</c:v>
                </c:pt>
                <c:pt idx="277">
                  <c:v>-156.81178338427739</c:v>
                </c:pt>
                <c:pt idx="278">
                  <c:v>-156.81178338427739</c:v>
                </c:pt>
                <c:pt idx="279">
                  <c:v>-156.81178338427739</c:v>
                </c:pt>
                <c:pt idx="280">
                  <c:v>-156.81178338427739</c:v>
                </c:pt>
                <c:pt idx="281">
                  <c:v>-156.81178338427739</c:v>
                </c:pt>
                <c:pt idx="282">
                  <c:v>-156.81178338427739</c:v>
                </c:pt>
                <c:pt idx="283">
                  <c:v>-156.81178338427739</c:v>
                </c:pt>
                <c:pt idx="284">
                  <c:v>-156.81178338427739</c:v>
                </c:pt>
                <c:pt idx="285">
                  <c:v>-156.81178338427739</c:v>
                </c:pt>
                <c:pt idx="286">
                  <c:v>-156.81178338427739</c:v>
                </c:pt>
                <c:pt idx="287">
                  <c:v>-156.81178338427739</c:v>
                </c:pt>
                <c:pt idx="288">
                  <c:v>-156.81178338427739</c:v>
                </c:pt>
                <c:pt idx="289">
                  <c:v>-156.81178338427739</c:v>
                </c:pt>
                <c:pt idx="290">
                  <c:v>-156.81178338427739</c:v>
                </c:pt>
                <c:pt idx="291">
                  <c:v>-156.81178338427739</c:v>
                </c:pt>
                <c:pt idx="292">
                  <c:v>-156.81178338427739</c:v>
                </c:pt>
                <c:pt idx="293">
                  <c:v>-156.81178338427739</c:v>
                </c:pt>
                <c:pt idx="294">
                  <c:v>-156.81178338427739</c:v>
                </c:pt>
                <c:pt idx="295">
                  <c:v>-156.81178338427739</c:v>
                </c:pt>
                <c:pt idx="296">
                  <c:v>-156.81178338427739</c:v>
                </c:pt>
                <c:pt idx="297">
                  <c:v>-156.81178338427739</c:v>
                </c:pt>
                <c:pt idx="298">
                  <c:v>-156.81178338427739</c:v>
                </c:pt>
                <c:pt idx="299">
                  <c:v>-156.81178338427739</c:v>
                </c:pt>
                <c:pt idx="300">
                  <c:v>-156.81178338427739</c:v>
                </c:pt>
                <c:pt idx="301">
                  <c:v>-156.81178338427739</c:v>
                </c:pt>
                <c:pt idx="302">
                  <c:v>-156.81178338427739</c:v>
                </c:pt>
                <c:pt idx="303">
                  <c:v>-156.81178338427739</c:v>
                </c:pt>
                <c:pt idx="304">
                  <c:v>-156.81178338427739</c:v>
                </c:pt>
                <c:pt idx="305">
                  <c:v>-156.81178338427739</c:v>
                </c:pt>
                <c:pt idx="306">
                  <c:v>-156.81178338427739</c:v>
                </c:pt>
                <c:pt idx="307">
                  <c:v>-156.81178338427739</c:v>
                </c:pt>
                <c:pt idx="308">
                  <c:v>-156.81178338427739</c:v>
                </c:pt>
                <c:pt idx="309">
                  <c:v>-156.81178338427739</c:v>
                </c:pt>
                <c:pt idx="310">
                  <c:v>-156.81178338427739</c:v>
                </c:pt>
                <c:pt idx="311">
                  <c:v>-156.81178338427739</c:v>
                </c:pt>
                <c:pt idx="312">
                  <c:v>-156.81178338427739</c:v>
                </c:pt>
                <c:pt idx="313">
                  <c:v>-156.81178338427739</c:v>
                </c:pt>
                <c:pt idx="314">
                  <c:v>-156.81178338427739</c:v>
                </c:pt>
                <c:pt idx="315">
                  <c:v>-156.81178338427739</c:v>
                </c:pt>
                <c:pt idx="316">
                  <c:v>-156.81178338427739</c:v>
                </c:pt>
                <c:pt idx="317">
                  <c:v>-156.81178338427739</c:v>
                </c:pt>
                <c:pt idx="318">
                  <c:v>-156.81178338427739</c:v>
                </c:pt>
                <c:pt idx="319">
                  <c:v>-156.81178338427739</c:v>
                </c:pt>
                <c:pt idx="320">
                  <c:v>-156.81178338427739</c:v>
                </c:pt>
                <c:pt idx="321">
                  <c:v>-156.81178338427739</c:v>
                </c:pt>
                <c:pt idx="322">
                  <c:v>-156.81178338427739</c:v>
                </c:pt>
                <c:pt idx="323">
                  <c:v>-156.81178338427739</c:v>
                </c:pt>
                <c:pt idx="324">
                  <c:v>-156.81178338427739</c:v>
                </c:pt>
                <c:pt idx="325">
                  <c:v>-156.81178338427739</c:v>
                </c:pt>
                <c:pt idx="326">
                  <c:v>-156.81178338427739</c:v>
                </c:pt>
                <c:pt idx="327">
                  <c:v>-156.81178338427739</c:v>
                </c:pt>
                <c:pt idx="328">
                  <c:v>-156.81178338427739</c:v>
                </c:pt>
                <c:pt idx="329">
                  <c:v>-156.81178338427739</c:v>
                </c:pt>
                <c:pt idx="330">
                  <c:v>-156.81178338427739</c:v>
                </c:pt>
                <c:pt idx="331">
                  <c:v>-156.81178338427739</c:v>
                </c:pt>
                <c:pt idx="332">
                  <c:v>-156.81178338427739</c:v>
                </c:pt>
                <c:pt idx="333">
                  <c:v>-156.81178338427739</c:v>
                </c:pt>
                <c:pt idx="334">
                  <c:v>-156.81178338427739</c:v>
                </c:pt>
                <c:pt idx="335">
                  <c:v>-156.81178338427739</c:v>
                </c:pt>
                <c:pt idx="336">
                  <c:v>-156.81178338427739</c:v>
                </c:pt>
                <c:pt idx="337">
                  <c:v>-156.81178338427739</c:v>
                </c:pt>
                <c:pt idx="338">
                  <c:v>-156.81178338427739</c:v>
                </c:pt>
                <c:pt idx="339">
                  <c:v>-156.81178338427739</c:v>
                </c:pt>
                <c:pt idx="340">
                  <c:v>-156.81178338427739</c:v>
                </c:pt>
                <c:pt idx="341">
                  <c:v>-156.81178338427739</c:v>
                </c:pt>
                <c:pt idx="342">
                  <c:v>-156.81178338427739</c:v>
                </c:pt>
                <c:pt idx="343">
                  <c:v>-156.81178338427739</c:v>
                </c:pt>
                <c:pt idx="344">
                  <c:v>-156.81178338427739</c:v>
                </c:pt>
                <c:pt idx="345">
                  <c:v>-156.81178338427739</c:v>
                </c:pt>
                <c:pt idx="346">
                  <c:v>-156.81178338427739</c:v>
                </c:pt>
                <c:pt idx="347">
                  <c:v>-156.81178338427739</c:v>
                </c:pt>
                <c:pt idx="348">
                  <c:v>-156.81178338427739</c:v>
                </c:pt>
                <c:pt idx="349">
                  <c:v>-156.81178338427739</c:v>
                </c:pt>
                <c:pt idx="350">
                  <c:v>-156.81178338427739</c:v>
                </c:pt>
                <c:pt idx="351">
                  <c:v>-156.81178338427739</c:v>
                </c:pt>
                <c:pt idx="352">
                  <c:v>-156.81178338427739</c:v>
                </c:pt>
                <c:pt idx="353">
                  <c:v>-156.81178338427739</c:v>
                </c:pt>
                <c:pt idx="354">
                  <c:v>-156.81178338427739</c:v>
                </c:pt>
                <c:pt idx="355">
                  <c:v>-156.81178338427739</c:v>
                </c:pt>
                <c:pt idx="356">
                  <c:v>-156.81178338427739</c:v>
                </c:pt>
                <c:pt idx="357">
                  <c:v>-156.81178338427739</c:v>
                </c:pt>
                <c:pt idx="358">
                  <c:v>-156.81178338427739</c:v>
                </c:pt>
                <c:pt idx="359">
                  <c:v>-156.81178338427739</c:v>
                </c:pt>
                <c:pt idx="360">
                  <c:v>-156.81178338427739</c:v>
                </c:pt>
              </c:numCache>
            </c:numRef>
          </c:yVal>
          <c:smooth val="0"/>
        </c:ser>
        <c:ser>
          <c:idx val="2"/>
          <c:order val="1"/>
          <c:tx>
            <c:v>Inertia load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'Stage 2'!$C$746:$C$1106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2'!$R$746:$R$1106</c:f>
              <c:numCache>
                <c:formatCode>General</c:formatCode>
                <c:ptCount val="361"/>
                <c:pt idx="0">
                  <c:v>211.73482398413887</c:v>
                </c:pt>
                <c:pt idx="1">
                  <c:v>211.68521307148953</c:v>
                </c:pt>
                <c:pt idx="2">
                  <c:v>211.53641659924918</c:v>
                </c:pt>
                <c:pt idx="3">
                  <c:v>211.28854332772113</c:v>
                </c:pt>
                <c:pt idx="4">
                  <c:v>210.9417744013887</c:v>
                </c:pt>
                <c:pt idx="5">
                  <c:v>210.49636316503094</c:v>
                </c:pt>
                <c:pt idx="6">
                  <c:v>209.9526349065824</c:v>
                </c:pt>
                <c:pt idx="7">
                  <c:v>209.31098652703548</c:v>
                </c:pt>
                <c:pt idx="8">
                  <c:v>208.57188613776586</c:v>
                </c:pt>
                <c:pt idx="9">
                  <c:v>207.73587258574833</c:v>
                </c:pt>
                <c:pt idx="10">
                  <c:v>206.80355490721163</c:v>
                </c:pt>
                <c:pt idx="11">
                  <c:v>205.77561171036481</c:v>
                </c:pt>
                <c:pt idx="12">
                  <c:v>204.65279048790828</c:v>
                </c:pt>
                <c:pt idx="13">
                  <c:v>203.43590686012635</c:v>
                </c:pt>
                <c:pt idx="14">
                  <c:v>202.12584374943481</c:v>
                </c:pt>
                <c:pt idx="15">
                  <c:v>200.7235504873392</c:v>
                </c:pt>
                <c:pt idx="16">
                  <c:v>199.23004185483558</c:v>
                </c:pt>
                <c:pt idx="17">
                  <c:v>197.64639705736306</c:v>
                </c:pt>
                <c:pt idx="18">
                  <c:v>195.97375863549283</c:v>
                </c:pt>
                <c:pt idx="19">
                  <c:v>194.2133313126117</c:v>
                </c:pt>
                <c:pt idx="20">
                  <c:v>192.36638078093134</c:v>
                </c:pt>
                <c:pt idx="21">
                  <c:v>190.43423242722494</c:v>
                </c:pt>
                <c:pt idx="22">
                  <c:v>188.41826999976209</c:v>
                </c:pt>
                <c:pt idx="23">
                  <c:v>186.31993421798072</c:v>
                </c:pt>
                <c:pt idx="24">
                  <c:v>184.14072132649878</c:v>
                </c:pt>
                <c:pt idx="25">
                  <c:v>181.88218159513482</c:v>
                </c:pt>
                <c:pt idx="26">
                  <c:v>179.54591776666484</c:v>
                </c:pt>
                <c:pt idx="27">
                  <c:v>177.13358345410583</c:v>
                </c:pt>
                <c:pt idx="28">
                  <c:v>174.64688148937014</c:v>
                </c:pt>
                <c:pt idx="29">
                  <c:v>172.08756222519398</c:v>
                </c:pt>
                <c:pt idx="30">
                  <c:v>169.45742179229219</c:v>
                </c:pt>
                <c:pt idx="31">
                  <c:v>166.75830031374568</c:v>
                </c:pt>
                <c:pt idx="32">
                  <c:v>163.9920800786731</c:v>
                </c:pt>
                <c:pt idx="33">
                  <c:v>161.16068367728582</c:v>
                </c:pt>
                <c:pt idx="34">
                  <c:v>158.26607209946815</c:v>
                </c:pt>
                <c:pt idx="35">
                  <c:v>155.31024279906421</c:v>
                </c:pt>
                <c:pt idx="36">
                  <c:v>152.29522772609283</c:v>
                </c:pt>
                <c:pt idx="37">
                  <c:v>149.22309132914484</c:v>
                </c:pt>
                <c:pt idx="38">
                  <c:v>146.095928530252</c:v>
                </c:pt>
                <c:pt idx="39">
                  <c:v>142.91586267454454</c:v>
                </c:pt>
                <c:pt idx="40">
                  <c:v>139.68504345704366</c:v>
                </c:pt>
                <c:pt idx="41">
                  <c:v>136.40564482895707</c:v>
                </c:pt>
                <c:pt idx="42">
                  <c:v>133.0798628858696</c:v>
                </c:pt>
                <c:pt idx="43">
                  <c:v>129.70991374023686</c:v>
                </c:pt>
                <c:pt idx="44">
                  <c:v>126.298031380609</c:v>
                </c:pt>
                <c:pt idx="45">
                  <c:v>122.84646552002023</c:v>
                </c:pt>
                <c:pt idx="46">
                  <c:v>119.35747943599361</c:v>
                </c:pt>
                <c:pt idx="47">
                  <c:v>115.83334780461483</c:v>
                </c:pt>
                <c:pt idx="48">
                  <c:v>112.27635453113361</c:v>
                </c:pt>
                <c:pt idx="49">
                  <c:v>108.68879057955334</c:v>
                </c:pt>
                <c:pt idx="50">
                  <c:v>105.07295180366552</c:v>
                </c:pt>
                <c:pt idx="51">
                  <c:v>101.43113678198299</c:v>
                </c:pt>
                <c:pt idx="52">
                  <c:v>97.765644659016885</c:v>
                </c:pt>
                <c:pt idx="53">
                  <c:v>94.078772995331832</c:v>
                </c:pt>
                <c:pt idx="54">
                  <c:v>90.372815628800353</c:v>
                </c:pt>
                <c:pt idx="55">
                  <c:v>86.650060549461415</c:v>
                </c:pt>
                <c:pt idx="56">
                  <c:v>82.912787790367915</c:v>
                </c:pt>
                <c:pt idx="57">
                  <c:v>79.16326733678612</c:v>
                </c:pt>
                <c:pt idx="58">
                  <c:v>75.403757056085468</c:v>
                </c:pt>
                <c:pt idx="59">
                  <c:v>71.636500650628648</c:v>
                </c:pt>
                <c:pt idx="60">
                  <c:v>67.863725635941975</c:v>
                </c:pt>
                <c:pt idx="61">
                  <c:v>64.087641346411758</c:v>
                </c:pt>
                <c:pt idx="62">
                  <c:v>60.310436970718648</c:v>
                </c:pt>
                <c:pt idx="63">
                  <c:v>56.534279619180452</c:v>
                </c:pt>
                <c:pt idx="64">
                  <c:v>52.761312425135351</c:v>
                </c:pt>
                <c:pt idx="65">
                  <c:v>48.993652682452286</c:v>
                </c:pt>
                <c:pt idx="66">
                  <c:v>45.233390021209729</c:v>
                </c:pt>
                <c:pt idx="67">
                  <c:v>41.482584623535907</c:v>
                </c:pt>
                <c:pt idx="68">
                  <c:v>37.743265481550878</c:v>
                </c:pt>
                <c:pt idx="69">
                  <c:v>34.017428699300837</c:v>
                </c:pt>
                <c:pt idx="70">
                  <c:v>30.307035840515969</c:v>
                </c:pt>
                <c:pt idx="71">
                  <c:v>26.614012323968449</c:v>
                </c:pt>
                <c:pt idx="72">
                  <c:v>22.940245868145958</c:v>
                </c:pt>
                <c:pt idx="73">
                  <c:v>19.287584986894995</c:v>
                </c:pt>
                <c:pt idx="74">
                  <c:v>15.657837537624367</c:v>
                </c:pt>
                <c:pt idx="75">
                  <c:v>12.05276932359404</c:v>
                </c:pt>
                <c:pt idx="76">
                  <c:v>8.4741027517469014</c:v>
                </c:pt>
                <c:pt idx="77">
                  <c:v>4.9235155474720367</c:v>
                </c:pt>
                <c:pt idx="78">
                  <c:v>1.4026395276183654</c:v>
                </c:pt>
                <c:pt idx="79">
                  <c:v>-2.0869405669963972</c:v>
                </c:pt>
                <c:pt idx="80">
                  <c:v>-5.5436881784082486</c:v>
                </c:pt>
                <c:pt idx="81">
                  <c:v>-8.9661159765635734</c:v>
                </c:pt>
                <c:pt idx="82">
                  <c:v>-12.352786841588804</c:v>
                </c:pt>
                <c:pt idx="83">
                  <c:v>-15.702314782328839</c:v>
                </c:pt>
                <c:pt idx="84">
                  <c:v>-19.013365790288891</c:v>
                </c:pt>
                <c:pt idx="85">
                  <c:v>-22.284658628193668</c:v>
                </c:pt>
                <c:pt idx="86">
                  <c:v>-25.514965552457308</c:v>
                </c:pt>
                <c:pt idx="87">
                  <c:v>-28.703112968940818</c:v>
                </c:pt>
                <c:pt idx="88">
                  <c:v>-31.847982021452012</c:v>
                </c:pt>
                <c:pt idx="89">
                  <c:v>-34.948509112528868</c:v>
                </c:pt>
                <c:pt idx="90">
                  <c:v>-38.003686356127481</c:v>
                </c:pt>
                <c:pt idx="91">
                  <c:v>-41.012561961920262</c:v>
                </c:pt>
                <c:pt idx="92">
                  <c:v>-43.974240550993073</c:v>
                </c:pt>
                <c:pt idx="93">
                  <c:v>-46.887883402813721</c:v>
                </c:pt>
                <c:pt idx="94">
                  <c:v>-49.752708633428099</c:v>
                </c:pt>
                <c:pt idx="95">
                  <c:v>-52.567991304923545</c:v>
                </c:pt>
                <c:pt idx="96">
                  <c:v>-55.333063466283413</c:v>
                </c:pt>
                <c:pt idx="97">
                  <c:v>-58.047314125838902</c:v>
                </c:pt>
                <c:pt idx="98">
                  <c:v>-60.710189155609299</c:v>
                </c:pt>
                <c:pt idx="99">
                  <c:v>-63.321191127900953</c:v>
                </c:pt>
                <c:pt idx="100">
                  <c:v>-65.879879084621948</c:v>
                </c:pt>
                <c:pt idx="101">
                  <c:v>-68.385868239846559</c:v>
                </c:pt>
                <c:pt idx="102">
                  <c:v>-70.838829616247025</c:v>
                </c:pt>
                <c:pt idx="103">
                  <c:v>-73.238489616088557</c:v>
                </c:pt>
                <c:pt idx="104">
                  <c:v>-75.584629527563678</c:v>
                </c:pt>
                <c:pt idx="105">
                  <c:v>-77.877084967318964</c:v>
                </c:pt>
                <c:pt idx="106">
                  <c:v>-80.115745260104077</c:v>
                </c:pt>
                <c:pt idx="107">
                  <c:v>-82.300552756549152</c:v>
                </c:pt>
                <c:pt idx="108">
                  <c:v>-84.431502090150829</c:v>
                </c:pt>
                <c:pt idx="109">
                  <c:v>-86.508639374619435</c:v>
                </c:pt>
                <c:pt idx="110">
                  <c:v>-88.532061342811915</c:v>
                </c:pt>
                <c:pt idx="111">
                  <c:v>-90.501914428544779</c:v>
                </c:pt>
                <c:pt idx="112">
                  <c:v>-92.418393792649766</c:v>
                </c:pt>
                <c:pt idx="113">
                  <c:v>-94.28174229470055</c:v>
                </c:pt>
                <c:pt idx="114">
                  <c:v>-96.092249411904632</c:v>
                </c:pt>
                <c:pt idx="115">
                  <c:v>-97.850250106716516</c:v>
                </c:pt>
                <c:pt idx="116">
                  <c:v>-99.556123644789395</c:v>
                </c:pt>
                <c:pt idx="117">
                  <c:v>-101.21029236494127</c:v>
                </c:pt>
                <c:pt idx="118">
                  <c:v>-102.81322040286773</c:v>
                </c:pt>
                <c:pt idx="119">
                  <c:v>-104.36541237038885</c:v>
                </c:pt>
                <c:pt idx="120">
                  <c:v>-105.86741199206941</c:v>
                </c:pt>
                <c:pt idx="121">
                  <c:v>-107.31980070110068</c:v>
                </c:pt>
                <c:pt idx="122">
                  <c:v>-108.72319619638147</c:v>
                </c:pt>
                <c:pt idx="123">
                  <c:v>-110.07825096277983</c:v>
                </c:pt>
                <c:pt idx="124">
                  <c:v>-111.38565075659928</c:v>
                </c:pt>
                <c:pt idx="125">
                  <c:v>-112.6461130583144</c:v>
                </c:pt>
                <c:pt idx="126">
                  <c:v>-113.86038549467774</c:v>
                </c:pt>
                <c:pt idx="127">
                  <c:v>-115.0292442323349</c:v>
                </c:pt>
                <c:pt idx="128">
                  <c:v>-116.15349234511608</c:v>
                </c:pt>
                <c:pt idx="129">
                  <c:v>-117.23395815720352</c:v>
                </c:pt>
                <c:pt idx="130">
                  <c:v>-118.27149356439972</c:v>
                </c:pt>
                <c:pt idx="131">
                  <c:v>-119.26697233574531</c:v>
                </c:pt>
                <c:pt idx="132">
                  <c:v>-120.22128839775739</c:v>
                </c:pt>
                <c:pt idx="133">
                  <c:v>-121.13535410357717</c:v>
                </c:pt>
                <c:pt idx="134">
                  <c:v>-122.0100984893307</c:v>
                </c:pt>
                <c:pt idx="135">
                  <c:v>-122.8464655200202</c:v>
                </c:pt>
                <c:pt idx="136">
                  <c:v>-123.64541232727187</c:v>
                </c:pt>
                <c:pt idx="137">
                  <c:v>-124.4079074412745</c:v>
                </c:pt>
                <c:pt idx="138">
                  <c:v>-125.13492901924576</c:v>
                </c:pt>
                <c:pt idx="139">
                  <c:v>-125.82746307276511</c:v>
                </c:pt>
                <c:pt idx="140">
                  <c:v>-126.48650169630938</c:v>
                </c:pt>
                <c:pt idx="141">
                  <c:v>-127.11304129932395</c:v>
                </c:pt>
                <c:pt idx="142">
                  <c:v>-127.70808084415279</c:v>
                </c:pt>
                <c:pt idx="143">
                  <c:v>-128.27262009214172</c:v>
                </c:pt>
                <c:pt idx="144">
                  <c:v>-128.80765786021539</c:v>
                </c:pt>
                <c:pt idx="145">
                  <c:v>-129.3141902902112</c:v>
                </c:pt>
                <c:pt idx="146">
                  <c:v>-129.79320913323673</c:v>
                </c:pt>
                <c:pt idx="147">
                  <c:v>-130.24570005129206</c:v>
                </c:pt>
                <c:pt idx="148">
                  <c:v>-130.67264093837704</c:v>
                </c:pt>
                <c:pt idx="149">
                  <c:v>-131.07500026327367</c:v>
                </c:pt>
                <c:pt idx="150">
                  <c:v>-131.45373543616469</c:v>
                </c:pt>
                <c:pt idx="151">
                  <c:v>-131.80979120121683</c:v>
                </c:pt>
                <c:pt idx="152">
                  <c:v>-132.14409805722104</c:v>
                </c:pt>
                <c:pt idx="153">
                  <c:v>-132.45757070834497</c:v>
                </c:pt>
                <c:pt idx="154">
                  <c:v>-132.75110654701075</c:v>
                </c:pt>
                <c:pt idx="155">
                  <c:v>-133.0255841708705</c:v>
                </c:pt>
                <c:pt idx="156">
                  <c:v>-133.28186193580387</c:v>
                </c:pt>
                <c:pt idx="157">
                  <c:v>-133.52077654681602</c:v>
                </c:pt>
                <c:pt idx="158">
                  <c:v>-133.74314168866317</c:v>
                </c:pt>
                <c:pt idx="159">
                  <c:v>-133.94974669798091</c:v>
                </c:pt>
                <c:pt idx="160">
                  <c:v>-134.14135527863536</c:v>
                </c:pt>
                <c:pt idx="161">
                  <c:v>-134.31870426196068</c:v>
                </c:pt>
                <c:pt idx="162">
                  <c:v>-134.48250241348791</c:v>
                </c:pt>
                <c:pt idx="163">
                  <c:v>-134.63342928770885</c:v>
                </c:pt>
                <c:pt idx="164">
                  <c:v>-134.77213413235586</c:v>
                </c:pt>
                <c:pt idx="165">
                  <c:v>-134.89923484361424</c:v>
                </c:pt>
                <c:pt idx="166">
                  <c:v>-135.01531697361801</c:v>
                </c:pt>
                <c:pt idx="167">
                  <c:v>-135.12093279150977</c:v>
                </c:pt>
                <c:pt idx="168">
                  <c:v>-135.21660039927957</c:v>
                </c:pt>
                <c:pt idx="169">
                  <c:v>-135.30280290352178</c:v>
                </c:pt>
                <c:pt idx="170">
                  <c:v>-135.37998764418145</c:v>
                </c:pt>
                <c:pt idx="171">
                  <c:v>-135.44856548128377</c:v>
                </c:pt>
                <c:pt idx="172">
                  <c:v>-135.50891014056774</c:v>
                </c:pt>
                <c:pt idx="173">
                  <c:v>-135.56135761886765</c:v>
                </c:pt>
                <c:pt idx="174">
                  <c:v>-135.60620565001005</c:v>
                </c:pt>
                <c:pt idx="175">
                  <c:v>-135.64371323191367</c:v>
                </c:pt>
                <c:pt idx="176">
                  <c:v>-135.67410021550324</c:v>
                </c:pt>
                <c:pt idx="177">
                  <c:v>-135.69754695596654</c:v>
                </c:pt>
                <c:pt idx="178">
                  <c:v>-135.71419402680408</c:v>
                </c:pt>
                <c:pt idx="179">
                  <c:v>-135.72414199704039</c:v>
                </c:pt>
                <c:pt idx="180">
                  <c:v>-135.72745127188389</c:v>
                </c:pt>
                <c:pt idx="181">
                  <c:v>-135.72414199704039</c:v>
                </c:pt>
                <c:pt idx="182">
                  <c:v>-135.71419402680408</c:v>
                </c:pt>
                <c:pt idx="183">
                  <c:v>-135.69754695596654</c:v>
                </c:pt>
                <c:pt idx="184">
                  <c:v>-135.67410021550324</c:v>
                </c:pt>
                <c:pt idx="185">
                  <c:v>-135.64371323191367</c:v>
                </c:pt>
                <c:pt idx="186">
                  <c:v>-135.60620565001005</c:v>
                </c:pt>
                <c:pt idx="187">
                  <c:v>-135.56135761886767</c:v>
                </c:pt>
                <c:pt idx="188">
                  <c:v>-135.50891014056774</c:v>
                </c:pt>
                <c:pt idx="189">
                  <c:v>-135.44856548128379</c:v>
                </c:pt>
                <c:pt idx="190">
                  <c:v>-135.37998764418148</c:v>
                </c:pt>
                <c:pt idx="191">
                  <c:v>-135.30280290352178</c:v>
                </c:pt>
                <c:pt idx="192">
                  <c:v>-135.21660039927954</c:v>
                </c:pt>
                <c:pt idx="193">
                  <c:v>-135.1209327915098</c:v>
                </c:pt>
                <c:pt idx="194">
                  <c:v>-135.01531697361798</c:v>
                </c:pt>
                <c:pt idx="195">
                  <c:v>-134.89923484361429</c:v>
                </c:pt>
                <c:pt idx="196">
                  <c:v>-134.77213413235583</c:v>
                </c:pt>
                <c:pt idx="197">
                  <c:v>-134.63342928770885</c:v>
                </c:pt>
                <c:pt idx="198">
                  <c:v>-134.48250241348791</c:v>
                </c:pt>
                <c:pt idx="199">
                  <c:v>-134.3187042619607</c:v>
                </c:pt>
                <c:pt idx="200">
                  <c:v>-134.14135527863536</c:v>
                </c:pt>
                <c:pt idx="201">
                  <c:v>-133.94974669798094</c:v>
                </c:pt>
                <c:pt idx="202">
                  <c:v>-133.74314168866317</c:v>
                </c:pt>
                <c:pt idx="203">
                  <c:v>-133.52077654681599</c:v>
                </c:pt>
                <c:pt idx="204">
                  <c:v>-133.28186193580387</c:v>
                </c:pt>
                <c:pt idx="205">
                  <c:v>-133.02558417087053</c:v>
                </c:pt>
                <c:pt idx="206">
                  <c:v>-132.75110654701078</c:v>
                </c:pt>
                <c:pt idx="207">
                  <c:v>-132.45757070834497</c:v>
                </c:pt>
                <c:pt idx="208">
                  <c:v>-132.14409805722104</c:v>
                </c:pt>
                <c:pt idx="209">
                  <c:v>-131.80979120121683</c:v>
                </c:pt>
                <c:pt idx="210">
                  <c:v>-131.45373543616469</c:v>
                </c:pt>
                <c:pt idx="211">
                  <c:v>-131.07500026327369</c:v>
                </c:pt>
                <c:pt idx="212">
                  <c:v>-130.67264093837704</c:v>
                </c:pt>
                <c:pt idx="213">
                  <c:v>-130.24570005129206</c:v>
                </c:pt>
                <c:pt idx="214">
                  <c:v>-129.79320913323673</c:v>
                </c:pt>
                <c:pt idx="215">
                  <c:v>-129.31419029021123</c:v>
                </c:pt>
                <c:pt idx="216">
                  <c:v>-128.80765786021541</c:v>
                </c:pt>
                <c:pt idx="217">
                  <c:v>-128.27262009214175</c:v>
                </c:pt>
                <c:pt idx="218">
                  <c:v>-127.70808084415279</c:v>
                </c:pt>
                <c:pt idx="219">
                  <c:v>-127.11304129932395</c:v>
                </c:pt>
                <c:pt idx="220">
                  <c:v>-126.48650169630938</c:v>
                </c:pt>
                <c:pt idx="221">
                  <c:v>-125.82746307276511</c:v>
                </c:pt>
                <c:pt idx="222">
                  <c:v>-125.13492901924579</c:v>
                </c:pt>
                <c:pt idx="223">
                  <c:v>-124.4079074412745</c:v>
                </c:pt>
                <c:pt idx="224">
                  <c:v>-123.64541232727188</c:v>
                </c:pt>
                <c:pt idx="225">
                  <c:v>-122.84646552002023</c:v>
                </c:pt>
                <c:pt idx="226">
                  <c:v>-122.01009848933074</c:v>
                </c:pt>
                <c:pt idx="227">
                  <c:v>-121.1353541035772</c:v>
                </c:pt>
                <c:pt idx="228">
                  <c:v>-120.22128839775742</c:v>
                </c:pt>
                <c:pt idx="229">
                  <c:v>-119.26697233574534</c:v>
                </c:pt>
                <c:pt idx="230">
                  <c:v>-118.27149356439976</c:v>
                </c:pt>
                <c:pt idx="231">
                  <c:v>-117.23395815720357</c:v>
                </c:pt>
                <c:pt idx="232">
                  <c:v>-116.15349234511612</c:v>
                </c:pt>
                <c:pt idx="233">
                  <c:v>-115.02924423233492</c:v>
                </c:pt>
                <c:pt idx="234">
                  <c:v>-113.86038549467776</c:v>
                </c:pt>
                <c:pt idx="235">
                  <c:v>-112.6461130583144</c:v>
                </c:pt>
                <c:pt idx="236">
                  <c:v>-111.38565075659926</c:v>
                </c:pt>
                <c:pt idx="237">
                  <c:v>-110.07825096277992</c:v>
                </c:pt>
                <c:pt idx="238">
                  <c:v>-108.72319619638154</c:v>
                </c:pt>
                <c:pt idx="239">
                  <c:v>-107.3198007011007</c:v>
                </c:pt>
                <c:pt idx="240">
                  <c:v>-105.86741199206946</c:v>
                </c:pt>
                <c:pt idx="241">
                  <c:v>-104.36541237038885</c:v>
                </c:pt>
                <c:pt idx="242">
                  <c:v>-102.81322040286771</c:v>
                </c:pt>
                <c:pt idx="243">
                  <c:v>-101.2102923649413</c:v>
                </c:pt>
                <c:pt idx="244">
                  <c:v>-99.556123644789452</c:v>
                </c:pt>
                <c:pt idx="245">
                  <c:v>-97.850250106716572</c:v>
                </c:pt>
                <c:pt idx="246">
                  <c:v>-96.092249411904717</c:v>
                </c:pt>
                <c:pt idx="247">
                  <c:v>-94.281742294700564</c:v>
                </c:pt>
                <c:pt idx="248">
                  <c:v>-92.418393792649809</c:v>
                </c:pt>
                <c:pt idx="249">
                  <c:v>-90.50191442854485</c:v>
                </c:pt>
                <c:pt idx="250">
                  <c:v>-88.5320613428119</c:v>
                </c:pt>
                <c:pt idx="251">
                  <c:v>-86.508639374619577</c:v>
                </c:pt>
                <c:pt idx="252">
                  <c:v>-84.431502090150886</c:v>
                </c:pt>
                <c:pt idx="253">
                  <c:v>-82.300552756549209</c:v>
                </c:pt>
                <c:pt idx="254">
                  <c:v>-80.115745260104163</c:v>
                </c:pt>
                <c:pt idx="255">
                  <c:v>-77.877084967318964</c:v>
                </c:pt>
                <c:pt idx="256">
                  <c:v>-75.584629527563678</c:v>
                </c:pt>
                <c:pt idx="257">
                  <c:v>-73.238489616088586</c:v>
                </c:pt>
                <c:pt idx="258">
                  <c:v>-70.838829616247125</c:v>
                </c:pt>
                <c:pt idx="259">
                  <c:v>-68.385868239846701</c:v>
                </c:pt>
                <c:pt idx="260">
                  <c:v>-65.879879084622075</c:v>
                </c:pt>
                <c:pt idx="261">
                  <c:v>-63.321191127900967</c:v>
                </c:pt>
                <c:pt idx="262">
                  <c:v>-60.710189155609363</c:v>
                </c:pt>
                <c:pt idx="263">
                  <c:v>-58.047314125838909</c:v>
                </c:pt>
                <c:pt idx="264">
                  <c:v>-55.333063466283384</c:v>
                </c:pt>
                <c:pt idx="265">
                  <c:v>-52.567991304923595</c:v>
                </c:pt>
                <c:pt idx="266">
                  <c:v>-49.752708633428178</c:v>
                </c:pt>
                <c:pt idx="267">
                  <c:v>-46.887883402813841</c:v>
                </c:pt>
                <c:pt idx="268">
                  <c:v>-43.974240550993201</c:v>
                </c:pt>
                <c:pt idx="269">
                  <c:v>-41.012561961920262</c:v>
                </c:pt>
                <c:pt idx="270">
                  <c:v>-38.003686356127524</c:v>
                </c:pt>
                <c:pt idx="271">
                  <c:v>-34.948509112528946</c:v>
                </c:pt>
                <c:pt idx="272">
                  <c:v>-31.847982021452136</c:v>
                </c:pt>
                <c:pt idx="273">
                  <c:v>-28.703112968940985</c:v>
                </c:pt>
                <c:pt idx="274">
                  <c:v>-25.514965552457358</c:v>
                </c:pt>
                <c:pt idx="275">
                  <c:v>-22.284658628193718</c:v>
                </c:pt>
                <c:pt idx="276">
                  <c:v>-19.013365790289022</c:v>
                </c:pt>
                <c:pt idx="277">
                  <c:v>-15.702314782328806</c:v>
                </c:pt>
                <c:pt idx="278">
                  <c:v>-12.352786841588804</c:v>
                </c:pt>
                <c:pt idx="279">
                  <c:v>-8.9661159765636231</c:v>
                </c:pt>
                <c:pt idx="280">
                  <c:v>-5.5436881784083356</c:v>
                </c:pt>
                <c:pt idx="281">
                  <c:v>-2.0869405669965322</c:v>
                </c:pt>
                <c:pt idx="282">
                  <c:v>1.4026395276181822</c:v>
                </c:pt>
                <c:pt idx="283">
                  <c:v>4.9235155474719887</c:v>
                </c:pt>
                <c:pt idx="284">
                  <c:v>8.4741027517468055</c:v>
                </c:pt>
                <c:pt idx="285">
                  <c:v>12.052769323594127</c:v>
                </c:pt>
                <c:pt idx="286">
                  <c:v>15.657837537624225</c:v>
                </c:pt>
                <c:pt idx="287">
                  <c:v>19.287584986894803</c:v>
                </c:pt>
                <c:pt idx="288">
                  <c:v>22.940245868145908</c:v>
                </c:pt>
                <c:pt idx="289">
                  <c:v>26.614012323968353</c:v>
                </c:pt>
                <c:pt idx="290">
                  <c:v>30.30703584051582</c:v>
                </c:pt>
                <c:pt idx="291">
                  <c:v>34.017428699300829</c:v>
                </c:pt>
                <c:pt idx="292">
                  <c:v>37.743265481550829</c:v>
                </c:pt>
                <c:pt idx="293">
                  <c:v>41.482584623535807</c:v>
                </c:pt>
                <c:pt idx="294">
                  <c:v>45.233390021209637</c:v>
                </c:pt>
                <c:pt idx="295">
                  <c:v>48.993652682452115</c:v>
                </c:pt>
                <c:pt idx="296">
                  <c:v>52.761312425135344</c:v>
                </c:pt>
                <c:pt idx="297">
                  <c:v>56.534279619180417</c:v>
                </c:pt>
                <c:pt idx="298">
                  <c:v>60.310436970718555</c:v>
                </c:pt>
                <c:pt idx="299">
                  <c:v>64.0876413464118</c:v>
                </c:pt>
                <c:pt idx="300">
                  <c:v>67.863725635941975</c:v>
                </c:pt>
                <c:pt idx="301">
                  <c:v>71.636500650628449</c:v>
                </c:pt>
                <c:pt idx="302">
                  <c:v>75.403757056085368</c:v>
                </c:pt>
                <c:pt idx="303">
                  <c:v>79.163267336785964</c:v>
                </c:pt>
                <c:pt idx="304">
                  <c:v>82.912787790367744</c:v>
                </c:pt>
                <c:pt idx="305">
                  <c:v>86.650060549461401</c:v>
                </c:pt>
                <c:pt idx="306">
                  <c:v>90.372815628800268</c:v>
                </c:pt>
                <c:pt idx="307">
                  <c:v>94.078772995331718</c:v>
                </c:pt>
                <c:pt idx="308">
                  <c:v>97.765644659016758</c:v>
                </c:pt>
                <c:pt idx="309">
                  <c:v>101.43113678198281</c:v>
                </c:pt>
                <c:pt idx="310">
                  <c:v>105.07295180366548</c:v>
                </c:pt>
                <c:pt idx="311">
                  <c:v>108.68879057955326</c:v>
                </c:pt>
                <c:pt idx="312">
                  <c:v>112.27635453113349</c:v>
                </c:pt>
                <c:pt idx="313">
                  <c:v>115.83334780461485</c:v>
                </c:pt>
                <c:pt idx="314">
                  <c:v>119.35747943599361</c:v>
                </c:pt>
                <c:pt idx="315">
                  <c:v>122.84646552002</c:v>
                </c:pt>
                <c:pt idx="316">
                  <c:v>126.2980313806089</c:v>
                </c:pt>
                <c:pt idx="317">
                  <c:v>129.70991374023674</c:v>
                </c:pt>
                <c:pt idx="318">
                  <c:v>133.07986288586957</c:v>
                </c:pt>
                <c:pt idx="319">
                  <c:v>136.40564482895707</c:v>
                </c:pt>
                <c:pt idx="320">
                  <c:v>139.68504345704358</c:v>
                </c:pt>
                <c:pt idx="321">
                  <c:v>142.91586267454443</c:v>
                </c:pt>
                <c:pt idx="322">
                  <c:v>146.09592853025185</c:v>
                </c:pt>
                <c:pt idx="323">
                  <c:v>149.22309132914469</c:v>
                </c:pt>
                <c:pt idx="324">
                  <c:v>152.2952277260928</c:v>
                </c:pt>
                <c:pt idx="325">
                  <c:v>155.31024279906413</c:v>
                </c:pt>
                <c:pt idx="326">
                  <c:v>158.26607209946803</c:v>
                </c:pt>
                <c:pt idx="327">
                  <c:v>161.16068367728582</c:v>
                </c:pt>
                <c:pt idx="328">
                  <c:v>163.99208007867307</c:v>
                </c:pt>
                <c:pt idx="329">
                  <c:v>166.75830031374562</c:v>
                </c:pt>
                <c:pt idx="330">
                  <c:v>169.45742179229211</c:v>
                </c:pt>
                <c:pt idx="331">
                  <c:v>172.08756222519384</c:v>
                </c:pt>
                <c:pt idx="332">
                  <c:v>174.64688148937014</c:v>
                </c:pt>
                <c:pt idx="333">
                  <c:v>177.13358345410577</c:v>
                </c:pt>
                <c:pt idx="334">
                  <c:v>179.54591776666481</c:v>
                </c:pt>
                <c:pt idx="335">
                  <c:v>181.88218159513485</c:v>
                </c:pt>
                <c:pt idx="336">
                  <c:v>184.14072132649866</c:v>
                </c:pt>
                <c:pt idx="337">
                  <c:v>186.3199342179806</c:v>
                </c:pt>
                <c:pt idx="338">
                  <c:v>188.41826999976206</c:v>
                </c:pt>
                <c:pt idx="339">
                  <c:v>190.43423242722483</c:v>
                </c:pt>
                <c:pt idx="340">
                  <c:v>192.36638078093134</c:v>
                </c:pt>
                <c:pt idx="341">
                  <c:v>194.2133313126117</c:v>
                </c:pt>
                <c:pt idx="342">
                  <c:v>195.97375863549283</c:v>
                </c:pt>
                <c:pt idx="343">
                  <c:v>197.64639705736298</c:v>
                </c:pt>
                <c:pt idx="344">
                  <c:v>199.23004185483549</c:v>
                </c:pt>
                <c:pt idx="345">
                  <c:v>200.72355048733911</c:v>
                </c:pt>
                <c:pt idx="346">
                  <c:v>202.12584374943481</c:v>
                </c:pt>
                <c:pt idx="347">
                  <c:v>203.43590686012632</c:v>
                </c:pt>
                <c:pt idx="348">
                  <c:v>204.65279048790825</c:v>
                </c:pt>
                <c:pt idx="349">
                  <c:v>205.77561171036481</c:v>
                </c:pt>
                <c:pt idx="350">
                  <c:v>206.80355490721161</c:v>
                </c:pt>
                <c:pt idx="351">
                  <c:v>207.7358725857483</c:v>
                </c:pt>
                <c:pt idx="352">
                  <c:v>208.5718861377658</c:v>
                </c:pt>
                <c:pt idx="353">
                  <c:v>209.31098652703545</c:v>
                </c:pt>
                <c:pt idx="354">
                  <c:v>209.9526349065824</c:v>
                </c:pt>
                <c:pt idx="355">
                  <c:v>210.49636316503094</c:v>
                </c:pt>
                <c:pt idx="356">
                  <c:v>210.9417744013887</c:v>
                </c:pt>
                <c:pt idx="357">
                  <c:v>211.28854332772113</c:v>
                </c:pt>
                <c:pt idx="358">
                  <c:v>211.53641659924918</c:v>
                </c:pt>
                <c:pt idx="359">
                  <c:v>211.68521307148953</c:v>
                </c:pt>
                <c:pt idx="360">
                  <c:v>211.73482398413887</c:v>
                </c:pt>
              </c:numCache>
            </c:numRef>
          </c:yVal>
          <c:smooth val="0"/>
        </c:ser>
        <c:ser>
          <c:idx val="3"/>
          <c:order val="2"/>
          <c:tx>
            <c:v>Combined load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'Stage 2'!$C$746:$C$1106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2'!$W$746:$W$1106</c:f>
              <c:numCache>
                <c:formatCode>General</c:formatCode>
                <c:ptCount val="361"/>
                <c:pt idx="0">
                  <c:v>54.92304059986148</c:v>
                </c:pt>
                <c:pt idx="1">
                  <c:v>55.020187229661445</c:v>
                </c:pt>
                <c:pt idx="2">
                  <c:v>55.310962038692253</c:v>
                </c:pt>
                <c:pt idx="3">
                  <c:v>55.793378423263334</c:v>
                </c:pt>
                <c:pt idx="4">
                  <c:v>56.464153976168774</c:v>
                </c:pt>
                <c:pt idx="5">
                  <c:v>57.318752718279768</c:v>
                </c:pt>
                <c:pt idx="6">
                  <c:v>58.351442913021799</c:v>
                </c:pt>
                <c:pt idx="7">
                  <c:v>59.555369208543794</c:v>
                </c:pt>
                <c:pt idx="8">
                  <c:v>60.922637568612288</c:v>
                </c:pt>
                <c:pt idx="9">
                  <c:v>62.444411220542236</c:v>
                </c:pt>
                <c:pt idx="10">
                  <c:v>64.111015672774244</c:v>
                </c:pt>
                <c:pt idx="11">
                  <c:v>65.912050739611374</c:v>
                </c:pt>
                <c:pt idx="12">
                  <c:v>67.836507456818197</c:v>
                </c:pt>
                <c:pt idx="13">
                  <c:v>69.872887777649908</c:v>
                </c:pt>
                <c:pt idx="14">
                  <c:v>72.009325000365038</c:v>
                </c:pt>
                <c:pt idx="15">
                  <c:v>74.233702989589702</c:v>
                </c:pt>
                <c:pt idx="16">
                  <c:v>76.533772407509389</c:v>
                </c:pt>
                <c:pt idx="17">
                  <c:v>78.897262358591234</c:v>
                </c:pt>
                <c:pt idx="18">
                  <c:v>81.311986064287368</c:v>
                </c:pt>
                <c:pt idx="19">
                  <c:v>83.765939413112463</c:v>
                </c:pt>
                <c:pt idx="20">
                  <c:v>86.247391467899035</c:v>
                </c:pt>
                <c:pt idx="21">
                  <c:v>88.744966248000608</c:v>
                </c:pt>
                <c:pt idx="22">
                  <c:v>91.247715332728404</c:v>
                </c:pt>
                <c:pt idx="23">
                  <c:v>93.745181047432254</c:v>
                </c:pt>
                <c:pt idx="24">
                  <c:v>96.22745019074658</c:v>
                </c:pt>
                <c:pt idx="25">
                  <c:v>98.685198437178755</c:v>
                </c:pt>
                <c:pt idx="26">
                  <c:v>101.10972570114538</c:v>
                </c:pt>
                <c:pt idx="27">
                  <c:v>103.49298287573798</c:v>
                </c:pt>
                <c:pt idx="28">
                  <c:v>105.82759046169105</c:v>
                </c:pt>
                <c:pt idx="29">
                  <c:v>108.10684968004438</c:v>
                </c:pt>
                <c:pt idx="30">
                  <c:v>110.32474671713619</c:v>
                </c:pt>
                <c:pt idx="31">
                  <c:v>112.47595078477269</c:v>
                </c:pt>
                <c:pt idx="32">
                  <c:v>114.55580669389764</c:v>
                </c:pt>
                <c:pt idx="33">
                  <c:v>116.56032263931586</c:v>
                </c:pt>
                <c:pt idx="34">
                  <c:v>118.48615387848292</c:v>
                </c:pt>
                <c:pt idx="35">
                  <c:v>120.33058296163881</c:v>
                </c:pt>
                <c:pt idx="36">
                  <c:v>122.09149713595198</c:v>
                </c:pt>
                <c:pt idx="37">
                  <c:v>123.76736350518935</c:v>
                </c:pt>
                <c:pt idx="38">
                  <c:v>125.35720248066613</c:v>
                </c:pt>
                <c:pt idx="39">
                  <c:v>126.86056001072301</c:v>
                </c:pt>
                <c:pt idx="40">
                  <c:v>128.27747902624</c:v>
                </c:pt>
                <c:pt idx="41">
                  <c:v>129.60847049000191</c:v>
                </c:pt>
                <c:pt idx="42">
                  <c:v>130.85448438918266</c:v>
                </c:pt>
                <c:pt idx="43">
                  <c:v>132.01688096359021</c:v>
                </c:pt>
                <c:pt idx="44">
                  <c:v>132.67989365057304</c:v>
                </c:pt>
                <c:pt idx="45">
                  <c:v>130.2935984072947</c:v>
                </c:pt>
                <c:pt idx="46">
                  <c:v>127.90437799050633</c:v>
                </c:pt>
                <c:pt idx="47">
                  <c:v>125.51532405102695</c:v>
                </c:pt>
                <c:pt idx="48">
                  <c:v>123.12956912506607</c:v>
                </c:pt>
                <c:pt idx="49">
                  <c:v>120.75028556118741</c:v>
                </c:pt>
                <c:pt idx="50">
                  <c:v>118.38068449658689</c:v>
                </c:pt>
                <c:pt idx="51">
                  <c:v>116.02401488703531</c:v>
                </c:pt>
                <c:pt idx="52">
                  <c:v>113.68356259488938</c:v>
                </c:pt>
                <c:pt idx="53">
                  <c:v>111.36264953964677</c:v>
                </c:pt>
                <c:pt idx="54">
                  <c:v>109.06463291557382</c:v>
                </c:pt>
                <c:pt idx="55">
                  <c:v>106.79290448099823</c:v>
                </c:pt>
                <c:pt idx="56">
                  <c:v>104.55088992390961</c:v>
                </c:pt>
                <c:pt idx="57">
                  <c:v>102.34204830856331</c:v>
                </c:pt>
                <c:pt idx="58">
                  <c:v>100.16987160783415</c:v>
                </c:pt>
                <c:pt idx="59">
                  <c:v>98.037884326106536</c:v>
                </c:pt>
                <c:pt idx="60">
                  <c:v>95.949643217528063</c:v>
                </c:pt>
                <c:pt idx="61">
                  <c:v>93.908737104489589</c:v>
                </c:pt>
                <c:pt idx="62">
                  <c:v>91.918786801219383</c:v>
                </c:pt>
                <c:pt idx="63">
                  <c:v>89.983445147403359</c:v>
                </c:pt>
                <c:pt idx="64">
                  <c:v>88.106397156749921</c:v>
                </c:pt>
                <c:pt idx="65">
                  <c:v>86.291360285430727</c:v>
                </c:pt>
                <c:pt idx="66">
                  <c:v>84.542084825311406</c:v>
                </c:pt>
                <c:pt idx="67">
                  <c:v>82.862354426876806</c:v>
                </c:pt>
                <c:pt idx="68">
                  <c:v>81.255986756713071</c:v>
                </c:pt>
                <c:pt idx="69">
                  <c:v>79.726834294369056</c:v>
                </c:pt>
                <c:pt idx="70">
                  <c:v>78.278785273348163</c:v>
                </c:pt>
                <c:pt idx="71">
                  <c:v>76.91576477089508</c:v>
                </c:pt>
                <c:pt idx="72">
                  <c:v>75.641735951134052</c:v>
                </c:pt>
                <c:pt idx="73">
                  <c:v>74.460701465980023</c:v>
                </c:pt>
                <c:pt idx="74">
                  <c:v>73.376705018071988</c:v>
                </c:pt>
                <c:pt idx="75">
                  <c:v>72.393833089787748</c:v>
                </c:pt>
                <c:pt idx="76">
                  <c:v>71.516216842150357</c:v>
                </c:pt>
                <c:pt idx="77">
                  <c:v>70.748034187165615</c:v>
                </c:pt>
                <c:pt idx="78">
                  <c:v>70.093512036791608</c:v>
                </c:pt>
                <c:pt idx="79">
                  <c:v>69.556928731356862</c:v>
                </c:pt>
                <c:pt idx="80">
                  <c:v>69.142616649804921</c:v>
                </c:pt>
                <c:pt idx="81">
                  <c:v>68.854965003607433</c:v>
                </c:pt>
                <c:pt idx="82">
                  <c:v>68.698422815611551</c:v>
                </c:pt>
                <c:pt idx="83">
                  <c:v>68.67750208438504</c:v>
                </c:pt>
                <c:pt idx="84">
                  <c:v>68.796781133850118</c:v>
                </c:pt>
                <c:pt idx="85">
                  <c:v>69.060908147092661</c:v>
                </c:pt>
                <c:pt idx="86">
                  <c:v>69.474604882218856</c:v>
                </c:pt>
                <c:pt idx="87">
                  <c:v>70.04267056696807</c:v>
                </c:pt>
                <c:pt idx="88">
                  <c:v>70.769985967475378</c:v>
                </c:pt>
                <c:pt idx="89">
                  <c:v>71.661517625091051</c:v>
                </c:pt>
                <c:pt idx="90">
                  <c:v>72.7223222534775</c:v>
                </c:pt>
                <c:pt idx="91">
                  <c:v>73.854778958982394</c:v>
                </c:pt>
                <c:pt idx="92">
                  <c:v>70.893100369909575</c:v>
                </c:pt>
                <c:pt idx="93">
                  <c:v>67.979457518088935</c:v>
                </c:pt>
                <c:pt idx="94">
                  <c:v>65.114632287474549</c:v>
                </c:pt>
                <c:pt idx="95">
                  <c:v>62.299349615979104</c:v>
                </c:pt>
                <c:pt idx="96">
                  <c:v>59.534277454619236</c:v>
                </c:pt>
                <c:pt idx="97">
                  <c:v>56.820026795063747</c:v>
                </c:pt>
                <c:pt idx="98">
                  <c:v>54.157151765293349</c:v>
                </c:pt>
                <c:pt idx="99">
                  <c:v>51.546149793001696</c:v>
                </c:pt>
                <c:pt idx="100">
                  <c:v>48.987461836280701</c:v>
                </c:pt>
                <c:pt idx="101">
                  <c:v>46.48147268105609</c:v>
                </c:pt>
                <c:pt idx="102">
                  <c:v>44.028511304655623</c:v>
                </c:pt>
                <c:pt idx="103">
                  <c:v>41.628851304814091</c:v>
                </c:pt>
                <c:pt idx="104">
                  <c:v>39.282711393338971</c:v>
                </c:pt>
                <c:pt idx="105">
                  <c:v>36.990255953583684</c:v>
                </c:pt>
                <c:pt idx="106">
                  <c:v>34.751595660798571</c:v>
                </c:pt>
                <c:pt idx="107">
                  <c:v>32.566788164353497</c:v>
                </c:pt>
                <c:pt idx="108">
                  <c:v>30.43583883075182</c:v>
                </c:pt>
                <c:pt idx="109">
                  <c:v>28.358701546283214</c:v>
                </c:pt>
                <c:pt idx="110">
                  <c:v>26.335279578090734</c:v>
                </c:pt>
                <c:pt idx="111">
                  <c:v>24.365426492357869</c:v>
                </c:pt>
                <c:pt idx="112">
                  <c:v>22.448947128252883</c:v>
                </c:pt>
                <c:pt idx="113">
                  <c:v>20.585598626202099</c:v>
                </c:pt>
                <c:pt idx="114">
                  <c:v>18.775091508998017</c:v>
                </c:pt>
                <c:pt idx="115">
                  <c:v>17.017090814186133</c:v>
                </c:pt>
                <c:pt idx="116">
                  <c:v>15.311217276113254</c:v>
                </c:pt>
                <c:pt idx="117">
                  <c:v>13.657048555961381</c:v>
                </c:pt>
                <c:pt idx="118">
                  <c:v>12.054120518034921</c:v>
                </c:pt>
                <c:pt idx="119">
                  <c:v>10.501928550513796</c:v>
                </c:pt>
                <c:pt idx="120">
                  <c:v>8.999928928833242</c:v>
                </c:pt>
                <c:pt idx="121">
                  <c:v>7.5475402198019736</c:v>
                </c:pt>
                <c:pt idx="122">
                  <c:v>6.1441447245211833</c:v>
                </c:pt>
                <c:pt idx="123">
                  <c:v>4.7890899581228155</c:v>
                </c:pt>
                <c:pt idx="124">
                  <c:v>3.4816901643033731</c:v>
                </c:pt>
                <c:pt idx="125">
                  <c:v>2.2212278625882504</c:v>
                </c:pt>
                <c:pt idx="126">
                  <c:v>1.0069554262249056</c:v>
                </c:pt>
                <c:pt idx="127">
                  <c:v>-0.16190331143225478</c:v>
                </c:pt>
                <c:pt idx="128">
                  <c:v>-1.2861514242134291</c:v>
                </c:pt>
                <c:pt idx="129">
                  <c:v>-2.3666172363008684</c:v>
                </c:pt>
                <c:pt idx="130">
                  <c:v>-3.4041526434970706</c:v>
                </c:pt>
                <c:pt idx="131">
                  <c:v>-4.3996314148426592</c:v>
                </c:pt>
                <c:pt idx="132">
                  <c:v>-5.3539474768547421</c:v>
                </c:pt>
                <c:pt idx="133">
                  <c:v>-6.2680131826745225</c:v>
                </c:pt>
                <c:pt idx="134">
                  <c:v>-7.1427575684280527</c:v>
                </c:pt>
                <c:pt idx="135">
                  <c:v>-7.9791245991175543</c:v>
                </c:pt>
                <c:pt idx="136">
                  <c:v>-8.7780714063692216</c:v>
                </c:pt>
                <c:pt idx="137">
                  <c:v>-9.5405665203718542</c:v>
                </c:pt>
                <c:pt idx="138">
                  <c:v>-10.267588098343111</c:v>
                </c:pt>
                <c:pt idx="139">
                  <c:v>-10.960122151862464</c:v>
                </c:pt>
                <c:pt idx="140">
                  <c:v>-11.619160775406726</c:v>
                </c:pt>
                <c:pt idx="141">
                  <c:v>-12.245700378421304</c:v>
                </c:pt>
                <c:pt idx="142">
                  <c:v>-12.84073992325014</c:v>
                </c:pt>
                <c:pt idx="143">
                  <c:v>-13.405279171239073</c:v>
                </c:pt>
                <c:pt idx="144">
                  <c:v>-13.940316939312737</c:v>
                </c:pt>
                <c:pt idx="145">
                  <c:v>-14.446849369308552</c:v>
                </c:pt>
                <c:pt idx="146">
                  <c:v>-14.92586821233408</c:v>
                </c:pt>
                <c:pt idx="147">
                  <c:v>-15.378359130389413</c:v>
                </c:pt>
                <c:pt idx="148">
                  <c:v>-15.805300017474394</c:v>
                </c:pt>
                <c:pt idx="149">
                  <c:v>-16.207659342371016</c:v>
                </c:pt>
                <c:pt idx="150">
                  <c:v>-16.586394515262043</c:v>
                </c:pt>
                <c:pt idx="151">
                  <c:v>-16.942450280314176</c:v>
                </c:pt>
                <c:pt idx="152">
                  <c:v>-17.276757136318395</c:v>
                </c:pt>
                <c:pt idx="153">
                  <c:v>-17.590229787442325</c:v>
                </c:pt>
                <c:pt idx="154">
                  <c:v>-17.883765626108101</c:v>
                </c:pt>
                <c:pt idx="155">
                  <c:v>-18.158243249967853</c:v>
                </c:pt>
                <c:pt idx="156">
                  <c:v>-18.414521014901226</c:v>
                </c:pt>
                <c:pt idx="157">
                  <c:v>-18.653435625913374</c:v>
                </c:pt>
                <c:pt idx="158">
                  <c:v>-18.875800767760524</c:v>
                </c:pt>
                <c:pt idx="159">
                  <c:v>-19.082405777078264</c:v>
                </c:pt>
                <c:pt idx="160">
                  <c:v>-19.27401435773271</c:v>
                </c:pt>
                <c:pt idx="161">
                  <c:v>-19.451363341058027</c:v>
                </c:pt>
                <c:pt idx="162">
                  <c:v>-19.615161492585258</c:v>
                </c:pt>
                <c:pt idx="163">
                  <c:v>-19.766088366806201</c:v>
                </c:pt>
                <c:pt idx="164">
                  <c:v>-19.90479321145321</c:v>
                </c:pt>
                <c:pt idx="165">
                  <c:v>-20.031893922711589</c:v>
                </c:pt>
                <c:pt idx="166">
                  <c:v>-20.147976052715364</c:v>
                </c:pt>
                <c:pt idx="167">
                  <c:v>-20.253591870607124</c:v>
                </c:pt>
                <c:pt idx="168">
                  <c:v>-20.349259478376922</c:v>
                </c:pt>
                <c:pt idx="169">
                  <c:v>-20.435461982619131</c:v>
                </c:pt>
                <c:pt idx="170">
                  <c:v>-20.512646723278806</c:v>
                </c:pt>
                <c:pt idx="171">
                  <c:v>-20.581224560381116</c:v>
                </c:pt>
                <c:pt idx="172">
                  <c:v>-20.641569219665087</c:v>
                </c:pt>
                <c:pt idx="173">
                  <c:v>-20.694016697964997</c:v>
                </c:pt>
                <c:pt idx="174">
                  <c:v>-20.738864729107405</c:v>
                </c:pt>
                <c:pt idx="175">
                  <c:v>-20.776372311011016</c:v>
                </c:pt>
                <c:pt idx="176">
                  <c:v>-20.806759294600596</c:v>
                </c:pt>
                <c:pt idx="177">
                  <c:v>-20.830206035063895</c:v>
                </c:pt>
                <c:pt idx="178">
                  <c:v>-20.846853105901431</c:v>
                </c:pt>
                <c:pt idx="179">
                  <c:v>-20.856801076137742</c:v>
                </c:pt>
                <c:pt idx="180">
                  <c:v>-20.860110350981245</c:v>
                </c:pt>
                <c:pt idx="181">
                  <c:v>-21.023251953627522</c:v>
                </c:pt>
                <c:pt idx="182">
                  <c:v>-21.511669137736845</c:v>
                </c:pt>
                <c:pt idx="183">
                  <c:v>-22.322354051183055</c:v>
                </c:pt>
                <c:pt idx="184">
                  <c:v>-23.450343262542432</c:v>
                </c:pt>
                <c:pt idx="185">
                  <c:v>-24.888790830022273</c:v>
                </c:pt>
                <c:pt idx="186">
                  <c:v>-26.629067831644875</c:v>
                </c:pt>
                <c:pt idx="187">
                  <c:v>-28.660885731574865</c:v>
                </c:pt>
                <c:pt idx="188">
                  <c:v>-30.972440399437687</c:v>
                </c:pt>
                <c:pt idx="189">
                  <c:v>-33.550573169369983</c:v>
                </c:pt>
                <c:pt idx="190">
                  <c:v>-36.380945035436241</c:v>
                </c:pt>
                <c:pt idx="191">
                  <c:v>-39.448219934595414</c:v>
                </c:pt>
                <c:pt idx="192">
                  <c:v>-42.736253064542225</c:v>
                </c:pt>
                <c:pt idx="193">
                  <c:v>-46.228280311926468</c:v>
                </c:pt>
                <c:pt idx="194">
                  <c:v>-49.907105111322522</c:v>
                </c:pt>
                <c:pt idx="195">
                  <c:v>-53.75527939744984</c:v>
                </c:pt>
                <c:pt idx="196">
                  <c:v>-57.755275730142898</c:v>
                </c:pt>
                <c:pt idx="197">
                  <c:v>-61.889648140219336</c:v>
                </c:pt>
                <c:pt idx="198">
                  <c:v>-66.14117974130599</c:v>
                </c:pt>
                <c:pt idx="199">
                  <c:v>-70.493015656292883</c:v>
                </c:pt>
                <c:pt idx="200">
                  <c:v>-74.928780297994308</c:v>
                </c:pt>
                <c:pt idx="201">
                  <c:v>-79.432678505655105</c:v>
                </c:pt>
                <c:pt idx="202">
                  <c:v>-83.989580459463127</c:v>
                </c:pt>
                <c:pt idx="203">
                  <c:v>-88.585090665034329</c:v>
                </c:pt>
                <c:pt idx="204">
                  <c:v>-93.205601613380836</c:v>
                </c:pt>
                <c:pt idx="205">
                  <c:v>-97.838332976690083</c:v>
                </c:pt>
                <c:pt idx="206">
                  <c:v>-102.47135739662053</c:v>
                </c:pt>
                <c:pt idx="207">
                  <c:v>-107.09361406242903</c:v>
                </c:pt>
                <c:pt idx="208">
                  <c:v>-111.6949113653157</c:v>
                </c:pt>
                <c:pt idx="209">
                  <c:v>-116.26591995851045</c:v>
                </c:pt>
                <c:pt idx="210">
                  <c:v>-120.79815755607801</c:v>
                </c:pt>
                <c:pt idx="211">
                  <c:v>-125.28396677377199</c:v>
                </c:pt>
                <c:pt idx="212">
                  <c:v>-129.71648725911234</c:v>
                </c:pt>
                <c:pt idx="213">
                  <c:v>-134.0896232814523</c:v>
                </c:pt>
                <c:pt idx="214">
                  <c:v>-138.39800786190085</c:v>
                </c:pt>
                <c:pt idx="215">
                  <c:v>-142.63696442275918</c:v>
                </c:pt>
                <c:pt idx="216">
                  <c:v>-146.8024668309892</c:v>
                </c:pt>
                <c:pt idx="217">
                  <c:v>-150.89109860397281</c:v>
                </c:pt>
                <c:pt idx="218">
                  <c:v>-154.90001194135272</c:v>
                </c:pt>
                <c:pt idx="219">
                  <c:v>-158.31826716257623</c:v>
                </c:pt>
                <c:pt idx="220">
                  <c:v>-158.6340595742617</c:v>
                </c:pt>
                <c:pt idx="221">
                  <c:v>-158.94904578155868</c:v>
                </c:pt>
                <c:pt idx="222">
                  <c:v>-159.26288506432712</c:v>
                </c:pt>
                <c:pt idx="223">
                  <c:v>-159.57526616412017</c:v>
                </c:pt>
                <c:pt idx="224">
                  <c:v>-159.88590980700943</c:v>
                </c:pt>
                <c:pt idx="225">
                  <c:v>-160.19457126068573</c:v>
                </c:pt>
                <c:pt idx="226">
                  <c:v>-160.50104292447188</c:v>
                </c:pt>
                <c:pt idx="227">
                  <c:v>-160.80515695090543</c:v>
                </c:pt>
                <c:pt idx="228">
                  <c:v>-161.10678789757333</c:v>
                </c:pt>
                <c:pt idx="229">
                  <c:v>-161.40585540790451</c:v>
                </c:pt>
                <c:pt idx="230">
                  <c:v>-161.70232691964861</c:v>
                </c:pt>
                <c:pt idx="231">
                  <c:v>-161.99622039980437</c:v>
                </c:pt>
                <c:pt idx="232">
                  <c:v>-162.28760710477738</c:v>
                </c:pt>
                <c:pt idx="233">
                  <c:v>-162.57661436458548</c:v>
                </c:pt>
                <c:pt idx="234">
                  <c:v>-162.86342838994986</c:v>
                </c:pt>
                <c:pt idx="235">
                  <c:v>-163.14829710113847</c:v>
                </c:pt>
                <c:pt idx="236">
                  <c:v>-163.43153297745687</c:v>
                </c:pt>
                <c:pt idx="237">
                  <c:v>-163.71351592629907</c:v>
                </c:pt>
                <c:pt idx="238">
                  <c:v>-163.99469617069664</c:v>
                </c:pt>
                <c:pt idx="239">
                  <c:v>-164.27559715431715</c:v>
                </c:pt>
                <c:pt idx="240">
                  <c:v>-164.5568184628757</c:v>
                </c:pt>
                <c:pt idx="241">
                  <c:v>-164.83903876093615</c:v>
                </c:pt>
                <c:pt idx="242">
                  <c:v>-165.12301874306468</c:v>
                </c:pt>
                <c:pt idx="243">
                  <c:v>-165.40960409830822</c:v>
                </c:pt>
                <c:pt idx="244">
                  <c:v>-165.69972848693601</c:v>
                </c:pt>
                <c:pt idx="245">
                  <c:v>-165.99441652836751</c:v>
                </c:pt>
                <c:pt idx="246">
                  <c:v>-166.29478679915943</c:v>
                </c:pt>
                <c:pt idx="247">
                  <c:v>-166.60205483987758</c:v>
                </c:pt>
                <c:pt idx="248">
                  <c:v>-166.91753616959971</c:v>
                </c:pt>
                <c:pt idx="249">
                  <c:v>-167.24264930671217</c:v>
                </c:pt>
                <c:pt idx="250">
                  <c:v>-167.57891879454525</c:v>
                </c:pt>
                <c:pt idx="251">
                  <c:v>-167.92797823026217</c:v>
                </c:pt>
                <c:pt idx="252">
                  <c:v>-168.29157329524884</c:v>
                </c:pt>
                <c:pt idx="253">
                  <c:v>-168.67156478506146</c:v>
                </c:pt>
                <c:pt idx="254">
                  <c:v>-169.06993163676162</c:v>
                </c:pt>
                <c:pt idx="255">
                  <c:v>-169.48877395120084</c:v>
                </c:pt>
                <c:pt idx="256">
                  <c:v>-169.93031600751362</c:v>
                </c:pt>
                <c:pt idx="257">
                  <c:v>-170.39690926671938</c:v>
                </c:pt>
                <c:pt idx="258">
                  <c:v>-170.89103536092972</c:v>
                </c:pt>
                <c:pt idx="259">
                  <c:v>-171.41530906418799</c:v>
                </c:pt>
                <c:pt idx="260">
                  <c:v>-171.97248124044921</c:v>
                </c:pt>
                <c:pt idx="261">
                  <c:v>-172.56544176359532</c:v>
                </c:pt>
                <c:pt idx="262">
                  <c:v>-173.19722240371129</c:v>
                </c:pt>
                <c:pt idx="263">
                  <c:v>-173.87099967308234</c:v>
                </c:pt>
                <c:pt idx="264">
                  <c:v>-174.59009762451083</c:v>
                </c:pt>
                <c:pt idx="265">
                  <c:v>-175.35799059358845</c:v>
                </c:pt>
                <c:pt idx="266">
                  <c:v>-176.17830587548369</c:v>
                </c:pt>
                <c:pt idx="267">
                  <c:v>-177.05482632560171</c:v>
                </c:pt>
                <c:pt idx="268">
                  <c:v>-177.99149287213044</c:v>
                </c:pt>
                <c:pt idx="269">
                  <c:v>-178.99240692700525</c:v>
                </c:pt>
                <c:pt idx="270">
                  <c:v>-180.06183268016821</c:v>
                </c:pt>
                <c:pt idx="271">
                  <c:v>-181.20419926017101</c:v>
                </c:pt>
                <c:pt idx="272">
                  <c:v>-182.42410274215456</c:v>
                </c:pt>
                <c:pt idx="273">
                  <c:v>-183.72630798200356</c:v>
                </c:pt>
                <c:pt idx="274">
                  <c:v>-182.32674893673476</c:v>
                </c:pt>
                <c:pt idx="275">
                  <c:v>-179.0964420124711</c:v>
                </c:pt>
                <c:pt idx="276">
                  <c:v>-175.82514917456641</c:v>
                </c:pt>
                <c:pt idx="277">
                  <c:v>-172.5140981666062</c:v>
                </c:pt>
                <c:pt idx="278">
                  <c:v>-169.16457022586619</c:v>
                </c:pt>
                <c:pt idx="279">
                  <c:v>-165.77789936084102</c:v>
                </c:pt>
                <c:pt idx="280">
                  <c:v>-162.35547156268572</c:v>
                </c:pt>
                <c:pt idx="281">
                  <c:v>-158.89872395127392</c:v>
                </c:pt>
                <c:pt idx="282">
                  <c:v>-155.4091438566592</c:v>
                </c:pt>
                <c:pt idx="283">
                  <c:v>-151.8882678368054</c:v>
                </c:pt>
                <c:pt idx="284">
                  <c:v>-148.33768063253058</c:v>
                </c:pt>
                <c:pt idx="285">
                  <c:v>-144.75901406068326</c:v>
                </c:pt>
                <c:pt idx="286">
                  <c:v>-141.15394584665316</c:v>
                </c:pt>
                <c:pt idx="287">
                  <c:v>-137.52419839738258</c:v>
                </c:pt>
                <c:pt idx="288">
                  <c:v>-133.87153751613147</c:v>
                </c:pt>
                <c:pt idx="289">
                  <c:v>-130.19777106030904</c:v>
                </c:pt>
                <c:pt idx="290">
                  <c:v>-126.50474754376157</c:v>
                </c:pt>
                <c:pt idx="291">
                  <c:v>-122.79435468497655</c:v>
                </c:pt>
                <c:pt idx="292">
                  <c:v>-119.06851790272657</c:v>
                </c:pt>
                <c:pt idx="293">
                  <c:v>-115.32919876074158</c:v>
                </c:pt>
                <c:pt idx="294">
                  <c:v>-111.57839336306776</c:v>
                </c:pt>
                <c:pt idx="295">
                  <c:v>-107.81813070182528</c:v>
                </c:pt>
                <c:pt idx="296">
                  <c:v>-104.05047095914205</c:v>
                </c:pt>
                <c:pt idx="297">
                  <c:v>-100.27750376509698</c:v>
                </c:pt>
                <c:pt idx="298">
                  <c:v>-96.501346413558835</c:v>
                </c:pt>
                <c:pt idx="299">
                  <c:v>-92.72414203786559</c:v>
                </c:pt>
                <c:pt idx="300">
                  <c:v>-88.948057748335415</c:v>
                </c:pt>
                <c:pt idx="301">
                  <c:v>-85.175282733648942</c:v>
                </c:pt>
                <c:pt idx="302">
                  <c:v>-81.408026328192022</c:v>
                </c:pt>
                <c:pt idx="303">
                  <c:v>-77.648516047491427</c:v>
                </c:pt>
                <c:pt idx="304">
                  <c:v>-73.898995593909646</c:v>
                </c:pt>
                <c:pt idx="305">
                  <c:v>-70.16172283481599</c:v>
                </c:pt>
                <c:pt idx="306">
                  <c:v>-66.438967755477123</c:v>
                </c:pt>
                <c:pt idx="307">
                  <c:v>-62.733010388945672</c:v>
                </c:pt>
                <c:pt idx="308">
                  <c:v>-59.046138725260633</c:v>
                </c:pt>
                <c:pt idx="309">
                  <c:v>-55.380646602294576</c:v>
                </c:pt>
                <c:pt idx="310">
                  <c:v>-51.738831580611915</c:v>
                </c:pt>
                <c:pt idx="311">
                  <c:v>-48.122992804724134</c:v>
                </c:pt>
                <c:pt idx="312">
                  <c:v>-44.535428853143898</c:v>
                </c:pt>
                <c:pt idx="313">
                  <c:v>-40.978435579662545</c:v>
                </c:pt>
                <c:pt idx="314">
                  <c:v>-37.45430394828378</c:v>
                </c:pt>
                <c:pt idx="315">
                  <c:v>-33.965317864257386</c:v>
                </c:pt>
                <c:pt idx="316">
                  <c:v>-30.513752003668486</c:v>
                </c:pt>
                <c:pt idx="317">
                  <c:v>-27.101869644040647</c:v>
                </c:pt>
                <c:pt idx="318">
                  <c:v>-23.731920498407817</c:v>
                </c:pt>
                <c:pt idx="319">
                  <c:v>-20.406138555320325</c:v>
                </c:pt>
                <c:pt idx="320">
                  <c:v>-17.126739927233814</c:v>
                </c:pt>
                <c:pt idx="321">
                  <c:v>-13.895920709732962</c:v>
                </c:pt>
                <c:pt idx="322">
                  <c:v>-10.715854854025537</c:v>
                </c:pt>
                <c:pt idx="323">
                  <c:v>-7.5886920551326966</c:v>
                </c:pt>
                <c:pt idx="324">
                  <c:v>-4.5165556581845863</c:v>
                </c:pt>
                <c:pt idx="325">
                  <c:v>-1.5015405852132631</c:v>
                </c:pt>
                <c:pt idx="326">
                  <c:v>1.4542887151906427</c:v>
                </c:pt>
                <c:pt idx="327">
                  <c:v>4.3489002930084268</c:v>
                </c:pt>
                <c:pt idx="328">
                  <c:v>7.180296694395679</c:v>
                </c:pt>
                <c:pt idx="329">
                  <c:v>9.9465169294682312</c:v>
                </c:pt>
                <c:pt idx="330">
                  <c:v>12.645638408014719</c:v>
                </c:pt>
                <c:pt idx="331">
                  <c:v>15.275778840916445</c:v>
                </c:pt>
                <c:pt idx="332">
                  <c:v>17.835098105092754</c:v>
                </c:pt>
                <c:pt idx="333">
                  <c:v>20.321800069828384</c:v>
                </c:pt>
                <c:pt idx="334">
                  <c:v>22.734134382387424</c:v>
                </c:pt>
                <c:pt idx="335">
                  <c:v>25.070398210857462</c:v>
                </c:pt>
                <c:pt idx="336">
                  <c:v>27.328937942221273</c:v>
                </c:pt>
                <c:pt idx="337">
                  <c:v>29.508150833703212</c:v>
                </c:pt>
                <c:pt idx="338">
                  <c:v>31.60648661548467</c:v>
                </c:pt>
                <c:pt idx="339">
                  <c:v>33.622449042947437</c:v>
                </c:pt>
                <c:pt idx="340">
                  <c:v>35.554597396653946</c:v>
                </c:pt>
                <c:pt idx="341">
                  <c:v>37.40154792833431</c:v>
                </c:pt>
                <c:pt idx="342">
                  <c:v>39.161975251215438</c:v>
                </c:pt>
                <c:pt idx="343">
                  <c:v>40.834613673085585</c:v>
                </c:pt>
                <c:pt idx="344">
                  <c:v>42.418258470558101</c:v>
                </c:pt>
                <c:pt idx="345">
                  <c:v>43.91176710306172</c:v>
                </c:pt>
                <c:pt idx="346">
                  <c:v>45.314060365157417</c:v>
                </c:pt>
                <c:pt idx="347">
                  <c:v>46.624123475848933</c:v>
                </c:pt>
                <c:pt idx="348">
                  <c:v>47.841007103630858</c:v>
                </c:pt>
                <c:pt idx="349">
                  <c:v>48.963828326087423</c:v>
                </c:pt>
                <c:pt idx="350">
                  <c:v>49.991771522934215</c:v>
                </c:pt>
                <c:pt idx="351">
                  <c:v>50.924089201470906</c:v>
                </c:pt>
                <c:pt idx="352">
                  <c:v>51.760102753488411</c:v>
                </c:pt>
                <c:pt idx="353">
                  <c:v>52.499203142758063</c:v>
                </c:pt>
                <c:pt idx="354">
                  <c:v>53.140851522305013</c:v>
                </c:pt>
                <c:pt idx="355">
                  <c:v>53.684579780753552</c:v>
                </c:pt>
                <c:pt idx="356">
                  <c:v>54.129991017111308</c:v>
                </c:pt>
                <c:pt idx="357">
                  <c:v>54.476759943443739</c:v>
                </c:pt>
                <c:pt idx="358">
                  <c:v>54.724633214971789</c:v>
                </c:pt>
                <c:pt idx="359">
                  <c:v>54.873429687212138</c:v>
                </c:pt>
                <c:pt idx="360">
                  <c:v>54.92304059986148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'Stage 2'!$X$7</c:f>
              <c:strCache>
                <c:ptCount val="1"/>
                <c:pt idx="0">
                  <c:v>Max rod load, compression, KN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'Stage 2'!$C$746:$C$1106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2'!$X$746:$X$1106</c:f>
              <c:numCache>
                <c:formatCode>General</c:formatCode>
                <c:ptCount val="361"/>
                <c:pt idx="0">
                  <c:v>-333.6</c:v>
                </c:pt>
                <c:pt idx="1">
                  <c:v>-333.6</c:v>
                </c:pt>
                <c:pt idx="2">
                  <c:v>-333.6</c:v>
                </c:pt>
                <c:pt idx="3">
                  <c:v>-333.6</c:v>
                </c:pt>
                <c:pt idx="4">
                  <c:v>-333.6</c:v>
                </c:pt>
                <c:pt idx="5">
                  <c:v>-333.6</c:v>
                </c:pt>
                <c:pt idx="6">
                  <c:v>-333.6</c:v>
                </c:pt>
                <c:pt idx="7">
                  <c:v>-333.6</c:v>
                </c:pt>
                <c:pt idx="8">
                  <c:v>-333.6</c:v>
                </c:pt>
                <c:pt idx="9">
                  <c:v>-333.6</c:v>
                </c:pt>
                <c:pt idx="10">
                  <c:v>-333.6</c:v>
                </c:pt>
                <c:pt idx="11">
                  <c:v>-333.6</c:v>
                </c:pt>
                <c:pt idx="12">
                  <c:v>-333.6</c:v>
                </c:pt>
                <c:pt idx="13">
                  <c:v>-333.6</c:v>
                </c:pt>
                <c:pt idx="14">
                  <c:v>-333.6</c:v>
                </c:pt>
                <c:pt idx="15">
                  <c:v>-333.6</c:v>
                </c:pt>
                <c:pt idx="16">
                  <c:v>-333.6</c:v>
                </c:pt>
                <c:pt idx="17">
                  <c:v>-333.6</c:v>
                </c:pt>
                <c:pt idx="18">
                  <c:v>-333.6</c:v>
                </c:pt>
                <c:pt idx="19">
                  <c:v>-333.6</c:v>
                </c:pt>
                <c:pt idx="20">
                  <c:v>-333.6</c:v>
                </c:pt>
                <c:pt idx="21">
                  <c:v>-333.6</c:v>
                </c:pt>
                <c:pt idx="22">
                  <c:v>-333.6</c:v>
                </c:pt>
                <c:pt idx="23">
                  <c:v>-333.6</c:v>
                </c:pt>
                <c:pt idx="24">
                  <c:v>-333.6</c:v>
                </c:pt>
                <c:pt idx="25">
                  <c:v>-333.6</c:v>
                </c:pt>
                <c:pt idx="26">
                  <c:v>-333.6</c:v>
                </c:pt>
                <c:pt idx="27">
                  <c:v>-333.6</c:v>
                </c:pt>
                <c:pt idx="28">
                  <c:v>-333.6</c:v>
                </c:pt>
                <c:pt idx="29">
                  <c:v>-333.6</c:v>
                </c:pt>
                <c:pt idx="30">
                  <c:v>-333.6</c:v>
                </c:pt>
                <c:pt idx="31">
                  <c:v>-333.6</c:v>
                </c:pt>
                <c:pt idx="32">
                  <c:v>-333.6</c:v>
                </c:pt>
                <c:pt idx="33">
                  <c:v>-333.6</c:v>
                </c:pt>
                <c:pt idx="34">
                  <c:v>-333.6</c:v>
                </c:pt>
                <c:pt idx="35">
                  <c:v>-333.6</c:v>
                </c:pt>
                <c:pt idx="36">
                  <c:v>-333.6</c:v>
                </c:pt>
                <c:pt idx="37">
                  <c:v>-333.6</c:v>
                </c:pt>
                <c:pt idx="38">
                  <c:v>-333.6</c:v>
                </c:pt>
                <c:pt idx="39">
                  <c:v>-333.6</c:v>
                </c:pt>
                <c:pt idx="40">
                  <c:v>-333.6</c:v>
                </c:pt>
                <c:pt idx="41">
                  <c:v>-333.6</c:v>
                </c:pt>
                <c:pt idx="42">
                  <c:v>-333.6</c:v>
                </c:pt>
                <c:pt idx="43">
                  <c:v>-333.6</c:v>
                </c:pt>
                <c:pt idx="44">
                  <c:v>-333.6</c:v>
                </c:pt>
                <c:pt idx="45">
                  <c:v>-333.6</c:v>
                </c:pt>
                <c:pt idx="46">
                  <c:v>-333.6</c:v>
                </c:pt>
                <c:pt idx="47">
                  <c:v>-333.6</c:v>
                </c:pt>
                <c:pt idx="48">
                  <c:v>-333.6</c:v>
                </c:pt>
                <c:pt idx="49">
                  <c:v>-333.6</c:v>
                </c:pt>
                <c:pt idx="50">
                  <c:v>-333.6</c:v>
                </c:pt>
                <c:pt idx="51">
                  <c:v>-333.6</c:v>
                </c:pt>
                <c:pt idx="52">
                  <c:v>-333.6</c:v>
                </c:pt>
                <c:pt idx="53">
                  <c:v>-333.6</c:v>
                </c:pt>
                <c:pt idx="54">
                  <c:v>-333.6</c:v>
                </c:pt>
                <c:pt idx="55">
                  <c:v>-333.6</c:v>
                </c:pt>
                <c:pt idx="56">
                  <c:v>-333.6</c:v>
                </c:pt>
                <c:pt idx="57">
                  <c:v>-333.6</c:v>
                </c:pt>
                <c:pt idx="58">
                  <c:v>-333.6</c:v>
                </c:pt>
                <c:pt idx="59">
                  <c:v>-333.6</c:v>
                </c:pt>
                <c:pt idx="60">
                  <c:v>-333.6</c:v>
                </c:pt>
                <c:pt idx="61">
                  <c:v>-333.6</c:v>
                </c:pt>
                <c:pt idx="62">
                  <c:v>-333.6</c:v>
                </c:pt>
                <c:pt idx="63">
                  <c:v>-333.6</c:v>
                </c:pt>
                <c:pt idx="64">
                  <c:v>-333.6</c:v>
                </c:pt>
                <c:pt idx="65">
                  <c:v>-333.6</c:v>
                </c:pt>
                <c:pt idx="66">
                  <c:v>-333.6</c:v>
                </c:pt>
                <c:pt idx="67">
                  <c:v>-333.6</c:v>
                </c:pt>
                <c:pt idx="68">
                  <c:v>-333.6</c:v>
                </c:pt>
                <c:pt idx="69">
                  <c:v>-333.6</c:v>
                </c:pt>
                <c:pt idx="70">
                  <c:v>-333.6</c:v>
                </c:pt>
                <c:pt idx="71">
                  <c:v>-333.6</c:v>
                </c:pt>
                <c:pt idx="72">
                  <c:v>-333.6</c:v>
                </c:pt>
                <c:pt idx="73">
                  <c:v>-333.6</c:v>
                </c:pt>
                <c:pt idx="74">
                  <c:v>-333.6</c:v>
                </c:pt>
                <c:pt idx="75">
                  <c:v>-333.6</c:v>
                </c:pt>
                <c:pt idx="76">
                  <c:v>-333.6</c:v>
                </c:pt>
                <c:pt idx="77">
                  <c:v>-333.6</c:v>
                </c:pt>
                <c:pt idx="78">
                  <c:v>-333.6</c:v>
                </c:pt>
                <c:pt idx="79">
                  <c:v>-333.6</c:v>
                </c:pt>
                <c:pt idx="80">
                  <c:v>-333.6</c:v>
                </c:pt>
                <c:pt idx="81">
                  <c:v>-333.6</c:v>
                </c:pt>
                <c:pt idx="82">
                  <c:v>-333.6</c:v>
                </c:pt>
                <c:pt idx="83">
                  <c:v>-333.6</c:v>
                </c:pt>
                <c:pt idx="84">
                  <c:v>-333.6</c:v>
                </c:pt>
                <c:pt idx="85">
                  <c:v>-333.6</c:v>
                </c:pt>
                <c:pt idx="86">
                  <c:v>-333.6</c:v>
                </c:pt>
                <c:pt idx="87">
                  <c:v>-333.6</c:v>
                </c:pt>
                <c:pt idx="88">
                  <c:v>-333.6</c:v>
                </c:pt>
                <c:pt idx="89">
                  <c:v>-333.6</c:v>
                </c:pt>
                <c:pt idx="90">
                  <c:v>-333.6</c:v>
                </c:pt>
                <c:pt idx="91">
                  <c:v>-333.6</c:v>
                </c:pt>
                <c:pt idx="92">
                  <c:v>-333.6</c:v>
                </c:pt>
                <c:pt idx="93">
                  <c:v>-333.6</c:v>
                </c:pt>
                <c:pt idx="94">
                  <c:v>-333.6</c:v>
                </c:pt>
                <c:pt idx="95">
                  <c:v>-333.6</c:v>
                </c:pt>
                <c:pt idx="96">
                  <c:v>-333.6</c:v>
                </c:pt>
                <c:pt idx="97">
                  <c:v>-333.6</c:v>
                </c:pt>
                <c:pt idx="98">
                  <c:v>-333.6</c:v>
                </c:pt>
                <c:pt idx="99">
                  <c:v>-333.6</c:v>
                </c:pt>
                <c:pt idx="100">
                  <c:v>-333.6</c:v>
                </c:pt>
                <c:pt idx="101">
                  <c:v>-333.6</c:v>
                </c:pt>
                <c:pt idx="102">
                  <c:v>-333.6</c:v>
                </c:pt>
                <c:pt idx="103">
                  <c:v>-333.6</c:v>
                </c:pt>
                <c:pt idx="104">
                  <c:v>-333.6</c:v>
                </c:pt>
                <c:pt idx="105">
                  <c:v>-333.6</c:v>
                </c:pt>
                <c:pt idx="106">
                  <c:v>-333.6</c:v>
                </c:pt>
                <c:pt idx="107">
                  <c:v>-333.6</c:v>
                </c:pt>
                <c:pt idx="108">
                  <c:v>-333.6</c:v>
                </c:pt>
                <c:pt idx="109">
                  <c:v>-333.6</c:v>
                </c:pt>
                <c:pt idx="110">
                  <c:v>-333.6</c:v>
                </c:pt>
                <c:pt idx="111">
                  <c:v>-333.6</c:v>
                </c:pt>
                <c:pt idx="112">
                  <c:v>-333.6</c:v>
                </c:pt>
                <c:pt idx="113">
                  <c:v>-333.6</c:v>
                </c:pt>
                <c:pt idx="114">
                  <c:v>-333.6</c:v>
                </c:pt>
                <c:pt idx="115">
                  <c:v>-333.6</c:v>
                </c:pt>
                <c:pt idx="116">
                  <c:v>-333.6</c:v>
                </c:pt>
                <c:pt idx="117">
                  <c:v>-333.6</c:v>
                </c:pt>
                <c:pt idx="118">
                  <c:v>-333.6</c:v>
                </c:pt>
                <c:pt idx="119">
                  <c:v>-333.6</c:v>
                </c:pt>
                <c:pt idx="120">
                  <c:v>-333.6</c:v>
                </c:pt>
                <c:pt idx="121">
                  <c:v>-333.6</c:v>
                </c:pt>
                <c:pt idx="122">
                  <c:v>-333.6</c:v>
                </c:pt>
                <c:pt idx="123">
                  <c:v>-333.6</c:v>
                </c:pt>
                <c:pt idx="124">
                  <c:v>-333.6</c:v>
                </c:pt>
                <c:pt idx="125">
                  <c:v>-333.6</c:v>
                </c:pt>
                <c:pt idx="126">
                  <c:v>-333.6</c:v>
                </c:pt>
                <c:pt idx="127">
                  <c:v>-333.6</c:v>
                </c:pt>
                <c:pt idx="128">
                  <c:v>-333.6</c:v>
                </c:pt>
                <c:pt idx="129">
                  <c:v>-333.6</c:v>
                </c:pt>
                <c:pt idx="130">
                  <c:v>-333.6</c:v>
                </c:pt>
                <c:pt idx="131">
                  <c:v>-333.6</c:v>
                </c:pt>
                <c:pt idx="132">
                  <c:v>-333.6</c:v>
                </c:pt>
                <c:pt idx="133">
                  <c:v>-333.6</c:v>
                </c:pt>
                <c:pt idx="134">
                  <c:v>-333.6</c:v>
                </c:pt>
                <c:pt idx="135">
                  <c:v>-333.6</c:v>
                </c:pt>
                <c:pt idx="136">
                  <c:v>-333.6</c:v>
                </c:pt>
                <c:pt idx="137">
                  <c:v>-333.6</c:v>
                </c:pt>
                <c:pt idx="138">
                  <c:v>-333.6</c:v>
                </c:pt>
                <c:pt idx="139">
                  <c:v>-333.6</c:v>
                </c:pt>
                <c:pt idx="140">
                  <c:v>-333.6</c:v>
                </c:pt>
                <c:pt idx="141">
                  <c:v>-333.6</c:v>
                </c:pt>
                <c:pt idx="142">
                  <c:v>-333.6</c:v>
                </c:pt>
                <c:pt idx="143">
                  <c:v>-333.6</c:v>
                </c:pt>
                <c:pt idx="144">
                  <c:v>-333.6</c:v>
                </c:pt>
                <c:pt idx="145">
                  <c:v>-333.6</c:v>
                </c:pt>
                <c:pt idx="146">
                  <c:v>-333.6</c:v>
                </c:pt>
                <c:pt idx="147">
                  <c:v>-333.6</c:v>
                </c:pt>
                <c:pt idx="148">
                  <c:v>-333.6</c:v>
                </c:pt>
                <c:pt idx="149">
                  <c:v>-333.6</c:v>
                </c:pt>
                <c:pt idx="150">
                  <c:v>-333.6</c:v>
                </c:pt>
                <c:pt idx="151">
                  <c:v>-333.6</c:v>
                </c:pt>
                <c:pt idx="152">
                  <c:v>-333.6</c:v>
                </c:pt>
                <c:pt idx="153">
                  <c:v>-333.6</c:v>
                </c:pt>
                <c:pt idx="154">
                  <c:v>-333.6</c:v>
                </c:pt>
                <c:pt idx="155">
                  <c:v>-333.6</c:v>
                </c:pt>
                <c:pt idx="156">
                  <c:v>-333.6</c:v>
                </c:pt>
                <c:pt idx="157">
                  <c:v>-333.6</c:v>
                </c:pt>
                <c:pt idx="158">
                  <c:v>-333.6</c:v>
                </c:pt>
                <c:pt idx="159">
                  <c:v>-333.6</c:v>
                </c:pt>
                <c:pt idx="160">
                  <c:v>-333.6</c:v>
                </c:pt>
                <c:pt idx="161">
                  <c:v>-333.6</c:v>
                </c:pt>
                <c:pt idx="162">
                  <c:v>-333.6</c:v>
                </c:pt>
                <c:pt idx="163">
                  <c:v>-333.6</c:v>
                </c:pt>
                <c:pt idx="164">
                  <c:v>-333.6</c:v>
                </c:pt>
                <c:pt idx="165">
                  <c:v>-333.6</c:v>
                </c:pt>
                <c:pt idx="166">
                  <c:v>-333.6</c:v>
                </c:pt>
                <c:pt idx="167">
                  <c:v>-333.6</c:v>
                </c:pt>
                <c:pt idx="168">
                  <c:v>-333.6</c:v>
                </c:pt>
                <c:pt idx="169">
                  <c:v>-333.6</c:v>
                </c:pt>
                <c:pt idx="170">
                  <c:v>-333.6</c:v>
                </c:pt>
                <c:pt idx="171">
                  <c:v>-333.6</c:v>
                </c:pt>
                <c:pt idx="172">
                  <c:v>-333.6</c:v>
                </c:pt>
                <c:pt idx="173">
                  <c:v>-333.6</c:v>
                </c:pt>
                <c:pt idx="174">
                  <c:v>-333.6</c:v>
                </c:pt>
                <c:pt idx="175">
                  <c:v>-333.6</c:v>
                </c:pt>
                <c:pt idx="176">
                  <c:v>-333.6</c:v>
                </c:pt>
                <c:pt idx="177">
                  <c:v>-333.6</c:v>
                </c:pt>
                <c:pt idx="178">
                  <c:v>-333.6</c:v>
                </c:pt>
                <c:pt idx="179">
                  <c:v>-333.6</c:v>
                </c:pt>
                <c:pt idx="180">
                  <c:v>-333.6</c:v>
                </c:pt>
                <c:pt idx="181">
                  <c:v>-333.6</c:v>
                </c:pt>
                <c:pt idx="182">
                  <c:v>-333.6</c:v>
                </c:pt>
                <c:pt idx="183">
                  <c:v>-333.6</c:v>
                </c:pt>
                <c:pt idx="184">
                  <c:v>-333.6</c:v>
                </c:pt>
                <c:pt idx="185">
                  <c:v>-333.6</c:v>
                </c:pt>
                <c:pt idx="186">
                  <c:v>-333.6</c:v>
                </c:pt>
                <c:pt idx="187">
                  <c:v>-333.6</c:v>
                </c:pt>
                <c:pt idx="188">
                  <c:v>-333.6</c:v>
                </c:pt>
                <c:pt idx="189">
                  <c:v>-333.6</c:v>
                </c:pt>
                <c:pt idx="190">
                  <c:v>-333.6</c:v>
                </c:pt>
                <c:pt idx="191">
                  <c:v>-333.6</c:v>
                </c:pt>
                <c:pt idx="192">
                  <c:v>-333.6</c:v>
                </c:pt>
                <c:pt idx="193">
                  <c:v>-333.6</c:v>
                </c:pt>
                <c:pt idx="194">
                  <c:v>-333.6</c:v>
                </c:pt>
                <c:pt idx="195">
                  <c:v>-333.6</c:v>
                </c:pt>
                <c:pt idx="196">
                  <c:v>-333.6</c:v>
                </c:pt>
                <c:pt idx="197">
                  <c:v>-333.6</c:v>
                </c:pt>
                <c:pt idx="198">
                  <c:v>-333.6</c:v>
                </c:pt>
                <c:pt idx="199">
                  <c:v>-333.6</c:v>
                </c:pt>
                <c:pt idx="200">
                  <c:v>-333.6</c:v>
                </c:pt>
                <c:pt idx="201">
                  <c:v>-333.6</c:v>
                </c:pt>
                <c:pt idx="202">
                  <c:v>-333.6</c:v>
                </c:pt>
                <c:pt idx="203">
                  <c:v>-333.6</c:v>
                </c:pt>
                <c:pt idx="204">
                  <c:v>-333.6</c:v>
                </c:pt>
                <c:pt idx="205">
                  <c:v>-333.6</c:v>
                </c:pt>
                <c:pt idx="206">
                  <c:v>-333.6</c:v>
                </c:pt>
                <c:pt idx="207">
                  <c:v>-333.6</c:v>
                </c:pt>
                <c:pt idx="208">
                  <c:v>-333.6</c:v>
                </c:pt>
                <c:pt idx="209">
                  <c:v>-333.6</c:v>
                </c:pt>
                <c:pt idx="210">
                  <c:v>-333.6</c:v>
                </c:pt>
                <c:pt idx="211">
                  <c:v>-333.6</c:v>
                </c:pt>
                <c:pt idx="212">
                  <c:v>-333.6</c:v>
                </c:pt>
                <c:pt idx="213">
                  <c:v>-333.6</c:v>
                </c:pt>
                <c:pt idx="214">
                  <c:v>-333.6</c:v>
                </c:pt>
                <c:pt idx="215">
                  <c:v>-333.6</c:v>
                </c:pt>
                <c:pt idx="216">
                  <c:v>-333.6</c:v>
                </c:pt>
                <c:pt idx="217">
                  <c:v>-333.6</c:v>
                </c:pt>
                <c:pt idx="218">
                  <c:v>-333.6</c:v>
                </c:pt>
                <c:pt idx="219">
                  <c:v>-333.6</c:v>
                </c:pt>
                <c:pt idx="220">
                  <c:v>-333.6</c:v>
                </c:pt>
                <c:pt idx="221">
                  <c:v>-333.6</c:v>
                </c:pt>
                <c:pt idx="222">
                  <c:v>-333.6</c:v>
                </c:pt>
                <c:pt idx="223">
                  <c:v>-333.6</c:v>
                </c:pt>
                <c:pt idx="224">
                  <c:v>-333.6</c:v>
                </c:pt>
                <c:pt idx="225">
                  <c:v>-333.6</c:v>
                </c:pt>
                <c:pt idx="226">
                  <c:v>-333.6</c:v>
                </c:pt>
                <c:pt idx="227">
                  <c:v>-333.6</c:v>
                </c:pt>
                <c:pt idx="228">
                  <c:v>-333.6</c:v>
                </c:pt>
                <c:pt idx="229">
                  <c:v>-333.6</c:v>
                </c:pt>
                <c:pt idx="230">
                  <c:v>-333.6</c:v>
                </c:pt>
                <c:pt idx="231">
                  <c:v>-333.6</c:v>
                </c:pt>
                <c:pt idx="232">
                  <c:v>-333.6</c:v>
                </c:pt>
                <c:pt idx="233">
                  <c:v>-333.6</c:v>
                </c:pt>
                <c:pt idx="234">
                  <c:v>-333.6</c:v>
                </c:pt>
                <c:pt idx="235">
                  <c:v>-333.6</c:v>
                </c:pt>
                <c:pt idx="236">
                  <c:v>-333.6</c:v>
                </c:pt>
                <c:pt idx="237">
                  <c:v>-333.6</c:v>
                </c:pt>
                <c:pt idx="238">
                  <c:v>-333.6</c:v>
                </c:pt>
                <c:pt idx="239">
                  <c:v>-333.6</c:v>
                </c:pt>
                <c:pt idx="240">
                  <c:v>-333.6</c:v>
                </c:pt>
                <c:pt idx="241">
                  <c:v>-333.6</c:v>
                </c:pt>
                <c:pt idx="242">
                  <c:v>-333.6</c:v>
                </c:pt>
                <c:pt idx="243">
                  <c:v>-333.6</c:v>
                </c:pt>
                <c:pt idx="244">
                  <c:v>-333.6</c:v>
                </c:pt>
                <c:pt idx="245">
                  <c:v>-333.6</c:v>
                </c:pt>
                <c:pt idx="246">
                  <c:v>-333.6</c:v>
                </c:pt>
                <c:pt idx="247">
                  <c:v>-333.6</c:v>
                </c:pt>
                <c:pt idx="248">
                  <c:v>-333.6</c:v>
                </c:pt>
                <c:pt idx="249">
                  <c:v>-333.6</c:v>
                </c:pt>
                <c:pt idx="250">
                  <c:v>-333.6</c:v>
                </c:pt>
                <c:pt idx="251">
                  <c:v>-333.6</c:v>
                </c:pt>
                <c:pt idx="252">
                  <c:v>-333.6</c:v>
                </c:pt>
                <c:pt idx="253">
                  <c:v>-333.6</c:v>
                </c:pt>
                <c:pt idx="254">
                  <c:v>-333.6</c:v>
                </c:pt>
                <c:pt idx="255">
                  <c:v>-333.6</c:v>
                </c:pt>
                <c:pt idx="256">
                  <c:v>-333.6</c:v>
                </c:pt>
                <c:pt idx="257">
                  <c:v>-333.6</c:v>
                </c:pt>
                <c:pt idx="258">
                  <c:v>-333.6</c:v>
                </c:pt>
                <c:pt idx="259">
                  <c:v>-333.6</c:v>
                </c:pt>
                <c:pt idx="260">
                  <c:v>-333.6</c:v>
                </c:pt>
                <c:pt idx="261">
                  <c:v>-333.6</c:v>
                </c:pt>
                <c:pt idx="262">
                  <c:v>-333.6</c:v>
                </c:pt>
                <c:pt idx="263">
                  <c:v>-333.6</c:v>
                </c:pt>
                <c:pt idx="264">
                  <c:v>-333.6</c:v>
                </c:pt>
                <c:pt idx="265">
                  <c:v>-333.6</c:v>
                </c:pt>
                <c:pt idx="266">
                  <c:v>-333.6</c:v>
                </c:pt>
                <c:pt idx="267">
                  <c:v>-333.6</c:v>
                </c:pt>
                <c:pt idx="268">
                  <c:v>-333.6</c:v>
                </c:pt>
                <c:pt idx="269">
                  <c:v>-333.6</c:v>
                </c:pt>
                <c:pt idx="270">
                  <c:v>-333.6</c:v>
                </c:pt>
                <c:pt idx="271">
                  <c:v>-333.6</c:v>
                </c:pt>
                <c:pt idx="272">
                  <c:v>-333.6</c:v>
                </c:pt>
                <c:pt idx="273">
                  <c:v>-333.6</c:v>
                </c:pt>
                <c:pt idx="274">
                  <c:v>-333.6</c:v>
                </c:pt>
                <c:pt idx="275">
                  <c:v>-333.6</c:v>
                </c:pt>
                <c:pt idx="276">
                  <c:v>-333.6</c:v>
                </c:pt>
                <c:pt idx="277">
                  <c:v>-333.6</c:v>
                </c:pt>
                <c:pt idx="278">
                  <c:v>-333.6</c:v>
                </c:pt>
                <c:pt idx="279">
                  <c:v>-333.6</c:v>
                </c:pt>
                <c:pt idx="280">
                  <c:v>-333.6</c:v>
                </c:pt>
                <c:pt idx="281">
                  <c:v>-333.6</c:v>
                </c:pt>
                <c:pt idx="282">
                  <c:v>-333.6</c:v>
                </c:pt>
                <c:pt idx="283">
                  <c:v>-333.6</c:v>
                </c:pt>
                <c:pt idx="284">
                  <c:v>-333.6</c:v>
                </c:pt>
                <c:pt idx="285">
                  <c:v>-333.6</c:v>
                </c:pt>
                <c:pt idx="286">
                  <c:v>-333.6</c:v>
                </c:pt>
                <c:pt idx="287">
                  <c:v>-333.6</c:v>
                </c:pt>
                <c:pt idx="288">
                  <c:v>-333.6</c:v>
                </c:pt>
                <c:pt idx="289">
                  <c:v>-333.6</c:v>
                </c:pt>
                <c:pt idx="290">
                  <c:v>-333.6</c:v>
                </c:pt>
                <c:pt idx="291">
                  <c:v>-333.6</c:v>
                </c:pt>
                <c:pt idx="292">
                  <c:v>-333.6</c:v>
                </c:pt>
                <c:pt idx="293">
                  <c:v>-333.6</c:v>
                </c:pt>
                <c:pt idx="294">
                  <c:v>-333.6</c:v>
                </c:pt>
                <c:pt idx="295">
                  <c:v>-333.6</c:v>
                </c:pt>
                <c:pt idx="296">
                  <c:v>-333.6</c:v>
                </c:pt>
                <c:pt idx="297">
                  <c:v>-333.6</c:v>
                </c:pt>
                <c:pt idx="298">
                  <c:v>-333.6</c:v>
                </c:pt>
                <c:pt idx="299">
                  <c:v>-333.6</c:v>
                </c:pt>
                <c:pt idx="300">
                  <c:v>-333.6</c:v>
                </c:pt>
                <c:pt idx="301">
                  <c:v>-333.6</c:v>
                </c:pt>
                <c:pt idx="302">
                  <c:v>-333.6</c:v>
                </c:pt>
                <c:pt idx="303">
                  <c:v>-333.6</c:v>
                </c:pt>
                <c:pt idx="304">
                  <c:v>-333.6</c:v>
                </c:pt>
                <c:pt idx="305">
                  <c:v>-333.6</c:v>
                </c:pt>
                <c:pt idx="306">
                  <c:v>-333.6</c:v>
                </c:pt>
                <c:pt idx="307">
                  <c:v>-333.6</c:v>
                </c:pt>
                <c:pt idx="308">
                  <c:v>-333.6</c:v>
                </c:pt>
                <c:pt idx="309">
                  <c:v>-333.6</c:v>
                </c:pt>
                <c:pt idx="310">
                  <c:v>-333.6</c:v>
                </c:pt>
                <c:pt idx="311">
                  <c:v>-333.6</c:v>
                </c:pt>
                <c:pt idx="312">
                  <c:v>-333.6</c:v>
                </c:pt>
                <c:pt idx="313">
                  <c:v>-333.6</c:v>
                </c:pt>
                <c:pt idx="314">
                  <c:v>-333.6</c:v>
                </c:pt>
                <c:pt idx="315">
                  <c:v>-333.6</c:v>
                </c:pt>
                <c:pt idx="316">
                  <c:v>-333.6</c:v>
                </c:pt>
                <c:pt idx="317">
                  <c:v>-333.6</c:v>
                </c:pt>
                <c:pt idx="318">
                  <c:v>-333.6</c:v>
                </c:pt>
                <c:pt idx="319">
                  <c:v>-333.6</c:v>
                </c:pt>
                <c:pt idx="320">
                  <c:v>-333.6</c:v>
                </c:pt>
                <c:pt idx="321">
                  <c:v>-333.6</c:v>
                </c:pt>
                <c:pt idx="322">
                  <c:v>-333.6</c:v>
                </c:pt>
                <c:pt idx="323">
                  <c:v>-333.6</c:v>
                </c:pt>
                <c:pt idx="324">
                  <c:v>-333.6</c:v>
                </c:pt>
                <c:pt idx="325">
                  <c:v>-333.6</c:v>
                </c:pt>
                <c:pt idx="326">
                  <c:v>-333.6</c:v>
                </c:pt>
                <c:pt idx="327">
                  <c:v>-333.6</c:v>
                </c:pt>
                <c:pt idx="328">
                  <c:v>-333.6</c:v>
                </c:pt>
                <c:pt idx="329">
                  <c:v>-333.6</c:v>
                </c:pt>
                <c:pt idx="330">
                  <c:v>-333.6</c:v>
                </c:pt>
                <c:pt idx="331">
                  <c:v>-333.6</c:v>
                </c:pt>
                <c:pt idx="332">
                  <c:v>-333.6</c:v>
                </c:pt>
                <c:pt idx="333">
                  <c:v>-333.6</c:v>
                </c:pt>
                <c:pt idx="334">
                  <c:v>-333.6</c:v>
                </c:pt>
                <c:pt idx="335">
                  <c:v>-333.6</c:v>
                </c:pt>
                <c:pt idx="336">
                  <c:v>-333.6</c:v>
                </c:pt>
                <c:pt idx="337">
                  <c:v>-333.6</c:v>
                </c:pt>
                <c:pt idx="338">
                  <c:v>-333.6</c:v>
                </c:pt>
                <c:pt idx="339">
                  <c:v>-333.6</c:v>
                </c:pt>
                <c:pt idx="340">
                  <c:v>-333.6</c:v>
                </c:pt>
                <c:pt idx="341">
                  <c:v>-333.6</c:v>
                </c:pt>
                <c:pt idx="342">
                  <c:v>-333.6</c:v>
                </c:pt>
                <c:pt idx="343">
                  <c:v>-333.6</c:v>
                </c:pt>
                <c:pt idx="344">
                  <c:v>-333.6</c:v>
                </c:pt>
                <c:pt idx="345">
                  <c:v>-333.6</c:v>
                </c:pt>
                <c:pt idx="346">
                  <c:v>-333.6</c:v>
                </c:pt>
                <c:pt idx="347">
                  <c:v>-333.6</c:v>
                </c:pt>
                <c:pt idx="348">
                  <c:v>-333.6</c:v>
                </c:pt>
                <c:pt idx="349">
                  <c:v>-333.6</c:v>
                </c:pt>
                <c:pt idx="350">
                  <c:v>-333.6</c:v>
                </c:pt>
                <c:pt idx="351">
                  <c:v>-333.6</c:v>
                </c:pt>
                <c:pt idx="352">
                  <c:v>-333.6</c:v>
                </c:pt>
                <c:pt idx="353">
                  <c:v>-333.6</c:v>
                </c:pt>
                <c:pt idx="354">
                  <c:v>-333.6</c:v>
                </c:pt>
                <c:pt idx="355">
                  <c:v>-333.6</c:v>
                </c:pt>
                <c:pt idx="356">
                  <c:v>-333.6</c:v>
                </c:pt>
                <c:pt idx="357">
                  <c:v>-333.6</c:v>
                </c:pt>
                <c:pt idx="358">
                  <c:v>-333.6</c:v>
                </c:pt>
                <c:pt idx="359">
                  <c:v>-333.6</c:v>
                </c:pt>
                <c:pt idx="360">
                  <c:v>-333.6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'Stage 2'!$Y$7</c:f>
              <c:strCache>
                <c:ptCount val="1"/>
                <c:pt idx="0">
                  <c:v>Max rod load, Tension, KN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'Stage 2'!$C$746:$C$1106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2'!$Y$746:$Y$1106</c:f>
              <c:numCache>
                <c:formatCode>General</c:formatCode>
                <c:ptCount val="361"/>
                <c:pt idx="0">
                  <c:v>333.6</c:v>
                </c:pt>
                <c:pt idx="1">
                  <c:v>333.6</c:v>
                </c:pt>
                <c:pt idx="2">
                  <c:v>333.6</c:v>
                </c:pt>
                <c:pt idx="3">
                  <c:v>333.6</c:v>
                </c:pt>
                <c:pt idx="4">
                  <c:v>333.6</c:v>
                </c:pt>
                <c:pt idx="5">
                  <c:v>333.6</c:v>
                </c:pt>
                <c:pt idx="6">
                  <c:v>333.6</c:v>
                </c:pt>
                <c:pt idx="7">
                  <c:v>333.6</c:v>
                </c:pt>
                <c:pt idx="8">
                  <c:v>333.6</c:v>
                </c:pt>
                <c:pt idx="9">
                  <c:v>333.6</c:v>
                </c:pt>
                <c:pt idx="10">
                  <c:v>333.6</c:v>
                </c:pt>
                <c:pt idx="11">
                  <c:v>333.6</c:v>
                </c:pt>
                <c:pt idx="12">
                  <c:v>333.6</c:v>
                </c:pt>
                <c:pt idx="13">
                  <c:v>333.6</c:v>
                </c:pt>
                <c:pt idx="14">
                  <c:v>333.6</c:v>
                </c:pt>
                <c:pt idx="15">
                  <c:v>333.6</c:v>
                </c:pt>
                <c:pt idx="16">
                  <c:v>333.6</c:v>
                </c:pt>
                <c:pt idx="17">
                  <c:v>333.6</c:v>
                </c:pt>
                <c:pt idx="18">
                  <c:v>333.6</c:v>
                </c:pt>
                <c:pt idx="19">
                  <c:v>333.6</c:v>
                </c:pt>
                <c:pt idx="20">
                  <c:v>333.6</c:v>
                </c:pt>
                <c:pt idx="21">
                  <c:v>333.6</c:v>
                </c:pt>
                <c:pt idx="22">
                  <c:v>333.6</c:v>
                </c:pt>
                <c:pt idx="23">
                  <c:v>333.6</c:v>
                </c:pt>
                <c:pt idx="24">
                  <c:v>333.6</c:v>
                </c:pt>
                <c:pt idx="25">
                  <c:v>333.6</c:v>
                </c:pt>
                <c:pt idx="26">
                  <c:v>333.6</c:v>
                </c:pt>
                <c:pt idx="27">
                  <c:v>333.6</c:v>
                </c:pt>
                <c:pt idx="28">
                  <c:v>333.6</c:v>
                </c:pt>
                <c:pt idx="29">
                  <c:v>333.6</c:v>
                </c:pt>
                <c:pt idx="30">
                  <c:v>333.6</c:v>
                </c:pt>
                <c:pt idx="31">
                  <c:v>333.6</c:v>
                </c:pt>
                <c:pt idx="32">
                  <c:v>333.6</c:v>
                </c:pt>
                <c:pt idx="33">
                  <c:v>333.6</c:v>
                </c:pt>
                <c:pt idx="34">
                  <c:v>333.6</c:v>
                </c:pt>
                <c:pt idx="35">
                  <c:v>333.6</c:v>
                </c:pt>
                <c:pt idx="36">
                  <c:v>333.6</c:v>
                </c:pt>
                <c:pt idx="37">
                  <c:v>333.6</c:v>
                </c:pt>
                <c:pt idx="38">
                  <c:v>333.6</c:v>
                </c:pt>
                <c:pt idx="39">
                  <c:v>333.6</c:v>
                </c:pt>
                <c:pt idx="40">
                  <c:v>333.6</c:v>
                </c:pt>
                <c:pt idx="41">
                  <c:v>333.6</c:v>
                </c:pt>
                <c:pt idx="42">
                  <c:v>333.6</c:v>
                </c:pt>
                <c:pt idx="43">
                  <c:v>333.6</c:v>
                </c:pt>
                <c:pt idx="44">
                  <c:v>333.6</c:v>
                </c:pt>
                <c:pt idx="45">
                  <c:v>333.6</c:v>
                </c:pt>
                <c:pt idx="46">
                  <c:v>333.6</c:v>
                </c:pt>
                <c:pt idx="47">
                  <c:v>333.6</c:v>
                </c:pt>
                <c:pt idx="48">
                  <c:v>333.6</c:v>
                </c:pt>
                <c:pt idx="49">
                  <c:v>333.6</c:v>
                </c:pt>
                <c:pt idx="50">
                  <c:v>333.6</c:v>
                </c:pt>
                <c:pt idx="51">
                  <c:v>333.6</c:v>
                </c:pt>
                <c:pt idx="52">
                  <c:v>333.6</c:v>
                </c:pt>
                <c:pt idx="53">
                  <c:v>333.6</c:v>
                </c:pt>
                <c:pt idx="54">
                  <c:v>333.6</c:v>
                </c:pt>
                <c:pt idx="55">
                  <c:v>333.6</c:v>
                </c:pt>
                <c:pt idx="56">
                  <c:v>333.6</c:v>
                </c:pt>
                <c:pt idx="57">
                  <c:v>333.6</c:v>
                </c:pt>
                <c:pt idx="58">
                  <c:v>333.6</c:v>
                </c:pt>
                <c:pt idx="59">
                  <c:v>333.6</c:v>
                </c:pt>
                <c:pt idx="60">
                  <c:v>333.6</c:v>
                </c:pt>
                <c:pt idx="61">
                  <c:v>333.6</c:v>
                </c:pt>
                <c:pt idx="62">
                  <c:v>333.6</c:v>
                </c:pt>
                <c:pt idx="63">
                  <c:v>333.6</c:v>
                </c:pt>
                <c:pt idx="64">
                  <c:v>333.6</c:v>
                </c:pt>
                <c:pt idx="65">
                  <c:v>333.6</c:v>
                </c:pt>
                <c:pt idx="66">
                  <c:v>333.6</c:v>
                </c:pt>
                <c:pt idx="67">
                  <c:v>333.6</c:v>
                </c:pt>
                <c:pt idx="68">
                  <c:v>333.6</c:v>
                </c:pt>
                <c:pt idx="69">
                  <c:v>333.6</c:v>
                </c:pt>
                <c:pt idx="70">
                  <c:v>333.6</c:v>
                </c:pt>
                <c:pt idx="71">
                  <c:v>333.6</c:v>
                </c:pt>
                <c:pt idx="72">
                  <c:v>333.6</c:v>
                </c:pt>
                <c:pt idx="73">
                  <c:v>333.6</c:v>
                </c:pt>
                <c:pt idx="74">
                  <c:v>333.6</c:v>
                </c:pt>
                <c:pt idx="75">
                  <c:v>333.6</c:v>
                </c:pt>
                <c:pt idx="76">
                  <c:v>333.6</c:v>
                </c:pt>
                <c:pt idx="77">
                  <c:v>333.6</c:v>
                </c:pt>
                <c:pt idx="78">
                  <c:v>333.6</c:v>
                </c:pt>
                <c:pt idx="79">
                  <c:v>333.6</c:v>
                </c:pt>
                <c:pt idx="80">
                  <c:v>333.6</c:v>
                </c:pt>
                <c:pt idx="81">
                  <c:v>333.6</c:v>
                </c:pt>
                <c:pt idx="82">
                  <c:v>333.6</c:v>
                </c:pt>
                <c:pt idx="83">
                  <c:v>333.6</c:v>
                </c:pt>
                <c:pt idx="84">
                  <c:v>333.6</c:v>
                </c:pt>
                <c:pt idx="85">
                  <c:v>333.6</c:v>
                </c:pt>
                <c:pt idx="86">
                  <c:v>333.6</c:v>
                </c:pt>
                <c:pt idx="87">
                  <c:v>333.6</c:v>
                </c:pt>
                <c:pt idx="88">
                  <c:v>333.6</c:v>
                </c:pt>
                <c:pt idx="89">
                  <c:v>333.6</c:v>
                </c:pt>
                <c:pt idx="90">
                  <c:v>333.6</c:v>
                </c:pt>
                <c:pt idx="91">
                  <c:v>333.6</c:v>
                </c:pt>
                <c:pt idx="92">
                  <c:v>333.6</c:v>
                </c:pt>
                <c:pt idx="93">
                  <c:v>333.6</c:v>
                </c:pt>
                <c:pt idx="94">
                  <c:v>333.6</c:v>
                </c:pt>
                <c:pt idx="95">
                  <c:v>333.6</c:v>
                </c:pt>
                <c:pt idx="96">
                  <c:v>333.6</c:v>
                </c:pt>
                <c:pt idx="97">
                  <c:v>333.6</c:v>
                </c:pt>
                <c:pt idx="98">
                  <c:v>333.6</c:v>
                </c:pt>
                <c:pt idx="99">
                  <c:v>333.6</c:v>
                </c:pt>
                <c:pt idx="100">
                  <c:v>333.6</c:v>
                </c:pt>
                <c:pt idx="101">
                  <c:v>333.6</c:v>
                </c:pt>
                <c:pt idx="102">
                  <c:v>333.6</c:v>
                </c:pt>
                <c:pt idx="103">
                  <c:v>333.6</c:v>
                </c:pt>
                <c:pt idx="104">
                  <c:v>333.6</c:v>
                </c:pt>
                <c:pt idx="105">
                  <c:v>333.6</c:v>
                </c:pt>
                <c:pt idx="106">
                  <c:v>333.6</c:v>
                </c:pt>
                <c:pt idx="107">
                  <c:v>333.6</c:v>
                </c:pt>
                <c:pt idx="108">
                  <c:v>333.6</c:v>
                </c:pt>
                <c:pt idx="109">
                  <c:v>333.6</c:v>
                </c:pt>
                <c:pt idx="110">
                  <c:v>333.6</c:v>
                </c:pt>
                <c:pt idx="111">
                  <c:v>333.6</c:v>
                </c:pt>
                <c:pt idx="112">
                  <c:v>333.6</c:v>
                </c:pt>
                <c:pt idx="113">
                  <c:v>333.6</c:v>
                </c:pt>
                <c:pt idx="114">
                  <c:v>333.6</c:v>
                </c:pt>
                <c:pt idx="115">
                  <c:v>333.6</c:v>
                </c:pt>
                <c:pt idx="116">
                  <c:v>333.6</c:v>
                </c:pt>
                <c:pt idx="117">
                  <c:v>333.6</c:v>
                </c:pt>
                <c:pt idx="118">
                  <c:v>333.6</c:v>
                </c:pt>
                <c:pt idx="119">
                  <c:v>333.6</c:v>
                </c:pt>
                <c:pt idx="120">
                  <c:v>333.6</c:v>
                </c:pt>
                <c:pt idx="121">
                  <c:v>333.6</c:v>
                </c:pt>
                <c:pt idx="122">
                  <c:v>333.6</c:v>
                </c:pt>
                <c:pt idx="123">
                  <c:v>333.6</c:v>
                </c:pt>
                <c:pt idx="124">
                  <c:v>333.6</c:v>
                </c:pt>
                <c:pt idx="125">
                  <c:v>333.6</c:v>
                </c:pt>
                <c:pt idx="126">
                  <c:v>333.6</c:v>
                </c:pt>
                <c:pt idx="127">
                  <c:v>333.6</c:v>
                </c:pt>
                <c:pt idx="128">
                  <c:v>333.6</c:v>
                </c:pt>
                <c:pt idx="129">
                  <c:v>333.6</c:v>
                </c:pt>
                <c:pt idx="130">
                  <c:v>333.6</c:v>
                </c:pt>
                <c:pt idx="131">
                  <c:v>333.6</c:v>
                </c:pt>
                <c:pt idx="132">
                  <c:v>333.6</c:v>
                </c:pt>
                <c:pt idx="133">
                  <c:v>333.6</c:v>
                </c:pt>
                <c:pt idx="134">
                  <c:v>333.6</c:v>
                </c:pt>
                <c:pt idx="135">
                  <c:v>333.6</c:v>
                </c:pt>
                <c:pt idx="136">
                  <c:v>333.6</c:v>
                </c:pt>
                <c:pt idx="137">
                  <c:v>333.6</c:v>
                </c:pt>
                <c:pt idx="138">
                  <c:v>333.6</c:v>
                </c:pt>
                <c:pt idx="139">
                  <c:v>333.6</c:v>
                </c:pt>
                <c:pt idx="140">
                  <c:v>333.6</c:v>
                </c:pt>
                <c:pt idx="141">
                  <c:v>333.6</c:v>
                </c:pt>
                <c:pt idx="142">
                  <c:v>333.6</c:v>
                </c:pt>
                <c:pt idx="143">
                  <c:v>333.6</c:v>
                </c:pt>
                <c:pt idx="144">
                  <c:v>333.6</c:v>
                </c:pt>
                <c:pt idx="145">
                  <c:v>333.6</c:v>
                </c:pt>
                <c:pt idx="146">
                  <c:v>333.6</c:v>
                </c:pt>
                <c:pt idx="147">
                  <c:v>333.6</c:v>
                </c:pt>
                <c:pt idx="148">
                  <c:v>333.6</c:v>
                </c:pt>
                <c:pt idx="149">
                  <c:v>333.6</c:v>
                </c:pt>
                <c:pt idx="150">
                  <c:v>333.6</c:v>
                </c:pt>
                <c:pt idx="151">
                  <c:v>333.6</c:v>
                </c:pt>
                <c:pt idx="152">
                  <c:v>333.6</c:v>
                </c:pt>
                <c:pt idx="153">
                  <c:v>333.6</c:v>
                </c:pt>
                <c:pt idx="154">
                  <c:v>333.6</c:v>
                </c:pt>
                <c:pt idx="155">
                  <c:v>333.6</c:v>
                </c:pt>
                <c:pt idx="156">
                  <c:v>333.6</c:v>
                </c:pt>
                <c:pt idx="157">
                  <c:v>333.6</c:v>
                </c:pt>
                <c:pt idx="158">
                  <c:v>333.6</c:v>
                </c:pt>
                <c:pt idx="159">
                  <c:v>333.6</c:v>
                </c:pt>
                <c:pt idx="160">
                  <c:v>333.6</c:v>
                </c:pt>
                <c:pt idx="161">
                  <c:v>333.6</c:v>
                </c:pt>
                <c:pt idx="162">
                  <c:v>333.6</c:v>
                </c:pt>
                <c:pt idx="163">
                  <c:v>333.6</c:v>
                </c:pt>
                <c:pt idx="164">
                  <c:v>333.6</c:v>
                </c:pt>
                <c:pt idx="165">
                  <c:v>333.6</c:v>
                </c:pt>
                <c:pt idx="166">
                  <c:v>333.6</c:v>
                </c:pt>
                <c:pt idx="167">
                  <c:v>333.6</c:v>
                </c:pt>
                <c:pt idx="168">
                  <c:v>333.6</c:v>
                </c:pt>
                <c:pt idx="169">
                  <c:v>333.6</c:v>
                </c:pt>
                <c:pt idx="170">
                  <c:v>333.6</c:v>
                </c:pt>
                <c:pt idx="171">
                  <c:v>333.6</c:v>
                </c:pt>
                <c:pt idx="172">
                  <c:v>333.6</c:v>
                </c:pt>
                <c:pt idx="173">
                  <c:v>333.6</c:v>
                </c:pt>
                <c:pt idx="174">
                  <c:v>333.6</c:v>
                </c:pt>
                <c:pt idx="175">
                  <c:v>333.6</c:v>
                </c:pt>
                <c:pt idx="176">
                  <c:v>333.6</c:v>
                </c:pt>
                <c:pt idx="177">
                  <c:v>333.6</c:v>
                </c:pt>
                <c:pt idx="178">
                  <c:v>333.6</c:v>
                </c:pt>
                <c:pt idx="179">
                  <c:v>333.6</c:v>
                </c:pt>
                <c:pt idx="180">
                  <c:v>333.6</c:v>
                </c:pt>
                <c:pt idx="181">
                  <c:v>333.6</c:v>
                </c:pt>
                <c:pt idx="182">
                  <c:v>333.6</c:v>
                </c:pt>
                <c:pt idx="183">
                  <c:v>333.6</c:v>
                </c:pt>
                <c:pt idx="184">
                  <c:v>333.6</c:v>
                </c:pt>
                <c:pt idx="185">
                  <c:v>333.6</c:v>
                </c:pt>
                <c:pt idx="186">
                  <c:v>333.6</c:v>
                </c:pt>
                <c:pt idx="187">
                  <c:v>333.6</c:v>
                </c:pt>
                <c:pt idx="188">
                  <c:v>333.6</c:v>
                </c:pt>
                <c:pt idx="189">
                  <c:v>333.6</c:v>
                </c:pt>
                <c:pt idx="190">
                  <c:v>333.6</c:v>
                </c:pt>
                <c:pt idx="191">
                  <c:v>333.6</c:v>
                </c:pt>
                <c:pt idx="192">
                  <c:v>333.6</c:v>
                </c:pt>
                <c:pt idx="193">
                  <c:v>333.6</c:v>
                </c:pt>
                <c:pt idx="194">
                  <c:v>333.6</c:v>
                </c:pt>
                <c:pt idx="195">
                  <c:v>333.6</c:v>
                </c:pt>
                <c:pt idx="196">
                  <c:v>333.6</c:v>
                </c:pt>
                <c:pt idx="197">
                  <c:v>333.6</c:v>
                </c:pt>
                <c:pt idx="198">
                  <c:v>333.6</c:v>
                </c:pt>
                <c:pt idx="199">
                  <c:v>333.6</c:v>
                </c:pt>
                <c:pt idx="200">
                  <c:v>333.6</c:v>
                </c:pt>
                <c:pt idx="201">
                  <c:v>333.6</c:v>
                </c:pt>
                <c:pt idx="202">
                  <c:v>333.6</c:v>
                </c:pt>
                <c:pt idx="203">
                  <c:v>333.6</c:v>
                </c:pt>
                <c:pt idx="204">
                  <c:v>333.6</c:v>
                </c:pt>
                <c:pt idx="205">
                  <c:v>333.6</c:v>
                </c:pt>
                <c:pt idx="206">
                  <c:v>333.6</c:v>
                </c:pt>
                <c:pt idx="207">
                  <c:v>333.6</c:v>
                </c:pt>
                <c:pt idx="208">
                  <c:v>333.6</c:v>
                </c:pt>
                <c:pt idx="209">
                  <c:v>333.6</c:v>
                </c:pt>
                <c:pt idx="210">
                  <c:v>333.6</c:v>
                </c:pt>
                <c:pt idx="211">
                  <c:v>333.6</c:v>
                </c:pt>
                <c:pt idx="212">
                  <c:v>333.6</c:v>
                </c:pt>
                <c:pt idx="213">
                  <c:v>333.6</c:v>
                </c:pt>
                <c:pt idx="214">
                  <c:v>333.6</c:v>
                </c:pt>
                <c:pt idx="215">
                  <c:v>333.6</c:v>
                </c:pt>
                <c:pt idx="216">
                  <c:v>333.6</c:v>
                </c:pt>
                <c:pt idx="217">
                  <c:v>333.6</c:v>
                </c:pt>
                <c:pt idx="218">
                  <c:v>333.6</c:v>
                </c:pt>
                <c:pt idx="219">
                  <c:v>333.6</c:v>
                </c:pt>
                <c:pt idx="220">
                  <c:v>333.6</c:v>
                </c:pt>
                <c:pt idx="221">
                  <c:v>333.6</c:v>
                </c:pt>
                <c:pt idx="222">
                  <c:v>333.6</c:v>
                </c:pt>
                <c:pt idx="223">
                  <c:v>333.6</c:v>
                </c:pt>
                <c:pt idx="224">
                  <c:v>333.6</c:v>
                </c:pt>
                <c:pt idx="225">
                  <c:v>333.6</c:v>
                </c:pt>
                <c:pt idx="226">
                  <c:v>333.6</c:v>
                </c:pt>
                <c:pt idx="227">
                  <c:v>333.6</c:v>
                </c:pt>
                <c:pt idx="228">
                  <c:v>333.6</c:v>
                </c:pt>
                <c:pt idx="229">
                  <c:v>333.6</c:v>
                </c:pt>
                <c:pt idx="230">
                  <c:v>333.6</c:v>
                </c:pt>
                <c:pt idx="231">
                  <c:v>333.6</c:v>
                </c:pt>
                <c:pt idx="232">
                  <c:v>333.6</c:v>
                </c:pt>
                <c:pt idx="233">
                  <c:v>333.6</c:v>
                </c:pt>
                <c:pt idx="234">
                  <c:v>333.6</c:v>
                </c:pt>
                <c:pt idx="235">
                  <c:v>333.6</c:v>
                </c:pt>
                <c:pt idx="236">
                  <c:v>333.6</c:v>
                </c:pt>
                <c:pt idx="237">
                  <c:v>333.6</c:v>
                </c:pt>
                <c:pt idx="238">
                  <c:v>333.6</c:v>
                </c:pt>
                <c:pt idx="239">
                  <c:v>333.6</c:v>
                </c:pt>
                <c:pt idx="240">
                  <c:v>333.6</c:v>
                </c:pt>
                <c:pt idx="241">
                  <c:v>333.6</c:v>
                </c:pt>
                <c:pt idx="242">
                  <c:v>333.6</c:v>
                </c:pt>
                <c:pt idx="243">
                  <c:v>333.6</c:v>
                </c:pt>
                <c:pt idx="244">
                  <c:v>333.6</c:v>
                </c:pt>
                <c:pt idx="245">
                  <c:v>333.6</c:v>
                </c:pt>
                <c:pt idx="246">
                  <c:v>333.6</c:v>
                </c:pt>
                <c:pt idx="247">
                  <c:v>333.6</c:v>
                </c:pt>
                <c:pt idx="248">
                  <c:v>333.6</c:v>
                </c:pt>
                <c:pt idx="249">
                  <c:v>333.6</c:v>
                </c:pt>
                <c:pt idx="250">
                  <c:v>333.6</c:v>
                </c:pt>
                <c:pt idx="251">
                  <c:v>333.6</c:v>
                </c:pt>
                <c:pt idx="252">
                  <c:v>333.6</c:v>
                </c:pt>
                <c:pt idx="253">
                  <c:v>333.6</c:v>
                </c:pt>
                <c:pt idx="254">
                  <c:v>333.6</c:v>
                </c:pt>
                <c:pt idx="255">
                  <c:v>333.6</c:v>
                </c:pt>
                <c:pt idx="256">
                  <c:v>333.6</c:v>
                </c:pt>
                <c:pt idx="257">
                  <c:v>333.6</c:v>
                </c:pt>
                <c:pt idx="258">
                  <c:v>333.6</c:v>
                </c:pt>
                <c:pt idx="259">
                  <c:v>333.6</c:v>
                </c:pt>
                <c:pt idx="260">
                  <c:v>333.6</c:v>
                </c:pt>
                <c:pt idx="261">
                  <c:v>333.6</c:v>
                </c:pt>
                <c:pt idx="262">
                  <c:v>333.6</c:v>
                </c:pt>
                <c:pt idx="263">
                  <c:v>333.6</c:v>
                </c:pt>
                <c:pt idx="264">
                  <c:v>333.6</c:v>
                </c:pt>
                <c:pt idx="265">
                  <c:v>333.6</c:v>
                </c:pt>
                <c:pt idx="266">
                  <c:v>333.6</c:v>
                </c:pt>
                <c:pt idx="267">
                  <c:v>333.6</c:v>
                </c:pt>
                <c:pt idx="268">
                  <c:v>333.6</c:v>
                </c:pt>
                <c:pt idx="269">
                  <c:v>333.6</c:v>
                </c:pt>
                <c:pt idx="270">
                  <c:v>333.6</c:v>
                </c:pt>
                <c:pt idx="271">
                  <c:v>333.6</c:v>
                </c:pt>
                <c:pt idx="272">
                  <c:v>333.6</c:v>
                </c:pt>
                <c:pt idx="273">
                  <c:v>333.6</c:v>
                </c:pt>
                <c:pt idx="274">
                  <c:v>333.6</c:v>
                </c:pt>
                <c:pt idx="275">
                  <c:v>333.6</c:v>
                </c:pt>
                <c:pt idx="276">
                  <c:v>333.6</c:v>
                </c:pt>
                <c:pt idx="277">
                  <c:v>333.6</c:v>
                </c:pt>
                <c:pt idx="278">
                  <c:v>333.6</c:v>
                </c:pt>
                <c:pt idx="279">
                  <c:v>333.6</c:v>
                </c:pt>
                <c:pt idx="280">
                  <c:v>333.6</c:v>
                </c:pt>
                <c:pt idx="281">
                  <c:v>333.6</c:v>
                </c:pt>
                <c:pt idx="282">
                  <c:v>333.6</c:v>
                </c:pt>
                <c:pt idx="283">
                  <c:v>333.6</c:v>
                </c:pt>
                <c:pt idx="284">
                  <c:v>333.6</c:v>
                </c:pt>
                <c:pt idx="285">
                  <c:v>333.6</c:v>
                </c:pt>
                <c:pt idx="286">
                  <c:v>333.6</c:v>
                </c:pt>
                <c:pt idx="287">
                  <c:v>333.6</c:v>
                </c:pt>
                <c:pt idx="288">
                  <c:v>333.6</c:v>
                </c:pt>
                <c:pt idx="289">
                  <c:v>333.6</c:v>
                </c:pt>
                <c:pt idx="290">
                  <c:v>333.6</c:v>
                </c:pt>
                <c:pt idx="291">
                  <c:v>333.6</c:v>
                </c:pt>
                <c:pt idx="292">
                  <c:v>333.6</c:v>
                </c:pt>
                <c:pt idx="293">
                  <c:v>333.6</c:v>
                </c:pt>
                <c:pt idx="294">
                  <c:v>333.6</c:v>
                </c:pt>
                <c:pt idx="295">
                  <c:v>333.6</c:v>
                </c:pt>
                <c:pt idx="296">
                  <c:v>333.6</c:v>
                </c:pt>
                <c:pt idx="297">
                  <c:v>333.6</c:v>
                </c:pt>
                <c:pt idx="298">
                  <c:v>333.6</c:v>
                </c:pt>
                <c:pt idx="299">
                  <c:v>333.6</c:v>
                </c:pt>
                <c:pt idx="300">
                  <c:v>333.6</c:v>
                </c:pt>
                <c:pt idx="301">
                  <c:v>333.6</c:v>
                </c:pt>
                <c:pt idx="302">
                  <c:v>333.6</c:v>
                </c:pt>
                <c:pt idx="303">
                  <c:v>333.6</c:v>
                </c:pt>
                <c:pt idx="304">
                  <c:v>333.6</c:v>
                </c:pt>
                <c:pt idx="305">
                  <c:v>333.6</c:v>
                </c:pt>
                <c:pt idx="306">
                  <c:v>333.6</c:v>
                </c:pt>
                <c:pt idx="307">
                  <c:v>333.6</c:v>
                </c:pt>
                <c:pt idx="308">
                  <c:v>333.6</c:v>
                </c:pt>
                <c:pt idx="309">
                  <c:v>333.6</c:v>
                </c:pt>
                <c:pt idx="310">
                  <c:v>333.6</c:v>
                </c:pt>
                <c:pt idx="311">
                  <c:v>333.6</c:v>
                </c:pt>
                <c:pt idx="312">
                  <c:v>333.6</c:v>
                </c:pt>
                <c:pt idx="313">
                  <c:v>333.6</c:v>
                </c:pt>
                <c:pt idx="314">
                  <c:v>333.6</c:v>
                </c:pt>
                <c:pt idx="315">
                  <c:v>333.6</c:v>
                </c:pt>
                <c:pt idx="316">
                  <c:v>333.6</c:v>
                </c:pt>
                <c:pt idx="317">
                  <c:v>333.6</c:v>
                </c:pt>
                <c:pt idx="318">
                  <c:v>333.6</c:v>
                </c:pt>
                <c:pt idx="319">
                  <c:v>333.6</c:v>
                </c:pt>
                <c:pt idx="320">
                  <c:v>333.6</c:v>
                </c:pt>
                <c:pt idx="321">
                  <c:v>333.6</c:v>
                </c:pt>
                <c:pt idx="322">
                  <c:v>333.6</c:v>
                </c:pt>
                <c:pt idx="323">
                  <c:v>333.6</c:v>
                </c:pt>
                <c:pt idx="324">
                  <c:v>333.6</c:v>
                </c:pt>
                <c:pt idx="325">
                  <c:v>333.6</c:v>
                </c:pt>
                <c:pt idx="326">
                  <c:v>333.6</c:v>
                </c:pt>
                <c:pt idx="327">
                  <c:v>333.6</c:v>
                </c:pt>
                <c:pt idx="328">
                  <c:v>333.6</c:v>
                </c:pt>
                <c:pt idx="329">
                  <c:v>333.6</c:v>
                </c:pt>
                <c:pt idx="330">
                  <c:v>333.6</c:v>
                </c:pt>
                <c:pt idx="331">
                  <c:v>333.6</c:v>
                </c:pt>
                <c:pt idx="332">
                  <c:v>333.6</c:v>
                </c:pt>
                <c:pt idx="333">
                  <c:v>333.6</c:v>
                </c:pt>
                <c:pt idx="334">
                  <c:v>333.6</c:v>
                </c:pt>
                <c:pt idx="335">
                  <c:v>333.6</c:v>
                </c:pt>
                <c:pt idx="336">
                  <c:v>333.6</c:v>
                </c:pt>
                <c:pt idx="337">
                  <c:v>333.6</c:v>
                </c:pt>
                <c:pt idx="338">
                  <c:v>333.6</c:v>
                </c:pt>
                <c:pt idx="339">
                  <c:v>333.6</c:v>
                </c:pt>
                <c:pt idx="340">
                  <c:v>333.6</c:v>
                </c:pt>
                <c:pt idx="341">
                  <c:v>333.6</c:v>
                </c:pt>
                <c:pt idx="342">
                  <c:v>333.6</c:v>
                </c:pt>
                <c:pt idx="343">
                  <c:v>333.6</c:v>
                </c:pt>
                <c:pt idx="344">
                  <c:v>333.6</c:v>
                </c:pt>
                <c:pt idx="345">
                  <c:v>333.6</c:v>
                </c:pt>
                <c:pt idx="346">
                  <c:v>333.6</c:v>
                </c:pt>
                <c:pt idx="347">
                  <c:v>333.6</c:v>
                </c:pt>
                <c:pt idx="348">
                  <c:v>333.6</c:v>
                </c:pt>
                <c:pt idx="349">
                  <c:v>333.6</c:v>
                </c:pt>
                <c:pt idx="350">
                  <c:v>333.6</c:v>
                </c:pt>
                <c:pt idx="351">
                  <c:v>333.6</c:v>
                </c:pt>
                <c:pt idx="352">
                  <c:v>333.6</c:v>
                </c:pt>
                <c:pt idx="353">
                  <c:v>333.6</c:v>
                </c:pt>
                <c:pt idx="354">
                  <c:v>333.6</c:v>
                </c:pt>
                <c:pt idx="355">
                  <c:v>333.6</c:v>
                </c:pt>
                <c:pt idx="356">
                  <c:v>333.6</c:v>
                </c:pt>
                <c:pt idx="357">
                  <c:v>333.6</c:v>
                </c:pt>
                <c:pt idx="358">
                  <c:v>333.6</c:v>
                </c:pt>
                <c:pt idx="359">
                  <c:v>333.6</c:v>
                </c:pt>
                <c:pt idx="360">
                  <c:v>333.6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436712"/>
        <c:axId val="523437888"/>
      </c:scatterChart>
      <c:valAx>
        <c:axId val="523436712"/>
        <c:scaling>
          <c:orientation val="minMax"/>
          <c:max val="36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Crank angle, deg</a:t>
                </a:r>
              </a:p>
            </c:rich>
          </c:tx>
          <c:layout>
            <c:manualLayout>
              <c:xMode val="edge"/>
              <c:yMode val="edge"/>
              <c:x val="0.36045565632228815"/>
              <c:y val="0.59456372125692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37888"/>
        <c:crosses val="autoZero"/>
        <c:crossBetween val="midCat"/>
        <c:majorUnit val="60"/>
      </c:valAx>
      <c:valAx>
        <c:axId val="52343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Rod loads, KN</a:t>
                </a:r>
              </a:p>
            </c:rich>
          </c:tx>
          <c:layout>
            <c:manualLayout>
              <c:xMode val="edge"/>
              <c:yMode val="edge"/>
              <c:x val="3.973509519371172E-3"/>
              <c:y val="0.228259350393700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36712"/>
        <c:crosses val="autoZero"/>
        <c:crossBetween val="midCat"/>
      </c:valAx>
      <c:spPr>
        <a:solidFill>
          <a:schemeClr val="tx1">
            <a:lumMod val="95000"/>
            <a:lumOff val="5000"/>
          </a:schemeClr>
        </a:solidFill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9.8722412038453805E-2"/>
          <c:y val="0.81260011991329351"/>
          <c:w val="0.884844340266568"/>
          <c:h val="0.14586007041062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Stage I - Flow 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644582714232391"/>
          <c:y val="0.16108070866141733"/>
          <c:w val="0.74193244595792407"/>
          <c:h val="0.46475984251968511"/>
        </c:manualLayout>
      </c:layout>
      <c:lineChart>
        <c:grouping val="standard"/>
        <c:varyColors val="0"/>
        <c:ser>
          <c:idx val="0"/>
          <c:order val="0"/>
          <c:tx>
            <c:v>Stage I Flow factor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database!$D$2:$D$25</c:f>
              <c:strCache>
                <c:ptCount val="24"/>
                <c:pt idx="0">
                  <c:v>01/15/19 06:00</c:v>
                </c:pt>
                <c:pt idx="1">
                  <c:v>01/15/19 07:02</c:v>
                </c:pt>
                <c:pt idx="2">
                  <c:v>01/15/19 08:00</c:v>
                </c:pt>
                <c:pt idx="3">
                  <c:v>01/15/19 09:00</c:v>
                </c:pt>
                <c:pt idx="4">
                  <c:v>01/15/19 10:00</c:v>
                </c:pt>
                <c:pt idx="5">
                  <c:v>01/15/19 11:00</c:v>
                </c:pt>
                <c:pt idx="6">
                  <c:v>01/15/19 12:00</c:v>
                </c:pt>
                <c:pt idx="7">
                  <c:v>01/15/19 13:00</c:v>
                </c:pt>
                <c:pt idx="8">
                  <c:v>01/15/19 14:00</c:v>
                </c:pt>
                <c:pt idx="9">
                  <c:v>01/15/19 15:02</c:v>
                </c:pt>
                <c:pt idx="10">
                  <c:v>01/15/19 16:00</c:v>
                </c:pt>
                <c:pt idx="11">
                  <c:v>01/15/19 17:00</c:v>
                </c:pt>
                <c:pt idx="12">
                  <c:v>01/15/19 18:00</c:v>
                </c:pt>
                <c:pt idx="13">
                  <c:v>01/15/19 19:00</c:v>
                </c:pt>
                <c:pt idx="14">
                  <c:v>01/15/19 20:00</c:v>
                </c:pt>
                <c:pt idx="15">
                  <c:v>01/15/19 21:00</c:v>
                </c:pt>
                <c:pt idx="16">
                  <c:v>01/15/19 22:00</c:v>
                </c:pt>
                <c:pt idx="17">
                  <c:v>01/15/19 23:02</c:v>
                </c:pt>
                <c:pt idx="18">
                  <c:v>01/16/19 00:00</c:v>
                </c:pt>
                <c:pt idx="19">
                  <c:v>01/16/19 01:00</c:v>
                </c:pt>
                <c:pt idx="20">
                  <c:v>01/16/19 02:00</c:v>
                </c:pt>
                <c:pt idx="21">
                  <c:v>01/16/19 03:00</c:v>
                </c:pt>
                <c:pt idx="22">
                  <c:v>01/16/19 04:00</c:v>
                </c:pt>
                <c:pt idx="23">
                  <c:v>01/16/19 05:00</c:v>
                </c:pt>
              </c:strCache>
            </c:strRef>
          </c:cat>
          <c:val>
            <c:numRef>
              <c:f>database!$I$2:$I$25</c:f>
              <c:numCache>
                <c:formatCode>General</c:formatCode>
                <c:ptCount val="24"/>
                <c:pt idx="0">
                  <c:v>1.0099167406535563</c:v>
                </c:pt>
                <c:pt idx="1">
                  <c:v>1.0099590320665037</c:v>
                </c:pt>
                <c:pt idx="2">
                  <c:v>1.0098893991408278</c:v>
                </c:pt>
                <c:pt idx="3">
                  <c:v>1.0097945343694663</c:v>
                </c:pt>
                <c:pt idx="4">
                  <c:v>1.0097184575042395</c:v>
                </c:pt>
                <c:pt idx="5">
                  <c:v>1.0096307982760691</c:v>
                </c:pt>
                <c:pt idx="6">
                  <c:v>1.0095588554049473</c:v>
                </c:pt>
                <c:pt idx="7">
                  <c:v>1.0094785907484618</c:v>
                </c:pt>
                <c:pt idx="8">
                  <c:v>1.0094176141819726</c:v>
                </c:pt>
                <c:pt idx="9">
                  <c:v>1.0093338456500374</c:v>
                </c:pt>
                <c:pt idx="10">
                  <c:v>1.0093659165278632</c:v>
                </c:pt>
                <c:pt idx="11">
                  <c:v>1.0094104390583609</c:v>
                </c:pt>
                <c:pt idx="12">
                  <c:v>1.0094618045058386</c:v>
                </c:pt>
                <c:pt idx="13">
                  <c:v>1.0094984375463003</c:v>
                </c:pt>
                <c:pt idx="14">
                  <c:v>1.0095405710611463</c:v>
                </c:pt>
                <c:pt idx="15">
                  <c:v>1.0095790090162056</c:v>
                </c:pt>
                <c:pt idx="16">
                  <c:v>1.0096230173765557</c:v>
                </c:pt>
                <c:pt idx="17">
                  <c:v>1.0096726076062783</c:v>
                </c:pt>
                <c:pt idx="18">
                  <c:v>1.0096957690004784</c:v>
                </c:pt>
                <c:pt idx="19">
                  <c:v>1.0097358354702435</c:v>
                </c:pt>
                <c:pt idx="20">
                  <c:v>1.0097679792187277</c:v>
                </c:pt>
                <c:pt idx="21">
                  <c:v>1.0098086948814862</c:v>
                </c:pt>
                <c:pt idx="22">
                  <c:v>1.0098414282753982</c:v>
                </c:pt>
                <c:pt idx="23">
                  <c:v>1.0098779832840328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439456"/>
        <c:axId val="523439848"/>
      </c:lineChart>
      <c:catAx>
        <c:axId val="52343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39848"/>
        <c:crosses val="autoZero"/>
        <c:auto val="1"/>
        <c:lblAlgn val="ctr"/>
        <c:lblOffset val="100"/>
        <c:tickLblSkip val="4"/>
        <c:tickMarkSkip val="4"/>
        <c:noMultiLvlLbl val="1"/>
      </c:catAx>
      <c:valAx>
        <c:axId val="52343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Flow factor</a:t>
                </a:r>
              </a:p>
            </c:rich>
          </c:tx>
          <c:layout>
            <c:manualLayout>
              <c:xMode val="edge"/>
              <c:yMode val="edge"/>
              <c:x val="1.1711090167999875E-2"/>
              <c:y val="0.2514766192727497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39456"/>
        <c:crosses val="autoZero"/>
        <c:crossBetween val="between"/>
      </c:valAx>
      <c:spPr>
        <a:solidFill>
          <a:schemeClr val="tx1">
            <a:lumMod val="95000"/>
            <a:lumOff val="5000"/>
          </a:schemeClr>
        </a:solidFill>
        <a:ln w="15875"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Stage II - Flow 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644582714232391"/>
          <c:y val="0.16108070866141733"/>
          <c:w val="0.74193244595792407"/>
          <c:h val="0.46475984251968511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database!$D$2:$D$25</c:f>
              <c:strCache>
                <c:ptCount val="24"/>
                <c:pt idx="0">
                  <c:v>01/15/19 06:00</c:v>
                </c:pt>
                <c:pt idx="1">
                  <c:v>01/15/19 07:02</c:v>
                </c:pt>
                <c:pt idx="2">
                  <c:v>01/15/19 08:00</c:v>
                </c:pt>
                <c:pt idx="3">
                  <c:v>01/15/19 09:00</c:v>
                </c:pt>
                <c:pt idx="4">
                  <c:v>01/15/19 10:00</c:v>
                </c:pt>
                <c:pt idx="5">
                  <c:v>01/15/19 11:00</c:v>
                </c:pt>
                <c:pt idx="6">
                  <c:v>01/15/19 12:00</c:v>
                </c:pt>
                <c:pt idx="7">
                  <c:v>01/15/19 13:00</c:v>
                </c:pt>
                <c:pt idx="8">
                  <c:v>01/15/19 14:00</c:v>
                </c:pt>
                <c:pt idx="9">
                  <c:v>01/15/19 15:02</c:v>
                </c:pt>
                <c:pt idx="10">
                  <c:v>01/15/19 16:00</c:v>
                </c:pt>
                <c:pt idx="11">
                  <c:v>01/15/19 17:00</c:v>
                </c:pt>
                <c:pt idx="12">
                  <c:v>01/15/19 18:00</c:v>
                </c:pt>
                <c:pt idx="13">
                  <c:v>01/15/19 19:00</c:v>
                </c:pt>
                <c:pt idx="14">
                  <c:v>01/15/19 20:00</c:v>
                </c:pt>
                <c:pt idx="15">
                  <c:v>01/15/19 21:00</c:v>
                </c:pt>
                <c:pt idx="16">
                  <c:v>01/15/19 22:00</c:v>
                </c:pt>
                <c:pt idx="17">
                  <c:v>01/15/19 23:02</c:v>
                </c:pt>
                <c:pt idx="18">
                  <c:v>01/16/19 00:00</c:v>
                </c:pt>
                <c:pt idx="19">
                  <c:v>01/16/19 01:00</c:v>
                </c:pt>
                <c:pt idx="20">
                  <c:v>01/16/19 02:00</c:v>
                </c:pt>
                <c:pt idx="21">
                  <c:v>01/16/19 03:00</c:v>
                </c:pt>
                <c:pt idx="22">
                  <c:v>01/16/19 04:00</c:v>
                </c:pt>
                <c:pt idx="23">
                  <c:v>01/16/19 05:00</c:v>
                </c:pt>
              </c:strCache>
            </c:strRef>
          </c:cat>
          <c:val>
            <c:numRef>
              <c:f>database!$K$2:$K$25</c:f>
              <c:numCache>
                <c:formatCode>General</c:formatCode>
                <c:ptCount val="24"/>
                <c:pt idx="0">
                  <c:v>1.01861112993609</c:v>
                </c:pt>
                <c:pt idx="1">
                  <c:v>1.0187252173526857</c:v>
                </c:pt>
                <c:pt idx="2">
                  <c:v>1.0185110548968159</c:v>
                </c:pt>
                <c:pt idx="3">
                  <c:v>1.018322697490694</c:v>
                </c:pt>
                <c:pt idx="4">
                  <c:v>1.0181242222980895</c:v>
                </c:pt>
                <c:pt idx="5">
                  <c:v>1.0179365222712882</c:v>
                </c:pt>
                <c:pt idx="6">
                  <c:v>1.0177320664293867</c:v>
                </c:pt>
                <c:pt idx="7">
                  <c:v>1.0175644897455332</c:v>
                </c:pt>
                <c:pt idx="8">
                  <c:v>1.0173928103934884</c:v>
                </c:pt>
                <c:pt idx="9">
                  <c:v>1.0172148718372989</c:v>
                </c:pt>
                <c:pt idx="10">
                  <c:v>1.017357073924184</c:v>
                </c:pt>
                <c:pt idx="11">
                  <c:v>1.0175023256152982</c:v>
                </c:pt>
                <c:pt idx="12">
                  <c:v>1.0176572284979895</c:v>
                </c:pt>
                <c:pt idx="13">
                  <c:v>1.0178108696156085</c:v>
                </c:pt>
                <c:pt idx="14">
                  <c:v>1.0179808983436944</c:v>
                </c:pt>
                <c:pt idx="15">
                  <c:v>1.018141708590159</c:v>
                </c:pt>
                <c:pt idx="16">
                  <c:v>1.0183097042354232</c:v>
                </c:pt>
                <c:pt idx="17">
                  <c:v>1.0184843408007394</c:v>
                </c:pt>
                <c:pt idx="18">
                  <c:v>1.0185393728945082</c:v>
                </c:pt>
                <c:pt idx="19">
                  <c:v>1.0186253271401158</c:v>
                </c:pt>
                <c:pt idx="20">
                  <c:v>1.0186931999196767</c:v>
                </c:pt>
                <c:pt idx="21">
                  <c:v>1.0187616125070234</c:v>
                </c:pt>
                <c:pt idx="22">
                  <c:v>1.0188117749110595</c:v>
                </c:pt>
                <c:pt idx="23">
                  <c:v>1.0188811451295887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440632"/>
        <c:axId val="523434752"/>
      </c:lineChart>
      <c:catAx>
        <c:axId val="523440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34752"/>
        <c:crosses val="autoZero"/>
        <c:auto val="1"/>
        <c:lblAlgn val="ctr"/>
        <c:lblOffset val="100"/>
        <c:tickLblSkip val="4"/>
        <c:tickMarkSkip val="4"/>
        <c:noMultiLvlLbl val="1"/>
      </c:catAx>
      <c:valAx>
        <c:axId val="52343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Flow factor</a:t>
                </a:r>
              </a:p>
            </c:rich>
          </c:tx>
          <c:layout>
            <c:manualLayout>
              <c:xMode val="edge"/>
              <c:yMode val="edge"/>
              <c:x val="1.1711090167999875E-2"/>
              <c:y val="0.2514766192727497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40632"/>
        <c:crosses val="autoZero"/>
        <c:crossBetween val="between"/>
      </c:valAx>
      <c:spPr>
        <a:solidFill>
          <a:schemeClr val="tx1">
            <a:lumMod val="95000"/>
            <a:lumOff val="5000"/>
          </a:schemeClr>
        </a:solidFill>
        <a:ln w="15875"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Stage I - Adiabatic Flow 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644582714232391"/>
          <c:y val="0.16108070866141733"/>
          <c:w val="0.74193244595792407"/>
          <c:h val="0.46475984251968511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database!$D$2:$D$25</c:f>
              <c:strCache>
                <c:ptCount val="24"/>
                <c:pt idx="0">
                  <c:v>01/15/19 06:00</c:v>
                </c:pt>
                <c:pt idx="1">
                  <c:v>01/15/19 07:02</c:v>
                </c:pt>
                <c:pt idx="2">
                  <c:v>01/15/19 08:00</c:v>
                </c:pt>
                <c:pt idx="3">
                  <c:v>01/15/19 09:00</c:v>
                </c:pt>
                <c:pt idx="4">
                  <c:v>01/15/19 10:00</c:v>
                </c:pt>
                <c:pt idx="5">
                  <c:v>01/15/19 11:00</c:v>
                </c:pt>
                <c:pt idx="6">
                  <c:v>01/15/19 12:00</c:v>
                </c:pt>
                <c:pt idx="7">
                  <c:v>01/15/19 13:00</c:v>
                </c:pt>
                <c:pt idx="8">
                  <c:v>01/15/19 14:00</c:v>
                </c:pt>
                <c:pt idx="9">
                  <c:v>01/15/19 15:02</c:v>
                </c:pt>
                <c:pt idx="10">
                  <c:v>01/15/19 16:00</c:v>
                </c:pt>
                <c:pt idx="11">
                  <c:v>01/15/19 17:00</c:v>
                </c:pt>
                <c:pt idx="12">
                  <c:v>01/15/19 18:00</c:v>
                </c:pt>
                <c:pt idx="13">
                  <c:v>01/15/19 19:00</c:v>
                </c:pt>
                <c:pt idx="14">
                  <c:v>01/15/19 20:00</c:v>
                </c:pt>
                <c:pt idx="15">
                  <c:v>01/15/19 21:00</c:v>
                </c:pt>
                <c:pt idx="16">
                  <c:v>01/15/19 22:00</c:v>
                </c:pt>
                <c:pt idx="17">
                  <c:v>01/15/19 23:02</c:v>
                </c:pt>
                <c:pt idx="18">
                  <c:v>01/16/19 00:00</c:v>
                </c:pt>
                <c:pt idx="19">
                  <c:v>01/16/19 01:00</c:v>
                </c:pt>
                <c:pt idx="20">
                  <c:v>01/16/19 02:00</c:v>
                </c:pt>
                <c:pt idx="21">
                  <c:v>01/16/19 03:00</c:v>
                </c:pt>
                <c:pt idx="22">
                  <c:v>01/16/19 04:00</c:v>
                </c:pt>
                <c:pt idx="23">
                  <c:v>01/16/19 05:00</c:v>
                </c:pt>
              </c:strCache>
            </c:strRef>
          </c:cat>
          <c:val>
            <c:numRef>
              <c:f>database!$H$2:$H$25</c:f>
              <c:numCache>
                <c:formatCode>General</c:formatCode>
                <c:ptCount val="24"/>
                <c:pt idx="0">
                  <c:v>1.1321799430258244</c:v>
                </c:pt>
                <c:pt idx="1">
                  <c:v>1.1318172869777716</c:v>
                </c:pt>
                <c:pt idx="2">
                  <c:v>1.1320060654879767</c:v>
                </c:pt>
                <c:pt idx="3">
                  <c:v>1.1324087600231718</c:v>
                </c:pt>
                <c:pt idx="4">
                  <c:v>1.1326779616092282</c:v>
                </c:pt>
                <c:pt idx="5">
                  <c:v>1.1329863184129718</c:v>
                </c:pt>
                <c:pt idx="6">
                  <c:v>1.1332529123186017</c:v>
                </c:pt>
                <c:pt idx="7">
                  <c:v>1.1336507316290765</c:v>
                </c:pt>
                <c:pt idx="8">
                  <c:v>1.1338229232379116</c:v>
                </c:pt>
                <c:pt idx="9">
                  <c:v>1.1342061647354502</c:v>
                </c:pt>
                <c:pt idx="10">
                  <c:v>1.1340129447509835</c:v>
                </c:pt>
                <c:pt idx="11">
                  <c:v>1.1338258309583558</c:v>
                </c:pt>
                <c:pt idx="12">
                  <c:v>1.1335074960130314</c:v>
                </c:pt>
                <c:pt idx="13">
                  <c:v>1.1333194803643898</c:v>
                </c:pt>
                <c:pt idx="14">
                  <c:v>1.1331291649808291</c:v>
                </c:pt>
                <c:pt idx="15">
                  <c:v>1.1329401447860807</c:v>
                </c:pt>
                <c:pt idx="16">
                  <c:v>1.1327487889330619</c:v>
                </c:pt>
                <c:pt idx="17">
                  <c:v>1.1324723368329745</c:v>
                </c:pt>
                <c:pt idx="18">
                  <c:v>1.1325273909159801</c:v>
                </c:pt>
                <c:pt idx="19">
                  <c:v>1.1324506242292249</c:v>
                </c:pt>
                <c:pt idx="20">
                  <c:v>1.1324157558597849</c:v>
                </c:pt>
                <c:pt idx="21">
                  <c:v>1.1323389718773893</c:v>
                </c:pt>
                <c:pt idx="22">
                  <c:v>1.1323040261232369</c:v>
                </c:pt>
                <c:pt idx="23">
                  <c:v>1.1322290397186618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33496"/>
        <c:axId val="526333104"/>
      </c:lineChart>
      <c:catAx>
        <c:axId val="526333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33104"/>
        <c:crosses val="autoZero"/>
        <c:auto val="1"/>
        <c:lblAlgn val="ctr"/>
        <c:lblOffset val="100"/>
        <c:tickLblSkip val="4"/>
        <c:tickMarkSkip val="4"/>
        <c:noMultiLvlLbl val="1"/>
      </c:catAx>
      <c:valAx>
        <c:axId val="526333104"/>
        <c:scaling>
          <c:orientation val="minMax"/>
          <c:min val="0.97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Ad. Flow factor</a:t>
                </a:r>
              </a:p>
            </c:rich>
          </c:tx>
          <c:layout>
            <c:manualLayout>
              <c:xMode val="edge"/>
              <c:yMode val="edge"/>
              <c:x val="1.1711090167999875E-2"/>
              <c:y val="0.2514766192727497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33496"/>
        <c:crosses val="autoZero"/>
        <c:crossBetween val="between"/>
      </c:valAx>
      <c:spPr>
        <a:solidFill>
          <a:schemeClr val="tx1">
            <a:lumMod val="95000"/>
            <a:lumOff val="5000"/>
          </a:schemeClr>
        </a:solidFill>
        <a:ln w="15875"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Stage II - Adiabatic Flow 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644582714232391"/>
          <c:y val="0.16108070866141733"/>
          <c:w val="0.74193244595792407"/>
          <c:h val="0.46475984251968511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database!$D$2:$D$25</c:f>
              <c:strCache>
                <c:ptCount val="24"/>
                <c:pt idx="0">
                  <c:v>01/15/19 06:00</c:v>
                </c:pt>
                <c:pt idx="1">
                  <c:v>01/15/19 07:02</c:v>
                </c:pt>
                <c:pt idx="2">
                  <c:v>01/15/19 08:00</c:v>
                </c:pt>
                <c:pt idx="3">
                  <c:v>01/15/19 09:00</c:v>
                </c:pt>
                <c:pt idx="4">
                  <c:v>01/15/19 10:00</c:v>
                </c:pt>
                <c:pt idx="5">
                  <c:v>01/15/19 11:00</c:v>
                </c:pt>
                <c:pt idx="6">
                  <c:v>01/15/19 12:00</c:v>
                </c:pt>
                <c:pt idx="7">
                  <c:v>01/15/19 13:00</c:v>
                </c:pt>
                <c:pt idx="8">
                  <c:v>01/15/19 14:00</c:v>
                </c:pt>
                <c:pt idx="9">
                  <c:v>01/15/19 15:02</c:v>
                </c:pt>
                <c:pt idx="10">
                  <c:v>01/15/19 16:00</c:v>
                </c:pt>
                <c:pt idx="11">
                  <c:v>01/15/19 17:00</c:v>
                </c:pt>
                <c:pt idx="12">
                  <c:v>01/15/19 18:00</c:v>
                </c:pt>
                <c:pt idx="13">
                  <c:v>01/15/19 19:00</c:v>
                </c:pt>
                <c:pt idx="14">
                  <c:v>01/15/19 20:00</c:v>
                </c:pt>
                <c:pt idx="15">
                  <c:v>01/15/19 21:00</c:v>
                </c:pt>
                <c:pt idx="16">
                  <c:v>01/15/19 22:00</c:v>
                </c:pt>
                <c:pt idx="17">
                  <c:v>01/15/19 23:02</c:v>
                </c:pt>
                <c:pt idx="18">
                  <c:v>01/16/19 00:00</c:v>
                </c:pt>
                <c:pt idx="19">
                  <c:v>01/16/19 01:00</c:v>
                </c:pt>
                <c:pt idx="20">
                  <c:v>01/16/19 02:00</c:v>
                </c:pt>
                <c:pt idx="21">
                  <c:v>01/16/19 03:00</c:v>
                </c:pt>
                <c:pt idx="22">
                  <c:v>01/16/19 04:00</c:v>
                </c:pt>
                <c:pt idx="23">
                  <c:v>01/16/19 05:00</c:v>
                </c:pt>
              </c:strCache>
            </c:strRef>
          </c:cat>
          <c:val>
            <c:numRef>
              <c:f>database!$J$2:$J$25</c:f>
              <c:numCache>
                <c:formatCode>General</c:formatCode>
                <c:ptCount val="24"/>
                <c:pt idx="0">
                  <c:v>1.2365017689870985</c:v>
                </c:pt>
                <c:pt idx="1">
                  <c:v>1.2379604668387572</c:v>
                </c:pt>
                <c:pt idx="2">
                  <c:v>1.2355916485671157</c:v>
                </c:pt>
                <c:pt idx="3">
                  <c:v>1.233116816108722</c:v>
                </c:pt>
                <c:pt idx="4">
                  <c:v>1.2307487355838982</c:v>
                </c:pt>
                <c:pt idx="5">
                  <c:v>1.2283533417499604</c:v>
                </c:pt>
                <c:pt idx="6">
                  <c:v>1.2261677567339819</c:v>
                </c:pt>
                <c:pt idx="7">
                  <c:v>1.2238600831207931</c:v>
                </c:pt>
                <c:pt idx="8">
                  <c:v>1.2215891780657611</c:v>
                </c:pt>
                <c:pt idx="9">
                  <c:v>1.2193834847470546</c:v>
                </c:pt>
                <c:pt idx="10">
                  <c:v>1.2210706054355098</c:v>
                </c:pt>
                <c:pt idx="11">
                  <c:v>1.2228743618313376</c:v>
                </c:pt>
                <c:pt idx="12">
                  <c:v>1.2246446087742848</c:v>
                </c:pt>
                <c:pt idx="13">
                  <c:v>1.2265075323396148</c:v>
                </c:pt>
                <c:pt idx="14">
                  <c:v>1.2283234086054253</c:v>
                </c:pt>
                <c:pt idx="15">
                  <c:v>1.2302373637139066</c:v>
                </c:pt>
                <c:pt idx="16">
                  <c:v>1.2320982811959138</c:v>
                </c:pt>
                <c:pt idx="17">
                  <c:v>1.2341031100378936</c:v>
                </c:pt>
                <c:pt idx="18">
                  <c:v>1.2349986469532785</c:v>
                </c:pt>
                <c:pt idx="19">
                  <c:v>1.2358123306036752</c:v>
                </c:pt>
                <c:pt idx="20">
                  <c:v>1.2367332261750426</c:v>
                </c:pt>
                <c:pt idx="21">
                  <c:v>1.2376593746732498</c:v>
                </c:pt>
                <c:pt idx="22">
                  <c:v>1.2385899315425588</c:v>
                </c:pt>
                <c:pt idx="23">
                  <c:v>1.2395266197504564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28792"/>
        <c:axId val="526333888"/>
      </c:lineChart>
      <c:catAx>
        <c:axId val="526328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33888"/>
        <c:crosses val="autoZero"/>
        <c:auto val="1"/>
        <c:lblAlgn val="ctr"/>
        <c:lblOffset val="100"/>
        <c:tickLblSkip val="4"/>
        <c:tickMarkSkip val="4"/>
        <c:noMultiLvlLbl val="1"/>
      </c:catAx>
      <c:valAx>
        <c:axId val="526333888"/>
        <c:scaling>
          <c:orientation val="minMax"/>
          <c:min val="0.97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Ad. Flow factor</a:t>
                </a:r>
              </a:p>
            </c:rich>
          </c:tx>
          <c:layout>
            <c:manualLayout>
              <c:xMode val="edge"/>
              <c:yMode val="edge"/>
              <c:x val="1.1711090167999875E-2"/>
              <c:y val="0.2514766192727497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28792"/>
        <c:crosses val="autoZero"/>
        <c:crossBetween val="between"/>
      </c:valAx>
      <c:spPr>
        <a:solidFill>
          <a:schemeClr val="tx1">
            <a:lumMod val="95000"/>
            <a:lumOff val="5000"/>
          </a:schemeClr>
        </a:solidFill>
        <a:ln w="15875"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Stage I - CE PV plot</a:t>
            </a:r>
          </a:p>
        </c:rich>
      </c:tx>
      <c:layout>
        <c:manualLayout>
          <c:xMode val="edge"/>
          <c:yMode val="edge"/>
          <c:x val="0.1614041655645757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281033061520936"/>
          <c:y val="0.16848917322834644"/>
          <c:w val="0.76930523307338639"/>
          <c:h val="0.59684940944881892"/>
        </c:manualLayout>
      </c:layout>
      <c:scatterChart>
        <c:scatterStyle val="lineMarker"/>
        <c:varyColors val="0"/>
        <c:ser>
          <c:idx val="0"/>
          <c:order val="0"/>
          <c:tx>
            <c:v>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'Stage 1'!$AB$746:$AB$1106</c:f>
              <c:numCache>
                <c:formatCode>General</c:formatCode>
                <c:ptCount val="361"/>
                <c:pt idx="0">
                  <c:v>0</c:v>
                </c:pt>
                <c:pt idx="1">
                  <c:v>9.2809556195451483E-3</c:v>
                </c:pt>
                <c:pt idx="2">
                  <c:v>3.7119546170057839E-2</c:v>
                </c:pt>
                <c:pt idx="3">
                  <c:v>8.350294547884321E-2</c:v>
                </c:pt>
                <c:pt idx="4">
                  <c:v>0.14840978576268665</c:v>
                </c:pt>
                <c:pt idx="5">
                  <c:v>0.23181017138041368</c:v>
                </c:pt>
                <c:pt idx="6">
                  <c:v>0.33366569807780683</c:v>
                </c:pt>
                <c:pt idx="7">
                  <c:v>0.45392947771651243</c:v>
                </c:pt>
                <c:pt idx="8">
                  <c:v>0.59254616847529074</c:v>
                </c:pt>
                <c:pt idx="9">
                  <c:v>0.74945201051093646</c:v>
                </c:pt>
                <c:pt idx="10">
                  <c:v>0.92457486706116265</c:v>
                </c:pt>
                <c:pt idx="11">
                  <c:v>1.117834270971751</c:v>
                </c:pt>
                <c:pt idx="12">
                  <c:v>1.3291414766256724</c:v>
                </c:pt>
                <c:pt idx="13">
                  <c:v>1.5583995172502325</c:v>
                </c:pt>
                <c:pt idx="14">
                  <c:v>1.8055032675739264</c:v>
                </c:pt>
                <c:pt idx="15">
                  <c:v>2.0703395118045886</c:v>
                </c:pt>
                <c:pt idx="16">
                  <c:v>2.3527870168934344</c:v>
                </c:pt>
                <c:pt idx="17">
                  <c:v>2.6527166110504647</c:v>
                </c:pt>
                <c:pt idx="18">
                  <c:v>2.9699912674703293</c:v>
                </c:pt>
                <c:pt idx="19">
                  <c:v>3.3044661932265038</c:v>
                </c:pt>
                <c:pt idx="20">
                  <c:v>3.6559889232871372</c:v>
                </c:pt>
                <c:pt idx="21">
                  <c:v>4.0243994196021138</c:v>
                </c:pt>
                <c:pt idx="22">
                  <c:v>4.4095301752087224</c:v>
                </c:pt>
                <c:pt idx="23">
                  <c:v>4.8112063232977631</c:v>
                </c:pt>
                <c:pt idx="24">
                  <c:v>5.2292457511786381</c:v>
                </c:pt>
                <c:pt idx="25">
                  <c:v>5.663459219078856</c:v>
                </c:pt>
                <c:pt idx="26">
                  <c:v>6.1136504837072092</c:v>
                </c:pt>
                <c:pt idx="27">
                  <c:v>6.579616426507946</c:v>
                </c:pt>
                <c:pt idx="28">
                  <c:v>7.061147186526739</c:v>
                </c:pt>
                <c:pt idx="29">
                  <c:v>7.5580262978060126</c:v>
                </c:pt>
                <c:pt idx="30">
                  <c:v>8.0700308312220628</c:v>
                </c:pt>
                <c:pt idx="31">
                  <c:v>8.5969315406718501</c:v>
                </c:pt>
                <c:pt idx="32">
                  <c:v>9.1384930135118658</c:v>
                </c:pt>
                <c:pt idx="33">
                  <c:v>9.6944738251476323</c:v>
                </c:pt>
                <c:pt idx="34">
                  <c:v>10.26462669766544</c:v>
                </c:pt>
                <c:pt idx="35">
                  <c:v>10.848698662395526</c:v>
                </c:pt>
                <c:pt idx="36">
                  <c:v>11.446431226287032</c:v>
                </c:pt>
                <c:pt idx="37">
                  <c:v>12.057560541973618</c:v>
                </c:pt>
                <c:pt idx="38">
                  <c:v>12.681817581400011</c:v>
                </c:pt>
                <c:pt idx="39">
                  <c:v>13.318928312875864</c:v>
                </c:pt>
                <c:pt idx="40">
                  <c:v>13.968613881418165</c:v>
                </c:pt>
                <c:pt idx="41">
                  <c:v>14.630590792236568</c:v>
                </c:pt>
                <c:pt idx="42">
                  <c:v>15.304571097211838</c:v>
                </c:pt>
                <c:pt idx="43">
                  <c:v>15.990262584211218</c:v>
                </c:pt>
                <c:pt idx="44">
                  <c:v>16.687368969079806</c:v>
                </c:pt>
                <c:pt idx="45">
                  <c:v>17.395590090140704</c:v>
                </c:pt>
                <c:pt idx="46">
                  <c:v>18.114622105032332</c:v>
                </c:pt>
                <c:pt idx="47">
                  <c:v>18.844157689705362</c:v>
                </c:pt>
                <c:pt idx="48">
                  <c:v>19.58388623939679</c:v>
                </c:pt>
                <c:pt idx="49">
                  <c:v>20.333494071393552</c:v>
                </c:pt>
                <c:pt idx="50">
                  <c:v>21.092664629393536</c:v>
                </c:pt>
                <c:pt idx="51">
                  <c:v>21.861078689266762</c:v>
                </c:pt>
                <c:pt idx="52">
                  <c:v>22.638414566015079</c:v>
                </c:pt>
                <c:pt idx="53">
                  <c:v>23.424348321724374</c:v>
                </c:pt>
                <c:pt idx="54">
                  <c:v>24.218553974300079</c:v>
                </c:pt>
                <c:pt idx="55">
                  <c:v>25.020703706771286</c:v>
                </c:pt>
                <c:pt idx="56">
                  <c:v>25.830468076946929</c:v>
                </c:pt>
                <c:pt idx="57">
                  <c:v>26.647516227203997</c:v>
                </c:pt>
                <c:pt idx="58">
                  <c:v>27.471516094183702</c:v>
                </c:pt>
                <c:pt idx="59">
                  <c:v>28.302134618170893</c:v>
                </c:pt>
                <c:pt idx="60">
                  <c:v>29.139037951928952</c:v>
                </c:pt>
                <c:pt idx="61">
                  <c:v>29.981891668759992</c:v>
                </c:pt>
                <c:pt idx="62">
                  <c:v>30.83036096956117</c:v>
                </c:pt>
                <c:pt idx="63">
                  <c:v>31.684110888644362</c:v>
                </c:pt>
                <c:pt idx="64">
                  <c:v>32.542806498088673</c:v>
                </c:pt>
                <c:pt idx="65">
                  <c:v>33.406113110393235</c:v>
                </c:pt>
                <c:pt idx="66">
                  <c:v>34.273696479200446</c:v>
                </c:pt>
                <c:pt idx="67">
                  <c:v>35.145222997858575</c:v>
                </c:pt>
                <c:pt idx="68">
                  <c:v>36.020359895597167</c:v>
                </c:pt>
                <c:pt idx="69">
                  <c:v>36.898775431088133</c:v>
                </c:pt>
                <c:pt idx="70">
                  <c:v>37.78013908317002</c:v>
                </c:pt>
                <c:pt idx="71">
                  <c:v>38.664121738515497</c:v>
                </c:pt>
                <c:pt idx="72">
                  <c:v>39.550395876026236</c:v>
                </c:pt>
                <c:pt idx="73">
                  <c:v>40.438635747742914</c:v>
                </c:pt>
                <c:pt idx="74">
                  <c:v>41.328517556064604</c:v>
                </c:pt>
                <c:pt idx="75">
                  <c:v>42.219719627075214</c:v>
                </c:pt>
                <c:pt idx="76">
                  <c:v>43.111922579783183</c:v>
                </c:pt>
                <c:pt idx="77">
                  <c:v>44.004809491083741</c:v>
                </c:pt>
                <c:pt idx="78">
                  <c:v>44.89806605626385</c:v>
                </c:pt>
                <c:pt idx="79">
                  <c:v>45.791380744875063</c:v>
                </c:pt>
                <c:pt idx="80">
                  <c:v>46.684444951807272</c:v>
                </c:pt>
                <c:pt idx="81">
                  <c:v>47.576953143407145</c:v>
                </c:pt>
                <c:pt idx="82">
                  <c:v>48.46860299849142</c:v>
                </c:pt>
                <c:pt idx="83">
                  <c:v>49.359095544115831</c:v>
                </c:pt>
                <c:pt idx="84">
                  <c:v>50.248135285969973</c:v>
                </c:pt>
                <c:pt idx="85">
                  <c:v>51.135430333278563</c:v>
                </c:pt>
                <c:pt idx="86">
                  <c:v>52.020692518099246</c:v>
                </c:pt>
                <c:pt idx="87">
                  <c:v>52.903637508918735</c:v>
                </c:pt>
                <c:pt idx="88">
                  <c:v>53.783984918459595</c:v>
                </c:pt>
                <c:pt idx="89">
                  <c:v>54.661458405620543</c:v>
                </c:pt>
                <c:pt idx="90">
                  <c:v>55.535785771485777</c:v>
                </c:pt>
                <c:pt idx="91">
                  <c:v>56.406699049348909</c:v>
                </c:pt>
                <c:pt idx="92">
                  <c:v>57.273934588709665</c:v>
                </c:pt>
                <c:pt idx="93">
                  <c:v>58.137233133213115</c:v>
                </c:pt>
                <c:pt idx="94">
                  <c:v>58.996339892511784</c:v>
                </c:pt>
                <c:pt idx="95">
                  <c:v>59.851004608044377</c:v>
                </c:pt>
                <c:pt idx="96">
                  <c:v>60.70098161273534</c:v>
                </c:pt>
                <c:pt idx="97">
                  <c:v>61.54602988463057</c:v>
                </c:pt>
                <c:pt idx="98">
                  <c:v>62.385913094497965</c:v>
                </c:pt>
                <c:pt idx="99">
                  <c:v>63.220399647430256</c:v>
                </c:pt>
                <c:pt idx="100">
                  <c:v>64.049262718500302</c:v>
                </c:pt>
                <c:pt idx="101">
                  <c:v>64.872280282529545</c:v>
                </c:pt>
                <c:pt idx="102">
                  <c:v>65.689235138039777</c:v>
                </c:pt>
                <c:pt idx="103">
                  <c:v>66.499914925470264</c:v>
                </c:pt>
                <c:pt idx="104">
                  <c:v>67.304112139749947</c:v>
                </c:pt>
                <c:pt idx="105">
                  <c:v>68.101624137327292</c:v>
                </c:pt>
                <c:pt idx="106">
                  <c:v>68.892253137764499</c:v>
                </c:pt>
                <c:pt idx="107">
                  <c:v>69.675806220016582</c:v>
                </c:pt>
                <c:pt idx="108">
                  <c:v>70.452095313520985</c:v>
                </c:pt>
                <c:pt idx="109">
                  <c:v>71.220937184231147</c:v>
                </c:pt>
                <c:pt idx="110">
                  <c:v>71.982153415736889</c:v>
                </c:pt>
                <c:pt idx="111">
                  <c:v>72.735570385618161</c:v>
                </c:pt>
                <c:pt idx="112">
                  <c:v>73.481019237188363</c:v>
                </c:pt>
                <c:pt idx="113">
                  <c:v>74.218335846785948</c:v>
                </c:pt>
                <c:pt idx="114">
                  <c:v>74.947360786780465</c:v>
                </c:pt>
                <c:pt idx="115">
                  <c:v>75.667939284463174</c:v>
                </c:pt>
                <c:pt idx="116">
                  <c:v>76.379921176996405</c:v>
                </c:pt>
                <c:pt idx="117">
                  <c:v>77.083160862599044</c:v>
                </c:pt>
                <c:pt idx="118">
                  <c:v>77.777517248150261</c:v>
                </c:pt>
                <c:pt idx="119">
                  <c:v>78.462853693393669</c:v>
                </c:pt>
                <c:pt idx="120">
                  <c:v>79.139037951928941</c:v>
                </c:pt>
                <c:pt idx="121">
                  <c:v>79.805942109176314</c:v>
                </c:pt>
                <c:pt idx="122">
                  <c:v>80.463442517504191</c:v>
                </c:pt>
                <c:pt idx="123">
                  <c:v>81.111419728706707</c:v>
                </c:pt>
                <c:pt idx="124">
                  <c:v>81.749758424021607</c:v>
                </c:pt>
                <c:pt idx="125">
                  <c:v>82.378347341875909</c:v>
                </c:pt>
                <c:pt idx="126">
                  <c:v>82.997079203547386</c:v>
                </c:pt>
                <c:pt idx="127">
                  <c:v>83.605850636929176</c:v>
                </c:pt>
                <c:pt idx="128">
                  <c:v>84.20456209858088</c:v>
                </c:pt>
                <c:pt idx="129">
                  <c:v>84.793117794250492</c:v>
                </c:pt>
                <c:pt idx="130">
                  <c:v>85.371425598047452</c:v>
                </c:pt>
                <c:pt idx="131">
                  <c:v>85.939396970444264</c:v>
                </c:pt>
                <c:pt idx="132">
                  <c:v>86.496946875282646</c:v>
                </c:pt>
                <c:pt idx="133">
                  <c:v>87.043993695955223</c:v>
                </c:pt>
                <c:pt idx="134">
                  <c:v>87.580459150932043</c:v>
                </c:pt>
                <c:pt idx="135">
                  <c:v>88.106268208795441</c:v>
                </c:pt>
                <c:pt idx="136">
                  <c:v>88.62134900294491</c:v>
                </c:pt>
                <c:pt idx="137">
                  <c:v>89.125632746128275</c:v>
                </c:pt>
                <c:pt idx="138">
                  <c:v>89.619053644951279</c:v>
                </c:pt>
                <c:pt idx="139">
                  <c:v>90.101548814513791</c:v>
                </c:pt>
                <c:pt idx="140">
                  <c:v>90.573058193315944</c:v>
                </c:pt>
                <c:pt idx="141">
                  <c:v>91.033524458572941</c:v>
                </c:pt>
                <c:pt idx="142">
                  <c:v>91.482892942072198</c:v>
                </c:pt>
                <c:pt idx="143">
                  <c:v>91.921111546702903</c:v>
                </c:pt>
                <c:pt idx="144">
                  <c:v>92.348130663781745</c:v>
                </c:pt>
                <c:pt idx="145">
                  <c:v>92.763903091294679</c:v>
                </c:pt>
                <c:pt idx="146">
                  <c:v>93.168383953169609</c:v>
                </c:pt>
                <c:pt idx="147">
                  <c:v>93.561530619690018</c:v>
                </c:pt>
                <c:pt idx="148">
                  <c:v>93.943302629154488</c:v>
                </c:pt>
                <c:pt idx="149">
                  <c:v>94.313661610883074</c:v>
                </c:pt>
                <c:pt idx="150">
                  <c:v>94.672571209665961</c:v>
                </c:pt>
                <c:pt idx="151">
                  <c:v>95.019997011745588</c:v>
                </c:pt>
                <c:pt idx="152">
                  <c:v>95.355906472419434</c:v>
                </c:pt>
                <c:pt idx="153">
                  <c:v>95.680268845344742</c:v>
                </c:pt>
                <c:pt idx="154">
                  <c:v>95.993055113623896</c:v>
                </c:pt>
                <c:pt idx="155">
                  <c:v>96.294237922743818</c:v>
                </c:pt>
                <c:pt idx="156">
                  <c:v>96.583791515438705</c:v>
                </c:pt>
                <c:pt idx="157">
                  <c:v>96.861691668541809</c:v>
                </c:pt>
                <c:pt idx="158">
                  <c:v>97.127915631887447</c:v>
                </c:pt>
                <c:pt idx="159">
                  <c:v>97.382442069322266</c:v>
                </c:pt>
                <c:pt idx="160">
                  <c:v>97.625251001877984</c:v>
                </c:pt>
                <c:pt idx="161">
                  <c:v>97.856323753158193</c:v>
                </c:pt>
                <c:pt idx="162">
                  <c:v>98.075642896985656</c:v>
                </c:pt>
                <c:pt idx="163">
                  <c:v>98.283192207353977</c:v>
                </c:pt>
                <c:pt idx="164">
                  <c:v>98.478956610725305</c:v>
                </c:pt>
                <c:pt idx="165">
                  <c:v>98.662922140711402</c:v>
                </c:pt>
                <c:pt idx="166">
                  <c:v>98.835075895173546</c:v>
                </c:pt>
                <c:pt idx="167">
                  <c:v>98.995405995773723</c:v>
                </c:pt>
                <c:pt idx="168">
                  <c:v>99.143901550006248</c:v>
                </c:pt>
                <c:pt idx="169">
                  <c:v>99.280552615738117</c:v>
                </c:pt>
                <c:pt idx="170">
                  <c:v>99.405350168281984</c:v>
                </c:pt>
                <c:pt idx="171">
                  <c:v>99.518286070024715</c:v>
                </c:pt>
                <c:pt idx="172">
                  <c:v>99.619353042632326</c:v>
                </c:pt>
                <c:pt idx="173">
                  <c:v>99.708544641848675</c:v>
                </c:pt>
                <c:pt idx="174">
                  <c:v>99.785855234905156</c:v>
                </c:pt>
                <c:pt idx="175">
                  <c:v>99.851279980554949</c:v>
                </c:pt>
                <c:pt idx="176">
                  <c:v>99.904814811745098</c:v>
                </c:pt>
                <c:pt idx="177">
                  <c:v>99.946456420936201</c:v>
                </c:pt>
                <c:pt idx="178">
                  <c:v>99.97620224807963</c:v>
                </c:pt>
                <c:pt idx="179">
                  <c:v>99.994050471258689</c:v>
                </c:pt>
                <c:pt idx="180">
                  <c:v>100.00000000000004</c:v>
                </c:pt>
                <c:pt idx="181">
                  <c:v>99.994050471258689</c:v>
                </c:pt>
                <c:pt idx="182">
                  <c:v>99.97620224807963</c:v>
                </c:pt>
                <c:pt idx="183">
                  <c:v>99.946456420936201</c:v>
                </c:pt>
                <c:pt idx="184">
                  <c:v>99.904814811745098</c:v>
                </c:pt>
                <c:pt idx="185">
                  <c:v>99.851279980554949</c:v>
                </c:pt>
                <c:pt idx="186">
                  <c:v>99.785855234905156</c:v>
                </c:pt>
                <c:pt idx="187">
                  <c:v>99.708544641848704</c:v>
                </c:pt>
                <c:pt idx="188">
                  <c:v>99.619353042632326</c:v>
                </c:pt>
                <c:pt idx="189">
                  <c:v>99.518286070024715</c:v>
                </c:pt>
                <c:pt idx="190">
                  <c:v>99.405350168281984</c:v>
                </c:pt>
                <c:pt idx="191">
                  <c:v>99.280552615738145</c:v>
                </c:pt>
                <c:pt idx="192">
                  <c:v>99.143901550006248</c:v>
                </c:pt>
                <c:pt idx="193">
                  <c:v>98.995405995773751</c:v>
                </c:pt>
                <c:pt idx="194">
                  <c:v>98.835075895173546</c:v>
                </c:pt>
                <c:pt idx="195">
                  <c:v>98.662922140711402</c:v>
                </c:pt>
                <c:pt idx="196">
                  <c:v>98.478956610725305</c:v>
                </c:pt>
                <c:pt idx="197">
                  <c:v>98.283192207353977</c:v>
                </c:pt>
                <c:pt idx="198">
                  <c:v>98.075642896985656</c:v>
                </c:pt>
                <c:pt idx="199">
                  <c:v>97.856323753158208</c:v>
                </c:pt>
                <c:pt idx="200">
                  <c:v>97.625251001878027</c:v>
                </c:pt>
                <c:pt idx="201">
                  <c:v>97.382442069322266</c:v>
                </c:pt>
                <c:pt idx="202">
                  <c:v>97.12791563188749</c:v>
                </c:pt>
                <c:pt idx="203">
                  <c:v>96.861691668541809</c:v>
                </c:pt>
                <c:pt idx="204">
                  <c:v>96.583791515438747</c:v>
                </c:pt>
                <c:pt idx="205">
                  <c:v>96.294237922743847</c:v>
                </c:pt>
                <c:pt idx="206">
                  <c:v>95.993055113623896</c:v>
                </c:pt>
                <c:pt idx="207">
                  <c:v>95.680268845344742</c:v>
                </c:pt>
                <c:pt idx="208">
                  <c:v>95.355906472419434</c:v>
                </c:pt>
                <c:pt idx="209">
                  <c:v>95.019997011745588</c:v>
                </c:pt>
                <c:pt idx="210">
                  <c:v>94.672571209665918</c:v>
                </c:pt>
                <c:pt idx="211">
                  <c:v>94.313661610883074</c:v>
                </c:pt>
                <c:pt idx="212">
                  <c:v>93.943302629154488</c:v>
                </c:pt>
                <c:pt idx="213">
                  <c:v>93.561530619690046</c:v>
                </c:pt>
                <c:pt idx="214">
                  <c:v>93.168383953169638</c:v>
                </c:pt>
                <c:pt idx="215">
                  <c:v>92.763903091294694</c:v>
                </c:pt>
                <c:pt idx="216">
                  <c:v>92.348130663781774</c:v>
                </c:pt>
                <c:pt idx="217">
                  <c:v>91.921111546702932</c:v>
                </c:pt>
                <c:pt idx="218">
                  <c:v>91.482892942072226</c:v>
                </c:pt>
                <c:pt idx="219">
                  <c:v>91.033524458572941</c:v>
                </c:pt>
                <c:pt idx="220">
                  <c:v>90.573058193315944</c:v>
                </c:pt>
                <c:pt idx="221">
                  <c:v>90.101548814513791</c:v>
                </c:pt>
                <c:pt idx="222">
                  <c:v>89.619053644951279</c:v>
                </c:pt>
                <c:pt idx="223">
                  <c:v>89.125632746128275</c:v>
                </c:pt>
                <c:pt idx="224">
                  <c:v>88.62134900294491</c:v>
                </c:pt>
                <c:pt idx="225">
                  <c:v>88.106268208795456</c:v>
                </c:pt>
                <c:pt idx="226">
                  <c:v>87.580459150932072</c:v>
                </c:pt>
                <c:pt idx="227">
                  <c:v>87.043993695955223</c:v>
                </c:pt>
                <c:pt idx="228">
                  <c:v>86.496946875282646</c:v>
                </c:pt>
                <c:pt idx="229">
                  <c:v>85.939396970444264</c:v>
                </c:pt>
                <c:pt idx="230">
                  <c:v>85.37142559804748</c:v>
                </c:pt>
                <c:pt idx="231">
                  <c:v>84.79311779425052</c:v>
                </c:pt>
                <c:pt idx="232">
                  <c:v>84.20456209858088</c:v>
                </c:pt>
                <c:pt idx="233">
                  <c:v>83.605850636929219</c:v>
                </c:pt>
                <c:pt idx="234">
                  <c:v>82.997079203547415</c:v>
                </c:pt>
                <c:pt idx="235">
                  <c:v>82.378347341875909</c:v>
                </c:pt>
                <c:pt idx="236">
                  <c:v>81.749758424021607</c:v>
                </c:pt>
                <c:pt idx="237">
                  <c:v>81.111419728706764</c:v>
                </c:pt>
                <c:pt idx="238">
                  <c:v>80.463442517504248</c:v>
                </c:pt>
                <c:pt idx="239">
                  <c:v>79.805942109176314</c:v>
                </c:pt>
                <c:pt idx="240">
                  <c:v>79.139037951928955</c:v>
                </c:pt>
                <c:pt idx="241">
                  <c:v>78.462853693393669</c:v>
                </c:pt>
                <c:pt idx="242">
                  <c:v>77.777517248150261</c:v>
                </c:pt>
                <c:pt idx="243">
                  <c:v>77.083160862599044</c:v>
                </c:pt>
                <c:pt idx="244">
                  <c:v>76.379921176996447</c:v>
                </c:pt>
                <c:pt idx="245">
                  <c:v>75.667939284463202</c:v>
                </c:pt>
                <c:pt idx="246">
                  <c:v>74.947360786780479</c:v>
                </c:pt>
                <c:pt idx="247">
                  <c:v>74.218335846785948</c:v>
                </c:pt>
                <c:pt idx="248">
                  <c:v>73.481019237188391</c:v>
                </c:pt>
                <c:pt idx="249">
                  <c:v>72.735570385618175</c:v>
                </c:pt>
                <c:pt idx="250">
                  <c:v>71.982153415736889</c:v>
                </c:pt>
                <c:pt idx="251">
                  <c:v>71.220937184231204</c:v>
                </c:pt>
                <c:pt idx="252">
                  <c:v>70.452095313520985</c:v>
                </c:pt>
                <c:pt idx="253">
                  <c:v>69.675806220016597</c:v>
                </c:pt>
                <c:pt idx="254">
                  <c:v>68.892253137764499</c:v>
                </c:pt>
                <c:pt idx="255">
                  <c:v>68.101624137327292</c:v>
                </c:pt>
                <c:pt idx="256">
                  <c:v>67.304112139749947</c:v>
                </c:pt>
                <c:pt idx="257">
                  <c:v>66.499914925470264</c:v>
                </c:pt>
                <c:pt idx="258">
                  <c:v>65.689235138039805</c:v>
                </c:pt>
                <c:pt idx="259">
                  <c:v>64.872280282529545</c:v>
                </c:pt>
                <c:pt idx="260">
                  <c:v>64.04926271850033</c:v>
                </c:pt>
                <c:pt idx="261">
                  <c:v>63.220399647430256</c:v>
                </c:pt>
                <c:pt idx="262">
                  <c:v>62.385913094497994</c:v>
                </c:pt>
                <c:pt idx="263">
                  <c:v>61.54602988463057</c:v>
                </c:pt>
                <c:pt idx="264">
                  <c:v>60.70098161273534</c:v>
                </c:pt>
                <c:pt idx="265">
                  <c:v>59.851004608044377</c:v>
                </c:pt>
                <c:pt idx="266">
                  <c:v>58.996339892511784</c:v>
                </c:pt>
                <c:pt idx="267">
                  <c:v>58.137233133213151</c:v>
                </c:pt>
                <c:pt idx="268">
                  <c:v>57.273934588709693</c:v>
                </c:pt>
                <c:pt idx="269">
                  <c:v>56.406699049348909</c:v>
                </c:pt>
                <c:pt idx="270">
                  <c:v>55.535785771485777</c:v>
                </c:pt>
                <c:pt idx="271">
                  <c:v>54.661458405620579</c:v>
                </c:pt>
                <c:pt idx="272">
                  <c:v>53.783984918459623</c:v>
                </c:pt>
                <c:pt idx="273">
                  <c:v>52.903637508918791</c:v>
                </c:pt>
                <c:pt idx="274">
                  <c:v>52.020692518099246</c:v>
                </c:pt>
                <c:pt idx="275">
                  <c:v>51.135430333278563</c:v>
                </c:pt>
                <c:pt idx="276">
                  <c:v>50.248135285970008</c:v>
                </c:pt>
                <c:pt idx="277">
                  <c:v>49.359095544115831</c:v>
                </c:pt>
                <c:pt idx="278">
                  <c:v>48.46860299849142</c:v>
                </c:pt>
                <c:pt idx="279">
                  <c:v>47.576953143407174</c:v>
                </c:pt>
                <c:pt idx="280">
                  <c:v>46.684444951807293</c:v>
                </c:pt>
                <c:pt idx="281">
                  <c:v>45.791380744875106</c:v>
                </c:pt>
                <c:pt idx="282">
                  <c:v>44.898066056263914</c:v>
                </c:pt>
                <c:pt idx="283">
                  <c:v>44.004809491083741</c:v>
                </c:pt>
                <c:pt idx="284">
                  <c:v>43.111922579783183</c:v>
                </c:pt>
                <c:pt idx="285">
                  <c:v>42.219719627075214</c:v>
                </c:pt>
                <c:pt idx="286">
                  <c:v>41.328517556064632</c:v>
                </c:pt>
                <c:pt idx="287">
                  <c:v>40.438635747742971</c:v>
                </c:pt>
                <c:pt idx="288">
                  <c:v>39.550395876026236</c:v>
                </c:pt>
                <c:pt idx="289">
                  <c:v>38.664121738515519</c:v>
                </c:pt>
                <c:pt idx="290">
                  <c:v>37.780139083170056</c:v>
                </c:pt>
                <c:pt idx="291">
                  <c:v>36.898775431088133</c:v>
                </c:pt>
                <c:pt idx="292">
                  <c:v>36.020359895597196</c:v>
                </c:pt>
                <c:pt idx="293">
                  <c:v>35.145222997858603</c:v>
                </c:pt>
                <c:pt idx="294">
                  <c:v>34.273696479200474</c:v>
                </c:pt>
                <c:pt idx="295">
                  <c:v>33.406113110393292</c:v>
                </c:pt>
                <c:pt idx="296">
                  <c:v>32.542806498088673</c:v>
                </c:pt>
                <c:pt idx="297">
                  <c:v>31.684110888644362</c:v>
                </c:pt>
                <c:pt idx="298">
                  <c:v>30.830360969561198</c:v>
                </c:pt>
                <c:pt idx="299">
                  <c:v>29.981891668759992</c:v>
                </c:pt>
                <c:pt idx="300">
                  <c:v>29.139037951928952</c:v>
                </c:pt>
                <c:pt idx="301">
                  <c:v>28.302134618170982</c:v>
                </c:pt>
                <c:pt idx="302">
                  <c:v>27.471516094183702</c:v>
                </c:pt>
                <c:pt idx="303">
                  <c:v>26.647516227204026</c:v>
                </c:pt>
                <c:pt idx="304">
                  <c:v>25.830468076946993</c:v>
                </c:pt>
                <c:pt idx="305">
                  <c:v>25.020703706771286</c:v>
                </c:pt>
                <c:pt idx="306">
                  <c:v>24.218553974300111</c:v>
                </c:pt>
                <c:pt idx="307">
                  <c:v>23.424348321724402</c:v>
                </c:pt>
                <c:pt idx="308">
                  <c:v>22.638414566015079</c:v>
                </c:pt>
                <c:pt idx="309">
                  <c:v>21.861078689266797</c:v>
                </c:pt>
                <c:pt idx="310">
                  <c:v>21.092664629393536</c:v>
                </c:pt>
                <c:pt idx="311">
                  <c:v>20.333494071393581</c:v>
                </c:pt>
                <c:pt idx="312">
                  <c:v>19.583886239396826</c:v>
                </c:pt>
                <c:pt idx="313">
                  <c:v>18.844157689705362</c:v>
                </c:pt>
                <c:pt idx="314">
                  <c:v>18.114622105032332</c:v>
                </c:pt>
                <c:pt idx="315">
                  <c:v>17.395590090140736</c:v>
                </c:pt>
                <c:pt idx="316">
                  <c:v>16.687368969079806</c:v>
                </c:pt>
                <c:pt idx="317">
                  <c:v>15.990262584211251</c:v>
                </c:pt>
                <c:pt idx="318">
                  <c:v>15.304571097211838</c:v>
                </c:pt>
                <c:pt idx="319">
                  <c:v>14.6305907922366</c:v>
                </c:pt>
                <c:pt idx="320">
                  <c:v>13.968613881418198</c:v>
                </c:pt>
                <c:pt idx="321">
                  <c:v>13.318928312875897</c:v>
                </c:pt>
                <c:pt idx="322">
                  <c:v>12.681817581400043</c:v>
                </c:pt>
                <c:pt idx="323">
                  <c:v>12.057560541973679</c:v>
                </c:pt>
                <c:pt idx="324">
                  <c:v>11.446431226287032</c:v>
                </c:pt>
                <c:pt idx="325">
                  <c:v>10.848698662395526</c:v>
                </c:pt>
                <c:pt idx="326">
                  <c:v>10.264626697665468</c:v>
                </c:pt>
                <c:pt idx="327">
                  <c:v>9.6944738251476323</c:v>
                </c:pt>
                <c:pt idx="328">
                  <c:v>9.1384930135118658</c:v>
                </c:pt>
                <c:pt idx="329">
                  <c:v>8.5969315406718501</c:v>
                </c:pt>
                <c:pt idx="330">
                  <c:v>8.0700308312220947</c:v>
                </c:pt>
                <c:pt idx="331">
                  <c:v>7.5580262978060126</c:v>
                </c:pt>
                <c:pt idx="332">
                  <c:v>7.061147186526739</c:v>
                </c:pt>
                <c:pt idx="333">
                  <c:v>6.579616426507946</c:v>
                </c:pt>
                <c:pt idx="334">
                  <c:v>6.1136504837072092</c:v>
                </c:pt>
                <c:pt idx="335">
                  <c:v>5.6634592190788249</c:v>
                </c:pt>
                <c:pt idx="336">
                  <c:v>5.2292457511786692</c:v>
                </c:pt>
                <c:pt idx="337">
                  <c:v>4.8112063232977942</c:v>
                </c:pt>
                <c:pt idx="338">
                  <c:v>4.4095301752087526</c:v>
                </c:pt>
                <c:pt idx="339">
                  <c:v>4.0243994196021458</c:v>
                </c:pt>
                <c:pt idx="340">
                  <c:v>3.6559889232871372</c:v>
                </c:pt>
                <c:pt idx="341">
                  <c:v>3.3044661932265038</c:v>
                </c:pt>
                <c:pt idx="342">
                  <c:v>2.9699912674703293</c:v>
                </c:pt>
                <c:pt idx="343">
                  <c:v>2.6527166110504647</c:v>
                </c:pt>
                <c:pt idx="344">
                  <c:v>2.3527870168934344</c:v>
                </c:pt>
                <c:pt idx="345">
                  <c:v>2.0703395118045886</c:v>
                </c:pt>
                <c:pt idx="346">
                  <c:v>1.8055032675739264</c:v>
                </c:pt>
                <c:pt idx="347">
                  <c:v>1.5583995172502325</c:v>
                </c:pt>
                <c:pt idx="348">
                  <c:v>1.3291414766256724</c:v>
                </c:pt>
                <c:pt idx="349">
                  <c:v>1.117834270971751</c:v>
                </c:pt>
                <c:pt idx="350">
                  <c:v>0.92457486706116265</c:v>
                </c:pt>
                <c:pt idx="351">
                  <c:v>0.74945201051093646</c:v>
                </c:pt>
                <c:pt idx="352">
                  <c:v>0.59254616847529074</c:v>
                </c:pt>
                <c:pt idx="353">
                  <c:v>0.45392947771651243</c:v>
                </c:pt>
                <c:pt idx="354">
                  <c:v>0.33366569807780683</c:v>
                </c:pt>
                <c:pt idx="355">
                  <c:v>0.23181017138041368</c:v>
                </c:pt>
                <c:pt idx="356">
                  <c:v>0.14840978576268665</c:v>
                </c:pt>
                <c:pt idx="357">
                  <c:v>8.350294547884321E-2</c:v>
                </c:pt>
                <c:pt idx="358">
                  <c:v>3.7119546170057839E-2</c:v>
                </c:pt>
                <c:pt idx="359">
                  <c:v>9.2809556195451483E-3</c:v>
                </c:pt>
                <c:pt idx="360">
                  <c:v>0</c:v>
                </c:pt>
              </c:numCache>
            </c:numRef>
          </c:xVal>
          <c:yVal>
            <c:numRef>
              <c:f>'Stage 1'!$U$1111:$U$1471</c:f>
              <c:numCache>
                <c:formatCode>General</c:formatCode>
                <c:ptCount val="361"/>
                <c:pt idx="0">
                  <c:v>22.758900000000001</c:v>
                </c:pt>
                <c:pt idx="1">
                  <c:v>22.760652269890606</c:v>
                </c:pt>
                <c:pt idx="2">
                  <c:v>22.765910324412641</c:v>
                </c:pt>
                <c:pt idx="3">
                  <c:v>22.774677899745239</c:v>
                </c:pt>
                <c:pt idx="4">
                  <c:v>22.786961228285339</c:v>
                </c:pt>
                <c:pt idx="5">
                  <c:v>22.802769046806706</c:v>
                </c:pt>
                <c:pt idx="6">
                  <c:v>22.822112607905567</c:v>
                </c:pt>
                <c:pt idx="7">
                  <c:v>22.845005694755841</c:v>
                </c:pt>
                <c:pt idx="8">
                  <c:v>22.871464639203626</c:v>
                </c:pt>
                <c:pt idx="9">
                  <c:v>22.901508343237687</c:v>
                </c:pt>
                <c:pt idx="10">
                  <c:v>22.935158303878989</c:v>
                </c:pt>
                <c:pt idx="11">
                  <c:v>22.972438641539942</c:v>
                </c:pt>
                <c:pt idx="12">
                  <c:v>23.013376131910643</c:v>
                </c:pt>
                <c:pt idx="13">
                  <c:v>23.058000241437092</c:v>
                </c:pt>
                <c:pt idx="14">
                  <c:v>23.1063431664635</c:v>
                </c:pt>
                <c:pt idx="15">
                  <c:v>23.15843987611872</c:v>
                </c:pt>
                <c:pt idx="16">
                  <c:v>23.214328159034789</c:v>
                </c:pt>
                <c:pt idx="17">
                  <c:v>23.274048673993214</c:v>
                </c:pt>
                <c:pt idx="18">
                  <c:v>23.337645004603864</c:v>
                </c:pt>
                <c:pt idx="19">
                  <c:v>23.405163718129366</c:v>
                </c:pt>
                <c:pt idx="20">
                  <c:v>23.476654428577053</c:v>
                </c:pt>
                <c:pt idx="21">
                  <c:v>23.552169864190407</c:v>
                </c:pt>
                <c:pt idx="22">
                  <c:v>23.63176593948079</c:v>
                </c:pt>
                <c:pt idx="23">
                  <c:v>23.71550183195129</c:v>
                </c:pt>
                <c:pt idx="24">
                  <c:v>23.803440063674667</c:v>
                </c:pt>
                <c:pt idx="25">
                  <c:v>23.895646587898021</c:v>
                </c:pt>
                <c:pt idx="26">
                  <c:v>23.992190880859603</c:v>
                </c:pt>
                <c:pt idx="27">
                  <c:v>24.093146039013714</c:v>
                </c:pt>
                <c:pt idx="28">
                  <c:v>24.198588881873409</c:v>
                </c:pt>
                <c:pt idx="29">
                  <c:v>24.308600060693411</c:v>
                </c:pt>
                <c:pt idx="30">
                  <c:v>24.423264173229921</c:v>
                </c:pt>
                <c:pt idx="31">
                  <c:v>24.542669884828072</c:v>
                </c:pt>
                <c:pt idx="32">
                  <c:v>24.666910056103497</c:v>
                </c:pt>
                <c:pt idx="33">
                  <c:v>24.796081877500505</c:v>
                </c:pt>
                <c:pt idx="34">
                  <c:v>24.930287011026103</c:v>
                </c:pt>
                <c:pt idx="35">
                  <c:v>25.069631739476996</c:v>
                </c:pt>
                <c:pt idx="36">
                  <c:v>25.214227123495434</c:v>
                </c:pt>
                <c:pt idx="37">
                  <c:v>25.364189166809389</c:v>
                </c:pt>
                <c:pt idx="38">
                  <c:v>25.519638990033389</c:v>
                </c:pt>
                <c:pt idx="39">
                  <c:v>25.680703013428186</c:v>
                </c:pt>
                <c:pt idx="40">
                  <c:v>25.84751314904037</c:v>
                </c:pt>
                <c:pt idx="41">
                  <c:v>26.020207002667455</c:v>
                </c:pt>
                <c:pt idx="42">
                  <c:v>26.198928086119615</c:v>
                </c:pt>
                <c:pt idx="43">
                  <c:v>26.3838260402758</c:v>
                </c:pt>
                <c:pt idx="44">
                  <c:v>26.57505686946126</c:v>
                </c:pt>
                <c:pt idx="45">
                  <c:v>26.772783187702625</c:v>
                </c:pt>
                <c:pt idx="46">
                  <c:v>26.977174477449019</c:v>
                </c:pt>
                <c:pt idx="47">
                  <c:v>27.188407361380801</c:v>
                </c:pt>
                <c:pt idx="48">
                  <c:v>27.406665887962781</c:v>
                </c:pt>
                <c:pt idx="49">
                  <c:v>27.632141831436112</c:v>
                </c:pt>
                <c:pt idx="50">
                  <c:v>27.865035006981866</c:v>
                </c:pt>
                <c:pt idx="51">
                  <c:v>28.105553601831332</c:v>
                </c:pt>
                <c:pt idx="52">
                  <c:v>28.35391452314083</c:v>
                </c:pt>
                <c:pt idx="53">
                  <c:v>28.610343763495649</c:v>
                </c:pt>
                <c:pt idx="54">
                  <c:v>28.875076784955308</c:v>
                </c:pt>
                <c:pt idx="55">
                  <c:v>29.14835892260437</c:v>
                </c:pt>
                <c:pt idx="56">
                  <c:v>29.430445808625986</c:v>
                </c:pt>
                <c:pt idx="57">
                  <c:v>29.721603817972213</c:v>
                </c:pt>
                <c:pt idx="58">
                  <c:v>30.022110536765396</c:v>
                </c:pt>
                <c:pt idx="59">
                  <c:v>30.332255254626691</c:v>
                </c:pt>
                <c:pt idx="60">
                  <c:v>30.652339482194257</c:v>
                </c:pt>
                <c:pt idx="61">
                  <c:v>30.982677495163369</c:v>
                </c:pt>
                <c:pt idx="62">
                  <c:v>31.323596906252586</c:v>
                </c:pt>
                <c:pt idx="63">
                  <c:v>31.67543926657768</c:v>
                </c:pt>
                <c:pt idx="64">
                  <c:v>32.038560697993908</c:v>
                </c:pt>
                <c:pt idx="65">
                  <c:v>32.413332558052566</c:v>
                </c:pt>
                <c:pt idx="66">
                  <c:v>32.800142139304349</c:v>
                </c:pt>
                <c:pt idx="67">
                  <c:v>33.199393404774945</c:v>
                </c:pt>
                <c:pt idx="68">
                  <c:v>33.611507761533268</c:v>
                </c:pt>
                <c:pt idx="69">
                  <c:v>34.036924874373319</c:v>
                </c:pt>
                <c:pt idx="70">
                  <c:v>34.476103521734657</c:v>
                </c:pt>
                <c:pt idx="71">
                  <c:v>34.929522496093767</c:v>
                </c:pt>
                <c:pt idx="72">
                  <c:v>35.397681551171317</c:v>
                </c:pt>
                <c:pt idx="73">
                  <c:v>35.478899999999996</c:v>
                </c:pt>
                <c:pt idx="74">
                  <c:v>35.478899999999996</c:v>
                </c:pt>
                <c:pt idx="75">
                  <c:v>35.478899999999996</c:v>
                </c:pt>
                <c:pt idx="76">
                  <c:v>35.478899999999996</c:v>
                </c:pt>
                <c:pt idx="77">
                  <c:v>35.478899999999996</c:v>
                </c:pt>
                <c:pt idx="78">
                  <c:v>35.478899999999996</c:v>
                </c:pt>
                <c:pt idx="79">
                  <c:v>35.478899999999996</c:v>
                </c:pt>
                <c:pt idx="80">
                  <c:v>35.478899999999996</c:v>
                </c:pt>
                <c:pt idx="81">
                  <c:v>35.478899999999996</c:v>
                </c:pt>
                <c:pt idx="82">
                  <c:v>35.478899999999996</c:v>
                </c:pt>
                <c:pt idx="83">
                  <c:v>35.478899999999996</c:v>
                </c:pt>
                <c:pt idx="84">
                  <c:v>35.478899999999996</c:v>
                </c:pt>
                <c:pt idx="85">
                  <c:v>35.478899999999996</c:v>
                </c:pt>
                <c:pt idx="86">
                  <c:v>35.478899999999996</c:v>
                </c:pt>
                <c:pt idx="87">
                  <c:v>35.478899999999996</c:v>
                </c:pt>
                <c:pt idx="88">
                  <c:v>35.478899999999996</c:v>
                </c:pt>
                <c:pt idx="89">
                  <c:v>35.478899999999996</c:v>
                </c:pt>
                <c:pt idx="90">
                  <c:v>35.478899999999996</c:v>
                </c:pt>
                <c:pt idx="91">
                  <c:v>35.478899999999996</c:v>
                </c:pt>
                <c:pt idx="92">
                  <c:v>35.478899999999996</c:v>
                </c:pt>
                <c:pt idx="93">
                  <c:v>35.478899999999996</c:v>
                </c:pt>
                <c:pt idx="94">
                  <c:v>35.478899999999996</c:v>
                </c:pt>
                <c:pt idx="95">
                  <c:v>35.478899999999996</c:v>
                </c:pt>
                <c:pt idx="96">
                  <c:v>35.478899999999996</c:v>
                </c:pt>
                <c:pt idx="97">
                  <c:v>35.478899999999996</c:v>
                </c:pt>
                <c:pt idx="98">
                  <c:v>35.478899999999996</c:v>
                </c:pt>
                <c:pt idx="99">
                  <c:v>35.478899999999996</c:v>
                </c:pt>
                <c:pt idx="100">
                  <c:v>35.478899999999996</c:v>
                </c:pt>
                <c:pt idx="101">
                  <c:v>35.478899999999996</c:v>
                </c:pt>
                <c:pt idx="102">
                  <c:v>35.478899999999996</c:v>
                </c:pt>
                <c:pt idx="103">
                  <c:v>35.478899999999996</c:v>
                </c:pt>
                <c:pt idx="104">
                  <c:v>35.478899999999996</c:v>
                </c:pt>
                <c:pt idx="105">
                  <c:v>35.478899999999996</c:v>
                </c:pt>
                <c:pt idx="106">
                  <c:v>35.478899999999996</c:v>
                </c:pt>
                <c:pt idx="107">
                  <c:v>35.478899999999996</c:v>
                </c:pt>
                <c:pt idx="108">
                  <c:v>35.478899999999996</c:v>
                </c:pt>
                <c:pt idx="109">
                  <c:v>35.478899999999996</c:v>
                </c:pt>
                <c:pt idx="110">
                  <c:v>35.478899999999996</c:v>
                </c:pt>
                <c:pt idx="111">
                  <c:v>35.478899999999996</c:v>
                </c:pt>
                <c:pt idx="112">
                  <c:v>35.478899999999996</c:v>
                </c:pt>
                <c:pt idx="113">
                  <c:v>35.478899999999996</c:v>
                </c:pt>
                <c:pt idx="114">
                  <c:v>35.478899999999996</c:v>
                </c:pt>
                <c:pt idx="115">
                  <c:v>35.478899999999996</c:v>
                </c:pt>
                <c:pt idx="116">
                  <c:v>35.478899999999996</c:v>
                </c:pt>
                <c:pt idx="117">
                  <c:v>35.478899999999996</c:v>
                </c:pt>
                <c:pt idx="118">
                  <c:v>35.478899999999996</c:v>
                </c:pt>
                <c:pt idx="119">
                  <c:v>35.478899999999996</c:v>
                </c:pt>
                <c:pt idx="120">
                  <c:v>35.478899999999996</c:v>
                </c:pt>
                <c:pt idx="121">
                  <c:v>35.478899999999996</c:v>
                </c:pt>
                <c:pt idx="122">
                  <c:v>35.478899999999996</c:v>
                </c:pt>
                <c:pt idx="123">
                  <c:v>35.478899999999996</c:v>
                </c:pt>
                <c:pt idx="124">
                  <c:v>35.478899999999996</c:v>
                </c:pt>
                <c:pt idx="125">
                  <c:v>35.478899999999996</c:v>
                </c:pt>
                <c:pt idx="126">
                  <c:v>35.478899999999996</c:v>
                </c:pt>
                <c:pt idx="127">
                  <c:v>35.478899999999996</c:v>
                </c:pt>
                <c:pt idx="128">
                  <c:v>35.478899999999996</c:v>
                </c:pt>
                <c:pt idx="129">
                  <c:v>35.478899999999996</c:v>
                </c:pt>
                <c:pt idx="130">
                  <c:v>35.478899999999996</c:v>
                </c:pt>
                <c:pt idx="131">
                  <c:v>35.478899999999996</c:v>
                </c:pt>
                <c:pt idx="132">
                  <c:v>35.478899999999996</c:v>
                </c:pt>
                <c:pt idx="133">
                  <c:v>35.478899999999996</c:v>
                </c:pt>
                <c:pt idx="134">
                  <c:v>35.478899999999996</c:v>
                </c:pt>
                <c:pt idx="135">
                  <c:v>35.478899999999996</c:v>
                </c:pt>
                <c:pt idx="136">
                  <c:v>35.478899999999996</c:v>
                </c:pt>
                <c:pt idx="137">
                  <c:v>35.478899999999996</c:v>
                </c:pt>
                <c:pt idx="138">
                  <c:v>35.478899999999996</c:v>
                </c:pt>
                <c:pt idx="139">
                  <c:v>35.478899999999996</c:v>
                </c:pt>
                <c:pt idx="140">
                  <c:v>35.478899999999996</c:v>
                </c:pt>
                <c:pt idx="141">
                  <c:v>35.478899999999996</c:v>
                </c:pt>
                <c:pt idx="142">
                  <c:v>35.478899999999996</c:v>
                </c:pt>
                <c:pt idx="143">
                  <c:v>35.478899999999996</c:v>
                </c:pt>
                <c:pt idx="144">
                  <c:v>35.478899999999996</c:v>
                </c:pt>
                <c:pt idx="145">
                  <c:v>35.478899999999996</c:v>
                </c:pt>
                <c:pt idx="146">
                  <c:v>35.478899999999996</c:v>
                </c:pt>
                <c:pt idx="147">
                  <c:v>35.478899999999996</c:v>
                </c:pt>
                <c:pt idx="148">
                  <c:v>35.478899999999996</c:v>
                </c:pt>
                <c:pt idx="149">
                  <c:v>35.478899999999996</c:v>
                </c:pt>
                <c:pt idx="150">
                  <c:v>35.478899999999996</c:v>
                </c:pt>
                <c:pt idx="151">
                  <c:v>35.478899999999996</c:v>
                </c:pt>
                <c:pt idx="152">
                  <c:v>35.478899999999996</c:v>
                </c:pt>
                <c:pt idx="153">
                  <c:v>35.478899999999996</c:v>
                </c:pt>
                <c:pt idx="154">
                  <c:v>35.478899999999996</c:v>
                </c:pt>
                <c:pt idx="155">
                  <c:v>35.478899999999996</c:v>
                </c:pt>
                <c:pt idx="156">
                  <c:v>35.478899999999996</c:v>
                </c:pt>
                <c:pt idx="157">
                  <c:v>35.478899999999996</c:v>
                </c:pt>
                <c:pt idx="158">
                  <c:v>35.478899999999996</c:v>
                </c:pt>
                <c:pt idx="159">
                  <c:v>35.478899999999996</c:v>
                </c:pt>
                <c:pt idx="160">
                  <c:v>35.478899999999996</c:v>
                </c:pt>
                <c:pt idx="161">
                  <c:v>35.478899999999996</c:v>
                </c:pt>
                <c:pt idx="162">
                  <c:v>35.478899999999996</c:v>
                </c:pt>
                <c:pt idx="163">
                  <c:v>35.478899999999996</c:v>
                </c:pt>
                <c:pt idx="164">
                  <c:v>35.478899999999996</c:v>
                </c:pt>
                <c:pt idx="165">
                  <c:v>35.478899999999996</c:v>
                </c:pt>
                <c:pt idx="166">
                  <c:v>35.478899999999996</c:v>
                </c:pt>
                <c:pt idx="167">
                  <c:v>35.478899999999996</c:v>
                </c:pt>
                <c:pt idx="168">
                  <c:v>35.478899999999996</c:v>
                </c:pt>
                <c:pt idx="169">
                  <c:v>35.478899999999996</c:v>
                </c:pt>
                <c:pt idx="170">
                  <c:v>35.478899999999996</c:v>
                </c:pt>
                <c:pt idx="171">
                  <c:v>35.478899999999996</c:v>
                </c:pt>
                <c:pt idx="172">
                  <c:v>35.478899999999996</c:v>
                </c:pt>
                <c:pt idx="173">
                  <c:v>35.478899999999996</c:v>
                </c:pt>
                <c:pt idx="174">
                  <c:v>35.478899999999996</c:v>
                </c:pt>
                <c:pt idx="175">
                  <c:v>35.478899999999996</c:v>
                </c:pt>
                <c:pt idx="176">
                  <c:v>35.478899999999996</c:v>
                </c:pt>
                <c:pt idx="177">
                  <c:v>35.478899999999996</c:v>
                </c:pt>
                <c:pt idx="178">
                  <c:v>35.478899999999996</c:v>
                </c:pt>
                <c:pt idx="179">
                  <c:v>35.478899999999996</c:v>
                </c:pt>
                <c:pt idx="180">
                  <c:v>35.478899999999996</c:v>
                </c:pt>
                <c:pt idx="181">
                  <c:v>35.446976884460284</c:v>
                </c:pt>
                <c:pt idx="182">
                  <c:v>35.351509356611253</c:v>
                </c:pt>
                <c:pt idx="183">
                  <c:v>35.193396194797337</c:v>
                </c:pt>
                <c:pt idx="184">
                  <c:v>34.974113368430395</c:v>
                </c:pt>
                <c:pt idx="185">
                  <c:v>34.695681958619979</c:v>
                </c:pt>
                <c:pt idx="186">
                  <c:v>34.360625013885603</c:v>
                </c:pt>
                <c:pt idx="187">
                  <c:v>33.97191497785829</c:v>
                </c:pt>
                <c:pt idx="188">
                  <c:v>33.532913620755203</c:v>
                </c:pt>
                <c:pt idx="189">
                  <c:v>33.047306592409086</c:v>
                </c:pt>
                <c:pt idx="190">
                  <c:v>32.519034787611076</c:v>
                </c:pt>
                <c:pt idx="191">
                  <c:v>31.952224678621853</c:v>
                </c:pt>
                <c:pt idx="192">
                  <c:v>31.351119636377021</c:v>
                </c:pt>
                <c:pt idx="193">
                  <c:v>30.720014048141035</c:v>
                </c:pt>
                <c:pt idx="194">
                  <c:v>30.063191765750251</c:v>
                </c:pt>
                <c:pt idx="195">
                  <c:v>29.384870107178362</c:v>
                </c:pt>
                <c:pt idx="196">
                  <c:v>28.68915030661752</c:v>
                </c:pt>
                <c:pt idx="197">
                  <c:v>27.979974984144739</c:v>
                </c:pt>
                <c:pt idx="198">
                  <c:v>27.261092901776685</c:v>
                </c:pt>
                <c:pt idx="199">
                  <c:v>26.536031000808137</c:v>
                </c:pt>
                <c:pt idx="200">
                  <c:v>25.808073484248304</c:v>
                </c:pt>
                <c:pt idx="201">
                  <c:v>25.080247522427761</c:v>
                </c:pt>
                <c:pt idx="202">
                  <c:v>24.355315020492657</c:v>
                </c:pt>
                <c:pt idx="203">
                  <c:v>23.635769791748221</c:v>
                </c:pt>
                <c:pt idx="204">
                  <c:v>22.923839426723006</c:v>
                </c:pt>
                <c:pt idx="205">
                  <c:v>22.758900000000001</c:v>
                </c:pt>
                <c:pt idx="206">
                  <c:v>22.758900000000001</c:v>
                </c:pt>
                <c:pt idx="207">
                  <c:v>22.758900000000001</c:v>
                </c:pt>
                <c:pt idx="208">
                  <c:v>22.758900000000001</c:v>
                </c:pt>
                <c:pt idx="209">
                  <c:v>22.758900000000001</c:v>
                </c:pt>
                <c:pt idx="210">
                  <c:v>22.758900000000001</c:v>
                </c:pt>
                <c:pt idx="211">
                  <c:v>22.758900000000001</c:v>
                </c:pt>
                <c:pt idx="212">
                  <c:v>22.758900000000001</c:v>
                </c:pt>
                <c:pt idx="213">
                  <c:v>22.758900000000001</c:v>
                </c:pt>
                <c:pt idx="214">
                  <c:v>22.758900000000001</c:v>
                </c:pt>
                <c:pt idx="215">
                  <c:v>22.758900000000001</c:v>
                </c:pt>
                <c:pt idx="216">
                  <c:v>22.758900000000001</c:v>
                </c:pt>
                <c:pt idx="217">
                  <c:v>22.758900000000001</c:v>
                </c:pt>
                <c:pt idx="218">
                  <c:v>22.758900000000001</c:v>
                </c:pt>
                <c:pt idx="219">
                  <c:v>22.758900000000001</c:v>
                </c:pt>
                <c:pt idx="220">
                  <c:v>22.758900000000001</c:v>
                </c:pt>
                <c:pt idx="221">
                  <c:v>22.758900000000001</c:v>
                </c:pt>
                <c:pt idx="222">
                  <c:v>22.758900000000001</c:v>
                </c:pt>
                <c:pt idx="223">
                  <c:v>22.758900000000001</c:v>
                </c:pt>
                <c:pt idx="224">
                  <c:v>22.758900000000001</c:v>
                </c:pt>
                <c:pt idx="225">
                  <c:v>22.758900000000001</c:v>
                </c:pt>
                <c:pt idx="226">
                  <c:v>22.758900000000001</c:v>
                </c:pt>
                <c:pt idx="227">
                  <c:v>22.758900000000001</c:v>
                </c:pt>
                <c:pt idx="228">
                  <c:v>22.758900000000001</c:v>
                </c:pt>
                <c:pt idx="229">
                  <c:v>22.758900000000001</c:v>
                </c:pt>
                <c:pt idx="230">
                  <c:v>22.758900000000001</c:v>
                </c:pt>
                <c:pt idx="231">
                  <c:v>22.758900000000001</c:v>
                </c:pt>
                <c:pt idx="232">
                  <c:v>22.758900000000001</c:v>
                </c:pt>
                <c:pt idx="233">
                  <c:v>22.758900000000001</c:v>
                </c:pt>
                <c:pt idx="234">
                  <c:v>22.758900000000001</c:v>
                </c:pt>
                <c:pt idx="235">
                  <c:v>22.758900000000001</c:v>
                </c:pt>
                <c:pt idx="236">
                  <c:v>22.758900000000001</c:v>
                </c:pt>
                <c:pt idx="237">
                  <c:v>22.758900000000001</c:v>
                </c:pt>
                <c:pt idx="238">
                  <c:v>22.758900000000001</c:v>
                </c:pt>
                <c:pt idx="239">
                  <c:v>22.758900000000001</c:v>
                </c:pt>
                <c:pt idx="240">
                  <c:v>22.758900000000001</c:v>
                </c:pt>
                <c:pt idx="241">
                  <c:v>22.758900000000001</c:v>
                </c:pt>
                <c:pt idx="242">
                  <c:v>22.758900000000001</c:v>
                </c:pt>
                <c:pt idx="243">
                  <c:v>22.758900000000001</c:v>
                </c:pt>
                <c:pt idx="244">
                  <c:v>22.758900000000001</c:v>
                </c:pt>
                <c:pt idx="245">
                  <c:v>22.758900000000001</c:v>
                </c:pt>
                <c:pt idx="246">
                  <c:v>22.758900000000001</c:v>
                </c:pt>
                <c:pt idx="247">
                  <c:v>22.758900000000001</c:v>
                </c:pt>
                <c:pt idx="248">
                  <c:v>22.758900000000001</c:v>
                </c:pt>
                <c:pt idx="249">
                  <c:v>22.758900000000001</c:v>
                </c:pt>
                <c:pt idx="250">
                  <c:v>22.758900000000001</c:v>
                </c:pt>
                <c:pt idx="251">
                  <c:v>22.758900000000001</c:v>
                </c:pt>
                <c:pt idx="252">
                  <c:v>22.758900000000001</c:v>
                </c:pt>
                <c:pt idx="253">
                  <c:v>22.758900000000001</c:v>
                </c:pt>
                <c:pt idx="254">
                  <c:v>22.758900000000001</c:v>
                </c:pt>
                <c:pt idx="255">
                  <c:v>22.758900000000001</c:v>
                </c:pt>
                <c:pt idx="256">
                  <c:v>22.758900000000001</c:v>
                </c:pt>
                <c:pt idx="257">
                  <c:v>22.758900000000001</c:v>
                </c:pt>
                <c:pt idx="258">
                  <c:v>22.758900000000001</c:v>
                </c:pt>
                <c:pt idx="259">
                  <c:v>22.758900000000001</c:v>
                </c:pt>
                <c:pt idx="260">
                  <c:v>22.758900000000001</c:v>
                </c:pt>
                <c:pt idx="261">
                  <c:v>22.758900000000001</c:v>
                </c:pt>
                <c:pt idx="262">
                  <c:v>22.758900000000001</c:v>
                </c:pt>
                <c:pt idx="263">
                  <c:v>22.758900000000001</c:v>
                </c:pt>
                <c:pt idx="264">
                  <c:v>22.758900000000001</c:v>
                </c:pt>
                <c:pt idx="265">
                  <c:v>22.758900000000001</c:v>
                </c:pt>
                <c:pt idx="266">
                  <c:v>22.758900000000001</c:v>
                </c:pt>
                <c:pt idx="267">
                  <c:v>22.758900000000001</c:v>
                </c:pt>
                <c:pt idx="268">
                  <c:v>22.758900000000001</c:v>
                </c:pt>
                <c:pt idx="269">
                  <c:v>22.758900000000001</c:v>
                </c:pt>
                <c:pt idx="270">
                  <c:v>22.758900000000001</c:v>
                </c:pt>
                <c:pt idx="271">
                  <c:v>22.758900000000001</c:v>
                </c:pt>
                <c:pt idx="272">
                  <c:v>22.758900000000001</c:v>
                </c:pt>
                <c:pt idx="273">
                  <c:v>22.758900000000001</c:v>
                </c:pt>
                <c:pt idx="274">
                  <c:v>22.758900000000001</c:v>
                </c:pt>
                <c:pt idx="275">
                  <c:v>22.758900000000001</c:v>
                </c:pt>
                <c:pt idx="276">
                  <c:v>22.758900000000001</c:v>
                </c:pt>
                <c:pt idx="277">
                  <c:v>22.758900000000001</c:v>
                </c:pt>
                <c:pt idx="278">
                  <c:v>22.758900000000001</c:v>
                </c:pt>
                <c:pt idx="279">
                  <c:v>22.758900000000001</c:v>
                </c:pt>
                <c:pt idx="280">
                  <c:v>22.758900000000001</c:v>
                </c:pt>
                <c:pt idx="281">
                  <c:v>22.758900000000001</c:v>
                </c:pt>
                <c:pt idx="282">
                  <c:v>22.758900000000001</c:v>
                </c:pt>
                <c:pt idx="283">
                  <c:v>22.758900000000001</c:v>
                </c:pt>
                <c:pt idx="284">
                  <c:v>22.758900000000001</c:v>
                </c:pt>
                <c:pt idx="285">
                  <c:v>22.758900000000001</c:v>
                </c:pt>
                <c:pt idx="286">
                  <c:v>22.758900000000001</c:v>
                </c:pt>
                <c:pt idx="287">
                  <c:v>22.758900000000001</c:v>
                </c:pt>
                <c:pt idx="288">
                  <c:v>22.758900000000001</c:v>
                </c:pt>
                <c:pt idx="289">
                  <c:v>22.758900000000001</c:v>
                </c:pt>
                <c:pt idx="290">
                  <c:v>22.758900000000001</c:v>
                </c:pt>
                <c:pt idx="291">
                  <c:v>22.758900000000001</c:v>
                </c:pt>
                <c:pt idx="292">
                  <c:v>22.758900000000001</c:v>
                </c:pt>
                <c:pt idx="293">
                  <c:v>22.758900000000001</c:v>
                </c:pt>
                <c:pt idx="294">
                  <c:v>22.758900000000001</c:v>
                </c:pt>
                <c:pt idx="295">
                  <c:v>22.758900000000001</c:v>
                </c:pt>
                <c:pt idx="296">
                  <c:v>22.758900000000001</c:v>
                </c:pt>
                <c:pt idx="297">
                  <c:v>22.758900000000001</c:v>
                </c:pt>
                <c:pt idx="298">
                  <c:v>22.758900000000001</c:v>
                </c:pt>
                <c:pt idx="299">
                  <c:v>22.758900000000001</c:v>
                </c:pt>
                <c:pt idx="300">
                  <c:v>22.758900000000001</c:v>
                </c:pt>
                <c:pt idx="301">
                  <c:v>22.758900000000001</c:v>
                </c:pt>
                <c:pt idx="302">
                  <c:v>22.758900000000001</c:v>
                </c:pt>
                <c:pt idx="303">
                  <c:v>22.758900000000001</c:v>
                </c:pt>
                <c:pt idx="304">
                  <c:v>22.758900000000001</c:v>
                </c:pt>
                <c:pt idx="305">
                  <c:v>22.758900000000001</c:v>
                </c:pt>
                <c:pt idx="306">
                  <c:v>22.758900000000001</c:v>
                </c:pt>
                <c:pt idx="307">
                  <c:v>22.758900000000001</c:v>
                </c:pt>
                <c:pt idx="308">
                  <c:v>22.758900000000001</c:v>
                </c:pt>
                <c:pt idx="309">
                  <c:v>22.758900000000001</c:v>
                </c:pt>
                <c:pt idx="310">
                  <c:v>22.758900000000001</c:v>
                </c:pt>
                <c:pt idx="311">
                  <c:v>22.758900000000001</c:v>
                </c:pt>
                <c:pt idx="312">
                  <c:v>22.758900000000001</c:v>
                </c:pt>
                <c:pt idx="313">
                  <c:v>22.758900000000001</c:v>
                </c:pt>
                <c:pt idx="314">
                  <c:v>22.758900000000001</c:v>
                </c:pt>
                <c:pt idx="315">
                  <c:v>22.758900000000001</c:v>
                </c:pt>
                <c:pt idx="316">
                  <c:v>22.758900000000001</c:v>
                </c:pt>
                <c:pt idx="317">
                  <c:v>22.758900000000001</c:v>
                </c:pt>
                <c:pt idx="318">
                  <c:v>22.758900000000001</c:v>
                </c:pt>
                <c:pt idx="319">
                  <c:v>22.758900000000001</c:v>
                </c:pt>
                <c:pt idx="320">
                  <c:v>22.758900000000001</c:v>
                </c:pt>
                <c:pt idx="321">
                  <c:v>22.758900000000001</c:v>
                </c:pt>
                <c:pt idx="322">
                  <c:v>22.758900000000001</c:v>
                </c:pt>
                <c:pt idx="323">
                  <c:v>22.758900000000001</c:v>
                </c:pt>
                <c:pt idx="324">
                  <c:v>22.758900000000001</c:v>
                </c:pt>
                <c:pt idx="325">
                  <c:v>22.758900000000001</c:v>
                </c:pt>
                <c:pt idx="326">
                  <c:v>22.758900000000001</c:v>
                </c:pt>
                <c:pt idx="327">
                  <c:v>22.758900000000001</c:v>
                </c:pt>
                <c:pt idx="328">
                  <c:v>22.758900000000001</c:v>
                </c:pt>
                <c:pt idx="329">
                  <c:v>22.758900000000001</c:v>
                </c:pt>
                <c:pt idx="330">
                  <c:v>22.758900000000001</c:v>
                </c:pt>
                <c:pt idx="331">
                  <c:v>22.758900000000001</c:v>
                </c:pt>
                <c:pt idx="332">
                  <c:v>22.758900000000001</c:v>
                </c:pt>
                <c:pt idx="333">
                  <c:v>22.758900000000001</c:v>
                </c:pt>
                <c:pt idx="334">
                  <c:v>22.758900000000001</c:v>
                </c:pt>
                <c:pt idx="335">
                  <c:v>22.758900000000001</c:v>
                </c:pt>
                <c:pt idx="336">
                  <c:v>22.758900000000001</c:v>
                </c:pt>
                <c:pt idx="337">
                  <c:v>22.758900000000001</c:v>
                </c:pt>
                <c:pt idx="338">
                  <c:v>22.758900000000001</c:v>
                </c:pt>
                <c:pt idx="339">
                  <c:v>22.758900000000001</c:v>
                </c:pt>
                <c:pt idx="340">
                  <c:v>22.758900000000001</c:v>
                </c:pt>
                <c:pt idx="341">
                  <c:v>22.758900000000001</c:v>
                </c:pt>
                <c:pt idx="342">
                  <c:v>22.758900000000001</c:v>
                </c:pt>
                <c:pt idx="343">
                  <c:v>22.758900000000001</c:v>
                </c:pt>
                <c:pt idx="344">
                  <c:v>22.758900000000001</c:v>
                </c:pt>
                <c:pt idx="345">
                  <c:v>22.758900000000001</c:v>
                </c:pt>
                <c:pt idx="346">
                  <c:v>22.758900000000001</c:v>
                </c:pt>
                <c:pt idx="347">
                  <c:v>22.758900000000001</c:v>
                </c:pt>
                <c:pt idx="348">
                  <c:v>22.758900000000001</c:v>
                </c:pt>
                <c:pt idx="349">
                  <c:v>22.758900000000001</c:v>
                </c:pt>
                <c:pt idx="350">
                  <c:v>22.758900000000001</c:v>
                </c:pt>
                <c:pt idx="351">
                  <c:v>22.758900000000001</c:v>
                </c:pt>
                <c:pt idx="352">
                  <c:v>22.758900000000001</c:v>
                </c:pt>
                <c:pt idx="353">
                  <c:v>22.758900000000001</c:v>
                </c:pt>
                <c:pt idx="354">
                  <c:v>22.758900000000001</c:v>
                </c:pt>
                <c:pt idx="355">
                  <c:v>22.758900000000001</c:v>
                </c:pt>
                <c:pt idx="356">
                  <c:v>22.758900000000001</c:v>
                </c:pt>
                <c:pt idx="357">
                  <c:v>22.758900000000001</c:v>
                </c:pt>
                <c:pt idx="358">
                  <c:v>22.758900000000001</c:v>
                </c:pt>
                <c:pt idx="359">
                  <c:v>22.758900000000001</c:v>
                </c:pt>
                <c:pt idx="360">
                  <c:v>22.758900000000001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329968"/>
        <c:axId val="526331928"/>
      </c:scatterChart>
      <c:valAx>
        <c:axId val="526329968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Swept Volume,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31928"/>
        <c:crosses val="autoZero"/>
        <c:crossBetween val="midCat"/>
        <c:majorUnit val="10"/>
      </c:valAx>
      <c:valAx>
        <c:axId val="5263319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Pressure, Bar, abs</a:t>
                </a:r>
              </a:p>
            </c:rich>
          </c:tx>
          <c:layout>
            <c:manualLayout>
              <c:xMode val="edge"/>
              <c:yMode val="edge"/>
              <c:x val="1.5376230340905215E-2"/>
              <c:y val="0.190242618110236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29968"/>
        <c:crosses val="autoZero"/>
        <c:crossBetween val="midCat"/>
      </c:valAx>
      <c:spPr>
        <a:solidFill>
          <a:schemeClr val="tx1">
            <a:lumMod val="95000"/>
            <a:lumOff val="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54417776042366"/>
          <c:y val="0.63588582677165351"/>
          <c:w val="0.36195022648000785"/>
          <c:h val="9.11437814038019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Stage II - CE PV plot </a:t>
            </a:r>
          </a:p>
        </c:rich>
      </c:tx>
      <c:layout>
        <c:manualLayout>
          <c:xMode val="edge"/>
          <c:yMode val="edge"/>
          <c:x val="0.1614041655645757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281033061520936"/>
          <c:y val="0.16848917322834644"/>
          <c:w val="0.76930523307338639"/>
          <c:h val="0.59684940944881892"/>
        </c:manualLayout>
      </c:layout>
      <c:scatterChart>
        <c:scatterStyle val="lineMarker"/>
        <c:varyColors val="0"/>
        <c:ser>
          <c:idx val="0"/>
          <c:order val="0"/>
          <c:tx>
            <c:v>CE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'Stage 2'!$AB$746:$AB$1106</c:f>
              <c:numCache>
                <c:formatCode>General</c:formatCode>
                <c:ptCount val="361"/>
                <c:pt idx="0">
                  <c:v>0</c:v>
                </c:pt>
                <c:pt idx="1">
                  <c:v>9.28095561954515E-3</c:v>
                </c:pt>
                <c:pt idx="2">
                  <c:v>3.7119546170057846E-2</c:v>
                </c:pt>
                <c:pt idx="3">
                  <c:v>8.350294547884321E-2</c:v>
                </c:pt>
                <c:pt idx="4">
                  <c:v>0.14840978576268665</c:v>
                </c:pt>
                <c:pt idx="5">
                  <c:v>0.23181017138041368</c:v>
                </c:pt>
                <c:pt idx="6">
                  <c:v>0.33366569807780683</c:v>
                </c:pt>
                <c:pt idx="7">
                  <c:v>0.45392947771651243</c:v>
                </c:pt>
                <c:pt idx="8">
                  <c:v>0.59254616847529085</c:v>
                </c:pt>
                <c:pt idx="9">
                  <c:v>0.74945201051093646</c:v>
                </c:pt>
                <c:pt idx="10">
                  <c:v>0.92457486706116265</c:v>
                </c:pt>
                <c:pt idx="11">
                  <c:v>1.117834270971751</c:v>
                </c:pt>
                <c:pt idx="12">
                  <c:v>1.3291414766256724</c:v>
                </c:pt>
                <c:pt idx="13">
                  <c:v>1.5583995172502325</c:v>
                </c:pt>
                <c:pt idx="14">
                  <c:v>1.8055032675739264</c:v>
                </c:pt>
                <c:pt idx="15">
                  <c:v>2.0703395118045886</c:v>
                </c:pt>
                <c:pt idx="16">
                  <c:v>2.3527870168934348</c:v>
                </c:pt>
                <c:pt idx="17">
                  <c:v>2.6527166110504652</c:v>
                </c:pt>
                <c:pt idx="18">
                  <c:v>2.9699912674703293</c:v>
                </c:pt>
                <c:pt idx="19">
                  <c:v>3.3044661932265038</c:v>
                </c:pt>
                <c:pt idx="20">
                  <c:v>3.6559889232871372</c:v>
                </c:pt>
                <c:pt idx="21">
                  <c:v>4.0243994196021138</c:v>
                </c:pt>
                <c:pt idx="22">
                  <c:v>4.4095301752087215</c:v>
                </c:pt>
                <c:pt idx="23">
                  <c:v>4.8112063232977631</c:v>
                </c:pt>
                <c:pt idx="24">
                  <c:v>5.2292457511786381</c:v>
                </c:pt>
                <c:pt idx="25">
                  <c:v>5.663459219078856</c:v>
                </c:pt>
                <c:pt idx="26">
                  <c:v>6.1136504837072092</c:v>
                </c:pt>
                <c:pt idx="27">
                  <c:v>6.579616426507946</c:v>
                </c:pt>
                <c:pt idx="28">
                  <c:v>7.0611471865267408</c:v>
                </c:pt>
                <c:pt idx="29">
                  <c:v>7.5580262978060126</c:v>
                </c:pt>
                <c:pt idx="30">
                  <c:v>8.0700308312220628</c:v>
                </c:pt>
                <c:pt idx="31">
                  <c:v>8.5969315406718518</c:v>
                </c:pt>
                <c:pt idx="32">
                  <c:v>9.1384930135118658</c:v>
                </c:pt>
                <c:pt idx="33">
                  <c:v>9.6944738251476323</c:v>
                </c:pt>
                <c:pt idx="34">
                  <c:v>10.264626697665438</c:v>
                </c:pt>
                <c:pt idx="35">
                  <c:v>10.848698662395526</c:v>
                </c:pt>
                <c:pt idx="36">
                  <c:v>11.446431226287032</c:v>
                </c:pt>
                <c:pt idx="37">
                  <c:v>12.057560541973618</c:v>
                </c:pt>
                <c:pt idx="38">
                  <c:v>12.681817581400015</c:v>
                </c:pt>
                <c:pt idx="39">
                  <c:v>13.318928312875864</c:v>
                </c:pt>
                <c:pt idx="40">
                  <c:v>13.968613881418168</c:v>
                </c:pt>
                <c:pt idx="41">
                  <c:v>14.630590792236569</c:v>
                </c:pt>
                <c:pt idx="42">
                  <c:v>15.304571097211838</c:v>
                </c:pt>
                <c:pt idx="43">
                  <c:v>15.990262584211221</c:v>
                </c:pt>
                <c:pt idx="44">
                  <c:v>16.687368969079806</c:v>
                </c:pt>
                <c:pt idx="45">
                  <c:v>17.395590090140704</c:v>
                </c:pt>
                <c:pt idx="46">
                  <c:v>18.114622105032332</c:v>
                </c:pt>
                <c:pt idx="47">
                  <c:v>18.844157689705362</c:v>
                </c:pt>
                <c:pt idx="48">
                  <c:v>19.58388623939679</c:v>
                </c:pt>
                <c:pt idx="49">
                  <c:v>20.333494071393552</c:v>
                </c:pt>
                <c:pt idx="50">
                  <c:v>21.092664629393536</c:v>
                </c:pt>
                <c:pt idx="51">
                  <c:v>21.861078689266765</c:v>
                </c:pt>
                <c:pt idx="52">
                  <c:v>22.638414566015083</c:v>
                </c:pt>
                <c:pt idx="53">
                  <c:v>23.424348321724374</c:v>
                </c:pt>
                <c:pt idx="54">
                  <c:v>24.218553974300079</c:v>
                </c:pt>
                <c:pt idx="55">
                  <c:v>25.02070370677129</c:v>
                </c:pt>
                <c:pt idx="56">
                  <c:v>25.830468076946932</c:v>
                </c:pt>
                <c:pt idx="57">
                  <c:v>26.647516227203997</c:v>
                </c:pt>
                <c:pt idx="58">
                  <c:v>27.471516094183706</c:v>
                </c:pt>
                <c:pt idx="59">
                  <c:v>28.302134618170893</c:v>
                </c:pt>
                <c:pt idx="60">
                  <c:v>29.139037951928952</c:v>
                </c:pt>
                <c:pt idx="61">
                  <c:v>29.981891668759992</c:v>
                </c:pt>
                <c:pt idx="62">
                  <c:v>30.83036096956117</c:v>
                </c:pt>
                <c:pt idx="63">
                  <c:v>31.684110888644362</c:v>
                </c:pt>
                <c:pt idx="64">
                  <c:v>32.542806498088673</c:v>
                </c:pt>
                <c:pt idx="65">
                  <c:v>33.406113110393235</c:v>
                </c:pt>
                <c:pt idx="66">
                  <c:v>34.273696479200446</c:v>
                </c:pt>
                <c:pt idx="67">
                  <c:v>35.145222997858575</c:v>
                </c:pt>
                <c:pt idx="68">
                  <c:v>36.020359895597167</c:v>
                </c:pt>
                <c:pt idx="69">
                  <c:v>36.898775431088133</c:v>
                </c:pt>
                <c:pt idx="70">
                  <c:v>37.780139083170027</c:v>
                </c:pt>
                <c:pt idx="71">
                  <c:v>38.664121738515497</c:v>
                </c:pt>
                <c:pt idx="72">
                  <c:v>39.550395876026236</c:v>
                </c:pt>
                <c:pt idx="73">
                  <c:v>40.438635747742914</c:v>
                </c:pt>
                <c:pt idx="74">
                  <c:v>41.328517556064604</c:v>
                </c:pt>
                <c:pt idx="75">
                  <c:v>42.219719627075222</c:v>
                </c:pt>
                <c:pt idx="76">
                  <c:v>43.11192257978319</c:v>
                </c:pt>
                <c:pt idx="77">
                  <c:v>44.004809491083741</c:v>
                </c:pt>
                <c:pt idx="78">
                  <c:v>44.89806605626385</c:v>
                </c:pt>
                <c:pt idx="79">
                  <c:v>45.79138074487507</c:v>
                </c:pt>
                <c:pt idx="80">
                  <c:v>46.684444951807272</c:v>
                </c:pt>
                <c:pt idx="81">
                  <c:v>47.576953143407145</c:v>
                </c:pt>
                <c:pt idx="82">
                  <c:v>48.46860299849142</c:v>
                </c:pt>
                <c:pt idx="83">
                  <c:v>49.359095544115831</c:v>
                </c:pt>
                <c:pt idx="84">
                  <c:v>50.248135285969973</c:v>
                </c:pt>
                <c:pt idx="85">
                  <c:v>51.135430333278563</c:v>
                </c:pt>
                <c:pt idx="86">
                  <c:v>52.020692518099246</c:v>
                </c:pt>
                <c:pt idx="87">
                  <c:v>52.903637508918735</c:v>
                </c:pt>
                <c:pt idx="88">
                  <c:v>53.783984918459595</c:v>
                </c:pt>
                <c:pt idx="89">
                  <c:v>54.661458405620543</c:v>
                </c:pt>
                <c:pt idx="90">
                  <c:v>55.535785771485791</c:v>
                </c:pt>
                <c:pt idx="91">
                  <c:v>56.406699049348894</c:v>
                </c:pt>
                <c:pt idx="92">
                  <c:v>57.273934588709672</c:v>
                </c:pt>
                <c:pt idx="93">
                  <c:v>58.137233133213115</c:v>
                </c:pt>
                <c:pt idx="94">
                  <c:v>58.996339892511784</c:v>
                </c:pt>
                <c:pt idx="95">
                  <c:v>59.851004608044391</c:v>
                </c:pt>
                <c:pt idx="96">
                  <c:v>60.70098161273534</c:v>
                </c:pt>
                <c:pt idx="97">
                  <c:v>61.54602988463057</c:v>
                </c:pt>
                <c:pt idx="98">
                  <c:v>62.385913094497965</c:v>
                </c:pt>
                <c:pt idx="99">
                  <c:v>63.220399647430256</c:v>
                </c:pt>
                <c:pt idx="100">
                  <c:v>64.049262718500316</c:v>
                </c:pt>
                <c:pt idx="101">
                  <c:v>64.872280282529559</c:v>
                </c:pt>
                <c:pt idx="102">
                  <c:v>65.689235138039777</c:v>
                </c:pt>
                <c:pt idx="103">
                  <c:v>66.499914925470264</c:v>
                </c:pt>
                <c:pt idx="104">
                  <c:v>67.304112139749961</c:v>
                </c:pt>
                <c:pt idx="105">
                  <c:v>68.101624137327292</c:v>
                </c:pt>
                <c:pt idx="106">
                  <c:v>68.892253137764499</c:v>
                </c:pt>
                <c:pt idx="107">
                  <c:v>69.675806220016582</c:v>
                </c:pt>
                <c:pt idx="108">
                  <c:v>70.452095313520971</c:v>
                </c:pt>
                <c:pt idx="109">
                  <c:v>71.220937184231147</c:v>
                </c:pt>
                <c:pt idx="110">
                  <c:v>71.982153415736889</c:v>
                </c:pt>
                <c:pt idx="111">
                  <c:v>72.735570385618161</c:v>
                </c:pt>
                <c:pt idx="112">
                  <c:v>73.481019237188377</c:v>
                </c:pt>
                <c:pt idx="113">
                  <c:v>74.218335846785948</c:v>
                </c:pt>
                <c:pt idx="114">
                  <c:v>74.947360786780465</c:v>
                </c:pt>
                <c:pt idx="115">
                  <c:v>75.667939284463188</c:v>
                </c:pt>
                <c:pt idx="116">
                  <c:v>76.379921176996419</c:v>
                </c:pt>
                <c:pt idx="117">
                  <c:v>77.083160862599058</c:v>
                </c:pt>
                <c:pt idx="118">
                  <c:v>77.777517248150261</c:v>
                </c:pt>
                <c:pt idx="119">
                  <c:v>78.462853693393669</c:v>
                </c:pt>
                <c:pt idx="120">
                  <c:v>79.139037951928941</c:v>
                </c:pt>
                <c:pt idx="121">
                  <c:v>79.805942109176314</c:v>
                </c:pt>
                <c:pt idx="122">
                  <c:v>80.463442517504205</c:v>
                </c:pt>
                <c:pt idx="123">
                  <c:v>81.111419728706707</c:v>
                </c:pt>
                <c:pt idx="124">
                  <c:v>81.749758424021621</c:v>
                </c:pt>
                <c:pt idx="125">
                  <c:v>82.378347341875909</c:v>
                </c:pt>
                <c:pt idx="126">
                  <c:v>82.997079203547401</c:v>
                </c:pt>
                <c:pt idx="127">
                  <c:v>83.605850636929191</c:v>
                </c:pt>
                <c:pt idx="128">
                  <c:v>84.20456209858088</c:v>
                </c:pt>
                <c:pt idx="129">
                  <c:v>84.793117794250492</c:v>
                </c:pt>
                <c:pt idx="130">
                  <c:v>85.371425598047452</c:v>
                </c:pt>
                <c:pt idx="131">
                  <c:v>85.939396970444264</c:v>
                </c:pt>
                <c:pt idx="132">
                  <c:v>86.496946875282646</c:v>
                </c:pt>
                <c:pt idx="133">
                  <c:v>87.043993695955209</c:v>
                </c:pt>
                <c:pt idx="134">
                  <c:v>87.580459150932043</c:v>
                </c:pt>
                <c:pt idx="135">
                  <c:v>88.106268208795441</c:v>
                </c:pt>
                <c:pt idx="136">
                  <c:v>88.62134900294491</c:v>
                </c:pt>
                <c:pt idx="137">
                  <c:v>89.125632746128275</c:v>
                </c:pt>
                <c:pt idx="138">
                  <c:v>89.619053644951279</c:v>
                </c:pt>
                <c:pt idx="139">
                  <c:v>90.101548814513805</c:v>
                </c:pt>
                <c:pt idx="140">
                  <c:v>90.573058193315944</c:v>
                </c:pt>
                <c:pt idx="141">
                  <c:v>91.033524458572941</c:v>
                </c:pt>
                <c:pt idx="142">
                  <c:v>91.482892942072198</c:v>
                </c:pt>
                <c:pt idx="143">
                  <c:v>91.921111546702903</c:v>
                </c:pt>
                <c:pt idx="144">
                  <c:v>92.348130663781745</c:v>
                </c:pt>
                <c:pt idx="145">
                  <c:v>92.763903091294679</c:v>
                </c:pt>
                <c:pt idx="146">
                  <c:v>93.168383953169609</c:v>
                </c:pt>
                <c:pt idx="147">
                  <c:v>93.561530619690018</c:v>
                </c:pt>
                <c:pt idx="148">
                  <c:v>93.943302629154473</c:v>
                </c:pt>
                <c:pt idx="149">
                  <c:v>94.313661610883059</c:v>
                </c:pt>
                <c:pt idx="150">
                  <c:v>94.672571209665946</c:v>
                </c:pt>
                <c:pt idx="151">
                  <c:v>95.019997011745588</c:v>
                </c:pt>
                <c:pt idx="152">
                  <c:v>95.355906472419434</c:v>
                </c:pt>
                <c:pt idx="153">
                  <c:v>95.680268845344756</c:v>
                </c:pt>
                <c:pt idx="154">
                  <c:v>95.993055113623882</c:v>
                </c:pt>
                <c:pt idx="155">
                  <c:v>96.294237922743832</c:v>
                </c:pt>
                <c:pt idx="156">
                  <c:v>96.583791515438705</c:v>
                </c:pt>
                <c:pt idx="157">
                  <c:v>96.861691668541823</c:v>
                </c:pt>
                <c:pt idx="158">
                  <c:v>97.127915631887447</c:v>
                </c:pt>
                <c:pt idx="159">
                  <c:v>97.382442069322266</c:v>
                </c:pt>
                <c:pt idx="160">
                  <c:v>97.625251001877984</c:v>
                </c:pt>
                <c:pt idx="161">
                  <c:v>97.856323753158208</c:v>
                </c:pt>
                <c:pt idx="162">
                  <c:v>98.075642896985656</c:v>
                </c:pt>
                <c:pt idx="163">
                  <c:v>98.283192207353991</c:v>
                </c:pt>
                <c:pt idx="164">
                  <c:v>98.478956610725305</c:v>
                </c:pt>
                <c:pt idx="165">
                  <c:v>98.662922140711416</c:v>
                </c:pt>
                <c:pt idx="166">
                  <c:v>98.835075895173574</c:v>
                </c:pt>
                <c:pt idx="167">
                  <c:v>98.995405995773723</c:v>
                </c:pt>
                <c:pt idx="168">
                  <c:v>99.143901550006248</c:v>
                </c:pt>
                <c:pt idx="169">
                  <c:v>99.280552615738117</c:v>
                </c:pt>
                <c:pt idx="170">
                  <c:v>99.405350168281984</c:v>
                </c:pt>
                <c:pt idx="171">
                  <c:v>99.518286070024715</c:v>
                </c:pt>
                <c:pt idx="172">
                  <c:v>99.619353042632326</c:v>
                </c:pt>
                <c:pt idx="173">
                  <c:v>99.70854464184869</c:v>
                </c:pt>
                <c:pt idx="174">
                  <c:v>99.785855234905156</c:v>
                </c:pt>
                <c:pt idx="175">
                  <c:v>99.851279980554963</c:v>
                </c:pt>
                <c:pt idx="176">
                  <c:v>99.904814811745098</c:v>
                </c:pt>
                <c:pt idx="177">
                  <c:v>99.946456420936215</c:v>
                </c:pt>
                <c:pt idx="178">
                  <c:v>99.97620224807963</c:v>
                </c:pt>
                <c:pt idx="179">
                  <c:v>99.994050471258703</c:v>
                </c:pt>
                <c:pt idx="180">
                  <c:v>100.00000000000004</c:v>
                </c:pt>
                <c:pt idx="181">
                  <c:v>99.994050471258703</c:v>
                </c:pt>
                <c:pt idx="182">
                  <c:v>99.97620224807963</c:v>
                </c:pt>
                <c:pt idx="183">
                  <c:v>99.946456420936215</c:v>
                </c:pt>
                <c:pt idx="184">
                  <c:v>99.904814811745098</c:v>
                </c:pt>
                <c:pt idx="185">
                  <c:v>99.851279980554963</c:v>
                </c:pt>
                <c:pt idx="186">
                  <c:v>99.785855234905156</c:v>
                </c:pt>
                <c:pt idx="187">
                  <c:v>99.70854464184869</c:v>
                </c:pt>
                <c:pt idx="188">
                  <c:v>99.619353042632326</c:v>
                </c:pt>
                <c:pt idx="189">
                  <c:v>99.518286070024715</c:v>
                </c:pt>
                <c:pt idx="190">
                  <c:v>99.405350168281984</c:v>
                </c:pt>
                <c:pt idx="191">
                  <c:v>99.280552615738159</c:v>
                </c:pt>
                <c:pt idx="192">
                  <c:v>99.143901550006248</c:v>
                </c:pt>
                <c:pt idx="193">
                  <c:v>98.995405995773766</c:v>
                </c:pt>
                <c:pt idx="194">
                  <c:v>98.835075895173574</c:v>
                </c:pt>
                <c:pt idx="195">
                  <c:v>98.662922140711416</c:v>
                </c:pt>
                <c:pt idx="196">
                  <c:v>98.478956610725305</c:v>
                </c:pt>
                <c:pt idx="197">
                  <c:v>98.283192207353991</c:v>
                </c:pt>
                <c:pt idx="198">
                  <c:v>98.075642896985656</c:v>
                </c:pt>
                <c:pt idx="199">
                  <c:v>97.856323753158222</c:v>
                </c:pt>
                <c:pt idx="200">
                  <c:v>97.625251001878027</c:v>
                </c:pt>
                <c:pt idx="201">
                  <c:v>97.382442069322266</c:v>
                </c:pt>
                <c:pt idx="202">
                  <c:v>97.12791563188749</c:v>
                </c:pt>
                <c:pt idx="203">
                  <c:v>96.861691668541823</c:v>
                </c:pt>
                <c:pt idx="204">
                  <c:v>96.583791515438762</c:v>
                </c:pt>
                <c:pt idx="205">
                  <c:v>96.294237922743847</c:v>
                </c:pt>
                <c:pt idx="206">
                  <c:v>95.993055113623882</c:v>
                </c:pt>
                <c:pt idx="207">
                  <c:v>95.680268845344756</c:v>
                </c:pt>
                <c:pt idx="208">
                  <c:v>95.355906472419434</c:v>
                </c:pt>
                <c:pt idx="209">
                  <c:v>95.019997011745588</c:v>
                </c:pt>
                <c:pt idx="210">
                  <c:v>94.672571209665918</c:v>
                </c:pt>
                <c:pt idx="211">
                  <c:v>94.313661610883059</c:v>
                </c:pt>
                <c:pt idx="212">
                  <c:v>93.943302629154473</c:v>
                </c:pt>
                <c:pt idx="213">
                  <c:v>93.561530619690046</c:v>
                </c:pt>
                <c:pt idx="214">
                  <c:v>93.168383953169638</c:v>
                </c:pt>
                <c:pt idx="215">
                  <c:v>92.763903091294708</c:v>
                </c:pt>
                <c:pt idx="216">
                  <c:v>92.348130663781774</c:v>
                </c:pt>
                <c:pt idx="217">
                  <c:v>91.921111546702932</c:v>
                </c:pt>
                <c:pt idx="218">
                  <c:v>91.482892942072226</c:v>
                </c:pt>
                <c:pt idx="219">
                  <c:v>91.033524458572941</c:v>
                </c:pt>
                <c:pt idx="220">
                  <c:v>90.573058193315944</c:v>
                </c:pt>
                <c:pt idx="221">
                  <c:v>90.101548814513805</c:v>
                </c:pt>
                <c:pt idx="222">
                  <c:v>89.619053644951279</c:v>
                </c:pt>
                <c:pt idx="223">
                  <c:v>89.125632746128275</c:v>
                </c:pt>
                <c:pt idx="224">
                  <c:v>88.62134900294491</c:v>
                </c:pt>
                <c:pt idx="225">
                  <c:v>88.10626820879547</c:v>
                </c:pt>
                <c:pt idx="226">
                  <c:v>87.580459150932072</c:v>
                </c:pt>
                <c:pt idx="227">
                  <c:v>87.043993695955209</c:v>
                </c:pt>
                <c:pt idx="228">
                  <c:v>86.496946875282646</c:v>
                </c:pt>
                <c:pt idx="229">
                  <c:v>85.939396970444264</c:v>
                </c:pt>
                <c:pt idx="230">
                  <c:v>85.371425598047495</c:v>
                </c:pt>
                <c:pt idx="231">
                  <c:v>84.793117794250534</c:v>
                </c:pt>
                <c:pt idx="232">
                  <c:v>84.20456209858088</c:v>
                </c:pt>
                <c:pt idx="233">
                  <c:v>83.605850636929219</c:v>
                </c:pt>
                <c:pt idx="234">
                  <c:v>82.997079203547415</c:v>
                </c:pt>
                <c:pt idx="235">
                  <c:v>82.378347341875909</c:v>
                </c:pt>
                <c:pt idx="236">
                  <c:v>81.749758424021621</c:v>
                </c:pt>
                <c:pt idx="237">
                  <c:v>81.111419728706778</c:v>
                </c:pt>
                <c:pt idx="238">
                  <c:v>80.463442517504262</c:v>
                </c:pt>
                <c:pt idx="239">
                  <c:v>79.805942109176314</c:v>
                </c:pt>
                <c:pt idx="240">
                  <c:v>79.13903795192897</c:v>
                </c:pt>
                <c:pt idx="241">
                  <c:v>78.462853693393669</c:v>
                </c:pt>
                <c:pt idx="242">
                  <c:v>77.777517248150261</c:v>
                </c:pt>
                <c:pt idx="243">
                  <c:v>77.083160862599058</c:v>
                </c:pt>
                <c:pt idx="244">
                  <c:v>76.379921176996447</c:v>
                </c:pt>
                <c:pt idx="245">
                  <c:v>75.667939284463202</c:v>
                </c:pt>
                <c:pt idx="246">
                  <c:v>74.947360786780493</c:v>
                </c:pt>
                <c:pt idx="247">
                  <c:v>74.218335846785948</c:v>
                </c:pt>
                <c:pt idx="248">
                  <c:v>73.481019237188406</c:v>
                </c:pt>
                <c:pt idx="249">
                  <c:v>72.735570385618189</c:v>
                </c:pt>
                <c:pt idx="250">
                  <c:v>71.982153415736889</c:v>
                </c:pt>
                <c:pt idx="251">
                  <c:v>71.220937184231204</c:v>
                </c:pt>
                <c:pt idx="252">
                  <c:v>70.452095313520971</c:v>
                </c:pt>
                <c:pt idx="253">
                  <c:v>69.675806220016611</c:v>
                </c:pt>
                <c:pt idx="254">
                  <c:v>68.892253137764499</c:v>
                </c:pt>
                <c:pt idx="255">
                  <c:v>68.101624137327292</c:v>
                </c:pt>
                <c:pt idx="256">
                  <c:v>67.304112139749961</c:v>
                </c:pt>
                <c:pt idx="257">
                  <c:v>66.499914925470264</c:v>
                </c:pt>
                <c:pt idx="258">
                  <c:v>65.689235138039805</c:v>
                </c:pt>
                <c:pt idx="259">
                  <c:v>64.872280282529559</c:v>
                </c:pt>
                <c:pt idx="260">
                  <c:v>64.04926271850033</c:v>
                </c:pt>
                <c:pt idx="261">
                  <c:v>63.220399647430256</c:v>
                </c:pt>
                <c:pt idx="262">
                  <c:v>62.385913094498001</c:v>
                </c:pt>
                <c:pt idx="263">
                  <c:v>61.54602988463057</c:v>
                </c:pt>
                <c:pt idx="264">
                  <c:v>60.70098161273534</c:v>
                </c:pt>
                <c:pt idx="265">
                  <c:v>59.851004608044391</c:v>
                </c:pt>
                <c:pt idx="266">
                  <c:v>58.996339892511784</c:v>
                </c:pt>
                <c:pt idx="267">
                  <c:v>58.137233133213151</c:v>
                </c:pt>
                <c:pt idx="268">
                  <c:v>57.273934588709707</c:v>
                </c:pt>
                <c:pt idx="269">
                  <c:v>56.406699049348894</c:v>
                </c:pt>
                <c:pt idx="270">
                  <c:v>55.535785771485791</c:v>
                </c:pt>
                <c:pt idx="271">
                  <c:v>54.661458405620579</c:v>
                </c:pt>
                <c:pt idx="272">
                  <c:v>53.783984918459623</c:v>
                </c:pt>
                <c:pt idx="273">
                  <c:v>52.903637508918791</c:v>
                </c:pt>
                <c:pt idx="274">
                  <c:v>52.020692518099246</c:v>
                </c:pt>
                <c:pt idx="275">
                  <c:v>51.135430333278563</c:v>
                </c:pt>
                <c:pt idx="276">
                  <c:v>50.248135285970008</c:v>
                </c:pt>
                <c:pt idx="277">
                  <c:v>49.359095544115831</c:v>
                </c:pt>
                <c:pt idx="278">
                  <c:v>48.46860299849142</c:v>
                </c:pt>
                <c:pt idx="279">
                  <c:v>47.576953143407181</c:v>
                </c:pt>
                <c:pt idx="280">
                  <c:v>46.684444951807308</c:v>
                </c:pt>
                <c:pt idx="281">
                  <c:v>45.791380744875106</c:v>
                </c:pt>
                <c:pt idx="282">
                  <c:v>44.898066056263922</c:v>
                </c:pt>
                <c:pt idx="283">
                  <c:v>44.004809491083741</c:v>
                </c:pt>
                <c:pt idx="284">
                  <c:v>43.11192257978319</c:v>
                </c:pt>
                <c:pt idx="285">
                  <c:v>42.219719627075222</c:v>
                </c:pt>
                <c:pt idx="286">
                  <c:v>41.328517556064639</c:v>
                </c:pt>
                <c:pt idx="287">
                  <c:v>40.438635747742978</c:v>
                </c:pt>
                <c:pt idx="288">
                  <c:v>39.550395876026236</c:v>
                </c:pt>
                <c:pt idx="289">
                  <c:v>38.664121738515526</c:v>
                </c:pt>
                <c:pt idx="290">
                  <c:v>37.780139083170063</c:v>
                </c:pt>
                <c:pt idx="291">
                  <c:v>36.898775431088133</c:v>
                </c:pt>
                <c:pt idx="292">
                  <c:v>36.020359895597196</c:v>
                </c:pt>
                <c:pt idx="293">
                  <c:v>35.145222997858603</c:v>
                </c:pt>
                <c:pt idx="294">
                  <c:v>34.273696479200474</c:v>
                </c:pt>
                <c:pt idx="295">
                  <c:v>33.406113110393292</c:v>
                </c:pt>
                <c:pt idx="296">
                  <c:v>32.542806498088673</c:v>
                </c:pt>
                <c:pt idx="297">
                  <c:v>31.684110888644362</c:v>
                </c:pt>
                <c:pt idx="298">
                  <c:v>30.830360969561198</c:v>
                </c:pt>
                <c:pt idx="299">
                  <c:v>29.981891668759992</c:v>
                </c:pt>
                <c:pt idx="300">
                  <c:v>29.139037951928952</c:v>
                </c:pt>
                <c:pt idx="301">
                  <c:v>28.302134618170982</c:v>
                </c:pt>
                <c:pt idx="302">
                  <c:v>27.471516094183706</c:v>
                </c:pt>
                <c:pt idx="303">
                  <c:v>26.647516227204026</c:v>
                </c:pt>
                <c:pt idx="304">
                  <c:v>25.830468076946993</c:v>
                </c:pt>
                <c:pt idx="305">
                  <c:v>25.02070370677129</c:v>
                </c:pt>
                <c:pt idx="306">
                  <c:v>24.218553974300114</c:v>
                </c:pt>
                <c:pt idx="307">
                  <c:v>23.424348321724402</c:v>
                </c:pt>
                <c:pt idx="308">
                  <c:v>22.638414566015083</c:v>
                </c:pt>
                <c:pt idx="309">
                  <c:v>21.861078689266797</c:v>
                </c:pt>
                <c:pt idx="310">
                  <c:v>21.092664629393536</c:v>
                </c:pt>
                <c:pt idx="311">
                  <c:v>20.333494071393581</c:v>
                </c:pt>
                <c:pt idx="312">
                  <c:v>19.583886239396822</c:v>
                </c:pt>
                <c:pt idx="313">
                  <c:v>18.844157689705362</c:v>
                </c:pt>
                <c:pt idx="314">
                  <c:v>18.114622105032332</c:v>
                </c:pt>
                <c:pt idx="315">
                  <c:v>17.39559009014074</c:v>
                </c:pt>
                <c:pt idx="316">
                  <c:v>16.687368969079806</c:v>
                </c:pt>
                <c:pt idx="317">
                  <c:v>15.990262584211251</c:v>
                </c:pt>
                <c:pt idx="318">
                  <c:v>15.304571097211838</c:v>
                </c:pt>
                <c:pt idx="319">
                  <c:v>14.6305907922366</c:v>
                </c:pt>
                <c:pt idx="320">
                  <c:v>13.968613881418198</c:v>
                </c:pt>
                <c:pt idx="321">
                  <c:v>13.318928312875897</c:v>
                </c:pt>
                <c:pt idx="322">
                  <c:v>12.681817581400043</c:v>
                </c:pt>
                <c:pt idx="323">
                  <c:v>12.057560541973681</c:v>
                </c:pt>
                <c:pt idx="324">
                  <c:v>11.446431226287032</c:v>
                </c:pt>
                <c:pt idx="325">
                  <c:v>10.848698662395526</c:v>
                </c:pt>
                <c:pt idx="326">
                  <c:v>10.26462669766547</c:v>
                </c:pt>
                <c:pt idx="327">
                  <c:v>9.6944738251476323</c:v>
                </c:pt>
                <c:pt idx="328">
                  <c:v>9.1384930135118658</c:v>
                </c:pt>
                <c:pt idx="329">
                  <c:v>8.5969315406718518</c:v>
                </c:pt>
                <c:pt idx="330">
                  <c:v>8.0700308312220947</c:v>
                </c:pt>
                <c:pt idx="331">
                  <c:v>7.5580262978060126</c:v>
                </c:pt>
                <c:pt idx="332">
                  <c:v>7.0611471865267408</c:v>
                </c:pt>
                <c:pt idx="333">
                  <c:v>6.579616426507946</c:v>
                </c:pt>
                <c:pt idx="334">
                  <c:v>6.1136504837072092</c:v>
                </c:pt>
                <c:pt idx="335">
                  <c:v>5.6634592190788249</c:v>
                </c:pt>
                <c:pt idx="336">
                  <c:v>5.2292457511786701</c:v>
                </c:pt>
                <c:pt idx="337">
                  <c:v>4.8112063232977942</c:v>
                </c:pt>
                <c:pt idx="338">
                  <c:v>4.4095301752087526</c:v>
                </c:pt>
                <c:pt idx="339">
                  <c:v>4.0243994196021458</c:v>
                </c:pt>
                <c:pt idx="340">
                  <c:v>3.6559889232871372</c:v>
                </c:pt>
                <c:pt idx="341">
                  <c:v>3.3044661932265038</c:v>
                </c:pt>
                <c:pt idx="342">
                  <c:v>2.9699912674703293</c:v>
                </c:pt>
                <c:pt idx="343">
                  <c:v>2.6527166110504652</c:v>
                </c:pt>
                <c:pt idx="344">
                  <c:v>2.3527870168934348</c:v>
                </c:pt>
                <c:pt idx="345">
                  <c:v>2.0703395118045886</c:v>
                </c:pt>
                <c:pt idx="346">
                  <c:v>1.8055032675739264</c:v>
                </c:pt>
                <c:pt idx="347">
                  <c:v>1.5583995172502325</c:v>
                </c:pt>
                <c:pt idx="348">
                  <c:v>1.3291414766256724</c:v>
                </c:pt>
                <c:pt idx="349">
                  <c:v>1.117834270971751</c:v>
                </c:pt>
                <c:pt idx="350">
                  <c:v>0.92457486706116265</c:v>
                </c:pt>
                <c:pt idx="351">
                  <c:v>0.74945201051093646</c:v>
                </c:pt>
                <c:pt idx="352">
                  <c:v>0.59254616847529085</c:v>
                </c:pt>
                <c:pt idx="353">
                  <c:v>0.45392947771651243</c:v>
                </c:pt>
                <c:pt idx="354">
                  <c:v>0.33366569807780683</c:v>
                </c:pt>
                <c:pt idx="355">
                  <c:v>0.23181017138041368</c:v>
                </c:pt>
                <c:pt idx="356">
                  <c:v>0.14840978576268665</c:v>
                </c:pt>
                <c:pt idx="357">
                  <c:v>8.350294547884321E-2</c:v>
                </c:pt>
                <c:pt idx="358">
                  <c:v>3.7119546170057846E-2</c:v>
                </c:pt>
                <c:pt idx="359">
                  <c:v>9.28095561954515E-3</c:v>
                </c:pt>
                <c:pt idx="360">
                  <c:v>0</c:v>
                </c:pt>
              </c:numCache>
            </c:numRef>
          </c:xVal>
          <c:yVal>
            <c:numRef>
              <c:f>'Stage 2'!$U$1111:$U$1471</c:f>
              <c:numCache>
                <c:formatCode>General</c:formatCode>
                <c:ptCount val="361"/>
                <c:pt idx="0">
                  <c:v>34.508899999999997</c:v>
                </c:pt>
                <c:pt idx="1">
                  <c:v>34.51123310105514</c:v>
                </c:pt>
                <c:pt idx="2">
                  <c:v>34.518233888175807</c:v>
                </c:pt>
                <c:pt idx="3">
                  <c:v>34.529906814885763</c:v>
                </c:pt>
                <c:pt idx="4">
                  <c:v>34.546259309254026</c:v>
                </c:pt>
                <c:pt idx="5">
                  <c:v>34.567301782198385</c:v>
                </c:pt>
                <c:pt idx="6">
                  <c:v>34.593047639129139</c:v>
                </c:pt>
                <c:pt idx="7">
                  <c:v>34.623513294951749</c:v>
                </c:pt>
                <c:pt idx="8">
                  <c:v>34.65871819245276</c:v>
                </c:pt>
                <c:pt idx="9">
                  <c:v>34.69868482409872</c:v>
                </c:pt>
                <c:pt idx="10">
                  <c:v>34.743438757283421</c:v>
                </c:pt>
                <c:pt idx="11">
                  <c:v>34.793008663064192</c:v>
                </c:pt>
                <c:pt idx="12">
                  <c:v>34.847426348434041</c:v>
                </c:pt>
                <c:pt idx="13">
                  <c:v>34.906726792182049</c:v>
                </c:pt>
                <c:pt idx="14">
                  <c:v>34.970948184400029</c:v>
                </c:pt>
                <c:pt idx="15">
                  <c:v>35.04013196970007</c:v>
                </c:pt>
                <c:pt idx="16">
                  <c:v>35.114322894213238</c:v>
                </c:pt>
                <c:pt idx="17">
                  <c:v>35.19356905644603</c:v>
                </c:pt>
                <c:pt idx="18">
                  <c:v>35.277921962077883</c:v>
                </c:pt>
                <c:pt idx="19">
                  <c:v>35.367436582789416</c:v>
                </c:pt>
                <c:pt idx="20">
                  <c:v>35.462171419217569</c:v>
                </c:pt>
                <c:pt idx="21">
                  <c:v>35.562188568141565</c:v>
                </c:pt>
                <c:pt idx="22">
                  <c:v>35.667553794009649</c:v>
                </c:pt>
                <c:pt idx="23">
                  <c:v>35.778336604924831</c:v>
                </c:pt>
                <c:pt idx="24">
                  <c:v>35.89461033321524</c:v>
                </c:pt>
                <c:pt idx="25">
                  <c:v>36.016452220721575</c:v>
                </c:pt>
                <c:pt idx="26">
                  <c:v>36.143943508944133</c:v>
                </c:pt>
                <c:pt idx="27">
                  <c:v>36.277169534198094</c:v>
                </c:pt>
                <c:pt idx="28">
                  <c:v>36.416219827935734</c:v>
                </c:pt>
                <c:pt idx="29">
                  <c:v>36.561188222402514</c:v>
                </c:pt>
                <c:pt idx="30">
                  <c:v>36.712172961803574</c:v>
                </c:pt>
                <c:pt idx="31">
                  <c:v>36.869276819166267</c:v>
                </c:pt>
                <c:pt idx="32">
                  <c:v>37.032607219094182</c:v>
                </c:pt>
                <c:pt idx="33">
                  <c:v>37.202276366618889</c:v>
                </c:pt>
                <c:pt idx="34">
                  <c:v>37.378401382365311</c:v>
                </c:pt>
                <c:pt idx="35">
                  <c:v>37.561104444258014</c:v>
                </c:pt>
                <c:pt idx="36">
                  <c:v>37.750512936006906</c:v>
                </c:pt>
                <c:pt idx="37">
                  <c:v>37.946759602622315</c:v>
                </c:pt>
                <c:pt idx="38">
                  <c:v>38.149982713221526</c:v>
                </c:pt>
                <c:pt idx="39">
                  <c:v>38.360326231401267</c:v>
                </c:pt>
                <c:pt idx="40">
                  <c:v>38.577939993463609</c:v>
                </c:pt>
                <c:pt idx="41">
                  <c:v>38.802979894795598</c:v>
                </c:pt>
                <c:pt idx="42">
                  <c:v>39.035608084717282</c:v>
                </c:pt>
                <c:pt idx="43">
                  <c:v>39.275993170125886</c:v>
                </c:pt>
                <c:pt idx="44">
                  <c:v>39.524310428279577</c:v>
                </c:pt>
                <c:pt idx="45">
                  <c:v>39.780742029078297</c:v>
                </c:pt>
                <c:pt idx="46">
                  <c:v>40.045477267214686</c:v>
                </c:pt>
                <c:pt idx="47">
                  <c:v>40.318712804584109</c:v>
                </c:pt>
                <c:pt idx="48">
                  <c:v>40.600652923358609</c:v>
                </c:pt>
                <c:pt idx="49">
                  <c:v>40.891509790146408</c:v>
                </c:pt>
                <c:pt idx="50">
                  <c:v>41.191503731674608</c:v>
                </c:pt>
                <c:pt idx="51">
                  <c:v>41.500863522451439</c:v>
                </c:pt>
                <c:pt idx="52">
                  <c:v>41.819826684879736</c:v>
                </c:pt>
                <c:pt idx="53">
                  <c:v>42.148639802312793</c:v>
                </c:pt>
                <c:pt idx="54">
                  <c:v>42.487558845560152</c:v>
                </c:pt>
                <c:pt idx="55">
                  <c:v>42.836849513369707</c:v>
                </c:pt>
                <c:pt idx="56">
                  <c:v>43.196787587429796</c:v>
                </c:pt>
                <c:pt idx="57">
                  <c:v>43.567659302452711</c:v>
                </c:pt>
                <c:pt idx="58">
                  <c:v>43.94976173191926</c:v>
                </c:pt>
                <c:pt idx="59">
                  <c:v>44.343403190080679</c:v>
                </c:pt>
                <c:pt idx="60">
                  <c:v>44.74890365083089</c:v>
                </c:pt>
                <c:pt idx="61">
                  <c:v>45.166595184079206</c:v>
                </c:pt>
                <c:pt idx="62">
                  <c:v>45.596822410267571</c:v>
                </c:pt>
                <c:pt idx="63">
                  <c:v>46.039942973692199</c:v>
                </c:pt>
                <c:pt idx="64">
                  <c:v>46.496328035300515</c:v>
                </c:pt>
                <c:pt idx="65">
                  <c:v>46.966362785648002</c:v>
                </c:pt>
                <c:pt idx="66">
                  <c:v>47.450446978706609</c:v>
                </c:pt>
                <c:pt idx="67">
                  <c:v>47.948995487225503</c:v>
                </c:pt>
                <c:pt idx="68">
                  <c:v>48.46243888034757</c:v>
                </c:pt>
                <c:pt idx="69">
                  <c:v>48.991224024187503</c:v>
                </c:pt>
                <c:pt idx="70">
                  <c:v>49.535814706074177</c:v>
                </c:pt>
                <c:pt idx="71">
                  <c:v>50.096692283152748</c:v>
                </c:pt>
                <c:pt idx="72">
                  <c:v>50.674356356030152</c:v>
                </c:pt>
                <c:pt idx="73">
                  <c:v>51.269325468130234</c:v>
                </c:pt>
                <c:pt idx="74">
                  <c:v>51.882137831398595</c:v>
                </c:pt>
                <c:pt idx="75">
                  <c:v>52.513352078966982</c:v>
                </c:pt>
                <c:pt idx="76">
                  <c:v>53.163548045343809</c:v>
                </c:pt>
                <c:pt idx="77">
                  <c:v>53.833327574648315</c:v>
                </c:pt>
                <c:pt idx="78">
                  <c:v>54.523315357341538</c:v>
                </c:pt>
                <c:pt idx="79">
                  <c:v>55.234159795832447</c:v>
                </c:pt>
                <c:pt idx="80">
                  <c:v>55.966533899249136</c:v>
                </c:pt>
                <c:pt idx="81">
                  <c:v>56.721136207554359</c:v>
                </c:pt>
                <c:pt idx="82">
                  <c:v>57.49869174506442</c:v>
                </c:pt>
                <c:pt idx="83">
                  <c:v>58.299953003279491</c:v>
                </c:pt>
                <c:pt idx="84">
                  <c:v>59.12570095276709</c:v>
                </c:pt>
                <c:pt idx="85">
                  <c:v>59.976746083641167</c:v>
                </c:pt>
                <c:pt idx="86">
                  <c:v>60.853929473954665</c:v>
                </c:pt>
                <c:pt idx="87">
                  <c:v>61.758123885063185</c:v>
                </c:pt>
                <c:pt idx="88">
                  <c:v>62.690234882719743</c:v>
                </c:pt>
                <c:pt idx="89">
                  <c:v>63.65120198232335</c:v>
                </c:pt>
                <c:pt idx="90">
                  <c:v>64.641999816357711</c:v>
                </c:pt>
                <c:pt idx="91">
                  <c:v>65.638900000000007</c:v>
                </c:pt>
                <c:pt idx="92">
                  <c:v>65.638900000000007</c:v>
                </c:pt>
                <c:pt idx="93">
                  <c:v>65.638900000000007</c:v>
                </c:pt>
                <c:pt idx="94">
                  <c:v>65.638900000000007</c:v>
                </c:pt>
                <c:pt idx="95">
                  <c:v>65.638900000000007</c:v>
                </c:pt>
                <c:pt idx="96">
                  <c:v>65.638900000000007</c:v>
                </c:pt>
                <c:pt idx="97">
                  <c:v>65.638900000000007</c:v>
                </c:pt>
                <c:pt idx="98">
                  <c:v>65.638900000000007</c:v>
                </c:pt>
                <c:pt idx="99">
                  <c:v>65.638900000000007</c:v>
                </c:pt>
                <c:pt idx="100">
                  <c:v>65.638900000000007</c:v>
                </c:pt>
                <c:pt idx="101">
                  <c:v>65.638900000000007</c:v>
                </c:pt>
                <c:pt idx="102">
                  <c:v>65.638900000000007</c:v>
                </c:pt>
                <c:pt idx="103">
                  <c:v>65.638900000000007</c:v>
                </c:pt>
                <c:pt idx="104">
                  <c:v>65.638900000000007</c:v>
                </c:pt>
                <c:pt idx="105">
                  <c:v>65.638900000000007</c:v>
                </c:pt>
                <c:pt idx="106">
                  <c:v>65.638900000000007</c:v>
                </c:pt>
                <c:pt idx="107">
                  <c:v>65.638900000000007</c:v>
                </c:pt>
                <c:pt idx="108">
                  <c:v>65.638900000000007</c:v>
                </c:pt>
                <c:pt idx="109">
                  <c:v>65.638900000000007</c:v>
                </c:pt>
                <c:pt idx="110">
                  <c:v>65.638900000000007</c:v>
                </c:pt>
                <c:pt idx="111">
                  <c:v>65.638900000000007</c:v>
                </c:pt>
                <c:pt idx="112">
                  <c:v>65.638900000000007</c:v>
                </c:pt>
                <c:pt idx="113">
                  <c:v>65.638900000000007</c:v>
                </c:pt>
                <c:pt idx="114">
                  <c:v>65.638900000000007</c:v>
                </c:pt>
                <c:pt idx="115">
                  <c:v>65.638900000000007</c:v>
                </c:pt>
                <c:pt idx="116">
                  <c:v>65.638900000000007</c:v>
                </c:pt>
                <c:pt idx="117">
                  <c:v>65.638900000000007</c:v>
                </c:pt>
                <c:pt idx="118">
                  <c:v>65.638900000000007</c:v>
                </c:pt>
                <c:pt idx="119">
                  <c:v>65.638900000000007</c:v>
                </c:pt>
                <c:pt idx="120">
                  <c:v>65.638900000000007</c:v>
                </c:pt>
                <c:pt idx="121">
                  <c:v>65.638900000000007</c:v>
                </c:pt>
                <c:pt idx="122">
                  <c:v>65.638900000000007</c:v>
                </c:pt>
                <c:pt idx="123">
                  <c:v>65.638900000000007</c:v>
                </c:pt>
                <c:pt idx="124">
                  <c:v>65.638900000000007</c:v>
                </c:pt>
                <c:pt idx="125">
                  <c:v>65.638900000000007</c:v>
                </c:pt>
                <c:pt idx="126">
                  <c:v>65.638900000000007</c:v>
                </c:pt>
                <c:pt idx="127">
                  <c:v>65.638900000000007</c:v>
                </c:pt>
                <c:pt idx="128">
                  <c:v>65.638900000000007</c:v>
                </c:pt>
                <c:pt idx="129">
                  <c:v>65.638900000000007</c:v>
                </c:pt>
                <c:pt idx="130">
                  <c:v>65.638900000000007</c:v>
                </c:pt>
                <c:pt idx="131">
                  <c:v>65.638900000000007</c:v>
                </c:pt>
                <c:pt idx="132">
                  <c:v>65.638900000000007</c:v>
                </c:pt>
                <c:pt idx="133">
                  <c:v>65.638900000000007</c:v>
                </c:pt>
                <c:pt idx="134">
                  <c:v>65.638900000000007</c:v>
                </c:pt>
                <c:pt idx="135">
                  <c:v>65.638900000000007</c:v>
                </c:pt>
                <c:pt idx="136">
                  <c:v>65.638900000000007</c:v>
                </c:pt>
                <c:pt idx="137">
                  <c:v>65.638900000000007</c:v>
                </c:pt>
                <c:pt idx="138">
                  <c:v>65.638900000000007</c:v>
                </c:pt>
                <c:pt idx="139">
                  <c:v>65.638900000000007</c:v>
                </c:pt>
                <c:pt idx="140">
                  <c:v>65.638900000000007</c:v>
                </c:pt>
                <c:pt idx="141">
                  <c:v>65.638900000000007</c:v>
                </c:pt>
                <c:pt idx="142">
                  <c:v>65.638900000000007</c:v>
                </c:pt>
                <c:pt idx="143">
                  <c:v>65.638900000000007</c:v>
                </c:pt>
                <c:pt idx="144">
                  <c:v>65.638900000000007</c:v>
                </c:pt>
                <c:pt idx="145">
                  <c:v>65.638900000000007</c:v>
                </c:pt>
                <c:pt idx="146">
                  <c:v>65.638900000000007</c:v>
                </c:pt>
                <c:pt idx="147">
                  <c:v>65.638900000000007</c:v>
                </c:pt>
                <c:pt idx="148">
                  <c:v>65.638900000000007</c:v>
                </c:pt>
                <c:pt idx="149">
                  <c:v>65.638900000000007</c:v>
                </c:pt>
                <c:pt idx="150">
                  <c:v>65.638900000000007</c:v>
                </c:pt>
                <c:pt idx="151">
                  <c:v>65.638900000000007</c:v>
                </c:pt>
                <c:pt idx="152">
                  <c:v>65.638900000000007</c:v>
                </c:pt>
                <c:pt idx="153">
                  <c:v>65.638900000000007</c:v>
                </c:pt>
                <c:pt idx="154">
                  <c:v>65.638900000000007</c:v>
                </c:pt>
                <c:pt idx="155">
                  <c:v>65.638900000000007</c:v>
                </c:pt>
                <c:pt idx="156">
                  <c:v>65.638900000000007</c:v>
                </c:pt>
                <c:pt idx="157">
                  <c:v>65.638900000000007</c:v>
                </c:pt>
                <c:pt idx="158">
                  <c:v>65.638900000000007</c:v>
                </c:pt>
                <c:pt idx="159">
                  <c:v>65.638900000000007</c:v>
                </c:pt>
                <c:pt idx="160">
                  <c:v>65.638900000000007</c:v>
                </c:pt>
                <c:pt idx="161">
                  <c:v>65.638900000000007</c:v>
                </c:pt>
                <c:pt idx="162">
                  <c:v>65.638900000000007</c:v>
                </c:pt>
                <c:pt idx="163">
                  <c:v>65.638900000000007</c:v>
                </c:pt>
                <c:pt idx="164">
                  <c:v>65.638900000000007</c:v>
                </c:pt>
                <c:pt idx="165">
                  <c:v>65.638900000000007</c:v>
                </c:pt>
                <c:pt idx="166">
                  <c:v>65.638900000000007</c:v>
                </c:pt>
                <c:pt idx="167">
                  <c:v>65.638900000000007</c:v>
                </c:pt>
                <c:pt idx="168">
                  <c:v>65.638900000000007</c:v>
                </c:pt>
                <c:pt idx="169">
                  <c:v>65.638900000000007</c:v>
                </c:pt>
                <c:pt idx="170">
                  <c:v>65.638900000000007</c:v>
                </c:pt>
                <c:pt idx="171">
                  <c:v>65.638900000000007</c:v>
                </c:pt>
                <c:pt idx="172">
                  <c:v>65.638900000000007</c:v>
                </c:pt>
                <c:pt idx="173">
                  <c:v>65.638900000000007</c:v>
                </c:pt>
                <c:pt idx="174">
                  <c:v>65.638900000000007</c:v>
                </c:pt>
                <c:pt idx="175">
                  <c:v>65.638900000000007</c:v>
                </c:pt>
                <c:pt idx="176">
                  <c:v>65.638900000000007</c:v>
                </c:pt>
                <c:pt idx="177">
                  <c:v>65.638900000000007</c:v>
                </c:pt>
                <c:pt idx="178">
                  <c:v>65.638900000000007</c:v>
                </c:pt>
                <c:pt idx="179">
                  <c:v>65.638900000000007</c:v>
                </c:pt>
                <c:pt idx="180">
                  <c:v>65.638900000000007</c:v>
                </c:pt>
                <c:pt idx="181">
                  <c:v>65.60128520193858</c:v>
                </c:pt>
                <c:pt idx="182">
                  <c:v>65.488679996856362</c:v>
                </c:pt>
                <c:pt idx="183">
                  <c:v>65.301798345804329</c:v>
                </c:pt>
                <c:pt idx="184">
                  <c:v>65.041818261484821</c:v>
                </c:pt>
                <c:pt idx="185">
                  <c:v>64.710364265088302</c:v>
                </c:pt>
                <c:pt idx="186">
                  <c:v>64.30948349171716</c:v>
                </c:pt>
                <c:pt idx="187">
                  <c:v>63.841616076258248</c:v>
                </c:pt>
                <c:pt idx="188">
                  <c:v>63.309560585881663</c:v>
                </c:pt>
                <c:pt idx="189">
                  <c:v>62.7164353688636</c:v>
                </c:pt>
                <c:pt idx="190">
                  <c:v>62.065636759250431</c:v>
                </c:pt>
                <c:pt idx="191">
                  <c:v>61.360795111878289</c:v>
                </c:pt>
                <c:pt idx="192">
                  <c:v>60.605729643178194</c:v>
                </c:pt>
                <c:pt idx="193">
                  <c:v>59.804403022325772</c:v>
                </c:pt>
                <c:pt idx="194">
                  <c:v>58.96087659833691</c:v>
                </c:pt>
                <c:pt idx="195">
                  <c:v>58.079267066339092</c:v>
                </c:pt>
                <c:pt idx="196">
                  <c:v>57.16370527585584</c:v>
                </c:pt>
                <c:pt idx="197">
                  <c:v>56.218297771114273</c:v>
                </c:pt>
                <c:pt idx="198">
                  <c:v>55.247091533758073</c:v>
                </c:pt>
                <c:pt idx="199">
                  <c:v>54.254042277105981</c:v>
                </c:pt>
                <c:pt idx="200">
                  <c:v>53.242986522913327</c:v>
                </c:pt>
                <c:pt idx="201">
                  <c:v>52.217617580355501</c:v>
                </c:pt>
                <c:pt idx="202">
                  <c:v>51.181465445713663</c:v>
                </c:pt>
                <c:pt idx="203">
                  <c:v>50.137880552213396</c:v>
                </c:pt>
                <c:pt idx="204">
                  <c:v>49.090021223980294</c:v>
                </c:pt>
                <c:pt idx="205">
                  <c:v>48.040844626728401</c:v>
                </c:pt>
                <c:pt idx="206">
                  <c:v>46.993100960516436</c:v>
                </c:pt>
                <c:pt idx="207">
                  <c:v>45.949330606051255</c:v>
                </c:pt>
                <c:pt idx="208">
                  <c:v>44.911863914569871</c:v>
                </c:pt>
                <c:pt idx="209">
                  <c:v>43.882823320939451</c:v>
                </c:pt>
                <c:pt idx="210">
                  <c:v>42.864127458778732</c:v>
                </c:pt>
                <c:pt idx="211">
                  <c:v>41.857496963534068</c:v>
                </c:pt>
                <c:pt idx="212">
                  <c:v>40.864461662957332</c:v>
                </c:pt>
                <c:pt idx="213">
                  <c:v>39.886368872821251</c:v>
                </c:pt>
                <c:pt idx="214">
                  <c:v>38.924392537586115</c:v>
                </c:pt>
                <c:pt idx="215">
                  <c:v>37.979542979850919</c:v>
                </c:pt>
                <c:pt idx="216">
                  <c:v>37.052677047729468</c:v>
                </c:pt>
                <c:pt idx="217">
                  <c:v>36.144508474869284</c:v>
                </c:pt>
                <c:pt idx="218">
                  <c:v>35.255618292978298</c:v>
                </c:pt>
                <c:pt idx="219">
                  <c:v>34.508899999999997</c:v>
                </c:pt>
                <c:pt idx="220">
                  <c:v>34.508899999999997</c:v>
                </c:pt>
                <c:pt idx="221">
                  <c:v>34.508899999999997</c:v>
                </c:pt>
                <c:pt idx="222">
                  <c:v>34.508899999999997</c:v>
                </c:pt>
                <c:pt idx="223">
                  <c:v>34.508899999999997</c:v>
                </c:pt>
                <c:pt idx="224">
                  <c:v>34.508899999999997</c:v>
                </c:pt>
                <c:pt idx="225">
                  <c:v>34.508899999999997</c:v>
                </c:pt>
                <c:pt idx="226">
                  <c:v>34.508899999999997</c:v>
                </c:pt>
                <c:pt idx="227">
                  <c:v>34.508899999999997</c:v>
                </c:pt>
                <c:pt idx="228">
                  <c:v>34.508899999999997</c:v>
                </c:pt>
                <c:pt idx="229">
                  <c:v>34.508899999999997</c:v>
                </c:pt>
                <c:pt idx="230">
                  <c:v>34.508899999999997</c:v>
                </c:pt>
                <c:pt idx="231">
                  <c:v>34.508899999999997</c:v>
                </c:pt>
                <c:pt idx="232">
                  <c:v>34.508899999999997</c:v>
                </c:pt>
                <c:pt idx="233">
                  <c:v>34.508899999999997</c:v>
                </c:pt>
                <c:pt idx="234">
                  <c:v>34.508899999999997</c:v>
                </c:pt>
                <c:pt idx="235">
                  <c:v>34.508899999999997</c:v>
                </c:pt>
                <c:pt idx="236">
                  <c:v>34.508899999999997</c:v>
                </c:pt>
                <c:pt idx="237">
                  <c:v>34.508899999999997</c:v>
                </c:pt>
                <c:pt idx="238">
                  <c:v>34.508899999999997</c:v>
                </c:pt>
                <c:pt idx="239">
                  <c:v>34.508899999999997</c:v>
                </c:pt>
                <c:pt idx="240">
                  <c:v>34.508899999999997</c:v>
                </c:pt>
                <c:pt idx="241">
                  <c:v>34.508899999999997</c:v>
                </c:pt>
                <c:pt idx="242">
                  <c:v>34.508899999999997</c:v>
                </c:pt>
                <c:pt idx="243">
                  <c:v>34.508899999999997</c:v>
                </c:pt>
                <c:pt idx="244">
                  <c:v>34.508899999999997</c:v>
                </c:pt>
                <c:pt idx="245">
                  <c:v>34.508899999999997</c:v>
                </c:pt>
                <c:pt idx="246">
                  <c:v>34.508899999999997</c:v>
                </c:pt>
                <c:pt idx="247">
                  <c:v>34.508899999999997</c:v>
                </c:pt>
                <c:pt idx="248">
                  <c:v>34.508899999999997</c:v>
                </c:pt>
                <c:pt idx="249">
                  <c:v>34.508899999999997</c:v>
                </c:pt>
                <c:pt idx="250">
                  <c:v>34.508899999999997</c:v>
                </c:pt>
                <c:pt idx="251">
                  <c:v>34.508899999999997</c:v>
                </c:pt>
                <c:pt idx="252">
                  <c:v>34.508899999999997</c:v>
                </c:pt>
                <c:pt idx="253">
                  <c:v>34.508899999999997</c:v>
                </c:pt>
                <c:pt idx="254">
                  <c:v>34.508899999999997</c:v>
                </c:pt>
                <c:pt idx="255">
                  <c:v>34.508899999999997</c:v>
                </c:pt>
                <c:pt idx="256">
                  <c:v>34.508899999999997</c:v>
                </c:pt>
                <c:pt idx="257">
                  <c:v>34.508899999999997</c:v>
                </c:pt>
                <c:pt idx="258">
                  <c:v>34.508899999999997</c:v>
                </c:pt>
                <c:pt idx="259">
                  <c:v>34.508899999999997</c:v>
                </c:pt>
                <c:pt idx="260">
                  <c:v>34.508899999999997</c:v>
                </c:pt>
                <c:pt idx="261">
                  <c:v>34.508899999999997</c:v>
                </c:pt>
                <c:pt idx="262">
                  <c:v>34.508899999999997</c:v>
                </c:pt>
                <c:pt idx="263">
                  <c:v>34.508899999999997</c:v>
                </c:pt>
                <c:pt idx="264">
                  <c:v>34.508899999999997</c:v>
                </c:pt>
                <c:pt idx="265">
                  <c:v>34.508899999999997</c:v>
                </c:pt>
                <c:pt idx="266">
                  <c:v>34.508899999999997</c:v>
                </c:pt>
                <c:pt idx="267">
                  <c:v>34.508899999999997</c:v>
                </c:pt>
                <c:pt idx="268">
                  <c:v>34.508899999999997</c:v>
                </c:pt>
                <c:pt idx="269">
                  <c:v>34.508899999999997</c:v>
                </c:pt>
                <c:pt idx="270">
                  <c:v>34.508899999999997</c:v>
                </c:pt>
                <c:pt idx="271">
                  <c:v>34.508899999999997</c:v>
                </c:pt>
                <c:pt idx="272">
                  <c:v>34.508899999999997</c:v>
                </c:pt>
                <c:pt idx="273">
                  <c:v>34.508899999999997</c:v>
                </c:pt>
                <c:pt idx="274">
                  <c:v>34.508899999999997</c:v>
                </c:pt>
                <c:pt idx="275">
                  <c:v>34.508899999999997</c:v>
                </c:pt>
                <c:pt idx="276">
                  <c:v>34.508899999999997</c:v>
                </c:pt>
                <c:pt idx="277">
                  <c:v>34.508899999999997</c:v>
                </c:pt>
                <c:pt idx="278">
                  <c:v>34.508899999999997</c:v>
                </c:pt>
                <c:pt idx="279">
                  <c:v>34.508899999999997</c:v>
                </c:pt>
                <c:pt idx="280">
                  <c:v>34.508899999999997</c:v>
                </c:pt>
                <c:pt idx="281">
                  <c:v>34.508899999999997</c:v>
                </c:pt>
                <c:pt idx="282">
                  <c:v>34.508899999999997</c:v>
                </c:pt>
                <c:pt idx="283">
                  <c:v>34.508899999999997</c:v>
                </c:pt>
                <c:pt idx="284">
                  <c:v>34.508899999999997</c:v>
                </c:pt>
                <c:pt idx="285">
                  <c:v>34.508899999999997</c:v>
                </c:pt>
                <c:pt idx="286">
                  <c:v>34.508899999999997</c:v>
                </c:pt>
                <c:pt idx="287">
                  <c:v>34.508899999999997</c:v>
                </c:pt>
                <c:pt idx="288">
                  <c:v>34.508899999999997</c:v>
                </c:pt>
                <c:pt idx="289">
                  <c:v>34.508899999999997</c:v>
                </c:pt>
                <c:pt idx="290">
                  <c:v>34.508899999999997</c:v>
                </c:pt>
                <c:pt idx="291">
                  <c:v>34.508899999999997</c:v>
                </c:pt>
                <c:pt idx="292">
                  <c:v>34.508899999999997</c:v>
                </c:pt>
                <c:pt idx="293">
                  <c:v>34.508899999999997</c:v>
                </c:pt>
                <c:pt idx="294">
                  <c:v>34.508899999999997</c:v>
                </c:pt>
                <c:pt idx="295">
                  <c:v>34.508899999999997</c:v>
                </c:pt>
                <c:pt idx="296">
                  <c:v>34.508899999999997</c:v>
                </c:pt>
                <c:pt idx="297">
                  <c:v>34.508899999999997</c:v>
                </c:pt>
                <c:pt idx="298">
                  <c:v>34.508899999999997</c:v>
                </c:pt>
                <c:pt idx="299">
                  <c:v>34.508899999999997</c:v>
                </c:pt>
                <c:pt idx="300">
                  <c:v>34.508899999999997</c:v>
                </c:pt>
                <c:pt idx="301">
                  <c:v>34.508899999999997</c:v>
                </c:pt>
                <c:pt idx="302">
                  <c:v>34.508899999999997</c:v>
                </c:pt>
                <c:pt idx="303">
                  <c:v>34.508899999999997</c:v>
                </c:pt>
                <c:pt idx="304">
                  <c:v>34.508899999999997</c:v>
                </c:pt>
                <c:pt idx="305">
                  <c:v>34.508899999999997</c:v>
                </c:pt>
                <c:pt idx="306">
                  <c:v>34.508899999999997</c:v>
                </c:pt>
                <c:pt idx="307">
                  <c:v>34.508899999999997</c:v>
                </c:pt>
                <c:pt idx="308">
                  <c:v>34.508899999999997</c:v>
                </c:pt>
                <c:pt idx="309">
                  <c:v>34.508899999999997</c:v>
                </c:pt>
                <c:pt idx="310">
                  <c:v>34.508899999999997</c:v>
                </c:pt>
                <c:pt idx="311">
                  <c:v>34.508899999999997</c:v>
                </c:pt>
                <c:pt idx="312">
                  <c:v>34.508899999999997</c:v>
                </c:pt>
                <c:pt idx="313">
                  <c:v>34.508899999999997</c:v>
                </c:pt>
                <c:pt idx="314">
                  <c:v>34.508899999999997</c:v>
                </c:pt>
                <c:pt idx="315">
                  <c:v>34.508899999999997</c:v>
                </c:pt>
                <c:pt idx="316">
                  <c:v>34.508899999999997</c:v>
                </c:pt>
                <c:pt idx="317">
                  <c:v>34.508899999999997</c:v>
                </c:pt>
                <c:pt idx="318">
                  <c:v>34.508899999999997</c:v>
                </c:pt>
                <c:pt idx="319">
                  <c:v>34.508899999999997</c:v>
                </c:pt>
                <c:pt idx="320">
                  <c:v>34.508899999999997</c:v>
                </c:pt>
                <c:pt idx="321">
                  <c:v>34.508899999999997</c:v>
                </c:pt>
                <c:pt idx="322">
                  <c:v>34.508899999999997</c:v>
                </c:pt>
                <c:pt idx="323">
                  <c:v>34.508899999999997</c:v>
                </c:pt>
                <c:pt idx="324">
                  <c:v>34.508899999999997</c:v>
                </c:pt>
                <c:pt idx="325">
                  <c:v>34.508899999999997</c:v>
                </c:pt>
                <c:pt idx="326">
                  <c:v>34.508899999999997</c:v>
                </c:pt>
                <c:pt idx="327">
                  <c:v>34.508899999999997</c:v>
                </c:pt>
                <c:pt idx="328">
                  <c:v>34.508899999999997</c:v>
                </c:pt>
                <c:pt idx="329">
                  <c:v>34.508899999999997</c:v>
                </c:pt>
                <c:pt idx="330">
                  <c:v>34.508899999999997</c:v>
                </c:pt>
                <c:pt idx="331">
                  <c:v>34.508899999999997</c:v>
                </c:pt>
                <c:pt idx="332">
                  <c:v>34.508899999999997</c:v>
                </c:pt>
                <c:pt idx="333">
                  <c:v>34.508899999999997</c:v>
                </c:pt>
                <c:pt idx="334">
                  <c:v>34.508899999999997</c:v>
                </c:pt>
                <c:pt idx="335">
                  <c:v>34.508899999999997</c:v>
                </c:pt>
                <c:pt idx="336">
                  <c:v>34.508899999999997</c:v>
                </c:pt>
                <c:pt idx="337">
                  <c:v>34.508899999999997</c:v>
                </c:pt>
                <c:pt idx="338">
                  <c:v>34.508899999999997</c:v>
                </c:pt>
                <c:pt idx="339">
                  <c:v>34.508899999999997</c:v>
                </c:pt>
                <c:pt idx="340">
                  <c:v>34.508899999999997</c:v>
                </c:pt>
                <c:pt idx="341">
                  <c:v>34.508899999999997</c:v>
                </c:pt>
                <c:pt idx="342">
                  <c:v>34.508899999999997</c:v>
                </c:pt>
                <c:pt idx="343">
                  <c:v>34.508899999999997</c:v>
                </c:pt>
                <c:pt idx="344">
                  <c:v>34.508899999999997</c:v>
                </c:pt>
                <c:pt idx="345">
                  <c:v>34.508899999999997</c:v>
                </c:pt>
                <c:pt idx="346">
                  <c:v>34.508899999999997</c:v>
                </c:pt>
                <c:pt idx="347">
                  <c:v>34.508899999999997</c:v>
                </c:pt>
                <c:pt idx="348">
                  <c:v>34.508899999999997</c:v>
                </c:pt>
                <c:pt idx="349">
                  <c:v>34.508899999999997</c:v>
                </c:pt>
                <c:pt idx="350">
                  <c:v>34.508899999999997</c:v>
                </c:pt>
                <c:pt idx="351">
                  <c:v>34.508899999999997</c:v>
                </c:pt>
                <c:pt idx="352">
                  <c:v>34.508899999999997</c:v>
                </c:pt>
                <c:pt idx="353">
                  <c:v>34.508899999999997</c:v>
                </c:pt>
                <c:pt idx="354">
                  <c:v>34.508899999999997</c:v>
                </c:pt>
                <c:pt idx="355">
                  <c:v>34.508899999999997</c:v>
                </c:pt>
                <c:pt idx="356">
                  <c:v>34.508899999999997</c:v>
                </c:pt>
                <c:pt idx="357">
                  <c:v>34.508899999999997</c:v>
                </c:pt>
                <c:pt idx="358">
                  <c:v>34.508899999999997</c:v>
                </c:pt>
                <c:pt idx="359">
                  <c:v>34.508899999999997</c:v>
                </c:pt>
                <c:pt idx="360">
                  <c:v>34.508899999999997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332712"/>
        <c:axId val="526329184"/>
      </c:scatterChart>
      <c:valAx>
        <c:axId val="526332712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Swept Volume,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29184"/>
        <c:crosses val="autoZero"/>
        <c:crossBetween val="midCat"/>
        <c:majorUnit val="10"/>
      </c:valAx>
      <c:valAx>
        <c:axId val="5263291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Pressure, Bar, abs</a:t>
                </a:r>
              </a:p>
            </c:rich>
          </c:tx>
          <c:layout>
            <c:manualLayout>
              <c:xMode val="edge"/>
              <c:yMode val="edge"/>
              <c:x val="1.5376235151741181E-2"/>
              <c:y val="0.177742618110236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32712"/>
        <c:crosses val="autoZero"/>
        <c:crossBetween val="midCat"/>
      </c:valAx>
      <c:spPr>
        <a:solidFill>
          <a:schemeClr val="tx1">
            <a:lumMod val="95000"/>
            <a:lumOff val="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5915024438655569"/>
          <c:y val="0.62963582677165364"/>
          <c:w val="0.36195022648000785"/>
          <c:h val="9.11437814038019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Stage I - Suction leak</a:t>
            </a:r>
          </a:p>
        </c:rich>
      </c:tx>
      <c:layout>
        <c:manualLayout>
          <c:xMode val="edge"/>
          <c:yMode val="edge"/>
          <c:x val="0.1614041655645757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281033061520936"/>
          <c:y val="0.16848917322834644"/>
          <c:w val="0.76930523307338639"/>
          <c:h val="0.59684940944881892"/>
        </c:manualLayout>
      </c:layout>
      <c:scatterChart>
        <c:scatterStyle val="lineMarker"/>
        <c:varyColors val="0"/>
        <c:ser>
          <c:idx val="1"/>
          <c:order val="0"/>
          <c:tx>
            <c:v>HE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Plots!$R$18:$R$378</c:f>
              <c:numCache>
                <c:formatCode>General</c:formatCode>
                <c:ptCount val="361"/>
                <c:pt idx="0">
                  <c:v>0</c:v>
                </c:pt>
                <c:pt idx="1">
                  <c:v>9.2809556195451483E-3</c:v>
                </c:pt>
                <c:pt idx="2">
                  <c:v>3.7119546170057839E-2</c:v>
                </c:pt>
                <c:pt idx="3">
                  <c:v>8.350294547884321E-2</c:v>
                </c:pt>
                <c:pt idx="4">
                  <c:v>0.14840978576268665</c:v>
                </c:pt>
                <c:pt idx="5">
                  <c:v>0.23181017138041368</c:v>
                </c:pt>
                <c:pt idx="6">
                  <c:v>0.33366569807780683</c:v>
                </c:pt>
                <c:pt idx="7">
                  <c:v>0.45392947771651243</c:v>
                </c:pt>
                <c:pt idx="8">
                  <c:v>0.59254616847529074</c:v>
                </c:pt>
                <c:pt idx="9">
                  <c:v>0.74945201051093646</c:v>
                </c:pt>
                <c:pt idx="10">
                  <c:v>0.92457486706116265</c:v>
                </c:pt>
                <c:pt idx="11">
                  <c:v>1.117834270971751</c:v>
                </c:pt>
                <c:pt idx="12">
                  <c:v>1.3291414766256724</c:v>
                </c:pt>
                <c:pt idx="13">
                  <c:v>1.5583995172502325</c:v>
                </c:pt>
                <c:pt idx="14">
                  <c:v>1.8055032675739264</c:v>
                </c:pt>
                <c:pt idx="15">
                  <c:v>2.0703395118045886</c:v>
                </c:pt>
                <c:pt idx="16">
                  <c:v>2.3527870168934344</c:v>
                </c:pt>
                <c:pt idx="17">
                  <c:v>2.6527166110504647</c:v>
                </c:pt>
                <c:pt idx="18">
                  <c:v>2.9699912674703293</c:v>
                </c:pt>
                <c:pt idx="19">
                  <c:v>3.3044661932265038</c:v>
                </c:pt>
                <c:pt idx="20">
                  <c:v>3.6559889232871372</c:v>
                </c:pt>
                <c:pt idx="21">
                  <c:v>4.0243994196021138</c:v>
                </c:pt>
                <c:pt idx="22">
                  <c:v>4.4095301752087224</c:v>
                </c:pt>
                <c:pt idx="23">
                  <c:v>4.8112063232977631</c:v>
                </c:pt>
                <c:pt idx="24">
                  <c:v>5.2292457511786381</c:v>
                </c:pt>
                <c:pt idx="25">
                  <c:v>5.663459219078856</c:v>
                </c:pt>
                <c:pt idx="26">
                  <c:v>6.1136504837072092</c:v>
                </c:pt>
                <c:pt idx="27">
                  <c:v>6.579616426507946</c:v>
                </c:pt>
                <c:pt idx="28">
                  <c:v>7.061147186526739</c:v>
                </c:pt>
                <c:pt idx="29">
                  <c:v>7.5580262978060126</c:v>
                </c:pt>
                <c:pt idx="30">
                  <c:v>8.0700308312220628</c:v>
                </c:pt>
                <c:pt idx="31">
                  <c:v>8.5969315406718501</c:v>
                </c:pt>
                <c:pt idx="32">
                  <c:v>9.1384930135118658</c:v>
                </c:pt>
                <c:pt idx="33">
                  <c:v>9.6944738251476323</c:v>
                </c:pt>
                <c:pt idx="34">
                  <c:v>10.26462669766544</c:v>
                </c:pt>
                <c:pt idx="35">
                  <c:v>10.848698662395526</c:v>
                </c:pt>
                <c:pt idx="36">
                  <c:v>11.446431226287032</c:v>
                </c:pt>
                <c:pt idx="37">
                  <c:v>12.057560541973618</c:v>
                </c:pt>
                <c:pt idx="38">
                  <c:v>12.681817581400011</c:v>
                </c:pt>
                <c:pt idx="39">
                  <c:v>13.318928312875864</c:v>
                </c:pt>
                <c:pt idx="40">
                  <c:v>13.968613881418165</c:v>
                </c:pt>
                <c:pt idx="41">
                  <c:v>14.630590792236568</c:v>
                </c:pt>
                <c:pt idx="42">
                  <c:v>15.304571097211838</c:v>
                </c:pt>
                <c:pt idx="43">
                  <c:v>15.990262584211218</c:v>
                </c:pt>
                <c:pt idx="44">
                  <c:v>16.687368969079806</c:v>
                </c:pt>
                <c:pt idx="45">
                  <c:v>17.395590090140704</c:v>
                </c:pt>
                <c:pt idx="46">
                  <c:v>18.114622105032332</c:v>
                </c:pt>
                <c:pt idx="47">
                  <c:v>18.844157689705362</c:v>
                </c:pt>
                <c:pt idx="48">
                  <c:v>19.58388623939679</c:v>
                </c:pt>
                <c:pt idx="49">
                  <c:v>20.333494071393552</c:v>
                </c:pt>
                <c:pt idx="50">
                  <c:v>21.092664629393536</c:v>
                </c:pt>
                <c:pt idx="51">
                  <c:v>21.861078689266762</c:v>
                </c:pt>
                <c:pt idx="52">
                  <c:v>22.638414566015079</c:v>
                </c:pt>
                <c:pt idx="53">
                  <c:v>23.424348321724374</c:v>
                </c:pt>
                <c:pt idx="54">
                  <c:v>24.218553974300079</c:v>
                </c:pt>
                <c:pt idx="55">
                  <c:v>25.020703706771286</c:v>
                </c:pt>
                <c:pt idx="56">
                  <c:v>25.830468076946929</c:v>
                </c:pt>
                <c:pt idx="57">
                  <c:v>26.647516227203997</c:v>
                </c:pt>
                <c:pt idx="58">
                  <c:v>27.471516094183702</c:v>
                </c:pt>
                <c:pt idx="59">
                  <c:v>28.302134618170893</c:v>
                </c:pt>
                <c:pt idx="60">
                  <c:v>29.139037951928952</c:v>
                </c:pt>
                <c:pt idx="61">
                  <c:v>29.981891668759992</c:v>
                </c:pt>
                <c:pt idx="62">
                  <c:v>30.83036096956117</c:v>
                </c:pt>
                <c:pt idx="63">
                  <c:v>31.684110888644362</c:v>
                </c:pt>
                <c:pt idx="64">
                  <c:v>32.542806498088673</c:v>
                </c:pt>
                <c:pt idx="65">
                  <c:v>33.406113110393235</c:v>
                </c:pt>
                <c:pt idx="66">
                  <c:v>34.273696479200446</c:v>
                </c:pt>
                <c:pt idx="67">
                  <c:v>35.145222997858575</c:v>
                </c:pt>
                <c:pt idx="68">
                  <c:v>36.020359895597167</c:v>
                </c:pt>
                <c:pt idx="69">
                  <c:v>36.898775431088133</c:v>
                </c:pt>
                <c:pt idx="70">
                  <c:v>37.78013908317002</c:v>
                </c:pt>
                <c:pt idx="71">
                  <c:v>38.664121738515497</c:v>
                </c:pt>
                <c:pt idx="72">
                  <c:v>39.550395876026236</c:v>
                </c:pt>
                <c:pt idx="73">
                  <c:v>40.438635747742914</c:v>
                </c:pt>
                <c:pt idx="74">
                  <c:v>41.328517556064604</c:v>
                </c:pt>
                <c:pt idx="75">
                  <c:v>42.219719627075214</c:v>
                </c:pt>
                <c:pt idx="76">
                  <c:v>43.111922579783183</c:v>
                </c:pt>
                <c:pt idx="77">
                  <c:v>44.004809491083741</c:v>
                </c:pt>
                <c:pt idx="78">
                  <c:v>44.89806605626385</c:v>
                </c:pt>
                <c:pt idx="79">
                  <c:v>45.791380744875063</c:v>
                </c:pt>
                <c:pt idx="80">
                  <c:v>46.684444951807272</c:v>
                </c:pt>
                <c:pt idx="81">
                  <c:v>47.576953143407145</c:v>
                </c:pt>
                <c:pt idx="82">
                  <c:v>48.46860299849142</c:v>
                </c:pt>
                <c:pt idx="83">
                  <c:v>49.359095544115831</c:v>
                </c:pt>
                <c:pt idx="84">
                  <c:v>50.248135285969973</c:v>
                </c:pt>
                <c:pt idx="85">
                  <c:v>51.135430333278563</c:v>
                </c:pt>
                <c:pt idx="86">
                  <c:v>52.020692518099246</c:v>
                </c:pt>
                <c:pt idx="87">
                  <c:v>52.903637508918735</c:v>
                </c:pt>
                <c:pt idx="88">
                  <c:v>53.783984918459595</c:v>
                </c:pt>
                <c:pt idx="89">
                  <c:v>54.661458405620543</c:v>
                </c:pt>
                <c:pt idx="90">
                  <c:v>55.535785771485777</c:v>
                </c:pt>
                <c:pt idx="91">
                  <c:v>56.406699049348909</c:v>
                </c:pt>
                <c:pt idx="92">
                  <c:v>57.273934588709665</c:v>
                </c:pt>
                <c:pt idx="93">
                  <c:v>58.137233133213115</c:v>
                </c:pt>
                <c:pt idx="94">
                  <c:v>58.996339892511784</c:v>
                </c:pt>
                <c:pt idx="95">
                  <c:v>59.851004608044377</c:v>
                </c:pt>
                <c:pt idx="96">
                  <c:v>60.70098161273534</c:v>
                </c:pt>
                <c:pt idx="97">
                  <c:v>61.54602988463057</c:v>
                </c:pt>
                <c:pt idx="98">
                  <c:v>62.385913094497965</c:v>
                </c:pt>
                <c:pt idx="99">
                  <c:v>63.220399647430256</c:v>
                </c:pt>
                <c:pt idx="100">
                  <c:v>64.049262718500302</c:v>
                </c:pt>
                <c:pt idx="101">
                  <c:v>64.872280282529545</c:v>
                </c:pt>
                <c:pt idx="102">
                  <c:v>65.689235138039777</c:v>
                </c:pt>
                <c:pt idx="103">
                  <c:v>66.499914925470264</c:v>
                </c:pt>
                <c:pt idx="104">
                  <c:v>67.304112139749947</c:v>
                </c:pt>
                <c:pt idx="105">
                  <c:v>68.101624137327292</c:v>
                </c:pt>
                <c:pt idx="106">
                  <c:v>68.892253137764499</c:v>
                </c:pt>
                <c:pt idx="107">
                  <c:v>69.675806220016582</c:v>
                </c:pt>
                <c:pt idx="108">
                  <c:v>70.452095313520985</c:v>
                </c:pt>
                <c:pt idx="109">
                  <c:v>71.220937184231147</c:v>
                </c:pt>
                <c:pt idx="110">
                  <c:v>71.982153415736889</c:v>
                </c:pt>
                <c:pt idx="111">
                  <c:v>72.735570385618161</c:v>
                </c:pt>
                <c:pt idx="112">
                  <c:v>73.481019237188363</c:v>
                </c:pt>
                <c:pt idx="113">
                  <c:v>74.218335846785948</c:v>
                </c:pt>
                <c:pt idx="114">
                  <c:v>74.947360786780465</c:v>
                </c:pt>
                <c:pt idx="115">
                  <c:v>75.667939284463174</c:v>
                </c:pt>
                <c:pt idx="116">
                  <c:v>76.379921176996405</c:v>
                </c:pt>
                <c:pt idx="117">
                  <c:v>77.083160862599044</c:v>
                </c:pt>
                <c:pt idx="118">
                  <c:v>77.777517248150261</c:v>
                </c:pt>
                <c:pt idx="119">
                  <c:v>78.462853693393669</c:v>
                </c:pt>
                <c:pt idx="120">
                  <c:v>79.139037951928941</c:v>
                </c:pt>
                <c:pt idx="121">
                  <c:v>79.805942109176314</c:v>
                </c:pt>
                <c:pt idx="122">
                  <c:v>80.463442517504191</c:v>
                </c:pt>
                <c:pt idx="123">
                  <c:v>81.111419728706707</c:v>
                </c:pt>
                <c:pt idx="124">
                  <c:v>81.749758424021607</c:v>
                </c:pt>
                <c:pt idx="125">
                  <c:v>82.378347341875909</c:v>
                </c:pt>
                <c:pt idx="126">
                  <c:v>82.997079203547386</c:v>
                </c:pt>
                <c:pt idx="127">
                  <c:v>83.605850636929176</c:v>
                </c:pt>
                <c:pt idx="128">
                  <c:v>84.20456209858088</c:v>
                </c:pt>
                <c:pt idx="129">
                  <c:v>84.793117794250492</c:v>
                </c:pt>
                <c:pt idx="130">
                  <c:v>85.371425598047452</c:v>
                </c:pt>
                <c:pt idx="131">
                  <c:v>85.939396970444264</c:v>
                </c:pt>
                <c:pt idx="132">
                  <c:v>86.496946875282646</c:v>
                </c:pt>
                <c:pt idx="133">
                  <c:v>87.043993695955223</c:v>
                </c:pt>
                <c:pt idx="134">
                  <c:v>87.580459150932043</c:v>
                </c:pt>
                <c:pt idx="135">
                  <c:v>88.106268208795441</c:v>
                </c:pt>
                <c:pt idx="136">
                  <c:v>88.62134900294491</c:v>
                </c:pt>
                <c:pt idx="137">
                  <c:v>89.125632746128275</c:v>
                </c:pt>
                <c:pt idx="138">
                  <c:v>89.619053644951279</c:v>
                </c:pt>
                <c:pt idx="139">
                  <c:v>90.101548814513791</c:v>
                </c:pt>
                <c:pt idx="140">
                  <c:v>90.573058193315944</c:v>
                </c:pt>
                <c:pt idx="141">
                  <c:v>91.033524458572941</c:v>
                </c:pt>
                <c:pt idx="142">
                  <c:v>91.482892942072198</c:v>
                </c:pt>
                <c:pt idx="143">
                  <c:v>91.921111546702903</c:v>
                </c:pt>
                <c:pt idx="144">
                  <c:v>92.348130663781745</c:v>
                </c:pt>
                <c:pt idx="145">
                  <c:v>92.763903091294679</c:v>
                </c:pt>
                <c:pt idx="146">
                  <c:v>93.168383953169609</c:v>
                </c:pt>
                <c:pt idx="147">
                  <c:v>93.561530619690018</c:v>
                </c:pt>
                <c:pt idx="148">
                  <c:v>93.943302629154488</c:v>
                </c:pt>
                <c:pt idx="149">
                  <c:v>94.313661610883074</c:v>
                </c:pt>
                <c:pt idx="150">
                  <c:v>94.672571209665961</c:v>
                </c:pt>
                <c:pt idx="151">
                  <c:v>95.019997011745588</c:v>
                </c:pt>
                <c:pt idx="152">
                  <c:v>95.355906472419434</c:v>
                </c:pt>
                <c:pt idx="153">
                  <c:v>95.680268845344742</c:v>
                </c:pt>
                <c:pt idx="154">
                  <c:v>95.993055113623896</c:v>
                </c:pt>
                <c:pt idx="155">
                  <c:v>96.294237922743818</c:v>
                </c:pt>
                <c:pt idx="156">
                  <c:v>96.583791515438705</c:v>
                </c:pt>
                <c:pt idx="157">
                  <c:v>96.861691668541809</c:v>
                </c:pt>
                <c:pt idx="158">
                  <c:v>97.127915631887447</c:v>
                </c:pt>
                <c:pt idx="159">
                  <c:v>97.382442069322266</c:v>
                </c:pt>
                <c:pt idx="160">
                  <c:v>97.625251001877984</c:v>
                </c:pt>
                <c:pt idx="161">
                  <c:v>97.856323753158193</c:v>
                </c:pt>
                <c:pt idx="162">
                  <c:v>98.075642896985656</c:v>
                </c:pt>
                <c:pt idx="163">
                  <c:v>98.283192207353977</c:v>
                </c:pt>
                <c:pt idx="164">
                  <c:v>98.478956610725305</c:v>
                </c:pt>
                <c:pt idx="165">
                  <c:v>98.662922140711402</c:v>
                </c:pt>
                <c:pt idx="166">
                  <c:v>98.835075895173546</c:v>
                </c:pt>
                <c:pt idx="167">
                  <c:v>98.995405995773723</c:v>
                </c:pt>
                <c:pt idx="168">
                  <c:v>99.143901550006248</c:v>
                </c:pt>
                <c:pt idx="169">
                  <c:v>99.280552615738117</c:v>
                </c:pt>
                <c:pt idx="170">
                  <c:v>99.405350168281984</c:v>
                </c:pt>
                <c:pt idx="171">
                  <c:v>99.518286070024715</c:v>
                </c:pt>
                <c:pt idx="172">
                  <c:v>99.619353042632326</c:v>
                </c:pt>
                <c:pt idx="173">
                  <c:v>99.708544641848675</c:v>
                </c:pt>
                <c:pt idx="174">
                  <c:v>99.785855234905156</c:v>
                </c:pt>
                <c:pt idx="175">
                  <c:v>99.851279980554949</c:v>
                </c:pt>
                <c:pt idx="176">
                  <c:v>99.904814811745098</c:v>
                </c:pt>
                <c:pt idx="177">
                  <c:v>99.946456420936201</c:v>
                </c:pt>
                <c:pt idx="178">
                  <c:v>99.97620224807963</c:v>
                </c:pt>
                <c:pt idx="179">
                  <c:v>99.994050471258689</c:v>
                </c:pt>
                <c:pt idx="180">
                  <c:v>100.00000000000004</c:v>
                </c:pt>
                <c:pt idx="181">
                  <c:v>99.994050471258689</c:v>
                </c:pt>
                <c:pt idx="182">
                  <c:v>99.97620224807963</c:v>
                </c:pt>
                <c:pt idx="183">
                  <c:v>99.946456420936201</c:v>
                </c:pt>
                <c:pt idx="184">
                  <c:v>99.904814811745098</c:v>
                </c:pt>
                <c:pt idx="185">
                  <c:v>99.851279980554949</c:v>
                </c:pt>
                <c:pt idx="186">
                  <c:v>99.785855234905156</c:v>
                </c:pt>
                <c:pt idx="187">
                  <c:v>99.708544641848704</c:v>
                </c:pt>
                <c:pt idx="188">
                  <c:v>99.619353042632326</c:v>
                </c:pt>
                <c:pt idx="189">
                  <c:v>99.518286070024715</c:v>
                </c:pt>
                <c:pt idx="190">
                  <c:v>99.405350168281984</c:v>
                </c:pt>
                <c:pt idx="191">
                  <c:v>99.280552615738145</c:v>
                </c:pt>
                <c:pt idx="192">
                  <c:v>99.143901550006248</c:v>
                </c:pt>
                <c:pt idx="193">
                  <c:v>98.995405995773751</c:v>
                </c:pt>
                <c:pt idx="194">
                  <c:v>98.835075895173546</c:v>
                </c:pt>
                <c:pt idx="195">
                  <c:v>98.662922140711402</c:v>
                </c:pt>
                <c:pt idx="196">
                  <c:v>98.478956610725305</c:v>
                </c:pt>
                <c:pt idx="197">
                  <c:v>98.283192207353977</c:v>
                </c:pt>
                <c:pt idx="198">
                  <c:v>98.075642896985656</c:v>
                </c:pt>
                <c:pt idx="199">
                  <c:v>97.856323753158208</c:v>
                </c:pt>
                <c:pt idx="200">
                  <c:v>97.625251001878027</c:v>
                </c:pt>
                <c:pt idx="201">
                  <c:v>97.382442069322266</c:v>
                </c:pt>
                <c:pt idx="202">
                  <c:v>97.12791563188749</c:v>
                </c:pt>
                <c:pt idx="203">
                  <c:v>96.861691668541809</c:v>
                </c:pt>
                <c:pt idx="204">
                  <c:v>96.583791515438747</c:v>
                </c:pt>
                <c:pt idx="205">
                  <c:v>96.294237922743847</c:v>
                </c:pt>
                <c:pt idx="206">
                  <c:v>95.993055113623896</c:v>
                </c:pt>
                <c:pt idx="207">
                  <c:v>95.680268845344742</c:v>
                </c:pt>
                <c:pt idx="208">
                  <c:v>95.355906472419434</c:v>
                </c:pt>
                <c:pt idx="209">
                  <c:v>95.019997011745588</c:v>
                </c:pt>
                <c:pt idx="210">
                  <c:v>94.672571209665918</c:v>
                </c:pt>
                <c:pt idx="211">
                  <c:v>94.313661610883074</c:v>
                </c:pt>
                <c:pt idx="212">
                  <c:v>93.943302629154488</c:v>
                </c:pt>
                <c:pt idx="213">
                  <c:v>93.561530619690046</c:v>
                </c:pt>
                <c:pt idx="214">
                  <c:v>93.168383953169638</c:v>
                </c:pt>
                <c:pt idx="215">
                  <c:v>92.763903091294694</c:v>
                </c:pt>
                <c:pt idx="216">
                  <c:v>92.348130663781774</c:v>
                </c:pt>
                <c:pt idx="217">
                  <c:v>91.921111546702932</c:v>
                </c:pt>
                <c:pt idx="218">
                  <c:v>91.482892942072226</c:v>
                </c:pt>
                <c:pt idx="219">
                  <c:v>91.033524458572941</c:v>
                </c:pt>
                <c:pt idx="220">
                  <c:v>90.573058193315944</c:v>
                </c:pt>
                <c:pt idx="221">
                  <c:v>90.101548814513791</c:v>
                </c:pt>
                <c:pt idx="222">
                  <c:v>89.619053644951279</c:v>
                </c:pt>
                <c:pt idx="223">
                  <c:v>89.125632746128275</c:v>
                </c:pt>
                <c:pt idx="224">
                  <c:v>88.62134900294491</c:v>
                </c:pt>
                <c:pt idx="225">
                  <c:v>88.106268208795456</c:v>
                </c:pt>
                <c:pt idx="226">
                  <c:v>87.580459150932072</c:v>
                </c:pt>
                <c:pt idx="227">
                  <c:v>87.043993695955223</c:v>
                </c:pt>
                <c:pt idx="228">
                  <c:v>86.496946875282646</c:v>
                </c:pt>
                <c:pt idx="229">
                  <c:v>85.939396970444264</c:v>
                </c:pt>
                <c:pt idx="230">
                  <c:v>85.37142559804748</c:v>
                </c:pt>
                <c:pt idx="231">
                  <c:v>84.79311779425052</c:v>
                </c:pt>
                <c:pt idx="232">
                  <c:v>84.20456209858088</c:v>
                </c:pt>
                <c:pt idx="233">
                  <c:v>83.605850636929219</c:v>
                </c:pt>
                <c:pt idx="234">
                  <c:v>82.997079203547415</c:v>
                </c:pt>
                <c:pt idx="235">
                  <c:v>82.378347341875909</c:v>
                </c:pt>
                <c:pt idx="236">
                  <c:v>81.749758424021607</c:v>
                </c:pt>
                <c:pt idx="237">
                  <c:v>81.111419728706764</c:v>
                </c:pt>
                <c:pt idx="238">
                  <c:v>80.463442517504248</c:v>
                </c:pt>
                <c:pt idx="239">
                  <c:v>79.805942109176314</c:v>
                </c:pt>
                <c:pt idx="240">
                  <c:v>79.139037951928955</c:v>
                </c:pt>
                <c:pt idx="241">
                  <c:v>78.462853693393669</c:v>
                </c:pt>
                <c:pt idx="242">
                  <c:v>77.777517248150261</c:v>
                </c:pt>
                <c:pt idx="243">
                  <c:v>77.083160862599044</c:v>
                </c:pt>
                <c:pt idx="244">
                  <c:v>76.379921176996447</c:v>
                </c:pt>
                <c:pt idx="245">
                  <c:v>75.667939284463202</c:v>
                </c:pt>
                <c:pt idx="246">
                  <c:v>74.947360786780479</c:v>
                </c:pt>
                <c:pt idx="247">
                  <c:v>74.218335846785948</c:v>
                </c:pt>
                <c:pt idx="248">
                  <c:v>73.481019237188391</c:v>
                </c:pt>
                <c:pt idx="249">
                  <c:v>72.735570385618175</c:v>
                </c:pt>
                <c:pt idx="250">
                  <c:v>71.982153415736889</c:v>
                </c:pt>
                <c:pt idx="251">
                  <c:v>71.220937184231204</c:v>
                </c:pt>
                <c:pt idx="252">
                  <c:v>70.452095313520985</c:v>
                </c:pt>
                <c:pt idx="253">
                  <c:v>69.675806220016597</c:v>
                </c:pt>
                <c:pt idx="254">
                  <c:v>68.892253137764499</c:v>
                </c:pt>
                <c:pt idx="255">
                  <c:v>68.101624137327292</c:v>
                </c:pt>
                <c:pt idx="256">
                  <c:v>67.304112139749947</c:v>
                </c:pt>
                <c:pt idx="257">
                  <c:v>66.499914925470264</c:v>
                </c:pt>
                <c:pt idx="258">
                  <c:v>65.689235138039805</c:v>
                </c:pt>
                <c:pt idx="259">
                  <c:v>64.872280282529545</c:v>
                </c:pt>
                <c:pt idx="260">
                  <c:v>64.04926271850033</c:v>
                </c:pt>
                <c:pt idx="261">
                  <c:v>63.220399647430256</c:v>
                </c:pt>
                <c:pt idx="262">
                  <c:v>62.385913094497994</c:v>
                </c:pt>
                <c:pt idx="263">
                  <c:v>61.54602988463057</c:v>
                </c:pt>
                <c:pt idx="264">
                  <c:v>60.70098161273534</c:v>
                </c:pt>
                <c:pt idx="265">
                  <c:v>59.851004608044377</c:v>
                </c:pt>
                <c:pt idx="266">
                  <c:v>58.996339892511784</c:v>
                </c:pt>
                <c:pt idx="267">
                  <c:v>58.137233133213151</c:v>
                </c:pt>
                <c:pt idx="268">
                  <c:v>57.273934588709693</c:v>
                </c:pt>
                <c:pt idx="269">
                  <c:v>56.406699049348909</c:v>
                </c:pt>
                <c:pt idx="270">
                  <c:v>55.535785771485777</c:v>
                </c:pt>
                <c:pt idx="271">
                  <c:v>54.661458405620579</c:v>
                </c:pt>
                <c:pt idx="272">
                  <c:v>53.783984918459623</c:v>
                </c:pt>
                <c:pt idx="273">
                  <c:v>52.903637508918791</c:v>
                </c:pt>
                <c:pt idx="274">
                  <c:v>52.020692518099246</c:v>
                </c:pt>
                <c:pt idx="275">
                  <c:v>51.135430333278563</c:v>
                </c:pt>
                <c:pt idx="276">
                  <c:v>50.248135285970008</c:v>
                </c:pt>
                <c:pt idx="277">
                  <c:v>49.359095544115831</c:v>
                </c:pt>
                <c:pt idx="278">
                  <c:v>48.46860299849142</c:v>
                </c:pt>
                <c:pt idx="279">
                  <c:v>47.576953143407174</c:v>
                </c:pt>
                <c:pt idx="280">
                  <c:v>46.684444951807293</c:v>
                </c:pt>
                <c:pt idx="281">
                  <c:v>45.791380744875106</c:v>
                </c:pt>
                <c:pt idx="282">
                  <c:v>44.898066056263914</c:v>
                </c:pt>
                <c:pt idx="283">
                  <c:v>44.004809491083741</c:v>
                </c:pt>
                <c:pt idx="284">
                  <c:v>43.111922579783183</c:v>
                </c:pt>
                <c:pt idx="285">
                  <c:v>42.219719627075214</c:v>
                </c:pt>
                <c:pt idx="286">
                  <c:v>41.328517556064632</c:v>
                </c:pt>
                <c:pt idx="287">
                  <c:v>40.438635747742971</c:v>
                </c:pt>
                <c:pt idx="288">
                  <c:v>39.550395876026236</c:v>
                </c:pt>
                <c:pt idx="289">
                  <c:v>38.664121738515519</c:v>
                </c:pt>
                <c:pt idx="290">
                  <c:v>37.780139083170056</c:v>
                </c:pt>
                <c:pt idx="291">
                  <c:v>36.898775431088133</c:v>
                </c:pt>
                <c:pt idx="292">
                  <c:v>36.020359895597196</c:v>
                </c:pt>
                <c:pt idx="293">
                  <c:v>35.145222997858603</c:v>
                </c:pt>
                <c:pt idx="294">
                  <c:v>34.273696479200474</c:v>
                </c:pt>
                <c:pt idx="295">
                  <c:v>33.406113110393292</c:v>
                </c:pt>
                <c:pt idx="296">
                  <c:v>32.542806498088673</c:v>
                </c:pt>
                <c:pt idx="297">
                  <c:v>31.684110888644362</c:v>
                </c:pt>
                <c:pt idx="298">
                  <c:v>30.830360969561198</c:v>
                </c:pt>
                <c:pt idx="299">
                  <c:v>29.981891668759992</c:v>
                </c:pt>
                <c:pt idx="300">
                  <c:v>29.139037951928952</c:v>
                </c:pt>
                <c:pt idx="301">
                  <c:v>28.302134618170982</c:v>
                </c:pt>
                <c:pt idx="302">
                  <c:v>27.471516094183702</c:v>
                </c:pt>
                <c:pt idx="303">
                  <c:v>26.647516227204026</c:v>
                </c:pt>
                <c:pt idx="304">
                  <c:v>25.830468076946993</c:v>
                </c:pt>
                <c:pt idx="305">
                  <c:v>25.020703706771286</c:v>
                </c:pt>
                <c:pt idx="306">
                  <c:v>24.218553974300111</c:v>
                </c:pt>
                <c:pt idx="307">
                  <c:v>23.424348321724402</c:v>
                </c:pt>
                <c:pt idx="308">
                  <c:v>22.638414566015079</c:v>
                </c:pt>
                <c:pt idx="309">
                  <c:v>21.861078689266797</c:v>
                </c:pt>
                <c:pt idx="310">
                  <c:v>21.092664629393536</c:v>
                </c:pt>
                <c:pt idx="311">
                  <c:v>20.333494071393581</c:v>
                </c:pt>
                <c:pt idx="312">
                  <c:v>19.583886239396826</c:v>
                </c:pt>
                <c:pt idx="313">
                  <c:v>18.844157689705362</c:v>
                </c:pt>
                <c:pt idx="314">
                  <c:v>18.114622105032332</c:v>
                </c:pt>
                <c:pt idx="315">
                  <c:v>17.395590090140736</c:v>
                </c:pt>
                <c:pt idx="316">
                  <c:v>16.687368969079806</c:v>
                </c:pt>
                <c:pt idx="317">
                  <c:v>15.990262584211251</c:v>
                </c:pt>
                <c:pt idx="318">
                  <c:v>15.304571097211838</c:v>
                </c:pt>
                <c:pt idx="319">
                  <c:v>14.6305907922366</c:v>
                </c:pt>
                <c:pt idx="320">
                  <c:v>13.968613881418198</c:v>
                </c:pt>
                <c:pt idx="321">
                  <c:v>13.318928312875897</c:v>
                </c:pt>
                <c:pt idx="322">
                  <c:v>12.681817581400043</c:v>
                </c:pt>
                <c:pt idx="323">
                  <c:v>12.057560541973679</c:v>
                </c:pt>
                <c:pt idx="324">
                  <c:v>11.446431226287032</c:v>
                </c:pt>
                <c:pt idx="325">
                  <c:v>10.848698662395526</c:v>
                </c:pt>
                <c:pt idx="326">
                  <c:v>10.264626697665468</c:v>
                </c:pt>
                <c:pt idx="327">
                  <c:v>9.6944738251476323</c:v>
                </c:pt>
                <c:pt idx="328">
                  <c:v>9.1384930135118658</c:v>
                </c:pt>
                <c:pt idx="329">
                  <c:v>8.5969315406718501</c:v>
                </c:pt>
                <c:pt idx="330">
                  <c:v>8.0700308312220947</c:v>
                </c:pt>
                <c:pt idx="331">
                  <c:v>7.5580262978060126</c:v>
                </c:pt>
                <c:pt idx="332">
                  <c:v>7.061147186526739</c:v>
                </c:pt>
                <c:pt idx="333">
                  <c:v>6.579616426507946</c:v>
                </c:pt>
                <c:pt idx="334">
                  <c:v>6.1136504837072092</c:v>
                </c:pt>
                <c:pt idx="335">
                  <c:v>5.6634592190788249</c:v>
                </c:pt>
                <c:pt idx="336">
                  <c:v>5.2292457511786692</c:v>
                </c:pt>
                <c:pt idx="337">
                  <c:v>4.8112063232977942</c:v>
                </c:pt>
                <c:pt idx="338">
                  <c:v>4.4095301752087526</c:v>
                </c:pt>
                <c:pt idx="339">
                  <c:v>4.0243994196021458</c:v>
                </c:pt>
                <c:pt idx="340">
                  <c:v>3.6559889232871372</c:v>
                </c:pt>
                <c:pt idx="341">
                  <c:v>3.3044661932265038</c:v>
                </c:pt>
                <c:pt idx="342">
                  <c:v>2.9699912674703293</c:v>
                </c:pt>
                <c:pt idx="343">
                  <c:v>2.6527166110504647</c:v>
                </c:pt>
                <c:pt idx="344">
                  <c:v>2.3527870168934344</c:v>
                </c:pt>
                <c:pt idx="345">
                  <c:v>2.0703395118045886</c:v>
                </c:pt>
                <c:pt idx="346">
                  <c:v>1.8055032675739264</c:v>
                </c:pt>
                <c:pt idx="347">
                  <c:v>1.5583995172502325</c:v>
                </c:pt>
                <c:pt idx="348">
                  <c:v>1.3291414766256724</c:v>
                </c:pt>
                <c:pt idx="349">
                  <c:v>1.117834270971751</c:v>
                </c:pt>
                <c:pt idx="350">
                  <c:v>0.92457486706116265</c:v>
                </c:pt>
                <c:pt idx="351">
                  <c:v>0.74945201051093646</c:v>
                </c:pt>
                <c:pt idx="352">
                  <c:v>0.59254616847529074</c:v>
                </c:pt>
                <c:pt idx="353">
                  <c:v>0.45392947771651243</c:v>
                </c:pt>
                <c:pt idx="354">
                  <c:v>0.33366569807780683</c:v>
                </c:pt>
                <c:pt idx="355">
                  <c:v>0.23181017138041368</c:v>
                </c:pt>
                <c:pt idx="356">
                  <c:v>0.14840978576268665</c:v>
                </c:pt>
                <c:pt idx="357">
                  <c:v>8.350294547884321E-2</c:v>
                </c:pt>
                <c:pt idx="358">
                  <c:v>3.7119546170057839E-2</c:v>
                </c:pt>
                <c:pt idx="359">
                  <c:v>9.2809556195451483E-3</c:v>
                </c:pt>
                <c:pt idx="360">
                  <c:v>0</c:v>
                </c:pt>
              </c:numCache>
            </c:numRef>
          </c:xVal>
          <c:yVal>
            <c:numRef>
              <c:f>Plots!$S$18:$S$378</c:f>
              <c:numCache>
                <c:formatCode>General</c:formatCode>
                <c:ptCount val="361"/>
                <c:pt idx="0">
                  <c:v>36.048899999999996</c:v>
                </c:pt>
                <c:pt idx="1">
                  <c:v>36.023491291415169</c:v>
                </c:pt>
                <c:pt idx="2">
                  <c:v>35.94745707103769</c:v>
                </c:pt>
                <c:pt idx="3">
                  <c:v>35.821369649573413</c:v>
                </c:pt>
                <c:pt idx="4">
                  <c:v>35.64617163561762</c:v>
                </c:pt>
                <c:pt idx="5">
                  <c:v>35.423159447258442</c:v>
                </c:pt>
                <c:pt idx="6">
                  <c:v>35.153960960035228</c:v>
                </c:pt>
                <c:pt idx="7">
                  <c:v>34.84050797948008</c:v>
                </c:pt>
                <c:pt idx="8">
                  <c:v>34.485004364458078</c:v>
                </c:pt>
                <c:pt idx="9">
                  <c:v>34.089890727221572</c:v>
                </c:pt>
                <c:pt idx="10">
                  <c:v>33.657806694683806</c:v>
                </c:pt>
                <c:pt idx="11">
                  <c:v>33.191551732587598</c:v>
                </c:pt>
                <c:pt idx="12">
                  <c:v>32.694045512123594</c:v>
                </c:pt>
                <c:pt idx="13">
                  <c:v>32.168288741273635</c:v>
                </c:pt>
                <c:pt idx="14">
                  <c:v>31.617325296467087</c:v>
                </c:pt>
                <c:pt idx="15">
                  <c:v>31.044206380801221</c:v>
                </c:pt>
                <c:pt idx="16">
                  <c:v>30.451957310379168</c:v>
                </c:pt>
                <c:pt idx="17">
                  <c:v>29.843547397450582</c:v>
                </c:pt>
                <c:pt idx="18">
                  <c:v>29.221863264774822</c:v>
                </c:pt>
                <c:pt idx="19">
                  <c:v>28.58968579584214</c:v>
                </c:pt>
                <c:pt idx="20">
                  <c:v>27.949670805143334</c:v>
                </c:pt>
                <c:pt idx="21">
                  <c:v>27.304333405214518</c:v>
                </c:pt>
                <c:pt idx="22">
                  <c:v>26.656035955144954</c:v>
                </c:pt>
                <c:pt idx="23">
                  <c:v>26.006979399936164</c:v>
                </c:pt>
                <c:pt idx="24">
                  <c:v>25.35919775182273</c:v>
                </c:pt>
                <c:pt idx="25">
                  <c:v>24.714555422867797</c:v>
                </c:pt>
                <c:pt idx="26">
                  <c:v>24.0747470916357</c:v>
                </c:pt>
                <c:pt idx="27">
                  <c:v>23.441299773851828</c:v>
                </c:pt>
                <c:pt idx="28">
                  <c:v>22.8489</c:v>
                </c:pt>
                <c:pt idx="29">
                  <c:v>22.8489</c:v>
                </c:pt>
                <c:pt idx="30">
                  <c:v>22.8489</c:v>
                </c:pt>
                <c:pt idx="31">
                  <c:v>22.8489</c:v>
                </c:pt>
                <c:pt idx="32">
                  <c:v>22.8489</c:v>
                </c:pt>
                <c:pt idx="33">
                  <c:v>22.8489</c:v>
                </c:pt>
                <c:pt idx="34">
                  <c:v>22.8489</c:v>
                </c:pt>
                <c:pt idx="35">
                  <c:v>22.8489</c:v>
                </c:pt>
                <c:pt idx="36">
                  <c:v>22.8489</c:v>
                </c:pt>
                <c:pt idx="37">
                  <c:v>22.8489</c:v>
                </c:pt>
                <c:pt idx="38">
                  <c:v>22.8489</c:v>
                </c:pt>
                <c:pt idx="39">
                  <c:v>22.8489</c:v>
                </c:pt>
                <c:pt idx="40">
                  <c:v>22.8489</c:v>
                </c:pt>
                <c:pt idx="41">
                  <c:v>22.8489</c:v>
                </c:pt>
                <c:pt idx="42">
                  <c:v>22.8489</c:v>
                </c:pt>
                <c:pt idx="43">
                  <c:v>22.8489</c:v>
                </c:pt>
                <c:pt idx="44">
                  <c:v>22.8489</c:v>
                </c:pt>
                <c:pt idx="45">
                  <c:v>22.8489</c:v>
                </c:pt>
                <c:pt idx="46">
                  <c:v>22.8489</c:v>
                </c:pt>
                <c:pt idx="47">
                  <c:v>22.8489</c:v>
                </c:pt>
                <c:pt idx="48">
                  <c:v>22.8489</c:v>
                </c:pt>
                <c:pt idx="49">
                  <c:v>22.8489</c:v>
                </c:pt>
                <c:pt idx="50">
                  <c:v>22.8489</c:v>
                </c:pt>
                <c:pt idx="51">
                  <c:v>22.8489</c:v>
                </c:pt>
                <c:pt idx="52">
                  <c:v>22.8489</c:v>
                </c:pt>
                <c:pt idx="53">
                  <c:v>22.8489</c:v>
                </c:pt>
                <c:pt idx="54">
                  <c:v>22.8489</c:v>
                </c:pt>
                <c:pt idx="55">
                  <c:v>22.8489</c:v>
                </c:pt>
                <c:pt idx="56">
                  <c:v>22.8489</c:v>
                </c:pt>
                <c:pt idx="57">
                  <c:v>22.8489</c:v>
                </c:pt>
                <c:pt idx="58">
                  <c:v>22.8489</c:v>
                </c:pt>
                <c:pt idx="59">
                  <c:v>22.8489</c:v>
                </c:pt>
                <c:pt idx="60">
                  <c:v>22.8489</c:v>
                </c:pt>
                <c:pt idx="61">
                  <c:v>22.8489</c:v>
                </c:pt>
                <c:pt idx="62">
                  <c:v>22.8489</c:v>
                </c:pt>
                <c:pt idx="63">
                  <c:v>22.8489</c:v>
                </c:pt>
                <c:pt idx="64">
                  <c:v>22.8489</c:v>
                </c:pt>
                <c:pt idx="65">
                  <c:v>22.8489</c:v>
                </c:pt>
                <c:pt idx="66">
                  <c:v>22.8489</c:v>
                </c:pt>
                <c:pt idx="67">
                  <c:v>22.8489</c:v>
                </c:pt>
                <c:pt idx="68">
                  <c:v>22.8489</c:v>
                </c:pt>
                <c:pt idx="69">
                  <c:v>22.8489</c:v>
                </c:pt>
                <c:pt idx="70">
                  <c:v>22.8489</c:v>
                </c:pt>
                <c:pt idx="71">
                  <c:v>22.8489</c:v>
                </c:pt>
                <c:pt idx="72">
                  <c:v>22.8489</c:v>
                </c:pt>
                <c:pt idx="73">
                  <c:v>22.8489</c:v>
                </c:pt>
                <c:pt idx="74">
                  <c:v>22.8489</c:v>
                </c:pt>
                <c:pt idx="75">
                  <c:v>22.8489</c:v>
                </c:pt>
                <c:pt idx="76">
                  <c:v>22.8489</c:v>
                </c:pt>
                <c:pt idx="77">
                  <c:v>22.8489</c:v>
                </c:pt>
                <c:pt idx="78">
                  <c:v>22.8489</c:v>
                </c:pt>
                <c:pt idx="79">
                  <c:v>22.8489</c:v>
                </c:pt>
                <c:pt idx="80">
                  <c:v>22.8489</c:v>
                </c:pt>
                <c:pt idx="81">
                  <c:v>22.8489</c:v>
                </c:pt>
                <c:pt idx="82">
                  <c:v>22.8489</c:v>
                </c:pt>
                <c:pt idx="83">
                  <c:v>22.8489</c:v>
                </c:pt>
                <c:pt idx="84">
                  <c:v>22.8489</c:v>
                </c:pt>
                <c:pt idx="85">
                  <c:v>22.8489</c:v>
                </c:pt>
                <c:pt idx="86">
                  <c:v>22.8489</c:v>
                </c:pt>
                <c:pt idx="87">
                  <c:v>22.8489</c:v>
                </c:pt>
                <c:pt idx="88">
                  <c:v>22.8489</c:v>
                </c:pt>
                <c:pt idx="89">
                  <c:v>22.8489</c:v>
                </c:pt>
                <c:pt idx="90">
                  <c:v>22.8489</c:v>
                </c:pt>
                <c:pt idx="91">
                  <c:v>22.8489</c:v>
                </c:pt>
                <c:pt idx="92">
                  <c:v>22.8489</c:v>
                </c:pt>
                <c:pt idx="93">
                  <c:v>22.8489</c:v>
                </c:pt>
                <c:pt idx="94">
                  <c:v>22.8489</c:v>
                </c:pt>
                <c:pt idx="95">
                  <c:v>22.8489</c:v>
                </c:pt>
                <c:pt idx="96">
                  <c:v>22.8489</c:v>
                </c:pt>
                <c:pt idx="97">
                  <c:v>22.8489</c:v>
                </c:pt>
                <c:pt idx="98">
                  <c:v>22.8489</c:v>
                </c:pt>
                <c:pt idx="99">
                  <c:v>22.8489</c:v>
                </c:pt>
                <c:pt idx="100">
                  <c:v>22.8489</c:v>
                </c:pt>
                <c:pt idx="101">
                  <c:v>22.8489</c:v>
                </c:pt>
                <c:pt idx="102">
                  <c:v>22.8489</c:v>
                </c:pt>
                <c:pt idx="103">
                  <c:v>22.8489</c:v>
                </c:pt>
                <c:pt idx="104">
                  <c:v>22.8489</c:v>
                </c:pt>
                <c:pt idx="105">
                  <c:v>22.8489</c:v>
                </c:pt>
                <c:pt idx="106">
                  <c:v>22.8489</c:v>
                </c:pt>
                <c:pt idx="107">
                  <c:v>22.8489</c:v>
                </c:pt>
                <c:pt idx="108">
                  <c:v>22.8489</c:v>
                </c:pt>
                <c:pt idx="109">
                  <c:v>22.8489</c:v>
                </c:pt>
                <c:pt idx="110">
                  <c:v>22.8489</c:v>
                </c:pt>
                <c:pt idx="111">
                  <c:v>22.8489</c:v>
                </c:pt>
                <c:pt idx="112">
                  <c:v>22.8489</c:v>
                </c:pt>
                <c:pt idx="113">
                  <c:v>22.8489</c:v>
                </c:pt>
                <c:pt idx="114">
                  <c:v>22.8489</c:v>
                </c:pt>
                <c:pt idx="115">
                  <c:v>22.8489</c:v>
                </c:pt>
                <c:pt idx="116">
                  <c:v>22.8489</c:v>
                </c:pt>
                <c:pt idx="117">
                  <c:v>22.8489</c:v>
                </c:pt>
                <c:pt idx="118">
                  <c:v>22.8489</c:v>
                </c:pt>
                <c:pt idx="119">
                  <c:v>22.8489</c:v>
                </c:pt>
                <c:pt idx="120">
                  <c:v>22.8489</c:v>
                </c:pt>
                <c:pt idx="121">
                  <c:v>22.8489</c:v>
                </c:pt>
                <c:pt idx="122">
                  <c:v>22.8489</c:v>
                </c:pt>
                <c:pt idx="123">
                  <c:v>22.8489</c:v>
                </c:pt>
                <c:pt idx="124">
                  <c:v>22.8489</c:v>
                </c:pt>
                <c:pt idx="125">
                  <c:v>22.8489</c:v>
                </c:pt>
                <c:pt idx="126">
                  <c:v>22.8489</c:v>
                </c:pt>
                <c:pt idx="127">
                  <c:v>22.8489</c:v>
                </c:pt>
                <c:pt idx="128">
                  <c:v>22.8489</c:v>
                </c:pt>
                <c:pt idx="129">
                  <c:v>22.8489</c:v>
                </c:pt>
                <c:pt idx="130">
                  <c:v>22.8489</c:v>
                </c:pt>
                <c:pt idx="131">
                  <c:v>22.8489</c:v>
                </c:pt>
                <c:pt idx="132">
                  <c:v>22.8489</c:v>
                </c:pt>
                <c:pt idx="133">
                  <c:v>22.8489</c:v>
                </c:pt>
                <c:pt idx="134">
                  <c:v>22.8489</c:v>
                </c:pt>
                <c:pt idx="135">
                  <c:v>22.8489</c:v>
                </c:pt>
                <c:pt idx="136">
                  <c:v>22.8489</c:v>
                </c:pt>
                <c:pt idx="137">
                  <c:v>22.8489</c:v>
                </c:pt>
                <c:pt idx="138">
                  <c:v>22.8489</c:v>
                </c:pt>
                <c:pt idx="139">
                  <c:v>22.8489</c:v>
                </c:pt>
                <c:pt idx="140">
                  <c:v>22.8489</c:v>
                </c:pt>
                <c:pt idx="141">
                  <c:v>22.8489</c:v>
                </c:pt>
                <c:pt idx="142">
                  <c:v>22.8489</c:v>
                </c:pt>
                <c:pt idx="143">
                  <c:v>22.8489</c:v>
                </c:pt>
                <c:pt idx="144">
                  <c:v>22.8489</c:v>
                </c:pt>
                <c:pt idx="145">
                  <c:v>22.8489</c:v>
                </c:pt>
                <c:pt idx="146">
                  <c:v>22.8489</c:v>
                </c:pt>
                <c:pt idx="147">
                  <c:v>22.8489</c:v>
                </c:pt>
                <c:pt idx="148">
                  <c:v>22.8489</c:v>
                </c:pt>
                <c:pt idx="149">
                  <c:v>22.8489</c:v>
                </c:pt>
                <c:pt idx="150">
                  <c:v>22.8489</c:v>
                </c:pt>
                <c:pt idx="151">
                  <c:v>22.8489</c:v>
                </c:pt>
                <c:pt idx="152">
                  <c:v>22.8489</c:v>
                </c:pt>
                <c:pt idx="153">
                  <c:v>22.8489</c:v>
                </c:pt>
                <c:pt idx="154">
                  <c:v>22.8489</c:v>
                </c:pt>
                <c:pt idx="155">
                  <c:v>22.8489</c:v>
                </c:pt>
                <c:pt idx="156">
                  <c:v>22.8489</c:v>
                </c:pt>
                <c:pt idx="157">
                  <c:v>22.8489</c:v>
                </c:pt>
                <c:pt idx="158">
                  <c:v>22.8489</c:v>
                </c:pt>
                <c:pt idx="159">
                  <c:v>22.8489</c:v>
                </c:pt>
                <c:pt idx="160">
                  <c:v>22.8489</c:v>
                </c:pt>
                <c:pt idx="161">
                  <c:v>22.8489</c:v>
                </c:pt>
                <c:pt idx="162">
                  <c:v>22.8489</c:v>
                </c:pt>
                <c:pt idx="163">
                  <c:v>22.8489</c:v>
                </c:pt>
                <c:pt idx="164">
                  <c:v>22.8489</c:v>
                </c:pt>
                <c:pt idx="165">
                  <c:v>22.8489</c:v>
                </c:pt>
                <c:pt idx="166">
                  <c:v>22.8489</c:v>
                </c:pt>
                <c:pt idx="167">
                  <c:v>22.8489</c:v>
                </c:pt>
                <c:pt idx="168">
                  <c:v>22.8489</c:v>
                </c:pt>
                <c:pt idx="169">
                  <c:v>22.8489</c:v>
                </c:pt>
                <c:pt idx="170">
                  <c:v>22.8489</c:v>
                </c:pt>
                <c:pt idx="171">
                  <c:v>22.8489</c:v>
                </c:pt>
                <c:pt idx="172">
                  <c:v>22.8489</c:v>
                </c:pt>
                <c:pt idx="173">
                  <c:v>22.8489</c:v>
                </c:pt>
                <c:pt idx="174">
                  <c:v>22.8489</c:v>
                </c:pt>
                <c:pt idx="175">
                  <c:v>22.8489</c:v>
                </c:pt>
                <c:pt idx="176">
                  <c:v>22.8489</c:v>
                </c:pt>
                <c:pt idx="177">
                  <c:v>22.8489</c:v>
                </c:pt>
                <c:pt idx="178">
                  <c:v>22.8489</c:v>
                </c:pt>
                <c:pt idx="179">
                  <c:v>22.8489</c:v>
                </c:pt>
                <c:pt idx="180">
                  <c:v>22.8489</c:v>
                </c:pt>
                <c:pt idx="181">
                  <c:v>22.850574897602481</c:v>
                </c:pt>
                <c:pt idx="182">
                  <c:v>22.855600726005861</c:v>
                </c:pt>
                <c:pt idx="183">
                  <c:v>22.863980893385282</c:v>
                </c:pt>
                <c:pt idx="184">
                  <c:v>22.875721084659478</c:v>
                </c:pt>
                <c:pt idx="185">
                  <c:v>22.890829268439951</c:v>
                </c:pt>
                <c:pt idx="186">
                  <c:v>22.909315706777559</c:v>
                </c:pt>
                <c:pt idx="187">
                  <c:v>22.931192967724261</c:v>
                </c:pt>
                <c:pt idx="188">
                  <c:v>22.956475940733089</c:v>
                </c:pt>
                <c:pt idx="189">
                  <c:v>22.985181854924399</c:v>
                </c:pt>
                <c:pt idx="190">
                  <c:v>23.017330300252038</c:v>
                </c:pt>
                <c:pt idx="191">
                  <c:v>23.052943251607996</c:v>
                </c:pt>
                <c:pt idx="192">
                  <c:v>23.092045095910049</c:v>
                </c:pt>
                <c:pt idx="193">
                  <c:v>23.134662662222052</c:v>
                </c:pt>
                <c:pt idx="194">
                  <c:v>23.180825254962588</c:v>
                </c:pt>
                <c:pt idx="195">
                  <c:v>23.230564690263002</c:v>
                </c:pt>
                <c:pt idx="196">
                  <c:v>23.283915335542549</c:v>
                </c:pt>
                <c:pt idx="197">
                  <c:v>23.340914152373553</c:v>
                </c:pt>
                <c:pt idx="198">
                  <c:v>23.401600742716795</c:v>
                </c:pt>
                <c:pt idx="199">
                  <c:v>23.466017398612969</c:v>
                </c:pt>
                <c:pt idx="200">
                  <c:v>23.534209155423301</c:v>
                </c:pt>
                <c:pt idx="201">
                  <c:v>23.606223848719111</c:v>
                </c:pt>
                <c:pt idx="202">
                  <c:v>23.682112174927255</c:v>
                </c:pt>
                <c:pt idx="203">
                  <c:v>23.761927755846017</c:v>
                </c:pt>
                <c:pt idx="204">
                  <c:v>23.845727207153342</c:v>
                </c:pt>
                <c:pt idx="205">
                  <c:v>23.933570211037615</c:v>
                </c:pt>
                <c:pt idx="206">
                  <c:v>24.025519593089442</c:v>
                </c:pt>
                <c:pt idx="207">
                  <c:v>24.121641403601171</c:v>
                </c:pt>
                <c:pt idx="208">
                  <c:v>24.222005003430588</c:v>
                </c:pt>
                <c:pt idx="209">
                  <c:v>24.326683154593628</c:v>
                </c:pt>
                <c:pt idx="210">
                  <c:v>24.43575211576157</c:v>
                </c:pt>
                <c:pt idx="211">
                  <c:v>24.549291742847785</c:v>
                </c:pt>
                <c:pt idx="212">
                  <c:v>24.667385594879921</c:v>
                </c:pt>
                <c:pt idx="213">
                  <c:v>24.790121045364359</c:v>
                </c:pt>
                <c:pt idx="214">
                  <c:v>24.917589399361582</c:v>
                </c:pt>
                <c:pt idx="215">
                  <c:v>25.049886016502651</c:v>
                </c:pt>
                <c:pt idx="216">
                  <c:v>25.18711044019026</c:v>
                </c:pt>
                <c:pt idx="217">
                  <c:v>25.329366533240261</c:v>
                </c:pt>
                <c:pt idx="218">
                  <c:v>25.476762620233938</c:v>
                </c:pt>
                <c:pt idx="219">
                  <c:v>25.629411636865274</c:v>
                </c:pt>
                <c:pt idx="220">
                  <c:v>25.787431286582535</c:v>
                </c:pt>
                <c:pt idx="221">
                  <c:v>25.95094420483942</c:v>
                </c:pt>
                <c:pt idx="222">
                  <c:v>26.120078131287116</c:v>
                </c:pt>
                <c:pt idx="223">
                  <c:v>26.294966090255674</c:v>
                </c:pt>
                <c:pt idx="224">
                  <c:v>26.475746579891474</c:v>
                </c:pt>
                <c:pt idx="225">
                  <c:v>26.66256377033568</c:v>
                </c:pt>
                <c:pt idx="226">
                  <c:v>26.85556771134835</c:v>
                </c:pt>
                <c:pt idx="227">
                  <c:v>27.054914549803023</c:v>
                </c:pt>
                <c:pt idx="228">
                  <c:v>27.26076675749816</c:v>
                </c:pt>
                <c:pt idx="229">
                  <c:v>27.47329336975351</c:v>
                </c:pt>
                <c:pt idx="230">
                  <c:v>27.692670235282485</c:v>
                </c:pt>
                <c:pt idx="231">
                  <c:v>27.919080277856246</c:v>
                </c:pt>
                <c:pt idx="232">
                  <c:v>28.152713770299016</c:v>
                </c:pt>
                <c:pt idx="233">
                  <c:v>28.393768621381202</c:v>
                </c:pt>
                <c:pt idx="234">
                  <c:v>28.642450676202913</c:v>
                </c:pt>
                <c:pt idx="235">
                  <c:v>28.898974030688731</c:v>
                </c:pt>
                <c:pt idx="236">
                  <c:v>29.163561360843531</c:v>
                </c:pt>
                <c:pt idx="237">
                  <c:v>29.436444267448586</c:v>
                </c:pt>
                <c:pt idx="238">
                  <c:v>29.717863636908799</c:v>
                </c:pt>
                <c:pt idx="239">
                  <c:v>30.008070018992534</c:v>
                </c:pt>
                <c:pt idx="240">
                  <c:v>30.307324022239236</c:v>
                </c:pt>
                <c:pt idx="241">
                  <c:v>30.615896727843481</c:v>
                </c:pt>
                <c:pt idx="242">
                  <c:v>30.934070122857186</c:v>
                </c:pt>
                <c:pt idx="243">
                  <c:v>31.26213755358885</c:v>
                </c:pt>
                <c:pt idx="244">
                  <c:v>31.600404200112056</c:v>
                </c:pt>
                <c:pt idx="245">
                  <c:v>31.949187572833676</c:v>
                </c:pt>
                <c:pt idx="246">
                  <c:v>32.308818032106878</c:v>
                </c:pt>
                <c:pt idx="247">
                  <c:v>32.679639331912121</c:v>
                </c:pt>
                <c:pt idx="248">
                  <c:v>33.062009188664341</c:v>
                </c:pt>
                <c:pt idx="249">
                  <c:v>33.456299876242156</c:v>
                </c:pt>
                <c:pt idx="250">
                  <c:v>33.862898848368864</c:v>
                </c:pt>
                <c:pt idx="251">
                  <c:v>34.282209389510612</c:v>
                </c:pt>
                <c:pt idx="252">
                  <c:v>34.714651295489432</c:v>
                </c:pt>
                <c:pt idx="253">
                  <c:v>35.160661585039691</c:v>
                </c:pt>
                <c:pt idx="254">
                  <c:v>35.620695243565663</c:v>
                </c:pt>
                <c:pt idx="255">
                  <c:v>36.048899999999996</c:v>
                </c:pt>
                <c:pt idx="256">
                  <c:v>36.048899999999996</c:v>
                </c:pt>
                <c:pt idx="257">
                  <c:v>36.048899999999996</c:v>
                </c:pt>
                <c:pt idx="258">
                  <c:v>36.048899999999996</c:v>
                </c:pt>
                <c:pt idx="259">
                  <c:v>36.048899999999996</c:v>
                </c:pt>
                <c:pt idx="260">
                  <c:v>36.048899999999996</c:v>
                </c:pt>
                <c:pt idx="261">
                  <c:v>36.048899999999996</c:v>
                </c:pt>
                <c:pt idx="262">
                  <c:v>36.048899999999996</c:v>
                </c:pt>
                <c:pt idx="263">
                  <c:v>36.048899999999996</c:v>
                </c:pt>
                <c:pt idx="264">
                  <c:v>36.048899999999996</c:v>
                </c:pt>
                <c:pt idx="265">
                  <c:v>36.048899999999996</c:v>
                </c:pt>
                <c:pt idx="266">
                  <c:v>36.048899999999996</c:v>
                </c:pt>
                <c:pt idx="267">
                  <c:v>36.048899999999996</c:v>
                </c:pt>
                <c:pt idx="268">
                  <c:v>36.048899999999996</c:v>
                </c:pt>
                <c:pt idx="269">
                  <c:v>36.048899999999996</c:v>
                </c:pt>
                <c:pt idx="270">
                  <c:v>36.048899999999996</c:v>
                </c:pt>
                <c:pt idx="271">
                  <c:v>36.048899999999996</c:v>
                </c:pt>
                <c:pt idx="272">
                  <c:v>36.048899999999996</c:v>
                </c:pt>
                <c:pt idx="273">
                  <c:v>36.048899999999996</c:v>
                </c:pt>
                <c:pt idx="274">
                  <c:v>36.048899999999996</c:v>
                </c:pt>
                <c:pt idx="275">
                  <c:v>36.048899999999996</c:v>
                </c:pt>
                <c:pt idx="276">
                  <c:v>36.048899999999996</c:v>
                </c:pt>
                <c:pt idx="277">
                  <c:v>36.048899999999996</c:v>
                </c:pt>
                <c:pt idx="278">
                  <c:v>36.048899999999996</c:v>
                </c:pt>
                <c:pt idx="279">
                  <c:v>36.048899999999996</c:v>
                </c:pt>
                <c:pt idx="280">
                  <c:v>36.048899999999996</c:v>
                </c:pt>
                <c:pt idx="281">
                  <c:v>36.048899999999996</c:v>
                </c:pt>
                <c:pt idx="282">
                  <c:v>36.048899999999996</c:v>
                </c:pt>
                <c:pt idx="283">
                  <c:v>36.048899999999996</c:v>
                </c:pt>
                <c:pt idx="284">
                  <c:v>36.048899999999996</c:v>
                </c:pt>
                <c:pt idx="285">
                  <c:v>36.048899999999996</c:v>
                </c:pt>
                <c:pt idx="286">
                  <c:v>36.048899999999996</c:v>
                </c:pt>
                <c:pt idx="287">
                  <c:v>36.048899999999996</c:v>
                </c:pt>
                <c:pt idx="288">
                  <c:v>36.048899999999996</c:v>
                </c:pt>
                <c:pt idx="289">
                  <c:v>36.048899999999996</c:v>
                </c:pt>
                <c:pt idx="290">
                  <c:v>36.048899999999996</c:v>
                </c:pt>
                <c:pt idx="291">
                  <c:v>36.048899999999996</c:v>
                </c:pt>
                <c:pt idx="292">
                  <c:v>36.048899999999996</c:v>
                </c:pt>
                <c:pt idx="293">
                  <c:v>36.048899999999996</c:v>
                </c:pt>
                <c:pt idx="294">
                  <c:v>36.048899999999996</c:v>
                </c:pt>
                <c:pt idx="295">
                  <c:v>36.048899999999996</c:v>
                </c:pt>
                <c:pt idx="296">
                  <c:v>36.048899999999996</c:v>
                </c:pt>
                <c:pt idx="297">
                  <c:v>36.048899999999996</c:v>
                </c:pt>
                <c:pt idx="298">
                  <c:v>36.048899999999996</c:v>
                </c:pt>
                <c:pt idx="299">
                  <c:v>36.048899999999996</c:v>
                </c:pt>
                <c:pt idx="300">
                  <c:v>36.048899999999996</c:v>
                </c:pt>
                <c:pt idx="301">
                  <c:v>36.048899999999996</c:v>
                </c:pt>
                <c:pt idx="302">
                  <c:v>36.048899999999996</c:v>
                </c:pt>
                <c:pt idx="303">
                  <c:v>36.048899999999996</c:v>
                </c:pt>
                <c:pt idx="304">
                  <c:v>36.048899999999996</c:v>
                </c:pt>
                <c:pt idx="305">
                  <c:v>36.048899999999996</c:v>
                </c:pt>
                <c:pt idx="306">
                  <c:v>36.048899999999996</c:v>
                </c:pt>
                <c:pt idx="307">
                  <c:v>36.048899999999996</c:v>
                </c:pt>
                <c:pt idx="308">
                  <c:v>36.048899999999996</c:v>
                </c:pt>
                <c:pt idx="309">
                  <c:v>36.048899999999996</c:v>
                </c:pt>
                <c:pt idx="310">
                  <c:v>36.048899999999996</c:v>
                </c:pt>
                <c:pt idx="311">
                  <c:v>36.048899999999996</c:v>
                </c:pt>
                <c:pt idx="312">
                  <c:v>36.048899999999996</c:v>
                </c:pt>
                <c:pt idx="313">
                  <c:v>36.048899999999996</c:v>
                </c:pt>
                <c:pt idx="314">
                  <c:v>36.048899999999996</c:v>
                </c:pt>
                <c:pt idx="315">
                  <c:v>36.048899999999996</c:v>
                </c:pt>
                <c:pt idx="316">
                  <c:v>36.048899999999996</c:v>
                </c:pt>
                <c:pt idx="317">
                  <c:v>36.048899999999996</c:v>
                </c:pt>
                <c:pt idx="318">
                  <c:v>36.048899999999996</c:v>
                </c:pt>
                <c:pt idx="319">
                  <c:v>36.048899999999996</c:v>
                </c:pt>
                <c:pt idx="320">
                  <c:v>36.048899999999996</c:v>
                </c:pt>
                <c:pt idx="321">
                  <c:v>36.048899999999996</c:v>
                </c:pt>
                <c:pt idx="322">
                  <c:v>36.048899999999996</c:v>
                </c:pt>
                <c:pt idx="323">
                  <c:v>36.048899999999996</c:v>
                </c:pt>
                <c:pt idx="324">
                  <c:v>36.048899999999996</c:v>
                </c:pt>
                <c:pt idx="325">
                  <c:v>36.048899999999996</c:v>
                </c:pt>
                <c:pt idx="326">
                  <c:v>36.048899999999996</c:v>
                </c:pt>
                <c:pt idx="327">
                  <c:v>36.048899999999996</c:v>
                </c:pt>
                <c:pt idx="328">
                  <c:v>36.048899999999996</c:v>
                </c:pt>
                <c:pt idx="329">
                  <c:v>36.048899999999996</c:v>
                </c:pt>
                <c:pt idx="330">
                  <c:v>36.048899999999996</c:v>
                </c:pt>
                <c:pt idx="331">
                  <c:v>36.048899999999996</c:v>
                </c:pt>
                <c:pt idx="332">
                  <c:v>36.048899999999996</c:v>
                </c:pt>
                <c:pt idx="333">
                  <c:v>36.048899999999996</c:v>
                </c:pt>
                <c:pt idx="334">
                  <c:v>36.048899999999996</c:v>
                </c:pt>
                <c:pt idx="335">
                  <c:v>36.048899999999996</c:v>
                </c:pt>
                <c:pt idx="336">
                  <c:v>36.048899999999996</c:v>
                </c:pt>
                <c:pt idx="337">
                  <c:v>36.048899999999996</c:v>
                </c:pt>
                <c:pt idx="338">
                  <c:v>36.048899999999996</c:v>
                </c:pt>
                <c:pt idx="339">
                  <c:v>36.048899999999996</c:v>
                </c:pt>
                <c:pt idx="340">
                  <c:v>36.048899999999996</c:v>
                </c:pt>
                <c:pt idx="341">
                  <c:v>36.048899999999996</c:v>
                </c:pt>
                <c:pt idx="342">
                  <c:v>36.048899999999996</c:v>
                </c:pt>
                <c:pt idx="343">
                  <c:v>36.048899999999996</c:v>
                </c:pt>
                <c:pt idx="344">
                  <c:v>36.048899999999996</c:v>
                </c:pt>
                <c:pt idx="345">
                  <c:v>36.048899999999996</c:v>
                </c:pt>
                <c:pt idx="346">
                  <c:v>36.048899999999996</c:v>
                </c:pt>
                <c:pt idx="347">
                  <c:v>36.048899999999996</c:v>
                </c:pt>
                <c:pt idx="348">
                  <c:v>36.048899999999996</c:v>
                </c:pt>
                <c:pt idx="349">
                  <c:v>36.048899999999996</c:v>
                </c:pt>
                <c:pt idx="350">
                  <c:v>36.048899999999996</c:v>
                </c:pt>
                <c:pt idx="351">
                  <c:v>36.048899999999996</c:v>
                </c:pt>
                <c:pt idx="352">
                  <c:v>36.048899999999996</c:v>
                </c:pt>
                <c:pt idx="353">
                  <c:v>36.048899999999996</c:v>
                </c:pt>
                <c:pt idx="354">
                  <c:v>36.048899999999996</c:v>
                </c:pt>
                <c:pt idx="355">
                  <c:v>36.048899999999996</c:v>
                </c:pt>
                <c:pt idx="356">
                  <c:v>36.048899999999996</c:v>
                </c:pt>
                <c:pt idx="357">
                  <c:v>36.048899999999996</c:v>
                </c:pt>
                <c:pt idx="358">
                  <c:v>36.048899999999996</c:v>
                </c:pt>
                <c:pt idx="359">
                  <c:v>36.048899999999996</c:v>
                </c:pt>
                <c:pt idx="360">
                  <c:v>36.048899999999996</c:v>
                </c:pt>
              </c:numCache>
            </c:numRef>
          </c:yVal>
          <c:smooth val="0"/>
        </c:ser>
        <c:ser>
          <c:idx val="0"/>
          <c:order val="1"/>
          <c:tx>
            <c:v>Valve leak</c:v>
          </c:tx>
          <c:spPr>
            <a:ln w="31750" cap="rnd">
              <a:solidFill>
                <a:srgbClr val="FFFF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Plots!$T$18:$T$378</c:f>
              <c:numCache>
                <c:formatCode>General</c:formatCode>
                <c:ptCount val="361"/>
                <c:pt idx="0">
                  <c:v>0</c:v>
                </c:pt>
                <c:pt idx="1">
                  <c:v>9.2809556195451483E-3</c:v>
                </c:pt>
                <c:pt idx="2">
                  <c:v>3.7119546170057839E-2</c:v>
                </c:pt>
                <c:pt idx="3">
                  <c:v>8.350294547884321E-2</c:v>
                </c:pt>
                <c:pt idx="4">
                  <c:v>0.14840978576268665</c:v>
                </c:pt>
                <c:pt idx="5">
                  <c:v>0.23181017138041368</c:v>
                </c:pt>
                <c:pt idx="6">
                  <c:v>0.33366569807780683</c:v>
                </c:pt>
                <c:pt idx="7">
                  <c:v>0.45392947771651243</c:v>
                </c:pt>
                <c:pt idx="8">
                  <c:v>0.59254616847529074</c:v>
                </c:pt>
                <c:pt idx="9">
                  <c:v>0.74945201051093646</c:v>
                </c:pt>
                <c:pt idx="10">
                  <c:v>0.92457486706116265</c:v>
                </c:pt>
                <c:pt idx="11">
                  <c:v>1.117834270971751</c:v>
                </c:pt>
                <c:pt idx="12">
                  <c:v>1.3291414766256724</c:v>
                </c:pt>
                <c:pt idx="13">
                  <c:v>1.5583995172502325</c:v>
                </c:pt>
                <c:pt idx="14">
                  <c:v>1.8055032675739264</c:v>
                </c:pt>
                <c:pt idx="15">
                  <c:v>2.0703395118045886</c:v>
                </c:pt>
                <c:pt idx="16">
                  <c:v>2.3527870168934344</c:v>
                </c:pt>
                <c:pt idx="17">
                  <c:v>2.6527166110504647</c:v>
                </c:pt>
                <c:pt idx="18">
                  <c:v>2.9699912674703293</c:v>
                </c:pt>
                <c:pt idx="19">
                  <c:v>3.3044661932265038</c:v>
                </c:pt>
                <c:pt idx="20">
                  <c:v>3.6559889232871372</c:v>
                </c:pt>
                <c:pt idx="21">
                  <c:v>4.0243994196021138</c:v>
                </c:pt>
                <c:pt idx="22">
                  <c:v>4.4095301752087224</c:v>
                </c:pt>
                <c:pt idx="23">
                  <c:v>4.8112063232977631</c:v>
                </c:pt>
                <c:pt idx="24">
                  <c:v>5.2292457511786381</c:v>
                </c:pt>
                <c:pt idx="25">
                  <c:v>5.663459219078856</c:v>
                </c:pt>
                <c:pt idx="26">
                  <c:v>6.1136504837072092</c:v>
                </c:pt>
                <c:pt idx="27">
                  <c:v>6.579616426507946</c:v>
                </c:pt>
                <c:pt idx="28">
                  <c:v>7.061147186526739</c:v>
                </c:pt>
                <c:pt idx="29">
                  <c:v>7.5580262978060126</c:v>
                </c:pt>
                <c:pt idx="30">
                  <c:v>8.0700308312220628</c:v>
                </c:pt>
                <c:pt idx="31">
                  <c:v>8.5969315406718501</c:v>
                </c:pt>
                <c:pt idx="32">
                  <c:v>9.1384930135118658</c:v>
                </c:pt>
                <c:pt idx="33">
                  <c:v>9.6944738251476323</c:v>
                </c:pt>
                <c:pt idx="34">
                  <c:v>10.26462669766544</c:v>
                </c:pt>
                <c:pt idx="35">
                  <c:v>10.848698662395526</c:v>
                </c:pt>
                <c:pt idx="36">
                  <c:v>11.446431226287032</c:v>
                </c:pt>
                <c:pt idx="37">
                  <c:v>12.057560541973618</c:v>
                </c:pt>
                <c:pt idx="38">
                  <c:v>12.681817581400011</c:v>
                </c:pt>
                <c:pt idx="39">
                  <c:v>13.318928312875864</c:v>
                </c:pt>
                <c:pt idx="40">
                  <c:v>13.968613881418165</c:v>
                </c:pt>
                <c:pt idx="41">
                  <c:v>14.630590792236568</c:v>
                </c:pt>
                <c:pt idx="42">
                  <c:v>15.304571097211838</c:v>
                </c:pt>
                <c:pt idx="43">
                  <c:v>15.990262584211218</c:v>
                </c:pt>
                <c:pt idx="44">
                  <c:v>16.687368969079806</c:v>
                </c:pt>
                <c:pt idx="45">
                  <c:v>17.395590090140704</c:v>
                </c:pt>
                <c:pt idx="46">
                  <c:v>18.114622105032332</c:v>
                </c:pt>
                <c:pt idx="47">
                  <c:v>18.844157689705362</c:v>
                </c:pt>
                <c:pt idx="48">
                  <c:v>19.58388623939679</c:v>
                </c:pt>
                <c:pt idx="49">
                  <c:v>20.333494071393552</c:v>
                </c:pt>
                <c:pt idx="50">
                  <c:v>21.092664629393536</c:v>
                </c:pt>
                <c:pt idx="51">
                  <c:v>21.861078689266762</c:v>
                </c:pt>
                <c:pt idx="52">
                  <c:v>22.638414566015079</c:v>
                </c:pt>
                <c:pt idx="53">
                  <c:v>23.424348321724374</c:v>
                </c:pt>
                <c:pt idx="54">
                  <c:v>24.218553974300079</c:v>
                </c:pt>
                <c:pt idx="55">
                  <c:v>25.020703706771286</c:v>
                </c:pt>
                <c:pt idx="56">
                  <c:v>25.830468076946929</c:v>
                </c:pt>
                <c:pt idx="57">
                  <c:v>26.647516227203997</c:v>
                </c:pt>
                <c:pt idx="58">
                  <c:v>27.471516094183702</c:v>
                </c:pt>
                <c:pt idx="59">
                  <c:v>28.302134618170893</c:v>
                </c:pt>
                <c:pt idx="60">
                  <c:v>29.139037951928952</c:v>
                </c:pt>
                <c:pt idx="61">
                  <c:v>29.981891668759992</c:v>
                </c:pt>
                <c:pt idx="62">
                  <c:v>30.83036096956117</c:v>
                </c:pt>
                <c:pt idx="63">
                  <c:v>31.684110888644362</c:v>
                </c:pt>
                <c:pt idx="64">
                  <c:v>32.542806498088673</c:v>
                </c:pt>
                <c:pt idx="65">
                  <c:v>33.406113110393235</c:v>
                </c:pt>
                <c:pt idx="66">
                  <c:v>34.273696479200446</c:v>
                </c:pt>
                <c:pt idx="67">
                  <c:v>35.145222997858575</c:v>
                </c:pt>
                <c:pt idx="68">
                  <c:v>36.020359895597167</c:v>
                </c:pt>
                <c:pt idx="69">
                  <c:v>36.898775431088133</c:v>
                </c:pt>
                <c:pt idx="70">
                  <c:v>37.78013908317002</c:v>
                </c:pt>
                <c:pt idx="71">
                  <c:v>38.664121738515497</c:v>
                </c:pt>
                <c:pt idx="72">
                  <c:v>39.550395876026236</c:v>
                </c:pt>
                <c:pt idx="73">
                  <c:v>40.438635747742914</c:v>
                </c:pt>
                <c:pt idx="74">
                  <c:v>41.328517556064604</c:v>
                </c:pt>
                <c:pt idx="75">
                  <c:v>42.219719627075214</c:v>
                </c:pt>
                <c:pt idx="76">
                  <c:v>43.111922579783183</c:v>
                </c:pt>
                <c:pt idx="77">
                  <c:v>44.004809491083741</c:v>
                </c:pt>
                <c:pt idx="78">
                  <c:v>44.89806605626385</c:v>
                </c:pt>
                <c:pt idx="79">
                  <c:v>45.791380744875063</c:v>
                </c:pt>
                <c:pt idx="80">
                  <c:v>46.684444951807272</c:v>
                </c:pt>
                <c:pt idx="81">
                  <c:v>47.576953143407145</c:v>
                </c:pt>
                <c:pt idx="82">
                  <c:v>48.46860299849142</c:v>
                </c:pt>
                <c:pt idx="83">
                  <c:v>49.359095544115831</c:v>
                </c:pt>
                <c:pt idx="84">
                  <c:v>50.248135285969973</c:v>
                </c:pt>
                <c:pt idx="85">
                  <c:v>51.135430333278563</c:v>
                </c:pt>
                <c:pt idx="86">
                  <c:v>52.020692518099246</c:v>
                </c:pt>
                <c:pt idx="87">
                  <c:v>52.903637508918735</c:v>
                </c:pt>
                <c:pt idx="88">
                  <c:v>53.783984918459595</c:v>
                </c:pt>
                <c:pt idx="89">
                  <c:v>54.661458405620543</c:v>
                </c:pt>
                <c:pt idx="90">
                  <c:v>55.535785771485777</c:v>
                </c:pt>
                <c:pt idx="91">
                  <c:v>56.406699049348909</c:v>
                </c:pt>
                <c:pt idx="92">
                  <c:v>57.273934588709665</c:v>
                </c:pt>
                <c:pt idx="93">
                  <c:v>58.137233133213115</c:v>
                </c:pt>
                <c:pt idx="94">
                  <c:v>58.996339892511784</c:v>
                </c:pt>
                <c:pt idx="95">
                  <c:v>59.851004608044377</c:v>
                </c:pt>
                <c:pt idx="96">
                  <c:v>60.70098161273534</c:v>
                </c:pt>
                <c:pt idx="97">
                  <c:v>61.54602988463057</c:v>
                </c:pt>
                <c:pt idx="98">
                  <c:v>62.385913094497965</c:v>
                </c:pt>
                <c:pt idx="99">
                  <c:v>63.220399647430256</c:v>
                </c:pt>
                <c:pt idx="100">
                  <c:v>64.049262718500302</c:v>
                </c:pt>
                <c:pt idx="101">
                  <c:v>64.872280282529545</c:v>
                </c:pt>
                <c:pt idx="102">
                  <c:v>65.689235138039777</c:v>
                </c:pt>
                <c:pt idx="103">
                  <c:v>66.499914925470264</c:v>
                </c:pt>
                <c:pt idx="104">
                  <c:v>67.304112139749947</c:v>
                </c:pt>
                <c:pt idx="105">
                  <c:v>68.101624137327292</c:v>
                </c:pt>
                <c:pt idx="106">
                  <c:v>68.892253137764499</c:v>
                </c:pt>
                <c:pt idx="107">
                  <c:v>69.675806220016582</c:v>
                </c:pt>
                <c:pt idx="108">
                  <c:v>70.452095313520985</c:v>
                </c:pt>
                <c:pt idx="109">
                  <c:v>71.220937184231147</c:v>
                </c:pt>
                <c:pt idx="110">
                  <c:v>71.982153415736889</c:v>
                </c:pt>
                <c:pt idx="111">
                  <c:v>72.735570385618161</c:v>
                </c:pt>
                <c:pt idx="112">
                  <c:v>73.481019237188363</c:v>
                </c:pt>
                <c:pt idx="113">
                  <c:v>74.218335846785948</c:v>
                </c:pt>
                <c:pt idx="114">
                  <c:v>74.947360786780465</c:v>
                </c:pt>
                <c:pt idx="115">
                  <c:v>75.667939284463174</c:v>
                </c:pt>
                <c:pt idx="116">
                  <c:v>76.379921176996405</c:v>
                </c:pt>
                <c:pt idx="117">
                  <c:v>77.083160862599044</c:v>
                </c:pt>
                <c:pt idx="118">
                  <c:v>77.777517248150261</c:v>
                </c:pt>
                <c:pt idx="119">
                  <c:v>78.462853693393669</c:v>
                </c:pt>
                <c:pt idx="120">
                  <c:v>79.139037951928941</c:v>
                </c:pt>
                <c:pt idx="121">
                  <c:v>79.805942109176314</c:v>
                </c:pt>
                <c:pt idx="122">
                  <c:v>80.463442517504191</c:v>
                </c:pt>
                <c:pt idx="123">
                  <c:v>81.111419728706707</c:v>
                </c:pt>
                <c:pt idx="124">
                  <c:v>81.749758424021607</c:v>
                </c:pt>
                <c:pt idx="125">
                  <c:v>82.378347341875909</c:v>
                </c:pt>
                <c:pt idx="126">
                  <c:v>82.997079203547386</c:v>
                </c:pt>
                <c:pt idx="127">
                  <c:v>83.605850636929176</c:v>
                </c:pt>
                <c:pt idx="128">
                  <c:v>84.20456209858088</c:v>
                </c:pt>
                <c:pt idx="129">
                  <c:v>84.793117794250492</c:v>
                </c:pt>
                <c:pt idx="130">
                  <c:v>85.371425598047452</c:v>
                </c:pt>
                <c:pt idx="131">
                  <c:v>85.939396970444264</c:v>
                </c:pt>
                <c:pt idx="132">
                  <c:v>86.496946875282646</c:v>
                </c:pt>
                <c:pt idx="133">
                  <c:v>87.043993695955223</c:v>
                </c:pt>
                <c:pt idx="134">
                  <c:v>87.580459150932043</c:v>
                </c:pt>
                <c:pt idx="135">
                  <c:v>88.106268208795441</c:v>
                </c:pt>
                <c:pt idx="136">
                  <c:v>88.62134900294491</c:v>
                </c:pt>
                <c:pt idx="137">
                  <c:v>89.125632746128275</c:v>
                </c:pt>
                <c:pt idx="138">
                  <c:v>89.619053644951279</c:v>
                </c:pt>
                <c:pt idx="139">
                  <c:v>90.101548814513791</c:v>
                </c:pt>
                <c:pt idx="140">
                  <c:v>90.573058193315944</c:v>
                </c:pt>
                <c:pt idx="141">
                  <c:v>91.033524458572941</c:v>
                </c:pt>
                <c:pt idx="142">
                  <c:v>91.482892942072198</c:v>
                </c:pt>
                <c:pt idx="143">
                  <c:v>91.921111546702903</c:v>
                </c:pt>
                <c:pt idx="144">
                  <c:v>92.348130663781745</c:v>
                </c:pt>
                <c:pt idx="145">
                  <c:v>92.763903091294679</c:v>
                </c:pt>
                <c:pt idx="146">
                  <c:v>93.168383953169609</c:v>
                </c:pt>
                <c:pt idx="147">
                  <c:v>93.561530619690018</c:v>
                </c:pt>
                <c:pt idx="148">
                  <c:v>93.943302629154488</c:v>
                </c:pt>
                <c:pt idx="149">
                  <c:v>94.313661610883074</c:v>
                </c:pt>
                <c:pt idx="150">
                  <c:v>94.672571209665961</c:v>
                </c:pt>
                <c:pt idx="151">
                  <c:v>95.019997011745588</c:v>
                </c:pt>
                <c:pt idx="152">
                  <c:v>95.355906472419434</c:v>
                </c:pt>
                <c:pt idx="153">
                  <c:v>95.680268845344742</c:v>
                </c:pt>
                <c:pt idx="154">
                  <c:v>95.993055113623896</c:v>
                </c:pt>
                <c:pt idx="155">
                  <c:v>96.294237922743818</c:v>
                </c:pt>
                <c:pt idx="156">
                  <c:v>96.583791515438705</c:v>
                </c:pt>
                <c:pt idx="157">
                  <c:v>96.861691668541809</c:v>
                </c:pt>
                <c:pt idx="158">
                  <c:v>97.127915631887447</c:v>
                </c:pt>
                <c:pt idx="159">
                  <c:v>97.382442069322266</c:v>
                </c:pt>
                <c:pt idx="160">
                  <c:v>97.625251001877984</c:v>
                </c:pt>
                <c:pt idx="161">
                  <c:v>97.856323753158193</c:v>
                </c:pt>
                <c:pt idx="162">
                  <c:v>98.075642896985656</c:v>
                </c:pt>
                <c:pt idx="163">
                  <c:v>98.283192207353977</c:v>
                </c:pt>
                <c:pt idx="164">
                  <c:v>98.478956610725305</c:v>
                </c:pt>
                <c:pt idx="165">
                  <c:v>98.662922140711402</c:v>
                </c:pt>
                <c:pt idx="166">
                  <c:v>98.835075895173546</c:v>
                </c:pt>
                <c:pt idx="167">
                  <c:v>98.995405995773723</c:v>
                </c:pt>
                <c:pt idx="168">
                  <c:v>99.143901550006248</c:v>
                </c:pt>
                <c:pt idx="169">
                  <c:v>99.280552615738117</c:v>
                </c:pt>
                <c:pt idx="170">
                  <c:v>99.405350168281984</c:v>
                </c:pt>
                <c:pt idx="171">
                  <c:v>99.518286070024715</c:v>
                </c:pt>
                <c:pt idx="172">
                  <c:v>99.619353042632326</c:v>
                </c:pt>
                <c:pt idx="173">
                  <c:v>99.708544641848675</c:v>
                </c:pt>
                <c:pt idx="174">
                  <c:v>99.785855234905156</c:v>
                </c:pt>
                <c:pt idx="175">
                  <c:v>99.851279980554949</c:v>
                </c:pt>
                <c:pt idx="176">
                  <c:v>99.904814811745098</c:v>
                </c:pt>
                <c:pt idx="177">
                  <c:v>99.946456420936201</c:v>
                </c:pt>
                <c:pt idx="178">
                  <c:v>99.97620224807963</c:v>
                </c:pt>
                <c:pt idx="179">
                  <c:v>99.994050471258689</c:v>
                </c:pt>
                <c:pt idx="180">
                  <c:v>100.00000000000004</c:v>
                </c:pt>
                <c:pt idx="181">
                  <c:v>99.994050471258689</c:v>
                </c:pt>
                <c:pt idx="182">
                  <c:v>99.97620224807963</c:v>
                </c:pt>
                <c:pt idx="183">
                  <c:v>99.946456420936201</c:v>
                </c:pt>
                <c:pt idx="184">
                  <c:v>99.904814811745098</c:v>
                </c:pt>
                <c:pt idx="185">
                  <c:v>99.851279980554949</c:v>
                </c:pt>
                <c:pt idx="186">
                  <c:v>99.785855234905156</c:v>
                </c:pt>
                <c:pt idx="187">
                  <c:v>99.708544641848704</c:v>
                </c:pt>
                <c:pt idx="188">
                  <c:v>99.619353042632326</c:v>
                </c:pt>
                <c:pt idx="189">
                  <c:v>99.518286070024715</c:v>
                </c:pt>
                <c:pt idx="190">
                  <c:v>99.405350168281984</c:v>
                </c:pt>
                <c:pt idx="191">
                  <c:v>99.280552615738145</c:v>
                </c:pt>
                <c:pt idx="192">
                  <c:v>99.143901550006248</c:v>
                </c:pt>
                <c:pt idx="193">
                  <c:v>98.995405995773751</c:v>
                </c:pt>
                <c:pt idx="194">
                  <c:v>98.835075895173546</c:v>
                </c:pt>
                <c:pt idx="195">
                  <c:v>98.662922140711402</c:v>
                </c:pt>
                <c:pt idx="196">
                  <c:v>98.478956610725305</c:v>
                </c:pt>
                <c:pt idx="197">
                  <c:v>98.283192207353977</c:v>
                </c:pt>
                <c:pt idx="198">
                  <c:v>98.075642896985656</c:v>
                </c:pt>
                <c:pt idx="199">
                  <c:v>97.856323753158208</c:v>
                </c:pt>
                <c:pt idx="200">
                  <c:v>97.625251001878027</c:v>
                </c:pt>
                <c:pt idx="201">
                  <c:v>97.382442069322266</c:v>
                </c:pt>
                <c:pt idx="202">
                  <c:v>97.12791563188749</c:v>
                </c:pt>
                <c:pt idx="203">
                  <c:v>96.861691668541809</c:v>
                </c:pt>
                <c:pt idx="204">
                  <c:v>96.583791515438747</c:v>
                </c:pt>
                <c:pt idx="205">
                  <c:v>96.294237922743847</c:v>
                </c:pt>
                <c:pt idx="206">
                  <c:v>95.993055113623896</c:v>
                </c:pt>
                <c:pt idx="207">
                  <c:v>95.680268845344742</c:v>
                </c:pt>
                <c:pt idx="208">
                  <c:v>95.355906472419434</c:v>
                </c:pt>
                <c:pt idx="209">
                  <c:v>95.019997011745588</c:v>
                </c:pt>
                <c:pt idx="210">
                  <c:v>94.672571209665918</c:v>
                </c:pt>
                <c:pt idx="211">
                  <c:v>94.313661610883074</c:v>
                </c:pt>
                <c:pt idx="212">
                  <c:v>93.943302629154488</c:v>
                </c:pt>
                <c:pt idx="213">
                  <c:v>93.561530619690046</c:v>
                </c:pt>
                <c:pt idx="214">
                  <c:v>93.168383953169638</c:v>
                </c:pt>
                <c:pt idx="215">
                  <c:v>92.763903091294694</c:v>
                </c:pt>
                <c:pt idx="216">
                  <c:v>92.348130663781774</c:v>
                </c:pt>
                <c:pt idx="217">
                  <c:v>91.921111546702932</c:v>
                </c:pt>
                <c:pt idx="218">
                  <c:v>91.482892942072226</c:v>
                </c:pt>
                <c:pt idx="219">
                  <c:v>91.033524458572941</c:v>
                </c:pt>
                <c:pt idx="220">
                  <c:v>90.573058193315944</c:v>
                </c:pt>
                <c:pt idx="221">
                  <c:v>90.101548814513791</c:v>
                </c:pt>
                <c:pt idx="222">
                  <c:v>89.619053644951279</c:v>
                </c:pt>
                <c:pt idx="223">
                  <c:v>89.125632746128275</c:v>
                </c:pt>
                <c:pt idx="224">
                  <c:v>88.62134900294491</c:v>
                </c:pt>
                <c:pt idx="225">
                  <c:v>88.106268208795456</c:v>
                </c:pt>
                <c:pt idx="226">
                  <c:v>87.580459150932072</c:v>
                </c:pt>
                <c:pt idx="227">
                  <c:v>87.043993695955223</c:v>
                </c:pt>
                <c:pt idx="228">
                  <c:v>86.496946875282646</c:v>
                </c:pt>
                <c:pt idx="229">
                  <c:v>85.939396970444264</c:v>
                </c:pt>
                <c:pt idx="230">
                  <c:v>85.37142559804748</c:v>
                </c:pt>
                <c:pt idx="231">
                  <c:v>84.79311779425052</c:v>
                </c:pt>
                <c:pt idx="232">
                  <c:v>84.20456209858088</c:v>
                </c:pt>
                <c:pt idx="233">
                  <c:v>83.605850636929219</c:v>
                </c:pt>
                <c:pt idx="234">
                  <c:v>82.997079203547415</c:v>
                </c:pt>
                <c:pt idx="235">
                  <c:v>82.378347341875909</c:v>
                </c:pt>
                <c:pt idx="236">
                  <c:v>81.749758424021607</c:v>
                </c:pt>
                <c:pt idx="237">
                  <c:v>81.111419728706764</c:v>
                </c:pt>
                <c:pt idx="238">
                  <c:v>80.463442517504248</c:v>
                </c:pt>
                <c:pt idx="239">
                  <c:v>79.805942109176314</c:v>
                </c:pt>
                <c:pt idx="240">
                  <c:v>79.139037951928955</c:v>
                </c:pt>
                <c:pt idx="241">
                  <c:v>78.462853693393669</c:v>
                </c:pt>
                <c:pt idx="242">
                  <c:v>77.777517248150261</c:v>
                </c:pt>
                <c:pt idx="243">
                  <c:v>77.083160862599044</c:v>
                </c:pt>
                <c:pt idx="244">
                  <c:v>76.379921176996447</c:v>
                </c:pt>
                <c:pt idx="245">
                  <c:v>75.667939284463202</c:v>
                </c:pt>
                <c:pt idx="246">
                  <c:v>74.947360786780479</c:v>
                </c:pt>
                <c:pt idx="247">
                  <c:v>74.218335846785948</c:v>
                </c:pt>
                <c:pt idx="248">
                  <c:v>73.481019237188391</c:v>
                </c:pt>
                <c:pt idx="249">
                  <c:v>72.735570385618175</c:v>
                </c:pt>
                <c:pt idx="250">
                  <c:v>71.982153415736889</c:v>
                </c:pt>
                <c:pt idx="251">
                  <c:v>71.220937184231204</c:v>
                </c:pt>
                <c:pt idx="252">
                  <c:v>70.452095313520985</c:v>
                </c:pt>
                <c:pt idx="253">
                  <c:v>69.675806220016597</c:v>
                </c:pt>
                <c:pt idx="254">
                  <c:v>68.892253137764499</c:v>
                </c:pt>
                <c:pt idx="255">
                  <c:v>68.101624137327292</c:v>
                </c:pt>
                <c:pt idx="256">
                  <c:v>67.304112139749947</c:v>
                </c:pt>
                <c:pt idx="257">
                  <c:v>66.499914925470264</c:v>
                </c:pt>
                <c:pt idx="258">
                  <c:v>65.689235138039805</c:v>
                </c:pt>
                <c:pt idx="259">
                  <c:v>64.872280282529545</c:v>
                </c:pt>
                <c:pt idx="260">
                  <c:v>64.04926271850033</c:v>
                </c:pt>
                <c:pt idx="261">
                  <c:v>63.220399647430256</c:v>
                </c:pt>
                <c:pt idx="262">
                  <c:v>62.385913094497994</c:v>
                </c:pt>
                <c:pt idx="263">
                  <c:v>61.54602988463057</c:v>
                </c:pt>
                <c:pt idx="264">
                  <c:v>60.70098161273534</c:v>
                </c:pt>
                <c:pt idx="265">
                  <c:v>59.851004608044377</c:v>
                </c:pt>
                <c:pt idx="266">
                  <c:v>58.996339892511784</c:v>
                </c:pt>
                <c:pt idx="267">
                  <c:v>58.137233133213151</c:v>
                </c:pt>
                <c:pt idx="268">
                  <c:v>57.273934588709693</c:v>
                </c:pt>
                <c:pt idx="269">
                  <c:v>56.406699049348909</c:v>
                </c:pt>
                <c:pt idx="270">
                  <c:v>55.535785771485777</c:v>
                </c:pt>
                <c:pt idx="271">
                  <c:v>54.661458405620579</c:v>
                </c:pt>
                <c:pt idx="272">
                  <c:v>53.783984918459623</c:v>
                </c:pt>
                <c:pt idx="273">
                  <c:v>52.903637508918791</c:v>
                </c:pt>
                <c:pt idx="274">
                  <c:v>52.020692518099246</c:v>
                </c:pt>
                <c:pt idx="275">
                  <c:v>51.135430333278563</c:v>
                </c:pt>
                <c:pt idx="276">
                  <c:v>50.248135285970008</c:v>
                </c:pt>
                <c:pt idx="277">
                  <c:v>49.359095544115831</c:v>
                </c:pt>
                <c:pt idx="278">
                  <c:v>48.46860299849142</c:v>
                </c:pt>
                <c:pt idx="279">
                  <c:v>47.576953143407174</c:v>
                </c:pt>
                <c:pt idx="280">
                  <c:v>46.684444951807293</c:v>
                </c:pt>
                <c:pt idx="281">
                  <c:v>45.791380744875106</c:v>
                </c:pt>
                <c:pt idx="282">
                  <c:v>44.898066056263914</c:v>
                </c:pt>
                <c:pt idx="283">
                  <c:v>44.004809491083741</c:v>
                </c:pt>
                <c:pt idx="284">
                  <c:v>43.111922579783183</c:v>
                </c:pt>
                <c:pt idx="285">
                  <c:v>42.219719627075214</c:v>
                </c:pt>
                <c:pt idx="286">
                  <c:v>41.328517556064632</c:v>
                </c:pt>
                <c:pt idx="287">
                  <c:v>40.438635747742971</c:v>
                </c:pt>
                <c:pt idx="288">
                  <c:v>39.550395876026236</c:v>
                </c:pt>
                <c:pt idx="289">
                  <c:v>38.664121738515519</c:v>
                </c:pt>
                <c:pt idx="290">
                  <c:v>37.780139083170056</c:v>
                </c:pt>
                <c:pt idx="291">
                  <c:v>36.898775431088133</c:v>
                </c:pt>
                <c:pt idx="292">
                  <c:v>36.020359895597196</c:v>
                </c:pt>
                <c:pt idx="293">
                  <c:v>35.145222997858603</c:v>
                </c:pt>
                <c:pt idx="294">
                  <c:v>34.273696479200474</c:v>
                </c:pt>
                <c:pt idx="295">
                  <c:v>33.406113110393292</c:v>
                </c:pt>
                <c:pt idx="296">
                  <c:v>32.542806498088673</c:v>
                </c:pt>
                <c:pt idx="297">
                  <c:v>31.684110888644362</c:v>
                </c:pt>
                <c:pt idx="298">
                  <c:v>30.830360969561198</c:v>
                </c:pt>
                <c:pt idx="299">
                  <c:v>29.981891668759992</c:v>
                </c:pt>
                <c:pt idx="300">
                  <c:v>29.139037951928952</c:v>
                </c:pt>
                <c:pt idx="301">
                  <c:v>28.302134618170982</c:v>
                </c:pt>
                <c:pt idx="302">
                  <c:v>27.471516094183702</c:v>
                </c:pt>
                <c:pt idx="303">
                  <c:v>26.647516227204026</c:v>
                </c:pt>
                <c:pt idx="304">
                  <c:v>25.830468076946993</c:v>
                </c:pt>
                <c:pt idx="305">
                  <c:v>25.020703706771286</c:v>
                </c:pt>
                <c:pt idx="306">
                  <c:v>24.218553974300111</c:v>
                </c:pt>
                <c:pt idx="307">
                  <c:v>23.424348321724402</c:v>
                </c:pt>
                <c:pt idx="308">
                  <c:v>22.638414566015079</c:v>
                </c:pt>
                <c:pt idx="309">
                  <c:v>21.861078689266797</c:v>
                </c:pt>
                <c:pt idx="310">
                  <c:v>21.092664629393536</c:v>
                </c:pt>
                <c:pt idx="311">
                  <c:v>20.333494071393581</c:v>
                </c:pt>
                <c:pt idx="312">
                  <c:v>19.583886239396826</c:v>
                </c:pt>
                <c:pt idx="313">
                  <c:v>18.844157689705362</c:v>
                </c:pt>
                <c:pt idx="314">
                  <c:v>18.114622105032332</c:v>
                </c:pt>
                <c:pt idx="315">
                  <c:v>17.395590090140736</c:v>
                </c:pt>
                <c:pt idx="316">
                  <c:v>16.687368969079806</c:v>
                </c:pt>
                <c:pt idx="317">
                  <c:v>15.990262584211251</c:v>
                </c:pt>
                <c:pt idx="318">
                  <c:v>15.304571097211838</c:v>
                </c:pt>
                <c:pt idx="319">
                  <c:v>14.6305907922366</c:v>
                </c:pt>
                <c:pt idx="320">
                  <c:v>13.968613881418198</c:v>
                </c:pt>
                <c:pt idx="321">
                  <c:v>13.318928312875897</c:v>
                </c:pt>
                <c:pt idx="322">
                  <c:v>12.681817581400043</c:v>
                </c:pt>
                <c:pt idx="323">
                  <c:v>12.057560541973679</c:v>
                </c:pt>
                <c:pt idx="324">
                  <c:v>11.446431226287032</c:v>
                </c:pt>
                <c:pt idx="325">
                  <c:v>10.848698662395526</c:v>
                </c:pt>
                <c:pt idx="326">
                  <c:v>10.264626697665468</c:v>
                </c:pt>
                <c:pt idx="327">
                  <c:v>9.6944738251476323</c:v>
                </c:pt>
                <c:pt idx="328">
                  <c:v>9.1384930135118658</c:v>
                </c:pt>
                <c:pt idx="329">
                  <c:v>8.5969315406718501</c:v>
                </c:pt>
                <c:pt idx="330">
                  <c:v>8.0700308312220947</c:v>
                </c:pt>
                <c:pt idx="331">
                  <c:v>7.5580262978060126</c:v>
                </c:pt>
                <c:pt idx="332">
                  <c:v>7.061147186526739</c:v>
                </c:pt>
                <c:pt idx="333">
                  <c:v>6.579616426507946</c:v>
                </c:pt>
                <c:pt idx="334">
                  <c:v>6.1136504837072092</c:v>
                </c:pt>
                <c:pt idx="335">
                  <c:v>5.6634592190788249</c:v>
                </c:pt>
                <c:pt idx="336">
                  <c:v>5.2292457511786692</c:v>
                </c:pt>
                <c:pt idx="337">
                  <c:v>4.8112063232977942</c:v>
                </c:pt>
                <c:pt idx="338">
                  <c:v>4.4095301752087526</c:v>
                </c:pt>
                <c:pt idx="339">
                  <c:v>4.0243994196021458</c:v>
                </c:pt>
                <c:pt idx="340">
                  <c:v>3.6559889232871372</c:v>
                </c:pt>
                <c:pt idx="341">
                  <c:v>3.3044661932265038</c:v>
                </c:pt>
                <c:pt idx="342">
                  <c:v>2.9699912674703293</c:v>
                </c:pt>
                <c:pt idx="343">
                  <c:v>2.6527166110504647</c:v>
                </c:pt>
                <c:pt idx="344">
                  <c:v>2.3527870168934344</c:v>
                </c:pt>
                <c:pt idx="345">
                  <c:v>2.0703395118045886</c:v>
                </c:pt>
                <c:pt idx="346">
                  <c:v>1.8055032675739264</c:v>
                </c:pt>
                <c:pt idx="347">
                  <c:v>1.5583995172502325</c:v>
                </c:pt>
                <c:pt idx="348">
                  <c:v>1.3291414766256724</c:v>
                </c:pt>
                <c:pt idx="349">
                  <c:v>1.117834270971751</c:v>
                </c:pt>
                <c:pt idx="350">
                  <c:v>0.92457486706116265</c:v>
                </c:pt>
                <c:pt idx="351">
                  <c:v>0.74945201051093646</c:v>
                </c:pt>
                <c:pt idx="352">
                  <c:v>0.59254616847529074</c:v>
                </c:pt>
                <c:pt idx="353">
                  <c:v>0.45392947771651243</c:v>
                </c:pt>
                <c:pt idx="354">
                  <c:v>0.33366569807780683</c:v>
                </c:pt>
                <c:pt idx="355">
                  <c:v>0.23181017138041368</c:v>
                </c:pt>
                <c:pt idx="356">
                  <c:v>0.14840978576268665</c:v>
                </c:pt>
                <c:pt idx="357">
                  <c:v>8.350294547884321E-2</c:v>
                </c:pt>
                <c:pt idx="358">
                  <c:v>3.7119546170057839E-2</c:v>
                </c:pt>
                <c:pt idx="359">
                  <c:v>9.2809556195451483E-3</c:v>
                </c:pt>
                <c:pt idx="360">
                  <c:v>0</c:v>
                </c:pt>
              </c:numCache>
            </c:numRef>
          </c:xVal>
          <c:yVal>
            <c:numRef>
              <c:f>Plots!$U$18:$U$378</c:f>
              <c:numCache>
                <c:formatCode>General</c:formatCode>
                <c:ptCount val="361"/>
                <c:pt idx="0">
                  <c:v>36.048899999999996</c:v>
                </c:pt>
                <c:pt idx="1">
                  <c:v>36.021361837250339</c:v>
                </c:pt>
                <c:pt idx="2">
                  <c:v>35.938965069385063</c:v>
                </c:pt>
                <c:pt idx="3">
                  <c:v>35.802358863040261</c:v>
                </c:pt>
                <c:pt idx="4">
                  <c:v>35.612611978605528</c:v>
                </c:pt>
                <c:pt idx="5">
                  <c:v>35.371193446174594</c:v>
                </c:pt>
                <c:pt idx="6">
                  <c:v>35.079946392132285</c:v>
                </c:pt>
                <c:pt idx="7">
                  <c:v>34.741055843189187</c:v>
                </c:pt>
                <c:pt idx="8">
                  <c:v>34.357011498902324</c:v>
                </c:pt>
                <c:pt idx="9">
                  <c:v>33.930566581070998</c:v>
                </c:pt>
                <c:pt idx="10">
                  <c:v>33.464693935546919</c:v>
                </c:pt>
                <c:pt idx="11">
                  <c:v>32.962540578747408</c:v>
                </c:pt>
                <c:pt idx="12">
                  <c:v>32.427381850314418</c:v>
                </c:pt>
                <c:pt idx="13">
                  <c:v>31.862576260191513</c:v>
                </c:pt>
                <c:pt idx="14">
                  <c:v>31.271522010121277</c:v>
                </c:pt>
                <c:pt idx="15">
                  <c:v>30.657616034626269</c:v>
                </c:pt>
                <c:pt idx="16">
                  <c:v>30.024216253941535</c:v>
                </c:pt>
                <c:pt idx="17">
                  <c:v>29.374607569954165</c:v>
                </c:pt>
                <c:pt idx="18">
                  <c:v>28.711971974224788</c:v>
                </c:pt>
                <c:pt idx="19">
                  <c:v>28.039362981716017</c:v>
                </c:pt>
                <c:pt idx="20">
                  <c:v>27.359684460720846</c:v>
                </c:pt>
                <c:pt idx="21">
                  <c:v>26.675673802932359</c:v>
                </c:pt>
                <c:pt idx="22">
                  <c:v>25.989889270393629</c:v>
                </c:pt>
                <c:pt idx="23">
                  <c:v>25.304701269589508</c:v>
                </c:pt>
                <c:pt idx="24">
                  <c:v>24.622287237314026</c:v>
                </c:pt>
                <c:pt idx="25">
                  <c:v>23.944629777300175</c:v>
                </c:pt>
                <c:pt idx="26">
                  <c:v>23.273517659297276</c:v>
                </c:pt>
                <c:pt idx="27">
                  <c:v>22.8489</c:v>
                </c:pt>
                <c:pt idx="28">
                  <c:v>22.8489</c:v>
                </c:pt>
                <c:pt idx="29">
                  <c:v>22.8489</c:v>
                </c:pt>
                <c:pt idx="30">
                  <c:v>22.8489</c:v>
                </c:pt>
                <c:pt idx="31">
                  <c:v>22.8489</c:v>
                </c:pt>
                <c:pt idx="32">
                  <c:v>22.8489</c:v>
                </c:pt>
                <c:pt idx="33">
                  <c:v>22.8489</c:v>
                </c:pt>
                <c:pt idx="34">
                  <c:v>22.8489</c:v>
                </c:pt>
                <c:pt idx="35">
                  <c:v>22.8489</c:v>
                </c:pt>
                <c:pt idx="36">
                  <c:v>22.8489</c:v>
                </c:pt>
                <c:pt idx="37">
                  <c:v>22.8489</c:v>
                </c:pt>
                <c:pt idx="38">
                  <c:v>22.8489</c:v>
                </c:pt>
                <c:pt idx="39">
                  <c:v>22.8489</c:v>
                </c:pt>
                <c:pt idx="40">
                  <c:v>22.8489</c:v>
                </c:pt>
                <c:pt idx="41">
                  <c:v>22.8489</c:v>
                </c:pt>
                <c:pt idx="42">
                  <c:v>22.8489</c:v>
                </c:pt>
                <c:pt idx="43">
                  <c:v>22.8489</c:v>
                </c:pt>
                <c:pt idx="44">
                  <c:v>22.8489</c:v>
                </c:pt>
                <c:pt idx="45">
                  <c:v>22.8489</c:v>
                </c:pt>
                <c:pt idx="46">
                  <c:v>22.8489</c:v>
                </c:pt>
                <c:pt idx="47">
                  <c:v>22.8489</c:v>
                </c:pt>
                <c:pt idx="48">
                  <c:v>22.8489</c:v>
                </c:pt>
                <c:pt idx="49">
                  <c:v>22.8489</c:v>
                </c:pt>
                <c:pt idx="50">
                  <c:v>22.8489</c:v>
                </c:pt>
                <c:pt idx="51">
                  <c:v>22.8489</c:v>
                </c:pt>
                <c:pt idx="52">
                  <c:v>22.8489</c:v>
                </c:pt>
                <c:pt idx="53">
                  <c:v>22.8489</c:v>
                </c:pt>
                <c:pt idx="54">
                  <c:v>22.8489</c:v>
                </c:pt>
                <c:pt idx="55">
                  <c:v>22.8489</c:v>
                </c:pt>
                <c:pt idx="56">
                  <c:v>22.8489</c:v>
                </c:pt>
                <c:pt idx="57">
                  <c:v>22.8489</c:v>
                </c:pt>
                <c:pt idx="58">
                  <c:v>22.8489</c:v>
                </c:pt>
                <c:pt idx="59">
                  <c:v>22.8489</c:v>
                </c:pt>
                <c:pt idx="60">
                  <c:v>22.8489</c:v>
                </c:pt>
                <c:pt idx="61">
                  <c:v>22.8489</c:v>
                </c:pt>
                <c:pt idx="62">
                  <c:v>22.8489</c:v>
                </c:pt>
                <c:pt idx="63">
                  <c:v>22.8489</c:v>
                </c:pt>
                <c:pt idx="64">
                  <c:v>22.8489</c:v>
                </c:pt>
                <c:pt idx="65">
                  <c:v>22.8489</c:v>
                </c:pt>
                <c:pt idx="66">
                  <c:v>22.8489</c:v>
                </c:pt>
                <c:pt idx="67">
                  <c:v>22.8489</c:v>
                </c:pt>
                <c:pt idx="68">
                  <c:v>22.8489</c:v>
                </c:pt>
                <c:pt idx="69">
                  <c:v>22.8489</c:v>
                </c:pt>
                <c:pt idx="70">
                  <c:v>22.8489</c:v>
                </c:pt>
                <c:pt idx="71">
                  <c:v>22.8489</c:v>
                </c:pt>
                <c:pt idx="72">
                  <c:v>22.8489</c:v>
                </c:pt>
                <c:pt idx="73">
                  <c:v>22.8489</c:v>
                </c:pt>
                <c:pt idx="74">
                  <c:v>22.8489</c:v>
                </c:pt>
                <c:pt idx="75">
                  <c:v>22.8489</c:v>
                </c:pt>
                <c:pt idx="76">
                  <c:v>22.8489</c:v>
                </c:pt>
                <c:pt idx="77">
                  <c:v>22.8489</c:v>
                </c:pt>
                <c:pt idx="78">
                  <c:v>22.8489</c:v>
                </c:pt>
                <c:pt idx="79">
                  <c:v>22.8489</c:v>
                </c:pt>
                <c:pt idx="80">
                  <c:v>22.8489</c:v>
                </c:pt>
                <c:pt idx="81">
                  <c:v>22.8489</c:v>
                </c:pt>
                <c:pt idx="82">
                  <c:v>22.8489</c:v>
                </c:pt>
                <c:pt idx="83">
                  <c:v>22.8489</c:v>
                </c:pt>
                <c:pt idx="84">
                  <c:v>22.8489</c:v>
                </c:pt>
                <c:pt idx="85">
                  <c:v>22.8489</c:v>
                </c:pt>
                <c:pt idx="86">
                  <c:v>22.8489</c:v>
                </c:pt>
                <c:pt idx="87">
                  <c:v>22.8489</c:v>
                </c:pt>
                <c:pt idx="88">
                  <c:v>22.8489</c:v>
                </c:pt>
                <c:pt idx="89">
                  <c:v>22.8489</c:v>
                </c:pt>
                <c:pt idx="90">
                  <c:v>22.8489</c:v>
                </c:pt>
                <c:pt idx="91">
                  <c:v>22.8489</c:v>
                </c:pt>
                <c:pt idx="92">
                  <c:v>22.8489</c:v>
                </c:pt>
                <c:pt idx="93">
                  <c:v>22.8489</c:v>
                </c:pt>
                <c:pt idx="94">
                  <c:v>22.8489</c:v>
                </c:pt>
                <c:pt idx="95">
                  <c:v>22.8489</c:v>
                </c:pt>
                <c:pt idx="96">
                  <c:v>22.8489</c:v>
                </c:pt>
                <c:pt idx="97">
                  <c:v>22.8489</c:v>
                </c:pt>
                <c:pt idx="98">
                  <c:v>22.8489</c:v>
                </c:pt>
                <c:pt idx="99">
                  <c:v>22.8489</c:v>
                </c:pt>
                <c:pt idx="100">
                  <c:v>22.8489</c:v>
                </c:pt>
                <c:pt idx="101">
                  <c:v>22.8489</c:v>
                </c:pt>
                <c:pt idx="102">
                  <c:v>22.8489</c:v>
                </c:pt>
                <c:pt idx="103">
                  <c:v>22.8489</c:v>
                </c:pt>
                <c:pt idx="104">
                  <c:v>22.8489</c:v>
                </c:pt>
                <c:pt idx="105">
                  <c:v>22.8489</c:v>
                </c:pt>
                <c:pt idx="106">
                  <c:v>22.8489</c:v>
                </c:pt>
                <c:pt idx="107">
                  <c:v>22.8489</c:v>
                </c:pt>
                <c:pt idx="108">
                  <c:v>22.8489</c:v>
                </c:pt>
                <c:pt idx="109">
                  <c:v>22.8489</c:v>
                </c:pt>
                <c:pt idx="110">
                  <c:v>22.8489</c:v>
                </c:pt>
                <c:pt idx="111">
                  <c:v>22.8489</c:v>
                </c:pt>
                <c:pt idx="112">
                  <c:v>22.8489</c:v>
                </c:pt>
                <c:pt idx="113">
                  <c:v>22.8489</c:v>
                </c:pt>
                <c:pt idx="114">
                  <c:v>22.8489</c:v>
                </c:pt>
                <c:pt idx="115">
                  <c:v>22.8489</c:v>
                </c:pt>
                <c:pt idx="116">
                  <c:v>22.8489</c:v>
                </c:pt>
                <c:pt idx="117">
                  <c:v>22.8489</c:v>
                </c:pt>
                <c:pt idx="118">
                  <c:v>22.8489</c:v>
                </c:pt>
                <c:pt idx="119">
                  <c:v>22.8489</c:v>
                </c:pt>
                <c:pt idx="120">
                  <c:v>22.8489</c:v>
                </c:pt>
                <c:pt idx="121">
                  <c:v>22.8489</c:v>
                </c:pt>
                <c:pt idx="122">
                  <c:v>22.8489</c:v>
                </c:pt>
                <c:pt idx="123">
                  <c:v>22.8489</c:v>
                </c:pt>
                <c:pt idx="124">
                  <c:v>22.8489</c:v>
                </c:pt>
                <c:pt idx="125">
                  <c:v>22.8489</c:v>
                </c:pt>
                <c:pt idx="126">
                  <c:v>22.8489</c:v>
                </c:pt>
                <c:pt idx="127">
                  <c:v>22.8489</c:v>
                </c:pt>
                <c:pt idx="128">
                  <c:v>22.8489</c:v>
                </c:pt>
                <c:pt idx="129">
                  <c:v>22.8489</c:v>
                </c:pt>
                <c:pt idx="130">
                  <c:v>22.8489</c:v>
                </c:pt>
                <c:pt idx="131">
                  <c:v>22.8489</c:v>
                </c:pt>
                <c:pt idx="132">
                  <c:v>22.8489</c:v>
                </c:pt>
                <c:pt idx="133">
                  <c:v>22.8489</c:v>
                </c:pt>
                <c:pt idx="134">
                  <c:v>22.8489</c:v>
                </c:pt>
                <c:pt idx="135">
                  <c:v>22.8489</c:v>
                </c:pt>
                <c:pt idx="136">
                  <c:v>22.8489</c:v>
                </c:pt>
                <c:pt idx="137">
                  <c:v>22.8489</c:v>
                </c:pt>
                <c:pt idx="138">
                  <c:v>22.8489</c:v>
                </c:pt>
                <c:pt idx="139">
                  <c:v>22.8489</c:v>
                </c:pt>
                <c:pt idx="140">
                  <c:v>22.8489</c:v>
                </c:pt>
                <c:pt idx="141">
                  <c:v>22.8489</c:v>
                </c:pt>
                <c:pt idx="142">
                  <c:v>22.8489</c:v>
                </c:pt>
                <c:pt idx="143">
                  <c:v>22.8489</c:v>
                </c:pt>
                <c:pt idx="144">
                  <c:v>22.8489</c:v>
                </c:pt>
                <c:pt idx="145">
                  <c:v>22.8489</c:v>
                </c:pt>
                <c:pt idx="146">
                  <c:v>22.8489</c:v>
                </c:pt>
                <c:pt idx="147">
                  <c:v>22.8489</c:v>
                </c:pt>
                <c:pt idx="148">
                  <c:v>22.8489</c:v>
                </c:pt>
                <c:pt idx="149">
                  <c:v>22.8489</c:v>
                </c:pt>
                <c:pt idx="150">
                  <c:v>22.8489</c:v>
                </c:pt>
                <c:pt idx="151">
                  <c:v>22.8489</c:v>
                </c:pt>
                <c:pt idx="152">
                  <c:v>22.8489</c:v>
                </c:pt>
                <c:pt idx="153">
                  <c:v>22.8489</c:v>
                </c:pt>
                <c:pt idx="154">
                  <c:v>22.8489</c:v>
                </c:pt>
                <c:pt idx="155">
                  <c:v>22.8489</c:v>
                </c:pt>
                <c:pt idx="156">
                  <c:v>22.8489</c:v>
                </c:pt>
                <c:pt idx="157">
                  <c:v>22.8489</c:v>
                </c:pt>
                <c:pt idx="158">
                  <c:v>22.8489</c:v>
                </c:pt>
                <c:pt idx="159">
                  <c:v>22.8489</c:v>
                </c:pt>
                <c:pt idx="160">
                  <c:v>22.8489</c:v>
                </c:pt>
                <c:pt idx="161">
                  <c:v>22.8489</c:v>
                </c:pt>
                <c:pt idx="162">
                  <c:v>22.8489</c:v>
                </c:pt>
                <c:pt idx="163">
                  <c:v>22.8489</c:v>
                </c:pt>
                <c:pt idx="164">
                  <c:v>22.8489</c:v>
                </c:pt>
                <c:pt idx="165">
                  <c:v>22.8489</c:v>
                </c:pt>
                <c:pt idx="166">
                  <c:v>22.8489</c:v>
                </c:pt>
                <c:pt idx="167">
                  <c:v>22.8489</c:v>
                </c:pt>
                <c:pt idx="168">
                  <c:v>22.8489</c:v>
                </c:pt>
                <c:pt idx="169">
                  <c:v>22.8489</c:v>
                </c:pt>
                <c:pt idx="170">
                  <c:v>22.8489</c:v>
                </c:pt>
                <c:pt idx="171">
                  <c:v>22.8489</c:v>
                </c:pt>
                <c:pt idx="172">
                  <c:v>22.8489</c:v>
                </c:pt>
                <c:pt idx="173">
                  <c:v>22.8489</c:v>
                </c:pt>
                <c:pt idx="174">
                  <c:v>22.8489</c:v>
                </c:pt>
                <c:pt idx="175">
                  <c:v>22.8489</c:v>
                </c:pt>
                <c:pt idx="176">
                  <c:v>22.8489</c:v>
                </c:pt>
                <c:pt idx="177">
                  <c:v>22.8489</c:v>
                </c:pt>
                <c:pt idx="178">
                  <c:v>22.8489</c:v>
                </c:pt>
                <c:pt idx="179">
                  <c:v>22.8489</c:v>
                </c:pt>
                <c:pt idx="180">
                  <c:v>22.8489</c:v>
                </c:pt>
                <c:pt idx="181">
                  <c:v>22.850715326721122</c:v>
                </c:pt>
                <c:pt idx="182">
                  <c:v>22.85616260465067</c:v>
                </c:pt>
                <c:pt idx="183">
                  <c:v>22.86524572877283</c:v>
                </c:pt>
                <c:pt idx="184">
                  <c:v>22.877971196350092</c:v>
                </c:pt>
                <c:pt idx="185">
                  <c:v>22.894348115367947</c:v>
                </c:pt>
                <c:pt idx="186">
                  <c:v>22.914388216380615</c:v>
                </c:pt>
                <c:pt idx="187">
                  <c:v>22.938105867780649</c:v>
                </c:pt>
                <c:pt idx="188">
                  <c:v>22.965518094522402</c:v>
                </c:pt>
                <c:pt idx="189">
                  <c:v>22.996644600335795</c:v>
                </c:pt>
                <c:pt idx="190">
                  <c:v>23.031507793473978</c:v>
                </c:pt>
                <c:pt idx="191">
                  <c:v>23.070132816045053</c:v>
                </c:pt>
                <c:pt idx="192">
                  <c:v>23.112547576985641</c:v>
                </c:pt>
                <c:pt idx="193">
                  <c:v>23.158782788740851</c:v>
                </c:pt>
                <c:pt idx="194">
                  <c:v>23.208872007723162</c:v>
                </c:pt>
                <c:pt idx="195">
                  <c:v>23.262851678629602</c:v>
                </c:pt>
                <c:pt idx="196">
                  <c:v>23.320761182705471</c:v>
                </c:pt>
                <c:pt idx="197">
                  <c:v>23.382642890049656</c:v>
                </c:pt>
                <c:pt idx="198">
                  <c:v>23.448542216066119</c:v>
                </c:pt>
                <c:pt idx="199">
                  <c:v>23.518507682173741</c:v>
                </c:pt>
                <c:pt idx="200">
                  <c:v>23.592590980896119</c:v>
                </c:pt>
                <c:pt idx="201">
                  <c:v>23.670847045461887</c:v>
                </c:pt>
                <c:pt idx="202">
                  <c:v>23.753334124055606</c:v>
                </c:pt>
                <c:pt idx="203">
                  <c:v>23.840113858869408</c:v>
                </c:pt>
                <c:pt idx="204">
                  <c:v>23.931251370115433</c:v>
                </c:pt>
                <c:pt idx="205">
                  <c:v>24.026815345170096</c:v>
                </c:pt>
                <c:pt idx="206">
                  <c:v>24.126878133032449</c:v>
                </c:pt>
                <c:pt idx="207">
                  <c:v>24.231515844289916</c:v>
                </c:pt>
                <c:pt idx="208">
                  <c:v>24.340808456797784</c:v>
                </c:pt>
                <c:pt idx="209">
                  <c:v>24.454839927290291</c:v>
                </c:pt>
                <c:pt idx="210">
                  <c:v>24.573698309155489</c:v>
                </c:pt>
                <c:pt idx="211">
                  <c:v>24.69747587661908</c:v>
                </c:pt>
                <c:pt idx="212">
                  <c:v>24.82626925559731</c:v>
                </c:pt>
                <c:pt idx="213">
                  <c:v>24.960179561493913</c:v>
                </c:pt>
                <c:pt idx="214">
                  <c:v>25.09931254423223</c:v>
                </c:pt>
                <c:pt idx="215">
                  <c:v>25.243778740829754</c:v>
                </c:pt>
                <c:pt idx="216">
                  <c:v>25.393693635840378</c:v>
                </c:pt>
                <c:pt idx="217">
                  <c:v>25.549177830007224</c:v>
                </c:pt>
                <c:pt idx="218">
                  <c:v>25.710357217488529</c:v>
                </c:pt>
                <c:pt idx="219">
                  <c:v>25.877363172038887</c:v>
                </c:pt>
                <c:pt idx="220">
                  <c:v>26.050332742549081</c:v>
                </c:pt>
                <c:pt idx="221">
                  <c:v>26.229408858370146</c:v>
                </c:pt>
                <c:pt idx="222">
                  <c:v>26.414740544869986</c:v>
                </c:pt>
                <c:pt idx="223">
                  <c:v>26.606483149695286</c:v>
                </c:pt>
                <c:pt idx="224">
                  <c:v>26.804798580237033</c:v>
                </c:pt>
                <c:pt idx="225">
                  <c:v>27.009855552824426</c:v>
                </c:pt>
                <c:pt idx="226">
                  <c:v>27.221829854199939</c:v>
                </c:pt>
                <c:pt idx="227">
                  <c:v>27.440904615857409</c:v>
                </c:pt>
                <c:pt idx="228">
                  <c:v>27.667270601856234</c:v>
                </c:pt>
                <c:pt idx="229">
                  <c:v>27.901126510756217</c:v>
                </c:pt>
                <c:pt idx="230">
                  <c:v>28.142679292351513</c:v>
                </c:pt>
                <c:pt idx="231">
                  <c:v>28.39214447991764</c:v>
                </c:pt>
                <c:pt idx="232">
                  <c:v>28.649746538721566</c:v>
                </c:pt>
                <c:pt idx="233">
                  <c:v>28.915719231584252</c:v>
                </c:pt>
                <c:pt idx="234">
                  <c:v>29.190306002324391</c:v>
                </c:pt>
                <c:pt idx="235">
                  <c:v>29.473760377954505</c:v>
                </c:pt>
                <c:pt idx="236">
                  <c:v>29.766346390544157</c:v>
                </c:pt>
                <c:pt idx="237">
                  <c:v>30.068339019710333</c:v>
                </c:pt>
                <c:pt idx="238">
                  <c:v>30.380024656743124</c:v>
                </c:pt>
                <c:pt idx="239">
                  <c:v>30.701701591422836</c:v>
                </c:pt>
                <c:pt idx="240">
                  <c:v>31.033680522636999</c:v>
                </c:pt>
                <c:pt idx="241">
                  <c:v>31.376285093958529</c:v>
                </c:pt>
                <c:pt idx="242">
                  <c:v>31.729852455399609</c:v>
                </c:pt>
                <c:pt idx="243">
                  <c:v>32.094733852614958</c:v>
                </c:pt>
                <c:pt idx="244">
                  <c:v>32.471295244883649</c:v>
                </c:pt>
                <c:pt idx="245">
                  <c:v>32.85991795326089</c:v>
                </c:pt>
                <c:pt idx="246">
                  <c:v>33.260999340350686</c:v>
                </c:pt>
                <c:pt idx="247">
                  <c:v>33.674953523214413</c:v>
                </c:pt>
                <c:pt idx="248">
                  <c:v>34.10221212099264</c:v>
                </c:pt>
                <c:pt idx="249">
                  <c:v>34.543225038883868</c:v>
                </c:pt>
                <c:pt idx="250">
                  <c:v>34.99846129018713</c:v>
                </c:pt>
                <c:pt idx="251">
                  <c:v>35.468409858182362</c:v>
                </c:pt>
                <c:pt idx="252">
                  <c:v>35.953580599686553</c:v>
                </c:pt>
                <c:pt idx="253">
                  <c:v>36.048899999999996</c:v>
                </c:pt>
                <c:pt idx="254">
                  <c:v>36.048899999999996</c:v>
                </c:pt>
                <c:pt idx="255">
                  <c:v>36.048899999999996</c:v>
                </c:pt>
                <c:pt idx="256">
                  <c:v>36.048899999999996</c:v>
                </c:pt>
                <c:pt idx="257">
                  <c:v>36.048899999999996</c:v>
                </c:pt>
                <c:pt idx="258">
                  <c:v>36.048899999999996</c:v>
                </c:pt>
                <c:pt idx="259">
                  <c:v>36.048899999999996</c:v>
                </c:pt>
                <c:pt idx="260">
                  <c:v>36.048899999999996</c:v>
                </c:pt>
                <c:pt idx="261">
                  <c:v>36.048899999999996</c:v>
                </c:pt>
                <c:pt idx="262">
                  <c:v>36.048899999999996</c:v>
                </c:pt>
                <c:pt idx="263">
                  <c:v>36.048899999999996</c:v>
                </c:pt>
                <c:pt idx="264">
                  <c:v>36.048899999999996</c:v>
                </c:pt>
                <c:pt idx="265">
                  <c:v>36.048899999999996</c:v>
                </c:pt>
                <c:pt idx="266">
                  <c:v>36.048899999999996</c:v>
                </c:pt>
                <c:pt idx="267">
                  <c:v>36.048899999999996</c:v>
                </c:pt>
                <c:pt idx="268">
                  <c:v>36.048899999999996</c:v>
                </c:pt>
                <c:pt idx="269">
                  <c:v>36.048899999999996</c:v>
                </c:pt>
                <c:pt idx="270">
                  <c:v>36.048899999999996</c:v>
                </c:pt>
                <c:pt idx="271">
                  <c:v>36.048899999999996</c:v>
                </c:pt>
                <c:pt idx="272">
                  <c:v>36.048899999999996</c:v>
                </c:pt>
                <c:pt idx="273">
                  <c:v>36.048899999999996</c:v>
                </c:pt>
                <c:pt idx="274">
                  <c:v>36.048899999999996</c:v>
                </c:pt>
                <c:pt idx="275">
                  <c:v>36.048899999999996</c:v>
                </c:pt>
                <c:pt idx="276">
                  <c:v>36.048899999999996</c:v>
                </c:pt>
                <c:pt idx="277">
                  <c:v>36.048899999999996</c:v>
                </c:pt>
                <c:pt idx="278">
                  <c:v>36.048899999999996</c:v>
                </c:pt>
                <c:pt idx="279">
                  <c:v>36.048899999999996</c:v>
                </c:pt>
                <c:pt idx="280">
                  <c:v>36.048899999999996</c:v>
                </c:pt>
                <c:pt idx="281">
                  <c:v>36.048899999999996</c:v>
                </c:pt>
                <c:pt idx="282">
                  <c:v>36.048899999999996</c:v>
                </c:pt>
                <c:pt idx="283">
                  <c:v>36.048899999999996</c:v>
                </c:pt>
                <c:pt idx="284">
                  <c:v>36.048899999999996</c:v>
                </c:pt>
                <c:pt idx="285">
                  <c:v>36.048899999999996</c:v>
                </c:pt>
                <c:pt idx="286">
                  <c:v>36.048899999999996</c:v>
                </c:pt>
                <c:pt idx="287">
                  <c:v>36.048899999999996</c:v>
                </c:pt>
                <c:pt idx="288">
                  <c:v>36.048899999999996</c:v>
                </c:pt>
                <c:pt idx="289">
                  <c:v>36.048899999999996</c:v>
                </c:pt>
                <c:pt idx="290">
                  <c:v>36.048899999999996</c:v>
                </c:pt>
                <c:pt idx="291">
                  <c:v>36.048899999999996</c:v>
                </c:pt>
                <c:pt idx="292">
                  <c:v>36.048899999999996</c:v>
                </c:pt>
                <c:pt idx="293">
                  <c:v>36.048899999999996</c:v>
                </c:pt>
                <c:pt idx="294">
                  <c:v>36.048899999999996</c:v>
                </c:pt>
                <c:pt idx="295">
                  <c:v>36.048899999999996</c:v>
                </c:pt>
                <c:pt idx="296">
                  <c:v>36.048899999999996</c:v>
                </c:pt>
                <c:pt idx="297">
                  <c:v>36.048899999999996</c:v>
                </c:pt>
                <c:pt idx="298">
                  <c:v>36.048899999999996</c:v>
                </c:pt>
                <c:pt idx="299">
                  <c:v>36.048899999999996</c:v>
                </c:pt>
                <c:pt idx="300">
                  <c:v>36.048899999999996</c:v>
                </c:pt>
                <c:pt idx="301">
                  <c:v>36.048899999999996</c:v>
                </c:pt>
                <c:pt idx="302">
                  <c:v>36.048899999999996</c:v>
                </c:pt>
                <c:pt idx="303">
                  <c:v>36.048899999999996</c:v>
                </c:pt>
                <c:pt idx="304">
                  <c:v>36.048899999999996</c:v>
                </c:pt>
                <c:pt idx="305">
                  <c:v>36.048899999999996</c:v>
                </c:pt>
                <c:pt idx="306">
                  <c:v>36.048899999999996</c:v>
                </c:pt>
                <c:pt idx="307">
                  <c:v>36.048899999999996</c:v>
                </c:pt>
                <c:pt idx="308">
                  <c:v>36.048899999999996</c:v>
                </c:pt>
                <c:pt idx="309">
                  <c:v>36.048899999999996</c:v>
                </c:pt>
                <c:pt idx="310">
                  <c:v>36.048899999999996</c:v>
                </c:pt>
                <c:pt idx="311">
                  <c:v>36.048899999999996</c:v>
                </c:pt>
                <c:pt idx="312">
                  <c:v>36.048899999999996</c:v>
                </c:pt>
                <c:pt idx="313">
                  <c:v>36.048899999999996</c:v>
                </c:pt>
                <c:pt idx="314">
                  <c:v>36.048899999999996</c:v>
                </c:pt>
                <c:pt idx="315">
                  <c:v>36.048899999999996</c:v>
                </c:pt>
                <c:pt idx="316">
                  <c:v>36.048899999999996</c:v>
                </c:pt>
                <c:pt idx="317">
                  <c:v>36.048899999999996</c:v>
                </c:pt>
                <c:pt idx="318">
                  <c:v>36.048899999999996</c:v>
                </c:pt>
                <c:pt idx="319">
                  <c:v>36.048899999999996</c:v>
                </c:pt>
                <c:pt idx="320">
                  <c:v>36.048899999999996</c:v>
                </c:pt>
                <c:pt idx="321">
                  <c:v>36.048899999999996</c:v>
                </c:pt>
                <c:pt idx="322">
                  <c:v>36.048899999999996</c:v>
                </c:pt>
                <c:pt idx="323">
                  <c:v>36.048899999999996</c:v>
                </c:pt>
                <c:pt idx="324">
                  <c:v>36.048899999999996</c:v>
                </c:pt>
                <c:pt idx="325">
                  <c:v>36.048899999999996</c:v>
                </c:pt>
                <c:pt idx="326">
                  <c:v>36.048899999999996</c:v>
                </c:pt>
                <c:pt idx="327">
                  <c:v>36.048899999999996</c:v>
                </c:pt>
                <c:pt idx="328">
                  <c:v>36.048899999999996</c:v>
                </c:pt>
                <c:pt idx="329">
                  <c:v>36.048899999999996</c:v>
                </c:pt>
                <c:pt idx="330">
                  <c:v>36.048899999999996</c:v>
                </c:pt>
                <c:pt idx="331">
                  <c:v>36.048899999999996</c:v>
                </c:pt>
                <c:pt idx="332">
                  <c:v>36.048899999999996</c:v>
                </c:pt>
                <c:pt idx="333">
                  <c:v>36.048899999999996</c:v>
                </c:pt>
                <c:pt idx="334">
                  <c:v>36.048899999999996</c:v>
                </c:pt>
                <c:pt idx="335">
                  <c:v>36.048899999999996</c:v>
                </c:pt>
                <c:pt idx="336">
                  <c:v>36.048899999999996</c:v>
                </c:pt>
                <c:pt idx="337">
                  <c:v>36.048899999999996</c:v>
                </c:pt>
                <c:pt idx="338">
                  <c:v>36.048899999999996</c:v>
                </c:pt>
                <c:pt idx="339">
                  <c:v>36.048899999999996</c:v>
                </c:pt>
                <c:pt idx="340">
                  <c:v>36.048899999999996</c:v>
                </c:pt>
                <c:pt idx="341">
                  <c:v>36.048899999999996</c:v>
                </c:pt>
                <c:pt idx="342">
                  <c:v>36.048899999999996</c:v>
                </c:pt>
                <c:pt idx="343">
                  <c:v>36.048899999999996</c:v>
                </c:pt>
                <c:pt idx="344">
                  <c:v>36.048899999999996</c:v>
                </c:pt>
                <c:pt idx="345">
                  <c:v>36.048899999999996</c:v>
                </c:pt>
                <c:pt idx="346">
                  <c:v>36.048899999999996</c:v>
                </c:pt>
                <c:pt idx="347">
                  <c:v>36.048899999999996</c:v>
                </c:pt>
                <c:pt idx="348">
                  <c:v>36.048899999999996</c:v>
                </c:pt>
                <c:pt idx="349">
                  <c:v>36.048899999999996</c:v>
                </c:pt>
                <c:pt idx="350">
                  <c:v>36.048899999999996</c:v>
                </c:pt>
                <c:pt idx="351">
                  <c:v>36.048899999999996</c:v>
                </c:pt>
                <c:pt idx="352">
                  <c:v>36.048899999999996</c:v>
                </c:pt>
                <c:pt idx="353">
                  <c:v>36.048899999999996</c:v>
                </c:pt>
                <c:pt idx="354">
                  <c:v>36.048899999999996</c:v>
                </c:pt>
                <c:pt idx="355">
                  <c:v>36.048899999999996</c:v>
                </c:pt>
                <c:pt idx="356">
                  <c:v>36.048899999999996</c:v>
                </c:pt>
                <c:pt idx="357">
                  <c:v>36.048899999999996</c:v>
                </c:pt>
                <c:pt idx="358">
                  <c:v>36.048899999999996</c:v>
                </c:pt>
                <c:pt idx="359">
                  <c:v>36.048899999999996</c:v>
                </c:pt>
                <c:pt idx="360">
                  <c:v>36.048899999999996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334672"/>
        <c:axId val="526335064"/>
      </c:scatterChart>
      <c:valAx>
        <c:axId val="526334672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Swept Volume,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35064"/>
        <c:crosses val="autoZero"/>
        <c:crossBetween val="midCat"/>
        <c:majorUnit val="10"/>
      </c:valAx>
      <c:valAx>
        <c:axId val="5263350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Pressure, Bar, abs</a:t>
                </a:r>
              </a:p>
            </c:rich>
          </c:tx>
          <c:layout>
            <c:manualLayout>
              <c:xMode val="edge"/>
              <c:yMode val="edge"/>
              <c:x val="1.5376372527077527E-2"/>
              <c:y val="0.146492749012434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34672"/>
        <c:crosses val="autoZero"/>
        <c:crossBetween val="midCat"/>
      </c:valAx>
      <c:spPr>
        <a:solidFill>
          <a:schemeClr val="tx1">
            <a:lumMod val="95000"/>
            <a:lumOff val="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709740135606179"/>
          <c:y val="0.17963582677165357"/>
          <c:w val="0.43290259864393821"/>
          <c:h val="0.105469488188976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Stage I - Delta disch.</a:t>
            </a:r>
            <a:r>
              <a:rPr lang="en-US" sz="1400" baseline="0"/>
              <a:t> temp</a:t>
            </a:r>
            <a:endParaRPr lang="en-US" sz="14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644582714232391"/>
          <c:y val="0.16108070866141733"/>
          <c:w val="0.74193244595792407"/>
          <c:h val="0.46475984251968511"/>
        </c:manualLayout>
      </c:layout>
      <c:lineChart>
        <c:grouping val="standard"/>
        <c:varyColors val="0"/>
        <c:ser>
          <c:idx val="0"/>
          <c:order val="0"/>
          <c:tx>
            <c:v>Stage I Act. Disch Temp - Ad. Disch. Temp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database!$D$2:$D$25</c:f>
              <c:strCache>
                <c:ptCount val="24"/>
                <c:pt idx="0">
                  <c:v>01/15/19 06:00</c:v>
                </c:pt>
                <c:pt idx="1">
                  <c:v>01/15/19 07:02</c:v>
                </c:pt>
                <c:pt idx="2">
                  <c:v>01/15/19 08:00</c:v>
                </c:pt>
                <c:pt idx="3">
                  <c:v>01/15/19 09:00</c:v>
                </c:pt>
                <c:pt idx="4">
                  <c:v>01/15/19 10:00</c:v>
                </c:pt>
                <c:pt idx="5">
                  <c:v>01/15/19 11:00</c:v>
                </c:pt>
                <c:pt idx="6">
                  <c:v>01/15/19 12:00</c:v>
                </c:pt>
                <c:pt idx="7">
                  <c:v>01/15/19 13:00</c:v>
                </c:pt>
                <c:pt idx="8">
                  <c:v>01/15/19 14:00</c:v>
                </c:pt>
                <c:pt idx="9">
                  <c:v>01/15/19 15:02</c:v>
                </c:pt>
                <c:pt idx="10">
                  <c:v>01/15/19 16:00</c:v>
                </c:pt>
                <c:pt idx="11">
                  <c:v>01/15/19 17:00</c:v>
                </c:pt>
                <c:pt idx="12">
                  <c:v>01/15/19 18:00</c:v>
                </c:pt>
                <c:pt idx="13">
                  <c:v>01/15/19 19:00</c:v>
                </c:pt>
                <c:pt idx="14">
                  <c:v>01/15/19 20:00</c:v>
                </c:pt>
                <c:pt idx="15">
                  <c:v>01/15/19 21:00</c:v>
                </c:pt>
                <c:pt idx="16">
                  <c:v>01/15/19 22:00</c:v>
                </c:pt>
                <c:pt idx="17">
                  <c:v>01/15/19 23:02</c:v>
                </c:pt>
                <c:pt idx="18">
                  <c:v>01/16/19 00:00</c:v>
                </c:pt>
                <c:pt idx="19">
                  <c:v>01/16/19 01:00</c:v>
                </c:pt>
                <c:pt idx="20">
                  <c:v>01/16/19 02:00</c:v>
                </c:pt>
                <c:pt idx="21">
                  <c:v>01/16/19 03:00</c:v>
                </c:pt>
                <c:pt idx="22">
                  <c:v>01/16/19 04:00</c:v>
                </c:pt>
                <c:pt idx="23">
                  <c:v>01/16/19 05:00</c:v>
                </c:pt>
              </c:strCache>
            </c:strRef>
          </c:cat>
          <c:val>
            <c:numRef>
              <c:f>database!$L$2:$L$25</c:f>
              <c:numCache>
                <c:formatCode>General</c:formatCode>
                <c:ptCount val="24"/>
                <c:pt idx="0">
                  <c:v>9.5094593021347578</c:v>
                </c:pt>
                <c:pt idx="1">
                  <c:v>9.5963862203635699</c:v>
                </c:pt>
                <c:pt idx="2">
                  <c:v>9.5215437316261387</c:v>
                </c:pt>
                <c:pt idx="3">
                  <c:v>9.382035935522822</c:v>
                </c:pt>
                <c:pt idx="4">
                  <c:v>9.2807637625618895</c:v>
                </c:pt>
                <c:pt idx="5">
                  <c:v>9.1572397606423124</c:v>
                </c:pt>
                <c:pt idx="6">
                  <c:v>9.0564991905130228</c:v>
                </c:pt>
                <c:pt idx="7">
                  <c:v>8.9287758396796448</c:v>
                </c:pt>
                <c:pt idx="8">
                  <c:v>8.8544130754266916</c:v>
                </c:pt>
                <c:pt idx="9">
                  <c:v>8.7153781299006141</c:v>
                </c:pt>
                <c:pt idx="10">
                  <c:v>8.7475023104919387</c:v>
                </c:pt>
                <c:pt idx="11">
                  <c:v>8.8016456532068901</c:v>
                </c:pt>
                <c:pt idx="12">
                  <c:v>8.8726996414387145</c:v>
                </c:pt>
                <c:pt idx="13">
                  <c:v>8.9057974869041914</c:v>
                </c:pt>
                <c:pt idx="14">
                  <c:v>8.9494711834898908</c:v>
                </c:pt>
                <c:pt idx="15">
                  <c:v>8.982802438056865</c:v>
                </c:pt>
                <c:pt idx="16">
                  <c:v>9.0267118831272342</c:v>
                </c:pt>
                <c:pt idx="17">
                  <c:v>9.0869040331533597</c:v>
                </c:pt>
                <c:pt idx="18">
                  <c:v>9.100454682674922</c:v>
                </c:pt>
                <c:pt idx="19">
                  <c:v>9.1519645570020884</c:v>
                </c:pt>
                <c:pt idx="20">
                  <c:v>9.1918672421979295</c:v>
                </c:pt>
                <c:pt idx="21">
                  <c:v>9.243398552694714</c:v>
                </c:pt>
                <c:pt idx="22">
                  <c:v>9.2833567757172091</c:v>
                </c:pt>
                <c:pt idx="23">
                  <c:v>9.3244547841672443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29576"/>
        <c:axId val="526330360"/>
      </c:lineChart>
      <c:catAx>
        <c:axId val="526329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30360"/>
        <c:crosses val="autoZero"/>
        <c:auto val="1"/>
        <c:lblAlgn val="ctr"/>
        <c:lblOffset val="100"/>
        <c:tickLblSkip val="4"/>
        <c:tickMarkSkip val="4"/>
        <c:noMultiLvlLbl val="1"/>
      </c:catAx>
      <c:valAx>
        <c:axId val="526330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Act.</a:t>
                </a:r>
                <a:r>
                  <a:rPr lang="en-IN" baseline="0"/>
                  <a:t> </a:t>
                </a:r>
                <a:r>
                  <a:rPr lang="en-IN"/>
                  <a:t>- Ad. disch. temp</a:t>
                </a:r>
              </a:p>
            </c:rich>
          </c:tx>
          <c:layout>
            <c:manualLayout>
              <c:xMode val="edge"/>
              <c:yMode val="edge"/>
              <c:x val="1.1711215340124592E-2"/>
              <c:y val="0.145226377952755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29576"/>
        <c:crosses val="autoZero"/>
        <c:crossBetween val="between"/>
      </c:valAx>
      <c:spPr>
        <a:solidFill>
          <a:schemeClr val="tx1">
            <a:lumMod val="95000"/>
            <a:lumOff val="5000"/>
          </a:schemeClr>
        </a:solidFill>
        <a:ln w="15875"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Stage II - Delta disch.</a:t>
            </a:r>
            <a:r>
              <a:rPr lang="en-US" sz="1400" baseline="0"/>
              <a:t> temp</a:t>
            </a:r>
            <a:endParaRPr lang="en-US" sz="14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644582714232391"/>
          <c:y val="0.16108070866141733"/>
          <c:w val="0.74193244595792407"/>
          <c:h val="0.46475984251968511"/>
        </c:manualLayout>
      </c:layout>
      <c:lineChart>
        <c:grouping val="standard"/>
        <c:varyColors val="0"/>
        <c:ser>
          <c:idx val="0"/>
          <c:order val="0"/>
          <c:tx>
            <c:v>Stage II Act. Disch Temp - Ad. Disch. Temp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database!$D$2:$D$25</c:f>
              <c:strCache>
                <c:ptCount val="24"/>
                <c:pt idx="0">
                  <c:v>01/15/19 06:00</c:v>
                </c:pt>
                <c:pt idx="1">
                  <c:v>01/15/19 07:02</c:v>
                </c:pt>
                <c:pt idx="2">
                  <c:v>01/15/19 08:00</c:v>
                </c:pt>
                <c:pt idx="3">
                  <c:v>01/15/19 09:00</c:v>
                </c:pt>
                <c:pt idx="4">
                  <c:v>01/15/19 10:00</c:v>
                </c:pt>
                <c:pt idx="5">
                  <c:v>01/15/19 11:00</c:v>
                </c:pt>
                <c:pt idx="6">
                  <c:v>01/15/19 12:00</c:v>
                </c:pt>
                <c:pt idx="7">
                  <c:v>01/15/19 13:00</c:v>
                </c:pt>
                <c:pt idx="8">
                  <c:v>01/15/19 14:00</c:v>
                </c:pt>
                <c:pt idx="9">
                  <c:v>01/15/19 15:02</c:v>
                </c:pt>
                <c:pt idx="10">
                  <c:v>01/15/19 16:00</c:v>
                </c:pt>
                <c:pt idx="11">
                  <c:v>01/15/19 17:00</c:v>
                </c:pt>
                <c:pt idx="12">
                  <c:v>01/15/19 18:00</c:v>
                </c:pt>
                <c:pt idx="13">
                  <c:v>01/15/19 19:00</c:v>
                </c:pt>
                <c:pt idx="14">
                  <c:v>01/15/19 20:00</c:v>
                </c:pt>
                <c:pt idx="15">
                  <c:v>01/15/19 21:00</c:v>
                </c:pt>
                <c:pt idx="16">
                  <c:v>01/15/19 22:00</c:v>
                </c:pt>
                <c:pt idx="17">
                  <c:v>01/15/19 23:02</c:v>
                </c:pt>
                <c:pt idx="18">
                  <c:v>01/16/19 00:00</c:v>
                </c:pt>
                <c:pt idx="19">
                  <c:v>01/16/19 01:00</c:v>
                </c:pt>
                <c:pt idx="20">
                  <c:v>01/16/19 02:00</c:v>
                </c:pt>
                <c:pt idx="21">
                  <c:v>01/16/19 03:00</c:v>
                </c:pt>
                <c:pt idx="22">
                  <c:v>01/16/19 04:00</c:v>
                </c:pt>
                <c:pt idx="23">
                  <c:v>01/16/19 05:00</c:v>
                </c:pt>
              </c:strCache>
            </c:strRef>
          </c:cat>
          <c:val>
            <c:numRef>
              <c:f>database!$M$2:$M$25</c:f>
              <c:numCache>
                <c:formatCode>General</c:formatCode>
                <c:ptCount val="24"/>
                <c:pt idx="0">
                  <c:v>-3.8201798648377121</c:v>
                </c:pt>
                <c:pt idx="1">
                  <c:v>-3.8947412616331576</c:v>
                </c:pt>
                <c:pt idx="2">
                  <c:v>-3.7875105783518279</c:v>
                </c:pt>
                <c:pt idx="3">
                  <c:v>-3.6426411292624152</c:v>
                </c:pt>
                <c:pt idx="4">
                  <c:v>-3.5270969464199311</c:v>
                </c:pt>
                <c:pt idx="5">
                  <c:v>-3.396006960044474</c:v>
                </c:pt>
                <c:pt idx="6">
                  <c:v>-3.3109301862142502</c:v>
                </c:pt>
                <c:pt idx="7">
                  <c:v>-3.1719689682576586</c:v>
                </c:pt>
                <c:pt idx="8">
                  <c:v>-3.0457434519022968</c:v>
                </c:pt>
                <c:pt idx="9">
                  <c:v>-2.9384209111328232</c:v>
                </c:pt>
                <c:pt idx="10">
                  <c:v>-3.0158616175359612</c:v>
                </c:pt>
                <c:pt idx="11">
                  <c:v>-3.1110548635815576</c:v>
                </c:pt>
                <c:pt idx="12">
                  <c:v>-3.190381721297058</c:v>
                </c:pt>
                <c:pt idx="13">
                  <c:v>-3.2875661068457021</c:v>
                </c:pt>
                <c:pt idx="14">
                  <c:v>-3.3578225163622619</c:v>
                </c:pt>
                <c:pt idx="15">
                  <c:v>-3.4568510263313215</c:v>
                </c:pt>
                <c:pt idx="16">
                  <c:v>-3.5398101848021497</c:v>
                </c:pt>
                <c:pt idx="17">
                  <c:v>-3.6405094178430204</c:v>
                </c:pt>
                <c:pt idx="18">
                  <c:v>-3.7076482944415261</c:v>
                </c:pt>
                <c:pt idx="19">
                  <c:v>-3.7362091852856452</c:v>
                </c:pt>
                <c:pt idx="20">
                  <c:v>-3.7926342958797363</c:v>
                </c:pt>
                <c:pt idx="21">
                  <c:v>-3.849210833212851</c:v>
                </c:pt>
                <c:pt idx="22">
                  <c:v>-3.9279838827133062</c:v>
                </c:pt>
                <c:pt idx="23">
                  <c:v>-3.9848593460385473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31536"/>
        <c:axId val="526246200"/>
      </c:lineChart>
      <c:catAx>
        <c:axId val="52633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46200"/>
        <c:crosses val="autoZero"/>
        <c:auto val="1"/>
        <c:lblAlgn val="ctr"/>
        <c:lblOffset val="100"/>
        <c:tickLblSkip val="4"/>
        <c:tickMarkSkip val="4"/>
        <c:noMultiLvlLbl val="1"/>
      </c:catAx>
      <c:valAx>
        <c:axId val="526246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Act.</a:t>
                </a:r>
                <a:r>
                  <a:rPr lang="en-IN" baseline="0"/>
                  <a:t> </a:t>
                </a:r>
                <a:r>
                  <a:rPr lang="en-IN"/>
                  <a:t>- Ad. disch. temp</a:t>
                </a:r>
              </a:p>
            </c:rich>
          </c:tx>
          <c:layout>
            <c:manualLayout>
              <c:xMode val="edge"/>
              <c:yMode val="edge"/>
              <c:x val="1.1711215340124592E-2"/>
              <c:y val="0.145226377952755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31536"/>
        <c:crosses val="autoZero"/>
        <c:crossBetween val="between"/>
      </c:valAx>
      <c:spPr>
        <a:solidFill>
          <a:schemeClr val="tx1">
            <a:lumMod val="95000"/>
            <a:lumOff val="5000"/>
          </a:schemeClr>
        </a:solidFill>
        <a:ln w="15875"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Stage I - Delta disch.</a:t>
            </a:r>
            <a:r>
              <a:rPr lang="en-US" sz="1400" baseline="0"/>
              <a:t> temp</a:t>
            </a: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644582714232391"/>
          <c:y val="0.16108070866141733"/>
          <c:w val="0.74193244595792407"/>
          <c:h val="0.46475984251968511"/>
        </c:manualLayout>
      </c:layout>
      <c:lineChart>
        <c:grouping val="standard"/>
        <c:varyColors val="0"/>
        <c:ser>
          <c:idx val="0"/>
          <c:order val="0"/>
          <c:tx>
            <c:v>Stage I Act. Disch Temp - Ad. Disch. Temp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GERC_A_PARA!$FA$4:$FA$353</c:f>
              <c:strCache>
                <c:ptCount val="350"/>
                <c:pt idx="0">
                  <c:v>01/14/19 18:00</c:v>
                </c:pt>
                <c:pt idx="1">
                  <c:v>01/14/19 19:00</c:v>
                </c:pt>
                <c:pt idx="2">
                  <c:v>01/14/19 20:00</c:v>
                </c:pt>
                <c:pt idx="3">
                  <c:v>01/14/19 21:00</c:v>
                </c:pt>
                <c:pt idx="4">
                  <c:v>01/14/19 22:00</c:v>
                </c:pt>
                <c:pt idx="5">
                  <c:v>01/14/19 23:02</c:v>
                </c:pt>
                <c:pt idx="6">
                  <c:v>01/15/19 00:00</c:v>
                </c:pt>
                <c:pt idx="7">
                  <c:v>01/15/19 01:00</c:v>
                </c:pt>
                <c:pt idx="8">
                  <c:v>01/15/19 02:00</c:v>
                </c:pt>
                <c:pt idx="9">
                  <c:v>01/15/19 03:00</c:v>
                </c:pt>
                <c:pt idx="10">
                  <c:v>01/15/19 04:00</c:v>
                </c:pt>
                <c:pt idx="11">
                  <c:v>01/15/19 05:00</c:v>
                </c:pt>
                <c:pt idx="12">
                  <c:v>01/15/19 06:00</c:v>
                </c:pt>
                <c:pt idx="13">
                  <c:v>01/15/19 07:02</c:v>
                </c:pt>
                <c:pt idx="14">
                  <c:v>01/15/19 08:00</c:v>
                </c:pt>
                <c:pt idx="15">
                  <c:v>01/15/19 09:00</c:v>
                </c:pt>
                <c:pt idx="16">
                  <c:v>01/15/19 10:00</c:v>
                </c:pt>
                <c:pt idx="17">
                  <c:v>01/15/19 11:00</c:v>
                </c:pt>
                <c:pt idx="18">
                  <c:v>01/15/19 12:00</c:v>
                </c:pt>
                <c:pt idx="19">
                  <c:v>01/15/19 13:00</c:v>
                </c:pt>
                <c:pt idx="20">
                  <c:v>01/15/19 14:00</c:v>
                </c:pt>
                <c:pt idx="21">
                  <c:v>01/15/19 15:02</c:v>
                </c:pt>
                <c:pt idx="22">
                  <c:v>01/15/19 16:00</c:v>
                </c:pt>
                <c:pt idx="23">
                  <c:v>01/15/19 17:00</c:v>
                </c:pt>
                <c:pt idx="24">
                  <c:v>01/15/19 18:00</c:v>
                </c:pt>
                <c:pt idx="25">
                  <c:v>01/15/19 19:00</c:v>
                </c:pt>
                <c:pt idx="26">
                  <c:v>01/15/19 20:00</c:v>
                </c:pt>
                <c:pt idx="27">
                  <c:v>01/15/19 21:00</c:v>
                </c:pt>
                <c:pt idx="28">
                  <c:v>01/15/19 22:00</c:v>
                </c:pt>
                <c:pt idx="29">
                  <c:v>01/15/19 23:02</c:v>
                </c:pt>
                <c:pt idx="30">
                  <c:v>01/16/19 00:00</c:v>
                </c:pt>
                <c:pt idx="31">
                  <c:v>01/16/19 01:00</c:v>
                </c:pt>
                <c:pt idx="32">
                  <c:v>01/16/19 02:00</c:v>
                </c:pt>
                <c:pt idx="33">
                  <c:v>01/16/19 03:00</c:v>
                </c:pt>
                <c:pt idx="34">
                  <c:v>01/16/19 04:00</c:v>
                </c:pt>
                <c:pt idx="35">
                  <c:v>01/16/19 05:00</c:v>
                </c:pt>
                <c:pt idx="36">
                  <c:v>01/16/19 06:00</c:v>
                </c:pt>
                <c:pt idx="37">
                  <c:v>01/16/19 07:02</c:v>
                </c:pt>
                <c:pt idx="38">
                  <c:v>01/16/19 08:00</c:v>
                </c:pt>
                <c:pt idx="39">
                  <c:v>01/16/19 09:00</c:v>
                </c:pt>
                <c:pt idx="40">
                  <c:v>01/16/19 10:00</c:v>
                </c:pt>
                <c:pt idx="41">
                  <c:v>01/16/19 11:00</c:v>
                </c:pt>
                <c:pt idx="42">
                  <c:v>01/16/19 12:00</c:v>
                </c:pt>
                <c:pt idx="43">
                  <c:v>01/16/19 13:00</c:v>
                </c:pt>
                <c:pt idx="44">
                  <c:v>01/16/19 14:00</c:v>
                </c:pt>
                <c:pt idx="45">
                  <c:v>01/16/19 15:02</c:v>
                </c:pt>
                <c:pt idx="46">
                  <c:v>01/16/19 16:00</c:v>
                </c:pt>
                <c:pt idx="47">
                  <c:v>01/16/19 17:00</c:v>
                </c:pt>
                <c:pt idx="48">
                  <c:v>01/16/19 18:00</c:v>
                </c:pt>
                <c:pt idx="49">
                  <c:v>01/16/19 19:00</c:v>
                </c:pt>
                <c:pt idx="50">
                  <c:v>01/16/19 20:00</c:v>
                </c:pt>
                <c:pt idx="51">
                  <c:v>01/16/19 21:00</c:v>
                </c:pt>
                <c:pt idx="52">
                  <c:v>01/16/19 22:00</c:v>
                </c:pt>
                <c:pt idx="53">
                  <c:v>01/16/19 23:02</c:v>
                </c:pt>
                <c:pt idx="54">
                  <c:v>01/17/19 00:00</c:v>
                </c:pt>
                <c:pt idx="55">
                  <c:v>01/17/19 01:00</c:v>
                </c:pt>
                <c:pt idx="56">
                  <c:v>01/17/19 02:00</c:v>
                </c:pt>
                <c:pt idx="57">
                  <c:v>01/17/19 03:00</c:v>
                </c:pt>
                <c:pt idx="58">
                  <c:v>01/17/19 04:00</c:v>
                </c:pt>
                <c:pt idx="59">
                  <c:v>01/17/19 05:00</c:v>
                </c:pt>
                <c:pt idx="60">
                  <c:v>01/17/19 06:00</c:v>
                </c:pt>
                <c:pt idx="61">
                  <c:v>01/17/19 07:02</c:v>
                </c:pt>
                <c:pt idx="62">
                  <c:v>01/17/19 08:00</c:v>
                </c:pt>
                <c:pt idx="63">
                  <c:v>01/17/19 09:00</c:v>
                </c:pt>
                <c:pt idx="64">
                  <c:v>01/17/19 10:00</c:v>
                </c:pt>
                <c:pt idx="65">
                  <c:v>01/17/19 11:00</c:v>
                </c:pt>
                <c:pt idx="66">
                  <c:v>01/17/19 12:00</c:v>
                </c:pt>
                <c:pt idx="67">
                  <c:v>01/17/19 13:00</c:v>
                </c:pt>
                <c:pt idx="68">
                  <c:v>01/17/19 14:00</c:v>
                </c:pt>
                <c:pt idx="69">
                  <c:v>01/17/19 15:02</c:v>
                </c:pt>
                <c:pt idx="70">
                  <c:v>01/17/19 16:00</c:v>
                </c:pt>
                <c:pt idx="71">
                  <c:v>01/17/19 17:00</c:v>
                </c:pt>
                <c:pt idx="72">
                  <c:v>01/17/19 18:00</c:v>
                </c:pt>
                <c:pt idx="73">
                  <c:v>01/17/19 19:00</c:v>
                </c:pt>
                <c:pt idx="74">
                  <c:v>01/17/19 20:00</c:v>
                </c:pt>
                <c:pt idx="75">
                  <c:v>01/17/19 21:00</c:v>
                </c:pt>
                <c:pt idx="76">
                  <c:v>01/17/19 22:00</c:v>
                </c:pt>
                <c:pt idx="77">
                  <c:v>01/17/19 23:00</c:v>
                </c:pt>
                <c:pt idx="78">
                  <c:v>01/18/19 00:00</c:v>
                </c:pt>
                <c:pt idx="79">
                  <c:v>01/18/19 01:00</c:v>
                </c:pt>
                <c:pt idx="80">
                  <c:v>01/18/19 02:00</c:v>
                </c:pt>
                <c:pt idx="81">
                  <c:v>01/18/19 03:00</c:v>
                </c:pt>
                <c:pt idx="82">
                  <c:v>01/18/19 04:00</c:v>
                </c:pt>
                <c:pt idx="83">
                  <c:v>01/18/19 05:00</c:v>
                </c:pt>
                <c:pt idx="84">
                  <c:v>01/18/19 :00</c:v>
                </c:pt>
                <c:pt idx="85">
                  <c:v>01/18/19 07:02</c:v>
                </c:pt>
                <c:pt idx="86">
                  <c:v>01/18/19 08:00</c:v>
                </c:pt>
                <c:pt idx="87">
                  <c:v>01/18/19 09:00</c:v>
                </c:pt>
                <c:pt idx="88">
                  <c:v>01/18/19 10:00</c:v>
                </c:pt>
                <c:pt idx="89">
                  <c:v>01/18/19 11:00</c:v>
                </c:pt>
                <c:pt idx="90">
                  <c:v>01/18/19 12:00</c:v>
                </c:pt>
                <c:pt idx="91">
                  <c:v>01/18/19 13:00</c:v>
                </c:pt>
                <c:pt idx="92">
                  <c:v>01/18/19 14:00</c:v>
                </c:pt>
                <c:pt idx="93">
                  <c:v>01/18/19 15:02</c:v>
                </c:pt>
                <c:pt idx="94">
                  <c:v>01/19/19 00:02</c:v>
                </c:pt>
                <c:pt idx="95">
                  <c:v>01/19/19 01:02</c:v>
                </c:pt>
                <c:pt idx="96">
                  <c:v>01/19/19 02:02</c:v>
                </c:pt>
                <c:pt idx="97">
                  <c:v>01/19/19 03:02</c:v>
                </c:pt>
                <c:pt idx="98">
                  <c:v>01/19/19 04:02</c:v>
                </c:pt>
                <c:pt idx="99">
                  <c:v>01/19/19 05:02</c:v>
                </c:pt>
                <c:pt idx="100">
                  <c:v>01/19/19 06:02</c:v>
                </c:pt>
                <c:pt idx="101">
                  <c:v>01/19/19 07:02</c:v>
                </c:pt>
                <c:pt idx="102">
                  <c:v>01/19/19 08:02</c:v>
                </c:pt>
                <c:pt idx="103">
                  <c:v>01/19/19 09:02</c:v>
                </c:pt>
                <c:pt idx="104">
                  <c:v>01/19/19 10:02</c:v>
                </c:pt>
                <c:pt idx="105">
                  <c:v>01/19/19 11:02</c:v>
                </c:pt>
                <c:pt idx="106">
                  <c:v>01/19/19 12:02</c:v>
                </c:pt>
                <c:pt idx="107">
                  <c:v>01/19/19 13:02</c:v>
                </c:pt>
                <c:pt idx="108">
                  <c:v>01/19/19 14:02</c:v>
                </c:pt>
                <c:pt idx="109">
                  <c:v>01/19/19 15:02</c:v>
                </c:pt>
                <c:pt idx="110">
                  <c:v>01/19/19 16:02</c:v>
                </c:pt>
                <c:pt idx="111">
                  <c:v>01/19/19 17:02</c:v>
                </c:pt>
                <c:pt idx="112">
                  <c:v>01/19/19 18:02</c:v>
                </c:pt>
                <c:pt idx="113">
                  <c:v>01/19/19 19:02</c:v>
                </c:pt>
                <c:pt idx="114">
                  <c:v>01/19/19 20:02</c:v>
                </c:pt>
                <c:pt idx="115">
                  <c:v>01/19/19 21:02</c:v>
                </c:pt>
                <c:pt idx="116">
                  <c:v>01/19/19 22:02</c:v>
                </c:pt>
                <c:pt idx="117">
                  <c:v>01/19/19 23:02</c:v>
                </c:pt>
                <c:pt idx="118">
                  <c:v>01/20/19 00:02</c:v>
                </c:pt>
                <c:pt idx="119">
                  <c:v>01/20/19 01:02</c:v>
                </c:pt>
                <c:pt idx="120">
                  <c:v>01/20/19 02:02</c:v>
                </c:pt>
                <c:pt idx="121">
                  <c:v>01/20/19 03:02</c:v>
                </c:pt>
                <c:pt idx="122">
                  <c:v>01/20/19 04:02</c:v>
                </c:pt>
                <c:pt idx="123">
                  <c:v>01/20/19 05:02</c:v>
                </c:pt>
                <c:pt idx="124">
                  <c:v>01/20/19 06:02</c:v>
                </c:pt>
                <c:pt idx="125">
                  <c:v>01/20/19 07:02</c:v>
                </c:pt>
                <c:pt idx="126">
                  <c:v>01/20/19 08:02</c:v>
                </c:pt>
                <c:pt idx="127">
                  <c:v>01/20/19 09:02</c:v>
                </c:pt>
                <c:pt idx="128">
                  <c:v>01/20/19 10:02</c:v>
                </c:pt>
                <c:pt idx="129">
                  <c:v>01/20/19 11:02</c:v>
                </c:pt>
                <c:pt idx="130">
                  <c:v>01/20/19 12:02</c:v>
                </c:pt>
                <c:pt idx="131">
                  <c:v>01/20/19 13:02</c:v>
                </c:pt>
                <c:pt idx="132">
                  <c:v>01/20/19 14:02</c:v>
                </c:pt>
                <c:pt idx="133">
                  <c:v>01/20/19 15:02</c:v>
                </c:pt>
                <c:pt idx="134">
                  <c:v>01/20/19 16:02</c:v>
                </c:pt>
                <c:pt idx="135">
                  <c:v>01/20/19 17:02</c:v>
                </c:pt>
                <c:pt idx="136">
                  <c:v>01/20/19 18:02</c:v>
                </c:pt>
                <c:pt idx="137">
                  <c:v>01/20/19 19:02</c:v>
                </c:pt>
                <c:pt idx="138">
                  <c:v>01/20/19 20:02</c:v>
                </c:pt>
                <c:pt idx="139">
                  <c:v>01/20/19 21:02</c:v>
                </c:pt>
                <c:pt idx="140">
                  <c:v>01/20/19 22:02</c:v>
                </c:pt>
                <c:pt idx="141">
                  <c:v>01/20/19 23:02</c:v>
                </c:pt>
                <c:pt idx="142">
                  <c:v>01/21/19 00:02</c:v>
                </c:pt>
                <c:pt idx="143">
                  <c:v>01/21/19 01:02</c:v>
                </c:pt>
                <c:pt idx="144">
                  <c:v>01/21/19 02:02</c:v>
                </c:pt>
                <c:pt idx="145">
                  <c:v>01/21/19 03:02</c:v>
                </c:pt>
                <c:pt idx="146">
                  <c:v>01/21/19 04:02</c:v>
                </c:pt>
                <c:pt idx="147">
                  <c:v>01/21/19 05:02</c:v>
                </c:pt>
                <c:pt idx="148">
                  <c:v>01/21/19 06:02</c:v>
                </c:pt>
                <c:pt idx="149">
                  <c:v>01/21/19 07:02</c:v>
                </c:pt>
                <c:pt idx="150">
                  <c:v>01/21/19 08:02</c:v>
                </c:pt>
                <c:pt idx="151">
                  <c:v>01/21/19 09:02</c:v>
                </c:pt>
                <c:pt idx="152">
                  <c:v>01/21/19 10:02</c:v>
                </c:pt>
                <c:pt idx="153">
                  <c:v>01/21/19 11:02</c:v>
                </c:pt>
                <c:pt idx="154">
                  <c:v>01/21/19 12:02</c:v>
                </c:pt>
                <c:pt idx="155">
                  <c:v>01/21/19 13:02</c:v>
                </c:pt>
                <c:pt idx="156">
                  <c:v>01/21/19 14:02</c:v>
                </c:pt>
                <c:pt idx="157">
                  <c:v>01/21/19 15:02</c:v>
                </c:pt>
                <c:pt idx="158">
                  <c:v>01/21/19 16:02</c:v>
                </c:pt>
                <c:pt idx="159">
                  <c:v>01/21/19 17:02</c:v>
                </c:pt>
                <c:pt idx="160">
                  <c:v>01/21/19 18:02</c:v>
                </c:pt>
                <c:pt idx="161">
                  <c:v>01/21/19 19:02</c:v>
                </c:pt>
                <c:pt idx="162">
                  <c:v>01/21/19 20:02</c:v>
                </c:pt>
                <c:pt idx="163">
                  <c:v>01/21/19 21:02</c:v>
                </c:pt>
                <c:pt idx="164">
                  <c:v>01/21/19 22:02</c:v>
                </c:pt>
                <c:pt idx="165">
                  <c:v>01/21/19 23:02</c:v>
                </c:pt>
                <c:pt idx="166">
                  <c:v>01/22/19 00:02</c:v>
                </c:pt>
                <c:pt idx="167">
                  <c:v>01/22/19 01:02</c:v>
                </c:pt>
                <c:pt idx="168">
                  <c:v>01/22/19 02:02</c:v>
                </c:pt>
                <c:pt idx="169">
                  <c:v>01/22/19 03:02</c:v>
                </c:pt>
                <c:pt idx="170">
                  <c:v>01/22/19 04:02</c:v>
                </c:pt>
                <c:pt idx="171">
                  <c:v>01/22/19 05:02</c:v>
                </c:pt>
                <c:pt idx="172">
                  <c:v>01/22/19 06:02</c:v>
                </c:pt>
                <c:pt idx="173">
                  <c:v>01/22/19 07:02</c:v>
                </c:pt>
                <c:pt idx="174">
                  <c:v>01/22/19 08:02</c:v>
                </c:pt>
                <c:pt idx="175">
                  <c:v>01/22/19 09:02</c:v>
                </c:pt>
                <c:pt idx="176">
                  <c:v>01/22/19 10:02</c:v>
                </c:pt>
                <c:pt idx="177">
                  <c:v>01/24/19 14:02</c:v>
                </c:pt>
                <c:pt idx="178">
                  <c:v>01/24/19 15:02</c:v>
                </c:pt>
                <c:pt idx="179">
                  <c:v>01/24/19 16:02</c:v>
                </c:pt>
                <c:pt idx="180">
                  <c:v>01/24/19 17:02</c:v>
                </c:pt>
                <c:pt idx="181">
                  <c:v>01/24/19 18:02</c:v>
                </c:pt>
                <c:pt idx="182">
                  <c:v>01/24/19 19:02</c:v>
                </c:pt>
                <c:pt idx="183">
                  <c:v>01/24/19 20:02</c:v>
                </c:pt>
                <c:pt idx="184">
                  <c:v>01/24/19 21:02</c:v>
                </c:pt>
                <c:pt idx="185">
                  <c:v>01/24/19 22:02</c:v>
                </c:pt>
                <c:pt idx="186">
                  <c:v>01/24/19 23:02</c:v>
                </c:pt>
                <c:pt idx="187">
                  <c:v>01/25/19 00:02</c:v>
                </c:pt>
                <c:pt idx="188">
                  <c:v>01/25/19 01:02</c:v>
                </c:pt>
                <c:pt idx="189">
                  <c:v>01/25/19 02:02</c:v>
                </c:pt>
                <c:pt idx="190">
                  <c:v>01/25/19 03:02</c:v>
                </c:pt>
                <c:pt idx="191">
                  <c:v>01/25/19 04:02</c:v>
                </c:pt>
                <c:pt idx="192">
                  <c:v>01/25/19 05:02</c:v>
                </c:pt>
                <c:pt idx="193">
                  <c:v>01/25/19 06:02</c:v>
                </c:pt>
                <c:pt idx="194">
                  <c:v>01/25/19 07:02</c:v>
                </c:pt>
                <c:pt idx="195">
                  <c:v>01/25/19 08:02</c:v>
                </c:pt>
                <c:pt idx="196">
                  <c:v>01/25/19 09:02</c:v>
                </c:pt>
                <c:pt idx="197">
                  <c:v>01/25/19 10:02</c:v>
                </c:pt>
                <c:pt idx="198">
                  <c:v>01/25/19 11:02</c:v>
                </c:pt>
                <c:pt idx="199">
                  <c:v>01/25/19 12:02</c:v>
                </c:pt>
                <c:pt idx="200">
                  <c:v>01/25/19 13:02</c:v>
                </c:pt>
                <c:pt idx="201">
                  <c:v>01/25/19 14:02</c:v>
                </c:pt>
                <c:pt idx="202">
                  <c:v>01/25/19 15:02</c:v>
                </c:pt>
                <c:pt idx="203">
                  <c:v>01/25/19 16:02</c:v>
                </c:pt>
                <c:pt idx="204">
                  <c:v>01/25/19 17:02</c:v>
                </c:pt>
                <c:pt idx="205">
                  <c:v>01/25/19 18:02</c:v>
                </c:pt>
                <c:pt idx="206">
                  <c:v>01/25/19 19:02</c:v>
                </c:pt>
                <c:pt idx="207">
                  <c:v>01/25/19 20:02</c:v>
                </c:pt>
                <c:pt idx="208">
                  <c:v>01/25/19 21:02</c:v>
                </c:pt>
                <c:pt idx="209">
                  <c:v>01/25/19 22:02</c:v>
                </c:pt>
                <c:pt idx="210">
                  <c:v>01/25/19 23:02</c:v>
                </c:pt>
                <c:pt idx="211">
                  <c:v>01/26/19 00:02</c:v>
                </c:pt>
                <c:pt idx="212">
                  <c:v>01/26/19 01:02</c:v>
                </c:pt>
                <c:pt idx="213">
                  <c:v>01/26/19 02:02</c:v>
                </c:pt>
                <c:pt idx="214">
                  <c:v>01/26/19 03:02</c:v>
                </c:pt>
                <c:pt idx="215">
                  <c:v>01/26/19 04:02</c:v>
                </c:pt>
                <c:pt idx="216">
                  <c:v>01/26/19 05:02</c:v>
                </c:pt>
                <c:pt idx="217">
                  <c:v>01/26/19 06:02</c:v>
                </c:pt>
                <c:pt idx="218">
                  <c:v>01/26/19 07:02</c:v>
                </c:pt>
                <c:pt idx="219">
                  <c:v>01/26/19 08:02</c:v>
                </c:pt>
                <c:pt idx="220">
                  <c:v>01/26/19 09:02</c:v>
                </c:pt>
                <c:pt idx="221">
                  <c:v>01/26/19 10:02</c:v>
                </c:pt>
                <c:pt idx="222">
                  <c:v>01/26/19 11:02</c:v>
                </c:pt>
                <c:pt idx="223">
                  <c:v>01/26/19 12:02</c:v>
                </c:pt>
                <c:pt idx="224">
                  <c:v>01/26/19 13:02</c:v>
                </c:pt>
                <c:pt idx="225">
                  <c:v>01/26/19 14:02</c:v>
                </c:pt>
                <c:pt idx="226">
                  <c:v>01/26/19 15:02</c:v>
                </c:pt>
                <c:pt idx="227">
                  <c:v>01/26/19 16:02</c:v>
                </c:pt>
                <c:pt idx="228">
                  <c:v>01/26/19 17:02</c:v>
                </c:pt>
                <c:pt idx="229">
                  <c:v>01/26/19 18:02</c:v>
                </c:pt>
                <c:pt idx="230">
                  <c:v>01/26/19 19:02</c:v>
                </c:pt>
                <c:pt idx="231">
                  <c:v>01/26/19 20:02</c:v>
                </c:pt>
                <c:pt idx="232">
                  <c:v>01/26/19 21:02</c:v>
                </c:pt>
                <c:pt idx="233">
                  <c:v>01/26/19 22:02</c:v>
                </c:pt>
                <c:pt idx="234">
                  <c:v>01/26/19 23:02</c:v>
                </c:pt>
                <c:pt idx="235">
                  <c:v>01/27/19 00:02</c:v>
                </c:pt>
                <c:pt idx="236">
                  <c:v>01/27/19 01:02</c:v>
                </c:pt>
                <c:pt idx="237">
                  <c:v>01/27/19 02:02</c:v>
                </c:pt>
                <c:pt idx="238">
                  <c:v>01/27/19 03:02</c:v>
                </c:pt>
                <c:pt idx="239">
                  <c:v>01/27/19 04:02</c:v>
                </c:pt>
                <c:pt idx="240">
                  <c:v>01/27/19 05:02</c:v>
                </c:pt>
                <c:pt idx="241">
                  <c:v>01/27/19 06:02</c:v>
                </c:pt>
                <c:pt idx="242">
                  <c:v>01/27/19 07:02</c:v>
                </c:pt>
                <c:pt idx="243">
                  <c:v>01/27/19 08:02</c:v>
                </c:pt>
                <c:pt idx="244">
                  <c:v>01/27/19 09:02</c:v>
                </c:pt>
                <c:pt idx="245">
                  <c:v>01/27/19 10:02</c:v>
                </c:pt>
                <c:pt idx="246">
                  <c:v>01/27/19 11:02</c:v>
                </c:pt>
                <c:pt idx="247">
                  <c:v>01/27/19 12:02</c:v>
                </c:pt>
                <c:pt idx="248">
                  <c:v>01/27/19 13:02</c:v>
                </c:pt>
                <c:pt idx="249">
                  <c:v>01/27/19 14:02</c:v>
                </c:pt>
                <c:pt idx="250">
                  <c:v>01/27/19 15:02</c:v>
                </c:pt>
                <c:pt idx="251">
                  <c:v>01/27/19 16:02</c:v>
                </c:pt>
                <c:pt idx="252">
                  <c:v>01/27/19 17:02</c:v>
                </c:pt>
                <c:pt idx="253">
                  <c:v>01/27/19 18:02</c:v>
                </c:pt>
                <c:pt idx="254">
                  <c:v>01/27/19 19:02</c:v>
                </c:pt>
                <c:pt idx="255">
                  <c:v>01/27/19 20:02</c:v>
                </c:pt>
                <c:pt idx="256">
                  <c:v>01/27/19 21:02</c:v>
                </c:pt>
                <c:pt idx="257">
                  <c:v>01/27/19 22:02</c:v>
                </c:pt>
                <c:pt idx="258">
                  <c:v>01/27/19 23:02</c:v>
                </c:pt>
                <c:pt idx="259">
                  <c:v>01/28/19 00:02</c:v>
                </c:pt>
                <c:pt idx="260">
                  <c:v>01/28/19 01:02</c:v>
                </c:pt>
                <c:pt idx="261">
                  <c:v>01/28/19 02:02</c:v>
                </c:pt>
                <c:pt idx="262">
                  <c:v>01/28/19 03:02</c:v>
                </c:pt>
                <c:pt idx="263">
                  <c:v>01/28/19 04:02</c:v>
                </c:pt>
                <c:pt idx="264">
                  <c:v>01/28/19 05:02</c:v>
                </c:pt>
                <c:pt idx="265">
                  <c:v>01/28/19 06:02</c:v>
                </c:pt>
                <c:pt idx="266">
                  <c:v>01/28/19 07:02</c:v>
                </c:pt>
                <c:pt idx="267">
                  <c:v>01/28/19 08:02</c:v>
                </c:pt>
                <c:pt idx="268">
                  <c:v>01/28/19 09:02</c:v>
                </c:pt>
                <c:pt idx="269">
                  <c:v>01/28/19 10:02</c:v>
                </c:pt>
                <c:pt idx="270">
                  <c:v>01/28/19 11:02</c:v>
                </c:pt>
                <c:pt idx="271">
                  <c:v>01/28/19 12:02</c:v>
                </c:pt>
                <c:pt idx="272">
                  <c:v>01/28/19 13:02</c:v>
                </c:pt>
                <c:pt idx="273">
                  <c:v>01/28/19 14:02</c:v>
                </c:pt>
                <c:pt idx="274">
                  <c:v>01/28/19 15:02</c:v>
                </c:pt>
                <c:pt idx="275">
                  <c:v>01/28/19 16:02</c:v>
                </c:pt>
                <c:pt idx="276">
                  <c:v>01/28/19 17:02</c:v>
                </c:pt>
                <c:pt idx="277">
                  <c:v>01/28/19 18:02</c:v>
                </c:pt>
                <c:pt idx="278">
                  <c:v>01/28/19 19:02</c:v>
                </c:pt>
                <c:pt idx="279">
                  <c:v>01/28/19 20:02</c:v>
                </c:pt>
                <c:pt idx="280">
                  <c:v>01/28/19 21:02</c:v>
                </c:pt>
                <c:pt idx="281">
                  <c:v>01/28/19 22:02</c:v>
                </c:pt>
                <c:pt idx="282">
                  <c:v>01/28/19 23:02</c:v>
                </c:pt>
                <c:pt idx="283">
                  <c:v>01/29/19 00:02</c:v>
                </c:pt>
                <c:pt idx="284">
                  <c:v>01/29/19 01:02</c:v>
                </c:pt>
                <c:pt idx="285">
                  <c:v>01/29/19 02:02</c:v>
                </c:pt>
                <c:pt idx="286">
                  <c:v>01/29/19 03:02</c:v>
                </c:pt>
                <c:pt idx="287">
                  <c:v>01/29/19 04:02</c:v>
                </c:pt>
                <c:pt idx="288">
                  <c:v>01/29/19 05:02</c:v>
                </c:pt>
                <c:pt idx="289">
                  <c:v>01/29/19 06:02</c:v>
                </c:pt>
                <c:pt idx="290">
                  <c:v>01/29/19 07:02</c:v>
                </c:pt>
                <c:pt idx="291">
                  <c:v>01/29/19 08:02</c:v>
                </c:pt>
                <c:pt idx="292">
                  <c:v>01/29/19 09:02</c:v>
                </c:pt>
                <c:pt idx="293">
                  <c:v>01/29/19 10:02</c:v>
                </c:pt>
                <c:pt idx="294">
                  <c:v>01/29/19 11:02</c:v>
                </c:pt>
                <c:pt idx="295">
                  <c:v>01/29/19 12:02</c:v>
                </c:pt>
                <c:pt idx="296">
                  <c:v>01/29/19 13:02</c:v>
                </c:pt>
                <c:pt idx="297">
                  <c:v>01/29/19 14:02</c:v>
                </c:pt>
                <c:pt idx="298">
                  <c:v>01/29/19 15:02</c:v>
                </c:pt>
                <c:pt idx="299">
                  <c:v>01/29/19 16:02</c:v>
                </c:pt>
                <c:pt idx="300">
                  <c:v>01/29/19 17:02</c:v>
                </c:pt>
                <c:pt idx="301">
                  <c:v>01/29/19 18:02</c:v>
                </c:pt>
                <c:pt idx="302">
                  <c:v>01/29/19 19:02</c:v>
                </c:pt>
                <c:pt idx="303">
                  <c:v>01/29/19 20:02</c:v>
                </c:pt>
                <c:pt idx="304">
                  <c:v>01/29/19 21:02</c:v>
                </c:pt>
                <c:pt idx="305">
                  <c:v>01/29/19 22:02</c:v>
                </c:pt>
                <c:pt idx="306">
                  <c:v>01/29/19 23:02</c:v>
                </c:pt>
                <c:pt idx="307">
                  <c:v>01/30/19 00:02</c:v>
                </c:pt>
                <c:pt idx="308">
                  <c:v>01/30/19 01:02</c:v>
                </c:pt>
                <c:pt idx="309">
                  <c:v>01/30/19 02:02</c:v>
                </c:pt>
                <c:pt idx="310">
                  <c:v>01/30/19 03:02</c:v>
                </c:pt>
                <c:pt idx="311">
                  <c:v>01/30/19 04:02</c:v>
                </c:pt>
                <c:pt idx="312">
                  <c:v>01/30/19 05:02</c:v>
                </c:pt>
                <c:pt idx="313">
                  <c:v>01/30/19 06:02</c:v>
                </c:pt>
                <c:pt idx="314">
                  <c:v>01/30/19 07:02</c:v>
                </c:pt>
                <c:pt idx="315">
                  <c:v>01/30/19 08:02</c:v>
                </c:pt>
                <c:pt idx="316">
                  <c:v>01/30/19 09:02</c:v>
                </c:pt>
                <c:pt idx="317">
                  <c:v>01/30/19 10:02</c:v>
                </c:pt>
                <c:pt idx="318">
                  <c:v>01/30/19 11:02</c:v>
                </c:pt>
                <c:pt idx="319">
                  <c:v>01/30/19 12:02</c:v>
                </c:pt>
                <c:pt idx="320">
                  <c:v>01/30/19 13:02</c:v>
                </c:pt>
                <c:pt idx="321">
                  <c:v>01/30/19 14:02</c:v>
                </c:pt>
                <c:pt idx="322">
                  <c:v>01/30/19 15:02</c:v>
                </c:pt>
                <c:pt idx="323">
                  <c:v>01/30/19 16:02</c:v>
                </c:pt>
                <c:pt idx="324">
                  <c:v>01/30/19 17:02</c:v>
                </c:pt>
                <c:pt idx="325">
                  <c:v>01/30/19 18:02</c:v>
                </c:pt>
                <c:pt idx="326">
                  <c:v>01/30/19 19:02</c:v>
                </c:pt>
                <c:pt idx="327">
                  <c:v>01/30/19 20:02</c:v>
                </c:pt>
                <c:pt idx="328">
                  <c:v>01/30/19 21:02</c:v>
                </c:pt>
                <c:pt idx="329">
                  <c:v>01/30/19 22:02</c:v>
                </c:pt>
                <c:pt idx="330">
                  <c:v>01/30/19 23:02</c:v>
                </c:pt>
                <c:pt idx="331">
                  <c:v>01/31/19 00:02</c:v>
                </c:pt>
                <c:pt idx="332">
                  <c:v>01/31/19 01:02</c:v>
                </c:pt>
                <c:pt idx="333">
                  <c:v>01/31/19 02:02</c:v>
                </c:pt>
                <c:pt idx="334">
                  <c:v>01/31/19 03:02</c:v>
                </c:pt>
                <c:pt idx="335">
                  <c:v>01/31/19 04:02</c:v>
                </c:pt>
                <c:pt idx="336">
                  <c:v>01/31/19 05:02</c:v>
                </c:pt>
                <c:pt idx="337">
                  <c:v>01/31/19 06;02</c:v>
                </c:pt>
                <c:pt idx="338">
                  <c:v>01/31/19 07:02</c:v>
                </c:pt>
                <c:pt idx="339">
                  <c:v>01/31/19 08:02</c:v>
                </c:pt>
                <c:pt idx="340">
                  <c:v>01/31/19 09:02</c:v>
                </c:pt>
                <c:pt idx="341">
                  <c:v>01/31/19 10:02</c:v>
                </c:pt>
                <c:pt idx="342">
                  <c:v>01/31/19 11:02</c:v>
                </c:pt>
                <c:pt idx="343">
                  <c:v>01/31/19 12:02</c:v>
                </c:pt>
                <c:pt idx="344">
                  <c:v>01/31/19 13:02</c:v>
                </c:pt>
                <c:pt idx="345">
                  <c:v>01/31/19 14:02</c:v>
                </c:pt>
                <c:pt idx="346">
                  <c:v>01/31/19 15:02</c:v>
                </c:pt>
                <c:pt idx="347">
                  <c:v>01/31/19 16:02</c:v>
                </c:pt>
                <c:pt idx="348">
                  <c:v>01/31/19 17:02</c:v>
                </c:pt>
                <c:pt idx="349">
                  <c:v>01/31/19 18:02</c:v>
                </c:pt>
              </c:strCache>
            </c:strRef>
          </c:cat>
          <c:val>
            <c:numRef>
              <c:f>GERC_A_PARA!$CD$4:$CD$353</c:f>
              <c:numCache>
                <c:formatCode>General</c:formatCode>
                <c:ptCount val="350"/>
                <c:pt idx="0">
                  <c:v>12.401757560118767</c:v>
                </c:pt>
                <c:pt idx="1">
                  <c:v>11.418600843539309</c:v>
                </c:pt>
                <c:pt idx="2">
                  <c:v>10.567597940920962</c:v>
                </c:pt>
                <c:pt idx="3">
                  <c:v>9.9015775752571358</c:v>
                </c:pt>
                <c:pt idx="4">
                  <c:v>9.3982080747542227</c:v>
                </c:pt>
                <c:pt idx="5">
                  <c:v>9.1066491465277863</c:v>
                </c:pt>
                <c:pt idx="6">
                  <c:v>9.139247270442354</c:v>
                </c:pt>
                <c:pt idx="7">
                  <c:v>9.1994661154132018</c:v>
                </c:pt>
                <c:pt idx="8">
                  <c:v>9.2856893692973017</c:v>
                </c:pt>
                <c:pt idx="9">
                  <c:v>9.3292814562524882</c:v>
                </c:pt>
                <c:pt idx="10">
                  <c:v>9.4156638450455716</c:v>
                </c:pt>
                <c:pt idx="11">
                  <c:v>9.4761146827830203</c:v>
                </c:pt>
                <c:pt idx="12">
                  <c:v>9.5094593021347578</c:v>
                </c:pt>
                <c:pt idx="13">
                  <c:v>9.5963862203635699</c:v>
                </c:pt>
                <c:pt idx="14">
                  <c:v>9.5215437316261387</c:v>
                </c:pt>
                <c:pt idx="15">
                  <c:v>9.382035935522822</c:v>
                </c:pt>
                <c:pt idx="16">
                  <c:v>9.2807637625618895</c:v>
                </c:pt>
                <c:pt idx="17">
                  <c:v>9.1572397606423124</c:v>
                </c:pt>
                <c:pt idx="18">
                  <c:v>9.0564991905130228</c:v>
                </c:pt>
                <c:pt idx="19">
                  <c:v>8.9287758396796448</c:v>
                </c:pt>
                <c:pt idx="20">
                  <c:v>8.8544130754266916</c:v>
                </c:pt>
                <c:pt idx="21">
                  <c:v>8.7153781299006141</c:v>
                </c:pt>
                <c:pt idx="22">
                  <c:v>8.7475023104919387</c:v>
                </c:pt>
                <c:pt idx="23">
                  <c:v>8.8016456532068901</c:v>
                </c:pt>
                <c:pt idx="24">
                  <c:v>8.8726996414387145</c:v>
                </c:pt>
                <c:pt idx="25">
                  <c:v>8.9057974869041914</c:v>
                </c:pt>
                <c:pt idx="26">
                  <c:v>8.9494711834898908</c:v>
                </c:pt>
                <c:pt idx="27">
                  <c:v>8.982802438056865</c:v>
                </c:pt>
                <c:pt idx="28">
                  <c:v>9.0267118831272342</c:v>
                </c:pt>
                <c:pt idx="29">
                  <c:v>9.0869040331533597</c:v>
                </c:pt>
                <c:pt idx="30">
                  <c:v>9.100454682674922</c:v>
                </c:pt>
                <c:pt idx="31">
                  <c:v>9.1519645570020884</c:v>
                </c:pt>
                <c:pt idx="32">
                  <c:v>9.1918672421979295</c:v>
                </c:pt>
                <c:pt idx="33">
                  <c:v>9.243398552694714</c:v>
                </c:pt>
                <c:pt idx="34">
                  <c:v>9.2833567757172091</c:v>
                </c:pt>
                <c:pt idx="35">
                  <c:v>9.3244547841672443</c:v>
                </c:pt>
                <c:pt idx="36">
                  <c:v>9.3488973766931167</c:v>
                </c:pt>
                <c:pt idx="37">
                  <c:v>9.4163679831044078</c:v>
                </c:pt>
                <c:pt idx="38">
                  <c:v>9.3315378732331737</c:v>
                </c:pt>
                <c:pt idx="39">
                  <c:v>9.219839384562647</c:v>
                </c:pt>
                <c:pt idx="40">
                  <c:v>9.1459813694772834</c:v>
                </c:pt>
                <c:pt idx="41">
                  <c:v>9.0605009735098747</c:v>
                </c:pt>
                <c:pt idx="42">
                  <c:v>8.9488401958559507</c:v>
                </c:pt>
                <c:pt idx="43">
                  <c:v>8.8650070231807945</c:v>
                </c:pt>
                <c:pt idx="44">
                  <c:v>8.7902088449559415</c:v>
                </c:pt>
                <c:pt idx="45">
                  <c:v>8.6778117052120365</c:v>
                </c:pt>
                <c:pt idx="46">
                  <c:v>8.7049771062555692</c:v>
                </c:pt>
                <c:pt idx="47">
                  <c:v>8.7694478488924688</c:v>
                </c:pt>
                <c:pt idx="48">
                  <c:v>8.8234825487618309</c:v>
                </c:pt>
                <c:pt idx="49">
                  <c:v>8.8775504690482308</c:v>
                </c:pt>
                <c:pt idx="50">
                  <c:v>8.9316553700750205</c:v>
                </c:pt>
                <c:pt idx="51">
                  <c:v>8.9979433810083265</c:v>
                </c:pt>
                <c:pt idx="52">
                  <c:v>9.0625337079104611</c:v>
                </c:pt>
                <c:pt idx="53">
                  <c:v>9.117682357306137</c:v>
                </c:pt>
                <c:pt idx="54">
                  <c:v>9.1279075333274022</c:v>
                </c:pt>
                <c:pt idx="55">
                  <c:v>9.1643707646341568</c:v>
                </c:pt>
                <c:pt idx="56">
                  <c:v>9.1960635431213404</c:v>
                </c:pt>
                <c:pt idx="57">
                  <c:v>9.2702791533586151</c:v>
                </c:pt>
                <c:pt idx="58">
                  <c:v>9.2806151313159262</c:v>
                </c:pt>
                <c:pt idx="59">
                  <c:v>9.3016811756083371</c:v>
                </c:pt>
                <c:pt idx="60">
                  <c:v>9.337889620320027</c:v>
                </c:pt>
                <c:pt idx="61">
                  <c:v>9.3861116232818631</c:v>
                </c:pt>
                <c:pt idx="62">
                  <c:v>9.288780469863184</c:v>
                </c:pt>
                <c:pt idx="63">
                  <c:v>9.2281613266670206</c:v>
                </c:pt>
                <c:pt idx="64">
                  <c:v>9.1671721896211125</c:v>
                </c:pt>
                <c:pt idx="65">
                  <c:v>9.1169054973811399</c:v>
                </c:pt>
                <c:pt idx="66">
                  <c:v>9.0180230771518382</c:v>
                </c:pt>
                <c:pt idx="67">
                  <c:v>8.9567343431382369</c:v>
                </c:pt>
                <c:pt idx="68">
                  <c:v>8.8956725633646556</c:v>
                </c:pt>
                <c:pt idx="69">
                  <c:v>8.8178457118461324</c:v>
                </c:pt>
                <c:pt idx="70">
                  <c:v>8.8890949572169689</c:v>
                </c:pt>
                <c:pt idx="71">
                  <c:v>8.9122687668146341</c:v>
                </c:pt>
                <c:pt idx="72">
                  <c:v>8.9845042397894304</c:v>
                </c:pt>
                <c:pt idx="73">
                  <c:v>9.0459200654213987</c:v>
                </c:pt>
                <c:pt idx="74">
                  <c:v>9.1181142655886447</c:v>
                </c:pt>
                <c:pt idx="75">
                  <c:v>9.1902942723952492</c:v>
                </c:pt>
                <c:pt idx="76">
                  <c:v>9.2516739262313195</c:v>
                </c:pt>
                <c:pt idx="77">
                  <c:v>9.3140317282375236</c:v>
                </c:pt>
                <c:pt idx="78">
                  <c:v>9.3930568148847442</c:v>
                </c:pt>
                <c:pt idx="79">
                  <c:v>9.4344761352064666</c:v>
                </c:pt>
                <c:pt idx="80">
                  <c:v>9.4880155406926292</c:v>
                </c:pt>
                <c:pt idx="81">
                  <c:v>9.5779736691625885</c:v>
                </c:pt>
                <c:pt idx="82">
                  <c:v>9.6467378969743436</c:v>
                </c:pt>
                <c:pt idx="83">
                  <c:v>9.7263336902166202</c:v>
                </c:pt>
                <c:pt idx="84">
                  <c:v>9.7420857250482982</c:v>
                </c:pt>
                <c:pt idx="85">
                  <c:v>9.811327211458206</c:v>
                </c:pt>
                <c:pt idx="86">
                  <c:v>9.6821056771868825</c:v>
                </c:pt>
                <c:pt idx="87">
                  <c:v>9.6006184669992081</c:v>
                </c:pt>
                <c:pt idx="88">
                  <c:v>9.4702748598039648</c:v>
                </c:pt>
                <c:pt idx="89">
                  <c:v>9.3138676222295658</c:v>
                </c:pt>
                <c:pt idx="90">
                  <c:v>9.1940738900077577</c:v>
                </c:pt>
                <c:pt idx="91">
                  <c:v>9.1016387429181123</c:v>
                </c:pt>
                <c:pt idx="92">
                  <c:v>8.9449446338655889</c:v>
                </c:pt>
                <c:pt idx="93">
                  <c:v>8.812997506759757</c:v>
                </c:pt>
                <c:pt idx="94">
                  <c:v>8.1411760972112575</c:v>
                </c:pt>
                <c:pt idx="95">
                  <c:v>10.097948792854197</c:v>
                </c:pt>
                <c:pt idx="96">
                  <c:v>10.453364292135745</c:v>
                </c:pt>
                <c:pt idx="97">
                  <c:v>10.351123322943693</c:v>
                </c:pt>
                <c:pt idx="98">
                  <c:v>10.318279640825153</c:v>
                </c:pt>
                <c:pt idx="99">
                  <c:v>11.088052114356231</c:v>
                </c:pt>
                <c:pt idx="100">
                  <c:v>10.984873364623581</c:v>
                </c:pt>
                <c:pt idx="101">
                  <c:v>10.744303774397395</c:v>
                </c:pt>
                <c:pt idx="102">
                  <c:v>10.789414361011779</c:v>
                </c:pt>
                <c:pt idx="103">
                  <c:v>10.490527570907204</c:v>
                </c:pt>
                <c:pt idx="104">
                  <c:v>10.522520486399742</c:v>
                </c:pt>
                <c:pt idx="105">
                  <c:v>10.229252015547672</c:v>
                </c:pt>
                <c:pt idx="106">
                  <c:v>9.9738657758584282</c:v>
                </c:pt>
                <c:pt idx="107">
                  <c:v>11.134296687127403</c:v>
                </c:pt>
                <c:pt idx="108">
                  <c:v>10.832379419463905</c:v>
                </c:pt>
                <c:pt idx="109">
                  <c:v>10.741898172722188</c:v>
                </c:pt>
                <c:pt idx="110">
                  <c:v>10.557599550010707</c:v>
                </c:pt>
                <c:pt idx="111">
                  <c:v>10.91639007977119</c:v>
                </c:pt>
                <c:pt idx="112">
                  <c:v>10.997199539724249</c:v>
                </c:pt>
                <c:pt idx="113">
                  <c:v>10.987147047131771</c:v>
                </c:pt>
                <c:pt idx="114">
                  <c:v>11.30596334237714</c:v>
                </c:pt>
                <c:pt idx="115">
                  <c:v>11.337083967218632</c:v>
                </c:pt>
                <c:pt idx="116">
                  <c:v>11.406819585543872</c:v>
                </c:pt>
                <c:pt idx="117">
                  <c:v>11.664530932083494</c:v>
                </c:pt>
                <c:pt idx="118">
                  <c:v>11.478768889233379</c:v>
                </c:pt>
                <c:pt idx="119">
                  <c:v>11.572578466765663</c:v>
                </c:pt>
                <c:pt idx="120">
                  <c:v>11.830005873875507</c:v>
                </c:pt>
                <c:pt idx="121">
                  <c:v>11.642202910987578</c:v>
                </c:pt>
                <c:pt idx="122">
                  <c:v>11.761829722166169</c:v>
                </c:pt>
                <c:pt idx="123">
                  <c:v>12.173091900636337</c:v>
                </c:pt>
                <c:pt idx="124">
                  <c:v>12.03249905798242</c:v>
                </c:pt>
                <c:pt idx="125">
                  <c:v>12.181016333686728</c:v>
                </c:pt>
                <c:pt idx="126">
                  <c:v>11.990559748304236</c:v>
                </c:pt>
                <c:pt idx="127">
                  <c:v>11.706586981615942</c:v>
                </c:pt>
                <c:pt idx="128">
                  <c:v>11.481456605990388</c:v>
                </c:pt>
                <c:pt idx="129">
                  <c:v>11.519795352231029</c:v>
                </c:pt>
                <c:pt idx="130">
                  <c:v>11.296440773124459</c:v>
                </c:pt>
                <c:pt idx="131">
                  <c:v>11.97328159996556</c:v>
                </c:pt>
                <c:pt idx="132">
                  <c:v>13.17309124983035</c:v>
                </c:pt>
                <c:pt idx="133">
                  <c:v>12.634068466235533</c:v>
                </c:pt>
                <c:pt idx="134">
                  <c:v>12.209298145758453</c:v>
                </c:pt>
                <c:pt idx="135">
                  <c:v>12.342834500722006</c:v>
                </c:pt>
                <c:pt idx="136">
                  <c:v>12.580424588790777</c:v>
                </c:pt>
                <c:pt idx="137">
                  <c:v>12.717372405253286</c:v>
                </c:pt>
                <c:pt idx="138">
                  <c:v>12.868535394973492</c:v>
                </c:pt>
                <c:pt idx="139">
                  <c:v>12.778520060083622</c:v>
                </c:pt>
                <c:pt idx="140">
                  <c:v>12.956430655796453</c:v>
                </c:pt>
                <c:pt idx="141">
                  <c:v>13.075191301031623</c:v>
                </c:pt>
                <c:pt idx="142">
                  <c:v>13.166254266950602</c:v>
                </c:pt>
                <c:pt idx="143">
                  <c:v>13.225374363141157</c:v>
                </c:pt>
                <c:pt idx="144">
                  <c:v>12.994162284148842</c:v>
                </c:pt>
                <c:pt idx="145">
                  <c:v>13.571307647712729</c:v>
                </c:pt>
                <c:pt idx="146">
                  <c:v>13.404134056020553</c:v>
                </c:pt>
                <c:pt idx="147">
                  <c:v>13.482884268697433</c:v>
                </c:pt>
                <c:pt idx="148">
                  <c:v>13.543517202326143</c:v>
                </c:pt>
                <c:pt idx="149">
                  <c:v>13.954252127115979</c:v>
                </c:pt>
                <c:pt idx="150">
                  <c:v>13.464513508938296</c:v>
                </c:pt>
                <c:pt idx="151">
                  <c:v>13.434519788156933</c:v>
                </c:pt>
                <c:pt idx="152">
                  <c:v>13.288934756959861</c:v>
                </c:pt>
                <c:pt idx="153">
                  <c:v>13.139597583403997</c:v>
                </c:pt>
                <c:pt idx="154">
                  <c:v>12.619255038823553</c:v>
                </c:pt>
                <c:pt idx="155">
                  <c:v>12.891477624560196</c:v>
                </c:pt>
                <c:pt idx="156">
                  <c:v>12.707585238242928</c:v>
                </c:pt>
                <c:pt idx="157">
                  <c:v>12.578810976942123</c:v>
                </c:pt>
                <c:pt idx="158">
                  <c:v>12.351245345630957</c:v>
                </c:pt>
                <c:pt idx="159">
                  <c:v>12.743959885424374</c:v>
                </c:pt>
                <c:pt idx="160">
                  <c:v>12.524306356087322</c:v>
                </c:pt>
                <c:pt idx="161">
                  <c:v>13.085927044658149</c:v>
                </c:pt>
                <c:pt idx="162">
                  <c:v>12.851433040190557</c:v>
                </c:pt>
                <c:pt idx="163">
                  <c:v>13.007124499684551</c:v>
                </c:pt>
                <c:pt idx="164">
                  <c:v>13.150380424090883</c:v>
                </c:pt>
                <c:pt idx="165">
                  <c:v>13.374154785756218</c:v>
                </c:pt>
                <c:pt idx="166">
                  <c:v>13.373431663776444</c:v>
                </c:pt>
                <c:pt idx="167">
                  <c:v>13.394307957663443</c:v>
                </c:pt>
                <c:pt idx="168">
                  <c:v>13.446639520349379</c:v>
                </c:pt>
                <c:pt idx="169">
                  <c:v>13.351539188696222</c:v>
                </c:pt>
                <c:pt idx="170">
                  <c:v>14.164512740165378</c:v>
                </c:pt>
                <c:pt idx="171">
                  <c:v>13.712707902378156</c:v>
                </c:pt>
                <c:pt idx="172">
                  <c:v>13.529250321133418</c:v>
                </c:pt>
                <c:pt idx="173">
                  <c:v>13.461606329191852</c:v>
                </c:pt>
                <c:pt idx="174">
                  <c:v>13.382804962914747</c:v>
                </c:pt>
                <c:pt idx="175">
                  <c:v>13.184485242521134</c:v>
                </c:pt>
                <c:pt idx="176">
                  <c:v>13.046484924668505</c:v>
                </c:pt>
                <c:pt idx="177">
                  <c:v>13.428944085206808</c:v>
                </c:pt>
                <c:pt idx="178">
                  <c:v>13.444207568195111</c:v>
                </c:pt>
                <c:pt idx="179">
                  <c:v>13.73023970897782</c:v>
                </c:pt>
                <c:pt idx="180">
                  <c:v>13.544945622497266</c:v>
                </c:pt>
                <c:pt idx="181">
                  <c:v>13.763428630454712</c:v>
                </c:pt>
                <c:pt idx="182">
                  <c:v>13.912979682037644</c:v>
                </c:pt>
                <c:pt idx="183">
                  <c:v>13.894252500560469</c:v>
                </c:pt>
                <c:pt idx="184">
                  <c:v>14.120222156794227</c:v>
                </c:pt>
                <c:pt idx="185">
                  <c:v>14.18462113032939</c:v>
                </c:pt>
                <c:pt idx="186">
                  <c:v>14.107917340760537</c:v>
                </c:pt>
                <c:pt idx="187">
                  <c:v>14.048598409962835</c:v>
                </c:pt>
                <c:pt idx="188">
                  <c:v>14.087995604129901</c:v>
                </c:pt>
                <c:pt idx="189">
                  <c:v>14.082270431440918</c:v>
                </c:pt>
                <c:pt idx="190">
                  <c:v>14.338236376159784</c:v>
                </c:pt>
                <c:pt idx="191">
                  <c:v>14.73402486374556</c:v>
                </c:pt>
                <c:pt idx="192">
                  <c:v>14.497520291551609</c:v>
                </c:pt>
                <c:pt idx="193">
                  <c:v>14.848174853715477</c:v>
                </c:pt>
                <c:pt idx="194">
                  <c:v>14.61366699991413</c:v>
                </c:pt>
                <c:pt idx="195">
                  <c:v>14.620334006649273</c:v>
                </c:pt>
                <c:pt idx="196">
                  <c:v>14.939216374806563</c:v>
                </c:pt>
                <c:pt idx="197">
                  <c:v>14.458550490062919</c:v>
                </c:pt>
                <c:pt idx="198">
                  <c:v>14.417543803299793</c:v>
                </c:pt>
                <c:pt idx="199">
                  <c:v>14.19125888456432</c:v>
                </c:pt>
                <c:pt idx="200">
                  <c:v>14.632021716999702</c:v>
                </c:pt>
                <c:pt idx="201">
                  <c:v>15.046861106084805</c:v>
                </c:pt>
                <c:pt idx="202">
                  <c:v>14.662804099814139</c:v>
                </c:pt>
                <c:pt idx="203">
                  <c:v>14.871115767288813</c:v>
                </c:pt>
                <c:pt idx="204">
                  <c:v>14.649959269323972</c:v>
                </c:pt>
                <c:pt idx="205">
                  <c:v>14.82581751938261</c:v>
                </c:pt>
                <c:pt idx="206">
                  <c:v>14.924199475355579</c:v>
                </c:pt>
                <c:pt idx="207">
                  <c:v>15.052845229331922</c:v>
                </c:pt>
                <c:pt idx="208">
                  <c:v>14.971460324505529</c:v>
                </c:pt>
                <c:pt idx="209">
                  <c:v>14.964181351457228</c:v>
                </c:pt>
                <c:pt idx="210">
                  <c:v>15.067159113351408</c:v>
                </c:pt>
                <c:pt idx="211">
                  <c:v>15.439741359359402</c:v>
                </c:pt>
                <c:pt idx="212">
                  <c:v>14.748048798105458</c:v>
                </c:pt>
                <c:pt idx="213">
                  <c:v>14.810774233988013</c:v>
                </c:pt>
                <c:pt idx="214">
                  <c:v>14.594061026870747</c:v>
                </c:pt>
                <c:pt idx="215">
                  <c:v>14.597171676053335</c:v>
                </c:pt>
                <c:pt idx="216">
                  <c:v>14.617070583516465</c:v>
                </c:pt>
                <c:pt idx="217">
                  <c:v>14.287856148210722</c:v>
                </c:pt>
                <c:pt idx="218">
                  <c:v>14.314520117061079</c:v>
                </c:pt>
                <c:pt idx="219">
                  <c:v>14.47999693248596</c:v>
                </c:pt>
                <c:pt idx="220">
                  <c:v>14.545263535959407</c:v>
                </c:pt>
                <c:pt idx="221">
                  <c:v>14.634186107015751</c:v>
                </c:pt>
                <c:pt idx="222">
                  <c:v>14.703422595285303</c:v>
                </c:pt>
                <c:pt idx="223">
                  <c:v>14.546227165252787</c:v>
                </c:pt>
                <c:pt idx="224">
                  <c:v>14.36459148618377</c:v>
                </c:pt>
                <c:pt idx="225">
                  <c:v>14.299880180096864</c:v>
                </c:pt>
                <c:pt idx="226">
                  <c:v>14.36428956952841</c:v>
                </c:pt>
                <c:pt idx="227">
                  <c:v>14.359081842816579</c:v>
                </c:pt>
                <c:pt idx="228">
                  <c:v>14.033796918902283</c:v>
                </c:pt>
                <c:pt idx="229">
                  <c:v>14.080999587739257</c:v>
                </c:pt>
                <c:pt idx="230">
                  <c:v>14.126613818356532</c:v>
                </c:pt>
                <c:pt idx="231">
                  <c:v>14.485659425246524</c:v>
                </c:pt>
                <c:pt idx="232">
                  <c:v>14.136658177033439</c:v>
                </c:pt>
                <c:pt idx="233">
                  <c:v>14.357768560163379</c:v>
                </c:pt>
                <c:pt idx="234">
                  <c:v>14.155167284934862</c:v>
                </c:pt>
                <c:pt idx="235">
                  <c:v>14.171394693873481</c:v>
                </c:pt>
                <c:pt idx="236">
                  <c:v>14.519412037140626</c:v>
                </c:pt>
                <c:pt idx="237">
                  <c:v>14.746825846195065</c:v>
                </c:pt>
                <c:pt idx="238">
                  <c:v>14.725061612161937</c:v>
                </c:pt>
                <c:pt idx="239">
                  <c:v>14.4719951515155</c:v>
                </c:pt>
                <c:pt idx="240">
                  <c:v>14.924149889685282</c:v>
                </c:pt>
                <c:pt idx="241">
                  <c:v>14.586199997197468</c:v>
                </c:pt>
                <c:pt idx="242">
                  <c:v>14.800987311418908</c:v>
                </c:pt>
                <c:pt idx="243">
                  <c:v>14.656683153076699</c:v>
                </c:pt>
                <c:pt idx="244">
                  <c:v>14.762722140276082</c:v>
                </c:pt>
                <c:pt idx="245">
                  <c:v>14.714189964317484</c:v>
                </c:pt>
                <c:pt idx="246">
                  <c:v>14.669454731195628</c:v>
                </c:pt>
                <c:pt idx="247">
                  <c:v>14.611886468231887</c:v>
                </c:pt>
                <c:pt idx="248">
                  <c:v>14.177204387372342</c:v>
                </c:pt>
                <c:pt idx="249">
                  <c:v>14.172133611053653</c:v>
                </c:pt>
                <c:pt idx="250">
                  <c:v>13.867780808078749</c:v>
                </c:pt>
                <c:pt idx="251">
                  <c:v>14.083717195362055</c:v>
                </c:pt>
                <c:pt idx="252">
                  <c:v>14.185356278490019</c:v>
                </c:pt>
                <c:pt idx="253">
                  <c:v>14.268983565338488</c:v>
                </c:pt>
                <c:pt idx="254">
                  <c:v>14.274514307912341</c:v>
                </c:pt>
                <c:pt idx="255">
                  <c:v>14.510428324977113</c:v>
                </c:pt>
                <c:pt idx="256">
                  <c:v>14.373463010506953</c:v>
                </c:pt>
                <c:pt idx="257">
                  <c:v>14.375854565392899</c:v>
                </c:pt>
                <c:pt idx="258">
                  <c:v>14.402054248513593</c:v>
                </c:pt>
                <c:pt idx="259">
                  <c:v>14.373172104352022</c:v>
                </c:pt>
                <c:pt idx="260">
                  <c:v>14.414978712858613</c:v>
                </c:pt>
                <c:pt idx="261">
                  <c:v>14.411120014495566</c:v>
                </c:pt>
                <c:pt idx="262">
                  <c:v>14.643370977712721</c:v>
                </c:pt>
                <c:pt idx="263">
                  <c:v>14.759220232193684</c:v>
                </c:pt>
                <c:pt idx="264">
                  <c:v>15.018684211146024</c:v>
                </c:pt>
                <c:pt idx="265">
                  <c:v>14.716302130242298</c:v>
                </c:pt>
                <c:pt idx="266">
                  <c:v>15.091301998787628</c:v>
                </c:pt>
                <c:pt idx="267">
                  <c:v>14.894169643641931</c:v>
                </c:pt>
                <c:pt idx="268">
                  <c:v>14.821533252333495</c:v>
                </c:pt>
                <c:pt idx="269">
                  <c:v>14.753618286047697</c:v>
                </c:pt>
                <c:pt idx="270">
                  <c:v>14.446532057388026</c:v>
                </c:pt>
                <c:pt idx="271">
                  <c:v>14.411884024123935</c:v>
                </c:pt>
                <c:pt idx="272">
                  <c:v>13.963832439340308</c:v>
                </c:pt>
                <c:pt idx="273">
                  <c:v>13.573638957030937</c:v>
                </c:pt>
                <c:pt idx="274">
                  <c:v>13.722969124180736</c:v>
                </c:pt>
                <c:pt idx="275">
                  <c:v>13.596972418884548</c:v>
                </c:pt>
                <c:pt idx="276">
                  <c:v>13.9425237838459</c:v>
                </c:pt>
                <c:pt idx="277">
                  <c:v>14.000086045519879</c:v>
                </c:pt>
                <c:pt idx="278">
                  <c:v>14.133658033714482</c:v>
                </c:pt>
                <c:pt idx="279">
                  <c:v>14.172329445317587</c:v>
                </c:pt>
                <c:pt idx="280">
                  <c:v>14.175276185243376</c:v>
                </c:pt>
                <c:pt idx="281">
                  <c:v>14.644902646287335</c:v>
                </c:pt>
                <c:pt idx="282">
                  <c:v>14.688627702906217</c:v>
                </c:pt>
                <c:pt idx="283">
                  <c:v>14.399722746165367</c:v>
                </c:pt>
                <c:pt idx="284">
                  <c:v>14.265072549274237</c:v>
                </c:pt>
                <c:pt idx="285">
                  <c:v>14.469492448617871</c:v>
                </c:pt>
                <c:pt idx="286">
                  <c:v>14.70336761142795</c:v>
                </c:pt>
                <c:pt idx="287">
                  <c:v>14.356967850863157</c:v>
                </c:pt>
                <c:pt idx="288">
                  <c:v>14.445565570504357</c:v>
                </c:pt>
                <c:pt idx="289">
                  <c:v>14.318878961428595</c:v>
                </c:pt>
                <c:pt idx="290">
                  <c:v>14.580002063221741</c:v>
                </c:pt>
                <c:pt idx="291">
                  <c:v>15.598233243383504</c:v>
                </c:pt>
                <c:pt idx="292">
                  <c:v>15.795923120760961</c:v>
                </c:pt>
                <c:pt idx="293">
                  <c:v>15.432806729018694</c:v>
                </c:pt>
                <c:pt idx="294">
                  <c:v>15.310467515210007</c:v>
                </c:pt>
                <c:pt idx="295">
                  <c:v>15.125410659238412</c:v>
                </c:pt>
                <c:pt idx="296">
                  <c:v>15.025675327008116</c:v>
                </c:pt>
                <c:pt idx="297">
                  <c:v>14.936724615476408</c:v>
                </c:pt>
                <c:pt idx="298">
                  <c:v>14.532860457855179</c:v>
                </c:pt>
                <c:pt idx="299">
                  <c:v>14.471630727572006</c:v>
                </c:pt>
                <c:pt idx="300">
                  <c:v>14.851393478520436</c:v>
                </c:pt>
                <c:pt idx="301">
                  <c:v>14.920091749553478</c:v>
                </c:pt>
                <c:pt idx="302">
                  <c:v>15.155153866548289</c:v>
                </c:pt>
                <c:pt idx="303">
                  <c:v>15.100744210308562</c:v>
                </c:pt>
                <c:pt idx="304">
                  <c:v>15.466781287160757</c:v>
                </c:pt>
                <c:pt idx="305">
                  <c:v>15.656483189895255</c:v>
                </c:pt>
                <c:pt idx="306">
                  <c:v>15.705406038089961</c:v>
                </c:pt>
                <c:pt idx="307">
                  <c:v>15.410987210200517</c:v>
                </c:pt>
                <c:pt idx="308">
                  <c:v>15.448674065887985</c:v>
                </c:pt>
                <c:pt idx="309">
                  <c:v>15.320326527811005</c:v>
                </c:pt>
                <c:pt idx="310">
                  <c:v>15.498824368385556</c:v>
                </c:pt>
                <c:pt idx="311">
                  <c:v>15.316985389189313</c:v>
                </c:pt>
                <c:pt idx="312">
                  <c:v>15.619289108015664</c:v>
                </c:pt>
                <c:pt idx="313">
                  <c:v>15.783759211007123</c:v>
                </c:pt>
                <c:pt idx="314">
                  <c:v>16.201376848664495</c:v>
                </c:pt>
                <c:pt idx="315">
                  <c:v>16.569110844299303</c:v>
                </c:pt>
                <c:pt idx="316">
                  <c:v>15.943874740353408</c:v>
                </c:pt>
                <c:pt idx="317">
                  <c:v>15.55131582449502</c:v>
                </c:pt>
                <c:pt idx="318">
                  <c:v>15.455591769700959</c:v>
                </c:pt>
                <c:pt idx="319">
                  <c:v>15.110449302155985</c:v>
                </c:pt>
                <c:pt idx="320">
                  <c:v>14.755454011719678</c:v>
                </c:pt>
                <c:pt idx="321">
                  <c:v>14.786083178461865</c:v>
                </c:pt>
                <c:pt idx="322">
                  <c:v>14.94309143474527</c:v>
                </c:pt>
                <c:pt idx="323">
                  <c:v>14.886527399111401</c:v>
                </c:pt>
                <c:pt idx="324">
                  <c:v>15.065841547436094</c:v>
                </c:pt>
                <c:pt idx="325">
                  <c:v>14.665718011734157</c:v>
                </c:pt>
                <c:pt idx="326">
                  <c:v>15.102806317383966</c:v>
                </c:pt>
                <c:pt idx="327">
                  <c:v>15.05688686953431</c:v>
                </c:pt>
                <c:pt idx="328">
                  <c:v>15.226063034730998</c:v>
                </c:pt>
                <c:pt idx="329">
                  <c:v>15.582409331158374</c:v>
                </c:pt>
                <c:pt idx="330">
                  <c:v>15.754031909539606</c:v>
                </c:pt>
                <c:pt idx="331">
                  <c:v>15.8847055904032</c:v>
                </c:pt>
                <c:pt idx="332">
                  <c:v>15.938251752604344</c:v>
                </c:pt>
                <c:pt idx="333">
                  <c:v>15.879896919116845</c:v>
                </c:pt>
                <c:pt idx="334">
                  <c:v>15.907038573545151</c:v>
                </c:pt>
                <c:pt idx="335">
                  <c:v>15.922041553710756</c:v>
                </c:pt>
                <c:pt idx="336">
                  <c:v>16.083554594498423</c:v>
                </c:pt>
                <c:pt idx="337">
                  <c:v>16.046171825382203</c:v>
                </c:pt>
                <c:pt idx="338">
                  <c:v>16.370146520980256</c:v>
                </c:pt>
                <c:pt idx="339">
                  <c:v>16.034146618509567</c:v>
                </c:pt>
                <c:pt idx="340">
                  <c:v>16.762982628210352</c:v>
                </c:pt>
                <c:pt idx="341">
                  <c:v>15.430355574549253</c:v>
                </c:pt>
                <c:pt idx="342">
                  <c:v>15.401269418642812</c:v>
                </c:pt>
                <c:pt idx="343">
                  <c:v>15.835533321539913</c:v>
                </c:pt>
                <c:pt idx="344">
                  <c:v>17.785686421908792</c:v>
                </c:pt>
                <c:pt idx="345">
                  <c:v>16.794868117434703</c:v>
                </c:pt>
                <c:pt idx="346">
                  <c:v>17.064073642447624</c:v>
                </c:pt>
                <c:pt idx="347">
                  <c:v>17.162746607746215</c:v>
                </c:pt>
                <c:pt idx="348">
                  <c:v>17.14424949517786</c:v>
                </c:pt>
                <c:pt idx="349">
                  <c:v>12.053355780055767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252472"/>
        <c:axId val="526251688"/>
      </c:lineChart>
      <c:catAx>
        <c:axId val="526252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51688"/>
        <c:crosses val="autoZero"/>
        <c:auto val="1"/>
        <c:lblAlgn val="ctr"/>
        <c:lblOffset val="20"/>
        <c:tickLblSkip val="50"/>
        <c:tickMarkSkip val="50"/>
        <c:noMultiLvlLbl val="1"/>
      </c:catAx>
      <c:valAx>
        <c:axId val="526251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Act.</a:t>
                </a:r>
                <a:r>
                  <a:rPr lang="en-IN" baseline="0"/>
                  <a:t> </a:t>
                </a:r>
                <a:r>
                  <a:rPr lang="en-IN"/>
                  <a:t>- Ad. disch. temp</a:t>
                </a:r>
              </a:p>
            </c:rich>
          </c:tx>
          <c:layout>
            <c:manualLayout>
              <c:xMode val="edge"/>
              <c:yMode val="edge"/>
              <c:x val="1.1711215340124592E-2"/>
              <c:y val="0.145226377952755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52472"/>
        <c:crosses val="autoZero"/>
        <c:crossBetween val="between"/>
      </c:valAx>
      <c:spPr>
        <a:solidFill>
          <a:schemeClr val="tx1">
            <a:lumMod val="95000"/>
            <a:lumOff val="5000"/>
          </a:schemeClr>
        </a:solidFill>
        <a:ln w="15875"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Stage II - Delta disch.</a:t>
            </a:r>
            <a:r>
              <a:rPr lang="en-US" sz="1400" baseline="0"/>
              <a:t> temp</a:t>
            </a: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644582714232391"/>
          <c:y val="0.16108070866141733"/>
          <c:w val="0.74193244595792407"/>
          <c:h val="0.46475984251968511"/>
        </c:manualLayout>
      </c:layout>
      <c:lineChart>
        <c:grouping val="standard"/>
        <c:varyColors val="0"/>
        <c:ser>
          <c:idx val="0"/>
          <c:order val="0"/>
          <c:tx>
            <c:v>Stage II Act. Disch Temp - Ad. Disch. Temp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database!$D$2:$D$25</c:f>
              <c:strCache>
                <c:ptCount val="24"/>
                <c:pt idx="0">
                  <c:v>01/15/19 06:00</c:v>
                </c:pt>
                <c:pt idx="1">
                  <c:v>01/15/19 07:02</c:v>
                </c:pt>
                <c:pt idx="2">
                  <c:v>01/15/19 08:00</c:v>
                </c:pt>
                <c:pt idx="3">
                  <c:v>01/15/19 09:00</c:v>
                </c:pt>
                <c:pt idx="4">
                  <c:v>01/15/19 10:00</c:v>
                </c:pt>
                <c:pt idx="5">
                  <c:v>01/15/19 11:00</c:v>
                </c:pt>
                <c:pt idx="6">
                  <c:v>01/15/19 12:00</c:v>
                </c:pt>
                <c:pt idx="7">
                  <c:v>01/15/19 13:00</c:v>
                </c:pt>
                <c:pt idx="8">
                  <c:v>01/15/19 14:00</c:v>
                </c:pt>
                <c:pt idx="9">
                  <c:v>01/15/19 15:02</c:v>
                </c:pt>
                <c:pt idx="10">
                  <c:v>01/15/19 16:00</c:v>
                </c:pt>
                <c:pt idx="11">
                  <c:v>01/15/19 17:00</c:v>
                </c:pt>
                <c:pt idx="12">
                  <c:v>01/15/19 18:00</c:v>
                </c:pt>
                <c:pt idx="13">
                  <c:v>01/15/19 19:00</c:v>
                </c:pt>
                <c:pt idx="14">
                  <c:v>01/15/19 20:00</c:v>
                </c:pt>
                <c:pt idx="15">
                  <c:v>01/15/19 21:00</c:v>
                </c:pt>
                <c:pt idx="16">
                  <c:v>01/15/19 22:00</c:v>
                </c:pt>
                <c:pt idx="17">
                  <c:v>01/15/19 23:02</c:v>
                </c:pt>
                <c:pt idx="18">
                  <c:v>01/16/19 00:00</c:v>
                </c:pt>
                <c:pt idx="19">
                  <c:v>01/16/19 01:00</c:v>
                </c:pt>
                <c:pt idx="20">
                  <c:v>01/16/19 02:00</c:v>
                </c:pt>
                <c:pt idx="21">
                  <c:v>01/16/19 03:00</c:v>
                </c:pt>
                <c:pt idx="22">
                  <c:v>01/16/19 04:00</c:v>
                </c:pt>
                <c:pt idx="23">
                  <c:v>01/16/19 05:00</c:v>
                </c:pt>
              </c:strCache>
            </c:strRef>
          </c:cat>
          <c:val>
            <c:numRef>
              <c:f>database!$M$2:$M$25</c:f>
              <c:numCache>
                <c:formatCode>General</c:formatCode>
                <c:ptCount val="24"/>
                <c:pt idx="0">
                  <c:v>-3.8201798648377121</c:v>
                </c:pt>
                <c:pt idx="1">
                  <c:v>-3.8947412616331576</c:v>
                </c:pt>
                <c:pt idx="2">
                  <c:v>-3.7875105783518279</c:v>
                </c:pt>
                <c:pt idx="3">
                  <c:v>-3.6426411292624152</c:v>
                </c:pt>
                <c:pt idx="4">
                  <c:v>-3.5270969464199311</c:v>
                </c:pt>
                <c:pt idx="5">
                  <c:v>-3.396006960044474</c:v>
                </c:pt>
                <c:pt idx="6">
                  <c:v>-3.3109301862142502</c:v>
                </c:pt>
                <c:pt idx="7">
                  <c:v>-3.1719689682576586</c:v>
                </c:pt>
                <c:pt idx="8">
                  <c:v>-3.0457434519022968</c:v>
                </c:pt>
                <c:pt idx="9">
                  <c:v>-2.9384209111328232</c:v>
                </c:pt>
                <c:pt idx="10">
                  <c:v>-3.0158616175359612</c:v>
                </c:pt>
                <c:pt idx="11">
                  <c:v>-3.1110548635815576</c:v>
                </c:pt>
                <c:pt idx="12">
                  <c:v>-3.190381721297058</c:v>
                </c:pt>
                <c:pt idx="13">
                  <c:v>-3.2875661068457021</c:v>
                </c:pt>
                <c:pt idx="14">
                  <c:v>-3.3578225163622619</c:v>
                </c:pt>
                <c:pt idx="15">
                  <c:v>-3.4568510263313215</c:v>
                </c:pt>
                <c:pt idx="16">
                  <c:v>-3.5398101848021497</c:v>
                </c:pt>
                <c:pt idx="17">
                  <c:v>-3.6405094178430204</c:v>
                </c:pt>
                <c:pt idx="18">
                  <c:v>-3.7076482944415261</c:v>
                </c:pt>
                <c:pt idx="19">
                  <c:v>-3.7362091852856452</c:v>
                </c:pt>
                <c:pt idx="20">
                  <c:v>-3.7926342958797363</c:v>
                </c:pt>
                <c:pt idx="21">
                  <c:v>-3.849210833212851</c:v>
                </c:pt>
                <c:pt idx="22">
                  <c:v>-3.9279838827133062</c:v>
                </c:pt>
                <c:pt idx="23">
                  <c:v>-3.9848593460385473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250512"/>
        <c:axId val="526252080"/>
      </c:lineChart>
      <c:catAx>
        <c:axId val="526250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52080"/>
        <c:crosses val="autoZero"/>
        <c:auto val="1"/>
        <c:lblAlgn val="ctr"/>
        <c:lblOffset val="100"/>
        <c:tickLblSkip val="4"/>
        <c:tickMarkSkip val="4"/>
        <c:noMultiLvlLbl val="1"/>
      </c:catAx>
      <c:valAx>
        <c:axId val="52625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Act.</a:t>
                </a:r>
                <a:r>
                  <a:rPr lang="en-IN" baseline="0"/>
                  <a:t> </a:t>
                </a:r>
                <a:r>
                  <a:rPr lang="en-IN"/>
                  <a:t>- Ad. disch. temp</a:t>
                </a:r>
              </a:p>
            </c:rich>
          </c:tx>
          <c:layout>
            <c:manualLayout>
              <c:xMode val="edge"/>
              <c:yMode val="edge"/>
              <c:x val="1.1711215340124592E-2"/>
              <c:y val="0.145226377952755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50512"/>
        <c:crosses val="autoZero"/>
        <c:crossBetween val="between"/>
      </c:valAx>
      <c:spPr>
        <a:solidFill>
          <a:schemeClr val="tx1">
            <a:lumMod val="95000"/>
            <a:lumOff val="5000"/>
          </a:schemeClr>
        </a:solidFill>
        <a:ln w="15875"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</a:rPr>
              <a:t>Stage I - HE and CE PV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>
                    <a:alpha val="50000"/>
                  </a:schemeClr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032950017938386E-2"/>
          <c:y val="0.12193169640777153"/>
          <c:w val="0.84035544477803581"/>
          <c:h val="0.67249716566494278"/>
        </c:manualLayout>
      </c:layout>
      <c:scatterChart>
        <c:scatterStyle val="lineMarker"/>
        <c:varyColors val="0"/>
        <c:ser>
          <c:idx val="0"/>
          <c:order val="0"/>
          <c:tx>
            <c:strRef>
              <c:f>'Stage 1'!$U$372</c:f>
              <c:strCache>
                <c:ptCount val="1"/>
                <c:pt idx="0">
                  <c:v>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'Stage 1'!$M$8:$M$368</c:f>
              <c:numCache>
                <c:formatCode>General</c:formatCode>
                <c:ptCount val="361"/>
                <c:pt idx="0">
                  <c:v>16.212819438625893</c:v>
                </c:pt>
                <c:pt idx="1">
                  <c:v>16.220595689668659</c:v>
                </c:pt>
                <c:pt idx="2">
                  <c:v>16.243920859798958</c:v>
                </c:pt>
                <c:pt idx="3">
                  <c:v>16.282784202328315</c:v>
                </c:pt>
                <c:pt idx="4">
                  <c:v>16.33716781379362</c:v>
                </c:pt>
                <c:pt idx="5">
                  <c:v>16.40704664548003</c:v>
                </c:pt>
                <c:pt idx="6">
                  <c:v>16.492388519545713</c:v>
                </c:pt>
                <c:pt idx="7">
                  <c:v>16.593154149741526</c:v>
                </c:pt>
                <c:pt idx="8">
                  <c:v>16.709297166715785</c:v>
                </c:pt>
                <c:pt idx="9">
                  <c:v>16.840764147893537</c:v>
                </c:pt>
                <c:pt idx="10">
                  <c:v>16.987494651915512</c:v>
                </c:pt>
                <c:pt idx="11">
                  <c:v>17.14942125762191</c:v>
                </c:pt>
                <c:pt idx="12">
                  <c:v>17.326469607562355</c:v>
                </c:pt>
                <c:pt idx="13">
                  <c:v>17.518558456011924</c:v>
                </c:pt>
                <c:pt idx="14">
                  <c:v>17.725599721469564</c:v>
                </c:pt>
                <c:pt idx="15">
                  <c:v>17.947498543615072</c:v>
                </c:pt>
                <c:pt idx="16">
                  <c:v>18.184153344694959</c:v>
                </c:pt>
                <c:pt idx="17">
                  <c:v>18.435455895308305</c:v>
                </c:pt>
                <c:pt idx="18">
                  <c:v>18.701291384558296</c:v>
                </c:pt>
                <c:pt idx="19">
                  <c:v>18.981538494534146</c:v>
                </c:pt>
                <c:pt idx="20">
                  <c:v>19.27606947908432</c:v>
                </c:pt>
                <c:pt idx="21">
                  <c:v>19.584750246838805</c:v>
                </c:pt>
                <c:pt idx="22">
                  <c:v>19.907440448436297</c:v>
                </c:pt>
                <c:pt idx="23">
                  <c:v>20.243993567907633</c:v>
                </c:pt>
                <c:pt idx="24">
                  <c:v>20.594257018163919</c:v>
                </c:pt>
                <c:pt idx="25">
                  <c:v>20.95807224053528</c:v>
                </c:pt>
                <c:pt idx="26">
                  <c:v>21.335274808300973</c:v>
                </c:pt>
                <c:pt idx="27">
                  <c:v>21.725694534149934</c:v>
                </c:pt>
                <c:pt idx="28">
                  <c:v>22.12915558150544</c:v>
                </c:pt>
                <c:pt idx="29">
                  <c:v>22.545476579644749</c:v>
                </c:pt>
                <c:pt idx="30">
                  <c:v>22.974470742540479</c:v>
                </c:pt>
                <c:pt idx="31">
                  <c:v>23.415945991346334</c:v>
                </c:pt>
                <c:pt idx="32">
                  <c:v>23.869705080445634</c:v>
                </c:pt>
                <c:pt idx="33">
                  <c:v>24.335545726977486</c:v>
                </c:pt>
                <c:pt idx="34">
                  <c:v>24.813260743749847</c:v>
                </c:pt>
                <c:pt idx="35">
                  <c:v>25.302638175446607</c:v>
                </c:pt>
                <c:pt idx="36">
                  <c:v>25.803461438028513</c:v>
                </c:pt>
                <c:pt idx="37">
                  <c:v>26.315509461226323</c:v>
                </c:pt>
                <c:pt idx="38">
                  <c:v>26.838556834017606</c:v>
                </c:pt>
                <c:pt idx="39">
                  <c:v>27.37237395297517</c:v>
                </c:pt>
                <c:pt idx="40">
                  <c:v>27.916727173370898</c:v>
                </c:pt>
                <c:pt idx="41">
                  <c:v>28.471378962912919</c:v>
                </c:pt>
                <c:pt idx="42">
                  <c:v>29.03608805799065</c:v>
                </c:pt>
                <c:pt idx="43">
                  <c:v>29.610609622296785</c:v>
                </c:pt>
                <c:pt idx="44">
                  <c:v>30.194695407691498</c:v>
                </c:pt>
                <c:pt idx="45">
                  <c:v>30.788093917168581</c:v>
                </c:pt>
                <c:pt idx="46">
                  <c:v>31.390550569779911</c:v>
                </c:pt>
                <c:pt idx="47">
                  <c:v>32.001807867369379</c:v>
                </c:pt>
                <c:pt idx="48">
                  <c:v>32.621605562963374</c:v>
                </c:pt>
                <c:pt idx="49">
                  <c:v>33.249680830660701</c:v>
                </c:pt>
                <c:pt idx="50">
                  <c:v>33.885768436860943</c:v>
                </c:pt>
                <c:pt idx="51">
                  <c:v>34.529600912665906</c:v>
                </c:pt>
                <c:pt idx="52">
                  <c:v>35.180908727285356</c:v>
                </c:pt>
                <c:pt idx="53">
                  <c:v>35.83942046227429</c:v>
                </c:pt>
                <c:pt idx="54">
                  <c:v>36.504862986426538</c:v>
                </c:pt>
                <c:pt idx="55">
                  <c:v>37.176961631144763</c:v>
                </c:pt>
                <c:pt idx="56">
                  <c:v>37.855440366105512</c:v>
                </c:pt>
                <c:pt idx="57">
                  <c:v>38.540021975034769</c:v>
                </c:pt>
                <c:pt idx="58">
                  <c:v>39.230428231406542</c:v>
                </c:pt>
                <c:pt idx="59">
                  <c:v>39.926380073875897</c:v>
                </c:pt>
                <c:pt idx="60">
                  <c:v>40.627597781255922</c:v>
                </c:pt>
                <c:pt idx="61">
                  <c:v>41.333801146845403</c:v>
                </c:pt>
                <c:pt idx="62">
                  <c:v>42.044709651915511</c:v>
                </c:pt>
                <c:pt idx="63">
                  <c:v>42.760042638160328</c:v>
                </c:pt>
                <c:pt idx="64">
                  <c:v>43.479519478918036</c:v>
                </c:pt>
                <c:pt idx="65">
                  <c:v>44.202859748967931</c:v>
                </c:pt>
                <c:pt idx="66">
                  <c:v>44.929783392710881</c:v>
                </c:pt>
                <c:pt idx="67">
                  <c:v>45.660010890539219</c:v>
                </c:pt>
                <c:pt idx="68">
                  <c:v>46.393263423206669</c:v>
                </c:pt>
                <c:pt idx="69">
                  <c:v>47.129263034007643</c:v>
                </c:pt>
                <c:pt idx="70">
                  <c:v>47.867732788579822</c:v>
                </c:pt>
                <c:pt idx="71">
                  <c:v>48.608396932145361</c:v>
                </c:pt>
                <c:pt idx="72">
                  <c:v>49.350981044010254</c:v>
                </c:pt>
                <c:pt idx="73">
                  <c:v>50.095212189143624</c:v>
                </c:pt>
                <c:pt idx="74">
                  <c:v>50.840819066664935</c:v>
                </c:pt>
                <c:pt idx="75">
                  <c:v>51.587532155069304</c:v>
                </c:pt>
                <c:pt idx="76">
                  <c:v>52.335083854028639</c:v>
                </c:pt>
                <c:pt idx="77">
                  <c:v>53.083208622608915</c:v>
                </c:pt>
                <c:pt idx="78">
                  <c:v>53.831643113752691</c:v>
                </c:pt>
                <c:pt idx="79">
                  <c:v>54.58012630488065</c:v>
                </c:pt>
                <c:pt idx="80">
                  <c:v>55.328399624471949</c:v>
                </c:pt>
                <c:pt idx="81">
                  <c:v>56.076207074492778</c:v>
                </c:pt>
                <c:pt idx="82">
                  <c:v>56.823295348547475</c:v>
                </c:pt>
                <c:pt idx="83">
                  <c:v>57.569413945635382</c:v>
                </c:pt>
                <c:pt idx="84">
                  <c:v>58.314315279405079</c:v>
                </c:pt>
                <c:pt idx="85">
                  <c:v>59.057754782805659</c:v>
                </c:pt>
                <c:pt idx="86">
                  <c:v>59.799491008042935</c:v>
                </c:pt>
                <c:pt idx="87">
                  <c:v>60.539285721758461</c:v>
                </c:pt>
                <c:pt idx="88">
                  <c:v>61.276903995357848</c:v>
                </c:pt>
                <c:pt idx="89">
                  <c:v>62.012114290423568</c:v>
                </c:pt>
                <c:pt idx="90">
                  <c:v>62.744688539158588</c:v>
                </c:pt>
                <c:pt idx="91">
                  <c:v>63.474402219814742</c:v>
                </c:pt>
                <c:pt idx="92">
                  <c:v>64.201034427071363</c:v>
                </c:pt>
                <c:pt idx="93">
                  <c:v>64.924367937338161</c:v>
                </c:pt>
                <c:pt idx="94">
                  <c:v>65.644189268966713</c:v>
                </c:pt>
                <c:pt idx="95">
                  <c:v>66.360288737364357</c:v>
                </c:pt>
                <c:pt idx="96">
                  <c:v>67.072460505014945</c:v>
                </c:pt>
                <c:pt idx="97">
                  <c:v>67.780502626418567</c:v>
                </c:pt>
                <c:pt idx="98">
                  <c:v>68.484217087974827</c:v>
                </c:pt>
                <c:pt idx="99">
                  <c:v>69.183409842840589</c:v>
                </c:pt>
                <c:pt idx="100">
                  <c:v>69.877890840804596</c:v>
                </c:pt>
                <c:pt idx="101">
                  <c:v>70.567474053229631</c:v>
                </c:pt>
                <c:pt idx="102">
                  <c:v>71.251977493120876</c:v>
                </c:pt>
                <c:pt idx="103">
                  <c:v>71.931223230389833</c:v>
                </c:pt>
                <c:pt idx="104">
                  <c:v>72.605037402387879</c:v>
                </c:pt>
                <c:pt idx="105">
                  <c:v>73.273250219796637</c:v>
                </c:pt>
                <c:pt idx="106">
                  <c:v>73.935695967963539</c:v>
                </c:pt>
                <c:pt idx="107">
                  <c:v>74.592213003784309</c:v>
                </c:pt>
                <c:pt idx="108">
                  <c:v>75.242643748237086</c:v>
                </c:pt>
                <c:pt idx="109">
                  <c:v>75.886834674680472</c:v>
                </c:pt>
                <c:pt idx="110">
                  <c:v>76.524636293034661</c:v>
                </c:pt>
                <c:pt idx="111">
                  <c:v>77.155903129969118</c:v>
                </c:pt>
                <c:pt idx="112">
                  <c:v>77.780493705226945</c:v>
                </c:pt>
                <c:pt idx="113">
                  <c:v>78.398270504219468</c:v>
                </c:pt>
                <c:pt idx="114">
                  <c:v>79.009099947030123</c:v>
                </c:pt>
                <c:pt idx="115">
                  <c:v>79.612852353969984</c:v>
                </c:pt>
                <c:pt idx="116">
                  <c:v>80.209401907831079</c:v>
                </c:pt>
                <c:pt idx="117">
                  <c:v>80.798626612986197</c:v>
                </c:pt>
                <c:pt idx="118">
                  <c:v>81.380408251487438</c:v>
                </c:pt>
                <c:pt idx="119">
                  <c:v>81.954632336316436</c:v>
                </c:pt>
                <c:pt idx="120">
                  <c:v>82.521188061942965</c:v>
                </c:pt>
                <c:pt idx="121">
                  <c:v>83.079968252347129</c:v>
                </c:pt>
                <c:pt idx="122">
                  <c:v>83.630869306664593</c:v>
                </c:pt>
                <c:pt idx="123">
                  <c:v>84.173791142611393</c:v>
                </c:pt>
                <c:pt idx="124">
                  <c:v>84.708637137848029</c:v>
                </c:pt>
                <c:pt idx="125">
                  <c:v>85.235314069439383</c:v>
                </c:pt>
                <c:pt idx="126">
                  <c:v>85.753732051568818</c:v>
                </c:pt>
                <c:pt idx="127">
                  <c:v>86.263804471662496</c:v>
                </c:pt>
                <c:pt idx="128">
                  <c:v>86.765447925078234</c:v>
                </c:pt>
                <c:pt idx="129">
                  <c:v>87.258582148513185</c:v>
                </c:pt>
                <c:pt idx="130">
                  <c:v>87.743129952281052</c:v>
                </c:pt>
                <c:pt idx="131">
                  <c:v>88.219017151608099</c:v>
                </c:pt>
                <c:pt idx="132">
                  <c:v>88.686172497094802</c:v>
                </c:pt>
                <c:pt idx="133">
                  <c:v>89.144527604486981</c:v>
                </c:pt>
                <c:pt idx="134">
                  <c:v>89.594016883897808</c:v>
                </c:pt>
                <c:pt idx="135">
                  <c:v>90.034577468617854</c:v>
                </c:pt>
                <c:pt idx="136">
                  <c:v>90.466149143648849</c:v>
                </c:pt>
                <c:pt idx="137">
                  <c:v>90.888674274091542</c:v>
                </c:pt>
                <c:pt idx="138">
                  <c:v>91.302097733515936</c:v>
                </c:pt>
                <c:pt idx="139">
                  <c:v>91.706366832437197</c:v>
                </c:pt>
                <c:pt idx="140">
                  <c:v>92.101431247017956</c:v>
                </c:pt>
                <c:pt idx="141">
                  <c:v>92.487242948113064</c:v>
                </c:pt>
                <c:pt idx="142">
                  <c:v>92.863756130768493</c:v>
                </c:pt>
                <c:pt idx="143">
                  <c:v>93.230927144283953</c:v>
                </c:pt>
                <c:pt idx="144">
                  <c:v>93.588714422942388</c:v>
                </c:pt>
                <c:pt idx="145">
                  <c:v>93.937078417507053</c:v>
                </c:pt>
                <c:pt idx="146">
                  <c:v>94.275981527582402</c:v>
                </c:pt>
                <c:pt idx="147">
                  <c:v>94.605388034930868</c:v>
                </c:pt>
                <c:pt idx="148">
                  <c:v>94.925264037833642</c:v>
                </c:pt>
                <c:pt idx="149">
                  <c:v>95.235577386579848</c:v>
                </c:pt>
                <c:pt idx="150">
                  <c:v>95.536297620164163</c:v>
                </c:pt>
                <c:pt idx="151">
                  <c:v>95.827395904269423</c:v>
                </c:pt>
                <c:pt idx="152">
                  <c:v>96.108844970606981</c:v>
                </c:pt>
                <c:pt idx="153">
                  <c:v>96.380619057683077</c:v>
                </c:pt>
                <c:pt idx="154">
                  <c:v>96.642693853057295</c:v>
                </c:pt>
                <c:pt idx="155">
                  <c:v>96.89504643715442</c:v>
                </c:pt>
                <c:pt idx="156">
                  <c:v>97.137655228687649</c:v>
                </c:pt>
                <c:pt idx="157">
                  <c:v>97.370499931748469</c:v>
                </c:pt>
                <c:pt idx="158">
                  <c:v>97.593561484614526</c:v>
                </c:pt>
                <c:pt idx="159">
                  <c:v>97.806822010324481</c:v>
                </c:pt>
                <c:pt idx="160">
                  <c:v>98.010264769064065</c:v>
                </c:pt>
                <c:pt idx="161">
                  <c:v>98.203874112407362</c:v>
                </c:pt>
                <c:pt idx="162">
                  <c:v>98.387635439451742</c:v>
                </c:pt>
                <c:pt idx="163">
                  <c:v>98.561535154883941</c:v>
                </c:pt>
                <c:pt idx="164">
                  <c:v>98.725560629011554</c:v>
                </c:pt>
                <c:pt idx="165">
                  <c:v>98.87970015979171</c:v>
                </c:pt>
                <c:pt idx="166">
                  <c:v>99.023942936886087</c:v>
                </c:pt>
                <c:pt idx="167">
                  <c:v>99.15827900777019</c:v>
                </c:pt>
                <c:pt idx="168">
                  <c:v>99.282699245920597</c:v>
                </c:pt>
                <c:pt idx="169">
                  <c:v>99.397195321104405</c:v>
                </c:pt>
                <c:pt idx="170">
                  <c:v>99.501759671790495</c:v>
                </c:pt>
                <c:pt idx="171">
                  <c:v>99.596385479702306</c:v>
                </c:pt>
                <c:pt idx="172">
                  <c:v>99.681066646528961</c:v>
                </c:pt>
                <c:pt idx="173">
                  <c:v>99.755797772809927</c:v>
                </c:pt>
                <c:pt idx="174">
                  <c:v>99.820574139007263</c:v>
                </c:pt>
                <c:pt idx="175">
                  <c:v>99.875391688776674</c:v>
                </c:pt>
                <c:pt idx="176">
                  <c:v>99.920247014449146</c:v>
                </c:pt>
                <c:pt idx="177">
                  <c:v>99.955137344730787</c:v>
                </c:pt>
                <c:pt idx="178">
                  <c:v>99.980060534628919</c:v>
                </c:pt>
                <c:pt idx="179">
                  <c:v>99.995015057610956</c:v>
                </c:pt>
                <c:pt idx="180">
                  <c:v>100.00000000000003</c:v>
                </c:pt>
                <c:pt idx="181">
                  <c:v>99.995015057610956</c:v>
                </c:pt>
                <c:pt idx="182">
                  <c:v>99.980060534628919</c:v>
                </c:pt>
                <c:pt idx="183">
                  <c:v>99.955137344730787</c:v>
                </c:pt>
                <c:pt idx="184">
                  <c:v>99.920247014449146</c:v>
                </c:pt>
                <c:pt idx="185">
                  <c:v>99.875391688776674</c:v>
                </c:pt>
                <c:pt idx="186">
                  <c:v>99.820574139007263</c:v>
                </c:pt>
                <c:pt idx="187">
                  <c:v>99.75579777280997</c:v>
                </c:pt>
                <c:pt idx="188">
                  <c:v>99.681066646528961</c:v>
                </c:pt>
                <c:pt idx="189">
                  <c:v>99.596385479702306</c:v>
                </c:pt>
                <c:pt idx="190">
                  <c:v>99.501759671790495</c:v>
                </c:pt>
                <c:pt idx="191">
                  <c:v>99.397195321104419</c:v>
                </c:pt>
                <c:pt idx="192">
                  <c:v>99.282699245920597</c:v>
                </c:pt>
                <c:pt idx="193">
                  <c:v>99.158279007770204</c:v>
                </c:pt>
                <c:pt idx="194">
                  <c:v>99.023942936886087</c:v>
                </c:pt>
                <c:pt idx="195">
                  <c:v>98.87970015979171</c:v>
                </c:pt>
                <c:pt idx="196">
                  <c:v>98.725560629011554</c:v>
                </c:pt>
                <c:pt idx="197">
                  <c:v>98.561535154883941</c:v>
                </c:pt>
                <c:pt idx="198">
                  <c:v>98.387635439451742</c:v>
                </c:pt>
                <c:pt idx="199">
                  <c:v>98.203874112407377</c:v>
                </c:pt>
                <c:pt idx="200">
                  <c:v>98.010264769064094</c:v>
                </c:pt>
                <c:pt idx="201">
                  <c:v>97.806822010324481</c:v>
                </c:pt>
                <c:pt idx="202">
                  <c:v>97.593561484614554</c:v>
                </c:pt>
                <c:pt idx="203">
                  <c:v>97.370499931748469</c:v>
                </c:pt>
                <c:pt idx="204">
                  <c:v>97.137655228687663</c:v>
                </c:pt>
                <c:pt idx="205">
                  <c:v>96.895046437154463</c:v>
                </c:pt>
                <c:pt idx="206">
                  <c:v>96.642693853057295</c:v>
                </c:pt>
                <c:pt idx="207">
                  <c:v>96.380619057683077</c:v>
                </c:pt>
                <c:pt idx="208">
                  <c:v>96.108844970606981</c:v>
                </c:pt>
                <c:pt idx="209">
                  <c:v>95.827395904269423</c:v>
                </c:pt>
                <c:pt idx="210">
                  <c:v>95.536297620164149</c:v>
                </c:pt>
                <c:pt idx="211">
                  <c:v>95.235577386579848</c:v>
                </c:pt>
                <c:pt idx="212">
                  <c:v>94.925264037833642</c:v>
                </c:pt>
                <c:pt idx="213">
                  <c:v>94.605388034930911</c:v>
                </c:pt>
                <c:pt idx="214">
                  <c:v>94.275981527582417</c:v>
                </c:pt>
                <c:pt idx="215">
                  <c:v>93.937078417507067</c:v>
                </c:pt>
                <c:pt idx="216">
                  <c:v>93.588714422942417</c:v>
                </c:pt>
                <c:pt idx="217">
                  <c:v>93.230927144283967</c:v>
                </c:pt>
                <c:pt idx="218">
                  <c:v>92.863756130768522</c:v>
                </c:pt>
                <c:pt idx="219">
                  <c:v>92.487242948113064</c:v>
                </c:pt>
                <c:pt idx="220">
                  <c:v>92.101431247017956</c:v>
                </c:pt>
                <c:pt idx="221">
                  <c:v>91.706366832437197</c:v>
                </c:pt>
                <c:pt idx="222">
                  <c:v>91.302097733515936</c:v>
                </c:pt>
                <c:pt idx="223">
                  <c:v>90.888674274091542</c:v>
                </c:pt>
                <c:pt idx="224">
                  <c:v>90.466149143648849</c:v>
                </c:pt>
                <c:pt idx="225">
                  <c:v>90.034577468617897</c:v>
                </c:pt>
                <c:pt idx="226">
                  <c:v>89.594016883897822</c:v>
                </c:pt>
                <c:pt idx="227">
                  <c:v>89.144527604486981</c:v>
                </c:pt>
                <c:pt idx="228">
                  <c:v>88.686172497094802</c:v>
                </c:pt>
                <c:pt idx="229">
                  <c:v>88.219017151608099</c:v>
                </c:pt>
                <c:pt idx="230">
                  <c:v>87.743129952281095</c:v>
                </c:pt>
                <c:pt idx="231">
                  <c:v>87.258582148513199</c:v>
                </c:pt>
                <c:pt idx="232">
                  <c:v>86.765447925078234</c:v>
                </c:pt>
                <c:pt idx="233">
                  <c:v>86.26380447166251</c:v>
                </c:pt>
                <c:pt idx="234">
                  <c:v>85.753732051568846</c:v>
                </c:pt>
                <c:pt idx="235">
                  <c:v>85.235314069439383</c:v>
                </c:pt>
                <c:pt idx="236">
                  <c:v>84.708637137848029</c:v>
                </c:pt>
                <c:pt idx="237">
                  <c:v>84.173791142611449</c:v>
                </c:pt>
                <c:pt idx="238">
                  <c:v>83.63086930666465</c:v>
                </c:pt>
                <c:pt idx="239">
                  <c:v>83.079968252347129</c:v>
                </c:pt>
                <c:pt idx="240">
                  <c:v>82.521188061942979</c:v>
                </c:pt>
                <c:pt idx="241">
                  <c:v>81.954632336316436</c:v>
                </c:pt>
                <c:pt idx="242">
                  <c:v>81.380408251487438</c:v>
                </c:pt>
                <c:pt idx="243">
                  <c:v>80.798626612986197</c:v>
                </c:pt>
                <c:pt idx="244">
                  <c:v>80.209401907831108</c:v>
                </c:pt>
                <c:pt idx="245">
                  <c:v>79.612852353969998</c:v>
                </c:pt>
                <c:pt idx="246">
                  <c:v>79.009099947030151</c:v>
                </c:pt>
                <c:pt idx="247">
                  <c:v>78.398270504219468</c:v>
                </c:pt>
                <c:pt idx="248">
                  <c:v>77.780493705226974</c:v>
                </c:pt>
                <c:pt idx="249">
                  <c:v>77.155903129969133</c:v>
                </c:pt>
                <c:pt idx="250">
                  <c:v>76.524636293034661</c:v>
                </c:pt>
                <c:pt idx="251">
                  <c:v>75.886834674680514</c:v>
                </c:pt>
                <c:pt idx="252">
                  <c:v>75.242643748237086</c:v>
                </c:pt>
                <c:pt idx="253">
                  <c:v>74.592213003784337</c:v>
                </c:pt>
                <c:pt idx="254">
                  <c:v>73.935695967963539</c:v>
                </c:pt>
                <c:pt idx="255">
                  <c:v>73.273250219796637</c:v>
                </c:pt>
                <c:pt idx="256">
                  <c:v>72.605037402387879</c:v>
                </c:pt>
                <c:pt idx="257">
                  <c:v>71.931223230389833</c:v>
                </c:pt>
                <c:pt idx="258">
                  <c:v>71.251977493120904</c:v>
                </c:pt>
                <c:pt idx="259">
                  <c:v>70.567474053229631</c:v>
                </c:pt>
                <c:pt idx="260">
                  <c:v>69.877890840804639</c:v>
                </c:pt>
                <c:pt idx="261">
                  <c:v>69.183409842840589</c:v>
                </c:pt>
                <c:pt idx="262">
                  <c:v>68.484217087974855</c:v>
                </c:pt>
                <c:pt idx="263">
                  <c:v>67.780502626418567</c:v>
                </c:pt>
                <c:pt idx="264">
                  <c:v>67.072460505014945</c:v>
                </c:pt>
                <c:pt idx="265">
                  <c:v>66.360288737364357</c:v>
                </c:pt>
                <c:pt idx="266">
                  <c:v>65.644189268966713</c:v>
                </c:pt>
                <c:pt idx="267">
                  <c:v>64.924367937338204</c:v>
                </c:pt>
                <c:pt idx="268">
                  <c:v>64.201034427071377</c:v>
                </c:pt>
                <c:pt idx="269">
                  <c:v>63.474402219814742</c:v>
                </c:pt>
                <c:pt idx="270">
                  <c:v>62.744688539158588</c:v>
                </c:pt>
                <c:pt idx="271">
                  <c:v>62.012114290423604</c:v>
                </c:pt>
                <c:pt idx="272">
                  <c:v>61.27690399535787</c:v>
                </c:pt>
                <c:pt idx="273">
                  <c:v>60.539285721758503</c:v>
                </c:pt>
                <c:pt idx="274">
                  <c:v>59.799491008042935</c:v>
                </c:pt>
                <c:pt idx="275">
                  <c:v>59.057754782805659</c:v>
                </c:pt>
                <c:pt idx="276">
                  <c:v>58.314315279405115</c:v>
                </c:pt>
                <c:pt idx="277">
                  <c:v>57.569413945635382</c:v>
                </c:pt>
                <c:pt idx="278">
                  <c:v>56.823295348547475</c:v>
                </c:pt>
                <c:pt idx="279">
                  <c:v>56.076207074492814</c:v>
                </c:pt>
                <c:pt idx="280">
                  <c:v>55.32839962447197</c:v>
                </c:pt>
                <c:pt idx="281">
                  <c:v>54.580126304880686</c:v>
                </c:pt>
                <c:pt idx="282">
                  <c:v>53.831643113752747</c:v>
                </c:pt>
                <c:pt idx="283">
                  <c:v>53.083208622608915</c:v>
                </c:pt>
                <c:pt idx="284">
                  <c:v>52.335083854028639</c:v>
                </c:pt>
                <c:pt idx="285">
                  <c:v>51.587532155069304</c:v>
                </c:pt>
                <c:pt idx="286">
                  <c:v>50.840819066664963</c:v>
                </c:pt>
                <c:pt idx="287">
                  <c:v>50.095212189143666</c:v>
                </c:pt>
                <c:pt idx="288">
                  <c:v>49.350981044010254</c:v>
                </c:pt>
                <c:pt idx="289">
                  <c:v>48.608396932145389</c:v>
                </c:pt>
                <c:pt idx="290">
                  <c:v>47.86773278857985</c:v>
                </c:pt>
                <c:pt idx="291">
                  <c:v>47.129263034007643</c:v>
                </c:pt>
                <c:pt idx="292">
                  <c:v>46.393263423206697</c:v>
                </c:pt>
                <c:pt idx="293">
                  <c:v>45.660010890539247</c:v>
                </c:pt>
                <c:pt idx="294">
                  <c:v>44.929783392710917</c:v>
                </c:pt>
                <c:pt idx="295">
                  <c:v>44.202859748967981</c:v>
                </c:pt>
                <c:pt idx="296">
                  <c:v>43.479519478918036</c:v>
                </c:pt>
                <c:pt idx="297">
                  <c:v>42.760042638160328</c:v>
                </c:pt>
                <c:pt idx="298">
                  <c:v>42.044709651915539</c:v>
                </c:pt>
                <c:pt idx="299">
                  <c:v>41.333801146845403</c:v>
                </c:pt>
                <c:pt idx="300">
                  <c:v>40.627597781255922</c:v>
                </c:pt>
                <c:pt idx="301">
                  <c:v>39.926380073875976</c:v>
                </c:pt>
                <c:pt idx="302">
                  <c:v>39.230428231406542</c:v>
                </c:pt>
                <c:pt idx="303">
                  <c:v>38.540021975034797</c:v>
                </c:pt>
                <c:pt idx="304">
                  <c:v>37.855440366105562</c:v>
                </c:pt>
                <c:pt idx="305">
                  <c:v>37.176961631144763</c:v>
                </c:pt>
                <c:pt idx="306">
                  <c:v>36.504862986426566</c:v>
                </c:pt>
                <c:pt idx="307">
                  <c:v>35.839420462274319</c:v>
                </c:pt>
                <c:pt idx="308">
                  <c:v>35.180908727285356</c:v>
                </c:pt>
                <c:pt idx="309">
                  <c:v>34.529600912665934</c:v>
                </c:pt>
                <c:pt idx="310">
                  <c:v>33.885768436860943</c:v>
                </c:pt>
                <c:pt idx="311">
                  <c:v>33.249680830660729</c:v>
                </c:pt>
                <c:pt idx="312">
                  <c:v>32.621605562963403</c:v>
                </c:pt>
                <c:pt idx="313">
                  <c:v>32.001807867369379</c:v>
                </c:pt>
                <c:pt idx="314">
                  <c:v>31.390550569779911</c:v>
                </c:pt>
                <c:pt idx="315">
                  <c:v>30.788093917168606</c:v>
                </c:pt>
                <c:pt idx="316">
                  <c:v>30.194695407691498</c:v>
                </c:pt>
                <c:pt idx="317">
                  <c:v>29.610609622296813</c:v>
                </c:pt>
                <c:pt idx="318">
                  <c:v>29.03608805799065</c:v>
                </c:pt>
                <c:pt idx="319">
                  <c:v>28.471378962912947</c:v>
                </c:pt>
                <c:pt idx="320">
                  <c:v>27.916727173370926</c:v>
                </c:pt>
                <c:pt idx="321">
                  <c:v>27.372373952975192</c:v>
                </c:pt>
                <c:pt idx="322">
                  <c:v>26.838556834017631</c:v>
                </c:pt>
                <c:pt idx="323">
                  <c:v>26.315509461226377</c:v>
                </c:pt>
                <c:pt idx="324">
                  <c:v>25.803461438028513</c:v>
                </c:pt>
                <c:pt idx="325">
                  <c:v>25.302638175446607</c:v>
                </c:pt>
                <c:pt idx="326">
                  <c:v>24.813260743749868</c:v>
                </c:pt>
                <c:pt idx="327">
                  <c:v>24.335545726977486</c:v>
                </c:pt>
                <c:pt idx="328">
                  <c:v>23.869705080445634</c:v>
                </c:pt>
                <c:pt idx="329">
                  <c:v>23.415945991346334</c:v>
                </c:pt>
                <c:pt idx="330">
                  <c:v>22.974470742540504</c:v>
                </c:pt>
                <c:pt idx="331">
                  <c:v>22.545476579644749</c:v>
                </c:pt>
                <c:pt idx="332">
                  <c:v>22.12915558150544</c:v>
                </c:pt>
                <c:pt idx="333">
                  <c:v>21.725694534149934</c:v>
                </c:pt>
                <c:pt idx="334">
                  <c:v>21.335274808300973</c:v>
                </c:pt>
                <c:pt idx="335">
                  <c:v>20.958072240535255</c:v>
                </c:pt>
                <c:pt idx="336">
                  <c:v>20.594257018163944</c:v>
                </c:pt>
                <c:pt idx="337">
                  <c:v>20.243993567907662</c:v>
                </c:pt>
                <c:pt idx="338">
                  <c:v>19.907440448436326</c:v>
                </c:pt>
                <c:pt idx="339">
                  <c:v>19.584750246838833</c:v>
                </c:pt>
                <c:pt idx="340">
                  <c:v>19.27606947908432</c:v>
                </c:pt>
                <c:pt idx="341">
                  <c:v>18.981538494534146</c:v>
                </c:pt>
                <c:pt idx="342">
                  <c:v>18.701291384558296</c:v>
                </c:pt>
                <c:pt idx="343">
                  <c:v>18.435455895308305</c:v>
                </c:pt>
                <c:pt idx="344">
                  <c:v>18.184153344694959</c:v>
                </c:pt>
                <c:pt idx="345">
                  <c:v>17.947498543615072</c:v>
                </c:pt>
                <c:pt idx="346">
                  <c:v>17.725599721469564</c:v>
                </c:pt>
                <c:pt idx="347">
                  <c:v>17.518558456011924</c:v>
                </c:pt>
                <c:pt idx="348">
                  <c:v>17.326469607562355</c:v>
                </c:pt>
                <c:pt idx="349">
                  <c:v>17.14942125762191</c:v>
                </c:pt>
                <c:pt idx="350">
                  <c:v>16.987494651915512</c:v>
                </c:pt>
                <c:pt idx="351">
                  <c:v>16.840764147893537</c:v>
                </c:pt>
                <c:pt idx="352">
                  <c:v>16.709297166715785</c:v>
                </c:pt>
                <c:pt idx="353">
                  <c:v>16.593154149741526</c:v>
                </c:pt>
                <c:pt idx="354">
                  <c:v>16.492388519545713</c:v>
                </c:pt>
                <c:pt idx="355">
                  <c:v>16.40704664548003</c:v>
                </c:pt>
                <c:pt idx="356">
                  <c:v>16.33716781379362</c:v>
                </c:pt>
                <c:pt idx="357">
                  <c:v>16.282784202328315</c:v>
                </c:pt>
                <c:pt idx="358">
                  <c:v>16.243920859798958</c:v>
                </c:pt>
                <c:pt idx="359">
                  <c:v>16.220595689668659</c:v>
                </c:pt>
                <c:pt idx="360">
                  <c:v>16.212819438625893</c:v>
                </c:pt>
              </c:numCache>
            </c:numRef>
          </c:xVal>
          <c:yVal>
            <c:numRef>
              <c:f>'Stage 1'!$U$373:$U$733</c:f>
              <c:numCache>
                <c:formatCode>General</c:formatCode>
                <c:ptCount val="361"/>
                <c:pt idx="0">
                  <c:v>19.068899999999999</c:v>
                </c:pt>
                <c:pt idx="1">
                  <c:v>19.070208020792641</c:v>
                </c:pt>
                <c:pt idx="2">
                  <c:v>19.074132946489982</c:v>
                </c:pt>
                <c:pt idx="3">
                  <c:v>19.080677368088004</c:v>
                </c:pt>
                <c:pt idx="4">
                  <c:v>19.089845607374411</c:v>
                </c:pt>
                <c:pt idx="5">
                  <c:v>19.101643722126951</c:v>
                </c:pt>
                <c:pt idx="6">
                  <c:v>19.116079513404486</c:v>
                </c:pt>
                <c:pt idx="7">
                  <c:v>19.133162534944308</c:v>
                </c:pt>
                <c:pt idx="8">
                  <c:v>19.152904104683</c:v>
                </c:pt>
                <c:pt idx="9">
                  <c:v>19.175317318422337</c:v>
                </c:pt>
                <c:pt idx="10">
                  <c:v>19.200417065665373</c:v>
                </c:pt>
                <c:pt idx="11">
                  <c:v>19.228220047652258</c:v>
                </c:pt>
                <c:pt idx="12">
                  <c:v>19.258744797629266</c:v>
                </c:pt>
                <c:pt idx="13">
                  <c:v>19.292011703388905</c:v>
                </c:pt>
                <c:pt idx="14">
                  <c:v>19.328043032123084</c:v>
                </c:pt>
                <c:pt idx="15">
                  <c:v>19.366862957635995</c:v>
                </c:pt>
                <c:pt idx="16">
                  <c:v>19.408497589967887</c:v>
                </c:pt>
                <c:pt idx="17">
                  <c:v>19.452975007485229</c:v>
                </c:pt>
                <c:pt idx="18">
                  <c:v>19.500325291498264</c:v>
                </c:pt>
                <c:pt idx="19">
                  <c:v>19.550580563471307</c:v>
                </c:pt>
                <c:pt idx="20">
                  <c:v>19.603775024896564</c:v>
                </c:pt>
                <c:pt idx="21">
                  <c:v>19.659944999907772</c:v>
                </c:pt>
                <c:pt idx="22">
                  <c:v>19.719128980714995</c:v>
                </c:pt>
                <c:pt idx="23">
                  <c:v>19.781367675948204</c:v>
                </c:pt>
                <c:pt idx="24">
                  <c:v>19.846704062002967</c:v>
                </c:pt>
                <c:pt idx="25">
                  <c:v>19.915183437487499</c:v>
                </c:pt>
                <c:pt idx="26">
                  <c:v>19.986853480877709</c:v>
                </c:pt>
                <c:pt idx="27">
                  <c:v>20.061764311492432</c:v>
                </c:pt>
                <c:pt idx="28">
                  <c:v>20.139968553909068</c:v>
                </c:pt>
                <c:pt idx="29">
                  <c:v>20.221521405946589</c:v>
                </c:pt>
                <c:pt idx="30">
                  <c:v>20.306480710351028</c:v>
                </c:pt>
                <c:pt idx="31">
                  <c:v>20.394907030326138</c:v>
                </c:pt>
                <c:pt idx="32">
                  <c:v>20.486863729060634</c:v>
                </c:pt>
                <c:pt idx="33">
                  <c:v>20.582417053412271</c:v>
                </c:pt>
                <c:pt idx="34">
                  <c:v>20.681636221918001</c:v>
                </c:pt>
                <c:pt idx="35">
                  <c:v>20.784593517309304</c:v>
                </c:pt>
                <c:pt idx="36">
                  <c:v>20.891364383721935</c:v>
                </c:pt>
                <c:pt idx="37">
                  <c:v>21.00202752879985</c:v>
                </c:pt>
                <c:pt idx="38">
                  <c:v>21.116665030904361</c:v>
                </c:pt>
                <c:pt idx="39">
                  <c:v>21.235362451651234</c:v>
                </c:pt>
                <c:pt idx="40">
                  <c:v>21.358208954010703</c:v>
                </c:pt>
                <c:pt idx="41">
                  <c:v>21.485297426218342</c:v>
                </c:pt>
                <c:pt idx="42">
                  <c:v>21.616724611758336</c:v>
                </c:pt>
                <c:pt idx="43">
                  <c:v>21.7525912456946</c:v>
                </c:pt>
                <c:pt idx="44">
                  <c:v>21.89300219764074</c:v>
                </c:pt>
                <c:pt idx="45">
                  <c:v>22.038066621674911</c:v>
                </c:pt>
                <c:pt idx="46">
                  <c:v>22.187898113522486</c:v>
                </c:pt>
                <c:pt idx="47">
                  <c:v>22.342614875346658</c:v>
                </c:pt>
                <c:pt idx="48">
                  <c:v>22.502339888505151</c:v>
                </c:pt>
                <c:pt idx="49">
                  <c:v>22.667201094650476</c:v>
                </c:pt>
                <c:pt idx="50">
                  <c:v>22.837331585570858</c:v>
                </c:pt>
                <c:pt idx="51">
                  <c:v>23.012869802190416</c:v>
                </c:pt>
                <c:pt idx="52">
                  <c:v>23.193959743168598</c:v>
                </c:pt>
                <c:pt idx="53">
                  <c:v>23.380751183562516</c:v>
                </c:pt>
                <c:pt idx="54">
                  <c:v>23.573399904039427</c:v>
                </c:pt>
                <c:pt idx="55">
                  <c:v>23.772067931152538</c:v>
                </c:pt>
                <c:pt idx="56">
                  <c:v>23.976923789219342</c:v>
                </c:pt>
                <c:pt idx="57">
                  <c:v>24.18814276436942</c:v>
                </c:pt>
                <c:pt idx="58">
                  <c:v>24.405907181358238</c:v>
                </c:pt>
                <c:pt idx="59">
                  <c:v>24.630406693772912</c:v>
                </c:pt>
                <c:pt idx="60">
                  <c:v>24.861838588287966</c:v>
                </c:pt>
                <c:pt idx="61">
                  <c:v>25.100408103662325</c:v>
                </c:pt>
                <c:pt idx="62">
                  <c:v>25.346328765202298</c:v>
                </c:pt>
                <c:pt idx="63">
                  <c:v>25.599822735452072</c:v>
                </c:pt>
                <c:pt idx="64">
                  <c:v>25.861121181909102</c:v>
                </c:pt>
                <c:pt idx="65">
                  <c:v>26.130464662601479</c:v>
                </c:pt>
                <c:pt idx="66">
                  <c:v>26.408103530403203</c:v>
                </c:pt>
                <c:pt idx="67">
                  <c:v>26.694298357004989</c:v>
                </c:pt>
                <c:pt idx="68">
                  <c:v>26.989320377500373</c:v>
                </c:pt>
                <c:pt idx="69">
                  <c:v>27.293451956590587</c:v>
                </c:pt>
                <c:pt idx="70">
                  <c:v>27.606987077456601</c:v>
                </c:pt>
                <c:pt idx="71">
                  <c:v>27.930231854391987</c:v>
                </c:pt>
                <c:pt idx="72">
                  <c:v>28.263505070337022</c:v>
                </c:pt>
                <c:pt idx="73">
                  <c:v>28.607138740502197</c:v>
                </c:pt>
                <c:pt idx="74">
                  <c:v>28.961478703315422</c:v>
                </c:pt>
                <c:pt idx="75">
                  <c:v>29.326885239976647</c:v>
                </c:pt>
                <c:pt idx="76">
                  <c:v>29.703733723949426</c:v>
                </c:pt>
                <c:pt idx="77">
                  <c:v>30.092415301767161</c:v>
                </c:pt>
                <c:pt idx="78">
                  <c:v>30.493337606576191</c:v>
                </c:pt>
                <c:pt idx="79">
                  <c:v>30.906925505882068</c:v>
                </c:pt>
                <c:pt idx="80">
                  <c:v>31.333621885007908</c:v>
                </c:pt>
                <c:pt idx="81">
                  <c:v>31.77388846780957</c:v>
                </c:pt>
                <c:pt idx="82">
                  <c:v>32.228206676228979</c:v>
                </c:pt>
                <c:pt idx="83">
                  <c:v>32.697078530293474</c:v>
                </c:pt>
                <c:pt idx="84">
                  <c:v>33.181027590192819</c:v>
                </c:pt>
                <c:pt idx="85">
                  <c:v>33.680599942078253</c:v>
                </c:pt>
                <c:pt idx="86">
                  <c:v>34.196365229233017</c:v>
                </c:pt>
                <c:pt idx="87">
                  <c:v>34.728917730256342</c:v>
                </c:pt>
                <c:pt idx="88">
                  <c:v>35.278877485880365</c:v>
                </c:pt>
                <c:pt idx="89">
                  <c:v>35.846891476002654</c:v>
                </c:pt>
                <c:pt idx="90">
                  <c:v>36.433634848457835</c:v>
                </c:pt>
                <c:pt idx="91">
                  <c:v>37.039812200971262</c:v>
                </c:pt>
                <c:pt idx="92">
                  <c:v>37.666158917629559</c:v>
                </c:pt>
                <c:pt idx="93">
                  <c:v>38.3134425610628</c:v>
                </c:pt>
                <c:pt idx="94">
                  <c:v>38.982464321356282</c:v>
                </c:pt>
                <c:pt idx="95">
                  <c:v>39.674060522491295</c:v>
                </c:pt>
                <c:pt idx="96">
                  <c:v>40.389104186844371</c:v>
                </c:pt>
                <c:pt idx="97">
                  <c:v>41.128506657950631</c:v>
                </c:pt>
                <c:pt idx="98">
                  <c:v>41.838900000000002</c:v>
                </c:pt>
                <c:pt idx="99">
                  <c:v>41.838900000000002</c:v>
                </c:pt>
                <c:pt idx="100">
                  <c:v>41.838900000000002</c:v>
                </c:pt>
                <c:pt idx="101">
                  <c:v>41.838900000000002</c:v>
                </c:pt>
                <c:pt idx="102">
                  <c:v>41.838900000000002</c:v>
                </c:pt>
                <c:pt idx="103">
                  <c:v>41.838900000000002</c:v>
                </c:pt>
                <c:pt idx="104">
                  <c:v>41.838900000000002</c:v>
                </c:pt>
                <c:pt idx="105">
                  <c:v>41.838900000000002</c:v>
                </c:pt>
                <c:pt idx="106">
                  <c:v>41.838900000000002</c:v>
                </c:pt>
                <c:pt idx="107">
                  <c:v>41.838900000000002</c:v>
                </c:pt>
                <c:pt idx="108">
                  <c:v>41.838900000000002</c:v>
                </c:pt>
                <c:pt idx="109">
                  <c:v>41.838900000000002</c:v>
                </c:pt>
                <c:pt idx="110">
                  <c:v>41.838900000000002</c:v>
                </c:pt>
                <c:pt idx="111">
                  <c:v>41.838900000000002</c:v>
                </c:pt>
                <c:pt idx="112">
                  <c:v>41.838900000000002</c:v>
                </c:pt>
                <c:pt idx="113">
                  <c:v>41.838900000000002</c:v>
                </c:pt>
                <c:pt idx="114">
                  <c:v>41.838900000000002</c:v>
                </c:pt>
                <c:pt idx="115">
                  <c:v>41.838900000000002</c:v>
                </c:pt>
                <c:pt idx="116">
                  <c:v>41.838900000000002</c:v>
                </c:pt>
                <c:pt idx="117">
                  <c:v>41.838900000000002</c:v>
                </c:pt>
                <c:pt idx="118">
                  <c:v>41.838900000000002</c:v>
                </c:pt>
                <c:pt idx="119">
                  <c:v>41.838900000000002</c:v>
                </c:pt>
                <c:pt idx="120">
                  <c:v>41.838900000000002</c:v>
                </c:pt>
                <c:pt idx="121">
                  <c:v>41.838900000000002</c:v>
                </c:pt>
                <c:pt idx="122">
                  <c:v>41.838900000000002</c:v>
                </c:pt>
                <c:pt idx="123">
                  <c:v>41.838900000000002</c:v>
                </c:pt>
                <c:pt idx="124">
                  <c:v>41.838900000000002</c:v>
                </c:pt>
                <c:pt idx="125">
                  <c:v>41.838900000000002</c:v>
                </c:pt>
                <c:pt idx="126">
                  <c:v>41.838900000000002</c:v>
                </c:pt>
                <c:pt idx="127">
                  <c:v>41.838900000000002</c:v>
                </c:pt>
                <c:pt idx="128">
                  <c:v>41.838900000000002</c:v>
                </c:pt>
                <c:pt idx="129">
                  <c:v>41.838900000000002</c:v>
                </c:pt>
                <c:pt idx="130">
                  <c:v>41.838900000000002</c:v>
                </c:pt>
                <c:pt idx="131">
                  <c:v>41.838900000000002</c:v>
                </c:pt>
                <c:pt idx="132">
                  <c:v>41.838900000000002</c:v>
                </c:pt>
                <c:pt idx="133">
                  <c:v>41.838900000000002</c:v>
                </c:pt>
                <c:pt idx="134">
                  <c:v>41.838900000000002</c:v>
                </c:pt>
                <c:pt idx="135">
                  <c:v>41.838900000000002</c:v>
                </c:pt>
                <c:pt idx="136">
                  <c:v>41.838900000000002</c:v>
                </c:pt>
                <c:pt idx="137">
                  <c:v>41.838900000000002</c:v>
                </c:pt>
                <c:pt idx="138">
                  <c:v>41.838900000000002</c:v>
                </c:pt>
                <c:pt idx="139">
                  <c:v>41.838900000000002</c:v>
                </c:pt>
                <c:pt idx="140">
                  <c:v>41.838900000000002</c:v>
                </c:pt>
                <c:pt idx="141">
                  <c:v>41.838900000000002</c:v>
                </c:pt>
                <c:pt idx="142">
                  <c:v>41.838900000000002</c:v>
                </c:pt>
                <c:pt idx="143">
                  <c:v>41.838900000000002</c:v>
                </c:pt>
                <c:pt idx="144">
                  <c:v>41.838900000000002</c:v>
                </c:pt>
                <c:pt idx="145">
                  <c:v>41.838900000000002</c:v>
                </c:pt>
                <c:pt idx="146">
                  <c:v>41.838900000000002</c:v>
                </c:pt>
                <c:pt idx="147">
                  <c:v>41.838900000000002</c:v>
                </c:pt>
                <c:pt idx="148">
                  <c:v>41.838900000000002</c:v>
                </c:pt>
                <c:pt idx="149">
                  <c:v>41.838900000000002</c:v>
                </c:pt>
                <c:pt idx="150">
                  <c:v>41.838900000000002</c:v>
                </c:pt>
                <c:pt idx="151">
                  <c:v>41.838900000000002</c:v>
                </c:pt>
                <c:pt idx="152">
                  <c:v>41.838900000000002</c:v>
                </c:pt>
                <c:pt idx="153">
                  <c:v>41.838900000000002</c:v>
                </c:pt>
                <c:pt idx="154">
                  <c:v>41.838900000000002</c:v>
                </c:pt>
                <c:pt idx="155">
                  <c:v>41.838900000000002</c:v>
                </c:pt>
                <c:pt idx="156">
                  <c:v>41.838900000000002</c:v>
                </c:pt>
                <c:pt idx="157">
                  <c:v>41.838900000000002</c:v>
                </c:pt>
                <c:pt idx="158">
                  <c:v>41.838900000000002</c:v>
                </c:pt>
                <c:pt idx="159">
                  <c:v>41.838900000000002</c:v>
                </c:pt>
                <c:pt idx="160">
                  <c:v>41.838900000000002</c:v>
                </c:pt>
                <c:pt idx="161">
                  <c:v>41.838900000000002</c:v>
                </c:pt>
                <c:pt idx="162">
                  <c:v>41.838900000000002</c:v>
                </c:pt>
                <c:pt idx="163">
                  <c:v>41.838900000000002</c:v>
                </c:pt>
                <c:pt idx="164">
                  <c:v>41.838900000000002</c:v>
                </c:pt>
                <c:pt idx="165">
                  <c:v>41.838900000000002</c:v>
                </c:pt>
                <c:pt idx="166">
                  <c:v>41.838900000000002</c:v>
                </c:pt>
                <c:pt idx="167">
                  <c:v>41.838900000000002</c:v>
                </c:pt>
                <c:pt idx="168">
                  <c:v>41.838900000000002</c:v>
                </c:pt>
                <c:pt idx="169">
                  <c:v>41.838900000000002</c:v>
                </c:pt>
                <c:pt idx="170">
                  <c:v>41.838900000000002</c:v>
                </c:pt>
                <c:pt idx="171">
                  <c:v>41.838900000000002</c:v>
                </c:pt>
                <c:pt idx="172">
                  <c:v>41.838900000000002</c:v>
                </c:pt>
                <c:pt idx="173">
                  <c:v>41.838900000000002</c:v>
                </c:pt>
                <c:pt idx="174">
                  <c:v>41.838900000000002</c:v>
                </c:pt>
                <c:pt idx="175">
                  <c:v>41.838900000000002</c:v>
                </c:pt>
                <c:pt idx="176">
                  <c:v>41.838900000000002</c:v>
                </c:pt>
                <c:pt idx="177">
                  <c:v>41.838900000000002</c:v>
                </c:pt>
                <c:pt idx="178">
                  <c:v>41.838900000000002</c:v>
                </c:pt>
                <c:pt idx="179">
                  <c:v>41.838900000000002</c:v>
                </c:pt>
                <c:pt idx="180">
                  <c:v>41.838900000000002</c:v>
                </c:pt>
                <c:pt idx="181">
                  <c:v>41.805358861616213</c:v>
                </c:pt>
                <c:pt idx="182">
                  <c:v>41.705032888962037</c:v>
                </c:pt>
                <c:pt idx="183">
                  <c:v>41.538808124119754</c:v>
                </c:pt>
                <c:pt idx="184">
                  <c:v>41.308140593552437</c:v>
                </c:pt>
                <c:pt idx="185">
                  <c:v>41.015026071626018</c:v>
                </c:pt>
                <c:pt idx="186">
                  <c:v>40.661959356486875</c:v>
                </c:pt>
                <c:pt idx="187">
                  <c:v>40.251884550456197</c:v>
                </c:pt>
                <c:pt idx="188">
                  <c:v>39.788138110485185</c:v>
                </c:pt>
                <c:pt idx="189">
                  <c:v>39.274386610786728</c:v>
                </c:pt>
                <c:pt idx="190">
                  <c:v>38.714561235381488</c:v>
                </c:pt>
                <c:pt idx="191">
                  <c:v>38.1127909960667</c:v>
                </c:pt>
                <c:pt idx="192">
                  <c:v>37.47333656079477</c:v>
                </c:pt>
                <c:pt idx="193">
                  <c:v>36.800526393137716</c:v>
                </c:pt>
                <c:pt idx="194">
                  <c:v>36.098696663249129</c:v>
                </c:pt>
                <c:pt idx="195">
                  <c:v>35.372136113811493</c:v>
                </c:pt>
                <c:pt idx="196">
                  <c:v>34.625036770044183</c:v>
                </c:pt>
                <c:pt idx="197">
                  <c:v>33.861451088449442</c:v>
                </c:pt>
                <c:pt idx="198">
                  <c:v>33.085255859549946</c:v>
                </c:pt>
                <c:pt idx="199">
                  <c:v>32.300122927032703</c:v>
                </c:pt>
                <c:pt idx="200">
                  <c:v>31.509496567608124</c:v>
                </c:pt>
                <c:pt idx="201">
                  <c:v>30.716577197199804</c:v>
                </c:pt>
                <c:pt idx="202">
                  <c:v>29.924310931396263</c:v>
                </c:pt>
                <c:pt idx="203">
                  <c:v>29.135384430450845</c:v>
                </c:pt>
                <c:pt idx="204">
                  <c:v>28.352224398531906</c:v>
                </c:pt>
                <c:pt idx="205">
                  <c:v>27.577001079072936</c:v>
                </c:pt>
                <c:pt idx="206">
                  <c:v>26.811635087821312</c:v>
                </c:pt>
                <c:pt idx="207">
                  <c:v>26.05780694707401</c:v>
                </c:pt>
                <c:pt idx="208">
                  <c:v>25.3169687232736</c:v>
                </c:pt>
                <c:pt idx="209">
                  <c:v>24.590357220614646</c:v>
                </c:pt>
                <c:pt idx="210">
                  <c:v>23.879008241163664</c:v>
                </c:pt>
                <c:pt idx="211">
                  <c:v>23.183771483468291</c:v>
                </c:pt>
                <c:pt idx="212">
                  <c:v>22.505325713676008</c:v>
                </c:pt>
                <c:pt idx="213">
                  <c:v>21.844193903439304</c:v>
                </c:pt>
                <c:pt idx="214">
                  <c:v>21.200758085633019</c:v>
                </c:pt>
                <c:pt idx="215">
                  <c:v>20.575273730975894</c:v>
                </c:pt>
                <c:pt idx="216">
                  <c:v>19.967883495350243</c:v>
                </c:pt>
                <c:pt idx="217">
                  <c:v>19.378630228620874</c:v>
                </c:pt>
                <c:pt idx="218">
                  <c:v>19.068899999999999</c:v>
                </c:pt>
                <c:pt idx="219">
                  <c:v>19.068899999999999</c:v>
                </c:pt>
                <c:pt idx="220">
                  <c:v>19.068899999999999</c:v>
                </c:pt>
                <c:pt idx="221">
                  <c:v>19.068899999999999</c:v>
                </c:pt>
                <c:pt idx="222">
                  <c:v>19.068899999999999</c:v>
                </c:pt>
                <c:pt idx="223">
                  <c:v>19.068899999999999</c:v>
                </c:pt>
                <c:pt idx="224">
                  <c:v>19.068899999999999</c:v>
                </c:pt>
                <c:pt idx="225">
                  <c:v>19.068899999999999</c:v>
                </c:pt>
                <c:pt idx="226">
                  <c:v>19.068899999999999</c:v>
                </c:pt>
                <c:pt idx="227">
                  <c:v>19.068899999999999</c:v>
                </c:pt>
                <c:pt idx="228">
                  <c:v>19.068899999999999</c:v>
                </c:pt>
                <c:pt idx="229">
                  <c:v>19.068899999999999</c:v>
                </c:pt>
                <c:pt idx="230">
                  <c:v>19.068899999999999</c:v>
                </c:pt>
                <c:pt idx="231">
                  <c:v>19.068899999999999</c:v>
                </c:pt>
                <c:pt idx="232">
                  <c:v>19.068899999999999</c:v>
                </c:pt>
                <c:pt idx="233">
                  <c:v>19.068899999999999</c:v>
                </c:pt>
                <c:pt idx="234">
                  <c:v>19.068899999999999</c:v>
                </c:pt>
                <c:pt idx="235">
                  <c:v>19.068899999999999</c:v>
                </c:pt>
                <c:pt idx="236">
                  <c:v>19.068899999999999</c:v>
                </c:pt>
                <c:pt idx="237">
                  <c:v>19.068899999999999</c:v>
                </c:pt>
                <c:pt idx="238">
                  <c:v>19.068899999999999</c:v>
                </c:pt>
                <c:pt idx="239">
                  <c:v>19.068899999999999</c:v>
                </c:pt>
                <c:pt idx="240">
                  <c:v>19.068899999999999</c:v>
                </c:pt>
                <c:pt idx="241">
                  <c:v>19.068899999999999</c:v>
                </c:pt>
                <c:pt idx="242">
                  <c:v>19.068899999999999</c:v>
                </c:pt>
                <c:pt idx="243">
                  <c:v>19.068899999999999</c:v>
                </c:pt>
                <c:pt idx="244">
                  <c:v>19.068899999999999</c:v>
                </c:pt>
                <c:pt idx="245">
                  <c:v>19.068899999999999</c:v>
                </c:pt>
                <c:pt idx="246">
                  <c:v>19.068899999999999</c:v>
                </c:pt>
                <c:pt idx="247">
                  <c:v>19.068899999999999</c:v>
                </c:pt>
                <c:pt idx="248">
                  <c:v>19.068899999999999</c:v>
                </c:pt>
                <c:pt idx="249">
                  <c:v>19.068899999999999</c:v>
                </c:pt>
                <c:pt idx="250">
                  <c:v>19.068899999999999</c:v>
                </c:pt>
                <c:pt idx="251">
                  <c:v>19.068899999999999</c:v>
                </c:pt>
                <c:pt idx="252">
                  <c:v>19.068899999999999</c:v>
                </c:pt>
                <c:pt idx="253">
                  <c:v>19.068899999999999</c:v>
                </c:pt>
                <c:pt idx="254">
                  <c:v>19.068899999999999</c:v>
                </c:pt>
                <c:pt idx="255">
                  <c:v>19.068899999999999</c:v>
                </c:pt>
                <c:pt idx="256">
                  <c:v>19.068899999999999</c:v>
                </c:pt>
                <c:pt idx="257">
                  <c:v>19.068899999999999</c:v>
                </c:pt>
                <c:pt idx="258">
                  <c:v>19.068899999999999</c:v>
                </c:pt>
                <c:pt idx="259">
                  <c:v>19.068899999999999</c:v>
                </c:pt>
                <c:pt idx="260">
                  <c:v>19.068899999999999</c:v>
                </c:pt>
                <c:pt idx="261">
                  <c:v>19.068899999999999</c:v>
                </c:pt>
                <c:pt idx="262">
                  <c:v>19.068899999999999</c:v>
                </c:pt>
                <c:pt idx="263">
                  <c:v>19.068899999999999</c:v>
                </c:pt>
                <c:pt idx="264">
                  <c:v>19.068899999999999</c:v>
                </c:pt>
                <c:pt idx="265">
                  <c:v>19.068899999999999</c:v>
                </c:pt>
                <c:pt idx="266">
                  <c:v>19.068899999999999</c:v>
                </c:pt>
                <c:pt idx="267">
                  <c:v>19.068899999999999</c:v>
                </c:pt>
                <c:pt idx="268">
                  <c:v>19.068899999999999</c:v>
                </c:pt>
                <c:pt idx="269">
                  <c:v>19.068899999999999</c:v>
                </c:pt>
                <c:pt idx="270">
                  <c:v>19.068899999999999</c:v>
                </c:pt>
                <c:pt idx="271">
                  <c:v>19.068899999999999</c:v>
                </c:pt>
                <c:pt idx="272">
                  <c:v>19.068899999999999</c:v>
                </c:pt>
                <c:pt idx="273">
                  <c:v>19.068899999999999</c:v>
                </c:pt>
                <c:pt idx="274">
                  <c:v>19.068899999999999</c:v>
                </c:pt>
                <c:pt idx="275">
                  <c:v>19.068899999999999</c:v>
                </c:pt>
                <c:pt idx="276">
                  <c:v>19.068899999999999</c:v>
                </c:pt>
                <c:pt idx="277">
                  <c:v>19.068899999999999</c:v>
                </c:pt>
                <c:pt idx="278">
                  <c:v>19.068899999999999</c:v>
                </c:pt>
                <c:pt idx="279">
                  <c:v>19.068899999999999</c:v>
                </c:pt>
                <c:pt idx="280">
                  <c:v>19.068899999999999</c:v>
                </c:pt>
                <c:pt idx="281">
                  <c:v>19.068899999999999</c:v>
                </c:pt>
                <c:pt idx="282">
                  <c:v>19.068899999999999</c:v>
                </c:pt>
                <c:pt idx="283">
                  <c:v>19.068899999999999</c:v>
                </c:pt>
                <c:pt idx="284">
                  <c:v>19.068899999999999</c:v>
                </c:pt>
                <c:pt idx="285">
                  <c:v>19.068899999999999</c:v>
                </c:pt>
                <c:pt idx="286">
                  <c:v>19.068899999999999</c:v>
                </c:pt>
                <c:pt idx="287">
                  <c:v>19.068899999999999</c:v>
                </c:pt>
                <c:pt idx="288">
                  <c:v>19.068899999999999</c:v>
                </c:pt>
                <c:pt idx="289">
                  <c:v>19.068899999999999</c:v>
                </c:pt>
                <c:pt idx="290">
                  <c:v>19.068899999999999</c:v>
                </c:pt>
                <c:pt idx="291">
                  <c:v>19.068899999999999</c:v>
                </c:pt>
                <c:pt idx="292">
                  <c:v>19.068899999999999</c:v>
                </c:pt>
                <c:pt idx="293">
                  <c:v>19.068899999999999</c:v>
                </c:pt>
                <c:pt idx="294">
                  <c:v>19.068899999999999</c:v>
                </c:pt>
                <c:pt idx="295">
                  <c:v>19.068899999999999</c:v>
                </c:pt>
                <c:pt idx="296">
                  <c:v>19.068899999999999</c:v>
                </c:pt>
                <c:pt idx="297">
                  <c:v>19.068899999999999</c:v>
                </c:pt>
                <c:pt idx="298">
                  <c:v>19.068899999999999</c:v>
                </c:pt>
                <c:pt idx="299">
                  <c:v>19.068899999999999</c:v>
                </c:pt>
                <c:pt idx="300">
                  <c:v>19.068899999999999</c:v>
                </c:pt>
                <c:pt idx="301">
                  <c:v>19.068899999999999</c:v>
                </c:pt>
                <c:pt idx="302">
                  <c:v>19.068899999999999</c:v>
                </c:pt>
                <c:pt idx="303">
                  <c:v>19.068899999999999</c:v>
                </c:pt>
                <c:pt idx="304">
                  <c:v>19.068899999999999</c:v>
                </c:pt>
                <c:pt idx="305">
                  <c:v>19.068899999999999</c:v>
                </c:pt>
                <c:pt idx="306">
                  <c:v>19.068899999999999</c:v>
                </c:pt>
                <c:pt idx="307">
                  <c:v>19.068899999999999</c:v>
                </c:pt>
                <c:pt idx="308">
                  <c:v>19.068899999999999</c:v>
                </c:pt>
                <c:pt idx="309">
                  <c:v>19.068899999999999</c:v>
                </c:pt>
                <c:pt idx="310">
                  <c:v>19.068899999999999</c:v>
                </c:pt>
                <c:pt idx="311">
                  <c:v>19.068899999999999</c:v>
                </c:pt>
                <c:pt idx="312">
                  <c:v>19.068899999999999</c:v>
                </c:pt>
                <c:pt idx="313">
                  <c:v>19.068899999999999</c:v>
                </c:pt>
                <c:pt idx="314">
                  <c:v>19.068899999999999</c:v>
                </c:pt>
                <c:pt idx="315">
                  <c:v>19.068899999999999</c:v>
                </c:pt>
                <c:pt idx="316">
                  <c:v>19.068899999999999</c:v>
                </c:pt>
                <c:pt idx="317">
                  <c:v>19.068899999999999</c:v>
                </c:pt>
                <c:pt idx="318">
                  <c:v>19.068899999999999</c:v>
                </c:pt>
                <c:pt idx="319">
                  <c:v>19.068899999999999</c:v>
                </c:pt>
                <c:pt idx="320">
                  <c:v>19.068899999999999</c:v>
                </c:pt>
                <c:pt idx="321">
                  <c:v>19.068899999999999</c:v>
                </c:pt>
                <c:pt idx="322">
                  <c:v>19.068899999999999</c:v>
                </c:pt>
                <c:pt idx="323">
                  <c:v>19.068899999999999</c:v>
                </c:pt>
                <c:pt idx="324">
                  <c:v>19.068899999999999</c:v>
                </c:pt>
                <c:pt idx="325">
                  <c:v>19.068899999999999</c:v>
                </c:pt>
                <c:pt idx="326">
                  <c:v>19.068899999999999</c:v>
                </c:pt>
                <c:pt idx="327">
                  <c:v>19.068899999999999</c:v>
                </c:pt>
                <c:pt idx="328">
                  <c:v>19.068899999999999</c:v>
                </c:pt>
                <c:pt idx="329">
                  <c:v>19.068899999999999</c:v>
                </c:pt>
                <c:pt idx="330">
                  <c:v>19.068899999999999</c:v>
                </c:pt>
                <c:pt idx="331">
                  <c:v>19.068899999999999</c:v>
                </c:pt>
                <c:pt idx="332">
                  <c:v>19.068899999999999</c:v>
                </c:pt>
                <c:pt idx="333">
                  <c:v>19.068899999999999</c:v>
                </c:pt>
                <c:pt idx="334">
                  <c:v>19.068899999999999</c:v>
                </c:pt>
                <c:pt idx="335">
                  <c:v>19.068899999999999</c:v>
                </c:pt>
                <c:pt idx="336">
                  <c:v>19.068899999999999</c:v>
                </c:pt>
                <c:pt idx="337">
                  <c:v>19.068899999999999</c:v>
                </c:pt>
                <c:pt idx="338">
                  <c:v>19.068899999999999</c:v>
                </c:pt>
                <c:pt idx="339">
                  <c:v>19.068899999999999</c:v>
                </c:pt>
                <c:pt idx="340">
                  <c:v>19.068899999999999</c:v>
                </c:pt>
                <c:pt idx="341">
                  <c:v>19.068899999999999</c:v>
                </c:pt>
                <c:pt idx="342">
                  <c:v>19.068899999999999</c:v>
                </c:pt>
                <c:pt idx="343">
                  <c:v>19.068899999999999</c:v>
                </c:pt>
                <c:pt idx="344">
                  <c:v>19.068899999999999</c:v>
                </c:pt>
                <c:pt idx="345">
                  <c:v>19.068899999999999</c:v>
                </c:pt>
                <c:pt idx="346">
                  <c:v>19.068899999999999</c:v>
                </c:pt>
                <c:pt idx="347">
                  <c:v>19.068899999999999</c:v>
                </c:pt>
                <c:pt idx="348">
                  <c:v>19.068899999999999</c:v>
                </c:pt>
                <c:pt idx="349">
                  <c:v>19.068899999999999</c:v>
                </c:pt>
                <c:pt idx="350">
                  <c:v>19.068899999999999</c:v>
                </c:pt>
                <c:pt idx="351">
                  <c:v>19.068899999999999</c:v>
                </c:pt>
                <c:pt idx="352">
                  <c:v>19.068899999999999</c:v>
                </c:pt>
                <c:pt idx="353">
                  <c:v>19.068899999999999</c:v>
                </c:pt>
                <c:pt idx="354">
                  <c:v>19.068899999999999</c:v>
                </c:pt>
                <c:pt idx="355">
                  <c:v>19.068899999999999</c:v>
                </c:pt>
                <c:pt idx="356">
                  <c:v>19.068899999999999</c:v>
                </c:pt>
                <c:pt idx="357">
                  <c:v>19.068899999999999</c:v>
                </c:pt>
                <c:pt idx="358">
                  <c:v>19.068899999999999</c:v>
                </c:pt>
                <c:pt idx="359">
                  <c:v>19.068899999999999</c:v>
                </c:pt>
                <c:pt idx="360">
                  <c:v>19.068899999999999</c:v>
                </c:pt>
              </c:numCache>
            </c:numRef>
          </c:yVal>
          <c:smooth val="0"/>
        </c:ser>
        <c:ser>
          <c:idx val="1"/>
          <c:order val="1"/>
          <c:tx>
            <c:v>Pressure, Head End, bar abs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'Stage 1'!$M$8:$M$368</c:f>
              <c:numCache>
                <c:formatCode>General</c:formatCode>
                <c:ptCount val="361"/>
                <c:pt idx="0">
                  <c:v>16.212819438625893</c:v>
                </c:pt>
                <c:pt idx="1">
                  <c:v>16.220595689668659</c:v>
                </c:pt>
                <c:pt idx="2">
                  <c:v>16.243920859798958</c:v>
                </c:pt>
                <c:pt idx="3">
                  <c:v>16.282784202328315</c:v>
                </c:pt>
                <c:pt idx="4">
                  <c:v>16.33716781379362</c:v>
                </c:pt>
                <c:pt idx="5">
                  <c:v>16.40704664548003</c:v>
                </c:pt>
                <c:pt idx="6">
                  <c:v>16.492388519545713</c:v>
                </c:pt>
                <c:pt idx="7">
                  <c:v>16.593154149741526</c:v>
                </c:pt>
                <c:pt idx="8">
                  <c:v>16.709297166715785</c:v>
                </c:pt>
                <c:pt idx="9">
                  <c:v>16.840764147893537</c:v>
                </c:pt>
                <c:pt idx="10">
                  <c:v>16.987494651915512</c:v>
                </c:pt>
                <c:pt idx="11">
                  <c:v>17.14942125762191</c:v>
                </c:pt>
                <c:pt idx="12">
                  <c:v>17.326469607562355</c:v>
                </c:pt>
                <c:pt idx="13">
                  <c:v>17.518558456011924</c:v>
                </c:pt>
                <c:pt idx="14">
                  <c:v>17.725599721469564</c:v>
                </c:pt>
                <c:pt idx="15">
                  <c:v>17.947498543615072</c:v>
                </c:pt>
                <c:pt idx="16">
                  <c:v>18.184153344694959</c:v>
                </c:pt>
                <c:pt idx="17">
                  <c:v>18.435455895308305</c:v>
                </c:pt>
                <c:pt idx="18">
                  <c:v>18.701291384558296</c:v>
                </c:pt>
                <c:pt idx="19">
                  <c:v>18.981538494534146</c:v>
                </c:pt>
                <c:pt idx="20">
                  <c:v>19.27606947908432</c:v>
                </c:pt>
                <c:pt idx="21">
                  <c:v>19.584750246838805</c:v>
                </c:pt>
                <c:pt idx="22">
                  <c:v>19.907440448436297</c:v>
                </c:pt>
                <c:pt idx="23">
                  <c:v>20.243993567907633</c:v>
                </c:pt>
                <c:pt idx="24">
                  <c:v>20.594257018163919</c:v>
                </c:pt>
                <c:pt idx="25">
                  <c:v>20.95807224053528</c:v>
                </c:pt>
                <c:pt idx="26">
                  <c:v>21.335274808300973</c:v>
                </c:pt>
                <c:pt idx="27">
                  <c:v>21.725694534149934</c:v>
                </c:pt>
                <c:pt idx="28">
                  <c:v>22.12915558150544</c:v>
                </c:pt>
                <c:pt idx="29">
                  <c:v>22.545476579644749</c:v>
                </c:pt>
                <c:pt idx="30">
                  <c:v>22.974470742540479</c:v>
                </c:pt>
                <c:pt idx="31">
                  <c:v>23.415945991346334</c:v>
                </c:pt>
                <c:pt idx="32">
                  <c:v>23.869705080445634</c:v>
                </c:pt>
                <c:pt idx="33">
                  <c:v>24.335545726977486</c:v>
                </c:pt>
                <c:pt idx="34">
                  <c:v>24.813260743749847</c:v>
                </c:pt>
                <c:pt idx="35">
                  <c:v>25.302638175446607</c:v>
                </c:pt>
                <c:pt idx="36">
                  <c:v>25.803461438028513</c:v>
                </c:pt>
                <c:pt idx="37">
                  <c:v>26.315509461226323</c:v>
                </c:pt>
                <c:pt idx="38">
                  <c:v>26.838556834017606</c:v>
                </c:pt>
                <c:pt idx="39">
                  <c:v>27.37237395297517</c:v>
                </c:pt>
                <c:pt idx="40">
                  <c:v>27.916727173370898</c:v>
                </c:pt>
                <c:pt idx="41">
                  <c:v>28.471378962912919</c:v>
                </c:pt>
                <c:pt idx="42">
                  <c:v>29.03608805799065</c:v>
                </c:pt>
                <c:pt idx="43">
                  <c:v>29.610609622296785</c:v>
                </c:pt>
                <c:pt idx="44">
                  <c:v>30.194695407691498</c:v>
                </c:pt>
                <c:pt idx="45">
                  <c:v>30.788093917168581</c:v>
                </c:pt>
                <c:pt idx="46">
                  <c:v>31.390550569779911</c:v>
                </c:pt>
                <c:pt idx="47">
                  <c:v>32.001807867369379</c:v>
                </c:pt>
                <c:pt idx="48">
                  <c:v>32.621605562963374</c:v>
                </c:pt>
                <c:pt idx="49">
                  <c:v>33.249680830660701</c:v>
                </c:pt>
                <c:pt idx="50">
                  <c:v>33.885768436860943</c:v>
                </c:pt>
                <c:pt idx="51">
                  <c:v>34.529600912665906</c:v>
                </c:pt>
                <c:pt idx="52">
                  <c:v>35.180908727285356</c:v>
                </c:pt>
                <c:pt idx="53">
                  <c:v>35.83942046227429</c:v>
                </c:pt>
                <c:pt idx="54">
                  <c:v>36.504862986426538</c:v>
                </c:pt>
                <c:pt idx="55">
                  <c:v>37.176961631144763</c:v>
                </c:pt>
                <c:pt idx="56">
                  <c:v>37.855440366105512</c:v>
                </c:pt>
                <c:pt idx="57">
                  <c:v>38.540021975034769</c:v>
                </c:pt>
                <c:pt idx="58">
                  <c:v>39.230428231406542</c:v>
                </c:pt>
                <c:pt idx="59">
                  <c:v>39.926380073875897</c:v>
                </c:pt>
                <c:pt idx="60">
                  <c:v>40.627597781255922</c:v>
                </c:pt>
                <c:pt idx="61">
                  <c:v>41.333801146845403</c:v>
                </c:pt>
                <c:pt idx="62">
                  <c:v>42.044709651915511</c:v>
                </c:pt>
                <c:pt idx="63">
                  <c:v>42.760042638160328</c:v>
                </c:pt>
                <c:pt idx="64">
                  <c:v>43.479519478918036</c:v>
                </c:pt>
                <c:pt idx="65">
                  <c:v>44.202859748967931</c:v>
                </c:pt>
                <c:pt idx="66">
                  <c:v>44.929783392710881</c:v>
                </c:pt>
                <c:pt idx="67">
                  <c:v>45.660010890539219</c:v>
                </c:pt>
                <c:pt idx="68">
                  <c:v>46.393263423206669</c:v>
                </c:pt>
                <c:pt idx="69">
                  <c:v>47.129263034007643</c:v>
                </c:pt>
                <c:pt idx="70">
                  <c:v>47.867732788579822</c:v>
                </c:pt>
                <c:pt idx="71">
                  <c:v>48.608396932145361</c:v>
                </c:pt>
                <c:pt idx="72">
                  <c:v>49.350981044010254</c:v>
                </c:pt>
                <c:pt idx="73">
                  <c:v>50.095212189143624</c:v>
                </c:pt>
                <c:pt idx="74">
                  <c:v>50.840819066664935</c:v>
                </c:pt>
                <c:pt idx="75">
                  <c:v>51.587532155069304</c:v>
                </c:pt>
                <c:pt idx="76">
                  <c:v>52.335083854028639</c:v>
                </c:pt>
                <c:pt idx="77">
                  <c:v>53.083208622608915</c:v>
                </c:pt>
                <c:pt idx="78">
                  <c:v>53.831643113752691</c:v>
                </c:pt>
                <c:pt idx="79">
                  <c:v>54.58012630488065</c:v>
                </c:pt>
                <c:pt idx="80">
                  <c:v>55.328399624471949</c:v>
                </c:pt>
                <c:pt idx="81">
                  <c:v>56.076207074492778</c:v>
                </c:pt>
                <c:pt idx="82">
                  <c:v>56.823295348547475</c:v>
                </c:pt>
                <c:pt idx="83">
                  <c:v>57.569413945635382</c:v>
                </c:pt>
                <c:pt idx="84">
                  <c:v>58.314315279405079</c:v>
                </c:pt>
                <c:pt idx="85">
                  <c:v>59.057754782805659</c:v>
                </c:pt>
                <c:pt idx="86">
                  <c:v>59.799491008042935</c:v>
                </c:pt>
                <c:pt idx="87">
                  <c:v>60.539285721758461</c:v>
                </c:pt>
                <c:pt idx="88">
                  <c:v>61.276903995357848</c:v>
                </c:pt>
                <c:pt idx="89">
                  <c:v>62.012114290423568</c:v>
                </c:pt>
                <c:pt idx="90">
                  <c:v>62.744688539158588</c:v>
                </c:pt>
                <c:pt idx="91">
                  <c:v>63.474402219814742</c:v>
                </c:pt>
                <c:pt idx="92">
                  <c:v>64.201034427071363</c:v>
                </c:pt>
                <c:pt idx="93">
                  <c:v>64.924367937338161</c:v>
                </c:pt>
                <c:pt idx="94">
                  <c:v>65.644189268966713</c:v>
                </c:pt>
                <c:pt idx="95">
                  <c:v>66.360288737364357</c:v>
                </c:pt>
                <c:pt idx="96">
                  <c:v>67.072460505014945</c:v>
                </c:pt>
                <c:pt idx="97">
                  <c:v>67.780502626418567</c:v>
                </c:pt>
                <c:pt idx="98">
                  <c:v>68.484217087974827</c:v>
                </c:pt>
                <c:pt idx="99">
                  <c:v>69.183409842840589</c:v>
                </c:pt>
                <c:pt idx="100">
                  <c:v>69.877890840804596</c:v>
                </c:pt>
                <c:pt idx="101">
                  <c:v>70.567474053229631</c:v>
                </c:pt>
                <c:pt idx="102">
                  <c:v>71.251977493120876</c:v>
                </c:pt>
                <c:pt idx="103">
                  <c:v>71.931223230389833</c:v>
                </c:pt>
                <c:pt idx="104">
                  <c:v>72.605037402387879</c:v>
                </c:pt>
                <c:pt idx="105">
                  <c:v>73.273250219796637</c:v>
                </c:pt>
                <c:pt idx="106">
                  <c:v>73.935695967963539</c:v>
                </c:pt>
                <c:pt idx="107">
                  <c:v>74.592213003784309</c:v>
                </c:pt>
                <c:pt idx="108">
                  <c:v>75.242643748237086</c:v>
                </c:pt>
                <c:pt idx="109">
                  <c:v>75.886834674680472</c:v>
                </c:pt>
                <c:pt idx="110">
                  <c:v>76.524636293034661</c:v>
                </c:pt>
                <c:pt idx="111">
                  <c:v>77.155903129969118</c:v>
                </c:pt>
                <c:pt idx="112">
                  <c:v>77.780493705226945</c:v>
                </c:pt>
                <c:pt idx="113">
                  <c:v>78.398270504219468</c:v>
                </c:pt>
                <c:pt idx="114">
                  <c:v>79.009099947030123</c:v>
                </c:pt>
                <c:pt idx="115">
                  <c:v>79.612852353969984</c:v>
                </c:pt>
                <c:pt idx="116">
                  <c:v>80.209401907831079</c:v>
                </c:pt>
                <c:pt idx="117">
                  <c:v>80.798626612986197</c:v>
                </c:pt>
                <c:pt idx="118">
                  <c:v>81.380408251487438</c:v>
                </c:pt>
                <c:pt idx="119">
                  <c:v>81.954632336316436</c:v>
                </c:pt>
                <c:pt idx="120">
                  <c:v>82.521188061942965</c:v>
                </c:pt>
                <c:pt idx="121">
                  <c:v>83.079968252347129</c:v>
                </c:pt>
                <c:pt idx="122">
                  <c:v>83.630869306664593</c:v>
                </c:pt>
                <c:pt idx="123">
                  <c:v>84.173791142611393</c:v>
                </c:pt>
                <c:pt idx="124">
                  <c:v>84.708637137848029</c:v>
                </c:pt>
                <c:pt idx="125">
                  <c:v>85.235314069439383</c:v>
                </c:pt>
                <c:pt idx="126">
                  <c:v>85.753732051568818</c:v>
                </c:pt>
                <c:pt idx="127">
                  <c:v>86.263804471662496</c:v>
                </c:pt>
                <c:pt idx="128">
                  <c:v>86.765447925078234</c:v>
                </c:pt>
                <c:pt idx="129">
                  <c:v>87.258582148513185</c:v>
                </c:pt>
                <c:pt idx="130">
                  <c:v>87.743129952281052</c:v>
                </c:pt>
                <c:pt idx="131">
                  <c:v>88.219017151608099</c:v>
                </c:pt>
                <c:pt idx="132">
                  <c:v>88.686172497094802</c:v>
                </c:pt>
                <c:pt idx="133">
                  <c:v>89.144527604486981</c:v>
                </c:pt>
                <c:pt idx="134">
                  <c:v>89.594016883897808</c:v>
                </c:pt>
                <c:pt idx="135">
                  <c:v>90.034577468617854</c:v>
                </c:pt>
                <c:pt idx="136">
                  <c:v>90.466149143648849</c:v>
                </c:pt>
                <c:pt idx="137">
                  <c:v>90.888674274091542</c:v>
                </c:pt>
                <c:pt idx="138">
                  <c:v>91.302097733515936</c:v>
                </c:pt>
                <c:pt idx="139">
                  <c:v>91.706366832437197</c:v>
                </c:pt>
                <c:pt idx="140">
                  <c:v>92.101431247017956</c:v>
                </c:pt>
                <c:pt idx="141">
                  <c:v>92.487242948113064</c:v>
                </c:pt>
                <c:pt idx="142">
                  <c:v>92.863756130768493</c:v>
                </c:pt>
                <c:pt idx="143">
                  <c:v>93.230927144283953</c:v>
                </c:pt>
                <c:pt idx="144">
                  <c:v>93.588714422942388</c:v>
                </c:pt>
                <c:pt idx="145">
                  <c:v>93.937078417507053</c:v>
                </c:pt>
                <c:pt idx="146">
                  <c:v>94.275981527582402</c:v>
                </c:pt>
                <c:pt idx="147">
                  <c:v>94.605388034930868</c:v>
                </c:pt>
                <c:pt idx="148">
                  <c:v>94.925264037833642</c:v>
                </c:pt>
                <c:pt idx="149">
                  <c:v>95.235577386579848</c:v>
                </c:pt>
                <c:pt idx="150">
                  <c:v>95.536297620164163</c:v>
                </c:pt>
                <c:pt idx="151">
                  <c:v>95.827395904269423</c:v>
                </c:pt>
                <c:pt idx="152">
                  <c:v>96.108844970606981</c:v>
                </c:pt>
                <c:pt idx="153">
                  <c:v>96.380619057683077</c:v>
                </c:pt>
                <c:pt idx="154">
                  <c:v>96.642693853057295</c:v>
                </c:pt>
                <c:pt idx="155">
                  <c:v>96.89504643715442</c:v>
                </c:pt>
                <c:pt idx="156">
                  <c:v>97.137655228687649</c:v>
                </c:pt>
                <c:pt idx="157">
                  <c:v>97.370499931748469</c:v>
                </c:pt>
                <c:pt idx="158">
                  <c:v>97.593561484614526</c:v>
                </c:pt>
                <c:pt idx="159">
                  <c:v>97.806822010324481</c:v>
                </c:pt>
                <c:pt idx="160">
                  <c:v>98.010264769064065</c:v>
                </c:pt>
                <c:pt idx="161">
                  <c:v>98.203874112407362</c:v>
                </c:pt>
                <c:pt idx="162">
                  <c:v>98.387635439451742</c:v>
                </c:pt>
                <c:pt idx="163">
                  <c:v>98.561535154883941</c:v>
                </c:pt>
                <c:pt idx="164">
                  <c:v>98.725560629011554</c:v>
                </c:pt>
                <c:pt idx="165">
                  <c:v>98.87970015979171</c:v>
                </c:pt>
                <c:pt idx="166">
                  <c:v>99.023942936886087</c:v>
                </c:pt>
                <c:pt idx="167">
                  <c:v>99.15827900777019</c:v>
                </c:pt>
                <c:pt idx="168">
                  <c:v>99.282699245920597</c:v>
                </c:pt>
                <c:pt idx="169">
                  <c:v>99.397195321104405</c:v>
                </c:pt>
                <c:pt idx="170">
                  <c:v>99.501759671790495</c:v>
                </c:pt>
                <c:pt idx="171">
                  <c:v>99.596385479702306</c:v>
                </c:pt>
                <c:pt idx="172">
                  <c:v>99.681066646528961</c:v>
                </c:pt>
                <c:pt idx="173">
                  <c:v>99.755797772809927</c:v>
                </c:pt>
                <c:pt idx="174">
                  <c:v>99.820574139007263</c:v>
                </c:pt>
                <c:pt idx="175">
                  <c:v>99.875391688776674</c:v>
                </c:pt>
                <c:pt idx="176">
                  <c:v>99.920247014449146</c:v>
                </c:pt>
                <c:pt idx="177">
                  <c:v>99.955137344730787</c:v>
                </c:pt>
                <c:pt idx="178">
                  <c:v>99.980060534628919</c:v>
                </c:pt>
                <c:pt idx="179">
                  <c:v>99.995015057610956</c:v>
                </c:pt>
                <c:pt idx="180">
                  <c:v>100.00000000000003</c:v>
                </c:pt>
                <c:pt idx="181">
                  <c:v>99.995015057610956</c:v>
                </c:pt>
                <c:pt idx="182">
                  <c:v>99.980060534628919</c:v>
                </c:pt>
                <c:pt idx="183">
                  <c:v>99.955137344730787</c:v>
                </c:pt>
                <c:pt idx="184">
                  <c:v>99.920247014449146</c:v>
                </c:pt>
                <c:pt idx="185">
                  <c:v>99.875391688776674</c:v>
                </c:pt>
                <c:pt idx="186">
                  <c:v>99.820574139007263</c:v>
                </c:pt>
                <c:pt idx="187">
                  <c:v>99.75579777280997</c:v>
                </c:pt>
                <c:pt idx="188">
                  <c:v>99.681066646528961</c:v>
                </c:pt>
                <c:pt idx="189">
                  <c:v>99.596385479702306</c:v>
                </c:pt>
                <c:pt idx="190">
                  <c:v>99.501759671790495</c:v>
                </c:pt>
                <c:pt idx="191">
                  <c:v>99.397195321104419</c:v>
                </c:pt>
                <c:pt idx="192">
                  <c:v>99.282699245920597</c:v>
                </c:pt>
                <c:pt idx="193">
                  <c:v>99.158279007770204</c:v>
                </c:pt>
                <c:pt idx="194">
                  <c:v>99.023942936886087</c:v>
                </c:pt>
                <c:pt idx="195">
                  <c:v>98.87970015979171</c:v>
                </c:pt>
                <c:pt idx="196">
                  <c:v>98.725560629011554</c:v>
                </c:pt>
                <c:pt idx="197">
                  <c:v>98.561535154883941</c:v>
                </c:pt>
                <c:pt idx="198">
                  <c:v>98.387635439451742</c:v>
                </c:pt>
                <c:pt idx="199">
                  <c:v>98.203874112407377</c:v>
                </c:pt>
                <c:pt idx="200">
                  <c:v>98.010264769064094</c:v>
                </c:pt>
                <c:pt idx="201">
                  <c:v>97.806822010324481</c:v>
                </c:pt>
                <c:pt idx="202">
                  <c:v>97.593561484614554</c:v>
                </c:pt>
                <c:pt idx="203">
                  <c:v>97.370499931748469</c:v>
                </c:pt>
                <c:pt idx="204">
                  <c:v>97.137655228687663</c:v>
                </c:pt>
                <c:pt idx="205">
                  <c:v>96.895046437154463</c:v>
                </c:pt>
                <c:pt idx="206">
                  <c:v>96.642693853057295</c:v>
                </c:pt>
                <c:pt idx="207">
                  <c:v>96.380619057683077</c:v>
                </c:pt>
                <c:pt idx="208">
                  <c:v>96.108844970606981</c:v>
                </c:pt>
                <c:pt idx="209">
                  <c:v>95.827395904269423</c:v>
                </c:pt>
                <c:pt idx="210">
                  <c:v>95.536297620164149</c:v>
                </c:pt>
                <c:pt idx="211">
                  <c:v>95.235577386579848</c:v>
                </c:pt>
                <c:pt idx="212">
                  <c:v>94.925264037833642</c:v>
                </c:pt>
                <c:pt idx="213">
                  <c:v>94.605388034930911</c:v>
                </c:pt>
                <c:pt idx="214">
                  <c:v>94.275981527582417</c:v>
                </c:pt>
                <c:pt idx="215">
                  <c:v>93.937078417507067</c:v>
                </c:pt>
                <c:pt idx="216">
                  <c:v>93.588714422942417</c:v>
                </c:pt>
                <c:pt idx="217">
                  <c:v>93.230927144283967</c:v>
                </c:pt>
                <c:pt idx="218">
                  <c:v>92.863756130768522</c:v>
                </c:pt>
                <c:pt idx="219">
                  <c:v>92.487242948113064</c:v>
                </c:pt>
                <c:pt idx="220">
                  <c:v>92.101431247017956</c:v>
                </c:pt>
                <c:pt idx="221">
                  <c:v>91.706366832437197</c:v>
                </c:pt>
                <c:pt idx="222">
                  <c:v>91.302097733515936</c:v>
                </c:pt>
                <c:pt idx="223">
                  <c:v>90.888674274091542</c:v>
                </c:pt>
                <c:pt idx="224">
                  <c:v>90.466149143648849</c:v>
                </c:pt>
                <c:pt idx="225">
                  <c:v>90.034577468617897</c:v>
                </c:pt>
                <c:pt idx="226">
                  <c:v>89.594016883897822</c:v>
                </c:pt>
                <c:pt idx="227">
                  <c:v>89.144527604486981</c:v>
                </c:pt>
                <c:pt idx="228">
                  <c:v>88.686172497094802</c:v>
                </c:pt>
                <c:pt idx="229">
                  <c:v>88.219017151608099</c:v>
                </c:pt>
                <c:pt idx="230">
                  <c:v>87.743129952281095</c:v>
                </c:pt>
                <c:pt idx="231">
                  <c:v>87.258582148513199</c:v>
                </c:pt>
                <c:pt idx="232">
                  <c:v>86.765447925078234</c:v>
                </c:pt>
                <c:pt idx="233">
                  <c:v>86.26380447166251</c:v>
                </c:pt>
                <c:pt idx="234">
                  <c:v>85.753732051568846</c:v>
                </c:pt>
                <c:pt idx="235">
                  <c:v>85.235314069439383</c:v>
                </c:pt>
                <c:pt idx="236">
                  <c:v>84.708637137848029</c:v>
                </c:pt>
                <c:pt idx="237">
                  <c:v>84.173791142611449</c:v>
                </c:pt>
                <c:pt idx="238">
                  <c:v>83.63086930666465</c:v>
                </c:pt>
                <c:pt idx="239">
                  <c:v>83.079968252347129</c:v>
                </c:pt>
                <c:pt idx="240">
                  <c:v>82.521188061942979</c:v>
                </c:pt>
                <c:pt idx="241">
                  <c:v>81.954632336316436</c:v>
                </c:pt>
                <c:pt idx="242">
                  <c:v>81.380408251487438</c:v>
                </c:pt>
                <c:pt idx="243">
                  <c:v>80.798626612986197</c:v>
                </c:pt>
                <c:pt idx="244">
                  <c:v>80.209401907831108</c:v>
                </c:pt>
                <c:pt idx="245">
                  <c:v>79.612852353969998</c:v>
                </c:pt>
                <c:pt idx="246">
                  <c:v>79.009099947030151</c:v>
                </c:pt>
                <c:pt idx="247">
                  <c:v>78.398270504219468</c:v>
                </c:pt>
                <c:pt idx="248">
                  <c:v>77.780493705226974</c:v>
                </c:pt>
                <c:pt idx="249">
                  <c:v>77.155903129969133</c:v>
                </c:pt>
                <c:pt idx="250">
                  <c:v>76.524636293034661</c:v>
                </c:pt>
                <c:pt idx="251">
                  <c:v>75.886834674680514</c:v>
                </c:pt>
                <c:pt idx="252">
                  <c:v>75.242643748237086</c:v>
                </c:pt>
                <c:pt idx="253">
                  <c:v>74.592213003784337</c:v>
                </c:pt>
                <c:pt idx="254">
                  <c:v>73.935695967963539</c:v>
                </c:pt>
                <c:pt idx="255">
                  <c:v>73.273250219796637</c:v>
                </c:pt>
                <c:pt idx="256">
                  <c:v>72.605037402387879</c:v>
                </c:pt>
                <c:pt idx="257">
                  <c:v>71.931223230389833</c:v>
                </c:pt>
                <c:pt idx="258">
                  <c:v>71.251977493120904</c:v>
                </c:pt>
                <c:pt idx="259">
                  <c:v>70.567474053229631</c:v>
                </c:pt>
                <c:pt idx="260">
                  <c:v>69.877890840804639</c:v>
                </c:pt>
                <c:pt idx="261">
                  <c:v>69.183409842840589</c:v>
                </c:pt>
                <c:pt idx="262">
                  <c:v>68.484217087974855</c:v>
                </c:pt>
                <c:pt idx="263">
                  <c:v>67.780502626418567</c:v>
                </c:pt>
                <c:pt idx="264">
                  <c:v>67.072460505014945</c:v>
                </c:pt>
                <c:pt idx="265">
                  <c:v>66.360288737364357</c:v>
                </c:pt>
                <c:pt idx="266">
                  <c:v>65.644189268966713</c:v>
                </c:pt>
                <c:pt idx="267">
                  <c:v>64.924367937338204</c:v>
                </c:pt>
                <c:pt idx="268">
                  <c:v>64.201034427071377</c:v>
                </c:pt>
                <c:pt idx="269">
                  <c:v>63.474402219814742</c:v>
                </c:pt>
                <c:pt idx="270">
                  <c:v>62.744688539158588</c:v>
                </c:pt>
                <c:pt idx="271">
                  <c:v>62.012114290423604</c:v>
                </c:pt>
                <c:pt idx="272">
                  <c:v>61.27690399535787</c:v>
                </c:pt>
                <c:pt idx="273">
                  <c:v>60.539285721758503</c:v>
                </c:pt>
                <c:pt idx="274">
                  <c:v>59.799491008042935</c:v>
                </c:pt>
                <c:pt idx="275">
                  <c:v>59.057754782805659</c:v>
                </c:pt>
                <c:pt idx="276">
                  <c:v>58.314315279405115</c:v>
                </c:pt>
                <c:pt idx="277">
                  <c:v>57.569413945635382</c:v>
                </c:pt>
                <c:pt idx="278">
                  <c:v>56.823295348547475</c:v>
                </c:pt>
                <c:pt idx="279">
                  <c:v>56.076207074492814</c:v>
                </c:pt>
                <c:pt idx="280">
                  <c:v>55.32839962447197</c:v>
                </c:pt>
                <c:pt idx="281">
                  <c:v>54.580126304880686</c:v>
                </c:pt>
                <c:pt idx="282">
                  <c:v>53.831643113752747</c:v>
                </c:pt>
                <c:pt idx="283">
                  <c:v>53.083208622608915</c:v>
                </c:pt>
                <c:pt idx="284">
                  <c:v>52.335083854028639</c:v>
                </c:pt>
                <c:pt idx="285">
                  <c:v>51.587532155069304</c:v>
                </c:pt>
                <c:pt idx="286">
                  <c:v>50.840819066664963</c:v>
                </c:pt>
                <c:pt idx="287">
                  <c:v>50.095212189143666</c:v>
                </c:pt>
                <c:pt idx="288">
                  <c:v>49.350981044010254</c:v>
                </c:pt>
                <c:pt idx="289">
                  <c:v>48.608396932145389</c:v>
                </c:pt>
                <c:pt idx="290">
                  <c:v>47.86773278857985</c:v>
                </c:pt>
                <c:pt idx="291">
                  <c:v>47.129263034007643</c:v>
                </c:pt>
                <c:pt idx="292">
                  <c:v>46.393263423206697</c:v>
                </c:pt>
                <c:pt idx="293">
                  <c:v>45.660010890539247</c:v>
                </c:pt>
                <c:pt idx="294">
                  <c:v>44.929783392710917</c:v>
                </c:pt>
                <c:pt idx="295">
                  <c:v>44.202859748967981</c:v>
                </c:pt>
                <c:pt idx="296">
                  <c:v>43.479519478918036</c:v>
                </c:pt>
                <c:pt idx="297">
                  <c:v>42.760042638160328</c:v>
                </c:pt>
                <c:pt idx="298">
                  <c:v>42.044709651915539</c:v>
                </c:pt>
                <c:pt idx="299">
                  <c:v>41.333801146845403</c:v>
                </c:pt>
                <c:pt idx="300">
                  <c:v>40.627597781255922</c:v>
                </c:pt>
                <c:pt idx="301">
                  <c:v>39.926380073875976</c:v>
                </c:pt>
                <c:pt idx="302">
                  <c:v>39.230428231406542</c:v>
                </c:pt>
                <c:pt idx="303">
                  <c:v>38.540021975034797</c:v>
                </c:pt>
                <c:pt idx="304">
                  <c:v>37.855440366105562</c:v>
                </c:pt>
                <c:pt idx="305">
                  <c:v>37.176961631144763</c:v>
                </c:pt>
                <c:pt idx="306">
                  <c:v>36.504862986426566</c:v>
                </c:pt>
                <c:pt idx="307">
                  <c:v>35.839420462274319</c:v>
                </c:pt>
                <c:pt idx="308">
                  <c:v>35.180908727285356</c:v>
                </c:pt>
                <c:pt idx="309">
                  <c:v>34.529600912665934</c:v>
                </c:pt>
                <c:pt idx="310">
                  <c:v>33.885768436860943</c:v>
                </c:pt>
                <c:pt idx="311">
                  <c:v>33.249680830660729</c:v>
                </c:pt>
                <c:pt idx="312">
                  <c:v>32.621605562963403</c:v>
                </c:pt>
                <c:pt idx="313">
                  <c:v>32.001807867369379</c:v>
                </c:pt>
                <c:pt idx="314">
                  <c:v>31.390550569779911</c:v>
                </c:pt>
                <c:pt idx="315">
                  <c:v>30.788093917168606</c:v>
                </c:pt>
                <c:pt idx="316">
                  <c:v>30.194695407691498</c:v>
                </c:pt>
                <c:pt idx="317">
                  <c:v>29.610609622296813</c:v>
                </c:pt>
                <c:pt idx="318">
                  <c:v>29.03608805799065</c:v>
                </c:pt>
                <c:pt idx="319">
                  <c:v>28.471378962912947</c:v>
                </c:pt>
                <c:pt idx="320">
                  <c:v>27.916727173370926</c:v>
                </c:pt>
                <c:pt idx="321">
                  <c:v>27.372373952975192</c:v>
                </c:pt>
                <c:pt idx="322">
                  <c:v>26.838556834017631</c:v>
                </c:pt>
                <c:pt idx="323">
                  <c:v>26.315509461226377</c:v>
                </c:pt>
                <c:pt idx="324">
                  <c:v>25.803461438028513</c:v>
                </c:pt>
                <c:pt idx="325">
                  <c:v>25.302638175446607</c:v>
                </c:pt>
                <c:pt idx="326">
                  <c:v>24.813260743749868</c:v>
                </c:pt>
                <c:pt idx="327">
                  <c:v>24.335545726977486</c:v>
                </c:pt>
                <c:pt idx="328">
                  <c:v>23.869705080445634</c:v>
                </c:pt>
                <c:pt idx="329">
                  <c:v>23.415945991346334</c:v>
                </c:pt>
                <c:pt idx="330">
                  <c:v>22.974470742540504</c:v>
                </c:pt>
                <c:pt idx="331">
                  <c:v>22.545476579644749</c:v>
                </c:pt>
                <c:pt idx="332">
                  <c:v>22.12915558150544</c:v>
                </c:pt>
                <c:pt idx="333">
                  <c:v>21.725694534149934</c:v>
                </c:pt>
                <c:pt idx="334">
                  <c:v>21.335274808300973</c:v>
                </c:pt>
                <c:pt idx="335">
                  <c:v>20.958072240535255</c:v>
                </c:pt>
                <c:pt idx="336">
                  <c:v>20.594257018163944</c:v>
                </c:pt>
                <c:pt idx="337">
                  <c:v>20.243993567907662</c:v>
                </c:pt>
                <c:pt idx="338">
                  <c:v>19.907440448436326</c:v>
                </c:pt>
                <c:pt idx="339">
                  <c:v>19.584750246838833</c:v>
                </c:pt>
                <c:pt idx="340">
                  <c:v>19.27606947908432</c:v>
                </c:pt>
                <c:pt idx="341">
                  <c:v>18.981538494534146</c:v>
                </c:pt>
                <c:pt idx="342">
                  <c:v>18.701291384558296</c:v>
                </c:pt>
                <c:pt idx="343">
                  <c:v>18.435455895308305</c:v>
                </c:pt>
                <c:pt idx="344">
                  <c:v>18.184153344694959</c:v>
                </c:pt>
                <c:pt idx="345">
                  <c:v>17.947498543615072</c:v>
                </c:pt>
                <c:pt idx="346">
                  <c:v>17.725599721469564</c:v>
                </c:pt>
                <c:pt idx="347">
                  <c:v>17.518558456011924</c:v>
                </c:pt>
                <c:pt idx="348">
                  <c:v>17.326469607562355</c:v>
                </c:pt>
                <c:pt idx="349">
                  <c:v>17.14942125762191</c:v>
                </c:pt>
                <c:pt idx="350">
                  <c:v>16.987494651915512</c:v>
                </c:pt>
                <c:pt idx="351">
                  <c:v>16.840764147893537</c:v>
                </c:pt>
                <c:pt idx="352">
                  <c:v>16.709297166715785</c:v>
                </c:pt>
                <c:pt idx="353">
                  <c:v>16.593154149741526</c:v>
                </c:pt>
                <c:pt idx="354">
                  <c:v>16.492388519545713</c:v>
                </c:pt>
                <c:pt idx="355">
                  <c:v>16.40704664548003</c:v>
                </c:pt>
                <c:pt idx="356">
                  <c:v>16.33716781379362</c:v>
                </c:pt>
                <c:pt idx="357">
                  <c:v>16.282784202328315</c:v>
                </c:pt>
                <c:pt idx="358">
                  <c:v>16.243920859798958</c:v>
                </c:pt>
                <c:pt idx="359">
                  <c:v>16.220595689668659</c:v>
                </c:pt>
                <c:pt idx="360">
                  <c:v>16.212819438625893</c:v>
                </c:pt>
              </c:numCache>
            </c:numRef>
          </c:xVal>
          <c:yVal>
            <c:numRef>
              <c:f>'Stage 1'!$U$8:$U$368</c:f>
              <c:numCache>
                <c:formatCode>General</c:formatCode>
                <c:ptCount val="361"/>
                <c:pt idx="0">
                  <c:v>41.838900000000002</c:v>
                </c:pt>
                <c:pt idx="1">
                  <c:v>41.812219260445715</c:v>
                </c:pt>
                <c:pt idx="2">
                  <c:v>41.73236783715577</c:v>
                </c:pt>
                <c:pt idx="3">
                  <c:v>41.599914861368212</c:v>
                </c:pt>
                <c:pt idx="4">
                  <c:v>41.415798136425842</c:v>
                </c:pt>
                <c:pt idx="5">
                  <c:v>41.181308362854473</c:v>
                </c:pt>
                <c:pt idx="6">
                  <c:v>40.898067732394061</c:v>
                </c:pt>
                <c:pt idx="7">
                  <c:v>40.56800353055155</c:v>
                </c:pt>
                <c:pt idx="8">
                  <c:v>40.193317516837581</c:v>
                </c:pt>
                <c:pt idx="9">
                  <c:v>39.776451946642425</c:v>
                </c:pt>
                <c:pt idx="10">
                  <c:v>39.320053156023143</c:v>
                </c:pt>
                <c:pt idx="11">
                  <c:v>38.826933650080306</c:v>
                </c:pt>
                <c:pt idx="12">
                  <c:v>38.300033618863758</c:v>
                </c:pt>
                <c:pt idx="13">
                  <c:v>37.742382755439053</c:v>
                </c:pt>
                <c:pt idx="14">
                  <c:v>37.157063173933864</c:v>
                </c:pt>
                <c:pt idx="15">
                  <c:v>36.547174127075436</c:v>
                </c:pt>
                <c:pt idx="16">
                  <c:v>35.915799109467912</c:v>
                </c:pt>
                <c:pt idx="17">
                  <c:v>35.265975811139953</c:v>
                </c:pt>
                <c:pt idx="18">
                  <c:v>34.600669261905914</c:v>
                </c:pt>
                <c:pt idx="19">
                  <c:v>33.922748386246816</c:v>
                </c:pt>
                <c:pt idx="20">
                  <c:v>33.234966075277391</c:v>
                </c:pt>
                <c:pt idx="21">
                  <c:v>32.539942780395755</c:v>
                </c:pt>
                <c:pt idx="22">
                  <c:v>31.840153544821504</c:v>
                </c:pt>
                <c:pt idx="23">
                  <c:v>31.137918315809145</c:v>
                </c:pt>
                <c:pt idx="24">
                  <c:v>30.435395322325146</c:v>
                </c:pt>
                <c:pt idx="25">
                  <c:v>29.734577260085626</c:v>
                </c:pt>
                <c:pt idx="26">
                  <c:v>29.037289997138402</c:v>
                </c:pt>
                <c:pt idx="27">
                  <c:v>28.345193497244555</c:v>
                </c:pt>
                <c:pt idx="28">
                  <c:v>27.659784653516311</c:v>
                </c:pt>
                <c:pt idx="29">
                  <c:v>26.98240172927148</c:v>
                </c:pt>
                <c:pt idx="30">
                  <c:v>26.314230115036779</c:v>
                </c:pt>
                <c:pt idx="31">
                  <c:v>25.656309128293927</c:v>
                </c:pt>
                <c:pt idx="32">
                  <c:v>25.009539604276352</c:v>
                </c:pt>
                <c:pt idx="33">
                  <c:v>24.374692050430014</c:v>
                </c:pt>
                <c:pt idx="34">
                  <c:v>23.752415162802528</c:v>
                </c:pt>
                <c:pt idx="35">
                  <c:v>23.143244528574652</c:v>
                </c:pt>
                <c:pt idx="36">
                  <c:v>22.547611364382977</c:v>
                </c:pt>
                <c:pt idx="37">
                  <c:v>21.965851164355872</c:v>
                </c:pt>
                <c:pt idx="38">
                  <c:v>21.398212154458616</c:v>
                </c:pt>
                <c:pt idx="39">
                  <c:v>20.844863470504311</c:v>
                </c:pt>
                <c:pt idx="40">
                  <c:v>20.305902995869786</c:v>
                </c:pt>
                <c:pt idx="41">
                  <c:v>19.781364811493116</c:v>
                </c:pt>
                <c:pt idx="42">
                  <c:v>19.271226225132629</c:v>
                </c:pt>
                <c:pt idx="43">
                  <c:v>19.068899999999999</c:v>
                </c:pt>
                <c:pt idx="44">
                  <c:v>19.068899999999999</c:v>
                </c:pt>
                <c:pt idx="45">
                  <c:v>19.068899999999999</c:v>
                </c:pt>
                <c:pt idx="46">
                  <c:v>19.068899999999999</c:v>
                </c:pt>
                <c:pt idx="47">
                  <c:v>19.068899999999999</c:v>
                </c:pt>
                <c:pt idx="48">
                  <c:v>19.068899999999999</c:v>
                </c:pt>
                <c:pt idx="49">
                  <c:v>19.068899999999999</c:v>
                </c:pt>
                <c:pt idx="50">
                  <c:v>19.068899999999999</c:v>
                </c:pt>
                <c:pt idx="51">
                  <c:v>19.068899999999999</c:v>
                </c:pt>
                <c:pt idx="52">
                  <c:v>19.068899999999999</c:v>
                </c:pt>
                <c:pt idx="53">
                  <c:v>19.068899999999999</c:v>
                </c:pt>
                <c:pt idx="54">
                  <c:v>19.068899999999999</c:v>
                </c:pt>
                <c:pt idx="55">
                  <c:v>19.068899999999999</c:v>
                </c:pt>
                <c:pt idx="56">
                  <c:v>19.068899999999999</c:v>
                </c:pt>
                <c:pt idx="57">
                  <c:v>19.068899999999999</c:v>
                </c:pt>
                <c:pt idx="58">
                  <c:v>19.068899999999999</c:v>
                </c:pt>
                <c:pt idx="59">
                  <c:v>19.068899999999999</c:v>
                </c:pt>
                <c:pt idx="60">
                  <c:v>19.068899999999999</c:v>
                </c:pt>
                <c:pt idx="61">
                  <c:v>19.068899999999999</c:v>
                </c:pt>
                <c:pt idx="62">
                  <c:v>19.068899999999999</c:v>
                </c:pt>
                <c:pt idx="63">
                  <c:v>19.068899999999999</c:v>
                </c:pt>
                <c:pt idx="64">
                  <c:v>19.068899999999999</c:v>
                </c:pt>
                <c:pt idx="65">
                  <c:v>19.068899999999999</c:v>
                </c:pt>
                <c:pt idx="66">
                  <c:v>19.068899999999999</c:v>
                </c:pt>
                <c:pt idx="67">
                  <c:v>19.068899999999999</c:v>
                </c:pt>
                <c:pt idx="68">
                  <c:v>19.068899999999999</c:v>
                </c:pt>
                <c:pt idx="69">
                  <c:v>19.068899999999999</c:v>
                </c:pt>
                <c:pt idx="70">
                  <c:v>19.068899999999999</c:v>
                </c:pt>
                <c:pt idx="71">
                  <c:v>19.068899999999999</c:v>
                </c:pt>
                <c:pt idx="72">
                  <c:v>19.068899999999999</c:v>
                </c:pt>
                <c:pt idx="73">
                  <c:v>19.068899999999999</c:v>
                </c:pt>
                <c:pt idx="74">
                  <c:v>19.068899999999999</c:v>
                </c:pt>
                <c:pt idx="75">
                  <c:v>19.068899999999999</c:v>
                </c:pt>
                <c:pt idx="76">
                  <c:v>19.068899999999999</c:v>
                </c:pt>
                <c:pt idx="77">
                  <c:v>19.068899999999999</c:v>
                </c:pt>
                <c:pt idx="78">
                  <c:v>19.068899999999999</c:v>
                </c:pt>
                <c:pt idx="79">
                  <c:v>19.068899999999999</c:v>
                </c:pt>
                <c:pt idx="80">
                  <c:v>19.068899999999999</c:v>
                </c:pt>
                <c:pt idx="81">
                  <c:v>19.068899999999999</c:v>
                </c:pt>
                <c:pt idx="82">
                  <c:v>19.068899999999999</c:v>
                </c:pt>
                <c:pt idx="83">
                  <c:v>19.068899999999999</c:v>
                </c:pt>
                <c:pt idx="84">
                  <c:v>19.068899999999999</c:v>
                </c:pt>
                <c:pt idx="85">
                  <c:v>19.068899999999999</c:v>
                </c:pt>
                <c:pt idx="86">
                  <c:v>19.068899999999999</c:v>
                </c:pt>
                <c:pt idx="87">
                  <c:v>19.068899999999999</c:v>
                </c:pt>
                <c:pt idx="88">
                  <c:v>19.068899999999999</c:v>
                </c:pt>
                <c:pt idx="89">
                  <c:v>19.068899999999999</c:v>
                </c:pt>
                <c:pt idx="90">
                  <c:v>19.068899999999999</c:v>
                </c:pt>
                <c:pt idx="91">
                  <c:v>19.068899999999999</c:v>
                </c:pt>
                <c:pt idx="92">
                  <c:v>19.068899999999999</c:v>
                </c:pt>
                <c:pt idx="93">
                  <c:v>19.068899999999999</c:v>
                </c:pt>
                <c:pt idx="94">
                  <c:v>19.068899999999999</c:v>
                </c:pt>
                <c:pt idx="95">
                  <c:v>19.068899999999999</c:v>
                </c:pt>
                <c:pt idx="96">
                  <c:v>19.068899999999999</c:v>
                </c:pt>
                <c:pt idx="97">
                  <c:v>19.068899999999999</c:v>
                </c:pt>
                <c:pt idx="98">
                  <c:v>19.068899999999999</c:v>
                </c:pt>
                <c:pt idx="99">
                  <c:v>19.068899999999999</c:v>
                </c:pt>
                <c:pt idx="100">
                  <c:v>19.068899999999999</c:v>
                </c:pt>
                <c:pt idx="101">
                  <c:v>19.068899999999999</c:v>
                </c:pt>
                <c:pt idx="102">
                  <c:v>19.068899999999999</c:v>
                </c:pt>
                <c:pt idx="103">
                  <c:v>19.068899999999999</c:v>
                </c:pt>
                <c:pt idx="104">
                  <c:v>19.068899999999999</c:v>
                </c:pt>
                <c:pt idx="105">
                  <c:v>19.068899999999999</c:v>
                </c:pt>
                <c:pt idx="106">
                  <c:v>19.068899999999999</c:v>
                </c:pt>
                <c:pt idx="107">
                  <c:v>19.068899999999999</c:v>
                </c:pt>
                <c:pt idx="108">
                  <c:v>19.068899999999999</c:v>
                </c:pt>
                <c:pt idx="109">
                  <c:v>19.068899999999999</c:v>
                </c:pt>
                <c:pt idx="110">
                  <c:v>19.068899999999999</c:v>
                </c:pt>
                <c:pt idx="111">
                  <c:v>19.068899999999999</c:v>
                </c:pt>
                <c:pt idx="112">
                  <c:v>19.068899999999999</c:v>
                </c:pt>
                <c:pt idx="113">
                  <c:v>19.068899999999999</c:v>
                </c:pt>
                <c:pt idx="114">
                  <c:v>19.068899999999999</c:v>
                </c:pt>
                <c:pt idx="115">
                  <c:v>19.068899999999999</c:v>
                </c:pt>
                <c:pt idx="116">
                  <c:v>19.068899999999999</c:v>
                </c:pt>
                <c:pt idx="117">
                  <c:v>19.068899999999999</c:v>
                </c:pt>
                <c:pt idx="118">
                  <c:v>19.068899999999999</c:v>
                </c:pt>
                <c:pt idx="119">
                  <c:v>19.068899999999999</c:v>
                </c:pt>
                <c:pt idx="120">
                  <c:v>19.068899999999999</c:v>
                </c:pt>
                <c:pt idx="121">
                  <c:v>19.068899999999999</c:v>
                </c:pt>
                <c:pt idx="122">
                  <c:v>19.068899999999999</c:v>
                </c:pt>
                <c:pt idx="123">
                  <c:v>19.068899999999999</c:v>
                </c:pt>
                <c:pt idx="124">
                  <c:v>19.068899999999999</c:v>
                </c:pt>
                <c:pt idx="125">
                  <c:v>19.068899999999999</c:v>
                </c:pt>
                <c:pt idx="126">
                  <c:v>19.068899999999999</c:v>
                </c:pt>
                <c:pt idx="127">
                  <c:v>19.068899999999999</c:v>
                </c:pt>
                <c:pt idx="128">
                  <c:v>19.068899999999999</c:v>
                </c:pt>
                <c:pt idx="129">
                  <c:v>19.068899999999999</c:v>
                </c:pt>
                <c:pt idx="130">
                  <c:v>19.068899999999999</c:v>
                </c:pt>
                <c:pt idx="131">
                  <c:v>19.068899999999999</c:v>
                </c:pt>
                <c:pt idx="132">
                  <c:v>19.068899999999999</c:v>
                </c:pt>
                <c:pt idx="133">
                  <c:v>19.068899999999999</c:v>
                </c:pt>
                <c:pt idx="134">
                  <c:v>19.068899999999999</c:v>
                </c:pt>
                <c:pt idx="135">
                  <c:v>19.068899999999999</c:v>
                </c:pt>
                <c:pt idx="136">
                  <c:v>19.068899999999999</c:v>
                </c:pt>
                <c:pt idx="137">
                  <c:v>19.068899999999999</c:v>
                </c:pt>
                <c:pt idx="138">
                  <c:v>19.068899999999999</c:v>
                </c:pt>
                <c:pt idx="139">
                  <c:v>19.068899999999999</c:v>
                </c:pt>
                <c:pt idx="140">
                  <c:v>19.068899999999999</c:v>
                </c:pt>
                <c:pt idx="141">
                  <c:v>19.068899999999999</c:v>
                </c:pt>
                <c:pt idx="142">
                  <c:v>19.068899999999999</c:v>
                </c:pt>
                <c:pt idx="143">
                  <c:v>19.068899999999999</c:v>
                </c:pt>
                <c:pt idx="144">
                  <c:v>19.068899999999999</c:v>
                </c:pt>
                <c:pt idx="145">
                  <c:v>19.068899999999999</c:v>
                </c:pt>
                <c:pt idx="146">
                  <c:v>19.068899999999999</c:v>
                </c:pt>
                <c:pt idx="147">
                  <c:v>19.068899999999999</c:v>
                </c:pt>
                <c:pt idx="148">
                  <c:v>19.068899999999999</c:v>
                </c:pt>
                <c:pt idx="149">
                  <c:v>19.068899999999999</c:v>
                </c:pt>
                <c:pt idx="150">
                  <c:v>19.068899999999999</c:v>
                </c:pt>
                <c:pt idx="151">
                  <c:v>19.068899999999999</c:v>
                </c:pt>
                <c:pt idx="152">
                  <c:v>19.068899999999999</c:v>
                </c:pt>
                <c:pt idx="153">
                  <c:v>19.068899999999999</c:v>
                </c:pt>
                <c:pt idx="154">
                  <c:v>19.068899999999999</c:v>
                </c:pt>
                <c:pt idx="155">
                  <c:v>19.068899999999999</c:v>
                </c:pt>
                <c:pt idx="156">
                  <c:v>19.068899999999999</c:v>
                </c:pt>
                <c:pt idx="157">
                  <c:v>19.068899999999999</c:v>
                </c:pt>
                <c:pt idx="158">
                  <c:v>19.068899999999999</c:v>
                </c:pt>
                <c:pt idx="159">
                  <c:v>19.068899999999999</c:v>
                </c:pt>
                <c:pt idx="160">
                  <c:v>19.068899999999999</c:v>
                </c:pt>
                <c:pt idx="161">
                  <c:v>19.068899999999999</c:v>
                </c:pt>
                <c:pt idx="162">
                  <c:v>19.068899999999999</c:v>
                </c:pt>
                <c:pt idx="163">
                  <c:v>19.068899999999999</c:v>
                </c:pt>
                <c:pt idx="164">
                  <c:v>19.068899999999999</c:v>
                </c:pt>
                <c:pt idx="165">
                  <c:v>19.068899999999999</c:v>
                </c:pt>
                <c:pt idx="166">
                  <c:v>19.068899999999999</c:v>
                </c:pt>
                <c:pt idx="167">
                  <c:v>19.068899999999999</c:v>
                </c:pt>
                <c:pt idx="168">
                  <c:v>19.068899999999999</c:v>
                </c:pt>
                <c:pt idx="169">
                  <c:v>19.068899999999999</c:v>
                </c:pt>
                <c:pt idx="170">
                  <c:v>19.068899999999999</c:v>
                </c:pt>
                <c:pt idx="171">
                  <c:v>19.068899999999999</c:v>
                </c:pt>
                <c:pt idx="172">
                  <c:v>19.068899999999999</c:v>
                </c:pt>
                <c:pt idx="173">
                  <c:v>19.068899999999999</c:v>
                </c:pt>
                <c:pt idx="174">
                  <c:v>19.068899999999999</c:v>
                </c:pt>
                <c:pt idx="175">
                  <c:v>19.068899999999999</c:v>
                </c:pt>
                <c:pt idx="176">
                  <c:v>19.068899999999999</c:v>
                </c:pt>
                <c:pt idx="177">
                  <c:v>19.068899999999999</c:v>
                </c:pt>
                <c:pt idx="178">
                  <c:v>19.068899999999999</c:v>
                </c:pt>
                <c:pt idx="179">
                  <c:v>19.068899999999999</c:v>
                </c:pt>
                <c:pt idx="180">
                  <c:v>19.068899999999999</c:v>
                </c:pt>
                <c:pt idx="181">
                  <c:v>19.070164618503533</c:v>
                </c:pt>
                <c:pt idx="182">
                  <c:v>19.073959278425924</c:v>
                </c:pt>
                <c:pt idx="183">
                  <c:v>19.080286393912882</c:v>
                </c:pt>
                <c:pt idx="184">
                  <c:v>19.089149991576445</c:v>
                </c:pt>
                <c:pt idx="185">
                  <c:v>19.100555715054156</c:v>
                </c:pt>
                <c:pt idx="186">
                  <c:v>19.114510831402651</c:v>
                </c:pt>
                <c:pt idx="187">
                  <c:v>19.131024239336345</c:v>
                </c:pt>
                <c:pt idx="188">
                  <c:v>19.150106479325135</c:v>
                </c:pt>
                <c:pt idx="189">
                  <c:v>19.171769745568096</c:v>
                </c:pt>
                <c:pt idx="190">
                  <c:v>19.196027899863431</c:v>
                </c:pt>
                <c:pt idx="191">
                  <c:v>19.222896487397961</c:v>
                </c:pt>
                <c:pt idx="192">
                  <c:v>19.252392754482916</c:v>
                </c:pt>
                <c:pt idx="193">
                  <c:v>19.284535668266027</c:v>
                </c:pt>
                <c:pt idx="194">
                  <c:v>19.319345938453377</c:v>
                </c:pt>
                <c:pt idx="195">
                  <c:v>19.356846041077716</c:v>
                </c:pt>
                <c:pt idx="196">
                  <c:v>19.39706024435403</c:v>
                </c:pt>
                <c:pt idx="197">
                  <c:v>19.440014636665985</c:v>
                </c:pt>
                <c:pt idx="198">
                  <c:v>19.485737156731478</c:v>
                </c:pt>
                <c:pt idx="199">
                  <c:v>19.534257625998688</c:v>
                </c:pt>
                <c:pt idx="200">
                  <c:v>19.5856077833283</c:v>
                </c:pt>
                <c:pt idx="201">
                  <c:v>19.639821322021653</c:v>
                </c:pt>
                <c:pt idx="202">
                  <c:v>19.696933929258513</c:v>
                </c:pt>
                <c:pt idx="203">
                  <c:v>19.756983328012943</c:v>
                </c:pt>
                <c:pt idx="204">
                  <c:v>19.820009321519713</c:v>
                </c:pt>
                <c:pt idx="205">
                  <c:v>19.886053840368717</c:v>
                </c:pt>
                <c:pt idx="206">
                  <c:v>19.955160992309622</c:v>
                </c:pt>
                <c:pt idx="207">
                  <c:v>20.027377114853635</c:v>
                </c:pt>
                <c:pt idx="208">
                  <c:v>20.102750830765061</c:v>
                </c:pt>
                <c:pt idx="209">
                  <c:v>20.181333106539888</c:v>
                </c:pt>
                <c:pt idx="210">
                  <c:v>20.263177313974989</c:v>
                </c:pt>
                <c:pt idx="211">
                  <c:v>20.348339294936732</c:v>
                </c:pt>
                <c:pt idx="212">
                  <c:v>20.436877429444134</c:v>
                </c:pt>
                <c:pt idx="213">
                  <c:v>20.52885270718772</c:v>
                </c:pt>
                <c:pt idx="214">
                  <c:v>20.624328802612055</c:v>
                </c:pt>
                <c:pt idx="215">
                  <c:v>20.723372153696182</c:v>
                </c:pt>
                <c:pt idx="216">
                  <c:v>20.826052044573871</c:v>
                </c:pt>
                <c:pt idx="217">
                  <c:v>20.93244069214219</c:v>
                </c:pt>
                <c:pt idx="218">
                  <c:v>21.042613336815137</c:v>
                </c:pt>
                <c:pt idx="219">
                  <c:v>21.156648337586599</c:v>
                </c:pt>
                <c:pt idx="220">
                  <c:v>21.274627271575174</c:v>
                </c:pt>
                <c:pt idx="221">
                  <c:v>21.396635038232219</c:v>
                </c:pt>
                <c:pt idx="222">
                  <c:v>21.52275996840299</c:v>
                </c:pt>
                <c:pt idx="223">
                  <c:v>21.653093938440144</c:v>
                </c:pt>
                <c:pt idx="224">
                  <c:v>21.787732489578644</c:v>
                </c:pt>
                <c:pt idx="225">
                  <c:v>21.926774952790808</c:v>
                </c:pt>
                <c:pt idx="226">
                  <c:v>22.070324579350686</c:v>
                </c:pt>
                <c:pt idx="227">
                  <c:v>22.21848867734758</c:v>
                </c:pt>
                <c:pt idx="228">
                  <c:v>22.371378754399903</c:v>
                </c:pt>
                <c:pt idx="229">
                  <c:v>22.529110666831698</c:v>
                </c:pt>
                <c:pt idx="230">
                  <c:v>22.691804775586132</c:v>
                </c:pt>
                <c:pt idx="231">
                  <c:v>22.859586109162866</c:v>
                </c:pt>
                <c:pt idx="232">
                  <c:v>23.032584533878232</c:v>
                </c:pt>
                <c:pt idx="233">
                  <c:v>23.210934931760921</c:v>
                </c:pt>
                <c:pt idx="234">
                  <c:v>23.394777386408673</c:v>
                </c:pt>
                <c:pt idx="235">
                  <c:v>23.584257377145615</c:v>
                </c:pt>
                <c:pt idx="236">
                  <c:v>23.77952598183386</c:v>
                </c:pt>
                <c:pt idx="237">
                  <c:v>23.980740088707329</c:v>
                </c:pt>
                <c:pt idx="238">
                  <c:v>24.188062617610811</c:v>
                </c:pt>
                <c:pt idx="239">
                  <c:v>24.401662751041549</c:v>
                </c:pt>
                <c:pt idx="240">
                  <c:v>24.621716175406387</c:v>
                </c:pt>
                <c:pt idx="241">
                  <c:v>24.848405332922901</c:v>
                </c:pt>
                <c:pt idx="242">
                  <c:v>25.081919684607183</c:v>
                </c:pt>
                <c:pt idx="243">
                  <c:v>25.322455984807934</c:v>
                </c:pt>
                <c:pt idx="244">
                  <c:v>25.570218567760019</c:v>
                </c:pt>
                <c:pt idx="245">
                  <c:v>25.825419646647166</c:v>
                </c:pt>
                <c:pt idx="246">
                  <c:v>26.088279625676869</c:v>
                </c:pt>
                <c:pt idx="247">
                  <c:v>26.359027425685671</c:v>
                </c:pt>
                <c:pt idx="248">
                  <c:v>26.637900823805598</c:v>
                </c:pt>
                <c:pt idx="249">
                  <c:v>26.925146807735935</c:v>
                </c:pt>
                <c:pt idx="250">
                  <c:v>27.221021945175078</c:v>
                </c:pt>
                <c:pt idx="251">
                  <c:v>27.525792768977947</c:v>
                </c:pt>
                <c:pt idx="252">
                  <c:v>27.839736178612497</c:v>
                </c:pt>
                <c:pt idx="253">
                  <c:v>28.163139858494905</c:v>
                </c:pt>
                <c:pt idx="254">
                  <c:v>28.496302713787401</c:v>
                </c:pt>
                <c:pt idx="255">
                  <c:v>28.839535324242952</c:v>
                </c:pt>
                <c:pt idx="256">
                  <c:v>29.193160416678939</c:v>
                </c:pt>
                <c:pt idx="257">
                  <c:v>29.557513356655246</c:v>
                </c:pt>
                <c:pt idx="258">
                  <c:v>29.932942659920812</c:v>
                </c:pt>
                <c:pt idx="259">
                  <c:v>30.319810524175679</c:v>
                </c:pt>
                <c:pt idx="260">
                  <c:v>30.718493381673564</c:v>
                </c:pt>
                <c:pt idx="261">
                  <c:v>31.129382473158007</c:v>
                </c:pt>
                <c:pt idx="262">
                  <c:v>31.55288444358753</c:v>
                </c:pt>
                <c:pt idx="263">
                  <c:v>31.989421960056735</c:v>
                </c:pt>
                <c:pt idx="264">
                  <c:v>32.439434352260136</c:v>
                </c:pt>
                <c:pt idx="265">
                  <c:v>32.903378275774465</c:v>
                </c:pt>
                <c:pt idx="266">
                  <c:v>33.381728398348073</c:v>
                </c:pt>
                <c:pt idx="267">
                  <c:v>33.874978109284193</c:v>
                </c:pt>
                <c:pt idx="268">
                  <c:v>34.383640251882902</c:v>
                </c:pt>
                <c:pt idx="269">
                  <c:v>34.908247878765486</c:v>
                </c:pt>
                <c:pt idx="270">
                  <c:v>35.449355029738577</c:v>
                </c:pt>
                <c:pt idx="271">
                  <c:v>36.007537531663246</c:v>
                </c:pt>
                <c:pt idx="272">
                  <c:v>36.58339381957154</c:v>
                </c:pt>
                <c:pt idx="273">
                  <c:v>37.177545778016274</c:v>
                </c:pt>
                <c:pt idx="274">
                  <c:v>37.790639601345383</c:v>
                </c:pt>
                <c:pt idx="275">
                  <c:v>38.423346671254102</c:v>
                </c:pt>
                <c:pt idx="276">
                  <c:v>39.076364449583153</c:v>
                </c:pt>
                <c:pt idx="277">
                  <c:v>39.75041738389114</c:v>
                </c:pt>
                <c:pt idx="278">
                  <c:v>40.446257822829573</c:v>
                </c:pt>
                <c:pt idx="279">
                  <c:v>41.164666937783508</c:v>
                </c:pt>
                <c:pt idx="280">
                  <c:v>41.838900000000002</c:v>
                </c:pt>
                <c:pt idx="281">
                  <c:v>41.838900000000002</c:v>
                </c:pt>
                <c:pt idx="282">
                  <c:v>41.838900000000002</c:v>
                </c:pt>
                <c:pt idx="283">
                  <c:v>41.838900000000002</c:v>
                </c:pt>
                <c:pt idx="284">
                  <c:v>41.838900000000002</c:v>
                </c:pt>
                <c:pt idx="285">
                  <c:v>41.838900000000002</c:v>
                </c:pt>
                <c:pt idx="286">
                  <c:v>41.838900000000002</c:v>
                </c:pt>
                <c:pt idx="287">
                  <c:v>41.838900000000002</c:v>
                </c:pt>
                <c:pt idx="288">
                  <c:v>41.838900000000002</c:v>
                </c:pt>
                <c:pt idx="289">
                  <c:v>41.838900000000002</c:v>
                </c:pt>
                <c:pt idx="290">
                  <c:v>41.838900000000002</c:v>
                </c:pt>
                <c:pt idx="291">
                  <c:v>41.838900000000002</c:v>
                </c:pt>
                <c:pt idx="292">
                  <c:v>41.838900000000002</c:v>
                </c:pt>
                <c:pt idx="293">
                  <c:v>41.838900000000002</c:v>
                </c:pt>
                <c:pt idx="294">
                  <c:v>41.838900000000002</c:v>
                </c:pt>
                <c:pt idx="295">
                  <c:v>41.838900000000002</c:v>
                </c:pt>
                <c:pt idx="296">
                  <c:v>41.838900000000002</c:v>
                </c:pt>
                <c:pt idx="297">
                  <c:v>41.838900000000002</c:v>
                </c:pt>
                <c:pt idx="298">
                  <c:v>41.838900000000002</c:v>
                </c:pt>
                <c:pt idx="299">
                  <c:v>41.838900000000002</c:v>
                </c:pt>
                <c:pt idx="300">
                  <c:v>41.838900000000002</c:v>
                </c:pt>
                <c:pt idx="301">
                  <c:v>41.838900000000002</c:v>
                </c:pt>
                <c:pt idx="302">
                  <c:v>41.838900000000002</c:v>
                </c:pt>
                <c:pt idx="303">
                  <c:v>41.838900000000002</c:v>
                </c:pt>
                <c:pt idx="304">
                  <c:v>41.838900000000002</c:v>
                </c:pt>
                <c:pt idx="305">
                  <c:v>41.838900000000002</c:v>
                </c:pt>
                <c:pt idx="306">
                  <c:v>41.838900000000002</c:v>
                </c:pt>
                <c:pt idx="307">
                  <c:v>41.838900000000002</c:v>
                </c:pt>
                <c:pt idx="308">
                  <c:v>41.838900000000002</c:v>
                </c:pt>
                <c:pt idx="309">
                  <c:v>41.838900000000002</c:v>
                </c:pt>
                <c:pt idx="310">
                  <c:v>41.838900000000002</c:v>
                </c:pt>
                <c:pt idx="311">
                  <c:v>41.838900000000002</c:v>
                </c:pt>
                <c:pt idx="312">
                  <c:v>41.838900000000002</c:v>
                </c:pt>
                <c:pt idx="313">
                  <c:v>41.838900000000002</c:v>
                </c:pt>
                <c:pt idx="314">
                  <c:v>41.838900000000002</c:v>
                </c:pt>
                <c:pt idx="315">
                  <c:v>41.838900000000002</c:v>
                </c:pt>
                <c:pt idx="316">
                  <c:v>41.838900000000002</c:v>
                </c:pt>
                <c:pt idx="317">
                  <c:v>41.838900000000002</c:v>
                </c:pt>
                <c:pt idx="318">
                  <c:v>41.838900000000002</c:v>
                </c:pt>
                <c:pt idx="319">
                  <c:v>41.838900000000002</c:v>
                </c:pt>
                <c:pt idx="320">
                  <c:v>41.838900000000002</c:v>
                </c:pt>
                <c:pt idx="321">
                  <c:v>41.838900000000002</c:v>
                </c:pt>
                <c:pt idx="322">
                  <c:v>41.838900000000002</c:v>
                </c:pt>
                <c:pt idx="323">
                  <c:v>41.838900000000002</c:v>
                </c:pt>
                <c:pt idx="324">
                  <c:v>41.838900000000002</c:v>
                </c:pt>
                <c:pt idx="325">
                  <c:v>41.838900000000002</c:v>
                </c:pt>
                <c:pt idx="326">
                  <c:v>41.838900000000002</c:v>
                </c:pt>
                <c:pt idx="327">
                  <c:v>41.838900000000002</c:v>
                </c:pt>
                <c:pt idx="328">
                  <c:v>41.838900000000002</c:v>
                </c:pt>
                <c:pt idx="329">
                  <c:v>41.838900000000002</c:v>
                </c:pt>
                <c:pt idx="330">
                  <c:v>41.838900000000002</c:v>
                </c:pt>
                <c:pt idx="331">
                  <c:v>41.838900000000002</c:v>
                </c:pt>
                <c:pt idx="332">
                  <c:v>41.838900000000002</c:v>
                </c:pt>
                <c:pt idx="333">
                  <c:v>41.838900000000002</c:v>
                </c:pt>
                <c:pt idx="334">
                  <c:v>41.838900000000002</c:v>
                </c:pt>
                <c:pt idx="335">
                  <c:v>41.838900000000002</c:v>
                </c:pt>
                <c:pt idx="336">
                  <c:v>41.838900000000002</c:v>
                </c:pt>
                <c:pt idx="337">
                  <c:v>41.838900000000002</c:v>
                </c:pt>
                <c:pt idx="338">
                  <c:v>41.838900000000002</c:v>
                </c:pt>
                <c:pt idx="339">
                  <c:v>41.838900000000002</c:v>
                </c:pt>
                <c:pt idx="340">
                  <c:v>41.838900000000002</c:v>
                </c:pt>
                <c:pt idx="341">
                  <c:v>41.838900000000002</c:v>
                </c:pt>
                <c:pt idx="342">
                  <c:v>41.838900000000002</c:v>
                </c:pt>
                <c:pt idx="343">
                  <c:v>41.838900000000002</c:v>
                </c:pt>
                <c:pt idx="344">
                  <c:v>41.838900000000002</c:v>
                </c:pt>
                <c:pt idx="345">
                  <c:v>41.838900000000002</c:v>
                </c:pt>
                <c:pt idx="346">
                  <c:v>41.838900000000002</c:v>
                </c:pt>
                <c:pt idx="347">
                  <c:v>41.838900000000002</c:v>
                </c:pt>
                <c:pt idx="348">
                  <c:v>41.838900000000002</c:v>
                </c:pt>
                <c:pt idx="349">
                  <c:v>41.838900000000002</c:v>
                </c:pt>
                <c:pt idx="350">
                  <c:v>41.838900000000002</c:v>
                </c:pt>
                <c:pt idx="351">
                  <c:v>41.838900000000002</c:v>
                </c:pt>
                <c:pt idx="352">
                  <c:v>41.838900000000002</c:v>
                </c:pt>
                <c:pt idx="353">
                  <c:v>41.838900000000002</c:v>
                </c:pt>
                <c:pt idx="354">
                  <c:v>41.838900000000002</c:v>
                </c:pt>
                <c:pt idx="355">
                  <c:v>41.838900000000002</c:v>
                </c:pt>
                <c:pt idx="356">
                  <c:v>41.838900000000002</c:v>
                </c:pt>
                <c:pt idx="357">
                  <c:v>41.838900000000002</c:v>
                </c:pt>
                <c:pt idx="358">
                  <c:v>41.838900000000002</c:v>
                </c:pt>
                <c:pt idx="359">
                  <c:v>41.838900000000002</c:v>
                </c:pt>
                <c:pt idx="360">
                  <c:v>41.838900000000002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247768"/>
        <c:axId val="526249336"/>
      </c:scatterChart>
      <c:valAx>
        <c:axId val="526247768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</a:rPr>
                  <a:t>Swept Volume,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tx1">
                        <a:alpha val="50000"/>
                      </a:schemeClr>
                    </a:solidFill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49336"/>
        <c:crosses val="autoZero"/>
        <c:crossBetween val="midCat"/>
      </c:valAx>
      <c:valAx>
        <c:axId val="526249336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</a:rPr>
                  <a:t>Pressure, Bar, abs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tx1">
                        <a:alpha val="50000"/>
                      </a:schemeClr>
                    </a:solidFill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47768"/>
        <c:crosses val="autoZero"/>
        <c:crossBetween val="midCat"/>
      </c:valAx>
      <c:spPr>
        <a:noFill/>
        <a:ln w="15875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915508223342589"/>
          <c:y val="0.88304648309493872"/>
          <c:w val="0.25715153231745314"/>
          <c:h val="0.11695351690506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solidFill>
                  <a:schemeClr val="tx1">
                    <a:alpha val="50000"/>
                  </a:schemeClr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effectLst/>
              </a:rPr>
              <a:t>Stage I - </a:t>
            </a:r>
            <a:r>
              <a:rPr lang="en-US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</a:rPr>
              <a:t>Pressure vs.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>
                    <a:alpha val="50000"/>
                  </a:schemeClr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72099039767268"/>
          <c:y val="0.16666666666666666"/>
          <c:w val="0.83363551948644443"/>
          <c:h val="0.60924394867308251"/>
        </c:manualLayout>
      </c:layout>
      <c:scatterChart>
        <c:scatterStyle val="lineMarker"/>
        <c:varyColors val="0"/>
        <c:ser>
          <c:idx val="0"/>
          <c:order val="0"/>
          <c:tx>
            <c:v>Pressure Head end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'Stage 1'!$C$8:$C$368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1'!$U$8:$U$368</c:f>
              <c:numCache>
                <c:formatCode>General</c:formatCode>
                <c:ptCount val="361"/>
                <c:pt idx="0">
                  <c:v>41.838900000000002</c:v>
                </c:pt>
                <c:pt idx="1">
                  <c:v>41.812219260445715</c:v>
                </c:pt>
                <c:pt idx="2">
                  <c:v>41.73236783715577</c:v>
                </c:pt>
                <c:pt idx="3">
                  <c:v>41.599914861368212</c:v>
                </c:pt>
                <c:pt idx="4">
                  <c:v>41.415798136425842</c:v>
                </c:pt>
                <c:pt idx="5">
                  <c:v>41.181308362854473</c:v>
                </c:pt>
                <c:pt idx="6">
                  <c:v>40.898067732394061</c:v>
                </c:pt>
                <c:pt idx="7">
                  <c:v>40.56800353055155</c:v>
                </c:pt>
                <c:pt idx="8">
                  <c:v>40.193317516837581</c:v>
                </c:pt>
                <c:pt idx="9">
                  <c:v>39.776451946642425</c:v>
                </c:pt>
                <c:pt idx="10">
                  <c:v>39.320053156023143</c:v>
                </c:pt>
                <c:pt idx="11">
                  <c:v>38.826933650080306</c:v>
                </c:pt>
                <c:pt idx="12">
                  <c:v>38.300033618863758</c:v>
                </c:pt>
                <c:pt idx="13">
                  <c:v>37.742382755439053</c:v>
                </c:pt>
                <c:pt idx="14">
                  <c:v>37.157063173933864</c:v>
                </c:pt>
                <c:pt idx="15">
                  <c:v>36.547174127075436</c:v>
                </c:pt>
                <c:pt idx="16">
                  <c:v>35.915799109467912</c:v>
                </c:pt>
                <c:pt idx="17">
                  <c:v>35.265975811139953</c:v>
                </c:pt>
                <c:pt idx="18">
                  <c:v>34.600669261905914</c:v>
                </c:pt>
                <c:pt idx="19">
                  <c:v>33.922748386246816</c:v>
                </c:pt>
                <c:pt idx="20">
                  <c:v>33.234966075277391</c:v>
                </c:pt>
                <c:pt idx="21">
                  <c:v>32.539942780395755</c:v>
                </c:pt>
                <c:pt idx="22">
                  <c:v>31.840153544821504</c:v>
                </c:pt>
                <c:pt idx="23">
                  <c:v>31.137918315809145</c:v>
                </c:pt>
                <c:pt idx="24">
                  <c:v>30.435395322325146</c:v>
                </c:pt>
                <c:pt idx="25">
                  <c:v>29.734577260085626</c:v>
                </c:pt>
                <c:pt idx="26">
                  <c:v>29.037289997138402</c:v>
                </c:pt>
                <c:pt idx="27">
                  <c:v>28.345193497244555</c:v>
                </c:pt>
                <c:pt idx="28">
                  <c:v>27.659784653516311</c:v>
                </c:pt>
                <c:pt idx="29">
                  <c:v>26.98240172927148</c:v>
                </c:pt>
                <c:pt idx="30">
                  <c:v>26.314230115036779</c:v>
                </c:pt>
                <c:pt idx="31">
                  <c:v>25.656309128293927</c:v>
                </c:pt>
                <c:pt idx="32">
                  <c:v>25.009539604276352</c:v>
                </c:pt>
                <c:pt idx="33">
                  <c:v>24.374692050430014</c:v>
                </c:pt>
                <c:pt idx="34">
                  <c:v>23.752415162802528</c:v>
                </c:pt>
                <c:pt idx="35">
                  <c:v>23.143244528574652</c:v>
                </c:pt>
                <c:pt idx="36">
                  <c:v>22.547611364382977</c:v>
                </c:pt>
                <c:pt idx="37">
                  <c:v>21.965851164355872</c:v>
                </c:pt>
                <c:pt idx="38">
                  <c:v>21.398212154458616</c:v>
                </c:pt>
                <c:pt idx="39">
                  <c:v>20.844863470504311</c:v>
                </c:pt>
                <c:pt idx="40">
                  <c:v>20.305902995869786</c:v>
                </c:pt>
                <c:pt idx="41">
                  <c:v>19.781364811493116</c:v>
                </c:pt>
                <c:pt idx="42">
                  <c:v>19.271226225132629</c:v>
                </c:pt>
                <c:pt idx="43">
                  <c:v>19.068899999999999</c:v>
                </c:pt>
                <c:pt idx="44">
                  <c:v>19.068899999999999</c:v>
                </c:pt>
                <c:pt idx="45">
                  <c:v>19.068899999999999</c:v>
                </c:pt>
                <c:pt idx="46">
                  <c:v>19.068899999999999</c:v>
                </c:pt>
                <c:pt idx="47">
                  <c:v>19.068899999999999</c:v>
                </c:pt>
                <c:pt idx="48">
                  <c:v>19.068899999999999</c:v>
                </c:pt>
                <c:pt idx="49">
                  <c:v>19.068899999999999</c:v>
                </c:pt>
                <c:pt idx="50">
                  <c:v>19.068899999999999</c:v>
                </c:pt>
                <c:pt idx="51">
                  <c:v>19.068899999999999</c:v>
                </c:pt>
                <c:pt idx="52">
                  <c:v>19.068899999999999</c:v>
                </c:pt>
                <c:pt idx="53">
                  <c:v>19.068899999999999</c:v>
                </c:pt>
                <c:pt idx="54">
                  <c:v>19.068899999999999</c:v>
                </c:pt>
                <c:pt idx="55">
                  <c:v>19.068899999999999</c:v>
                </c:pt>
                <c:pt idx="56">
                  <c:v>19.068899999999999</c:v>
                </c:pt>
                <c:pt idx="57">
                  <c:v>19.068899999999999</c:v>
                </c:pt>
                <c:pt idx="58">
                  <c:v>19.068899999999999</c:v>
                </c:pt>
                <c:pt idx="59">
                  <c:v>19.068899999999999</c:v>
                </c:pt>
                <c:pt idx="60">
                  <c:v>19.068899999999999</c:v>
                </c:pt>
                <c:pt idx="61">
                  <c:v>19.068899999999999</c:v>
                </c:pt>
                <c:pt idx="62">
                  <c:v>19.068899999999999</c:v>
                </c:pt>
                <c:pt idx="63">
                  <c:v>19.068899999999999</c:v>
                </c:pt>
                <c:pt idx="64">
                  <c:v>19.068899999999999</c:v>
                </c:pt>
                <c:pt idx="65">
                  <c:v>19.068899999999999</c:v>
                </c:pt>
                <c:pt idx="66">
                  <c:v>19.068899999999999</c:v>
                </c:pt>
                <c:pt idx="67">
                  <c:v>19.068899999999999</c:v>
                </c:pt>
                <c:pt idx="68">
                  <c:v>19.068899999999999</c:v>
                </c:pt>
                <c:pt idx="69">
                  <c:v>19.068899999999999</c:v>
                </c:pt>
                <c:pt idx="70">
                  <c:v>19.068899999999999</c:v>
                </c:pt>
                <c:pt idx="71">
                  <c:v>19.068899999999999</c:v>
                </c:pt>
                <c:pt idx="72">
                  <c:v>19.068899999999999</c:v>
                </c:pt>
                <c:pt idx="73">
                  <c:v>19.068899999999999</c:v>
                </c:pt>
                <c:pt idx="74">
                  <c:v>19.068899999999999</c:v>
                </c:pt>
                <c:pt idx="75">
                  <c:v>19.068899999999999</c:v>
                </c:pt>
                <c:pt idx="76">
                  <c:v>19.068899999999999</c:v>
                </c:pt>
                <c:pt idx="77">
                  <c:v>19.068899999999999</c:v>
                </c:pt>
                <c:pt idx="78">
                  <c:v>19.068899999999999</c:v>
                </c:pt>
                <c:pt idx="79">
                  <c:v>19.068899999999999</c:v>
                </c:pt>
                <c:pt idx="80">
                  <c:v>19.068899999999999</c:v>
                </c:pt>
                <c:pt idx="81">
                  <c:v>19.068899999999999</c:v>
                </c:pt>
                <c:pt idx="82">
                  <c:v>19.068899999999999</c:v>
                </c:pt>
                <c:pt idx="83">
                  <c:v>19.068899999999999</c:v>
                </c:pt>
                <c:pt idx="84">
                  <c:v>19.068899999999999</c:v>
                </c:pt>
                <c:pt idx="85">
                  <c:v>19.068899999999999</c:v>
                </c:pt>
                <c:pt idx="86">
                  <c:v>19.068899999999999</c:v>
                </c:pt>
                <c:pt idx="87">
                  <c:v>19.068899999999999</c:v>
                </c:pt>
                <c:pt idx="88">
                  <c:v>19.068899999999999</c:v>
                </c:pt>
                <c:pt idx="89">
                  <c:v>19.068899999999999</c:v>
                </c:pt>
                <c:pt idx="90">
                  <c:v>19.068899999999999</c:v>
                </c:pt>
                <c:pt idx="91">
                  <c:v>19.068899999999999</c:v>
                </c:pt>
                <c:pt idx="92">
                  <c:v>19.068899999999999</c:v>
                </c:pt>
                <c:pt idx="93">
                  <c:v>19.068899999999999</c:v>
                </c:pt>
                <c:pt idx="94">
                  <c:v>19.068899999999999</c:v>
                </c:pt>
                <c:pt idx="95">
                  <c:v>19.068899999999999</c:v>
                </c:pt>
                <c:pt idx="96">
                  <c:v>19.068899999999999</c:v>
                </c:pt>
                <c:pt idx="97">
                  <c:v>19.068899999999999</c:v>
                </c:pt>
                <c:pt idx="98">
                  <c:v>19.068899999999999</c:v>
                </c:pt>
                <c:pt idx="99">
                  <c:v>19.068899999999999</c:v>
                </c:pt>
                <c:pt idx="100">
                  <c:v>19.068899999999999</c:v>
                </c:pt>
                <c:pt idx="101">
                  <c:v>19.068899999999999</c:v>
                </c:pt>
                <c:pt idx="102">
                  <c:v>19.068899999999999</c:v>
                </c:pt>
                <c:pt idx="103">
                  <c:v>19.068899999999999</c:v>
                </c:pt>
                <c:pt idx="104">
                  <c:v>19.068899999999999</c:v>
                </c:pt>
                <c:pt idx="105">
                  <c:v>19.068899999999999</c:v>
                </c:pt>
                <c:pt idx="106">
                  <c:v>19.068899999999999</c:v>
                </c:pt>
                <c:pt idx="107">
                  <c:v>19.068899999999999</c:v>
                </c:pt>
                <c:pt idx="108">
                  <c:v>19.068899999999999</c:v>
                </c:pt>
                <c:pt idx="109">
                  <c:v>19.068899999999999</c:v>
                </c:pt>
                <c:pt idx="110">
                  <c:v>19.068899999999999</c:v>
                </c:pt>
                <c:pt idx="111">
                  <c:v>19.068899999999999</c:v>
                </c:pt>
                <c:pt idx="112">
                  <c:v>19.068899999999999</c:v>
                </c:pt>
                <c:pt idx="113">
                  <c:v>19.068899999999999</c:v>
                </c:pt>
                <c:pt idx="114">
                  <c:v>19.068899999999999</c:v>
                </c:pt>
                <c:pt idx="115">
                  <c:v>19.068899999999999</c:v>
                </c:pt>
                <c:pt idx="116">
                  <c:v>19.068899999999999</c:v>
                </c:pt>
                <c:pt idx="117">
                  <c:v>19.068899999999999</c:v>
                </c:pt>
                <c:pt idx="118">
                  <c:v>19.068899999999999</c:v>
                </c:pt>
                <c:pt idx="119">
                  <c:v>19.068899999999999</c:v>
                </c:pt>
                <c:pt idx="120">
                  <c:v>19.068899999999999</c:v>
                </c:pt>
                <c:pt idx="121">
                  <c:v>19.068899999999999</c:v>
                </c:pt>
                <c:pt idx="122">
                  <c:v>19.068899999999999</c:v>
                </c:pt>
                <c:pt idx="123">
                  <c:v>19.068899999999999</c:v>
                </c:pt>
                <c:pt idx="124">
                  <c:v>19.068899999999999</c:v>
                </c:pt>
                <c:pt idx="125">
                  <c:v>19.068899999999999</c:v>
                </c:pt>
                <c:pt idx="126">
                  <c:v>19.068899999999999</c:v>
                </c:pt>
                <c:pt idx="127">
                  <c:v>19.068899999999999</c:v>
                </c:pt>
                <c:pt idx="128">
                  <c:v>19.068899999999999</c:v>
                </c:pt>
                <c:pt idx="129">
                  <c:v>19.068899999999999</c:v>
                </c:pt>
                <c:pt idx="130">
                  <c:v>19.068899999999999</c:v>
                </c:pt>
                <c:pt idx="131">
                  <c:v>19.068899999999999</c:v>
                </c:pt>
                <c:pt idx="132">
                  <c:v>19.068899999999999</c:v>
                </c:pt>
                <c:pt idx="133">
                  <c:v>19.068899999999999</c:v>
                </c:pt>
                <c:pt idx="134">
                  <c:v>19.068899999999999</c:v>
                </c:pt>
                <c:pt idx="135">
                  <c:v>19.068899999999999</c:v>
                </c:pt>
                <c:pt idx="136">
                  <c:v>19.068899999999999</c:v>
                </c:pt>
                <c:pt idx="137">
                  <c:v>19.068899999999999</c:v>
                </c:pt>
                <c:pt idx="138">
                  <c:v>19.068899999999999</c:v>
                </c:pt>
                <c:pt idx="139">
                  <c:v>19.068899999999999</c:v>
                </c:pt>
                <c:pt idx="140">
                  <c:v>19.068899999999999</c:v>
                </c:pt>
                <c:pt idx="141">
                  <c:v>19.068899999999999</c:v>
                </c:pt>
                <c:pt idx="142">
                  <c:v>19.068899999999999</c:v>
                </c:pt>
                <c:pt idx="143">
                  <c:v>19.068899999999999</c:v>
                </c:pt>
                <c:pt idx="144">
                  <c:v>19.068899999999999</c:v>
                </c:pt>
                <c:pt idx="145">
                  <c:v>19.068899999999999</c:v>
                </c:pt>
                <c:pt idx="146">
                  <c:v>19.068899999999999</c:v>
                </c:pt>
                <c:pt idx="147">
                  <c:v>19.068899999999999</c:v>
                </c:pt>
                <c:pt idx="148">
                  <c:v>19.068899999999999</c:v>
                </c:pt>
                <c:pt idx="149">
                  <c:v>19.068899999999999</c:v>
                </c:pt>
                <c:pt idx="150">
                  <c:v>19.068899999999999</c:v>
                </c:pt>
                <c:pt idx="151">
                  <c:v>19.068899999999999</c:v>
                </c:pt>
                <c:pt idx="152">
                  <c:v>19.068899999999999</c:v>
                </c:pt>
                <c:pt idx="153">
                  <c:v>19.068899999999999</c:v>
                </c:pt>
                <c:pt idx="154">
                  <c:v>19.068899999999999</c:v>
                </c:pt>
                <c:pt idx="155">
                  <c:v>19.068899999999999</c:v>
                </c:pt>
                <c:pt idx="156">
                  <c:v>19.068899999999999</c:v>
                </c:pt>
                <c:pt idx="157">
                  <c:v>19.068899999999999</c:v>
                </c:pt>
                <c:pt idx="158">
                  <c:v>19.068899999999999</c:v>
                </c:pt>
                <c:pt idx="159">
                  <c:v>19.068899999999999</c:v>
                </c:pt>
                <c:pt idx="160">
                  <c:v>19.068899999999999</c:v>
                </c:pt>
                <c:pt idx="161">
                  <c:v>19.068899999999999</c:v>
                </c:pt>
                <c:pt idx="162">
                  <c:v>19.068899999999999</c:v>
                </c:pt>
                <c:pt idx="163">
                  <c:v>19.068899999999999</c:v>
                </c:pt>
                <c:pt idx="164">
                  <c:v>19.068899999999999</c:v>
                </c:pt>
                <c:pt idx="165">
                  <c:v>19.068899999999999</c:v>
                </c:pt>
                <c:pt idx="166">
                  <c:v>19.068899999999999</c:v>
                </c:pt>
                <c:pt idx="167">
                  <c:v>19.068899999999999</c:v>
                </c:pt>
                <c:pt idx="168">
                  <c:v>19.068899999999999</c:v>
                </c:pt>
                <c:pt idx="169">
                  <c:v>19.068899999999999</c:v>
                </c:pt>
                <c:pt idx="170">
                  <c:v>19.068899999999999</c:v>
                </c:pt>
                <c:pt idx="171">
                  <c:v>19.068899999999999</c:v>
                </c:pt>
                <c:pt idx="172">
                  <c:v>19.068899999999999</c:v>
                </c:pt>
                <c:pt idx="173">
                  <c:v>19.068899999999999</c:v>
                </c:pt>
                <c:pt idx="174">
                  <c:v>19.068899999999999</c:v>
                </c:pt>
                <c:pt idx="175">
                  <c:v>19.068899999999999</c:v>
                </c:pt>
                <c:pt idx="176">
                  <c:v>19.068899999999999</c:v>
                </c:pt>
                <c:pt idx="177">
                  <c:v>19.068899999999999</c:v>
                </c:pt>
                <c:pt idx="178">
                  <c:v>19.068899999999999</c:v>
                </c:pt>
                <c:pt idx="179">
                  <c:v>19.068899999999999</c:v>
                </c:pt>
                <c:pt idx="180">
                  <c:v>19.068899999999999</c:v>
                </c:pt>
                <c:pt idx="181">
                  <c:v>19.070164618503533</c:v>
                </c:pt>
                <c:pt idx="182">
                  <c:v>19.073959278425924</c:v>
                </c:pt>
                <c:pt idx="183">
                  <c:v>19.080286393912882</c:v>
                </c:pt>
                <c:pt idx="184">
                  <c:v>19.089149991576445</c:v>
                </c:pt>
                <c:pt idx="185">
                  <c:v>19.100555715054156</c:v>
                </c:pt>
                <c:pt idx="186">
                  <c:v>19.114510831402651</c:v>
                </c:pt>
                <c:pt idx="187">
                  <c:v>19.131024239336345</c:v>
                </c:pt>
                <c:pt idx="188">
                  <c:v>19.150106479325135</c:v>
                </c:pt>
                <c:pt idx="189">
                  <c:v>19.171769745568096</c:v>
                </c:pt>
                <c:pt idx="190">
                  <c:v>19.196027899863431</c:v>
                </c:pt>
                <c:pt idx="191">
                  <c:v>19.222896487397961</c:v>
                </c:pt>
                <c:pt idx="192">
                  <c:v>19.252392754482916</c:v>
                </c:pt>
                <c:pt idx="193">
                  <c:v>19.284535668266027</c:v>
                </c:pt>
                <c:pt idx="194">
                  <c:v>19.319345938453377</c:v>
                </c:pt>
                <c:pt idx="195">
                  <c:v>19.356846041077716</c:v>
                </c:pt>
                <c:pt idx="196">
                  <c:v>19.39706024435403</c:v>
                </c:pt>
                <c:pt idx="197">
                  <c:v>19.440014636665985</c:v>
                </c:pt>
                <c:pt idx="198">
                  <c:v>19.485737156731478</c:v>
                </c:pt>
                <c:pt idx="199">
                  <c:v>19.534257625998688</c:v>
                </c:pt>
                <c:pt idx="200">
                  <c:v>19.5856077833283</c:v>
                </c:pt>
                <c:pt idx="201">
                  <c:v>19.639821322021653</c:v>
                </c:pt>
                <c:pt idx="202">
                  <c:v>19.696933929258513</c:v>
                </c:pt>
                <c:pt idx="203">
                  <c:v>19.756983328012943</c:v>
                </c:pt>
                <c:pt idx="204">
                  <c:v>19.820009321519713</c:v>
                </c:pt>
                <c:pt idx="205">
                  <c:v>19.886053840368717</c:v>
                </c:pt>
                <c:pt idx="206">
                  <c:v>19.955160992309622</c:v>
                </c:pt>
                <c:pt idx="207">
                  <c:v>20.027377114853635</c:v>
                </c:pt>
                <c:pt idx="208">
                  <c:v>20.102750830765061</c:v>
                </c:pt>
                <c:pt idx="209">
                  <c:v>20.181333106539888</c:v>
                </c:pt>
                <c:pt idx="210">
                  <c:v>20.263177313974989</c:v>
                </c:pt>
                <c:pt idx="211">
                  <c:v>20.348339294936732</c:v>
                </c:pt>
                <c:pt idx="212">
                  <c:v>20.436877429444134</c:v>
                </c:pt>
                <c:pt idx="213">
                  <c:v>20.52885270718772</c:v>
                </c:pt>
                <c:pt idx="214">
                  <c:v>20.624328802612055</c:v>
                </c:pt>
                <c:pt idx="215">
                  <c:v>20.723372153696182</c:v>
                </c:pt>
                <c:pt idx="216">
                  <c:v>20.826052044573871</c:v>
                </c:pt>
                <c:pt idx="217">
                  <c:v>20.93244069214219</c:v>
                </c:pt>
                <c:pt idx="218">
                  <c:v>21.042613336815137</c:v>
                </c:pt>
                <c:pt idx="219">
                  <c:v>21.156648337586599</c:v>
                </c:pt>
                <c:pt idx="220">
                  <c:v>21.274627271575174</c:v>
                </c:pt>
                <c:pt idx="221">
                  <c:v>21.396635038232219</c:v>
                </c:pt>
                <c:pt idx="222">
                  <c:v>21.52275996840299</c:v>
                </c:pt>
                <c:pt idx="223">
                  <c:v>21.653093938440144</c:v>
                </c:pt>
                <c:pt idx="224">
                  <c:v>21.787732489578644</c:v>
                </c:pt>
                <c:pt idx="225">
                  <c:v>21.926774952790808</c:v>
                </c:pt>
                <c:pt idx="226">
                  <c:v>22.070324579350686</c:v>
                </c:pt>
                <c:pt idx="227">
                  <c:v>22.21848867734758</c:v>
                </c:pt>
                <c:pt idx="228">
                  <c:v>22.371378754399903</c:v>
                </c:pt>
                <c:pt idx="229">
                  <c:v>22.529110666831698</c:v>
                </c:pt>
                <c:pt idx="230">
                  <c:v>22.691804775586132</c:v>
                </c:pt>
                <c:pt idx="231">
                  <c:v>22.859586109162866</c:v>
                </c:pt>
                <c:pt idx="232">
                  <c:v>23.032584533878232</c:v>
                </c:pt>
                <c:pt idx="233">
                  <c:v>23.210934931760921</c:v>
                </c:pt>
                <c:pt idx="234">
                  <c:v>23.394777386408673</c:v>
                </c:pt>
                <c:pt idx="235">
                  <c:v>23.584257377145615</c:v>
                </c:pt>
                <c:pt idx="236">
                  <c:v>23.77952598183386</c:v>
                </c:pt>
                <c:pt idx="237">
                  <c:v>23.980740088707329</c:v>
                </c:pt>
                <c:pt idx="238">
                  <c:v>24.188062617610811</c:v>
                </c:pt>
                <c:pt idx="239">
                  <c:v>24.401662751041549</c:v>
                </c:pt>
                <c:pt idx="240">
                  <c:v>24.621716175406387</c:v>
                </c:pt>
                <c:pt idx="241">
                  <c:v>24.848405332922901</c:v>
                </c:pt>
                <c:pt idx="242">
                  <c:v>25.081919684607183</c:v>
                </c:pt>
                <c:pt idx="243">
                  <c:v>25.322455984807934</c:v>
                </c:pt>
                <c:pt idx="244">
                  <c:v>25.570218567760019</c:v>
                </c:pt>
                <c:pt idx="245">
                  <c:v>25.825419646647166</c:v>
                </c:pt>
                <c:pt idx="246">
                  <c:v>26.088279625676869</c:v>
                </c:pt>
                <c:pt idx="247">
                  <c:v>26.359027425685671</c:v>
                </c:pt>
                <c:pt idx="248">
                  <c:v>26.637900823805598</c:v>
                </c:pt>
                <c:pt idx="249">
                  <c:v>26.925146807735935</c:v>
                </c:pt>
                <c:pt idx="250">
                  <c:v>27.221021945175078</c:v>
                </c:pt>
                <c:pt idx="251">
                  <c:v>27.525792768977947</c:v>
                </c:pt>
                <c:pt idx="252">
                  <c:v>27.839736178612497</c:v>
                </c:pt>
                <c:pt idx="253">
                  <c:v>28.163139858494905</c:v>
                </c:pt>
                <c:pt idx="254">
                  <c:v>28.496302713787401</c:v>
                </c:pt>
                <c:pt idx="255">
                  <c:v>28.839535324242952</c:v>
                </c:pt>
                <c:pt idx="256">
                  <c:v>29.193160416678939</c:v>
                </c:pt>
                <c:pt idx="257">
                  <c:v>29.557513356655246</c:v>
                </c:pt>
                <c:pt idx="258">
                  <c:v>29.932942659920812</c:v>
                </c:pt>
                <c:pt idx="259">
                  <c:v>30.319810524175679</c:v>
                </c:pt>
                <c:pt idx="260">
                  <c:v>30.718493381673564</c:v>
                </c:pt>
                <c:pt idx="261">
                  <c:v>31.129382473158007</c:v>
                </c:pt>
                <c:pt idx="262">
                  <c:v>31.55288444358753</c:v>
                </c:pt>
                <c:pt idx="263">
                  <c:v>31.989421960056735</c:v>
                </c:pt>
                <c:pt idx="264">
                  <c:v>32.439434352260136</c:v>
                </c:pt>
                <c:pt idx="265">
                  <c:v>32.903378275774465</c:v>
                </c:pt>
                <c:pt idx="266">
                  <c:v>33.381728398348073</c:v>
                </c:pt>
                <c:pt idx="267">
                  <c:v>33.874978109284193</c:v>
                </c:pt>
                <c:pt idx="268">
                  <c:v>34.383640251882902</c:v>
                </c:pt>
                <c:pt idx="269">
                  <c:v>34.908247878765486</c:v>
                </c:pt>
                <c:pt idx="270">
                  <c:v>35.449355029738577</c:v>
                </c:pt>
                <c:pt idx="271">
                  <c:v>36.007537531663246</c:v>
                </c:pt>
                <c:pt idx="272">
                  <c:v>36.58339381957154</c:v>
                </c:pt>
                <c:pt idx="273">
                  <c:v>37.177545778016274</c:v>
                </c:pt>
                <c:pt idx="274">
                  <c:v>37.790639601345383</c:v>
                </c:pt>
                <c:pt idx="275">
                  <c:v>38.423346671254102</c:v>
                </c:pt>
                <c:pt idx="276">
                  <c:v>39.076364449583153</c:v>
                </c:pt>
                <c:pt idx="277">
                  <c:v>39.75041738389114</c:v>
                </c:pt>
                <c:pt idx="278">
                  <c:v>40.446257822829573</c:v>
                </c:pt>
                <c:pt idx="279">
                  <c:v>41.164666937783508</c:v>
                </c:pt>
                <c:pt idx="280">
                  <c:v>41.838900000000002</c:v>
                </c:pt>
                <c:pt idx="281">
                  <c:v>41.838900000000002</c:v>
                </c:pt>
                <c:pt idx="282">
                  <c:v>41.838900000000002</c:v>
                </c:pt>
                <c:pt idx="283">
                  <c:v>41.838900000000002</c:v>
                </c:pt>
                <c:pt idx="284">
                  <c:v>41.838900000000002</c:v>
                </c:pt>
                <c:pt idx="285">
                  <c:v>41.838900000000002</c:v>
                </c:pt>
                <c:pt idx="286">
                  <c:v>41.838900000000002</c:v>
                </c:pt>
                <c:pt idx="287">
                  <c:v>41.838900000000002</c:v>
                </c:pt>
                <c:pt idx="288">
                  <c:v>41.838900000000002</c:v>
                </c:pt>
                <c:pt idx="289">
                  <c:v>41.838900000000002</c:v>
                </c:pt>
                <c:pt idx="290">
                  <c:v>41.838900000000002</c:v>
                </c:pt>
                <c:pt idx="291">
                  <c:v>41.838900000000002</c:v>
                </c:pt>
                <c:pt idx="292">
                  <c:v>41.838900000000002</c:v>
                </c:pt>
                <c:pt idx="293">
                  <c:v>41.838900000000002</c:v>
                </c:pt>
                <c:pt idx="294">
                  <c:v>41.838900000000002</c:v>
                </c:pt>
                <c:pt idx="295">
                  <c:v>41.838900000000002</c:v>
                </c:pt>
                <c:pt idx="296">
                  <c:v>41.838900000000002</c:v>
                </c:pt>
                <c:pt idx="297">
                  <c:v>41.838900000000002</c:v>
                </c:pt>
                <c:pt idx="298">
                  <c:v>41.838900000000002</c:v>
                </c:pt>
                <c:pt idx="299">
                  <c:v>41.838900000000002</c:v>
                </c:pt>
                <c:pt idx="300">
                  <c:v>41.838900000000002</c:v>
                </c:pt>
                <c:pt idx="301">
                  <c:v>41.838900000000002</c:v>
                </c:pt>
                <c:pt idx="302">
                  <c:v>41.838900000000002</c:v>
                </c:pt>
                <c:pt idx="303">
                  <c:v>41.838900000000002</c:v>
                </c:pt>
                <c:pt idx="304">
                  <c:v>41.838900000000002</c:v>
                </c:pt>
                <c:pt idx="305">
                  <c:v>41.838900000000002</c:v>
                </c:pt>
                <c:pt idx="306">
                  <c:v>41.838900000000002</c:v>
                </c:pt>
                <c:pt idx="307">
                  <c:v>41.838900000000002</c:v>
                </c:pt>
                <c:pt idx="308">
                  <c:v>41.838900000000002</c:v>
                </c:pt>
                <c:pt idx="309">
                  <c:v>41.838900000000002</c:v>
                </c:pt>
                <c:pt idx="310">
                  <c:v>41.838900000000002</c:v>
                </c:pt>
                <c:pt idx="311">
                  <c:v>41.838900000000002</c:v>
                </c:pt>
                <c:pt idx="312">
                  <c:v>41.838900000000002</c:v>
                </c:pt>
                <c:pt idx="313">
                  <c:v>41.838900000000002</c:v>
                </c:pt>
                <c:pt idx="314">
                  <c:v>41.838900000000002</c:v>
                </c:pt>
                <c:pt idx="315">
                  <c:v>41.838900000000002</c:v>
                </c:pt>
                <c:pt idx="316">
                  <c:v>41.838900000000002</c:v>
                </c:pt>
                <c:pt idx="317">
                  <c:v>41.838900000000002</c:v>
                </c:pt>
                <c:pt idx="318">
                  <c:v>41.838900000000002</c:v>
                </c:pt>
                <c:pt idx="319">
                  <c:v>41.838900000000002</c:v>
                </c:pt>
                <c:pt idx="320">
                  <c:v>41.838900000000002</c:v>
                </c:pt>
                <c:pt idx="321">
                  <c:v>41.838900000000002</c:v>
                </c:pt>
                <c:pt idx="322">
                  <c:v>41.838900000000002</c:v>
                </c:pt>
                <c:pt idx="323">
                  <c:v>41.838900000000002</c:v>
                </c:pt>
                <c:pt idx="324">
                  <c:v>41.838900000000002</c:v>
                </c:pt>
                <c:pt idx="325">
                  <c:v>41.838900000000002</c:v>
                </c:pt>
                <c:pt idx="326">
                  <c:v>41.838900000000002</c:v>
                </c:pt>
                <c:pt idx="327">
                  <c:v>41.838900000000002</c:v>
                </c:pt>
                <c:pt idx="328">
                  <c:v>41.838900000000002</c:v>
                </c:pt>
                <c:pt idx="329">
                  <c:v>41.838900000000002</c:v>
                </c:pt>
                <c:pt idx="330">
                  <c:v>41.838900000000002</c:v>
                </c:pt>
                <c:pt idx="331">
                  <c:v>41.838900000000002</c:v>
                </c:pt>
                <c:pt idx="332">
                  <c:v>41.838900000000002</c:v>
                </c:pt>
                <c:pt idx="333">
                  <c:v>41.838900000000002</c:v>
                </c:pt>
                <c:pt idx="334">
                  <c:v>41.838900000000002</c:v>
                </c:pt>
                <c:pt idx="335">
                  <c:v>41.838900000000002</c:v>
                </c:pt>
                <c:pt idx="336">
                  <c:v>41.838900000000002</c:v>
                </c:pt>
                <c:pt idx="337">
                  <c:v>41.838900000000002</c:v>
                </c:pt>
                <c:pt idx="338">
                  <c:v>41.838900000000002</c:v>
                </c:pt>
                <c:pt idx="339">
                  <c:v>41.838900000000002</c:v>
                </c:pt>
                <c:pt idx="340">
                  <c:v>41.838900000000002</c:v>
                </c:pt>
                <c:pt idx="341">
                  <c:v>41.838900000000002</c:v>
                </c:pt>
                <c:pt idx="342">
                  <c:v>41.838900000000002</c:v>
                </c:pt>
                <c:pt idx="343">
                  <c:v>41.838900000000002</c:v>
                </c:pt>
                <c:pt idx="344">
                  <c:v>41.838900000000002</c:v>
                </c:pt>
                <c:pt idx="345">
                  <c:v>41.838900000000002</c:v>
                </c:pt>
                <c:pt idx="346">
                  <c:v>41.838900000000002</c:v>
                </c:pt>
                <c:pt idx="347">
                  <c:v>41.838900000000002</c:v>
                </c:pt>
                <c:pt idx="348">
                  <c:v>41.838900000000002</c:v>
                </c:pt>
                <c:pt idx="349">
                  <c:v>41.838900000000002</c:v>
                </c:pt>
                <c:pt idx="350">
                  <c:v>41.838900000000002</c:v>
                </c:pt>
                <c:pt idx="351">
                  <c:v>41.838900000000002</c:v>
                </c:pt>
                <c:pt idx="352">
                  <c:v>41.838900000000002</c:v>
                </c:pt>
                <c:pt idx="353">
                  <c:v>41.838900000000002</c:v>
                </c:pt>
                <c:pt idx="354">
                  <c:v>41.838900000000002</c:v>
                </c:pt>
                <c:pt idx="355">
                  <c:v>41.838900000000002</c:v>
                </c:pt>
                <c:pt idx="356">
                  <c:v>41.838900000000002</c:v>
                </c:pt>
                <c:pt idx="357">
                  <c:v>41.838900000000002</c:v>
                </c:pt>
                <c:pt idx="358">
                  <c:v>41.838900000000002</c:v>
                </c:pt>
                <c:pt idx="359">
                  <c:v>41.838900000000002</c:v>
                </c:pt>
                <c:pt idx="360">
                  <c:v>41.838900000000002</c:v>
                </c:pt>
              </c:numCache>
            </c:numRef>
          </c:yVal>
          <c:smooth val="0"/>
        </c:ser>
        <c:ser>
          <c:idx val="1"/>
          <c:order val="1"/>
          <c:tx>
            <c:v>Pressure, crank end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'Stage 1'!$C$8:$C$368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1'!$U$373:$U$733</c:f>
              <c:numCache>
                <c:formatCode>General</c:formatCode>
                <c:ptCount val="361"/>
                <c:pt idx="0">
                  <c:v>19.068899999999999</c:v>
                </c:pt>
                <c:pt idx="1">
                  <c:v>19.070208020792641</c:v>
                </c:pt>
                <c:pt idx="2">
                  <c:v>19.074132946489982</c:v>
                </c:pt>
                <c:pt idx="3">
                  <c:v>19.080677368088004</c:v>
                </c:pt>
                <c:pt idx="4">
                  <c:v>19.089845607374411</c:v>
                </c:pt>
                <c:pt idx="5">
                  <c:v>19.101643722126951</c:v>
                </c:pt>
                <c:pt idx="6">
                  <c:v>19.116079513404486</c:v>
                </c:pt>
                <c:pt idx="7">
                  <c:v>19.133162534944308</c:v>
                </c:pt>
                <c:pt idx="8">
                  <c:v>19.152904104683</c:v>
                </c:pt>
                <c:pt idx="9">
                  <c:v>19.175317318422337</c:v>
                </c:pt>
                <c:pt idx="10">
                  <c:v>19.200417065665373</c:v>
                </c:pt>
                <c:pt idx="11">
                  <c:v>19.228220047652258</c:v>
                </c:pt>
                <c:pt idx="12">
                  <c:v>19.258744797629266</c:v>
                </c:pt>
                <c:pt idx="13">
                  <c:v>19.292011703388905</c:v>
                </c:pt>
                <c:pt idx="14">
                  <c:v>19.328043032123084</c:v>
                </c:pt>
                <c:pt idx="15">
                  <c:v>19.366862957635995</c:v>
                </c:pt>
                <c:pt idx="16">
                  <c:v>19.408497589967887</c:v>
                </c:pt>
                <c:pt idx="17">
                  <c:v>19.452975007485229</c:v>
                </c:pt>
                <c:pt idx="18">
                  <c:v>19.500325291498264</c:v>
                </c:pt>
                <c:pt idx="19">
                  <c:v>19.550580563471307</c:v>
                </c:pt>
                <c:pt idx="20">
                  <c:v>19.603775024896564</c:v>
                </c:pt>
                <c:pt idx="21">
                  <c:v>19.659944999907772</c:v>
                </c:pt>
                <c:pt idx="22">
                  <c:v>19.719128980714995</c:v>
                </c:pt>
                <c:pt idx="23">
                  <c:v>19.781367675948204</c:v>
                </c:pt>
                <c:pt idx="24">
                  <c:v>19.846704062002967</c:v>
                </c:pt>
                <c:pt idx="25">
                  <c:v>19.915183437487499</c:v>
                </c:pt>
                <c:pt idx="26">
                  <c:v>19.986853480877709</c:v>
                </c:pt>
                <c:pt idx="27">
                  <c:v>20.061764311492432</c:v>
                </c:pt>
                <c:pt idx="28">
                  <c:v>20.139968553909068</c:v>
                </c:pt>
                <c:pt idx="29">
                  <c:v>20.221521405946589</c:v>
                </c:pt>
                <c:pt idx="30">
                  <c:v>20.306480710351028</c:v>
                </c:pt>
                <c:pt idx="31">
                  <c:v>20.394907030326138</c:v>
                </c:pt>
                <c:pt idx="32">
                  <c:v>20.486863729060634</c:v>
                </c:pt>
                <c:pt idx="33">
                  <c:v>20.582417053412271</c:v>
                </c:pt>
                <c:pt idx="34">
                  <c:v>20.681636221918001</c:v>
                </c:pt>
                <c:pt idx="35">
                  <c:v>20.784593517309304</c:v>
                </c:pt>
                <c:pt idx="36">
                  <c:v>20.891364383721935</c:v>
                </c:pt>
                <c:pt idx="37">
                  <c:v>21.00202752879985</c:v>
                </c:pt>
                <c:pt idx="38">
                  <c:v>21.116665030904361</c:v>
                </c:pt>
                <c:pt idx="39">
                  <c:v>21.235362451651234</c:v>
                </c:pt>
                <c:pt idx="40">
                  <c:v>21.358208954010703</c:v>
                </c:pt>
                <c:pt idx="41">
                  <c:v>21.485297426218342</c:v>
                </c:pt>
                <c:pt idx="42">
                  <c:v>21.616724611758336</c:v>
                </c:pt>
                <c:pt idx="43">
                  <c:v>21.7525912456946</c:v>
                </c:pt>
                <c:pt idx="44">
                  <c:v>21.89300219764074</c:v>
                </c:pt>
                <c:pt idx="45">
                  <c:v>22.038066621674911</c:v>
                </c:pt>
                <c:pt idx="46">
                  <c:v>22.187898113522486</c:v>
                </c:pt>
                <c:pt idx="47">
                  <c:v>22.342614875346658</c:v>
                </c:pt>
                <c:pt idx="48">
                  <c:v>22.502339888505151</c:v>
                </c:pt>
                <c:pt idx="49">
                  <c:v>22.667201094650476</c:v>
                </c:pt>
                <c:pt idx="50">
                  <c:v>22.837331585570858</c:v>
                </c:pt>
                <c:pt idx="51">
                  <c:v>23.012869802190416</c:v>
                </c:pt>
                <c:pt idx="52">
                  <c:v>23.193959743168598</c:v>
                </c:pt>
                <c:pt idx="53">
                  <c:v>23.380751183562516</c:v>
                </c:pt>
                <c:pt idx="54">
                  <c:v>23.573399904039427</c:v>
                </c:pt>
                <c:pt idx="55">
                  <c:v>23.772067931152538</c:v>
                </c:pt>
                <c:pt idx="56">
                  <c:v>23.976923789219342</c:v>
                </c:pt>
                <c:pt idx="57">
                  <c:v>24.18814276436942</c:v>
                </c:pt>
                <c:pt idx="58">
                  <c:v>24.405907181358238</c:v>
                </c:pt>
                <c:pt idx="59">
                  <c:v>24.630406693772912</c:v>
                </c:pt>
                <c:pt idx="60">
                  <c:v>24.861838588287966</c:v>
                </c:pt>
                <c:pt idx="61">
                  <c:v>25.100408103662325</c:v>
                </c:pt>
                <c:pt idx="62">
                  <c:v>25.346328765202298</c:v>
                </c:pt>
                <c:pt idx="63">
                  <c:v>25.599822735452072</c:v>
                </c:pt>
                <c:pt idx="64">
                  <c:v>25.861121181909102</c:v>
                </c:pt>
                <c:pt idx="65">
                  <c:v>26.130464662601479</c:v>
                </c:pt>
                <c:pt idx="66">
                  <c:v>26.408103530403203</c:v>
                </c:pt>
                <c:pt idx="67">
                  <c:v>26.694298357004989</c:v>
                </c:pt>
                <c:pt idx="68">
                  <c:v>26.989320377500373</c:v>
                </c:pt>
                <c:pt idx="69">
                  <c:v>27.293451956590587</c:v>
                </c:pt>
                <c:pt idx="70">
                  <c:v>27.606987077456601</c:v>
                </c:pt>
                <c:pt idx="71">
                  <c:v>27.930231854391987</c:v>
                </c:pt>
                <c:pt idx="72">
                  <c:v>28.263505070337022</c:v>
                </c:pt>
                <c:pt idx="73">
                  <c:v>28.607138740502197</c:v>
                </c:pt>
                <c:pt idx="74">
                  <c:v>28.961478703315422</c:v>
                </c:pt>
                <c:pt idx="75">
                  <c:v>29.326885239976647</c:v>
                </c:pt>
                <c:pt idx="76">
                  <c:v>29.703733723949426</c:v>
                </c:pt>
                <c:pt idx="77">
                  <c:v>30.092415301767161</c:v>
                </c:pt>
                <c:pt idx="78">
                  <c:v>30.493337606576191</c:v>
                </c:pt>
                <c:pt idx="79">
                  <c:v>30.906925505882068</c:v>
                </c:pt>
                <c:pt idx="80">
                  <c:v>31.333621885007908</c:v>
                </c:pt>
                <c:pt idx="81">
                  <c:v>31.77388846780957</c:v>
                </c:pt>
                <c:pt idx="82">
                  <c:v>32.228206676228979</c:v>
                </c:pt>
                <c:pt idx="83">
                  <c:v>32.697078530293474</c:v>
                </c:pt>
                <c:pt idx="84">
                  <c:v>33.181027590192819</c:v>
                </c:pt>
                <c:pt idx="85">
                  <c:v>33.680599942078253</c:v>
                </c:pt>
                <c:pt idx="86">
                  <c:v>34.196365229233017</c:v>
                </c:pt>
                <c:pt idx="87">
                  <c:v>34.728917730256342</c:v>
                </c:pt>
                <c:pt idx="88">
                  <c:v>35.278877485880365</c:v>
                </c:pt>
                <c:pt idx="89">
                  <c:v>35.846891476002654</c:v>
                </c:pt>
                <c:pt idx="90">
                  <c:v>36.433634848457835</c:v>
                </c:pt>
                <c:pt idx="91">
                  <c:v>37.039812200971262</c:v>
                </c:pt>
                <c:pt idx="92">
                  <c:v>37.666158917629559</c:v>
                </c:pt>
                <c:pt idx="93">
                  <c:v>38.3134425610628</c:v>
                </c:pt>
                <c:pt idx="94">
                  <c:v>38.982464321356282</c:v>
                </c:pt>
                <c:pt idx="95">
                  <c:v>39.674060522491295</c:v>
                </c:pt>
                <c:pt idx="96">
                  <c:v>40.389104186844371</c:v>
                </c:pt>
                <c:pt idx="97">
                  <c:v>41.128506657950631</c:v>
                </c:pt>
                <c:pt idx="98">
                  <c:v>41.838900000000002</c:v>
                </c:pt>
                <c:pt idx="99">
                  <c:v>41.838900000000002</c:v>
                </c:pt>
                <c:pt idx="100">
                  <c:v>41.838900000000002</c:v>
                </c:pt>
                <c:pt idx="101">
                  <c:v>41.838900000000002</c:v>
                </c:pt>
                <c:pt idx="102">
                  <c:v>41.838900000000002</c:v>
                </c:pt>
                <c:pt idx="103">
                  <c:v>41.838900000000002</c:v>
                </c:pt>
                <c:pt idx="104">
                  <c:v>41.838900000000002</c:v>
                </c:pt>
                <c:pt idx="105">
                  <c:v>41.838900000000002</c:v>
                </c:pt>
                <c:pt idx="106">
                  <c:v>41.838900000000002</c:v>
                </c:pt>
                <c:pt idx="107">
                  <c:v>41.838900000000002</c:v>
                </c:pt>
                <c:pt idx="108">
                  <c:v>41.838900000000002</c:v>
                </c:pt>
                <c:pt idx="109">
                  <c:v>41.838900000000002</c:v>
                </c:pt>
                <c:pt idx="110">
                  <c:v>41.838900000000002</c:v>
                </c:pt>
                <c:pt idx="111">
                  <c:v>41.838900000000002</c:v>
                </c:pt>
                <c:pt idx="112">
                  <c:v>41.838900000000002</c:v>
                </c:pt>
                <c:pt idx="113">
                  <c:v>41.838900000000002</c:v>
                </c:pt>
                <c:pt idx="114">
                  <c:v>41.838900000000002</c:v>
                </c:pt>
                <c:pt idx="115">
                  <c:v>41.838900000000002</c:v>
                </c:pt>
                <c:pt idx="116">
                  <c:v>41.838900000000002</c:v>
                </c:pt>
                <c:pt idx="117">
                  <c:v>41.838900000000002</c:v>
                </c:pt>
                <c:pt idx="118">
                  <c:v>41.838900000000002</c:v>
                </c:pt>
                <c:pt idx="119">
                  <c:v>41.838900000000002</c:v>
                </c:pt>
                <c:pt idx="120">
                  <c:v>41.838900000000002</c:v>
                </c:pt>
                <c:pt idx="121">
                  <c:v>41.838900000000002</c:v>
                </c:pt>
                <c:pt idx="122">
                  <c:v>41.838900000000002</c:v>
                </c:pt>
                <c:pt idx="123">
                  <c:v>41.838900000000002</c:v>
                </c:pt>
                <c:pt idx="124">
                  <c:v>41.838900000000002</c:v>
                </c:pt>
                <c:pt idx="125">
                  <c:v>41.838900000000002</c:v>
                </c:pt>
                <c:pt idx="126">
                  <c:v>41.838900000000002</c:v>
                </c:pt>
                <c:pt idx="127">
                  <c:v>41.838900000000002</c:v>
                </c:pt>
                <c:pt idx="128">
                  <c:v>41.838900000000002</c:v>
                </c:pt>
                <c:pt idx="129">
                  <c:v>41.838900000000002</c:v>
                </c:pt>
                <c:pt idx="130">
                  <c:v>41.838900000000002</c:v>
                </c:pt>
                <c:pt idx="131">
                  <c:v>41.838900000000002</c:v>
                </c:pt>
                <c:pt idx="132">
                  <c:v>41.838900000000002</c:v>
                </c:pt>
                <c:pt idx="133">
                  <c:v>41.838900000000002</c:v>
                </c:pt>
                <c:pt idx="134">
                  <c:v>41.838900000000002</c:v>
                </c:pt>
                <c:pt idx="135">
                  <c:v>41.838900000000002</c:v>
                </c:pt>
                <c:pt idx="136">
                  <c:v>41.838900000000002</c:v>
                </c:pt>
                <c:pt idx="137">
                  <c:v>41.838900000000002</c:v>
                </c:pt>
                <c:pt idx="138">
                  <c:v>41.838900000000002</c:v>
                </c:pt>
                <c:pt idx="139">
                  <c:v>41.838900000000002</c:v>
                </c:pt>
                <c:pt idx="140">
                  <c:v>41.838900000000002</c:v>
                </c:pt>
                <c:pt idx="141">
                  <c:v>41.838900000000002</c:v>
                </c:pt>
                <c:pt idx="142">
                  <c:v>41.838900000000002</c:v>
                </c:pt>
                <c:pt idx="143">
                  <c:v>41.838900000000002</c:v>
                </c:pt>
                <c:pt idx="144">
                  <c:v>41.838900000000002</c:v>
                </c:pt>
                <c:pt idx="145">
                  <c:v>41.838900000000002</c:v>
                </c:pt>
                <c:pt idx="146">
                  <c:v>41.838900000000002</c:v>
                </c:pt>
                <c:pt idx="147">
                  <c:v>41.838900000000002</c:v>
                </c:pt>
                <c:pt idx="148">
                  <c:v>41.838900000000002</c:v>
                </c:pt>
                <c:pt idx="149">
                  <c:v>41.838900000000002</c:v>
                </c:pt>
                <c:pt idx="150">
                  <c:v>41.838900000000002</c:v>
                </c:pt>
                <c:pt idx="151">
                  <c:v>41.838900000000002</c:v>
                </c:pt>
                <c:pt idx="152">
                  <c:v>41.838900000000002</c:v>
                </c:pt>
                <c:pt idx="153">
                  <c:v>41.838900000000002</c:v>
                </c:pt>
                <c:pt idx="154">
                  <c:v>41.838900000000002</c:v>
                </c:pt>
                <c:pt idx="155">
                  <c:v>41.838900000000002</c:v>
                </c:pt>
                <c:pt idx="156">
                  <c:v>41.838900000000002</c:v>
                </c:pt>
                <c:pt idx="157">
                  <c:v>41.838900000000002</c:v>
                </c:pt>
                <c:pt idx="158">
                  <c:v>41.838900000000002</c:v>
                </c:pt>
                <c:pt idx="159">
                  <c:v>41.838900000000002</c:v>
                </c:pt>
                <c:pt idx="160">
                  <c:v>41.838900000000002</c:v>
                </c:pt>
                <c:pt idx="161">
                  <c:v>41.838900000000002</c:v>
                </c:pt>
                <c:pt idx="162">
                  <c:v>41.838900000000002</c:v>
                </c:pt>
                <c:pt idx="163">
                  <c:v>41.838900000000002</c:v>
                </c:pt>
                <c:pt idx="164">
                  <c:v>41.838900000000002</c:v>
                </c:pt>
                <c:pt idx="165">
                  <c:v>41.838900000000002</c:v>
                </c:pt>
                <c:pt idx="166">
                  <c:v>41.838900000000002</c:v>
                </c:pt>
                <c:pt idx="167">
                  <c:v>41.838900000000002</c:v>
                </c:pt>
                <c:pt idx="168">
                  <c:v>41.838900000000002</c:v>
                </c:pt>
                <c:pt idx="169">
                  <c:v>41.838900000000002</c:v>
                </c:pt>
                <c:pt idx="170">
                  <c:v>41.838900000000002</c:v>
                </c:pt>
                <c:pt idx="171">
                  <c:v>41.838900000000002</c:v>
                </c:pt>
                <c:pt idx="172">
                  <c:v>41.838900000000002</c:v>
                </c:pt>
                <c:pt idx="173">
                  <c:v>41.838900000000002</c:v>
                </c:pt>
                <c:pt idx="174">
                  <c:v>41.838900000000002</c:v>
                </c:pt>
                <c:pt idx="175">
                  <c:v>41.838900000000002</c:v>
                </c:pt>
                <c:pt idx="176">
                  <c:v>41.838900000000002</c:v>
                </c:pt>
                <c:pt idx="177">
                  <c:v>41.838900000000002</c:v>
                </c:pt>
                <c:pt idx="178">
                  <c:v>41.838900000000002</c:v>
                </c:pt>
                <c:pt idx="179">
                  <c:v>41.838900000000002</c:v>
                </c:pt>
                <c:pt idx="180">
                  <c:v>41.838900000000002</c:v>
                </c:pt>
                <c:pt idx="181">
                  <c:v>41.805358861616213</c:v>
                </c:pt>
                <c:pt idx="182">
                  <c:v>41.705032888962037</c:v>
                </c:pt>
                <c:pt idx="183">
                  <c:v>41.538808124119754</c:v>
                </c:pt>
                <c:pt idx="184">
                  <c:v>41.308140593552437</c:v>
                </c:pt>
                <c:pt idx="185">
                  <c:v>41.015026071626018</c:v>
                </c:pt>
                <c:pt idx="186">
                  <c:v>40.661959356486875</c:v>
                </c:pt>
                <c:pt idx="187">
                  <c:v>40.251884550456197</c:v>
                </c:pt>
                <c:pt idx="188">
                  <c:v>39.788138110485185</c:v>
                </c:pt>
                <c:pt idx="189">
                  <c:v>39.274386610786728</c:v>
                </c:pt>
                <c:pt idx="190">
                  <c:v>38.714561235381488</c:v>
                </c:pt>
                <c:pt idx="191">
                  <c:v>38.1127909960667</c:v>
                </c:pt>
                <c:pt idx="192">
                  <c:v>37.47333656079477</c:v>
                </c:pt>
                <c:pt idx="193">
                  <c:v>36.800526393137716</c:v>
                </c:pt>
                <c:pt idx="194">
                  <c:v>36.098696663249129</c:v>
                </c:pt>
                <c:pt idx="195">
                  <c:v>35.372136113811493</c:v>
                </c:pt>
                <c:pt idx="196">
                  <c:v>34.625036770044183</c:v>
                </c:pt>
                <c:pt idx="197">
                  <c:v>33.861451088449442</c:v>
                </c:pt>
                <c:pt idx="198">
                  <c:v>33.085255859549946</c:v>
                </c:pt>
                <c:pt idx="199">
                  <c:v>32.300122927032703</c:v>
                </c:pt>
                <c:pt idx="200">
                  <c:v>31.509496567608124</c:v>
                </c:pt>
                <c:pt idx="201">
                  <c:v>30.716577197199804</c:v>
                </c:pt>
                <c:pt idx="202">
                  <c:v>29.924310931396263</c:v>
                </c:pt>
                <c:pt idx="203">
                  <c:v>29.135384430450845</c:v>
                </c:pt>
                <c:pt idx="204">
                  <c:v>28.352224398531906</c:v>
                </c:pt>
                <c:pt idx="205">
                  <c:v>27.577001079072936</c:v>
                </c:pt>
                <c:pt idx="206">
                  <c:v>26.811635087821312</c:v>
                </c:pt>
                <c:pt idx="207">
                  <c:v>26.05780694707401</c:v>
                </c:pt>
                <c:pt idx="208">
                  <c:v>25.3169687232736</c:v>
                </c:pt>
                <c:pt idx="209">
                  <c:v>24.590357220614646</c:v>
                </c:pt>
                <c:pt idx="210">
                  <c:v>23.879008241163664</c:v>
                </c:pt>
                <c:pt idx="211">
                  <c:v>23.183771483468291</c:v>
                </c:pt>
                <c:pt idx="212">
                  <c:v>22.505325713676008</c:v>
                </c:pt>
                <c:pt idx="213">
                  <c:v>21.844193903439304</c:v>
                </c:pt>
                <c:pt idx="214">
                  <c:v>21.200758085633019</c:v>
                </c:pt>
                <c:pt idx="215">
                  <c:v>20.575273730975894</c:v>
                </c:pt>
                <c:pt idx="216">
                  <c:v>19.967883495350243</c:v>
                </c:pt>
                <c:pt idx="217">
                  <c:v>19.378630228620874</c:v>
                </c:pt>
                <c:pt idx="218">
                  <c:v>19.068899999999999</c:v>
                </c:pt>
                <c:pt idx="219">
                  <c:v>19.068899999999999</c:v>
                </c:pt>
                <c:pt idx="220">
                  <c:v>19.068899999999999</c:v>
                </c:pt>
                <c:pt idx="221">
                  <c:v>19.068899999999999</c:v>
                </c:pt>
                <c:pt idx="222">
                  <c:v>19.068899999999999</c:v>
                </c:pt>
                <c:pt idx="223">
                  <c:v>19.068899999999999</c:v>
                </c:pt>
                <c:pt idx="224">
                  <c:v>19.068899999999999</c:v>
                </c:pt>
                <c:pt idx="225">
                  <c:v>19.068899999999999</c:v>
                </c:pt>
                <c:pt idx="226">
                  <c:v>19.068899999999999</c:v>
                </c:pt>
                <c:pt idx="227">
                  <c:v>19.068899999999999</c:v>
                </c:pt>
                <c:pt idx="228">
                  <c:v>19.068899999999999</c:v>
                </c:pt>
                <c:pt idx="229">
                  <c:v>19.068899999999999</c:v>
                </c:pt>
                <c:pt idx="230">
                  <c:v>19.068899999999999</c:v>
                </c:pt>
                <c:pt idx="231">
                  <c:v>19.068899999999999</c:v>
                </c:pt>
                <c:pt idx="232">
                  <c:v>19.068899999999999</c:v>
                </c:pt>
                <c:pt idx="233">
                  <c:v>19.068899999999999</c:v>
                </c:pt>
                <c:pt idx="234">
                  <c:v>19.068899999999999</c:v>
                </c:pt>
                <c:pt idx="235">
                  <c:v>19.068899999999999</c:v>
                </c:pt>
                <c:pt idx="236">
                  <c:v>19.068899999999999</c:v>
                </c:pt>
                <c:pt idx="237">
                  <c:v>19.068899999999999</c:v>
                </c:pt>
                <c:pt idx="238">
                  <c:v>19.068899999999999</c:v>
                </c:pt>
                <c:pt idx="239">
                  <c:v>19.068899999999999</c:v>
                </c:pt>
                <c:pt idx="240">
                  <c:v>19.068899999999999</c:v>
                </c:pt>
                <c:pt idx="241">
                  <c:v>19.068899999999999</c:v>
                </c:pt>
                <c:pt idx="242">
                  <c:v>19.068899999999999</c:v>
                </c:pt>
                <c:pt idx="243">
                  <c:v>19.068899999999999</c:v>
                </c:pt>
                <c:pt idx="244">
                  <c:v>19.068899999999999</c:v>
                </c:pt>
                <c:pt idx="245">
                  <c:v>19.068899999999999</c:v>
                </c:pt>
                <c:pt idx="246">
                  <c:v>19.068899999999999</c:v>
                </c:pt>
                <c:pt idx="247">
                  <c:v>19.068899999999999</c:v>
                </c:pt>
                <c:pt idx="248">
                  <c:v>19.068899999999999</c:v>
                </c:pt>
                <c:pt idx="249">
                  <c:v>19.068899999999999</c:v>
                </c:pt>
                <c:pt idx="250">
                  <c:v>19.068899999999999</c:v>
                </c:pt>
                <c:pt idx="251">
                  <c:v>19.068899999999999</c:v>
                </c:pt>
                <c:pt idx="252">
                  <c:v>19.068899999999999</c:v>
                </c:pt>
                <c:pt idx="253">
                  <c:v>19.068899999999999</c:v>
                </c:pt>
                <c:pt idx="254">
                  <c:v>19.068899999999999</c:v>
                </c:pt>
                <c:pt idx="255">
                  <c:v>19.068899999999999</c:v>
                </c:pt>
                <c:pt idx="256">
                  <c:v>19.068899999999999</c:v>
                </c:pt>
                <c:pt idx="257">
                  <c:v>19.068899999999999</c:v>
                </c:pt>
                <c:pt idx="258">
                  <c:v>19.068899999999999</c:v>
                </c:pt>
                <c:pt idx="259">
                  <c:v>19.068899999999999</c:v>
                </c:pt>
                <c:pt idx="260">
                  <c:v>19.068899999999999</c:v>
                </c:pt>
                <c:pt idx="261">
                  <c:v>19.068899999999999</c:v>
                </c:pt>
                <c:pt idx="262">
                  <c:v>19.068899999999999</c:v>
                </c:pt>
                <c:pt idx="263">
                  <c:v>19.068899999999999</c:v>
                </c:pt>
                <c:pt idx="264">
                  <c:v>19.068899999999999</c:v>
                </c:pt>
                <c:pt idx="265">
                  <c:v>19.068899999999999</c:v>
                </c:pt>
                <c:pt idx="266">
                  <c:v>19.068899999999999</c:v>
                </c:pt>
                <c:pt idx="267">
                  <c:v>19.068899999999999</c:v>
                </c:pt>
                <c:pt idx="268">
                  <c:v>19.068899999999999</c:v>
                </c:pt>
                <c:pt idx="269">
                  <c:v>19.068899999999999</c:v>
                </c:pt>
                <c:pt idx="270">
                  <c:v>19.068899999999999</c:v>
                </c:pt>
                <c:pt idx="271">
                  <c:v>19.068899999999999</c:v>
                </c:pt>
                <c:pt idx="272">
                  <c:v>19.068899999999999</c:v>
                </c:pt>
                <c:pt idx="273">
                  <c:v>19.068899999999999</c:v>
                </c:pt>
                <c:pt idx="274">
                  <c:v>19.068899999999999</c:v>
                </c:pt>
                <c:pt idx="275">
                  <c:v>19.068899999999999</c:v>
                </c:pt>
                <c:pt idx="276">
                  <c:v>19.068899999999999</c:v>
                </c:pt>
                <c:pt idx="277">
                  <c:v>19.068899999999999</c:v>
                </c:pt>
                <c:pt idx="278">
                  <c:v>19.068899999999999</c:v>
                </c:pt>
                <c:pt idx="279">
                  <c:v>19.068899999999999</c:v>
                </c:pt>
                <c:pt idx="280">
                  <c:v>19.068899999999999</c:v>
                </c:pt>
                <c:pt idx="281">
                  <c:v>19.068899999999999</c:v>
                </c:pt>
                <c:pt idx="282">
                  <c:v>19.068899999999999</c:v>
                </c:pt>
                <c:pt idx="283">
                  <c:v>19.068899999999999</c:v>
                </c:pt>
                <c:pt idx="284">
                  <c:v>19.068899999999999</c:v>
                </c:pt>
                <c:pt idx="285">
                  <c:v>19.068899999999999</c:v>
                </c:pt>
                <c:pt idx="286">
                  <c:v>19.068899999999999</c:v>
                </c:pt>
                <c:pt idx="287">
                  <c:v>19.068899999999999</c:v>
                </c:pt>
                <c:pt idx="288">
                  <c:v>19.068899999999999</c:v>
                </c:pt>
                <c:pt idx="289">
                  <c:v>19.068899999999999</c:v>
                </c:pt>
                <c:pt idx="290">
                  <c:v>19.068899999999999</c:v>
                </c:pt>
                <c:pt idx="291">
                  <c:v>19.068899999999999</c:v>
                </c:pt>
                <c:pt idx="292">
                  <c:v>19.068899999999999</c:v>
                </c:pt>
                <c:pt idx="293">
                  <c:v>19.068899999999999</c:v>
                </c:pt>
                <c:pt idx="294">
                  <c:v>19.068899999999999</c:v>
                </c:pt>
                <c:pt idx="295">
                  <c:v>19.068899999999999</c:v>
                </c:pt>
                <c:pt idx="296">
                  <c:v>19.068899999999999</c:v>
                </c:pt>
                <c:pt idx="297">
                  <c:v>19.068899999999999</c:v>
                </c:pt>
                <c:pt idx="298">
                  <c:v>19.068899999999999</c:v>
                </c:pt>
                <c:pt idx="299">
                  <c:v>19.068899999999999</c:v>
                </c:pt>
                <c:pt idx="300">
                  <c:v>19.068899999999999</c:v>
                </c:pt>
                <c:pt idx="301">
                  <c:v>19.068899999999999</c:v>
                </c:pt>
                <c:pt idx="302">
                  <c:v>19.068899999999999</c:v>
                </c:pt>
                <c:pt idx="303">
                  <c:v>19.068899999999999</c:v>
                </c:pt>
                <c:pt idx="304">
                  <c:v>19.068899999999999</c:v>
                </c:pt>
                <c:pt idx="305">
                  <c:v>19.068899999999999</c:v>
                </c:pt>
                <c:pt idx="306">
                  <c:v>19.068899999999999</c:v>
                </c:pt>
                <c:pt idx="307">
                  <c:v>19.068899999999999</c:v>
                </c:pt>
                <c:pt idx="308">
                  <c:v>19.068899999999999</c:v>
                </c:pt>
                <c:pt idx="309">
                  <c:v>19.068899999999999</c:v>
                </c:pt>
                <c:pt idx="310">
                  <c:v>19.068899999999999</c:v>
                </c:pt>
                <c:pt idx="311">
                  <c:v>19.068899999999999</c:v>
                </c:pt>
                <c:pt idx="312">
                  <c:v>19.068899999999999</c:v>
                </c:pt>
                <c:pt idx="313">
                  <c:v>19.068899999999999</c:v>
                </c:pt>
                <c:pt idx="314">
                  <c:v>19.068899999999999</c:v>
                </c:pt>
                <c:pt idx="315">
                  <c:v>19.068899999999999</c:v>
                </c:pt>
                <c:pt idx="316">
                  <c:v>19.068899999999999</c:v>
                </c:pt>
                <c:pt idx="317">
                  <c:v>19.068899999999999</c:v>
                </c:pt>
                <c:pt idx="318">
                  <c:v>19.068899999999999</c:v>
                </c:pt>
                <c:pt idx="319">
                  <c:v>19.068899999999999</c:v>
                </c:pt>
                <c:pt idx="320">
                  <c:v>19.068899999999999</c:v>
                </c:pt>
                <c:pt idx="321">
                  <c:v>19.068899999999999</c:v>
                </c:pt>
                <c:pt idx="322">
                  <c:v>19.068899999999999</c:v>
                </c:pt>
                <c:pt idx="323">
                  <c:v>19.068899999999999</c:v>
                </c:pt>
                <c:pt idx="324">
                  <c:v>19.068899999999999</c:v>
                </c:pt>
                <c:pt idx="325">
                  <c:v>19.068899999999999</c:v>
                </c:pt>
                <c:pt idx="326">
                  <c:v>19.068899999999999</c:v>
                </c:pt>
                <c:pt idx="327">
                  <c:v>19.068899999999999</c:v>
                </c:pt>
                <c:pt idx="328">
                  <c:v>19.068899999999999</c:v>
                </c:pt>
                <c:pt idx="329">
                  <c:v>19.068899999999999</c:v>
                </c:pt>
                <c:pt idx="330">
                  <c:v>19.068899999999999</c:v>
                </c:pt>
                <c:pt idx="331">
                  <c:v>19.068899999999999</c:v>
                </c:pt>
                <c:pt idx="332">
                  <c:v>19.068899999999999</c:v>
                </c:pt>
                <c:pt idx="333">
                  <c:v>19.068899999999999</c:v>
                </c:pt>
                <c:pt idx="334">
                  <c:v>19.068899999999999</c:v>
                </c:pt>
                <c:pt idx="335">
                  <c:v>19.068899999999999</c:v>
                </c:pt>
                <c:pt idx="336">
                  <c:v>19.068899999999999</c:v>
                </c:pt>
                <c:pt idx="337">
                  <c:v>19.068899999999999</c:v>
                </c:pt>
                <c:pt idx="338">
                  <c:v>19.068899999999999</c:v>
                </c:pt>
                <c:pt idx="339">
                  <c:v>19.068899999999999</c:v>
                </c:pt>
                <c:pt idx="340">
                  <c:v>19.068899999999999</c:v>
                </c:pt>
                <c:pt idx="341">
                  <c:v>19.068899999999999</c:v>
                </c:pt>
                <c:pt idx="342">
                  <c:v>19.068899999999999</c:v>
                </c:pt>
                <c:pt idx="343">
                  <c:v>19.068899999999999</c:v>
                </c:pt>
                <c:pt idx="344">
                  <c:v>19.068899999999999</c:v>
                </c:pt>
                <c:pt idx="345">
                  <c:v>19.068899999999999</c:v>
                </c:pt>
                <c:pt idx="346">
                  <c:v>19.068899999999999</c:v>
                </c:pt>
                <c:pt idx="347">
                  <c:v>19.068899999999999</c:v>
                </c:pt>
                <c:pt idx="348">
                  <c:v>19.068899999999999</c:v>
                </c:pt>
                <c:pt idx="349">
                  <c:v>19.068899999999999</c:v>
                </c:pt>
                <c:pt idx="350">
                  <c:v>19.068899999999999</c:v>
                </c:pt>
                <c:pt idx="351">
                  <c:v>19.068899999999999</c:v>
                </c:pt>
                <c:pt idx="352">
                  <c:v>19.068899999999999</c:v>
                </c:pt>
                <c:pt idx="353">
                  <c:v>19.068899999999999</c:v>
                </c:pt>
                <c:pt idx="354">
                  <c:v>19.068899999999999</c:v>
                </c:pt>
                <c:pt idx="355">
                  <c:v>19.068899999999999</c:v>
                </c:pt>
                <c:pt idx="356">
                  <c:v>19.068899999999999</c:v>
                </c:pt>
                <c:pt idx="357">
                  <c:v>19.068899999999999</c:v>
                </c:pt>
                <c:pt idx="358">
                  <c:v>19.068899999999999</c:v>
                </c:pt>
                <c:pt idx="359">
                  <c:v>19.068899999999999</c:v>
                </c:pt>
                <c:pt idx="360">
                  <c:v>19.068899999999999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250904"/>
        <c:axId val="526256000"/>
      </c:scatterChart>
      <c:valAx>
        <c:axId val="526250904"/>
        <c:scaling>
          <c:orientation val="minMax"/>
          <c:max val="3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</a:rPr>
                  <a:t>Crank angle, deg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tx1">
                        <a:alpha val="50000"/>
                      </a:schemeClr>
                    </a:solidFill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56000"/>
        <c:crosses val="autoZero"/>
        <c:crossBetween val="midCat"/>
        <c:majorUnit val="40"/>
      </c:valAx>
      <c:valAx>
        <c:axId val="52625600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</a:rPr>
                  <a:t>Pressure, Bar, abs</a:t>
                </a:r>
              </a:p>
            </c:rich>
          </c:tx>
          <c:layout>
            <c:manualLayout>
              <c:xMode val="edge"/>
              <c:yMode val="edge"/>
              <c:x val="1.3633265167007498E-2"/>
              <c:y val="0.241334937299504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tx1">
                        <a:alpha val="50000"/>
                      </a:schemeClr>
                    </a:solidFill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50904"/>
        <c:crosses val="autoZero"/>
        <c:crossBetween val="midCat"/>
      </c:valAx>
      <c:spPr>
        <a:noFill/>
        <a:ln w="15875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567333402265709"/>
          <c:y val="0.85726778944298632"/>
          <c:w val="0.29706258347725101"/>
          <c:h val="0.141205890930300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solidFill>
                  <a:schemeClr val="tx1">
                    <a:alpha val="50000"/>
                  </a:schemeClr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</a:rPr>
              <a:t>Stage I</a:t>
            </a:r>
            <a:r>
              <a:rPr lang="en-US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</a:rPr>
              <a:t> - Rod Loads</a:t>
            </a:r>
            <a:r>
              <a:rPr lang="en-US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</a:rPr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>
                    <a:alpha val="50000"/>
                  </a:schemeClr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90048118985127"/>
          <c:y val="0.13467592592592595"/>
          <c:w val="0.82265376202974616"/>
          <c:h val="0.658280009302634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'Stage 1'!$V$7</c:f>
              <c:strCache>
                <c:ptCount val="1"/>
                <c:pt idx="0">
                  <c:v>Gas load, KN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'Stage 1'!$C$8:$C$368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1'!$V$8:$V$368</c:f>
              <c:numCache>
                <c:formatCode>General</c:formatCode>
                <c:ptCount val="361"/>
                <c:pt idx="0">
                  <c:v>-202.97416483719201</c:v>
                </c:pt>
                <c:pt idx="1">
                  <c:v>-202.73503493957071</c:v>
                </c:pt>
                <c:pt idx="2">
                  <c:v>-202.01927206415212</c:v>
                </c:pt>
                <c:pt idx="3">
                  <c:v>-200.83172878211712</c:v>
                </c:pt>
                <c:pt idx="4">
                  <c:v>-199.18040063878624</c:v>
                </c:pt>
                <c:pt idx="5">
                  <c:v>-197.07629102500482</c:v>
                </c:pt>
                <c:pt idx="6">
                  <c:v>-194.53322781082034</c:v>
                </c:pt>
                <c:pt idx="7">
                  <c:v>-191.56763721819746</c:v>
                </c:pt>
                <c:pt idx="8">
                  <c:v>-188.19828151924048</c:v>
                </c:pt>
                <c:pt idx="9">
                  <c:v>-184.44596795810463</c:v>
                </c:pt>
                <c:pt idx="10">
                  <c:v>-180.33323678557298</c:v>
                </c:pt>
                <c:pt idx="11">
                  <c:v>-175.8840364614214</c:v>
                </c:pt>
                <c:pt idx="12">
                  <c:v>-171.12339393632195</c:v>
                </c:pt>
                <c:pt idx="13">
                  <c:v>-166.07708750275987</c:v>
                </c:pt>
                <c:pt idx="14">
                  <c:v>-160.77132904663108</c:v>
                </c:pt>
                <c:pt idx="15">
                  <c:v>-155.23246168930515</c:v>
                </c:pt>
                <c:pt idx="16">
                  <c:v>-149.48667783999252</c:v>
                </c:pt>
                <c:pt idx="17">
                  <c:v>-143.55976163590557</c:v>
                </c:pt>
                <c:pt idx="18">
                  <c:v>-137.47685868590793</c:v>
                </c:pt>
                <c:pt idx="19">
                  <c:v>-131.26227499854411</c:v>
                </c:pt>
                <c:pt idx="20">
                  <c:v>-124.93930600643763</c:v>
                </c:pt>
                <c:pt idx="21">
                  <c:v>-118.53009572579781</c:v>
                </c:pt>
                <c:pt idx="22">
                  <c:v>-112.05552533281345</c:v>
                </c:pt>
                <c:pt idx="23">
                  <c:v>-105.5351298099479</c:v>
                </c:pt>
                <c:pt idx="24">
                  <c:v>-98.987040818441031</c:v>
                </c:pt>
                <c:pt idx="25">
                  <c:v>-92.42795358598157</c:v>
                </c:pt>
                <c:pt idx="26">
                  <c:v>-85.873115352571446</c:v>
                </c:pt>
                <c:pt idx="27">
                  <c:v>-79.336332781156855</c:v>
                </c:pt>
                <c:pt idx="28">
                  <c:v>-72.829995698443767</c:v>
                </c:pt>
                <c:pt idx="29">
                  <c:v>-66.365114569827767</c:v>
                </c:pt>
                <c:pt idx="30">
                  <c:v>-59.951369214820474</c:v>
                </c:pt>
                <c:pt idx="31">
                  <c:v>-53.597166420537022</c:v>
                </c:pt>
                <c:pt idx="32">
                  <c:v>-47.309704296681574</c:v>
                </c:pt>
                <c:pt idx="33">
                  <c:v>-41.095041423533772</c:v>
                </c:pt>
                <c:pt idx="34">
                  <c:v>-34.958169064022805</c:v>
                </c:pt>
                <c:pt idx="35">
                  <c:v>-28.903084933112112</c:v>
                </c:pt>
                <c:pt idx="36">
                  <c:v>-22.932867235442789</c:v>
                </c:pt>
                <c:pt idx="37">
                  <c:v>-17.04974788995932</c:v>
                </c:pt>
                <c:pt idx="38">
                  <c:v>-11.255184054311474</c:v>
                </c:pt>
                <c:pt idx="39">
                  <c:v>-5.5499272395146182</c:v>
                </c:pt>
                <c:pt idx="40">
                  <c:v>6.5910534764901385E-2</c:v>
                </c:pt>
                <c:pt idx="41">
                  <c:v>5.5927939524218262</c:v>
                </c:pt>
                <c:pt idx="42">
                  <c:v>11.031705265514645</c:v>
                </c:pt>
                <c:pt idx="43">
                  <c:v>13.870866851157682</c:v>
                </c:pt>
                <c:pt idx="44">
                  <c:v>15.014448201468777</c:v>
                </c:pt>
                <c:pt idx="45">
                  <c:v>16.19592989944012</c:v>
                </c:pt>
                <c:pt idx="46">
                  <c:v>17.41623712897804</c:v>
                </c:pt>
                <c:pt idx="47">
                  <c:v>18.676332591264465</c:v>
                </c:pt>
                <c:pt idx="48">
                  <c:v>19.977217911779288</c:v>
                </c:pt>
                <c:pt idx="49">
                  <c:v>21.319935115277101</c:v>
                </c:pt>
                <c:pt idx="50">
                  <c:v>22.705568171952393</c:v>
                </c:pt>
                <c:pt idx="51">
                  <c:v>24.135244618202801</c:v>
                </c:pt>
                <c:pt idx="52">
                  <c:v>25.610137255573594</c:v>
                </c:pt>
                <c:pt idx="53">
                  <c:v>27.131465931659847</c:v>
                </c:pt>
                <c:pt idx="54">
                  <c:v>28.700499406934622</c:v>
                </c:pt>
                <c:pt idx="55">
                  <c:v>30.318557311682671</c:v>
                </c:pt>
                <c:pt idx="56">
                  <c:v>31.987012197431454</c:v>
                </c:pt>
                <c:pt idx="57">
                  <c:v>33.707291687496486</c:v>
                </c:pt>
                <c:pt idx="58">
                  <c:v>35.480880731500022</c:v>
                </c:pt>
                <c:pt idx="59">
                  <c:v>37.309323968960825</c:v>
                </c:pt>
                <c:pt idx="60">
                  <c:v>39.194228207314708</c:v>
                </c:pt>
                <c:pt idx="61">
                  <c:v>41.13726501999524</c:v>
                </c:pt>
                <c:pt idx="62">
                  <c:v>43.140173470478224</c:v>
                </c:pt>
                <c:pt idx="63">
                  <c:v>45.204762968490833</c:v>
                </c:pt>
                <c:pt idx="64">
                  <c:v>47.332916264881433</c:v>
                </c:pt>
                <c:pt idx="65">
                  <c:v>49.526592591966192</c:v>
                </c:pt>
                <c:pt idx="66">
                  <c:v>51.787830956487269</c:v>
                </c:pt>
                <c:pt idx="67">
                  <c:v>54.118753592656454</c:v>
                </c:pt>
                <c:pt idx="68">
                  <c:v>56.521569583100217</c:v>
                </c:pt>
                <c:pt idx="69">
                  <c:v>58.99857865587996</c:v>
                </c:pt>
                <c:pt idx="70">
                  <c:v>61.552175166125458</c:v>
                </c:pt>
                <c:pt idx="71">
                  <c:v>64.184852271188959</c:v>
                </c:pt>
                <c:pt idx="72">
                  <c:v>66.899206308608612</c:v>
                </c:pt>
                <c:pt idx="73">
                  <c:v>69.697941386557432</c:v>
                </c:pt>
                <c:pt idx="74">
                  <c:v>72.583874196831147</c:v>
                </c:pt>
                <c:pt idx="75">
                  <c:v>75.559939060830033</c:v>
                </c:pt>
                <c:pt idx="76">
                  <c:v>78.629193219363131</c:v>
                </c:pt>
                <c:pt idx="77">
                  <c:v>81.794822377495692</c:v>
                </c:pt>
                <c:pt idx="78">
                  <c:v>85.06014651602311</c:v>
                </c:pt>
                <c:pt idx="79">
                  <c:v>88.428625981513619</c:v>
                </c:pt>
                <c:pt idx="80">
                  <c:v>91.903867867208945</c:v>
                </c:pt>
                <c:pt idx="81">
                  <c:v>95.489632697364812</c:v>
                </c:pt>
                <c:pt idx="82">
                  <c:v>99.189841427909386</c:v>
                </c:pt>
                <c:pt idx="83">
                  <c:v>103.00858277651604</c:v>
                </c:pt>
                <c:pt idx="84">
                  <c:v>106.9501208953785</c:v>
                </c:pt>
                <c:pt idx="85">
                  <c:v>111.01890340008207</c:v>
                </c:pt>
                <c:pt idx="86">
                  <c:v>115.21956976800386</c:v>
                </c:pt>
                <c:pt idx="87">
                  <c:v>119.55696011961561</c:v>
                </c:pt>
                <c:pt idx="88">
                  <c:v>124.03612439587894</c:v>
                </c:pt>
                <c:pt idx="89">
                  <c:v>128.66233194462347</c:v>
                </c:pt>
                <c:pt idx="90">
                  <c:v>133.44108152831524</c:v>
                </c:pt>
                <c:pt idx="91">
                  <c:v>138.37811176496814</c:v>
                </c:pt>
                <c:pt idx="92">
                  <c:v>143.47941201306963</c:v>
                </c:pt>
                <c:pt idx="93">
                  <c:v>148.75123371025188</c:v>
                </c:pt>
                <c:pt idx="94">
                  <c:v>154.2001021739982</c:v>
                </c:pt>
                <c:pt idx="95">
                  <c:v>159.83282887089703</c:v>
                </c:pt>
                <c:pt idx="96">
                  <c:v>165.65652415875422</c:v>
                </c:pt>
                <c:pt idx="97">
                  <c:v>171.67861050323972</c:v>
                </c:pt>
                <c:pt idx="98">
                  <c:v>177.46443109695275</c:v>
                </c:pt>
                <c:pt idx="99">
                  <c:v>177.46443109695275</c:v>
                </c:pt>
                <c:pt idx="100">
                  <c:v>177.46443109695275</c:v>
                </c:pt>
                <c:pt idx="101">
                  <c:v>177.46443109695275</c:v>
                </c:pt>
                <c:pt idx="102">
                  <c:v>177.46443109695275</c:v>
                </c:pt>
                <c:pt idx="103">
                  <c:v>177.46443109695275</c:v>
                </c:pt>
                <c:pt idx="104">
                  <c:v>177.46443109695275</c:v>
                </c:pt>
                <c:pt idx="105">
                  <c:v>177.46443109695275</c:v>
                </c:pt>
                <c:pt idx="106">
                  <c:v>177.46443109695275</c:v>
                </c:pt>
                <c:pt idx="107">
                  <c:v>177.46443109695275</c:v>
                </c:pt>
                <c:pt idx="108">
                  <c:v>177.46443109695275</c:v>
                </c:pt>
                <c:pt idx="109">
                  <c:v>177.46443109695275</c:v>
                </c:pt>
                <c:pt idx="110">
                  <c:v>177.46443109695275</c:v>
                </c:pt>
                <c:pt idx="111">
                  <c:v>177.46443109695275</c:v>
                </c:pt>
                <c:pt idx="112">
                  <c:v>177.46443109695275</c:v>
                </c:pt>
                <c:pt idx="113">
                  <c:v>177.46443109695275</c:v>
                </c:pt>
                <c:pt idx="114">
                  <c:v>177.46443109695275</c:v>
                </c:pt>
                <c:pt idx="115">
                  <c:v>177.46443109695275</c:v>
                </c:pt>
                <c:pt idx="116">
                  <c:v>177.46443109695275</c:v>
                </c:pt>
                <c:pt idx="117">
                  <c:v>177.46443109695275</c:v>
                </c:pt>
                <c:pt idx="118">
                  <c:v>177.46443109695275</c:v>
                </c:pt>
                <c:pt idx="119">
                  <c:v>177.46443109695275</c:v>
                </c:pt>
                <c:pt idx="120">
                  <c:v>177.46443109695275</c:v>
                </c:pt>
                <c:pt idx="121">
                  <c:v>177.46443109695275</c:v>
                </c:pt>
                <c:pt idx="122">
                  <c:v>177.46443109695275</c:v>
                </c:pt>
                <c:pt idx="123">
                  <c:v>177.46443109695275</c:v>
                </c:pt>
                <c:pt idx="124">
                  <c:v>177.46443109695275</c:v>
                </c:pt>
                <c:pt idx="125">
                  <c:v>177.46443109695275</c:v>
                </c:pt>
                <c:pt idx="126">
                  <c:v>177.46443109695275</c:v>
                </c:pt>
                <c:pt idx="127">
                  <c:v>177.46443109695275</c:v>
                </c:pt>
                <c:pt idx="128">
                  <c:v>177.46443109695275</c:v>
                </c:pt>
                <c:pt idx="129">
                  <c:v>177.46443109695275</c:v>
                </c:pt>
                <c:pt idx="130">
                  <c:v>177.46443109695275</c:v>
                </c:pt>
                <c:pt idx="131">
                  <c:v>177.46443109695275</c:v>
                </c:pt>
                <c:pt idx="132">
                  <c:v>177.46443109695275</c:v>
                </c:pt>
                <c:pt idx="133">
                  <c:v>177.46443109695275</c:v>
                </c:pt>
                <c:pt idx="134">
                  <c:v>177.46443109695275</c:v>
                </c:pt>
                <c:pt idx="135">
                  <c:v>177.46443109695275</c:v>
                </c:pt>
                <c:pt idx="136">
                  <c:v>177.46443109695275</c:v>
                </c:pt>
                <c:pt idx="137">
                  <c:v>177.46443109695275</c:v>
                </c:pt>
                <c:pt idx="138">
                  <c:v>177.46443109695275</c:v>
                </c:pt>
                <c:pt idx="139">
                  <c:v>177.46443109695275</c:v>
                </c:pt>
                <c:pt idx="140">
                  <c:v>177.46443109695275</c:v>
                </c:pt>
                <c:pt idx="141">
                  <c:v>177.46443109695275</c:v>
                </c:pt>
                <c:pt idx="142">
                  <c:v>177.46443109695275</c:v>
                </c:pt>
                <c:pt idx="143">
                  <c:v>177.46443109695275</c:v>
                </c:pt>
                <c:pt idx="144">
                  <c:v>177.46443109695275</c:v>
                </c:pt>
                <c:pt idx="145">
                  <c:v>177.46443109695275</c:v>
                </c:pt>
                <c:pt idx="146">
                  <c:v>177.46443109695275</c:v>
                </c:pt>
                <c:pt idx="147">
                  <c:v>177.46443109695275</c:v>
                </c:pt>
                <c:pt idx="148">
                  <c:v>177.46443109695275</c:v>
                </c:pt>
                <c:pt idx="149">
                  <c:v>177.46443109695275</c:v>
                </c:pt>
                <c:pt idx="150">
                  <c:v>177.46443109695275</c:v>
                </c:pt>
                <c:pt idx="151">
                  <c:v>177.46443109695275</c:v>
                </c:pt>
                <c:pt idx="152">
                  <c:v>177.46443109695275</c:v>
                </c:pt>
                <c:pt idx="153">
                  <c:v>177.46443109695275</c:v>
                </c:pt>
                <c:pt idx="154">
                  <c:v>177.46443109695275</c:v>
                </c:pt>
                <c:pt idx="155">
                  <c:v>177.46443109695275</c:v>
                </c:pt>
                <c:pt idx="156">
                  <c:v>177.46443109695275</c:v>
                </c:pt>
                <c:pt idx="157">
                  <c:v>177.46443109695275</c:v>
                </c:pt>
                <c:pt idx="158">
                  <c:v>177.46443109695275</c:v>
                </c:pt>
                <c:pt idx="159">
                  <c:v>177.46443109695275</c:v>
                </c:pt>
                <c:pt idx="160">
                  <c:v>177.46443109695275</c:v>
                </c:pt>
                <c:pt idx="161">
                  <c:v>177.46443109695275</c:v>
                </c:pt>
                <c:pt idx="162">
                  <c:v>177.46443109695275</c:v>
                </c:pt>
                <c:pt idx="163">
                  <c:v>177.46443109695275</c:v>
                </c:pt>
                <c:pt idx="164">
                  <c:v>177.46443109695275</c:v>
                </c:pt>
                <c:pt idx="165">
                  <c:v>177.46443109695275</c:v>
                </c:pt>
                <c:pt idx="166">
                  <c:v>177.46443109695275</c:v>
                </c:pt>
                <c:pt idx="167">
                  <c:v>177.46443109695275</c:v>
                </c:pt>
                <c:pt idx="168">
                  <c:v>177.46443109695275</c:v>
                </c:pt>
                <c:pt idx="169">
                  <c:v>177.46443109695275</c:v>
                </c:pt>
                <c:pt idx="170">
                  <c:v>177.46443109695275</c:v>
                </c:pt>
                <c:pt idx="171">
                  <c:v>177.46443109695275</c:v>
                </c:pt>
                <c:pt idx="172">
                  <c:v>177.46443109695275</c:v>
                </c:pt>
                <c:pt idx="173">
                  <c:v>177.46443109695275</c:v>
                </c:pt>
                <c:pt idx="174">
                  <c:v>177.46443109695275</c:v>
                </c:pt>
                <c:pt idx="175">
                  <c:v>177.46443109695275</c:v>
                </c:pt>
                <c:pt idx="176">
                  <c:v>177.46443109695275</c:v>
                </c:pt>
                <c:pt idx="177">
                  <c:v>177.46443109695275</c:v>
                </c:pt>
                <c:pt idx="178">
                  <c:v>177.46443109695275</c:v>
                </c:pt>
                <c:pt idx="179">
                  <c:v>177.46443109695275</c:v>
                </c:pt>
                <c:pt idx="180">
                  <c:v>177.46443109695275</c:v>
                </c:pt>
                <c:pt idx="181">
                  <c:v>177.18042487679131</c:v>
                </c:pt>
                <c:pt idx="182">
                  <c:v>176.33082185748</c:v>
                </c:pt>
                <c:pt idx="183">
                  <c:v>174.92281776303165</c:v>
                </c:pt>
                <c:pt idx="184">
                  <c:v>172.96823676479192</c:v>
                </c:pt>
                <c:pt idx="185">
                  <c:v>170.4832851804656</c:v>
                </c:pt>
                <c:pt idx="186">
                  <c:v>167.48821974048892</c:v>
                </c:pt>
                <c:pt idx="187">
                  <c:v>164.00694257460921</c:v>
                </c:pt>
                <c:pt idx="188">
                  <c:v>160.06653729808232</c:v>
                </c:pt>
                <c:pt idx="189">
                  <c:v>155.69676201496182</c:v>
                </c:pt>
                <c:pt idx="190">
                  <c:v>150.92951567183675</c:v>
                </c:pt>
                <c:pt idx="191">
                  <c:v>145.79829401429794</c:v>
                </c:pt>
                <c:pt idx="192">
                  <c:v>140.33765049823799</c:v>
                </c:pt>
                <c:pt idx="193">
                  <c:v>134.58267600693861</c:v>
                </c:pt>
                <c:pt idx="194">
                  <c:v>128.56850926802591</c:v>
                </c:pt>
                <c:pt idx="195">
                  <c:v>122.32988760893264</c:v>
                </c:pt>
                <c:pt idx="196">
                  <c:v>115.9007452916202</c:v>
                </c:pt>
                <c:pt idx="197">
                  <c:v>109.31386426955419</c:v>
                </c:pt>
                <c:pt idx="198">
                  <c:v>102.60057993411303</c:v>
                </c:pt>
                <c:pt idx="199">
                  <c:v>95.790542358329304</c:v>
                </c:pt>
                <c:pt idx="200">
                  <c:v>88.911531769454214</c:v>
                </c:pt>
                <c:pt idx="201">
                  <c:v>81.989325526430264</c:v>
                </c:pt>
                <c:pt idx="202">
                  <c:v>75.047612756946918</c:v>
                </c:pt>
                <c:pt idx="203">
                  <c:v>68.107952013442201</c:v>
                </c:pt>
                <c:pt idx="204">
                  <c:v>61.189766813948452</c:v>
                </c:pt>
                <c:pt idx="205">
                  <c:v>54.31037370679357</c:v>
                </c:pt>
                <c:pt idx="206">
                  <c:v>47.48503749608328</c:v>
                </c:pt>
                <c:pt idx="207">
                  <c:v>40.727048443131885</c:v>
                </c:pt>
                <c:pt idx="208">
                  <c:v>34.047816574029511</c:v>
                </c:pt>
                <c:pt idx="209">
                  <c:v>27.456978634605299</c:v>
                </c:pt>
                <c:pt idx="210">
                  <c:v>20.962513705177741</c:v>
                </c:pt>
                <c:pt idx="211">
                  <c:v>14.570863988101745</c:v>
                </c:pt>
                <c:pt idx="212">
                  <c:v>8.2870577863952022</c:v>
                </c:pt>
                <c:pt idx="213">
                  <c:v>2.1148321824354444</c:v>
                </c:pt>
                <c:pt idx="214">
                  <c:v>-3.943246612149065</c:v>
                </c:pt>
                <c:pt idx="215">
                  <c:v>-9.8856668402638181</c:v>
                </c:pt>
                <c:pt idx="216">
                  <c:v>-15.711859941383599</c:v>
                </c:pt>
                <c:pt idx="217">
                  <c:v>-21.422095342483804</c:v>
                </c:pt>
                <c:pt idx="218">
                  <c:v>-24.888150411408816</c:v>
                </c:pt>
                <c:pt idx="219">
                  <c:v>-25.864672764718243</c:v>
                </c:pt>
                <c:pt idx="220">
                  <c:v>-26.874968423770774</c:v>
                </c:pt>
                <c:pt idx="221">
                  <c:v>-27.919764412826286</c:v>
                </c:pt>
                <c:pt idx="222">
                  <c:v>-28.999817140393525</c:v>
                </c:pt>
                <c:pt idx="223">
                  <c:v>-30.115913376424697</c:v>
                </c:pt>
                <c:pt idx="224">
                  <c:v>-31.268871274565413</c:v>
                </c:pt>
                <c:pt idx="225">
                  <c:v>-32.459541441332853</c:v>
                </c:pt>
                <c:pt idx="226">
                  <c:v>-33.688808054185124</c:v>
                </c:pt>
                <c:pt idx="227">
                  <c:v>-34.957590030535201</c:v>
                </c:pt>
                <c:pt idx="228">
                  <c:v>-36.266842249860453</c:v>
                </c:pt>
                <c:pt idx="229">
                  <c:v>-37.617556831154531</c:v>
                </c:pt>
                <c:pt idx="230">
                  <c:v>-39.010764468069972</c:v>
                </c:pt>
                <c:pt idx="231">
                  <c:v>-40.447535824209147</c:v>
                </c:pt>
                <c:pt idx="232">
                  <c:v>-41.928982991122751</c:v>
                </c:pt>
                <c:pt idx="233">
                  <c:v>-43.456261011693975</c:v>
                </c:pt>
                <c:pt idx="234">
                  <c:v>-45.030569471695635</c:v>
                </c:pt>
                <c:pt idx="235">
                  <c:v>-46.6531541624285</c:v>
                </c:pt>
                <c:pt idx="236">
                  <c:v>-48.325308817469569</c:v>
                </c:pt>
                <c:pt idx="237">
                  <c:v>-50.048376926680383</c:v>
                </c:pt>
                <c:pt idx="238">
                  <c:v>-51.82375363075591</c:v>
                </c:pt>
                <c:pt idx="239">
                  <c:v>-53.652887699716189</c:v>
                </c:pt>
                <c:pt idx="240">
                  <c:v>-55.53728359887706</c:v>
                </c:pt>
                <c:pt idx="241">
                  <c:v>-57.478503645969447</c:v>
                </c:pt>
                <c:pt idx="242">
                  <c:v>-59.478170263197441</c:v>
                </c:pt>
                <c:pt idx="243">
                  <c:v>-61.53796832817158</c:v>
                </c:pt>
                <c:pt idx="244">
                  <c:v>-63.659647627769075</c:v>
                </c:pt>
                <c:pt idx="245">
                  <c:v>-65.845025419114236</c:v>
                </c:pt>
                <c:pt idx="246">
                  <c:v>-68.0959891019872</c:v>
                </c:pt>
                <c:pt idx="247">
                  <c:v>-70.414499007097959</c:v>
                </c:pt>
                <c:pt idx="248">
                  <c:v>-72.802591304770985</c:v>
                </c:pt>
                <c:pt idx="249">
                  <c:v>-75.262381038700951</c:v>
                </c:pt>
                <c:pt idx="250">
                  <c:v>-77.796065289529025</c:v>
                </c:pt>
                <c:pt idx="251">
                  <c:v>-80.405926473083397</c:v>
                </c:pt>
                <c:pt idx="252">
                  <c:v>-83.094335778194207</c:v>
                </c:pt>
                <c:pt idx="253">
                  <c:v>-85.863756749046985</c:v>
                </c:pt>
                <c:pt idx="254">
                  <c:v>-88.716749017074719</c:v>
                </c:pt>
                <c:pt idx="255">
                  <c:v>-91.655972187391683</c:v>
                </c:pt>
                <c:pt idx="256">
                  <c:v>-94.684189884753891</c:v>
                </c:pt>
                <c:pt idx="257">
                  <c:v>-97.804273963973799</c:v>
                </c:pt>
                <c:pt idx="258">
                  <c:v>-101.01920888961955</c:v>
                </c:pt>
                <c:pt idx="259">
                  <c:v>-104.33209628968257</c:v>
                </c:pt>
                <c:pt idx="260">
                  <c:v>-107.74615968771076</c:v>
                </c:pt>
                <c:pt idx="261">
                  <c:v>-111.26474941762791</c:v>
                </c:pt>
                <c:pt idx="262">
                  <c:v>-114.89134772514082</c:v>
                </c:pt>
                <c:pt idx="263">
                  <c:v>-118.62957405921775</c:v>
                </c:pt>
                <c:pt idx="264">
                  <c:v>-122.48319055660851</c:v>
                </c:pt>
                <c:pt idx="265">
                  <c:v>-126.45610772176713</c:v>
                </c:pt>
                <c:pt idx="266">
                  <c:v>-130.55239030379292</c:v>
                </c:pt>
                <c:pt idx="267">
                  <c:v>-134.77626337113168</c:v>
                </c:pt>
                <c:pt idx="268">
                  <c:v>-139.13211858373774</c:v>
                </c:pt>
                <c:pt idx="269">
                  <c:v>-143.62452066118536</c:v>
                </c:pt>
                <c:pt idx="270">
                  <c:v>-148.25821404379667</c:v>
                </c:pt>
                <c:pt idx="271">
                  <c:v>-153.03812974220594</c:v>
                </c:pt>
                <c:pt idx="272">
                  <c:v>-157.96939236887283</c:v>
                </c:pt>
                <c:pt idx="273">
                  <c:v>-163.0573273428607</c:v>
                </c:pt>
                <c:pt idx="274">
                  <c:v>-168.30746825667256</c:v>
                </c:pt>
                <c:pt idx="275">
                  <c:v>-173.72556439104289</c:v>
                </c:pt>
                <c:pt idx="276">
                  <c:v>-179.31758836028695</c:v>
                </c:pt>
                <c:pt idx="277">
                  <c:v>-185.08974386703983</c:v>
                </c:pt>
                <c:pt idx="278">
                  <c:v>-191.048473540939</c:v>
                </c:pt>
                <c:pt idx="279">
                  <c:v>-197.2004668309616</c:v>
                </c:pt>
                <c:pt idx="280">
                  <c:v>-202.97416483719201</c:v>
                </c:pt>
                <c:pt idx="281">
                  <c:v>-202.97416483719201</c:v>
                </c:pt>
                <c:pt idx="282">
                  <c:v>-202.97416483719201</c:v>
                </c:pt>
                <c:pt idx="283">
                  <c:v>-202.97416483719201</c:v>
                </c:pt>
                <c:pt idx="284">
                  <c:v>-202.97416483719201</c:v>
                </c:pt>
                <c:pt idx="285">
                  <c:v>-202.97416483719201</c:v>
                </c:pt>
                <c:pt idx="286">
                  <c:v>-202.97416483719201</c:v>
                </c:pt>
                <c:pt idx="287">
                  <c:v>-202.97416483719201</c:v>
                </c:pt>
                <c:pt idx="288">
                  <c:v>-202.97416483719201</c:v>
                </c:pt>
                <c:pt idx="289">
                  <c:v>-202.97416483719201</c:v>
                </c:pt>
                <c:pt idx="290">
                  <c:v>-202.97416483719201</c:v>
                </c:pt>
                <c:pt idx="291">
                  <c:v>-202.97416483719201</c:v>
                </c:pt>
                <c:pt idx="292">
                  <c:v>-202.97416483719201</c:v>
                </c:pt>
                <c:pt idx="293">
                  <c:v>-202.97416483719201</c:v>
                </c:pt>
                <c:pt idx="294">
                  <c:v>-202.97416483719201</c:v>
                </c:pt>
                <c:pt idx="295">
                  <c:v>-202.97416483719201</c:v>
                </c:pt>
                <c:pt idx="296">
                  <c:v>-202.97416483719201</c:v>
                </c:pt>
                <c:pt idx="297">
                  <c:v>-202.97416483719201</c:v>
                </c:pt>
                <c:pt idx="298">
                  <c:v>-202.97416483719201</c:v>
                </c:pt>
                <c:pt idx="299">
                  <c:v>-202.97416483719201</c:v>
                </c:pt>
                <c:pt idx="300">
                  <c:v>-202.97416483719201</c:v>
                </c:pt>
                <c:pt idx="301">
                  <c:v>-202.97416483719201</c:v>
                </c:pt>
                <c:pt idx="302">
                  <c:v>-202.97416483719201</c:v>
                </c:pt>
                <c:pt idx="303">
                  <c:v>-202.97416483719201</c:v>
                </c:pt>
                <c:pt idx="304">
                  <c:v>-202.97416483719201</c:v>
                </c:pt>
                <c:pt idx="305">
                  <c:v>-202.97416483719201</c:v>
                </c:pt>
                <c:pt idx="306">
                  <c:v>-202.97416483719201</c:v>
                </c:pt>
                <c:pt idx="307">
                  <c:v>-202.97416483719201</c:v>
                </c:pt>
                <c:pt idx="308">
                  <c:v>-202.97416483719201</c:v>
                </c:pt>
                <c:pt idx="309">
                  <c:v>-202.97416483719201</c:v>
                </c:pt>
                <c:pt idx="310">
                  <c:v>-202.97416483719201</c:v>
                </c:pt>
                <c:pt idx="311">
                  <c:v>-202.97416483719201</c:v>
                </c:pt>
                <c:pt idx="312">
                  <c:v>-202.97416483719201</c:v>
                </c:pt>
                <c:pt idx="313">
                  <c:v>-202.97416483719201</c:v>
                </c:pt>
                <c:pt idx="314">
                  <c:v>-202.97416483719201</c:v>
                </c:pt>
                <c:pt idx="315">
                  <c:v>-202.97416483719201</c:v>
                </c:pt>
                <c:pt idx="316">
                  <c:v>-202.97416483719201</c:v>
                </c:pt>
                <c:pt idx="317">
                  <c:v>-202.97416483719201</c:v>
                </c:pt>
                <c:pt idx="318">
                  <c:v>-202.97416483719201</c:v>
                </c:pt>
                <c:pt idx="319">
                  <c:v>-202.97416483719201</c:v>
                </c:pt>
                <c:pt idx="320">
                  <c:v>-202.97416483719201</c:v>
                </c:pt>
                <c:pt idx="321">
                  <c:v>-202.97416483719201</c:v>
                </c:pt>
                <c:pt idx="322">
                  <c:v>-202.97416483719201</c:v>
                </c:pt>
                <c:pt idx="323">
                  <c:v>-202.97416483719201</c:v>
                </c:pt>
                <c:pt idx="324">
                  <c:v>-202.97416483719201</c:v>
                </c:pt>
                <c:pt idx="325">
                  <c:v>-202.97416483719201</c:v>
                </c:pt>
                <c:pt idx="326">
                  <c:v>-202.97416483719201</c:v>
                </c:pt>
                <c:pt idx="327">
                  <c:v>-202.97416483719201</c:v>
                </c:pt>
                <c:pt idx="328">
                  <c:v>-202.97416483719201</c:v>
                </c:pt>
                <c:pt idx="329">
                  <c:v>-202.97416483719201</c:v>
                </c:pt>
                <c:pt idx="330">
                  <c:v>-202.97416483719201</c:v>
                </c:pt>
                <c:pt idx="331">
                  <c:v>-202.97416483719201</c:v>
                </c:pt>
                <c:pt idx="332">
                  <c:v>-202.97416483719201</c:v>
                </c:pt>
                <c:pt idx="333">
                  <c:v>-202.97416483719201</c:v>
                </c:pt>
                <c:pt idx="334">
                  <c:v>-202.97416483719201</c:v>
                </c:pt>
                <c:pt idx="335">
                  <c:v>-202.97416483719201</c:v>
                </c:pt>
                <c:pt idx="336">
                  <c:v>-202.97416483719201</c:v>
                </c:pt>
                <c:pt idx="337">
                  <c:v>-202.97416483719201</c:v>
                </c:pt>
                <c:pt idx="338">
                  <c:v>-202.97416483719201</c:v>
                </c:pt>
                <c:pt idx="339">
                  <c:v>-202.97416483719201</c:v>
                </c:pt>
                <c:pt idx="340">
                  <c:v>-202.97416483719201</c:v>
                </c:pt>
                <c:pt idx="341">
                  <c:v>-202.97416483719201</c:v>
                </c:pt>
                <c:pt idx="342">
                  <c:v>-202.97416483719201</c:v>
                </c:pt>
                <c:pt idx="343">
                  <c:v>-202.97416483719201</c:v>
                </c:pt>
                <c:pt idx="344">
                  <c:v>-202.97416483719201</c:v>
                </c:pt>
                <c:pt idx="345">
                  <c:v>-202.97416483719201</c:v>
                </c:pt>
                <c:pt idx="346">
                  <c:v>-202.97416483719201</c:v>
                </c:pt>
                <c:pt idx="347">
                  <c:v>-202.97416483719201</c:v>
                </c:pt>
                <c:pt idx="348">
                  <c:v>-202.97416483719201</c:v>
                </c:pt>
                <c:pt idx="349">
                  <c:v>-202.97416483719201</c:v>
                </c:pt>
                <c:pt idx="350">
                  <c:v>-202.97416483719201</c:v>
                </c:pt>
                <c:pt idx="351">
                  <c:v>-202.97416483719201</c:v>
                </c:pt>
                <c:pt idx="352">
                  <c:v>-202.97416483719201</c:v>
                </c:pt>
                <c:pt idx="353">
                  <c:v>-202.97416483719201</c:v>
                </c:pt>
                <c:pt idx="354">
                  <c:v>-202.97416483719201</c:v>
                </c:pt>
                <c:pt idx="355">
                  <c:v>-202.97416483719201</c:v>
                </c:pt>
                <c:pt idx="356">
                  <c:v>-202.97416483719201</c:v>
                </c:pt>
                <c:pt idx="357">
                  <c:v>-202.97416483719201</c:v>
                </c:pt>
                <c:pt idx="358">
                  <c:v>-202.97416483719201</c:v>
                </c:pt>
                <c:pt idx="359">
                  <c:v>-202.97416483719201</c:v>
                </c:pt>
                <c:pt idx="360">
                  <c:v>-202.97416483719201</c:v>
                </c:pt>
              </c:numCache>
            </c:numRef>
          </c:yVal>
          <c:smooth val="0"/>
        </c:ser>
        <c:ser>
          <c:idx val="2"/>
          <c:order val="1"/>
          <c:tx>
            <c:v>Inertia load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'Stage 1'!$C$8:$C$368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1'!$R$8:$R$368</c:f>
              <c:numCache>
                <c:formatCode>General</c:formatCode>
                <c:ptCount val="361"/>
                <c:pt idx="0">
                  <c:v>211.73482398413887</c:v>
                </c:pt>
                <c:pt idx="1">
                  <c:v>211.68521307148953</c:v>
                </c:pt>
                <c:pt idx="2">
                  <c:v>211.53641659924918</c:v>
                </c:pt>
                <c:pt idx="3">
                  <c:v>211.28854332772113</c:v>
                </c:pt>
                <c:pt idx="4">
                  <c:v>210.9417744013887</c:v>
                </c:pt>
                <c:pt idx="5">
                  <c:v>210.49636316503094</c:v>
                </c:pt>
                <c:pt idx="6">
                  <c:v>209.9526349065824</c:v>
                </c:pt>
                <c:pt idx="7">
                  <c:v>209.31098652703548</c:v>
                </c:pt>
                <c:pt idx="8">
                  <c:v>208.57188613776586</c:v>
                </c:pt>
                <c:pt idx="9">
                  <c:v>207.73587258574833</c:v>
                </c:pt>
                <c:pt idx="10">
                  <c:v>206.80355490721163</c:v>
                </c:pt>
                <c:pt idx="11">
                  <c:v>205.77561171036481</c:v>
                </c:pt>
                <c:pt idx="12">
                  <c:v>204.65279048790828</c:v>
                </c:pt>
                <c:pt idx="13">
                  <c:v>203.43590686012635</c:v>
                </c:pt>
                <c:pt idx="14">
                  <c:v>202.12584374943481</c:v>
                </c:pt>
                <c:pt idx="15">
                  <c:v>200.7235504873392</c:v>
                </c:pt>
                <c:pt idx="16">
                  <c:v>199.23004185483558</c:v>
                </c:pt>
                <c:pt idx="17">
                  <c:v>197.64639705736306</c:v>
                </c:pt>
                <c:pt idx="18">
                  <c:v>195.97375863549283</c:v>
                </c:pt>
                <c:pt idx="19">
                  <c:v>194.2133313126117</c:v>
                </c:pt>
                <c:pt idx="20">
                  <c:v>192.36638078093134</c:v>
                </c:pt>
                <c:pt idx="21">
                  <c:v>190.43423242722494</c:v>
                </c:pt>
                <c:pt idx="22">
                  <c:v>188.41826999976209</c:v>
                </c:pt>
                <c:pt idx="23">
                  <c:v>186.31993421798072</c:v>
                </c:pt>
                <c:pt idx="24">
                  <c:v>184.14072132649878</c:v>
                </c:pt>
                <c:pt idx="25">
                  <c:v>181.88218159513482</c:v>
                </c:pt>
                <c:pt idx="26">
                  <c:v>179.54591776666484</c:v>
                </c:pt>
                <c:pt idx="27">
                  <c:v>177.13358345410583</c:v>
                </c:pt>
                <c:pt idx="28">
                  <c:v>174.64688148937014</c:v>
                </c:pt>
                <c:pt idx="29">
                  <c:v>172.08756222519398</c:v>
                </c:pt>
                <c:pt idx="30">
                  <c:v>169.45742179229219</c:v>
                </c:pt>
                <c:pt idx="31">
                  <c:v>166.75830031374568</c:v>
                </c:pt>
                <c:pt idx="32">
                  <c:v>163.9920800786731</c:v>
                </c:pt>
                <c:pt idx="33">
                  <c:v>161.16068367728582</c:v>
                </c:pt>
                <c:pt idx="34">
                  <c:v>158.26607209946815</c:v>
                </c:pt>
                <c:pt idx="35">
                  <c:v>155.31024279906421</c:v>
                </c:pt>
                <c:pt idx="36">
                  <c:v>152.29522772609283</c:v>
                </c:pt>
                <c:pt idx="37">
                  <c:v>149.22309132914484</c:v>
                </c:pt>
                <c:pt idx="38">
                  <c:v>146.095928530252</c:v>
                </c:pt>
                <c:pt idx="39">
                  <c:v>142.91586267454454</c:v>
                </c:pt>
                <c:pt idx="40">
                  <c:v>139.68504345704366</c:v>
                </c:pt>
                <c:pt idx="41">
                  <c:v>136.40564482895707</c:v>
                </c:pt>
                <c:pt idx="42">
                  <c:v>133.0798628858696</c:v>
                </c:pt>
                <c:pt idx="43">
                  <c:v>129.70991374023686</c:v>
                </c:pt>
                <c:pt idx="44">
                  <c:v>126.298031380609</c:v>
                </c:pt>
                <c:pt idx="45">
                  <c:v>122.84646552002023</c:v>
                </c:pt>
                <c:pt idx="46">
                  <c:v>119.35747943599361</c:v>
                </c:pt>
                <c:pt idx="47">
                  <c:v>115.83334780461483</c:v>
                </c:pt>
                <c:pt idx="48">
                  <c:v>112.27635453113361</c:v>
                </c:pt>
                <c:pt idx="49">
                  <c:v>108.68879057955334</c:v>
                </c:pt>
                <c:pt idx="50">
                  <c:v>105.07295180366552</c:v>
                </c:pt>
                <c:pt idx="51">
                  <c:v>101.43113678198299</c:v>
                </c:pt>
                <c:pt idx="52">
                  <c:v>97.765644659016885</c:v>
                </c:pt>
                <c:pt idx="53">
                  <c:v>94.078772995331832</c:v>
                </c:pt>
                <c:pt idx="54">
                  <c:v>90.372815628800353</c:v>
                </c:pt>
                <c:pt idx="55">
                  <c:v>86.650060549461415</c:v>
                </c:pt>
                <c:pt idx="56">
                  <c:v>82.912787790367915</c:v>
                </c:pt>
                <c:pt idx="57">
                  <c:v>79.16326733678612</c:v>
                </c:pt>
                <c:pt idx="58">
                  <c:v>75.403757056085468</c:v>
                </c:pt>
                <c:pt idx="59">
                  <c:v>71.636500650628648</c:v>
                </c:pt>
                <c:pt idx="60">
                  <c:v>67.863725635941975</c:v>
                </c:pt>
                <c:pt idx="61">
                  <c:v>64.087641346411758</c:v>
                </c:pt>
                <c:pt idx="62">
                  <c:v>60.310436970718648</c:v>
                </c:pt>
                <c:pt idx="63">
                  <c:v>56.534279619180452</c:v>
                </c:pt>
                <c:pt idx="64">
                  <c:v>52.761312425135351</c:v>
                </c:pt>
                <c:pt idx="65">
                  <c:v>48.993652682452286</c:v>
                </c:pt>
                <c:pt idx="66">
                  <c:v>45.233390021209729</c:v>
                </c:pt>
                <c:pt idx="67">
                  <c:v>41.482584623535907</c:v>
                </c:pt>
                <c:pt idx="68">
                  <c:v>37.743265481550878</c:v>
                </c:pt>
                <c:pt idx="69">
                  <c:v>34.017428699300837</c:v>
                </c:pt>
                <c:pt idx="70">
                  <c:v>30.307035840515969</c:v>
                </c:pt>
                <c:pt idx="71">
                  <c:v>26.614012323968449</c:v>
                </c:pt>
                <c:pt idx="72">
                  <c:v>22.940245868145958</c:v>
                </c:pt>
                <c:pt idx="73">
                  <c:v>19.287584986894995</c:v>
                </c:pt>
                <c:pt idx="74">
                  <c:v>15.657837537624367</c:v>
                </c:pt>
                <c:pt idx="75">
                  <c:v>12.05276932359404</c:v>
                </c:pt>
                <c:pt idx="76">
                  <c:v>8.4741027517469014</c:v>
                </c:pt>
                <c:pt idx="77">
                  <c:v>4.9235155474720367</c:v>
                </c:pt>
                <c:pt idx="78">
                  <c:v>1.4026395276183654</c:v>
                </c:pt>
                <c:pt idx="79">
                  <c:v>-2.0869405669963972</c:v>
                </c:pt>
                <c:pt idx="80">
                  <c:v>-5.5436881784082486</c:v>
                </c:pt>
                <c:pt idx="81">
                  <c:v>-8.9661159765635734</c:v>
                </c:pt>
                <c:pt idx="82">
                  <c:v>-12.352786841588804</c:v>
                </c:pt>
                <c:pt idx="83">
                  <c:v>-15.702314782328839</c:v>
                </c:pt>
                <c:pt idx="84">
                  <c:v>-19.013365790288891</c:v>
                </c:pt>
                <c:pt idx="85">
                  <c:v>-22.284658628193668</c:v>
                </c:pt>
                <c:pt idx="86">
                  <c:v>-25.514965552457308</c:v>
                </c:pt>
                <c:pt idx="87">
                  <c:v>-28.703112968940818</c:v>
                </c:pt>
                <c:pt idx="88">
                  <c:v>-31.847982021452012</c:v>
                </c:pt>
                <c:pt idx="89">
                  <c:v>-34.948509112528868</c:v>
                </c:pt>
                <c:pt idx="90">
                  <c:v>-38.003686356127481</c:v>
                </c:pt>
                <c:pt idx="91">
                  <c:v>-41.012561961920262</c:v>
                </c:pt>
                <c:pt idx="92">
                  <c:v>-43.974240550993073</c:v>
                </c:pt>
                <c:pt idx="93">
                  <c:v>-46.887883402813721</c:v>
                </c:pt>
                <c:pt idx="94">
                  <c:v>-49.752708633428099</c:v>
                </c:pt>
                <c:pt idx="95">
                  <c:v>-52.567991304923545</c:v>
                </c:pt>
                <c:pt idx="96">
                  <c:v>-55.333063466283413</c:v>
                </c:pt>
                <c:pt idx="97">
                  <c:v>-58.047314125838902</c:v>
                </c:pt>
                <c:pt idx="98">
                  <c:v>-60.710189155609299</c:v>
                </c:pt>
                <c:pt idx="99">
                  <c:v>-63.321191127900953</c:v>
                </c:pt>
                <c:pt idx="100">
                  <c:v>-65.879879084621948</c:v>
                </c:pt>
                <c:pt idx="101">
                  <c:v>-68.385868239846559</c:v>
                </c:pt>
                <c:pt idx="102">
                  <c:v>-70.838829616247025</c:v>
                </c:pt>
                <c:pt idx="103">
                  <c:v>-73.238489616088557</c:v>
                </c:pt>
                <c:pt idx="104">
                  <c:v>-75.584629527563678</c:v>
                </c:pt>
                <c:pt idx="105">
                  <c:v>-77.877084967318964</c:v>
                </c:pt>
                <c:pt idx="106">
                  <c:v>-80.115745260104077</c:v>
                </c:pt>
                <c:pt idx="107">
                  <c:v>-82.300552756549152</c:v>
                </c:pt>
                <c:pt idx="108">
                  <c:v>-84.431502090150829</c:v>
                </c:pt>
                <c:pt idx="109">
                  <c:v>-86.508639374619435</c:v>
                </c:pt>
                <c:pt idx="110">
                  <c:v>-88.532061342811915</c:v>
                </c:pt>
                <c:pt idx="111">
                  <c:v>-90.501914428544779</c:v>
                </c:pt>
                <c:pt idx="112">
                  <c:v>-92.418393792649766</c:v>
                </c:pt>
                <c:pt idx="113">
                  <c:v>-94.28174229470055</c:v>
                </c:pt>
                <c:pt idx="114">
                  <c:v>-96.092249411904632</c:v>
                </c:pt>
                <c:pt idx="115">
                  <c:v>-97.850250106716516</c:v>
                </c:pt>
                <c:pt idx="116">
                  <c:v>-99.556123644789395</c:v>
                </c:pt>
                <c:pt idx="117">
                  <c:v>-101.21029236494127</c:v>
                </c:pt>
                <c:pt idx="118">
                  <c:v>-102.81322040286773</c:v>
                </c:pt>
                <c:pt idx="119">
                  <c:v>-104.36541237038885</c:v>
                </c:pt>
                <c:pt idx="120">
                  <c:v>-105.86741199206941</c:v>
                </c:pt>
                <c:pt idx="121">
                  <c:v>-107.31980070110068</c:v>
                </c:pt>
                <c:pt idx="122">
                  <c:v>-108.72319619638147</c:v>
                </c:pt>
                <c:pt idx="123">
                  <c:v>-110.07825096277983</c:v>
                </c:pt>
                <c:pt idx="124">
                  <c:v>-111.38565075659928</c:v>
                </c:pt>
                <c:pt idx="125">
                  <c:v>-112.6461130583144</c:v>
                </c:pt>
                <c:pt idx="126">
                  <c:v>-113.86038549467774</c:v>
                </c:pt>
                <c:pt idx="127">
                  <c:v>-115.0292442323349</c:v>
                </c:pt>
                <c:pt idx="128">
                  <c:v>-116.15349234511608</c:v>
                </c:pt>
                <c:pt idx="129">
                  <c:v>-117.23395815720352</c:v>
                </c:pt>
                <c:pt idx="130">
                  <c:v>-118.27149356439972</c:v>
                </c:pt>
                <c:pt idx="131">
                  <c:v>-119.26697233574531</c:v>
                </c:pt>
                <c:pt idx="132">
                  <c:v>-120.22128839775739</c:v>
                </c:pt>
                <c:pt idx="133">
                  <c:v>-121.13535410357717</c:v>
                </c:pt>
                <c:pt idx="134">
                  <c:v>-122.0100984893307</c:v>
                </c:pt>
                <c:pt idx="135">
                  <c:v>-122.8464655200202</c:v>
                </c:pt>
                <c:pt idx="136">
                  <c:v>-123.64541232727187</c:v>
                </c:pt>
                <c:pt idx="137">
                  <c:v>-124.4079074412745</c:v>
                </c:pt>
                <c:pt idx="138">
                  <c:v>-125.13492901924576</c:v>
                </c:pt>
                <c:pt idx="139">
                  <c:v>-125.82746307276511</c:v>
                </c:pt>
                <c:pt idx="140">
                  <c:v>-126.48650169630938</c:v>
                </c:pt>
                <c:pt idx="141">
                  <c:v>-127.11304129932395</c:v>
                </c:pt>
                <c:pt idx="142">
                  <c:v>-127.70808084415279</c:v>
                </c:pt>
                <c:pt idx="143">
                  <c:v>-128.27262009214172</c:v>
                </c:pt>
                <c:pt idx="144">
                  <c:v>-128.80765786021539</c:v>
                </c:pt>
                <c:pt idx="145">
                  <c:v>-129.3141902902112</c:v>
                </c:pt>
                <c:pt idx="146">
                  <c:v>-129.79320913323673</c:v>
                </c:pt>
                <c:pt idx="147">
                  <c:v>-130.24570005129206</c:v>
                </c:pt>
                <c:pt idx="148">
                  <c:v>-130.67264093837704</c:v>
                </c:pt>
                <c:pt idx="149">
                  <c:v>-131.07500026327367</c:v>
                </c:pt>
                <c:pt idx="150">
                  <c:v>-131.45373543616469</c:v>
                </c:pt>
                <c:pt idx="151">
                  <c:v>-131.80979120121683</c:v>
                </c:pt>
                <c:pt idx="152">
                  <c:v>-132.14409805722104</c:v>
                </c:pt>
                <c:pt idx="153">
                  <c:v>-132.45757070834497</c:v>
                </c:pt>
                <c:pt idx="154">
                  <c:v>-132.75110654701075</c:v>
                </c:pt>
                <c:pt idx="155">
                  <c:v>-133.0255841708705</c:v>
                </c:pt>
                <c:pt idx="156">
                  <c:v>-133.28186193580387</c:v>
                </c:pt>
                <c:pt idx="157">
                  <c:v>-133.52077654681602</c:v>
                </c:pt>
                <c:pt idx="158">
                  <c:v>-133.74314168866317</c:v>
                </c:pt>
                <c:pt idx="159">
                  <c:v>-133.94974669798091</c:v>
                </c:pt>
                <c:pt idx="160">
                  <c:v>-134.14135527863536</c:v>
                </c:pt>
                <c:pt idx="161">
                  <c:v>-134.31870426196068</c:v>
                </c:pt>
                <c:pt idx="162">
                  <c:v>-134.48250241348791</c:v>
                </c:pt>
                <c:pt idx="163">
                  <c:v>-134.63342928770885</c:v>
                </c:pt>
                <c:pt idx="164">
                  <c:v>-134.77213413235586</c:v>
                </c:pt>
                <c:pt idx="165">
                  <c:v>-134.89923484361424</c:v>
                </c:pt>
                <c:pt idx="166">
                  <c:v>-135.01531697361801</c:v>
                </c:pt>
                <c:pt idx="167">
                  <c:v>-135.12093279150977</c:v>
                </c:pt>
                <c:pt idx="168">
                  <c:v>-135.21660039927957</c:v>
                </c:pt>
                <c:pt idx="169">
                  <c:v>-135.30280290352178</c:v>
                </c:pt>
                <c:pt idx="170">
                  <c:v>-135.37998764418145</c:v>
                </c:pt>
                <c:pt idx="171">
                  <c:v>-135.44856548128377</c:v>
                </c:pt>
                <c:pt idx="172">
                  <c:v>-135.50891014056774</c:v>
                </c:pt>
                <c:pt idx="173">
                  <c:v>-135.56135761886765</c:v>
                </c:pt>
                <c:pt idx="174">
                  <c:v>-135.60620565001005</c:v>
                </c:pt>
                <c:pt idx="175">
                  <c:v>-135.64371323191367</c:v>
                </c:pt>
                <c:pt idx="176">
                  <c:v>-135.67410021550324</c:v>
                </c:pt>
                <c:pt idx="177">
                  <c:v>-135.69754695596654</c:v>
                </c:pt>
                <c:pt idx="178">
                  <c:v>-135.71419402680408</c:v>
                </c:pt>
                <c:pt idx="179">
                  <c:v>-135.72414199704039</c:v>
                </c:pt>
                <c:pt idx="180">
                  <c:v>-135.72745127188389</c:v>
                </c:pt>
                <c:pt idx="181">
                  <c:v>-135.72414199704039</c:v>
                </c:pt>
                <c:pt idx="182">
                  <c:v>-135.71419402680408</c:v>
                </c:pt>
                <c:pt idx="183">
                  <c:v>-135.69754695596654</c:v>
                </c:pt>
                <c:pt idx="184">
                  <c:v>-135.67410021550324</c:v>
                </c:pt>
                <c:pt idx="185">
                  <c:v>-135.64371323191367</c:v>
                </c:pt>
                <c:pt idx="186">
                  <c:v>-135.60620565001005</c:v>
                </c:pt>
                <c:pt idx="187">
                  <c:v>-135.56135761886767</c:v>
                </c:pt>
                <c:pt idx="188">
                  <c:v>-135.50891014056774</c:v>
                </c:pt>
                <c:pt idx="189">
                  <c:v>-135.44856548128379</c:v>
                </c:pt>
                <c:pt idx="190">
                  <c:v>-135.37998764418148</c:v>
                </c:pt>
                <c:pt idx="191">
                  <c:v>-135.30280290352178</c:v>
                </c:pt>
                <c:pt idx="192">
                  <c:v>-135.21660039927954</c:v>
                </c:pt>
                <c:pt idx="193">
                  <c:v>-135.1209327915098</c:v>
                </c:pt>
                <c:pt idx="194">
                  <c:v>-135.01531697361798</c:v>
                </c:pt>
                <c:pt idx="195">
                  <c:v>-134.89923484361429</c:v>
                </c:pt>
                <c:pt idx="196">
                  <c:v>-134.77213413235583</c:v>
                </c:pt>
                <c:pt idx="197">
                  <c:v>-134.63342928770885</c:v>
                </c:pt>
                <c:pt idx="198">
                  <c:v>-134.48250241348791</c:v>
                </c:pt>
                <c:pt idx="199">
                  <c:v>-134.3187042619607</c:v>
                </c:pt>
                <c:pt idx="200">
                  <c:v>-134.14135527863536</c:v>
                </c:pt>
                <c:pt idx="201">
                  <c:v>-133.94974669798094</c:v>
                </c:pt>
                <c:pt idx="202">
                  <c:v>-133.74314168866317</c:v>
                </c:pt>
                <c:pt idx="203">
                  <c:v>-133.52077654681599</c:v>
                </c:pt>
                <c:pt idx="204">
                  <c:v>-133.28186193580387</c:v>
                </c:pt>
                <c:pt idx="205">
                  <c:v>-133.02558417087053</c:v>
                </c:pt>
                <c:pt idx="206">
                  <c:v>-132.75110654701078</c:v>
                </c:pt>
                <c:pt idx="207">
                  <c:v>-132.45757070834497</c:v>
                </c:pt>
                <c:pt idx="208">
                  <c:v>-132.14409805722104</c:v>
                </c:pt>
                <c:pt idx="209">
                  <c:v>-131.80979120121683</c:v>
                </c:pt>
                <c:pt idx="210">
                  <c:v>-131.45373543616469</c:v>
                </c:pt>
                <c:pt idx="211">
                  <c:v>-131.07500026327369</c:v>
                </c:pt>
                <c:pt idx="212">
                  <c:v>-130.67264093837704</c:v>
                </c:pt>
                <c:pt idx="213">
                  <c:v>-130.24570005129206</c:v>
                </c:pt>
                <c:pt idx="214">
                  <c:v>-129.79320913323673</c:v>
                </c:pt>
                <c:pt idx="215">
                  <c:v>-129.31419029021123</c:v>
                </c:pt>
                <c:pt idx="216">
                  <c:v>-128.80765786021541</c:v>
                </c:pt>
                <c:pt idx="217">
                  <c:v>-128.27262009214175</c:v>
                </c:pt>
                <c:pt idx="218">
                  <c:v>-127.70808084415279</c:v>
                </c:pt>
                <c:pt idx="219">
                  <c:v>-127.11304129932395</c:v>
                </c:pt>
                <c:pt idx="220">
                  <c:v>-126.48650169630938</c:v>
                </c:pt>
                <c:pt idx="221">
                  <c:v>-125.82746307276511</c:v>
                </c:pt>
                <c:pt idx="222">
                  <c:v>-125.13492901924579</c:v>
                </c:pt>
                <c:pt idx="223">
                  <c:v>-124.4079074412745</c:v>
                </c:pt>
                <c:pt idx="224">
                  <c:v>-123.64541232727188</c:v>
                </c:pt>
                <c:pt idx="225">
                  <c:v>-122.84646552002023</c:v>
                </c:pt>
                <c:pt idx="226">
                  <c:v>-122.01009848933074</c:v>
                </c:pt>
                <c:pt idx="227">
                  <c:v>-121.1353541035772</c:v>
                </c:pt>
                <c:pt idx="228">
                  <c:v>-120.22128839775742</c:v>
                </c:pt>
                <c:pt idx="229">
                  <c:v>-119.26697233574534</c:v>
                </c:pt>
                <c:pt idx="230">
                  <c:v>-118.27149356439976</c:v>
                </c:pt>
                <c:pt idx="231">
                  <c:v>-117.23395815720357</c:v>
                </c:pt>
                <c:pt idx="232">
                  <c:v>-116.15349234511612</c:v>
                </c:pt>
                <c:pt idx="233">
                  <c:v>-115.02924423233492</c:v>
                </c:pt>
                <c:pt idx="234">
                  <c:v>-113.86038549467776</c:v>
                </c:pt>
                <c:pt idx="235">
                  <c:v>-112.6461130583144</c:v>
                </c:pt>
                <c:pt idx="236">
                  <c:v>-111.38565075659926</c:v>
                </c:pt>
                <c:pt idx="237">
                  <c:v>-110.07825096277992</c:v>
                </c:pt>
                <c:pt idx="238">
                  <c:v>-108.72319619638154</c:v>
                </c:pt>
                <c:pt idx="239">
                  <c:v>-107.3198007011007</c:v>
                </c:pt>
                <c:pt idx="240">
                  <c:v>-105.86741199206946</c:v>
                </c:pt>
                <c:pt idx="241">
                  <c:v>-104.36541237038885</c:v>
                </c:pt>
                <c:pt idx="242">
                  <c:v>-102.81322040286771</c:v>
                </c:pt>
                <c:pt idx="243">
                  <c:v>-101.2102923649413</c:v>
                </c:pt>
                <c:pt idx="244">
                  <c:v>-99.556123644789452</c:v>
                </c:pt>
                <c:pt idx="245">
                  <c:v>-97.850250106716572</c:v>
                </c:pt>
                <c:pt idx="246">
                  <c:v>-96.092249411904717</c:v>
                </c:pt>
                <c:pt idx="247">
                  <c:v>-94.281742294700564</c:v>
                </c:pt>
                <c:pt idx="248">
                  <c:v>-92.418393792649809</c:v>
                </c:pt>
                <c:pt idx="249">
                  <c:v>-90.50191442854485</c:v>
                </c:pt>
                <c:pt idx="250">
                  <c:v>-88.5320613428119</c:v>
                </c:pt>
                <c:pt idx="251">
                  <c:v>-86.508639374619577</c:v>
                </c:pt>
                <c:pt idx="252">
                  <c:v>-84.431502090150886</c:v>
                </c:pt>
                <c:pt idx="253">
                  <c:v>-82.300552756549209</c:v>
                </c:pt>
                <c:pt idx="254">
                  <c:v>-80.115745260104163</c:v>
                </c:pt>
                <c:pt idx="255">
                  <c:v>-77.877084967318964</c:v>
                </c:pt>
                <c:pt idx="256">
                  <c:v>-75.584629527563678</c:v>
                </c:pt>
                <c:pt idx="257">
                  <c:v>-73.238489616088586</c:v>
                </c:pt>
                <c:pt idx="258">
                  <c:v>-70.838829616247125</c:v>
                </c:pt>
                <c:pt idx="259">
                  <c:v>-68.385868239846701</c:v>
                </c:pt>
                <c:pt idx="260">
                  <c:v>-65.879879084622075</c:v>
                </c:pt>
                <c:pt idx="261">
                  <c:v>-63.321191127900967</c:v>
                </c:pt>
                <c:pt idx="262">
                  <c:v>-60.710189155609363</c:v>
                </c:pt>
                <c:pt idx="263">
                  <c:v>-58.047314125838909</c:v>
                </c:pt>
                <c:pt idx="264">
                  <c:v>-55.333063466283384</c:v>
                </c:pt>
                <c:pt idx="265">
                  <c:v>-52.567991304923595</c:v>
                </c:pt>
                <c:pt idx="266">
                  <c:v>-49.752708633428178</c:v>
                </c:pt>
                <c:pt idx="267">
                  <c:v>-46.887883402813841</c:v>
                </c:pt>
                <c:pt idx="268">
                  <c:v>-43.974240550993201</c:v>
                </c:pt>
                <c:pt idx="269">
                  <c:v>-41.012561961920262</c:v>
                </c:pt>
                <c:pt idx="270">
                  <c:v>-38.003686356127524</c:v>
                </c:pt>
                <c:pt idx="271">
                  <c:v>-34.948509112528946</c:v>
                </c:pt>
                <c:pt idx="272">
                  <c:v>-31.847982021452136</c:v>
                </c:pt>
                <c:pt idx="273">
                  <c:v>-28.703112968940985</c:v>
                </c:pt>
                <c:pt idx="274">
                  <c:v>-25.514965552457358</c:v>
                </c:pt>
                <c:pt idx="275">
                  <c:v>-22.284658628193718</c:v>
                </c:pt>
                <c:pt idx="276">
                  <c:v>-19.013365790289022</c:v>
                </c:pt>
                <c:pt idx="277">
                  <c:v>-15.702314782328806</c:v>
                </c:pt>
                <c:pt idx="278">
                  <c:v>-12.352786841588804</c:v>
                </c:pt>
                <c:pt idx="279">
                  <c:v>-8.9661159765636231</c:v>
                </c:pt>
                <c:pt idx="280">
                  <c:v>-5.5436881784083356</c:v>
                </c:pt>
                <c:pt idx="281">
                  <c:v>-2.0869405669965322</c:v>
                </c:pt>
                <c:pt idx="282">
                  <c:v>1.4026395276181822</c:v>
                </c:pt>
                <c:pt idx="283">
                  <c:v>4.9235155474719887</c:v>
                </c:pt>
                <c:pt idx="284">
                  <c:v>8.4741027517468055</c:v>
                </c:pt>
                <c:pt idx="285">
                  <c:v>12.052769323594127</c:v>
                </c:pt>
                <c:pt idx="286">
                  <c:v>15.657837537624225</c:v>
                </c:pt>
                <c:pt idx="287">
                  <c:v>19.287584986894803</c:v>
                </c:pt>
                <c:pt idx="288">
                  <c:v>22.940245868145908</c:v>
                </c:pt>
                <c:pt idx="289">
                  <c:v>26.614012323968353</c:v>
                </c:pt>
                <c:pt idx="290">
                  <c:v>30.30703584051582</c:v>
                </c:pt>
                <c:pt idx="291">
                  <c:v>34.017428699300829</c:v>
                </c:pt>
                <c:pt idx="292">
                  <c:v>37.743265481550829</c:v>
                </c:pt>
                <c:pt idx="293">
                  <c:v>41.482584623535807</c:v>
                </c:pt>
                <c:pt idx="294">
                  <c:v>45.233390021209637</c:v>
                </c:pt>
                <c:pt idx="295">
                  <c:v>48.993652682452115</c:v>
                </c:pt>
                <c:pt idx="296">
                  <c:v>52.761312425135344</c:v>
                </c:pt>
                <c:pt idx="297">
                  <c:v>56.534279619180417</c:v>
                </c:pt>
                <c:pt idx="298">
                  <c:v>60.310436970718555</c:v>
                </c:pt>
                <c:pt idx="299">
                  <c:v>64.0876413464118</c:v>
                </c:pt>
                <c:pt idx="300">
                  <c:v>67.863725635941975</c:v>
                </c:pt>
                <c:pt idx="301">
                  <c:v>71.636500650628449</c:v>
                </c:pt>
                <c:pt idx="302">
                  <c:v>75.403757056085368</c:v>
                </c:pt>
                <c:pt idx="303">
                  <c:v>79.163267336785964</c:v>
                </c:pt>
                <c:pt idx="304">
                  <c:v>82.912787790367744</c:v>
                </c:pt>
                <c:pt idx="305">
                  <c:v>86.650060549461401</c:v>
                </c:pt>
                <c:pt idx="306">
                  <c:v>90.372815628800268</c:v>
                </c:pt>
                <c:pt idx="307">
                  <c:v>94.078772995331718</c:v>
                </c:pt>
                <c:pt idx="308">
                  <c:v>97.765644659016758</c:v>
                </c:pt>
                <c:pt idx="309">
                  <c:v>101.43113678198281</c:v>
                </c:pt>
                <c:pt idx="310">
                  <c:v>105.07295180366548</c:v>
                </c:pt>
                <c:pt idx="311">
                  <c:v>108.68879057955326</c:v>
                </c:pt>
                <c:pt idx="312">
                  <c:v>112.27635453113349</c:v>
                </c:pt>
                <c:pt idx="313">
                  <c:v>115.83334780461485</c:v>
                </c:pt>
                <c:pt idx="314">
                  <c:v>119.35747943599361</c:v>
                </c:pt>
                <c:pt idx="315">
                  <c:v>122.84646552002</c:v>
                </c:pt>
                <c:pt idx="316">
                  <c:v>126.2980313806089</c:v>
                </c:pt>
                <c:pt idx="317">
                  <c:v>129.70991374023674</c:v>
                </c:pt>
                <c:pt idx="318">
                  <c:v>133.07986288586957</c:v>
                </c:pt>
                <c:pt idx="319">
                  <c:v>136.40564482895707</c:v>
                </c:pt>
                <c:pt idx="320">
                  <c:v>139.68504345704358</c:v>
                </c:pt>
                <c:pt idx="321">
                  <c:v>142.91586267454443</c:v>
                </c:pt>
                <c:pt idx="322">
                  <c:v>146.09592853025185</c:v>
                </c:pt>
                <c:pt idx="323">
                  <c:v>149.22309132914469</c:v>
                </c:pt>
                <c:pt idx="324">
                  <c:v>152.2952277260928</c:v>
                </c:pt>
                <c:pt idx="325">
                  <c:v>155.31024279906413</c:v>
                </c:pt>
                <c:pt idx="326">
                  <c:v>158.26607209946803</c:v>
                </c:pt>
                <c:pt idx="327">
                  <c:v>161.16068367728582</c:v>
                </c:pt>
                <c:pt idx="328">
                  <c:v>163.99208007867307</c:v>
                </c:pt>
                <c:pt idx="329">
                  <c:v>166.75830031374562</c:v>
                </c:pt>
                <c:pt idx="330">
                  <c:v>169.45742179229211</c:v>
                </c:pt>
                <c:pt idx="331">
                  <c:v>172.08756222519384</c:v>
                </c:pt>
                <c:pt idx="332">
                  <c:v>174.64688148937014</c:v>
                </c:pt>
                <c:pt idx="333">
                  <c:v>177.13358345410577</c:v>
                </c:pt>
                <c:pt idx="334">
                  <c:v>179.54591776666481</c:v>
                </c:pt>
                <c:pt idx="335">
                  <c:v>181.88218159513485</c:v>
                </c:pt>
                <c:pt idx="336">
                  <c:v>184.14072132649866</c:v>
                </c:pt>
                <c:pt idx="337">
                  <c:v>186.3199342179806</c:v>
                </c:pt>
                <c:pt idx="338">
                  <c:v>188.41826999976206</c:v>
                </c:pt>
                <c:pt idx="339">
                  <c:v>190.43423242722483</c:v>
                </c:pt>
                <c:pt idx="340">
                  <c:v>192.36638078093134</c:v>
                </c:pt>
                <c:pt idx="341">
                  <c:v>194.2133313126117</c:v>
                </c:pt>
                <c:pt idx="342">
                  <c:v>195.97375863549283</c:v>
                </c:pt>
                <c:pt idx="343">
                  <c:v>197.64639705736298</c:v>
                </c:pt>
                <c:pt idx="344">
                  <c:v>199.23004185483549</c:v>
                </c:pt>
                <c:pt idx="345">
                  <c:v>200.72355048733911</c:v>
                </c:pt>
                <c:pt idx="346">
                  <c:v>202.12584374943481</c:v>
                </c:pt>
                <c:pt idx="347">
                  <c:v>203.43590686012632</c:v>
                </c:pt>
                <c:pt idx="348">
                  <c:v>204.65279048790825</c:v>
                </c:pt>
                <c:pt idx="349">
                  <c:v>205.77561171036481</c:v>
                </c:pt>
                <c:pt idx="350">
                  <c:v>206.80355490721161</c:v>
                </c:pt>
                <c:pt idx="351">
                  <c:v>207.7358725857483</c:v>
                </c:pt>
                <c:pt idx="352">
                  <c:v>208.5718861377658</c:v>
                </c:pt>
                <c:pt idx="353">
                  <c:v>209.31098652703545</c:v>
                </c:pt>
                <c:pt idx="354">
                  <c:v>209.9526349065824</c:v>
                </c:pt>
                <c:pt idx="355">
                  <c:v>210.49636316503094</c:v>
                </c:pt>
                <c:pt idx="356">
                  <c:v>210.9417744013887</c:v>
                </c:pt>
                <c:pt idx="357">
                  <c:v>211.28854332772113</c:v>
                </c:pt>
                <c:pt idx="358">
                  <c:v>211.53641659924918</c:v>
                </c:pt>
                <c:pt idx="359">
                  <c:v>211.68521307148953</c:v>
                </c:pt>
                <c:pt idx="360">
                  <c:v>211.73482398413887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'Stage 1'!$W$7</c:f>
              <c:strCache>
                <c:ptCount val="1"/>
                <c:pt idx="0">
                  <c:v>Combined rod load, KN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'Stage 1'!$C$8:$C$368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1'!$W$8:$W$368</c:f>
              <c:numCache>
                <c:formatCode>General</c:formatCode>
                <c:ptCount val="361"/>
                <c:pt idx="0">
                  <c:v>8.760659146946864</c:v>
                </c:pt>
                <c:pt idx="1">
                  <c:v>8.9501781319188183</c:v>
                </c:pt>
                <c:pt idx="2">
                  <c:v>9.51714453509706</c:v>
                </c:pt>
                <c:pt idx="3">
                  <c:v>10.456814545604004</c:v>
                </c:pt>
                <c:pt idx="4">
                  <c:v>11.76137376260246</c:v>
                </c:pt>
                <c:pt idx="5">
                  <c:v>13.420072140026122</c:v>
                </c:pt>
                <c:pt idx="6">
                  <c:v>15.419407095762068</c:v>
                </c:pt>
                <c:pt idx="7">
                  <c:v>17.74334930883802</c:v>
                </c:pt>
                <c:pt idx="8">
                  <c:v>20.373604618525377</c:v>
                </c:pt>
                <c:pt idx="9">
                  <c:v>23.289904627643693</c:v>
                </c:pt>
                <c:pt idx="10">
                  <c:v>26.470318121638655</c:v>
                </c:pt>
                <c:pt idx="11">
                  <c:v>29.891575248943411</c:v>
                </c:pt>
                <c:pt idx="12">
                  <c:v>33.529396551586331</c:v>
                </c:pt>
                <c:pt idx="13">
                  <c:v>37.358819357366485</c:v>
                </c:pt>
                <c:pt idx="14">
                  <c:v>41.354514702803726</c:v>
                </c:pt>
                <c:pt idx="15">
                  <c:v>45.491088798034042</c:v>
                </c:pt>
                <c:pt idx="16">
                  <c:v>49.743364014843053</c:v>
                </c:pt>
                <c:pt idx="17">
                  <c:v>54.086635421457487</c:v>
                </c:pt>
                <c:pt idx="18">
                  <c:v>58.4968999495849</c:v>
                </c:pt>
                <c:pt idx="19">
                  <c:v>62.951056314067586</c:v>
                </c:pt>
                <c:pt idx="20">
                  <c:v>67.427074774493704</c:v>
                </c:pt>
                <c:pt idx="21">
                  <c:v>71.904136701427134</c:v>
                </c:pt>
                <c:pt idx="22">
                  <c:v>76.362744666948643</c:v>
                </c:pt>
                <c:pt idx="23">
                  <c:v>80.784804408032812</c:v>
                </c:pt>
                <c:pt idx="24">
                  <c:v>85.153680508057747</c:v>
                </c:pt>
                <c:pt idx="25">
                  <c:v>89.454228009153255</c:v>
                </c:pt>
                <c:pt idx="26">
                  <c:v>93.672802414093397</c:v>
                </c:pt>
                <c:pt idx="27">
                  <c:v>97.797250672948977</c:v>
                </c:pt>
                <c:pt idx="28">
                  <c:v>101.81688579092638</c:v>
                </c:pt>
                <c:pt idx="29">
                  <c:v>105.72244765536621</c:v>
                </c:pt>
                <c:pt idx="30">
                  <c:v>109.50605257747172</c:v>
                </c:pt>
                <c:pt idx="31">
                  <c:v>113.16113389320866</c:v>
                </c:pt>
                <c:pt idx="32">
                  <c:v>116.68237578199152</c:v>
                </c:pt>
                <c:pt idx="33">
                  <c:v>120.06564225375205</c:v>
                </c:pt>
                <c:pt idx="34">
                  <c:v>123.30790303544535</c:v>
                </c:pt>
                <c:pt idx="35">
                  <c:v>126.4071578659521</c:v>
                </c:pt>
                <c:pt idx="36">
                  <c:v>129.36236049065005</c:v>
                </c:pt>
                <c:pt idx="37">
                  <c:v>132.17334343918552</c:v>
                </c:pt>
                <c:pt idx="38">
                  <c:v>134.84074447594051</c:v>
                </c:pt>
                <c:pt idx="39">
                  <c:v>137.36593543502991</c:v>
                </c:pt>
                <c:pt idx="40">
                  <c:v>139.75095399180856</c:v>
                </c:pt>
                <c:pt idx="41">
                  <c:v>141.99843878137889</c:v>
                </c:pt>
                <c:pt idx="42">
                  <c:v>144.11156815138423</c:v>
                </c:pt>
                <c:pt idx="43">
                  <c:v>143.58078059139453</c:v>
                </c:pt>
                <c:pt idx="44">
                  <c:v>141.31247958207777</c:v>
                </c:pt>
                <c:pt idx="45">
                  <c:v>139.04239541946035</c:v>
                </c:pt>
                <c:pt idx="46">
                  <c:v>136.77371656497166</c:v>
                </c:pt>
                <c:pt idx="47">
                  <c:v>134.50968039587929</c:v>
                </c:pt>
                <c:pt idx="48">
                  <c:v>132.25357244291288</c:v>
                </c:pt>
                <c:pt idx="49">
                  <c:v>130.00872569483045</c:v>
                </c:pt>
                <c:pt idx="50">
                  <c:v>127.77851997561791</c:v>
                </c:pt>
                <c:pt idx="51">
                  <c:v>125.56638140018579</c:v>
                </c:pt>
                <c:pt idx="52">
                  <c:v>123.37578191459048</c:v>
                </c:pt>
                <c:pt idx="53">
                  <c:v>121.21023892699168</c:v>
                </c:pt>
                <c:pt idx="54">
                  <c:v>119.07331503573498</c:v>
                </c:pt>
                <c:pt idx="55">
                  <c:v>116.96861786114408</c:v>
                </c:pt>
                <c:pt idx="56">
                  <c:v>114.89979998779937</c:v>
                </c:pt>
                <c:pt idx="57">
                  <c:v>112.87055902428261</c:v>
                </c:pt>
                <c:pt idx="58">
                  <c:v>110.88463778758549</c:v>
                </c:pt>
                <c:pt idx="59">
                  <c:v>108.94582461958947</c:v>
                </c:pt>
                <c:pt idx="60">
                  <c:v>107.05795384325668</c:v>
                </c:pt>
                <c:pt idx="61">
                  <c:v>105.224906366407</c:v>
                </c:pt>
                <c:pt idx="62">
                  <c:v>103.45061044119687</c:v>
                </c:pt>
                <c:pt idx="63">
                  <c:v>101.73904258767129</c:v>
                </c:pt>
                <c:pt idx="64">
                  <c:v>100.09422869001679</c:v>
                </c:pt>
                <c:pt idx="65">
                  <c:v>98.520245274418471</c:v>
                </c:pt>
                <c:pt idx="66">
                  <c:v>97.021220977696998</c:v>
                </c:pt>
                <c:pt idx="67">
                  <c:v>95.60133821619236</c:v>
                </c:pt>
                <c:pt idx="68">
                  <c:v>94.264835064651095</c:v>
                </c:pt>
                <c:pt idx="69">
                  <c:v>93.01600735518079</c:v>
                </c:pt>
                <c:pt idx="70">
                  <c:v>91.859211006641431</c:v>
                </c:pt>
                <c:pt idx="71">
                  <c:v>90.798864595157411</c:v>
                </c:pt>
                <c:pt idx="72">
                  <c:v>89.839452176754577</c:v>
                </c:pt>
                <c:pt idx="73">
                  <c:v>88.98552637345243</c:v>
                </c:pt>
                <c:pt idx="74">
                  <c:v>88.241711734455521</c:v>
                </c:pt>
                <c:pt idx="75">
                  <c:v>87.612708384424067</c:v>
                </c:pt>
                <c:pt idx="76">
                  <c:v>87.103295971110029</c:v>
                </c:pt>
                <c:pt idx="77">
                  <c:v>86.718337924967727</c:v>
                </c:pt>
                <c:pt idx="78">
                  <c:v>86.462786043641472</c:v>
                </c:pt>
                <c:pt idx="79">
                  <c:v>86.341685414517215</c:v>
                </c:pt>
                <c:pt idx="80">
                  <c:v>86.360179688800699</c:v>
                </c:pt>
                <c:pt idx="81">
                  <c:v>86.52351672080124</c:v>
                </c:pt>
                <c:pt idx="82">
                  <c:v>86.837054586320576</c:v>
                </c:pt>
                <c:pt idx="83">
                  <c:v>87.306267994187195</c:v>
                </c:pt>
                <c:pt idx="84">
                  <c:v>87.936755105089617</c:v>
                </c:pt>
                <c:pt idx="85">
                  <c:v>88.734244771888399</c:v>
                </c:pt>
                <c:pt idx="86">
                  <c:v>89.704604215546553</c:v>
                </c:pt>
                <c:pt idx="87">
                  <c:v>90.853847150674795</c:v>
                </c:pt>
                <c:pt idx="88">
                  <c:v>92.188142374426931</c:v>
                </c:pt>
                <c:pt idx="89">
                  <c:v>93.713822832094607</c:v>
                </c:pt>
                <c:pt idx="90">
                  <c:v>95.437395172187763</c:v>
                </c:pt>
                <c:pt idx="91">
                  <c:v>97.365549803047884</c:v>
                </c:pt>
                <c:pt idx="92">
                  <c:v>99.505171462076561</c:v>
                </c:pt>
                <c:pt idx="93">
                  <c:v>101.86335030743817</c:v>
                </c:pt>
                <c:pt idx="94">
                  <c:v>104.4473935405701</c:v>
                </c:pt>
                <c:pt idx="95">
                  <c:v>107.26483756597349</c:v>
                </c:pt>
                <c:pt idx="96">
                  <c:v>110.3234606924708</c:v>
                </c:pt>
                <c:pt idx="97">
                  <c:v>113.63129637740082</c:v>
                </c:pt>
                <c:pt idx="98">
                  <c:v>116.75424194134345</c:v>
                </c:pt>
                <c:pt idx="99">
                  <c:v>114.14323996905179</c:v>
                </c:pt>
                <c:pt idx="100">
                  <c:v>111.5845520123308</c:v>
                </c:pt>
                <c:pt idx="101">
                  <c:v>109.07856285710619</c:v>
                </c:pt>
                <c:pt idx="102">
                  <c:v>106.62560148070573</c:v>
                </c:pt>
                <c:pt idx="103">
                  <c:v>104.22594148086419</c:v>
                </c:pt>
                <c:pt idx="104">
                  <c:v>101.87980156938907</c:v>
                </c:pt>
                <c:pt idx="105">
                  <c:v>99.587346129633787</c:v>
                </c:pt>
                <c:pt idx="106">
                  <c:v>97.348685836848674</c:v>
                </c:pt>
                <c:pt idx="107">
                  <c:v>95.163878340403599</c:v>
                </c:pt>
                <c:pt idx="108">
                  <c:v>93.032929006801922</c:v>
                </c:pt>
                <c:pt idx="109">
                  <c:v>90.955791722333316</c:v>
                </c:pt>
                <c:pt idx="110">
                  <c:v>88.932369754140836</c:v>
                </c:pt>
                <c:pt idx="111">
                  <c:v>86.962516668407972</c:v>
                </c:pt>
                <c:pt idx="112">
                  <c:v>85.046037304302985</c:v>
                </c:pt>
                <c:pt idx="113">
                  <c:v>83.182688802252201</c:v>
                </c:pt>
                <c:pt idx="114">
                  <c:v>81.372181685048119</c:v>
                </c:pt>
                <c:pt idx="115">
                  <c:v>79.614180990236235</c:v>
                </c:pt>
                <c:pt idx="116">
                  <c:v>77.908307452163356</c:v>
                </c:pt>
                <c:pt idx="117">
                  <c:v>76.254138732011484</c:v>
                </c:pt>
                <c:pt idx="118">
                  <c:v>74.651210694085023</c:v>
                </c:pt>
                <c:pt idx="119">
                  <c:v>73.099018726563898</c:v>
                </c:pt>
                <c:pt idx="120">
                  <c:v>71.597019104883344</c:v>
                </c:pt>
                <c:pt idx="121">
                  <c:v>70.144630395852076</c:v>
                </c:pt>
                <c:pt idx="122">
                  <c:v>68.741234900571285</c:v>
                </c:pt>
                <c:pt idx="123">
                  <c:v>67.386180134172918</c:v>
                </c:pt>
                <c:pt idx="124">
                  <c:v>66.078780340353475</c:v>
                </c:pt>
                <c:pt idx="125">
                  <c:v>64.818318038638353</c:v>
                </c:pt>
                <c:pt idx="126">
                  <c:v>63.604045602275008</c:v>
                </c:pt>
                <c:pt idx="127">
                  <c:v>62.435186864617847</c:v>
                </c:pt>
                <c:pt idx="128">
                  <c:v>61.310938751836673</c:v>
                </c:pt>
                <c:pt idx="129">
                  <c:v>60.230472939749234</c:v>
                </c:pt>
                <c:pt idx="130">
                  <c:v>59.192937532553032</c:v>
                </c:pt>
                <c:pt idx="131">
                  <c:v>58.197458761207443</c:v>
                </c:pt>
                <c:pt idx="132">
                  <c:v>57.24314269919536</c:v>
                </c:pt>
                <c:pt idx="133">
                  <c:v>56.32907699337558</c:v>
                </c:pt>
                <c:pt idx="134">
                  <c:v>55.45433260762205</c:v>
                </c:pt>
                <c:pt idx="135">
                  <c:v>54.617965576932548</c:v>
                </c:pt>
                <c:pt idx="136">
                  <c:v>53.819018769680881</c:v>
                </c:pt>
                <c:pt idx="137">
                  <c:v>53.056523655678248</c:v>
                </c:pt>
                <c:pt idx="138">
                  <c:v>52.329502077706991</c:v>
                </c:pt>
                <c:pt idx="139">
                  <c:v>51.636968024187638</c:v>
                </c:pt>
                <c:pt idx="140">
                  <c:v>50.977929400643376</c:v>
                </c:pt>
                <c:pt idx="141">
                  <c:v>50.351389797628798</c:v>
                </c:pt>
                <c:pt idx="142">
                  <c:v>49.756350252799962</c:v>
                </c:pt>
                <c:pt idx="143">
                  <c:v>49.191811004811029</c:v>
                </c:pt>
                <c:pt idx="144">
                  <c:v>48.656773236737365</c:v>
                </c:pt>
                <c:pt idx="145">
                  <c:v>48.15024080674155</c:v>
                </c:pt>
                <c:pt idx="146">
                  <c:v>47.671221963716022</c:v>
                </c:pt>
                <c:pt idx="147">
                  <c:v>47.218731045660689</c:v>
                </c:pt>
                <c:pt idx="148">
                  <c:v>46.791790158575708</c:v>
                </c:pt>
                <c:pt idx="149">
                  <c:v>46.389430833679086</c:v>
                </c:pt>
                <c:pt idx="150">
                  <c:v>46.010695660788059</c:v>
                </c:pt>
                <c:pt idx="151">
                  <c:v>45.654639895735926</c:v>
                </c:pt>
                <c:pt idx="152">
                  <c:v>45.320333039731707</c:v>
                </c:pt>
                <c:pt idx="153">
                  <c:v>45.006860388607777</c:v>
                </c:pt>
                <c:pt idx="154">
                  <c:v>44.713324549942001</c:v>
                </c:pt>
                <c:pt idx="155">
                  <c:v>44.438846926082249</c:v>
                </c:pt>
                <c:pt idx="156">
                  <c:v>44.182569161148876</c:v>
                </c:pt>
                <c:pt idx="157">
                  <c:v>43.943654550136728</c:v>
                </c:pt>
                <c:pt idx="158">
                  <c:v>43.721289408289579</c:v>
                </c:pt>
                <c:pt idx="159">
                  <c:v>43.514684398971838</c:v>
                </c:pt>
                <c:pt idx="160">
                  <c:v>43.323075818317392</c:v>
                </c:pt>
                <c:pt idx="161">
                  <c:v>43.145726834992075</c:v>
                </c:pt>
                <c:pt idx="162">
                  <c:v>42.981928683464844</c:v>
                </c:pt>
                <c:pt idx="163">
                  <c:v>42.831001809243901</c:v>
                </c:pt>
                <c:pt idx="164">
                  <c:v>42.692296964596892</c:v>
                </c:pt>
                <c:pt idx="165">
                  <c:v>42.565196253338513</c:v>
                </c:pt>
                <c:pt idx="166">
                  <c:v>42.449114123334738</c:v>
                </c:pt>
                <c:pt idx="167">
                  <c:v>42.343498305442978</c:v>
                </c:pt>
                <c:pt idx="168">
                  <c:v>42.24783069767318</c:v>
                </c:pt>
                <c:pt idx="169">
                  <c:v>42.161628193430971</c:v>
                </c:pt>
                <c:pt idx="170">
                  <c:v>42.084443452771296</c:v>
                </c:pt>
                <c:pt idx="171">
                  <c:v>42.015865615668986</c:v>
                </c:pt>
                <c:pt idx="172">
                  <c:v>41.955520956385016</c:v>
                </c:pt>
                <c:pt idx="173">
                  <c:v>41.903073478085105</c:v>
                </c:pt>
                <c:pt idx="174">
                  <c:v>41.858225446942697</c:v>
                </c:pt>
                <c:pt idx="175">
                  <c:v>41.820717865039086</c:v>
                </c:pt>
                <c:pt idx="176">
                  <c:v>41.790330881449506</c:v>
                </c:pt>
                <c:pt idx="177">
                  <c:v>41.766884140986207</c:v>
                </c:pt>
                <c:pt idx="178">
                  <c:v>41.750237070148671</c:v>
                </c:pt>
                <c:pt idx="179">
                  <c:v>41.74028909991236</c:v>
                </c:pt>
                <c:pt idx="180">
                  <c:v>41.736979825068858</c:v>
                </c:pt>
                <c:pt idx="181">
                  <c:v>41.456282879750916</c:v>
                </c:pt>
                <c:pt idx="182">
                  <c:v>40.616627830675924</c:v>
                </c:pt>
                <c:pt idx="183">
                  <c:v>39.225270807065101</c:v>
                </c:pt>
                <c:pt idx="184">
                  <c:v>37.29413654928868</c:v>
                </c:pt>
                <c:pt idx="185">
                  <c:v>34.839571948551935</c:v>
                </c:pt>
                <c:pt idx="186">
                  <c:v>31.882014090478862</c:v>
                </c:pt>
                <c:pt idx="187">
                  <c:v>28.445584955741538</c:v>
                </c:pt>
                <c:pt idx="188">
                  <c:v>24.557627157514588</c:v>
                </c:pt>
                <c:pt idx="189">
                  <c:v>20.248196533678026</c:v>
                </c:pt>
                <c:pt idx="190">
                  <c:v>15.549528027655271</c:v>
                </c:pt>
                <c:pt idx="191">
                  <c:v>10.495491110776157</c:v>
                </c:pt>
                <c:pt idx="192">
                  <c:v>5.1210500989584489</c:v>
                </c:pt>
                <c:pt idx="193">
                  <c:v>-0.53825678457118897</c:v>
                </c:pt>
                <c:pt idx="194">
                  <c:v>-6.4468077055920787</c:v>
                </c:pt>
                <c:pt idx="195">
                  <c:v>-12.569347234681658</c:v>
                </c:pt>
                <c:pt idx="196">
                  <c:v>-18.871388840735634</c:v>
                </c:pt>
                <c:pt idx="197">
                  <c:v>-25.319565018154663</c:v>
                </c:pt>
                <c:pt idx="198">
                  <c:v>-31.881922479374879</c:v>
                </c:pt>
                <c:pt idx="199">
                  <c:v>-38.5281619036314</c:v>
                </c:pt>
                <c:pt idx="200">
                  <c:v>-45.229823509181145</c:v>
                </c:pt>
                <c:pt idx="201">
                  <c:v>-51.960421171550678</c:v>
                </c:pt>
                <c:pt idx="202">
                  <c:v>-58.695528931716254</c:v>
                </c:pt>
                <c:pt idx="203">
                  <c:v>-65.412824533373794</c:v>
                </c:pt>
                <c:pt idx="204">
                  <c:v>-72.092095121855422</c:v>
                </c:pt>
                <c:pt idx="205">
                  <c:v>-78.715210464076961</c:v>
                </c:pt>
                <c:pt idx="206">
                  <c:v>-85.266069050927499</c:v>
                </c:pt>
                <c:pt idx="207">
                  <c:v>-91.730522265213096</c:v>
                </c:pt>
                <c:pt idx="208">
                  <c:v>-98.096281483191532</c:v>
                </c:pt>
                <c:pt idx="209">
                  <c:v>-104.35281256661153</c:v>
                </c:pt>
                <c:pt idx="210">
                  <c:v>-110.49122173098695</c:v>
                </c:pt>
                <c:pt idx="211">
                  <c:v>-116.50413627517194</c:v>
                </c:pt>
                <c:pt idx="212">
                  <c:v>-122.38558315198185</c:v>
                </c:pt>
                <c:pt idx="213">
                  <c:v>-128.13086786885663</c:v>
                </c:pt>
                <c:pt idx="214">
                  <c:v>-133.7364557453858</c:v>
                </c:pt>
                <c:pt idx="215">
                  <c:v>-139.19985713047504</c:v>
                </c:pt>
                <c:pt idx="216">
                  <c:v>-144.51951780159902</c:v>
                </c:pt>
                <c:pt idx="217">
                  <c:v>-149.69471543462555</c:v>
                </c:pt>
                <c:pt idx="218">
                  <c:v>-152.59623125556161</c:v>
                </c:pt>
                <c:pt idx="219">
                  <c:v>-152.9777140640422</c:v>
                </c:pt>
                <c:pt idx="220">
                  <c:v>-153.36147012008016</c:v>
                </c:pt>
                <c:pt idx="221">
                  <c:v>-153.7472274855914</c:v>
                </c:pt>
                <c:pt idx="222">
                  <c:v>-154.13474615963932</c:v>
                </c:pt>
                <c:pt idx="223">
                  <c:v>-154.5238208176992</c:v>
                </c:pt>
                <c:pt idx="224">
                  <c:v>-154.9142836018373</c:v>
                </c:pt>
                <c:pt idx="225">
                  <c:v>-155.30600696135309</c:v>
                </c:pt>
                <c:pt idx="226">
                  <c:v>-155.69890654351588</c:v>
                </c:pt>
                <c:pt idx="227">
                  <c:v>-156.0929441341124</c:v>
                </c:pt>
                <c:pt idx="228">
                  <c:v>-156.48813064761788</c:v>
                </c:pt>
                <c:pt idx="229">
                  <c:v>-156.88452916689988</c:v>
                </c:pt>
                <c:pt idx="230">
                  <c:v>-157.28225803246974</c:v>
                </c:pt>
                <c:pt idx="231">
                  <c:v>-157.68149398141273</c:v>
                </c:pt>
                <c:pt idx="232">
                  <c:v>-158.08247533623887</c:v>
                </c:pt>
                <c:pt idx="233">
                  <c:v>-158.4855052440289</c:v>
                </c:pt>
                <c:pt idx="234">
                  <c:v>-158.89095496637339</c:v>
                </c:pt>
                <c:pt idx="235">
                  <c:v>-159.29926722074291</c:v>
                </c:pt>
                <c:pt idx="236">
                  <c:v>-159.71095957406882</c:v>
                </c:pt>
                <c:pt idx="237">
                  <c:v>-160.12662788946031</c:v>
                </c:pt>
                <c:pt idx="238">
                  <c:v>-160.54694982713744</c:v>
                </c:pt>
                <c:pt idx="239">
                  <c:v>-160.97268840081688</c:v>
                </c:pt>
                <c:pt idx="240">
                  <c:v>-161.40469559094652</c:v>
                </c:pt>
                <c:pt idx="241">
                  <c:v>-161.84391601635829</c:v>
                </c:pt>
                <c:pt idx="242">
                  <c:v>-162.29139066606515</c:v>
                </c:pt>
                <c:pt idx="243">
                  <c:v>-162.74826069311288</c:v>
                </c:pt>
                <c:pt idx="244">
                  <c:v>-163.21577127255853</c:v>
                </c:pt>
                <c:pt idx="245">
                  <c:v>-163.69527552583082</c:v>
                </c:pt>
                <c:pt idx="246">
                  <c:v>-164.18823851389192</c:v>
                </c:pt>
                <c:pt idx="247">
                  <c:v>-164.69624130179852</c:v>
                </c:pt>
                <c:pt idx="248">
                  <c:v>-165.22098509742079</c:v>
                </c:pt>
                <c:pt idx="249">
                  <c:v>-165.7642954672458</c:v>
                </c:pt>
                <c:pt idx="250">
                  <c:v>-166.32812663234091</c:v>
                </c:pt>
                <c:pt idx="251">
                  <c:v>-166.91456584770299</c:v>
                </c:pt>
                <c:pt idx="252">
                  <c:v>-167.52583786834509</c:v>
                </c:pt>
                <c:pt idx="253">
                  <c:v>-168.16430950559618</c:v>
                </c:pt>
                <c:pt idx="254">
                  <c:v>-168.83249427717888</c:v>
                </c:pt>
                <c:pt idx="255">
                  <c:v>-169.53305715471066</c:v>
                </c:pt>
                <c:pt idx="256">
                  <c:v>-170.26881941231755</c:v>
                </c:pt>
                <c:pt idx="257">
                  <c:v>-171.0427635800624</c:v>
                </c:pt>
                <c:pt idx="258">
                  <c:v>-171.85803850586666</c:v>
                </c:pt>
                <c:pt idx="259">
                  <c:v>-172.71796452952927</c:v>
                </c:pt>
                <c:pt idx="260">
                  <c:v>-173.62603877233283</c:v>
                </c:pt>
                <c:pt idx="261">
                  <c:v>-174.58594054552887</c:v>
                </c:pt>
                <c:pt idx="262">
                  <c:v>-175.60153688075019</c:v>
                </c:pt>
                <c:pt idx="263">
                  <c:v>-176.67688818505667</c:v>
                </c:pt>
                <c:pt idx="264">
                  <c:v>-177.81625402289188</c:v>
                </c:pt>
                <c:pt idx="265">
                  <c:v>-179.02409902669072</c:v>
                </c:pt>
                <c:pt idx="266">
                  <c:v>-180.30509893722109</c:v>
                </c:pt>
                <c:pt idx="267">
                  <c:v>-181.6641467739455</c:v>
                </c:pt>
                <c:pt idx="268">
                  <c:v>-183.10635913473095</c:v>
                </c:pt>
                <c:pt idx="269">
                  <c:v>-184.63708262310561</c:v>
                </c:pt>
                <c:pt idx="270">
                  <c:v>-186.2619003999242</c:v>
                </c:pt>
                <c:pt idx="271">
                  <c:v>-187.98663885473488</c:v>
                </c:pt>
                <c:pt idx="272">
                  <c:v>-189.81737439032497</c:v>
                </c:pt>
                <c:pt idx="273">
                  <c:v>-191.76044031180169</c:v>
                </c:pt>
                <c:pt idx="274">
                  <c:v>-193.82243380912993</c:v>
                </c:pt>
                <c:pt idx="275">
                  <c:v>-196.01022301923661</c:v>
                </c:pt>
                <c:pt idx="276">
                  <c:v>-198.33095415057596</c:v>
                </c:pt>
                <c:pt idx="277">
                  <c:v>-200.79205864936864</c:v>
                </c:pt>
                <c:pt idx="278">
                  <c:v>-203.40126038252779</c:v>
                </c:pt>
                <c:pt idx="279">
                  <c:v>-206.16658280752523</c:v>
                </c:pt>
                <c:pt idx="280">
                  <c:v>-208.51785301560034</c:v>
                </c:pt>
                <c:pt idx="281">
                  <c:v>-205.06110540418854</c:v>
                </c:pt>
                <c:pt idx="282">
                  <c:v>-201.57152530957381</c:v>
                </c:pt>
                <c:pt idx="283">
                  <c:v>-198.05064928972001</c:v>
                </c:pt>
                <c:pt idx="284">
                  <c:v>-194.50006208544519</c:v>
                </c:pt>
                <c:pt idx="285">
                  <c:v>-190.92139551359787</c:v>
                </c:pt>
                <c:pt idx="286">
                  <c:v>-187.31632729956777</c:v>
                </c:pt>
                <c:pt idx="287">
                  <c:v>-183.68657985029719</c:v>
                </c:pt>
                <c:pt idx="288">
                  <c:v>-180.03391896904611</c:v>
                </c:pt>
                <c:pt idx="289">
                  <c:v>-176.36015251322365</c:v>
                </c:pt>
                <c:pt idx="290">
                  <c:v>-172.66712899667618</c:v>
                </c:pt>
                <c:pt idx="291">
                  <c:v>-168.95673613789117</c:v>
                </c:pt>
                <c:pt idx="292">
                  <c:v>-165.23089935564118</c:v>
                </c:pt>
                <c:pt idx="293">
                  <c:v>-161.49158021365619</c:v>
                </c:pt>
                <c:pt idx="294">
                  <c:v>-157.74077481598238</c:v>
                </c:pt>
                <c:pt idx="295">
                  <c:v>-153.9805121547399</c:v>
                </c:pt>
                <c:pt idx="296">
                  <c:v>-150.21285241205666</c:v>
                </c:pt>
                <c:pt idx="297">
                  <c:v>-146.4398852180116</c:v>
                </c:pt>
                <c:pt idx="298">
                  <c:v>-142.66372786647344</c:v>
                </c:pt>
                <c:pt idx="299">
                  <c:v>-138.88652349078021</c:v>
                </c:pt>
                <c:pt idx="300">
                  <c:v>-135.11043920125002</c:v>
                </c:pt>
                <c:pt idx="301">
                  <c:v>-131.33766418656356</c:v>
                </c:pt>
                <c:pt idx="302">
                  <c:v>-127.57040778110664</c:v>
                </c:pt>
                <c:pt idx="303">
                  <c:v>-123.81089750040604</c:v>
                </c:pt>
                <c:pt idx="304">
                  <c:v>-120.06137704682426</c:v>
                </c:pt>
                <c:pt idx="305">
                  <c:v>-116.32410428773061</c:v>
                </c:pt>
                <c:pt idx="306">
                  <c:v>-112.60134920839174</c:v>
                </c:pt>
                <c:pt idx="307">
                  <c:v>-108.89539184186029</c:v>
                </c:pt>
                <c:pt idx="308">
                  <c:v>-105.20852017817525</c:v>
                </c:pt>
                <c:pt idx="309">
                  <c:v>-101.54302805520919</c:v>
                </c:pt>
                <c:pt idx="310">
                  <c:v>-97.901213033526531</c:v>
                </c:pt>
                <c:pt idx="311">
                  <c:v>-94.28537425763875</c:v>
                </c:pt>
                <c:pt idx="312">
                  <c:v>-90.697810306058514</c:v>
                </c:pt>
                <c:pt idx="313">
                  <c:v>-87.140817032577161</c:v>
                </c:pt>
                <c:pt idx="314">
                  <c:v>-83.616685401198396</c:v>
                </c:pt>
                <c:pt idx="315">
                  <c:v>-80.127699317172002</c:v>
                </c:pt>
                <c:pt idx="316">
                  <c:v>-76.676133456583102</c:v>
                </c:pt>
                <c:pt idx="317">
                  <c:v>-73.264251096955263</c:v>
                </c:pt>
                <c:pt idx="318">
                  <c:v>-69.894301951322433</c:v>
                </c:pt>
                <c:pt idx="319">
                  <c:v>-66.568520008234941</c:v>
                </c:pt>
                <c:pt idx="320">
                  <c:v>-63.28912138014843</c:v>
                </c:pt>
                <c:pt idx="321">
                  <c:v>-60.058302162647578</c:v>
                </c:pt>
                <c:pt idx="322">
                  <c:v>-56.878236306940153</c:v>
                </c:pt>
                <c:pt idx="323">
                  <c:v>-53.751073508047313</c:v>
                </c:pt>
                <c:pt idx="324">
                  <c:v>-50.678937111099202</c:v>
                </c:pt>
                <c:pt idx="325">
                  <c:v>-47.663922038127879</c:v>
                </c:pt>
                <c:pt idx="326">
                  <c:v>-44.708092737723973</c:v>
                </c:pt>
                <c:pt idx="327">
                  <c:v>-41.813481159906189</c:v>
                </c:pt>
                <c:pt idx="328">
                  <c:v>-38.982084758518937</c:v>
                </c:pt>
                <c:pt idx="329">
                  <c:v>-36.215864523446385</c:v>
                </c:pt>
                <c:pt idx="330">
                  <c:v>-33.516743044899897</c:v>
                </c:pt>
                <c:pt idx="331">
                  <c:v>-30.886602611998171</c:v>
                </c:pt>
                <c:pt idx="332">
                  <c:v>-28.327283347821862</c:v>
                </c:pt>
                <c:pt idx="333">
                  <c:v>-25.840581383086231</c:v>
                </c:pt>
                <c:pt idx="334">
                  <c:v>-23.428247070527192</c:v>
                </c:pt>
                <c:pt idx="335">
                  <c:v>-21.091983242057154</c:v>
                </c:pt>
                <c:pt idx="336">
                  <c:v>-18.833443510693343</c:v>
                </c:pt>
                <c:pt idx="337">
                  <c:v>-16.654230619211404</c:v>
                </c:pt>
                <c:pt idx="338">
                  <c:v>-14.555894837429946</c:v>
                </c:pt>
                <c:pt idx="339">
                  <c:v>-12.539932409967179</c:v>
                </c:pt>
                <c:pt idx="340">
                  <c:v>-10.60778405626067</c:v>
                </c:pt>
                <c:pt idx="341">
                  <c:v>-8.7608335245803062</c:v>
                </c:pt>
                <c:pt idx="342">
                  <c:v>-7.0004062016991782</c:v>
                </c:pt>
                <c:pt idx="343">
                  <c:v>-5.3277677798290313</c:v>
                </c:pt>
                <c:pt idx="344">
                  <c:v>-3.7441229823565152</c:v>
                </c:pt>
                <c:pt idx="345">
                  <c:v>-2.2506143498528957</c:v>
                </c:pt>
                <c:pt idx="346">
                  <c:v>-0.84832108775719917</c:v>
                </c:pt>
                <c:pt idx="347">
                  <c:v>0.46174202293431676</c:v>
                </c:pt>
                <c:pt idx="348">
                  <c:v>1.678625650716242</c:v>
                </c:pt>
                <c:pt idx="349">
                  <c:v>2.8014468731728073</c:v>
                </c:pt>
                <c:pt idx="350">
                  <c:v>3.8293900700195991</c:v>
                </c:pt>
                <c:pt idx="351">
                  <c:v>4.7617077485562902</c:v>
                </c:pt>
                <c:pt idx="352">
                  <c:v>5.5977213005737951</c:v>
                </c:pt>
                <c:pt idx="353">
                  <c:v>6.3368216898434468</c:v>
                </c:pt>
                <c:pt idx="354">
                  <c:v>6.9784700693903972</c:v>
                </c:pt>
                <c:pt idx="355">
                  <c:v>7.5221983278389359</c:v>
                </c:pt>
                <c:pt idx="356">
                  <c:v>7.9676095641966924</c:v>
                </c:pt>
                <c:pt idx="357">
                  <c:v>8.3143784905291227</c:v>
                </c:pt>
                <c:pt idx="358">
                  <c:v>8.5622517620571728</c:v>
                </c:pt>
                <c:pt idx="359">
                  <c:v>8.7110482342975217</c:v>
                </c:pt>
                <c:pt idx="360">
                  <c:v>8.760659146946864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'Stage 1'!$X$7</c:f>
              <c:strCache>
                <c:ptCount val="1"/>
                <c:pt idx="0">
                  <c:v>Max rod load, compression, KN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'Stage 1'!$C$8:$C$368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1'!$X$8:$X$368</c:f>
              <c:numCache>
                <c:formatCode>General</c:formatCode>
                <c:ptCount val="361"/>
                <c:pt idx="0">
                  <c:v>-333.6</c:v>
                </c:pt>
                <c:pt idx="1">
                  <c:v>-333.6</c:v>
                </c:pt>
                <c:pt idx="2">
                  <c:v>-333.6</c:v>
                </c:pt>
                <c:pt idx="3">
                  <c:v>-333.6</c:v>
                </c:pt>
                <c:pt idx="4">
                  <c:v>-333.6</c:v>
                </c:pt>
                <c:pt idx="5">
                  <c:v>-333.6</c:v>
                </c:pt>
                <c:pt idx="6">
                  <c:v>-333.6</c:v>
                </c:pt>
                <c:pt idx="7">
                  <c:v>-333.6</c:v>
                </c:pt>
                <c:pt idx="8">
                  <c:v>-333.6</c:v>
                </c:pt>
                <c:pt idx="9">
                  <c:v>-333.6</c:v>
                </c:pt>
                <c:pt idx="10">
                  <c:v>-333.6</c:v>
                </c:pt>
                <c:pt idx="11">
                  <c:v>-333.6</c:v>
                </c:pt>
                <c:pt idx="12">
                  <c:v>-333.6</c:v>
                </c:pt>
                <c:pt idx="13">
                  <c:v>-333.6</c:v>
                </c:pt>
                <c:pt idx="14">
                  <c:v>-333.6</c:v>
                </c:pt>
                <c:pt idx="15">
                  <c:v>-333.6</c:v>
                </c:pt>
                <c:pt idx="16">
                  <c:v>-333.6</c:v>
                </c:pt>
                <c:pt idx="17">
                  <c:v>-333.6</c:v>
                </c:pt>
                <c:pt idx="18">
                  <c:v>-333.6</c:v>
                </c:pt>
                <c:pt idx="19">
                  <c:v>-333.6</c:v>
                </c:pt>
                <c:pt idx="20">
                  <c:v>-333.6</c:v>
                </c:pt>
                <c:pt idx="21">
                  <c:v>-333.6</c:v>
                </c:pt>
                <c:pt idx="22">
                  <c:v>-333.6</c:v>
                </c:pt>
                <c:pt idx="23">
                  <c:v>-333.6</c:v>
                </c:pt>
                <c:pt idx="24">
                  <c:v>-333.6</c:v>
                </c:pt>
                <c:pt idx="25">
                  <c:v>-333.6</c:v>
                </c:pt>
                <c:pt idx="26">
                  <c:v>-333.6</c:v>
                </c:pt>
                <c:pt idx="27">
                  <c:v>-333.6</c:v>
                </c:pt>
                <c:pt idx="28">
                  <c:v>-333.6</c:v>
                </c:pt>
                <c:pt idx="29">
                  <c:v>-333.6</c:v>
                </c:pt>
                <c:pt idx="30">
                  <c:v>-333.6</c:v>
                </c:pt>
                <c:pt idx="31">
                  <c:v>-333.6</c:v>
                </c:pt>
                <c:pt idx="32">
                  <c:v>-333.6</c:v>
                </c:pt>
                <c:pt idx="33">
                  <c:v>-333.6</c:v>
                </c:pt>
                <c:pt idx="34">
                  <c:v>-333.6</c:v>
                </c:pt>
                <c:pt idx="35">
                  <c:v>-333.6</c:v>
                </c:pt>
                <c:pt idx="36">
                  <c:v>-333.6</c:v>
                </c:pt>
                <c:pt idx="37">
                  <c:v>-333.6</c:v>
                </c:pt>
                <c:pt idx="38">
                  <c:v>-333.6</c:v>
                </c:pt>
                <c:pt idx="39">
                  <c:v>-333.6</c:v>
                </c:pt>
                <c:pt idx="40">
                  <c:v>-333.6</c:v>
                </c:pt>
                <c:pt idx="41">
                  <c:v>-333.6</c:v>
                </c:pt>
                <c:pt idx="42">
                  <c:v>-333.6</c:v>
                </c:pt>
                <c:pt idx="43">
                  <c:v>-333.6</c:v>
                </c:pt>
                <c:pt idx="44">
                  <c:v>-333.6</c:v>
                </c:pt>
                <c:pt idx="45">
                  <c:v>-333.6</c:v>
                </c:pt>
                <c:pt idx="46">
                  <c:v>-333.6</c:v>
                </c:pt>
                <c:pt idx="47">
                  <c:v>-333.6</c:v>
                </c:pt>
                <c:pt idx="48">
                  <c:v>-333.6</c:v>
                </c:pt>
                <c:pt idx="49">
                  <c:v>-333.6</c:v>
                </c:pt>
                <c:pt idx="50">
                  <c:v>-333.6</c:v>
                </c:pt>
                <c:pt idx="51">
                  <c:v>-333.6</c:v>
                </c:pt>
                <c:pt idx="52">
                  <c:v>-333.6</c:v>
                </c:pt>
                <c:pt idx="53">
                  <c:v>-333.6</c:v>
                </c:pt>
                <c:pt idx="54">
                  <c:v>-333.6</c:v>
                </c:pt>
                <c:pt idx="55">
                  <c:v>-333.6</c:v>
                </c:pt>
                <c:pt idx="56">
                  <c:v>-333.6</c:v>
                </c:pt>
                <c:pt idx="57">
                  <c:v>-333.6</c:v>
                </c:pt>
                <c:pt idx="58">
                  <c:v>-333.6</c:v>
                </c:pt>
                <c:pt idx="59">
                  <c:v>-333.6</c:v>
                </c:pt>
                <c:pt idx="60">
                  <c:v>-333.6</c:v>
                </c:pt>
                <c:pt idx="61">
                  <c:v>-333.6</c:v>
                </c:pt>
                <c:pt idx="62">
                  <c:v>-333.6</c:v>
                </c:pt>
                <c:pt idx="63">
                  <c:v>-333.6</c:v>
                </c:pt>
                <c:pt idx="64">
                  <c:v>-333.6</c:v>
                </c:pt>
                <c:pt idx="65">
                  <c:v>-333.6</c:v>
                </c:pt>
                <c:pt idx="66">
                  <c:v>-333.6</c:v>
                </c:pt>
                <c:pt idx="67">
                  <c:v>-333.6</c:v>
                </c:pt>
                <c:pt idx="68">
                  <c:v>-333.6</c:v>
                </c:pt>
                <c:pt idx="69">
                  <c:v>-333.6</c:v>
                </c:pt>
                <c:pt idx="70">
                  <c:v>-333.6</c:v>
                </c:pt>
                <c:pt idx="71">
                  <c:v>-333.6</c:v>
                </c:pt>
                <c:pt idx="72">
                  <c:v>-333.6</c:v>
                </c:pt>
                <c:pt idx="73">
                  <c:v>-333.6</c:v>
                </c:pt>
                <c:pt idx="74">
                  <c:v>-333.6</c:v>
                </c:pt>
                <c:pt idx="75">
                  <c:v>-333.6</c:v>
                </c:pt>
                <c:pt idx="76">
                  <c:v>-333.6</c:v>
                </c:pt>
                <c:pt idx="77">
                  <c:v>-333.6</c:v>
                </c:pt>
                <c:pt idx="78">
                  <c:v>-333.6</c:v>
                </c:pt>
                <c:pt idx="79">
                  <c:v>-333.6</c:v>
                </c:pt>
                <c:pt idx="80">
                  <c:v>-333.6</c:v>
                </c:pt>
                <c:pt idx="81">
                  <c:v>-333.6</c:v>
                </c:pt>
                <c:pt idx="82">
                  <c:v>-333.6</c:v>
                </c:pt>
                <c:pt idx="83">
                  <c:v>-333.6</c:v>
                </c:pt>
                <c:pt idx="84">
                  <c:v>-333.6</c:v>
                </c:pt>
                <c:pt idx="85">
                  <c:v>-333.6</c:v>
                </c:pt>
                <c:pt idx="86">
                  <c:v>-333.6</c:v>
                </c:pt>
                <c:pt idx="87">
                  <c:v>-333.6</c:v>
                </c:pt>
                <c:pt idx="88">
                  <c:v>-333.6</c:v>
                </c:pt>
                <c:pt idx="89">
                  <c:v>-333.6</c:v>
                </c:pt>
                <c:pt idx="90">
                  <c:v>-333.6</c:v>
                </c:pt>
                <c:pt idx="91">
                  <c:v>-333.6</c:v>
                </c:pt>
                <c:pt idx="92">
                  <c:v>-333.6</c:v>
                </c:pt>
                <c:pt idx="93">
                  <c:v>-333.6</c:v>
                </c:pt>
                <c:pt idx="94">
                  <c:v>-333.6</c:v>
                </c:pt>
                <c:pt idx="95">
                  <c:v>-333.6</c:v>
                </c:pt>
                <c:pt idx="96">
                  <c:v>-333.6</c:v>
                </c:pt>
                <c:pt idx="97">
                  <c:v>-333.6</c:v>
                </c:pt>
                <c:pt idx="98">
                  <c:v>-333.6</c:v>
                </c:pt>
                <c:pt idx="99">
                  <c:v>-333.6</c:v>
                </c:pt>
                <c:pt idx="100">
                  <c:v>-333.6</c:v>
                </c:pt>
                <c:pt idx="101">
                  <c:v>-333.6</c:v>
                </c:pt>
                <c:pt idx="102">
                  <c:v>-333.6</c:v>
                </c:pt>
                <c:pt idx="103">
                  <c:v>-333.6</c:v>
                </c:pt>
                <c:pt idx="104">
                  <c:v>-333.6</c:v>
                </c:pt>
                <c:pt idx="105">
                  <c:v>-333.6</c:v>
                </c:pt>
                <c:pt idx="106">
                  <c:v>-333.6</c:v>
                </c:pt>
                <c:pt idx="107">
                  <c:v>-333.6</c:v>
                </c:pt>
                <c:pt idx="108">
                  <c:v>-333.6</c:v>
                </c:pt>
                <c:pt idx="109">
                  <c:v>-333.6</c:v>
                </c:pt>
                <c:pt idx="110">
                  <c:v>-333.6</c:v>
                </c:pt>
                <c:pt idx="111">
                  <c:v>-333.6</c:v>
                </c:pt>
                <c:pt idx="112">
                  <c:v>-333.6</c:v>
                </c:pt>
                <c:pt idx="113">
                  <c:v>-333.6</c:v>
                </c:pt>
                <c:pt idx="114">
                  <c:v>-333.6</c:v>
                </c:pt>
                <c:pt idx="115">
                  <c:v>-333.6</c:v>
                </c:pt>
                <c:pt idx="116">
                  <c:v>-333.6</c:v>
                </c:pt>
                <c:pt idx="117">
                  <c:v>-333.6</c:v>
                </c:pt>
                <c:pt idx="118">
                  <c:v>-333.6</c:v>
                </c:pt>
                <c:pt idx="119">
                  <c:v>-333.6</c:v>
                </c:pt>
                <c:pt idx="120">
                  <c:v>-333.6</c:v>
                </c:pt>
                <c:pt idx="121">
                  <c:v>-333.6</c:v>
                </c:pt>
                <c:pt idx="122">
                  <c:v>-333.6</c:v>
                </c:pt>
                <c:pt idx="123">
                  <c:v>-333.6</c:v>
                </c:pt>
                <c:pt idx="124">
                  <c:v>-333.6</c:v>
                </c:pt>
                <c:pt idx="125">
                  <c:v>-333.6</c:v>
                </c:pt>
                <c:pt idx="126">
                  <c:v>-333.6</c:v>
                </c:pt>
                <c:pt idx="127">
                  <c:v>-333.6</c:v>
                </c:pt>
                <c:pt idx="128">
                  <c:v>-333.6</c:v>
                </c:pt>
                <c:pt idx="129">
                  <c:v>-333.6</c:v>
                </c:pt>
                <c:pt idx="130">
                  <c:v>-333.6</c:v>
                </c:pt>
                <c:pt idx="131">
                  <c:v>-333.6</c:v>
                </c:pt>
                <c:pt idx="132">
                  <c:v>-333.6</c:v>
                </c:pt>
                <c:pt idx="133">
                  <c:v>-333.6</c:v>
                </c:pt>
                <c:pt idx="134">
                  <c:v>-333.6</c:v>
                </c:pt>
                <c:pt idx="135">
                  <c:v>-333.6</c:v>
                </c:pt>
                <c:pt idx="136">
                  <c:v>-333.6</c:v>
                </c:pt>
                <c:pt idx="137">
                  <c:v>-333.6</c:v>
                </c:pt>
                <c:pt idx="138">
                  <c:v>-333.6</c:v>
                </c:pt>
                <c:pt idx="139">
                  <c:v>-333.6</c:v>
                </c:pt>
                <c:pt idx="140">
                  <c:v>-333.6</c:v>
                </c:pt>
                <c:pt idx="141">
                  <c:v>-333.6</c:v>
                </c:pt>
                <c:pt idx="142">
                  <c:v>-333.6</c:v>
                </c:pt>
                <c:pt idx="143">
                  <c:v>-333.6</c:v>
                </c:pt>
                <c:pt idx="144">
                  <c:v>-333.6</c:v>
                </c:pt>
                <c:pt idx="145">
                  <c:v>-333.6</c:v>
                </c:pt>
                <c:pt idx="146">
                  <c:v>-333.6</c:v>
                </c:pt>
                <c:pt idx="147">
                  <c:v>-333.6</c:v>
                </c:pt>
                <c:pt idx="148">
                  <c:v>-333.6</c:v>
                </c:pt>
                <c:pt idx="149">
                  <c:v>-333.6</c:v>
                </c:pt>
                <c:pt idx="150">
                  <c:v>-333.6</c:v>
                </c:pt>
                <c:pt idx="151">
                  <c:v>-333.6</c:v>
                </c:pt>
                <c:pt idx="152">
                  <c:v>-333.6</c:v>
                </c:pt>
                <c:pt idx="153">
                  <c:v>-333.6</c:v>
                </c:pt>
                <c:pt idx="154">
                  <c:v>-333.6</c:v>
                </c:pt>
                <c:pt idx="155">
                  <c:v>-333.6</c:v>
                </c:pt>
                <c:pt idx="156">
                  <c:v>-333.6</c:v>
                </c:pt>
                <c:pt idx="157">
                  <c:v>-333.6</c:v>
                </c:pt>
                <c:pt idx="158">
                  <c:v>-333.6</c:v>
                </c:pt>
                <c:pt idx="159">
                  <c:v>-333.6</c:v>
                </c:pt>
                <c:pt idx="160">
                  <c:v>-333.6</c:v>
                </c:pt>
                <c:pt idx="161">
                  <c:v>-333.6</c:v>
                </c:pt>
                <c:pt idx="162">
                  <c:v>-333.6</c:v>
                </c:pt>
                <c:pt idx="163">
                  <c:v>-333.6</c:v>
                </c:pt>
                <c:pt idx="164">
                  <c:v>-333.6</c:v>
                </c:pt>
                <c:pt idx="165">
                  <c:v>-333.6</c:v>
                </c:pt>
                <c:pt idx="166">
                  <c:v>-333.6</c:v>
                </c:pt>
                <c:pt idx="167">
                  <c:v>-333.6</c:v>
                </c:pt>
                <c:pt idx="168">
                  <c:v>-333.6</c:v>
                </c:pt>
                <c:pt idx="169">
                  <c:v>-333.6</c:v>
                </c:pt>
                <c:pt idx="170">
                  <c:v>-333.6</c:v>
                </c:pt>
                <c:pt idx="171">
                  <c:v>-333.6</c:v>
                </c:pt>
                <c:pt idx="172">
                  <c:v>-333.6</c:v>
                </c:pt>
                <c:pt idx="173">
                  <c:v>-333.6</c:v>
                </c:pt>
                <c:pt idx="174">
                  <c:v>-333.6</c:v>
                </c:pt>
                <c:pt idx="175">
                  <c:v>-333.6</c:v>
                </c:pt>
                <c:pt idx="176">
                  <c:v>-333.6</c:v>
                </c:pt>
                <c:pt idx="177">
                  <c:v>-333.6</c:v>
                </c:pt>
                <c:pt idx="178">
                  <c:v>-333.6</c:v>
                </c:pt>
                <c:pt idx="179">
                  <c:v>-333.6</c:v>
                </c:pt>
                <c:pt idx="180">
                  <c:v>-333.6</c:v>
                </c:pt>
                <c:pt idx="181">
                  <c:v>-333.6</c:v>
                </c:pt>
                <c:pt idx="182">
                  <c:v>-333.6</c:v>
                </c:pt>
                <c:pt idx="183">
                  <c:v>-333.6</c:v>
                </c:pt>
                <c:pt idx="184">
                  <c:v>-333.6</c:v>
                </c:pt>
                <c:pt idx="185">
                  <c:v>-333.6</c:v>
                </c:pt>
                <c:pt idx="186">
                  <c:v>-333.6</c:v>
                </c:pt>
                <c:pt idx="187">
                  <c:v>-333.6</c:v>
                </c:pt>
                <c:pt idx="188">
                  <c:v>-333.6</c:v>
                </c:pt>
                <c:pt idx="189">
                  <c:v>-333.6</c:v>
                </c:pt>
                <c:pt idx="190">
                  <c:v>-333.6</c:v>
                </c:pt>
                <c:pt idx="191">
                  <c:v>-333.6</c:v>
                </c:pt>
                <c:pt idx="192">
                  <c:v>-333.6</c:v>
                </c:pt>
                <c:pt idx="193">
                  <c:v>-333.6</c:v>
                </c:pt>
                <c:pt idx="194">
                  <c:v>-333.6</c:v>
                </c:pt>
                <c:pt idx="195">
                  <c:v>-333.6</c:v>
                </c:pt>
                <c:pt idx="196">
                  <c:v>-333.6</c:v>
                </c:pt>
                <c:pt idx="197">
                  <c:v>-333.6</c:v>
                </c:pt>
                <c:pt idx="198">
                  <c:v>-333.6</c:v>
                </c:pt>
                <c:pt idx="199">
                  <c:v>-333.6</c:v>
                </c:pt>
                <c:pt idx="200">
                  <c:v>-333.6</c:v>
                </c:pt>
                <c:pt idx="201">
                  <c:v>-333.6</c:v>
                </c:pt>
                <c:pt idx="202">
                  <c:v>-333.6</c:v>
                </c:pt>
                <c:pt idx="203">
                  <c:v>-333.6</c:v>
                </c:pt>
                <c:pt idx="204">
                  <c:v>-333.6</c:v>
                </c:pt>
                <c:pt idx="205">
                  <c:v>-333.6</c:v>
                </c:pt>
                <c:pt idx="206">
                  <c:v>-333.6</c:v>
                </c:pt>
                <c:pt idx="207">
                  <c:v>-333.6</c:v>
                </c:pt>
                <c:pt idx="208">
                  <c:v>-333.6</c:v>
                </c:pt>
                <c:pt idx="209">
                  <c:v>-333.6</c:v>
                </c:pt>
                <c:pt idx="210">
                  <c:v>-333.6</c:v>
                </c:pt>
                <c:pt idx="211">
                  <c:v>-333.6</c:v>
                </c:pt>
                <c:pt idx="212">
                  <c:v>-333.6</c:v>
                </c:pt>
                <c:pt idx="213">
                  <c:v>-333.6</c:v>
                </c:pt>
                <c:pt idx="214">
                  <c:v>-333.6</c:v>
                </c:pt>
                <c:pt idx="215">
                  <c:v>-333.6</c:v>
                </c:pt>
                <c:pt idx="216">
                  <c:v>-333.6</c:v>
                </c:pt>
                <c:pt idx="217">
                  <c:v>-333.6</c:v>
                </c:pt>
                <c:pt idx="218">
                  <c:v>-333.6</c:v>
                </c:pt>
                <c:pt idx="219">
                  <c:v>-333.6</c:v>
                </c:pt>
                <c:pt idx="220">
                  <c:v>-333.6</c:v>
                </c:pt>
                <c:pt idx="221">
                  <c:v>-333.6</c:v>
                </c:pt>
                <c:pt idx="222">
                  <c:v>-333.6</c:v>
                </c:pt>
                <c:pt idx="223">
                  <c:v>-333.6</c:v>
                </c:pt>
                <c:pt idx="224">
                  <c:v>-333.6</c:v>
                </c:pt>
                <c:pt idx="225">
                  <c:v>-333.6</c:v>
                </c:pt>
                <c:pt idx="226">
                  <c:v>-333.6</c:v>
                </c:pt>
                <c:pt idx="227">
                  <c:v>-333.6</c:v>
                </c:pt>
                <c:pt idx="228">
                  <c:v>-333.6</c:v>
                </c:pt>
                <c:pt idx="229">
                  <c:v>-333.6</c:v>
                </c:pt>
                <c:pt idx="230">
                  <c:v>-333.6</c:v>
                </c:pt>
                <c:pt idx="231">
                  <c:v>-333.6</c:v>
                </c:pt>
                <c:pt idx="232">
                  <c:v>-333.6</c:v>
                </c:pt>
                <c:pt idx="233">
                  <c:v>-333.6</c:v>
                </c:pt>
                <c:pt idx="234">
                  <c:v>-333.6</c:v>
                </c:pt>
                <c:pt idx="235">
                  <c:v>-333.6</c:v>
                </c:pt>
                <c:pt idx="236">
                  <c:v>-333.6</c:v>
                </c:pt>
                <c:pt idx="237">
                  <c:v>-333.6</c:v>
                </c:pt>
                <c:pt idx="238">
                  <c:v>-333.6</c:v>
                </c:pt>
                <c:pt idx="239">
                  <c:v>-333.6</c:v>
                </c:pt>
                <c:pt idx="240">
                  <c:v>-333.6</c:v>
                </c:pt>
                <c:pt idx="241">
                  <c:v>-333.6</c:v>
                </c:pt>
                <c:pt idx="242">
                  <c:v>-333.6</c:v>
                </c:pt>
                <c:pt idx="243">
                  <c:v>-333.6</c:v>
                </c:pt>
                <c:pt idx="244">
                  <c:v>-333.6</c:v>
                </c:pt>
                <c:pt idx="245">
                  <c:v>-333.6</c:v>
                </c:pt>
                <c:pt idx="246">
                  <c:v>-333.6</c:v>
                </c:pt>
                <c:pt idx="247">
                  <c:v>-333.6</c:v>
                </c:pt>
                <c:pt idx="248">
                  <c:v>-333.6</c:v>
                </c:pt>
                <c:pt idx="249">
                  <c:v>-333.6</c:v>
                </c:pt>
                <c:pt idx="250">
                  <c:v>-333.6</c:v>
                </c:pt>
                <c:pt idx="251">
                  <c:v>-333.6</c:v>
                </c:pt>
                <c:pt idx="252">
                  <c:v>-333.6</c:v>
                </c:pt>
                <c:pt idx="253">
                  <c:v>-333.6</c:v>
                </c:pt>
                <c:pt idx="254">
                  <c:v>-333.6</c:v>
                </c:pt>
                <c:pt idx="255">
                  <c:v>-333.6</c:v>
                </c:pt>
                <c:pt idx="256">
                  <c:v>-333.6</c:v>
                </c:pt>
                <c:pt idx="257">
                  <c:v>-333.6</c:v>
                </c:pt>
                <c:pt idx="258">
                  <c:v>-333.6</c:v>
                </c:pt>
                <c:pt idx="259">
                  <c:v>-333.6</c:v>
                </c:pt>
                <c:pt idx="260">
                  <c:v>-333.6</c:v>
                </c:pt>
                <c:pt idx="261">
                  <c:v>-333.6</c:v>
                </c:pt>
                <c:pt idx="262">
                  <c:v>-333.6</c:v>
                </c:pt>
                <c:pt idx="263">
                  <c:v>-333.6</c:v>
                </c:pt>
                <c:pt idx="264">
                  <c:v>-333.6</c:v>
                </c:pt>
                <c:pt idx="265">
                  <c:v>-333.6</c:v>
                </c:pt>
                <c:pt idx="266">
                  <c:v>-333.6</c:v>
                </c:pt>
                <c:pt idx="267">
                  <c:v>-333.6</c:v>
                </c:pt>
                <c:pt idx="268">
                  <c:v>-333.6</c:v>
                </c:pt>
                <c:pt idx="269">
                  <c:v>-333.6</c:v>
                </c:pt>
                <c:pt idx="270">
                  <c:v>-333.6</c:v>
                </c:pt>
                <c:pt idx="271">
                  <c:v>-333.6</c:v>
                </c:pt>
                <c:pt idx="272">
                  <c:v>-333.6</c:v>
                </c:pt>
                <c:pt idx="273">
                  <c:v>-333.6</c:v>
                </c:pt>
                <c:pt idx="274">
                  <c:v>-333.6</c:v>
                </c:pt>
                <c:pt idx="275">
                  <c:v>-333.6</c:v>
                </c:pt>
                <c:pt idx="276">
                  <c:v>-333.6</c:v>
                </c:pt>
                <c:pt idx="277">
                  <c:v>-333.6</c:v>
                </c:pt>
                <c:pt idx="278">
                  <c:v>-333.6</c:v>
                </c:pt>
                <c:pt idx="279">
                  <c:v>-333.6</c:v>
                </c:pt>
                <c:pt idx="280">
                  <c:v>-333.6</c:v>
                </c:pt>
                <c:pt idx="281">
                  <c:v>-333.6</c:v>
                </c:pt>
                <c:pt idx="282">
                  <c:v>-333.6</c:v>
                </c:pt>
                <c:pt idx="283">
                  <c:v>-333.6</c:v>
                </c:pt>
                <c:pt idx="284">
                  <c:v>-333.6</c:v>
                </c:pt>
                <c:pt idx="285">
                  <c:v>-333.6</c:v>
                </c:pt>
                <c:pt idx="286">
                  <c:v>-333.6</c:v>
                </c:pt>
                <c:pt idx="287">
                  <c:v>-333.6</c:v>
                </c:pt>
                <c:pt idx="288">
                  <c:v>-333.6</c:v>
                </c:pt>
                <c:pt idx="289">
                  <c:v>-333.6</c:v>
                </c:pt>
                <c:pt idx="290">
                  <c:v>-333.6</c:v>
                </c:pt>
                <c:pt idx="291">
                  <c:v>-333.6</c:v>
                </c:pt>
                <c:pt idx="292">
                  <c:v>-333.6</c:v>
                </c:pt>
                <c:pt idx="293">
                  <c:v>-333.6</c:v>
                </c:pt>
                <c:pt idx="294">
                  <c:v>-333.6</c:v>
                </c:pt>
                <c:pt idx="295">
                  <c:v>-333.6</c:v>
                </c:pt>
                <c:pt idx="296">
                  <c:v>-333.6</c:v>
                </c:pt>
                <c:pt idx="297">
                  <c:v>-333.6</c:v>
                </c:pt>
                <c:pt idx="298">
                  <c:v>-333.6</c:v>
                </c:pt>
                <c:pt idx="299">
                  <c:v>-333.6</c:v>
                </c:pt>
                <c:pt idx="300">
                  <c:v>-333.6</c:v>
                </c:pt>
                <c:pt idx="301">
                  <c:v>-333.6</c:v>
                </c:pt>
                <c:pt idx="302">
                  <c:v>-333.6</c:v>
                </c:pt>
                <c:pt idx="303">
                  <c:v>-333.6</c:v>
                </c:pt>
                <c:pt idx="304">
                  <c:v>-333.6</c:v>
                </c:pt>
                <c:pt idx="305">
                  <c:v>-333.6</c:v>
                </c:pt>
                <c:pt idx="306">
                  <c:v>-333.6</c:v>
                </c:pt>
                <c:pt idx="307">
                  <c:v>-333.6</c:v>
                </c:pt>
                <c:pt idx="308">
                  <c:v>-333.6</c:v>
                </c:pt>
                <c:pt idx="309">
                  <c:v>-333.6</c:v>
                </c:pt>
                <c:pt idx="310">
                  <c:v>-333.6</c:v>
                </c:pt>
                <c:pt idx="311">
                  <c:v>-333.6</c:v>
                </c:pt>
                <c:pt idx="312">
                  <c:v>-333.6</c:v>
                </c:pt>
                <c:pt idx="313">
                  <c:v>-333.6</c:v>
                </c:pt>
                <c:pt idx="314">
                  <c:v>-333.6</c:v>
                </c:pt>
                <c:pt idx="315">
                  <c:v>-333.6</c:v>
                </c:pt>
                <c:pt idx="316">
                  <c:v>-333.6</c:v>
                </c:pt>
                <c:pt idx="317">
                  <c:v>-333.6</c:v>
                </c:pt>
                <c:pt idx="318">
                  <c:v>-333.6</c:v>
                </c:pt>
                <c:pt idx="319">
                  <c:v>-333.6</c:v>
                </c:pt>
                <c:pt idx="320">
                  <c:v>-333.6</c:v>
                </c:pt>
                <c:pt idx="321">
                  <c:v>-333.6</c:v>
                </c:pt>
                <c:pt idx="322">
                  <c:v>-333.6</c:v>
                </c:pt>
                <c:pt idx="323">
                  <c:v>-333.6</c:v>
                </c:pt>
                <c:pt idx="324">
                  <c:v>-333.6</c:v>
                </c:pt>
                <c:pt idx="325">
                  <c:v>-333.6</c:v>
                </c:pt>
                <c:pt idx="326">
                  <c:v>-333.6</c:v>
                </c:pt>
                <c:pt idx="327">
                  <c:v>-333.6</c:v>
                </c:pt>
                <c:pt idx="328">
                  <c:v>-333.6</c:v>
                </c:pt>
                <c:pt idx="329">
                  <c:v>-333.6</c:v>
                </c:pt>
                <c:pt idx="330">
                  <c:v>-333.6</c:v>
                </c:pt>
                <c:pt idx="331">
                  <c:v>-333.6</c:v>
                </c:pt>
                <c:pt idx="332">
                  <c:v>-333.6</c:v>
                </c:pt>
                <c:pt idx="333">
                  <c:v>-333.6</c:v>
                </c:pt>
                <c:pt idx="334">
                  <c:v>-333.6</c:v>
                </c:pt>
                <c:pt idx="335">
                  <c:v>-333.6</c:v>
                </c:pt>
                <c:pt idx="336">
                  <c:v>-333.6</c:v>
                </c:pt>
                <c:pt idx="337">
                  <c:v>-333.6</c:v>
                </c:pt>
                <c:pt idx="338">
                  <c:v>-333.6</c:v>
                </c:pt>
                <c:pt idx="339">
                  <c:v>-333.6</c:v>
                </c:pt>
                <c:pt idx="340">
                  <c:v>-333.6</c:v>
                </c:pt>
                <c:pt idx="341">
                  <c:v>-333.6</c:v>
                </c:pt>
                <c:pt idx="342">
                  <c:v>-333.6</c:v>
                </c:pt>
                <c:pt idx="343">
                  <c:v>-333.6</c:v>
                </c:pt>
                <c:pt idx="344">
                  <c:v>-333.6</c:v>
                </c:pt>
                <c:pt idx="345">
                  <c:v>-333.6</c:v>
                </c:pt>
                <c:pt idx="346">
                  <c:v>-333.6</c:v>
                </c:pt>
                <c:pt idx="347">
                  <c:v>-333.6</c:v>
                </c:pt>
                <c:pt idx="348">
                  <c:v>-333.6</c:v>
                </c:pt>
                <c:pt idx="349">
                  <c:v>-333.6</c:v>
                </c:pt>
                <c:pt idx="350">
                  <c:v>-333.6</c:v>
                </c:pt>
                <c:pt idx="351">
                  <c:v>-333.6</c:v>
                </c:pt>
                <c:pt idx="352">
                  <c:v>-333.6</c:v>
                </c:pt>
                <c:pt idx="353">
                  <c:v>-333.6</c:v>
                </c:pt>
                <c:pt idx="354">
                  <c:v>-333.6</c:v>
                </c:pt>
                <c:pt idx="355">
                  <c:v>-333.6</c:v>
                </c:pt>
                <c:pt idx="356">
                  <c:v>-333.6</c:v>
                </c:pt>
                <c:pt idx="357">
                  <c:v>-333.6</c:v>
                </c:pt>
                <c:pt idx="358">
                  <c:v>-333.6</c:v>
                </c:pt>
                <c:pt idx="359">
                  <c:v>-333.6</c:v>
                </c:pt>
                <c:pt idx="360">
                  <c:v>-333.6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'Stage 1'!$Y$7</c:f>
              <c:strCache>
                <c:ptCount val="1"/>
                <c:pt idx="0">
                  <c:v>Max rod load, Tension, KN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'Stage 1'!$C$8:$C$368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1'!$Y$8:$Y$368</c:f>
              <c:numCache>
                <c:formatCode>General</c:formatCode>
                <c:ptCount val="361"/>
                <c:pt idx="0">
                  <c:v>333.6</c:v>
                </c:pt>
                <c:pt idx="1">
                  <c:v>333.6</c:v>
                </c:pt>
                <c:pt idx="2">
                  <c:v>333.6</c:v>
                </c:pt>
                <c:pt idx="3">
                  <c:v>333.6</c:v>
                </c:pt>
                <c:pt idx="4">
                  <c:v>333.6</c:v>
                </c:pt>
                <c:pt idx="5">
                  <c:v>333.6</c:v>
                </c:pt>
                <c:pt idx="6">
                  <c:v>333.6</c:v>
                </c:pt>
                <c:pt idx="7">
                  <c:v>333.6</c:v>
                </c:pt>
                <c:pt idx="8">
                  <c:v>333.6</c:v>
                </c:pt>
                <c:pt idx="9">
                  <c:v>333.6</c:v>
                </c:pt>
                <c:pt idx="10">
                  <c:v>333.6</c:v>
                </c:pt>
                <c:pt idx="11">
                  <c:v>333.6</c:v>
                </c:pt>
                <c:pt idx="12">
                  <c:v>333.6</c:v>
                </c:pt>
                <c:pt idx="13">
                  <c:v>333.6</c:v>
                </c:pt>
                <c:pt idx="14">
                  <c:v>333.6</c:v>
                </c:pt>
                <c:pt idx="15">
                  <c:v>333.6</c:v>
                </c:pt>
                <c:pt idx="16">
                  <c:v>333.6</c:v>
                </c:pt>
                <c:pt idx="17">
                  <c:v>333.6</c:v>
                </c:pt>
                <c:pt idx="18">
                  <c:v>333.6</c:v>
                </c:pt>
                <c:pt idx="19">
                  <c:v>333.6</c:v>
                </c:pt>
                <c:pt idx="20">
                  <c:v>333.6</c:v>
                </c:pt>
                <c:pt idx="21">
                  <c:v>333.6</c:v>
                </c:pt>
                <c:pt idx="22">
                  <c:v>333.6</c:v>
                </c:pt>
                <c:pt idx="23">
                  <c:v>333.6</c:v>
                </c:pt>
                <c:pt idx="24">
                  <c:v>333.6</c:v>
                </c:pt>
                <c:pt idx="25">
                  <c:v>333.6</c:v>
                </c:pt>
                <c:pt idx="26">
                  <c:v>333.6</c:v>
                </c:pt>
                <c:pt idx="27">
                  <c:v>333.6</c:v>
                </c:pt>
                <c:pt idx="28">
                  <c:v>333.6</c:v>
                </c:pt>
                <c:pt idx="29">
                  <c:v>333.6</c:v>
                </c:pt>
                <c:pt idx="30">
                  <c:v>333.6</c:v>
                </c:pt>
                <c:pt idx="31">
                  <c:v>333.6</c:v>
                </c:pt>
                <c:pt idx="32">
                  <c:v>333.6</c:v>
                </c:pt>
                <c:pt idx="33">
                  <c:v>333.6</c:v>
                </c:pt>
                <c:pt idx="34">
                  <c:v>333.6</c:v>
                </c:pt>
                <c:pt idx="35">
                  <c:v>333.6</c:v>
                </c:pt>
                <c:pt idx="36">
                  <c:v>333.6</c:v>
                </c:pt>
                <c:pt idx="37">
                  <c:v>333.6</c:v>
                </c:pt>
                <c:pt idx="38">
                  <c:v>333.6</c:v>
                </c:pt>
                <c:pt idx="39">
                  <c:v>333.6</c:v>
                </c:pt>
                <c:pt idx="40">
                  <c:v>333.6</c:v>
                </c:pt>
                <c:pt idx="41">
                  <c:v>333.6</c:v>
                </c:pt>
                <c:pt idx="42">
                  <c:v>333.6</c:v>
                </c:pt>
                <c:pt idx="43">
                  <c:v>333.6</c:v>
                </c:pt>
                <c:pt idx="44">
                  <c:v>333.6</c:v>
                </c:pt>
                <c:pt idx="45">
                  <c:v>333.6</c:v>
                </c:pt>
                <c:pt idx="46">
                  <c:v>333.6</c:v>
                </c:pt>
                <c:pt idx="47">
                  <c:v>333.6</c:v>
                </c:pt>
                <c:pt idx="48">
                  <c:v>333.6</c:v>
                </c:pt>
                <c:pt idx="49">
                  <c:v>333.6</c:v>
                </c:pt>
                <c:pt idx="50">
                  <c:v>333.6</c:v>
                </c:pt>
                <c:pt idx="51">
                  <c:v>333.6</c:v>
                </c:pt>
                <c:pt idx="52">
                  <c:v>333.6</c:v>
                </c:pt>
                <c:pt idx="53">
                  <c:v>333.6</c:v>
                </c:pt>
                <c:pt idx="54">
                  <c:v>333.6</c:v>
                </c:pt>
                <c:pt idx="55">
                  <c:v>333.6</c:v>
                </c:pt>
                <c:pt idx="56">
                  <c:v>333.6</c:v>
                </c:pt>
                <c:pt idx="57">
                  <c:v>333.6</c:v>
                </c:pt>
                <c:pt idx="58">
                  <c:v>333.6</c:v>
                </c:pt>
                <c:pt idx="59">
                  <c:v>333.6</c:v>
                </c:pt>
                <c:pt idx="60">
                  <c:v>333.6</c:v>
                </c:pt>
                <c:pt idx="61">
                  <c:v>333.6</c:v>
                </c:pt>
                <c:pt idx="62">
                  <c:v>333.6</c:v>
                </c:pt>
                <c:pt idx="63">
                  <c:v>333.6</c:v>
                </c:pt>
                <c:pt idx="64">
                  <c:v>333.6</c:v>
                </c:pt>
                <c:pt idx="65">
                  <c:v>333.6</c:v>
                </c:pt>
                <c:pt idx="66">
                  <c:v>333.6</c:v>
                </c:pt>
                <c:pt idx="67">
                  <c:v>333.6</c:v>
                </c:pt>
                <c:pt idx="68">
                  <c:v>333.6</c:v>
                </c:pt>
                <c:pt idx="69">
                  <c:v>333.6</c:v>
                </c:pt>
                <c:pt idx="70">
                  <c:v>333.6</c:v>
                </c:pt>
                <c:pt idx="71">
                  <c:v>333.6</c:v>
                </c:pt>
                <c:pt idx="72">
                  <c:v>333.6</c:v>
                </c:pt>
                <c:pt idx="73">
                  <c:v>333.6</c:v>
                </c:pt>
                <c:pt idx="74">
                  <c:v>333.6</c:v>
                </c:pt>
                <c:pt idx="75">
                  <c:v>333.6</c:v>
                </c:pt>
                <c:pt idx="76">
                  <c:v>333.6</c:v>
                </c:pt>
                <c:pt idx="77">
                  <c:v>333.6</c:v>
                </c:pt>
                <c:pt idx="78">
                  <c:v>333.6</c:v>
                </c:pt>
                <c:pt idx="79">
                  <c:v>333.6</c:v>
                </c:pt>
                <c:pt idx="80">
                  <c:v>333.6</c:v>
                </c:pt>
                <c:pt idx="81">
                  <c:v>333.6</c:v>
                </c:pt>
                <c:pt idx="82">
                  <c:v>333.6</c:v>
                </c:pt>
                <c:pt idx="83">
                  <c:v>333.6</c:v>
                </c:pt>
                <c:pt idx="84">
                  <c:v>333.6</c:v>
                </c:pt>
                <c:pt idx="85">
                  <c:v>333.6</c:v>
                </c:pt>
                <c:pt idx="86">
                  <c:v>333.6</c:v>
                </c:pt>
                <c:pt idx="87">
                  <c:v>333.6</c:v>
                </c:pt>
                <c:pt idx="88">
                  <c:v>333.6</c:v>
                </c:pt>
                <c:pt idx="89">
                  <c:v>333.6</c:v>
                </c:pt>
                <c:pt idx="90">
                  <c:v>333.6</c:v>
                </c:pt>
                <c:pt idx="91">
                  <c:v>333.6</c:v>
                </c:pt>
                <c:pt idx="92">
                  <c:v>333.6</c:v>
                </c:pt>
                <c:pt idx="93">
                  <c:v>333.6</c:v>
                </c:pt>
                <c:pt idx="94">
                  <c:v>333.6</c:v>
                </c:pt>
                <c:pt idx="95">
                  <c:v>333.6</c:v>
                </c:pt>
                <c:pt idx="96">
                  <c:v>333.6</c:v>
                </c:pt>
                <c:pt idx="97">
                  <c:v>333.6</c:v>
                </c:pt>
                <c:pt idx="98">
                  <c:v>333.6</c:v>
                </c:pt>
                <c:pt idx="99">
                  <c:v>333.6</c:v>
                </c:pt>
                <c:pt idx="100">
                  <c:v>333.6</c:v>
                </c:pt>
                <c:pt idx="101">
                  <c:v>333.6</c:v>
                </c:pt>
                <c:pt idx="102">
                  <c:v>333.6</c:v>
                </c:pt>
                <c:pt idx="103">
                  <c:v>333.6</c:v>
                </c:pt>
                <c:pt idx="104">
                  <c:v>333.6</c:v>
                </c:pt>
                <c:pt idx="105">
                  <c:v>333.6</c:v>
                </c:pt>
                <c:pt idx="106">
                  <c:v>333.6</c:v>
                </c:pt>
                <c:pt idx="107">
                  <c:v>333.6</c:v>
                </c:pt>
                <c:pt idx="108">
                  <c:v>333.6</c:v>
                </c:pt>
                <c:pt idx="109">
                  <c:v>333.6</c:v>
                </c:pt>
                <c:pt idx="110">
                  <c:v>333.6</c:v>
                </c:pt>
                <c:pt idx="111">
                  <c:v>333.6</c:v>
                </c:pt>
                <c:pt idx="112">
                  <c:v>333.6</c:v>
                </c:pt>
                <c:pt idx="113">
                  <c:v>333.6</c:v>
                </c:pt>
                <c:pt idx="114">
                  <c:v>333.6</c:v>
                </c:pt>
                <c:pt idx="115">
                  <c:v>333.6</c:v>
                </c:pt>
                <c:pt idx="116">
                  <c:v>333.6</c:v>
                </c:pt>
                <c:pt idx="117">
                  <c:v>333.6</c:v>
                </c:pt>
                <c:pt idx="118">
                  <c:v>333.6</c:v>
                </c:pt>
                <c:pt idx="119">
                  <c:v>333.6</c:v>
                </c:pt>
                <c:pt idx="120">
                  <c:v>333.6</c:v>
                </c:pt>
                <c:pt idx="121">
                  <c:v>333.6</c:v>
                </c:pt>
                <c:pt idx="122">
                  <c:v>333.6</c:v>
                </c:pt>
                <c:pt idx="123">
                  <c:v>333.6</c:v>
                </c:pt>
                <c:pt idx="124">
                  <c:v>333.6</c:v>
                </c:pt>
                <c:pt idx="125">
                  <c:v>333.6</c:v>
                </c:pt>
                <c:pt idx="126">
                  <c:v>333.6</c:v>
                </c:pt>
                <c:pt idx="127">
                  <c:v>333.6</c:v>
                </c:pt>
                <c:pt idx="128">
                  <c:v>333.6</c:v>
                </c:pt>
                <c:pt idx="129">
                  <c:v>333.6</c:v>
                </c:pt>
                <c:pt idx="130">
                  <c:v>333.6</c:v>
                </c:pt>
                <c:pt idx="131">
                  <c:v>333.6</c:v>
                </c:pt>
                <c:pt idx="132">
                  <c:v>333.6</c:v>
                </c:pt>
                <c:pt idx="133">
                  <c:v>333.6</c:v>
                </c:pt>
                <c:pt idx="134">
                  <c:v>333.6</c:v>
                </c:pt>
                <c:pt idx="135">
                  <c:v>333.6</c:v>
                </c:pt>
                <c:pt idx="136">
                  <c:v>333.6</c:v>
                </c:pt>
                <c:pt idx="137">
                  <c:v>333.6</c:v>
                </c:pt>
                <c:pt idx="138">
                  <c:v>333.6</c:v>
                </c:pt>
                <c:pt idx="139">
                  <c:v>333.6</c:v>
                </c:pt>
                <c:pt idx="140">
                  <c:v>333.6</c:v>
                </c:pt>
                <c:pt idx="141">
                  <c:v>333.6</c:v>
                </c:pt>
                <c:pt idx="142">
                  <c:v>333.6</c:v>
                </c:pt>
                <c:pt idx="143">
                  <c:v>333.6</c:v>
                </c:pt>
                <c:pt idx="144">
                  <c:v>333.6</c:v>
                </c:pt>
                <c:pt idx="145">
                  <c:v>333.6</c:v>
                </c:pt>
                <c:pt idx="146">
                  <c:v>333.6</c:v>
                </c:pt>
                <c:pt idx="147">
                  <c:v>333.6</c:v>
                </c:pt>
                <c:pt idx="148">
                  <c:v>333.6</c:v>
                </c:pt>
                <c:pt idx="149">
                  <c:v>333.6</c:v>
                </c:pt>
                <c:pt idx="150">
                  <c:v>333.6</c:v>
                </c:pt>
                <c:pt idx="151">
                  <c:v>333.6</c:v>
                </c:pt>
                <c:pt idx="152">
                  <c:v>333.6</c:v>
                </c:pt>
                <c:pt idx="153">
                  <c:v>333.6</c:v>
                </c:pt>
                <c:pt idx="154">
                  <c:v>333.6</c:v>
                </c:pt>
                <c:pt idx="155">
                  <c:v>333.6</c:v>
                </c:pt>
                <c:pt idx="156">
                  <c:v>333.6</c:v>
                </c:pt>
                <c:pt idx="157">
                  <c:v>333.6</c:v>
                </c:pt>
                <c:pt idx="158">
                  <c:v>333.6</c:v>
                </c:pt>
                <c:pt idx="159">
                  <c:v>333.6</c:v>
                </c:pt>
                <c:pt idx="160">
                  <c:v>333.6</c:v>
                </c:pt>
                <c:pt idx="161">
                  <c:v>333.6</c:v>
                </c:pt>
                <c:pt idx="162">
                  <c:v>333.6</c:v>
                </c:pt>
                <c:pt idx="163">
                  <c:v>333.6</c:v>
                </c:pt>
                <c:pt idx="164">
                  <c:v>333.6</c:v>
                </c:pt>
                <c:pt idx="165">
                  <c:v>333.6</c:v>
                </c:pt>
                <c:pt idx="166">
                  <c:v>333.6</c:v>
                </c:pt>
                <c:pt idx="167">
                  <c:v>333.6</c:v>
                </c:pt>
                <c:pt idx="168">
                  <c:v>333.6</c:v>
                </c:pt>
                <c:pt idx="169">
                  <c:v>333.6</c:v>
                </c:pt>
                <c:pt idx="170">
                  <c:v>333.6</c:v>
                </c:pt>
                <c:pt idx="171">
                  <c:v>333.6</c:v>
                </c:pt>
                <c:pt idx="172">
                  <c:v>333.6</c:v>
                </c:pt>
                <c:pt idx="173">
                  <c:v>333.6</c:v>
                </c:pt>
                <c:pt idx="174">
                  <c:v>333.6</c:v>
                </c:pt>
                <c:pt idx="175">
                  <c:v>333.6</c:v>
                </c:pt>
                <c:pt idx="176">
                  <c:v>333.6</c:v>
                </c:pt>
                <c:pt idx="177">
                  <c:v>333.6</c:v>
                </c:pt>
                <c:pt idx="178">
                  <c:v>333.6</c:v>
                </c:pt>
                <c:pt idx="179">
                  <c:v>333.6</c:v>
                </c:pt>
                <c:pt idx="180">
                  <c:v>333.6</c:v>
                </c:pt>
                <c:pt idx="181">
                  <c:v>333.6</c:v>
                </c:pt>
                <c:pt idx="182">
                  <c:v>333.6</c:v>
                </c:pt>
                <c:pt idx="183">
                  <c:v>333.6</c:v>
                </c:pt>
                <c:pt idx="184">
                  <c:v>333.6</c:v>
                </c:pt>
                <c:pt idx="185">
                  <c:v>333.6</c:v>
                </c:pt>
                <c:pt idx="186">
                  <c:v>333.6</c:v>
                </c:pt>
                <c:pt idx="187">
                  <c:v>333.6</c:v>
                </c:pt>
                <c:pt idx="188">
                  <c:v>333.6</c:v>
                </c:pt>
                <c:pt idx="189">
                  <c:v>333.6</c:v>
                </c:pt>
                <c:pt idx="190">
                  <c:v>333.6</c:v>
                </c:pt>
                <c:pt idx="191">
                  <c:v>333.6</c:v>
                </c:pt>
                <c:pt idx="192">
                  <c:v>333.6</c:v>
                </c:pt>
                <c:pt idx="193">
                  <c:v>333.6</c:v>
                </c:pt>
                <c:pt idx="194">
                  <c:v>333.6</c:v>
                </c:pt>
                <c:pt idx="195">
                  <c:v>333.6</c:v>
                </c:pt>
                <c:pt idx="196">
                  <c:v>333.6</c:v>
                </c:pt>
                <c:pt idx="197">
                  <c:v>333.6</c:v>
                </c:pt>
                <c:pt idx="198">
                  <c:v>333.6</c:v>
                </c:pt>
                <c:pt idx="199">
                  <c:v>333.6</c:v>
                </c:pt>
                <c:pt idx="200">
                  <c:v>333.6</c:v>
                </c:pt>
                <c:pt idx="201">
                  <c:v>333.6</c:v>
                </c:pt>
                <c:pt idx="202">
                  <c:v>333.6</c:v>
                </c:pt>
                <c:pt idx="203">
                  <c:v>333.6</c:v>
                </c:pt>
                <c:pt idx="204">
                  <c:v>333.6</c:v>
                </c:pt>
                <c:pt idx="205">
                  <c:v>333.6</c:v>
                </c:pt>
                <c:pt idx="206">
                  <c:v>333.6</c:v>
                </c:pt>
                <c:pt idx="207">
                  <c:v>333.6</c:v>
                </c:pt>
                <c:pt idx="208">
                  <c:v>333.6</c:v>
                </c:pt>
                <c:pt idx="209">
                  <c:v>333.6</c:v>
                </c:pt>
                <c:pt idx="210">
                  <c:v>333.6</c:v>
                </c:pt>
                <c:pt idx="211">
                  <c:v>333.6</c:v>
                </c:pt>
                <c:pt idx="212">
                  <c:v>333.6</c:v>
                </c:pt>
                <c:pt idx="213">
                  <c:v>333.6</c:v>
                </c:pt>
                <c:pt idx="214">
                  <c:v>333.6</c:v>
                </c:pt>
                <c:pt idx="215">
                  <c:v>333.6</c:v>
                </c:pt>
                <c:pt idx="216">
                  <c:v>333.6</c:v>
                </c:pt>
                <c:pt idx="217">
                  <c:v>333.6</c:v>
                </c:pt>
                <c:pt idx="218">
                  <c:v>333.6</c:v>
                </c:pt>
                <c:pt idx="219">
                  <c:v>333.6</c:v>
                </c:pt>
                <c:pt idx="220">
                  <c:v>333.6</c:v>
                </c:pt>
                <c:pt idx="221">
                  <c:v>333.6</c:v>
                </c:pt>
                <c:pt idx="222">
                  <c:v>333.6</c:v>
                </c:pt>
                <c:pt idx="223">
                  <c:v>333.6</c:v>
                </c:pt>
                <c:pt idx="224">
                  <c:v>333.6</c:v>
                </c:pt>
                <c:pt idx="225">
                  <c:v>333.6</c:v>
                </c:pt>
                <c:pt idx="226">
                  <c:v>333.6</c:v>
                </c:pt>
                <c:pt idx="227">
                  <c:v>333.6</c:v>
                </c:pt>
                <c:pt idx="228">
                  <c:v>333.6</c:v>
                </c:pt>
                <c:pt idx="229">
                  <c:v>333.6</c:v>
                </c:pt>
                <c:pt idx="230">
                  <c:v>333.6</c:v>
                </c:pt>
                <c:pt idx="231">
                  <c:v>333.6</c:v>
                </c:pt>
                <c:pt idx="232">
                  <c:v>333.6</c:v>
                </c:pt>
                <c:pt idx="233">
                  <c:v>333.6</c:v>
                </c:pt>
                <c:pt idx="234">
                  <c:v>333.6</c:v>
                </c:pt>
                <c:pt idx="235">
                  <c:v>333.6</c:v>
                </c:pt>
                <c:pt idx="236">
                  <c:v>333.6</c:v>
                </c:pt>
                <c:pt idx="237">
                  <c:v>333.6</c:v>
                </c:pt>
                <c:pt idx="238">
                  <c:v>333.6</c:v>
                </c:pt>
                <c:pt idx="239">
                  <c:v>333.6</c:v>
                </c:pt>
                <c:pt idx="240">
                  <c:v>333.6</c:v>
                </c:pt>
                <c:pt idx="241">
                  <c:v>333.6</c:v>
                </c:pt>
                <c:pt idx="242">
                  <c:v>333.6</c:v>
                </c:pt>
                <c:pt idx="243">
                  <c:v>333.6</c:v>
                </c:pt>
                <c:pt idx="244">
                  <c:v>333.6</c:v>
                </c:pt>
                <c:pt idx="245">
                  <c:v>333.6</c:v>
                </c:pt>
                <c:pt idx="246">
                  <c:v>333.6</c:v>
                </c:pt>
                <c:pt idx="247">
                  <c:v>333.6</c:v>
                </c:pt>
                <c:pt idx="248">
                  <c:v>333.6</c:v>
                </c:pt>
                <c:pt idx="249">
                  <c:v>333.6</c:v>
                </c:pt>
                <c:pt idx="250">
                  <c:v>333.6</c:v>
                </c:pt>
                <c:pt idx="251">
                  <c:v>333.6</c:v>
                </c:pt>
                <c:pt idx="252">
                  <c:v>333.6</c:v>
                </c:pt>
                <c:pt idx="253">
                  <c:v>333.6</c:v>
                </c:pt>
                <c:pt idx="254">
                  <c:v>333.6</c:v>
                </c:pt>
                <c:pt idx="255">
                  <c:v>333.6</c:v>
                </c:pt>
                <c:pt idx="256">
                  <c:v>333.6</c:v>
                </c:pt>
                <c:pt idx="257">
                  <c:v>333.6</c:v>
                </c:pt>
                <c:pt idx="258">
                  <c:v>333.6</c:v>
                </c:pt>
                <c:pt idx="259">
                  <c:v>333.6</c:v>
                </c:pt>
                <c:pt idx="260">
                  <c:v>333.6</c:v>
                </c:pt>
                <c:pt idx="261">
                  <c:v>333.6</c:v>
                </c:pt>
                <c:pt idx="262">
                  <c:v>333.6</c:v>
                </c:pt>
                <c:pt idx="263">
                  <c:v>333.6</c:v>
                </c:pt>
                <c:pt idx="264">
                  <c:v>333.6</c:v>
                </c:pt>
                <c:pt idx="265">
                  <c:v>333.6</c:v>
                </c:pt>
                <c:pt idx="266">
                  <c:v>333.6</c:v>
                </c:pt>
                <c:pt idx="267">
                  <c:v>333.6</c:v>
                </c:pt>
                <c:pt idx="268">
                  <c:v>333.6</c:v>
                </c:pt>
                <c:pt idx="269">
                  <c:v>333.6</c:v>
                </c:pt>
                <c:pt idx="270">
                  <c:v>333.6</c:v>
                </c:pt>
                <c:pt idx="271">
                  <c:v>333.6</c:v>
                </c:pt>
                <c:pt idx="272">
                  <c:v>333.6</c:v>
                </c:pt>
                <c:pt idx="273">
                  <c:v>333.6</c:v>
                </c:pt>
                <c:pt idx="274">
                  <c:v>333.6</c:v>
                </c:pt>
                <c:pt idx="275">
                  <c:v>333.6</c:v>
                </c:pt>
                <c:pt idx="276">
                  <c:v>333.6</c:v>
                </c:pt>
                <c:pt idx="277">
                  <c:v>333.6</c:v>
                </c:pt>
                <c:pt idx="278">
                  <c:v>333.6</c:v>
                </c:pt>
                <c:pt idx="279">
                  <c:v>333.6</c:v>
                </c:pt>
                <c:pt idx="280">
                  <c:v>333.6</c:v>
                </c:pt>
                <c:pt idx="281">
                  <c:v>333.6</c:v>
                </c:pt>
                <c:pt idx="282">
                  <c:v>333.6</c:v>
                </c:pt>
                <c:pt idx="283">
                  <c:v>333.6</c:v>
                </c:pt>
                <c:pt idx="284">
                  <c:v>333.6</c:v>
                </c:pt>
                <c:pt idx="285">
                  <c:v>333.6</c:v>
                </c:pt>
                <c:pt idx="286">
                  <c:v>333.6</c:v>
                </c:pt>
                <c:pt idx="287">
                  <c:v>333.6</c:v>
                </c:pt>
                <c:pt idx="288">
                  <c:v>333.6</c:v>
                </c:pt>
                <c:pt idx="289">
                  <c:v>333.6</c:v>
                </c:pt>
                <c:pt idx="290">
                  <c:v>333.6</c:v>
                </c:pt>
                <c:pt idx="291">
                  <c:v>333.6</c:v>
                </c:pt>
                <c:pt idx="292">
                  <c:v>333.6</c:v>
                </c:pt>
                <c:pt idx="293">
                  <c:v>333.6</c:v>
                </c:pt>
                <c:pt idx="294">
                  <c:v>333.6</c:v>
                </c:pt>
                <c:pt idx="295">
                  <c:v>333.6</c:v>
                </c:pt>
                <c:pt idx="296">
                  <c:v>333.6</c:v>
                </c:pt>
                <c:pt idx="297">
                  <c:v>333.6</c:v>
                </c:pt>
                <c:pt idx="298">
                  <c:v>333.6</c:v>
                </c:pt>
                <c:pt idx="299">
                  <c:v>333.6</c:v>
                </c:pt>
                <c:pt idx="300">
                  <c:v>333.6</c:v>
                </c:pt>
                <c:pt idx="301">
                  <c:v>333.6</c:v>
                </c:pt>
                <c:pt idx="302">
                  <c:v>333.6</c:v>
                </c:pt>
                <c:pt idx="303">
                  <c:v>333.6</c:v>
                </c:pt>
                <c:pt idx="304">
                  <c:v>333.6</c:v>
                </c:pt>
                <c:pt idx="305">
                  <c:v>333.6</c:v>
                </c:pt>
                <c:pt idx="306">
                  <c:v>333.6</c:v>
                </c:pt>
                <c:pt idx="307">
                  <c:v>333.6</c:v>
                </c:pt>
                <c:pt idx="308">
                  <c:v>333.6</c:v>
                </c:pt>
                <c:pt idx="309">
                  <c:v>333.6</c:v>
                </c:pt>
                <c:pt idx="310">
                  <c:v>333.6</c:v>
                </c:pt>
                <c:pt idx="311">
                  <c:v>333.6</c:v>
                </c:pt>
                <c:pt idx="312">
                  <c:v>333.6</c:v>
                </c:pt>
                <c:pt idx="313">
                  <c:v>333.6</c:v>
                </c:pt>
                <c:pt idx="314">
                  <c:v>333.6</c:v>
                </c:pt>
                <c:pt idx="315">
                  <c:v>333.6</c:v>
                </c:pt>
                <c:pt idx="316">
                  <c:v>333.6</c:v>
                </c:pt>
                <c:pt idx="317">
                  <c:v>333.6</c:v>
                </c:pt>
                <c:pt idx="318">
                  <c:v>333.6</c:v>
                </c:pt>
                <c:pt idx="319">
                  <c:v>333.6</c:v>
                </c:pt>
                <c:pt idx="320">
                  <c:v>333.6</c:v>
                </c:pt>
                <c:pt idx="321">
                  <c:v>333.6</c:v>
                </c:pt>
                <c:pt idx="322">
                  <c:v>333.6</c:v>
                </c:pt>
                <c:pt idx="323">
                  <c:v>333.6</c:v>
                </c:pt>
                <c:pt idx="324">
                  <c:v>333.6</c:v>
                </c:pt>
                <c:pt idx="325">
                  <c:v>333.6</c:v>
                </c:pt>
                <c:pt idx="326">
                  <c:v>333.6</c:v>
                </c:pt>
                <c:pt idx="327">
                  <c:v>333.6</c:v>
                </c:pt>
                <c:pt idx="328">
                  <c:v>333.6</c:v>
                </c:pt>
                <c:pt idx="329">
                  <c:v>333.6</c:v>
                </c:pt>
                <c:pt idx="330">
                  <c:v>333.6</c:v>
                </c:pt>
                <c:pt idx="331">
                  <c:v>333.6</c:v>
                </c:pt>
                <c:pt idx="332">
                  <c:v>333.6</c:v>
                </c:pt>
                <c:pt idx="333">
                  <c:v>333.6</c:v>
                </c:pt>
                <c:pt idx="334">
                  <c:v>333.6</c:v>
                </c:pt>
                <c:pt idx="335">
                  <c:v>333.6</c:v>
                </c:pt>
                <c:pt idx="336">
                  <c:v>333.6</c:v>
                </c:pt>
                <c:pt idx="337">
                  <c:v>333.6</c:v>
                </c:pt>
                <c:pt idx="338">
                  <c:v>333.6</c:v>
                </c:pt>
                <c:pt idx="339">
                  <c:v>333.6</c:v>
                </c:pt>
                <c:pt idx="340">
                  <c:v>333.6</c:v>
                </c:pt>
                <c:pt idx="341">
                  <c:v>333.6</c:v>
                </c:pt>
                <c:pt idx="342">
                  <c:v>333.6</c:v>
                </c:pt>
                <c:pt idx="343">
                  <c:v>333.6</c:v>
                </c:pt>
                <c:pt idx="344">
                  <c:v>333.6</c:v>
                </c:pt>
                <c:pt idx="345">
                  <c:v>333.6</c:v>
                </c:pt>
                <c:pt idx="346">
                  <c:v>333.6</c:v>
                </c:pt>
                <c:pt idx="347">
                  <c:v>333.6</c:v>
                </c:pt>
                <c:pt idx="348">
                  <c:v>333.6</c:v>
                </c:pt>
                <c:pt idx="349">
                  <c:v>333.6</c:v>
                </c:pt>
                <c:pt idx="350">
                  <c:v>333.6</c:v>
                </c:pt>
                <c:pt idx="351">
                  <c:v>333.6</c:v>
                </c:pt>
                <c:pt idx="352">
                  <c:v>333.6</c:v>
                </c:pt>
                <c:pt idx="353">
                  <c:v>333.6</c:v>
                </c:pt>
                <c:pt idx="354">
                  <c:v>333.6</c:v>
                </c:pt>
                <c:pt idx="355">
                  <c:v>333.6</c:v>
                </c:pt>
                <c:pt idx="356">
                  <c:v>333.6</c:v>
                </c:pt>
                <c:pt idx="357">
                  <c:v>333.6</c:v>
                </c:pt>
                <c:pt idx="358">
                  <c:v>333.6</c:v>
                </c:pt>
                <c:pt idx="359">
                  <c:v>333.6</c:v>
                </c:pt>
                <c:pt idx="360">
                  <c:v>333.6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249728"/>
        <c:axId val="526253648"/>
      </c:scatterChart>
      <c:valAx>
        <c:axId val="526249728"/>
        <c:scaling>
          <c:orientation val="minMax"/>
          <c:max val="3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tx1">
                          <a:alpha val="40000"/>
                        </a:schemeClr>
                      </a:solidFill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n>
                      <a:solidFill>
                        <a:schemeClr val="tx1">
                          <a:alpha val="40000"/>
                        </a:schemeClr>
                      </a:solidFill>
                    </a:ln>
                    <a:solidFill>
                      <a:schemeClr val="tx1"/>
                    </a:solidFill>
                  </a:rPr>
                  <a:t>Crank angle, deg</a:t>
                </a:r>
              </a:p>
            </c:rich>
          </c:tx>
          <c:layout>
            <c:manualLayout>
              <c:xMode val="edge"/>
              <c:yMode val="edge"/>
              <c:x val="0.41532271839103585"/>
              <c:y val="0.42937173992491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tx1">
                        <a:alpha val="40000"/>
                      </a:schemeClr>
                    </a:solidFill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>
                      <a:alpha val="4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53648"/>
        <c:crosses val="autoZero"/>
        <c:crossBetween val="midCat"/>
        <c:majorUnit val="20"/>
      </c:valAx>
      <c:valAx>
        <c:axId val="52625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</a:rPr>
                  <a:t>Rod load, 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tx1">
                        <a:alpha val="50000"/>
                      </a:schemeClr>
                    </a:solidFill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49728"/>
        <c:crosses val="autoZero"/>
        <c:crossBetween val="midCat"/>
      </c:valAx>
      <c:spPr>
        <a:noFill/>
        <a:ln w="15875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2366667113799872"/>
          <c:y val="0.78917106880627264"/>
          <c:w val="0.82192007941085732"/>
          <c:h val="0.208337707786526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solidFill>
                  <a:schemeClr val="tx1">
                    <a:alpha val="50000"/>
                  </a:schemeClr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</a:rPr>
              <a:t>Stage II - Rod loads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>
                    <a:alpha val="50000"/>
                  </a:schemeClr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90048118985127"/>
          <c:y val="0.13467592592592595"/>
          <c:w val="0.82265376202974616"/>
          <c:h val="0.642453951416310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'Stage 2'!$V$7</c:f>
              <c:strCache>
                <c:ptCount val="1"/>
                <c:pt idx="0">
                  <c:v>Gas load, KN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'Stage 2'!$C$8:$C$368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2'!$V$8:$V$368</c:f>
              <c:numCache>
                <c:formatCode>General</c:formatCode>
                <c:ptCount val="361"/>
                <c:pt idx="0">
                  <c:v>-293.6436918878548</c:v>
                </c:pt>
                <c:pt idx="1">
                  <c:v>-293.42970257043277</c:v>
                </c:pt>
                <c:pt idx="2">
                  <c:v>-292.78875209882614</c:v>
                </c:pt>
                <c:pt idx="3">
                  <c:v>-291.72388056359893</c:v>
                </c:pt>
                <c:pt idx="4">
                  <c:v>-290.24011388162887</c:v>
                </c:pt>
                <c:pt idx="5">
                  <c:v>-288.34440338295286</c:v>
                </c:pt>
                <c:pt idx="6">
                  <c:v>-286.04554307496096</c:v>
                </c:pt>
                <c:pt idx="7">
                  <c:v>-283.3540663506181</c:v>
                </c:pt>
                <c:pt idx="8">
                  <c:v>-280.28212430792411</c:v>
                </c:pt>
                <c:pt idx="9">
                  <c:v>-276.84334817722015</c:v>
                </c:pt>
                <c:pt idx="10">
                  <c:v>-273.05269860281055</c:v>
                </c:pt>
                <c:pt idx="11">
                  <c:v>-268.92630469060668</c:v>
                </c:pt>
                <c:pt idx="12">
                  <c:v>-264.48129581305773</c:v>
                </c:pt>
                <c:pt idx="13">
                  <c:v>-259.7356291586114</c:v>
                </c:pt>
                <c:pt idx="14">
                  <c:v>-254.70791593086722</c:v>
                </c:pt>
                <c:pt idx="15">
                  <c:v>-249.41724895039022</c:v>
                </c:pt>
                <c:pt idx="16">
                  <c:v>-243.88303420021654</c:v>
                </c:pt>
                <c:pt idx="17">
                  <c:v>-238.12482859570559</c:v>
                </c:pt>
                <c:pt idx="18">
                  <c:v>-232.16218596320201</c:v>
                </c:pt>
                <c:pt idx="19">
                  <c:v>-226.01451289221606</c:v>
                </c:pt>
                <c:pt idx="20">
                  <c:v>-219.70093579470799</c:v>
                </c:pt>
                <c:pt idx="21">
                  <c:v>-213.24018017362471</c:v>
                </c:pt>
                <c:pt idx="22">
                  <c:v>-206.6504627809409</c:v>
                </c:pt>
                <c:pt idx="23">
                  <c:v>-199.94939704149112</c:v>
                </c:pt>
                <c:pt idx="24">
                  <c:v>-193.15391183941037</c:v>
                </c:pt>
                <c:pt idx="25">
                  <c:v>-186.2801835139872</c:v>
                </c:pt>
                <c:pt idx="26">
                  <c:v>-179.34358069448265</c:v>
                </c:pt>
                <c:pt idx="27">
                  <c:v>-172.35862142057886</c:v>
                </c:pt>
                <c:pt idx="28">
                  <c:v>-165.33894184705093</c:v>
                </c:pt>
                <c:pt idx="29">
                  <c:v>-158.29727571703856</c:v>
                </c:pt>
                <c:pt idx="30">
                  <c:v>-151.24544370619631</c:v>
                </c:pt>
                <c:pt idx="31">
                  <c:v>-144.19435168748313</c:v>
                </c:pt>
                <c:pt idx="32">
                  <c:v>-137.15399694035716</c:v>
                </c:pt>
                <c:pt idx="33">
                  <c:v>-130.1334813253255</c:v>
                </c:pt>
                <c:pt idx="34">
                  <c:v>-123.14103046170719</c:v>
                </c:pt>
                <c:pt idx="35">
                  <c:v>-116.18401797954263</c:v>
                </c:pt>
                <c:pt idx="36">
                  <c:v>-109.26899396259675</c:v>
                </c:pt>
                <c:pt idx="37">
                  <c:v>-102.4017167550694</c:v>
                </c:pt>
                <c:pt idx="38">
                  <c:v>-95.587187367247779</c:v>
                </c:pt>
                <c:pt idx="39">
                  <c:v>-88.829685782250948</c:v>
                </c:pt>
                <c:pt idx="40">
                  <c:v>-82.13280853509535</c:v>
                </c:pt>
                <c:pt idx="41">
                  <c:v>-75.499507004698046</c:v>
                </c:pt>
                <c:pt idx="42">
                  <c:v>-68.932125927571349</c:v>
                </c:pt>
                <c:pt idx="43">
                  <c:v>-62.432441707682919</c:v>
                </c:pt>
                <c:pt idx="44">
                  <c:v>-56.001700159296711</c:v>
                </c:pt>
                <c:pt idx="45">
                  <c:v>-49.640653377936019</c:v>
                </c:pt>
                <c:pt idx="46">
                  <c:v>-43.349595488442972</c:v>
                </c:pt>
                <c:pt idx="47">
                  <c:v>-37.128397068215136</c:v>
                </c:pt>
                <c:pt idx="48">
                  <c:v>-30.976538087968585</c:v>
                </c:pt>
                <c:pt idx="49">
                  <c:v>-24.893139251836072</c:v>
                </c:pt>
                <c:pt idx="50">
                  <c:v>-18.876991653397248</c:v>
                </c:pt>
                <c:pt idx="51">
                  <c:v>-12.92658469454695</c:v>
                </c:pt>
                <c:pt idx="52">
                  <c:v>-7.0401322402235511</c:v>
                </c:pt>
                <c:pt idx="53">
                  <c:v>-1.2155970042085684</c:v>
                </c:pt>
                <c:pt idx="54">
                  <c:v>4.5492868201765901</c:v>
                </c:pt>
                <c:pt idx="55">
                  <c:v>10.256992655291718</c:v>
                </c:pt>
                <c:pt idx="56">
                  <c:v>15.910182318705157</c:v>
                </c:pt>
                <c:pt idx="57">
                  <c:v>21.511688435578314</c:v>
                </c:pt>
                <c:pt idx="58">
                  <c:v>27.06449842491374</c:v>
                </c:pt>
                <c:pt idx="59">
                  <c:v>29.073659583348288</c:v>
                </c:pt>
                <c:pt idx="60">
                  <c:v>30.970530342260716</c:v>
                </c:pt>
                <c:pt idx="61">
                  <c:v>32.923673688310153</c:v>
                </c:pt>
                <c:pt idx="62">
                  <c:v>34.934640711116231</c:v>
                </c:pt>
                <c:pt idx="63">
                  <c:v>37.005039955549933</c:v>
                </c:pt>
                <c:pt idx="64">
                  <c:v>39.136539533269897</c:v>
                </c:pt>
                <c:pt idx="65">
                  <c:v>41.330869317821019</c:v>
                </c:pt>
                <c:pt idx="66">
                  <c:v>43.589823225955371</c:v>
                </c:pt>
                <c:pt idx="67">
                  <c:v>45.915261587848953</c:v>
                </c:pt>
                <c:pt idx="68">
                  <c:v>48.309113608871314</c:v>
                </c:pt>
                <c:pt idx="69">
                  <c:v>50.773379925549243</c:v>
                </c:pt>
                <c:pt idx="70">
                  <c:v>53.310135258319889</c:v>
                </c:pt>
                <c:pt idx="71">
                  <c:v>55.921531163605387</c:v>
                </c:pt>
                <c:pt idx="72">
                  <c:v>58.609798887655764</c:v>
                </c:pt>
                <c:pt idx="73">
                  <c:v>61.377252324495181</c:v>
                </c:pt>
                <c:pt idx="74">
                  <c:v>64.22629108015397</c:v>
                </c:pt>
                <c:pt idx="75">
                  <c:v>67.159403645197145</c:v>
                </c:pt>
                <c:pt idx="76">
                  <c:v>70.179170677329779</c:v>
                </c:pt>
                <c:pt idx="77">
                  <c:v>73.288268395601534</c:v>
                </c:pt>
                <c:pt idx="78">
                  <c:v>76.489472087405332</c:v>
                </c:pt>
                <c:pt idx="79">
                  <c:v>79.785659729090327</c:v>
                </c:pt>
                <c:pt idx="80">
                  <c:v>83.179815720575959</c:v>
                </c:pt>
                <c:pt idx="81">
                  <c:v>86.675034733814769</c:v>
                </c:pt>
                <c:pt idx="82">
                  <c:v>90.2745256743776</c:v>
                </c:pt>
                <c:pt idx="83">
                  <c:v>93.981615754718504</c:v>
                </c:pt>
                <c:pt idx="84">
                  <c:v>97.799754676894366</c:v>
                </c:pt>
                <c:pt idx="85">
                  <c:v>101.73251892158817</c:v>
                </c:pt>
                <c:pt idx="86">
                  <c:v>105.78361613924426</c:v>
                </c:pt>
                <c:pt idx="87">
                  <c:v>109.95688963793259</c:v>
                </c:pt>
                <c:pt idx="88">
                  <c:v>114.25632296119828</c:v>
                </c:pt>
                <c:pt idx="89">
                  <c:v>118.68604454762526</c:v>
                </c:pt>
                <c:pt idx="90">
                  <c:v>123.2503324621001</c:v>
                </c:pt>
                <c:pt idx="91">
                  <c:v>127.95361918680395</c:v>
                </c:pt>
                <c:pt idx="92">
                  <c:v>132.80049645775392</c:v>
                </c:pt>
                <c:pt idx="93">
                  <c:v>137.79572013023218</c:v>
                </c:pt>
                <c:pt idx="94">
                  <c:v>142.94421505365543</c:v>
                </c:pt>
                <c:pt idx="95">
                  <c:v>148.25107993332259</c:v>
                </c:pt>
                <c:pt idx="96">
                  <c:v>153.72159215298308</c:v>
                </c:pt>
                <c:pt idx="97">
                  <c:v>159.36121252828471</c:v>
                </c:pt>
                <c:pt idx="98">
                  <c:v>165.17558995681108</c:v>
                </c:pt>
                <c:pt idx="99">
                  <c:v>171.1705659255982</c:v>
                </c:pt>
                <c:pt idx="100">
                  <c:v>177.35217883165751</c:v>
                </c:pt>
                <c:pt idx="101">
                  <c:v>183.72666806508545</c:v>
                </c:pt>
                <c:pt idx="102">
                  <c:v>190.30047779776078</c:v>
                </c:pt>
                <c:pt idx="103">
                  <c:v>197.08026041336399</c:v>
                </c:pt>
                <c:pt idx="104">
                  <c:v>204.07287950643416</c:v>
                </c:pt>
                <c:pt idx="105">
                  <c:v>211.28541236934754</c:v>
                </c:pt>
                <c:pt idx="106">
                  <c:v>218.725151876425</c:v>
                </c:pt>
                <c:pt idx="107">
                  <c:v>226.39960766373798</c:v>
                </c:pt>
                <c:pt idx="108">
                  <c:v>233.97739726578061</c:v>
                </c:pt>
                <c:pt idx="109">
                  <c:v>233.97739726578061</c:v>
                </c:pt>
                <c:pt idx="110">
                  <c:v>233.97739726578061</c:v>
                </c:pt>
                <c:pt idx="111">
                  <c:v>233.97739726578061</c:v>
                </c:pt>
                <c:pt idx="112">
                  <c:v>233.97739726578061</c:v>
                </c:pt>
                <c:pt idx="113">
                  <c:v>233.97739726578061</c:v>
                </c:pt>
                <c:pt idx="114">
                  <c:v>233.97739726578061</c:v>
                </c:pt>
                <c:pt idx="115">
                  <c:v>233.97739726578061</c:v>
                </c:pt>
                <c:pt idx="116">
                  <c:v>233.97739726578061</c:v>
                </c:pt>
                <c:pt idx="117">
                  <c:v>233.97739726578061</c:v>
                </c:pt>
                <c:pt idx="118">
                  <c:v>233.97739726578061</c:v>
                </c:pt>
                <c:pt idx="119">
                  <c:v>233.97739726578061</c:v>
                </c:pt>
                <c:pt idx="120">
                  <c:v>233.97739726578061</c:v>
                </c:pt>
                <c:pt idx="121">
                  <c:v>233.97739726578061</c:v>
                </c:pt>
                <c:pt idx="122">
                  <c:v>233.97739726578061</c:v>
                </c:pt>
                <c:pt idx="123">
                  <c:v>233.97739726578061</c:v>
                </c:pt>
                <c:pt idx="124">
                  <c:v>233.97739726578061</c:v>
                </c:pt>
                <c:pt idx="125">
                  <c:v>233.97739726578061</c:v>
                </c:pt>
                <c:pt idx="126">
                  <c:v>233.97739726578061</c:v>
                </c:pt>
                <c:pt idx="127">
                  <c:v>233.97739726578061</c:v>
                </c:pt>
                <c:pt idx="128">
                  <c:v>233.97739726578061</c:v>
                </c:pt>
                <c:pt idx="129">
                  <c:v>233.97739726578061</c:v>
                </c:pt>
                <c:pt idx="130">
                  <c:v>233.97739726578061</c:v>
                </c:pt>
                <c:pt idx="131">
                  <c:v>233.97739726578061</c:v>
                </c:pt>
                <c:pt idx="132">
                  <c:v>233.97739726578061</c:v>
                </c:pt>
                <c:pt idx="133">
                  <c:v>233.97739726578061</c:v>
                </c:pt>
                <c:pt idx="134">
                  <c:v>233.97739726578061</c:v>
                </c:pt>
                <c:pt idx="135">
                  <c:v>233.97739726578061</c:v>
                </c:pt>
                <c:pt idx="136">
                  <c:v>233.97739726578061</c:v>
                </c:pt>
                <c:pt idx="137">
                  <c:v>233.97739726578061</c:v>
                </c:pt>
                <c:pt idx="138">
                  <c:v>233.97739726578061</c:v>
                </c:pt>
                <c:pt idx="139">
                  <c:v>233.97739726578061</c:v>
                </c:pt>
                <c:pt idx="140">
                  <c:v>233.97739726578061</c:v>
                </c:pt>
                <c:pt idx="141">
                  <c:v>233.97739726578061</c:v>
                </c:pt>
                <c:pt idx="142">
                  <c:v>233.97739726578061</c:v>
                </c:pt>
                <c:pt idx="143">
                  <c:v>233.97739726578061</c:v>
                </c:pt>
                <c:pt idx="144">
                  <c:v>233.97739726578061</c:v>
                </c:pt>
                <c:pt idx="145">
                  <c:v>233.97739726578061</c:v>
                </c:pt>
                <c:pt idx="146">
                  <c:v>233.97739726578061</c:v>
                </c:pt>
                <c:pt idx="147">
                  <c:v>233.97739726578061</c:v>
                </c:pt>
                <c:pt idx="148">
                  <c:v>233.97739726578061</c:v>
                </c:pt>
                <c:pt idx="149">
                  <c:v>233.97739726578061</c:v>
                </c:pt>
                <c:pt idx="150">
                  <c:v>233.97739726578061</c:v>
                </c:pt>
                <c:pt idx="151">
                  <c:v>233.97739726578061</c:v>
                </c:pt>
                <c:pt idx="152">
                  <c:v>233.97739726578061</c:v>
                </c:pt>
                <c:pt idx="153">
                  <c:v>233.97739726578061</c:v>
                </c:pt>
                <c:pt idx="154">
                  <c:v>233.97739726578061</c:v>
                </c:pt>
                <c:pt idx="155">
                  <c:v>233.97739726578061</c:v>
                </c:pt>
                <c:pt idx="156">
                  <c:v>233.97739726578061</c:v>
                </c:pt>
                <c:pt idx="157">
                  <c:v>233.97739726578061</c:v>
                </c:pt>
                <c:pt idx="158">
                  <c:v>233.97739726578061</c:v>
                </c:pt>
                <c:pt idx="159">
                  <c:v>233.97739726578061</c:v>
                </c:pt>
                <c:pt idx="160">
                  <c:v>233.97739726578061</c:v>
                </c:pt>
                <c:pt idx="161">
                  <c:v>233.97739726578061</c:v>
                </c:pt>
                <c:pt idx="162">
                  <c:v>233.97739726578061</c:v>
                </c:pt>
                <c:pt idx="163">
                  <c:v>233.97739726578061</c:v>
                </c:pt>
                <c:pt idx="164">
                  <c:v>233.97739726578061</c:v>
                </c:pt>
                <c:pt idx="165">
                  <c:v>233.97739726578061</c:v>
                </c:pt>
                <c:pt idx="166">
                  <c:v>233.97739726578061</c:v>
                </c:pt>
                <c:pt idx="167">
                  <c:v>233.97739726578061</c:v>
                </c:pt>
                <c:pt idx="168">
                  <c:v>233.97739726578061</c:v>
                </c:pt>
                <c:pt idx="169">
                  <c:v>233.97739726578061</c:v>
                </c:pt>
                <c:pt idx="170">
                  <c:v>233.97739726578061</c:v>
                </c:pt>
                <c:pt idx="171">
                  <c:v>233.97739726578061</c:v>
                </c:pt>
                <c:pt idx="172">
                  <c:v>233.97739726578061</c:v>
                </c:pt>
                <c:pt idx="173">
                  <c:v>233.97739726578061</c:v>
                </c:pt>
                <c:pt idx="174">
                  <c:v>233.97739726578061</c:v>
                </c:pt>
                <c:pt idx="175">
                  <c:v>233.97739726578061</c:v>
                </c:pt>
                <c:pt idx="176">
                  <c:v>233.97739726578061</c:v>
                </c:pt>
                <c:pt idx="177">
                  <c:v>233.97739726578061</c:v>
                </c:pt>
                <c:pt idx="178">
                  <c:v>233.97739726578061</c:v>
                </c:pt>
                <c:pt idx="179">
                  <c:v>233.97739726578061</c:v>
                </c:pt>
                <c:pt idx="180">
                  <c:v>233.97739726578061</c:v>
                </c:pt>
                <c:pt idx="181">
                  <c:v>233.73441764543719</c:v>
                </c:pt>
                <c:pt idx="182">
                  <c:v>233.00690992405046</c:v>
                </c:pt>
                <c:pt idx="183">
                  <c:v>231.7991461897964</c:v>
                </c:pt>
                <c:pt idx="184">
                  <c:v>230.11817606190385</c:v>
                </c:pt>
                <c:pt idx="185">
                  <c:v>227.97372288638073</c:v>
                </c:pt>
                <c:pt idx="186">
                  <c:v>225.3780422981971</c:v>
                </c:pt>
                <c:pt idx="187">
                  <c:v>222.34574684167825</c:v>
                </c:pt>
                <c:pt idx="188">
                  <c:v>218.89360112846683</c:v>
                </c:pt>
                <c:pt idx="189">
                  <c:v>215.04029262178852</c:v>
                </c:pt>
                <c:pt idx="190">
                  <c:v>210.80618354988383</c:v>
                </c:pt>
                <c:pt idx="191">
                  <c:v>206.21304966356524</c:v>
                </c:pt>
                <c:pt idx="192">
                  <c:v>201.28381156688158</c:v>
                </c:pt>
                <c:pt idx="193">
                  <c:v>196.04226417873781</c:v>
                </c:pt>
                <c:pt idx="194">
                  <c:v>190.5128095480834</c:v>
                </c:pt>
                <c:pt idx="195">
                  <c:v>184.7201977726744</c:v>
                </c:pt>
                <c:pt idx="196">
                  <c:v>178.68928019240602</c:v>
                </c:pt>
                <c:pt idx="197">
                  <c:v>172.44477837497635</c:v>
                </c:pt>
                <c:pt idx="198">
                  <c:v>166.01107171674056</c:v>
                </c:pt>
                <c:pt idx="199">
                  <c:v>159.41200577513217</c:v>
                </c:pt>
                <c:pt idx="200">
                  <c:v>152.67072275817836</c:v>
                </c:pt>
                <c:pt idx="201">
                  <c:v>145.80951494417124</c:v>
                </c:pt>
                <c:pt idx="202">
                  <c:v>138.84970120848541</c:v>
                </c:pt>
                <c:pt idx="203">
                  <c:v>131.8115263080322</c:v>
                </c:pt>
                <c:pt idx="204">
                  <c:v>124.7140821250393</c:v>
                </c:pt>
                <c:pt idx="205">
                  <c:v>117.57524970458124</c:v>
                </c:pt>
                <c:pt idx="206">
                  <c:v>110.41166063456245</c:v>
                </c:pt>
                <c:pt idx="207">
                  <c:v>103.2386761092708</c:v>
                </c:pt>
                <c:pt idx="208">
                  <c:v>96.070381882611855</c:v>
                </c:pt>
                <c:pt idx="209">
                  <c:v>88.919597247094856</c:v>
                </c:pt>
                <c:pt idx="210">
                  <c:v>81.797896161075087</c:v>
                </c:pt>
                <c:pt idx="211">
                  <c:v>74.715638680571388</c:v>
                </c:pt>
                <c:pt idx="212">
                  <c:v>67.682010924060251</c:v>
                </c:pt>
                <c:pt idx="213">
                  <c:v>60.705071900280629</c:v>
                </c:pt>
                <c:pt idx="214">
                  <c:v>53.791805652186483</c:v>
                </c:pt>
                <c:pt idx="215">
                  <c:v>46.948177307470338</c:v>
                </c:pt>
                <c:pt idx="216">
                  <c:v>40.179191771336733</c:v>
                </c:pt>
                <c:pt idx="217">
                  <c:v>33.488953944997355</c:v>
                </c:pt>
                <c:pt idx="218">
                  <c:v>26.880729499504106</c:v>
                </c:pt>
                <c:pt idx="219">
                  <c:v>20.357005375501913</c:v>
                </c:pt>
                <c:pt idx="220">
                  <c:v>13.919549312800727</c:v>
                </c:pt>
                <c:pt idx="221">
                  <c:v>7.5694678374985891</c:v>
                </c:pt>
                <c:pt idx="222">
                  <c:v>1.3072622475870155</c:v>
                </c:pt>
                <c:pt idx="223">
                  <c:v>-4.867117760074624</c:v>
                </c:pt>
                <c:pt idx="224">
                  <c:v>-10.954223087989501</c:v>
                </c:pt>
                <c:pt idx="225">
                  <c:v>-16.955057048722487</c:v>
                </c:pt>
                <c:pt idx="226">
                  <c:v>-22.871030106829025</c:v>
                </c:pt>
                <c:pt idx="227">
                  <c:v>-28.703917612430207</c:v>
                </c:pt>
                <c:pt idx="228">
                  <c:v>-34.455820537917646</c:v>
                </c:pt>
                <c:pt idx="229">
                  <c:v>-40.129129188919997</c:v>
                </c:pt>
                <c:pt idx="230">
                  <c:v>-45.726489828013548</c:v>
                </c:pt>
                <c:pt idx="231">
                  <c:v>-51.250774123866741</c:v>
                </c:pt>
                <c:pt idx="232">
                  <c:v>-53.0895109695972</c:v>
                </c:pt>
                <c:pt idx="233">
                  <c:v>-54.685507525988484</c:v>
                </c:pt>
                <c:pt idx="234">
                  <c:v>-56.328887011340356</c:v>
                </c:pt>
                <c:pt idx="235">
                  <c:v>-58.020793641977342</c:v>
                </c:pt>
                <c:pt idx="236">
                  <c:v>-59.762411868979058</c:v>
                </c:pt>
                <c:pt idx="237">
                  <c:v>-61.554967656333659</c:v>
                </c:pt>
                <c:pt idx="238">
                  <c:v>-63.399729803716333</c:v>
                </c:pt>
                <c:pt idx="239">
                  <c:v>-65.298011314872141</c:v>
                </c:pt>
                <c:pt idx="240">
                  <c:v>-67.251170812555827</c:v>
                </c:pt>
                <c:pt idx="241">
                  <c:v>-69.260614000939256</c:v>
                </c:pt>
                <c:pt idx="242">
                  <c:v>-71.327795176331847</c:v>
                </c:pt>
                <c:pt idx="243">
                  <c:v>-73.454218787012366</c:v>
                </c:pt>
                <c:pt idx="244">
                  <c:v>-75.641441042872998</c:v>
                </c:pt>
                <c:pt idx="245">
                  <c:v>-77.891071575498657</c:v>
                </c:pt>
                <c:pt idx="246">
                  <c:v>-80.204775149182296</c:v>
                </c:pt>
                <c:pt idx="247">
                  <c:v>-82.584273423258466</c:v>
                </c:pt>
                <c:pt idx="248">
                  <c:v>-85.031346765978768</c:v>
                </c:pt>
                <c:pt idx="249">
                  <c:v>-87.547836119990222</c:v>
                </c:pt>
                <c:pt idx="250">
                  <c:v>-90.135644919269936</c:v>
                </c:pt>
                <c:pt idx="251">
                  <c:v>-92.79674105715263</c:v>
                </c:pt>
                <c:pt idx="252">
                  <c:v>-95.533158904824717</c:v>
                </c:pt>
                <c:pt idx="253">
                  <c:v>-98.347001379366588</c:v>
                </c:pt>
                <c:pt idx="254">
                  <c:v>-101.24044206009958</c:v>
                </c:pt>
                <c:pt idx="255">
                  <c:v>-104.21572735161186</c:v>
                </c:pt>
                <c:pt idx="256">
                  <c:v>-107.27517869142575</c:v>
                </c:pt>
                <c:pt idx="257">
                  <c:v>-110.42119479979537</c:v>
                </c:pt>
                <c:pt idx="258">
                  <c:v>-113.6562539685893</c:v>
                </c:pt>
                <c:pt idx="259">
                  <c:v>-116.98291638562685</c:v>
                </c:pt>
                <c:pt idx="260">
                  <c:v>-120.40382649017781</c:v>
                </c:pt>
                <c:pt idx="261">
                  <c:v>-123.92171535459084</c:v>
                </c:pt>
                <c:pt idx="262">
                  <c:v>-127.53940308620213</c:v>
                </c:pt>
                <c:pt idx="263">
                  <c:v>-131.25980124276631</c:v>
                </c:pt>
                <c:pt idx="264">
                  <c:v>-135.08591525363551</c:v>
                </c:pt>
                <c:pt idx="265">
                  <c:v>-139.02084683779862</c:v>
                </c:pt>
                <c:pt idx="266">
                  <c:v>-143.06779640864863</c:v>
                </c:pt>
                <c:pt idx="267">
                  <c:v>-147.23006545398448</c:v>
                </c:pt>
                <c:pt idx="268">
                  <c:v>-151.51105887823496</c:v>
                </c:pt>
                <c:pt idx="269">
                  <c:v>-155.91428729223767</c:v>
                </c:pt>
                <c:pt idx="270">
                  <c:v>-160.44336923406863</c:v>
                </c:pt>
                <c:pt idx="271">
                  <c:v>-165.10203330241251</c:v>
                </c:pt>
                <c:pt idx="272">
                  <c:v>-169.89412018174997</c:v>
                </c:pt>
                <c:pt idx="273">
                  <c:v>-174.82358453622629</c:v>
                </c:pt>
                <c:pt idx="274">
                  <c:v>-179.89449674641844</c:v>
                </c:pt>
                <c:pt idx="275">
                  <c:v>-185.11104446032144</c:v>
                </c:pt>
                <c:pt idx="276">
                  <c:v>-190.47753392673442</c:v>
                </c:pt>
                <c:pt idx="277">
                  <c:v>-195.99839107577915</c:v>
                </c:pt>
                <c:pt idx="278">
                  <c:v>-201.67816230755901</c:v>
                </c:pt>
                <c:pt idx="279">
                  <c:v>-207.52151494591797</c:v>
                </c:pt>
                <c:pt idx="280">
                  <c:v>-213.53323730986685</c:v>
                </c:pt>
                <c:pt idx="281">
                  <c:v>-219.71823835050134</c:v>
                </c:pt>
                <c:pt idx="282">
                  <c:v>-226.08154679612915</c:v>
                </c:pt>
                <c:pt idx="283">
                  <c:v>-232.6283097428128</c:v>
                </c:pt>
                <c:pt idx="284">
                  <c:v>-239.36379062163243</c:v>
                </c:pt>
                <c:pt idx="285">
                  <c:v>-246.29336646764992</c:v>
                </c:pt>
                <c:pt idx="286">
                  <c:v>-253.42252440880912</c:v>
                </c:pt>
                <c:pt idx="287">
                  <c:v>-260.75685728583755</c:v>
                </c:pt>
                <c:pt idx="288">
                  <c:v>-268.30205830659617</c:v>
                </c:pt>
                <c:pt idx="289">
                  <c:v>-276.06391463032634</c:v>
                </c:pt>
                <c:pt idx="290">
                  <c:v>-284.04829976879125</c:v>
                </c:pt>
                <c:pt idx="291">
                  <c:v>-292.26116468250621</c:v>
                </c:pt>
                <c:pt idx="292">
                  <c:v>-293.6436918878548</c:v>
                </c:pt>
                <c:pt idx="293">
                  <c:v>-293.6436918878548</c:v>
                </c:pt>
                <c:pt idx="294">
                  <c:v>-293.6436918878548</c:v>
                </c:pt>
                <c:pt idx="295">
                  <c:v>-293.6436918878548</c:v>
                </c:pt>
                <c:pt idx="296">
                  <c:v>-293.6436918878548</c:v>
                </c:pt>
                <c:pt idx="297">
                  <c:v>-293.6436918878548</c:v>
                </c:pt>
                <c:pt idx="298">
                  <c:v>-293.6436918878548</c:v>
                </c:pt>
                <c:pt idx="299">
                  <c:v>-293.6436918878548</c:v>
                </c:pt>
                <c:pt idx="300">
                  <c:v>-293.6436918878548</c:v>
                </c:pt>
                <c:pt idx="301">
                  <c:v>-293.6436918878548</c:v>
                </c:pt>
                <c:pt idx="302">
                  <c:v>-293.6436918878548</c:v>
                </c:pt>
                <c:pt idx="303">
                  <c:v>-293.6436918878548</c:v>
                </c:pt>
                <c:pt idx="304">
                  <c:v>-293.6436918878548</c:v>
                </c:pt>
                <c:pt idx="305">
                  <c:v>-293.6436918878548</c:v>
                </c:pt>
                <c:pt idx="306">
                  <c:v>-293.6436918878548</c:v>
                </c:pt>
                <c:pt idx="307">
                  <c:v>-293.6436918878548</c:v>
                </c:pt>
                <c:pt idx="308">
                  <c:v>-293.6436918878548</c:v>
                </c:pt>
                <c:pt idx="309">
                  <c:v>-293.6436918878548</c:v>
                </c:pt>
                <c:pt idx="310">
                  <c:v>-293.6436918878548</c:v>
                </c:pt>
                <c:pt idx="311">
                  <c:v>-293.6436918878548</c:v>
                </c:pt>
                <c:pt idx="312">
                  <c:v>-293.6436918878548</c:v>
                </c:pt>
                <c:pt idx="313">
                  <c:v>-293.6436918878548</c:v>
                </c:pt>
                <c:pt idx="314">
                  <c:v>-293.6436918878548</c:v>
                </c:pt>
                <c:pt idx="315">
                  <c:v>-293.6436918878548</c:v>
                </c:pt>
                <c:pt idx="316">
                  <c:v>-293.6436918878548</c:v>
                </c:pt>
                <c:pt idx="317">
                  <c:v>-293.6436918878548</c:v>
                </c:pt>
                <c:pt idx="318">
                  <c:v>-293.6436918878548</c:v>
                </c:pt>
                <c:pt idx="319">
                  <c:v>-293.6436918878548</c:v>
                </c:pt>
                <c:pt idx="320">
                  <c:v>-293.6436918878548</c:v>
                </c:pt>
                <c:pt idx="321">
                  <c:v>-293.6436918878548</c:v>
                </c:pt>
                <c:pt idx="322">
                  <c:v>-293.6436918878548</c:v>
                </c:pt>
                <c:pt idx="323">
                  <c:v>-293.6436918878548</c:v>
                </c:pt>
                <c:pt idx="324">
                  <c:v>-293.6436918878548</c:v>
                </c:pt>
                <c:pt idx="325">
                  <c:v>-293.6436918878548</c:v>
                </c:pt>
                <c:pt idx="326">
                  <c:v>-293.6436918878548</c:v>
                </c:pt>
                <c:pt idx="327">
                  <c:v>-293.6436918878548</c:v>
                </c:pt>
                <c:pt idx="328">
                  <c:v>-293.6436918878548</c:v>
                </c:pt>
                <c:pt idx="329">
                  <c:v>-293.6436918878548</c:v>
                </c:pt>
                <c:pt idx="330">
                  <c:v>-293.6436918878548</c:v>
                </c:pt>
                <c:pt idx="331">
                  <c:v>-293.6436918878548</c:v>
                </c:pt>
                <c:pt idx="332">
                  <c:v>-293.6436918878548</c:v>
                </c:pt>
                <c:pt idx="333">
                  <c:v>-293.6436918878548</c:v>
                </c:pt>
                <c:pt idx="334">
                  <c:v>-293.6436918878548</c:v>
                </c:pt>
                <c:pt idx="335">
                  <c:v>-293.6436918878548</c:v>
                </c:pt>
                <c:pt idx="336">
                  <c:v>-293.6436918878548</c:v>
                </c:pt>
                <c:pt idx="337">
                  <c:v>-293.6436918878548</c:v>
                </c:pt>
                <c:pt idx="338">
                  <c:v>-293.6436918878548</c:v>
                </c:pt>
                <c:pt idx="339">
                  <c:v>-293.6436918878548</c:v>
                </c:pt>
                <c:pt idx="340">
                  <c:v>-293.6436918878548</c:v>
                </c:pt>
                <c:pt idx="341">
                  <c:v>-293.6436918878548</c:v>
                </c:pt>
                <c:pt idx="342">
                  <c:v>-293.6436918878548</c:v>
                </c:pt>
                <c:pt idx="343">
                  <c:v>-293.6436918878548</c:v>
                </c:pt>
                <c:pt idx="344">
                  <c:v>-293.6436918878548</c:v>
                </c:pt>
                <c:pt idx="345">
                  <c:v>-293.6436918878548</c:v>
                </c:pt>
                <c:pt idx="346">
                  <c:v>-293.6436918878548</c:v>
                </c:pt>
                <c:pt idx="347">
                  <c:v>-293.6436918878548</c:v>
                </c:pt>
                <c:pt idx="348">
                  <c:v>-293.6436918878548</c:v>
                </c:pt>
                <c:pt idx="349">
                  <c:v>-293.6436918878548</c:v>
                </c:pt>
                <c:pt idx="350">
                  <c:v>-293.6436918878548</c:v>
                </c:pt>
                <c:pt idx="351">
                  <c:v>-293.6436918878548</c:v>
                </c:pt>
                <c:pt idx="352">
                  <c:v>-293.6436918878548</c:v>
                </c:pt>
                <c:pt idx="353">
                  <c:v>-293.6436918878548</c:v>
                </c:pt>
                <c:pt idx="354">
                  <c:v>-293.6436918878548</c:v>
                </c:pt>
                <c:pt idx="355">
                  <c:v>-293.6436918878548</c:v>
                </c:pt>
                <c:pt idx="356">
                  <c:v>-293.6436918878548</c:v>
                </c:pt>
                <c:pt idx="357">
                  <c:v>-293.6436918878548</c:v>
                </c:pt>
                <c:pt idx="358">
                  <c:v>-293.6436918878548</c:v>
                </c:pt>
                <c:pt idx="359">
                  <c:v>-293.6436918878548</c:v>
                </c:pt>
                <c:pt idx="360">
                  <c:v>-293.6436918878548</c:v>
                </c:pt>
              </c:numCache>
            </c:numRef>
          </c:yVal>
          <c:smooth val="1"/>
        </c:ser>
        <c:ser>
          <c:idx val="2"/>
          <c:order val="1"/>
          <c:tx>
            <c:v>Inertia load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'Stage 2'!$C$8:$C$368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2'!$R$8:$R$368</c:f>
              <c:numCache>
                <c:formatCode>General</c:formatCode>
                <c:ptCount val="361"/>
                <c:pt idx="0">
                  <c:v>211.73482398413887</c:v>
                </c:pt>
                <c:pt idx="1">
                  <c:v>211.68521307148953</c:v>
                </c:pt>
                <c:pt idx="2">
                  <c:v>211.53641659924918</c:v>
                </c:pt>
                <c:pt idx="3">
                  <c:v>211.28854332772113</c:v>
                </c:pt>
                <c:pt idx="4">
                  <c:v>210.9417744013887</c:v>
                </c:pt>
                <c:pt idx="5">
                  <c:v>210.49636316503094</c:v>
                </c:pt>
                <c:pt idx="6">
                  <c:v>209.9526349065824</c:v>
                </c:pt>
                <c:pt idx="7">
                  <c:v>209.31098652703548</c:v>
                </c:pt>
                <c:pt idx="8">
                  <c:v>208.57188613776586</c:v>
                </c:pt>
                <c:pt idx="9">
                  <c:v>207.73587258574833</c:v>
                </c:pt>
                <c:pt idx="10">
                  <c:v>206.80355490721163</c:v>
                </c:pt>
                <c:pt idx="11">
                  <c:v>205.77561171036481</c:v>
                </c:pt>
                <c:pt idx="12">
                  <c:v>204.65279048790828</c:v>
                </c:pt>
                <c:pt idx="13">
                  <c:v>203.43590686012635</c:v>
                </c:pt>
                <c:pt idx="14">
                  <c:v>202.12584374943481</c:v>
                </c:pt>
                <c:pt idx="15">
                  <c:v>200.7235504873392</c:v>
                </c:pt>
                <c:pt idx="16">
                  <c:v>199.23004185483558</c:v>
                </c:pt>
                <c:pt idx="17">
                  <c:v>197.64639705736306</c:v>
                </c:pt>
                <c:pt idx="18">
                  <c:v>195.97375863549283</c:v>
                </c:pt>
                <c:pt idx="19">
                  <c:v>194.2133313126117</c:v>
                </c:pt>
                <c:pt idx="20">
                  <c:v>192.36638078093134</c:v>
                </c:pt>
                <c:pt idx="21">
                  <c:v>190.43423242722494</c:v>
                </c:pt>
                <c:pt idx="22">
                  <c:v>188.41826999976209</c:v>
                </c:pt>
                <c:pt idx="23">
                  <c:v>186.31993421798072</c:v>
                </c:pt>
                <c:pt idx="24">
                  <c:v>184.14072132649878</c:v>
                </c:pt>
                <c:pt idx="25">
                  <c:v>181.88218159513482</c:v>
                </c:pt>
                <c:pt idx="26">
                  <c:v>179.54591776666484</c:v>
                </c:pt>
                <c:pt idx="27">
                  <c:v>177.13358345410583</c:v>
                </c:pt>
                <c:pt idx="28">
                  <c:v>174.64688148937014</c:v>
                </c:pt>
                <c:pt idx="29">
                  <c:v>172.08756222519398</c:v>
                </c:pt>
                <c:pt idx="30">
                  <c:v>169.45742179229219</c:v>
                </c:pt>
                <c:pt idx="31">
                  <c:v>166.75830031374568</c:v>
                </c:pt>
                <c:pt idx="32">
                  <c:v>163.9920800786731</c:v>
                </c:pt>
                <c:pt idx="33">
                  <c:v>161.16068367728582</c:v>
                </c:pt>
                <c:pt idx="34">
                  <c:v>158.26607209946815</c:v>
                </c:pt>
                <c:pt idx="35">
                  <c:v>155.31024279906421</c:v>
                </c:pt>
                <c:pt idx="36">
                  <c:v>152.29522772609283</c:v>
                </c:pt>
                <c:pt idx="37">
                  <c:v>149.22309132914484</c:v>
                </c:pt>
                <c:pt idx="38">
                  <c:v>146.095928530252</c:v>
                </c:pt>
                <c:pt idx="39">
                  <c:v>142.91586267454454</c:v>
                </c:pt>
                <c:pt idx="40">
                  <c:v>139.68504345704366</c:v>
                </c:pt>
                <c:pt idx="41">
                  <c:v>136.40564482895707</c:v>
                </c:pt>
                <c:pt idx="42">
                  <c:v>133.0798628858696</c:v>
                </c:pt>
                <c:pt idx="43">
                  <c:v>129.70991374023686</c:v>
                </c:pt>
                <c:pt idx="44">
                  <c:v>126.298031380609</c:v>
                </c:pt>
                <c:pt idx="45">
                  <c:v>122.84646552002023</c:v>
                </c:pt>
                <c:pt idx="46">
                  <c:v>119.35747943599361</c:v>
                </c:pt>
                <c:pt idx="47">
                  <c:v>115.83334780461483</c:v>
                </c:pt>
                <c:pt idx="48">
                  <c:v>112.27635453113361</c:v>
                </c:pt>
                <c:pt idx="49">
                  <c:v>108.68879057955334</c:v>
                </c:pt>
                <c:pt idx="50">
                  <c:v>105.07295180366552</c:v>
                </c:pt>
                <c:pt idx="51">
                  <c:v>101.43113678198299</c:v>
                </c:pt>
                <c:pt idx="52">
                  <c:v>97.765644659016885</c:v>
                </c:pt>
                <c:pt idx="53">
                  <c:v>94.078772995331832</c:v>
                </c:pt>
                <c:pt idx="54">
                  <c:v>90.372815628800353</c:v>
                </c:pt>
                <c:pt idx="55">
                  <c:v>86.650060549461415</c:v>
                </c:pt>
                <c:pt idx="56">
                  <c:v>82.912787790367915</c:v>
                </c:pt>
                <c:pt idx="57">
                  <c:v>79.16326733678612</c:v>
                </c:pt>
                <c:pt idx="58">
                  <c:v>75.403757056085468</c:v>
                </c:pt>
                <c:pt idx="59">
                  <c:v>71.636500650628648</c:v>
                </c:pt>
                <c:pt idx="60">
                  <c:v>67.863725635941975</c:v>
                </c:pt>
                <c:pt idx="61">
                  <c:v>64.087641346411758</c:v>
                </c:pt>
                <c:pt idx="62">
                  <c:v>60.310436970718648</c:v>
                </c:pt>
                <c:pt idx="63">
                  <c:v>56.534279619180452</c:v>
                </c:pt>
                <c:pt idx="64">
                  <c:v>52.761312425135351</c:v>
                </c:pt>
                <c:pt idx="65">
                  <c:v>48.993652682452286</c:v>
                </c:pt>
                <c:pt idx="66">
                  <c:v>45.233390021209729</c:v>
                </c:pt>
                <c:pt idx="67">
                  <c:v>41.482584623535907</c:v>
                </c:pt>
                <c:pt idx="68">
                  <c:v>37.743265481550878</c:v>
                </c:pt>
                <c:pt idx="69">
                  <c:v>34.017428699300837</c:v>
                </c:pt>
                <c:pt idx="70">
                  <c:v>30.307035840515969</c:v>
                </c:pt>
                <c:pt idx="71">
                  <c:v>26.614012323968449</c:v>
                </c:pt>
                <c:pt idx="72">
                  <c:v>22.940245868145958</c:v>
                </c:pt>
                <c:pt idx="73">
                  <c:v>19.287584986894995</c:v>
                </c:pt>
                <c:pt idx="74">
                  <c:v>15.657837537624367</c:v>
                </c:pt>
                <c:pt idx="75">
                  <c:v>12.05276932359404</c:v>
                </c:pt>
                <c:pt idx="76">
                  <c:v>8.4741027517469014</c:v>
                </c:pt>
                <c:pt idx="77">
                  <c:v>4.9235155474720367</c:v>
                </c:pt>
                <c:pt idx="78">
                  <c:v>1.4026395276183654</c:v>
                </c:pt>
                <c:pt idx="79">
                  <c:v>-2.0869405669963972</c:v>
                </c:pt>
                <c:pt idx="80">
                  <c:v>-5.5436881784082486</c:v>
                </c:pt>
                <c:pt idx="81">
                  <c:v>-8.9661159765635734</c:v>
                </c:pt>
                <c:pt idx="82">
                  <c:v>-12.352786841588804</c:v>
                </c:pt>
                <c:pt idx="83">
                  <c:v>-15.702314782328839</c:v>
                </c:pt>
                <c:pt idx="84">
                  <c:v>-19.013365790288891</c:v>
                </c:pt>
                <c:pt idx="85">
                  <c:v>-22.284658628193668</c:v>
                </c:pt>
                <c:pt idx="86">
                  <c:v>-25.514965552457308</c:v>
                </c:pt>
                <c:pt idx="87">
                  <c:v>-28.703112968940818</c:v>
                </c:pt>
                <c:pt idx="88">
                  <c:v>-31.847982021452012</c:v>
                </c:pt>
                <c:pt idx="89">
                  <c:v>-34.948509112528868</c:v>
                </c:pt>
                <c:pt idx="90">
                  <c:v>-38.003686356127481</c:v>
                </c:pt>
                <c:pt idx="91">
                  <c:v>-41.012561961920262</c:v>
                </c:pt>
                <c:pt idx="92">
                  <c:v>-43.974240550993073</c:v>
                </c:pt>
                <c:pt idx="93">
                  <c:v>-46.887883402813721</c:v>
                </c:pt>
                <c:pt idx="94">
                  <c:v>-49.752708633428099</c:v>
                </c:pt>
                <c:pt idx="95">
                  <c:v>-52.567991304923545</c:v>
                </c:pt>
                <c:pt idx="96">
                  <c:v>-55.333063466283413</c:v>
                </c:pt>
                <c:pt idx="97">
                  <c:v>-58.047314125838902</c:v>
                </c:pt>
                <c:pt idx="98">
                  <c:v>-60.710189155609299</c:v>
                </c:pt>
                <c:pt idx="99">
                  <c:v>-63.321191127900953</c:v>
                </c:pt>
                <c:pt idx="100">
                  <c:v>-65.879879084621948</c:v>
                </c:pt>
                <c:pt idx="101">
                  <c:v>-68.385868239846559</c:v>
                </c:pt>
                <c:pt idx="102">
                  <c:v>-70.838829616247025</c:v>
                </c:pt>
                <c:pt idx="103">
                  <c:v>-73.238489616088557</c:v>
                </c:pt>
                <c:pt idx="104">
                  <c:v>-75.584629527563678</c:v>
                </c:pt>
                <c:pt idx="105">
                  <c:v>-77.877084967318964</c:v>
                </c:pt>
                <c:pt idx="106">
                  <c:v>-80.115745260104077</c:v>
                </c:pt>
                <c:pt idx="107">
                  <c:v>-82.300552756549152</c:v>
                </c:pt>
                <c:pt idx="108">
                  <c:v>-84.431502090150829</c:v>
                </c:pt>
                <c:pt idx="109">
                  <c:v>-86.508639374619435</c:v>
                </c:pt>
                <c:pt idx="110">
                  <c:v>-88.532061342811915</c:v>
                </c:pt>
                <c:pt idx="111">
                  <c:v>-90.501914428544779</c:v>
                </c:pt>
                <c:pt idx="112">
                  <c:v>-92.418393792649766</c:v>
                </c:pt>
                <c:pt idx="113">
                  <c:v>-94.28174229470055</c:v>
                </c:pt>
                <c:pt idx="114">
                  <c:v>-96.092249411904632</c:v>
                </c:pt>
                <c:pt idx="115">
                  <c:v>-97.850250106716516</c:v>
                </c:pt>
                <c:pt idx="116">
                  <c:v>-99.556123644789395</c:v>
                </c:pt>
                <c:pt idx="117">
                  <c:v>-101.21029236494127</c:v>
                </c:pt>
                <c:pt idx="118">
                  <c:v>-102.81322040286773</c:v>
                </c:pt>
                <c:pt idx="119">
                  <c:v>-104.36541237038885</c:v>
                </c:pt>
                <c:pt idx="120">
                  <c:v>-105.86741199206941</c:v>
                </c:pt>
                <c:pt idx="121">
                  <c:v>-107.31980070110068</c:v>
                </c:pt>
                <c:pt idx="122">
                  <c:v>-108.72319619638147</c:v>
                </c:pt>
                <c:pt idx="123">
                  <c:v>-110.07825096277983</c:v>
                </c:pt>
                <c:pt idx="124">
                  <c:v>-111.38565075659928</c:v>
                </c:pt>
                <c:pt idx="125">
                  <c:v>-112.6461130583144</c:v>
                </c:pt>
                <c:pt idx="126">
                  <c:v>-113.86038549467774</c:v>
                </c:pt>
                <c:pt idx="127">
                  <c:v>-115.0292442323349</c:v>
                </c:pt>
                <c:pt idx="128">
                  <c:v>-116.15349234511608</c:v>
                </c:pt>
                <c:pt idx="129">
                  <c:v>-117.23395815720352</c:v>
                </c:pt>
                <c:pt idx="130">
                  <c:v>-118.27149356439972</c:v>
                </c:pt>
                <c:pt idx="131">
                  <c:v>-119.26697233574531</c:v>
                </c:pt>
                <c:pt idx="132">
                  <c:v>-120.22128839775739</c:v>
                </c:pt>
                <c:pt idx="133">
                  <c:v>-121.13535410357717</c:v>
                </c:pt>
                <c:pt idx="134">
                  <c:v>-122.0100984893307</c:v>
                </c:pt>
                <c:pt idx="135">
                  <c:v>-122.8464655200202</c:v>
                </c:pt>
                <c:pt idx="136">
                  <c:v>-123.64541232727187</c:v>
                </c:pt>
                <c:pt idx="137">
                  <c:v>-124.4079074412745</c:v>
                </c:pt>
                <c:pt idx="138">
                  <c:v>-125.13492901924576</c:v>
                </c:pt>
                <c:pt idx="139">
                  <c:v>-125.82746307276511</c:v>
                </c:pt>
                <c:pt idx="140">
                  <c:v>-126.48650169630938</c:v>
                </c:pt>
                <c:pt idx="141">
                  <c:v>-127.11304129932395</c:v>
                </c:pt>
                <c:pt idx="142">
                  <c:v>-127.70808084415279</c:v>
                </c:pt>
                <c:pt idx="143">
                  <c:v>-128.27262009214172</c:v>
                </c:pt>
                <c:pt idx="144">
                  <c:v>-128.80765786021539</c:v>
                </c:pt>
                <c:pt idx="145">
                  <c:v>-129.3141902902112</c:v>
                </c:pt>
                <c:pt idx="146">
                  <c:v>-129.79320913323673</c:v>
                </c:pt>
                <c:pt idx="147">
                  <c:v>-130.24570005129206</c:v>
                </c:pt>
                <c:pt idx="148">
                  <c:v>-130.67264093837704</c:v>
                </c:pt>
                <c:pt idx="149">
                  <c:v>-131.07500026327367</c:v>
                </c:pt>
                <c:pt idx="150">
                  <c:v>-131.45373543616469</c:v>
                </c:pt>
                <c:pt idx="151">
                  <c:v>-131.80979120121683</c:v>
                </c:pt>
                <c:pt idx="152">
                  <c:v>-132.14409805722104</c:v>
                </c:pt>
                <c:pt idx="153">
                  <c:v>-132.45757070834497</c:v>
                </c:pt>
                <c:pt idx="154">
                  <c:v>-132.75110654701075</c:v>
                </c:pt>
                <c:pt idx="155">
                  <c:v>-133.0255841708705</c:v>
                </c:pt>
                <c:pt idx="156">
                  <c:v>-133.28186193580387</c:v>
                </c:pt>
                <c:pt idx="157">
                  <c:v>-133.52077654681602</c:v>
                </c:pt>
                <c:pt idx="158">
                  <c:v>-133.74314168866317</c:v>
                </c:pt>
                <c:pt idx="159">
                  <c:v>-133.94974669798091</c:v>
                </c:pt>
                <c:pt idx="160">
                  <c:v>-134.14135527863536</c:v>
                </c:pt>
                <c:pt idx="161">
                  <c:v>-134.31870426196068</c:v>
                </c:pt>
                <c:pt idx="162">
                  <c:v>-134.48250241348791</c:v>
                </c:pt>
                <c:pt idx="163">
                  <c:v>-134.63342928770885</c:v>
                </c:pt>
                <c:pt idx="164">
                  <c:v>-134.77213413235586</c:v>
                </c:pt>
                <c:pt idx="165">
                  <c:v>-134.89923484361424</c:v>
                </c:pt>
                <c:pt idx="166">
                  <c:v>-135.01531697361801</c:v>
                </c:pt>
                <c:pt idx="167">
                  <c:v>-135.12093279150977</c:v>
                </c:pt>
                <c:pt idx="168">
                  <c:v>-135.21660039927957</c:v>
                </c:pt>
                <c:pt idx="169">
                  <c:v>-135.30280290352178</c:v>
                </c:pt>
                <c:pt idx="170">
                  <c:v>-135.37998764418145</c:v>
                </c:pt>
                <c:pt idx="171">
                  <c:v>-135.44856548128377</c:v>
                </c:pt>
                <c:pt idx="172">
                  <c:v>-135.50891014056774</c:v>
                </c:pt>
                <c:pt idx="173">
                  <c:v>-135.56135761886765</c:v>
                </c:pt>
                <c:pt idx="174">
                  <c:v>-135.60620565001005</c:v>
                </c:pt>
                <c:pt idx="175">
                  <c:v>-135.64371323191367</c:v>
                </c:pt>
                <c:pt idx="176">
                  <c:v>-135.67410021550324</c:v>
                </c:pt>
                <c:pt idx="177">
                  <c:v>-135.69754695596654</c:v>
                </c:pt>
                <c:pt idx="178">
                  <c:v>-135.71419402680408</c:v>
                </c:pt>
                <c:pt idx="179">
                  <c:v>-135.72414199704039</c:v>
                </c:pt>
                <c:pt idx="180">
                  <c:v>-135.72745127188389</c:v>
                </c:pt>
                <c:pt idx="181">
                  <c:v>-135.72414199704039</c:v>
                </c:pt>
                <c:pt idx="182">
                  <c:v>-135.71419402680408</c:v>
                </c:pt>
                <c:pt idx="183">
                  <c:v>-135.69754695596654</c:v>
                </c:pt>
                <c:pt idx="184">
                  <c:v>-135.67410021550324</c:v>
                </c:pt>
                <c:pt idx="185">
                  <c:v>-135.64371323191367</c:v>
                </c:pt>
                <c:pt idx="186">
                  <c:v>-135.60620565001005</c:v>
                </c:pt>
                <c:pt idx="187">
                  <c:v>-135.56135761886767</c:v>
                </c:pt>
                <c:pt idx="188">
                  <c:v>-135.50891014056774</c:v>
                </c:pt>
                <c:pt idx="189">
                  <c:v>-135.44856548128379</c:v>
                </c:pt>
                <c:pt idx="190">
                  <c:v>-135.37998764418148</c:v>
                </c:pt>
                <c:pt idx="191">
                  <c:v>-135.30280290352178</c:v>
                </c:pt>
                <c:pt idx="192">
                  <c:v>-135.21660039927954</c:v>
                </c:pt>
                <c:pt idx="193">
                  <c:v>-135.1209327915098</c:v>
                </c:pt>
                <c:pt idx="194">
                  <c:v>-135.01531697361798</c:v>
                </c:pt>
                <c:pt idx="195">
                  <c:v>-134.89923484361429</c:v>
                </c:pt>
                <c:pt idx="196">
                  <c:v>-134.77213413235583</c:v>
                </c:pt>
                <c:pt idx="197">
                  <c:v>-134.63342928770885</c:v>
                </c:pt>
                <c:pt idx="198">
                  <c:v>-134.48250241348791</c:v>
                </c:pt>
                <c:pt idx="199">
                  <c:v>-134.3187042619607</c:v>
                </c:pt>
                <c:pt idx="200">
                  <c:v>-134.14135527863536</c:v>
                </c:pt>
                <c:pt idx="201">
                  <c:v>-133.94974669798094</c:v>
                </c:pt>
                <c:pt idx="202">
                  <c:v>-133.74314168866317</c:v>
                </c:pt>
                <c:pt idx="203">
                  <c:v>-133.52077654681599</c:v>
                </c:pt>
                <c:pt idx="204">
                  <c:v>-133.28186193580387</c:v>
                </c:pt>
                <c:pt idx="205">
                  <c:v>-133.02558417087053</c:v>
                </c:pt>
                <c:pt idx="206">
                  <c:v>-132.75110654701078</c:v>
                </c:pt>
                <c:pt idx="207">
                  <c:v>-132.45757070834497</c:v>
                </c:pt>
                <c:pt idx="208">
                  <c:v>-132.14409805722104</c:v>
                </c:pt>
                <c:pt idx="209">
                  <c:v>-131.80979120121683</c:v>
                </c:pt>
                <c:pt idx="210">
                  <c:v>-131.45373543616469</c:v>
                </c:pt>
                <c:pt idx="211">
                  <c:v>-131.07500026327369</c:v>
                </c:pt>
                <c:pt idx="212">
                  <c:v>-130.67264093837704</c:v>
                </c:pt>
                <c:pt idx="213">
                  <c:v>-130.24570005129206</c:v>
                </c:pt>
                <c:pt idx="214">
                  <c:v>-129.79320913323673</c:v>
                </c:pt>
                <c:pt idx="215">
                  <c:v>-129.31419029021123</c:v>
                </c:pt>
                <c:pt idx="216">
                  <c:v>-128.80765786021541</c:v>
                </c:pt>
                <c:pt idx="217">
                  <c:v>-128.27262009214175</c:v>
                </c:pt>
                <c:pt idx="218">
                  <c:v>-127.70808084415279</c:v>
                </c:pt>
                <c:pt idx="219">
                  <c:v>-127.11304129932395</c:v>
                </c:pt>
                <c:pt idx="220">
                  <c:v>-126.48650169630938</c:v>
                </c:pt>
                <c:pt idx="221">
                  <c:v>-125.82746307276511</c:v>
                </c:pt>
                <c:pt idx="222">
                  <c:v>-125.13492901924579</c:v>
                </c:pt>
                <c:pt idx="223">
                  <c:v>-124.4079074412745</c:v>
                </c:pt>
                <c:pt idx="224">
                  <c:v>-123.64541232727188</c:v>
                </c:pt>
                <c:pt idx="225">
                  <c:v>-122.84646552002023</c:v>
                </c:pt>
                <c:pt idx="226">
                  <c:v>-122.01009848933074</c:v>
                </c:pt>
                <c:pt idx="227">
                  <c:v>-121.1353541035772</c:v>
                </c:pt>
                <c:pt idx="228">
                  <c:v>-120.22128839775742</c:v>
                </c:pt>
                <c:pt idx="229">
                  <c:v>-119.26697233574534</c:v>
                </c:pt>
                <c:pt idx="230">
                  <c:v>-118.27149356439976</c:v>
                </c:pt>
                <c:pt idx="231">
                  <c:v>-117.23395815720357</c:v>
                </c:pt>
                <c:pt idx="232">
                  <c:v>-116.15349234511612</c:v>
                </c:pt>
                <c:pt idx="233">
                  <c:v>-115.02924423233492</c:v>
                </c:pt>
                <c:pt idx="234">
                  <c:v>-113.86038549467776</c:v>
                </c:pt>
                <c:pt idx="235">
                  <c:v>-112.6461130583144</c:v>
                </c:pt>
                <c:pt idx="236">
                  <c:v>-111.38565075659926</c:v>
                </c:pt>
                <c:pt idx="237">
                  <c:v>-110.07825096277992</c:v>
                </c:pt>
                <c:pt idx="238">
                  <c:v>-108.72319619638154</c:v>
                </c:pt>
                <c:pt idx="239">
                  <c:v>-107.3198007011007</c:v>
                </c:pt>
                <c:pt idx="240">
                  <c:v>-105.86741199206946</c:v>
                </c:pt>
                <c:pt idx="241">
                  <c:v>-104.36541237038885</c:v>
                </c:pt>
                <c:pt idx="242">
                  <c:v>-102.81322040286771</c:v>
                </c:pt>
                <c:pt idx="243">
                  <c:v>-101.2102923649413</c:v>
                </c:pt>
                <c:pt idx="244">
                  <c:v>-99.556123644789452</c:v>
                </c:pt>
                <c:pt idx="245">
                  <c:v>-97.850250106716572</c:v>
                </c:pt>
                <c:pt idx="246">
                  <c:v>-96.092249411904717</c:v>
                </c:pt>
                <c:pt idx="247">
                  <c:v>-94.281742294700564</c:v>
                </c:pt>
                <c:pt idx="248">
                  <c:v>-92.418393792649809</c:v>
                </c:pt>
                <c:pt idx="249">
                  <c:v>-90.50191442854485</c:v>
                </c:pt>
                <c:pt idx="250">
                  <c:v>-88.5320613428119</c:v>
                </c:pt>
                <c:pt idx="251">
                  <c:v>-86.508639374619577</c:v>
                </c:pt>
                <c:pt idx="252">
                  <c:v>-84.431502090150886</c:v>
                </c:pt>
                <c:pt idx="253">
                  <c:v>-82.300552756549209</c:v>
                </c:pt>
                <c:pt idx="254">
                  <c:v>-80.115745260104163</c:v>
                </c:pt>
                <c:pt idx="255">
                  <c:v>-77.877084967318964</c:v>
                </c:pt>
                <c:pt idx="256">
                  <c:v>-75.584629527563678</c:v>
                </c:pt>
                <c:pt idx="257">
                  <c:v>-73.238489616088586</c:v>
                </c:pt>
                <c:pt idx="258">
                  <c:v>-70.838829616247125</c:v>
                </c:pt>
                <c:pt idx="259">
                  <c:v>-68.385868239846701</c:v>
                </c:pt>
                <c:pt idx="260">
                  <c:v>-65.879879084622075</c:v>
                </c:pt>
                <c:pt idx="261">
                  <c:v>-63.321191127900967</c:v>
                </c:pt>
                <c:pt idx="262">
                  <c:v>-60.710189155609363</c:v>
                </c:pt>
                <c:pt idx="263">
                  <c:v>-58.047314125838909</c:v>
                </c:pt>
                <c:pt idx="264">
                  <c:v>-55.333063466283384</c:v>
                </c:pt>
                <c:pt idx="265">
                  <c:v>-52.567991304923595</c:v>
                </c:pt>
                <c:pt idx="266">
                  <c:v>-49.752708633428178</c:v>
                </c:pt>
                <c:pt idx="267">
                  <c:v>-46.887883402813841</c:v>
                </c:pt>
                <c:pt idx="268">
                  <c:v>-43.974240550993201</c:v>
                </c:pt>
                <c:pt idx="269">
                  <c:v>-41.012561961920262</c:v>
                </c:pt>
                <c:pt idx="270">
                  <c:v>-38.003686356127524</c:v>
                </c:pt>
                <c:pt idx="271">
                  <c:v>-34.948509112528946</c:v>
                </c:pt>
                <c:pt idx="272">
                  <c:v>-31.847982021452136</c:v>
                </c:pt>
                <c:pt idx="273">
                  <c:v>-28.703112968940985</c:v>
                </c:pt>
                <c:pt idx="274">
                  <c:v>-25.514965552457358</c:v>
                </c:pt>
                <c:pt idx="275">
                  <c:v>-22.284658628193718</c:v>
                </c:pt>
                <c:pt idx="276">
                  <c:v>-19.013365790289022</c:v>
                </c:pt>
                <c:pt idx="277">
                  <c:v>-15.702314782328806</c:v>
                </c:pt>
                <c:pt idx="278">
                  <c:v>-12.352786841588804</c:v>
                </c:pt>
                <c:pt idx="279">
                  <c:v>-8.9661159765636231</c:v>
                </c:pt>
                <c:pt idx="280">
                  <c:v>-5.5436881784083356</c:v>
                </c:pt>
                <c:pt idx="281">
                  <c:v>-2.0869405669965322</c:v>
                </c:pt>
                <c:pt idx="282">
                  <c:v>1.4026395276181822</c:v>
                </c:pt>
                <c:pt idx="283">
                  <c:v>4.9235155474719887</c:v>
                </c:pt>
                <c:pt idx="284">
                  <c:v>8.4741027517468055</c:v>
                </c:pt>
                <c:pt idx="285">
                  <c:v>12.052769323594127</c:v>
                </c:pt>
                <c:pt idx="286">
                  <c:v>15.657837537624225</c:v>
                </c:pt>
                <c:pt idx="287">
                  <c:v>19.287584986894803</c:v>
                </c:pt>
                <c:pt idx="288">
                  <c:v>22.940245868145908</c:v>
                </c:pt>
                <c:pt idx="289">
                  <c:v>26.614012323968353</c:v>
                </c:pt>
                <c:pt idx="290">
                  <c:v>30.30703584051582</c:v>
                </c:pt>
                <c:pt idx="291">
                  <c:v>34.017428699300829</c:v>
                </c:pt>
                <c:pt idx="292">
                  <c:v>37.743265481550829</c:v>
                </c:pt>
                <c:pt idx="293">
                  <c:v>41.482584623535807</c:v>
                </c:pt>
                <c:pt idx="294">
                  <c:v>45.233390021209637</c:v>
                </c:pt>
                <c:pt idx="295">
                  <c:v>48.993652682452115</c:v>
                </c:pt>
                <c:pt idx="296">
                  <c:v>52.761312425135344</c:v>
                </c:pt>
                <c:pt idx="297">
                  <c:v>56.534279619180417</c:v>
                </c:pt>
                <c:pt idx="298">
                  <c:v>60.310436970718555</c:v>
                </c:pt>
                <c:pt idx="299">
                  <c:v>64.0876413464118</c:v>
                </c:pt>
                <c:pt idx="300">
                  <c:v>67.863725635941975</c:v>
                </c:pt>
                <c:pt idx="301">
                  <c:v>71.636500650628449</c:v>
                </c:pt>
                <c:pt idx="302">
                  <c:v>75.403757056085368</c:v>
                </c:pt>
                <c:pt idx="303">
                  <c:v>79.163267336785964</c:v>
                </c:pt>
                <c:pt idx="304">
                  <c:v>82.912787790367744</c:v>
                </c:pt>
                <c:pt idx="305">
                  <c:v>86.650060549461401</c:v>
                </c:pt>
                <c:pt idx="306">
                  <c:v>90.372815628800268</c:v>
                </c:pt>
                <c:pt idx="307">
                  <c:v>94.078772995331718</c:v>
                </c:pt>
                <c:pt idx="308">
                  <c:v>97.765644659016758</c:v>
                </c:pt>
                <c:pt idx="309">
                  <c:v>101.43113678198281</c:v>
                </c:pt>
                <c:pt idx="310">
                  <c:v>105.07295180366548</c:v>
                </c:pt>
                <c:pt idx="311">
                  <c:v>108.68879057955326</c:v>
                </c:pt>
                <c:pt idx="312">
                  <c:v>112.27635453113349</c:v>
                </c:pt>
                <c:pt idx="313">
                  <c:v>115.83334780461485</c:v>
                </c:pt>
                <c:pt idx="314">
                  <c:v>119.35747943599361</c:v>
                </c:pt>
                <c:pt idx="315">
                  <c:v>122.84646552002</c:v>
                </c:pt>
                <c:pt idx="316">
                  <c:v>126.2980313806089</c:v>
                </c:pt>
                <c:pt idx="317">
                  <c:v>129.70991374023674</c:v>
                </c:pt>
                <c:pt idx="318">
                  <c:v>133.07986288586957</c:v>
                </c:pt>
                <c:pt idx="319">
                  <c:v>136.40564482895707</c:v>
                </c:pt>
                <c:pt idx="320">
                  <c:v>139.68504345704358</c:v>
                </c:pt>
                <c:pt idx="321">
                  <c:v>142.91586267454443</c:v>
                </c:pt>
                <c:pt idx="322">
                  <c:v>146.09592853025185</c:v>
                </c:pt>
                <c:pt idx="323">
                  <c:v>149.22309132914469</c:v>
                </c:pt>
                <c:pt idx="324">
                  <c:v>152.2952277260928</c:v>
                </c:pt>
                <c:pt idx="325">
                  <c:v>155.31024279906413</c:v>
                </c:pt>
                <c:pt idx="326">
                  <c:v>158.26607209946803</c:v>
                </c:pt>
                <c:pt idx="327">
                  <c:v>161.16068367728582</c:v>
                </c:pt>
                <c:pt idx="328">
                  <c:v>163.99208007867307</c:v>
                </c:pt>
                <c:pt idx="329">
                  <c:v>166.75830031374562</c:v>
                </c:pt>
                <c:pt idx="330">
                  <c:v>169.45742179229211</c:v>
                </c:pt>
                <c:pt idx="331">
                  <c:v>172.08756222519384</c:v>
                </c:pt>
                <c:pt idx="332">
                  <c:v>174.64688148937014</c:v>
                </c:pt>
                <c:pt idx="333">
                  <c:v>177.13358345410577</c:v>
                </c:pt>
                <c:pt idx="334">
                  <c:v>179.54591776666481</c:v>
                </c:pt>
                <c:pt idx="335">
                  <c:v>181.88218159513485</c:v>
                </c:pt>
                <c:pt idx="336">
                  <c:v>184.14072132649866</c:v>
                </c:pt>
                <c:pt idx="337">
                  <c:v>186.3199342179806</c:v>
                </c:pt>
                <c:pt idx="338">
                  <c:v>188.41826999976206</c:v>
                </c:pt>
                <c:pt idx="339">
                  <c:v>190.43423242722483</c:v>
                </c:pt>
                <c:pt idx="340">
                  <c:v>192.36638078093134</c:v>
                </c:pt>
                <c:pt idx="341">
                  <c:v>194.2133313126117</c:v>
                </c:pt>
                <c:pt idx="342">
                  <c:v>195.97375863549283</c:v>
                </c:pt>
                <c:pt idx="343">
                  <c:v>197.64639705736298</c:v>
                </c:pt>
                <c:pt idx="344">
                  <c:v>199.23004185483549</c:v>
                </c:pt>
                <c:pt idx="345">
                  <c:v>200.72355048733911</c:v>
                </c:pt>
                <c:pt idx="346">
                  <c:v>202.12584374943481</c:v>
                </c:pt>
                <c:pt idx="347">
                  <c:v>203.43590686012632</c:v>
                </c:pt>
                <c:pt idx="348">
                  <c:v>204.65279048790825</c:v>
                </c:pt>
                <c:pt idx="349">
                  <c:v>205.77561171036481</c:v>
                </c:pt>
                <c:pt idx="350">
                  <c:v>206.80355490721161</c:v>
                </c:pt>
                <c:pt idx="351">
                  <c:v>207.7358725857483</c:v>
                </c:pt>
                <c:pt idx="352">
                  <c:v>208.5718861377658</c:v>
                </c:pt>
                <c:pt idx="353">
                  <c:v>209.31098652703545</c:v>
                </c:pt>
                <c:pt idx="354">
                  <c:v>209.9526349065824</c:v>
                </c:pt>
                <c:pt idx="355">
                  <c:v>210.49636316503094</c:v>
                </c:pt>
                <c:pt idx="356">
                  <c:v>210.9417744013887</c:v>
                </c:pt>
                <c:pt idx="357">
                  <c:v>211.28854332772113</c:v>
                </c:pt>
                <c:pt idx="358">
                  <c:v>211.53641659924918</c:v>
                </c:pt>
                <c:pt idx="359">
                  <c:v>211.68521307148953</c:v>
                </c:pt>
                <c:pt idx="360">
                  <c:v>211.73482398413887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'Stage 2'!$W$7</c:f>
              <c:strCache>
                <c:ptCount val="1"/>
                <c:pt idx="0">
                  <c:v>Combined rod load,K 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'Stage 2'!$C$8:$C$368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2'!$W$8:$W$368</c:f>
              <c:numCache>
                <c:formatCode>General</c:formatCode>
                <c:ptCount val="361"/>
                <c:pt idx="0">
                  <c:v>-81.90886790371593</c:v>
                </c:pt>
                <c:pt idx="1">
                  <c:v>-81.744489498943238</c:v>
                </c:pt>
                <c:pt idx="2">
                  <c:v>-81.252335499576958</c:v>
                </c:pt>
                <c:pt idx="3">
                  <c:v>-80.435337235877796</c:v>
                </c:pt>
                <c:pt idx="4">
                  <c:v>-79.298339480240173</c:v>
                </c:pt>
                <c:pt idx="5">
                  <c:v>-77.84804021792192</c:v>
                </c:pt>
                <c:pt idx="6">
                  <c:v>-76.092908168378557</c:v>
                </c:pt>
                <c:pt idx="7">
                  <c:v>-74.043079823582616</c:v>
                </c:pt>
                <c:pt idx="8">
                  <c:v>-71.710238170158249</c:v>
                </c:pt>
                <c:pt idx="9">
                  <c:v>-69.107475591471825</c:v>
                </c:pt>
                <c:pt idx="10">
                  <c:v>-66.249143695598917</c:v>
                </c:pt>
                <c:pt idx="11">
                  <c:v>-63.150692980241871</c:v>
                </c:pt>
                <c:pt idx="12">
                  <c:v>-59.82850532514945</c:v>
                </c:pt>
                <c:pt idx="13">
                  <c:v>-56.299722298485051</c:v>
                </c:pt>
                <c:pt idx="14">
                  <c:v>-52.582072181432409</c:v>
                </c:pt>
                <c:pt idx="15">
                  <c:v>-48.693698463051021</c:v>
                </c:pt>
                <c:pt idx="16">
                  <c:v>-44.652992345380966</c:v>
                </c:pt>
                <c:pt idx="17">
                  <c:v>-40.478431538342534</c:v>
                </c:pt>
                <c:pt idx="18">
                  <c:v>-36.188427327709178</c:v>
                </c:pt>
                <c:pt idx="19">
                  <c:v>-31.801181579604361</c:v>
                </c:pt>
                <c:pt idx="20">
                  <c:v>-27.334555013776651</c:v>
                </c:pt>
                <c:pt idx="21">
                  <c:v>-22.805947746399767</c:v>
                </c:pt>
                <c:pt idx="22">
                  <c:v>-18.23219278117881</c:v>
                </c:pt>
                <c:pt idx="23">
                  <c:v>-13.629462823510408</c:v>
                </c:pt>
                <c:pt idx="24">
                  <c:v>-9.0131905129115921</c:v>
                </c:pt>
                <c:pt idx="25">
                  <c:v>-4.3980019188523727</c:v>
                </c:pt>
                <c:pt idx="26">
                  <c:v>0.2023370721821891</c:v>
                </c:pt>
                <c:pt idx="27">
                  <c:v>4.7749620335269753</c:v>
                </c:pt>
                <c:pt idx="28">
                  <c:v>9.3079396423192122</c:v>
                </c:pt>
                <c:pt idx="29">
                  <c:v>13.790286508155418</c:v>
                </c:pt>
                <c:pt idx="30">
                  <c:v>18.211978086095883</c:v>
                </c:pt>
                <c:pt idx="31">
                  <c:v>22.563948626262544</c:v>
                </c:pt>
                <c:pt idx="32">
                  <c:v>26.838083138315938</c:v>
                </c:pt>
                <c:pt idx="33">
                  <c:v>31.027202351960312</c:v>
                </c:pt>
                <c:pt idx="34">
                  <c:v>35.125041637760958</c:v>
                </c:pt>
                <c:pt idx="35">
                  <c:v>39.126224819521582</c:v>
                </c:pt>
                <c:pt idx="36">
                  <c:v>43.02623376349608</c:v>
                </c:pt>
                <c:pt idx="37">
                  <c:v>46.821374574075435</c:v>
                </c:pt>
                <c:pt idx="38">
                  <c:v>50.508741163004217</c:v>
                </c:pt>
                <c:pt idx="39">
                  <c:v>54.086176892293594</c:v>
                </c:pt>
                <c:pt idx="40">
                  <c:v>57.552234921948312</c:v>
                </c:pt>
                <c:pt idx="41">
                  <c:v>60.906137824259019</c:v>
                </c:pt>
                <c:pt idx="42">
                  <c:v>64.147736958298253</c:v>
                </c:pt>
                <c:pt idx="43">
                  <c:v>67.277472032553931</c:v>
                </c:pt>
                <c:pt idx="44">
                  <c:v>70.2963312213123</c:v>
                </c:pt>
                <c:pt idx="45">
                  <c:v>73.205812142084213</c:v>
                </c:pt>
                <c:pt idx="46">
                  <c:v>76.007883947550638</c:v>
                </c:pt>
                <c:pt idx="47">
                  <c:v>78.704950736399695</c:v>
                </c:pt>
                <c:pt idx="48">
                  <c:v>81.299816443165014</c:v>
                </c:pt>
                <c:pt idx="49">
                  <c:v>83.795651327717266</c:v>
                </c:pt>
                <c:pt idx="50">
                  <c:v>86.195960150268263</c:v>
                </c:pt>
                <c:pt idx="51">
                  <c:v>88.504552087436039</c:v>
                </c:pt>
                <c:pt idx="52">
                  <c:v>90.725512418793329</c:v>
                </c:pt>
                <c:pt idx="53">
                  <c:v>92.863175991123256</c:v>
                </c:pt>
                <c:pt idx="54">
                  <c:v>94.922102448976943</c:v>
                </c:pt>
                <c:pt idx="55">
                  <c:v>96.90705320475314</c:v>
                </c:pt>
                <c:pt idx="56">
                  <c:v>98.822970109073069</c:v>
                </c:pt>
                <c:pt idx="57">
                  <c:v>100.67495577236443</c:v>
                </c:pt>
                <c:pt idx="58">
                  <c:v>102.4682554809992</c:v>
                </c:pt>
                <c:pt idx="59">
                  <c:v>100.71016023397694</c:v>
                </c:pt>
                <c:pt idx="60">
                  <c:v>98.834255978202691</c:v>
                </c:pt>
                <c:pt idx="61">
                  <c:v>97.011315034721918</c:v>
                </c:pt>
                <c:pt idx="62">
                  <c:v>95.245077681834886</c:v>
                </c:pt>
                <c:pt idx="63">
                  <c:v>93.539319574730385</c:v>
                </c:pt>
                <c:pt idx="64">
                  <c:v>91.897851958405255</c:v>
                </c:pt>
                <c:pt idx="65">
                  <c:v>90.324522000273305</c:v>
                </c:pt>
                <c:pt idx="66">
                  <c:v>88.8232132471651</c:v>
                </c:pt>
                <c:pt idx="67">
                  <c:v>87.397846211384859</c:v>
                </c:pt>
                <c:pt idx="68">
                  <c:v>86.052379090422193</c:v>
                </c:pt>
                <c:pt idx="69">
                  <c:v>84.790808624850087</c:v>
                </c:pt>
                <c:pt idx="70">
                  <c:v>83.617171098835854</c:v>
                </c:pt>
                <c:pt idx="71">
                  <c:v>82.535543487573833</c:v>
                </c:pt>
                <c:pt idx="72">
                  <c:v>81.550044755801721</c:v>
                </c:pt>
                <c:pt idx="73">
                  <c:v>80.664837311390173</c:v>
                </c:pt>
                <c:pt idx="74">
                  <c:v>79.884128617778345</c:v>
                </c:pt>
                <c:pt idx="75">
                  <c:v>79.21217296879118</c:v>
                </c:pt>
                <c:pt idx="76">
                  <c:v>78.653273429076677</c:v>
                </c:pt>
                <c:pt idx="77">
                  <c:v>78.21178394307357</c:v>
                </c:pt>
                <c:pt idx="78">
                  <c:v>77.892111615023694</c:v>
                </c:pt>
                <c:pt idx="79">
                  <c:v>77.698719162093923</c:v>
                </c:pt>
                <c:pt idx="80">
                  <c:v>77.636127542167714</c:v>
                </c:pt>
                <c:pt idx="81">
                  <c:v>77.708918757251197</c:v>
                </c:pt>
                <c:pt idx="82">
                  <c:v>77.92173883278879</c:v>
                </c:pt>
                <c:pt idx="83">
                  <c:v>78.279300972389663</c:v>
                </c:pt>
                <c:pt idx="84">
                  <c:v>78.786388886605479</c:v>
                </c:pt>
                <c:pt idx="85">
                  <c:v>79.447860293394498</c:v>
                </c:pt>
                <c:pt idx="86">
                  <c:v>80.268650586786947</c:v>
                </c:pt>
                <c:pt idx="87">
                  <c:v>81.253776668991776</c:v>
                </c:pt>
                <c:pt idx="88">
                  <c:v>82.408340939746267</c:v>
                </c:pt>
                <c:pt idx="89">
                  <c:v>83.73753543509639</c:v>
                </c:pt>
                <c:pt idx="90">
                  <c:v>85.246646105972616</c:v>
                </c:pt>
                <c:pt idx="91">
                  <c:v>86.941057224883679</c:v>
                </c:pt>
                <c:pt idx="92">
                  <c:v>88.826255906760849</c:v>
                </c:pt>
                <c:pt idx="93">
                  <c:v>90.90783672741847</c:v>
                </c:pt>
                <c:pt idx="94">
                  <c:v>93.191506420227327</c:v>
                </c:pt>
                <c:pt idx="95">
                  <c:v>95.683088628399048</c:v>
                </c:pt>
                <c:pt idx="96">
                  <c:v>98.388528686699658</c:v>
                </c:pt>
                <c:pt idx="97">
                  <c:v>101.3138984024458</c:v>
                </c:pt>
                <c:pt idx="98">
                  <c:v>104.46540080120178</c:v>
                </c:pt>
                <c:pt idx="99">
                  <c:v>107.84937479769724</c:v>
                </c:pt>
                <c:pt idx="100">
                  <c:v>111.47229974703556</c:v>
                </c:pt>
                <c:pt idx="101">
                  <c:v>115.34079982523889</c:v>
                </c:pt>
                <c:pt idx="102">
                  <c:v>119.46164818151375</c:v>
                </c:pt>
                <c:pt idx="103">
                  <c:v>123.84177079727543</c:v>
                </c:pt>
                <c:pt idx="104">
                  <c:v>128.4882499788705</c:v>
                </c:pt>
                <c:pt idx="105">
                  <c:v>133.40832740202859</c:v>
                </c:pt>
                <c:pt idx="106">
                  <c:v>138.60940661632094</c:v>
                </c:pt>
                <c:pt idx="107">
                  <c:v>144.09905490718882</c:v>
                </c:pt>
                <c:pt idx="108">
                  <c:v>149.54589517562977</c:v>
                </c:pt>
                <c:pt idx="109">
                  <c:v>147.46875789116118</c:v>
                </c:pt>
                <c:pt idx="110">
                  <c:v>145.4453359229687</c:v>
                </c:pt>
                <c:pt idx="111">
                  <c:v>143.47548283723583</c:v>
                </c:pt>
                <c:pt idx="112">
                  <c:v>141.55900347313084</c:v>
                </c:pt>
                <c:pt idx="113">
                  <c:v>139.69565497108005</c:v>
                </c:pt>
                <c:pt idx="114">
                  <c:v>137.88514785387599</c:v>
                </c:pt>
                <c:pt idx="115">
                  <c:v>136.12714715906409</c:v>
                </c:pt>
                <c:pt idx="116">
                  <c:v>134.4212736209912</c:v>
                </c:pt>
                <c:pt idx="117">
                  <c:v>132.76710490083934</c:v>
                </c:pt>
                <c:pt idx="118">
                  <c:v>131.16417686291288</c:v>
                </c:pt>
                <c:pt idx="119">
                  <c:v>129.61198489539174</c:v>
                </c:pt>
                <c:pt idx="120">
                  <c:v>128.1099852737112</c:v>
                </c:pt>
                <c:pt idx="121">
                  <c:v>126.65759656467993</c:v>
                </c:pt>
                <c:pt idx="122">
                  <c:v>125.25420106939914</c:v>
                </c:pt>
                <c:pt idx="123">
                  <c:v>123.89914630300078</c:v>
                </c:pt>
                <c:pt idx="124">
                  <c:v>122.59174650918133</c:v>
                </c:pt>
                <c:pt idx="125">
                  <c:v>121.33128420746621</c:v>
                </c:pt>
                <c:pt idx="126">
                  <c:v>120.11701177110287</c:v>
                </c:pt>
                <c:pt idx="127">
                  <c:v>118.94815303344571</c:v>
                </c:pt>
                <c:pt idx="128">
                  <c:v>117.82390492066453</c:v>
                </c:pt>
                <c:pt idx="129">
                  <c:v>116.74343910857709</c:v>
                </c:pt>
                <c:pt idx="130">
                  <c:v>115.70590370138089</c:v>
                </c:pt>
                <c:pt idx="131">
                  <c:v>114.7104249300353</c:v>
                </c:pt>
                <c:pt idx="132">
                  <c:v>113.75610886802322</c:v>
                </c:pt>
                <c:pt idx="133">
                  <c:v>112.84204316220344</c:v>
                </c:pt>
                <c:pt idx="134">
                  <c:v>111.96729877644991</c:v>
                </c:pt>
                <c:pt idx="135">
                  <c:v>111.13093174576041</c:v>
                </c:pt>
                <c:pt idx="136">
                  <c:v>110.33198493850874</c:v>
                </c:pt>
                <c:pt idx="137">
                  <c:v>109.56948982450611</c:v>
                </c:pt>
                <c:pt idx="138">
                  <c:v>108.84246824653485</c:v>
                </c:pt>
                <c:pt idx="139">
                  <c:v>108.1499341930155</c:v>
                </c:pt>
                <c:pt idx="140">
                  <c:v>107.49089556947123</c:v>
                </c:pt>
                <c:pt idx="141">
                  <c:v>106.86435596645666</c:v>
                </c:pt>
                <c:pt idx="142">
                  <c:v>106.26931642162782</c:v>
                </c:pt>
                <c:pt idx="143">
                  <c:v>105.70477717363889</c:v>
                </c:pt>
                <c:pt idx="144">
                  <c:v>105.16973940556522</c:v>
                </c:pt>
                <c:pt idx="145">
                  <c:v>104.66320697556941</c:v>
                </c:pt>
                <c:pt idx="146">
                  <c:v>104.18418813254388</c:v>
                </c:pt>
                <c:pt idx="147">
                  <c:v>103.73169721448855</c:v>
                </c:pt>
                <c:pt idx="148">
                  <c:v>103.30475632740357</c:v>
                </c:pt>
                <c:pt idx="149">
                  <c:v>102.90239700250694</c:v>
                </c:pt>
                <c:pt idx="150">
                  <c:v>102.52366182961592</c:v>
                </c:pt>
                <c:pt idx="151">
                  <c:v>102.16760606456378</c:v>
                </c:pt>
                <c:pt idx="152">
                  <c:v>101.83329920855957</c:v>
                </c:pt>
                <c:pt idx="153">
                  <c:v>101.51982655743564</c:v>
                </c:pt>
                <c:pt idx="154">
                  <c:v>101.22629071876986</c:v>
                </c:pt>
                <c:pt idx="155">
                  <c:v>100.95181309491011</c:v>
                </c:pt>
                <c:pt idx="156">
                  <c:v>100.69553532997674</c:v>
                </c:pt>
                <c:pt idx="157">
                  <c:v>100.45662071896459</c:v>
                </c:pt>
                <c:pt idx="158">
                  <c:v>100.23425557711744</c:v>
                </c:pt>
                <c:pt idx="159">
                  <c:v>100.0276505677997</c:v>
                </c:pt>
                <c:pt idx="160">
                  <c:v>99.836041987145251</c:v>
                </c:pt>
                <c:pt idx="161">
                  <c:v>99.658693003819934</c:v>
                </c:pt>
                <c:pt idx="162">
                  <c:v>99.494894852292703</c:v>
                </c:pt>
                <c:pt idx="163">
                  <c:v>99.34396797807176</c:v>
                </c:pt>
                <c:pt idx="164">
                  <c:v>99.205263133424751</c:v>
                </c:pt>
                <c:pt idx="165">
                  <c:v>99.078162422166372</c:v>
                </c:pt>
                <c:pt idx="166">
                  <c:v>98.962080292162597</c:v>
                </c:pt>
                <c:pt idx="167">
                  <c:v>98.856464474270837</c:v>
                </c:pt>
                <c:pt idx="168">
                  <c:v>98.760796866501039</c:v>
                </c:pt>
                <c:pt idx="169">
                  <c:v>98.67459436225883</c:v>
                </c:pt>
                <c:pt idx="170">
                  <c:v>98.597409621599155</c:v>
                </c:pt>
                <c:pt idx="171">
                  <c:v>98.528831784496845</c:v>
                </c:pt>
                <c:pt idx="172">
                  <c:v>98.468487125212874</c:v>
                </c:pt>
                <c:pt idx="173">
                  <c:v>98.416039646912964</c:v>
                </c:pt>
                <c:pt idx="174">
                  <c:v>98.371191615770556</c:v>
                </c:pt>
                <c:pt idx="175">
                  <c:v>98.333684033866945</c:v>
                </c:pt>
                <c:pt idx="176">
                  <c:v>98.303297050277365</c:v>
                </c:pt>
                <c:pt idx="177">
                  <c:v>98.279850309814066</c:v>
                </c:pt>
                <c:pt idx="178">
                  <c:v>98.26320323897653</c:v>
                </c:pt>
                <c:pt idx="179">
                  <c:v>98.253255268740219</c:v>
                </c:pt>
                <c:pt idx="180">
                  <c:v>98.249945993896716</c:v>
                </c:pt>
                <c:pt idx="181">
                  <c:v>98.010275648396799</c:v>
                </c:pt>
                <c:pt idx="182">
                  <c:v>97.292715897246381</c:v>
                </c:pt>
                <c:pt idx="183">
                  <c:v>96.101599233829859</c:v>
                </c:pt>
                <c:pt idx="184">
                  <c:v>94.444075846400608</c:v>
                </c:pt>
                <c:pt idx="185">
                  <c:v>92.330009654467062</c:v>
                </c:pt>
                <c:pt idx="186">
                  <c:v>89.771836648187048</c:v>
                </c:pt>
                <c:pt idx="187">
                  <c:v>86.784389222810574</c:v>
                </c:pt>
                <c:pt idx="188">
                  <c:v>83.384690987899091</c:v>
                </c:pt>
                <c:pt idx="189">
                  <c:v>79.59172714050473</c:v>
                </c:pt>
                <c:pt idx="190">
                  <c:v>75.426195905702343</c:v>
                </c:pt>
                <c:pt idx="191">
                  <c:v>70.910246760043464</c:v>
                </c:pt>
                <c:pt idx="192">
                  <c:v>66.067211167602039</c:v>
                </c:pt>
                <c:pt idx="193">
                  <c:v>60.921331387228008</c:v>
                </c:pt>
                <c:pt idx="194">
                  <c:v>55.497492574465412</c:v>
                </c:pt>
                <c:pt idx="195">
                  <c:v>49.820962929060101</c:v>
                </c:pt>
                <c:pt idx="196">
                  <c:v>43.917146060050186</c:v>
                </c:pt>
                <c:pt idx="197">
                  <c:v>37.811349087267502</c:v>
                </c:pt>
                <c:pt idx="198">
                  <c:v>31.528569303252652</c:v>
                </c:pt>
                <c:pt idx="199">
                  <c:v>25.093301513171468</c:v>
                </c:pt>
                <c:pt idx="200">
                  <c:v>18.529367479542998</c:v>
                </c:pt>
                <c:pt idx="201">
                  <c:v>11.859768246190299</c:v>
                </c:pt>
                <c:pt idx="202">
                  <c:v>5.1065595198222411</c:v>
                </c:pt>
                <c:pt idx="203">
                  <c:v>-1.7092502387837953</c:v>
                </c:pt>
                <c:pt idx="204">
                  <c:v>-8.5677798107645771</c:v>
                </c:pt>
                <c:pt idx="205">
                  <c:v>-15.450334466289291</c:v>
                </c:pt>
                <c:pt idx="206">
                  <c:v>-22.339445912448326</c:v>
                </c:pt>
                <c:pt idx="207">
                  <c:v>-29.218894599074176</c:v>
                </c:pt>
                <c:pt idx="208">
                  <c:v>-36.073716174609189</c:v>
                </c:pt>
                <c:pt idx="209">
                  <c:v>-42.890193954121969</c:v>
                </c:pt>
                <c:pt idx="210">
                  <c:v>-49.655839275089605</c:v>
                </c:pt>
                <c:pt idx="211">
                  <c:v>-56.359361582702306</c:v>
                </c:pt>
                <c:pt idx="212">
                  <c:v>-62.990630014316793</c:v>
                </c:pt>
                <c:pt idx="213">
                  <c:v>-69.540628151011433</c:v>
                </c:pt>
                <c:pt idx="214">
                  <c:v>-76.001403481050247</c:v>
                </c:pt>
                <c:pt idx="215">
                  <c:v>-82.366012982740898</c:v>
                </c:pt>
                <c:pt idx="216">
                  <c:v>-88.628466088878682</c:v>
                </c:pt>
                <c:pt idx="217">
                  <c:v>-94.783666147144402</c:v>
                </c:pt>
                <c:pt idx="218">
                  <c:v>-100.82735134464869</c:v>
                </c:pt>
                <c:pt idx="219">
                  <c:v>-106.75603592382204</c:v>
                </c:pt>
                <c:pt idx="220">
                  <c:v>-112.56695238350865</c:v>
                </c:pt>
                <c:pt idx="221">
                  <c:v>-118.25799523526652</c:v>
                </c:pt>
                <c:pt idx="222">
                  <c:v>-123.82766677165877</c:v>
                </c:pt>
                <c:pt idx="223">
                  <c:v>-129.27502520134914</c:v>
                </c:pt>
                <c:pt idx="224">
                  <c:v>-134.59963541526139</c:v>
                </c:pt>
                <c:pt idx="225">
                  <c:v>-139.80152256874271</c:v>
                </c:pt>
                <c:pt idx="226">
                  <c:v>-144.88112859615978</c:v>
                </c:pt>
                <c:pt idx="227">
                  <c:v>-149.8392717160074</c:v>
                </c:pt>
                <c:pt idx="228">
                  <c:v>-154.67710893567505</c:v>
                </c:pt>
                <c:pt idx="229">
                  <c:v>-159.39610152466534</c:v>
                </c:pt>
                <c:pt idx="230">
                  <c:v>-163.99798339241332</c:v>
                </c:pt>
                <c:pt idx="231">
                  <c:v>-168.48473228107031</c:v>
                </c:pt>
                <c:pt idx="232">
                  <c:v>-169.24300331471332</c:v>
                </c:pt>
                <c:pt idx="233">
                  <c:v>-169.71475175832342</c:v>
                </c:pt>
                <c:pt idx="234">
                  <c:v>-170.18927250601811</c:v>
                </c:pt>
                <c:pt idx="235">
                  <c:v>-170.66690670029175</c:v>
                </c:pt>
                <c:pt idx="236">
                  <c:v>-171.14806262557832</c:v>
                </c:pt>
                <c:pt idx="237">
                  <c:v>-171.63321861911356</c:v>
                </c:pt>
                <c:pt idx="238">
                  <c:v>-172.12292600009786</c:v>
                </c:pt>
                <c:pt idx="239">
                  <c:v>-172.61781201597285</c:v>
                </c:pt>
                <c:pt idx="240">
                  <c:v>-173.11858280462531</c:v>
                </c:pt>
                <c:pt idx="241">
                  <c:v>-173.62602637132812</c:v>
                </c:pt>
                <c:pt idx="242">
                  <c:v>-174.14101557919957</c:v>
                </c:pt>
                <c:pt idx="243">
                  <c:v>-174.66451115195366</c:v>
                </c:pt>
                <c:pt idx="244">
                  <c:v>-175.19756468766246</c:v>
                </c:pt>
                <c:pt idx="245">
                  <c:v>-175.74132168221524</c:v>
                </c:pt>
                <c:pt idx="246">
                  <c:v>-176.29702456108703</c:v>
                </c:pt>
                <c:pt idx="247">
                  <c:v>-176.86601571795904</c:v>
                </c:pt>
                <c:pt idx="248">
                  <c:v>-177.44974055862858</c:v>
                </c:pt>
                <c:pt idx="249">
                  <c:v>-178.04975054853509</c:v>
                </c:pt>
                <c:pt idx="250">
                  <c:v>-178.66770626208182</c:v>
                </c:pt>
                <c:pt idx="251">
                  <c:v>-179.30538043177222</c:v>
                </c:pt>
                <c:pt idx="252">
                  <c:v>-179.96466099497559</c:v>
                </c:pt>
                <c:pt idx="253">
                  <c:v>-180.64755413591581</c:v>
                </c:pt>
                <c:pt idx="254">
                  <c:v>-181.35618732020373</c:v>
                </c:pt>
                <c:pt idx="255">
                  <c:v>-182.09281231893084</c:v>
                </c:pt>
                <c:pt idx="256">
                  <c:v>-182.85980821898943</c:v>
                </c:pt>
                <c:pt idx="257">
                  <c:v>-183.65968441588396</c:v>
                </c:pt>
                <c:pt idx="258">
                  <c:v>-184.49508358483644</c:v>
                </c:pt>
                <c:pt idx="259">
                  <c:v>-185.36878462547355</c:v>
                </c:pt>
                <c:pt idx="260">
                  <c:v>-186.28370557479988</c:v>
                </c:pt>
                <c:pt idx="261">
                  <c:v>-187.2429064824918</c:v>
                </c:pt>
                <c:pt idx="262">
                  <c:v>-188.24959224181148</c:v>
                </c:pt>
                <c:pt idx="263">
                  <c:v>-189.30711536860522</c:v>
                </c:pt>
                <c:pt idx="264">
                  <c:v>-190.4189787199189</c:v>
                </c:pt>
                <c:pt idx="265">
                  <c:v>-191.58883814272221</c:v>
                </c:pt>
                <c:pt idx="266">
                  <c:v>-192.8205050420768</c:v>
                </c:pt>
                <c:pt idx="267">
                  <c:v>-194.11794885679831</c:v>
                </c:pt>
                <c:pt idx="268">
                  <c:v>-195.48529942922818</c:v>
                </c:pt>
                <c:pt idx="269">
                  <c:v>-196.92684925415793</c:v>
                </c:pt>
                <c:pt idx="270">
                  <c:v>-198.44705559019616</c:v>
                </c:pt>
                <c:pt idx="271">
                  <c:v>-200.05054241494145</c:v>
                </c:pt>
                <c:pt idx="272">
                  <c:v>-201.74210220320211</c:v>
                </c:pt>
                <c:pt idx="273">
                  <c:v>-203.52669750516728</c:v>
                </c:pt>
                <c:pt idx="274">
                  <c:v>-205.40946229887581</c:v>
                </c:pt>
                <c:pt idx="275">
                  <c:v>-207.39570308851515</c:v>
                </c:pt>
                <c:pt idx="276">
                  <c:v>-209.49089971702344</c:v>
                </c:pt>
                <c:pt idx="277">
                  <c:v>-211.70070585810797</c:v>
                </c:pt>
                <c:pt idx="278">
                  <c:v>-214.0309491491478</c:v>
                </c:pt>
                <c:pt idx="279">
                  <c:v>-216.4876309224816</c:v>
                </c:pt>
                <c:pt idx="280">
                  <c:v>-219.07692548827518</c:v>
                </c:pt>
                <c:pt idx="281">
                  <c:v>-221.80517891749787</c:v>
                </c:pt>
                <c:pt idx="282">
                  <c:v>-224.67890726851095</c:v>
                </c:pt>
                <c:pt idx="283">
                  <c:v>-227.70479419534081</c:v>
                </c:pt>
                <c:pt idx="284">
                  <c:v>-230.88968786988562</c:v>
                </c:pt>
                <c:pt idx="285">
                  <c:v>-234.24059714405578</c:v>
                </c:pt>
                <c:pt idx="286">
                  <c:v>-237.76468687118489</c:v>
                </c:pt>
                <c:pt idx="287">
                  <c:v>-241.46927229894274</c:v>
                </c:pt>
                <c:pt idx="288">
                  <c:v>-245.36181243845027</c:v>
                </c:pt>
                <c:pt idx="289">
                  <c:v>-249.44990230635798</c:v>
                </c:pt>
                <c:pt idx="290">
                  <c:v>-253.74126392827543</c:v>
                </c:pt>
                <c:pt idx="291">
                  <c:v>-258.2437359832054</c:v>
                </c:pt>
                <c:pt idx="292">
                  <c:v>-255.90042640630398</c:v>
                </c:pt>
                <c:pt idx="293">
                  <c:v>-252.16110726431899</c:v>
                </c:pt>
                <c:pt idx="294">
                  <c:v>-248.41030186664517</c:v>
                </c:pt>
                <c:pt idx="295">
                  <c:v>-244.65003920540269</c:v>
                </c:pt>
                <c:pt idx="296">
                  <c:v>-240.88237946271946</c:v>
                </c:pt>
                <c:pt idx="297">
                  <c:v>-237.10941226867439</c:v>
                </c:pt>
                <c:pt idx="298">
                  <c:v>-233.33325491713623</c:v>
                </c:pt>
                <c:pt idx="299">
                  <c:v>-229.556050541443</c:v>
                </c:pt>
                <c:pt idx="300">
                  <c:v>-225.77996625191281</c:v>
                </c:pt>
                <c:pt idx="301">
                  <c:v>-222.00719123722635</c:v>
                </c:pt>
                <c:pt idx="302">
                  <c:v>-218.23993483176943</c:v>
                </c:pt>
                <c:pt idx="303">
                  <c:v>-214.48042455106884</c:v>
                </c:pt>
                <c:pt idx="304">
                  <c:v>-210.73090409748704</c:v>
                </c:pt>
                <c:pt idx="305">
                  <c:v>-206.99363133839341</c:v>
                </c:pt>
                <c:pt idx="306">
                  <c:v>-203.27087625905455</c:v>
                </c:pt>
                <c:pt idx="307">
                  <c:v>-199.56491889252308</c:v>
                </c:pt>
                <c:pt idx="308">
                  <c:v>-195.87804722883806</c:v>
                </c:pt>
                <c:pt idx="309">
                  <c:v>-192.21255510587199</c:v>
                </c:pt>
                <c:pt idx="310">
                  <c:v>-188.57074008418931</c:v>
                </c:pt>
                <c:pt idx="311">
                  <c:v>-184.95490130830154</c:v>
                </c:pt>
                <c:pt idx="312">
                  <c:v>-181.36733735672129</c:v>
                </c:pt>
                <c:pt idx="313">
                  <c:v>-177.81034408323995</c:v>
                </c:pt>
                <c:pt idx="314">
                  <c:v>-174.28621245186119</c:v>
                </c:pt>
                <c:pt idx="315">
                  <c:v>-170.79722636783481</c:v>
                </c:pt>
                <c:pt idx="316">
                  <c:v>-167.3456605072459</c:v>
                </c:pt>
                <c:pt idx="317">
                  <c:v>-163.93377814761806</c:v>
                </c:pt>
                <c:pt idx="318">
                  <c:v>-160.56382900198523</c:v>
                </c:pt>
                <c:pt idx="319">
                  <c:v>-157.23804705889773</c:v>
                </c:pt>
                <c:pt idx="320">
                  <c:v>-153.95864843081122</c:v>
                </c:pt>
                <c:pt idx="321">
                  <c:v>-150.72782921331037</c:v>
                </c:pt>
                <c:pt idx="322">
                  <c:v>-147.54776335760295</c:v>
                </c:pt>
                <c:pt idx="323">
                  <c:v>-144.42060055871011</c:v>
                </c:pt>
                <c:pt idx="324">
                  <c:v>-141.348464161762</c:v>
                </c:pt>
                <c:pt idx="325">
                  <c:v>-138.33344908879067</c:v>
                </c:pt>
                <c:pt idx="326">
                  <c:v>-135.37761978838677</c:v>
                </c:pt>
                <c:pt idx="327">
                  <c:v>-132.48300821056898</c:v>
                </c:pt>
                <c:pt idx="328">
                  <c:v>-129.65161180918173</c:v>
                </c:pt>
                <c:pt idx="329">
                  <c:v>-126.88539157410918</c:v>
                </c:pt>
                <c:pt idx="330">
                  <c:v>-124.18627009556269</c:v>
                </c:pt>
                <c:pt idx="331">
                  <c:v>-121.55612966266096</c:v>
                </c:pt>
                <c:pt idx="332">
                  <c:v>-118.99681039848466</c:v>
                </c:pt>
                <c:pt idx="333">
                  <c:v>-116.51010843374902</c:v>
                </c:pt>
                <c:pt idx="334">
                  <c:v>-114.09777412118999</c:v>
                </c:pt>
                <c:pt idx="335">
                  <c:v>-111.76151029271995</c:v>
                </c:pt>
                <c:pt idx="336">
                  <c:v>-109.50297056135614</c:v>
                </c:pt>
                <c:pt idx="337">
                  <c:v>-107.3237576698742</c:v>
                </c:pt>
                <c:pt idx="338">
                  <c:v>-105.22542188809274</c:v>
                </c:pt>
                <c:pt idx="339">
                  <c:v>-103.20945946062997</c:v>
                </c:pt>
                <c:pt idx="340">
                  <c:v>-101.27731110692346</c:v>
                </c:pt>
                <c:pt idx="341">
                  <c:v>-99.4303605752431</c:v>
                </c:pt>
                <c:pt idx="342">
                  <c:v>-97.669933252361972</c:v>
                </c:pt>
                <c:pt idx="343">
                  <c:v>-95.997294830491825</c:v>
                </c:pt>
                <c:pt idx="344">
                  <c:v>-94.413650033019309</c:v>
                </c:pt>
                <c:pt idx="345">
                  <c:v>-92.920141400515689</c:v>
                </c:pt>
                <c:pt idx="346">
                  <c:v>-91.517848138419993</c:v>
                </c:pt>
                <c:pt idx="347">
                  <c:v>-90.207785027728477</c:v>
                </c:pt>
                <c:pt idx="348">
                  <c:v>-88.990901399946551</c:v>
                </c:pt>
                <c:pt idx="349">
                  <c:v>-87.868080177489986</c:v>
                </c:pt>
                <c:pt idx="350">
                  <c:v>-86.840136980643194</c:v>
                </c:pt>
                <c:pt idx="351">
                  <c:v>-85.907819302106503</c:v>
                </c:pt>
                <c:pt idx="352">
                  <c:v>-85.071805750088998</c:v>
                </c:pt>
                <c:pt idx="353">
                  <c:v>-84.332705360819347</c:v>
                </c:pt>
                <c:pt idx="354">
                  <c:v>-83.691056981272396</c:v>
                </c:pt>
                <c:pt idx="355">
                  <c:v>-83.147328722823858</c:v>
                </c:pt>
                <c:pt idx="356">
                  <c:v>-82.701917486466101</c:v>
                </c:pt>
                <c:pt idx="357">
                  <c:v>-82.355148560133671</c:v>
                </c:pt>
                <c:pt idx="358">
                  <c:v>-82.107275288605621</c:v>
                </c:pt>
                <c:pt idx="359">
                  <c:v>-81.958478816365272</c:v>
                </c:pt>
                <c:pt idx="360">
                  <c:v>-81.90886790371593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'Stage 2'!$X$7</c:f>
              <c:strCache>
                <c:ptCount val="1"/>
                <c:pt idx="0">
                  <c:v>Max rod load, compression, KN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'Stage 2'!$C$8:$C$368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2'!$X$8:$X$368</c:f>
              <c:numCache>
                <c:formatCode>General</c:formatCode>
                <c:ptCount val="361"/>
                <c:pt idx="0">
                  <c:v>-333.6</c:v>
                </c:pt>
                <c:pt idx="1">
                  <c:v>-333.6</c:v>
                </c:pt>
                <c:pt idx="2">
                  <c:v>-333.6</c:v>
                </c:pt>
                <c:pt idx="3">
                  <c:v>-333.6</c:v>
                </c:pt>
                <c:pt idx="4">
                  <c:v>-333.6</c:v>
                </c:pt>
                <c:pt idx="5">
                  <c:v>-333.6</c:v>
                </c:pt>
                <c:pt idx="6">
                  <c:v>-333.6</c:v>
                </c:pt>
                <c:pt idx="7">
                  <c:v>-333.6</c:v>
                </c:pt>
                <c:pt idx="8">
                  <c:v>-333.6</c:v>
                </c:pt>
                <c:pt idx="9">
                  <c:v>-333.6</c:v>
                </c:pt>
                <c:pt idx="10">
                  <c:v>-333.6</c:v>
                </c:pt>
                <c:pt idx="11">
                  <c:v>-333.6</c:v>
                </c:pt>
                <c:pt idx="12">
                  <c:v>-333.6</c:v>
                </c:pt>
                <c:pt idx="13">
                  <c:v>-333.6</c:v>
                </c:pt>
                <c:pt idx="14">
                  <c:v>-333.6</c:v>
                </c:pt>
                <c:pt idx="15">
                  <c:v>-333.6</c:v>
                </c:pt>
                <c:pt idx="16">
                  <c:v>-333.6</c:v>
                </c:pt>
                <c:pt idx="17">
                  <c:v>-333.6</c:v>
                </c:pt>
                <c:pt idx="18">
                  <c:v>-333.6</c:v>
                </c:pt>
                <c:pt idx="19">
                  <c:v>-333.6</c:v>
                </c:pt>
                <c:pt idx="20">
                  <c:v>-333.6</c:v>
                </c:pt>
                <c:pt idx="21">
                  <c:v>-333.6</c:v>
                </c:pt>
                <c:pt idx="22">
                  <c:v>-333.6</c:v>
                </c:pt>
                <c:pt idx="23">
                  <c:v>-333.6</c:v>
                </c:pt>
                <c:pt idx="24">
                  <c:v>-333.6</c:v>
                </c:pt>
                <c:pt idx="25">
                  <c:v>-333.6</c:v>
                </c:pt>
                <c:pt idx="26">
                  <c:v>-333.6</c:v>
                </c:pt>
                <c:pt idx="27">
                  <c:v>-333.6</c:v>
                </c:pt>
                <c:pt idx="28">
                  <c:v>-333.6</c:v>
                </c:pt>
                <c:pt idx="29">
                  <c:v>-333.6</c:v>
                </c:pt>
                <c:pt idx="30">
                  <c:v>-333.6</c:v>
                </c:pt>
                <c:pt idx="31">
                  <c:v>-333.6</c:v>
                </c:pt>
                <c:pt idx="32">
                  <c:v>-333.6</c:v>
                </c:pt>
                <c:pt idx="33">
                  <c:v>-333.6</c:v>
                </c:pt>
                <c:pt idx="34">
                  <c:v>-333.6</c:v>
                </c:pt>
                <c:pt idx="35">
                  <c:v>-333.6</c:v>
                </c:pt>
                <c:pt idx="36">
                  <c:v>-333.6</c:v>
                </c:pt>
                <c:pt idx="37">
                  <c:v>-333.6</c:v>
                </c:pt>
                <c:pt idx="38">
                  <c:v>-333.6</c:v>
                </c:pt>
                <c:pt idx="39">
                  <c:v>-333.6</c:v>
                </c:pt>
                <c:pt idx="40">
                  <c:v>-333.6</c:v>
                </c:pt>
                <c:pt idx="41">
                  <c:v>-333.6</c:v>
                </c:pt>
                <c:pt idx="42">
                  <c:v>-333.6</c:v>
                </c:pt>
                <c:pt idx="43">
                  <c:v>-333.6</c:v>
                </c:pt>
                <c:pt idx="44">
                  <c:v>-333.6</c:v>
                </c:pt>
                <c:pt idx="45">
                  <c:v>-333.6</c:v>
                </c:pt>
                <c:pt idx="46">
                  <c:v>-333.6</c:v>
                </c:pt>
                <c:pt idx="47">
                  <c:v>-333.6</c:v>
                </c:pt>
                <c:pt idx="48">
                  <c:v>-333.6</c:v>
                </c:pt>
                <c:pt idx="49">
                  <c:v>-333.6</c:v>
                </c:pt>
                <c:pt idx="50">
                  <c:v>-333.6</c:v>
                </c:pt>
                <c:pt idx="51">
                  <c:v>-333.6</c:v>
                </c:pt>
                <c:pt idx="52">
                  <c:v>-333.6</c:v>
                </c:pt>
                <c:pt idx="53">
                  <c:v>-333.6</c:v>
                </c:pt>
                <c:pt idx="54">
                  <c:v>-333.6</c:v>
                </c:pt>
                <c:pt idx="55">
                  <c:v>-333.6</c:v>
                </c:pt>
                <c:pt idx="56">
                  <c:v>-333.6</c:v>
                </c:pt>
                <c:pt idx="57">
                  <c:v>-333.6</c:v>
                </c:pt>
                <c:pt idx="58">
                  <c:v>-333.6</c:v>
                </c:pt>
                <c:pt idx="59">
                  <c:v>-333.6</c:v>
                </c:pt>
                <c:pt idx="60">
                  <c:v>-333.6</c:v>
                </c:pt>
                <c:pt idx="61">
                  <c:v>-333.6</c:v>
                </c:pt>
                <c:pt idx="62">
                  <c:v>-333.6</c:v>
                </c:pt>
                <c:pt idx="63">
                  <c:v>-333.6</c:v>
                </c:pt>
                <c:pt idx="64">
                  <c:v>-333.6</c:v>
                </c:pt>
                <c:pt idx="65">
                  <c:v>-333.6</c:v>
                </c:pt>
                <c:pt idx="66">
                  <c:v>-333.6</c:v>
                </c:pt>
                <c:pt idx="67">
                  <c:v>-333.6</c:v>
                </c:pt>
                <c:pt idx="68">
                  <c:v>-333.6</c:v>
                </c:pt>
                <c:pt idx="69">
                  <c:v>-333.6</c:v>
                </c:pt>
                <c:pt idx="70">
                  <c:v>-333.6</c:v>
                </c:pt>
                <c:pt idx="71">
                  <c:v>-333.6</c:v>
                </c:pt>
                <c:pt idx="72">
                  <c:v>-333.6</c:v>
                </c:pt>
                <c:pt idx="73">
                  <c:v>-333.6</c:v>
                </c:pt>
                <c:pt idx="74">
                  <c:v>-333.6</c:v>
                </c:pt>
                <c:pt idx="75">
                  <c:v>-333.6</c:v>
                </c:pt>
                <c:pt idx="76">
                  <c:v>-333.6</c:v>
                </c:pt>
                <c:pt idx="77">
                  <c:v>-333.6</c:v>
                </c:pt>
                <c:pt idx="78">
                  <c:v>-333.6</c:v>
                </c:pt>
                <c:pt idx="79">
                  <c:v>-333.6</c:v>
                </c:pt>
                <c:pt idx="80">
                  <c:v>-333.6</c:v>
                </c:pt>
                <c:pt idx="81">
                  <c:v>-333.6</c:v>
                </c:pt>
                <c:pt idx="82">
                  <c:v>-333.6</c:v>
                </c:pt>
                <c:pt idx="83">
                  <c:v>-333.6</c:v>
                </c:pt>
                <c:pt idx="84">
                  <c:v>-333.6</c:v>
                </c:pt>
                <c:pt idx="85">
                  <c:v>-333.6</c:v>
                </c:pt>
                <c:pt idx="86">
                  <c:v>-333.6</c:v>
                </c:pt>
                <c:pt idx="87">
                  <c:v>-333.6</c:v>
                </c:pt>
                <c:pt idx="88">
                  <c:v>-333.6</c:v>
                </c:pt>
                <c:pt idx="89">
                  <c:v>-333.6</c:v>
                </c:pt>
                <c:pt idx="90">
                  <c:v>-333.6</c:v>
                </c:pt>
                <c:pt idx="91">
                  <c:v>-333.6</c:v>
                </c:pt>
                <c:pt idx="92">
                  <c:v>-333.6</c:v>
                </c:pt>
                <c:pt idx="93">
                  <c:v>-333.6</c:v>
                </c:pt>
                <c:pt idx="94">
                  <c:v>-333.6</c:v>
                </c:pt>
                <c:pt idx="95">
                  <c:v>-333.6</c:v>
                </c:pt>
                <c:pt idx="96">
                  <c:v>-333.6</c:v>
                </c:pt>
                <c:pt idx="97">
                  <c:v>-333.6</c:v>
                </c:pt>
                <c:pt idx="98">
                  <c:v>-333.6</c:v>
                </c:pt>
                <c:pt idx="99">
                  <c:v>-333.6</c:v>
                </c:pt>
                <c:pt idx="100">
                  <c:v>-333.6</c:v>
                </c:pt>
                <c:pt idx="101">
                  <c:v>-333.6</c:v>
                </c:pt>
                <c:pt idx="102">
                  <c:v>-333.6</c:v>
                </c:pt>
                <c:pt idx="103">
                  <c:v>-333.6</c:v>
                </c:pt>
                <c:pt idx="104">
                  <c:v>-333.6</c:v>
                </c:pt>
                <c:pt idx="105">
                  <c:v>-333.6</c:v>
                </c:pt>
                <c:pt idx="106">
                  <c:v>-333.6</c:v>
                </c:pt>
                <c:pt idx="107">
                  <c:v>-333.6</c:v>
                </c:pt>
                <c:pt idx="108">
                  <c:v>-333.6</c:v>
                </c:pt>
                <c:pt idx="109">
                  <c:v>-333.6</c:v>
                </c:pt>
                <c:pt idx="110">
                  <c:v>-333.6</c:v>
                </c:pt>
                <c:pt idx="111">
                  <c:v>-333.6</c:v>
                </c:pt>
                <c:pt idx="112">
                  <c:v>-333.6</c:v>
                </c:pt>
                <c:pt idx="113">
                  <c:v>-333.6</c:v>
                </c:pt>
                <c:pt idx="114">
                  <c:v>-333.6</c:v>
                </c:pt>
                <c:pt idx="115">
                  <c:v>-333.6</c:v>
                </c:pt>
                <c:pt idx="116">
                  <c:v>-333.6</c:v>
                </c:pt>
                <c:pt idx="117">
                  <c:v>-333.6</c:v>
                </c:pt>
                <c:pt idx="118">
                  <c:v>-333.6</c:v>
                </c:pt>
                <c:pt idx="119">
                  <c:v>-333.6</c:v>
                </c:pt>
                <c:pt idx="120">
                  <c:v>-333.6</c:v>
                </c:pt>
                <c:pt idx="121">
                  <c:v>-333.6</c:v>
                </c:pt>
                <c:pt idx="122">
                  <c:v>-333.6</c:v>
                </c:pt>
                <c:pt idx="123">
                  <c:v>-333.6</c:v>
                </c:pt>
                <c:pt idx="124">
                  <c:v>-333.6</c:v>
                </c:pt>
                <c:pt idx="125">
                  <c:v>-333.6</c:v>
                </c:pt>
                <c:pt idx="126">
                  <c:v>-333.6</c:v>
                </c:pt>
                <c:pt idx="127">
                  <c:v>-333.6</c:v>
                </c:pt>
                <c:pt idx="128">
                  <c:v>-333.6</c:v>
                </c:pt>
                <c:pt idx="129">
                  <c:v>-333.6</c:v>
                </c:pt>
                <c:pt idx="130">
                  <c:v>-333.6</c:v>
                </c:pt>
                <c:pt idx="131">
                  <c:v>-333.6</c:v>
                </c:pt>
                <c:pt idx="132">
                  <c:v>-333.6</c:v>
                </c:pt>
                <c:pt idx="133">
                  <c:v>-333.6</c:v>
                </c:pt>
                <c:pt idx="134">
                  <c:v>-333.6</c:v>
                </c:pt>
                <c:pt idx="135">
                  <c:v>-333.6</c:v>
                </c:pt>
                <c:pt idx="136">
                  <c:v>-333.6</c:v>
                </c:pt>
                <c:pt idx="137">
                  <c:v>-333.6</c:v>
                </c:pt>
                <c:pt idx="138">
                  <c:v>-333.6</c:v>
                </c:pt>
                <c:pt idx="139">
                  <c:v>-333.6</c:v>
                </c:pt>
                <c:pt idx="140">
                  <c:v>-333.6</c:v>
                </c:pt>
                <c:pt idx="141">
                  <c:v>-333.6</c:v>
                </c:pt>
                <c:pt idx="142">
                  <c:v>-333.6</c:v>
                </c:pt>
                <c:pt idx="143">
                  <c:v>-333.6</c:v>
                </c:pt>
                <c:pt idx="144">
                  <c:v>-333.6</c:v>
                </c:pt>
                <c:pt idx="145">
                  <c:v>-333.6</c:v>
                </c:pt>
                <c:pt idx="146">
                  <c:v>-333.6</c:v>
                </c:pt>
                <c:pt idx="147">
                  <c:v>-333.6</c:v>
                </c:pt>
                <c:pt idx="148">
                  <c:v>-333.6</c:v>
                </c:pt>
                <c:pt idx="149">
                  <c:v>-333.6</c:v>
                </c:pt>
                <c:pt idx="150">
                  <c:v>-333.6</c:v>
                </c:pt>
                <c:pt idx="151">
                  <c:v>-333.6</c:v>
                </c:pt>
                <c:pt idx="152">
                  <c:v>-333.6</c:v>
                </c:pt>
                <c:pt idx="153">
                  <c:v>-333.6</c:v>
                </c:pt>
                <c:pt idx="154">
                  <c:v>-333.6</c:v>
                </c:pt>
                <c:pt idx="155">
                  <c:v>-333.6</c:v>
                </c:pt>
                <c:pt idx="156">
                  <c:v>-333.6</c:v>
                </c:pt>
                <c:pt idx="157">
                  <c:v>-333.6</c:v>
                </c:pt>
                <c:pt idx="158">
                  <c:v>-333.6</c:v>
                </c:pt>
                <c:pt idx="159">
                  <c:v>-333.6</c:v>
                </c:pt>
                <c:pt idx="160">
                  <c:v>-333.6</c:v>
                </c:pt>
                <c:pt idx="161">
                  <c:v>-333.6</c:v>
                </c:pt>
                <c:pt idx="162">
                  <c:v>-333.6</c:v>
                </c:pt>
                <c:pt idx="163">
                  <c:v>-333.6</c:v>
                </c:pt>
                <c:pt idx="164">
                  <c:v>-333.6</c:v>
                </c:pt>
                <c:pt idx="165">
                  <c:v>-333.6</c:v>
                </c:pt>
                <c:pt idx="166">
                  <c:v>-333.6</c:v>
                </c:pt>
                <c:pt idx="167">
                  <c:v>-333.6</c:v>
                </c:pt>
                <c:pt idx="168">
                  <c:v>-333.6</c:v>
                </c:pt>
                <c:pt idx="169">
                  <c:v>-333.6</c:v>
                </c:pt>
                <c:pt idx="170">
                  <c:v>-333.6</c:v>
                </c:pt>
                <c:pt idx="171">
                  <c:v>-333.6</c:v>
                </c:pt>
                <c:pt idx="172">
                  <c:v>-333.6</c:v>
                </c:pt>
                <c:pt idx="173">
                  <c:v>-333.6</c:v>
                </c:pt>
                <c:pt idx="174">
                  <c:v>-333.6</c:v>
                </c:pt>
                <c:pt idx="175">
                  <c:v>-333.6</c:v>
                </c:pt>
                <c:pt idx="176">
                  <c:v>-333.6</c:v>
                </c:pt>
                <c:pt idx="177">
                  <c:v>-333.6</c:v>
                </c:pt>
                <c:pt idx="178">
                  <c:v>-333.6</c:v>
                </c:pt>
                <c:pt idx="179">
                  <c:v>-333.6</c:v>
                </c:pt>
                <c:pt idx="180">
                  <c:v>-333.6</c:v>
                </c:pt>
                <c:pt idx="181">
                  <c:v>-333.6</c:v>
                </c:pt>
                <c:pt idx="182">
                  <c:v>-333.6</c:v>
                </c:pt>
                <c:pt idx="183">
                  <c:v>-333.6</c:v>
                </c:pt>
                <c:pt idx="184">
                  <c:v>-333.6</c:v>
                </c:pt>
                <c:pt idx="185">
                  <c:v>-333.6</c:v>
                </c:pt>
                <c:pt idx="186">
                  <c:v>-333.6</c:v>
                </c:pt>
                <c:pt idx="187">
                  <c:v>-333.6</c:v>
                </c:pt>
                <c:pt idx="188">
                  <c:v>-333.6</c:v>
                </c:pt>
                <c:pt idx="189">
                  <c:v>-333.6</c:v>
                </c:pt>
                <c:pt idx="190">
                  <c:v>-333.6</c:v>
                </c:pt>
                <c:pt idx="191">
                  <c:v>-333.6</c:v>
                </c:pt>
                <c:pt idx="192">
                  <c:v>-333.6</c:v>
                </c:pt>
                <c:pt idx="193">
                  <c:v>-333.6</c:v>
                </c:pt>
                <c:pt idx="194">
                  <c:v>-333.6</c:v>
                </c:pt>
                <c:pt idx="195">
                  <c:v>-333.6</c:v>
                </c:pt>
                <c:pt idx="196">
                  <c:v>-333.6</c:v>
                </c:pt>
                <c:pt idx="197">
                  <c:v>-333.6</c:v>
                </c:pt>
                <c:pt idx="198">
                  <c:v>-333.6</c:v>
                </c:pt>
                <c:pt idx="199">
                  <c:v>-333.6</c:v>
                </c:pt>
                <c:pt idx="200">
                  <c:v>-333.6</c:v>
                </c:pt>
                <c:pt idx="201">
                  <c:v>-333.6</c:v>
                </c:pt>
                <c:pt idx="202">
                  <c:v>-333.6</c:v>
                </c:pt>
                <c:pt idx="203">
                  <c:v>-333.6</c:v>
                </c:pt>
                <c:pt idx="204">
                  <c:v>-333.6</c:v>
                </c:pt>
                <c:pt idx="205">
                  <c:v>-333.6</c:v>
                </c:pt>
                <c:pt idx="206">
                  <c:v>-333.6</c:v>
                </c:pt>
                <c:pt idx="207">
                  <c:v>-333.6</c:v>
                </c:pt>
                <c:pt idx="208">
                  <c:v>-333.6</c:v>
                </c:pt>
                <c:pt idx="209">
                  <c:v>-333.6</c:v>
                </c:pt>
                <c:pt idx="210">
                  <c:v>-333.6</c:v>
                </c:pt>
                <c:pt idx="211">
                  <c:v>-333.6</c:v>
                </c:pt>
                <c:pt idx="212">
                  <c:v>-333.6</c:v>
                </c:pt>
                <c:pt idx="213">
                  <c:v>-333.6</c:v>
                </c:pt>
                <c:pt idx="214">
                  <c:v>-333.6</c:v>
                </c:pt>
                <c:pt idx="215">
                  <c:v>-333.6</c:v>
                </c:pt>
                <c:pt idx="216">
                  <c:v>-333.6</c:v>
                </c:pt>
                <c:pt idx="217">
                  <c:v>-333.6</c:v>
                </c:pt>
                <c:pt idx="218">
                  <c:v>-333.6</c:v>
                </c:pt>
                <c:pt idx="219">
                  <c:v>-333.6</c:v>
                </c:pt>
                <c:pt idx="220">
                  <c:v>-333.6</c:v>
                </c:pt>
                <c:pt idx="221">
                  <c:v>-333.6</c:v>
                </c:pt>
                <c:pt idx="222">
                  <c:v>-333.6</c:v>
                </c:pt>
                <c:pt idx="223">
                  <c:v>-333.6</c:v>
                </c:pt>
                <c:pt idx="224">
                  <c:v>-333.6</c:v>
                </c:pt>
                <c:pt idx="225">
                  <c:v>-333.6</c:v>
                </c:pt>
                <c:pt idx="226">
                  <c:v>-333.6</c:v>
                </c:pt>
                <c:pt idx="227">
                  <c:v>-333.6</c:v>
                </c:pt>
                <c:pt idx="228">
                  <c:v>-333.6</c:v>
                </c:pt>
                <c:pt idx="229">
                  <c:v>-333.6</c:v>
                </c:pt>
                <c:pt idx="230">
                  <c:v>-333.6</c:v>
                </c:pt>
                <c:pt idx="231">
                  <c:v>-333.6</c:v>
                </c:pt>
                <c:pt idx="232">
                  <c:v>-333.6</c:v>
                </c:pt>
                <c:pt idx="233">
                  <c:v>-333.6</c:v>
                </c:pt>
                <c:pt idx="234">
                  <c:v>-333.6</c:v>
                </c:pt>
                <c:pt idx="235">
                  <c:v>-333.6</c:v>
                </c:pt>
                <c:pt idx="236">
                  <c:v>-333.6</c:v>
                </c:pt>
                <c:pt idx="237">
                  <c:v>-333.6</c:v>
                </c:pt>
                <c:pt idx="238">
                  <c:v>-333.6</c:v>
                </c:pt>
                <c:pt idx="239">
                  <c:v>-333.6</c:v>
                </c:pt>
                <c:pt idx="240">
                  <c:v>-333.6</c:v>
                </c:pt>
                <c:pt idx="241">
                  <c:v>-333.6</c:v>
                </c:pt>
                <c:pt idx="242">
                  <c:v>-333.6</c:v>
                </c:pt>
                <c:pt idx="243">
                  <c:v>-333.6</c:v>
                </c:pt>
                <c:pt idx="244">
                  <c:v>-333.6</c:v>
                </c:pt>
                <c:pt idx="245">
                  <c:v>-333.6</c:v>
                </c:pt>
                <c:pt idx="246">
                  <c:v>-333.6</c:v>
                </c:pt>
                <c:pt idx="247">
                  <c:v>-333.6</c:v>
                </c:pt>
                <c:pt idx="248">
                  <c:v>-333.6</c:v>
                </c:pt>
                <c:pt idx="249">
                  <c:v>-333.6</c:v>
                </c:pt>
                <c:pt idx="250">
                  <c:v>-333.6</c:v>
                </c:pt>
                <c:pt idx="251">
                  <c:v>-333.6</c:v>
                </c:pt>
                <c:pt idx="252">
                  <c:v>-333.6</c:v>
                </c:pt>
                <c:pt idx="253">
                  <c:v>-333.6</c:v>
                </c:pt>
                <c:pt idx="254">
                  <c:v>-333.6</c:v>
                </c:pt>
                <c:pt idx="255">
                  <c:v>-333.6</c:v>
                </c:pt>
                <c:pt idx="256">
                  <c:v>-333.6</c:v>
                </c:pt>
                <c:pt idx="257">
                  <c:v>-333.6</c:v>
                </c:pt>
                <c:pt idx="258">
                  <c:v>-333.6</c:v>
                </c:pt>
                <c:pt idx="259">
                  <c:v>-333.6</c:v>
                </c:pt>
                <c:pt idx="260">
                  <c:v>-333.6</c:v>
                </c:pt>
                <c:pt idx="261">
                  <c:v>-333.6</c:v>
                </c:pt>
                <c:pt idx="262">
                  <c:v>-333.6</c:v>
                </c:pt>
                <c:pt idx="263">
                  <c:v>-333.6</c:v>
                </c:pt>
                <c:pt idx="264">
                  <c:v>-333.6</c:v>
                </c:pt>
                <c:pt idx="265">
                  <c:v>-333.6</c:v>
                </c:pt>
                <c:pt idx="266">
                  <c:v>-333.6</c:v>
                </c:pt>
                <c:pt idx="267">
                  <c:v>-333.6</c:v>
                </c:pt>
                <c:pt idx="268">
                  <c:v>-333.6</c:v>
                </c:pt>
                <c:pt idx="269">
                  <c:v>-333.6</c:v>
                </c:pt>
                <c:pt idx="270">
                  <c:v>-333.6</c:v>
                </c:pt>
                <c:pt idx="271">
                  <c:v>-333.6</c:v>
                </c:pt>
                <c:pt idx="272">
                  <c:v>-333.6</c:v>
                </c:pt>
                <c:pt idx="273">
                  <c:v>-333.6</c:v>
                </c:pt>
                <c:pt idx="274">
                  <c:v>-333.6</c:v>
                </c:pt>
                <c:pt idx="275">
                  <c:v>-333.6</c:v>
                </c:pt>
                <c:pt idx="276">
                  <c:v>-333.6</c:v>
                </c:pt>
                <c:pt idx="277">
                  <c:v>-333.6</c:v>
                </c:pt>
                <c:pt idx="278">
                  <c:v>-333.6</c:v>
                </c:pt>
                <c:pt idx="279">
                  <c:v>-333.6</c:v>
                </c:pt>
                <c:pt idx="280">
                  <c:v>-333.6</c:v>
                </c:pt>
                <c:pt idx="281">
                  <c:v>-333.6</c:v>
                </c:pt>
                <c:pt idx="282">
                  <c:v>-333.6</c:v>
                </c:pt>
                <c:pt idx="283">
                  <c:v>-333.6</c:v>
                </c:pt>
                <c:pt idx="284">
                  <c:v>-333.6</c:v>
                </c:pt>
                <c:pt idx="285">
                  <c:v>-333.6</c:v>
                </c:pt>
                <c:pt idx="286">
                  <c:v>-333.6</c:v>
                </c:pt>
                <c:pt idx="287">
                  <c:v>-333.6</c:v>
                </c:pt>
                <c:pt idx="288">
                  <c:v>-333.6</c:v>
                </c:pt>
                <c:pt idx="289">
                  <c:v>-333.6</c:v>
                </c:pt>
                <c:pt idx="290">
                  <c:v>-333.6</c:v>
                </c:pt>
                <c:pt idx="291">
                  <c:v>-333.6</c:v>
                </c:pt>
                <c:pt idx="292">
                  <c:v>-333.6</c:v>
                </c:pt>
                <c:pt idx="293">
                  <c:v>-333.6</c:v>
                </c:pt>
                <c:pt idx="294">
                  <c:v>-333.6</c:v>
                </c:pt>
                <c:pt idx="295">
                  <c:v>-333.6</c:v>
                </c:pt>
                <c:pt idx="296">
                  <c:v>-333.6</c:v>
                </c:pt>
                <c:pt idx="297">
                  <c:v>-333.6</c:v>
                </c:pt>
                <c:pt idx="298">
                  <c:v>-333.6</c:v>
                </c:pt>
                <c:pt idx="299">
                  <c:v>-333.6</c:v>
                </c:pt>
                <c:pt idx="300">
                  <c:v>-333.6</c:v>
                </c:pt>
                <c:pt idx="301">
                  <c:v>-333.6</c:v>
                </c:pt>
                <c:pt idx="302">
                  <c:v>-333.6</c:v>
                </c:pt>
                <c:pt idx="303">
                  <c:v>-333.6</c:v>
                </c:pt>
                <c:pt idx="304">
                  <c:v>-333.6</c:v>
                </c:pt>
                <c:pt idx="305">
                  <c:v>-333.6</c:v>
                </c:pt>
                <c:pt idx="306">
                  <c:v>-333.6</c:v>
                </c:pt>
                <c:pt idx="307">
                  <c:v>-333.6</c:v>
                </c:pt>
                <c:pt idx="308">
                  <c:v>-333.6</c:v>
                </c:pt>
                <c:pt idx="309">
                  <c:v>-333.6</c:v>
                </c:pt>
                <c:pt idx="310">
                  <c:v>-333.6</c:v>
                </c:pt>
                <c:pt idx="311">
                  <c:v>-333.6</c:v>
                </c:pt>
                <c:pt idx="312">
                  <c:v>-333.6</c:v>
                </c:pt>
                <c:pt idx="313">
                  <c:v>-333.6</c:v>
                </c:pt>
                <c:pt idx="314">
                  <c:v>-333.6</c:v>
                </c:pt>
                <c:pt idx="315">
                  <c:v>-333.6</c:v>
                </c:pt>
                <c:pt idx="316">
                  <c:v>-333.6</c:v>
                </c:pt>
                <c:pt idx="317">
                  <c:v>-333.6</c:v>
                </c:pt>
                <c:pt idx="318">
                  <c:v>-333.6</c:v>
                </c:pt>
                <c:pt idx="319">
                  <c:v>-333.6</c:v>
                </c:pt>
                <c:pt idx="320">
                  <c:v>-333.6</c:v>
                </c:pt>
                <c:pt idx="321">
                  <c:v>-333.6</c:v>
                </c:pt>
                <c:pt idx="322">
                  <c:v>-333.6</c:v>
                </c:pt>
                <c:pt idx="323">
                  <c:v>-333.6</c:v>
                </c:pt>
                <c:pt idx="324">
                  <c:v>-333.6</c:v>
                </c:pt>
                <c:pt idx="325">
                  <c:v>-333.6</c:v>
                </c:pt>
                <c:pt idx="326">
                  <c:v>-333.6</c:v>
                </c:pt>
                <c:pt idx="327">
                  <c:v>-333.6</c:v>
                </c:pt>
                <c:pt idx="328">
                  <c:v>-333.6</c:v>
                </c:pt>
                <c:pt idx="329">
                  <c:v>-333.6</c:v>
                </c:pt>
                <c:pt idx="330">
                  <c:v>-333.6</c:v>
                </c:pt>
                <c:pt idx="331">
                  <c:v>-333.6</c:v>
                </c:pt>
                <c:pt idx="332">
                  <c:v>-333.6</c:v>
                </c:pt>
                <c:pt idx="333">
                  <c:v>-333.6</c:v>
                </c:pt>
                <c:pt idx="334">
                  <c:v>-333.6</c:v>
                </c:pt>
                <c:pt idx="335">
                  <c:v>-333.6</c:v>
                </c:pt>
                <c:pt idx="336">
                  <c:v>-333.6</c:v>
                </c:pt>
                <c:pt idx="337">
                  <c:v>-333.6</c:v>
                </c:pt>
                <c:pt idx="338">
                  <c:v>-333.6</c:v>
                </c:pt>
                <c:pt idx="339">
                  <c:v>-333.6</c:v>
                </c:pt>
                <c:pt idx="340">
                  <c:v>-333.6</c:v>
                </c:pt>
                <c:pt idx="341">
                  <c:v>-333.6</c:v>
                </c:pt>
                <c:pt idx="342">
                  <c:v>-333.6</c:v>
                </c:pt>
                <c:pt idx="343">
                  <c:v>-333.6</c:v>
                </c:pt>
                <c:pt idx="344">
                  <c:v>-333.6</c:v>
                </c:pt>
                <c:pt idx="345">
                  <c:v>-333.6</c:v>
                </c:pt>
                <c:pt idx="346">
                  <c:v>-333.6</c:v>
                </c:pt>
                <c:pt idx="347">
                  <c:v>-333.6</c:v>
                </c:pt>
                <c:pt idx="348">
                  <c:v>-333.6</c:v>
                </c:pt>
                <c:pt idx="349">
                  <c:v>-333.6</c:v>
                </c:pt>
                <c:pt idx="350">
                  <c:v>-333.6</c:v>
                </c:pt>
                <c:pt idx="351">
                  <c:v>-333.6</c:v>
                </c:pt>
                <c:pt idx="352">
                  <c:v>-333.6</c:v>
                </c:pt>
                <c:pt idx="353">
                  <c:v>-333.6</c:v>
                </c:pt>
                <c:pt idx="354">
                  <c:v>-333.6</c:v>
                </c:pt>
                <c:pt idx="355">
                  <c:v>-333.6</c:v>
                </c:pt>
                <c:pt idx="356">
                  <c:v>-333.6</c:v>
                </c:pt>
                <c:pt idx="357">
                  <c:v>-333.6</c:v>
                </c:pt>
                <c:pt idx="358">
                  <c:v>-333.6</c:v>
                </c:pt>
                <c:pt idx="359">
                  <c:v>-333.6</c:v>
                </c:pt>
                <c:pt idx="360">
                  <c:v>-333.6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'Stage 2'!$Y$7</c:f>
              <c:strCache>
                <c:ptCount val="1"/>
                <c:pt idx="0">
                  <c:v>Max rod load, Tension, KN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'Stage 2'!$C$8:$C$368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'Stage 2'!$Y$8:$Y$368</c:f>
              <c:numCache>
                <c:formatCode>General</c:formatCode>
                <c:ptCount val="361"/>
                <c:pt idx="0">
                  <c:v>333.6</c:v>
                </c:pt>
                <c:pt idx="1">
                  <c:v>333.6</c:v>
                </c:pt>
                <c:pt idx="2">
                  <c:v>333.6</c:v>
                </c:pt>
                <c:pt idx="3">
                  <c:v>333.6</c:v>
                </c:pt>
                <c:pt idx="4">
                  <c:v>333.6</c:v>
                </c:pt>
                <c:pt idx="5">
                  <c:v>333.6</c:v>
                </c:pt>
                <c:pt idx="6">
                  <c:v>333.6</c:v>
                </c:pt>
                <c:pt idx="7">
                  <c:v>333.6</c:v>
                </c:pt>
                <c:pt idx="8">
                  <c:v>333.6</c:v>
                </c:pt>
                <c:pt idx="9">
                  <c:v>333.6</c:v>
                </c:pt>
                <c:pt idx="10">
                  <c:v>333.6</c:v>
                </c:pt>
                <c:pt idx="11">
                  <c:v>333.6</c:v>
                </c:pt>
                <c:pt idx="12">
                  <c:v>333.6</c:v>
                </c:pt>
                <c:pt idx="13">
                  <c:v>333.6</c:v>
                </c:pt>
                <c:pt idx="14">
                  <c:v>333.6</c:v>
                </c:pt>
                <c:pt idx="15">
                  <c:v>333.6</c:v>
                </c:pt>
                <c:pt idx="16">
                  <c:v>333.6</c:v>
                </c:pt>
                <c:pt idx="17">
                  <c:v>333.6</c:v>
                </c:pt>
                <c:pt idx="18">
                  <c:v>333.6</c:v>
                </c:pt>
                <c:pt idx="19">
                  <c:v>333.6</c:v>
                </c:pt>
                <c:pt idx="20">
                  <c:v>333.6</c:v>
                </c:pt>
                <c:pt idx="21">
                  <c:v>333.6</c:v>
                </c:pt>
                <c:pt idx="22">
                  <c:v>333.6</c:v>
                </c:pt>
                <c:pt idx="23">
                  <c:v>333.6</c:v>
                </c:pt>
                <c:pt idx="24">
                  <c:v>333.6</c:v>
                </c:pt>
                <c:pt idx="25">
                  <c:v>333.6</c:v>
                </c:pt>
                <c:pt idx="26">
                  <c:v>333.6</c:v>
                </c:pt>
                <c:pt idx="27">
                  <c:v>333.6</c:v>
                </c:pt>
                <c:pt idx="28">
                  <c:v>333.6</c:v>
                </c:pt>
                <c:pt idx="29">
                  <c:v>333.6</c:v>
                </c:pt>
                <c:pt idx="30">
                  <c:v>333.6</c:v>
                </c:pt>
                <c:pt idx="31">
                  <c:v>333.6</c:v>
                </c:pt>
                <c:pt idx="32">
                  <c:v>333.6</c:v>
                </c:pt>
                <c:pt idx="33">
                  <c:v>333.6</c:v>
                </c:pt>
                <c:pt idx="34">
                  <c:v>333.6</c:v>
                </c:pt>
                <c:pt idx="35">
                  <c:v>333.6</c:v>
                </c:pt>
                <c:pt idx="36">
                  <c:v>333.6</c:v>
                </c:pt>
                <c:pt idx="37">
                  <c:v>333.6</c:v>
                </c:pt>
                <c:pt idx="38">
                  <c:v>333.6</c:v>
                </c:pt>
                <c:pt idx="39">
                  <c:v>333.6</c:v>
                </c:pt>
                <c:pt idx="40">
                  <c:v>333.6</c:v>
                </c:pt>
                <c:pt idx="41">
                  <c:v>333.6</c:v>
                </c:pt>
                <c:pt idx="42">
                  <c:v>333.6</c:v>
                </c:pt>
                <c:pt idx="43">
                  <c:v>333.6</c:v>
                </c:pt>
                <c:pt idx="44">
                  <c:v>333.6</c:v>
                </c:pt>
                <c:pt idx="45">
                  <c:v>333.6</c:v>
                </c:pt>
                <c:pt idx="46">
                  <c:v>333.6</c:v>
                </c:pt>
                <c:pt idx="47">
                  <c:v>333.6</c:v>
                </c:pt>
                <c:pt idx="48">
                  <c:v>333.6</c:v>
                </c:pt>
                <c:pt idx="49">
                  <c:v>333.6</c:v>
                </c:pt>
                <c:pt idx="50">
                  <c:v>333.6</c:v>
                </c:pt>
                <c:pt idx="51">
                  <c:v>333.6</c:v>
                </c:pt>
                <c:pt idx="52">
                  <c:v>333.6</c:v>
                </c:pt>
                <c:pt idx="53">
                  <c:v>333.6</c:v>
                </c:pt>
                <c:pt idx="54">
                  <c:v>333.6</c:v>
                </c:pt>
                <c:pt idx="55">
                  <c:v>333.6</c:v>
                </c:pt>
                <c:pt idx="56">
                  <c:v>333.6</c:v>
                </c:pt>
                <c:pt idx="57">
                  <c:v>333.6</c:v>
                </c:pt>
                <c:pt idx="58">
                  <c:v>333.6</c:v>
                </c:pt>
                <c:pt idx="59">
                  <c:v>333.6</c:v>
                </c:pt>
                <c:pt idx="60">
                  <c:v>333.6</c:v>
                </c:pt>
                <c:pt idx="61">
                  <c:v>333.6</c:v>
                </c:pt>
                <c:pt idx="62">
                  <c:v>333.6</c:v>
                </c:pt>
                <c:pt idx="63">
                  <c:v>333.6</c:v>
                </c:pt>
                <c:pt idx="64">
                  <c:v>333.6</c:v>
                </c:pt>
                <c:pt idx="65">
                  <c:v>333.6</c:v>
                </c:pt>
                <c:pt idx="66">
                  <c:v>333.6</c:v>
                </c:pt>
                <c:pt idx="67">
                  <c:v>333.6</c:v>
                </c:pt>
                <c:pt idx="68">
                  <c:v>333.6</c:v>
                </c:pt>
                <c:pt idx="69">
                  <c:v>333.6</c:v>
                </c:pt>
                <c:pt idx="70">
                  <c:v>333.6</c:v>
                </c:pt>
                <c:pt idx="71">
                  <c:v>333.6</c:v>
                </c:pt>
                <c:pt idx="72">
                  <c:v>333.6</c:v>
                </c:pt>
                <c:pt idx="73">
                  <c:v>333.6</c:v>
                </c:pt>
                <c:pt idx="74">
                  <c:v>333.6</c:v>
                </c:pt>
                <c:pt idx="75">
                  <c:v>333.6</c:v>
                </c:pt>
                <c:pt idx="76">
                  <c:v>333.6</c:v>
                </c:pt>
                <c:pt idx="77">
                  <c:v>333.6</c:v>
                </c:pt>
                <c:pt idx="78">
                  <c:v>333.6</c:v>
                </c:pt>
                <c:pt idx="79">
                  <c:v>333.6</c:v>
                </c:pt>
                <c:pt idx="80">
                  <c:v>333.6</c:v>
                </c:pt>
                <c:pt idx="81">
                  <c:v>333.6</c:v>
                </c:pt>
                <c:pt idx="82">
                  <c:v>333.6</c:v>
                </c:pt>
                <c:pt idx="83">
                  <c:v>333.6</c:v>
                </c:pt>
                <c:pt idx="84">
                  <c:v>333.6</c:v>
                </c:pt>
                <c:pt idx="85">
                  <c:v>333.6</c:v>
                </c:pt>
                <c:pt idx="86">
                  <c:v>333.6</c:v>
                </c:pt>
                <c:pt idx="87">
                  <c:v>333.6</c:v>
                </c:pt>
                <c:pt idx="88">
                  <c:v>333.6</c:v>
                </c:pt>
                <c:pt idx="89">
                  <c:v>333.6</c:v>
                </c:pt>
                <c:pt idx="90">
                  <c:v>333.6</c:v>
                </c:pt>
                <c:pt idx="91">
                  <c:v>333.6</c:v>
                </c:pt>
                <c:pt idx="92">
                  <c:v>333.6</c:v>
                </c:pt>
                <c:pt idx="93">
                  <c:v>333.6</c:v>
                </c:pt>
                <c:pt idx="94">
                  <c:v>333.6</c:v>
                </c:pt>
                <c:pt idx="95">
                  <c:v>333.6</c:v>
                </c:pt>
                <c:pt idx="96">
                  <c:v>333.6</c:v>
                </c:pt>
                <c:pt idx="97">
                  <c:v>333.6</c:v>
                </c:pt>
                <c:pt idx="98">
                  <c:v>333.6</c:v>
                </c:pt>
                <c:pt idx="99">
                  <c:v>333.6</c:v>
                </c:pt>
                <c:pt idx="100">
                  <c:v>333.6</c:v>
                </c:pt>
                <c:pt idx="101">
                  <c:v>333.6</c:v>
                </c:pt>
                <c:pt idx="102">
                  <c:v>333.6</c:v>
                </c:pt>
                <c:pt idx="103">
                  <c:v>333.6</c:v>
                </c:pt>
                <c:pt idx="104">
                  <c:v>333.6</c:v>
                </c:pt>
                <c:pt idx="105">
                  <c:v>333.6</c:v>
                </c:pt>
                <c:pt idx="106">
                  <c:v>333.6</c:v>
                </c:pt>
                <c:pt idx="107">
                  <c:v>333.6</c:v>
                </c:pt>
                <c:pt idx="108">
                  <c:v>333.6</c:v>
                </c:pt>
                <c:pt idx="109">
                  <c:v>333.6</c:v>
                </c:pt>
                <c:pt idx="110">
                  <c:v>333.6</c:v>
                </c:pt>
                <c:pt idx="111">
                  <c:v>333.6</c:v>
                </c:pt>
                <c:pt idx="112">
                  <c:v>333.6</c:v>
                </c:pt>
                <c:pt idx="113">
                  <c:v>333.6</c:v>
                </c:pt>
                <c:pt idx="114">
                  <c:v>333.6</c:v>
                </c:pt>
                <c:pt idx="115">
                  <c:v>333.6</c:v>
                </c:pt>
                <c:pt idx="116">
                  <c:v>333.6</c:v>
                </c:pt>
                <c:pt idx="117">
                  <c:v>333.6</c:v>
                </c:pt>
                <c:pt idx="118">
                  <c:v>333.6</c:v>
                </c:pt>
                <c:pt idx="119">
                  <c:v>333.6</c:v>
                </c:pt>
                <c:pt idx="120">
                  <c:v>333.6</c:v>
                </c:pt>
                <c:pt idx="121">
                  <c:v>333.6</c:v>
                </c:pt>
                <c:pt idx="122">
                  <c:v>333.6</c:v>
                </c:pt>
                <c:pt idx="123">
                  <c:v>333.6</c:v>
                </c:pt>
                <c:pt idx="124">
                  <c:v>333.6</c:v>
                </c:pt>
                <c:pt idx="125">
                  <c:v>333.6</c:v>
                </c:pt>
                <c:pt idx="126">
                  <c:v>333.6</c:v>
                </c:pt>
                <c:pt idx="127">
                  <c:v>333.6</c:v>
                </c:pt>
                <c:pt idx="128">
                  <c:v>333.6</c:v>
                </c:pt>
                <c:pt idx="129">
                  <c:v>333.6</c:v>
                </c:pt>
                <c:pt idx="130">
                  <c:v>333.6</c:v>
                </c:pt>
                <c:pt idx="131">
                  <c:v>333.6</c:v>
                </c:pt>
                <c:pt idx="132">
                  <c:v>333.6</c:v>
                </c:pt>
                <c:pt idx="133">
                  <c:v>333.6</c:v>
                </c:pt>
                <c:pt idx="134">
                  <c:v>333.6</c:v>
                </c:pt>
                <c:pt idx="135">
                  <c:v>333.6</c:v>
                </c:pt>
                <c:pt idx="136">
                  <c:v>333.6</c:v>
                </c:pt>
                <c:pt idx="137">
                  <c:v>333.6</c:v>
                </c:pt>
                <c:pt idx="138">
                  <c:v>333.6</c:v>
                </c:pt>
                <c:pt idx="139">
                  <c:v>333.6</c:v>
                </c:pt>
                <c:pt idx="140">
                  <c:v>333.6</c:v>
                </c:pt>
                <c:pt idx="141">
                  <c:v>333.6</c:v>
                </c:pt>
                <c:pt idx="142">
                  <c:v>333.6</c:v>
                </c:pt>
                <c:pt idx="143">
                  <c:v>333.6</c:v>
                </c:pt>
                <c:pt idx="144">
                  <c:v>333.6</c:v>
                </c:pt>
                <c:pt idx="145">
                  <c:v>333.6</c:v>
                </c:pt>
                <c:pt idx="146">
                  <c:v>333.6</c:v>
                </c:pt>
                <c:pt idx="147">
                  <c:v>333.6</c:v>
                </c:pt>
                <c:pt idx="148">
                  <c:v>333.6</c:v>
                </c:pt>
                <c:pt idx="149">
                  <c:v>333.6</c:v>
                </c:pt>
                <c:pt idx="150">
                  <c:v>333.6</c:v>
                </c:pt>
                <c:pt idx="151">
                  <c:v>333.6</c:v>
                </c:pt>
                <c:pt idx="152">
                  <c:v>333.6</c:v>
                </c:pt>
                <c:pt idx="153">
                  <c:v>333.6</c:v>
                </c:pt>
                <c:pt idx="154">
                  <c:v>333.6</c:v>
                </c:pt>
                <c:pt idx="155">
                  <c:v>333.6</c:v>
                </c:pt>
                <c:pt idx="156">
                  <c:v>333.6</c:v>
                </c:pt>
                <c:pt idx="157">
                  <c:v>333.6</c:v>
                </c:pt>
                <c:pt idx="158">
                  <c:v>333.6</c:v>
                </c:pt>
                <c:pt idx="159">
                  <c:v>333.6</c:v>
                </c:pt>
                <c:pt idx="160">
                  <c:v>333.6</c:v>
                </c:pt>
                <c:pt idx="161">
                  <c:v>333.6</c:v>
                </c:pt>
                <c:pt idx="162">
                  <c:v>333.6</c:v>
                </c:pt>
                <c:pt idx="163">
                  <c:v>333.6</c:v>
                </c:pt>
                <c:pt idx="164">
                  <c:v>333.6</c:v>
                </c:pt>
                <c:pt idx="165">
                  <c:v>333.6</c:v>
                </c:pt>
                <c:pt idx="166">
                  <c:v>333.6</c:v>
                </c:pt>
                <c:pt idx="167">
                  <c:v>333.6</c:v>
                </c:pt>
                <c:pt idx="168">
                  <c:v>333.6</c:v>
                </c:pt>
                <c:pt idx="169">
                  <c:v>333.6</c:v>
                </c:pt>
                <c:pt idx="170">
                  <c:v>333.6</c:v>
                </c:pt>
                <c:pt idx="171">
                  <c:v>333.6</c:v>
                </c:pt>
                <c:pt idx="172">
                  <c:v>333.6</c:v>
                </c:pt>
                <c:pt idx="173">
                  <c:v>333.6</c:v>
                </c:pt>
                <c:pt idx="174">
                  <c:v>333.6</c:v>
                </c:pt>
                <c:pt idx="175">
                  <c:v>333.6</c:v>
                </c:pt>
                <c:pt idx="176">
                  <c:v>333.6</c:v>
                </c:pt>
                <c:pt idx="177">
                  <c:v>333.6</c:v>
                </c:pt>
                <c:pt idx="178">
                  <c:v>333.6</c:v>
                </c:pt>
                <c:pt idx="179">
                  <c:v>333.6</c:v>
                </c:pt>
                <c:pt idx="180">
                  <c:v>333.6</c:v>
                </c:pt>
                <c:pt idx="181">
                  <c:v>333.6</c:v>
                </c:pt>
                <c:pt idx="182">
                  <c:v>333.6</c:v>
                </c:pt>
                <c:pt idx="183">
                  <c:v>333.6</c:v>
                </c:pt>
                <c:pt idx="184">
                  <c:v>333.6</c:v>
                </c:pt>
                <c:pt idx="185">
                  <c:v>333.6</c:v>
                </c:pt>
                <c:pt idx="186">
                  <c:v>333.6</c:v>
                </c:pt>
                <c:pt idx="187">
                  <c:v>333.6</c:v>
                </c:pt>
                <c:pt idx="188">
                  <c:v>333.6</c:v>
                </c:pt>
                <c:pt idx="189">
                  <c:v>333.6</c:v>
                </c:pt>
                <c:pt idx="190">
                  <c:v>333.6</c:v>
                </c:pt>
                <c:pt idx="191">
                  <c:v>333.6</c:v>
                </c:pt>
                <c:pt idx="192">
                  <c:v>333.6</c:v>
                </c:pt>
                <c:pt idx="193">
                  <c:v>333.6</c:v>
                </c:pt>
                <c:pt idx="194">
                  <c:v>333.6</c:v>
                </c:pt>
                <c:pt idx="195">
                  <c:v>333.6</c:v>
                </c:pt>
                <c:pt idx="196">
                  <c:v>333.6</c:v>
                </c:pt>
                <c:pt idx="197">
                  <c:v>333.6</c:v>
                </c:pt>
                <c:pt idx="198">
                  <c:v>333.6</c:v>
                </c:pt>
                <c:pt idx="199">
                  <c:v>333.6</c:v>
                </c:pt>
                <c:pt idx="200">
                  <c:v>333.6</c:v>
                </c:pt>
                <c:pt idx="201">
                  <c:v>333.6</c:v>
                </c:pt>
                <c:pt idx="202">
                  <c:v>333.6</c:v>
                </c:pt>
                <c:pt idx="203">
                  <c:v>333.6</c:v>
                </c:pt>
                <c:pt idx="204">
                  <c:v>333.6</c:v>
                </c:pt>
                <c:pt idx="205">
                  <c:v>333.6</c:v>
                </c:pt>
                <c:pt idx="206">
                  <c:v>333.6</c:v>
                </c:pt>
                <c:pt idx="207">
                  <c:v>333.6</c:v>
                </c:pt>
                <c:pt idx="208">
                  <c:v>333.6</c:v>
                </c:pt>
                <c:pt idx="209">
                  <c:v>333.6</c:v>
                </c:pt>
                <c:pt idx="210">
                  <c:v>333.6</c:v>
                </c:pt>
                <c:pt idx="211">
                  <c:v>333.6</c:v>
                </c:pt>
                <c:pt idx="212">
                  <c:v>333.6</c:v>
                </c:pt>
                <c:pt idx="213">
                  <c:v>333.6</c:v>
                </c:pt>
                <c:pt idx="214">
                  <c:v>333.6</c:v>
                </c:pt>
                <c:pt idx="215">
                  <c:v>333.6</c:v>
                </c:pt>
                <c:pt idx="216">
                  <c:v>333.6</c:v>
                </c:pt>
                <c:pt idx="217">
                  <c:v>333.6</c:v>
                </c:pt>
                <c:pt idx="218">
                  <c:v>333.6</c:v>
                </c:pt>
                <c:pt idx="219">
                  <c:v>333.6</c:v>
                </c:pt>
                <c:pt idx="220">
                  <c:v>333.6</c:v>
                </c:pt>
                <c:pt idx="221">
                  <c:v>333.6</c:v>
                </c:pt>
                <c:pt idx="222">
                  <c:v>333.6</c:v>
                </c:pt>
                <c:pt idx="223">
                  <c:v>333.6</c:v>
                </c:pt>
                <c:pt idx="224">
                  <c:v>333.6</c:v>
                </c:pt>
                <c:pt idx="225">
                  <c:v>333.6</c:v>
                </c:pt>
                <c:pt idx="226">
                  <c:v>333.6</c:v>
                </c:pt>
                <c:pt idx="227">
                  <c:v>333.6</c:v>
                </c:pt>
                <c:pt idx="228">
                  <c:v>333.6</c:v>
                </c:pt>
                <c:pt idx="229">
                  <c:v>333.6</c:v>
                </c:pt>
                <c:pt idx="230">
                  <c:v>333.6</c:v>
                </c:pt>
                <c:pt idx="231">
                  <c:v>333.6</c:v>
                </c:pt>
                <c:pt idx="232">
                  <c:v>333.6</c:v>
                </c:pt>
                <c:pt idx="233">
                  <c:v>333.6</c:v>
                </c:pt>
                <c:pt idx="234">
                  <c:v>333.6</c:v>
                </c:pt>
                <c:pt idx="235">
                  <c:v>333.6</c:v>
                </c:pt>
                <c:pt idx="236">
                  <c:v>333.6</c:v>
                </c:pt>
                <c:pt idx="237">
                  <c:v>333.6</c:v>
                </c:pt>
                <c:pt idx="238">
                  <c:v>333.6</c:v>
                </c:pt>
                <c:pt idx="239">
                  <c:v>333.6</c:v>
                </c:pt>
                <c:pt idx="240">
                  <c:v>333.6</c:v>
                </c:pt>
                <c:pt idx="241">
                  <c:v>333.6</c:v>
                </c:pt>
                <c:pt idx="242">
                  <c:v>333.6</c:v>
                </c:pt>
                <c:pt idx="243">
                  <c:v>333.6</c:v>
                </c:pt>
                <c:pt idx="244">
                  <c:v>333.6</c:v>
                </c:pt>
                <c:pt idx="245">
                  <c:v>333.6</c:v>
                </c:pt>
                <c:pt idx="246">
                  <c:v>333.6</c:v>
                </c:pt>
                <c:pt idx="247">
                  <c:v>333.6</c:v>
                </c:pt>
                <c:pt idx="248">
                  <c:v>333.6</c:v>
                </c:pt>
                <c:pt idx="249">
                  <c:v>333.6</c:v>
                </c:pt>
                <c:pt idx="250">
                  <c:v>333.6</c:v>
                </c:pt>
                <c:pt idx="251">
                  <c:v>333.6</c:v>
                </c:pt>
                <c:pt idx="252">
                  <c:v>333.6</c:v>
                </c:pt>
                <c:pt idx="253">
                  <c:v>333.6</c:v>
                </c:pt>
                <c:pt idx="254">
                  <c:v>333.6</c:v>
                </c:pt>
                <c:pt idx="255">
                  <c:v>333.6</c:v>
                </c:pt>
                <c:pt idx="256">
                  <c:v>333.6</c:v>
                </c:pt>
                <c:pt idx="257">
                  <c:v>333.6</c:v>
                </c:pt>
                <c:pt idx="258">
                  <c:v>333.6</c:v>
                </c:pt>
                <c:pt idx="259">
                  <c:v>333.6</c:v>
                </c:pt>
                <c:pt idx="260">
                  <c:v>333.6</c:v>
                </c:pt>
                <c:pt idx="261">
                  <c:v>333.6</c:v>
                </c:pt>
                <c:pt idx="262">
                  <c:v>333.6</c:v>
                </c:pt>
                <c:pt idx="263">
                  <c:v>333.6</c:v>
                </c:pt>
                <c:pt idx="264">
                  <c:v>333.6</c:v>
                </c:pt>
                <c:pt idx="265">
                  <c:v>333.6</c:v>
                </c:pt>
                <c:pt idx="266">
                  <c:v>333.6</c:v>
                </c:pt>
                <c:pt idx="267">
                  <c:v>333.6</c:v>
                </c:pt>
                <c:pt idx="268">
                  <c:v>333.6</c:v>
                </c:pt>
                <c:pt idx="269">
                  <c:v>333.6</c:v>
                </c:pt>
                <c:pt idx="270">
                  <c:v>333.6</c:v>
                </c:pt>
                <c:pt idx="271">
                  <c:v>333.6</c:v>
                </c:pt>
                <c:pt idx="272">
                  <c:v>333.6</c:v>
                </c:pt>
                <c:pt idx="273">
                  <c:v>333.6</c:v>
                </c:pt>
                <c:pt idx="274">
                  <c:v>333.6</c:v>
                </c:pt>
                <c:pt idx="275">
                  <c:v>333.6</c:v>
                </c:pt>
                <c:pt idx="276">
                  <c:v>333.6</c:v>
                </c:pt>
                <c:pt idx="277">
                  <c:v>333.6</c:v>
                </c:pt>
                <c:pt idx="278">
                  <c:v>333.6</c:v>
                </c:pt>
                <c:pt idx="279">
                  <c:v>333.6</c:v>
                </c:pt>
                <c:pt idx="280">
                  <c:v>333.6</c:v>
                </c:pt>
                <c:pt idx="281">
                  <c:v>333.6</c:v>
                </c:pt>
                <c:pt idx="282">
                  <c:v>333.6</c:v>
                </c:pt>
                <c:pt idx="283">
                  <c:v>333.6</c:v>
                </c:pt>
                <c:pt idx="284">
                  <c:v>333.6</c:v>
                </c:pt>
                <c:pt idx="285">
                  <c:v>333.6</c:v>
                </c:pt>
                <c:pt idx="286">
                  <c:v>333.6</c:v>
                </c:pt>
                <c:pt idx="287">
                  <c:v>333.6</c:v>
                </c:pt>
                <c:pt idx="288">
                  <c:v>333.6</c:v>
                </c:pt>
                <c:pt idx="289">
                  <c:v>333.6</c:v>
                </c:pt>
                <c:pt idx="290">
                  <c:v>333.6</c:v>
                </c:pt>
                <c:pt idx="291">
                  <c:v>333.6</c:v>
                </c:pt>
                <c:pt idx="292">
                  <c:v>333.6</c:v>
                </c:pt>
                <c:pt idx="293">
                  <c:v>333.6</c:v>
                </c:pt>
                <c:pt idx="294">
                  <c:v>333.6</c:v>
                </c:pt>
                <c:pt idx="295">
                  <c:v>333.6</c:v>
                </c:pt>
                <c:pt idx="296">
                  <c:v>333.6</c:v>
                </c:pt>
                <c:pt idx="297">
                  <c:v>333.6</c:v>
                </c:pt>
                <c:pt idx="298">
                  <c:v>333.6</c:v>
                </c:pt>
                <c:pt idx="299">
                  <c:v>333.6</c:v>
                </c:pt>
                <c:pt idx="300">
                  <c:v>333.6</c:v>
                </c:pt>
                <c:pt idx="301">
                  <c:v>333.6</c:v>
                </c:pt>
                <c:pt idx="302">
                  <c:v>333.6</c:v>
                </c:pt>
                <c:pt idx="303">
                  <c:v>333.6</c:v>
                </c:pt>
                <c:pt idx="304">
                  <c:v>333.6</c:v>
                </c:pt>
                <c:pt idx="305">
                  <c:v>333.6</c:v>
                </c:pt>
                <c:pt idx="306">
                  <c:v>333.6</c:v>
                </c:pt>
                <c:pt idx="307">
                  <c:v>333.6</c:v>
                </c:pt>
                <c:pt idx="308">
                  <c:v>333.6</c:v>
                </c:pt>
                <c:pt idx="309">
                  <c:v>333.6</c:v>
                </c:pt>
                <c:pt idx="310">
                  <c:v>333.6</c:v>
                </c:pt>
                <c:pt idx="311">
                  <c:v>333.6</c:v>
                </c:pt>
                <c:pt idx="312">
                  <c:v>333.6</c:v>
                </c:pt>
                <c:pt idx="313">
                  <c:v>333.6</c:v>
                </c:pt>
                <c:pt idx="314">
                  <c:v>333.6</c:v>
                </c:pt>
                <c:pt idx="315">
                  <c:v>333.6</c:v>
                </c:pt>
                <c:pt idx="316">
                  <c:v>333.6</c:v>
                </c:pt>
                <c:pt idx="317">
                  <c:v>333.6</c:v>
                </c:pt>
                <c:pt idx="318">
                  <c:v>333.6</c:v>
                </c:pt>
                <c:pt idx="319">
                  <c:v>333.6</c:v>
                </c:pt>
                <c:pt idx="320">
                  <c:v>333.6</c:v>
                </c:pt>
                <c:pt idx="321">
                  <c:v>333.6</c:v>
                </c:pt>
                <c:pt idx="322">
                  <c:v>333.6</c:v>
                </c:pt>
                <c:pt idx="323">
                  <c:v>333.6</c:v>
                </c:pt>
                <c:pt idx="324">
                  <c:v>333.6</c:v>
                </c:pt>
                <c:pt idx="325">
                  <c:v>333.6</c:v>
                </c:pt>
                <c:pt idx="326">
                  <c:v>333.6</c:v>
                </c:pt>
                <c:pt idx="327">
                  <c:v>333.6</c:v>
                </c:pt>
                <c:pt idx="328">
                  <c:v>333.6</c:v>
                </c:pt>
                <c:pt idx="329">
                  <c:v>333.6</c:v>
                </c:pt>
                <c:pt idx="330">
                  <c:v>333.6</c:v>
                </c:pt>
                <c:pt idx="331">
                  <c:v>333.6</c:v>
                </c:pt>
                <c:pt idx="332">
                  <c:v>333.6</c:v>
                </c:pt>
                <c:pt idx="333">
                  <c:v>333.6</c:v>
                </c:pt>
                <c:pt idx="334">
                  <c:v>333.6</c:v>
                </c:pt>
                <c:pt idx="335">
                  <c:v>333.6</c:v>
                </c:pt>
                <c:pt idx="336">
                  <c:v>333.6</c:v>
                </c:pt>
                <c:pt idx="337">
                  <c:v>333.6</c:v>
                </c:pt>
                <c:pt idx="338">
                  <c:v>333.6</c:v>
                </c:pt>
                <c:pt idx="339">
                  <c:v>333.6</c:v>
                </c:pt>
                <c:pt idx="340">
                  <c:v>333.6</c:v>
                </c:pt>
                <c:pt idx="341">
                  <c:v>333.6</c:v>
                </c:pt>
                <c:pt idx="342">
                  <c:v>333.6</c:v>
                </c:pt>
                <c:pt idx="343">
                  <c:v>333.6</c:v>
                </c:pt>
                <c:pt idx="344">
                  <c:v>333.6</c:v>
                </c:pt>
                <c:pt idx="345">
                  <c:v>333.6</c:v>
                </c:pt>
                <c:pt idx="346">
                  <c:v>333.6</c:v>
                </c:pt>
                <c:pt idx="347">
                  <c:v>333.6</c:v>
                </c:pt>
                <c:pt idx="348">
                  <c:v>333.6</c:v>
                </c:pt>
                <c:pt idx="349">
                  <c:v>333.6</c:v>
                </c:pt>
                <c:pt idx="350">
                  <c:v>333.6</c:v>
                </c:pt>
                <c:pt idx="351">
                  <c:v>333.6</c:v>
                </c:pt>
                <c:pt idx="352">
                  <c:v>333.6</c:v>
                </c:pt>
                <c:pt idx="353">
                  <c:v>333.6</c:v>
                </c:pt>
                <c:pt idx="354">
                  <c:v>333.6</c:v>
                </c:pt>
                <c:pt idx="355">
                  <c:v>333.6</c:v>
                </c:pt>
                <c:pt idx="356">
                  <c:v>333.6</c:v>
                </c:pt>
                <c:pt idx="357">
                  <c:v>333.6</c:v>
                </c:pt>
                <c:pt idx="358">
                  <c:v>333.6</c:v>
                </c:pt>
                <c:pt idx="359">
                  <c:v>333.6</c:v>
                </c:pt>
                <c:pt idx="360">
                  <c:v>333.6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248160"/>
        <c:axId val="526254040"/>
      </c:scatterChart>
      <c:valAx>
        <c:axId val="526248160"/>
        <c:scaling>
          <c:orientation val="minMax"/>
          <c:max val="3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tx1">
                          <a:alpha val="40000"/>
                        </a:schemeClr>
                      </a:solidFill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n>
                      <a:solidFill>
                        <a:schemeClr val="tx1">
                          <a:alpha val="40000"/>
                        </a:schemeClr>
                      </a:solidFill>
                    </a:ln>
                    <a:solidFill>
                      <a:schemeClr val="tx1"/>
                    </a:solidFill>
                  </a:rPr>
                  <a:t>Crank angle, deg</a:t>
                </a:r>
              </a:p>
            </c:rich>
          </c:tx>
          <c:layout>
            <c:manualLayout>
              <c:xMode val="edge"/>
              <c:yMode val="edge"/>
              <c:x val="0.41532271839103585"/>
              <c:y val="0.42937173992491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tx1">
                        <a:alpha val="40000"/>
                      </a:schemeClr>
                    </a:solidFill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>
                      <a:alpha val="4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54040"/>
        <c:crosses val="autoZero"/>
        <c:crossBetween val="midCat"/>
        <c:majorUnit val="20"/>
      </c:valAx>
      <c:valAx>
        <c:axId val="526254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</a:rPr>
                  <a:t>Rod load, 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tx1">
                        <a:alpha val="50000"/>
                      </a:schemeClr>
                    </a:solidFill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48160"/>
        <c:crosses val="autoZero"/>
        <c:crossBetween val="midCat"/>
      </c:valAx>
      <c:spPr>
        <a:noFill/>
        <a:ln w="15875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2366667113799872"/>
          <c:y val="0.78917106880627264"/>
          <c:w val="0.81963069214774076"/>
          <c:h val="0.210828931193727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solidFill>
                  <a:schemeClr val="tx1">
                    <a:alpha val="50000"/>
                  </a:schemeClr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</a:rPr>
              <a:t>Stage I - HE and CE PV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>
                    <a:alpha val="50000"/>
                  </a:schemeClr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31544133906339"/>
          <c:y val="0.1383309820192013"/>
          <c:w val="0.82669243267668469"/>
          <c:h val="0.6326590484871909"/>
        </c:manualLayout>
      </c:layout>
      <c:scatterChart>
        <c:scatterStyle val="smoothMarker"/>
        <c:varyColors val="0"/>
        <c:ser>
          <c:idx val="0"/>
          <c:order val="0"/>
          <c:tx>
            <c:v>Pressure, Head End, bar abs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'Stage 1'!$AB$8:$AB$368</c:f>
              <c:numCache>
                <c:formatCode>General</c:formatCode>
                <c:ptCount val="361"/>
                <c:pt idx="0">
                  <c:v>0</c:v>
                </c:pt>
                <c:pt idx="1">
                  <c:v>9.2809556195451483E-3</c:v>
                </c:pt>
                <c:pt idx="2">
                  <c:v>3.7119546170057839E-2</c:v>
                </c:pt>
                <c:pt idx="3">
                  <c:v>8.350294547884321E-2</c:v>
                </c:pt>
                <c:pt idx="4">
                  <c:v>0.14840978576268665</c:v>
                </c:pt>
                <c:pt idx="5">
                  <c:v>0.23181017138041368</c:v>
                </c:pt>
                <c:pt idx="6">
                  <c:v>0.33366569807780683</c:v>
                </c:pt>
                <c:pt idx="7">
                  <c:v>0.45392947771651243</c:v>
                </c:pt>
                <c:pt idx="8">
                  <c:v>0.59254616847529074</c:v>
                </c:pt>
                <c:pt idx="9">
                  <c:v>0.74945201051093646</c:v>
                </c:pt>
                <c:pt idx="10">
                  <c:v>0.92457486706116265</c:v>
                </c:pt>
                <c:pt idx="11">
                  <c:v>1.117834270971751</c:v>
                </c:pt>
                <c:pt idx="12">
                  <c:v>1.3291414766256724</c:v>
                </c:pt>
                <c:pt idx="13">
                  <c:v>1.5583995172502325</c:v>
                </c:pt>
                <c:pt idx="14">
                  <c:v>1.8055032675739264</c:v>
                </c:pt>
                <c:pt idx="15">
                  <c:v>2.0703395118045886</c:v>
                </c:pt>
                <c:pt idx="16">
                  <c:v>2.3527870168934344</c:v>
                </c:pt>
                <c:pt idx="17">
                  <c:v>2.6527166110504647</c:v>
                </c:pt>
                <c:pt idx="18">
                  <c:v>2.9699912674703293</c:v>
                </c:pt>
                <c:pt idx="19">
                  <c:v>3.3044661932265038</c:v>
                </c:pt>
                <c:pt idx="20">
                  <c:v>3.6559889232871372</c:v>
                </c:pt>
                <c:pt idx="21">
                  <c:v>4.0243994196021138</c:v>
                </c:pt>
                <c:pt idx="22">
                  <c:v>4.4095301752087224</c:v>
                </c:pt>
                <c:pt idx="23">
                  <c:v>4.8112063232977631</c:v>
                </c:pt>
                <c:pt idx="24">
                  <c:v>5.2292457511786381</c:v>
                </c:pt>
                <c:pt idx="25">
                  <c:v>5.663459219078856</c:v>
                </c:pt>
                <c:pt idx="26">
                  <c:v>6.1136504837072092</c:v>
                </c:pt>
                <c:pt idx="27">
                  <c:v>6.579616426507946</c:v>
                </c:pt>
                <c:pt idx="28">
                  <c:v>7.061147186526739</c:v>
                </c:pt>
                <c:pt idx="29">
                  <c:v>7.5580262978060126</c:v>
                </c:pt>
                <c:pt idx="30">
                  <c:v>8.0700308312220628</c:v>
                </c:pt>
                <c:pt idx="31">
                  <c:v>8.5969315406718501</c:v>
                </c:pt>
                <c:pt idx="32">
                  <c:v>9.1384930135118658</c:v>
                </c:pt>
                <c:pt idx="33">
                  <c:v>9.6944738251476323</c:v>
                </c:pt>
                <c:pt idx="34">
                  <c:v>10.26462669766544</c:v>
                </c:pt>
                <c:pt idx="35">
                  <c:v>10.848698662395526</c:v>
                </c:pt>
                <c:pt idx="36">
                  <c:v>11.446431226287032</c:v>
                </c:pt>
                <c:pt idx="37">
                  <c:v>12.057560541973618</c:v>
                </c:pt>
                <c:pt idx="38">
                  <c:v>12.681817581400011</c:v>
                </c:pt>
                <c:pt idx="39">
                  <c:v>13.318928312875864</c:v>
                </c:pt>
                <c:pt idx="40">
                  <c:v>13.968613881418165</c:v>
                </c:pt>
                <c:pt idx="41">
                  <c:v>14.630590792236568</c:v>
                </c:pt>
                <c:pt idx="42">
                  <c:v>15.304571097211838</c:v>
                </c:pt>
                <c:pt idx="43">
                  <c:v>15.990262584211218</c:v>
                </c:pt>
                <c:pt idx="44">
                  <c:v>16.687368969079806</c:v>
                </c:pt>
                <c:pt idx="45">
                  <c:v>17.395590090140704</c:v>
                </c:pt>
                <c:pt idx="46">
                  <c:v>18.114622105032332</c:v>
                </c:pt>
                <c:pt idx="47">
                  <c:v>18.844157689705362</c:v>
                </c:pt>
                <c:pt idx="48">
                  <c:v>19.58388623939679</c:v>
                </c:pt>
                <c:pt idx="49">
                  <c:v>20.333494071393552</c:v>
                </c:pt>
                <c:pt idx="50">
                  <c:v>21.092664629393536</c:v>
                </c:pt>
                <c:pt idx="51">
                  <c:v>21.861078689266762</c:v>
                </c:pt>
                <c:pt idx="52">
                  <c:v>22.638414566015079</c:v>
                </c:pt>
                <c:pt idx="53">
                  <c:v>23.424348321724374</c:v>
                </c:pt>
                <c:pt idx="54">
                  <c:v>24.218553974300079</c:v>
                </c:pt>
                <c:pt idx="55">
                  <c:v>25.020703706771286</c:v>
                </c:pt>
                <c:pt idx="56">
                  <c:v>25.830468076946929</c:v>
                </c:pt>
                <c:pt idx="57">
                  <c:v>26.647516227203997</c:v>
                </c:pt>
                <c:pt idx="58">
                  <c:v>27.471516094183702</c:v>
                </c:pt>
                <c:pt idx="59">
                  <c:v>28.302134618170893</c:v>
                </c:pt>
                <c:pt idx="60">
                  <c:v>29.139037951928952</c:v>
                </c:pt>
                <c:pt idx="61">
                  <c:v>29.981891668759992</c:v>
                </c:pt>
                <c:pt idx="62">
                  <c:v>30.83036096956117</c:v>
                </c:pt>
                <c:pt idx="63">
                  <c:v>31.684110888644362</c:v>
                </c:pt>
                <c:pt idx="64">
                  <c:v>32.542806498088673</c:v>
                </c:pt>
                <c:pt idx="65">
                  <c:v>33.406113110393235</c:v>
                </c:pt>
                <c:pt idx="66">
                  <c:v>34.273696479200446</c:v>
                </c:pt>
                <c:pt idx="67">
                  <c:v>35.145222997858575</c:v>
                </c:pt>
                <c:pt idx="68">
                  <c:v>36.020359895597167</c:v>
                </c:pt>
                <c:pt idx="69">
                  <c:v>36.898775431088133</c:v>
                </c:pt>
                <c:pt idx="70">
                  <c:v>37.78013908317002</c:v>
                </c:pt>
                <c:pt idx="71">
                  <c:v>38.664121738515497</c:v>
                </c:pt>
                <c:pt idx="72">
                  <c:v>39.550395876026236</c:v>
                </c:pt>
                <c:pt idx="73">
                  <c:v>40.438635747742914</c:v>
                </c:pt>
                <c:pt idx="74">
                  <c:v>41.328517556064604</c:v>
                </c:pt>
                <c:pt idx="75">
                  <c:v>42.219719627075214</c:v>
                </c:pt>
                <c:pt idx="76">
                  <c:v>43.111922579783183</c:v>
                </c:pt>
                <c:pt idx="77">
                  <c:v>44.004809491083741</c:v>
                </c:pt>
                <c:pt idx="78">
                  <c:v>44.89806605626385</c:v>
                </c:pt>
                <c:pt idx="79">
                  <c:v>45.791380744875063</c:v>
                </c:pt>
                <c:pt idx="80">
                  <c:v>46.684444951807272</c:v>
                </c:pt>
                <c:pt idx="81">
                  <c:v>47.576953143407145</c:v>
                </c:pt>
                <c:pt idx="82">
                  <c:v>48.46860299849142</c:v>
                </c:pt>
                <c:pt idx="83">
                  <c:v>49.359095544115831</c:v>
                </c:pt>
                <c:pt idx="84">
                  <c:v>50.248135285969973</c:v>
                </c:pt>
                <c:pt idx="85">
                  <c:v>51.135430333278563</c:v>
                </c:pt>
                <c:pt idx="86">
                  <c:v>52.020692518099246</c:v>
                </c:pt>
                <c:pt idx="87">
                  <c:v>52.903637508918735</c:v>
                </c:pt>
                <c:pt idx="88">
                  <c:v>53.783984918459595</c:v>
                </c:pt>
                <c:pt idx="89">
                  <c:v>54.661458405620543</c:v>
                </c:pt>
                <c:pt idx="90">
                  <c:v>55.535785771485777</c:v>
                </c:pt>
                <c:pt idx="91">
                  <c:v>56.406699049348909</c:v>
                </c:pt>
                <c:pt idx="92">
                  <c:v>57.273934588709665</c:v>
                </c:pt>
                <c:pt idx="93">
                  <c:v>58.137233133213115</c:v>
                </c:pt>
                <c:pt idx="94">
                  <c:v>58.996339892511784</c:v>
                </c:pt>
                <c:pt idx="95">
                  <c:v>59.851004608044377</c:v>
                </c:pt>
                <c:pt idx="96">
                  <c:v>60.70098161273534</c:v>
                </c:pt>
                <c:pt idx="97">
                  <c:v>61.54602988463057</c:v>
                </c:pt>
                <c:pt idx="98">
                  <c:v>62.385913094497965</c:v>
                </c:pt>
                <c:pt idx="99">
                  <c:v>63.220399647430256</c:v>
                </c:pt>
                <c:pt idx="100">
                  <c:v>64.049262718500302</c:v>
                </c:pt>
                <c:pt idx="101">
                  <c:v>64.872280282529545</c:v>
                </c:pt>
                <c:pt idx="102">
                  <c:v>65.689235138039777</c:v>
                </c:pt>
                <c:pt idx="103">
                  <c:v>66.499914925470264</c:v>
                </c:pt>
                <c:pt idx="104">
                  <c:v>67.304112139749947</c:v>
                </c:pt>
                <c:pt idx="105">
                  <c:v>68.101624137327292</c:v>
                </c:pt>
                <c:pt idx="106">
                  <c:v>68.892253137764499</c:v>
                </c:pt>
                <c:pt idx="107">
                  <c:v>69.675806220016582</c:v>
                </c:pt>
                <c:pt idx="108">
                  <c:v>70.452095313520985</c:v>
                </c:pt>
                <c:pt idx="109">
                  <c:v>71.220937184231147</c:v>
                </c:pt>
                <c:pt idx="110">
                  <c:v>71.982153415736889</c:v>
                </c:pt>
                <c:pt idx="111">
                  <c:v>72.735570385618161</c:v>
                </c:pt>
                <c:pt idx="112">
                  <c:v>73.481019237188363</c:v>
                </c:pt>
                <c:pt idx="113">
                  <c:v>74.218335846785948</c:v>
                </c:pt>
                <c:pt idx="114">
                  <c:v>74.947360786780465</c:v>
                </c:pt>
                <c:pt idx="115">
                  <c:v>75.667939284463174</c:v>
                </c:pt>
                <c:pt idx="116">
                  <c:v>76.379921176996405</c:v>
                </c:pt>
                <c:pt idx="117">
                  <c:v>77.083160862599044</c:v>
                </c:pt>
                <c:pt idx="118">
                  <c:v>77.777517248150261</c:v>
                </c:pt>
                <c:pt idx="119">
                  <c:v>78.462853693393669</c:v>
                </c:pt>
                <c:pt idx="120">
                  <c:v>79.139037951928941</c:v>
                </c:pt>
                <c:pt idx="121">
                  <c:v>79.805942109176314</c:v>
                </c:pt>
                <c:pt idx="122">
                  <c:v>80.463442517504191</c:v>
                </c:pt>
                <c:pt idx="123">
                  <c:v>81.111419728706707</c:v>
                </c:pt>
                <c:pt idx="124">
                  <c:v>81.749758424021607</c:v>
                </c:pt>
                <c:pt idx="125">
                  <c:v>82.378347341875909</c:v>
                </c:pt>
                <c:pt idx="126">
                  <c:v>82.997079203547386</c:v>
                </c:pt>
                <c:pt idx="127">
                  <c:v>83.605850636929176</c:v>
                </c:pt>
                <c:pt idx="128">
                  <c:v>84.20456209858088</c:v>
                </c:pt>
                <c:pt idx="129">
                  <c:v>84.793117794250492</c:v>
                </c:pt>
                <c:pt idx="130">
                  <c:v>85.371425598047452</c:v>
                </c:pt>
                <c:pt idx="131">
                  <c:v>85.939396970444264</c:v>
                </c:pt>
                <c:pt idx="132">
                  <c:v>86.496946875282646</c:v>
                </c:pt>
                <c:pt idx="133">
                  <c:v>87.043993695955223</c:v>
                </c:pt>
                <c:pt idx="134">
                  <c:v>87.580459150932043</c:v>
                </c:pt>
                <c:pt idx="135">
                  <c:v>88.106268208795441</c:v>
                </c:pt>
                <c:pt idx="136">
                  <c:v>88.62134900294491</c:v>
                </c:pt>
                <c:pt idx="137">
                  <c:v>89.125632746128275</c:v>
                </c:pt>
                <c:pt idx="138">
                  <c:v>89.619053644951279</c:v>
                </c:pt>
                <c:pt idx="139">
                  <c:v>90.101548814513791</c:v>
                </c:pt>
                <c:pt idx="140">
                  <c:v>90.573058193315944</c:v>
                </c:pt>
                <c:pt idx="141">
                  <c:v>91.033524458572941</c:v>
                </c:pt>
                <c:pt idx="142">
                  <c:v>91.482892942072198</c:v>
                </c:pt>
                <c:pt idx="143">
                  <c:v>91.921111546702903</c:v>
                </c:pt>
                <c:pt idx="144">
                  <c:v>92.348130663781745</c:v>
                </c:pt>
                <c:pt idx="145">
                  <c:v>92.763903091294679</c:v>
                </c:pt>
                <c:pt idx="146">
                  <c:v>93.168383953169609</c:v>
                </c:pt>
                <c:pt idx="147">
                  <c:v>93.561530619690018</c:v>
                </c:pt>
                <c:pt idx="148">
                  <c:v>93.943302629154488</c:v>
                </c:pt>
                <c:pt idx="149">
                  <c:v>94.313661610883074</c:v>
                </c:pt>
                <c:pt idx="150">
                  <c:v>94.672571209665961</c:v>
                </c:pt>
                <c:pt idx="151">
                  <c:v>95.019997011745588</c:v>
                </c:pt>
                <c:pt idx="152">
                  <c:v>95.355906472419434</c:v>
                </c:pt>
                <c:pt idx="153">
                  <c:v>95.680268845344742</c:v>
                </c:pt>
                <c:pt idx="154">
                  <c:v>95.993055113623896</c:v>
                </c:pt>
                <c:pt idx="155">
                  <c:v>96.294237922743818</c:v>
                </c:pt>
                <c:pt idx="156">
                  <c:v>96.583791515438705</c:v>
                </c:pt>
                <c:pt idx="157">
                  <c:v>96.861691668541809</c:v>
                </c:pt>
                <c:pt idx="158">
                  <c:v>97.127915631887447</c:v>
                </c:pt>
                <c:pt idx="159">
                  <c:v>97.382442069322266</c:v>
                </c:pt>
                <c:pt idx="160">
                  <c:v>97.625251001877984</c:v>
                </c:pt>
                <c:pt idx="161">
                  <c:v>97.856323753158193</c:v>
                </c:pt>
                <c:pt idx="162">
                  <c:v>98.075642896985656</c:v>
                </c:pt>
                <c:pt idx="163">
                  <c:v>98.283192207353977</c:v>
                </c:pt>
                <c:pt idx="164">
                  <c:v>98.478956610725305</c:v>
                </c:pt>
                <c:pt idx="165">
                  <c:v>98.662922140711402</c:v>
                </c:pt>
                <c:pt idx="166">
                  <c:v>98.835075895173546</c:v>
                </c:pt>
                <c:pt idx="167">
                  <c:v>98.995405995773723</c:v>
                </c:pt>
                <c:pt idx="168">
                  <c:v>99.143901550006248</c:v>
                </c:pt>
                <c:pt idx="169">
                  <c:v>99.280552615738117</c:v>
                </c:pt>
                <c:pt idx="170">
                  <c:v>99.405350168281984</c:v>
                </c:pt>
                <c:pt idx="171">
                  <c:v>99.518286070024715</c:v>
                </c:pt>
                <c:pt idx="172">
                  <c:v>99.619353042632326</c:v>
                </c:pt>
                <c:pt idx="173">
                  <c:v>99.708544641848675</c:v>
                </c:pt>
                <c:pt idx="174">
                  <c:v>99.785855234905156</c:v>
                </c:pt>
                <c:pt idx="175">
                  <c:v>99.851279980554949</c:v>
                </c:pt>
                <c:pt idx="176">
                  <c:v>99.904814811745098</c:v>
                </c:pt>
                <c:pt idx="177">
                  <c:v>99.946456420936201</c:v>
                </c:pt>
                <c:pt idx="178">
                  <c:v>99.97620224807963</c:v>
                </c:pt>
                <c:pt idx="179">
                  <c:v>99.994050471258689</c:v>
                </c:pt>
                <c:pt idx="180">
                  <c:v>100.00000000000004</c:v>
                </c:pt>
                <c:pt idx="181">
                  <c:v>99.994050471258689</c:v>
                </c:pt>
                <c:pt idx="182">
                  <c:v>99.97620224807963</c:v>
                </c:pt>
                <c:pt idx="183">
                  <c:v>99.946456420936201</c:v>
                </c:pt>
                <c:pt idx="184">
                  <c:v>99.904814811745098</c:v>
                </c:pt>
                <c:pt idx="185">
                  <c:v>99.851279980554949</c:v>
                </c:pt>
                <c:pt idx="186">
                  <c:v>99.785855234905156</c:v>
                </c:pt>
                <c:pt idx="187">
                  <c:v>99.708544641848704</c:v>
                </c:pt>
                <c:pt idx="188">
                  <c:v>99.619353042632326</c:v>
                </c:pt>
                <c:pt idx="189">
                  <c:v>99.518286070024715</c:v>
                </c:pt>
                <c:pt idx="190">
                  <c:v>99.405350168281984</c:v>
                </c:pt>
                <c:pt idx="191">
                  <c:v>99.280552615738145</c:v>
                </c:pt>
                <c:pt idx="192">
                  <c:v>99.143901550006248</c:v>
                </c:pt>
                <c:pt idx="193">
                  <c:v>98.995405995773751</c:v>
                </c:pt>
                <c:pt idx="194">
                  <c:v>98.835075895173546</c:v>
                </c:pt>
                <c:pt idx="195">
                  <c:v>98.662922140711402</c:v>
                </c:pt>
                <c:pt idx="196">
                  <c:v>98.478956610725305</c:v>
                </c:pt>
                <c:pt idx="197">
                  <c:v>98.283192207353977</c:v>
                </c:pt>
                <c:pt idx="198">
                  <c:v>98.075642896985656</c:v>
                </c:pt>
                <c:pt idx="199">
                  <c:v>97.856323753158208</c:v>
                </c:pt>
                <c:pt idx="200">
                  <c:v>97.625251001878027</c:v>
                </c:pt>
                <c:pt idx="201">
                  <c:v>97.382442069322266</c:v>
                </c:pt>
                <c:pt idx="202">
                  <c:v>97.12791563188749</c:v>
                </c:pt>
                <c:pt idx="203">
                  <c:v>96.861691668541809</c:v>
                </c:pt>
                <c:pt idx="204">
                  <c:v>96.583791515438747</c:v>
                </c:pt>
                <c:pt idx="205">
                  <c:v>96.294237922743847</c:v>
                </c:pt>
                <c:pt idx="206">
                  <c:v>95.993055113623896</c:v>
                </c:pt>
                <c:pt idx="207">
                  <c:v>95.680268845344742</c:v>
                </c:pt>
                <c:pt idx="208">
                  <c:v>95.355906472419434</c:v>
                </c:pt>
                <c:pt idx="209">
                  <c:v>95.019997011745588</c:v>
                </c:pt>
                <c:pt idx="210">
                  <c:v>94.672571209665918</c:v>
                </c:pt>
                <c:pt idx="211">
                  <c:v>94.313661610883074</c:v>
                </c:pt>
                <c:pt idx="212">
                  <c:v>93.943302629154488</c:v>
                </c:pt>
                <c:pt idx="213">
                  <c:v>93.561530619690046</c:v>
                </c:pt>
                <c:pt idx="214">
                  <c:v>93.168383953169638</c:v>
                </c:pt>
                <c:pt idx="215">
                  <c:v>92.763903091294694</c:v>
                </c:pt>
                <c:pt idx="216">
                  <c:v>92.348130663781774</c:v>
                </c:pt>
                <c:pt idx="217">
                  <c:v>91.921111546702932</c:v>
                </c:pt>
                <c:pt idx="218">
                  <c:v>91.482892942072226</c:v>
                </c:pt>
                <c:pt idx="219">
                  <c:v>91.033524458572941</c:v>
                </c:pt>
                <c:pt idx="220">
                  <c:v>90.573058193315944</c:v>
                </c:pt>
                <c:pt idx="221">
                  <c:v>90.101548814513791</c:v>
                </c:pt>
                <c:pt idx="222">
                  <c:v>89.619053644951279</c:v>
                </c:pt>
                <c:pt idx="223">
                  <c:v>89.125632746128275</c:v>
                </c:pt>
                <c:pt idx="224">
                  <c:v>88.62134900294491</c:v>
                </c:pt>
                <c:pt idx="225">
                  <c:v>88.106268208795456</c:v>
                </c:pt>
                <c:pt idx="226">
                  <c:v>87.580459150932072</c:v>
                </c:pt>
                <c:pt idx="227">
                  <c:v>87.043993695955223</c:v>
                </c:pt>
                <c:pt idx="228">
                  <c:v>86.496946875282646</c:v>
                </c:pt>
                <c:pt idx="229">
                  <c:v>85.939396970444264</c:v>
                </c:pt>
                <c:pt idx="230">
                  <c:v>85.37142559804748</c:v>
                </c:pt>
                <c:pt idx="231">
                  <c:v>84.79311779425052</c:v>
                </c:pt>
                <c:pt idx="232">
                  <c:v>84.20456209858088</c:v>
                </c:pt>
                <c:pt idx="233">
                  <c:v>83.605850636929219</c:v>
                </c:pt>
                <c:pt idx="234">
                  <c:v>82.997079203547415</c:v>
                </c:pt>
                <c:pt idx="235">
                  <c:v>82.378347341875909</c:v>
                </c:pt>
                <c:pt idx="236">
                  <c:v>81.749758424021607</c:v>
                </c:pt>
                <c:pt idx="237">
                  <c:v>81.111419728706764</c:v>
                </c:pt>
                <c:pt idx="238">
                  <c:v>80.463442517504248</c:v>
                </c:pt>
                <c:pt idx="239">
                  <c:v>79.805942109176314</c:v>
                </c:pt>
                <c:pt idx="240">
                  <c:v>79.139037951928955</c:v>
                </c:pt>
                <c:pt idx="241">
                  <c:v>78.462853693393669</c:v>
                </c:pt>
                <c:pt idx="242">
                  <c:v>77.777517248150261</c:v>
                </c:pt>
                <c:pt idx="243">
                  <c:v>77.083160862599044</c:v>
                </c:pt>
                <c:pt idx="244">
                  <c:v>76.379921176996447</c:v>
                </c:pt>
                <c:pt idx="245">
                  <c:v>75.667939284463202</c:v>
                </c:pt>
                <c:pt idx="246">
                  <c:v>74.947360786780479</c:v>
                </c:pt>
                <c:pt idx="247">
                  <c:v>74.218335846785948</c:v>
                </c:pt>
                <c:pt idx="248">
                  <c:v>73.481019237188391</c:v>
                </c:pt>
                <c:pt idx="249">
                  <c:v>72.735570385618175</c:v>
                </c:pt>
                <c:pt idx="250">
                  <c:v>71.982153415736889</c:v>
                </c:pt>
                <c:pt idx="251">
                  <c:v>71.220937184231204</c:v>
                </c:pt>
                <c:pt idx="252">
                  <c:v>70.452095313520985</c:v>
                </c:pt>
                <c:pt idx="253">
                  <c:v>69.675806220016597</c:v>
                </c:pt>
                <c:pt idx="254">
                  <c:v>68.892253137764499</c:v>
                </c:pt>
                <c:pt idx="255">
                  <c:v>68.101624137327292</c:v>
                </c:pt>
                <c:pt idx="256">
                  <c:v>67.304112139749947</c:v>
                </c:pt>
                <c:pt idx="257">
                  <c:v>66.499914925470264</c:v>
                </c:pt>
                <c:pt idx="258">
                  <c:v>65.689235138039805</c:v>
                </c:pt>
                <c:pt idx="259">
                  <c:v>64.872280282529545</c:v>
                </c:pt>
                <c:pt idx="260">
                  <c:v>64.04926271850033</c:v>
                </c:pt>
                <c:pt idx="261">
                  <c:v>63.220399647430256</c:v>
                </c:pt>
                <c:pt idx="262">
                  <c:v>62.385913094497994</c:v>
                </c:pt>
                <c:pt idx="263">
                  <c:v>61.54602988463057</c:v>
                </c:pt>
                <c:pt idx="264">
                  <c:v>60.70098161273534</c:v>
                </c:pt>
                <c:pt idx="265">
                  <c:v>59.851004608044377</c:v>
                </c:pt>
                <c:pt idx="266">
                  <c:v>58.996339892511784</c:v>
                </c:pt>
                <c:pt idx="267">
                  <c:v>58.137233133213151</c:v>
                </c:pt>
                <c:pt idx="268">
                  <c:v>57.273934588709693</c:v>
                </c:pt>
                <c:pt idx="269">
                  <c:v>56.406699049348909</c:v>
                </c:pt>
                <c:pt idx="270">
                  <c:v>55.535785771485777</c:v>
                </c:pt>
                <c:pt idx="271">
                  <c:v>54.661458405620579</c:v>
                </c:pt>
                <c:pt idx="272">
                  <c:v>53.783984918459623</c:v>
                </c:pt>
                <c:pt idx="273">
                  <c:v>52.903637508918791</c:v>
                </c:pt>
                <c:pt idx="274">
                  <c:v>52.020692518099246</c:v>
                </c:pt>
                <c:pt idx="275">
                  <c:v>51.135430333278563</c:v>
                </c:pt>
                <c:pt idx="276">
                  <c:v>50.248135285970008</c:v>
                </c:pt>
                <c:pt idx="277">
                  <c:v>49.359095544115831</c:v>
                </c:pt>
                <c:pt idx="278">
                  <c:v>48.46860299849142</c:v>
                </c:pt>
                <c:pt idx="279">
                  <c:v>47.576953143407174</c:v>
                </c:pt>
                <c:pt idx="280">
                  <c:v>46.684444951807293</c:v>
                </c:pt>
                <c:pt idx="281">
                  <c:v>45.791380744875106</c:v>
                </c:pt>
                <c:pt idx="282">
                  <c:v>44.898066056263914</c:v>
                </c:pt>
                <c:pt idx="283">
                  <c:v>44.004809491083741</c:v>
                </c:pt>
                <c:pt idx="284">
                  <c:v>43.111922579783183</c:v>
                </c:pt>
                <c:pt idx="285">
                  <c:v>42.219719627075214</c:v>
                </c:pt>
                <c:pt idx="286">
                  <c:v>41.328517556064632</c:v>
                </c:pt>
                <c:pt idx="287">
                  <c:v>40.438635747742971</c:v>
                </c:pt>
                <c:pt idx="288">
                  <c:v>39.550395876026236</c:v>
                </c:pt>
                <c:pt idx="289">
                  <c:v>38.664121738515519</c:v>
                </c:pt>
                <c:pt idx="290">
                  <c:v>37.780139083170056</c:v>
                </c:pt>
                <c:pt idx="291">
                  <c:v>36.898775431088133</c:v>
                </c:pt>
                <c:pt idx="292">
                  <c:v>36.020359895597196</c:v>
                </c:pt>
                <c:pt idx="293">
                  <c:v>35.145222997858603</c:v>
                </c:pt>
                <c:pt idx="294">
                  <c:v>34.273696479200474</c:v>
                </c:pt>
                <c:pt idx="295">
                  <c:v>33.406113110393292</c:v>
                </c:pt>
                <c:pt idx="296">
                  <c:v>32.542806498088673</c:v>
                </c:pt>
                <c:pt idx="297">
                  <c:v>31.684110888644362</c:v>
                </c:pt>
                <c:pt idx="298">
                  <c:v>30.830360969561198</c:v>
                </c:pt>
                <c:pt idx="299">
                  <c:v>29.981891668759992</c:v>
                </c:pt>
                <c:pt idx="300">
                  <c:v>29.139037951928952</c:v>
                </c:pt>
                <c:pt idx="301">
                  <c:v>28.302134618170982</c:v>
                </c:pt>
                <c:pt idx="302">
                  <c:v>27.471516094183702</c:v>
                </c:pt>
                <c:pt idx="303">
                  <c:v>26.647516227204026</c:v>
                </c:pt>
                <c:pt idx="304">
                  <c:v>25.830468076946993</c:v>
                </c:pt>
                <c:pt idx="305">
                  <c:v>25.020703706771286</c:v>
                </c:pt>
                <c:pt idx="306">
                  <c:v>24.218553974300111</c:v>
                </c:pt>
                <c:pt idx="307">
                  <c:v>23.424348321724402</c:v>
                </c:pt>
                <c:pt idx="308">
                  <c:v>22.638414566015079</c:v>
                </c:pt>
                <c:pt idx="309">
                  <c:v>21.861078689266797</c:v>
                </c:pt>
                <c:pt idx="310">
                  <c:v>21.092664629393536</c:v>
                </c:pt>
                <c:pt idx="311">
                  <c:v>20.333494071393581</c:v>
                </c:pt>
                <c:pt idx="312">
                  <c:v>19.583886239396826</c:v>
                </c:pt>
                <c:pt idx="313">
                  <c:v>18.844157689705362</c:v>
                </c:pt>
                <c:pt idx="314">
                  <c:v>18.114622105032332</c:v>
                </c:pt>
                <c:pt idx="315">
                  <c:v>17.395590090140736</c:v>
                </c:pt>
                <c:pt idx="316">
                  <c:v>16.687368969079806</c:v>
                </c:pt>
                <c:pt idx="317">
                  <c:v>15.990262584211251</c:v>
                </c:pt>
                <c:pt idx="318">
                  <c:v>15.304571097211838</c:v>
                </c:pt>
                <c:pt idx="319">
                  <c:v>14.6305907922366</c:v>
                </c:pt>
                <c:pt idx="320">
                  <c:v>13.968613881418198</c:v>
                </c:pt>
                <c:pt idx="321">
                  <c:v>13.318928312875897</c:v>
                </c:pt>
                <c:pt idx="322">
                  <c:v>12.681817581400043</c:v>
                </c:pt>
                <c:pt idx="323">
                  <c:v>12.057560541973679</c:v>
                </c:pt>
                <c:pt idx="324">
                  <c:v>11.446431226287032</c:v>
                </c:pt>
                <c:pt idx="325">
                  <c:v>10.848698662395526</c:v>
                </c:pt>
                <c:pt idx="326">
                  <c:v>10.264626697665468</c:v>
                </c:pt>
                <c:pt idx="327">
                  <c:v>9.6944738251476323</c:v>
                </c:pt>
                <c:pt idx="328">
                  <c:v>9.1384930135118658</c:v>
                </c:pt>
                <c:pt idx="329">
                  <c:v>8.5969315406718501</c:v>
                </c:pt>
                <c:pt idx="330">
                  <c:v>8.0700308312220947</c:v>
                </c:pt>
                <c:pt idx="331">
                  <c:v>7.5580262978060126</c:v>
                </c:pt>
                <c:pt idx="332">
                  <c:v>7.061147186526739</c:v>
                </c:pt>
                <c:pt idx="333">
                  <c:v>6.579616426507946</c:v>
                </c:pt>
                <c:pt idx="334">
                  <c:v>6.1136504837072092</c:v>
                </c:pt>
                <c:pt idx="335">
                  <c:v>5.6634592190788249</c:v>
                </c:pt>
                <c:pt idx="336">
                  <c:v>5.2292457511786692</c:v>
                </c:pt>
                <c:pt idx="337">
                  <c:v>4.8112063232977942</c:v>
                </c:pt>
                <c:pt idx="338">
                  <c:v>4.4095301752087526</c:v>
                </c:pt>
                <c:pt idx="339">
                  <c:v>4.0243994196021458</c:v>
                </c:pt>
                <c:pt idx="340">
                  <c:v>3.6559889232871372</c:v>
                </c:pt>
                <c:pt idx="341">
                  <c:v>3.3044661932265038</c:v>
                </c:pt>
                <c:pt idx="342">
                  <c:v>2.9699912674703293</c:v>
                </c:pt>
                <c:pt idx="343">
                  <c:v>2.6527166110504647</c:v>
                </c:pt>
                <c:pt idx="344">
                  <c:v>2.3527870168934344</c:v>
                </c:pt>
                <c:pt idx="345">
                  <c:v>2.0703395118045886</c:v>
                </c:pt>
                <c:pt idx="346">
                  <c:v>1.8055032675739264</c:v>
                </c:pt>
                <c:pt idx="347">
                  <c:v>1.5583995172502325</c:v>
                </c:pt>
                <c:pt idx="348">
                  <c:v>1.3291414766256724</c:v>
                </c:pt>
                <c:pt idx="349">
                  <c:v>1.117834270971751</c:v>
                </c:pt>
                <c:pt idx="350">
                  <c:v>0.92457486706116265</c:v>
                </c:pt>
                <c:pt idx="351">
                  <c:v>0.74945201051093646</c:v>
                </c:pt>
                <c:pt idx="352">
                  <c:v>0.59254616847529074</c:v>
                </c:pt>
                <c:pt idx="353">
                  <c:v>0.45392947771651243</c:v>
                </c:pt>
                <c:pt idx="354">
                  <c:v>0.33366569807780683</c:v>
                </c:pt>
                <c:pt idx="355">
                  <c:v>0.23181017138041368</c:v>
                </c:pt>
                <c:pt idx="356">
                  <c:v>0.14840978576268665</c:v>
                </c:pt>
                <c:pt idx="357">
                  <c:v>8.350294547884321E-2</c:v>
                </c:pt>
                <c:pt idx="358">
                  <c:v>3.7119546170057839E-2</c:v>
                </c:pt>
                <c:pt idx="359">
                  <c:v>9.2809556195451483E-3</c:v>
                </c:pt>
                <c:pt idx="360">
                  <c:v>0</c:v>
                </c:pt>
              </c:numCache>
            </c:numRef>
          </c:xVal>
          <c:yVal>
            <c:numRef>
              <c:f>'Stage 1'!$U$8:$U$368</c:f>
              <c:numCache>
                <c:formatCode>General</c:formatCode>
                <c:ptCount val="361"/>
                <c:pt idx="0">
                  <c:v>41.838900000000002</c:v>
                </c:pt>
                <c:pt idx="1">
                  <c:v>41.812219260445715</c:v>
                </c:pt>
                <c:pt idx="2">
                  <c:v>41.73236783715577</c:v>
                </c:pt>
                <c:pt idx="3">
                  <c:v>41.599914861368212</c:v>
                </c:pt>
                <c:pt idx="4">
                  <c:v>41.415798136425842</c:v>
                </c:pt>
                <c:pt idx="5">
                  <c:v>41.181308362854473</c:v>
                </c:pt>
                <c:pt idx="6">
                  <c:v>40.898067732394061</c:v>
                </c:pt>
                <c:pt idx="7">
                  <c:v>40.56800353055155</c:v>
                </c:pt>
                <c:pt idx="8">
                  <c:v>40.193317516837581</c:v>
                </c:pt>
                <c:pt idx="9">
                  <c:v>39.776451946642425</c:v>
                </c:pt>
                <c:pt idx="10">
                  <c:v>39.320053156023143</c:v>
                </c:pt>
                <c:pt idx="11">
                  <c:v>38.826933650080306</c:v>
                </c:pt>
                <c:pt idx="12">
                  <c:v>38.300033618863758</c:v>
                </c:pt>
                <c:pt idx="13">
                  <c:v>37.742382755439053</c:v>
                </c:pt>
                <c:pt idx="14">
                  <c:v>37.157063173933864</c:v>
                </c:pt>
                <c:pt idx="15">
                  <c:v>36.547174127075436</c:v>
                </c:pt>
                <c:pt idx="16">
                  <c:v>35.915799109467912</c:v>
                </c:pt>
                <c:pt idx="17">
                  <c:v>35.265975811139953</c:v>
                </c:pt>
                <c:pt idx="18">
                  <c:v>34.600669261905914</c:v>
                </c:pt>
                <c:pt idx="19">
                  <c:v>33.922748386246816</c:v>
                </c:pt>
                <c:pt idx="20">
                  <c:v>33.234966075277391</c:v>
                </c:pt>
                <c:pt idx="21">
                  <c:v>32.539942780395755</c:v>
                </c:pt>
                <c:pt idx="22">
                  <c:v>31.840153544821504</c:v>
                </c:pt>
                <c:pt idx="23">
                  <c:v>31.137918315809145</c:v>
                </c:pt>
                <c:pt idx="24">
                  <c:v>30.435395322325146</c:v>
                </c:pt>
                <c:pt idx="25">
                  <c:v>29.734577260085626</c:v>
                </c:pt>
                <c:pt idx="26">
                  <c:v>29.037289997138402</c:v>
                </c:pt>
                <c:pt idx="27">
                  <c:v>28.345193497244555</c:v>
                </c:pt>
                <c:pt idx="28">
                  <c:v>27.659784653516311</c:v>
                </c:pt>
                <c:pt idx="29">
                  <c:v>26.98240172927148</c:v>
                </c:pt>
                <c:pt idx="30">
                  <c:v>26.314230115036779</c:v>
                </c:pt>
                <c:pt idx="31">
                  <c:v>25.656309128293927</c:v>
                </c:pt>
                <c:pt idx="32">
                  <c:v>25.009539604276352</c:v>
                </c:pt>
                <c:pt idx="33">
                  <c:v>24.374692050430014</c:v>
                </c:pt>
                <c:pt idx="34">
                  <c:v>23.752415162802528</c:v>
                </c:pt>
                <c:pt idx="35">
                  <c:v>23.143244528574652</c:v>
                </c:pt>
                <c:pt idx="36">
                  <c:v>22.547611364382977</c:v>
                </c:pt>
                <c:pt idx="37">
                  <c:v>21.965851164355872</c:v>
                </c:pt>
                <c:pt idx="38">
                  <c:v>21.398212154458616</c:v>
                </c:pt>
                <c:pt idx="39">
                  <c:v>20.844863470504311</c:v>
                </c:pt>
                <c:pt idx="40">
                  <c:v>20.305902995869786</c:v>
                </c:pt>
                <c:pt idx="41">
                  <c:v>19.781364811493116</c:v>
                </c:pt>
                <c:pt idx="42">
                  <c:v>19.271226225132629</c:v>
                </c:pt>
                <c:pt idx="43">
                  <c:v>19.068899999999999</c:v>
                </c:pt>
                <c:pt idx="44">
                  <c:v>19.068899999999999</c:v>
                </c:pt>
                <c:pt idx="45">
                  <c:v>19.068899999999999</c:v>
                </c:pt>
                <c:pt idx="46">
                  <c:v>19.068899999999999</c:v>
                </c:pt>
                <c:pt idx="47">
                  <c:v>19.068899999999999</c:v>
                </c:pt>
                <c:pt idx="48">
                  <c:v>19.068899999999999</c:v>
                </c:pt>
                <c:pt idx="49">
                  <c:v>19.068899999999999</c:v>
                </c:pt>
                <c:pt idx="50">
                  <c:v>19.068899999999999</c:v>
                </c:pt>
                <c:pt idx="51">
                  <c:v>19.068899999999999</c:v>
                </c:pt>
                <c:pt idx="52">
                  <c:v>19.068899999999999</c:v>
                </c:pt>
                <c:pt idx="53">
                  <c:v>19.068899999999999</c:v>
                </c:pt>
                <c:pt idx="54">
                  <c:v>19.068899999999999</c:v>
                </c:pt>
                <c:pt idx="55">
                  <c:v>19.068899999999999</c:v>
                </c:pt>
                <c:pt idx="56">
                  <c:v>19.068899999999999</c:v>
                </c:pt>
                <c:pt idx="57">
                  <c:v>19.068899999999999</c:v>
                </c:pt>
                <c:pt idx="58">
                  <c:v>19.068899999999999</c:v>
                </c:pt>
                <c:pt idx="59">
                  <c:v>19.068899999999999</c:v>
                </c:pt>
                <c:pt idx="60">
                  <c:v>19.068899999999999</c:v>
                </c:pt>
                <c:pt idx="61">
                  <c:v>19.068899999999999</c:v>
                </c:pt>
                <c:pt idx="62">
                  <c:v>19.068899999999999</c:v>
                </c:pt>
                <c:pt idx="63">
                  <c:v>19.068899999999999</c:v>
                </c:pt>
                <c:pt idx="64">
                  <c:v>19.068899999999999</c:v>
                </c:pt>
                <c:pt idx="65">
                  <c:v>19.068899999999999</c:v>
                </c:pt>
                <c:pt idx="66">
                  <c:v>19.068899999999999</c:v>
                </c:pt>
                <c:pt idx="67">
                  <c:v>19.068899999999999</c:v>
                </c:pt>
                <c:pt idx="68">
                  <c:v>19.068899999999999</c:v>
                </c:pt>
                <c:pt idx="69">
                  <c:v>19.068899999999999</c:v>
                </c:pt>
                <c:pt idx="70">
                  <c:v>19.068899999999999</c:v>
                </c:pt>
                <c:pt idx="71">
                  <c:v>19.068899999999999</c:v>
                </c:pt>
                <c:pt idx="72">
                  <c:v>19.068899999999999</c:v>
                </c:pt>
                <c:pt idx="73">
                  <c:v>19.068899999999999</c:v>
                </c:pt>
                <c:pt idx="74">
                  <c:v>19.068899999999999</c:v>
                </c:pt>
                <c:pt idx="75">
                  <c:v>19.068899999999999</c:v>
                </c:pt>
                <c:pt idx="76">
                  <c:v>19.068899999999999</c:v>
                </c:pt>
                <c:pt idx="77">
                  <c:v>19.068899999999999</c:v>
                </c:pt>
                <c:pt idx="78">
                  <c:v>19.068899999999999</c:v>
                </c:pt>
                <c:pt idx="79">
                  <c:v>19.068899999999999</c:v>
                </c:pt>
                <c:pt idx="80">
                  <c:v>19.068899999999999</c:v>
                </c:pt>
                <c:pt idx="81">
                  <c:v>19.068899999999999</c:v>
                </c:pt>
                <c:pt idx="82">
                  <c:v>19.068899999999999</c:v>
                </c:pt>
                <c:pt idx="83">
                  <c:v>19.068899999999999</c:v>
                </c:pt>
                <c:pt idx="84">
                  <c:v>19.068899999999999</c:v>
                </c:pt>
                <c:pt idx="85">
                  <c:v>19.068899999999999</c:v>
                </c:pt>
                <c:pt idx="86">
                  <c:v>19.068899999999999</c:v>
                </c:pt>
                <c:pt idx="87">
                  <c:v>19.068899999999999</c:v>
                </c:pt>
                <c:pt idx="88">
                  <c:v>19.068899999999999</c:v>
                </c:pt>
                <c:pt idx="89">
                  <c:v>19.068899999999999</c:v>
                </c:pt>
                <c:pt idx="90">
                  <c:v>19.068899999999999</c:v>
                </c:pt>
                <c:pt idx="91">
                  <c:v>19.068899999999999</c:v>
                </c:pt>
                <c:pt idx="92">
                  <c:v>19.068899999999999</c:v>
                </c:pt>
                <c:pt idx="93">
                  <c:v>19.068899999999999</c:v>
                </c:pt>
                <c:pt idx="94">
                  <c:v>19.068899999999999</c:v>
                </c:pt>
                <c:pt idx="95">
                  <c:v>19.068899999999999</c:v>
                </c:pt>
                <c:pt idx="96">
                  <c:v>19.068899999999999</c:v>
                </c:pt>
                <c:pt idx="97">
                  <c:v>19.068899999999999</c:v>
                </c:pt>
                <c:pt idx="98">
                  <c:v>19.068899999999999</c:v>
                </c:pt>
                <c:pt idx="99">
                  <c:v>19.068899999999999</c:v>
                </c:pt>
                <c:pt idx="100">
                  <c:v>19.068899999999999</c:v>
                </c:pt>
                <c:pt idx="101">
                  <c:v>19.068899999999999</c:v>
                </c:pt>
                <c:pt idx="102">
                  <c:v>19.068899999999999</c:v>
                </c:pt>
                <c:pt idx="103">
                  <c:v>19.068899999999999</c:v>
                </c:pt>
                <c:pt idx="104">
                  <c:v>19.068899999999999</c:v>
                </c:pt>
                <c:pt idx="105">
                  <c:v>19.068899999999999</c:v>
                </c:pt>
                <c:pt idx="106">
                  <c:v>19.068899999999999</c:v>
                </c:pt>
                <c:pt idx="107">
                  <c:v>19.068899999999999</c:v>
                </c:pt>
                <c:pt idx="108">
                  <c:v>19.068899999999999</c:v>
                </c:pt>
                <c:pt idx="109">
                  <c:v>19.068899999999999</c:v>
                </c:pt>
                <c:pt idx="110">
                  <c:v>19.068899999999999</c:v>
                </c:pt>
                <c:pt idx="111">
                  <c:v>19.068899999999999</c:v>
                </c:pt>
                <c:pt idx="112">
                  <c:v>19.068899999999999</c:v>
                </c:pt>
                <c:pt idx="113">
                  <c:v>19.068899999999999</c:v>
                </c:pt>
                <c:pt idx="114">
                  <c:v>19.068899999999999</c:v>
                </c:pt>
                <c:pt idx="115">
                  <c:v>19.068899999999999</c:v>
                </c:pt>
                <c:pt idx="116">
                  <c:v>19.068899999999999</c:v>
                </c:pt>
                <c:pt idx="117">
                  <c:v>19.068899999999999</c:v>
                </c:pt>
                <c:pt idx="118">
                  <c:v>19.068899999999999</c:v>
                </c:pt>
                <c:pt idx="119">
                  <c:v>19.068899999999999</c:v>
                </c:pt>
                <c:pt idx="120">
                  <c:v>19.068899999999999</c:v>
                </c:pt>
                <c:pt idx="121">
                  <c:v>19.068899999999999</c:v>
                </c:pt>
                <c:pt idx="122">
                  <c:v>19.068899999999999</c:v>
                </c:pt>
                <c:pt idx="123">
                  <c:v>19.068899999999999</c:v>
                </c:pt>
                <c:pt idx="124">
                  <c:v>19.068899999999999</c:v>
                </c:pt>
                <c:pt idx="125">
                  <c:v>19.068899999999999</c:v>
                </c:pt>
                <c:pt idx="126">
                  <c:v>19.068899999999999</c:v>
                </c:pt>
                <c:pt idx="127">
                  <c:v>19.068899999999999</c:v>
                </c:pt>
                <c:pt idx="128">
                  <c:v>19.068899999999999</c:v>
                </c:pt>
                <c:pt idx="129">
                  <c:v>19.068899999999999</c:v>
                </c:pt>
                <c:pt idx="130">
                  <c:v>19.068899999999999</c:v>
                </c:pt>
                <c:pt idx="131">
                  <c:v>19.068899999999999</c:v>
                </c:pt>
                <c:pt idx="132">
                  <c:v>19.068899999999999</c:v>
                </c:pt>
                <c:pt idx="133">
                  <c:v>19.068899999999999</c:v>
                </c:pt>
                <c:pt idx="134">
                  <c:v>19.068899999999999</c:v>
                </c:pt>
                <c:pt idx="135">
                  <c:v>19.068899999999999</c:v>
                </c:pt>
                <c:pt idx="136">
                  <c:v>19.068899999999999</c:v>
                </c:pt>
                <c:pt idx="137">
                  <c:v>19.068899999999999</c:v>
                </c:pt>
                <c:pt idx="138">
                  <c:v>19.068899999999999</c:v>
                </c:pt>
                <c:pt idx="139">
                  <c:v>19.068899999999999</c:v>
                </c:pt>
                <c:pt idx="140">
                  <c:v>19.068899999999999</c:v>
                </c:pt>
                <c:pt idx="141">
                  <c:v>19.068899999999999</c:v>
                </c:pt>
                <c:pt idx="142">
                  <c:v>19.068899999999999</c:v>
                </c:pt>
                <c:pt idx="143">
                  <c:v>19.068899999999999</c:v>
                </c:pt>
                <c:pt idx="144">
                  <c:v>19.068899999999999</c:v>
                </c:pt>
                <c:pt idx="145">
                  <c:v>19.068899999999999</c:v>
                </c:pt>
                <c:pt idx="146">
                  <c:v>19.068899999999999</c:v>
                </c:pt>
                <c:pt idx="147">
                  <c:v>19.068899999999999</c:v>
                </c:pt>
                <c:pt idx="148">
                  <c:v>19.068899999999999</c:v>
                </c:pt>
                <c:pt idx="149">
                  <c:v>19.068899999999999</c:v>
                </c:pt>
                <c:pt idx="150">
                  <c:v>19.068899999999999</c:v>
                </c:pt>
                <c:pt idx="151">
                  <c:v>19.068899999999999</c:v>
                </c:pt>
                <c:pt idx="152">
                  <c:v>19.068899999999999</c:v>
                </c:pt>
                <c:pt idx="153">
                  <c:v>19.068899999999999</c:v>
                </c:pt>
                <c:pt idx="154">
                  <c:v>19.068899999999999</c:v>
                </c:pt>
                <c:pt idx="155">
                  <c:v>19.068899999999999</c:v>
                </c:pt>
                <c:pt idx="156">
                  <c:v>19.068899999999999</c:v>
                </c:pt>
                <c:pt idx="157">
                  <c:v>19.068899999999999</c:v>
                </c:pt>
                <c:pt idx="158">
                  <c:v>19.068899999999999</c:v>
                </c:pt>
                <c:pt idx="159">
                  <c:v>19.068899999999999</c:v>
                </c:pt>
                <c:pt idx="160">
                  <c:v>19.068899999999999</c:v>
                </c:pt>
                <c:pt idx="161">
                  <c:v>19.068899999999999</c:v>
                </c:pt>
                <c:pt idx="162">
                  <c:v>19.068899999999999</c:v>
                </c:pt>
                <c:pt idx="163">
                  <c:v>19.068899999999999</c:v>
                </c:pt>
                <c:pt idx="164">
                  <c:v>19.068899999999999</c:v>
                </c:pt>
                <c:pt idx="165">
                  <c:v>19.068899999999999</c:v>
                </c:pt>
                <c:pt idx="166">
                  <c:v>19.068899999999999</c:v>
                </c:pt>
                <c:pt idx="167">
                  <c:v>19.068899999999999</c:v>
                </c:pt>
                <c:pt idx="168">
                  <c:v>19.068899999999999</c:v>
                </c:pt>
                <c:pt idx="169">
                  <c:v>19.068899999999999</c:v>
                </c:pt>
                <c:pt idx="170">
                  <c:v>19.068899999999999</c:v>
                </c:pt>
                <c:pt idx="171">
                  <c:v>19.068899999999999</c:v>
                </c:pt>
                <c:pt idx="172">
                  <c:v>19.068899999999999</c:v>
                </c:pt>
                <c:pt idx="173">
                  <c:v>19.068899999999999</c:v>
                </c:pt>
                <c:pt idx="174">
                  <c:v>19.068899999999999</c:v>
                </c:pt>
                <c:pt idx="175">
                  <c:v>19.068899999999999</c:v>
                </c:pt>
                <c:pt idx="176">
                  <c:v>19.068899999999999</c:v>
                </c:pt>
                <c:pt idx="177">
                  <c:v>19.068899999999999</c:v>
                </c:pt>
                <c:pt idx="178">
                  <c:v>19.068899999999999</c:v>
                </c:pt>
                <c:pt idx="179">
                  <c:v>19.068899999999999</c:v>
                </c:pt>
                <c:pt idx="180">
                  <c:v>19.068899999999999</c:v>
                </c:pt>
                <c:pt idx="181">
                  <c:v>19.070164618503533</c:v>
                </c:pt>
                <c:pt idx="182">
                  <c:v>19.073959278425924</c:v>
                </c:pt>
                <c:pt idx="183">
                  <c:v>19.080286393912882</c:v>
                </c:pt>
                <c:pt idx="184">
                  <c:v>19.089149991576445</c:v>
                </c:pt>
                <c:pt idx="185">
                  <c:v>19.100555715054156</c:v>
                </c:pt>
                <c:pt idx="186">
                  <c:v>19.114510831402651</c:v>
                </c:pt>
                <c:pt idx="187">
                  <c:v>19.131024239336345</c:v>
                </c:pt>
                <c:pt idx="188">
                  <c:v>19.150106479325135</c:v>
                </c:pt>
                <c:pt idx="189">
                  <c:v>19.171769745568096</c:v>
                </c:pt>
                <c:pt idx="190">
                  <c:v>19.196027899863431</c:v>
                </c:pt>
                <c:pt idx="191">
                  <c:v>19.222896487397961</c:v>
                </c:pt>
                <c:pt idx="192">
                  <c:v>19.252392754482916</c:v>
                </c:pt>
                <c:pt idx="193">
                  <c:v>19.284535668266027</c:v>
                </c:pt>
                <c:pt idx="194">
                  <c:v>19.319345938453377</c:v>
                </c:pt>
                <c:pt idx="195">
                  <c:v>19.356846041077716</c:v>
                </c:pt>
                <c:pt idx="196">
                  <c:v>19.39706024435403</c:v>
                </c:pt>
                <c:pt idx="197">
                  <c:v>19.440014636665985</c:v>
                </c:pt>
                <c:pt idx="198">
                  <c:v>19.485737156731478</c:v>
                </c:pt>
                <c:pt idx="199">
                  <c:v>19.534257625998688</c:v>
                </c:pt>
                <c:pt idx="200">
                  <c:v>19.5856077833283</c:v>
                </c:pt>
                <c:pt idx="201">
                  <c:v>19.639821322021653</c:v>
                </c:pt>
                <c:pt idx="202">
                  <c:v>19.696933929258513</c:v>
                </c:pt>
                <c:pt idx="203">
                  <c:v>19.756983328012943</c:v>
                </c:pt>
                <c:pt idx="204">
                  <c:v>19.820009321519713</c:v>
                </c:pt>
                <c:pt idx="205">
                  <c:v>19.886053840368717</c:v>
                </c:pt>
                <c:pt idx="206">
                  <c:v>19.955160992309622</c:v>
                </c:pt>
                <c:pt idx="207">
                  <c:v>20.027377114853635</c:v>
                </c:pt>
                <c:pt idx="208">
                  <c:v>20.102750830765061</c:v>
                </c:pt>
                <c:pt idx="209">
                  <c:v>20.181333106539888</c:v>
                </c:pt>
                <c:pt idx="210">
                  <c:v>20.263177313974989</c:v>
                </c:pt>
                <c:pt idx="211">
                  <c:v>20.348339294936732</c:v>
                </c:pt>
                <c:pt idx="212">
                  <c:v>20.436877429444134</c:v>
                </c:pt>
                <c:pt idx="213">
                  <c:v>20.52885270718772</c:v>
                </c:pt>
                <c:pt idx="214">
                  <c:v>20.624328802612055</c:v>
                </c:pt>
                <c:pt idx="215">
                  <c:v>20.723372153696182</c:v>
                </c:pt>
                <c:pt idx="216">
                  <c:v>20.826052044573871</c:v>
                </c:pt>
                <c:pt idx="217">
                  <c:v>20.93244069214219</c:v>
                </c:pt>
                <c:pt idx="218">
                  <c:v>21.042613336815137</c:v>
                </c:pt>
                <c:pt idx="219">
                  <c:v>21.156648337586599</c:v>
                </c:pt>
                <c:pt idx="220">
                  <c:v>21.274627271575174</c:v>
                </c:pt>
                <c:pt idx="221">
                  <c:v>21.396635038232219</c:v>
                </c:pt>
                <c:pt idx="222">
                  <c:v>21.52275996840299</c:v>
                </c:pt>
                <c:pt idx="223">
                  <c:v>21.653093938440144</c:v>
                </c:pt>
                <c:pt idx="224">
                  <c:v>21.787732489578644</c:v>
                </c:pt>
                <c:pt idx="225">
                  <c:v>21.926774952790808</c:v>
                </c:pt>
                <c:pt idx="226">
                  <c:v>22.070324579350686</c:v>
                </c:pt>
                <c:pt idx="227">
                  <c:v>22.21848867734758</c:v>
                </c:pt>
                <c:pt idx="228">
                  <c:v>22.371378754399903</c:v>
                </c:pt>
                <c:pt idx="229">
                  <c:v>22.529110666831698</c:v>
                </c:pt>
                <c:pt idx="230">
                  <c:v>22.691804775586132</c:v>
                </c:pt>
                <c:pt idx="231">
                  <c:v>22.859586109162866</c:v>
                </c:pt>
                <c:pt idx="232">
                  <c:v>23.032584533878232</c:v>
                </c:pt>
                <c:pt idx="233">
                  <c:v>23.210934931760921</c:v>
                </c:pt>
                <c:pt idx="234">
                  <c:v>23.394777386408673</c:v>
                </c:pt>
                <c:pt idx="235">
                  <c:v>23.584257377145615</c:v>
                </c:pt>
                <c:pt idx="236">
                  <c:v>23.77952598183386</c:v>
                </c:pt>
                <c:pt idx="237">
                  <c:v>23.980740088707329</c:v>
                </c:pt>
                <c:pt idx="238">
                  <c:v>24.188062617610811</c:v>
                </c:pt>
                <c:pt idx="239">
                  <c:v>24.401662751041549</c:v>
                </c:pt>
                <c:pt idx="240">
                  <c:v>24.621716175406387</c:v>
                </c:pt>
                <c:pt idx="241">
                  <c:v>24.848405332922901</c:v>
                </c:pt>
                <c:pt idx="242">
                  <c:v>25.081919684607183</c:v>
                </c:pt>
                <c:pt idx="243">
                  <c:v>25.322455984807934</c:v>
                </c:pt>
                <c:pt idx="244">
                  <c:v>25.570218567760019</c:v>
                </c:pt>
                <c:pt idx="245">
                  <c:v>25.825419646647166</c:v>
                </c:pt>
                <c:pt idx="246">
                  <c:v>26.088279625676869</c:v>
                </c:pt>
                <c:pt idx="247">
                  <c:v>26.359027425685671</c:v>
                </c:pt>
                <c:pt idx="248">
                  <c:v>26.637900823805598</c:v>
                </c:pt>
                <c:pt idx="249">
                  <c:v>26.925146807735935</c:v>
                </c:pt>
                <c:pt idx="250">
                  <c:v>27.221021945175078</c:v>
                </c:pt>
                <c:pt idx="251">
                  <c:v>27.525792768977947</c:v>
                </c:pt>
                <c:pt idx="252">
                  <c:v>27.839736178612497</c:v>
                </c:pt>
                <c:pt idx="253">
                  <c:v>28.163139858494905</c:v>
                </c:pt>
                <c:pt idx="254">
                  <c:v>28.496302713787401</c:v>
                </c:pt>
                <c:pt idx="255">
                  <c:v>28.839535324242952</c:v>
                </c:pt>
                <c:pt idx="256">
                  <c:v>29.193160416678939</c:v>
                </c:pt>
                <c:pt idx="257">
                  <c:v>29.557513356655246</c:v>
                </c:pt>
                <c:pt idx="258">
                  <c:v>29.932942659920812</c:v>
                </c:pt>
                <c:pt idx="259">
                  <c:v>30.319810524175679</c:v>
                </c:pt>
                <c:pt idx="260">
                  <c:v>30.718493381673564</c:v>
                </c:pt>
                <c:pt idx="261">
                  <c:v>31.129382473158007</c:v>
                </c:pt>
                <c:pt idx="262">
                  <c:v>31.55288444358753</c:v>
                </c:pt>
                <c:pt idx="263">
                  <c:v>31.989421960056735</c:v>
                </c:pt>
                <c:pt idx="264">
                  <c:v>32.439434352260136</c:v>
                </c:pt>
                <c:pt idx="265">
                  <c:v>32.903378275774465</c:v>
                </c:pt>
                <c:pt idx="266">
                  <c:v>33.381728398348073</c:v>
                </c:pt>
                <c:pt idx="267">
                  <c:v>33.874978109284193</c:v>
                </c:pt>
                <c:pt idx="268">
                  <c:v>34.383640251882902</c:v>
                </c:pt>
                <c:pt idx="269">
                  <c:v>34.908247878765486</c:v>
                </c:pt>
                <c:pt idx="270">
                  <c:v>35.449355029738577</c:v>
                </c:pt>
                <c:pt idx="271">
                  <c:v>36.007537531663246</c:v>
                </c:pt>
                <c:pt idx="272">
                  <c:v>36.58339381957154</c:v>
                </c:pt>
                <c:pt idx="273">
                  <c:v>37.177545778016274</c:v>
                </c:pt>
                <c:pt idx="274">
                  <c:v>37.790639601345383</c:v>
                </c:pt>
                <c:pt idx="275">
                  <c:v>38.423346671254102</c:v>
                </c:pt>
                <c:pt idx="276">
                  <c:v>39.076364449583153</c:v>
                </c:pt>
                <c:pt idx="277">
                  <c:v>39.75041738389114</c:v>
                </c:pt>
                <c:pt idx="278">
                  <c:v>40.446257822829573</c:v>
                </c:pt>
                <c:pt idx="279">
                  <c:v>41.164666937783508</c:v>
                </c:pt>
                <c:pt idx="280">
                  <c:v>41.838900000000002</c:v>
                </c:pt>
                <c:pt idx="281">
                  <c:v>41.838900000000002</c:v>
                </c:pt>
                <c:pt idx="282">
                  <c:v>41.838900000000002</c:v>
                </c:pt>
                <c:pt idx="283">
                  <c:v>41.838900000000002</c:v>
                </c:pt>
                <c:pt idx="284">
                  <c:v>41.838900000000002</c:v>
                </c:pt>
                <c:pt idx="285">
                  <c:v>41.838900000000002</c:v>
                </c:pt>
                <c:pt idx="286">
                  <c:v>41.838900000000002</c:v>
                </c:pt>
                <c:pt idx="287">
                  <c:v>41.838900000000002</c:v>
                </c:pt>
                <c:pt idx="288">
                  <c:v>41.838900000000002</c:v>
                </c:pt>
                <c:pt idx="289">
                  <c:v>41.838900000000002</c:v>
                </c:pt>
                <c:pt idx="290">
                  <c:v>41.838900000000002</c:v>
                </c:pt>
                <c:pt idx="291">
                  <c:v>41.838900000000002</c:v>
                </c:pt>
                <c:pt idx="292">
                  <c:v>41.838900000000002</c:v>
                </c:pt>
                <c:pt idx="293">
                  <c:v>41.838900000000002</c:v>
                </c:pt>
                <c:pt idx="294">
                  <c:v>41.838900000000002</c:v>
                </c:pt>
                <c:pt idx="295">
                  <c:v>41.838900000000002</c:v>
                </c:pt>
                <c:pt idx="296">
                  <c:v>41.838900000000002</c:v>
                </c:pt>
                <c:pt idx="297">
                  <c:v>41.838900000000002</c:v>
                </c:pt>
                <c:pt idx="298">
                  <c:v>41.838900000000002</c:v>
                </c:pt>
                <c:pt idx="299">
                  <c:v>41.838900000000002</c:v>
                </c:pt>
                <c:pt idx="300">
                  <c:v>41.838900000000002</c:v>
                </c:pt>
                <c:pt idx="301">
                  <c:v>41.838900000000002</c:v>
                </c:pt>
                <c:pt idx="302">
                  <c:v>41.838900000000002</c:v>
                </c:pt>
                <c:pt idx="303">
                  <c:v>41.838900000000002</c:v>
                </c:pt>
                <c:pt idx="304">
                  <c:v>41.838900000000002</c:v>
                </c:pt>
                <c:pt idx="305">
                  <c:v>41.838900000000002</c:v>
                </c:pt>
                <c:pt idx="306">
                  <c:v>41.838900000000002</c:v>
                </c:pt>
                <c:pt idx="307">
                  <c:v>41.838900000000002</c:v>
                </c:pt>
                <c:pt idx="308">
                  <c:v>41.838900000000002</c:v>
                </c:pt>
                <c:pt idx="309">
                  <c:v>41.838900000000002</c:v>
                </c:pt>
                <c:pt idx="310">
                  <c:v>41.838900000000002</c:v>
                </c:pt>
                <c:pt idx="311">
                  <c:v>41.838900000000002</c:v>
                </c:pt>
                <c:pt idx="312">
                  <c:v>41.838900000000002</c:v>
                </c:pt>
                <c:pt idx="313">
                  <c:v>41.838900000000002</c:v>
                </c:pt>
                <c:pt idx="314">
                  <c:v>41.838900000000002</c:v>
                </c:pt>
                <c:pt idx="315">
                  <c:v>41.838900000000002</c:v>
                </c:pt>
                <c:pt idx="316">
                  <c:v>41.838900000000002</c:v>
                </c:pt>
                <c:pt idx="317">
                  <c:v>41.838900000000002</c:v>
                </c:pt>
                <c:pt idx="318">
                  <c:v>41.838900000000002</c:v>
                </c:pt>
                <c:pt idx="319">
                  <c:v>41.838900000000002</c:v>
                </c:pt>
                <c:pt idx="320">
                  <c:v>41.838900000000002</c:v>
                </c:pt>
                <c:pt idx="321">
                  <c:v>41.838900000000002</c:v>
                </c:pt>
                <c:pt idx="322">
                  <c:v>41.838900000000002</c:v>
                </c:pt>
                <c:pt idx="323">
                  <c:v>41.838900000000002</c:v>
                </c:pt>
                <c:pt idx="324">
                  <c:v>41.838900000000002</c:v>
                </c:pt>
                <c:pt idx="325">
                  <c:v>41.838900000000002</c:v>
                </c:pt>
                <c:pt idx="326">
                  <c:v>41.838900000000002</c:v>
                </c:pt>
                <c:pt idx="327">
                  <c:v>41.838900000000002</c:v>
                </c:pt>
                <c:pt idx="328">
                  <c:v>41.838900000000002</c:v>
                </c:pt>
                <c:pt idx="329">
                  <c:v>41.838900000000002</c:v>
                </c:pt>
                <c:pt idx="330">
                  <c:v>41.838900000000002</c:v>
                </c:pt>
                <c:pt idx="331">
                  <c:v>41.838900000000002</c:v>
                </c:pt>
                <c:pt idx="332">
                  <c:v>41.838900000000002</c:v>
                </c:pt>
                <c:pt idx="333">
                  <c:v>41.838900000000002</c:v>
                </c:pt>
                <c:pt idx="334">
                  <c:v>41.838900000000002</c:v>
                </c:pt>
                <c:pt idx="335">
                  <c:v>41.838900000000002</c:v>
                </c:pt>
                <c:pt idx="336">
                  <c:v>41.838900000000002</c:v>
                </c:pt>
                <c:pt idx="337">
                  <c:v>41.838900000000002</c:v>
                </c:pt>
                <c:pt idx="338">
                  <c:v>41.838900000000002</c:v>
                </c:pt>
                <c:pt idx="339">
                  <c:v>41.838900000000002</c:v>
                </c:pt>
                <c:pt idx="340">
                  <c:v>41.838900000000002</c:v>
                </c:pt>
                <c:pt idx="341">
                  <c:v>41.838900000000002</c:v>
                </c:pt>
                <c:pt idx="342">
                  <c:v>41.838900000000002</c:v>
                </c:pt>
                <c:pt idx="343">
                  <c:v>41.838900000000002</c:v>
                </c:pt>
                <c:pt idx="344">
                  <c:v>41.838900000000002</c:v>
                </c:pt>
                <c:pt idx="345">
                  <c:v>41.838900000000002</c:v>
                </c:pt>
                <c:pt idx="346">
                  <c:v>41.838900000000002</c:v>
                </c:pt>
                <c:pt idx="347">
                  <c:v>41.838900000000002</c:v>
                </c:pt>
                <c:pt idx="348">
                  <c:v>41.838900000000002</c:v>
                </c:pt>
                <c:pt idx="349">
                  <c:v>41.838900000000002</c:v>
                </c:pt>
                <c:pt idx="350">
                  <c:v>41.838900000000002</c:v>
                </c:pt>
                <c:pt idx="351">
                  <c:v>41.838900000000002</c:v>
                </c:pt>
                <c:pt idx="352">
                  <c:v>41.838900000000002</c:v>
                </c:pt>
                <c:pt idx="353">
                  <c:v>41.838900000000002</c:v>
                </c:pt>
                <c:pt idx="354">
                  <c:v>41.838900000000002</c:v>
                </c:pt>
                <c:pt idx="355">
                  <c:v>41.838900000000002</c:v>
                </c:pt>
                <c:pt idx="356">
                  <c:v>41.838900000000002</c:v>
                </c:pt>
                <c:pt idx="357">
                  <c:v>41.838900000000002</c:v>
                </c:pt>
                <c:pt idx="358">
                  <c:v>41.838900000000002</c:v>
                </c:pt>
                <c:pt idx="359">
                  <c:v>41.838900000000002</c:v>
                </c:pt>
                <c:pt idx="360">
                  <c:v>41.838900000000002</c:v>
                </c:pt>
              </c:numCache>
            </c:numRef>
          </c:yVal>
          <c:smooth val="1"/>
        </c:ser>
        <c:ser>
          <c:idx val="1"/>
          <c:order val="1"/>
          <c:tx>
            <c:v>Pressure, Crank End, bar abs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'Stage 1'!$AC$373:$AC$733</c:f>
              <c:numCache>
                <c:formatCode>General</c:formatCode>
                <c:ptCount val="361"/>
                <c:pt idx="0">
                  <c:v>0</c:v>
                </c:pt>
                <c:pt idx="1">
                  <c:v>9.2809556195451483E-3</c:v>
                </c:pt>
                <c:pt idx="2">
                  <c:v>3.7119546170057839E-2</c:v>
                </c:pt>
                <c:pt idx="3">
                  <c:v>8.350294547884321E-2</c:v>
                </c:pt>
                <c:pt idx="4">
                  <c:v>0.14840978576268665</c:v>
                </c:pt>
                <c:pt idx="5">
                  <c:v>0.23181017138041365</c:v>
                </c:pt>
                <c:pt idx="6">
                  <c:v>0.33366569807780694</c:v>
                </c:pt>
                <c:pt idx="7">
                  <c:v>0.45392947771651243</c:v>
                </c:pt>
                <c:pt idx="8">
                  <c:v>0.59254616847529085</c:v>
                </c:pt>
                <c:pt idx="9">
                  <c:v>0.74945201051093657</c:v>
                </c:pt>
                <c:pt idx="10">
                  <c:v>0.92457486706116276</c:v>
                </c:pt>
                <c:pt idx="11">
                  <c:v>1.117834270971751</c:v>
                </c:pt>
                <c:pt idx="12">
                  <c:v>1.3291414766256724</c:v>
                </c:pt>
                <c:pt idx="13">
                  <c:v>1.5583995172502327</c:v>
                </c:pt>
                <c:pt idx="14">
                  <c:v>1.8055032675739264</c:v>
                </c:pt>
                <c:pt idx="15">
                  <c:v>2.0703395118045886</c:v>
                </c:pt>
                <c:pt idx="16">
                  <c:v>2.3527870168934348</c:v>
                </c:pt>
                <c:pt idx="17">
                  <c:v>2.6527166110504652</c:v>
                </c:pt>
                <c:pt idx="18">
                  <c:v>2.9699912674703293</c:v>
                </c:pt>
                <c:pt idx="19">
                  <c:v>3.3044661932265038</c:v>
                </c:pt>
                <c:pt idx="20">
                  <c:v>3.6559889232871372</c:v>
                </c:pt>
                <c:pt idx="21">
                  <c:v>4.0243994196021147</c:v>
                </c:pt>
                <c:pt idx="22">
                  <c:v>4.4095301752087224</c:v>
                </c:pt>
                <c:pt idx="23">
                  <c:v>4.8112063232977631</c:v>
                </c:pt>
                <c:pt idx="24">
                  <c:v>5.229245751178639</c:v>
                </c:pt>
                <c:pt idx="25">
                  <c:v>5.6634592190788569</c:v>
                </c:pt>
                <c:pt idx="26">
                  <c:v>6.1136504837072101</c:v>
                </c:pt>
                <c:pt idx="27">
                  <c:v>6.579616426507946</c:v>
                </c:pt>
                <c:pt idx="28">
                  <c:v>7.0611471865267408</c:v>
                </c:pt>
                <c:pt idx="29">
                  <c:v>7.5580262978060126</c:v>
                </c:pt>
                <c:pt idx="30">
                  <c:v>8.0700308312220628</c:v>
                </c:pt>
                <c:pt idx="31">
                  <c:v>8.5969315406718501</c:v>
                </c:pt>
                <c:pt idx="32">
                  <c:v>9.1384930135118676</c:v>
                </c:pt>
                <c:pt idx="33">
                  <c:v>9.6944738251476323</c:v>
                </c:pt>
                <c:pt idx="34">
                  <c:v>10.264626697665438</c:v>
                </c:pt>
                <c:pt idx="35">
                  <c:v>10.848698662395526</c:v>
                </c:pt>
                <c:pt idx="36">
                  <c:v>11.446431226287032</c:v>
                </c:pt>
                <c:pt idx="37">
                  <c:v>12.057560541973618</c:v>
                </c:pt>
                <c:pt idx="38">
                  <c:v>12.681817581400013</c:v>
                </c:pt>
                <c:pt idx="39">
                  <c:v>13.318928312875864</c:v>
                </c:pt>
                <c:pt idx="40">
                  <c:v>13.968613881418168</c:v>
                </c:pt>
                <c:pt idx="41">
                  <c:v>14.630590792236568</c:v>
                </c:pt>
                <c:pt idx="42">
                  <c:v>15.304571097211838</c:v>
                </c:pt>
                <c:pt idx="43">
                  <c:v>15.990262584211223</c:v>
                </c:pt>
                <c:pt idx="44">
                  <c:v>16.687368969079806</c:v>
                </c:pt>
                <c:pt idx="45">
                  <c:v>17.395590090140704</c:v>
                </c:pt>
                <c:pt idx="46">
                  <c:v>18.114622105032332</c:v>
                </c:pt>
                <c:pt idx="47">
                  <c:v>18.844157689705362</c:v>
                </c:pt>
                <c:pt idx="48">
                  <c:v>19.583886239396794</c:v>
                </c:pt>
                <c:pt idx="49">
                  <c:v>20.333494071393552</c:v>
                </c:pt>
                <c:pt idx="50">
                  <c:v>21.092664629393536</c:v>
                </c:pt>
                <c:pt idx="51">
                  <c:v>21.861078689266765</c:v>
                </c:pt>
                <c:pt idx="52">
                  <c:v>22.638414566015086</c:v>
                </c:pt>
                <c:pt idx="53">
                  <c:v>23.424348321724374</c:v>
                </c:pt>
                <c:pt idx="54">
                  <c:v>24.218553974300079</c:v>
                </c:pt>
                <c:pt idx="55">
                  <c:v>25.02070370677129</c:v>
                </c:pt>
                <c:pt idx="56">
                  <c:v>25.830468076946932</c:v>
                </c:pt>
                <c:pt idx="57">
                  <c:v>26.647516227203997</c:v>
                </c:pt>
                <c:pt idx="58">
                  <c:v>27.471516094183709</c:v>
                </c:pt>
                <c:pt idx="59">
                  <c:v>28.302134618170893</c:v>
                </c:pt>
                <c:pt idx="60">
                  <c:v>29.139037951928955</c:v>
                </c:pt>
                <c:pt idx="61">
                  <c:v>29.981891668759989</c:v>
                </c:pt>
                <c:pt idx="62">
                  <c:v>30.83036096956117</c:v>
                </c:pt>
                <c:pt idx="63">
                  <c:v>31.684110888644362</c:v>
                </c:pt>
                <c:pt idx="64">
                  <c:v>32.542806498088673</c:v>
                </c:pt>
                <c:pt idx="65">
                  <c:v>33.406113110393235</c:v>
                </c:pt>
                <c:pt idx="66">
                  <c:v>34.273696479200453</c:v>
                </c:pt>
                <c:pt idx="67">
                  <c:v>35.145222997858582</c:v>
                </c:pt>
                <c:pt idx="68">
                  <c:v>36.020359895597174</c:v>
                </c:pt>
                <c:pt idx="69">
                  <c:v>36.898775431088133</c:v>
                </c:pt>
                <c:pt idx="70">
                  <c:v>37.780139083170027</c:v>
                </c:pt>
                <c:pt idx="71">
                  <c:v>38.664121738515497</c:v>
                </c:pt>
                <c:pt idx="72">
                  <c:v>39.550395876026244</c:v>
                </c:pt>
                <c:pt idx="73">
                  <c:v>40.438635747742914</c:v>
                </c:pt>
                <c:pt idx="74">
                  <c:v>41.328517556064611</c:v>
                </c:pt>
                <c:pt idx="75">
                  <c:v>42.219719627075214</c:v>
                </c:pt>
                <c:pt idx="76">
                  <c:v>43.111922579783197</c:v>
                </c:pt>
                <c:pt idx="77">
                  <c:v>44.004809491083741</c:v>
                </c:pt>
                <c:pt idx="78">
                  <c:v>44.89806605626385</c:v>
                </c:pt>
                <c:pt idx="79">
                  <c:v>45.79138074487507</c:v>
                </c:pt>
                <c:pt idx="80">
                  <c:v>46.684444951807272</c:v>
                </c:pt>
                <c:pt idx="81">
                  <c:v>47.576953143407145</c:v>
                </c:pt>
                <c:pt idx="82">
                  <c:v>48.468602998491427</c:v>
                </c:pt>
                <c:pt idx="83">
                  <c:v>49.359095544115839</c:v>
                </c:pt>
                <c:pt idx="84">
                  <c:v>50.24813528596998</c:v>
                </c:pt>
                <c:pt idx="85">
                  <c:v>51.135430333278556</c:v>
                </c:pt>
                <c:pt idx="86">
                  <c:v>52.020692518099253</c:v>
                </c:pt>
                <c:pt idx="87">
                  <c:v>52.903637508918727</c:v>
                </c:pt>
                <c:pt idx="88">
                  <c:v>53.783984918459595</c:v>
                </c:pt>
                <c:pt idx="89">
                  <c:v>54.66145840562055</c:v>
                </c:pt>
                <c:pt idx="90">
                  <c:v>55.535785771485791</c:v>
                </c:pt>
                <c:pt idx="91">
                  <c:v>56.406699049348902</c:v>
                </c:pt>
                <c:pt idx="92">
                  <c:v>57.273934588709672</c:v>
                </c:pt>
                <c:pt idx="93">
                  <c:v>58.13723313321313</c:v>
                </c:pt>
                <c:pt idx="94">
                  <c:v>58.996339892511784</c:v>
                </c:pt>
                <c:pt idx="95">
                  <c:v>59.851004608044391</c:v>
                </c:pt>
                <c:pt idx="96">
                  <c:v>60.70098161273534</c:v>
                </c:pt>
                <c:pt idx="97">
                  <c:v>61.546029884630578</c:v>
                </c:pt>
                <c:pt idx="98">
                  <c:v>62.385913094497973</c:v>
                </c:pt>
                <c:pt idx="99">
                  <c:v>63.220399647430256</c:v>
                </c:pt>
                <c:pt idx="100">
                  <c:v>64.049262718500316</c:v>
                </c:pt>
                <c:pt idx="101">
                  <c:v>64.872280282529559</c:v>
                </c:pt>
                <c:pt idx="102">
                  <c:v>65.689235138039777</c:v>
                </c:pt>
                <c:pt idx="103">
                  <c:v>66.499914925470264</c:v>
                </c:pt>
                <c:pt idx="104">
                  <c:v>67.304112139749975</c:v>
                </c:pt>
                <c:pt idx="105">
                  <c:v>68.101624137327292</c:v>
                </c:pt>
                <c:pt idx="106">
                  <c:v>68.892253137764499</c:v>
                </c:pt>
                <c:pt idx="107">
                  <c:v>69.675806220016582</c:v>
                </c:pt>
                <c:pt idx="108">
                  <c:v>70.452095313520985</c:v>
                </c:pt>
                <c:pt idx="109">
                  <c:v>71.220937184231147</c:v>
                </c:pt>
                <c:pt idx="110">
                  <c:v>71.982153415736889</c:v>
                </c:pt>
                <c:pt idx="111">
                  <c:v>72.735570385618161</c:v>
                </c:pt>
                <c:pt idx="112">
                  <c:v>73.481019237188363</c:v>
                </c:pt>
                <c:pt idx="113">
                  <c:v>74.218335846785962</c:v>
                </c:pt>
                <c:pt idx="114">
                  <c:v>74.947360786780465</c:v>
                </c:pt>
                <c:pt idx="115">
                  <c:v>75.667939284463188</c:v>
                </c:pt>
                <c:pt idx="116">
                  <c:v>76.379921176996419</c:v>
                </c:pt>
                <c:pt idx="117">
                  <c:v>77.083160862599058</c:v>
                </c:pt>
                <c:pt idx="118">
                  <c:v>77.777517248150261</c:v>
                </c:pt>
                <c:pt idx="119">
                  <c:v>78.462853693393669</c:v>
                </c:pt>
                <c:pt idx="120">
                  <c:v>79.139037951928941</c:v>
                </c:pt>
                <c:pt idx="121">
                  <c:v>79.805942109176328</c:v>
                </c:pt>
                <c:pt idx="122">
                  <c:v>80.463442517504191</c:v>
                </c:pt>
                <c:pt idx="123">
                  <c:v>81.111419728706707</c:v>
                </c:pt>
                <c:pt idx="124">
                  <c:v>81.749758424021621</c:v>
                </c:pt>
                <c:pt idx="125">
                  <c:v>82.378347341875923</c:v>
                </c:pt>
                <c:pt idx="126">
                  <c:v>82.997079203547401</c:v>
                </c:pt>
                <c:pt idx="127">
                  <c:v>83.605850636929191</c:v>
                </c:pt>
                <c:pt idx="128">
                  <c:v>84.20456209858088</c:v>
                </c:pt>
                <c:pt idx="129">
                  <c:v>84.793117794250506</c:v>
                </c:pt>
                <c:pt idx="130">
                  <c:v>85.371425598047466</c:v>
                </c:pt>
                <c:pt idx="131">
                  <c:v>85.939396970444264</c:v>
                </c:pt>
                <c:pt idx="132">
                  <c:v>86.496946875282646</c:v>
                </c:pt>
                <c:pt idx="133">
                  <c:v>87.043993695955223</c:v>
                </c:pt>
                <c:pt idx="134">
                  <c:v>87.580459150932043</c:v>
                </c:pt>
                <c:pt idx="135">
                  <c:v>88.106268208795441</c:v>
                </c:pt>
                <c:pt idx="136">
                  <c:v>88.62134900294491</c:v>
                </c:pt>
                <c:pt idx="137">
                  <c:v>89.125632746128289</c:v>
                </c:pt>
                <c:pt idx="138">
                  <c:v>89.619053644951293</c:v>
                </c:pt>
                <c:pt idx="139">
                  <c:v>90.101548814513805</c:v>
                </c:pt>
                <c:pt idx="140">
                  <c:v>90.573058193315958</c:v>
                </c:pt>
                <c:pt idx="141">
                  <c:v>91.033524458572941</c:v>
                </c:pt>
                <c:pt idx="142">
                  <c:v>91.482892942072198</c:v>
                </c:pt>
                <c:pt idx="143">
                  <c:v>91.921111546702903</c:v>
                </c:pt>
                <c:pt idx="144">
                  <c:v>92.348130663781745</c:v>
                </c:pt>
                <c:pt idx="145">
                  <c:v>92.763903091294679</c:v>
                </c:pt>
                <c:pt idx="146">
                  <c:v>93.168383953169609</c:v>
                </c:pt>
                <c:pt idx="147">
                  <c:v>93.561530619690018</c:v>
                </c:pt>
                <c:pt idx="148">
                  <c:v>93.943302629154488</c:v>
                </c:pt>
                <c:pt idx="149">
                  <c:v>94.313661610883074</c:v>
                </c:pt>
                <c:pt idx="150">
                  <c:v>94.672571209665961</c:v>
                </c:pt>
                <c:pt idx="151">
                  <c:v>95.019997011745602</c:v>
                </c:pt>
                <c:pt idx="152">
                  <c:v>95.355906472419449</c:v>
                </c:pt>
                <c:pt idx="153">
                  <c:v>95.680268845344742</c:v>
                </c:pt>
                <c:pt idx="154">
                  <c:v>95.993055113623896</c:v>
                </c:pt>
                <c:pt idx="155">
                  <c:v>96.294237922743832</c:v>
                </c:pt>
                <c:pt idx="156">
                  <c:v>96.583791515438719</c:v>
                </c:pt>
                <c:pt idx="157">
                  <c:v>96.861691668541809</c:v>
                </c:pt>
                <c:pt idx="158">
                  <c:v>97.127915631887461</c:v>
                </c:pt>
                <c:pt idx="159">
                  <c:v>97.382442069322281</c:v>
                </c:pt>
                <c:pt idx="160">
                  <c:v>97.625251001877984</c:v>
                </c:pt>
                <c:pt idx="161">
                  <c:v>97.856323753158193</c:v>
                </c:pt>
                <c:pt idx="162">
                  <c:v>98.07564289698567</c:v>
                </c:pt>
                <c:pt idx="163">
                  <c:v>98.283192207353991</c:v>
                </c:pt>
                <c:pt idx="164">
                  <c:v>98.478956610725319</c:v>
                </c:pt>
                <c:pt idx="165">
                  <c:v>98.662922140711416</c:v>
                </c:pt>
                <c:pt idx="166">
                  <c:v>98.83507589517356</c:v>
                </c:pt>
                <c:pt idx="167">
                  <c:v>98.995405995773737</c:v>
                </c:pt>
                <c:pt idx="168">
                  <c:v>99.143901550006248</c:v>
                </c:pt>
                <c:pt idx="169">
                  <c:v>99.280552615738131</c:v>
                </c:pt>
                <c:pt idx="170">
                  <c:v>99.405350168281998</c:v>
                </c:pt>
                <c:pt idx="171">
                  <c:v>99.518286070024715</c:v>
                </c:pt>
                <c:pt idx="172">
                  <c:v>99.619353042632326</c:v>
                </c:pt>
                <c:pt idx="173">
                  <c:v>99.70854464184869</c:v>
                </c:pt>
                <c:pt idx="174">
                  <c:v>99.785855234905156</c:v>
                </c:pt>
                <c:pt idx="175">
                  <c:v>99.851279980554978</c:v>
                </c:pt>
                <c:pt idx="176">
                  <c:v>99.904814811745084</c:v>
                </c:pt>
                <c:pt idx="177">
                  <c:v>99.946456420936201</c:v>
                </c:pt>
                <c:pt idx="178">
                  <c:v>99.976202248079645</c:v>
                </c:pt>
                <c:pt idx="179">
                  <c:v>99.994050471258703</c:v>
                </c:pt>
                <c:pt idx="180">
                  <c:v>100.00000000000004</c:v>
                </c:pt>
                <c:pt idx="181">
                  <c:v>99.994050471258703</c:v>
                </c:pt>
                <c:pt idx="182">
                  <c:v>99.976202248079645</c:v>
                </c:pt>
                <c:pt idx="183">
                  <c:v>99.946456420936201</c:v>
                </c:pt>
                <c:pt idx="184">
                  <c:v>99.904814811745084</c:v>
                </c:pt>
                <c:pt idx="185">
                  <c:v>99.851279980554978</c:v>
                </c:pt>
                <c:pt idx="186">
                  <c:v>99.785855234905156</c:v>
                </c:pt>
                <c:pt idx="187">
                  <c:v>99.70854464184869</c:v>
                </c:pt>
                <c:pt idx="188">
                  <c:v>99.619353042632326</c:v>
                </c:pt>
                <c:pt idx="189">
                  <c:v>99.518286070024715</c:v>
                </c:pt>
                <c:pt idx="190">
                  <c:v>99.405350168281998</c:v>
                </c:pt>
                <c:pt idx="191">
                  <c:v>99.280552615738131</c:v>
                </c:pt>
                <c:pt idx="192">
                  <c:v>99.143901550006248</c:v>
                </c:pt>
                <c:pt idx="193">
                  <c:v>98.995405995773737</c:v>
                </c:pt>
                <c:pt idx="194">
                  <c:v>98.83507589517356</c:v>
                </c:pt>
                <c:pt idx="195">
                  <c:v>98.662922140711416</c:v>
                </c:pt>
                <c:pt idx="196">
                  <c:v>98.478956610725319</c:v>
                </c:pt>
                <c:pt idx="197">
                  <c:v>98.283192207353991</c:v>
                </c:pt>
                <c:pt idx="198">
                  <c:v>98.07564289698567</c:v>
                </c:pt>
                <c:pt idx="199">
                  <c:v>97.856323753158193</c:v>
                </c:pt>
                <c:pt idx="200">
                  <c:v>97.625251001877984</c:v>
                </c:pt>
                <c:pt idx="201">
                  <c:v>97.382442069322281</c:v>
                </c:pt>
                <c:pt idx="202">
                  <c:v>97.127915631887461</c:v>
                </c:pt>
                <c:pt idx="203">
                  <c:v>96.861691668541809</c:v>
                </c:pt>
                <c:pt idx="204">
                  <c:v>96.583791515438719</c:v>
                </c:pt>
                <c:pt idx="205">
                  <c:v>96.294237922743832</c:v>
                </c:pt>
                <c:pt idx="206">
                  <c:v>95.993055113623896</c:v>
                </c:pt>
                <c:pt idx="207">
                  <c:v>95.680268845344742</c:v>
                </c:pt>
                <c:pt idx="208">
                  <c:v>95.355906472419449</c:v>
                </c:pt>
                <c:pt idx="209">
                  <c:v>95.019997011745602</c:v>
                </c:pt>
                <c:pt idx="210">
                  <c:v>94.672571209665961</c:v>
                </c:pt>
                <c:pt idx="211">
                  <c:v>94.313661610883074</c:v>
                </c:pt>
                <c:pt idx="212">
                  <c:v>93.943302629154488</c:v>
                </c:pt>
                <c:pt idx="213">
                  <c:v>93.561530619690018</c:v>
                </c:pt>
                <c:pt idx="214">
                  <c:v>93.168383953169609</c:v>
                </c:pt>
                <c:pt idx="215">
                  <c:v>92.763903091294679</c:v>
                </c:pt>
                <c:pt idx="216">
                  <c:v>92.348130663781745</c:v>
                </c:pt>
                <c:pt idx="217">
                  <c:v>91.921111546702903</c:v>
                </c:pt>
                <c:pt idx="218">
                  <c:v>91.482892942072198</c:v>
                </c:pt>
                <c:pt idx="219">
                  <c:v>91.033524458572941</c:v>
                </c:pt>
                <c:pt idx="220">
                  <c:v>90.573058193315958</c:v>
                </c:pt>
                <c:pt idx="221">
                  <c:v>90.101548814513805</c:v>
                </c:pt>
                <c:pt idx="222">
                  <c:v>89.619053644951293</c:v>
                </c:pt>
                <c:pt idx="223">
                  <c:v>89.125632746128289</c:v>
                </c:pt>
                <c:pt idx="224">
                  <c:v>88.62134900294491</c:v>
                </c:pt>
                <c:pt idx="225">
                  <c:v>88.106268208795441</c:v>
                </c:pt>
                <c:pt idx="226">
                  <c:v>87.580459150932043</c:v>
                </c:pt>
                <c:pt idx="227">
                  <c:v>87.043993695955223</c:v>
                </c:pt>
                <c:pt idx="228">
                  <c:v>86.496946875282646</c:v>
                </c:pt>
                <c:pt idx="229">
                  <c:v>85.939396970444264</c:v>
                </c:pt>
                <c:pt idx="230">
                  <c:v>85.371425598047466</c:v>
                </c:pt>
                <c:pt idx="231">
                  <c:v>84.793117794250506</c:v>
                </c:pt>
                <c:pt idx="232">
                  <c:v>84.20456209858088</c:v>
                </c:pt>
                <c:pt idx="233">
                  <c:v>83.605850636929191</c:v>
                </c:pt>
                <c:pt idx="234">
                  <c:v>82.997079203547401</c:v>
                </c:pt>
                <c:pt idx="235">
                  <c:v>82.378347341875923</c:v>
                </c:pt>
                <c:pt idx="236">
                  <c:v>81.749758424021621</c:v>
                </c:pt>
                <c:pt idx="237">
                  <c:v>81.111419728706707</c:v>
                </c:pt>
                <c:pt idx="238">
                  <c:v>80.463442517504191</c:v>
                </c:pt>
                <c:pt idx="239">
                  <c:v>79.805942109176328</c:v>
                </c:pt>
                <c:pt idx="240">
                  <c:v>79.139037951928941</c:v>
                </c:pt>
                <c:pt idx="241">
                  <c:v>78.462853693393669</c:v>
                </c:pt>
                <c:pt idx="242">
                  <c:v>77.777517248150261</c:v>
                </c:pt>
                <c:pt idx="243">
                  <c:v>77.083160862599058</c:v>
                </c:pt>
                <c:pt idx="244">
                  <c:v>76.379921176996419</c:v>
                </c:pt>
                <c:pt idx="245">
                  <c:v>75.667939284463188</c:v>
                </c:pt>
                <c:pt idx="246">
                  <c:v>74.947360786780465</c:v>
                </c:pt>
                <c:pt idx="247">
                  <c:v>74.218335846785962</c:v>
                </c:pt>
                <c:pt idx="248">
                  <c:v>73.481019237188363</c:v>
                </c:pt>
                <c:pt idx="249">
                  <c:v>72.735570385618161</c:v>
                </c:pt>
                <c:pt idx="250">
                  <c:v>71.982153415736889</c:v>
                </c:pt>
                <c:pt idx="251">
                  <c:v>71.220937184231147</c:v>
                </c:pt>
                <c:pt idx="252">
                  <c:v>70.452095313520985</c:v>
                </c:pt>
                <c:pt idx="253">
                  <c:v>69.675806220016582</c:v>
                </c:pt>
                <c:pt idx="254">
                  <c:v>68.892253137764499</c:v>
                </c:pt>
                <c:pt idx="255">
                  <c:v>68.101624137327292</c:v>
                </c:pt>
                <c:pt idx="256">
                  <c:v>67.304112139749975</c:v>
                </c:pt>
                <c:pt idx="257">
                  <c:v>66.499914925470264</c:v>
                </c:pt>
                <c:pt idx="258">
                  <c:v>65.689235138039777</c:v>
                </c:pt>
                <c:pt idx="259">
                  <c:v>64.872280282529559</c:v>
                </c:pt>
                <c:pt idx="260">
                  <c:v>64.049262718500316</c:v>
                </c:pt>
                <c:pt idx="261">
                  <c:v>63.220399647430256</c:v>
                </c:pt>
                <c:pt idx="262">
                  <c:v>62.385913094497973</c:v>
                </c:pt>
                <c:pt idx="263">
                  <c:v>61.546029884630578</c:v>
                </c:pt>
                <c:pt idx="264">
                  <c:v>60.70098161273534</c:v>
                </c:pt>
                <c:pt idx="265">
                  <c:v>59.851004608044391</c:v>
                </c:pt>
                <c:pt idx="266">
                  <c:v>58.996339892511784</c:v>
                </c:pt>
                <c:pt idx="267">
                  <c:v>58.13723313321313</c:v>
                </c:pt>
                <c:pt idx="268">
                  <c:v>57.273934588709672</c:v>
                </c:pt>
                <c:pt idx="269">
                  <c:v>56.406699049348902</c:v>
                </c:pt>
                <c:pt idx="270">
                  <c:v>55.535785771485791</c:v>
                </c:pt>
                <c:pt idx="271">
                  <c:v>54.66145840562055</c:v>
                </c:pt>
                <c:pt idx="272">
                  <c:v>53.783984918459595</c:v>
                </c:pt>
                <c:pt idx="273">
                  <c:v>52.903637508918727</c:v>
                </c:pt>
                <c:pt idx="274">
                  <c:v>52.020692518099253</c:v>
                </c:pt>
                <c:pt idx="275">
                  <c:v>51.135430333278556</c:v>
                </c:pt>
                <c:pt idx="276">
                  <c:v>50.24813528596998</c:v>
                </c:pt>
                <c:pt idx="277">
                  <c:v>49.359095544115839</c:v>
                </c:pt>
                <c:pt idx="278">
                  <c:v>48.468602998491427</c:v>
                </c:pt>
                <c:pt idx="279">
                  <c:v>47.576953143407145</c:v>
                </c:pt>
                <c:pt idx="280">
                  <c:v>46.684444951807272</c:v>
                </c:pt>
                <c:pt idx="281">
                  <c:v>45.79138074487507</c:v>
                </c:pt>
                <c:pt idx="282">
                  <c:v>44.89806605626385</c:v>
                </c:pt>
                <c:pt idx="283">
                  <c:v>44.004809491083741</c:v>
                </c:pt>
                <c:pt idx="284">
                  <c:v>43.111922579783197</c:v>
                </c:pt>
                <c:pt idx="285">
                  <c:v>42.219719627075214</c:v>
                </c:pt>
                <c:pt idx="286">
                  <c:v>41.328517556064611</c:v>
                </c:pt>
                <c:pt idx="287">
                  <c:v>40.438635747742914</c:v>
                </c:pt>
                <c:pt idx="288">
                  <c:v>39.550395876026244</c:v>
                </c:pt>
                <c:pt idx="289">
                  <c:v>38.664121738515497</c:v>
                </c:pt>
                <c:pt idx="290">
                  <c:v>37.780139083170027</c:v>
                </c:pt>
                <c:pt idx="291">
                  <c:v>36.898775431088133</c:v>
                </c:pt>
                <c:pt idx="292">
                  <c:v>36.020359895597174</c:v>
                </c:pt>
                <c:pt idx="293">
                  <c:v>35.145222997858582</c:v>
                </c:pt>
                <c:pt idx="294">
                  <c:v>34.273696479200453</c:v>
                </c:pt>
                <c:pt idx="295">
                  <c:v>33.406113110393235</c:v>
                </c:pt>
                <c:pt idx="296">
                  <c:v>32.542806498088673</c:v>
                </c:pt>
                <c:pt idx="297">
                  <c:v>31.684110888644362</c:v>
                </c:pt>
                <c:pt idx="298">
                  <c:v>30.83036096956117</c:v>
                </c:pt>
                <c:pt idx="299">
                  <c:v>29.981891668759989</c:v>
                </c:pt>
                <c:pt idx="300">
                  <c:v>29.139037951928955</c:v>
                </c:pt>
                <c:pt idx="301">
                  <c:v>28.302134618170893</c:v>
                </c:pt>
                <c:pt idx="302">
                  <c:v>27.471516094183709</c:v>
                </c:pt>
                <c:pt idx="303">
                  <c:v>26.647516227203997</c:v>
                </c:pt>
                <c:pt idx="304">
                  <c:v>25.830468076946932</c:v>
                </c:pt>
                <c:pt idx="305">
                  <c:v>25.02070370677129</c:v>
                </c:pt>
                <c:pt idx="306">
                  <c:v>24.218553974300079</c:v>
                </c:pt>
                <c:pt idx="307">
                  <c:v>23.424348321724374</c:v>
                </c:pt>
                <c:pt idx="308">
                  <c:v>22.638414566015086</c:v>
                </c:pt>
                <c:pt idx="309">
                  <c:v>21.861078689266765</c:v>
                </c:pt>
                <c:pt idx="310">
                  <c:v>21.092664629393536</c:v>
                </c:pt>
                <c:pt idx="311">
                  <c:v>20.333494071393552</c:v>
                </c:pt>
                <c:pt idx="312">
                  <c:v>19.583886239396794</c:v>
                </c:pt>
                <c:pt idx="313">
                  <c:v>18.844157689705362</c:v>
                </c:pt>
                <c:pt idx="314">
                  <c:v>18.114622105032332</c:v>
                </c:pt>
                <c:pt idx="315">
                  <c:v>17.395590090140704</c:v>
                </c:pt>
                <c:pt idx="316">
                  <c:v>16.687368969079806</c:v>
                </c:pt>
                <c:pt idx="317">
                  <c:v>15.990262584211223</c:v>
                </c:pt>
                <c:pt idx="318">
                  <c:v>15.304571097211838</c:v>
                </c:pt>
                <c:pt idx="319">
                  <c:v>14.630590792236568</c:v>
                </c:pt>
                <c:pt idx="320">
                  <c:v>13.968613881418168</c:v>
                </c:pt>
                <c:pt idx="321">
                  <c:v>13.318928312875864</c:v>
                </c:pt>
                <c:pt idx="322">
                  <c:v>12.681817581400013</c:v>
                </c:pt>
                <c:pt idx="323">
                  <c:v>12.057560541973618</c:v>
                </c:pt>
                <c:pt idx="324">
                  <c:v>11.446431226287032</c:v>
                </c:pt>
                <c:pt idx="325">
                  <c:v>10.848698662395526</c:v>
                </c:pt>
                <c:pt idx="326">
                  <c:v>10.264626697665438</c:v>
                </c:pt>
                <c:pt idx="327">
                  <c:v>9.6944738251476323</c:v>
                </c:pt>
                <c:pt idx="328">
                  <c:v>9.1384930135118676</c:v>
                </c:pt>
                <c:pt idx="329">
                  <c:v>8.5969315406718501</c:v>
                </c:pt>
                <c:pt idx="330">
                  <c:v>8.0700308312220628</c:v>
                </c:pt>
                <c:pt idx="331">
                  <c:v>7.5580262978060126</c:v>
                </c:pt>
                <c:pt idx="332">
                  <c:v>7.0611471865267408</c:v>
                </c:pt>
                <c:pt idx="333">
                  <c:v>6.579616426507946</c:v>
                </c:pt>
                <c:pt idx="334">
                  <c:v>6.1136504837072101</c:v>
                </c:pt>
                <c:pt idx="335">
                  <c:v>5.6634592190788569</c:v>
                </c:pt>
                <c:pt idx="336">
                  <c:v>5.229245751178639</c:v>
                </c:pt>
                <c:pt idx="337">
                  <c:v>4.8112063232977631</c:v>
                </c:pt>
                <c:pt idx="338">
                  <c:v>4.4095301752087224</c:v>
                </c:pt>
                <c:pt idx="339">
                  <c:v>4.0243994196021147</c:v>
                </c:pt>
                <c:pt idx="340">
                  <c:v>3.6559889232871372</c:v>
                </c:pt>
                <c:pt idx="341">
                  <c:v>3.3044661932265038</c:v>
                </c:pt>
                <c:pt idx="342">
                  <c:v>2.9699912674703293</c:v>
                </c:pt>
                <c:pt idx="343">
                  <c:v>2.6527166110504652</c:v>
                </c:pt>
                <c:pt idx="344">
                  <c:v>2.3527870168934348</c:v>
                </c:pt>
                <c:pt idx="345">
                  <c:v>2.0703395118045886</c:v>
                </c:pt>
                <c:pt idx="346">
                  <c:v>1.8055032675739264</c:v>
                </c:pt>
                <c:pt idx="347">
                  <c:v>1.5583995172502327</c:v>
                </c:pt>
                <c:pt idx="348">
                  <c:v>1.3291414766256724</c:v>
                </c:pt>
                <c:pt idx="349">
                  <c:v>1.117834270971751</c:v>
                </c:pt>
                <c:pt idx="350">
                  <c:v>0.92457486706116276</c:v>
                </c:pt>
                <c:pt idx="351">
                  <c:v>0.74945201051093657</c:v>
                </c:pt>
                <c:pt idx="352">
                  <c:v>0.59254616847529085</c:v>
                </c:pt>
                <c:pt idx="353">
                  <c:v>0.45392947771651243</c:v>
                </c:pt>
                <c:pt idx="354">
                  <c:v>0.33366569807780694</c:v>
                </c:pt>
                <c:pt idx="355">
                  <c:v>0.23181017138041365</c:v>
                </c:pt>
                <c:pt idx="356">
                  <c:v>0.14840978576268665</c:v>
                </c:pt>
                <c:pt idx="357">
                  <c:v>8.350294547884321E-2</c:v>
                </c:pt>
                <c:pt idx="358">
                  <c:v>3.7119546170057839E-2</c:v>
                </c:pt>
                <c:pt idx="359">
                  <c:v>9.2809556195451483E-3</c:v>
                </c:pt>
                <c:pt idx="360">
                  <c:v>0</c:v>
                </c:pt>
              </c:numCache>
            </c:numRef>
          </c:xVal>
          <c:yVal>
            <c:numRef>
              <c:f>'Stage 1'!$U$373:$U$733</c:f>
              <c:numCache>
                <c:formatCode>General</c:formatCode>
                <c:ptCount val="361"/>
                <c:pt idx="0">
                  <c:v>19.068899999999999</c:v>
                </c:pt>
                <c:pt idx="1">
                  <c:v>19.070208020792641</c:v>
                </c:pt>
                <c:pt idx="2">
                  <c:v>19.074132946489982</c:v>
                </c:pt>
                <c:pt idx="3">
                  <c:v>19.080677368088004</c:v>
                </c:pt>
                <c:pt idx="4">
                  <c:v>19.089845607374411</c:v>
                </c:pt>
                <c:pt idx="5">
                  <c:v>19.101643722126951</c:v>
                </c:pt>
                <c:pt idx="6">
                  <c:v>19.116079513404486</c:v>
                </c:pt>
                <c:pt idx="7">
                  <c:v>19.133162534944308</c:v>
                </c:pt>
                <c:pt idx="8">
                  <c:v>19.152904104683</c:v>
                </c:pt>
                <c:pt idx="9">
                  <c:v>19.175317318422337</c:v>
                </c:pt>
                <c:pt idx="10">
                  <c:v>19.200417065665373</c:v>
                </c:pt>
                <c:pt idx="11">
                  <c:v>19.228220047652258</c:v>
                </c:pt>
                <c:pt idx="12">
                  <c:v>19.258744797629266</c:v>
                </c:pt>
                <c:pt idx="13">
                  <c:v>19.292011703388905</c:v>
                </c:pt>
                <c:pt idx="14">
                  <c:v>19.328043032123084</c:v>
                </c:pt>
                <c:pt idx="15">
                  <c:v>19.366862957635995</c:v>
                </c:pt>
                <c:pt idx="16">
                  <c:v>19.408497589967887</c:v>
                </c:pt>
                <c:pt idx="17">
                  <c:v>19.452975007485229</c:v>
                </c:pt>
                <c:pt idx="18">
                  <c:v>19.500325291498264</c:v>
                </c:pt>
                <c:pt idx="19">
                  <c:v>19.550580563471307</c:v>
                </c:pt>
                <c:pt idx="20">
                  <c:v>19.603775024896564</c:v>
                </c:pt>
                <c:pt idx="21">
                  <c:v>19.659944999907772</c:v>
                </c:pt>
                <c:pt idx="22">
                  <c:v>19.719128980714995</c:v>
                </c:pt>
                <c:pt idx="23">
                  <c:v>19.781367675948204</c:v>
                </c:pt>
                <c:pt idx="24">
                  <c:v>19.846704062002967</c:v>
                </c:pt>
                <c:pt idx="25">
                  <c:v>19.915183437487499</c:v>
                </c:pt>
                <c:pt idx="26">
                  <c:v>19.986853480877709</c:v>
                </c:pt>
                <c:pt idx="27">
                  <c:v>20.061764311492432</c:v>
                </c:pt>
                <c:pt idx="28">
                  <c:v>20.139968553909068</c:v>
                </c:pt>
                <c:pt idx="29">
                  <c:v>20.221521405946589</c:v>
                </c:pt>
                <c:pt idx="30">
                  <c:v>20.306480710351028</c:v>
                </c:pt>
                <c:pt idx="31">
                  <c:v>20.394907030326138</c:v>
                </c:pt>
                <c:pt idx="32">
                  <c:v>20.486863729060634</c:v>
                </c:pt>
                <c:pt idx="33">
                  <c:v>20.582417053412271</c:v>
                </c:pt>
                <c:pt idx="34">
                  <c:v>20.681636221918001</c:v>
                </c:pt>
                <c:pt idx="35">
                  <c:v>20.784593517309304</c:v>
                </c:pt>
                <c:pt idx="36">
                  <c:v>20.891364383721935</c:v>
                </c:pt>
                <c:pt idx="37">
                  <c:v>21.00202752879985</c:v>
                </c:pt>
                <c:pt idx="38">
                  <c:v>21.116665030904361</c:v>
                </c:pt>
                <c:pt idx="39">
                  <c:v>21.235362451651234</c:v>
                </c:pt>
                <c:pt idx="40">
                  <c:v>21.358208954010703</c:v>
                </c:pt>
                <c:pt idx="41">
                  <c:v>21.485297426218342</c:v>
                </c:pt>
                <c:pt idx="42">
                  <c:v>21.616724611758336</c:v>
                </c:pt>
                <c:pt idx="43">
                  <c:v>21.7525912456946</c:v>
                </c:pt>
                <c:pt idx="44">
                  <c:v>21.89300219764074</c:v>
                </c:pt>
                <c:pt idx="45">
                  <c:v>22.038066621674911</c:v>
                </c:pt>
                <c:pt idx="46">
                  <c:v>22.187898113522486</c:v>
                </c:pt>
                <c:pt idx="47">
                  <c:v>22.342614875346658</c:v>
                </c:pt>
                <c:pt idx="48">
                  <c:v>22.502339888505151</c:v>
                </c:pt>
                <c:pt idx="49">
                  <c:v>22.667201094650476</c:v>
                </c:pt>
                <c:pt idx="50">
                  <c:v>22.837331585570858</c:v>
                </c:pt>
                <c:pt idx="51">
                  <c:v>23.012869802190416</c:v>
                </c:pt>
                <c:pt idx="52">
                  <c:v>23.193959743168598</c:v>
                </c:pt>
                <c:pt idx="53">
                  <c:v>23.380751183562516</c:v>
                </c:pt>
                <c:pt idx="54">
                  <c:v>23.573399904039427</c:v>
                </c:pt>
                <c:pt idx="55">
                  <c:v>23.772067931152538</c:v>
                </c:pt>
                <c:pt idx="56">
                  <c:v>23.976923789219342</c:v>
                </c:pt>
                <c:pt idx="57">
                  <c:v>24.18814276436942</c:v>
                </c:pt>
                <c:pt idx="58">
                  <c:v>24.405907181358238</c:v>
                </c:pt>
                <c:pt idx="59">
                  <c:v>24.630406693772912</c:v>
                </c:pt>
                <c:pt idx="60">
                  <c:v>24.861838588287966</c:v>
                </c:pt>
                <c:pt idx="61">
                  <c:v>25.100408103662325</c:v>
                </c:pt>
                <c:pt idx="62">
                  <c:v>25.346328765202298</c:v>
                </c:pt>
                <c:pt idx="63">
                  <c:v>25.599822735452072</c:v>
                </c:pt>
                <c:pt idx="64">
                  <c:v>25.861121181909102</c:v>
                </c:pt>
                <c:pt idx="65">
                  <c:v>26.130464662601479</c:v>
                </c:pt>
                <c:pt idx="66">
                  <c:v>26.408103530403203</c:v>
                </c:pt>
                <c:pt idx="67">
                  <c:v>26.694298357004989</c:v>
                </c:pt>
                <c:pt idx="68">
                  <c:v>26.989320377500373</c:v>
                </c:pt>
                <c:pt idx="69">
                  <c:v>27.293451956590587</c:v>
                </c:pt>
                <c:pt idx="70">
                  <c:v>27.606987077456601</c:v>
                </c:pt>
                <c:pt idx="71">
                  <c:v>27.930231854391987</c:v>
                </c:pt>
                <c:pt idx="72">
                  <c:v>28.263505070337022</c:v>
                </c:pt>
                <c:pt idx="73">
                  <c:v>28.607138740502197</c:v>
                </c:pt>
                <c:pt idx="74">
                  <c:v>28.961478703315422</c:v>
                </c:pt>
                <c:pt idx="75">
                  <c:v>29.326885239976647</c:v>
                </c:pt>
                <c:pt idx="76">
                  <c:v>29.703733723949426</c:v>
                </c:pt>
                <c:pt idx="77">
                  <c:v>30.092415301767161</c:v>
                </c:pt>
                <c:pt idx="78">
                  <c:v>30.493337606576191</c:v>
                </c:pt>
                <c:pt idx="79">
                  <c:v>30.906925505882068</c:v>
                </c:pt>
                <c:pt idx="80">
                  <c:v>31.333621885007908</c:v>
                </c:pt>
                <c:pt idx="81">
                  <c:v>31.77388846780957</c:v>
                </c:pt>
                <c:pt idx="82">
                  <c:v>32.228206676228979</c:v>
                </c:pt>
                <c:pt idx="83">
                  <c:v>32.697078530293474</c:v>
                </c:pt>
                <c:pt idx="84">
                  <c:v>33.181027590192819</c:v>
                </c:pt>
                <c:pt idx="85">
                  <c:v>33.680599942078253</c:v>
                </c:pt>
                <c:pt idx="86">
                  <c:v>34.196365229233017</c:v>
                </c:pt>
                <c:pt idx="87">
                  <c:v>34.728917730256342</c:v>
                </c:pt>
                <c:pt idx="88">
                  <c:v>35.278877485880365</c:v>
                </c:pt>
                <c:pt idx="89">
                  <c:v>35.846891476002654</c:v>
                </c:pt>
                <c:pt idx="90">
                  <c:v>36.433634848457835</c:v>
                </c:pt>
                <c:pt idx="91">
                  <c:v>37.039812200971262</c:v>
                </c:pt>
                <c:pt idx="92">
                  <c:v>37.666158917629559</c:v>
                </c:pt>
                <c:pt idx="93">
                  <c:v>38.3134425610628</c:v>
                </c:pt>
                <c:pt idx="94">
                  <c:v>38.982464321356282</c:v>
                </c:pt>
                <c:pt idx="95">
                  <c:v>39.674060522491295</c:v>
                </c:pt>
                <c:pt idx="96">
                  <c:v>40.389104186844371</c:v>
                </c:pt>
                <c:pt idx="97">
                  <c:v>41.128506657950631</c:v>
                </c:pt>
                <c:pt idx="98">
                  <c:v>41.838900000000002</c:v>
                </c:pt>
                <c:pt idx="99">
                  <c:v>41.838900000000002</c:v>
                </c:pt>
                <c:pt idx="100">
                  <c:v>41.838900000000002</c:v>
                </c:pt>
                <c:pt idx="101">
                  <c:v>41.838900000000002</c:v>
                </c:pt>
                <c:pt idx="102">
                  <c:v>41.838900000000002</c:v>
                </c:pt>
                <c:pt idx="103">
                  <c:v>41.838900000000002</c:v>
                </c:pt>
                <c:pt idx="104">
                  <c:v>41.838900000000002</c:v>
                </c:pt>
                <c:pt idx="105">
                  <c:v>41.838900000000002</c:v>
                </c:pt>
                <c:pt idx="106">
                  <c:v>41.838900000000002</c:v>
                </c:pt>
                <c:pt idx="107">
                  <c:v>41.838900000000002</c:v>
                </c:pt>
                <c:pt idx="108">
                  <c:v>41.838900000000002</c:v>
                </c:pt>
                <c:pt idx="109">
                  <c:v>41.838900000000002</c:v>
                </c:pt>
                <c:pt idx="110">
                  <c:v>41.838900000000002</c:v>
                </c:pt>
                <c:pt idx="111">
                  <c:v>41.838900000000002</c:v>
                </c:pt>
                <c:pt idx="112">
                  <c:v>41.838900000000002</c:v>
                </c:pt>
                <c:pt idx="113">
                  <c:v>41.838900000000002</c:v>
                </c:pt>
                <c:pt idx="114">
                  <c:v>41.838900000000002</c:v>
                </c:pt>
                <c:pt idx="115">
                  <c:v>41.838900000000002</c:v>
                </c:pt>
                <c:pt idx="116">
                  <c:v>41.838900000000002</c:v>
                </c:pt>
                <c:pt idx="117">
                  <c:v>41.838900000000002</c:v>
                </c:pt>
                <c:pt idx="118">
                  <c:v>41.838900000000002</c:v>
                </c:pt>
                <c:pt idx="119">
                  <c:v>41.838900000000002</c:v>
                </c:pt>
                <c:pt idx="120">
                  <c:v>41.838900000000002</c:v>
                </c:pt>
                <c:pt idx="121">
                  <c:v>41.838900000000002</c:v>
                </c:pt>
                <c:pt idx="122">
                  <c:v>41.838900000000002</c:v>
                </c:pt>
                <c:pt idx="123">
                  <c:v>41.838900000000002</c:v>
                </c:pt>
                <c:pt idx="124">
                  <c:v>41.838900000000002</c:v>
                </c:pt>
                <c:pt idx="125">
                  <c:v>41.838900000000002</c:v>
                </c:pt>
                <c:pt idx="126">
                  <c:v>41.838900000000002</c:v>
                </c:pt>
                <c:pt idx="127">
                  <c:v>41.838900000000002</c:v>
                </c:pt>
                <c:pt idx="128">
                  <c:v>41.838900000000002</c:v>
                </c:pt>
                <c:pt idx="129">
                  <c:v>41.838900000000002</c:v>
                </c:pt>
                <c:pt idx="130">
                  <c:v>41.838900000000002</c:v>
                </c:pt>
                <c:pt idx="131">
                  <c:v>41.838900000000002</c:v>
                </c:pt>
                <c:pt idx="132">
                  <c:v>41.838900000000002</c:v>
                </c:pt>
                <c:pt idx="133">
                  <c:v>41.838900000000002</c:v>
                </c:pt>
                <c:pt idx="134">
                  <c:v>41.838900000000002</c:v>
                </c:pt>
                <c:pt idx="135">
                  <c:v>41.838900000000002</c:v>
                </c:pt>
                <c:pt idx="136">
                  <c:v>41.838900000000002</c:v>
                </c:pt>
                <c:pt idx="137">
                  <c:v>41.838900000000002</c:v>
                </c:pt>
                <c:pt idx="138">
                  <c:v>41.838900000000002</c:v>
                </c:pt>
                <c:pt idx="139">
                  <c:v>41.838900000000002</c:v>
                </c:pt>
                <c:pt idx="140">
                  <c:v>41.838900000000002</c:v>
                </c:pt>
                <c:pt idx="141">
                  <c:v>41.838900000000002</c:v>
                </c:pt>
                <c:pt idx="142">
                  <c:v>41.838900000000002</c:v>
                </c:pt>
                <c:pt idx="143">
                  <c:v>41.838900000000002</c:v>
                </c:pt>
                <c:pt idx="144">
                  <c:v>41.838900000000002</c:v>
                </c:pt>
                <c:pt idx="145">
                  <c:v>41.838900000000002</c:v>
                </c:pt>
                <c:pt idx="146">
                  <c:v>41.838900000000002</c:v>
                </c:pt>
                <c:pt idx="147">
                  <c:v>41.838900000000002</c:v>
                </c:pt>
                <c:pt idx="148">
                  <c:v>41.838900000000002</c:v>
                </c:pt>
                <c:pt idx="149">
                  <c:v>41.838900000000002</c:v>
                </c:pt>
                <c:pt idx="150">
                  <c:v>41.838900000000002</c:v>
                </c:pt>
                <c:pt idx="151">
                  <c:v>41.838900000000002</c:v>
                </c:pt>
                <c:pt idx="152">
                  <c:v>41.838900000000002</c:v>
                </c:pt>
                <c:pt idx="153">
                  <c:v>41.838900000000002</c:v>
                </c:pt>
                <c:pt idx="154">
                  <c:v>41.838900000000002</c:v>
                </c:pt>
                <c:pt idx="155">
                  <c:v>41.838900000000002</c:v>
                </c:pt>
                <c:pt idx="156">
                  <c:v>41.838900000000002</c:v>
                </c:pt>
                <c:pt idx="157">
                  <c:v>41.838900000000002</c:v>
                </c:pt>
                <c:pt idx="158">
                  <c:v>41.838900000000002</c:v>
                </c:pt>
                <c:pt idx="159">
                  <c:v>41.838900000000002</c:v>
                </c:pt>
                <c:pt idx="160">
                  <c:v>41.838900000000002</c:v>
                </c:pt>
                <c:pt idx="161">
                  <c:v>41.838900000000002</c:v>
                </c:pt>
                <c:pt idx="162">
                  <c:v>41.838900000000002</c:v>
                </c:pt>
                <c:pt idx="163">
                  <c:v>41.838900000000002</c:v>
                </c:pt>
                <c:pt idx="164">
                  <c:v>41.838900000000002</c:v>
                </c:pt>
                <c:pt idx="165">
                  <c:v>41.838900000000002</c:v>
                </c:pt>
                <c:pt idx="166">
                  <c:v>41.838900000000002</c:v>
                </c:pt>
                <c:pt idx="167">
                  <c:v>41.838900000000002</c:v>
                </c:pt>
                <c:pt idx="168">
                  <c:v>41.838900000000002</c:v>
                </c:pt>
                <c:pt idx="169">
                  <c:v>41.838900000000002</c:v>
                </c:pt>
                <c:pt idx="170">
                  <c:v>41.838900000000002</c:v>
                </c:pt>
                <c:pt idx="171">
                  <c:v>41.838900000000002</c:v>
                </c:pt>
                <c:pt idx="172">
                  <c:v>41.838900000000002</c:v>
                </c:pt>
                <c:pt idx="173">
                  <c:v>41.838900000000002</c:v>
                </c:pt>
                <c:pt idx="174">
                  <c:v>41.838900000000002</c:v>
                </c:pt>
                <c:pt idx="175">
                  <c:v>41.838900000000002</c:v>
                </c:pt>
                <c:pt idx="176">
                  <c:v>41.838900000000002</c:v>
                </c:pt>
                <c:pt idx="177">
                  <c:v>41.838900000000002</c:v>
                </c:pt>
                <c:pt idx="178">
                  <c:v>41.838900000000002</c:v>
                </c:pt>
                <c:pt idx="179">
                  <c:v>41.838900000000002</c:v>
                </c:pt>
                <c:pt idx="180">
                  <c:v>41.838900000000002</c:v>
                </c:pt>
                <c:pt idx="181">
                  <c:v>41.805358861616213</c:v>
                </c:pt>
                <c:pt idx="182">
                  <c:v>41.705032888962037</c:v>
                </c:pt>
                <c:pt idx="183">
                  <c:v>41.538808124119754</c:v>
                </c:pt>
                <c:pt idx="184">
                  <c:v>41.308140593552437</c:v>
                </c:pt>
                <c:pt idx="185">
                  <c:v>41.015026071626018</c:v>
                </c:pt>
                <c:pt idx="186">
                  <c:v>40.661959356486875</c:v>
                </c:pt>
                <c:pt idx="187">
                  <c:v>40.251884550456197</c:v>
                </c:pt>
                <c:pt idx="188">
                  <c:v>39.788138110485185</c:v>
                </c:pt>
                <c:pt idx="189">
                  <c:v>39.274386610786728</c:v>
                </c:pt>
                <c:pt idx="190">
                  <c:v>38.714561235381488</c:v>
                </c:pt>
                <c:pt idx="191">
                  <c:v>38.1127909960667</c:v>
                </c:pt>
                <c:pt idx="192">
                  <c:v>37.47333656079477</c:v>
                </c:pt>
                <c:pt idx="193">
                  <c:v>36.800526393137716</c:v>
                </c:pt>
                <c:pt idx="194">
                  <c:v>36.098696663249129</c:v>
                </c:pt>
                <c:pt idx="195">
                  <c:v>35.372136113811493</c:v>
                </c:pt>
                <c:pt idx="196">
                  <c:v>34.625036770044183</c:v>
                </c:pt>
                <c:pt idx="197">
                  <c:v>33.861451088449442</c:v>
                </c:pt>
                <c:pt idx="198">
                  <c:v>33.085255859549946</c:v>
                </c:pt>
                <c:pt idx="199">
                  <c:v>32.300122927032703</c:v>
                </c:pt>
                <c:pt idx="200">
                  <c:v>31.509496567608124</c:v>
                </c:pt>
                <c:pt idx="201">
                  <c:v>30.716577197199804</c:v>
                </c:pt>
                <c:pt idx="202">
                  <c:v>29.924310931396263</c:v>
                </c:pt>
                <c:pt idx="203">
                  <c:v>29.135384430450845</c:v>
                </c:pt>
                <c:pt idx="204">
                  <c:v>28.352224398531906</c:v>
                </c:pt>
                <c:pt idx="205">
                  <c:v>27.577001079072936</c:v>
                </c:pt>
                <c:pt idx="206">
                  <c:v>26.811635087821312</c:v>
                </c:pt>
                <c:pt idx="207">
                  <c:v>26.05780694707401</c:v>
                </c:pt>
                <c:pt idx="208">
                  <c:v>25.3169687232736</c:v>
                </c:pt>
                <c:pt idx="209">
                  <c:v>24.590357220614646</c:v>
                </c:pt>
                <c:pt idx="210">
                  <c:v>23.879008241163664</c:v>
                </c:pt>
                <c:pt idx="211">
                  <c:v>23.183771483468291</c:v>
                </c:pt>
                <c:pt idx="212">
                  <c:v>22.505325713676008</c:v>
                </c:pt>
                <c:pt idx="213">
                  <c:v>21.844193903439304</c:v>
                </c:pt>
                <c:pt idx="214">
                  <c:v>21.200758085633019</c:v>
                </c:pt>
                <c:pt idx="215">
                  <c:v>20.575273730975894</c:v>
                </c:pt>
                <c:pt idx="216">
                  <c:v>19.967883495350243</c:v>
                </c:pt>
                <c:pt idx="217">
                  <c:v>19.378630228620874</c:v>
                </c:pt>
                <c:pt idx="218">
                  <c:v>19.068899999999999</c:v>
                </c:pt>
                <c:pt idx="219">
                  <c:v>19.068899999999999</c:v>
                </c:pt>
                <c:pt idx="220">
                  <c:v>19.068899999999999</c:v>
                </c:pt>
                <c:pt idx="221">
                  <c:v>19.068899999999999</c:v>
                </c:pt>
                <c:pt idx="222">
                  <c:v>19.068899999999999</c:v>
                </c:pt>
                <c:pt idx="223">
                  <c:v>19.068899999999999</c:v>
                </c:pt>
                <c:pt idx="224">
                  <c:v>19.068899999999999</c:v>
                </c:pt>
                <c:pt idx="225">
                  <c:v>19.068899999999999</c:v>
                </c:pt>
                <c:pt idx="226">
                  <c:v>19.068899999999999</c:v>
                </c:pt>
                <c:pt idx="227">
                  <c:v>19.068899999999999</c:v>
                </c:pt>
                <c:pt idx="228">
                  <c:v>19.068899999999999</c:v>
                </c:pt>
                <c:pt idx="229">
                  <c:v>19.068899999999999</c:v>
                </c:pt>
                <c:pt idx="230">
                  <c:v>19.068899999999999</c:v>
                </c:pt>
                <c:pt idx="231">
                  <c:v>19.068899999999999</c:v>
                </c:pt>
                <c:pt idx="232">
                  <c:v>19.068899999999999</c:v>
                </c:pt>
                <c:pt idx="233">
                  <c:v>19.068899999999999</c:v>
                </c:pt>
                <c:pt idx="234">
                  <c:v>19.068899999999999</c:v>
                </c:pt>
                <c:pt idx="235">
                  <c:v>19.068899999999999</c:v>
                </c:pt>
                <c:pt idx="236">
                  <c:v>19.068899999999999</c:v>
                </c:pt>
                <c:pt idx="237">
                  <c:v>19.068899999999999</c:v>
                </c:pt>
                <c:pt idx="238">
                  <c:v>19.068899999999999</c:v>
                </c:pt>
                <c:pt idx="239">
                  <c:v>19.068899999999999</c:v>
                </c:pt>
                <c:pt idx="240">
                  <c:v>19.068899999999999</c:v>
                </c:pt>
                <c:pt idx="241">
                  <c:v>19.068899999999999</c:v>
                </c:pt>
                <c:pt idx="242">
                  <c:v>19.068899999999999</c:v>
                </c:pt>
                <c:pt idx="243">
                  <c:v>19.068899999999999</c:v>
                </c:pt>
                <c:pt idx="244">
                  <c:v>19.068899999999999</c:v>
                </c:pt>
                <c:pt idx="245">
                  <c:v>19.068899999999999</c:v>
                </c:pt>
                <c:pt idx="246">
                  <c:v>19.068899999999999</c:v>
                </c:pt>
                <c:pt idx="247">
                  <c:v>19.068899999999999</c:v>
                </c:pt>
                <c:pt idx="248">
                  <c:v>19.068899999999999</c:v>
                </c:pt>
                <c:pt idx="249">
                  <c:v>19.068899999999999</c:v>
                </c:pt>
                <c:pt idx="250">
                  <c:v>19.068899999999999</c:v>
                </c:pt>
                <c:pt idx="251">
                  <c:v>19.068899999999999</c:v>
                </c:pt>
                <c:pt idx="252">
                  <c:v>19.068899999999999</c:v>
                </c:pt>
                <c:pt idx="253">
                  <c:v>19.068899999999999</c:v>
                </c:pt>
                <c:pt idx="254">
                  <c:v>19.068899999999999</c:v>
                </c:pt>
                <c:pt idx="255">
                  <c:v>19.068899999999999</c:v>
                </c:pt>
                <c:pt idx="256">
                  <c:v>19.068899999999999</c:v>
                </c:pt>
                <c:pt idx="257">
                  <c:v>19.068899999999999</c:v>
                </c:pt>
                <c:pt idx="258">
                  <c:v>19.068899999999999</c:v>
                </c:pt>
                <c:pt idx="259">
                  <c:v>19.068899999999999</c:v>
                </c:pt>
                <c:pt idx="260">
                  <c:v>19.068899999999999</c:v>
                </c:pt>
                <c:pt idx="261">
                  <c:v>19.068899999999999</c:v>
                </c:pt>
                <c:pt idx="262">
                  <c:v>19.068899999999999</c:v>
                </c:pt>
                <c:pt idx="263">
                  <c:v>19.068899999999999</c:v>
                </c:pt>
                <c:pt idx="264">
                  <c:v>19.068899999999999</c:v>
                </c:pt>
                <c:pt idx="265">
                  <c:v>19.068899999999999</c:v>
                </c:pt>
                <c:pt idx="266">
                  <c:v>19.068899999999999</c:v>
                </c:pt>
                <c:pt idx="267">
                  <c:v>19.068899999999999</c:v>
                </c:pt>
                <c:pt idx="268">
                  <c:v>19.068899999999999</c:v>
                </c:pt>
                <c:pt idx="269">
                  <c:v>19.068899999999999</c:v>
                </c:pt>
                <c:pt idx="270">
                  <c:v>19.068899999999999</c:v>
                </c:pt>
                <c:pt idx="271">
                  <c:v>19.068899999999999</c:v>
                </c:pt>
                <c:pt idx="272">
                  <c:v>19.068899999999999</c:v>
                </c:pt>
                <c:pt idx="273">
                  <c:v>19.068899999999999</c:v>
                </c:pt>
                <c:pt idx="274">
                  <c:v>19.068899999999999</c:v>
                </c:pt>
                <c:pt idx="275">
                  <c:v>19.068899999999999</c:v>
                </c:pt>
                <c:pt idx="276">
                  <c:v>19.068899999999999</c:v>
                </c:pt>
                <c:pt idx="277">
                  <c:v>19.068899999999999</c:v>
                </c:pt>
                <c:pt idx="278">
                  <c:v>19.068899999999999</c:v>
                </c:pt>
                <c:pt idx="279">
                  <c:v>19.068899999999999</c:v>
                </c:pt>
                <c:pt idx="280">
                  <c:v>19.068899999999999</c:v>
                </c:pt>
                <c:pt idx="281">
                  <c:v>19.068899999999999</c:v>
                </c:pt>
                <c:pt idx="282">
                  <c:v>19.068899999999999</c:v>
                </c:pt>
                <c:pt idx="283">
                  <c:v>19.068899999999999</c:v>
                </c:pt>
                <c:pt idx="284">
                  <c:v>19.068899999999999</c:v>
                </c:pt>
                <c:pt idx="285">
                  <c:v>19.068899999999999</c:v>
                </c:pt>
                <c:pt idx="286">
                  <c:v>19.068899999999999</c:v>
                </c:pt>
                <c:pt idx="287">
                  <c:v>19.068899999999999</c:v>
                </c:pt>
                <c:pt idx="288">
                  <c:v>19.068899999999999</c:v>
                </c:pt>
                <c:pt idx="289">
                  <c:v>19.068899999999999</c:v>
                </c:pt>
                <c:pt idx="290">
                  <c:v>19.068899999999999</c:v>
                </c:pt>
                <c:pt idx="291">
                  <c:v>19.068899999999999</c:v>
                </c:pt>
                <c:pt idx="292">
                  <c:v>19.068899999999999</c:v>
                </c:pt>
                <c:pt idx="293">
                  <c:v>19.068899999999999</c:v>
                </c:pt>
                <c:pt idx="294">
                  <c:v>19.068899999999999</c:v>
                </c:pt>
                <c:pt idx="295">
                  <c:v>19.068899999999999</c:v>
                </c:pt>
                <c:pt idx="296">
                  <c:v>19.068899999999999</c:v>
                </c:pt>
                <c:pt idx="297">
                  <c:v>19.068899999999999</c:v>
                </c:pt>
                <c:pt idx="298">
                  <c:v>19.068899999999999</c:v>
                </c:pt>
                <c:pt idx="299">
                  <c:v>19.068899999999999</c:v>
                </c:pt>
                <c:pt idx="300">
                  <c:v>19.068899999999999</c:v>
                </c:pt>
                <c:pt idx="301">
                  <c:v>19.068899999999999</c:v>
                </c:pt>
                <c:pt idx="302">
                  <c:v>19.068899999999999</c:v>
                </c:pt>
                <c:pt idx="303">
                  <c:v>19.068899999999999</c:v>
                </c:pt>
                <c:pt idx="304">
                  <c:v>19.068899999999999</c:v>
                </c:pt>
                <c:pt idx="305">
                  <c:v>19.068899999999999</c:v>
                </c:pt>
                <c:pt idx="306">
                  <c:v>19.068899999999999</c:v>
                </c:pt>
                <c:pt idx="307">
                  <c:v>19.068899999999999</c:v>
                </c:pt>
                <c:pt idx="308">
                  <c:v>19.068899999999999</c:v>
                </c:pt>
                <c:pt idx="309">
                  <c:v>19.068899999999999</c:v>
                </c:pt>
                <c:pt idx="310">
                  <c:v>19.068899999999999</c:v>
                </c:pt>
                <c:pt idx="311">
                  <c:v>19.068899999999999</c:v>
                </c:pt>
                <c:pt idx="312">
                  <c:v>19.068899999999999</c:v>
                </c:pt>
                <c:pt idx="313">
                  <c:v>19.068899999999999</c:v>
                </c:pt>
                <c:pt idx="314">
                  <c:v>19.068899999999999</c:v>
                </c:pt>
                <c:pt idx="315">
                  <c:v>19.068899999999999</c:v>
                </c:pt>
                <c:pt idx="316">
                  <c:v>19.068899999999999</c:v>
                </c:pt>
                <c:pt idx="317">
                  <c:v>19.068899999999999</c:v>
                </c:pt>
                <c:pt idx="318">
                  <c:v>19.068899999999999</c:v>
                </c:pt>
                <c:pt idx="319">
                  <c:v>19.068899999999999</c:v>
                </c:pt>
                <c:pt idx="320">
                  <c:v>19.068899999999999</c:v>
                </c:pt>
                <c:pt idx="321">
                  <c:v>19.068899999999999</c:v>
                </c:pt>
                <c:pt idx="322">
                  <c:v>19.068899999999999</c:v>
                </c:pt>
                <c:pt idx="323">
                  <c:v>19.068899999999999</c:v>
                </c:pt>
                <c:pt idx="324">
                  <c:v>19.068899999999999</c:v>
                </c:pt>
                <c:pt idx="325">
                  <c:v>19.068899999999999</c:v>
                </c:pt>
                <c:pt idx="326">
                  <c:v>19.068899999999999</c:v>
                </c:pt>
                <c:pt idx="327">
                  <c:v>19.068899999999999</c:v>
                </c:pt>
                <c:pt idx="328">
                  <c:v>19.068899999999999</c:v>
                </c:pt>
                <c:pt idx="329">
                  <c:v>19.068899999999999</c:v>
                </c:pt>
                <c:pt idx="330">
                  <c:v>19.068899999999999</c:v>
                </c:pt>
                <c:pt idx="331">
                  <c:v>19.068899999999999</c:v>
                </c:pt>
                <c:pt idx="332">
                  <c:v>19.068899999999999</c:v>
                </c:pt>
                <c:pt idx="333">
                  <c:v>19.068899999999999</c:v>
                </c:pt>
                <c:pt idx="334">
                  <c:v>19.068899999999999</c:v>
                </c:pt>
                <c:pt idx="335">
                  <c:v>19.068899999999999</c:v>
                </c:pt>
                <c:pt idx="336">
                  <c:v>19.068899999999999</c:v>
                </c:pt>
                <c:pt idx="337">
                  <c:v>19.068899999999999</c:v>
                </c:pt>
                <c:pt idx="338">
                  <c:v>19.068899999999999</c:v>
                </c:pt>
                <c:pt idx="339">
                  <c:v>19.068899999999999</c:v>
                </c:pt>
                <c:pt idx="340">
                  <c:v>19.068899999999999</c:v>
                </c:pt>
                <c:pt idx="341">
                  <c:v>19.068899999999999</c:v>
                </c:pt>
                <c:pt idx="342">
                  <c:v>19.068899999999999</c:v>
                </c:pt>
                <c:pt idx="343">
                  <c:v>19.068899999999999</c:v>
                </c:pt>
                <c:pt idx="344">
                  <c:v>19.068899999999999</c:v>
                </c:pt>
                <c:pt idx="345">
                  <c:v>19.068899999999999</c:v>
                </c:pt>
                <c:pt idx="346">
                  <c:v>19.068899999999999</c:v>
                </c:pt>
                <c:pt idx="347">
                  <c:v>19.068899999999999</c:v>
                </c:pt>
                <c:pt idx="348">
                  <c:v>19.068899999999999</c:v>
                </c:pt>
                <c:pt idx="349">
                  <c:v>19.068899999999999</c:v>
                </c:pt>
                <c:pt idx="350">
                  <c:v>19.068899999999999</c:v>
                </c:pt>
                <c:pt idx="351">
                  <c:v>19.068899999999999</c:v>
                </c:pt>
                <c:pt idx="352">
                  <c:v>19.068899999999999</c:v>
                </c:pt>
                <c:pt idx="353">
                  <c:v>19.068899999999999</c:v>
                </c:pt>
                <c:pt idx="354">
                  <c:v>19.068899999999999</c:v>
                </c:pt>
                <c:pt idx="355">
                  <c:v>19.068899999999999</c:v>
                </c:pt>
                <c:pt idx="356">
                  <c:v>19.068899999999999</c:v>
                </c:pt>
                <c:pt idx="357">
                  <c:v>19.068899999999999</c:v>
                </c:pt>
                <c:pt idx="358">
                  <c:v>19.068899999999999</c:v>
                </c:pt>
                <c:pt idx="359">
                  <c:v>19.068899999999999</c:v>
                </c:pt>
                <c:pt idx="360">
                  <c:v>19.068899999999999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248552"/>
        <c:axId val="526251296"/>
      </c:scatterChart>
      <c:valAx>
        <c:axId val="526248552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</a:rPr>
                  <a:t>Swept Volume, %</a:t>
                </a:r>
              </a:p>
            </c:rich>
          </c:tx>
          <c:layout>
            <c:manualLayout>
              <c:xMode val="edge"/>
              <c:yMode val="edge"/>
              <c:x val="0.42969936450251422"/>
              <c:y val="0.85378076041616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tx1">
                        <a:alpha val="50000"/>
                      </a:schemeClr>
                    </a:solidFill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51296"/>
        <c:crosses val="autoZero"/>
        <c:crossBetween val="midCat"/>
      </c:valAx>
      <c:valAx>
        <c:axId val="526251296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</a:rPr>
                  <a:t>Pressure, Bar, abs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tx1">
                        <a:alpha val="50000"/>
                      </a:schemeClr>
                    </a:solidFill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48552"/>
        <c:crosses val="autoZero"/>
        <c:crossBetween val="midCat"/>
      </c:valAx>
      <c:spPr>
        <a:noFill/>
        <a:ln w="15875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7.6074721429052139E-2"/>
          <c:y val="0.85772944107638094"/>
          <c:w val="0.32615354330708662"/>
          <c:h val="0.109562526356841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solidFill>
                  <a:schemeClr val="tx1">
                    <a:alpha val="50000"/>
                  </a:schemeClr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</a:rPr>
              <a:t>Stage II - HE and CE PV plot </a:t>
            </a:r>
          </a:p>
        </c:rich>
      </c:tx>
      <c:layout>
        <c:manualLayout>
          <c:xMode val="edge"/>
          <c:yMode val="edge"/>
          <c:x val="0.30722811822435236"/>
          <c:y val="4.419889502762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>
                    <a:alpha val="50000"/>
                  </a:schemeClr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4224706718290051"/>
          <c:w val="0.79740441819772534"/>
          <c:h val="0.66214469047722624"/>
        </c:manualLayout>
      </c:layout>
      <c:scatterChart>
        <c:scatterStyle val="smoothMarker"/>
        <c:varyColors val="0"/>
        <c:ser>
          <c:idx val="0"/>
          <c:order val="0"/>
          <c:tx>
            <c:v>Pressure, Head End, bar abs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'Stage 2'!$AB$8:$AB$368</c:f>
              <c:numCache>
                <c:formatCode>General</c:formatCode>
                <c:ptCount val="361"/>
                <c:pt idx="0">
                  <c:v>0</c:v>
                </c:pt>
                <c:pt idx="1">
                  <c:v>9.28095561954515E-3</c:v>
                </c:pt>
                <c:pt idx="2">
                  <c:v>3.7119546170057846E-2</c:v>
                </c:pt>
                <c:pt idx="3">
                  <c:v>8.350294547884321E-2</c:v>
                </c:pt>
                <c:pt idx="4">
                  <c:v>0.14840978576268665</c:v>
                </c:pt>
                <c:pt idx="5">
                  <c:v>0.23181017138041368</c:v>
                </c:pt>
                <c:pt idx="6">
                  <c:v>0.33366569807780683</c:v>
                </c:pt>
                <c:pt idx="7">
                  <c:v>0.45392947771651243</c:v>
                </c:pt>
                <c:pt idx="8">
                  <c:v>0.59254616847529085</c:v>
                </c:pt>
                <c:pt idx="9">
                  <c:v>0.74945201051093646</c:v>
                </c:pt>
                <c:pt idx="10">
                  <c:v>0.92457486706116265</c:v>
                </c:pt>
                <c:pt idx="11">
                  <c:v>1.117834270971751</c:v>
                </c:pt>
                <c:pt idx="12">
                  <c:v>1.3291414766256724</c:v>
                </c:pt>
                <c:pt idx="13">
                  <c:v>1.5583995172502325</c:v>
                </c:pt>
                <c:pt idx="14">
                  <c:v>1.8055032675739264</c:v>
                </c:pt>
                <c:pt idx="15">
                  <c:v>2.0703395118045886</c:v>
                </c:pt>
                <c:pt idx="16">
                  <c:v>2.3527870168934348</c:v>
                </c:pt>
                <c:pt idx="17">
                  <c:v>2.6527166110504652</c:v>
                </c:pt>
                <c:pt idx="18">
                  <c:v>2.9699912674703293</c:v>
                </c:pt>
                <c:pt idx="19">
                  <c:v>3.3044661932265038</c:v>
                </c:pt>
                <c:pt idx="20">
                  <c:v>3.6559889232871372</c:v>
                </c:pt>
                <c:pt idx="21">
                  <c:v>4.0243994196021138</c:v>
                </c:pt>
                <c:pt idx="22">
                  <c:v>4.4095301752087215</c:v>
                </c:pt>
                <c:pt idx="23">
                  <c:v>4.8112063232977631</c:v>
                </c:pt>
                <c:pt idx="24">
                  <c:v>5.2292457511786381</c:v>
                </c:pt>
                <c:pt idx="25">
                  <c:v>5.663459219078856</c:v>
                </c:pt>
                <c:pt idx="26">
                  <c:v>6.1136504837072092</c:v>
                </c:pt>
                <c:pt idx="27">
                  <c:v>6.579616426507946</c:v>
                </c:pt>
                <c:pt idx="28">
                  <c:v>7.0611471865267408</c:v>
                </c:pt>
                <c:pt idx="29">
                  <c:v>7.5580262978060126</c:v>
                </c:pt>
                <c:pt idx="30">
                  <c:v>8.0700308312220628</c:v>
                </c:pt>
                <c:pt idx="31">
                  <c:v>8.5969315406718518</c:v>
                </c:pt>
                <c:pt idx="32">
                  <c:v>9.1384930135118658</c:v>
                </c:pt>
                <c:pt idx="33">
                  <c:v>9.6944738251476323</c:v>
                </c:pt>
                <c:pt idx="34">
                  <c:v>10.264626697665438</c:v>
                </c:pt>
                <c:pt idx="35">
                  <c:v>10.848698662395526</c:v>
                </c:pt>
                <c:pt idx="36">
                  <c:v>11.446431226287032</c:v>
                </c:pt>
                <c:pt idx="37">
                  <c:v>12.057560541973618</c:v>
                </c:pt>
                <c:pt idx="38">
                  <c:v>12.681817581400015</c:v>
                </c:pt>
                <c:pt idx="39">
                  <c:v>13.318928312875864</c:v>
                </c:pt>
                <c:pt idx="40">
                  <c:v>13.968613881418168</c:v>
                </c:pt>
                <c:pt idx="41">
                  <c:v>14.630590792236569</c:v>
                </c:pt>
                <c:pt idx="42">
                  <c:v>15.304571097211838</c:v>
                </c:pt>
                <c:pt idx="43">
                  <c:v>15.990262584211221</c:v>
                </c:pt>
                <c:pt idx="44">
                  <c:v>16.687368969079806</c:v>
                </c:pt>
                <c:pt idx="45">
                  <c:v>17.395590090140704</c:v>
                </c:pt>
                <c:pt idx="46">
                  <c:v>18.114622105032332</c:v>
                </c:pt>
                <c:pt idx="47">
                  <c:v>18.844157689705362</c:v>
                </c:pt>
                <c:pt idx="48">
                  <c:v>19.58388623939679</c:v>
                </c:pt>
                <c:pt idx="49">
                  <c:v>20.333494071393552</c:v>
                </c:pt>
                <c:pt idx="50">
                  <c:v>21.092664629393536</c:v>
                </c:pt>
                <c:pt idx="51">
                  <c:v>21.861078689266765</c:v>
                </c:pt>
                <c:pt idx="52">
                  <c:v>22.638414566015083</c:v>
                </c:pt>
                <c:pt idx="53">
                  <c:v>23.424348321724374</c:v>
                </c:pt>
                <c:pt idx="54">
                  <c:v>24.218553974300079</c:v>
                </c:pt>
                <c:pt idx="55">
                  <c:v>25.02070370677129</c:v>
                </c:pt>
                <c:pt idx="56">
                  <c:v>25.830468076946932</c:v>
                </c:pt>
                <c:pt idx="57">
                  <c:v>26.647516227203997</c:v>
                </c:pt>
                <c:pt idx="58">
                  <c:v>27.471516094183706</c:v>
                </c:pt>
                <c:pt idx="59">
                  <c:v>28.302134618170893</c:v>
                </c:pt>
                <c:pt idx="60">
                  <c:v>29.139037951928952</c:v>
                </c:pt>
                <c:pt idx="61">
                  <c:v>29.981891668759992</c:v>
                </c:pt>
                <c:pt idx="62">
                  <c:v>30.83036096956117</c:v>
                </c:pt>
                <c:pt idx="63">
                  <c:v>31.684110888644362</c:v>
                </c:pt>
                <c:pt idx="64">
                  <c:v>32.542806498088673</c:v>
                </c:pt>
                <c:pt idx="65">
                  <c:v>33.406113110393235</c:v>
                </c:pt>
                <c:pt idx="66">
                  <c:v>34.273696479200446</c:v>
                </c:pt>
                <c:pt idx="67">
                  <c:v>35.145222997858575</c:v>
                </c:pt>
                <c:pt idx="68">
                  <c:v>36.020359895597167</c:v>
                </c:pt>
                <c:pt idx="69">
                  <c:v>36.898775431088133</c:v>
                </c:pt>
                <c:pt idx="70">
                  <c:v>37.780139083170027</c:v>
                </c:pt>
                <c:pt idx="71">
                  <c:v>38.664121738515497</c:v>
                </c:pt>
                <c:pt idx="72">
                  <c:v>39.550395876026236</c:v>
                </c:pt>
                <c:pt idx="73">
                  <c:v>40.438635747742914</c:v>
                </c:pt>
                <c:pt idx="74">
                  <c:v>41.328517556064604</c:v>
                </c:pt>
                <c:pt idx="75">
                  <c:v>42.219719627075222</c:v>
                </c:pt>
                <c:pt idx="76">
                  <c:v>43.11192257978319</c:v>
                </c:pt>
                <c:pt idx="77">
                  <c:v>44.004809491083741</c:v>
                </c:pt>
                <c:pt idx="78">
                  <c:v>44.89806605626385</c:v>
                </c:pt>
                <c:pt idx="79">
                  <c:v>45.79138074487507</c:v>
                </c:pt>
                <c:pt idx="80">
                  <c:v>46.684444951807272</c:v>
                </c:pt>
                <c:pt idx="81">
                  <c:v>47.576953143407145</c:v>
                </c:pt>
                <c:pt idx="82">
                  <c:v>48.46860299849142</c:v>
                </c:pt>
                <c:pt idx="83">
                  <c:v>49.359095544115831</c:v>
                </c:pt>
                <c:pt idx="84">
                  <c:v>50.248135285969973</c:v>
                </c:pt>
                <c:pt idx="85">
                  <c:v>51.135430333278563</c:v>
                </c:pt>
                <c:pt idx="86">
                  <c:v>52.020692518099246</c:v>
                </c:pt>
                <c:pt idx="87">
                  <c:v>52.903637508918735</c:v>
                </c:pt>
                <c:pt idx="88">
                  <c:v>53.783984918459595</c:v>
                </c:pt>
                <c:pt idx="89">
                  <c:v>54.661458405620543</c:v>
                </c:pt>
                <c:pt idx="90">
                  <c:v>55.535785771485791</c:v>
                </c:pt>
                <c:pt idx="91">
                  <c:v>56.406699049348894</c:v>
                </c:pt>
                <c:pt idx="92">
                  <c:v>57.273934588709672</c:v>
                </c:pt>
                <c:pt idx="93">
                  <c:v>58.137233133213115</c:v>
                </c:pt>
                <c:pt idx="94">
                  <c:v>58.996339892511784</c:v>
                </c:pt>
                <c:pt idx="95">
                  <c:v>59.851004608044391</c:v>
                </c:pt>
                <c:pt idx="96">
                  <c:v>60.70098161273534</c:v>
                </c:pt>
                <c:pt idx="97">
                  <c:v>61.54602988463057</c:v>
                </c:pt>
                <c:pt idx="98">
                  <c:v>62.385913094497965</c:v>
                </c:pt>
                <c:pt idx="99">
                  <c:v>63.220399647430256</c:v>
                </c:pt>
                <c:pt idx="100">
                  <c:v>64.049262718500316</c:v>
                </c:pt>
                <c:pt idx="101">
                  <c:v>64.872280282529559</c:v>
                </c:pt>
                <c:pt idx="102">
                  <c:v>65.689235138039777</c:v>
                </c:pt>
                <c:pt idx="103">
                  <c:v>66.499914925470264</c:v>
                </c:pt>
                <c:pt idx="104">
                  <c:v>67.304112139749961</c:v>
                </c:pt>
                <c:pt idx="105">
                  <c:v>68.101624137327292</c:v>
                </c:pt>
                <c:pt idx="106">
                  <c:v>68.892253137764499</c:v>
                </c:pt>
                <c:pt idx="107">
                  <c:v>69.675806220016582</c:v>
                </c:pt>
                <c:pt idx="108">
                  <c:v>70.452095313520971</c:v>
                </c:pt>
                <c:pt idx="109">
                  <c:v>71.220937184231147</c:v>
                </c:pt>
                <c:pt idx="110">
                  <c:v>71.982153415736889</c:v>
                </c:pt>
                <c:pt idx="111">
                  <c:v>72.735570385618161</c:v>
                </c:pt>
                <c:pt idx="112">
                  <c:v>73.481019237188377</c:v>
                </c:pt>
                <c:pt idx="113">
                  <c:v>74.218335846785948</c:v>
                </c:pt>
                <c:pt idx="114">
                  <c:v>74.947360786780465</c:v>
                </c:pt>
                <c:pt idx="115">
                  <c:v>75.667939284463188</c:v>
                </c:pt>
                <c:pt idx="116">
                  <c:v>76.379921176996419</c:v>
                </c:pt>
                <c:pt idx="117">
                  <c:v>77.083160862599058</c:v>
                </c:pt>
                <c:pt idx="118">
                  <c:v>77.777517248150261</c:v>
                </c:pt>
                <c:pt idx="119">
                  <c:v>78.462853693393669</c:v>
                </c:pt>
                <c:pt idx="120">
                  <c:v>79.139037951928941</c:v>
                </c:pt>
                <c:pt idx="121">
                  <c:v>79.805942109176314</c:v>
                </c:pt>
                <c:pt idx="122">
                  <c:v>80.463442517504205</c:v>
                </c:pt>
                <c:pt idx="123">
                  <c:v>81.111419728706707</c:v>
                </c:pt>
                <c:pt idx="124">
                  <c:v>81.749758424021621</c:v>
                </c:pt>
                <c:pt idx="125">
                  <c:v>82.378347341875909</c:v>
                </c:pt>
                <c:pt idx="126">
                  <c:v>82.997079203547401</c:v>
                </c:pt>
                <c:pt idx="127">
                  <c:v>83.605850636929191</c:v>
                </c:pt>
                <c:pt idx="128">
                  <c:v>84.20456209858088</c:v>
                </c:pt>
                <c:pt idx="129">
                  <c:v>84.793117794250492</c:v>
                </c:pt>
                <c:pt idx="130">
                  <c:v>85.371425598047452</c:v>
                </c:pt>
                <c:pt idx="131">
                  <c:v>85.939396970444264</c:v>
                </c:pt>
                <c:pt idx="132">
                  <c:v>86.496946875282646</c:v>
                </c:pt>
                <c:pt idx="133">
                  <c:v>87.043993695955209</c:v>
                </c:pt>
                <c:pt idx="134">
                  <c:v>87.580459150932043</c:v>
                </c:pt>
                <c:pt idx="135">
                  <c:v>88.106268208795441</c:v>
                </c:pt>
                <c:pt idx="136">
                  <c:v>88.62134900294491</c:v>
                </c:pt>
                <c:pt idx="137">
                  <c:v>89.125632746128275</c:v>
                </c:pt>
                <c:pt idx="138">
                  <c:v>89.619053644951279</c:v>
                </c:pt>
                <c:pt idx="139">
                  <c:v>90.101548814513805</c:v>
                </c:pt>
                <c:pt idx="140">
                  <c:v>90.573058193315944</c:v>
                </c:pt>
                <c:pt idx="141">
                  <c:v>91.033524458572941</c:v>
                </c:pt>
                <c:pt idx="142">
                  <c:v>91.482892942072198</c:v>
                </c:pt>
                <c:pt idx="143">
                  <c:v>91.921111546702903</c:v>
                </c:pt>
                <c:pt idx="144">
                  <c:v>92.348130663781745</c:v>
                </c:pt>
                <c:pt idx="145">
                  <c:v>92.763903091294679</c:v>
                </c:pt>
                <c:pt idx="146">
                  <c:v>93.168383953169609</c:v>
                </c:pt>
                <c:pt idx="147">
                  <c:v>93.561530619690018</c:v>
                </c:pt>
                <c:pt idx="148">
                  <c:v>93.943302629154473</c:v>
                </c:pt>
                <c:pt idx="149">
                  <c:v>94.313661610883059</c:v>
                </c:pt>
                <c:pt idx="150">
                  <c:v>94.672571209665946</c:v>
                </c:pt>
                <c:pt idx="151">
                  <c:v>95.019997011745588</c:v>
                </c:pt>
                <c:pt idx="152">
                  <c:v>95.355906472419434</c:v>
                </c:pt>
                <c:pt idx="153">
                  <c:v>95.680268845344756</c:v>
                </c:pt>
                <c:pt idx="154">
                  <c:v>95.993055113623882</c:v>
                </c:pt>
                <c:pt idx="155">
                  <c:v>96.294237922743832</c:v>
                </c:pt>
                <c:pt idx="156">
                  <c:v>96.583791515438705</c:v>
                </c:pt>
                <c:pt idx="157">
                  <c:v>96.861691668541823</c:v>
                </c:pt>
                <c:pt idx="158">
                  <c:v>97.127915631887447</c:v>
                </c:pt>
                <c:pt idx="159">
                  <c:v>97.382442069322266</c:v>
                </c:pt>
                <c:pt idx="160">
                  <c:v>97.625251001877984</c:v>
                </c:pt>
                <c:pt idx="161">
                  <c:v>97.856323753158208</c:v>
                </c:pt>
                <c:pt idx="162">
                  <c:v>98.075642896985656</c:v>
                </c:pt>
                <c:pt idx="163">
                  <c:v>98.283192207353991</c:v>
                </c:pt>
                <c:pt idx="164">
                  <c:v>98.478956610725305</c:v>
                </c:pt>
                <c:pt idx="165">
                  <c:v>98.662922140711416</c:v>
                </c:pt>
                <c:pt idx="166">
                  <c:v>98.835075895173574</c:v>
                </c:pt>
                <c:pt idx="167">
                  <c:v>98.995405995773723</c:v>
                </c:pt>
                <c:pt idx="168">
                  <c:v>99.143901550006248</c:v>
                </c:pt>
                <c:pt idx="169">
                  <c:v>99.280552615738117</c:v>
                </c:pt>
                <c:pt idx="170">
                  <c:v>99.405350168281984</c:v>
                </c:pt>
                <c:pt idx="171">
                  <c:v>99.518286070024715</c:v>
                </c:pt>
                <c:pt idx="172">
                  <c:v>99.619353042632326</c:v>
                </c:pt>
                <c:pt idx="173">
                  <c:v>99.70854464184869</c:v>
                </c:pt>
                <c:pt idx="174">
                  <c:v>99.785855234905156</c:v>
                </c:pt>
                <c:pt idx="175">
                  <c:v>99.851279980554963</c:v>
                </c:pt>
                <c:pt idx="176">
                  <c:v>99.904814811745098</c:v>
                </c:pt>
                <c:pt idx="177">
                  <c:v>99.946456420936215</c:v>
                </c:pt>
                <c:pt idx="178">
                  <c:v>99.97620224807963</c:v>
                </c:pt>
                <c:pt idx="179">
                  <c:v>99.994050471258703</c:v>
                </c:pt>
                <c:pt idx="180">
                  <c:v>100.00000000000004</c:v>
                </c:pt>
                <c:pt idx="181">
                  <c:v>99.994050471258703</c:v>
                </c:pt>
                <c:pt idx="182">
                  <c:v>99.97620224807963</c:v>
                </c:pt>
                <c:pt idx="183">
                  <c:v>99.946456420936215</c:v>
                </c:pt>
                <c:pt idx="184">
                  <c:v>99.904814811745098</c:v>
                </c:pt>
                <c:pt idx="185">
                  <c:v>99.851279980554963</c:v>
                </c:pt>
                <c:pt idx="186">
                  <c:v>99.785855234905156</c:v>
                </c:pt>
                <c:pt idx="187">
                  <c:v>99.70854464184869</c:v>
                </c:pt>
                <c:pt idx="188">
                  <c:v>99.619353042632326</c:v>
                </c:pt>
                <c:pt idx="189">
                  <c:v>99.518286070024715</c:v>
                </c:pt>
                <c:pt idx="190">
                  <c:v>99.405350168281984</c:v>
                </c:pt>
                <c:pt idx="191">
                  <c:v>99.280552615738159</c:v>
                </c:pt>
                <c:pt idx="192">
                  <c:v>99.143901550006248</c:v>
                </c:pt>
                <c:pt idx="193">
                  <c:v>98.995405995773766</c:v>
                </c:pt>
                <c:pt idx="194">
                  <c:v>98.835075895173574</c:v>
                </c:pt>
                <c:pt idx="195">
                  <c:v>98.662922140711416</c:v>
                </c:pt>
                <c:pt idx="196">
                  <c:v>98.478956610725305</c:v>
                </c:pt>
                <c:pt idx="197">
                  <c:v>98.283192207353991</c:v>
                </c:pt>
                <c:pt idx="198">
                  <c:v>98.075642896985656</c:v>
                </c:pt>
                <c:pt idx="199">
                  <c:v>97.856323753158222</c:v>
                </c:pt>
                <c:pt idx="200">
                  <c:v>97.625251001878027</c:v>
                </c:pt>
                <c:pt idx="201">
                  <c:v>97.382442069322266</c:v>
                </c:pt>
                <c:pt idx="202">
                  <c:v>97.12791563188749</c:v>
                </c:pt>
                <c:pt idx="203">
                  <c:v>96.861691668541823</c:v>
                </c:pt>
                <c:pt idx="204">
                  <c:v>96.583791515438762</c:v>
                </c:pt>
                <c:pt idx="205">
                  <c:v>96.294237922743847</c:v>
                </c:pt>
                <c:pt idx="206">
                  <c:v>95.993055113623882</c:v>
                </c:pt>
                <c:pt idx="207">
                  <c:v>95.680268845344756</c:v>
                </c:pt>
                <c:pt idx="208">
                  <c:v>95.355906472419434</c:v>
                </c:pt>
                <c:pt idx="209">
                  <c:v>95.019997011745588</c:v>
                </c:pt>
                <c:pt idx="210">
                  <c:v>94.672571209665918</c:v>
                </c:pt>
                <c:pt idx="211">
                  <c:v>94.313661610883059</c:v>
                </c:pt>
                <c:pt idx="212">
                  <c:v>93.943302629154473</c:v>
                </c:pt>
                <c:pt idx="213">
                  <c:v>93.561530619690046</c:v>
                </c:pt>
                <c:pt idx="214">
                  <c:v>93.168383953169638</c:v>
                </c:pt>
                <c:pt idx="215">
                  <c:v>92.763903091294708</c:v>
                </c:pt>
                <c:pt idx="216">
                  <c:v>92.348130663781774</c:v>
                </c:pt>
                <c:pt idx="217">
                  <c:v>91.921111546702932</c:v>
                </c:pt>
                <c:pt idx="218">
                  <c:v>91.482892942072226</c:v>
                </c:pt>
                <c:pt idx="219">
                  <c:v>91.033524458572941</c:v>
                </c:pt>
                <c:pt idx="220">
                  <c:v>90.573058193315944</c:v>
                </c:pt>
                <c:pt idx="221">
                  <c:v>90.101548814513805</c:v>
                </c:pt>
                <c:pt idx="222">
                  <c:v>89.619053644951279</c:v>
                </c:pt>
                <c:pt idx="223">
                  <c:v>89.125632746128275</c:v>
                </c:pt>
                <c:pt idx="224">
                  <c:v>88.62134900294491</c:v>
                </c:pt>
                <c:pt idx="225">
                  <c:v>88.10626820879547</c:v>
                </c:pt>
                <c:pt idx="226">
                  <c:v>87.580459150932072</c:v>
                </c:pt>
                <c:pt idx="227">
                  <c:v>87.043993695955209</c:v>
                </c:pt>
                <c:pt idx="228">
                  <c:v>86.496946875282646</c:v>
                </c:pt>
                <c:pt idx="229">
                  <c:v>85.939396970444264</c:v>
                </c:pt>
                <c:pt idx="230">
                  <c:v>85.371425598047495</c:v>
                </c:pt>
                <c:pt idx="231">
                  <c:v>84.793117794250534</c:v>
                </c:pt>
                <c:pt idx="232">
                  <c:v>84.20456209858088</c:v>
                </c:pt>
                <c:pt idx="233">
                  <c:v>83.605850636929219</c:v>
                </c:pt>
                <c:pt idx="234">
                  <c:v>82.997079203547415</c:v>
                </c:pt>
                <c:pt idx="235">
                  <c:v>82.378347341875909</c:v>
                </c:pt>
                <c:pt idx="236">
                  <c:v>81.749758424021621</c:v>
                </c:pt>
                <c:pt idx="237">
                  <c:v>81.111419728706778</c:v>
                </c:pt>
                <c:pt idx="238">
                  <c:v>80.463442517504262</c:v>
                </c:pt>
                <c:pt idx="239">
                  <c:v>79.805942109176314</c:v>
                </c:pt>
                <c:pt idx="240">
                  <c:v>79.13903795192897</c:v>
                </c:pt>
                <c:pt idx="241">
                  <c:v>78.462853693393669</c:v>
                </c:pt>
                <c:pt idx="242">
                  <c:v>77.777517248150261</c:v>
                </c:pt>
                <c:pt idx="243">
                  <c:v>77.083160862599058</c:v>
                </c:pt>
                <c:pt idx="244">
                  <c:v>76.379921176996447</c:v>
                </c:pt>
                <c:pt idx="245">
                  <c:v>75.667939284463202</c:v>
                </c:pt>
                <c:pt idx="246">
                  <c:v>74.947360786780493</c:v>
                </c:pt>
                <c:pt idx="247">
                  <c:v>74.218335846785948</c:v>
                </c:pt>
                <c:pt idx="248">
                  <c:v>73.481019237188406</c:v>
                </c:pt>
                <c:pt idx="249">
                  <c:v>72.735570385618189</c:v>
                </c:pt>
                <c:pt idx="250">
                  <c:v>71.982153415736889</c:v>
                </c:pt>
                <c:pt idx="251">
                  <c:v>71.220937184231204</c:v>
                </c:pt>
                <c:pt idx="252">
                  <c:v>70.452095313520971</c:v>
                </c:pt>
                <c:pt idx="253">
                  <c:v>69.675806220016611</c:v>
                </c:pt>
                <c:pt idx="254">
                  <c:v>68.892253137764499</c:v>
                </c:pt>
                <c:pt idx="255">
                  <c:v>68.101624137327292</c:v>
                </c:pt>
                <c:pt idx="256">
                  <c:v>67.304112139749961</c:v>
                </c:pt>
                <c:pt idx="257">
                  <c:v>66.499914925470264</c:v>
                </c:pt>
                <c:pt idx="258">
                  <c:v>65.689235138039805</c:v>
                </c:pt>
                <c:pt idx="259">
                  <c:v>64.872280282529559</c:v>
                </c:pt>
                <c:pt idx="260">
                  <c:v>64.04926271850033</c:v>
                </c:pt>
                <c:pt idx="261">
                  <c:v>63.220399647430256</c:v>
                </c:pt>
                <c:pt idx="262">
                  <c:v>62.385913094498001</c:v>
                </c:pt>
                <c:pt idx="263">
                  <c:v>61.54602988463057</c:v>
                </c:pt>
                <c:pt idx="264">
                  <c:v>60.70098161273534</c:v>
                </c:pt>
                <c:pt idx="265">
                  <c:v>59.851004608044391</c:v>
                </c:pt>
                <c:pt idx="266">
                  <c:v>58.996339892511784</c:v>
                </c:pt>
                <c:pt idx="267">
                  <c:v>58.137233133213151</c:v>
                </c:pt>
                <c:pt idx="268">
                  <c:v>57.273934588709707</c:v>
                </c:pt>
                <c:pt idx="269">
                  <c:v>56.406699049348894</c:v>
                </c:pt>
                <c:pt idx="270">
                  <c:v>55.535785771485791</c:v>
                </c:pt>
                <c:pt idx="271">
                  <c:v>54.661458405620579</c:v>
                </c:pt>
                <c:pt idx="272">
                  <c:v>53.783984918459623</c:v>
                </c:pt>
                <c:pt idx="273">
                  <c:v>52.903637508918791</c:v>
                </c:pt>
                <c:pt idx="274">
                  <c:v>52.020692518099246</c:v>
                </c:pt>
                <c:pt idx="275">
                  <c:v>51.135430333278563</c:v>
                </c:pt>
                <c:pt idx="276">
                  <c:v>50.248135285970008</c:v>
                </c:pt>
                <c:pt idx="277">
                  <c:v>49.359095544115831</c:v>
                </c:pt>
                <c:pt idx="278">
                  <c:v>48.46860299849142</c:v>
                </c:pt>
                <c:pt idx="279">
                  <c:v>47.576953143407181</c:v>
                </c:pt>
                <c:pt idx="280">
                  <c:v>46.684444951807308</c:v>
                </c:pt>
                <c:pt idx="281">
                  <c:v>45.791380744875106</c:v>
                </c:pt>
                <c:pt idx="282">
                  <c:v>44.898066056263922</c:v>
                </c:pt>
                <c:pt idx="283">
                  <c:v>44.004809491083741</c:v>
                </c:pt>
                <c:pt idx="284">
                  <c:v>43.11192257978319</c:v>
                </c:pt>
                <c:pt idx="285">
                  <c:v>42.219719627075222</c:v>
                </c:pt>
                <c:pt idx="286">
                  <c:v>41.328517556064639</c:v>
                </c:pt>
                <c:pt idx="287">
                  <c:v>40.438635747742978</c:v>
                </c:pt>
                <c:pt idx="288">
                  <c:v>39.550395876026236</c:v>
                </c:pt>
                <c:pt idx="289">
                  <c:v>38.664121738515526</c:v>
                </c:pt>
                <c:pt idx="290">
                  <c:v>37.780139083170063</c:v>
                </c:pt>
                <c:pt idx="291">
                  <c:v>36.898775431088133</c:v>
                </c:pt>
                <c:pt idx="292">
                  <c:v>36.020359895597196</c:v>
                </c:pt>
                <c:pt idx="293">
                  <c:v>35.145222997858603</c:v>
                </c:pt>
                <c:pt idx="294">
                  <c:v>34.273696479200474</c:v>
                </c:pt>
                <c:pt idx="295">
                  <c:v>33.406113110393292</c:v>
                </c:pt>
                <c:pt idx="296">
                  <c:v>32.542806498088673</c:v>
                </c:pt>
                <c:pt idx="297">
                  <c:v>31.684110888644362</c:v>
                </c:pt>
                <c:pt idx="298">
                  <c:v>30.830360969561198</c:v>
                </c:pt>
                <c:pt idx="299">
                  <c:v>29.981891668759992</c:v>
                </c:pt>
                <c:pt idx="300">
                  <c:v>29.139037951928952</c:v>
                </c:pt>
                <c:pt idx="301">
                  <c:v>28.302134618170982</c:v>
                </c:pt>
                <c:pt idx="302">
                  <c:v>27.471516094183706</c:v>
                </c:pt>
                <c:pt idx="303">
                  <c:v>26.647516227204026</c:v>
                </c:pt>
                <c:pt idx="304">
                  <c:v>25.830468076946993</c:v>
                </c:pt>
                <c:pt idx="305">
                  <c:v>25.02070370677129</c:v>
                </c:pt>
                <c:pt idx="306">
                  <c:v>24.218553974300114</c:v>
                </c:pt>
                <c:pt idx="307">
                  <c:v>23.424348321724402</c:v>
                </c:pt>
                <c:pt idx="308">
                  <c:v>22.638414566015083</c:v>
                </c:pt>
                <c:pt idx="309">
                  <c:v>21.861078689266797</c:v>
                </c:pt>
                <c:pt idx="310">
                  <c:v>21.092664629393536</c:v>
                </c:pt>
                <c:pt idx="311">
                  <c:v>20.333494071393581</c:v>
                </c:pt>
                <c:pt idx="312">
                  <c:v>19.583886239396822</c:v>
                </c:pt>
                <c:pt idx="313">
                  <c:v>18.844157689705362</c:v>
                </c:pt>
                <c:pt idx="314">
                  <c:v>18.114622105032332</c:v>
                </c:pt>
                <c:pt idx="315">
                  <c:v>17.39559009014074</c:v>
                </c:pt>
                <c:pt idx="316">
                  <c:v>16.687368969079806</c:v>
                </c:pt>
                <c:pt idx="317">
                  <c:v>15.990262584211251</c:v>
                </c:pt>
                <c:pt idx="318">
                  <c:v>15.304571097211838</c:v>
                </c:pt>
                <c:pt idx="319">
                  <c:v>14.6305907922366</c:v>
                </c:pt>
                <c:pt idx="320">
                  <c:v>13.968613881418198</c:v>
                </c:pt>
                <c:pt idx="321">
                  <c:v>13.318928312875897</c:v>
                </c:pt>
                <c:pt idx="322">
                  <c:v>12.681817581400043</c:v>
                </c:pt>
                <c:pt idx="323">
                  <c:v>12.057560541973681</c:v>
                </c:pt>
                <c:pt idx="324">
                  <c:v>11.446431226287032</c:v>
                </c:pt>
                <c:pt idx="325">
                  <c:v>10.848698662395526</c:v>
                </c:pt>
                <c:pt idx="326">
                  <c:v>10.26462669766547</c:v>
                </c:pt>
                <c:pt idx="327">
                  <c:v>9.6944738251476323</c:v>
                </c:pt>
                <c:pt idx="328">
                  <c:v>9.1384930135118658</c:v>
                </c:pt>
                <c:pt idx="329">
                  <c:v>8.5969315406718518</c:v>
                </c:pt>
                <c:pt idx="330">
                  <c:v>8.0700308312220947</c:v>
                </c:pt>
                <c:pt idx="331">
                  <c:v>7.5580262978060126</c:v>
                </c:pt>
                <c:pt idx="332">
                  <c:v>7.0611471865267408</c:v>
                </c:pt>
                <c:pt idx="333">
                  <c:v>6.579616426507946</c:v>
                </c:pt>
                <c:pt idx="334">
                  <c:v>6.1136504837072092</c:v>
                </c:pt>
                <c:pt idx="335">
                  <c:v>5.6634592190788249</c:v>
                </c:pt>
                <c:pt idx="336">
                  <c:v>5.2292457511786701</c:v>
                </c:pt>
                <c:pt idx="337">
                  <c:v>4.8112063232977942</c:v>
                </c:pt>
                <c:pt idx="338">
                  <c:v>4.4095301752087526</c:v>
                </c:pt>
                <c:pt idx="339">
                  <c:v>4.0243994196021458</c:v>
                </c:pt>
                <c:pt idx="340">
                  <c:v>3.6559889232871372</c:v>
                </c:pt>
                <c:pt idx="341">
                  <c:v>3.3044661932265038</c:v>
                </c:pt>
                <c:pt idx="342">
                  <c:v>2.9699912674703293</c:v>
                </c:pt>
                <c:pt idx="343">
                  <c:v>2.6527166110504652</c:v>
                </c:pt>
                <c:pt idx="344">
                  <c:v>2.3527870168934348</c:v>
                </c:pt>
                <c:pt idx="345">
                  <c:v>2.0703395118045886</c:v>
                </c:pt>
                <c:pt idx="346">
                  <c:v>1.8055032675739264</c:v>
                </c:pt>
                <c:pt idx="347">
                  <c:v>1.5583995172502325</c:v>
                </c:pt>
                <c:pt idx="348">
                  <c:v>1.3291414766256724</c:v>
                </c:pt>
                <c:pt idx="349">
                  <c:v>1.117834270971751</c:v>
                </c:pt>
                <c:pt idx="350">
                  <c:v>0.92457486706116265</c:v>
                </c:pt>
                <c:pt idx="351">
                  <c:v>0.74945201051093646</c:v>
                </c:pt>
                <c:pt idx="352">
                  <c:v>0.59254616847529085</c:v>
                </c:pt>
                <c:pt idx="353">
                  <c:v>0.45392947771651243</c:v>
                </c:pt>
                <c:pt idx="354">
                  <c:v>0.33366569807780683</c:v>
                </c:pt>
                <c:pt idx="355">
                  <c:v>0.23181017138041368</c:v>
                </c:pt>
                <c:pt idx="356">
                  <c:v>0.14840978576268665</c:v>
                </c:pt>
                <c:pt idx="357">
                  <c:v>8.350294547884321E-2</c:v>
                </c:pt>
                <c:pt idx="358">
                  <c:v>3.7119546170057846E-2</c:v>
                </c:pt>
                <c:pt idx="359">
                  <c:v>9.28095561954515E-3</c:v>
                </c:pt>
                <c:pt idx="360">
                  <c:v>0</c:v>
                </c:pt>
              </c:numCache>
            </c:numRef>
          </c:xVal>
          <c:yVal>
            <c:numRef>
              <c:f>'Stage 2'!$U$8:$U$368</c:f>
              <c:numCache>
                <c:formatCode>General</c:formatCode>
                <c:ptCount val="361"/>
                <c:pt idx="0">
                  <c:v>101.4589</c:v>
                </c:pt>
                <c:pt idx="1">
                  <c:v>101.41451861053361</c:v>
                </c:pt>
                <c:pt idx="2">
                  <c:v>101.28159843103565</c:v>
                </c:pt>
                <c:pt idx="3">
                  <c:v>101.06080872889925</c:v>
                </c:pt>
                <c:pt idx="4">
                  <c:v>100.75325601126551</c:v>
                </c:pt>
                <c:pt idx="5">
                  <c:v>100.3604708223627</c:v>
                </c:pt>
                <c:pt idx="6">
                  <c:v>99.884389662728694</c:v>
                </c:pt>
                <c:pt idx="7">
                  <c:v>99.327332416658706</c:v>
                </c:pt>
                <c:pt idx="8">
                  <c:v>98.691975761812216</c:v>
                </c:pt>
                <c:pt idx="9">
                  <c:v>97.981323106947997</c:v>
                </c:pt>
                <c:pt idx="10">
                  <c:v>97.198671658399206</c:v>
                </c:pt>
                <c:pt idx="11">
                  <c:v>96.347577252038832</c:v>
                </c:pt>
                <c:pt idx="12">
                  <c:v>95.43181760488838</c:v>
                </c:pt>
                <c:pt idx="13">
                  <c:v>94.455354639648434</c:v>
                </c:pt>
                <c:pt idx="14">
                  <c:v>93.42229651748687</c:v>
                </c:pt>
                <c:pt idx="15">
                  <c:v>92.336859981144485</c:v>
                </c:pt>
                <c:pt idx="16">
                  <c:v>91.203333564079458</c:v>
                </c:pt>
                <c:pt idx="17">
                  <c:v>90.026042164439744</c:v>
                </c:pt>
                <c:pt idx="18">
                  <c:v>88.809313417889925</c:v>
                </c:pt>
                <c:pt idx="19">
                  <c:v>87.557446233403056</c:v>
                </c:pt>
                <c:pt idx="20">
                  <c:v>86.27468178372655</c:v>
                </c:pt>
                <c:pt idx="21">
                  <c:v>84.965177169761461</c:v>
                </c:pt>
                <c:pt idx="22">
                  <c:v>83.632981907710416</c:v>
                </c:pt>
                <c:pt idx="23">
                  <c:v>82.282017321387798</c:v>
                </c:pt>
                <c:pt idx="24">
                  <c:v>80.916058860980101</c:v>
                </c:pt>
                <c:pt idx="25">
                  <c:v>79.538721314879623</c:v>
                </c:pt>
                <c:pt idx="26">
                  <c:v>78.153446833716714</c:v>
                </c:pt>
                <c:pt idx="27">
                  <c:v>76.763495645728611</c:v>
                </c:pt>
                <c:pt idx="28">
                  <c:v>75.371939310233117</c:v>
                </c:pt>
                <c:pt idx="29">
                  <c:v>73.981656331006036</c:v>
                </c:pt>
                <c:pt idx="30">
                  <c:v>72.595329933418711</c:v>
                </c:pt>
                <c:pt idx="31">
                  <c:v>71.215447797714418</c:v>
                </c:pt>
                <c:pt idx="32">
                  <c:v>69.844303535128191</c:v>
                </c:pt>
                <c:pt idx="33">
                  <c:v>68.483999692947805</c:v>
                </c:pt>
                <c:pt idx="34">
                  <c:v>67.136452078320033</c:v>
                </c:pt>
                <c:pt idx="35">
                  <c:v>65.803395197849241</c:v>
                </c:pt>
                <c:pt idx="36">
                  <c:v>64.486388620107206</c:v>
                </c:pt>
                <c:pt idx="37">
                  <c:v>63.186824080356253</c:v>
                </c:pt>
                <c:pt idx="38">
                  <c:v>61.905933160492019</c:v>
                </c:pt>
                <c:pt idx="39">
                  <c:v>60.644795391856036</c:v>
                </c:pt>
                <c:pt idx="40">
                  <c:v>59.404346643684946</c:v>
                </c:pt>
                <c:pt idx="41">
                  <c:v>58.185387675148618</c:v>
                </c:pt>
                <c:pt idx="42">
                  <c:v>56.988592743840883</c:v>
                </c:pt>
                <c:pt idx="43">
                  <c:v>55.814518177970101</c:v>
                </c:pt>
                <c:pt idx="44">
                  <c:v>54.663610833142407</c:v>
                </c:pt>
                <c:pt idx="45">
                  <c:v>53.536216367397131</c:v>
                </c:pt>
                <c:pt idx="46">
                  <c:v>52.432587279939398</c:v>
                </c:pt>
                <c:pt idx="47">
                  <c:v>51.352890669766623</c:v>
                </c:pt>
                <c:pt idx="48">
                  <c:v>50.297215680079688</c:v>
                </c:pt>
                <c:pt idx="49">
                  <c:v>49.265580603012751</c:v>
                </c:pt>
                <c:pt idx="50">
                  <c:v>48.257939626836233</c:v>
                </c:pt>
                <c:pt idx="51">
                  <c:v>47.274189214431296</c:v>
                </c:pt>
                <c:pt idx="52">
                  <c:v>46.314174107557548</c:v>
                </c:pt>
                <c:pt idx="53">
                  <c:v>45.377692956304514</c:v>
                </c:pt>
                <c:pt idx="54">
                  <c:v>44.464503577200524</c:v>
                </c:pt>
                <c:pt idx="55">
                  <c:v>43.574327846827785</c:v>
                </c:pt>
                <c:pt idx="56">
                  <c:v>42.70685624052264</c:v>
                </c:pt>
                <c:pt idx="57">
                  <c:v>41.861752027905659</c:v>
                </c:pt>
                <c:pt idx="58">
                  <c:v>41.038655138650263</c:v>
                </c:pt>
                <c:pt idx="59">
                  <c:v>41.002122</c:v>
                </c:pt>
                <c:pt idx="60">
                  <c:v>41.002122</c:v>
                </c:pt>
                <c:pt idx="61">
                  <c:v>41.002122</c:v>
                </c:pt>
                <c:pt idx="62">
                  <c:v>41.002122</c:v>
                </c:pt>
                <c:pt idx="63">
                  <c:v>41.002122</c:v>
                </c:pt>
                <c:pt idx="64">
                  <c:v>41.002122</c:v>
                </c:pt>
                <c:pt idx="65">
                  <c:v>41.002122</c:v>
                </c:pt>
                <c:pt idx="66">
                  <c:v>41.002122</c:v>
                </c:pt>
                <c:pt idx="67">
                  <c:v>41.002122</c:v>
                </c:pt>
                <c:pt idx="68">
                  <c:v>41.002122</c:v>
                </c:pt>
                <c:pt idx="69">
                  <c:v>41.002122</c:v>
                </c:pt>
                <c:pt idx="70">
                  <c:v>41.002122</c:v>
                </c:pt>
                <c:pt idx="71">
                  <c:v>41.002122</c:v>
                </c:pt>
                <c:pt idx="72">
                  <c:v>41.002122</c:v>
                </c:pt>
                <c:pt idx="73">
                  <c:v>41.002122</c:v>
                </c:pt>
                <c:pt idx="74">
                  <c:v>41.002122</c:v>
                </c:pt>
                <c:pt idx="75">
                  <c:v>41.002122</c:v>
                </c:pt>
                <c:pt idx="76">
                  <c:v>41.002122</c:v>
                </c:pt>
                <c:pt idx="77">
                  <c:v>41.002122</c:v>
                </c:pt>
                <c:pt idx="78">
                  <c:v>41.002122</c:v>
                </c:pt>
                <c:pt idx="79">
                  <c:v>41.002122</c:v>
                </c:pt>
                <c:pt idx="80">
                  <c:v>41.002122</c:v>
                </c:pt>
                <c:pt idx="81">
                  <c:v>41.002122</c:v>
                </c:pt>
                <c:pt idx="82">
                  <c:v>41.002122</c:v>
                </c:pt>
                <c:pt idx="83">
                  <c:v>41.002122</c:v>
                </c:pt>
                <c:pt idx="84">
                  <c:v>41.002122</c:v>
                </c:pt>
                <c:pt idx="85">
                  <c:v>41.002122</c:v>
                </c:pt>
                <c:pt idx="86">
                  <c:v>41.002122</c:v>
                </c:pt>
                <c:pt idx="87">
                  <c:v>41.002122</c:v>
                </c:pt>
                <c:pt idx="88">
                  <c:v>41.002122</c:v>
                </c:pt>
                <c:pt idx="89">
                  <c:v>41.002122</c:v>
                </c:pt>
                <c:pt idx="90">
                  <c:v>41.002122</c:v>
                </c:pt>
                <c:pt idx="91">
                  <c:v>41.002122</c:v>
                </c:pt>
                <c:pt idx="92">
                  <c:v>41.002122</c:v>
                </c:pt>
                <c:pt idx="93">
                  <c:v>41.002122</c:v>
                </c:pt>
                <c:pt idx="94">
                  <c:v>41.002122</c:v>
                </c:pt>
                <c:pt idx="95">
                  <c:v>41.002122</c:v>
                </c:pt>
                <c:pt idx="96">
                  <c:v>41.002122</c:v>
                </c:pt>
                <c:pt idx="97">
                  <c:v>41.002122</c:v>
                </c:pt>
                <c:pt idx="98">
                  <c:v>41.002122</c:v>
                </c:pt>
                <c:pt idx="99">
                  <c:v>41.002122</c:v>
                </c:pt>
                <c:pt idx="100">
                  <c:v>41.002122</c:v>
                </c:pt>
                <c:pt idx="101">
                  <c:v>41.002122</c:v>
                </c:pt>
                <c:pt idx="102">
                  <c:v>41.002122</c:v>
                </c:pt>
                <c:pt idx="103">
                  <c:v>41.002122</c:v>
                </c:pt>
                <c:pt idx="104">
                  <c:v>41.002122</c:v>
                </c:pt>
                <c:pt idx="105">
                  <c:v>41.002122</c:v>
                </c:pt>
                <c:pt idx="106">
                  <c:v>41.002122</c:v>
                </c:pt>
                <c:pt idx="107">
                  <c:v>41.002122</c:v>
                </c:pt>
                <c:pt idx="108">
                  <c:v>41.002122</c:v>
                </c:pt>
                <c:pt idx="109">
                  <c:v>41.002122</c:v>
                </c:pt>
                <c:pt idx="110">
                  <c:v>41.002122</c:v>
                </c:pt>
                <c:pt idx="111">
                  <c:v>41.002122</c:v>
                </c:pt>
                <c:pt idx="112">
                  <c:v>41.002122</c:v>
                </c:pt>
                <c:pt idx="113">
                  <c:v>41.002122</c:v>
                </c:pt>
                <c:pt idx="114">
                  <c:v>41.002122</c:v>
                </c:pt>
                <c:pt idx="115">
                  <c:v>41.002122</c:v>
                </c:pt>
                <c:pt idx="116">
                  <c:v>41.002122</c:v>
                </c:pt>
                <c:pt idx="117">
                  <c:v>41.002122</c:v>
                </c:pt>
                <c:pt idx="118">
                  <c:v>41.002122</c:v>
                </c:pt>
                <c:pt idx="119">
                  <c:v>41.002122</c:v>
                </c:pt>
                <c:pt idx="120">
                  <c:v>41.002122</c:v>
                </c:pt>
                <c:pt idx="121">
                  <c:v>41.002122</c:v>
                </c:pt>
                <c:pt idx="122">
                  <c:v>41.002122</c:v>
                </c:pt>
                <c:pt idx="123">
                  <c:v>41.002122</c:v>
                </c:pt>
                <c:pt idx="124">
                  <c:v>41.002122</c:v>
                </c:pt>
                <c:pt idx="125">
                  <c:v>41.002122</c:v>
                </c:pt>
                <c:pt idx="126">
                  <c:v>41.002122</c:v>
                </c:pt>
                <c:pt idx="127">
                  <c:v>41.002122</c:v>
                </c:pt>
                <c:pt idx="128">
                  <c:v>41.002122</c:v>
                </c:pt>
                <c:pt idx="129">
                  <c:v>41.002122</c:v>
                </c:pt>
                <c:pt idx="130">
                  <c:v>41.002122</c:v>
                </c:pt>
                <c:pt idx="131">
                  <c:v>41.002122</c:v>
                </c:pt>
                <c:pt idx="132">
                  <c:v>41.002122</c:v>
                </c:pt>
                <c:pt idx="133">
                  <c:v>41.002122</c:v>
                </c:pt>
                <c:pt idx="134">
                  <c:v>41.002122</c:v>
                </c:pt>
                <c:pt idx="135">
                  <c:v>41.002122</c:v>
                </c:pt>
                <c:pt idx="136">
                  <c:v>41.002122</c:v>
                </c:pt>
                <c:pt idx="137">
                  <c:v>41.002122</c:v>
                </c:pt>
                <c:pt idx="138">
                  <c:v>41.002122</c:v>
                </c:pt>
                <c:pt idx="139">
                  <c:v>41.002122</c:v>
                </c:pt>
                <c:pt idx="140">
                  <c:v>41.002122</c:v>
                </c:pt>
                <c:pt idx="141">
                  <c:v>41.002122</c:v>
                </c:pt>
                <c:pt idx="142">
                  <c:v>41.002122</c:v>
                </c:pt>
                <c:pt idx="143">
                  <c:v>41.002122</c:v>
                </c:pt>
                <c:pt idx="144">
                  <c:v>41.002122</c:v>
                </c:pt>
                <c:pt idx="145">
                  <c:v>41.002122</c:v>
                </c:pt>
                <c:pt idx="146">
                  <c:v>41.002122</c:v>
                </c:pt>
                <c:pt idx="147">
                  <c:v>41.002122</c:v>
                </c:pt>
                <c:pt idx="148">
                  <c:v>41.002122</c:v>
                </c:pt>
                <c:pt idx="149">
                  <c:v>41.002122</c:v>
                </c:pt>
                <c:pt idx="150">
                  <c:v>41.002122</c:v>
                </c:pt>
                <c:pt idx="151">
                  <c:v>41.002122</c:v>
                </c:pt>
                <c:pt idx="152">
                  <c:v>41.002122</c:v>
                </c:pt>
                <c:pt idx="153">
                  <c:v>41.002122</c:v>
                </c:pt>
                <c:pt idx="154">
                  <c:v>41.002122</c:v>
                </c:pt>
                <c:pt idx="155">
                  <c:v>41.002122</c:v>
                </c:pt>
                <c:pt idx="156">
                  <c:v>41.002122</c:v>
                </c:pt>
                <c:pt idx="157">
                  <c:v>41.002122</c:v>
                </c:pt>
                <c:pt idx="158">
                  <c:v>41.002122</c:v>
                </c:pt>
                <c:pt idx="159">
                  <c:v>41.002122</c:v>
                </c:pt>
                <c:pt idx="160">
                  <c:v>41.002122</c:v>
                </c:pt>
                <c:pt idx="161">
                  <c:v>41.002122</c:v>
                </c:pt>
                <c:pt idx="162">
                  <c:v>41.002122</c:v>
                </c:pt>
                <c:pt idx="163">
                  <c:v>41.002122</c:v>
                </c:pt>
                <c:pt idx="164">
                  <c:v>41.002122</c:v>
                </c:pt>
                <c:pt idx="165">
                  <c:v>41.002122</c:v>
                </c:pt>
                <c:pt idx="166">
                  <c:v>41.002122</c:v>
                </c:pt>
                <c:pt idx="167">
                  <c:v>41.002122</c:v>
                </c:pt>
                <c:pt idx="168">
                  <c:v>41.002122</c:v>
                </c:pt>
                <c:pt idx="169">
                  <c:v>41.002122</c:v>
                </c:pt>
                <c:pt idx="170">
                  <c:v>41.002122</c:v>
                </c:pt>
                <c:pt idx="171">
                  <c:v>41.002122</c:v>
                </c:pt>
                <c:pt idx="172">
                  <c:v>41.002122</c:v>
                </c:pt>
                <c:pt idx="173">
                  <c:v>41.002122</c:v>
                </c:pt>
                <c:pt idx="174">
                  <c:v>41.002122</c:v>
                </c:pt>
                <c:pt idx="175">
                  <c:v>41.002122</c:v>
                </c:pt>
                <c:pt idx="176">
                  <c:v>41.002122</c:v>
                </c:pt>
                <c:pt idx="177">
                  <c:v>41.002122</c:v>
                </c:pt>
                <c:pt idx="178">
                  <c:v>41.002122</c:v>
                </c:pt>
                <c:pt idx="179">
                  <c:v>41.002122</c:v>
                </c:pt>
                <c:pt idx="180">
                  <c:v>41.002122</c:v>
                </c:pt>
                <c:pt idx="181">
                  <c:v>41.004658511459922</c:v>
                </c:pt>
                <c:pt idx="182">
                  <c:v>41.012269538575559</c:v>
                </c:pt>
                <c:pt idx="183">
                  <c:v>41.024959561028723</c:v>
                </c:pt>
                <c:pt idx="184">
                  <c:v>41.042736049871813</c:v>
                </c:pt>
                <c:pt idx="185">
                  <c:v>41.065609474908598</c:v>
                </c:pt>
                <c:pt idx="186">
                  <c:v>41.093593315041097</c:v>
                </c:pt>
                <c:pt idx="187">
                  <c:v>41.126704071595846</c:v>
                </c:pt>
                <c:pt idx="188">
                  <c:v>41.164961284647404</c:v>
                </c:pt>
                <c:pt idx="189">
                  <c:v>41.208387552360406</c:v>
                </c:pt>
                <c:pt idx="190">
                  <c:v>41.257008553375798</c:v>
                </c:pt>
                <c:pt idx="191">
                  <c:v>41.310853072270504</c:v>
                </c:pt>
                <c:pt idx="192">
                  <c:v>41.369953028124222</c:v>
                </c:pt>
                <c:pt idx="193">
                  <c:v>41.434343506230853</c:v>
                </c:pt>
                <c:pt idx="194">
                  <c:v>41.504062792996386</c:v>
                </c:pt>
                <c:pt idx="195">
                  <c:v>41.579152414068787</c:v>
                </c:pt>
                <c:pt idx="196">
                  <c:v>41.659657175750709</c:v>
                </c:pt>
                <c:pt idx="197">
                  <c:v>41.745625209748553</c:v>
                </c:pt>
                <c:pt idx="198">
                  <c:v>41.837108021317405</c:v>
                </c:pt>
                <c:pt idx="199">
                  <c:v>41.934160540864518</c:v>
                </c:pt>
                <c:pt idx="200">
                  <c:v>42.036841179079353</c:v>
                </c:pt>
                <c:pt idx="201">
                  <c:v>42.145211885662142</c:v>
                </c:pt>
                <c:pt idx="202">
                  <c:v>42.259338211727886</c:v>
                </c:pt>
                <c:pt idx="203">
                  <c:v>42.379289375967531</c:v>
                </c:pt>
                <c:pt idx="204">
                  <c:v>42.505138334652408</c:v>
                </c:pt>
                <c:pt idx="205">
                  <c:v>42.636961855573347</c:v>
                </c:pt>
                <c:pt idx="206">
                  <c:v>42.774840596010513</c:v>
                </c:pt>
                <c:pt idx="207">
                  <c:v>42.918859184835277</c:v>
                </c:pt>
                <c:pt idx="208">
                  <c:v>43.069106308850529</c:v>
                </c:pt>
                <c:pt idx="209">
                  <c:v>43.225674803480509</c:v>
                </c:pt>
                <c:pt idx="210">
                  <c:v>43.388661747927742</c:v>
                </c:pt>
                <c:pt idx="211">
                  <c:v>43.55816856491834</c:v>
                </c:pt>
                <c:pt idx="212">
                  <c:v>43.734301125164059</c:v>
                </c:pt>
                <c:pt idx="213">
                  <c:v>43.917169856673588</c:v>
                </c:pt>
                <c:pt idx="214">
                  <c:v>44.106889859052075</c:v>
                </c:pt>
                <c:pt idx="215">
                  <c:v>44.303581022932867</c:v>
                </c:pt>
                <c:pt idx="216">
                  <c:v>44.507368154691569</c:v>
                </c:pt>
                <c:pt idx="217">
                  <c:v>44.718381106597818</c:v>
                </c:pt>
                <c:pt idx="218">
                  <c:v>44.936754912565895</c:v>
                </c:pt>
                <c:pt idx="219">
                  <c:v>45.162629929671581</c:v>
                </c:pt>
                <c:pt idx="220">
                  <c:v>45.396151985607048</c:v>
                </c:pt>
                <c:pt idx="221">
                  <c:v>45.637472532252886</c:v>
                </c:pt>
                <c:pt idx="222">
                  <c:v>45.886748805550333</c:v>
                </c:pt>
                <c:pt idx="223">
                  <c:v>46.144143991863174</c:v>
                </c:pt>
                <c:pt idx="224">
                  <c:v>46.409827401023826</c:v>
                </c:pt>
                <c:pt idx="225">
                  <c:v>46.683974646263295</c:v>
                </c:pt>
                <c:pt idx="226">
                  <c:v>46.966767831229468</c:v>
                </c:pt>
                <c:pt idx="227">
                  <c:v>47.258395744303044</c:v>
                </c:pt>
                <c:pt idx="228">
                  <c:v>47.559054060424579</c:v>
                </c:pt>
                <c:pt idx="229">
                  <c:v>47.868945550650608</c:v>
                </c:pt>
                <c:pt idx="230">
                  <c:v>48.188280299658835</c:v>
                </c:pt>
                <c:pt idx="231">
                  <c:v>48.517275931427804</c:v>
                </c:pt>
                <c:pt idx="232">
                  <c:v>48.856157843315849</c:v>
                </c:pt>
                <c:pt idx="233">
                  <c:v>49.205159448768448</c:v>
                </c:pt>
                <c:pt idx="234">
                  <c:v>49.564522428881951</c:v>
                </c:pt>
                <c:pt idx="235">
                  <c:v>49.934496993052278</c:v>
                </c:pt>
                <c:pt idx="236">
                  <c:v>50.315342148936246</c:v>
                </c:pt>
                <c:pt idx="237">
                  <c:v>50.707325981949431</c:v>
                </c:pt>
                <c:pt idx="238">
                  <c:v>51.110725944522336</c:v>
                </c:pt>
                <c:pt idx="239">
                  <c:v>51.525829155328971</c:v>
                </c:pt>
                <c:pt idx="240">
                  <c:v>51.952932708696217</c:v>
                </c:pt>
                <c:pt idx="241">
                  <c:v>52.392343994393045</c:v>
                </c:pt>
                <c:pt idx="242">
                  <c:v>52.844381027984568</c:v>
                </c:pt>
                <c:pt idx="243">
                  <c:v>53.309372791925355</c:v>
                </c:pt>
                <c:pt idx="244">
                  <c:v>53.787659587545399</c:v>
                </c:pt>
                <c:pt idx="245">
                  <c:v>54.279593398064883</c:v>
                </c:pt>
                <c:pt idx="246">
                  <c:v>54.785538262747302</c:v>
                </c:pt>
                <c:pt idx="247">
                  <c:v>55.305870662274529</c:v>
                </c:pt>
                <c:pt idx="248">
                  <c:v>55.840979915392658</c:v>
                </c:pt>
                <c:pt idx="249">
                  <c:v>56.391268586842052</c:v>
                </c:pt>
                <c:pt idx="250">
                  <c:v>56.95715290653952</c:v>
                </c:pt>
                <c:pt idx="251">
                  <c:v>57.539063199933075</c:v>
                </c:pt>
                <c:pt idx="252">
                  <c:v>58.137444329392459</c:v>
                </c:pt>
                <c:pt idx="253">
                  <c:v>58.752756146434415</c:v>
                </c:pt>
                <c:pt idx="254">
                  <c:v>59.385473954511006</c:v>
                </c:pt>
                <c:pt idx="255">
                  <c:v>60.036088982005275</c:v>
                </c:pt>
                <c:pt idx="256">
                  <c:v>60.705108864988894</c:v>
                </c:pt>
                <c:pt idx="257">
                  <c:v>61.393058139192433</c:v>
                </c:pt>
                <c:pt idx="258">
                  <c:v>62.100478740522618</c:v>
                </c:pt>
                <c:pt idx="259">
                  <c:v>62.827930513332255</c:v>
                </c:pt>
                <c:pt idx="260">
                  <c:v>63.575991725504814</c:v>
                </c:pt>
                <c:pt idx="261">
                  <c:v>64.34525958925262</c:v>
                </c:pt>
                <c:pt idx="262">
                  <c:v>65.136350786349766</c:v>
                </c:pt>
                <c:pt idx="263">
                  <c:v>65.949901996322083</c:v>
                </c:pt>
                <c:pt idx="264">
                  <c:v>66.786570425893956</c:v>
                </c:pt>
                <c:pt idx="265">
                  <c:v>67.64703433774865</c:v>
                </c:pt>
                <c:pt idx="266">
                  <c:v>68.531993576386313</c:v>
                </c:pt>
                <c:pt idx="267">
                  <c:v>69.442170088566527</c:v>
                </c:pt>
                <c:pt idx="268">
                  <c:v>70.378308435489842</c:v>
                </c:pt>
                <c:pt idx="269">
                  <c:v>71.341176293510884</c:v>
                </c:pt>
                <c:pt idx="270">
                  <c:v>72.331564939774267</c:v>
                </c:pt>
                <c:pt idx="271">
                  <c:v>73.350289718725307</c:v>
                </c:pt>
                <c:pt idx="272">
                  <c:v>74.398190484964232</c:v>
                </c:pt>
                <c:pt idx="273">
                  <c:v>75.476132017384316</c:v>
                </c:pt>
                <c:pt idx="274">
                  <c:v>76.585004398956258</c:v>
                </c:pt>
                <c:pt idx="275">
                  <c:v>77.725723355887325</c:v>
                </c:pt>
                <c:pt idx="276">
                  <c:v>78.899230549196957</c:v>
                </c:pt>
                <c:pt idx="277">
                  <c:v>80.106493810997307</c:v>
                </c:pt>
                <c:pt idx="278">
                  <c:v>81.348507316951682</c:v>
                </c:pt>
                <c:pt idx="279">
                  <c:v>82.62629168549951</c:v>
                </c:pt>
                <c:pt idx="280">
                  <c:v>83.940893993475328</c:v>
                </c:pt>
                <c:pt idx="281">
                  <c:v>85.2933876967125</c:v>
                </c:pt>
                <c:pt idx="282">
                  <c:v>86.684872443105476</c:v>
                </c:pt>
                <c:pt idx="283">
                  <c:v>88.116473764399302</c:v>
                </c:pt>
                <c:pt idx="284">
                  <c:v>89.589342631684644</c:v>
                </c:pt>
                <c:pt idx="285">
                  <c:v>91.104654858193442</c:v>
                </c:pt>
                <c:pt idx="286">
                  <c:v>92.663610331515713</c:v>
                </c:pt>
                <c:pt idx="287">
                  <c:v>94.267432055789627</c:v>
                </c:pt>
                <c:pt idx="288">
                  <c:v>95.917364982751238</c:v>
                </c:pt>
                <c:pt idx="289">
                  <c:v>97.614674608781598</c:v>
                </c:pt>
                <c:pt idx="290">
                  <c:v>99.360645313240283</c:v>
                </c:pt>
                <c:pt idx="291">
                  <c:v>101.15657841144998</c:v>
                </c:pt>
                <c:pt idx="292">
                  <c:v>101.4589</c:v>
                </c:pt>
                <c:pt idx="293">
                  <c:v>101.4589</c:v>
                </c:pt>
                <c:pt idx="294">
                  <c:v>101.4589</c:v>
                </c:pt>
                <c:pt idx="295">
                  <c:v>101.4589</c:v>
                </c:pt>
                <c:pt idx="296">
                  <c:v>101.4589</c:v>
                </c:pt>
                <c:pt idx="297">
                  <c:v>101.4589</c:v>
                </c:pt>
                <c:pt idx="298">
                  <c:v>101.4589</c:v>
                </c:pt>
                <c:pt idx="299">
                  <c:v>101.4589</c:v>
                </c:pt>
                <c:pt idx="300">
                  <c:v>101.4589</c:v>
                </c:pt>
                <c:pt idx="301">
                  <c:v>101.4589</c:v>
                </c:pt>
                <c:pt idx="302">
                  <c:v>101.4589</c:v>
                </c:pt>
                <c:pt idx="303">
                  <c:v>101.4589</c:v>
                </c:pt>
                <c:pt idx="304">
                  <c:v>101.4589</c:v>
                </c:pt>
                <c:pt idx="305">
                  <c:v>101.4589</c:v>
                </c:pt>
                <c:pt idx="306">
                  <c:v>101.4589</c:v>
                </c:pt>
                <c:pt idx="307">
                  <c:v>101.4589</c:v>
                </c:pt>
                <c:pt idx="308">
                  <c:v>101.4589</c:v>
                </c:pt>
                <c:pt idx="309">
                  <c:v>101.4589</c:v>
                </c:pt>
                <c:pt idx="310">
                  <c:v>101.4589</c:v>
                </c:pt>
                <c:pt idx="311">
                  <c:v>101.4589</c:v>
                </c:pt>
                <c:pt idx="312">
                  <c:v>101.4589</c:v>
                </c:pt>
                <c:pt idx="313">
                  <c:v>101.4589</c:v>
                </c:pt>
                <c:pt idx="314">
                  <c:v>101.4589</c:v>
                </c:pt>
                <c:pt idx="315">
                  <c:v>101.4589</c:v>
                </c:pt>
                <c:pt idx="316">
                  <c:v>101.4589</c:v>
                </c:pt>
                <c:pt idx="317">
                  <c:v>101.4589</c:v>
                </c:pt>
                <c:pt idx="318">
                  <c:v>101.4589</c:v>
                </c:pt>
                <c:pt idx="319">
                  <c:v>101.4589</c:v>
                </c:pt>
                <c:pt idx="320">
                  <c:v>101.4589</c:v>
                </c:pt>
                <c:pt idx="321">
                  <c:v>101.4589</c:v>
                </c:pt>
                <c:pt idx="322">
                  <c:v>101.4589</c:v>
                </c:pt>
                <c:pt idx="323">
                  <c:v>101.4589</c:v>
                </c:pt>
                <c:pt idx="324">
                  <c:v>101.4589</c:v>
                </c:pt>
                <c:pt idx="325">
                  <c:v>101.4589</c:v>
                </c:pt>
                <c:pt idx="326">
                  <c:v>101.4589</c:v>
                </c:pt>
                <c:pt idx="327">
                  <c:v>101.4589</c:v>
                </c:pt>
                <c:pt idx="328">
                  <c:v>101.4589</c:v>
                </c:pt>
                <c:pt idx="329">
                  <c:v>101.4589</c:v>
                </c:pt>
                <c:pt idx="330">
                  <c:v>101.4589</c:v>
                </c:pt>
                <c:pt idx="331">
                  <c:v>101.4589</c:v>
                </c:pt>
                <c:pt idx="332">
                  <c:v>101.4589</c:v>
                </c:pt>
                <c:pt idx="333">
                  <c:v>101.4589</c:v>
                </c:pt>
                <c:pt idx="334">
                  <c:v>101.4589</c:v>
                </c:pt>
                <c:pt idx="335">
                  <c:v>101.4589</c:v>
                </c:pt>
                <c:pt idx="336">
                  <c:v>101.4589</c:v>
                </c:pt>
                <c:pt idx="337">
                  <c:v>101.4589</c:v>
                </c:pt>
                <c:pt idx="338">
                  <c:v>101.4589</c:v>
                </c:pt>
                <c:pt idx="339">
                  <c:v>101.4589</c:v>
                </c:pt>
                <c:pt idx="340">
                  <c:v>101.4589</c:v>
                </c:pt>
                <c:pt idx="341">
                  <c:v>101.4589</c:v>
                </c:pt>
                <c:pt idx="342">
                  <c:v>101.4589</c:v>
                </c:pt>
                <c:pt idx="343">
                  <c:v>101.4589</c:v>
                </c:pt>
                <c:pt idx="344">
                  <c:v>101.4589</c:v>
                </c:pt>
                <c:pt idx="345">
                  <c:v>101.4589</c:v>
                </c:pt>
                <c:pt idx="346">
                  <c:v>101.4589</c:v>
                </c:pt>
                <c:pt idx="347">
                  <c:v>101.4589</c:v>
                </c:pt>
                <c:pt idx="348">
                  <c:v>101.4589</c:v>
                </c:pt>
                <c:pt idx="349">
                  <c:v>101.4589</c:v>
                </c:pt>
                <c:pt idx="350">
                  <c:v>101.4589</c:v>
                </c:pt>
                <c:pt idx="351">
                  <c:v>101.4589</c:v>
                </c:pt>
                <c:pt idx="352">
                  <c:v>101.4589</c:v>
                </c:pt>
                <c:pt idx="353">
                  <c:v>101.4589</c:v>
                </c:pt>
                <c:pt idx="354">
                  <c:v>101.4589</c:v>
                </c:pt>
                <c:pt idx="355">
                  <c:v>101.4589</c:v>
                </c:pt>
                <c:pt idx="356">
                  <c:v>101.4589</c:v>
                </c:pt>
                <c:pt idx="357">
                  <c:v>101.4589</c:v>
                </c:pt>
                <c:pt idx="358">
                  <c:v>101.4589</c:v>
                </c:pt>
                <c:pt idx="359">
                  <c:v>101.4589</c:v>
                </c:pt>
                <c:pt idx="360">
                  <c:v>101.4589</c:v>
                </c:pt>
              </c:numCache>
            </c:numRef>
          </c:yVal>
          <c:smooth val="1"/>
        </c:ser>
        <c:ser>
          <c:idx val="1"/>
          <c:order val="1"/>
          <c:tx>
            <c:v>Pressure, Crank End, bar abs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'Stage 2'!$AC$373:$AC$733</c:f>
              <c:numCache>
                <c:formatCode>General</c:formatCode>
                <c:ptCount val="361"/>
                <c:pt idx="0">
                  <c:v>0</c:v>
                </c:pt>
                <c:pt idx="1">
                  <c:v>9.28095561954515E-3</c:v>
                </c:pt>
                <c:pt idx="2">
                  <c:v>3.7119546170057839E-2</c:v>
                </c:pt>
                <c:pt idx="3">
                  <c:v>8.350294547884321E-2</c:v>
                </c:pt>
                <c:pt idx="4">
                  <c:v>0.14840978576268662</c:v>
                </c:pt>
                <c:pt idx="5">
                  <c:v>0.23181017138041368</c:v>
                </c:pt>
                <c:pt idx="6">
                  <c:v>0.33366569807780688</c:v>
                </c:pt>
                <c:pt idx="7">
                  <c:v>0.45392947771651238</c:v>
                </c:pt>
                <c:pt idx="8">
                  <c:v>0.59254616847529074</c:v>
                </c:pt>
                <c:pt idx="9">
                  <c:v>0.74945201051093646</c:v>
                </c:pt>
                <c:pt idx="10">
                  <c:v>0.92457486706116254</c:v>
                </c:pt>
                <c:pt idx="11">
                  <c:v>1.117834270971751</c:v>
                </c:pt>
                <c:pt idx="12">
                  <c:v>1.3291414766256724</c:v>
                </c:pt>
                <c:pt idx="13">
                  <c:v>1.5583995172502323</c:v>
                </c:pt>
                <c:pt idx="14">
                  <c:v>1.8055032675739264</c:v>
                </c:pt>
                <c:pt idx="15">
                  <c:v>2.0703395118045882</c:v>
                </c:pt>
                <c:pt idx="16">
                  <c:v>2.3527870168934344</c:v>
                </c:pt>
                <c:pt idx="17">
                  <c:v>2.6527166110504652</c:v>
                </c:pt>
                <c:pt idx="18">
                  <c:v>2.9699912674703293</c:v>
                </c:pt>
                <c:pt idx="19">
                  <c:v>3.3044661932265034</c:v>
                </c:pt>
                <c:pt idx="20">
                  <c:v>3.6559889232871376</c:v>
                </c:pt>
                <c:pt idx="21">
                  <c:v>4.0243994196021138</c:v>
                </c:pt>
                <c:pt idx="22">
                  <c:v>4.4095301752087224</c:v>
                </c:pt>
                <c:pt idx="23">
                  <c:v>4.811206323297764</c:v>
                </c:pt>
                <c:pt idx="24">
                  <c:v>5.229245751178639</c:v>
                </c:pt>
                <c:pt idx="25">
                  <c:v>5.663459219078856</c:v>
                </c:pt>
                <c:pt idx="26">
                  <c:v>6.1136504837072092</c:v>
                </c:pt>
                <c:pt idx="27">
                  <c:v>6.5796164265079451</c:v>
                </c:pt>
                <c:pt idx="28">
                  <c:v>7.0611471865267408</c:v>
                </c:pt>
                <c:pt idx="29">
                  <c:v>7.5580262978060118</c:v>
                </c:pt>
                <c:pt idx="30">
                  <c:v>8.0700308312220628</c:v>
                </c:pt>
                <c:pt idx="31">
                  <c:v>8.5969315406718483</c:v>
                </c:pt>
                <c:pt idx="32">
                  <c:v>9.138493013511864</c:v>
                </c:pt>
                <c:pt idx="33">
                  <c:v>9.6944738251476306</c:v>
                </c:pt>
                <c:pt idx="34">
                  <c:v>10.264626697665438</c:v>
                </c:pt>
                <c:pt idx="35">
                  <c:v>10.848698662395526</c:v>
                </c:pt>
                <c:pt idx="36">
                  <c:v>11.446431226287032</c:v>
                </c:pt>
                <c:pt idx="37">
                  <c:v>12.057560541973618</c:v>
                </c:pt>
                <c:pt idx="38">
                  <c:v>12.681817581400013</c:v>
                </c:pt>
                <c:pt idx="39">
                  <c:v>13.318928312875864</c:v>
                </c:pt>
                <c:pt idx="40">
                  <c:v>13.968613881418168</c:v>
                </c:pt>
                <c:pt idx="41">
                  <c:v>14.630590792236569</c:v>
                </c:pt>
                <c:pt idx="42">
                  <c:v>15.304571097211838</c:v>
                </c:pt>
                <c:pt idx="43">
                  <c:v>15.990262584211219</c:v>
                </c:pt>
                <c:pt idx="44">
                  <c:v>16.687368969079806</c:v>
                </c:pt>
                <c:pt idx="45">
                  <c:v>17.395590090140708</c:v>
                </c:pt>
                <c:pt idx="46">
                  <c:v>18.114622105032332</c:v>
                </c:pt>
                <c:pt idx="47">
                  <c:v>18.844157689705359</c:v>
                </c:pt>
                <c:pt idx="48">
                  <c:v>19.583886239396794</c:v>
                </c:pt>
                <c:pt idx="49">
                  <c:v>20.333494071393552</c:v>
                </c:pt>
                <c:pt idx="50">
                  <c:v>21.092664629393536</c:v>
                </c:pt>
                <c:pt idx="51">
                  <c:v>21.861078689266765</c:v>
                </c:pt>
                <c:pt idx="52">
                  <c:v>22.638414566015086</c:v>
                </c:pt>
                <c:pt idx="53">
                  <c:v>23.424348321724374</c:v>
                </c:pt>
                <c:pt idx="54">
                  <c:v>24.218553974300082</c:v>
                </c:pt>
                <c:pt idx="55">
                  <c:v>25.020703706771286</c:v>
                </c:pt>
                <c:pt idx="56">
                  <c:v>25.830468076946929</c:v>
                </c:pt>
                <c:pt idx="57">
                  <c:v>26.647516227203994</c:v>
                </c:pt>
                <c:pt idx="58">
                  <c:v>27.471516094183706</c:v>
                </c:pt>
                <c:pt idx="59">
                  <c:v>28.302134618170893</c:v>
                </c:pt>
                <c:pt idx="60">
                  <c:v>29.139037951928955</c:v>
                </c:pt>
                <c:pt idx="61">
                  <c:v>29.981891668759985</c:v>
                </c:pt>
                <c:pt idx="62">
                  <c:v>30.830360969561173</c:v>
                </c:pt>
                <c:pt idx="63">
                  <c:v>31.684110888644359</c:v>
                </c:pt>
                <c:pt idx="64">
                  <c:v>32.542806498088673</c:v>
                </c:pt>
                <c:pt idx="65">
                  <c:v>33.406113110393235</c:v>
                </c:pt>
                <c:pt idx="66">
                  <c:v>34.273696479200446</c:v>
                </c:pt>
                <c:pt idx="67">
                  <c:v>35.145222997858575</c:v>
                </c:pt>
                <c:pt idx="68">
                  <c:v>36.020359895597167</c:v>
                </c:pt>
                <c:pt idx="69">
                  <c:v>36.898775431088133</c:v>
                </c:pt>
                <c:pt idx="70">
                  <c:v>37.78013908317002</c:v>
                </c:pt>
                <c:pt idx="71">
                  <c:v>38.66412173851549</c:v>
                </c:pt>
                <c:pt idx="72">
                  <c:v>39.550395876026244</c:v>
                </c:pt>
                <c:pt idx="73">
                  <c:v>40.438635747742914</c:v>
                </c:pt>
                <c:pt idx="74">
                  <c:v>41.328517556064611</c:v>
                </c:pt>
                <c:pt idx="75">
                  <c:v>42.219719627075222</c:v>
                </c:pt>
                <c:pt idx="76">
                  <c:v>43.11192257978319</c:v>
                </c:pt>
                <c:pt idx="77">
                  <c:v>44.004809491083734</c:v>
                </c:pt>
                <c:pt idx="78">
                  <c:v>44.898066056263858</c:v>
                </c:pt>
                <c:pt idx="79">
                  <c:v>45.79138074487507</c:v>
                </c:pt>
                <c:pt idx="80">
                  <c:v>46.684444951807265</c:v>
                </c:pt>
                <c:pt idx="81">
                  <c:v>47.576953143407145</c:v>
                </c:pt>
                <c:pt idx="82">
                  <c:v>48.46860299849142</c:v>
                </c:pt>
                <c:pt idx="83">
                  <c:v>49.359095544115839</c:v>
                </c:pt>
                <c:pt idx="84">
                  <c:v>50.24813528596998</c:v>
                </c:pt>
                <c:pt idx="85">
                  <c:v>51.135430333278556</c:v>
                </c:pt>
                <c:pt idx="86">
                  <c:v>52.020692518099246</c:v>
                </c:pt>
                <c:pt idx="87">
                  <c:v>52.903637508918727</c:v>
                </c:pt>
                <c:pt idx="88">
                  <c:v>53.783984918459595</c:v>
                </c:pt>
                <c:pt idx="89">
                  <c:v>54.66145840562055</c:v>
                </c:pt>
                <c:pt idx="90">
                  <c:v>55.535785771485784</c:v>
                </c:pt>
                <c:pt idx="91">
                  <c:v>56.406699049348902</c:v>
                </c:pt>
                <c:pt idx="92">
                  <c:v>57.273934588709679</c:v>
                </c:pt>
                <c:pt idx="93">
                  <c:v>58.137233133213122</c:v>
                </c:pt>
                <c:pt idx="94">
                  <c:v>58.996339892511784</c:v>
                </c:pt>
                <c:pt idx="95">
                  <c:v>59.851004608044384</c:v>
                </c:pt>
                <c:pt idx="96">
                  <c:v>60.70098161273534</c:v>
                </c:pt>
                <c:pt idx="97">
                  <c:v>61.546029884630578</c:v>
                </c:pt>
                <c:pt idx="98">
                  <c:v>62.385913094497973</c:v>
                </c:pt>
                <c:pt idx="99">
                  <c:v>63.220399647430256</c:v>
                </c:pt>
                <c:pt idx="100">
                  <c:v>64.049262718500302</c:v>
                </c:pt>
                <c:pt idx="101">
                  <c:v>64.872280282529559</c:v>
                </c:pt>
                <c:pt idx="102">
                  <c:v>65.689235138039777</c:v>
                </c:pt>
                <c:pt idx="103">
                  <c:v>66.499914925470264</c:v>
                </c:pt>
                <c:pt idx="104">
                  <c:v>67.304112139749961</c:v>
                </c:pt>
                <c:pt idx="105">
                  <c:v>68.101624137327292</c:v>
                </c:pt>
                <c:pt idx="106">
                  <c:v>68.892253137764499</c:v>
                </c:pt>
                <c:pt idx="107">
                  <c:v>69.675806220016568</c:v>
                </c:pt>
                <c:pt idx="108">
                  <c:v>70.452095313520971</c:v>
                </c:pt>
                <c:pt idx="109">
                  <c:v>71.220937184231161</c:v>
                </c:pt>
                <c:pt idx="110">
                  <c:v>71.982153415736889</c:v>
                </c:pt>
                <c:pt idx="111">
                  <c:v>72.735570385618161</c:v>
                </c:pt>
                <c:pt idx="112">
                  <c:v>73.481019237188377</c:v>
                </c:pt>
                <c:pt idx="113">
                  <c:v>74.218335846785948</c:v>
                </c:pt>
                <c:pt idx="114">
                  <c:v>74.947360786780465</c:v>
                </c:pt>
                <c:pt idx="115">
                  <c:v>75.667939284463174</c:v>
                </c:pt>
                <c:pt idx="116">
                  <c:v>76.379921176996419</c:v>
                </c:pt>
                <c:pt idx="117">
                  <c:v>77.083160862599044</c:v>
                </c:pt>
                <c:pt idx="118">
                  <c:v>77.777517248150261</c:v>
                </c:pt>
                <c:pt idx="119">
                  <c:v>78.462853693393683</c:v>
                </c:pt>
                <c:pt idx="120">
                  <c:v>79.139037951928941</c:v>
                </c:pt>
                <c:pt idx="121">
                  <c:v>79.805942109176328</c:v>
                </c:pt>
                <c:pt idx="122">
                  <c:v>80.463442517504205</c:v>
                </c:pt>
                <c:pt idx="123">
                  <c:v>81.111419728706707</c:v>
                </c:pt>
                <c:pt idx="124">
                  <c:v>81.749758424021621</c:v>
                </c:pt>
                <c:pt idx="125">
                  <c:v>82.378347341875909</c:v>
                </c:pt>
                <c:pt idx="126">
                  <c:v>82.997079203547386</c:v>
                </c:pt>
                <c:pt idx="127">
                  <c:v>83.605850636929191</c:v>
                </c:pt>
                <c:pt idx="128">
                  <c:v>84.20456209858088</c:v>
                </c:pt>
                <c:pt idx="129">
                  <c:v>84.793117794250492</c:v>
                </c:pt>
                <c:pt idx="130">
                  <c:v>85.371425598047466</c:v>
                </c:pt>
                <c:pt idx="131">
                  <c:v>85.939396970444278</c:v>
                </c:pt>
                <c:pt idx="132">
                  <c:v>86.496946875282646</c:v>
                </c:pt>
                <c:pt idx="133">
                  <c:v>87.043993695955223</c:v>
                </c:pt>
                <c:pt idx="134">
                  <c:v>87.580459150932029</c:v>
                </c:pt>
                <c:pt idx="135">
                  <c:v>88.106268208795427</c:v>
                </c:pt>
                <c:pt idx="136">
                  <c:v>88.62134900294491</c:v>
                </c:pt>
                <c:pt idx="137">
                  <c:v>89.125632746128289</c:v>
                </c:pt>
                <c:pt idx="138">
                  <c:v>89.619053644951279</c:v>
                </c:pt>
                <c:pt idx="139">
                  <c:v>90.101548814513805</c:v>
                </c:pt>
                <c:pt idx="140">
                  <c:v>90.573058193315958</c:v>
                </c:pt>
                <c:pt idx="141">
                  <c:v>91.033524458572941</c:v>
                </c:pt>
                <c:pt idx="142">
                  <c:v>91.482892942072198</c:v>
                </c:pt>
                <c:pt idx="143">
                  <c:v>91.921111546702889</c:v>
                </c:pt>
                <c:pt idx="144">
                  <c:v>92.348130663781745</c:v>
                </c:pt>
                <c:pt idx="145">
                  <c:v>92.763903091294665</c:v>
                </c:pt>
                <c:pt idx="146">
                  <c:v>93.168383953169609</c:v>
                </c:pt>
                <c:pt idx="147">
                  <c:v>93.561530619690004</c:v>
                </c:pt>
                <c:pt idx="148">
                  <c:v>93.943302629154488</c:v>
                </c:pt>
                <c:pt idx="149">
                  <c:v>94.313661610883059</c:v>
                </c:pt>
                <c:pt idx="150">
                  <c:v>94.672571209665961</c:v>
                </c:pt>
                <c:pt idx="151">
                  <c:v>95.019997011745573</c:v>
                </c:pt>
                <c:pt idx="152">
                  <c:v>95.355906472419449</c:v>
                </c:pt>
                <c:pt idx="153">
                  <c:v>95.680268845344742</c:v>
                </c:pt>
                <c:pt idx="154">
                  <c:v>95.993055113623882</c:v>
                </c:pt>
                <c:pt idx="155">
                  <c:v>96.294237922743832</c:v>
                </c:pt>
                <c:pt idx="156">
                  <c:v>96.583791515438733</c:v>
                </c:pt>
                <c:pt idx="157">
                  <c:v>96.861691668541809</c:v>
                </c:pt>
                <c:pt idx="158">
                  <c:v>97.127915631887447</c:v>
                </c:pt>
                <c:pt idx="159">
                  <c:v>97.382442069322281</c:v>
                </c:pt>
                <c:pt idx="160">
                  <c:v>97.625251001877984</c:v>
                </c:pt>
                <c:pt idx="161">
                  <c:v>97.856323753158193</c:v>
                </c:pt>
                <c:pt idx="162">
                  <c:v>98.07564289698567</c:v>
                </c:pt>
                <c:pt idx="163">
                  <c:v>98.283192207353991</c:v>
                </c:pt>
                <c:pt idx="164">
                  <c:v>98.478956610725305</c:v>
                </c:pt>
                <c:pt idx="165">
                  <c:v>98.662922140711416</c:v>
                </c:pt>
                <c:pt idx="166">
                  <c:v>98.83507589517356</c:v>
                </c:pt>
                <c:pt idx="167">
                  <c:v>98.995405995773723</c:v>
                </c:pt>
                <c:pt idx="168">
                  <c:v>99.143901550006262</c:v>
                </c:pt>
                <c:pt idx="169">
                  <c:v>99.280552615738117</c:v>
                </c:pt>
                <c:pt idx="170">
                  <c:v>99.405350168281998</c:v>
                </c:pt>
                <c:pt idx="171">
                  <c:v>99.518286070024715</c:v>
                </c:pt>
                <c:pt idx="172">
                  <c:v>99.619353042632326</c:v>
                </c:pt>
                <c:pt idx="173">
                  <c:v>99.708544641848675</c:v>
                </c:pt>
                <c:pt idx="174">
                  <c:v>99.785855234905156</c:v>
                </c:pt>
                <c:pt idx="175">
                  <c:v>99.851279980554949</c:v>
                </c:pt>
                <c:pt idx="176">
                  <c:v>99.904814811745098</c:v>
                </c:pt>
                <c:pt idx="177">
                  <c:v>99.946456420936215</c:v>
                </c:pt>
                <c:pt idx="178">
                  <c:v>99.976202248079645</c:v>
                </c:pt>
                <c:pt idx="179">
                  <c:v>99.994050471258689</c:v>
                </c:pt>
                <c:pt idx="180">
                  <c:v>100.00000000000003</c:v>
                </c:pt>
                <c:pt idx="181">
                  <c:v>99.994050471258689</c:v>
                </c:pt>
                <c:pt idx="182">
                  <c:v>99.976202248079645</c:v>
                </c:pt>
                <c:pt idx="183">
                  <c:v>99.946456420936215</c:v>
                </c:pt>
                <c:pt idx="184">
                  <c:v>99.904814811745098</c:v>
                </c:pt>
                <c:pt idx="185">
                  <c:v>99.851279980554949</c:v>
                </c:pt>
                <c:pt idx="186">
                  <c:v>99.785855234905156</c:v>
                </c:pt>
                <c:pt idx="187">
                  <c:v>99.708544641848675</c:v>
                </c:pt>
                <c:pt idx="188">
                  <c:v>99.619353042632326</c:v>
                </c:pt>
                <c:pt idx="189">
                  <c:v>99.518286070024715</c:v>
                </c:pt>
                <c:pt idx="190">
                  <c:v>99.405350168281998</c:v>
                </c:pt>
                <c:pt idx="191">
                  <c:v>99.280552615738117</c:v>
                </c:pt>
                <c:pt idx="192">
                  <c:v>99.143901550006262</c:v>
                </c:pt>
                <c:pt idx="193">
                  <c:v>98.995405995773723</c:v>
                </c:pt>
                <c:pt idx="194">
                  <c:v>98.83507589517356</c:v>
                </c:pt>
                <c:pt idx="195">
                  <c:v>98.662922140711416</c:v>
                </c:pt>
                <c:pt idx="196">
                  <c:v>98.478956610725305</c:v>
                </c:pt>
                <c:pt idx="197">
                  <c:v>98.283192207353991</c:v>
                </c:pt>
                <c:pt idx="198">
                  <c:v>98.07564289698567</c:v>
                </c:pt>
                <c:pt idx="199">
                  <c:v>97.856323753158193</c:v>
                </c:pt>
                <c:pt idx="200">
                  <c:v>97.625251001877984</c:v>
                </c:pt>
                <c:pt idx="201">
                  <c:v>97.382442069322281</c:v>
                </c:pt>
                <c:pt idx="202">
                  <c:v>97.127915631887447</c:v>
                </c:pt>
                <c:pt idx="203">
                  <c:v>96.861691668541809</c:v>
                </c:pt>
                <c:pt idx="204">
                  <c:v>96.583791515438733</c:v>
                </c:pt>
                <c:pt idx="205">
                  <c:v>96.294237922743832</c:v>
                </c:pt>
                <c:pt idx="206">
                  <c:v>95.993055113623882</c:v>
                </c:pt>
                <c:pt idx="207">
                  <c:v>95.680268845344742</c:v>
                </c:pt>
                <c:pt idx="208">
                  <c:v>95.355906472419449</c:v>
                </c:pt>
                <c:pt idx="209">
                  <c:v>95.019997011745573</c:v>
                </c:pt>
                <c:pt idx="210">
                  <c:v>94.672571209665961</c:v>
                </c:pt>
                <c:pt idx="211">
                  <c:v>94.313661610883059</c:v>
                </c:pt>
                <c:pt idx="212">
                  <c:v>93.943302629154488</c:v>
                </c:pt>
                <c:pt idx="213">
                  <c:v>93.561530619690004</c:v>
                </c:pt>
                <c:pt idx="214">
                  <c:v>93.168383953169609</c:v>
                </c:pt>
                <c:pt idx="215">
                  <c:v>92.763903091294665</c:v>
                </c:pt>
                <c:pt idx="216">
                  <c:v>92.348130663781745</c:v>
                </c:pt>
                <c:pt idx="217">
                  <c:v>91.921111546702889</c:v>
                </c:pt>
                <c:pt idx="218">
                  <c:v>91.482892942072198</c:v>
                </c:pt>
                <c:pt idx="219">
                  <c:v>91.033524458572941</c:v>
                </c:pt>
                <c:pt idx="220">
                  <c:v>90.573058193315958</c:v>
                </c:pt>
                <c:pt idx="221">
                  <c:v>90.101548814513805</c:v>
                </c:pt>
                <c:pt idx="222">
                  <c:v>89.619053644951279</c:v>
                </c:pt>
                <c:pt idx="223">
                  <c:v>89.125632746128289</c:v>
                </c:pt>
                <c:pt idx="224">
                  <c:v>88.62134900294491</c:v>
                </c:pt>
                <c:pt idx="225">
                  <c:v>88.106268208795427</c:v>
                </c:pt>
                <c:pt idx="226">
                  <c:v>87.580459150932029</c:v>
                </c:pt>
                <c:pt idx="227">
                  <c:v>87.043993695955223</c:v>
                </c:pt>
                <c:pt idx="228">
                  <c:v>86.496946875282646</c:v>
                </c:pt>
                <c:pt idx="229">
                  <c:v>85.939396970444278</c:v>
                </c:pt>
                <c:pt idx="230">
                  <c:v>85.371425598047466</c:v>
                </c:pt>
                <c:pt idx="231">
                  <c:v>84.793117794250492</c:v>
                </c:pt>
                <c:pt idx="232">
                  <c:v>84.20456209858088</c:v>
                </c:pt>
                <c:pt idx="233">
                  <c:v>83.605850636929191</c:v>
                </c:pt>
                <c:pt idx="234">
                  <c:v>82.997079203547386</c:v>
                </c:pt>
                <c:pt idx="235">
                  <c:v>82.378347341875909</c:v>
                </c:pt>
                <c:pt idx="236">
                  <c:v>81.749758424021621</c:v>
                </c:pt>
                <c:pt idx="237">
                  <c:v>81.111419728706707</c:v>
                </c:pt>
                <c:pt idx="238">
                  <c:v>80.463442517504205</c:v>
                </c:pt>
                <c:pt idx="239">
                  <c:v>79.805942109176328</c:v>
                </c:pt>
                <c:pt idx="240">
                  <c:v>79.139037951928941</c:v>
                </c:pt>
                <c:pt idx="241">
                  <c:v>78.462853693393683</c:v>
                </c:pt>
                <c:pt idx="242">
                  <c:v>77.777517248150261</c:v>
                </c:pt>
                <c:pt idx="243">
                  <c:v>77.083160862599044</c:v>
                </c:pt>
                <c:pt idx="244">
                  <c:v>76.379921176996419</c:v>
                </c:pt>
                <c:pt idx="245">
                  <c:v>75.667939284463174</c:v>
                </c:pt>
                <c:pt idx="246">
                  <c:v>74.947360786780465</c:v>
                </c:pt>
                <c:pt idx="247">
                  <c:v>74.218335846785948</c:v>
                </c:pt>
                <c:pt idx="248">
                  <c:v>73.481019237188377</c:v>
                </c:pt>
                <c:pt idx="249">
                  <c:v>72.735570385618161</c:v>
                </c:pt>
                <c:pt idx="250">
                  <c:v>71.982153415736889</c:v>
                </c:pt>
                <c:pt idx="251">
                  <c:v>71.220937184231161</c:v>
                </c:pt>
                <c:pt idx="252">
                  <c:v>70.452095313520971</c:v>
                </c:pt>
                <c:pt idx="253">
                  <c:v>69.675806220016568</c:v>
                </c:pt>
                <c:pt idx="254">
                  <c:v>68.892253137764499</c:v>
                </c:pt>
                <c:pt idx="255">
                  <c:v>68.101624137327292</c:v>
                </c:pt>
                <c:pt idx="256">
                  <c:v>67.304112139749961</c:v>
                </c:pt>
                <c:pt idx="257">
                  <c:v>66.499914925470264</c:v>
                </c:pt>
                <c:pt idx="258">
                  <c:v>65.689235138039777</c:v>
                </c:pt>
                <c:pt idx="259">
                  <c:v>64.872280282529559</c:v>
                </c:pt>
                <c:pt idx="260">
                  <c:v>64.049262718500302</c:v>
                </c:pt>
                <c:pt idx="261">
                  <c:v>63.220399647430256</c:v>
                </c:pt>
                <c:pt idx="262">
                  <c:v>62.385913094497973</c:v>
                </c:pt>
                <c:pt idx="263">
                  <c:v>61.546029884630578</c:v>
                </c:pt>
                <c:pt idx="264">
                  <c:v>60.70098161273534</c:v>
                </c:pt>
                <c:pt idx="265">
                  <c:v>59.851004608044384</c:v>
                </c:pt>
                <c:pt idx="266">
                  <c:v>58.996339892511784</c:v>
                </c:pt>
                <c:pt idx="267">
                  <c:v>58.137233133213122</c:v>
                </c:pt>
                <c:pt idx="268">
                  <c:v>57.273934588709679</c:v>
                </c:pt>
                <c:pt idx="269">
                  <c:v>56.406699049348902</c:v>
                </c:pt>
                <c:pt idx="270">
                  <c:v>55.535785771485784</c:v>
                </c:pt>
                <c:pt idx="271">
                  <c:v>54.66145840562055</c:v>
                </c:pt>
                <c:pt idx="272">
                  <c:v>53.783984918459595</c:v>
                </c:pt>
                <c:pt idx="273">
                  <c:v>52.903637508918727</c:v>
                </c:pt>
                <c:pt idx="274">
                  <c:v>52.020692518099246</c:v>
                </c:pt>
                <c:pt idx="275">
                  <c:v>51.135430333278556</c:v>
                </c:pt>
                <c:pt idx="276">
                  <c:v>50.24813528596998</c:v>
                </c:pt>
                <c:pt idx="277">
                  <c:v>49.359095544115839</c:v>
                </c:pt>
                <c:pt idx="278">
                  <c:v>48.46860299849142</c:v>
                </c:pt>
                <c:pt idx="279">
                  <c:v>47.576953143407145</c:v>
                </c:pt>
                <c:pt idx="280">
                  <c:v>46.684444951807265</c:v>
                </c:pt>
                <c:pt idx="281">
                  <c:v>45.79138074487507</c:v>
                </c:pt>
                <c:pt idx="282">
                  <c:v>44.898066056263858</c:v>
                </c:pt>
                <c:pt idx="283">
                  <c:v>44.004809491083734</c:v>
                </c:pt>
                <c:pt idx="284">
                  <c:v>43.11192257978319</c:v>
                </c:pt>
                <c:pt idx="285">
                  <c:v>42.219719627075222</c:v>
                </c:pt>
                <c:pt idx="286">
                  <c:v>41.328517556064611</c:v>
                </c:pt>
                <c:pt idx="287">
                  <c:v>40.438635747742914</c:v>
                </c:pt>
                <c:pt idx="288">
                  <c:v>39.550395876026244</c:v>
                </c:pt>
                <c:pt idx="289">
                  <c:v>38.66412173851549</c:v>
                </c:pt>
                <c:pt idx="290">
                  <c:v>37.78013908317002</c:v>
                </c:pt>
                <c:pt idx="291">
                  <c:v>36.898775431088133</c:v>
                </c:pt>
                <c:pt idx="292">
                  <c:v>36.020359895597167</c:v>
                </c:pt>
                <c:pt idx="293">
                  <c:v>35.145222997858575</c:v>
                </c:pt>
                <c:pt idx="294">
                  <c:v>34.273696479200446</c:v>
                </c:pt>
                <c:pt idx="295">
                  <c:v>33.406113110393235</c:v>
                </c:pt>
                <c:pt idx="296">
                  <c:v>32.542806498088673</c:v>
                </c:pt>
                <c:pt idx="297">
                  <c:v>31.684110888644359</c:v>
                </c:pt>
                <c:pt idx="298">
                  <c:v>30.830360969561173</c:v>
                </c:pt>
                <c:pt idx="299">
                  <c:v>29.981891668759985</c:v>
                </c:pt>
                <c:pt idx="300">
                  <c:v>29.139037951928955</c:v>
                </c:pt>
                <c:pt idx="301">
                  <c:v>28.302134618170893</c:v>
                </c:pt>
                <c:pt idx="302">
                  <c:v>27.471516094183706</c:v>
                </c:pt>
                <c:pt idx="303">
                  <c:v>26.647516227203994</c:v>
                </c:pt>
                <c:pt idx="304">
                  <c:v>25.830468076946929</c:v>
                </c:pt>
                <c:pt idx="305">
                  <c:v>25.020703706771286</c:v>
                </c:pt>
                <c:pt idx="306">
                  <c:v>24.218553974300082</c:v>
                </c:pt>
                <c:pt idx="307">
                  <c:v>23.424348321724374</c:v>
                </c:pt>
                <c:pt idx="308">
                  <c:v>22.638414566015086</c:v>
                </c:pt>
                <c:pt idx="309">
                  <c:v>21.861078689266765</c:v>
                </c:pt>
                <c:pt idx="310">
                  <c:v>21.092664629393536</c:v>
                </c:pt>
                <c:pt idx="311">
                  <c:v>20.333494071393552</c:v>
                </c:pt>
                <c:pt idx="312">
                  <c:v>19.583886239396794</c:v>
                </c:pt>
                <c:pt idx="313">
                  <c:v>18.844157689705359</c:v>
                </c:pt>
                <c:pt idx="314">
                  <c:v>18.114622105032332</c:v>
                </c:pt>
                <c:pt idx="315">
                  <c:v>17.395590090140708</c:v>
                </c:pt>
                <c:pt idx="316">
                  <c:v>16.687368969079806</c:v>
                </c:pt>
                <c:pt idx="317">
                  <c:v>15.990262584211219</c:v>
                </c:pt>
                <c:pt idx="318">
                  <c:v>15.304571097211838</c:v>
                </c:pt>
                <c:pt idx="319">
                  <c:v>14.630590792236569</c:v>
                </c:pt>
                <c:pt idx="320">
                  <c:v>13.968613881418168</c:v>
                </c:pt>
                <c:pt idx="321">
                  <c:v>13.318928312875864</c:v>
                </c:pt>
                <c:pt idx="322">
                  <c:v>12.681817581400013</c:v>
                </c:pt>
                <c:pt idx="323">
                  <c:v>12.057560541973618</c:v>
                </c:pt>
                <c:pt idx="324">
                  <c:v>11.446431226287032</c:v>
                </c:pt>
                <c:pt idx="325">
                  <c:v>10.848698662395526</c:v>
                </c:pt>
                <c:pt idx="326">
                  <c:v>10.264626697665438</c:v>
                </c:pt>
                <c:pt idx="327">
                  <c:v>9.6944738251476306</c:v>
                </c:pt>
                <c:pt idx="328">
                  <c:v>9.138493013511864</c:v>
                </c:pt>
                <c:pt idx="329">
                  <c:v>8.5969315406718483</c:v>
                </c:pt>
                <c:pt idx="330">
                  <c:v>8.0700308312220628</c:v>
                </c:pt>
                <c:pt idx="331">
                  <c:v>7.5580262978060118</c:v>
                </c:pt>
                <c:pt idx="332">
                  <c:v>7.0611471865267408</c:v>
                </c:pt>
                <c:pt idx="333">
                  <c:v>6.5796164265079451</c:v>
                </c:pt>
                <c:pt idx="334">
                  <c:v>6.1136504837072092</c:v>
                </c:pt>
                <c:pt idx="335">
                  <c:v>5.663459219078856</c:v>
                </c:pt>
                <c:pt idx="336">
                  <c:v>5.229245751178639</c:v>
                </c:pt>
                <c:pt idx="337">
                  <c:v>4.811206323297764</c:v>
                </c:pt>
                <c:pt idx="338">
                  <c:v>4.4095301752087224</c:v>
                </c:pt>
                <c:pt idx="339">
                  <c:v>4.0243994196021138</c:v>
                </c:pt>
                <c:pt idx="340">
                  <c:v>3.6559889232871376</c:v>
                </c:pt>
                <c:pt idx="341">
                  <c:v>3.3044661932265034</c:v>
                </c:pt>
                <c:pt idx="342">
                  <c:v>2.9699912674703293</c:v>
                </c:pt>
                <c:pt idx="343">
                  <c:v>2.6527166110504652</c:v>
                </c:pt>
                <c:pt idx="344">
                  <c:v>2.3527870168934344</c:v>
                </c:pt>
                <c:pt idx="345">
                  <c:v>2.0703395118045882</c:v>
                </c:pt>
                <c:pt idx="346">
                  <c:v>1.8055032675739264</c:v>
                </c:pt>
                <c:pt idx="347">
                  <c:v>1.5583995172502323</c:v>
                </c:pt>
                <c:pt idx="348">
                  <c:v>1.3291414766256724</c:v>
                </c:pt>
                <c:pt idx="349">
                  <c:v>1.117834270971751</c:v>
                </c:pt>
                <c:pt idx="350">
                  <c:v>0.92457486706116254</c:v>
                </c:pt>
                <c:pt idx="351">
                  <c:v>0.74945201051093646</c:v>
                </c:pt>
                <c:pt idx="352">
                  <c:v>0.59254616847529074</c:v>
                </c:pt>
                <c:pt idx="353">
                  <c:v>0.45392947771651238</c:v>
                </c:pt>
                <c:pt idx="354">
                  <c:v>0.33366569807780688</c:v>
                </c:pt>
                <c:pt idx="355">
                  <c:v>0.23181017138041368</c:v>
                </c:pt>
                <c:pt idx="356">
                  <c:v>0.14840978576268662</c:v>
                </c:pt>
                <c:pt idx="357">
                  <c:v>8.350294547884321E-2</c:v>
                </c:pt>
                <c:pt idx="358">
                  <c:v>3.7119546170057839E-2</c:v>
                </c:pt>
                <c:pt idx="359">
                  <c:v>9.28095561954515E-3</c:v>
                </c:pt>
                <c:pt idx="360">
                  <c:v>0</c:v>
                </c:pt>
              </c:numCache>
            </c:numRef>
          </c:xVal>
          <c:yVal>
            <c:numRef>
              <c:f>'Stage 2'!$U$373:$U$733</c:f>
              <c:numCache>
                <c:formatCode>General</c:formatCode>
                <c:ptCount val="361"/>
                <c:pt idx="0">
                  <c:v>41.002122</c:v>
                </c:pt>
                <c:pt idx="1">
                  <c:v>41.004777540081399</c:v>
                </c:pt>
                <c:pt idx="2">
                  <c:v>41.012745804061858</c:v>
                </c:pt>
                <c:pt idx="3">
                  <c:v>41.026031724925168</c:v>
                </c:pt>
                <c:pt idx="4">
                  <c:v>41.044643530230353</c:v>
                </c:pt>
                <c:pt idx="5">
                  <c:v>41.068592751000438</c:v>
                </c:pt>
                <c:pt idx="6">
                  <c:v>41.097894234186072</c:v>
                </c:pt>
                <c:pt idx="7">
                  <c:v>41.132566158723236</c:v>
                </c:pt>
                <c:pt idx="8">
                  <c:v>41.172630055210107</c:v>
                </c:pt>
                <c:pt idx="9">
                  <c:v>41.218110829233687</c:v>
                </c:pt>
                <c:pt idx="10">
                  <c:v>41.269036788382458</c:v>
                </c:pt>
                <c:pt idx="11">
                  <c:v>41.325439672987009</c:v>
                </c:pt>
                <c:pt idx="12">
                  <c:v>41.387354690636705</c:v>
                </c:pt>
                <c:pt idx="13">
                  <c:v>41.454820554526272</c:v>
                </c:pt>
                <c:pt idx="14">
                  <c:v>41.527879525691851</c:v>
                </c:pt>
                <c:pt idx="15">
                  <c:v>41.606577459202946</c:v>
                </c:pt>
                <c:pt idx="16">
                  <c:v>41.690963854382353</c:v>
                </c:pt>
                <c:pt idx="17">
                  <c:v>41.781091909132691</c:v>
                </c:pt>
                <c:pt idx="18">
                  <c:v>41.877018578454944</c:v>
                </c:pt>
                <c:pt idx="19">
                  <c:v>41.978804637250946</c:v>
                </c:pt>
                <c:pt idx="20">
                  <c:v>42.086514747508353</c:v>
                </c:pt>
                <c:pt idx="21">
                  <c:v>42.200217529974537</c:v>
                </c:pt>
                <c:pt idx="22">
                  <c:v>42.319985640431852</c:v>
                </c:pt>
                <c:pt idx="23">
                  <c:v>42.44589585069523</c:v>
                </c:pt>
                <c:pt idx="24">
                  <c:v>42.578029134460472</c:v>
                </c:pt>
                <c:pt idx="25">
                  <c:v>42.716470758138534</c:v>
                </c:pt>
                <c:pt idx="26">
                  <c:v>42.861310376821216</c:v>
                </c:pt>
                <c:pt idx="27">
                  <c:v>43.012642135529838</c:v>
                </c:pt>
                <c:pt idx="28">
                  <c:v>43.170564775908581</c:v>
                </c:pt>
                <c:pt idx="29">
                  <c:v>43.335181748532449</c:v>
                </c:pt>
                <c:pt idx="30">
                  <c:v>43.506601331009414</c:v>
                </c:pt>
                <c:pt idx="31">
                  <c:v>43.684936752065269</c:v>
                </c:pt>
                <c:pt idx="32">
                  <c:v>43.870306321809771</c:v>
                </c:pt>
                <c:pt idx="33">
                  <c:v>44.062833568392975</c:v>
                </c:pt>
                <c:pt idx="34">
                  <c:v>44.262647381270654</c:v>
                </c:pt>
                <c:pt idx="35">
                  <c:v>44.469882161308689</c:v>
                </c:pt>
                <c:pt idx="36">
                  <c:v>44.68467797796751</c:v>
                </c:pt>
                <c:pt idx="37">
                  <c:v>44.907180733818848</c:v>
                </c:pt>
                <c:pt idx="38">
                  <c:v>45.137542336659045</c:v>
                </c:pt>
                <c:pt idx="39">
                  <c:v>45.375920879495325</c:v>
                </c:pt>
                <c:pt idx="40">
                  <c:v>45.622480828693909</c:v>
                </c:pt>
                <c:pt idx="41">
                  <c:v>45.877393220591692</c:v>
                </c:pt>
                <c:pt idx="42">
                  <c:v>46.140835866886697</c:v>
                </c:pt>
                <c:pt idx="43">
                  <c:v>46.412993569135473</c:v>
                </c:pt>
                <c:pt idx="44">
                  <c:v>46.694058342700622</c:v>
                </c:pt>
                <c:pt idx="45">
                  <c:v>46.984229650504915</c:v>
                </c:pt>
                <c:pt idx="46">
                  <c:v>47.283714646963581</c:v>
                </c:pt>
                <c:pt idx="47">
                  <c:v>47.592728432481344</c:v>
                </c:pt>
                <c:pt idx="48">
                  <c:v>47.911494318915636</c:v>
                </c:pt>
                <c:pt idx="49">
                  <c:v>48.240244106423425</c:v>
                </c:pt>
                <c:pt idx="50">
                  <c:v>48.57921837212389</c:v>
                </c:pt>
                <c:pt idx="51">
                  <c:v>48.92866677102662</c:v>
                </c:pt>
                <c:pt idx="52">
                  <c:v>49.28884834968887</c:v>
                </c:pt>
                <c:pt idx="53">
                  <c:v>49.660031873083696</c:v>
                </c:pt>
                <c:pt idx="54">
                  <c:v>50.042496165174889</c:v>
                </c:pt>
                <c:pt idx="55">
                  <c:v>50.436530463712216</c:v>
                </c:pt>
                <c:pt idx="56">
                  <c:v>50.842434789775261</c:v>
                </c:pt>
                <c:pt idx="57">
                  <c:v>51.260520332609644</c:v>
                </c:pt>
                <c:pt idx="58">
                  <c:v>51.691109850315428</c:v>
                </c:pt>
                <c:pt idx="59">
                  <c:v>52.134538086960802</c:v>
                </c:pt>
                <c:pt idx="60">
                  <c:v>52.591152206708401</c:v>
                </c:pt>
                <c:pt idx="61">
                  <c:v>53.061312245555001</c:v>
                </c:pt>
                <c:pt idx="62">
                  <c:v>53.545391581295583</c:v>
                </c:pt>
                <c:pt idx="63">
                  <c:v>54.04377742233477</c:v>
                </c:pt>
                <c:pt idx="64">
                  <c:v>54.556871315975165</c:v>
                </c:pt>
                <c:pt idx="65">
                  <c:v>55.085089676820807</c:v>
                </c:pt>
                <c:pt idx="66">
                  <c:v>55.628864335936008</c:v>
                </c:pt>
                <c:pt idx="67">
                  <c:v>56.18864311140311</c:v>
                </c:pt>
                <c:pt idx="68">
                  <c:v>56.764890400918951</c:v>
                </c:pt>
                <c:pt idx="69">
                  <c:v>57.358087797065593</c:v>
                </c:pt>
                <c:pt idx="70">
                  <c:v>57.968734725880203</c:v>
                </c:pt>
                <c:pt idx="71">
                  <c:v>58.597349109333557</c:v>
                </c:pt>
                <c:pt idx="72">
                  <c:v>59.244468052306217</c:v>
                </c:pt>
                <c:pt idx="73">
                  <c:v>59.910648554624387</c:v>
                </c:pt>
                <c:pt idx="74">
                  <c:v>60.596468248680829</c:v>
                </c:pt>
                <c:pt idx="75">
                  <c:v>61.302526163124995</c:v>
                </c:pt>
                <c:pt idx="76">
                  <c:v>62.029443513050644</c:v>
                </c:pt>
                <c:pt idx="77">
                  <c:v>62.777864517047732</c:v>
                </c:pt>
                <c:pt idx="78">
                  <c:v>63.548457241405949</c:v>
                </c:pt>
                <c:pt idx="79">
                  <c:v>64.341914471667579</c:v>
                </c:pt>
                <c:pt idx="80">
                  <c:v>65.158954611622534</c:v>
                </c:pt>
                <c:pt idx="81">
                  <c:v>66.000322609709116</c:v>
                </c:pt>
                <c:pt idx="82">
                  <c:v>66.866790912645541</c:v>
                </c:pt>
                <c:pt idx="83">
                  <c:v>67.759160445944929</c:v>
                </c:pt>
                <c:pt idx="84">
                  <c:v>68.678261620778258</c:v>
                </c:pt>
                <c:pt idx="85">
                  <c:v>69.624955366426647</c:v>
                </c:pt>
                <c:pt idx="86">
                  <c:v>70.60013418731404</c:v>
                </c:pt>
                <c:pt idx="87">
                  <c:v>71.604723243324457</c:v>
                </c:pt>
                <c:pt idx="88">
                  <c:v>72.639681451780405</c:v>
                </c:pt>
                <c:pt idx="89">
                  <c:v>73.706002609091627</c:v>
                </c:pt>
                <c:pt idx="90">
                  <c:v>74.804716529663366</c:v>
                </c:pt>
                <c:pt idx="91">
                  <c:v>75.9368901991824</c:v>
                </c:pt>
                <c:pt idx="92">
                  <c:v>77.103628938867757</c:v>
                </c:pt>
                <c:pt idx="93">
                  <c:v>78.306077576675222</c:v>
                </c:pt>
                <c:pt idx="94">
                  <c:v>79.545421620774349</c:v>
                </c:pt>
                <c:pt idx="95">
                  <c:v>80.822888429866836</c:v>
                </c:pt>
                <c:pt idx="96">
                  <c:v>82.139748374073562</c:v>
                </c:pt>
                <c:pt idx="97">
                  <c:v>83.497315979183071</c:v>
                </c:pt>
                <c:pt idx="98">
                  <c:v>84.896951046007089</c:v>
                </c:pt>
                <c:pt idx="99">
                  <c:v>86.340059735428426</c:v>
                </c:pt>
                <c:pt idx="100">
                  <c:v>87.828095608435959</c:v>
                </c:pt>
                <c:pt idx="101">
                  <c:v>89.362560609009378</c:v>
                </c:pt>
                <c:pt idx="102">
                  <c:v>90.945005976133288</c:v>
                </c:pt>
                <c:pt idx="103">
                  <c:v>92.577033069470275</c:v>
                </c:pt>
                <c:pt idx="104">
                  <c:v>94.260294091292977</c:v>
                </c:pt>
                <c:pt idx="105">
                  <c:v>95.996492685148738</c:v>
                </c:pt>
                <c:pt idx="106">
                  <c:v>97.787384389401367</c:v>
                </c:pt>
                <c:pt idx="107">
                  <c:v>99.634776921233623</c:v>
                </c:pt>
                <c:pt idx="108">
                  <c:v>101.4589</c:v>
                </c:pt>
                <c:pt idx="109">
                  <c:v>101.4589</c:v>
                </c:pt>
                <c:pt idx="110">
                  <c:v>101.4589</c:v>
                </c:pt>
                <c:pt idx="111">
                  <c:v>101.4589</c:v>
                </c:pt>
                <c:pt idx="112">
                  <c:v>101.4589</c:v>
                </c:pt>
                <c:pt idx="113">
                  <c:v>101.4589</c:v>
                </c:pt>
                <c:pt idx="114">
                  <c:v>101.4589</c:v>
                </c:pt>
                <c:pt idx="115">
                  <c:v>101.4589</c:v>
                </c:pt>
                <c:pt idx="116">
                  <c:v>101.4589</c:v>
                </c:pt>
                <c:pt idx="117">
                  <c:v>101.4589</c:v>
                </c:pt>
                <c:pt idx="118">
                  <c:v>101.4589</c:v>
                </c:pt>
                <c:pt idx="119">
                  <c:v>101.4589</c:v>
                </c:pt>
                <c:pt idx="120">
                  <c:v>101.4589</c:v>
                </c:pt>
                <c:pt idx="121">
                  <c:v>101.4589</c:v>
                </c:pt>
                <c:pt idx="122">
                  <c:v>101.4589</c:v>
                </c:pt>
                <c:pt idx="123">
                  <c:v>101.4589</c:v>
                </c:pt>
                <c:pt idx="124">
                  <c:v>101.4589</c:v>
                </c:pt>
                <c:pt idx="125">
                  <c:v>101.4589</c:v>
                </c:pt>
                <c:pt idx="126">
                  <c:v>101.4589</c:v>
                </c:pt>
                <c:pt idx="127">
                  <c:v>101.4589</c:v>
                </c:pt>
                <c:pt idx="128">
                  <c:v>101.4589</c:v>
                </c:pt>
                <c:pt idx="129">
                  <c:v>101.4589</c:v>
                </c:pt>
                <c:pt idx="130">
                  <c:v>101.4589</c:v>
                </c:pt>
                <c:pt idx="131">
                  <c:v>101.4589</c:v>
                </c:pt>
                <c:pt idx="132">
                  <c:v>101.4589</c:v>
                </c:pt>
                <c:pt idx="133">
                  <c:v>101.4589</c:v>
                </c:pt>
                <c:pt idx="134">
                  <c:v>101.4589</c:v>
                </c:pt>
                <c:pt idx="135">
                  <c:v>101.4589</c:v>
                </c:pt>
                <c:pt idx="136">
                  <c:v>101.4589</c:v>
                </c:pt>
                <c:pt idx="137">
                  <c:v>101.4589</c:v>
                </c:pt>
                <c:pt idx="138">
                  <c:v>101.4589</c:v>
                </c:pt>
                <c:pt idx="139">
                  <c:v>101.4589</c:v>
                </c:pt>
                <c:pt idx="140">
                  <c:v>101.4589</c:v>
                </c:pt>
                <c:pt idx="141">
                  <c:v>101.4589</c:v>
                </c:pt>
                <c:pt idx="142">
                  <c:v>101.4589</c:v>
                </c:pt>
                <c:pt idx="143">
                  <c:v>101.4589</c:v>
                </c:pt>
                <c:pt idx="144">
                  <c:v>101.4589</c:v>
                </c:pt>
                <c:pt idx="145">
                  <c:v>101.4589</c:v>
                </c:pt>
                <c:pt idx="146">
                  <c:v>101.4589</c:v>
                </c:pt>
                <c:pt idx="147">
                  <c:v>101.4589</c:v>
                </c:pt>
                <c:pt idx="148">
                  <c:v>101.4589</c:v>
                </c:pt>
                <c:pt idx="149">
                  <c:v>101.4589</c:v>
                </c:pt>
                <c:pt idx="150">
                  <c:v>101.4589</c:v>
                </c:pt>
                <c:pt idx="151">
                  <c:v>101.4589</c:v>
                </c:pt>
                <c:pt idx="152">
                  <c:v>101.4589</c:v>
                </c:pt>
                <c:pt idx="153">
                  <c:v>101.4589</c:v>
                </c:pt>
                <c:pt idx="154">
                  <c:v>101.4589</c:v>
                </c:pt>
                <c:pt idx="155">
                  <c:v>101.4589</c:v>
                </c:pt>
                <c:pt idx="156">
                  <c:v>101.4589</c:v>
                </c:pt>
                <c:pt idx="157">
                  <c:v>101.4589</c:v>
                </c:pt>
                <c:pt idx="158">
                  <c:v>101.4589</c:v>
                </c:pt>
                <c:pt idx="159">
                  <c:v>101.4589</c:v>
                </c:pt>
                <c:pt idx="160">
                  <c:v>101.4589</c:v>
                </c:pt>
                <c:pt idx="161">
                  <c:v>101.4589</c:v>
                </c:pt>
                <c:pt idx="162">
                  <c:v>101.4589</c:v>
                </c:pt>
                <c:pt idx="163">
                  <c:v>101.4589</c:v>
                </c:pt>
                <c:pt idx="164">
                  <c:v>101.4589</c:v>
                </c:pt>
                <c:pt idx="165">
                  <c:v>101.4589</c:v>
                </c:pt>
                <c:pt idx="166">
                  <c:v>101.4589</c:v>
                </c:pt>
                <c:pt idx="167">
                  <c:v>101.4589</c:v>
                </c:pt>
                <c:pt idx="168">
                  <c:v>101.4589</c:v>
                </c:pt>
                <c:pt idx="169">
                  <c:v>101.4589</c:v>
                </c:pt>
                <c:pt idx="170">
                  <c:v>101.4589</c:v>
                </c:pt>
                <c:pt idx="171">
                  <c:v>101.4589</c:v>
                </c:pt>
                <c:pt idx="172">
                  <c:v>101.4589</c:v>
                </c:pt>
                <c:pt idx="173">
                  <c:v>101.4589</c:v>
                </c:pt>
                <c:pt idx="174">
                  <c:v>101.4589</c:v>
                </c:pt>
                <c:pt idx="175">
                  <c:v>101.4589</c:v>
                </c:pt>
                <c:pt idx="176">
                  <c:v>101.4589</c:v>
                </c:pt>
                <c:pt idx="177">
                  <c:v>101.4589</c:v>
                </c:pt>
                <c:pt idx="178">
                  <c:v>101.4589</c:v>
                </c:pt>
                <c:pt idx="179">
                  <c:v>101.4589</c:v>
                </c:pt>
                <c:pt idx="180">
                  <c:v>101.4589</c:v>
                </c:pt>
                <c:pt idx="181">
                  <c:v>101.40320226516147</c:v>
                </c:pt>
                <c:pt idx="182">
                  <c:v>101.2364552073539</c:v>
                </c:pt>
                <c:pt idx="183">
                  <c:v>100.95969213359186</c:v>
                </c:pt>
                <c:pt idx="184">
                  <c:v>100.57461825023182</c:v>
                </c:pt>
                <c:pt idx="185">
                  <c:v>100.08358568336567</c:v>
                </c:pt>
                <c:pt idx="186">
                  <c:v>99.489559443344845</c:v>
                </c:pt>
                <c:pt idx="187">
                  <c:v>98.796075222127641</c:v>
                </c:pt>
                <c:pt idx="188">
                  <c:v>98.007190101738701</c:v>
                </c:pt>
                <c:pt idx="189">
                  <c:v>97.127427398823343</c:v>
                </c:pt>
                <c:pt idx="190">
                  <c:v>96.161716969971721</c:v>
                </c:pt>
                <c:pt idx="191">
                  <c:v>95.115332353548325</c:v>
                </c:pt>
                <c:pt idx="192">
                  <c:v>93.993826127142796</c:v>
                </c:pt>
                <c:pt idx="193">
                  <c:v>92.80296481856648</c:v>
                </c:pt>
                <c:pt idx="194">
                  <c:v>91.54866462762665</c:v>
                </c:pt>
                <c:pt idx="195">
                  <c:v>90.236929102148281</c:v>
                </c:pt>
                <c:pt idx="196">
                  <c:v>88.87378977234026</c:v>
                </c:pt>
                <c:pt idx="197">
                  <c:v>87.465250590359233</c:v>
                </c:pt>
                <c:pt idx="198">
                  <c:v>86.017236854654328</c:v>
                </c:pt>
                <c:pt idx="199">
                  <c:v>84.535549128615258</c:v>
                </c:pt>
                <c:pt idx="200">
                  <c:v>83.025822496751189</c:v>
                </c:pt>
                <c:pt idx="201">
                  <c:v>81.4934913445706</c:v>
                </c:pt>
                <c:pt idx="202">
                  <c:v>79.943759704851999</c:v>
                </c:pt>
                <c:pt idx="203">
                  <c:v>78.381577086261686</c:v>
                </c:pt>
                <c:pt idx="204">
                  <c:v>76.811619592243829</c:v>
                </c:pt>
                <c:pt idx="205">
                  <c:v>75.238276049707139</c:v>
                </c:pt>
                <c:pt idx="206">
                  <c:v>73.665638798257447</c:v>
                </c:pt>
                <c:pt idx="207">
                  <c:v>72.097498740762433</c:v>
                </c:pt>
                <c:pt idx="208">
                  <c:v>70.537344223540842</c:v>
                </c:pt>
                <c:pt idx="209">
                  <c:v>68.988363297614299</c:v>
                </c:pt>
                <c:pt idx="210">
                  <c:v>67.453448909200873</c:v>
                </c:pt>
                <c:pt idx="211">
                  <c:v>65.935206575773677</c:v>
                </c:pt>
                <c:pt idx="212">
                  <c:v>64.435964121367178</c:v>
                </c:pt>
                <c:pt idx="213">
                  <c:v>62.957783069283245</c:v>
                </c:pt>
                <c:pt idx="214">
                  <c:v>61.502471319989873</c:v>
                </c:pt>
                <c:pt idx="215">
                  <c:v>60.071596775057969</c:v>
                </c:pt>
                <c:pt idx="216">
                  <c:v>58.666501602954618</c:v>
                </c:pt>
                <c:pt idx="217">
                  <c:v>57.288316878093461</c:v>
                </c:pt>
                <c:pt idx="218">
                  <c:v>55.937977359729203</c:v>
                </c:pt>
                <c:pt idx="219">
                  <c:v>54.616236211223253</c:v>
                </c:pt>
                <c:pt idx="220">
                  <c:v>53.323679492304286</c:v>
                </c:pt>
                <c:pt idx="221">
                  <c:v>52.060740286765061</c:v>
                </c:pt>
                <c:pt idx="222">
                  <c:v>50.827712355289762</c:v>
                </c:pt>
                <c:pt idx="223">
                  <c:v>49.624763227656537</c:v>
                </c:pt>
                <c:pt idx="224">
                  <c:v>48.45194667035954</c:v>
                </c:pt>
                <c:pt idx="225">
                  <c:v>47.309214484792406</c:v>
                </c:pt>
                <c:pt idx="226">
                  <c:v>46.196427607629943</c:v>
                </c:pt>
                <c:pt idx="227">
                  <c:v>45.113366499095157</c:v>
                </c:pt>
                <c:pt idx="228">
                  <c:v>44.05974081658217</c:v>
                </c:pt>
                <c:pt idx="229">
                  <c:v>43.03519838082422</c:v>
                </c:pt>
                <c:pt idx="230">
                  <c:v>42.039333449657192</c:v>
                </c:pt>
                <c:pt idx="231">
                  <c:v>41.071694320644426</c:v>
                </c:pt>
                <c:pt idx="232">
                  <c:v>41.002122</c:v>
                </c:pt>
                <c:pt idx="233">
                  <c:v>41.002122</c:v>
                </c:pt>
                <c:pt idx="234">
                  <c:v>41.002122</c:v>
                </c:pt>
                <c:pt idx="235">
                  <c:v>41.002122</c:v>
                </c:pt>
                <c:pt idx="236">
                  <c:v>41.002122</c:v>
                </c:pt>
                <c:pt idx="237">
                  <c:v>41.002122</c:v>
                </c:pt>
                <c:pt idx="238">
                  <c:v>41.002122</c:v>
                </c:pt>
                <c:pt idx="239">
                  <c:v>41.002122</c:v>
                </c:pt>
                <c:pt idx="240">
                  <c:v>41.002122</c:v>
                </c:pt>
                <c:pt idx="241">
                  <c:v>41.002122</c:v>
                </c:pt>
                <c:pt idx="242">
                  <c:v>41.002122</c:v>
                </c:pt>
                <c:pt idx="243">
                  <c:v>41.002122</c:v>
                </c:pt>
                <c:pt idx="244">
                  <c:v>41.002122</c:v>
                </c:pt>
                <c:pt idx="245">
                  <c:v>41.002122</c:v>
                </c:pt>
                <c:pt idx="246">
                  <c:v>41.002122</c:v>
                </c:pt>
                <c:pt idx="247">
                  <c:v>41.002122</c:v>
                </c:pt>
                <c:pt idx="248">
                  <c:v>41.002122</c:v>
                </c:pt>
                <c:pt idx="249">
                  <c:v>41.002122</c:v>
                </c:pt>
                <c:pt idx="250">
                  <c:v>41.002122</c:v>
                </c:pt>
                <c:pt idx="251">
                  <c:v>41.002122</c:v>
                </c:pt>
                <c:pt idx="252">
                  <c:v>41.002122</c:v>
                </c:pt>
                <c:pt idx="253">
                  <c:v>41.002122</c:v>
                </c:pt>
                <c:pt idx="254">
                  <c:v>41.002122</c:v>
                </c:pt>
                <c:pt idx="255">
                  <c:v>41.002122</c:v>
                </c:pt>
                <c:pt idx="256">
                  <c:v>41.002122</c:v>
                </c:pt>
                <c:pt idx="257">
                  <c:v>41.002122</c:v>
                </c:pt>
                <c:pt idx="258">
                  <c:v>41.002122</c:v>
                </c:pt>
                <c:pt idx="259">
                  <c:v>41.002122</c:v>
                </c:pt>
                <c:pt idx="260">
                  <c:v>41.002122</c:v>
                </c:pt>
                <c:pt idx="261">
                  <c:v>41.002122</c:v>
                </c:pt>
                <c:pt idx="262">
                  <c:v>41.002122</c:v>
                </c:pt>
                <c:pt idx="263">
                  <c:v>41.002122</c:v>
                </c:pt>
                <c:pt idx="264">
                  <c:v>41.002122</c:v>
                </c:pt>
                <c:pt idx="265">
                  <c:v>41.002122</c:v>
                </c:pt>
                <c:pt idx="266">
                  <c:v>41.002122</c:v>
                </c:pt>
                <c:pt idx="267">
                  <c:v>41.002122</c:v>
                </c:pt>
                <c:pt idx="268">
                  <c:v>41.002122</c:v>
                </c:pt>
                <c:pt idx="269">
                  <c:v>41.002122</c:v>
                </c:pt>
                <c:pt idx="270">
                  <c:v>41.002122</c:v>
                </c:pt>
                <c:pt idx="271">
                  <c:v>41.002122</c:v>
                </c:pt>
                <c:pt idx="272">
                  <c:v>41.002122</c:v>
                </c:pt>
                <c:pt idx="273">
                  <c:v>41.002122</c:v>
                </c:pt>
                <c:pt idx="274">
                  <c:v>41.002122</c:v>
                </c:pt>
                <c:pt idx="275">
                  <c:v>41.002122</c:v>
                </c:pt>
                <c:pt idx="276">
                  <c:v>41.002122</c:v>
                </c:pt>
                <c:pt idx="277">
                  <c:v>41.002122</c:v>
                </c:pt>
                <c:pt idx="278">
                  <c:v>41.002122</c:v>
                </c:pt>
                <c:pt idx="279">
                  <c:v>41.002122</c:v>
                </c:pt>
                <c:pt idx="280">
                  <c:v>41.002122</c:v>
                </c:pt>
                <c:pt idx="281">
                  <c:v>41.002122</c:v>
                </c:pt>
                <c:pt idx="282">
                  <c:v>41.002122</c:v>
                </c:pt>
                <c:pt idx="283">
                  <c:v>41.002122</c:v>
                </c:pt>
                <c:pt idx="284">
                  <c:v>41.002122</c:v>
                </c:pt>
                <c:pt idx="285">
                  <c:v>41.002122</c:v>
                </c:pt>
                <c:pt idx="286">
                  <c:v>41.002122</c:v>
                </c:pt>
                <c:pt idx="287">
                  <c:v>41.002122</c:v>
                </c:pt>
                <c:pt idx="288">
                  <c:v>41.002122</c:v>
                </c:pt>
                <c:pt idx="289">
                  <c:v>41.002122</c:v>
                </c:pt>
                <c:pt idx="290">
                  <c:v>41.002122</c:v>
                </c:pt>
                <c:pt idx="291">
                  <c:v>41.002122</c:v>
                </c:pt>
                <c:pt idx="292">
                  <c:v>41.002122</c:v>
                </c:pt>
                <c:pt idx="293">
                  <c:v>41.002122</c:v>
                </c:pt>
                <c:pt idx="294">
                  <c:v>41.002122</c:v>
                </c:pt>
                <c:pt idx="295">
                  <c:v>41.002122</c:v>
                </c:pt>
                <c:pt idx="296">
                  <c:v>41.002122</c:v>
                </c:pt>
                <c:pt idx="297">
                  <c:v>41.002122</c:v>
                </c:pt>
                <c:pt idx="298">
                  <c:v>41.002122</c:v>
                </c:pt>
                <c:pt idx="299">
                  <c:v>41.002122</c:v>
                </c:pt>
                <c:pt idx="300">
                  <c:v>41.002122</c:v>
                </c:pt>
                <c:pt idx="301">
                  <c:v>41.002122</c:v>
                </c:pt>
                <c:pt idx="302">
                  <c:v>41.002122</c:v>
                </c:pt>
                <c:pt idx="303">
                  <c:v>41.002122</c:v>
                </c:pt>
                <c:pt idx="304">
                  <c:v>41.002122</c:v>
                </c:pt>
                <c:pt idx="305">
                  <c:v>41.002122</c:v>
                </c:pt>
                <c:pt idx="306">
                  <c:v>41.002122</c:v>
                </c:pt>
                <c:pt idx="307">
                  <c:v>41.002122</c:v>
                </c:pt>
                <c:pt idx="308">
                  <c:v>41.002122</c:v>
                </c:pt>
                <c:pt idx="309">
                  <c:v>41.002122</c:v>
                </c:pt>
                <c:pt idx="310">
                  <c:v>41.002122</c:v>
                </c:pt>
                <c:pt idx="311">
                  <c:v>41.002122</c:v>
                </c:pt>
                <c:pt idx="312">
                  <c:v>41.002122</c:v>
                </c:pt>
                <c:pt idx="313">
                  <c:v>41.002122</c:v>
                </c:pt>
                <c:pt idx="314">
                  <c:v>41.002122</c:v>
                </c:pt>
                <c:pt idx="315">
                  <c:v>41.002122</c:v>
                </c:pt>
                <c:pt idx="316">
                  <c:v>41.002122</c:v>
                </c:pt>
                <c:pt idx="317">
                  <c:v>41.002122</c:v>
                </c:pt>
                <c:pt idx="318">
                  <c:v>41.002122</c:v>
                </c:pt>
                <c:pt idx="319">
                  <c:v>41.002122</c:v>
                </c:pt>
                <c:pt idx="320">
                  <c:v>41.002122</c:v>
                </c:pt>
                <c:pt idx="321">
                  <c:v>41.002122</c:v>
                </c:pt>
                <c:pt idx="322">
                  <c:v>41.002122</c:v>
                </c:pt>
                <c:pt idx="323">
                  <c:v>41.002122</c:v>
                </c:pt>
                <c:pt idx="324">
                  <c:v>41.002122</c:v>
                </c:pt>
                <c:pt idx="325">
                  <c:v>41.002122</c:v>
                </c:pt>
                <c:pt idx="326">
                  <c:v>41.002122</c:v>
                </c:pt>
                <c:pt idx="327">
                  <c:v>41.002122</c:v>
                </c:pt>
                <c:pt idx="328">
                  <c:v>41.002122</c:v>
                </c:pt>
                <c:pt idx="329">
                  <c:v>41.002122</c:v>
                </c:pt>
                <c:pt idx="330">
                  <c:v>41.002122</c:v>
                </c:pt>
                <c:pt idx="331">
                  <c:v>41.002122</c:v>
                </c:pt>
                <c:pt idx="332">
                  <c:v>41.002122</c:v>
                </c:pt>
                <c:pt idx="333">
                  <c:v>41.002122</c:v>
                </c:pt>
                <c:pt idx="334">
                  <c:v>41.002122</c:v>
                </c:pt>
                <c:pt idx="335">
                  <c:v>41.002122</c:v>
                </c:pt>
                <c:pt idx="336">
                  <c:v>41.002122</c:v>
                </c:pt>
                <c:pt idx="337">
                  <c:v>41.002122</c:v>
                </c:pt>
                <c:pt idx="338">
                  <c:v>41.002122</c:v>
                </c:pt>
                <c:pt idx="339">
                  <c:v>41.002122</c:v>
                </c:pt>
                <c:pt idx="340">
                  <c:v>41.002122</c:v>
                </c:pt>
                <c:pt idx="341">
                  <c:v>41.002122</c:v>
                </c:pt>
                <c:pt idx="342">
                  <c:v>41.002122</c:v>
                </c:pt>
                <c:pt idx="343">
                  <c:v>41.002122</c:v>
                </c:pt>
                <c:pt idx="344">
                  <c:v>41.002122</c:v>
                </c:pt>
                <c:pt idx="345">
                  <c:v>41.002122</c:v>
                </c:pt>
                <c:pt idx="346">
                  <c:v>41.002122</c:v>
                </c:pt>
                <c:pt idx="347">
                  <c:v>41.002122</c:v>
                </c:pt>
                <c:pt idx="348">
                  <c:v>41.002122</c:v>
                </c:pt>
                <c:pt idx="349">
                  <c:v>41.002122</c:v>
                </c:pt>
                <c:pt idx="350">
                  <c:v>41.002122</c:v>
                </c:pt>
                <c:pt idx="351">
                  <c:v>41.002122</c:v>
                </c:pt>
                <c:pt idx="352">
                  <c:v>41.002122</c:v>
                </c:pt>
                <c:pt idx="353">
                  <c:v>41.002122</c:v>
                </c:pt>
                <c:pt idx="354">
                  <c:v>41.002122</c:v>
                </c:pt>
                <c:pt idx="355">
                  <c:v>41.002122</c:v>
                </c:pt>
                <c:pt idx="356">
                  <c:v>41.002122</c:v>
                </c:pt>
                <c:pt idx="357">
                  <c:v>41.002122</c:v>
                </c:pt>
                <c:pt idx="358">
                  <c:v>41.002122</c:v>
                </c:pt>
                <c:pt idx="359">
                  <c:v>41.002122</c:v>
                </c:pt>
                <c:pt idx="360">
                  <c:v>41.002122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257176"/>
        <c:axId val="526257960"/>
      </c:scatterChart>
      <c:valAx>
        <c:axId val="52625717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</a:rPr>
                  <a:t>Swept Volume, %</a:t>
                </a:r>
              </a:p>
            </c:rich>
          </c:tx>
          <c:layout>
            <c:manualLayout>
              <c:xMode val="edge"/>
              <c:yMode val="edge"/>
              <c:x val="0.44632736125375633"/>
              <c:y val="0.884751357638336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tx1">
                        <a:alpha val="50000"/>
                      </a:schemeClr>
                    </a:solidFill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57960"/>
        <c:crosses val="autoZero"/>
        <c:crossBetween val="midCat"/>
      </c:valAx>
      <c:valAx>
        <c:axId val="52625796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ln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</a:rPr>
                  <a:t>Pressure, Bar, abs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tx1">
                        <a:alpha val="50000"/>
                      </a:schemeClr>
                    </a:solidFill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>
                      <a:alpha val="50000"/>
                    </a:schemeClr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57176"/>
        <c:crosses val="autoZero"/>
        <c:crossBetween val="midCat"/>
      </c:valAx>
      <c:spPr>
        <a:noFill/>
        <a:ln w="15875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9.5738521815207894E-2"/>
          <c:y val="0.878474633709595"/>
          <c:w val="0.33155621172353456"/>
          <c:h val="0.103972817946765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solidFill>
                  <a:schemeClr val="tx1">
                    <a:alpha val="50000"/>
                  </a:schemeClr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17" Type="http://schemas.openxmlformats.org/officeDocument/2006/relationships/chart" Target="../charts/chart30.xml"/><Relationship Id="rId2" Type="http://schemas.openxmlformats.org/officeDocument/2006/relationships/chart" Target="../charts/chart15.xml"/><Relationship Id="rId16" Type="http://schemas.openxmlformats.org/officeDocument/2006/relationships/chart" Target="../charts/chart29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chart" Target="../charts/chart28.xml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chart" Target="../charts/chart2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5" Type="http://schemas.openxmlformats.org/officeDocument/2006/relationships/chart" Target="../charts/chart52.xml"/><Relationship Id="rId4" Type="http://schemas.openxmlformats.org/officeDocument/2006/relationships/chart" Target="../charts/chart51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159</xdr:col>
      <xdr:colOff>577103</xdr:colOff>
      <xdr:row>19</xdr:row>
      <xdr:rowOff>28575</xdr:rowOff>
    </xdr:from>
    <xdr:to>
      <xdr:col>167</xdr:col>
      <xdr:colOff>272303</xdr:colOff>
      <xdr:row>33</xdr:row>
      <xdr:rowOff>104775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164</xdr:col>
      <xdr:colOff>371475</xdr:colOff>
      <xdr:row>18</xdr:row>
      <xdr:rowOff>133350</xdr:rowOff>
    </xdr:from>
    <xdr:to>
      <xdr:col>172</xdr:col>
      <xdr:colOff>66675</xdr:colOff>
      <xdr:row>33</xdr:row>
      <xdr:rowOff>19050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2</xdr:row>
      <xdr:rowOff>85725</xdr:rowOff>
    </xdr:from>
    <xdr:to>
      <xdr:col>18</xdr:col>
      <xdr:colOff>469900</xdr:colOff>
      <xdr:row>13</xdr:row>
      <xdr:rowOff>22225</xdr:rowOff>
    </xdr:to>
    <xdr:graphicFrame macro="">
      <xdr:nvGraphicFramePr>
        <xdr:cNvPr id="2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17</xdr:row>
          <xdr:rowOff>57150</xdr:rowOff>
        </xdr:from>
        <xdr:to>
          <xdr:col>15</xdr:col>
          <xdr:colOff>333375</xdr:colOff>
          <xdr:row>19</xdr:row>
          <xdr:rowOff>38100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Demo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161925</xdr:colOff>
      <xdr:row>0</xdr:row>
      <xdr:rowOff>57150</xdr:rowOff>
    </xdr:from>
    <xdr:to>
      <xdr:col>14</xdr:col>
      <xdr:colOff>228600</xdr:colOff>
      <xdr:row>2</xdr:row>
      <xdr:rowOff>114300</xdr:rowOff>
    </xdr:to>
    <xdr:pic>
      <xdr:nvPicPr>
        <xdr:cNvPr id="2" name="Picture 1" descr="v = -r \omega \left( \sin \theta + \frac{\sin 2\theta}{2n} \right)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05675" y="57150"/>
          <a:ext cx="1895475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123825</xdr:colOff>
      <xdr:row>0</xdr:row>
      <xdr:rowOff>57150</xdr:rowOff>
    </xdr:from>
    <xdr:to>
      <xdr:col>18</xdr:col>
      <xdr:colOff>295275</xdr:colOff>
      <xdr:row>2</xdr:row>
      <xdr:rowOff>114300</xdr:rowOff>
    </xdr:to>
    <xdr:pic>
      <xdr:nvPicPr>
        <xdr:cNvPr id="3" name="Picture 2" descr="a = -r \omega^2 \left( \cos \theta + \frac{\cos 2\theta}{n} \right)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5975" y="57150"/>
          <a:ext cx="200025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485775</xdr:colOff>
          <xdr:row>1</xdr:row>
          <xdr:rowOff>95250</xdr:rowOff>
        </xdr:from>
        <xdr:to>
          <xdr:col>19</xdr:col>
          <xdr:colOff>419100</xdr:colOff>
          <xdr:row>4</xdr:row>
          <xdr:rowOff>28575</xdr:rowOff>
        </xdr:to>
        <xdr:sp macro="" textlink="">
          <xdr:nvSpPr>
            <xdr:cNvPr id="7171" name="Object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381000</xdr:colOff>
      <xdr:row>34</xdr:row>
      <xdr:rowOff>152400</xdr:rowOff>
    </xdr:from>
    <xdr:to>
      <xdr:col>37</xdr:col>
      <xdr:colOff>247650</xdr:colOff>
      <xdr:row>49</xdr:row>
      <xdr:rowOff>38100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361950</xdr:colOff>
      <xdr:row>380</xdr:row>
      <xdr:rowOff>95250</xdr:rowOff>
    </xdr:from>
    <xdr:to>
      <xdr:col>43</xdr:col>
      <xdr:colOff>57150</xdr:colOff>
      <xdr:row>394</xdr:row>
      <xdr:rowOff>171450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35</xdr:col>
      <xdr:colOff>257175</xdr:colOff>
      <xdr:row>391</xdr:row>
      <xdr:rowOff>119063</xdr:rowOff>
    </xdr:from>
    <xdr:to>
      <xdr:col>42</xdr:col>
      <xdr:colOff>561975</xdr:colOff>
      <xdr:row>406</xdr:row>
      <xdr:rowOff>4763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276224</xdr:colOff>
      <xdr:row>376</xdr:row>
      <xdr:rowOff>128588</xdr:rowOff>
    </xdr:from>
    <xdr:to>
      <xdr:col>39</xdr:col>
      <xdr:colOff>390524</xdr:colOff>
      <xdr:row>391</xdr:row>
      <xdr:rowOff>14288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161925</xdr:colOff>
      <xdr:row>0</xdr:row>
      <xdr:rowOff>57150</xdr:rowOff>
    </xdr:from>
    <xdr:to>
      <xdr:col>14</xdr:col>
      <xdr:colOff>228600</xdr:colOff>
      <xdr:row>2</xdr:row>
      <xdr:rowOff>114300</xdr:rowOff>
    </xdr:to>
    <xdr:pic>
      <xdr:nvPicPr>
        <xdr:cNvPr id="2" name="Picture 1" descr="v = -r \omega \left( \sin \theta + \frac{\sin 2\theta}{2n} \right)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150"/>
          <a:ext cx="1895475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123825</xdr:colOff>
      <xdr:row>0</xdr:row>
      <xdr:rowOff>57150</xdr:rowOff>
    </xdr:from>
    <xdr:to>
      <xdr:col>18</xdr:col>
      <xdr:colOff>295275</xdr:colOff>
      <xdr:row>2</xdr:row>
      <xdr:rowOff>114300</xdr:rowOff>
    </xdr:to>
    <xdr:pic>
      <xdr:nvPicPr>
        <xdr:cNvPr id="3" name="Picture 2" descr="a = -r \omega^2 \left( \cos \theta + \frac{\cos 2\theta}{n} \right)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06200" y="57150"/>
          <a:ext cx="200025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3</xdr:row>
          <xdr:rowOff>0</xdr:rowOff>
        </xdr:from>
        <xdr:to>
          <xdr:col>20</xdr:col>
          <xdr:colOff>85725</xdr:colOff>
          <xdr:row>5</xdr:row>
          <xdr:rowOff>123825</xdr:rowOff>
        </xdr:to>
        <xdr:sp macro="" textlink="">
          <xdr:nvSpPr>
            <xdr:cNvPr id="12289" name="Object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361950</xdr:colOff>
      <xdr:row>45</xdr:row>
      <xdr:rowOff>0</xdr:rowOff>
    </xdr:from>
    <xdr:to>
      <xdr:col>36</xdr:col>
      <xdr:colOff>228600</xdr:colOff>
      <xdr:row>59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0</xdr:colOff>
      <xdr:row>384</xdr:row>
      <xdr:rowOff>0</xdr:rowOff>
    </xdr:from>
    <xdr:to>
      <xdr:col>37</xdr:col>
      <xdr:colOff>304800</xdr:colOff>
      <xdr:row>398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219075</xdr:colOff>
      <xdr:row>387</xdr:row>
      <xdr:rowOff>138113</xdr:rowOff>
    </xdr:from>
    <xdr:to>
      <xdr:col>45</xdr:col>
      <xdr:colOff>523875</xdr:colOff>
      <xdr:row>402</xdr:row>
      <xdr:rowOff>23813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0</xdr:colOff>
      <xdr:row>376</xdr:row>
      <xdr:rowOff>0</xdr:rowOff>
    </xdr:from>
    <xdr:to>
      <xdr:col>41</xdr:col>
      <xdr:colOff>114300</xdr:colOff>
      <xdr:row>390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32</xdr:col>
      <xdr:colOff>438150</xdr:colOff>
      <xdr:row>8</xdr:row>
      <xdr:rowOff>171450</xdr:rowOff>
    </xdr:from>
    <xdr:to>
      <xdr:col>40</xdr:col>
      <xdr:colOff>304800</xdr:colOff>
      <xdr:row>23</xdr:row>
      <xdr:rowOff>57150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514350</xdr:colOff>
      <xdr:row>780</xdr:row>
      <xdr:rowOff>9525</xdr:rowOff>
    </xdr:from>
    <xdr:to>
      <xdr:col>32</xdr:col>
      <xdr:colOff>209550</xdr:colOff>
      <xdr:row>794</xdr:row>
      <xdr:rowOff>85725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9</xdr:col>
      <xdr:colOff>304800</xdr:colOff>
      <xdr:row>17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466725</xdr:colOff>
      <xdr:row>2</xdr:row>
      <xdr:rowOff>180975</xdr:rowOff>
    </xdr:from>
    <xdr:to>
      <xdr:col>17</xdr:col>
      <xdr:colOff>161925</xdr:colOff>
      <xdr:row>17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349112</xdr:colOff>
      <xdr:row>13</xdr:row>
      <xdr:rowOff>63776</xdr:rowOff>
    </xdr:from>
    <xdr:to>
      <xdr:col>18</xdr:col>
      <xdr:colOff>91937</xdr:colOff>
      <xdr:row>28</xdr:row>
      <xdr:rowOff>16157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215347</xdr:colOff>
      <xdr:row>21</xdr:row>
      <xdr:rowOff>142047</xdr:rowOff>
    </xdr:from>
    <xdr:to>
      <xdr:col>11</xdr:col>
      <xdr:colOff>126309</xdr:colOff>
      <xdr:row>38</xdr:row>
      <xdr:rowOff>122997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194042</xdr:colOff>
      <xdr:row>22</xdr:row>
      <xdr:rowOff>49235</xdr:rowOff>
    </xdr:from>
    <xdr:to>
      <xdr:col>18</xdr:col>
      <xdr:colOff>585488</xdr:colOff>
      <xdr:row>36</xdr:row>
      <xdr:rowOff>125435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229152</xdr:colOff>
      <xdr:row>38</xdr:row>
      <xdr:rowOff>154609</xdr:rowOff>
    </xdr:from>
    <xdr:to>
      <xdr:col>9</xdr:col>
      <xdr:colOff>333927</xdr:colOff>
      <xdr:row>54</xdr:row>
      <xdr:rowOff>116509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246961</xdr:colOff>
      <xdr:row>57</xdr:row>
      <xdr:rowOff>84668</xdr:rowOff>
    </xdr:from>
    <xdr:to>
      <xdr:col>17</xdr:col>
      <xdr:colOff>24572</xdr:colOff>
      <xdr:row>71</xdr:row>
      <xdr:rowOff>160868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107674</xdr:colOff>
      <xdr:row>73</xdr:row>
      <xdr:rowOff>59912</xdr:rowOff>
    </xdr:from>
    <xdr:to>
      <xdr:col>9</xdr:col>
      <xdr:colOff>215762</xdr:colOff>
      <xdr:row>89</xdr:row>
      <xdr:rowOff>21812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451864</xdr:colOff>
      <xdr:row>73</xdr:row>
      <xdr:rowOff>86967</xdr:rowOff>
    </xdr:from>
    <xdr:to>
      <xdr:col>17</xdr:col>
      <xdr:colOff>229474</xdr:colOff>
      <xdr:row>87</xdr:row>
      <xdr:rowOff>163167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86969</xdr:colOff>
      <xdr:row>89</xdr:row>
      <xdr:rowOff>158291</xdr:rowOff>
    </xdr:from>
    <xdr:to>
      <xdr:col>9</xdr:col>
      <xdr:colOff>191744</xdr:colOff>
      <xdr:row>105</xdr:row>
      <xdr:rowOff>120191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0</xdr:colOff>
      <xdr:row>141</xdr:row>
      <xdr:rowOff>0</xdr:rowOff>
    </xdr:from>
    <xdr:to>
      <xdr:col>12</xdr:col>
      <xdr:colOff>354495</xdr:colOff>
      <xdr:row>161</xdr:row>
      <xdr:rowOff>14288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364436</xdr:colOff>
      <xdr:row>0</xdr:row>
      <xdr:rowOff>132524</xdr:rowOff>
    </xdr:from>
    <xdr:to>
      <xdr:col>26</xdr:col>
      <xdr:colOff>33132</xdr:colOff>
      <xdr:row>15</xdr:row>
      <xdr:rowOff>18224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538368</xdr:colOff>
      <xdr:row>16</xdr:row>
      <xdr:rowOff>165652</xdr:rowOff>
    </xdr:from>
    <xdr:to>
      <xdr:col>26</xdr:col>
      <xdr:colOff>207064</xdr:colOff>
      <xdr:row>31</xdr:row>
      <xdr:rowOff>51352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26</xdr:col>
      <xdr:colOff>381001</xdr:colOff>
      <xdr:row>0</xdr:row>
      <xdr:rowOff>165653</xdr:rowOff>
    </xdr:from>
    <xdr:to>
      <xdr:col>34</xdr:col>
      <xdr:colOff>49697</xdr:colOff>
      <xdr:row>15</xdr:row>
      <xdr:rowOff>51353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26</xdr:col>
      <xdr:colOff>372718</xdr:colOff>
      <xdr:row>16</xdr:row>
      <xdr:rowOff>132522</xdr:rowOff>
    </xdr:from>
    <xdr:to>
      <xdr:col>34</xdr:col>
      <xdr:colOff>41414</xdr:colOff>
      <xdr:row>31</xdr:row>
      <xdr:rowOff>18222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400326</xdr:colOff>
      <xdr:row>38</xdr:row>
      <xdr:rowOff>150927</xdr:rowOff>
    </xdr:from>
    <xdr:to>
      <xdr:col>18</xdr:col>
      <xdr:colOff>83839</xdr:colOff>
      <xdr:row>56</xdr:row>
      <xdr:rowOff>127115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164733</xdr:colOff>
      <xdr:row>55</xdr:row>
      <xdr:rowOff>130680</xdr:rowOff>
    </xdr:from>
    <xdr:to>
      <xdr:col>8</xdr:col>
      <xdr:colOff>323023</xdr:colOff>
      <xdr:row>72</xdr:row>
      <xdr:rowOff>111630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0</xdr:row>
      <xdr:rowOff>142876</xdr:rowOff>
    </xdr:from>
    <xdr:to>
      <xdr:col>5</xdr:col>
      <xdr:colOff>374650</xdr:colOff>
      <xdr:row>11</xdr:row>
      <xdr:rowOff>79376</xdr:rowOff>
    </xdr:to>
    <xdr:graphicFrame macro="">
      <xdr:nvGraphicFramePr>
        <xdr:cNvPr id="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245919</xdr:colOff>
      <xdr:row>9</xdr:row>
      <xdr:rowOff>173185</xdr:rowOff>
    </xdr:from>
    <xdr:to>
      <xdr:col>5</xdr:col>
      <xdr:colOff>372919</xdr:colOff>
      <xdr:row>20</xdr:row>
      <xdr:rowOff>109685</xdr:rowOff>
    </xdr:to>
    <xdr:graphicFrame macro="">
      <xdr:nvGraphicFramePr>
        <xdr:cNvPr id="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19</xdr:row>
      <xdr:rowOff>119112</xdr:rowOff>
    </xdr:from>
    <xdr:to>
      <xdr:col>5</xdr:col>
      <xdr:colOff>127000</xdr:colOff>
      <xdr:row>30</xdr:row>
      <xdr:rowOff>55612</xdr:rowOff>
    </xdr:to>
    <xdr:graphicFrame macro="">
      <xdr:nvGraphicFramePr>
        <xdr:cNvPr id="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573424</xdr:colOff>
      <xdr:row>0</xdr:row>
      <xdr:rowOff>102945</xdr:rowOff>
    </xdr:from>
    <xdr:to>
      <xdr:col>16</xdr:col>
      <xdr:colOff>86590</xdr:colOff>
      <xdr:row>11</xdr:row>
      <xdr:rowOff>39445</xdr:rowOff>
    </xdr:to>
    <xdr:graphicFrame macro="">
      <xdr:nvGraphicFramePr>
        <xdr:cNvPr id="8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569577</xdr:colOff>
      <xdr:row>11</xdr:row>
      <xdr:rowOff>76009</xdr:rowOff>
    </xdr:from>
    <xdr:to>
      <xdr:col>16</xdr:col>
      <xdr:colOff>82743</xdr:colOff>
      <xdr:row>22</xdr:row>
      <xdr:rowOff>12509</xdr:rowOff>
    </xdr:to>
    <xdr:graphicFrame macro="">
      <xdr:nvGraphicFramePr>
        <xdr:cNvPr id="9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275168</xdr:colOff>
      <xdr:row>17</xdr:row>
      <xdr:rowOff>98137</xdr:rowOff>
    </xdr:from>
    <xdr:to>
      <xdr:col>11</xdr:col>
      <xdr:colOff>402167</xdr:colOff>
      <xdr:row>28</xdr:row>
      <xdr:rowOff>34637</xdr:rowOff>
    </xdr:to>
    <xdr:graphicFrame macro="">
      <xdr:nvGraphicFramePr>
        <xdr:cNvPr id="10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233795</xdr:colOff>
      <xdr:row>25</xdr:row>
      <xdr:rowOff>76007</xdr:rowOff>
    </xdr:from>
    <xdr:to>
      <xdr:col>9</xdr:col>
      <xdr:colOff>360795</xdr:colOff>
      <xdr:row>36</xdr:row>
      <xdr:rowOff>12507</xdr:rowOff>
    </xdr:to>
    <xdr:graphicFrame macro="">
      <xdr:nvGraphicFramePr>
        <xdr:cNvPr id="1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531090</xdr:colOff>
      <xdr:row>27</xdr:row>
      <xdr:rowOff>38483</xdr:rowOff>
    </xdr:from>
    <xdr:to>
      <xdr:col>17</xdr:col>
      <xdr:colOff>44256</xdr:colOff>
      <xdr:row>37</xdr:row>
      <xdr:rowOff>165483</xdr:rowOff>
    </xdr:to>
    <xdr:graphicFrame macro="">
      <xdr:nvGraphicFramePr>
        <xdr:cNvPr id="15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251113</xdr:colOff>
      <xdr:row>36</xdr:row>
      <xdr:rowOff>103911</xdr:rowOff>
    </xdr:from>
    <xdr:to>
      <xdr:col>5</xdr:col>
      <xdr:colOff>378113</xdr:colOff>
      <xdr:row>47</xdr:row>
      <xdr:rowOff>40411</xdr:rowOff>
    </xdr:to>
    <xdr:graphicFrame macro="">
      <xdr:nvGraphicFramePr>
        <xdr:cNvPr id="1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76007</xdr:colOff>
      <xdr:row>37</xdr:row>
      <xdr:rowOff>36559</xdr:rowOff>
    </xdr:from>
    <xdr:to>
      <xdr:col>11</xdr:col>
      <xdr:colOff>203006</xdr:colOff>
      <xdr:row>47</xdr:row>
      <xdr:rowOff>163559</xdr:rowOff>
    </xdr:to>
    <xdr:graphicFrame macro="">
      <xdr:nvGraphicFramePr>
        <xdr:cNvPr id="17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342900</xdr:colOff>
          <xdr:row>23</xdr:row>
          <xdr:rowOff>28575</xdr:rowOff>
        </xdr:from>
        <xdr:to>
          <xdr:col>18</xdr:col>
          <xdr:colOff>476250</xdr:colOff>
          <xdr:row>25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Demo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49</xdr:row>
      <xdr:rowOff>0</xdr:rowOff>
    </xdr:from>
    <xdr:to>
      <xdr:col>6</xdr:col>
      <xdr:colOff>127000</xdr:colOff>
      <xdr:row>59</xdr:row>
      <xdr:rowOff>127000</xdr:rowOff>
    </xdr:to>
    <xdr:graphicFrame macro="">
      <xdr:nvGraphicFramePr>
        <xdr:cNvPr id="1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49</xdr:row>
      <xdr:rowOff>0</xdr:rowOff>
    </xdr:from>
    <xdr:to>
      <xdr:col>12</xdr:col>
      <xdr:colOff>126999</xdr:colOff>
      <xdr:row>59</xdr:row>
      <xdr:rowOff>127000</xdr:rowOff>
    </xdr:to>
    <xdr:graphicFrame macro="">
      <xdr:nvGraphicFramePr>
        <xdr:cNvPr id="19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22</xdr:col>
      <xdr:colOff>74083</xdr:colOff>
      <xdr:row>2</xdr:row>
      <xdr:rowOff>137584</xdr:rowOff>
    </xdr:from>
    <xdr:to>
      <xdr:col>27</xdr:col>
      <xdr:colOff>201083</xdr:colOff>
      <xdr:row>13</xdr:row>
      <xdr:rowOff>74084</xdr:rowOff>
    </xdr:to>
    <xdr:graphicFrame macro="">
      <xdr:nvGraphicFramePr>
        <xdr:cNvPr id="2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22</xdr:col>
      <xdr:colOff>105834</xdr:colOff>
      <xdr:row>14</xdr:row>
      <xdr:rowOff>0</xdr:rowOff>
    </xdr:from>
    <xdr:to>
      <xdr:col>27</xdr:col>
      <xdr:colOff>232834</xdr:colOff>
      <xdr:row>24</xdr:row>
      <xdr:rowOff>127000</xdr:rowOff>
    </xdr:to>
    <xdr:graphicFrame macro="">
      <xdr:nvGraphicFramePr>
        <xdr:cNvPr id="21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22</xdr:col>
      <xdr:colOff>0</xdr:colOff>
      <xdr:row>26</xdr:row>
      <xdr:rowOff>0</xdr:rowOff>
    </xdr:from>
    <xdr:to>
      <xdr:col>27</xdr:col>
      <xdr:colOff>127000</xdr:colOff>
      <xdr:row>36</xdr:row>
      <xdr:rowOff>127000</xdr:rowOff>
    </xdr:to>
    <xdr:graphicFrame macro="">
      <xdr:nvGraphicFramePr>
        <xdr:cNvPr id="2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31</xdr:col>
      <xdr:colOff>0</xdr:colOff>
      <xdr:row>14</xdr:row>
      <xdr:rowOff>0</xdr:rowOff>
    </xdr:from>
    <xdr:to>
      <xdr:col>36</xdr:col>
      <xdr:colOff>127000</xdr:colOff>
      <xdr:row>24</xdr:row>
      <xdr:rowOff>127000</xdr:rowOff>
    </xdr:to>
    <xdr:graphicFrame macro="">
      <xdr:nvGraphicFramePr>
        <xdr:cNvPr id="2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36</xdr:col>
      <xdr:colOff>253999</xdr:colOff>
      <xdr:row>14</xdr:row>
      <xdr:rowOff>0</xdr:rowOff>
    </xdr:from>
    <xdr:to>
      <xdr:col>41</xdr:col>
      <xdr:colOff>380999</xdr:colOff>
      <xdr:row>24</xdr:row>
      <xdr:rowOff>127000</xdr:rowOff>
    </xdr:to>
    <xdr:graphicFrame macro="">
      <xdr:nvGraphicFramePr>
        <xdr:cNvPr id="2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3</xdr:row>
      <xdr:rowOff>9525</xdr:rowOff>
    </xdr:from>
    <xdr:to>
      <xdr:col>11</xdr:col>
      <xdr:colOff>147430</xdr:colOff>
      <xdr:row>19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4</xdr:row>
      <xdr:rowOff>0</xdr:rowOff>
    </xdr:from>
    <xdr:to>
      <xdr:col>19</xdr:col>
      <xdr:colOff>413716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24</xdr:row>
      <xdr:rowOff>0</xdr:rowOff>
    </xdr:from>
    <xdr:to>
      <xdr:col>10</xdr:col>
      <xdr:colOff>134592</xdr:colOff>
      <xdr:row>39</xdr:row>
      <xdr:rowOff>152400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23</xdr:row>
      <xdr:rowOff>190499</xdr:rowOff>
    </xdr:from>
    <xdr:to>
      <xdr:col>21</xdr:col>
      <xdr:colOff>137905</xdr:colOff>
      <xdr:row>40</xdr:row>
      <xdr:rowOff>161924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42</xdr:row>
      <xdr:rowOff>0</xdr:rowOff>
    </xdr:from>
    <xdr:to>
      <xdr:col>10</xdr:col>
      <xdr:colOff>323850</xdr:colOff>
      <xdr:row>59</xdr:row>
      <xdr:rowOff>166688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28575</xdr:colOff>
      <xdr:row>42</xdr:row>
      <xdr:rowOff>19050</xdr:rowOff>
    </xdr:from>
    <xdr:to>
      <xdr:col>19</xdr:col>
      <xdr:colOff>409575</xdr:colOff>
      <xdr:row>59</xdr:row>
      <xdr:rowOff>133350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D3:F18" totalsRowShown="0" headerRowDxfId="13" dataDxfId="11" headerRowBorderDxfId="12" tableBorderDxfId="10" totalsRowBorderDxfId="9">
  <tableColumns count="3">
    <tableColumn id="1" name="Stage 1 " dataDxfId="8"/>
    <tableColumn id="2" name="Values" dataDxfId="7"/>
    <tableColumn id="3" name="Units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D21:F36" totalsRowShown="0" tableBorderDxfId="5">
  <tableColumns count="3">
    <tableColumn id="1" name="Stage 2" dataDxfId="4"/>
    <tableColumn id="2" name="Values" dataDxfId="3"/>
    <tableColumn id="3" name="Units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2.xml"/><Relationship Id="rId5" Type="http://schemas.openxmlformats.org/officeDocument/2006/relationships/image" Target="../media/image1.w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.bin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.w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B1:S208"/>
  <sheetViews>
    <sheetView topLeftCell="A101" zoomScaleNormal="100" workbookViewId="0">
      <selection activeCell="B113" sqref="B113"/>
    </sheetView>
  </sheetViews>
  <sheetFormatPr defaultRowHeight="15" x14ac:dyDescent="0.25"/>
  <cols>
    <col min="2" max="2" width="70.28515625" customWidth="1"/>
    <col min="3" max="3" width="16.5703125" customWidth="1"/>
    <col min="7" max="7" width="12.5703125" bestFit="1" customWidth="1"/>
    <col min="9" max="9" width="11" bestFit="1" customWidth="1"/>
    <col min="10" max="10" width="15.42578125" bestFit="1" customWidth="1"/>
    <col min="13" max="13" width="61.7109375" customWidth="1"/>
    <col min="14" max="14" width="16" customWidth="1"/>
  </cols>
  <sheetData>
    <row r="1" spans="2:17" x14ac:dyDescent="0.25">
      <c r="B1" s="37" t="s">
        <v>184</v>
      </c>
      <c r="M1" s="37" t="s">
        <v>185</v>
      </c>
    </row>
    <row r="2" spans="2:17" x14ac:dyDescent="0.25">
      <c r="B2" s="5" t="s">
        <v>83</v>
      </c>
      <c r="M2" s="5" t="s">
        <v>83</v>
      </c>
    </row>
    <row r="4" spans="2:17" x14ac:dyDescent="0.25">
      <c r="B4" s="5" t="s">
        <v>252</v>
      </c>
      <c r="M4" s="5" t="s">
        <v>770</v>
      </c>
    </row>
    <row r="5" spans="2:17" x14ac:dyDescent="0.25">
      <c r="B5" s="113" t="s">
        <v>50</v>
      </c>
      <c r="C5" s="113"/>
      <c r="D5" s="5" t="s">
        <v>51</v>
      </c>
      <c r="M5" s="113" t="s">
        <v>50</v>
      </c>
      <c r="N5" s="113"/>
      <c r="O5" s="5" t="s">
        <v>51</v>
      </c>
    </row>
    <row r="6" spans="2:17" x14ac:dyDescent="0.25">
      <c r="B6" s="113" t="s">
        <v>253</v>
      </c>
      <c r="C6" s="113"/>
      <c r="M6" s="113" t="s">
        <v>52</v>
      </c>
      <c r="N6" s="113"/>
    </row>
    <row r="7" spans="2:17" x14ac:dyDescent="0.25">
      <c r="B7" s="114" t="s">
        <v>254</v>
      </c>
      <c r="C7" s="114"/>
      <c r="D7" s="5">
        <v>1.01325</v>
      </c>
      <c r="E7" s="5" t="s">
        <v>255</v>
      </c>
      <c r="M7" s="42"/>
      <c r="N7" s="42"/>
    </row>
    <row r="8" spans="2:17" x14ac:dyDescent="0.25">
      <c r="B8" s="114" t="s">
        <v>256</v>
      </c>
      <c r="C8" s="114"/>
      <c r="D8" s="5">
        <v>15.6</v>
      </c>
      <c r="E8" s="5" t="s">
        <v>56</v>
      </c>
      <c r="M8" s="42"/>
      <c r="N8" s="42"/>
    </row>
    <row r="9" spans="2:17" x14ac:dyDescent="0.25">
      <c r="B9" s="114" t="s">
        <v>53</v>
      </c>
      <c r="C9" s="114"/>
      <c r="D9" s="5">
        <v>0.95889999999999997</v>
      </c>
      <c r="E9" s="5" t="s">
        <v>255</v>
      </c>
      <c r="M9" s="113" t="s">
        <v>53</v>
      </c>
      <c r="N9" s="113"/>
      <c r="O9">
        <f>D9</f>
        <v>0.95889999999999997</v>
      </c>
    </row>
    <row r="10" spans="2:17" x14ac:dyDescent="0.25">
      <c r="B10" s="114" t="s">
        <v>257</v>
      </c>
      <c r="C10" s="114"/>
      <c r="D10" s="5">
        <f>1*8314.4*(273+D8)/(D7*C28*10^5)</f>
        <v>1.4461148936339474</v>
      </c>
      <c r="E10" s="5" t="s">
        <v>102</v>
      </c>
      <c r="M10" s="42"/>
      <c r="N10" s="42"/>
    </row>
    <row r="11" spans="2:17" x14ac:dyDescent="0.25">
      <c r="B11" s="113" t="s">
        <v>249</v>
      </c>
      <c r="C11" s="113"/>
      <c r="D11" s="46">
        <f>18.5+D6</f>
        <v>18.5</v>
      </c>
      <c r="M11" s="42"/>
      <c r="N11" s="42"/>
    </row>
    <row r="12" spans="2:17" x14ac:dyDescent="0.25">
      <c r="B12" s="113" t="s">
        <v>233</v>
      </c>
      <c r="C12" s="113" t="e">
        <f>18.11+#REF!</f>
        <v>#REF!</v>
      </c>
      <c r="D12" s="4">
        <f>18.11+D9</f>
        <v>19.068899999999999</v>
      </c>
      <c r="E12" t="s">
        <v>54</v>
      </c>
      <c r="F12">
        <v>22</v>
      </c>
      <c r="M12" s="113" t="s">
        <v>247</v>
      </c>
      <c r="N12" s="113"/>
      <c r="O12" s="27">
        <f>N137</f>
        <v>41.002122</v>
      </c>
      <c r="P12" t="s">
        <v>54</v>
      </c>
      <c r="Q12">
        <v>33.78</v>
      </c>
    </row>
    <row r="13" spans="2:17" x14ac:dyDescent="0.25">
      <c r="B13" s="113" t="s">
        <v>235</v>
      </c>
      <c r="C13" s="113"/>
      <c r="D13" s="4">
        <f>(40.88+ D9)</f>
        <v>41.838900000000002</v>
      </c>
      <c r="E13" t="s">
        <v>54</v>
      </c>
      <c r="F13">
        <v>35</v>
      </c>
      <c r="M13" s="113" t="s">
        <v>235</v>
      </c>
      <c r="N13" s="113"/>
      <c r="O13" s="27">
        <f>100.5+ O9</f>
        <v>101.4589</v>
      </c>
      <c r="P13" t="s">
        <v>54</v>
      </c>
      <c r="Q13">
        <v>64</v>
      </c>
    </row>
    <row r="14" spans="2:17" x14ac:dyDescent="0.25">
      <c r="B14" s="113" t="s">
        <v>248</v>
      </c>
      <c r="C14" s="113"/>
      <c r="D14" s="46">
        <f>D13/D12</f>
        <v>2.1940909019398078</v>
      </c>
      <c r="M14" s="113" t="s">
        <v>251</v>
      </c>
      <c r="N14" s="113" t="s">
        <v>250</v>
      </c>
      <c r="O14" s="46">
        <f>O13/O12</f>
        <v>2.4744792476838149</v>
      </c>
    </row>
    <row r="15" spans="2:17" x14ac:dyDescent="0.25">
      <c r="B15" s="113" t="s">
        <v>55</v>
      </c>
      <c r="C15" s="113"/>
      <c r="D15" s="4">
        <v>54.4</v>
      </c>
      <c r="E15" t="s">
        <v>56</v>
      </c>
      <c r="M15" s="113" t="s">
        <v>55</v>
      </c>
      <c r="N15" s="113"/>
      <c r="O15" s="27">
        <v>55</v>
      </c>
      <c r="P15" t="s">
        <v>56</v>
      </c>
    </row>
    <row r="16" spans="2:17" x14ac:dyDescent="0.25">
      <c r="B16" s="113" t="s">
        <v>258</v>
      </c>
      <c r="C16" s="113"/>
      <c r="D16" s="46">
        <v>2834.9</v>
      </c>
      <c r="E16" t="s">
        <v>81</v>
      </c>
      <c r="M16" s="113" t="s">
        <v>259</v>
      </c>
      <c r="N16" s="113"/>
      <c r="O16" s="46">
        <v>1291.2</v>
      </c>
      <c r="P16" t="s">
        <v>81</v>
      </c>
    </row>
    <row r="17" spans="2:17" x14ac:dyDescent="0.25">
      <c r="B17" s="115" t="s">
        <v>57</v>
      </c>
      <c r="C17" s="115"/>
      <c r="D17" s="6">
        <f>F17/D10/24</f>
        <v>34143.206889962516</v>
      </c>
      <c r="E17" t="s">
        <v>58</v>
      </c>
      <c r="F17">
        <f>1185*1000</f>
        <v>1185000</v>
      </c>
      <c r="G17" t="s">
        <v>67</v>
      </c>
      <c r="M17" s="115" t="s">
        <v>57</v>
      </c>
      <c r="N17" s="115"/>
      <c r="O17" s="6">
        <f>D17</f>
        <v>34143.206889962516</v>
      </c>
      <c r="P17" t="s">
        <v>58</v>
      </c>
      <c r="Q17">
        <f>1185*1000</f>
        <v>1185000</v>
      </c>
    </row>
    <row r="18" spans="2:17" x14ac:dyDescent="0.25">
      <c r="B18" s="113" t="s">
        <v>59</v>
      </c>
      <c r="C18" s="113"/>
      <c r="D18" s="4">
        <v>330.2</v>
      </c>
      <c r="E18" t="s">
        <v>60</v>
      </c>
      <c r="M18" s="113" t="s">
        <v>59</v>
      </c>
      <c r="N18" s="113"/>
      <c r="O18" s="27">
        <v>241.3</v>
      </c>
      <c r="P18" t="s">
        <v>60</v>
      </c>
    </row>
    <row r="19" spans="2:17" x14ac:dyDescent="0.25">
      <c r="B19" s="113" t="s">
        <v>61</v>
      </c>
      <c r="C19" s="113"/>
      <c r="D19" s="4">
        <v>177.8</v>
      </c>
      <c r="E19" t="s">
        <v>60</v>
      </c>
      <c r="M19" s="113" t="s">
        <v>61</v>
      </c>
      <c r="N19" s="113"/>
      <c r="O19" s="27">
        <v>177.8</v>
      </c>
      <c r="P19" t="s">
        <v>60</v>
      </c>
    </row>
    <row r="20" spans="2:17" x14ac:dyDescent="0.25">
      <c r="B20" s="113" t="s">
        <v>62</v>
      </c>
      <c r="C20" s="113"/>
      <c r="D20" s="4">
        <v>17.37</v>
      </c>
      <c r="E20" t="s">
        <v>63</v>
      </c>
      <c r="M20" s="113" t="s">
        <v>62</v>
      </c>
      <c r="N20" s="113"/>
      <c r="O20" s="27">
        <v>25.42</v>
      </c>
      <c r="P20" t="s">
        <v>63</v>
      </c>
    </row>
    <row r="21" spans="2:17" x14ac:dyDescent="0.25">
      <c r="B21" s="113" t="s">
        <v>64</v>
      </c>
      <c r="C21" s="113"/>
      <c r="D21" s="4">
        <v>73.025000000000006</v>
      </c>
      <c r="E21" t="s">
        <v>60</v>
      </c>
      <c r="M21" s="113" t="s">
        <v>64</v>
      </c>
      <c r="N21" s="113"/>
      <c r="O21" s="27">
        <v>73.025000000000006</v>
      </c>
      <c r="P21" t="s">
        <v>60</v>
      </c>
    </row>
    <row r="22" spans="2:17" x14ac:dyDescent="0.25">
      <c r="B22" s="113" t="s">
        <v>65</v>
      </c>
      <c r="C22" s="113"/>
      <c r="D22" s="4">
        <v>995</v>
      </c>
      <c r="E22" t="s">
        <v>66</v>
      </c>
      <c r="M22" s="113" t="s">
        <v>65</v>
      </c>
      <c r="N22" s="113"/>
      <c r="O22" s="27">
        <v>995</v>
      </c>
      <c r="P22" t="s">
        <v>66</v>
      </c>
    </row>
    <row r="25" spans="2:17" x14ac:dyDescent="0.25">
      <c r="B25" s="5" t="s">
        <v>84</v>
      </c>
      <c r="M25" s="5" t="s">
        <v>84</v>
      </c>
    </row>
    <row r="26" spans="2:17" x14ac:dyDescent="0.25">
      <c r="B26" t="s">
        <v>68</v>
      </c>
      <c r="C26" s="5" t="str">
        <f>D5</f>
        <v>Natural Gas</v>
      </c>
      <c r="M26" t="s">
        <v>68</v>
      </c>
      <c r="N26" s="5" t="str">
        <f>O5</f>
        <v>Natural Gas</v>
      </c>
    </row>
    <row r="28" spans="2:17" x14ac:dyDescent="0.25">
      <c r="B28" t="s">
        <v>69</v>
      </c>
      <c r="C28">
        <v>16.376000000000001</v>
      </c>
      <c r="M28" t="s">
        <v>69</v>
      </c>
      <c r="N28">
        <v>16.376000000000001</v>
      </c>
    </row>
    <row r="29" spans="2:17" x14ac:dyDescent="0.25">
      <c r="B29" t="s">
        <v>70</v>
      </c>
      <c r="C29">
        <v>1.2809999999999999</v>
      </c>
      <c r="M29" t="s">
        <v>70</v>
      </c>
      <c r="N29">
        <v>1.2909999999999999</v>
      </c>
    </row>
    <row r="30" spans="2:17" x14ac:dyDescent="0.25">
      <c r="B30" t="s">
        <v>71</v>
      </c>
      <c r="C30">
        <v>1.2809999999999999</v>
      </c>
      <c r="M30" t="s">
        <v>71</v>
      </c>
      <c r="N30">
        <v>1.2909999999999999</v>
      </c>
    </row>
    <row r="31" spans="2:17" x14ac:dyDescent="0.25">
      <c r="B31" t="s">
        <v>72</v>
      </c>
      <c r="C31">
        <v>45.97</v>
      </c>
      <c r="D31" t="s">
        <v>54</v>
      </c>
      <c r="M31" t="s">
        <v>72</v>
      </c>
      <c r="N31">
        <v>45.97</v>
      </c>
      <c r="O31" t="s">
        <v>54</v>
      </c>
    </row>
    <row r="32" spans="2:17" x14ac:dyDescent="0.25">
      <c r="B32" t="s">
        <v>73</v>
      </c>
      <c r="C32">
        <v>190.31</v>
      </c>
      <c r="D32" t="s">
        <v>74</v>
      </c>
      <c r="M32" t="s">
        <v>73</v>
      </c>
      <c r="N32">
        <v>190.31</v>
      </c>
      <c r="O32" t="s">
        <v>74</v>
      </c>
    </row>
    <row r="34" spans="2:19" x14ac:dyDescent="0.25">
      <c r="B34" s="5" t="s">
        <v>85</v>
      </c>
      <c r="M34" s="5" t="s">
        <v>85</v>
      </c>
    </row>
    <row r="35" spans="2:19" x14ac:dyDescent="0.25">
      <c r="B35" t="s">
        <v>75</v>
      </c>
      <c r="M35" t="s">
        <v>75</v>
      </c>
    </row>
    <row r="36" spans="2:19" x14ac:dyDescent="0.25">
      <c r="B36" t="s">
        <v>158</v>
      </c>
      <c r="C36">
        <v>2</v>
      </c>
      <c r="M36" t="s">
        <v>158</v>
      </c>
      <c r="N36">
        <v>2</v>
      </c>
    </row>
    <row r="37" spans="2:19" x14ac:dyDescent="0.25">
      <c r="B37" t="s">
        <v>159</v>
      </c>
      <c r="C37">
        <v>2</v>
      </c>
      <c r="M37" t="s">
        <v>159</v>
      </c>
      <c r="N37">
        <v>2</v>
      </c>
    </row>
    <row r="38" spans="2:19" x14ac:dyDescent="0.25">
      <c r="B38" s="7" t="s">
        <v>76</v>
      </c>
      <c r="C38">
        <f>D18/1000</f>
        <v>0.33019999999999999</v>
      </c>
      <c r="D38" t="s">
        <v>77</v>
      </c>
      <c r="M38" s="7" t="s">
        <v>76</v>
      </c>
      <c r="N38">
        <f>O18/1000</f>
        <v>0.24130000000000001</v>
      </c>
      <c r="O38" t="s">
        <v>77</v>
      </c>
    </row>
    <row r="39" spans="2:19" x14ac:dyDescent="0.25">
      <c r="B39" s="7" t="s">
        <v>78</v>
      </c>
      <c r="C39">
        <f>D19/1000</f>
        <v>0.17780000000000001</v>
      </c>
      <c r="D39" t="s">
        <v>77</v>
      </c>
      <c r="E39" s="24"/>
      <c r="M39" s="7" t="s">
        <v>78</v>
      </c>
      <c r="N39">
        <f>O19/1000</f>
        <v>0.17780000000000001</v>
      </c>
      <c r="O39" t="s">
        <v>77</v>
      </c>
      <c r="P39" s="24"/>
    </row>
    <row r="40" spans="2:19" x14ac:dyDescent="0.25">
      <c r="B40" s="7" t="s">
        <v>79</v>
      </c>
      <c r="C40">
        <f>D22</f>
        <v>995</v>
      </c>
      <c r="D40" t="s">
        <v>66</v>
      </c>
      <c r="M40" s="7" t="s">
        <v>79</v>
      </c>
      <c r="N40">
        <f>O22</f>
        <v>995</v>
      </c>
      <c r="O40" t="s">
        <v>66</v>
      </c>
    </row>
    <row r="41" spans="2:19" x14ac:dyDescent="0.25">
      <c r="B41" s="7" t="s">
        <v>80</v>
      </c>
      <c r="C41">
        <f>D21/1000</f>
        <v>7.3025000000000007E-2</v>
      </c>
      <c r="D41" t="s">
        <v>77</v>
      </c>
      <c r="M41" s="7" t="s">
        <v>80</v>
      </c>
      <c r="N41">
        <f>O21/1000</f>
        <v>7.3025000000000007E-2</v>
      </c>
      <c r="O41" t="s">
        <v>77</v>
      </c>
    </row>
    <row r="42" spans="2:19" x14ac:dyDescent="0.25">
      <c r="B42" s="7" t="s">
        <v>316</v>
      </c>
      <c r="C42">
        <f xml:space="preserve"> PI()/4 * (C38^2)*C39*C40*60*C37</f>
        <v>1817.9423322060413</v>
      </c>
      <c r="D42" t="s">
        <v>81</v>
      </c>
      <c r="E42">
        <f>(C42/60)/C40</f>
        <v>3.0451295346834863E-2</v>
      </c>
      <c r="F42" t="s">
        <v>282</v>
      </c>
      <c r="G42" s="3"/>
      <c r="M42" s="7" t="s">
        <v>186</v>
      </c>
      <c r="N42">
        <f xml:space="preserve"> PI()/4 * (N38^2)*N39*N40*60 *N37</f>
        <v>970.82423361890676</v>
      </c>
      <c r="O42" t="s">
        <v>81</v>
      </c>
      <c r="P42">
        <f>(N42/60)/N40</f>
        <v>1.6261712455928088E-2</v>
      </c>
      <c r="Q42" t="s">
        <v>282</v>
      </c>
      <c r="R42" s="67"/>
    </row>
    <row r="43" spans="2:19" x14ac:dyDescent="0.25">
      <c r="S43" s="3"/>
    </row>
    <row r="44" spans="2:19" x14ac:dyDescent="0.25">
      <c r="B44" s="7" t="s">
        <v>161</v>
      </c>
      <c r="C44">
        <f>C36*C39*C40/60</f>
        <v>5.8970333333333338</v>
      </c>
      <c r="D44" t="s">
        <v>151</v>
      </c>
      <c r="E44">
        <v>5.93</v>
      </c>
      <c r="F44" t="s">
        <v>86</v>
      </c>
      <c r="M44" s="26" t="s">
        <v>161</v>
      </c>
      <c r="N44">
        <f>N36*N39*N40/60</f>
        <v>5.8970333333333338</v>
      </c>
      <c r="O44" t="s">
        <v>151</v>
      </c>
      <c r="P44">
        <v>5.93</v>
      </c>
      <c r="Q44" t="s">
        <v>86</v>
      </c>
    </row>
    <row r="46" spans="2:19" x14ac:dyDescent="0.25">
      <c r="B46" s="7" t="s">
        <v>317</v>
      </c>
      <c r="C46">
        <f xml:space="preserve"> PI()/4 * (C38^2-C41^2)*C39*C40*60*C37</f>
        <v>1729.0285476519553</v>
      </c>
      <c r="D46" t="s">
        <v>81</v>
      </c>
      <c r="E46">
        <f>(C46/60)/C40</f>
        <v>2.8961952221975798E-2</v>
      </c>
      <c r="F46" t="s">
        <v>282</v>
      </c>
      <c r="G46" s="3"/>
      <c r="M46" s="7" t="s">
        <v>178</v>
      </c>
      <c r="N46" s="19">
        <f xml:space="preserve"> PI()/4 * (N38^2-N41^2)*N39*N40*60 *N37</f>
        <v>881.91044906482068</v>
      </c>
      <c r="O46" t="s">
        <v>81</v>
      </c>
      <c r="P46">
        <f>(N46/60)/N40</f>
        <v>1.4772369331069023E-2</v>
      </c>
      <c r="Q46" t="s">
        <v>282</v>
      </c>
      <c r="R46" s="3"/>
    </row>
    <row r="47" spans="2:19" x14ac:dyDescent="0.25">
      <c r="B47" s="7" t="s">
        <v>179</v>
      </c>
      <c r="C47">
        <f>C42+C46</f>
        <v>3546.9708798579968</v>
      </c>
      <c r="D47" t="s">
        <v>81</v>
      </c>
      <c r="E47">
        <f>(C47/60)/C40</f>
        <v>5.9413247568810668E-2</v>
      </c>
      <c r="F47" t="s">
        <v>282</v>
      </c>
      <c r="G47">
        <f>E47/2</f>
        <v>2.9706623784405334E-2</v>
      </c>
      <c r="M47" s="7" t="s">
        <v>179</v>
      </c>
      <c r="N47" s="19">
        <f>N42+N46</f>
        <v>1852.7346826837274</v>
      </c>
      <c r="O47" t="s">
        <v>81</v>
      </c>
      <c r="P47">
        <f>(N47/60)/N40</f>
        <v>3.1034081786997111E-2</v>
      </c>
      <c r="Q47" t="s">
        <v>282</v>
      </c>
    </row>
    <row r="48" spans="2:19" x14ac:dyDescent="0.25">
      <c r="B48" s="7" t="s">
        <v>160</v>
      </c>
      <c r="C48">
        <f>C47/3600</f>
        <v>0.98526968884944355</v>
      </c>
      <c r="D48" t="s">
        <v>82</v>
      </c>
      <c r="E48">
        <v>0.99</v>
      </c>
      <c r="F48" t="s">
        <v>315</v>
      </c>
      <c r="M48" s="7" t="s">
        <v>160</v>
      </c>
      <c r="N48" s="19">
        <f>N47/3600</f>
        <v>0.51464852296770203</v>
      </c>
      <c r="O48" t="s">
        <v>82</v>
      </c>
      <c r="P48">
        <v>0.52</v>
      </c>
      <c r="Q48" t="s">
        <v>86</v>
      </c>
    </row>
    <row r="49" spans="2:19" x14ac:dyDescent="0.25">
      <c r="B49" t="s">
        <v>89</v>
      </c>
      <c r="C49">
        <f>D20</f>
        <v>17.37</v>
      </c>
      <c r="D49" t="s">
        <v>63</v>
      </c>
      <c r="E49">
        <f>C49/100*E47</f>
        <v>1.0320081102702414E-2</v>
      </c>
      <c r="F49" t="s">
        <v>282</v>
      </c>
      <c r="M49" t="s">
        <v>89</v>
      </c>
      <c r="N49">
        <f>O20</f>
        <v>25.42</v>
      </c>
      <c r="O49" t="s">
        <v>63</v>
      </c>
      <c r="P49">
        <f>N49/100*P47</f>
        <v>7.8888635902546675E-3</v>
      </c>
      <c r="Q49" t="s">
        <v>282</v>
      </c>
      <c r="R49" s="3"/>
      <c r="S49" s="34"/>
    </row>
    <row r="50" spans="2:19" x14ac:dyDescent="0.25">
      <c r="B50" t="s">
        <v>168</v>
      </c>
      <c r="C50">
        <v>19.350000000000001</v>
      </c>
      <c r="D50" t="s">
        <v>63</v>
      </c>
      <c r="E50" s="62">
        <f>C50/100*E42</f>
        <v>5.8923256496125464E-3</v>
      </c>
      <c r="F50" t="s">
        <v>282</v>
      </c>
      <c r="G50" s="66"/>
      <c r="M50" t="s">
        <v>168</v>
      </c>
      <c r="N50">
        <v>28.29</v>
      </c>
      <c r="O50" t="s">
        <v>63</v>
      </c>
      <c r="P50" s="62">
        <f>N50/100*P42</f>
        <v>4.6004384537820554E-3</v>
      </c>
      <c r="Q50" t="s">
        <v>282</v>
      </c>
      <c r="R50" s="66"/>
    </row>
    <row r="51" spans="2:19" x14ac:dyDescent="0.25">
      <c r="B51" t="s">
        <v>169</v>
      </c>
      <c r="C51">
        <v>15.39</v>
      </c>
      <c r="D51" t="s">
        <v>63</v>
      </c>
      <c r="E51">
        <f>C51/100*E46</f>
        <v>4.4572444469620758E-3</v>
      </c>
      <c r="F51" t="s">
        <v>282</v>
      </c>
      <c r="G51" s="3"/>
      <c r="M51" t="s">
        <v>169</v>
      </c>
      <c r="N51">
        <v>22.54</v>
      </c>
      <c r="O51" t="s">
        <v>63</v>
      </c>
      <c r="P51">
        <f>N51/100*P46</f>
        <v>3.3296920472229577E-3</v>
      </c>
      <c r="Q51" t="s">
        <v>282</v>
      </c>
      <c r="R51" s="3"/>
    </row>
    <row r="54" spans="2:19" x14ac:dyDescent="0.25">
      <c r="B54" t="s">
        <v>90</v>
      </c>
      <c r="C54">
        <f>C30</f>
        <v>1.2809999999999999</v>
      </c>
      <c r="H54" t="s">
        <v>157</v>
      </c>
      <c r="M54" t="s">
        <v>90</v>
      </c>
      <c r="N54">
        <f>N30</f>
        <v>1.2909999999999999</v>
      </c>
    </row>
    <row r="55" spans="2:19" x14ac:dyDescent="0.25">
      <c r="B55" s="3" t="s">
        <v>91</v>
      </c>
      <c r="C55" s="8">
        <v>11.228997355533645</v>
      </c>
      <c r="H55" t="s">
        <v>150</v>
      </c>
      <c r="I55">
        <v>5.93</v>
      </c>
      <c r="J55" t="s">
        <v>151</v>
      </c>
      <c r="M55" s="3" t="s">
        <v>91</v>
      </c>
      <c r="N55" s="8">
        <v>21.3</v>
      </c>
    </row>
    <row r="56" spans="2:19" x14ac:dyDescent="0.25">
      <c r="H56" t="s">
        <v>152</v>
      </c>
      <c r="I56">
        <f>I55/2</f>
        <v>2.9649999999999999</v>
      </c>
    </row>
    <row r="57" spans="2:19" x14ac:dyDescent="0.25">
      <c r="B57" s="5" t="s">
        <v>87</v>
      </c>
      <c r="H57" t="s">
        <v>153</v>
      </c>
      <c r="I57">
        <v>995</v>
      </c>
      <c r="M57" s="5" t="s">
        <v>87</v>
      </c>
      <c r="R57" s="34"/>
    </row>
    <row r="58" spans="2:19" x14ac:dyDescent="0.25">
      <c r="B58" t="s">
        <v>88</v>
      </c>
      <c r="C58" s="10"/>
      <c r="H58" t="s">
        <v>154</v>
      </c>
      <c r="I58">
        <f>I57/60</f>
        <v>16.583333333333332</v>
      </c>
      <c r="M58" t="s">
        <v>88</v>
      </c>
      <c r="N58" s="10"/>
    </row>
    <row r="59" spans="2:19" x14ac:dyDescent="0.25">
      <c r="B59" s="9" t="s">
        <v>202</v>
      </c>
      <c r="C59" s="10">
        <f>96-(D13/D12) - C49/100 *((C68/C103)*(D13/D12)^(1/C54)-1)-C55</f>
        <v>82.431791398768851</v>
      </c>
      <c r="D59" s="10">
        <v>82.44</v>
      </c>
      <c r="E59" t="s">
        <v>93</v>
      </c>
      <c r="H59" t="s">
        <v>155</v>
      </c>
      <c r="I59">
        <f>I56/I58</f>
        <v>0.17879396984924623</v>
      </c>
      <c r="M59" s="9" t="s">
        <v>92</v>
      </c>
      <c r="N59" s="10">
        <f>96-(O13/O12) - N49/100 *((N68/N103)*(O13/O12)^(1/N54)-1)-N55</f>
        <v>71.978923438716066</v>
      </c>
      <c r="O59" s="33">
        <v>71.98</v>
      </c>
      <c r="P59" t="s">
        <v>93</v>
      </c>
    </row>
    <row r="60" spans="2:19" x14ac:dyDescent="0.25">
      <c r="H60" t="s">
        <v>156</v>
      </c>
      <c r="I60">
        <f>I59*10^3</f>
        <v>178.79396984924622</v>
      </c>
    </row>
    <row r="61" spans="2:19" x14ac:dyDescent="0.25">
      <c r="B61" s="5" t="s">
        <v>94</v>
      </c>
      <c r="M61" s="5" t="s">
        <v>94</v>
      </c>
    </row>
    <row r="62" spans="2:19" x14ac:dyDescent="0.25">
      <c r="B62" t="s">
        <v>95</v>
      </c>
      <c r="M62" t="s">
        <v>95</v>
      </c>
      <c r="R62" s="34"/>
    </row>
    <row r="63" spans="2:19" x14ac:dyDescent="0.25">
      <c r="B63" t="s">
        <v>96</v>
      </c>
      <c r="M63" t="s">
        <v>96</v>
      </c>
    </row>
    <row r="65" spans="2:18" x14ac:dyDescent="0.25">
      <c r="B65" t="s">
        <v>97</v>
      </c>
      <c r="M65" t="s">
        <v>97</v>
      </c>
    </row>
    <row r="66" spans="2:18" x14ac:dyDescent="0.25">
      <c r="B66" t="s">
        <v>98</v>
      </c>
      <c r="C66" s="11">
        <f>D12/C31</f>
        <v>0.41481183380465519</v>
      </c>
      <c r="M66" t="s">
        <v>98</v>
      </c>
      <c r="N66" s="11">
        <f>O12/N31</f>
        <v>0.89193217315640638</v>
      </c>
    </row>
    <row r="67" spans="2:18" x14ac:dyDescent="0.25">
      <c r="B67" t="s">
        <v>99</v>
      </c>
      <c r="C67" s="11">
        <f>(D15+273)/C32</f>
        <v>1.7203510062529557</v>
      </c>
      <c r="M67" t="s">
        <v>99</v>
      </c>
      <c r="N67" s="11">
        <f>(O15+273)/N32</f>
        <v>1.723503757028007</v>
      </c>
    </row>
    <row r="68" spans="2:18" x14ac:dyDescent="0.25">
      <c r="B68" s="12" t="s">
        <v>100</v>
      </c>
      <c r="C68">
        <v>0.98</v>
      </c>
      <c r="M68" s="12" t="s">
        <v>100</v>
      </c>
      <c r="N68">
        <v>0.95799999999999996</v>
      </c>
      <c r="R68" s="34"/>
    </row>
    <row r="69" spans="2:18" x14ac:dyDescent="0.25">
      <c r="B69" s="3"/>
      <c r="M69" s="3"/>
      <c r="R69" s="34"/>
    </row>
    <row r="70" spans="2:18" x14ac:dyDescent="0.25">
      <c r="B70" s="3"/>
      <c r="M70" s="3"/>
    </row>
    <row r="72" spans="2:18" x14ac:dyDescent="0.25">
      <c r="B72" t="s">
        <v>101</v>
      </c>
      <c r="C72" s="11">
        <f>C68*8314.4*(D15+273.15)/(C28*D12*10^5)</f>
        <v>8.546752404554564E-2</v>
      </c>
      <c r="D72" t="s">
        <v>102</v>
      </c>
      <c r="M72" t="s">
        <v>101</v>
      </c>
      <c r="N72" s="11">
        <f>N68*8314.4*(O15+273.15)/(N28*O12*10^5)</f>
        <v>3.8927334661228233E-2</v>
      </c>
      <c r="O72" t="s">
        <v>102</v>
      </c>
    </row>
    <row r="75" spans="2:18" x14ac:dyDescent="0.25">
      <c r="B75" s="5" t="s">
        <v>103</v>
      </c>
      <c r="M75" s="5" t="s">
        <v>103</v>
      </c>
    </row>
    <row r="76" spans="2:18" x14ac:dyDescent="0.25">
      <c r="B76" t="s">
        <v>104</v>
      </c>
      <c r="E76" t="s">
        <v>105</v>
      </c>
      <c r="M76" t="s">
        <v>104</v>
      </c>
      <c r="P76" t="s">
        <v>105</v>
      </c>
    </row>
    <row r="77" spans="2:18" x14ac:dyDescent="0.25">
      <c r="B77" t="s">
        <v>319</v>
      </c>
      <c r="C77" s="8">
        <f>C47*C59/100</f>
        <v>2923.83163665962</v>
      </c>
      <c r="D77" t="s">
        <v>81</v>
      </c>
      <c r="M77" t="s">
        <v>319</v>
      </c>
      <c r="N77" s="8">
        <f>N47*N59/100</f>
        <v>1333.5784787714592</v>
      </c>
      <c r="O77" t="s">
        <v>81</v>
      </c>
    </row>
    <row r="78" spans="2:18" x14ac:dyDescent="0.25">
      <c r="B78" t="s">
        <v>106</v>
      </c>
      <c r="C78" s="8">
        <f>C77/C72</f>
        <v>34209.855372685306</v>
      </c>
      <c r="D78" t="s">
        <v>58</v>
      </c>
      <c r="E78">
        <f>D17</f>
        <v>34143.206889962516</v>
      </c>
      <c r="M78" t="s">
        <v>106</v>
      </c>
      <c r="N78" s="8">
        <f>N77/N72</f>
        <v>34258.15022726712</v>
      </c>
      <c r="O78" t="s">
        <v>58</v>
      </c>
      <c r="P78">
        <f>O17</f>
        <v>34143.206889962516</v>
      </c>
    </row>
    <row r="80" spans="2:18" x14ac:dyDescent="0.25">
      <c r="R80" s="35"/>
    </row>
    <row r="81" spans="2:18" x14ac:dyDescent="0.25">
      <c r="B81" s="13" t="s">
        <v>107</v>
      </c>
      <c r="C81" s="14"/>
      <c r="D81" s="14"/>
      <c r="M81" s="13" t="s">
        <v>107</v>
      </c>
      <c r="N81" s="14"/>
      <c r="O81" s="14"/>
    </row>
    <row r="82" spans="2:18" x14ac:dyDescent="0.25">
      <c r="B82" s="14" t="s">
        <v>108</v>
      </c>
      <c r="C82" s="14"/>
      <c r="D82" s="14"/>
      <c r="M82" s="14" t="s">
        <v>108</v>
      </c>
      <c r="N82" s="14"/>
      <c r="O82" s="14"/>
      <c r="R82" s="34"/>
    </row>
    <row r="83" spans="2:18" x14ac:dyDescent="0.25">
      <c r="B83" s="14" t="s">
        <v>109</v>
      </c>
      <c r="C83" s="14"/>
      <c r="D83" s="14"/>
      <c r="M83" s="14" t="s">
        <v>109</v>
      </c>
      <c r="N83" s="14"/>
      <c r="O83" s="14"/>
    </row>
    <row r="84" spans="2:18" x14ac:dyDescent="0.25">
      <c r="B84" s="14" t="s">
        <v>110</v>
      </c>
      <c r="C84" s="14">
        <v>0.93008968940949421</v>
      </c>
      <c r="D84" s="14"/>
      <c r="E84" t="s">
        <v>111</v>
      </c>
      <c r="M84" s="14" t="s">
        <v>110</v>
      </c>
      <c r="N84" s="14">
        <v>0.93008968940949421</v>
      </c>
      <c r="O84" s="14"/>
      <c r="P84" t="s">
        <v>111</v>
      </c>
    </row>
    <row r="85" spans="2:18" x14ac:dyDescent="0.25">
      <c r="B85" s="14" t="s">
        <v>112</v>
      </c>
      <c r="C85" s="15">
        <f>C84*(1-EXP(-1.292*D13/D12))</f>
        <v>0.87546338259995948</v>
      </c>
      <c r="D85" s="14">
        <v>0.87522425338950627</v>
      </c>
      <c r="J85" s="16"/>
      <c r="M85" s="14" t="s">
        <v>112</v>
      </c>
      <c r="N85" s="15">
        <f>N84*(1-EXP(-1.292*O13/O12))</f>
        <v>0.89206430932605829</v>
      </c>
      <c r="O85" s="14"/>
    </row>
    <row r="87" spans="2:18" x14ac:dyDescent="0.25">
      <c r="B87" s="5" t="s">
        <v>113</v>
      </c>
      <c r="M87" s="5" t="s">
        <v>113</v>
      </c>
    </row>
    <row r="88" spans="2:18" x14ac:dyDescent="0.25">
      <c r="B88" t="s">
        <v>114</v>
      </c>
      <c r="M88" t="s">
        <v>114</v>
      </c>
    </row>
    <row r="89" spans="2:18" x14ac:dyDescent="0.25">
      <c r="B89" t="s">
        <v>115</v>
      </c>
      <c r="C89" s="8">
        <f>(D15+273.15)*(D13/D12)^((C29-1)/C29)</f>
        <v>389.16625385567869</v>
      </c>
      <c r="D89" t="s">
        <v>74</v>
      </c>
      <c r="M89" t="s">
        <v>115</v>
      </c>
      <c r="N89" s="8">
        <f>(O15+273.15)*(O13/O12)^((N29-1)/N29)</f>
        <v>402.50036811606725</v>
      </c>
      <c r="O89" t="s">
        <v>74</v>
      </c>
    </row>
    <row r="90" spans="2:18" x14ac:dyDescent="0.25">
      <c r="B90" t="s">
        <v>116</v>
      </c>
      <c r="C90" s="8">
        <f>C89-273.15</f>
        <v>116.01625385567871</v>
      </c>
      <c r="D90" t="s">
        <v>117</v>
      </c>
      <c r="M90" t="s">
        <v>116</v>
      </c>
      <c r="N90" s="8">
        <f>N89-273.15</f>
        <v>129.35036811606727</v>
      </c>
      <c r="O90" t="s">
        <v>117</v>
      </c>
    </row>
    <row r="91" spans="2:18" x14ac:dyDescent="0.25">
      <c r="B91" t="s">
        <v>118</v>
      </c>
    </row>
    <row r="93" spans="2:18" x14ac:dyDescent="0.25">
      <c r="B93" s="5" t="s">
        <v>119</v>
      </c>
      <c r="M93" s="5" t="s">
        <v>119</v>
      </c>
      <c r="R93" s="34"/>
    </row>
    <row r="94" spans="2:18" x14ac:dyDescent="0.25">
      <c r="B94" t="s">
        <v>120</v>
      </c>
      <c r="M94" t="s">
        <v>120</v>
      </c>
    </row>
    <row r="95" spans="2:18" x14ac:dyDescent="0.25">
      <c r="B95" t="s">
        <v>121</v>
      </c>
      <c r="C95" s="10">
        <f>(C90-D15)/C85 + D15</f>
        <v>124.78130329642136</v>
      </c>
      <c r="D95" t="s">
        <v>117</v>
      </c>
      <c r="M95" t="s">
        <v>121</v>
      </c>
      <c r="N95" s="10">
        <f>(N90-O15)/N85 + O15</f>
        <v>138.34642170836082</v>
      </c>
      <c r="O95" t="s">
        <v>117</v>
      </c>
    </row>
    <row r="96" spans="2:18" x14ac:dyDescent="0.25">
      <c r="C96" s="10">
        <f>C95+273.15</f>
        <v>397.93130329642133</v>
      </c>
      <c r="D96" t="s">
        <v>74</v>
      </c>
      <c r="E96" s="10"/>
      <c r="N96" s="10">
        <f>N95+273.15</f>
        <v>411.4964217083608</v>
      </c>
      <c r="O96" t="s">
        <v>74</v>
      </c>
    </row>
    <row r="98" spans="2:18" x14ac:dyDescent="0.25">
      <c r="B98" s="14" t="s">
        <v>122</v>
      </c>
      <c r="C98" s="17">
        <f>1/(1- LN(C96/(D15+273))/LN(D13/D12))</f>
        <v>1.3302967248384194</v>
      </c>
      <c r="M98" s="14" t="s">
        <v>122</v>
      </c>
      <c r="N98" s="17">
        <f>1/(1- LN(N96/(O15+273))/LN(O13/O12))</f>
        <v>1.3338814408347732</v>
      </c>
    </row>
    <row r="100" spans="2:18" x14ac:dyDescent="0.25">
      <c r="B100" t="s">
        <v>123</v>
      </c>
      <c r="M100" t="s">
        <v>123</v>
      </c>
    </row>
    <row r="101" spans="2:18" x14ac:dyDescent="0.25">
      <c r="B101" t="s">
        <v>124</v>
      </c>
      <c r="C101" s="11">
        <f>D13/C31</f>
        <v>0.91013487056776166</v>
      </c>
      <c r="M101" t="s">
        <v>124</v>
      </c>
      <c r="N101" s="11">
        <f>O13/N31</f>
        <v>2.2070676528170545</v>
      </c>
    </row>
    <row r="102" spans="2:18" x14ac:dyDescent="0.25">
      <c r="B102" t="s">
        <v>125</v>
      </c>
      <c r="C102" s="11">
        <f>C96/C32</f>
        <v>2.0909637081415653</v>
      </c>
      <c r="M102" t="s">
        <v>125</v>
      </c>
      <c r="N102" s="11">
        <f>N96/N32</f>
        <v>2.1622427707864054</v>
      </c>
    </row>
    <row r="103" spans="2:18" x14ac:dyDescent="0.25">
      <c r="B103" s="12" t="s">
        <v>126</v>
      </c>
      <c r="C103">
        <v>0.98599999999999999</v>
      </c>
      <c r="M103" s="12" t="s">
        <v>126</v>
      </c>
      <c r="N103">
        <v>0.98099999999999998</v>
      </c>
    </row>
    <row r="104" spans="2:18" x14ac:dyDescent="0.25">
      <c r="B104" s="3" t="s">
        <v>127</v>
      </c>
      <c r="M104" s="3" t="s">
        <v>127</v>
      </c>
      <c r="R104" s="32"/>
    </row>
    <row r="105" spans="2:18" x14ac:dyDescent="0.25">
      <c r="B105" s="3" t="s">
        <v>128</v>
      </c>
      <c r="M105" s="3" t="s">
        <v>128</v>
      </c>
    </row>
    <row r="106" spans="2:18" x14ac:dyDescent="0.25">
      <c r="B106" t="s">
        <v>129</v>
      </c>
      <c r="C106" s="18">
        <f>(C68+C103)/2</f>
        <v>0.98299999999999998</v>
      </c>
      <c r="M106" t="s">
        <v>129</v>
      </c>
      <c r="N106" s="18">
        <f>(N68+N103)/2</f>
        <v>0.96950000000000003</v>
      </c>
    </row>
    <row r="108" spans="2:18" x14ac:dyDescent="0.25">
      <c r="B108" s="5" t="s">
        <v>130</v>
      </c>
      <c r="M108" s="5" t="s">
        <v>130</v>
      </c>
    </row>
    <row r="109" spans="2:18" x14ac:dyDescent="0.25">
      <c r="B109" t="s">
        <v>131</v>
      </c>
      <c r="M109" t="s">
        <v>131</v>
      </c>
    </row>
    <row r="110" spans="2:18" x14ac:dyDescent="0.25">
      <c r="B110" t="s">
        <v>132</v>
      </c>
      <c r="C110" s="8">
        <f>(C95+D15)/2</f>
        <v>89.590651648210681</v>
      </c>
      <c r="D110" t="s">
        <v>56</v>
      </c>
      <c r="M110" t="s">
        <v>132</v>
      </c>
      <c r="N110" s="8">
        <f>(N95+O15)/2</f>
        <v>96.673210854180411</v>
      </c>
      <c r="O110" t="s">
        <v>56</v>
      </c>
    </row>
    <row r="111" spans="2:18" x14ac:dyDescent="0.25">
      <c r="C111" s="8">
        <f>C110+273.15</f>
        <v>362.74065164821064</v>
      </c>
      <c r="D111" t="s">
        <v>74</v>
      </c>
      <c r="N111" s="8">
        <f>N110+273.15</f>
        <v>369.82321085418039</v>
      </c>
      <c r="O111" t="s">
        <v>74</v>
      </c>
    </row>
    <row r="113" spans="2:18" x14ac:dyDescent="0.25">
      <c r="B113" s="19" t="s">
        <v>133</v>
      </c>
      <c r="C113" s="19"/>
      <c r="D113" s="19"/>
      <c r="E113" s="19"/>
      <c r="M113" s="19" t="s">
        <v>133</v>
      </c>
      <c r="N113" s="19"/>
      <c r="O113" s="19"/>
      <c r="P113" s="19"/>
    </row>
    <row r="114" spans="2:18" x14ac:dyDescent="0.25">
      <c r="B114" s="19" t="s">
        <v>134</v>
      </c>
      <c r="C114" s="20">
        <f>3.806+1.566*10^-1*C111-8.349*10^-5*C111^2+1.755*10^-8*C111^3</f>
        <v>50.463162896108166</v>
      </c>
      <c r="D114" s="19" t="s">
        <v>135</v>
      </c>
      <c r="E114" s="19"/>
      <c r="M114" s="19" t="s">
        <v>134</v>
      </c>
      <c r="N114" s="20">
        <f>3.806+1.566*10^-1*N111-8.349*10^-5*N111^2+1.755*10^-8*N111^3</f>
        <v>51.189140204016141</v>
      </c>
      <c r="O114" s="19" t="s">
        <v>135</v>
      </c>
      <c r="P114" s="19"/>
    </row>
    <row r="115" spans="2:18" x14ac:dyDescent="0.25">
      <c r="B115" s="19" t="s">
        <v>136</v>
      </c>
      <c r="C115" s="20">
        <f>C114-8.314</f>
        <v>42.149162896108166</v>
      </c>
      <c r="D115" s="19" t="s">
        <v>135</v>
      </c>
      <c r="E115" s="19"/>
      <c r="M115" s="19" t="s">
        <v>136</v>
      </c>
      <c r="N115" s="20">
        <f>N114-8.314</f>
        <v>42.875140204016141</v>
      </c>
      <c r="O115" s="19" t="s">
        <v>135</v>
      </c>
      <c r="P115" s="19"/>
    </row>
    <row r="116" spans="2:18" x14ac:dyDescent="0.25">
      <c r="B116" s="19" t="s">
        <v>137</v>
      </c>
      <c r="C116" s="20">
        <f>C114/C115</f>
        <v>1.1972518415251296</v>
      </c>
      <c r="D116" s="19">
        <v>1.3109999999999999</v>
      </c>
      <c r="E116" s="19" t="s">
        <v>138</v>
      </c>
      <c r="M116" s="19" t="s">
        <v>137</v>
      </c>
      <c r="N116" s="20">
        <f>N114/N115</f>
        <v>1.1939119023387175</v>
      </c>
      <c r="O116" s="19">
        <v>1.3109999999999999</v>
      </c>
      <c r="P116" s="19" t="s">
        <v>138</v>
      </c>
      <c r="R116" s="34"/>
    </row>
    <row r="118" spans="2:18" x14ac:dyDescent="0.25">
      <c r="B118" s="5" t="s">
        <v>139</v>
      </c>
      <c r="M118" s="5" t="s">
        <v>139</v>
      </c>
    </row>
    <row r="119" spans="2:18" x14ac:dyDescent="0.25">
      <c r="B119" t="s">
        <v>140</v>
      </c>
      <c r="M119" t="s">
        <v>140</v>
      </c>
    </row>
    <row r="120" spans="2:18" x14ac:dyDescent="0.25">
      <c r="B120" t="s">
        <v>141</v>
      </c>
      <c r="M120" t="s">
        <v>141</v>
      </c>
    </row>
    <row r="121" spans="2:18" x14ac:dyDescent="0.25">
      <c r="B121" t="s">
        <v>142</v>
      </c>
      <c r="C121">
        <f>C106*(8314.4/C28)*(D15+273.15)*(C30/(C30-1))*((D13/D12)^((C30-1)/C30)-1)</f>
        <v>140189.24694457033</v>
      </c>
      <c r="D121" t="s">
        <v>143</v>
      </c>
      <c r="M121" t="s">
        <v>142</v>
      </c>
      <c r="N121">
        <f>N106*(8314.4/N28)*(O15+273.15)*(N30/(N30-1))*((O13/O12)^((N30-1)/N30)-1)</f>
        <v>162363.07745840366</v>
      </c>
      <c r="O121" t="s">
        <v>143</v>
      </c>
    </row>
    <row r="123" spans="2:18" x14ac:dyDescent="0.25">
      <c r="B123" t="s">
        <v>144</v>
      </c>
      <c r="C123" s="8">
        <f>C78*C121/(3600*1000*C85)</f>
        <v>1521.6874343659149</v>
      </c>
      <c r="D123" t="s">
        <v>145</v>
      </c>
      <c r="L123" s="48"/>
      <c r="M123" t="s">
        <v>144</v>
      </c>
      <c r="N123" s="8">
        <f>N78*N121/(3600*1000*N85)</f>
        <v>1732.0184707104327</v>
      </c>
      <c r="O123" t="s">
        <v>145</v>
      </c>
    </row>
    <row r="125" spans="2:18" x14ac:dyDescent="0.25">
      <c r="B125" s="5" t="s">
        <v>146</v>
      </c>
      <c r="M125" s="5" t="s">
        <v>146</v>
      </c>
    </row>
    <row r="126" spans="2:18" x14ac:dyDescent="0.25">
      <c r="B126" t="s">
        <v>147</v>
      </c>
      <c r="C126">
        <v>0.98250525868551997</v>
      </c>
      <c r="M126" t="s">
        <v>147</v>
      </c>
      <c r="N126">
        <v>0.98250525868551997</v>
      </c>
    </row>
    <row r="127" spans="2:18" x14ac:dyDescent="0.25">
      <c r="B127" t="s">
        <v>148</v>
      </c>
      <c r="C127" s="8">
        <f>C123/C126</f>
        <v>1548.7829921661278</v>
      </c>
      <c r="D127" t="s">
        <v>145</v>
      </c>
      <c r="E127">
        <f>771.7*2</f>
        <v>1543.4</v>
      </c>
      <c r="F127" t="s">
        <v>149</v>
      </c>
      <c r="L127" s="48"/>
      <c r="M127" t="s">
        <v>148</v>
      </c>
      <c r="N127" s="8">
        <f>N123/N126</f>
        <v>1762.859237036223</v>
      </c>
      <c r="O127" t="s">
        <v>145</v>
      </c>
      <c r="P127" s="3">
        <v>1764.8</v>
      </c>
      <c r="Q127" t="s">
        <v>149</v>
      </c>
    </row>
    <row r="128" spans="2:18" x14ac:dyDescent="0.25">
      <c r="R128" s="11"/>
    </row>
    <row r="129" spans="2:18" x14ac:dyDescent="0.25">
      <c r="B129" s="3"/>
      <c r="M129" s="3"/>
      <c r="P129">
        <f>P127+E127</f>
        <v>3308.2</v>
      </c>
      <c r="R129" s="34"/>
    </row>
    <row r="130" spans="2:18" x14ac:dyDescent="0.25">
      <c r="B130" s="114" t="s">
        <v>224</v>
      </c>
      <c r="C130" s="114"/>
      <c r="M130" s="114" t="s">
        <v>224</v>
      </c>
      <c r="N130" s="114"/>
    </row>
    <row r="131" spans="2:18" x14ac:dyDescent="0.25">
      <c r="B131" s="43"/>
      <c r="C131" s="43"/>
      <c r="M131" s="43"/>
      <c r="N131" s="43"/>
    </row>
    <row r="132" spans="2:18" x14ac:dyDescent="0.25">
      <c r="B132" s="61" t="s">
        <v>225</v>
      </c>
      <c r="C132">
        <f>(PI()*C38^2)/4</f>
        <v>8.5633563967477108E-2</v>
      </c>
      <c r="D132" t="s">
        <v>226</v>
      </c>
      <c r="M132" s="61" t="s">
        <v>225</v>
      </c>
      <c r="N132">
        <f>(PI()*N38^2)/4</f>
        <v>4.5730349988549177E-2</v>
      </c>
      <c r="O132" t="s">
        <v>226</v>
      </c>
    </row>
    <row r="133" spans="2:18" x14ac:dyDescent="0.25">
      <c r="B133" s="61" t="s">
        <v>227</v>
      </c>
      <c r="C133">
        <f>(PI()*C41^2)/4</f>
        <v>4.1882540069152555E-3</v>
      </c>
      <c r="D133" t="s">
        <v>226</v>
      </c>
      <c r="M133" s="61" t="s">
        <v>227</v>
      </c>
      <c r="N133">
        <f>(PI()*N41^2)/4</f>
        <v>4.1882540069152555E-3</v>
      </c>
      <c r="O133" t="s">
        <v>226</v>
      </c>
    </row>
    <row r="134" spans="2:18" x14ac:dyDescent="0.25">
      <c r="B134" s="61" t="s">
        <v>300</v>
      </c>
      <c r="C134">
        <f>C132</f>
        <v>8.5633563967477108E-2</v>
      </c>
      <c r="D134" t="s">
        <v>226</v>
      </c>
      <c r="M134" s="61" t="s">
        <v>300</v>
      </c>
      <c r="N134">
        <f>N132</f>
        <v>4.5730349988549177E-2</v>
      </c>
      <c r="O134" t="s">
        <v>226</v>
      </c>
    </row>
    <row r="135" spans="2:18" x14ac:dyDescent="0.25">
      <c r="B135" s="61" t="s">
        <v>301</v>
      </c>
      <c r="C135">
        <f>PI()/4*(C38^2-C41^2)</f>
        <v>8.144530996056186E-2</v>
      </c>
      <c r="D135" t="s">
        <v>226</v>
      </c>
      <c r="M135" s="61" t="s">
        <v>301</v>
      </c>
      <c r="N135">
        <f>PI()/4*(N38^2-N41^2)</f>
        <v>4.1542095981633921E-2</v>
      </c>
      <c r="O135" t="s">
        <v>226</v>
      </c>
    </row>
    <row r="136" spans="2:18" x14ac:dyDescent="0.25">
      <c r="B136" s="43" t="s">
        <v>232</v>
      </c>
      <c r="M136" s="43" t="s">
        <v>232</v>
      </c>
    </row>
    <row r="137" spans="2:18" x14ac:dyDescent="0.25">
      <c r="B137" s="61" t="s">
        <v>233</v>
      </c>
      <c r="C137">
        <f>18.11+D9</f>
        <v>19.068899999999999</v>
      </c>
      <c r="M137" s="61" t="s">
        <v>233</v>
      </c>
      <c r="N137">
        <f>C138*(100-C141)/100</f>
        <v>41.002122</v>
      </c>
    </row>
    <row r="138" spans="2:18" x14ac:dyDescent="0.25">
      <c r="B138" s="61" t="s">
        <v>234</v>
      </c>
      <c r="C138">
        <f>40.88+D9</f>
        <v>41.838900000000002</v>
      </c>
      <c r="M138" s="61" t="s">
        <v>234</v>
      </c>
      <c r="N138">
        <f>O13</f>
        <v>101.4589</v>
      </c>
    </row>
    <row r="139" spans="2:18" x14ac:dyDescent="0.25">
      <c r="B139" s="61" t="s">
        <v>236</v>
      </c>
      <c r="C139">
        <f>D12-C137</f>
        <v>0</v>
      </c>
      <c r="M139" s="61" t="s">
        <v>236</v>
      </c>
      <c r="N139">
        <f>C140</f>
        <v>0.4</v>
      </c>
    </row>
    <row r="140" spans="2:18" x14ac:dyDescent="0.25">
      <c r="B140" s="44" t="s">
        <v>237</v>
      </c>
      <c r="C140">
        <v>0.4</v>
      </c>
      <c r="M140" s="44" t="s">
        <v>237</v>
      </c>
      <c r="N140">
        <v>0.4</v>
      </c>
    </row>
    <row r="141" spans="2:18" x14ac:dyDescent="0.25">
      <c r="B141" s="44" t="s">
        <v>242</v>
      </c>
      <c r="C141">
        <v>2</v>
      </c>
      <c r="M141" s="44"/>
    </row>
    <row r="142" spans="2:18" x14ac:dyDescent="0.25">
      <c r="B142" s="43" t="s">
        <v>228</v>
      </c>
      <c r="M142" s="43" t="s">
        <v>228</v>
      </c>
    </row>
    <row r="143" spans="2:18" x14ac:dyDescent="0.25">
      <c r="B143" s="61" t="s">
        <v>229</v>
      </c>
      <c r="C143">
        <f>(C132*(D13-C137)-(C133*D13))*10^5</f>
        <v>177464.43109695273</v>
      </c>
      <c r="D143" s="34">
        <v>177820</v>
      </c>
      <c r="E143" t="s">
        <v>79</v>
      </c>
      <c r="M143" s="61" t="s">
        <v>229</v>
      </c>
      <c r="N143">
        <f>(N132*(O13-N137)-(N133*O13))*10^5</f>
        <v>233977.3972657806</v>
      </c>
      <c r="O143" s="34">
        <v>234408</v>
      </c>
      <c r="P143" t="s">
        <v>79</v>
      </c>
    </row>
    <row r="144" spans="2:18" x14ac:dyDescent="0.25">
      <c r="B144" s="43"/>
      <c r="M144" s="43"/>
    </row>
    <row r="145" spans="2:16" x14ac:dyDescent="0.25">
      <c r="B145" s="43" t="s">
        <v>230</v>
      </c>
      <c r="M145" s="43" t="s">
        <v>230</v>
      </c>
    </row>
    <row r="146" spans="2:16" x14ac:dyDescent="0.25">
      <c r="B146" s="61" t="s">
        <v>231</v>
      </c>
      <c r="C146">
        <f>-(C132*(D13-C137)+(C133*C137))*10^5</f>
        <v>-202974.16483719207</v>
      </c>
      <c r="D146" s="34">
        <f>-202524</f>
        <v>-202524</v>
      </c>
      <c r="E146" t="s">
        <v>79</v>
      </c>
      <c r="M146" s="61" t="s">
        <v>231</v>
      </c>
      <c r="N146">
        <f>-(N132*(O13-N137)+(N133*N137))*10^5</f>
        <v>-293643.69188785483</v>
      </c>
      <c r="O146" s="34">
        <v>-293270</v>
      </c>
      <c r="P146" t="s">
        <v>79</v>
      </c>
    </row>
    <row r="147" spans="2:16" x14ac:dyDescent="0.25">
      <c r="B147" s="49" t="s">
        <v>309</v>
      </c>
      <c r="C147">
        <v>180</v>
      </c>
      <c r="M147" s="49" t="s">
        <v>309</v>
      </c>
      <c r="N147">
        <v>180</v>
      </c>
    </row>
    <row r="148" spans="2:16" x14ac:dyDescent="0.25">
      <c r="B148" t="s">
        <v>241</v>
      </c>
      <c r="C148">
        <v>386976</v>
      </c>
      <c r="M148" t="s">
        <v>241</v>
      </c>
      <c r="N148">
        <v>386976</v>
      </c>
    </row>
    <row r="149" spans="2:16" x14ac:dyDescent="0.25">
      <c r="B149" t="s">
        <v>302</v>
      </c>
      <c r="C149">
        <v>333600</v>
      </c>
      <c r="M149" t="s">
        <v>302</v>
      </c>
      <c r="N149">
        <v>333600</v>
      </c>
    </row>
    <row r="150" spans="2:16" x14ac:dyDescent="0.25">
      <c r="B150" t="s">
        <v>303</v>
      </c>
      <c r="C150">
        <v>-333600</v>
      </c>
      <c r="M150" t="s">
        <v>303</v>
      </c>
      <c r="N150">
        <v>-333600</v>
      </c>
    </row>
    <row r="151" spans="2:16" x14ac:dyDescent="0.25">
      <c r="B151" s="5"/>
      <c r="M151" s="113"/>
      <c r="N151" s="113"/>
    </row>
    <row r="152" spans="2:16" x14ac:dyDescent="0.25">
      <c r="M152" s="114"/>
      <c r="N152" s="114"/>
    </row>
    <row r="153" spans="2:16" x14ac:dyDescent="0.25">
      <c r="C153" s="8"/>
      <c r="M153" s="36"/>
      <c r="N153" s="36"/>
    </row>
    <row r="154" spans="2:16" x14ac:dyDescent="0.25">
      <c r="M154" s="113"/>
      <c r="N154" s="113"/>
    </row>
    <row r="155" spans="2:16" x14ac:dyDescent="0.25">
      <c r="C155" s="11"/>
      <c r="M155" s="113"/>
      <c r="N155" s="113"/>
    </row>
    <row r="156" spans="2:16" x14ac:dyDescent="0.25">
      <c r="M156" s="26"/>
      <c r="N156" s="26"/>
    </row>
    <row r="157" spans="2:16" x14ac:dyDescent="0.25">
      <c r="C157" s="11"/>
      <c r="M157" s="114"/>
      <c r="N157" s="114"/>
    </row>
    <row r="158" spans="2:16" x14ac:dyDescent="0.25">
      <c r="C158" s="11"/>
      <c r="M158" s="113"/>
      <c r="N158" s="113"/>
      <c r="P158" s="34"/>
    </row>
    <row r="159" spans="2:16" x14ac:dyDescent="0.25">
      <c r="M159" s="26"/>
      <c r="N159" s="26"/>
    </row>
    <row r="160" spans="2:16" x14ac:dyDescent="0.25">
      <c r="M160" s="114"/>
      <c r="N160" s="114"/>
    </row>
    <row r="161" spans="2:16" x14ac:dyDescent="0.25">
      <c r="C161" s="11"/>
      <c r="M161" s="113"/>
      <c r="N161" s="113"/>
      <c r="P161" s="34"/>
    </row>
    <row r="162" spans="2:16" x14ac:dyDescent="0.25">
      <c r="C162" s="21"/>
    </row>
    <row r="163" spans="2:16" x14ac:dyDescent="0.25">
      <c r="C163" s="22"/>
    </row>
    <row r="167" spans="2:16" x14ac:dyDescent="0.25">
      <c r="C167" s="23"/>
    </row>
    <row r="171" spans="2:16" x14ac:dyDescent="0.25">
      <c r="B171" s="5"/>
    </row>
    <row r="174" spans="2:16" x14ac:dyDescent="0.25">
      <c r="C174" s="10"/>
    </row>
    <row r="175" spans="2:16" x14ac:dyDescent="0.25">
      <c r="C175" s="10"/>
    </row>
    <row r="176" spans="2:16" x14ac:dyDescent="0.25">
      <c r="C176" s="8"/>
    </row>
    <row r="177" spans="2:3" x14ac:dyDescent="0.25">
      <c r="C177" s="8"/>
    </row>
    <row r="179" spans="2:3" x14ac:dyDescent="0.25">
      <c r="C179" s="10"/>
    </row>
    <row r="180" spans="2:3" x14ac:dyDescent="0.25">
      <c r="C180" s="10"/>
    </row>
    <row r="182" spans="2:3" x14ac:dyDescent="0.25">
      <c r="B182" s="5"/>
    </row>
    <row r="184" spans="2:3" x14ac:dyDescent="0.25">
      <c r="C184" s="8"/>
    </row>
    <row r="185" spans="2:3" x14ac:dyDescent="0.25">
      <c r="C185" s="8"/>
    </row>
    <row r="188" spans="2:3" x14ac:dyDescent="0.25">
      <c r="C188" s="10"/>
    </row>
    <row r="189" spans="2:3" x14ac:dyDescent="0.25">
      <c r="C189" s="10"/>
    </row>
    <row r="190" spans="2:3" x14ac:dyDescent="0.25">
      <c r="C190" s="10"/>
    </row>
    <row r="192" spans="2:3" x14ac:dyDescent="0.25">
      <c r="B192" s="5"/>
    </row>
    <row r="196" spans="2:3" x14ac:dyDescent="0.25">
      <c r="C196" s="11"/>
    </row>
    <row r="197" spans="2:3" x14ac:dyDescent="0.25">
      <c r="C197" s="11"/>
    </row>
    <row r="199" spans="2:3" x14ac:dyDescent="0.25">
      <c r="C199" s="21"/>
    </row>
    <row r="202" spans="2:3" x14ac:dyDescent="0.25">
      <c r="C202" s="10"/>
    </row>
    <row r="204" spans="2:3" x14ac:dyDescent="0.25">
      <c r="C204" s="8"/>
    </row>
    <row r="206" spans="2:3" x14ac:dyDescent="0.25">
      <c r="B206" s="5"/>
    </row>
    <row r="208" spans="2:3" x14ac:dyDescent="0.25">
      <c r="C208" s="8"/>
    </row>
  </sheetData>
  <mergeCells count="42">
    <mergeCell ref="B15:C15"/>
    <mergeCell ref="B17:C17"/>
    <mergeCell ref="B18:C18"/>
    <mergeCell ref="B19:C19"/>
    <mergeCell ref="B20:C20"/>
    <mergeCell ref="B16:C16"/>
    <mergeCell ref="B5:C5"/>
    <mergeCell ref="B6:C6"/>
    <mergeCell ref="B9:C9"/>
    <mergeCell ref="B12:C12"/>
    <mergeCell ref="B13:C13"/>
    <mergeCell ref="B7:C7"/>
    <mergeCell ref="M5:N5"/>
    <mergeCell ref="M6:N6"/>
    <mergeCell ref="M13:N13"/>
    <mergeCell ref="M15:N15"/>
    <mergeCell ref="M17:N17"/>
    <mergeCell ref="M161:N161"/>
    <mergeCell ref="M9:N9"/>
    <mergeCell ref="M12:N12"/>
    <mergeCell ref="M20:N20"/>
    <mergeCell ref="M151:N151"/>
    <mergeCell ref="M152:N152"/>
    <mergeCell ref="M154:N154"/>
    <mergeCell ref="M155:N155"/>
    <mergeCell ref="M157:N157"/>
    <mergeCell ref="M130:N130"/>
    <mergeCell ref="M18:N18"/>
    <mergeCell ref="M19:N19"/>
    <mergeCell ref="M21:N21"/>
    <mergeCell ref="M22:N22"/>
    <mergeCell ref="M16:N16"/>
    <mergeCell ref="B130:C130"/>
    <mergeCell ref="M158:N158"/>
    <mergeCell ref="M160:N160"/>
    <mergeCell ref="B22:C22"/>
    <mergeCell ref="B21:C21"/>
    <mergeCell ref="B14:C14"/>
    <mergeCell ref="B11:C11"/>
    <mergeCell ref="M14:N14"/>
    <mergeCell ref="B8:C8"/>
    <mergeCell ref="B10:C10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P14"/>
  <sheetViews>
    <sheetView workbookViewId="0">
      <selection activeCell="E16" sqref="E16"/>
    </sheetView>
  </sheetViews>
  <sheetFormatPr defaultRowHeight="14.25" x14ac:dyDescent="0.2"/>
  <cols>
    <col min="1" max="1" width="11.5703125" style="70" bestFit="1" customWidth="1"/>
    <col min="2" max="2" width="15.5703125" style="70" bestFit="1" customWidth="1"/>
    <col min="3" max="3" width="11.5703125" style="72" bestFit="1" customWidth="1"/>
    <col min="4" max="4" width="16.85546875" style="70" bestFit="1" customWidth="1"/>
    <col min="5" max="5" width="12.85546875" style="70" bestFit="1" customWidth="1"/>
    <col min="6" max="6" width="19.5703125" style="70" bestFit="1" customWidth="1"/>
    <col min="7" max="7" width="28.85546875" style="70" bestFit="1" customWidth="1"/>
    <col min="8" max="8" width="15.5703125" style="70" bestFit="1" customWidth="1"/>
    <col min="9" max="9" width="15.5703125" style="71" bestFit="1" customWidth="1"/>
    <col min="10" max="16384" width="9.140625" style="70"/>
  </cols>
  <sheetData>
    <row r="1" spans="1:68" x14ac:dyDescent="0.2">
      <c r="A1" s="76" t="s">
        <v>352</v>
      </c>
      <c r="B1" s="75" t="s">
        <v>350</v>
      </c>
      <c r="C1" s="75">
        <v>1</v>
      </c>
      <c r="D1" s="75" t="s">
        <v>349</v>
      </c>
      <c r="E1" s="75" t="s">
        <v>348</v>
      </c>
      <c r="F1" s="75" t="s">
        <v>347</v>
      </c>
      <c r="G1" s="75" t="s">
        <v>346</v>
      </c>
      <c r="H1" s="75" t="s">
        <v>345</v>
      </c>
      <c r="I1" s="75" t="s">
        <v>344</v>
      </c>
    </row>
    <row r="2" spans="1:68" x14ac:dyDescent="0.2">
      <c r="A2" s="75" t="s">
        <v>343</v>
      </c>
      <c r="B2" s="75">
        <v>1.3311203822513</v>
      </c>
      <c r="C2" s="75">
        <v>0</v>
      </c>
      <c r="D2" s="75">
        <v>-9.9344357099999999E-4</v>
      </c>
      <c r="E2" s="75">
        <v>3.4840732999999997E-5</v>
      </c>
      <c r="F2" s="75">
        <v>4.3100606300000002E-6</v>
      </c>
      <c r="G2" s="75">
        <v>-2.1312292599999999E-7</v>
      </c>
      <c r="H2" s="75">
        <v>1.3529262899999999E-10</v>
      </c>
      <c r="I2" s="75">
        <v>0.99999499169890405</v>
      </c>
    </row>
    <row r="3" spans="1:68" x14ac:dyDescent="0.2">
      <c r="A3" s="75" t="s">
        <v>342</v>
      </c>
      <c r="B3" s="75">
        <v>1.34453139927315</v>
      </c>
      <c r="C3" s="75">
        <v>0</v>
      </c>
      <c r="D3" s="75">
        <v>-1.62886114E-3</v>
      </c>
      <c r="E3" s="75">
        <v>3.8936046099999999E-5</v>
      </c>
      <c r="F3" s="75">
        <v>9.3440854999999995E-6</v>
      </c>
      <c r="G3" s="75">
        <v>-2.3909975499999998E-7</v>
      </c>
      <c r="H3" s="75">
        <v>-7.9535452499999999E-11</v>
      </c>
      <c r="I3" s="75">
        <v>0.99999014764615701</v>
      </c>
    </row>
    <row r="4" spans="1:68" x14ac:dyDescent="0.2">
      <c r="A4" s="75" t="s">
        <v>341</v>
      </c>
      <c r="B4" s="75">
        <v>1.3138349370765601</v>
      </c>
      <c r="C4" s="75">
        <v>0</v>
      </c>
      <c r="D4" s="75">
        <v>-5.2886005800000001E-4</v>
      </c>
      <c r="E4" s="75">
        <v>3.8828343099999998E-5</v>
      </c>
      <c r="F4" s="75">
        <v>5.3268019199999997E-6</v>
      </c>
      <c r="G4" s="75">
        <v>-4.1466303399999998E-7</v>
      </c>
      <c r="H4" s="75">
        <v>1.1394257300000001E-9</v>
      </c>
      <c r="I4" s="75">
        <v>0.99999714154383801</v>
      </c>
      <c r="BP4" s="70">
        <f>Coeff_Summary!B2*BT4+0.000034840733*AJ4+0.00000431006063*BT4^2-0.000000213122926*BT4*AJ4+0.000000000135292629*AJ4^2+0.999994991698904</f>
        <v>0.99999499169890405</v>
      </c>
    </row>
    <row r="5" spans="1:68" x14ac:dyDescent="0.2">
      <c r="A5" s="75" t="s">
        <v>340</v>
      </c>
      <c r="B5" s="75">
        <v>1.3085930912906101</v>
      </c>
      <c r="C5" s="75">
        <v>0</v>
      </c>
      <c r="D5" s="75">
        <v>-4.7748034699999998E-4</v>
      </c>
      <c r="E5" s="75">
        <v>4.1754020199999998E-5</v>
      </c>
      <c r="F5" s="75">
        <v>1.12920969E-5</v>
      </c>
      <c r="G5" s="75">
        <v>-5.3251326400000003E-7</v>
      </c>
      <c r="H5" s="75">
        <v>1.14255805E-9</v>
      </c>
      <c r="I5" s="75">
        <v>0.99998528498103301</v>
      </c>
    </row>
    <row r="7" spans="1:68" x14ac:dyDescent="0.2">
      <c r="A7" s="76" t="s">
        <v>351</v>
      </c>
      <c r="B7" s="74" t="s">
        <v>350</v>
      </c>
      <c r="C7" s="74">
        <v>1</v>
      </c>
      <c r="D7" s="74" t="s">
        <v>349</v>
      </c>
      <c r="E7" s="74" t="s">
        <v>348</v>
      </c>
      <c r="F7" s="74" t="s">
        <v>347</v>
      </c>
      <c r="G7" s="74" t="s">
        <v>346</v>
      </c>
      <c r="H7" s="74" t="s">
        <v>345</v>
      </c>
      <c r="I7" s="75" t="s">
        <v>344</v>
      </c>
    </row>
    <row r="8" spans="1:68" x14ac:dyDescent="0.2">
      <c r="A8" s="74" t="s">
        <v>343</v>
      </c>
      <c r="B8" s="74">
        <v>0.98254931606518103</v>
      </c>
      <c r="C8" s="74">
        <v>0</v>
      </c>
      <c r="D8" s="74">
        <v>4.2298172699999998E-4</v>
      </c>
      <c r="E8" s="74">
        <v>-1.7276456199999999E-5</v>
      </c>
      <c r="F8" s="74">
        <v>-2.6062258500000001E-6</v>
      </c>
      <c r="G8" s="74">
        <v>1.13244478E-7</v>
      </c>
      <c r="H8" s="74">
        <v>2.8321211300000002E-10</v>
      </c>
      <c r="I8" s="74">
        <v>0.99999198501950304</v>
      </c>
    </row>
    <row r="9" spans="1:68" x14ac:dyDescent="0.2">
      <c r="A9" s="74" t="s">
        <v>342</v>
      </c>
      <c r="B9" s="74">
        <v>0.96784800560372597</v>
      </c>
      <c r="C9" s="74">
        <v>0</v>
      </c>
      <c r="D9" s="74">
        <v>7.7514336999999999E-4</v>
      </c>
      <c r="E9" s="74">
        <v>-1.6622090200000001E-5</v>
      </c>
      <c r="F9" s="74">
        <v>-4.4976502800000002E-6</v>
      </c>
      <c r="G9" s="74">
        <v>9.9691929900000006E-8</v>
      </c>
      <c r="H9" s="74">
        <v>3.20235075E-10</v>
      </c>
      <c r="I9" s="74">
        <v>0.99999261387796601</v>
      </c>
    </row>
    <row r="10" spans="1:68" x14ac:dyDescent="0.2">
      <c r="A10" s="74" t="s">
        <v>341</v>
      </c>
      <c r="B10" s="74">
        <v>0.99593719128194202</v>
      </c>
      <c r="C10" s="74">
        <v>0</v>
      </c>
      <c r="D10" s="74">
        <v>1.9732514400000001E-4</v>
      </c>
      <c r="E10" s="74">
        <v>-2.2812758499999999E-5</v>
      </c>
      <c r="F10" s="74">
        <v>-3.5998413200000002E-6</v>
      </c>
      <c r="G10" s="74">
        <v>2.28361623E-7</v>
      </c>
      <c r="H10" s="74">
        <v>3.04797184E-10</v>
      </c>
      <c r="I10" s="74">
        <v>0.99999669905060495</v>
      </c>
    </row>
    <row r="11" spans="1:68" x14ac:dyDescent="0.2">
      <c r="A11" s="74" t="s">
        <v>340</v>
      </c>
      <c r="B11" s="74">
        <v>0.99597781385211803</v>
      </c>
      <c r="C11" s="74">
        <v>0</v>
      </c>
      <c r="D11" s="74">
        <v>2.8426333699999999E-4</v>
      </c>
      <c r="E11" s="74">
        <v>-2.34472333E-5</v>
      </c>
      <c r="F11" s="74">
        <v>-5.9406106599999996E-6</v>
      </c>
      <c r="G11" s="74">
        <v>2.37504706E-7</v>
      </c>
      <c r="H11" s="74">
        <v>3.6913276300000002E-10</v>
      </c>
      <c r="I11" s="74">
        <v>0.99999120829299004</v>
      </c>
    </row>
    <row r="12" spans="1:68" x14ac:dyDescent="0.2">
      <c r="C12" s="73"/>
    </row>
    <row r="14" spans="1:68" x14ac:dyDescent="0.2">
      <c r="C14" s="7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G403"/>
  <sheetViews>
    <sheetView zoomScale="85" zoomScaleNormal="85" workbookViewId="0">
      <pane xSplit="2" ySplit="3" topLeftCell="EM4" activePane="bottomRight" state="frozen"/>
      <selection pane="topRight" activeCell="C1" sqref="C1"/>
      <selection pane="bottomLeft" activeCell="A4" sqref="A4"/>
      <selection pane="bottomRight" activeCell="FB16" sqref="FB16:FB39"/>
    </sheetView>
  </sheetViews>
  <sheetFormatPr defaultRowHeight="15" x14ac:dyDescent="0.25"/>
  <cols>
    <col min="1" max="1" width="10.42578125" bestFit="1" customWidth="1"/>
    <col min="2" max="2" width="8.140625" bestFit="1" customWidth="1"/>
    <col min="3" max="4" width="18.7109375" bestFit="1" customWidth="1"/>
    <col min="5" max="5" width="31.140625" customWidth="1"/>
    <col min="6" max="6" width="31.7109375" customWidth="1"/>
    <col min="7" max="7" width="18.85546875" customWidth="1"/>
    <col min="8" max="8" width="18.7109375" customWidth="1"/>
    <col min="9" max="12" width="28" customWidth="1"/>
    <col min="13" max="14" width="18.85546875" customWidth="1"/>
    <col min="15" max="15" width="31.7109375" customWidth="1"/>
    <col min="16" max="17" width="18.85546875" customWidth="1"/>
    <col min="18" max="18" width="28" customWidth="1"/>
    <col min="19" max="19" width="19.140625" customWidth="1"/>
    <col min="20" max="20" width="20.28515625" customWidth="1"/>
    <col min="21" max="22" width="22.85546875" customWidth="1"/>
    <col min="23" max="27" width="21.85546875" customWidth="1"/>
    <col min="28" max="29" width="26.85546875" customWidth="1"/>
    <col min="30" max="32" width="43.140625" customWidth="1"/>
    <col min="33" max="33" width="9.140625" customWidth="1"/>
    <col min="34" max="36" width="22.28515625" customWidth="1"/>
    <col min="37" max="38" width="17.42578125" customWidth="1"/>
    <col min="39" max="41" width="15.85546875" customWidth="1"/>
    <col min="42" max="42" width="36.28515625" customWidth="1"/>
    <col min="43" max="46" width="15.85546875" customWidth="1"/>
    <col min="47" max="47" width="29.7109375" customWidth="1"/>
    <col min="48" max="51" width="15.85546875" customWidth="1"/>
    <col min="52" max="52" width="20.140625" customWidth="1"/>
    <col min="53" max="53" width="17.28515625" customWidth="1"/>
    <col min="54" max="54" width="21.140625" customWidth="1"/>
    <col min="55" max="55" width="21.7109375" customWidth="1"/>
    <col min="56" max="56" width="22.140625" customWidth="1"/>
    <col min="57" max="58" width="18.5703125" customWidth="1"/>
    <col min="59" max="59" width="9.140625" customWidth="1"/>
    <col min="60" max="74" width="12" customWidth="1"/>
    <col min="75" max="75" width="9.140625" style="3" customWidth="1"/>
    <col min="76" max="77" width="9.140625" customWidth="1"/>
    <col min="82" max="83" width="11.7109375" bestFit="1" customWidth="1"/>
    <col min="91" max="92" width="22.28515625" customWidth="1"/>
    <col min="93" max="94" width="17.42578125" customWidth="1"/>
    <col min="95" max="97" width="15.85546875" customWidth="1"/>
    <col min="98" max="98" width="36.28515625" bestFit="1" customWidth="1"/>
    <col min="99" max="102" width="15.85546875" customWidth="1"/>
    <col min="103" max="103" width="29.7109375" bestFit="1" customWidth="1"/>
    <col min="104" max="107" width="15.85546875" customWidth="1"/>
    <col min="108" max="108" width="20.140625" bestFit="1" customWidth="1"/>
    <col min="109" max="109" width="17.28515625" bestFit="1" customWidth="1"/>
    <col min="110" max="110" width="21.140625" bestFit="1" customWidth="1"/>
    <col min="111" max="111" width="21.7109375" bestFit="1" customWidth="1"/>
    <col min="112" max="112" width="22.140625" bestFit="1" customWidth="1"/>
    <col min="113" max="114" width="18.5703125" customWidth="1"/>
    <col min="118" max="118" width="12.5703125" customWidth="1"/>
    <col min="119" max="119" width="14.28515625" customWidth="1"/>
    <col min="120" max="130" width="12.5703125" customWidth="1"/>
    <col min="131" max="137" width="14.28515625" customWidth="1"/>
    <col min="139" max="139" width="13.140625" customWidth="1"/>
    <col min="141" max="144" width="12.5703125" bestFit="1" customWidth="1"/>
    <col min="157" max="157" width="14.140625" bestFit="1" customWidth="1"/>
    <col min="158" max="158" width="16.140625" customWidth="1"/>
  </cols>
  <sheetData>
    <row r="1" spans="1:159" x14ac:dyDescent="0.25">
      <c r="AH1" s="38"/>
      <c r="AI1" s="40" t="s">
        <v>187</v>
      </c>
      <c r="AJ1" s="40" t="s">
        <v>187</v>
      </c>
      <c r="AK1" s="40" t="s">
        <v>187</v>
      </c>
      <c r="AL1" s="47"/>
      <c r="AM1" s="40" t="s">
        <v>187</v>
      </c>
      <c r="AN1" s="40" t="s">
        <v>187</v>
      </c>
      <c r="AO1" s="40" t="s">
        <v>187</v>
      </c>
      <c r="AP1" s="118" t="s">
        <v>188</v>
      </c>
      <c r="AQ1" s="118"/>
      <c r="AR1" s="118"/>
      <c r="AS1" s="118"/>
      <c r="AT1" s="118"/>
      <c r="AU1" s="118" t="s">
        <v>189</v>
      </c>
      <c r="AV1" s="118"/>
      <c r="AW1" s="118"/>
      <c r="AX1" s="118"/>
      <c r="AY1" s="118"/>
      <c r="AZ1" s="118" t="s">
        <v>187</v>
      </c>
      <c r="BA1" s="118"/>
      <c r="BB1" s="118"/>
      <c r="BC1" s="118"/>
      <c r="BD1" s="118"/>
      <c r="BE1" s="118"/>
      <c r="BF1" s="47"/>
      <c r="BG1" s="41"/>
      <c r="BH1" s="41"/>
      <c r="BI1" s="41"/>
      <c r="BJ1" s="41"/>
      <c r="BK1" s="47" t="s">
        <v>187</v>
      </c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54"/>
      <c r="BX1" s="47"/>
      <c r="BY1" s="47"/>
      <c r="BZ1" s="47"/>
      <c r="CA1" s="47"/>
      <c r="CB1" s="47"/>
      <c r="CC1" s="47"/>
      <c r="CD1" s="47"/>
      <c r="CE1" s="47"/>
      <c r="CF1" s="47"/>
      <c r="CG1" s="47"/>
      <c r="CH1" s="47"/>
      <c r="CI1" s="47"/>
      <c r="CJ1" s="47"/>
      <c r="CK1" s="47"/>
      <c r="CL1" s="47"/>
      <c r="CM1" s="39" t="s">
        <v>190</v>
      </c>
      <c r="CN1" s="39" t="s">
        <v>190</v>
      </c>
      <c r="CO1" s="39" t="s">
        <v>190</v>
      </c>
      <c r="CP1" s="45"/>
      <c r="CQ1" s="39" t="s">
        <v>190</v>
      </c>
      <c r="CR1" s="39" t="s">
        <v>190</v>
      </c>
      <c r="CS1" s="39" t="s">
        <v>190</v>
      </c>
      <c r="CT1" s="116" t="s">
        <v>196</v>
      </c>
      <c r="CU1" s="116"/>
      <c r="CV1" s="116"/>
      <c r="CW1" s="116"/>
      <c r="CX1" s="116"/>
      <c r="CY1" s="116" t="s">
        <v>197</v>
      </c>
      <c r="CZ1" s="116"/>
      <c r="DA1" s="116"/>
      <c r="DB1" s="116"/>
      <c r="DC1" s="116"/>
      <c r="DD1" s="116" t="s">
        <v>190</v>
      </c>
      <c r="DE1" s="116"/>
      <c r="DF1" s="116"/>
      <c r="DG1" s="116"/>
      <c r="DH1" s="116"/>
      <c r="DI1" s="116"/>
      <c r="DJ1" s="45"/>
      <c r="DK1" s="51" t="s">
        <v>190</v>
      </c>
      <c r="DL1" s="51"/>
      <c r="DM1" s="51"/>
      <c r="DN1" s="51"/>
      <c r="DO1" s="51"/>
      <c r="DP1" s="51"/>
      <c r="DQ1" s="51"/>
      <c r="DR1" s="51"/>
      <c r="DS1" s="51"/>
      <c r="DT1" s="51"/>
      <c r="DU1" s="116" t="s">
        <v>190</v>
      </c>
      <c r="DV1" s="116"/>
      <c r="DW1" s="116"/>
      <c r="DX1" s="116"/>
      <c r="DY1" s="116"/>
      <c r="DZ1" s="116"/>
      <c r="EA1" s="51"/>
      <c r="EB1" s="51"/>
      <c r="EC1" s="51"/>
      <c r="ED1" s="51"/>
      <c r="EE1" s="51"/>
      <c r="EF1" s="51"/>
      <c r="EG1" s="51"/>
      <c r="EH1" s="51"/>
    </row>
    <row r="2" spans="1:159" s="55" customFormat="1" ht="105" x14ac:dyDescent="0.25">
      <c r="A2" s="55" t="s">
        <v>0</v>
      </c>
      <c r="B2" s="55" t="s">
        <v>1</v>
      </c>
      <c r="C2" s="55" t="s">
        <v>2</v>
      </c>
      <c r="D2" s="55" t="s">
        <v>3</v>
      </c>
      <c r="E2" s="55" t="s">
        <v>4</v>
      </c>
      <c r="F2" s="55" t="s">
        <v>5</v>
      </c>
      <c r="G2" s="55" t="s">
        <v>6</v>
      </c>
      <c r="H2" s="55" t="s">
        <v>7</v>
      </c>
      <c r="I2" s="55" t="s">
        <v>8</v>
      </c>
      <c r="J2" s="55" t="s">
        <v>9</v>
      </c>
      <c r="K2" s="55" t="s">
        <v>10</v>
      </c>
      <c r="L2" s="55" t="s">
        <v>11</v>
      </c>
      <c r="M2" s="55" t="s">
        <v>12</v>
      </c>
      <c r="N2" s="55" t="s">
        <v>13</v>
      </c>
      <c r="O2" s="55" t="s">
        <v>14</v>
      </c>
      <c r="P2" s="55" t="s">
        <v>15</v>
      </c>
      <c r="Q2" s="55" t="s">
        <v>16</v>
      </c>
      <c r="R2" s="55" t="s">
        <v>17</v>
      </c>
      <c r="S2" s="55" t="s">
        <v>18</v>
      </c>
      <c r="T2" s="55" t="s">
        <v>19</v>
      </c>
      <c r="U2" s="55" t="s">
        <v>20</v>
      </c>
      <c r="V2" s="55" t="s">
        <v>20</v>
      </c>
      <c r="W2" s="55" t="s">
        <v>21</v>
      </c>
      <c r="X2" s="55" t="s">
        <v>22</v>
      </c>
      <c r="Y2" s="55" t="s">
        <v>23</v>
      </c>
      <c r="Z2" s="55" t="s">
        <v>24</v>
      </c>
      <c r="AA2" s="55" t="s">
        <v>25</v>
      </c>
      <c r="AB2" s="55" t="s">
        <v>26</v>
      </c>
      <c r="AC2" s="55" t="s">
        <v>27</v>
      </c>
      <c r="AD2" s="55" t="s">
        <v>28</v>
      </c>
      <c r="AE2" s="55" t="s">
        <v>29</v>
      </c>
      <c r="AF2" s="55" t="s">
        <v>30</v>
      </c>
      <c r="AH2" s="55" t="s">
        <v>47</v>
      </c>
      <c r="AI2" s="57" t="s">
        <v>238</v>
      </c>
      <c r="AJ2" s="55" t="s">
        <v>235</v>
      </c>
      <c r="AK2" s="57" t="s">
        <v>48</v>
      </c>
      <c r="AL2" s="55" t="s">
        <v>212</v>
      </c>
      <c r="AM2" s="55" t="s">
        <v>192</v>
      </c>
      <c r="AN2" s="55" t="s">
        <v>193</v>
      </c>
      <c r="AP2" s="57" t="s">
        <v>195</v>
      </c>
      <c r="AQ2" s="55" t="s">
        <v>173</v>
      </c>
      <c r="AR2" s="55" t="s">
        <v>170</v>
      </c>
      <c r="AS2" s="55" t="s">
        <v>172</v>
      </c>
      <c r="AT2" s="55" t="s">
        <v>171</v>
      </c>
      <c r="AU2" s="55" t="s">
        <v>174</v>
      </c>
      <c r="AV2" s="55" t="s">
        <v>173</v>
      </c>
      <c r="AW2" s="55" t="s">
        <v>175</v>
      </c>
      <c r="AX2" s="55" t="s">
        <v>172</v>
      </c>
      <c r="AY2" s="55" t="s">
        <v>171</v>
      </c>
      <c r="AZ2" s="117" t="s">
        <v>162</v>
      </c>
      <c r="BA2" s="117"/>
      <c r="BB2" s="117"/>
      <c r="BC2" s="117"/>
      <c r="BD2" s="117"/>
      <c r="BE2" s="117"/>
      <c r="BF2" s="59" t="s">
        <v>244</v>
      </c>
      <c r="BG2" s="58"/>
      <c r="BH2" s="58"/>
      <c r="BI2" s="78"/>
      <c r="BL2" s="53" t="s">
        <v>320</v>
      </c>
      <c r="BM2" s="53" t="s">
        <v>321</v>
      </c>
      <c r="BN2" s="53" t="s">
        <v>261</v>
      </c>
      <c r="BO2" s="53" t="s">
        <v>260</v>
      </c>
      <c r="BP2" s="58"/>
      <c r="BR2" s="53" t="s">
        <v>141</v>
      </c>
      <c r="BS2" s="53" t="s">
        <v>205</v>
      </c>
      <c r="BT2" s="53" t="s">
        <v>206</v>
      </c>
      <c r="BU2" s="53" t="s">
        <v>207</v>
      </c>
      <c r="BV2" s="53" t="s">
        <v>208</v>
      </c>
      <c r="BW2" s="77" t="s">
        <v>221</v>
      </c>
      <c r="BX2" s="53" t="s">
        <v>219</v>
      </c>
      <c r="BY2" s="53" t="s">
        <v>220</v>
      </c>
      <c r="BZ2" s="53" t="s">
        <v>223</v>
      </c>
      <c r="CA2" s="53" t="s">
        <v>239</v>
      </c>
      <c r="CB2" s="53" t="s">
        <v>240</v>
      </c>
      <c r="CC2" s="53" t="s">
        <v>310</v>
      </c>
      <c r="CD2" s="55" t="s">
        <v>769</v>
      </c>
      <c r="CE2" s="53"/>
      <c r="CM2" s="57" t="s">
        <v>238</v>
      </c>
      <c r="CN2" s="55" t="s">
        <v>235</v>
      </c>
      <c r="CO2" s="57" t="s">
        <v>48</v>
      </c>
      <c r="CP2" s="57" t="s">
        <v>214</v>
      </c>
      <c r="CQ2" s="55" t="s">
        <v>192</v>
      </c>
      <c r="CR2" s="55" t="s">
        <v>193</v>
      </c>
      <c r="CS2" s="55">
        <f>AVERAGE(CS4:CS353)</f>
        <v>1.3861813561903245</v>
      </c>
      <c r="CT2" s="57" t="s">
        <v>195</v>
      </c>
      <c r="CU2" s="55" t="s">
        <v>173</v>
      </c>
      <c r="CV2" s="55" t="s">
        <v>170</v>
      </c>
      <c r="CW2" s="55" t="s">
        <v>172</v>
      </c>
      <c r="CX2" s="55" t="s">
        <v>171</v>
      </c>
      <c r="CY2" s="55" t="s">
        <v>174</v>
      </c>
      <c r="CZ2" s="55" t="s">
        <v>173</v>
      </c>
      <c r="DA2" s="55" t="s">
        <v>175</v>
      </c>
      <c r="DB2" s="55" t="s">
        <v>172</v>
      </c>
      <c r="DC2" s="55" t="s">
        <v>171</v>
      </c>
      <c r="DD2" s="117" t="s">
        <v>162</v>
      </c>
      <c r="DE2" s="117"/>
      <c r="DF2" s="117"/>
      <c r="DG2" s="117"/>
      <c r="DH2" s="117"/>
      <c r="DI2" s="117"/>
      <c r="DJ2" s="59" t="s">
        <v>243</v>
      </c>
      <c r="DK2" s="58"/>
      <c r="DL2" s="58"/>
      <c r="DM2" s="78"/>
      <c r="DP2" s="53" t="s">
        <v>320</v>
      </c>
      <c r="DQ2" s="53" t="s">
        <v>322</v>
      </c>
      <c r="DR2" s="53" t="s">
        <v>261</v>
      </c>
      <c r="DS2" s="53" t="s">
        <v>260</v>
      </c>
      <c r="DT2" s="58">
        <f>AVERAGE(DT4:DT353)</f>
        <v>1.4149366480518801</v>
      </c>
      <c r="DV2" s="53" t="s">
        <v>141</v>
      </c>
      <c r="DW2" s="53" t="s">
        <v>205</v>
      </c>
      <c r="DX2" s="53" t="s">
        <v>355</v>
      </c>
      <c r="DY2" s="53" t="s">
        <v>207</v>
      </c>
      <c r="DZ2" s="53" t="s">
        <v>208</v>
      </c>
      <c r="EA2" s="77" t="s">
        <v>221</v>
      </c>
      <c r="EB2" s="53" t="s">
        <v>245</v>
      </c>
      <c r="EC2" s="53" t="s">
        <v>220</v>
      </c>
      <c r="ED2" s="53" t="s">
        <v>246</v>
      </c>
      <c r="EE2" s="53" t="s">
        <v>239</v>
      </c>
      <c r="EF2" s="53" t="s">
        <v>240</v>
      </c>
      <c r="EG2" s="53" t="s">
        <v>310</v>
      </c>
      <c r="EH2" s="53" t="s">
        <v>217</v>
      </c>
      <c r="EI2" s="53" t="s">
        <v>218</v>
      </c>
      <c r="EK2" s="53" t="s">
        <v>311</v>
      </c>
      <c r="EL2" s="53" t="s">
        <v>312</v>
      </c>
      <c r="EM2" s="53" t="s">
        <v>313</v>
      </c>
      <c r="EN2" s="53" t="s">
        <v>314</v>
      </c>
      <c r="EO2" s="53" t="s">
        <v>323</v>
      </c>
      <c r="EP2" s="53" t="s">
        <v>324</v>
      </c>
      <c r="EQ2" s="53" t="s">
        <v>329</v>
      </c>
      <c r="ER2" s="53" t="s">
        <v>325</v>
      </c>
      <c r="ES2" s="53" t="s">
        <v>326</v>
      </c>
      <c r="ET2" s="53" t="s">
        <v>330</v>
      </c>
      <c r="EU2" s="53" t="s">
        <v>327</v>
      </c>
      <c r="EV2" s="53" t="s">
        <v>328</v>
      </c>
      <c r="EW2" s="53" t="s">
        <v>331</v>
      </c>
      <c r="EX2" s="53" t="s">
        <v>334</v>
      </c>
      <c r="EY2" s="53" t="s">
        <v>332</v>
      </c>
      <c r="EZ2" s="53" t="s">
        <v>334</v>
      </c>
      <c r="FB2" s="55" t="s">
        <v>769</v>
      </c>
    </row>
    <row r="3" spans="1:159" s="53" customFormat="1" ht="75" x14ac:dyDescent="0.25">
      <c r="A3" s="55" t="s">
        <v>0</v>
      </c>
      <c r="B3" s="55" t="s">
        <v>1</v>
      </c>
      <c r="C3" s="53" t="s">
        <v>353</v>
      </c>
      <c r="D3" s="53" t="s">
        <v>354</v>
      </c>
      <c r="E3" s="53" t="s">
        <v>33</v>
      </c>
      <c r="F3" s="53" t="s">
        <v>34</v>
      </c>
      <c r="G3" s="53" t="s">
        <v>35</v>
      </c>
      <c r="H3" s="53" t="s">
        <v>36</v>
      </c>
      <c r="I3" s="53" t="s">
        <v>37</v>
      </c>
      <c r="J3" s="53" t="s">
        <v>37</v>
      </c>
      <c r="K3" s="53" t="s">
        <v>37</v>
      </c>
      <c r="L3" s="53" t="s">
        <v>37</v>
      </c>
      <c r="M3" s="53" t="s">
        <v>31</v>
      </c>
      <c r="N3" s="53" t="s">
        <v>32</v>
      </c>
      <c r="O3" s="53" t="s">
        <v>34</v>
      </c>
      <c r="P3" s="53" t="s">
        <v>38</v>
      </c>
      <c r="Q3" s="53" t="s">
        <v>35</v>
      </c>
      <c r="R3" s="53" t="s">
        <v>39</v>
      </c>
      <c r="S3" s="53" t="s">
        <v>40</v>
      </c>
      <c r="T3" s="53" t="s">
        <v>41</v>
      </c>
      <c r="U3" s="53" t="s">
        <v>42</v>
      </c>
      <c r="V3" s="53" t="s">
        <v>42</v>
      </c>
      <c r="W3" s="53" t="s">
        <v>43</v>
      </c>
      <c r="X3" s="53" t="s">
        <v>43</v>
      </c>
      <c r="Y3" s="53" t="s">
        <v>43</v>
      </c>
      <c r="Z3" s="53" t="s">
        <v>43</v>
      </c>
      <c r="AA3" s="53" t="s">
        <v>44</v>
      </c>
      <c r="AB3" s="53" t="s">
        <v>45</v>
      </c>
      <c r="AC3" s="53" t="s">
        <v>45</v>
      </c>
      <c r="AD3" s="53" t="s">
        <v>46</v>
      </c>
      <c r="AE3" s="53" t="s">
        <v>46</v>
      </c>
      <c r="AF3" s="53" t="s">
        <v>46</v>
      </c>
      <c r="AI3" s="53" t="s">
        <v>167</v>
      </c>
      <c r="AJ3" s="53" t="s">
        <v>167</v>
      </c>
      <c r="AK3" s="53" t="s">
        <v>49</v>
      </c>
      <c r="AL3" s="53" t="s">
        <v>81</v>
      </c>
      <c r="AM3" s="53" t="s">
        <v>81</v>
      </c>
      <c r="AN3" s="53" t="s">
        <v>81</v>
      </c>
      <c r="AO3" s="59" t="s">
        <v>194</v>
      </c>
      <c r="AP3" s="53" t="s">
        <v>81</v>
      </c>
      <c r="AQ3" s="53" t="s">
        <v>81</v>
      </c>
      <c r="AR3" s="53" t="s">
        <v>81</v>
      </c>
      <c r="AS3" s="53" t="s">
        <v>81</v>
      </c>
      <c r="AT3" s="53" t="s">
        <v>81</v>
      </c>
      <c r="AU3" s="53" t="s">
        <v>81</v>
      </c>
      <c r="AV3" s="53" t="s">
        <v>81</v>
      </c>
      <c r="AW3" s="53" t="s">
        <v>81</v>
      </c>
      <c r="AX3" s="53" t="s">
        <v>81</v>
      </c>
      <c r="AY3" s="53" t="s">
        <v>81</v>
      </c>
      <c r="AZ3" s="53" t="s">
        <v>163</v>
      </c>
      <c r="BA3" s="53" t="s">
        <v>164</v>
      </c>
      <c r="BB3" s="53" t="s">
        <v>165</v>
      </c>
      <c r="BC3" s="53" t="s">
        <v>166</v>
      </c>
      <c r="BD3" s="53" t="s">
        <v>176</v>
      </c>
      <c r="BE3" s="53" t="s">
        <v>177</v>
      </c>
      <c r="BF3" s="53" t="s">
        <v>63</v>
      </c>
      <c r="BG3" s="77" t="s">
        <v>182</v>
      </c>
      <c r="BH3" s="77" t="s">
        <v>183</v>
      </c>
      <c r="BI3" s="56" t="s">
        <v>204</v>
      </c>
      <c r="BJ3" s="53" t="s">
        <v>181</v>
      </c>
      <c r="BK3" s="53" t="s">
        <v>180</v>
      </c>
      <c r="BL3" s="56" t="s">
        <v>81</v>
      </c>
      <c r="BM3" s="56" t="s">
        <v>58</v>
      </c>
      <c r="BN3" s="56" t="s">
        <v>81</v>
      </c>
      <c r="BO3" s="56" t="s">
        <v>58</v>
      </c>
      <c r="BP3" s="60" t="s">
        <v>209</v>
      </c>
      <c r="BQ3" s="53" t="s">
        <v>210</v>
      </c>
      <c r="BR3" s="53" t="s">
        <v>143</v>
      </c>
      <c r="BS3" s="53" t="s">
        <v>74</v>
      </c>
      <c r="BT3" s="53" t="s">
        <v>211</v>
      </c>
      <c r="BU3" s="53" t="s">
        <v>63</v>
      </c>
      <c r="BV3" s="53" t="s">
        <v>145</v>
      </c>
      <c r="BW3" s="77" t="s">
        <v>222</v>
      </c>
      <c r="BX3" s="53" t="s">
        <v>102</v>
      </c>
      <c r="CA3" s="53" t="s">
        <v>229</v>
      </c>
      <c r="CB3" s="53" t="s">
        <v>231</v>
      </c>
      <c r="CD3" s="53" t="s">
        <v>56</v>
      </c>
      <c r="CM3" s="53" t="s">
        <v>167</v>
      </c>
      <c r="CN3" s="53" t="s">
        <v>167</v>
      </c>
      <c r="CO3" s="53" t="s">
        <v>191</v>
      </c>
      <c r="CP3" s="53" t="s">
        <v>215</v>
      </c>
      <c r="CQ3" s="53" t="s">
        <v>81</v>
      </c>
      <c r="CR3" s="53" t="s">
        <v>81</v>
      </c>
      <c r="CS3" s="59" t="s">
        <v>194</v>
      </c>
      <c r="CT3" s="53" t="s">
        <v>81</v>
      </c>
      <c r="CU3" s="53" t="s">
        <v>81</v>
      </c>
      <c r="CV3" s="53" t="s">
        <v>81</v>
      </c>
      <c r="CW3" s="53" t="s">
        <v>81</v>
      </c>
      <c r="CX3" s="53" t="s">
        <v>81</v>
      </c>
      <c r="CY3" s="53" t="s">
        <v>81</v>
      </c>
      <c r="CZ3" s="53" t="s">
        <v>81</v>
      </c>
      <c r="DA3" s="53" t="s">
        <v>81</v>
      </c>
      <c r="DB3" s="53" t="s">
        <v>81</v>
      </c>
      <c r="DC3" s="53" t="s">
        <v>81</v>
      </c>
      <c r="DD3" s="53" t="s">
        <v>163</v>
      </c>
      <c r="DE3" s="53" t="s">
        <v>164</v>
      </c>
      <c r="DF3" s="53" t="s">
        <v>165</v>
      </c>
      <c r="DG3" s="53" t="s">
        <v>166</v>
      </c>
      <c r="DH3" s="53" t="s">
        <v>176</v>
      </c>
      <c r="DI3" s="53" t="s">
        <v>177</v>
      </c>
      <c r="DJ3" s="53" t="s">
        <v>63</v>
      </c>
      <c r="DK3" s="77" t="s">
        <v>198</v>
      </c>
      <c r="DL3" s="77" t="s">
        <v>199</v>
      </c>
      <c r="DM3" s="56" t="s">
        <v>213</v>
      </c>
      <c r="DN3" s="53" t="s">
        <v>201</v>
      </c>
      <c r="DO3" s="53" t="s">
        <v>200</v>
      </c>
      <c r="DP3" s="56" t="s">
        <v>81</v>
      </c>
      <c r="DQ3" s="56" t="s">
        <v>58</v>
      </c>
      <c r="DR3" s="56" t="s">
        <v>81</v>
      </c>
      <c r="DS3" s="56" t="s">
        <v>58</v>
      </c>
      <c r="DT3" s="60" t="s">
        <v>209</v>
      </c>
      <c r="DU3" s="53" t="s">
        <v>210</v>
      </c>
      <c r="DV3" s="53" t="s">
        <v>143</v>
      </c>
      <c r="DW3" s="53" t="s">
        <v>74</v>
      </c>
      <c r="DX3" s="53" t="s">
        <v>211</v>
      </c>
      <c r="DY3" s="53" t="s">
        <v>63</v>
      </c>
      <c r="DZ3" s="53" t="s">
        <v>145</v>
      </c>
      <c r="EA3" s="77" t="s">
        <v>222</v>
      </c>
      <c r="EB3" s="53" t="s">
        <v>102</v>
      </c>
      <c r="EE3" s="53" t="s">
        <v>229</v>
      </c>
      <c r="EF3" s="53" t="s">
        <v>231</v>
      </c>
      <c r="EH3" s="53" t="s">
        <v>216</v>
      </c>
      <c r="EI3" s="53" t="s">
        <v>145</v>
      </c>
      <c r="EK3" s="56" t="s">
        <v>58</v>
      </c>
      <c r="EL3" s="56" t="s">
        <v>58</v>
      </c>
      <c r="EM3" s="56" t="s">
        <v>58</v>
      </c>
      <c r="EN3" s="56" t="s">
        <v>58</v>
      </c>
      <c r="EO3" s="56" t="s">
        <v>318</v>
      </c>
      <c r="EP3" s="56" t="s">
        <v>318</v>
      </c>
      <c r="EQ3" s="56" t="s">
        <v>318</v>
      </c>
      <c r="ER3" s="56" t="s">
        <v>318</v>
      </c>
      <c r="ES3" s="56" t="s">
        <v>318</v>
      </c>
      <c r="ET3" s="56" t="s">
        <v>318</v>
      </c>
      <c r="EW3" s="53" t="s">
        <v>333</v>
      </c>
      <c r="EX3" s="53" t="s">
        <v>333</v>
      </c>
      <c r="EY3" s="53" t="s">
        <v>333</v>
      </c>
      <c r="EZ3" s="53" t="s">
        <v>333</v>
      </c>
      <c r="FB3" s="53" t="s">
        <v>56</v>
      </c>
    </row>
    <row r="4" spans="1:159" s="30" customFormat="1" x14ac:dyDescent="0.25">
      <c r="A4" s="28">
        <v>43479</v>
      </c>
      <c r="B4" s="29">
        <v>0.75</v>
      </c>
      <c r="C4" s="30">
        <v>23.64</v>
      </c>
      <c r="D4" s="30">
        <v>51.7</v>
      </c>
      <c r="E4" s="30">
        <v>21.55</v>
      </c>
      <c r="F4" s="30">
        <v>21.82</v>
      </c>
      <c r="G4" s="30">
        <v>51.23</v>
      </c>
      <c r="H4" s="30">
        <v>49.82</v>
      </c>
      <c r="I4" s="30">
        <v>52.03</v>
      </c>
      <c r="J4" s="30">
        <v>51.76</v>
      </c>
      <c r="K4" s="30">
        <v>51.92</v>
      </c>
      <c r="L4" s="30">
        <v>50.77</v>
      </c>
      <c r="M4" s="30">
        <v>21.94</v>
      </c>
      <c r="N4" s="30">
        <v>26.37</v>
      </c>
      <c r="O4" s="30">
        <v>26.06</v>
      </c>
      <c r="P4" s="30">
        <v>26</v>
      </c>
      <c r="Q4" s="30">
        <v>37.18</v>
      </c>
      <c r="R4" s="30">
        <v>4.78</v>
      </c>
      <c r="S4" s="30">
        <v>83.19</v>
      </c>
      <c r="T4" s="30">
        <v>74.41</v>
      </c>
      <c r="U4" s="30">
        <v>71.930000000000007</v>
      </c>
      <c r="V4" s="30">
        <v>71.930000000000007</v>
      </c>
      <c r="W4" s="30">
        <v>1.06</v>
      </c>
      <c r="X4" s="30">
        <v>0.97</v>
      </c>
      <c r="Y4" s="30">
        <v>1.46</v>
      </c>
      <c r="Z4" s="30">
        <v>1.28</v>
      </c>
      <c r="AA4" s="30">
        <v>1.83</v>
      </c>
      <c r="AB4" s="30">
        <v>1.64</v>
      </c>
      <c r="AC4" s="30">
        <v>1.44</v>
      </c>
      <c r="AD4" s="30">
        <v>1.83</v>
      </c>
      <c r="AE4" s="30">
        <v>1.46</v>
      </c>
      <c r="AF4" s="30">
        <v>1.74</v>
      </c>
      <c r="AH4" s="31" t="str">
        <f>IF(AND(N4&gt;M4,Q4&gt;P4,P4&gt;M4,Q4&gt;N4),"ON","OFF")</f>
        <v>ON</v>
      </c>
      <c r="AI4" s="31">
        <f>M4+'Config sheet'!$D$9-'Config sheet'!$C$139</f>
        <v>22.898900000000001</v>
      </c>
      <c r="AJ4" s="31">
        <f>N4+'Config sheet'!$D$9+'Config sheet'!$C$140</f>
        <v>27.728899999999999</v>
      </c>
      <c r="AK4" s="31">
        <f t="shared" ref="AK4:AK67" si="0">IF(AH4="ON", AJ4/AI4, "OFF")</f>
        <v>1.2109271624401172</v>
      </c>
      <c r="AL4" s="46">
        <f>'Config sheet'!$C$47</f>
        <v>3546.9708798579968</v>
      </c>
      <c r="AM4" s="31">
        <f>'Config sheet'!$C$42</f>
        <v>1817.9423322060413</v>
      </c>
      <c r="AN4" s="31">
        <f>'Config sheet'!$C$46</f>
        <v>1729.0285476519553</v>
      </c>
      <c r="AO4" s="50">
        <f>IF(AK4="OFF", "OFF", 1/(1-LN((D4+273)/(C4+273))/LN(AJ4/AI4)))</f>
        <v>1.8948404899616249</v>
      </c>
      <c r="AP4" s="31">
        <f>'Config sheet'!$C$50/100*GERC_A_PARA!AM4</f>
        <v>351.771841281869</v>
      </c>
      <c r="AQ4" s="31">
        <f t="shared" ref="AQ4:AQ67" si="1">IF(AH4="OFF", "OFF",AP4)</f>
        <v>351.771841281869</v>
      </c>
      <c r="AR4" s="31">
        <f>IF(AH4="OFF", "OFF", AQ4*(AJ4/AI4)^(1/AO4 ))</f>
        <v>389.15849650826908</v>
      </c>
      <c r="AS4" s="27">
        <f t="shared" ref="AS4:AS67" si="2">IF(AH4="OFF", "OFF", AM4+AP4)</f>
        <v>2169.7141734879106</v>
      </c>
      <c r="AT4" s="31">
        <f t="shared" ref="AT4:AT67" si="3">IF(AH4="OFF", "OFF", AS4*(AI4/AJ4)^(1/AO4 ))</f>
        <v>1961.2686263089026</v>
      </c>
      <c r="AU4" s="31">
        <f>'Config sheet'!$C$51/100*GERC_A_PARA!AN4</f>
        <v>266.0974934836359</v>
      </c>
      <c r="AV4" s="31">
        <f t="shared" ref="AV4:AV67" si="4">IF(AH4="OFF","OFF",AU4)</f>
        <v>266.0974934836359</v>
      </c>
      <c r="AW4" s="31">
        <f t="shared" ref="AW4:AW67" si="5">IF(AH4="OFF", "OFF", AV4*(AJ4/AI4)^(1/AO4 ))</f>
        <v>294.37859526037073</v>
      </c>
      <c r="AX4" s="27">
        <f t="shared" ref="AX4:AX67" si="6">IF(AH4="OFF", "OFF", AN4+AU4)</f>
        <v>1995.1260411355911</v>
      </c>
      <c r="AY4" s="31">
        <f t="shared" ref="AY4:AY67" si="7">IF(AH4="OFF", "OFF", AX4*(AI4/AJ4)^(1/AO4 ))</f>
        <v>1803.4532648698314</v>
      </c>
      <c r="AZ4" s="31">
        <f>IF(AH4="OFF", "OFF", (AS4-AR4)*100/(AS4-AQ4))</f>
        <v>97.943463081085085</v>
      </c>
      <c r="BA4" s="31">
        <f>IF(AH4="OFF", "OFF", (AX4-AW4)*100/(AX4-AV4))</f>
        <v>98.364335752863013</v>
      </c>
      <c r="BB4" s="31">
        <f>IF(AH4="OFF", "OFF", (AT4-AQ4)*100/(AS4-AQ4))</f>
        <v>88.533984632721399</v>
      </c>
      <c r="BC4" s="31">
        <f>IF(AH4="OFF", "OFF", (AY4-AV4)*100/(AX4-AV4))</f>
        <v>88.914423852280862</v>
      </c>
      <c r="BD4" s="31">
        <f t="shared" ref="BD4:BD67" si="8">IF(AH4="OFF", "OFF", AVERAGE(AZ4:BA4))</f>
        <v>98.153899416974042</v>
      </c>
      <c r="BE4" s="30">
        <f>'Config sheet'!$D$59</f>
        <v>82.44</v>
      </c>
      <c r="BF4" s="30">
        <f>AVERAGE(AZ4:BC4)</f>
        <v>93.439051829737593</v>
      </c>
      <c r="BG4" s="19">
        <f>Coeff_Summary!$B$10+Coeff_Summary!$D$10*(C4)+Coeff_Summary!$E$10*AI4*100+Coeff_Summary!$F$10*(C4)^2+Coeff_Summary!$G$10*(C4)*AI4*100+Coeff_Summary!$H$10*(AI4*100)^2</f>
        <v>0.96031161324878711</v>
      </c>
      <c r="BH4" s="19">
        <f>Coeff_Summary!$B$8+Coeff_Summary!$D$8*(D4)+Coeff_Summary!$E$8*AJ4*100+Coeff_Summary!$F$8*(D4)^2+Coeff_Summary!$G$8*(D4)*AJ4*100+Coeff_Summary!$H$8*(AJ4*100)^2</f>
        <v>0.96795774733665974</v>
      </c>
      <c r="BI4" s="30">
        <f>AVERAGE(BG4:BH4)</f>
        <v>0.96413468029272342</v>
      </c>
      <c r="BJ4" s="30">
        <f>BG4*8314.4*(GERC_A_PARA!C4+273)/('Config sheet'!$C$28*AI4*10^5)</f>
        <v>6.316119780215719E-2</v>
      </c>
      <c r="BK4">
        <f>BH4*(8314.4/'Config sheet'!$C$28)*(BT4/(AJ4*10^5))</f>
        <v>5.7547853836655782E-2</v>
      </c>
      <c r="BL4" s="30">
        <f>AL4*AVERAGE(AZ4:BA4)/100</f>
        <v>3481.4902297651774</v>
      </c>
      <c r="BM4" s="30">
        <f t="shared" ref="BM4:BM67" si="9">BL4/BJ4</f>
        <v>55120.712572146178</v>
      </c>
      <c r="BN4" s="30">
        <f t="shared" ref="BN4:BN67" si="10">AL4*AVERAGE(BB4,BC4)/100</f>
        <v>3147.0216878672486</v>
      </c>
      <c r="BO4" s="30">
        <f t="shared" ref="BO4:BO67" si="11">BN4/BK4</f>
        <v>54685.30063344806</v>
      </c>
      <c r="BP4" s="19">
        <f>(Coeff_Summary!$B$4+Coeff_Summary!$D$4*(C4)+Coeff_Summary!$E$4*AI4*100+Coeff_Summary!$F$4*(C4)^2+Coeff_Summary!$G$4*(C4)*AI4*100+Coeff_Summary!$H$4*(AI4*100)^2+Coeff_Summary!$B$2+Coeff_Summary!$D$2*(D4)+Coeff_Summary!$E$2*AJ4*100+Coeff_Summary!$F$2*(D4)^2+Coeff_Summary!$G$2*(D4)*AJ4*100+Coeff_Summary!$H$2*(AJ4*100)^2)/2</f>
        <v>1.3675632064636616</v>
      </c>
      <c r="BQ4" s="30">
        <f>BP4/(BP4-1)</f>
        <v>3.7206205148252862</v>
      </c>
      <c r="BR4" s="30">
        <f>BI4*(8314.4/'Config sheet'!$C$28)*(273+C4)*BQ4*((AK4^(1/BQ4))-1)</f>
        <v>28518.007501452223</v>
      </c>
      <c r="BS4" s="30">
        <f t="shared" ref="BS4:BS67" si="12">(273+C4)*(AK4)^(1/BQ4)</f>
        <v>312.29824243988122</v>
      </c>
      <c r="BT4" s="30">
        <f t="shared" ref="BT4:BT67" si="13">D4+273</f>
        <v>324.7</v>
      </c>
      <c r="BU4" s="52">
        <f t="shared" ref="BU4:BU67" si="14">((BS4-273)-C4)*100/(D4-C4)</f>
        <v>55.80271717705353</v>
      </c>
      <c r="BV4" s="30">
        <f t="shared" ref="BV4:BV67" si="15">BM4*BR4/(BU4/100)*1/(3600*1000)</f>
        <v>782.4852415292255</v>
      </c>
      <c r="BW4" s="65">
        <f>Coeff_Summary!$B$8+Coeff_Summary!$D$8*(BS4-273)+Coeff_Summary!$E$8*AJ4*100+Coeff_Summary!$F$8*(BS4-273)^2+Coeff_Summary!$G$8*(BS4-273)*AJ4*100+Coeff_Summary!$H$8*(AJ4*100)^2</f>
        <v>0.96175892432340071</v>
      </c>
      <c r="BX4" s="30">
        <f>BW4*(8314.4/'Config sheet'!$C$28)*(BS4/(AI4*10^5))</f>
        <v>6.6595399580741899E-2</v>
      </c>
      <c r="BY4" s="30">
        <f t="shared" ref="BY4:BY67" si="16">BM4/(BL4/BX4)</f>
        <v>1.0543720179174216</v>
      </c>
      <c r="BZ4" s="30">
        <f t="shared" ref="BZ4:BZ67" si="17">BM4/BO4</f>
        <v>1.007962138520855</v>
      </c>
      <c r="CA4" s="30">
        <f>('Config sheet'!$C$132*(AJ4-AI4) - 'Config sheet'!$C$133*GERC_A_PARA!AJ4)*10^5</f>
        <v>29747.443743056188</v>
      </c>
      <c r="CB4" s="30">
        <f>('Config sheet'!$C$132*(AJ4-AI4) + 'Config sheet'!$C$133*AI4)*10^5</f>
        <v>50951.652364186608</v>
      </c>
      <c r="CC4" s="30">
        <f>'Config sheet'!$C$148</f>
        <v>386976</v>
      </c>
      <c r="CD4" s="30">
        <f>BT4-BS4</f>
        <v>12.401757560118767</v>
      </c>
      <c r="CM4" s="27">
        <f>P4+'Config sheet'!$O$9-'Config sheet'!$C$139</f>
        <v>26.9589</v>
      </c>
      <c r="CN4" s="27">
        <f>Q4+'Config sheet'!$O$9+'Config sheet'!C$140</f>
        <v>38.538899999999998</v>
      </c>
      <c r="CO4" s="27">
        <f t="shared" ref="CO4:CO67" si="18">IF(AH4="ON", CN4/CM4, "OFF")</f>
        <v>1.4295427484059067</v>
      </c>
      <c r="CP4" s="46">
        <f>'Config sheet'!$N$47</f>
        <v>1852.7346826837274</v>
      </c>
      <c r="CQ4" s="27">
        <f>'Config sheet'!$N$42</f>
        <v>970.82423361890676</v>
      </c>
      <c r="CR4" s="27">
        <f>'Config sheet'!$N$46</f>
        <v>881.91044906482068</v>
      </c>
      <c r="CS4" s="27">
        <f t="shared" ref="CS4:CS67" si="19">IF(CO4="OFF", "OFF", 1/(1-LN((G4+273)/(F4+273))/LN(CN4/CM4)))</f>
        <v>1.3625630455851618</v>
      </c>
      <c r="CT4" s="27">
        <f>'Config sheet'!$N$50/100*GERC_A_PARA!CQ4</f>
        <v>274.64617569078871</v>
      </c>
      <c r="CU4" s="27">
        <f t="shared" ref="CU4:CU67" si="20">IF(AH4="OFF", "OFF",CT4)</f>
        <v>274.64617569078871</v>
      </c>
      <c r="CV4" s="27">
        <f t="shared" ref="CV4:CV67" si="21">IF(AH4="OFF", "OFF", CU4*(CN4/CM4)^(1/CS4 ))</f>
        <v>357.00512317146178</v>
      </c>
      <c r="CW4" s="27">
        <f t="shared" ref="CW4:CW67" si="22">IF(AH4="OFF", "OFF", CQ4+CT4)</f>
        <v>1245.4704093096955</v>
      </c>
      <c r="CX4" s="27">
        <f t="shared" ref="CX4:CX67" si="23">IF(AH4="OFF", "OFF", CW4*(CM4/CN4)^(1/CS4 ))</f>
        <v>958.14783220537527</v>
      </c>
      <c r="CY4" s="27">
        <f>'Config sheet'!$N$51/100*GERC_A_PARA!CR4</f>
        <v>198.78261521921058</v>
      </c>
      <c r="CZ4" s="27">
        <f t="shared" ref="CZ4:CZ67" si="24">IF(AK4="OFF","OFF",CY4)</f>
        <v>198.78261521921058</v>
      </c>
      <c r="DA4" s="27">
        <f t="shared" ref="DA4:DA67" si="25">IF(AH4="OFF", "OFF", CZ4*(CN4/CM4)^(1/CS4 ))</f>
        <v>258.39213618097978</v>
      </c>
      <c r="DB4" s="27">
        <f t="shared" ref="DB4:DB67" si="26">IF(AH4="OFF", "OFF", CR4+CY4)</f>
        <v>1080.6930642840312</v>
      </c>
      <c r="DC4" s="27">
        <f t="shared" ref="DC4:DC67" si="27">IF(AK4="OFF", "OFF", DB4*(CM4/CN4)^(1/CS4 ))</f>
        <v>831.38363551891734</v>
      </c>
      <c r="DD4" s="27">
        <f t="shared" ref="DD4:DD67" si="28">IF(AH4="OFF", "OFF", (CW4-CV4)*100/(CW4-CU4))</f>
        <v>91.51659542184413</v>
      </c>
      <c r="DE4" s="27">
        <f t="shared" ref="DE4:DE67" si="29">IF(AH4="OFF", "OFF", (DB4-DA4)*100/(DB4-CZ4))</f>
        <v>93.240864645046514</v>
      </c>
      <c r="DF4" s="27">
        <f t="shared" ref="DF4:DF67" si="30">IF(AH4="OFF", "OFF", (CX4-CU4)*100/(CW4-CU4))</f>
        <v>70.404264010460665</v>
      </c>
      <c r="DG4" s="27">
        <f t="shared" ref="DG4:DG67" si="31">IF(AH4="OFF", "OFF", (DC4-CZ4)*100/(DB4-CZ4))</f>
        <v>71.730754632799503</v>
      </c>
      <c r="DH4" s="27">
        <f t="shared" ref="DH4:DH67" si="32">IF(AH4="OFF", "OFF", AVERAGE(DD4:DE4))</f>
        <v>92.378730033445322</v>
      </c>
      <c r="DI4">
        <f>'Config sheet'!$N$59</f>
        <v>71.978923438716066</v>
      </c>
      <c r="DJ4" s="21">
        <f>AVERAGE(DD4:DG4)</f>
        <v>81.72311967753771</v>
      </c>
      <c r="DK4" s="19">
        <f>Coeff_Summary!$B$11+Coeff_Summary!$D$11*(F4)+Coeff_Summary!$E$11*CM4*100+Coeff_Summary!$F$11*(F4)^2+Coeff_Summary!$G$11*(F4)*CM4*100+Coeff_Summary!$H$11*(CM4*100)^2</f>
        <v>0.95279472401042742</v>
      </c>
      <c r="DL4" s="19">
        <f>Coeff_Summary!$B$9+Coeff_Summary!$D$9*(G4)+Coeff_Summary!$E$9*CN4*100+Coeff_Summary!$F$9*(G4)^2+Coeff_Summary!$G$9*(G4)*CN4*100+Coeff_Summary!$H$9*(CN4*100)^2</f>
        <v>0.95613368803075149</v>
      </c>
      <c r="DM4" s="30">
        <f>AVERAGE(DK4:DL4)</f>
        <v>0.95446420602058946</v>
      </c>
      <c r="DN4">
        <f>DK4*8314.4*(GERC_A_PARA!F4+273)/('Config sheet'!$N$28*GERC_A_PARA!CM4*10^5)</f>
        <v>5.2902622600929802E-2</v>
      </c>
      <c r="DO4">
        <f>DL4*(8314.4/'Config sheet'!$N$28)*((GERC_A_PARA!G4+273)/(GERC_A_PARA!CN4*10^5))</f>
        <v>4.0840926574042251E-2</v>
      </c>
      <c r="DP4" s="30">
        <f>CP4*AVERAGE(DD4:DE4)/100</f>
        <v>1711.5327707524102</v>
      </c>
      <c r="DQ4" s="30">
        <f t="shared" ref="DQ4:DQ67" si="33">DP4/DN4</f>
        <v>32352.512722541825</v>
      </c>
      <c r="DR4" s="30">
        <f t="shared" ref="DR4:DR67" si="34">CP4*AVERAGE(DF4,DG4)/100</f>
        <v>1316.6923933213316</v>
      </c>
      <c r="DS4" s="30">
        <f t="shared" ref="DS4:DS67" si="35">DR4/DO4</f>
        <v>32239.532835628594</v>
      </c>
      <c r="DT4" s="19">
        <f>(Coeff_Summary!$B$5+Coeff_Summary!$D$5*(F4)+Coeff_Summary!$E$5*CM4*100+Coeff_Summary!$F$5*(F4)^2+Coeff_Summary!$G$5*(F4)*CM4*100+Coeff_Summary!$H$5*(CM4*100)^2+Coeff_Summary!$B$3+Coeff_Summary!$D$3*(G4)+Coeff_Summary!$E$3*CN4*100+Coeff_Summary!$F$3*(G4)^2+Coeff_Summary!$G$3*(G4)*CN4*100+Coeff_Summary!$H$3*(CN4*100)^2)/2</f>
        <v>1.39018502514453</v>
      </c>
      <c r="DU4" s="30">
        <f>DT4/(DT4-1)</f>
        <v>3.562886670572726</v>
      </c>
      <c r="DV4" s="30">
        <f>DM4*(8314.4/'Config sheet'!$N$28)*(273+F4)*DU4*((CO4^(1/DU4))-1)</f>
        <v>53703.279954966158</v>
      </c>
      <c r="DW4" s="30">
        <f t="shared" ref="DW4:DW67" si="36">(273+F4)*(CO4)^(1/DU4)</f>
        <v>325.92398773324373</v>
      </c>
      <c r="DX4" s="30">
        <f t="shared" ref="DX4:DX67" si="37">G4+273</f>
        <v>324.23</v>
      </c>
      <c r="DY4" s="30">
        <f t="shared" ref="DY4:DY67" si="38">((DW4-273)-F4)*100/(G4-F4)</f>
        <v>105.75990388726194</v>
      </c>
      <c r="DZ4" s="30">
        <f t="shared" ref="DZ4:DZ67" si="39">DQ4*DV4/(DY4/100)*1/(3600*1000)</f>
        <v>456.33657624615205</v>
      </c>
      <c r="EA4" s="65">
        <f>Coeff_Summary!$B$9+Coeff_Summary!$D$9*(DW4-273)+Coeff_Summary!$E$9*CN4*100+Coeff_Summary!$F$9*(DW4-273)^2+Coeff_Summary!$G$9*(DW4-273)*CN4*100+Coeff_Summary!$H$9*(CN4*100)^2</f>
        <v>0.95730405888672232</v>
      </c>
      <c r="EB4" s="30">
        <f>EA4*(8314.4/'Config sheet'!$C$28)*(DW4/(CM4*10^5))</f>
        <v>5.8760724586156492E-2</v>
      </c>
      <c r="EC4" s="30">
        <f t="shared" ref="EC4:EC67" si="40">DQ4/(DP4/EB4)</f>
        <v>1.1107336781659616</v>
      </c>
      <c r="ED4" s="30">
        <f>DQ4/DS4</f>
        <v>1.0035043897034506</v>
      </c>
      <c r="EE4" s="30">
        <f>('Config sheet'!$N$132*(CN4-CM4) - 'Config sheet'!$N$133*GERC_A_PARA!CN4)*10^5</f>
        <v>36814.675052029314</v>
      </c>
      <c r="EF4" s="30">
        <f>('Config sheet'!$N$132*(CN4-CM4) + 'Config sheet'!$N$133*CM4)*10^5</f>
        <v>64246.817381442714</v>
      </c>
      <c r="EG4" s="30">
        <f>'Config sheet'!$N$148</f>
        <v>386976</v>
      </c>
      <c r="EH4" s="30">
        <f>BV4+DZ4</f>
        <v>1238.8218177753774</v>
      </c>
      <c r="EI4" s="30">
        <f>'Config sheet'!$E$127+'Config sheet'!$P$127</f>
        <v>3308.2</v>
      </c>
      <c r="EK4" s="63">
        <f t="shared" ref="EK4:EK67" si="41">BM4</f>
        <v>55120.712572146178</v>
      </c>
      <c r="EL4" s="63">
        <f>BO4</f>
        <v>54685.30063344806</v>
      </c>
      <c r="EM4" s="63">
        <f>DQ4</f>
        <v>32352.512722541825</v>
      </c>
      <c r="EN4" s="63">
        <f>DS4</f>
        <v>32239.532835628594</v>
      </c>
      <c r="EO4" s="30">
        <f>BL4*(('Config sheet'!$D$8+273)/(C4+273))*(GERC_A_PARA!AI4/'Config sheet'!$D$7)*(1/GERC_A_PARA!BG4)*24*10^-3</f>
        <v>1913.0612015591166</v>
      </c>
      <c r="EP4" s="30">
        <f>BN4*(('Config sheet'!$D$8+273)/(D4+273))*(GERC_A_PARA!AJ4/'Config sheet'!$D$7)*(1/GERC_A_PARA!BH4)*24*10^-3</f>
        <v>1897.9494650130998</v>
      </c>
      <c r="EQ4" s="30">
        <f>AVERAGE(EO4:EP4)</f>
        <v>1905.5053332861082</v>
      </c>
      <c r="ER4" s="30">
        <f>DP4*(('Config sheet'!$D$8+273)/(F4+273))*(CM4/'Config sheet'!$D$7)*(1/DK4)*24*10^-3</f>
        <v>1122.8508118691882</v>
      </c>
      <c r="ES4" s="30">
        <f>DR4*(('Config sheet'!$D$8+273)/(G4+273))*(CN4/'Config sheet'!$D$7)*(1/DL4)*24*10^-3</f>
        <v>1118.9296463376766</v>
      </c>
      <c r="ET4" s="30">
        <f>AVERAGE(ER4:ES4)</f>
        <v>1120.8902291034324</v>
      </c>
      <c r="EU4">
        <f>EO4/EP4</f>
        <v>1.007962138520855</v>
      </c>
      <c r="EV4">
        <f>ER4/ES4</f>
        <v>1.0035043897034508</v>
      </c>
      <c r="EW4" s="30">
        <f>BV4/EQ4</f>
        <v>0.41064447727354469</v>
      </c>
      <c r="EX4" s="30">
        <f>'Config sheet'!$C$123/('Config sheet'!$F$17*10^-3)</f>
        <v>1.2841244171864261</v>
      </c>
      <c r="EY4" s="30">
        <f>DZ4/ET4</f>
        <v>0.40711977354924617</v>
      </c>
      <c r="EZ4" s="30">
        <f>'Config sheet'!$N$123/('Config sheet'!$Q$17*10^-3)</f>
        <v>1.4616189626248377</v>
      </c>
      <c r="FA4" s="1" t="s">
        <v>411</v>
      </c>
      <c r="FB4" s="30">
        <f>DX4-DW4</f>
        <v>-1.6939877332437163</v>
      </c>
    </row>
    <row r="5" spans="1:159" x14ac:dyDescent="0.25">
      <c r="A5" s="1">
        <v>43479</v>
      </c>
      <c r="B5" s="2">
        <v>0.79166666666666663</v>
      </c>
      <c r="C5">
        <v>23.96</v>
      </c>
      <c r="D5">
        <v>55.85</v>
      </c>
      <c r="E5">
        <v>21.2</v>
      </c>
      <c r="F5">
        <v>21.4</v>
      </c>
      <c r="G5">
        <v>56.07</v>
      </c>
      <c r="H5">
        <v>53.12</v>
      </c>
      <c r="I5">
        <v>55.91</v>
      </c>
      <c r="J5">
        <v>55.76</v>
      </c>
      <c r="K5">
        <v>55.97</v>
      </c>
      <c r="L5">
        <v>54.49</v>
      </c>
      <c r="M5">
        <v>21.92</v>
      </c>
      <c r="N5">
        <v>27.97</v>
      </c>
      <c r="O5">
        <v>27.63</v>
      </c>
      <c r="P5">
        <v>27.57</v>
      </c>
      <c r="Q5">
        <v>42.48</v>
      </c>
      <c r="R5">
        <v>4.57</v>
      </c>
      <c r="S5">
        <v>83.43</v>
      </c>
      <c r="T5">
        <v>74.739999999999995</v>
      </c>
      <c r="U5">
        <v>72.03</v>
      </c>
      <c r="V5">
        <v>72.03</v>
      </c>
      <c r="W5">
        <v>1.39</v>
      </c>
      <c r="X5">
        <v>1.24</v>
      </c>
      <c r="Y5">
        <v>1.96</v>
      </c>
      <c r="Z5">
        <v>1.7</v>
      </c>
      <c r="AA5">
        <v>2.41</v>
      </c>
      <c r="AB5">
        <v>2.17</v>
      </c>
      <c r="AC5">
        <v>1.91</v>
      </c>
      <c r="AD5">
        <v>1.84</v>
      </c>
      <c r="AE5">
        <v>1.47</v>
      </c>
      <c r="AF5">
        <v>1.8</v>
      </c>
      <c r="AH5" s="4" t="str">
        <f t="shared" ref="AH5:AH21" si="42">IF(AND(N5&gt;M5,Q5&gt;P5,P5&gt;M5,Q5&gt;N5),"ON","OFF")</f>
        <v>ON</v>
      </c>
      <c r="AI5" s="31">
        <f>M5+'Config sheet'!$D$9-'Config sheet'!$C$139</f>
        <v>22.878900000000002</v>
      </c>
      <c r="AJ5" s="31">
        <f>N5+'Config sheet'!$D$9+'Config sheet'!$C$140</f>
        <v>29.328899999999997</v>
      </c>
      <c r="AK5" s="25">
        <f t="shared" si="0"/>
        <v>1.2819191482107966</v>
      </c>
      <c r="AL5" s="46">
        <f>'Config sheet'!$C$47</f>
        <v>3546.9708798579968</v>
      </c>
      <c r="AM5" s="4">
        <f>'Config sheet'!$C$42</f>
        <v>1817.9423322060413</v>
      </c>
      <c r="AN5" s="25">
        <f>'Config sheet'!$C$46</f>
        <v>1729.0285476519553</v>
      </c>
      <c r="AO5" s="95">
        <f>IF(AK5="OFF", "OFF", 1/(1-LN((D5+273)/(C5+273))/LN(AJ5/AI5)))</f>
        <v>1.6969693797171093</v>
      </c>
      <c r="AP5" s="25">
        <f>'Config sheet'!$C$50/100*GERC_A_PARA!AM5</f>
        <v>351.771841281869</v>
      </c>
      <c r="AQ5" s="25">
        <f t="shared" si="1"/>
        <v>351.771841281869</v>
      </c>
      <c r="AR5" s="25">
        <f t="shared" ref="AR5:AR67" si="43">IF(AH5="OFF", "OFF", AQ5*(AJ5/AI5)^(1/AO5 ))</f>
        <v>407.21316965908971</v>
      </c>
      <c r="AS5" s="27">
        <f t="shared" si="2"/>
        <v>2169.7141734879106</v>
      </c>
      <c r="AT5" s="25">
        <f t="shared" si="3"/>
        <v>1874.3115565299199</v>
      </c>
      <c r="AU5" s="25">
        <f>'Config sheet'!$C$51/100*GERC_A_PARA!AN5</f>
        <v>266.0974934836359</v>
      </c>
      <c r="AV5" s="25">
        <f t="shared" si="4"/>
        <v>266.0974934836359</v>
      </c>
      <c r="AW5" s="25">
        <f t="shared" si="5"/>
        <v>308.03603655411558</v>
      </c>
      <c r="AX5" s="27">
        <f t="shared" si="6"/>
        <v>1995.1260411355911</v>
      </c>
      <c r="AY5" s="25">
        <f t="shared" si="7"/>
        <v>1723.4932791275619</v>
      </c>
      <c r="AZ5" s="31">
        <f t="shared" ref="AZ5:AZ68" si="44">IF(AH5="OFF", "OFF", (AS5-AR5)*100/(AS5-AQ5))</f>
        <v>96.950325244368798</v>
      </c>
      <c r="BA5" s="31">
        <f t="shared" ref="BA5:BA68" si="45">IF(AH5="OFF", "OFF", (AX5-AW5)*100/(AX5-AV5))</f>
        <v>97.57444472924216</v>
      </c>
      <c r="BB5" s="31">
        <f t="shared" ref="BB5:BB68" si="46">IF(AH5="OFF", "OFF", (AT5-AQ5)*100/(AS5-AQ5))</f>
        <v>83.750715755679408</v>
      </c>
      <c r="BC5" s="31">
        <f t="shared" ref="BC5:BC68" si="47">IF(AH5="OFF", "OFF", (AY5-AV5)*100/(AX5-AV5))</f>
        <v>84.289862514016306</v>
      </c>
      <c r="BD5" s="25">
        <f t="shared" si="8"/>
        <v>97.262384986805472</v>
      </c>
      <c r="BE5">
        <f>'Config sheet'!$D$59</f>
        <v>82.44</v>
      </c>
      <c r="BF5" s="30">
        <f t="shared" ref="BF5:BF68" si="48">AVERAGE(AZ5:BC5)</f>
        <v>90.641337060826672</v>
      </c>
      <c r="BG5" s="19">
        <f>Coeff_Summary!$B$10+Coeff_Summary!$D$10*(C5)+Coeff_Summary!$E$10*AI5*100+Coeff_Summary!$F$10*(C5)^2+Coeff_Summary!$G$10*(C5)*AI5*100+Coeff_Summary!$H$10*(AI5*100)^2</f>
        <v>0.9605191517100059</v>
      </c>
      <c r="BH5" s="19">
        <f>Coeff_Summary!$B$8+Coeff_Summary!$D$8*(D5)+Coeff_Summary!$E$8*AJ5*100+Coeff_Summary!$F$8*(D5)^2+Coeff_Summary!$G$8*(D5)*AJ5*100+Coeff_Summary!$H$8*(AJ5*100)^2</f>
        <v>0.96835930932403702</v>
      </c>
      <c r="BI5" s="30">
        <f t="shared" ref="BI5:BI68" si="49">AVERAGE(BG5:BH5)</f>
        <v>0.96443923051702152</v>
      </c>
      <c r="BJ5" s="30">
        <f>BG5*8314.4*(GERC_A_PARA!C5+273)/('Config sheet'!$C$28*AI5*10^5)</f>
        <v>6.3298282712183573E-2</v>
      </c>
      <c r="BK5">
        <f>BH5*(8314.4/'Config sheet'!$C$28)*(BT5/(AJ5*10^5))</f>
        <v>5.5126660975613827E-2</v>
      </c>
      <c r="BL5" s="30">
        <f t="shared" ref="BL5:BL68" si="50">AL5*AVERAGE(AZ5:BA5)/100</f>
        <v>3449.8684725373664</v>
      </c>
      <c r="BM5" s="30">
        <f t="shared" si="9"/>
        <v>54501.770422807065</v>
      </c>
      <c r="BN5" s="30">
        <f t="shared" si="10"/>
        <v>2980.1751887855457</v>
      </c>
      <c r="BO5" s="30">
        <f t="shared" si="11"/>
        <v>54060.506042690933</v>
      </c>
      <c r="BP5" s="19">
        <f>(Coeff_Summary!$B$4+Coeff_Summary!$D$4*(C5)+Coeff_Summary!$E$4*AI5*100+Coeff_Summary!$F$4*(C5)^2+Coeff_Summary!$G$4*(C5)*AI5*100+Coeff_Summary!$H$4*(AI5*100)^2+Coeff_Summary!$B$2+Coeff_Summary!$D$2*(D5)+Coeff_Summary!$E$2*AJ5*100+Coeff_Summary!$F$2*(D5)^2+Coeff_Summary!$G$2*(D5)*AJ5*100+Coeff_Summary!$H$2*(AJ5*100)^2)/2</f>
        <v>1.3669041142032818</v>
      </c>
      <c r="BQ5" s="30">
        <f t="shared" ref="BQ5:BQ68" si="51">BP5/(BP5-1)</f>
        <v>3.7255077315539551</v>
      </c>
      <c r="BR5" s="30">
        <f>BI5*(8314.4/'Config sheet'!$C$28)*(273+C5)*BQ5*((AK5^(1/BQ5))-1)</f>
        <v>37344.869648031556</v>
      </c>
      <c r="BS5" s="30">
        <f t="shared" si="12"/>
        <v>317.43139915646071</v>
      </c>
      <c r="BT5" s="30">
        <f t="shared" si="13"/>
        <v>328.85</v>
      </c>
      <c r="BU5" s="52">
        <f t="shared" si="14"/>
        <v>64.193788511949549</v>
      </c>
      <c r="BV5" s="30">
        <f t="shared" si="15"/>
        <v>880.73661158032837</v>
      </c>
      <c r="BW5" s="65">
        <f>Coeff_Summary!$B$8+Coeff_Summary!$D$8*(BS5-273)+Coeff_Summary!$E$8*AJ5*100+Coeff_Summary!$F$8*(BS5-273)^2+Coeff_Summary!$G$8*(BS5-273)*AJ5*100+Coeff_Summary!$H$8*(AJ5*100)^2</f>
        <v>0.96272126840132122</v>
      </c>
      <c r="BX5" s="30">
        <f>BW5*(8314.4/'Config sheet'!$C$28)*(BS5/(AI5*10^5))</f>
        <v>6.781697191427033E-2</v>
      </c>
      <c r="BY5" s="30">
        <f t="shared" si="16"/>
        <v>1.0713872321407703</v>
      </c>
      <c r="BZ5" s="30">
        <f t="shared" si="17"/>
        <v>1.008162416751476</v>
      </c>
      <c r="CA5" s="30">
        <f>('Config sheet'!$C$132*(AJ5-AI5) - 'Config sheet'!$C$133*GERC_A_PARA!AJ5)*10^5</f>
        <v>42949.960464681018</v>
      </c>
      <c r="CB5" s="30">
        <f>('Config sheet'!$C$132*(AJ5-AI5) + 'Config sheet'!$C$133*AI5)*10^5</f>
        <v>64815.913218904039</v>
      </c>
      <c r="CC5" s="30">
        <f>'Config sheet'!$C$148</f>
        <v>386976</v>
      </c>
      <c r="CD5" s="30">
        <f t="shared" ref="CD5:CD68" si="52">BT5-BS5</f>
        <v>11.418600843539309</v>
      </c>
      <c r="CE5" s="30"/>
      <c r="CF5" s="30"/>
      <c r="CG5" s="30"/>
      <c r="CH5" s="30"/>
      <c r="CI5" s="30"/>
      <c r="CJ5" s="30"/>
      <c r="CK5" s="30"/>
      <c r="CL5" s="30"/>
      <c r="CM5" s="46">
        <f>P5+'Config sheet'!$O$9-'Config sheet'!$C$139</f>
        <v>28.5289</v>
      </c>
      <c r="CN5" s="46">
        <f>Q5+'Config sheet'!$O$9+'Config sheet'!C$140</f>
        <v>43.838899999999995</v>
      </c>
      <c r="CO5" s="27">
        <f t="shared" si="18"/>
        <v>1.536648801741392</v>
      </c>
      <c r="CP5" s="46">
        <f>'Config sheet'!$N$47</f>
        <v>1852.7346826837274</v>
      </c>
      <c r="CQ5" s="27">
        <f>'Config sheet'!$N$42</f>
        <v>970.82423361890676</v>
      </c>
      <c r="CR5" s="27">
        <f>'Config sheet'!$N$46</f>
        <v>881.91044906482068</v>
      </c>
      <c r="CS5" s="27">
        <f t="shared" si="19"/>
        <v>1.3497977046696137</v>
      </c>
      <c r="CT5" s="27">
        <f>'Config sheet'!$N$50/100*GERC_A_PARA!CQ5</f>
        <v>274.64617569078871</v>
      </c>
      <c r="CU5" s="27">
        <f t="shared" si="20"/>
        <v>274.64617569078871</v>
      </c>
      <c r="CV5" s="27">
        <f t="shared" si="21"/>
        <v>377.57018451841401</v>
      </c>
      <c r="CW5" s="27">
        <f t="shared" si="22"/>
        <v>1245.4704093096955</v>
      </c>
      <c r="CX5" s="27">
        <f t="shared" si="23"/>
        <v>905.96053099173355</v>
      </c>
      <c r="CY5" s="27">
        <f>'Config sheet'!$N$51/100*GERC_A_PARA!CR5</f>
        <v>198.78261521921058</v>
      </c>
      <c r="CZ5" s="27">
        <f t="shared" si="24"/>
        <v>198.78261521921058</v>
      </c>
      <c r="DA5" s="27">
        <f t="shared" si="25"/>
        <v>273.27665684254953</v>
      </c>
      <c r="DB5" s="27">
        <f t="shared" si="26"/>
        <v>1080.6930642840312</v>
      </c>
      <c r="DC5" s="27">
        <f t="shared" si="27"/>
        <v>786.1007817122636</v>
      </c>
      <c r="DD5" s="50">
        <f t="shared" si="28"/>
        <v>89.398285985923621</v>
      </c>
      <c r="DE5" s="50">
        <f t="shared" si="29"/>
        <v>91.553105907483854</v>
      </c>
      <c r="DF5" s="50">
        <f t="shared" si="30"/>
        <v>65.028697619920024</v>
      </c>
      <c r="DG5" s="50">
        <f t="shared" si="31"/>
        <v>66.59612289613375</v>
      </c>
      <c r="DH5" s="27">
        <f t="shared" si="32"/>
        <v>90.475695946703738</v>
      </c>
      <c r="DI5">
        <f>'Config sheet'!$N$59</f>
        <v>71.978923438716066</v>
      </c>
      <c r="DJ5" s="21">
        <f t="shared" ref="DJ5:DJ68" si="53">AVERAGE(DD5:DG5)</f>
        <v>78.144053102365319</v>
      </c>
      <c r="DK5" s="19">
        <f>Coeff_Summary!$B$11+Coeff_Summary!$D$11*(F5)+Coeff_Summary!$E$11*CM5*100+Coeff_Summary!$F$11*(F5)^2+Coeff_Summary!$G$11*(F5)*CM5*100+Coeff_Summary!$H$11*(CM5*100)^2</f>
        <v>0.9499525752063207</v>
      </c>
      <c r="DL5" s="19">
        <f>Coeff_Summary!$B$9+Coeff_Summary!$D$9*(G5)+Coeff_Summary!$E$9*CN5*100+Coeff_Summary!$F$9*(G5)^2+Coeff_Summary!$G$9*(G5)*CN5*100+Coeff_Summary!$H$9*(CN5*100)^2</f>
        <v>0.95496014568285659</v>
      </c>
      <c r="DM5" s="30">
        <f t="shared" ref="DM5:DM68" si="54">AVERAGE(DK5:DL5)</f>
        <v>0.95245636044458859</v>
      </c>
      <c r="DN5">
        <f>DK5*8314.4*(GERC_A_PARA!F5+273)/('Config sheet'!$N$28*GERC_A_PARA!CM5*10^5)</f>
        <v>4.9771162882978733E-2</v>
      </c>
      <c r="DO5">
        <f>DL5*(8314.4/'Config sheet'!$N$28)*((GERC_A_PARA!G5+273)/(GERC_A_PARA!CN5*10^5))</f>
        <v>3.6394602012758265E-2</v>
      </c>
      <c r="DP5" s="30">
        <f t="shared" ref="DP5:DP68" si="55">CP5*AVERAGE(DD5:DE5)/100</f>
        <v>1676.2745982040556</v>
      </c>
      <c r="DQ5" s="30">
        <f t="shared" si="33"/>
        <v>33679.634975483474</v>
      </c>
      <c r="DR5" s="30">
        <f t="shared" si="34"/>
        <v>1219.3293503605673</v>
      </c>
      <c r="DS5" s="30">
        <f t="shared" si="35"/>
        <v>33503.027452618575</v>
      </c>
      <c r="DT5" s="19">
        <f>(Coeff_Summary!$B$5+Coeff_Summary!$D$5*(F5)+Coeff_Summary!$E$5*CM5*100+Coeff_Summary!$F$5*(F5)^2+Coeff_Summary!$G$5*(F5)*CM5*100+Coeff_Summary!$H$5*(CM5*100)^2+Coeff_Summary!$B$3+Coeff_Summary!$D$3*(G5)+Coeff_Summary!$E$3*CN5*100+Coeff_Summary!$F$3*(G5)^2+Coeff_Summary!$G$3*(G5)*CN5*100+Coeff_Summary!$H$3*(CN5*100)^2)/2</f>
        <v>1.3962113820256687</v>
      </c>
      <c r="DU5" s="30">
        <f t="shared" ref="DU5:DU68" si="56">DT5/(DT5-1)</f>
        <v>3.5239052822950314</v>
      </c>
      <c r="DV5" s="30">
        <f>DM5*(8314.4/'Config sheet'!$N$28)*(273+F5)*DU5*((CO5^(1/DU5))-1)</f>
        <v>65045.289624641548</v>
      </c>
      <c r="DW5" s="30">
        <f t="shared" si="36"/>
        <v>332.57011374885622</v>
      </c>
      <c r="DX5" s="30">
        <f t="shared" si="37"/>
        <v>329.07</v>
      </c>
      <c r="DY5" s="30">
        <f t="shared" si="38"/>
        <v>110.09551124561931</v>
      </c>
      <c r="DZ5" s="30">
        <f t="shared" si="39"/>
        <v>552.72755311551202</v>
      </c>
      <c r="EA5" s="65">
        <f>Coeff_Summary!$B$9+Coeff_Summary!$D$9*(DW5-273)+Coeff_Summary!$E$9*CN5*100+Coeff_Summary!$F$9*(DW5-273)^2+Coeff_Summary!$G$9*(DW5-273)*CN5*100+Coeff_Summary!$H$9*(CN5*100)^2</f>
        <v>0.95738248002642912</v>
      </c>
      <c r="EB5" s="30">
        <f>EA5*(8314.4/'Config sheet'!$C$28)*(DW5/(CM5*10^5))</f>
        <v>5.6663937865623043E-2</v>
      </c>
      <c r="EC5" s="30">
        <f t="shared" si="40"/>
        <v>1.1384893296315077</v>
      </c>
      <c r="ED5" s="30">
        <f t="shared" ref="ED5:ED67" si="57">DQ5/DS5</f>
        <v>1.005271389969598</v>
      </c>
      <c r="EE5" s="30">
        <f>('Config sheet'!$N$132*(CN5-CM5) - 'Config sheet'!$N$133*GERC_A_PARA!CN5)*10^5</f>
        <v>51652.320974093054</v>
      </c>
      <c r="EF5" s="30">
        <f>('Config sheet'!$N$132*(CN5-CM5) + 'Config sheet'!$N$133*CM5)*10^5</f>
        <v>81961.793806257236</v>
      </c>
      <c r="EG5" s="30">
        <f>'Config sheet'!$N$148</f>
        <v>386976</v>
      </c>
      <c r="EH5" s="30">
        <f t="shared" ref="EH5:EH67" si="58">BV5+DZ5</f>
        <v>1433.4641646958403</v>
      </c>
      <c r="EI5" s="30">
        <f>'Config sheet'!$E$127+'Config sheet'!$P$127</f>
        <v>3308.2</v>
      </c>
      <c r="EJ5" s="30"/>
      <c r="EK5" s="63">
        <f t="shared" si="41"/>
        <v>54501.770422807065</v>
      </c>
      <c r="EL5" s="63">
        <f>BO5</f>
        <v>54060.506042690933</v>
      </c>
      <c r="EM5" s="63">
        <f>DQ5</f>
        <v>33679.634975483474</v>
      </c>
      <c r="EN5" s="63">
        <f>DS5</f>
        <v>33503.027452618575</v>
      </c>
      <c r="EO5" s="30">
        <f>BL5*(('Config sheet'!$D$8+273)/(C5+273))*(GERC_A_PARA!AI5/'Config sheet'!$D$7)*(1/GERC_A_PARA!BG5)*24*10^-3</f>
        <v>1891.5797265081462</v>
      </c>
      <c r="EP5" s="30">
        <f>BN5*(('Config sheet'!$D$8+273)/(D5+273))*(GERC_A_PARA!AJ5/'Config sheet'!$D$7)*(1/GERC_A_PARA!BH5)*24*10^-3</f>
        <v>1876.2648706973609</v>
      </c>
      <c r="EQ5" s="30">
        <f t="shared" ref="EQ5:EQ68" si="59">AVERAGE(EO5:EP5)</f>
        <v>1883.9222986027535</v>
      </c>
      <c r="ER5" s="30">
        <f>DP5*(('Config sheet'!$D$8+273)/(F5+273))*(CM5/'Config sheet'!$D$7)*(1/DK5)*24*10^-3</f>
        <v>1168.9109220048342</v>
      </c>
      <c r="ES5" s="30">
        <f>DR5*(('Config sheet'!$D$8+273)/(G5+273))*(CN5/'Config sheet'!$D$7)*(1/DL5)*24*10^-3</f>
        <v>1162.7814475454097</v>
      </c>
      <c r="ET5" s="30">
        <f t="shared" ref="ET5:ET68" si="60">AVERAGE(ER5:ES5)</f>
        <v>1165.8461847751219</v>
      </c>
      <c r="EU5">
        <f t="shared" ref="EU5:EU68" si="61">EO5/EP5</f>
        <v>1.0081624167514756</v>
      </c>
      <c r="EV5">
        <f t="shared" ref="EV5:EV68" si="62">ER5/ES5</f>
        <v>1.0052713899695971</v>
      </c>
      <c r="EW5" s="30">
        <f t="shared" ref="EW5:EW68" si="63">BV5/EQ5</f>
        <v>0.46750155897275769</v>
      </c>
      <c r="EX5" s="30">
        <f>'Config sheet'!$C$123/('Config sheet'!$F$17*10^-3)</f>
        <v>1.2841244171864261</v>
      </c>
      <c r="EY5" s="30">
        <f t="shared" ref="EY5:EY68" si="64">DZ5/ET5</f>
        <v>0.47409989442314532</v>
      </c>
      <c r="EZ5" s="30">
        <f>'Config sheet'!$N$123/('Config sheet'!$Q$17*10^-3)</f>
        <v>1.4616189626248377</v>
      </c>
      <c r="FA5" s="1" t="s">
        <v>412</v>
      </c>
      <c r="FB5" s="30">
        <f t="shared" ref="FB5:FB68" si="65">DX5-DW5</f>
        <v>-3.5001137488562222</v>
      </c>
      <c r="FC5" s="30"/>
    </row>
    <row r="6" spans="1:159" x14ac:dyDescent="0.25">
      <c r="A6" s="1">
        <v>43479</v>
      </c>
      <c r="B6" s="2">
        <v>0.83333333333333337</v>
      </c>
      <c r="C6">
        <v>24.29</v>
      </c>
      <c r="D6">
        <v>59.99</v>
      </c>
      <c r="E6">
        <v>20.85</v>
      </c>
      <c r="F6">
        <v>20.99</v>
      </c>
      <c r="G6">
        <v>60.91</v>
      </c>
      <c r="H6">
        <v>56.41</v>
      </c>
      <c r="I6">
        <v>59.8</v>
      </c>
      <c r="J6">
        <v>59.77</v>
      </c>
      <c r="K6">
        <v>60.01</v>
      </c>
      <c r="L6">
        <v>58.21</v>
      </c>
      <c r="M6">
        <v>21.89</v>
      </c>
      <c r="N6">
        <v>29.57</v>
      </c>
      <c r="O6">
        <v>29.2</v>
      </c>
      <c r="P6">
        <v>29.13</v>
      </c>
      <c r="Q6">
        <v>47.79</v>
      </c>
      <c r="R6">
        <v>4.3600000000000003</v>
      </c>
      <c r="S6">
        <v>83.67</v>
      </c>
      <c r="T6">
        <v>75.06</v>
      </c>
      <c r="U6">
        <v>72.13</v>
      </c>
      <c r="V6">
        <v>72.13</v>
      </c>
      <c r="W6">
        <v>1.72</v>
      </c>
      <c r="X6">
        <v>1.52</v>
      </c>
      <c r="Y6">
        <v>2.4500000000000002</v>
      </c>
      <c r="Z6">
        <v>2.13</v>
      </c>
      <c r="AA6">
        <v>2.98</v>
      </c>
      <c r="AB6">
        <v>2.7</v>
      </c>
      <c r="AC6">
        <v>2.37</v>
      </c>
      <c r="AD6">
        <v>1.85</v>
      </c>
      <c r="AE6">
        <v>1.48</v>
      </c>
      <c r="AF6">
        <v>1.87</v>
      </c>
      <c r="AH6" s="4" t="str">
        <f t="shared" si="42"/>
        <v>ON</v>
      </c>
      <c r="AI6" s="31">
        <f>M6+'Config sheet'!$D$9-'Config sheet'!$C$139</f>
        <v>22.8489</v>
      </c>
      <c r="AJ6" s="31">
        <f>N6+'Config sheet'!$D$9+'Config sheet'!$C$140</f>
        <v>30.928899999999999</v>
      </c>
      <c r="AK6" s="25">
        <f t="shared" si="0"/>
        <v>1.353627526926898</v>
      </c>
      <c r="AL6" s="46">
        <f>'Config sheet'!$C$47</f>
        <v>3546.9708798579968</v>
      </c>
      <c r="AM6" s="4">
        <f>'Config sheet'!$C$42</f>
        <v>1817.9423322060413</v>
      </c>
      <c r="AN6" s="25">
        <f>'Config sheet'!$C$46</f>
        <v>1729.0285476519553</v>
      </c>
      <c r="AO6" s="25">
        <f t="shared" ref="AO6:AO67" si="66">IF(AK6="OFF", "OFF", 1/(1-LN((D6+273)/(C6+273))/LN(AJ6/AI6)))</f>
        <v>1.5988074914383028</v>
      </c>
      <c r="AP6" s="25">
        <f>'Config sheet'!$C$50/100*GERC_A_PARA!AM6</f>
        <v>351.771841281869</v>
      </c>
      <c r="AQ6" s="25">
        <f t="shared" si="1"/>
        <v>351.771841281869</v>
      </c>
      <c r="AR6" s="25">
        <f t="shared" si="43"/>
        <v>425.11786797858827</v>
      </c>
      <c r="AS6" s="27">
        <f t="shared" si="2"/>
        <v>2169.7141734879106</v>
      </c>
      <c r="AT6" s="25">
        <f t="shared" si="3"/>
        <v>1795.3711366976768</v>
      </c>
      <c r="AU6" s="25">
        <f>'Config sheet'!$C$51/100*GERC_A_PARA!AN6</f>
        <v>266.0974934836359</v>
      </c>
      <c r="AV6" s="25">
        <f t="shared" si="4"/>
        <v>266.0974934836359</v>
      </c>
      <c r="AW6" s="25">
        <f t="shared" si="5"/>
        <v>321.58002952136849</v>
      </c>
      <c r="AX6" s="27">
        <f t="shared" si="6"/>
        <v>1995.1260411355911</v>
      </c>
      <c r="AY6" s="25">
        <f t="shared" si="7"/>
        <v>1650.9048759037848</v>
      </c>
      <c r="AZ6" s="31">
        <f t="shared" si="44"/>
        <v>95.965437110003634</v>
      </c>
      <c r="BA6" s="31">
        <f t="shared" si="45"/>
        <v>96.79111509679359</v>
      </c>
      <c r="BB6" s="31">
        <f t="shared" si="46"/>
        <v>79.408420709584618</v>
      </c>
      <c r="BC6" s="31">
        <f t="shared" si="47"/>
        <v>80.091643616916357</v>
      </c>
      <c r="BD6" s="25">
        <f t="shared" si="8"/>
        <v>96.378276103398605</v>
      </c>
      <c r="BE6">
        <f>'Config sheet'!$D$59</f>
        <v>82.44</v>
      </c>
      <c r="BF6" s="30">
        <f t="shared" si="48"/>
        <v>88.06415413332455</v>
      </c>
      <c r="BG6" s="19">
        <f>Coeff_Summary!$B$10+Coeff_Summary!$D$10*(C6)+Coeff_Summary!$E$10*AI6*100+Coeff_Summary!$F$10*(C6)^2+Coeff_Summary!$G$10*(C6)*AI6*100+Coeff_Summary!$H$10*(AI6*100)^2</f>
        <v>0.96074698065704223</v>
      </c>
      <c r="BH6" s="19">
        <f>Coeff_Summary!$B$8+Coeff_Summary!$D$8*(D6)+Coeff_Summary!$E$8*AJ6*100+Coeff_Summary!$F$8*(D6)^2+Coeff_Summary!$G$8*(D6)*AJ6*100+Coeff_Summary!$H$8*(AJ6*100)^2</f>
        <v>0.96883138385497192</v>
      </c>
      <c r="BI6" s="30">
        <f t="shared" si="49"/>
        <v>0.96478918225600707</v>
      </c>
      <c r="BJ6" s="30">
        <f>BG6*8314.4*(GERC_A_PARA!C6+273)/('Config sheet'!$C$28*AI6*10^5)</f>
        <v>6.3466875297491107E-2</v>
      </c>
      <c r="BK6">
        <f>BH6*(8314.4/'Config sheet'!$C$28)*(BT6/(AJ6*10^5))</f>
        <v>5.2958783480826069E-2</v>
      </c>
      <c r="BL6" s="30">
        <f t="shared" si="50"/>
        <v>3418.5093878966873</v>
      </c>
      <c r="BM6" s="30">
        <f t="shared" si="9"/>
        <v>53862.891025798199</v>
      </c>
      <c r="BN6" s="30">
        <f t="shared" si="10"/>
        <v>2828.7104175078816</v>
      </c>
      <c r="BO6" s="30">
        <f t="shared" si="11"/>
        <v>53413.432703415987</v>
      </c>
      <c r="BP6" s="19">
        <f>(Coeff_Summary!$B$4+Coeff_Summary!$D$4*(C6)+Coeff_Summary!$E$4*AI6*100+Coeff_Summary!$F$4*(C6)^2+Coeff_Summary!$G$4*(C6)*AI6*100+Coeff_Summary!$H$4*(AI6*100)^2+Coeff_Summary!$B$2+Coeff_Summary!$D$2*(D6)+Coeff_Summary!$E$2*AJ6*100+Coeff_Summary!$F$2*(D6)^2+Coeff_Summary!$G$2*(D6)*AJ6*100+Coeff_Summary!$H$2*(AJ6*100)^2)/2</f>
        <v>1.3661646222848856</v>
      </c>
      <c r="BQ6" s="30">
        <f t="shared" si="51"/>
        <v>3.7310120616239493</v>
      </c>
      <c r="BR6" s="30">
        <f>BI6*(8314.4/'Config sheet'!$C$28)*(273+C6)*BQ6*((AK6^(1/BQ6))-1)</f>
        <v>45932.085198394816</v>
      </c>
      <c r="BS6" s="30">
        <f t="shared" si="12"/>
        <v>322.42240205907905</v>
      </c>
      <c r="BT6" s="30">
        <f t="shared" si="13"/>
        <v>332.99</v>
      </c>
      <c r="BU6" s="52">
        <f t="shared" si="14"/>
        <v>70.398885319549152</v>
      </c>
      <c r="BV6" s="30">
        <f t="shared" si="15"/>
        <v>976.19715631026111</v>
      </c>
      <c r="BW6" s="65">
        <f>Coeff_Summary!$B$8+Coeff_Summary!$D$8*(BS6-273)+Coeff_Summary!$E$8*AJ6*100+Coeff_Summary!$F$8*(BS6-273)^2+Coeff_Summary!$G$8*(BS6-273)*AJ6*100+Coeff_Summary!$H$8*(AJ6*100)^2</f>
        <v>0.96367353997864624</v>
      </c>
      <c r="BX6" s="30">
        <f>BW6*(8314.4/'Config sheet'!$C$28)*(BS6/(AI6*10^5))</f>
        <v>6.9041931305459187E-2</v>
      </c>
      <c r="BY6" s="30">
        <f t="shared" si="16"/>
        <v>1.0878419802745269</v>
      </c>
      <c r="BZ6" s="30">
        <f t="shared" si="17"/>
        <v>1.008414705807767</v>
      </c>
      <c r="CA6" s="30">
        <f>('Config sheet'!$C$132*(AJ6-AI6) - 'Config sheet'!$C$133*GERC_A_PARA!AJ6)*10^5</f>
        <v>56238.110750273365</v>
      </c>
      <c r="CB6" s="30">
        <f>('Config sheet'!$C$132*(AJ6-AI6) + 'Config sheet'!$C$133*AI6)*10^5</f>
        <v>78761.619383582089</v>
      </c>
      <c r="CC6" s="30">
        <f>'Config sheet'!$C$148</f>
        <v>386976</v>
      </c>
      <c r="CD6" s="30">
        <f t="shared" si="52"/>
        <v>10.567597940920962</v>
      </c>
      <c r="CE6" s="30"/>
      <c r="CF6" s="30"/>
      <c r="CG6" s="30"/>
      <c r="CH6" s="30"/>
      <c r="CI6" s="30"/>
      <c r="CJ6" s="30"/>
      <c r="CK6" s="30"/>
      <c r="CL6" s="30"/>
      <c r="CM6" s="46">
        <f>P6+'Config sheet'!$O$9-'Config sheet'!$C$139</f>
        <v>30.088899999999999</v>
      </c>
      <c r="CN6" s="46">
        <f>Q6+'Config sheet'!$O$9+'Config sheet'!C$140</f>
        <v>49.148899999999998</v>
      </c>
      <c r="CO6" s="27">
        <f t="shared" si="18"/>
        <v>1.6334561914858967</v>
      </c>
      <c r="CP6" s="46">
        <f>'Config sheet'!$N$47</f>
        <v>1852.7346826837274</v>
      </c>
      <c r="CQ6" s="27">
        <f>'Config sheet'!$N$42</f>
        <v>970.82423361890676</v>
      </c>
      <c r="CR6" s="27">
        <f>'Config sheet'!$N$46</f>
        <v>881.91044906482068</v>
      </c>
      <c r="CS6" s="27">
        <f t="shared" si="19"/>
        <v>1.3504001563531589</v>
      </c>
      <c r="CT6" s="27">
        <f>'Config sheet'!$N$50/100*GERC_A_PARA!CQ6</f>
        <v>274.64617569078871</v>
      </c>
      <c r="CU6" s="27">
        <f t="shared" si="20"/>
        <v>274.64617569078871</v>
      </c>
      <c r="CV6" s="27">
        <f t="shared" si="21"/>
        <v>394.98825325132793</v>
      </c>
      <c r="CW6" s="27">
        <f t="shared" si="22"/>
        <v>1245.4704093096955</v>
      </c>
      <c r="CX6" s="27">
        <f t="shared" si="23"/>
        <v>866.00976620764629</v>
      </c>
      <c r="CY6" s="27">
        <f>'Config sheet'!$N$51/100*GERC_A_PARA!CR6</f>
        <v>198.78261521921058</v>
      </c>
      <c r="CZ6" s="27">
        <f t="shared" si="24"/>
        <v>198.78261521921058</v>
      </c>
      <c r="DA6" s="27">
        <f t="shared" si="25"/>
        <v>285.88345628582579</v>
      </c>
      <c r="DB6" s="27">
        <f t="shared" si="26"/>
        <v>1080.6930642840312</v>
      </c>
      <c r="DC6" s="27">
        <f t="shared" si="27"/>
        <v>751.43555474879417</v>
      </c>
      <c r="DD6" s="50">
        <f t="shared" si="28"/>
        <v>87.604133334007912</v>
      </c>
      <c r="DE6" s="50">
        <f t="shared" si="29"/>
        <v>90.123618428721741</v>
      </c>
      <c r="DF6" s="50">
        <f t="shared" si="30"/>
        <v>60.913558813056476</v>
      </c>
      <c r="DG6" s="50">
        <f t="shared" si="31"/>
        <v>62.665425964236817</v>
      </c>
      <c r="DH6" s="27">
        <f t="shared" si="32"/>
        <v>88.863875881364834</v>
      </c>
      <c r="DI6">
        <f>'Config sheet'!$N$59</f>
        <v>71.978923438716066</v>
      </c>
      <c r="DJ6" s="21">
        <f t="shared" si="53"/>
        <v>75.326684135005735</v>
      </c>
      <c r="DK6" s="19">
        <f>Coeff_Summary!$B$11+Coeff_Summary!$D$11*(F6)+Coeff_Summary!$E$11*CM6*100+Coeff_Summary!$F$11*(F6)^2+Coeff_Summary!$G$11*(F6)*CM6*100+Coeff_Summary!$H$11*(CM6*100)^2</f>
        <v>0.94711894421119769</v>
      </c>
      <c r="DL6" s="19">
        <f>Coeff_Summary!$B$9+Coeff_Summary!$D$9*(G6)+Coeff_Summary!$E$9*CN6*100+Coeff_Summary!$F$9*(G6)^2+Coeff_Summary!$G$9*(G6)*CN6*100+Coeff_Summary!$H$9*(CN6*100)^2</f>
        <v>0.95425984822980792</v>
      </c>
      <c r="DM6" s="30">
        <f t="shared" si="54"/>
        <v>0.95068939622050275</v>
      </c>
      <c r="DN6">
        <f>DK6*8314.4*(GERC_A_PARA!F6+273)/('Config sheet'!$N$28*GERC_A_PARA!CM6*10^5)</f>
        <v>4.6984418406984335E-2</v>
      </c>
      <c r="DO6">
        <f>DL6*(8314.4/'Config sheet'!$N$28)*((GERC_A_PARA!G6+273)/(GERC_A_PARA!CN6*10^5))</f>
        <v>3.2915871524957722E-2</v>
      </c>
      <c r="DP6" s="30">
        <f t="shared" si="55"/>
        <v>1646.4118488310662</v>
      </c>
      <c r="DQ6" s="30">
        <f t="shared" si="33"/>
        <v>35041.656460864557</v>
      </c>
      <c r="DR6" s="30">
        <f t="shared" si="34"/>
        <v>1144.7953557386784</v>
      </c>
      <c r="DS6" s="30">
        <f t="shared" si="35"/>
        <v>34779.433224809589</v>
      </c>
      <c r="DT6" s="19">
        <f>(Coeff_Summary!$B$5+Coeff_Summary!$D$5*(F6)+Coeff_Summary!$E$5*CM6*100+Coeff_Summary!$F$5*(F6)^2+Coeff_Summary!$G$5*(F6)*CM6*100+Coeff_Summary!$H$5*(CM6*100)^2+Coeff_Summary!$B$3+Coeff_Summary!$D$3*(G6)+Coeff_Summary!$E$3*CN6*100+Coeff_Summary!$F$3*(G6)^2+Coeff_Summary!$G$3*(G6)*CN6*100+Coeff_Summary!$H$3*(CN6*100)^2)/2</f>
        <v>1.4018712551785322</v>
      </c>
      <c r="DU6" s="30">
        <f t="shared" si="56"/>
        <v>3.4883591128102651</v>
      </c>
      <c r="DV6" s="30">
        <f>DM6*(8314.4/'Config sheet'!$N$28)*(273+F6)*DU6*((CO6^(1/DU6))-1)</f>
        <v>74767.390449963219</v>
      </c>
      <c r="DW6" s="30">
        <f t="shared" si="36"/>
        <v>338.39473688612549</v>
      </c>
      <c r="DX6" s="30">
        <f t="shared" si="37"/>
        <v>333.90999999999997</v>
      </c>
      <c r="DY6" s="30">
        <f t="shared" si="38"/>
        <v>111.2343108369877</v>
      </c>
      <c r="DZ6" s="30">
        <f t="shared" si="39"/>
        <v>654.26785207550404</v>
      </c>
      <c r="EA6" s="65">
        <f>Coeff_Summary!$B$9+Coeff_Summary!$D$9*(DW6-273)+Coeff_Summary!$E$9*CN6*100+Coeff_Summary!$F$9*(DW6-273)^2+Coeff_Summary!$G$9*(DW6-273)*CN6*100+Coeff_Summary!$H$9*(CN6*100)^2</f>
        <v>0.95738590584093886</v>
      </c>
      <c r="EB6" s="30">
        <f>EA6*(8314.4/'Config sheet'!$C$28)*(DW6/(CM6*10^5))</f>
        <v>5.4667272106042532E-2</v>
      </c>
      <c r="EC6" s="30">
        <f t="shared" si="40"/>
        <v>1.1635191827322082</v>
      </c>
      <c r="ED6" s="30">
        <f t="shared" si="57"/>
        <v>1.0075396063633353</v>
      </c>
      <c r="EE6" s="30">
        <f>('Config sheet'!$N$132*(CN6-CM6) - 'Config sheet'!$N$133*GERC_A_PARA!CN6)*10^5</f>
        <v>66577.23934212701</v>
      </c>
      <c r="EF6" s="30">
        <f>('Config sheet'!$N$132*(CN6-CM6) + 'Config sheet'!$N$133*CM6)*10^5</f>
        <v>99764.042677041958</v>
      </c>
      <c r="EG6" s="30">
        <f>'Config sheet'!$N$148</f>
        <v>386976</v>
      </c>
      <c r="EH6" s="30">
        <f t="shared" si="58"/>
        <v>1630.465008385765</v>
      </c>
      <c r="EI6" s="30">
        <f>'Config sheet'!$E$127+'Config sheet'!$P$127</f>
        <v>3308.2</v>
      </c>
      <c r="EJ6" s="30"/>
      <c r="EK6" s="63">
        <f t="shared" si="41"/>
        <v>53862.891025798199</v>
      </c>
      <c r="EL6" s="63">
        <f>BO6</f>
        <v>53413.432703415987</v>
      </c>
      <c r="EM6" s="63">
        <f>DQ6</f>
        <v>35041.656460864557</v>
      </c>
      <c r="EN6" s="63">
        <f>DS6</f>
        <v>34779.433224809589</v>
      </c>
      <c r="EO6" s="30">
        <f>BL6*(('Config sheet'!$D$8+273)/(C6+273))*(GERC_A_PARA!AI6/'Config sheet'!$D$7)*(1/GERC_A_PARA!BG6)*24*10^-3</f>
        <v>1869.4062942381374</v>
      </c>
      <c r="EP6" s="30">
        <f>BN6*(('Config sheet'!$D$8+273)/(D6+273))*(GERC_A_PARA!AJ6/'Config sheet'!$D$7)*(1/GERC_A_PARA!BH6)*24*10^-3</f>
        <v>1853.8070532605857</v>
      </c>
      <c r="EQ6" s="30">
        <f t="shared" si="59"/>
        <v>1861.6066737493616</v>
      </c>
      <c r="ER6" s="30">
        <f>DP6*(('Config sheet'!$D$8+273)/(F6+273))*(CM6/'Config sheet'!$D$7)*(1/DK6)*24*10^-3</f>
        <v>1216.1822713358511</v>
      </c>
      <c r="ES6" s="30">
        <f>DR6*(('Config sheet'!$D$8+273)/(G6+273))*(CN6/'Config sheet'!$D$7)*(1/DL6)*24*10^-3</f>
        <v>1207.0813530850671</v>
      </c>
      <c r="ET6" s="30">
        <f t="shared" si="60"/>
        <v>1211.631812210459</v>
      </c>
      <c r="EU6">
        <f t="shared" si="61"/>
        <v>1.0084147058077673</v>
      </c>
      <c r="EV6">
        <f t="shared" si="62"/>
        <v>1.0075396063633355</v>
      </c>
      <c r="EW6" s="30">
        <f t="shared" si="63"/>
        <v>0.52438421610519648</v>
      </c>
      <c r="EX6" s="30">
        <f>'Config sheet'!$C$123/('Config sheet'!$F$17*10^-3)</f>
        <v>1.2841244171864261</v>
      </c>
      <c r="EY6" s="30">
        <f t="shared" si="64"/>
        <v>0.53998900118170434</v>
      </c>
      <c r="EZ6" s="30">
        <f>'Config sheet'!$N$123/('Config sheet'!$Q$17*10^-3)</f>
        <v>1.4616189626248377</v>
      </c>
      <c r="FA6" s="1" t="s">
        <v>413</v>
      </c>
      <c r="FB6" s="30">
        <f t="shared" si="65"/>
        <v>-4.4847368861255177</v>
      </c>
      <c r="FC6" s="30"/>
    </row>
    <row r="7" spans="1:159" s="107" customFormat="1" x14ac:dyDescent="0.25">
      <c r="A7" s="105">
        <v>43479</v>
      </c>
      <c r="B7" s="106">
        <v>0.875</v>
      </c>
      <c r="C7" s="107">
        <v>24.62</v>
      </c>
      <c r="D7" s="107">
        <v>64.14</v>
      </c>
      <c r="E7" s="107">
        <v>20.5</v>
      </c>
      <c r="F7" s="107">
        <v>20.57</v>
      </c>
      <c r="G7" s="107">
        <v>65.75</v>
      </c>
      <c r="H7" s="107">
        <v>59.71</v>
      </c>
      <c r="I7" s="107">
        <v>63.68</v>
      </c>
      <c r="J7" s="107">
        <v>63.77</v>
      </c>
      <c r="K7" s="107">
        <v>64.06</v>
      </c>
      <c r="L7" s="107">
        <v>61.92</v>
      </c>
      <c r="M7" s="107">
        <v>21.86</v>
      </c>
      <c r="N7" s="107">
        <v>31.17</v>
      </c>
      <c r="O7" s="107">
        <v>30.76</v>
      </c>
      <c r="P7" s="107">
        <v>30.7</v>
      </c>
      <c r="Q7" s="107">
        <v>53.1</v>
      </c>
      <c r="R7" s="107">
        <v>4.1500000000000004</v>
      </c>
      <c r="S7" s="107">
        <v>83.91</v>
      </c>
      <c r="T7" s="107">
        <v>75.39</v>
      </c>
      <c r="U7" s="107">
        <v>72.239999999999995</v>
      </c>
      <c r="V7" s="107">
        <v>72.239999999999995</v>
      </c>
      <c r="W7" s="107">
        <v>2.0499999999999998</v>
      </c>
      <c r="X7" s="107">
        <v>1.79</v>
      </c>
      <c r="Y7" s="107">
        <v>2.94</v>
      </c>
      <c r="Z7" s="107">
        <v>2.56</v>
      </c>
      <c r="AA7" s="107">
        <v>3.55</v>
      </c>
      <c r="AB7" s="107">
        <v>3.23</v>
      </c>
      <c r="AC7" s="107">
        <v>2.84</v>
      </c>
      <c r="AD7" s="107">
        <v>1.85</v>
      </c>
      <c r="AE7" s="107">
        <v>1.49</v>
      </c>
      <c r="AF7" s="107">
        <v>1.93</v>
      </c>
      <c r="AH7" s="108" t="str">
        <f t="shared" si="42"/>
        <v>ON</v>
      </c>
      <c r="AI7" s="108">
        <f>M7+'Config sheet'!$D$9-'Config sheet'!$C$139</f>
        <v>22.818899999999999</v>
      </c>
      <c r="AJ7" s="108">
        <f>N7+'Config sheet'!$D$9+'Config sheet'!$C$140</f>
        <v>32.5289</v>
      </c>
      <c r="AK7" s="108">
        <f t="shared" si="0"/>
        <v>1.4255244556047839</v>
      </c>
      <c r="AL7" s="108">
        <f>'Config sheet'!$C$47</f>
        <v>3546.9708798579968</v>
      </c>
      <c r="AM7" s="108">
        <f>'Config sheet'!$C$42</f>
        <v>1817.9423322060413</v>
      </c>
      <c r="AN7" s="108">
        <f>'Config sheet'!$C$46</f>
        <v>1729.0285476519553</v>
      </c>
      <c r="AO7" s="108">
        <f t="shared" si="66"/>
        <v>1.5424227932961054</v>
      </c>
      <c r="AP7" s="108">
        <f>'Config sheet'!$C$50/100*GERC_A_PARA!AM7</f>
        <v>351.771841281869</v>
      </c>
      <c r="AQ7" s="108">
        <f t="shared" si="1"/>
        <v>351.771841281869</v>
      </c>
      <c r="AR7" s="108">
        <f t="shared" si="43"/>
        <v>442.67762792692173</v>
      </c>
      <c r="AS7" s="108">
        <f t="shared" si="2"/>
        <v>2169.7141734879106</v>
      </c>
      <c r="AT7" s="108">
        <f t="shared" si="3"/>
        <v>1724.1538801893305</v>
      </c>
      <c r="AU7" s="108">
        <f>'Config sheet'!$C$51/100*GERC_A_PARA!AN7</f>
        <v>266.0974934836359</v>
      </c>
      <c r="AV7" s="108">
        <f t="shared" si="4"/>
        <v>266.0974934836359</v>
      </c>
      <c r="AW7" s="108">
        <f t="shared" si="5"/>
        <v>334.86309416747184</v>
      </c>
      <c r="AX7" s="108">
        <f t="shared" si="6"/>
        <v>1995.1260411355911</v>
      </c>
      <c r="AY7" s="108">
        <f t="shared" si="7"/>
        <v>1585.4181842583027</v>
      </c>
      <c r="AZ7" s="108">
        <f t="shared" si="44"/>
        <v>94.999523085270809</v>
      </c>
      <c r="BA7" s="108">
        <f t="shared" si="45"/>
        <v>96.02287650037816</v>
      </c>
      <c r="BB7" s="108">
        <f t="shared" si="46"/>
        <v>75.490955603751161</v>
      </c>
      <c r="BC7" s="108">
        <f t="shared" si="47"/>
        <v>76.304158920124408</v>
      </c>
      <c r="BD7" s="108">
        <f t="shared" si="8"/>
        <v>95.511199792824485</v>
      </c>
      <c r="BE7" s="107">
        <f>'Config sheet'!$D$59</f>
        <v>82.44</v>
      </c>
      <c r="BF7" s="107">
        <f t="shared" si="48"/>
        <v>85.704378527381138</v>
      </c>
      <c r="BG7" s="107">
        <f>Coeff_Summary!$B$10+Coeff_Summary!$D$10*(C7)+Coeff_Summary!$E$10*AI7*100+Coeff_Summary!$F$10*(C7)^2+Coeff_Summary!$G$10*(C7)*AI7*100+Coeff_Summary!$H$10*(AI7*100)^2</f>
        <v>0.9609735788889745</v>
      </c>
      <c r="BH7" s="107">
        <f>Coeff_Summary!$B$8+Coeff_Summary!$D$8*(D7)+Coeff_Summary!$E$8*AJ7*100+Coeff_Summary!$F$8*(D7)^2+Coeff_Summary!$G$8*(D7)*AJ7*100+Coeff_Summary!$H$8*(AJ7*100)^2</f>
        <v>0.96938321632306212</v>
      </c>
      <c r="BI7" s="107">
        <f t="shared" si="49"/>
        <v>0.96517839760601831</v>
      </c>
      <c r="BJ7" s="107">
        <f>BG7*8314.4*(GERC_A_PARA!C7+273)/('Config sheet'!$C$28*AI7*10^5)</f>
        <v>6.363586313838053E-2</v>
      </c>
      <c r="BK7" s="107">
        <f>BH7*(8314.4/'Config sheet'!$C$28)*(BT7/(AJ7*10^5))</f>
        <v>5.1010488891423705E-2</v>
      </c>
      <c r="BL7" s="107">
        <f t="shared" si="50"/>
        <v>3387.7544436544758</v>
      </c>
      <c r="BM7" s="107">
        <f t="shared" si="9"/>
        <v>53236.559961284293</v>
      </c>
      <c r="BN7" s="107">
        <f t="shared" si="10"/>
        <v>2692.0642546044814</v>
      </c>
      <c r="BO7" s="107">
        <f t="shared" si="11"/>
        <v>52774.719731358877</v>
      </c>
      <c r="BP7" s="19">
        <f>(Coeff_Summary!$B$4+Coeff_Summary!$D$4*(C7)+Coeff_Summary!$E$4*AI7*100+Coeff_Summary!$F$4*(C7)^2+Coeff_Summary!$G$4*(C7)*AI7*100+Coeff_Summary!$H$4*(AI7*100)^2+Coeff_Summary!$B$2+Coeff_Summary!$D$2*(D7)+Coeff_Summary!$E$2*AJ7*100+Coeff_Summary!$F$2*(D7)^2+Coeff_Summary!$G$2*(D7)*AJ7*100+Coeff_Summary!$H$2*(AJ7*100)^2)/2</f>
        <v>1.3653566255191047</v>
      </c>
      <c r="BQ7" s="107">
        <f t="shared" si="51"/>
        <v>3.7370517739460274</v>
      </c>
      <c r="BR7" s="107">
        <f>BI7*(8314.4/'Config sheet'!$C$28)*(273+C7)*BQ7*((AK7^(1/BQ7))-1)</f>
        <v>54240.25407841694</v>
      </c>
      <c r="BS7" s="107">
        <f t="shared" si="12"/>
        <v>327.23842242474285</v>
      </c>
      <c r="BT7" s="107">
        <f t="shared" si="13"/>
        <v>337.14</v>
      </c>
      <c r="BU7" s="109">
        <f t="shared" si="14"/>
        <v>74.945400872325024</v>
      </c>
      <c r="BV7" s="107">
        <f t="shared" si="15"/>
        <v>1070.2474753291533</v>
      </c>
      <c r="BW7" s="110">
        <f>Coeff_Summary!$B$8+Coeff_Summary!$D$8*(BS7-273)+Coeff_Summary!$E$8*AJ7*100+Coeff_Summary!$F$8*(BS7-273)^2+Coeff_Summary!$G$8*(BS7-273)*AJ7*100+Coeff_Summary!$H$8*(AJ7*100)^2</f>
        <v>0.96460241135910152</v>
      </c>
      <c r="BX7" s="107">
        <f>BW7*(8314.4/'Config sheet'!$C$28)*(BS7/(AI7*10^5))</f>
        <v>7.0232966584946821E-2</v>
      </c>
      <c r="BY7" s="107">
        <f t="shared" si="16"/>
        <v>1.1036695838040327</v>
      </c>
      <c r="BZ7" s="107">
        <f t="shared" si="17"/>
        <v>1.0087511640474141</v>
      </c>
      <c r="CA7" s="107">
        <f>('Config sheet'!$C$132*(AJ7-AI7) - 'Config sheet'!$C$133*GERC_A_PARA!AJ7)*10^5</f>
        <v>69526.261035865726</v>
      </c>
      <c r="CB7" s="107">
        <f>('Config sheet'!$C$132*(AJ7-AI7) + 'Config sheet'!$C$133*AI7)*10^5</f>
        <v>92707.325548260138</v>
      </c>
      <c r="CC7" s="107">
        <f>'Config sheet'!$C$148</f>
        <v>386976</v>
      </c>
      <c r="CD7" s="30">
        <f t="shared" si="52"/>
        <v>9.9015775752571358</v>
      </c>
      <c r="CE7" s="30"/>
      <c r="CM7" s="108">
        <f>P7+'Config sheet'!$O$9-'Config sheet'!$C$139</f>
        <v>31.658899999999999</v>
      </c>
      <c r="CN7" s="108">
        <f>Q7+'Config sheet'!$O$9+'Config sheet'!C$140</f>
        <v>54.4589</v>
      </c>
      <c r="CO7" s="108">
        <f t="shared" si="18"/>
        <v>1.7201766327952015</v>
      </c>
      <c r="CP7" s="108">
        <f>'Config sheet'!$N$47</f>
        <v>1852.7346826837274</v>
      </c>
      <c r="CQ7" s="108">
        <f>'Config sheet'!$N$42</f>
        <v>970.82423361890676</v>
      </c>
      <c r="CR7" s="108">
        <f>'Config sheet'!$N$46</f>
        <v>881.91044906482068</v>
      </c>
      <c r="CS7" s="108">
        <f t="shared" si="19"/>
        <v>1.3585103258646338</v>
      </c>
      <c r="CT7" s="108">
        <f>'Config sheet'!$N$50/100*GERC_A_PARA!CQ7</f>
        <v>274.64617569078871</v>
      </c>
      <c r="CU7" s="108">
        <f t="shared" si="20"/>
        <v>274.64617569078871</v>
      </c>
      <c r="CV7" s="108">
        <f t="shared" si="21"/>
        <v>409.42934712680051</v>
      </c>
      <c r="CW7" s="108">
        <f t="shared" si="22"/>
        <v>1245.4704093096955</v>
      </c>
      <c r="CX7" s="108">
        <f t="shared" si="23"/>
        <v>835.46450017177654</v>
      </c>
      <c r="CY7" s="108">
        <f>'Config sheet'!$N$51/100*GERC_A_PARA!CR7</f>
        <v>198.78261521921058</v>
      </c>
      <c r="CZ7" s="108">
        <f t="shared" si="24"/>
        <v>198.78261521921058</v>
      </c>
      <c r="DA7" s="108">
        <f t="shared" si="25"/>
        <v>296.33558947126829</v>
      </c>
      <c r="DB7" s="108">
        <f t="shared" si="26"/>
        <v>1080.6930642840312</v>
      </c>
      <c r="DC7" s="108">
        <f t="shared" si="27"/>
        <v>724.93146689176433</v>
      </c>
      <c r="DD7" s="108">
        <f t="shared" si="28"/>
        <v>86.11662474332914</v>
      </c>
      <c r="DE7" s="108">
        <f t="shared" si="29"/>
        <v>88.938448982489874</v>
      </c>
      <c r="DF7" s="108">
        <f t="shared" si="30"/>
        <v>57.767235825010815</v>
      </c>
      <c r="DG7" s="108">
        <f t="shared" si="31"/>
        <v>59.66012220747389</v>
      </c>
      <c r="DH7" s="108">
        <f t="shared" si="32"/>
        <v>87.5275368629095</v>
      </c>
      <c r="DI7" s="107">
        <f>'Config sheet'!$N$59</f>
        <v>71.978923438716066</v>
      </c>
      <c r="DJ7" s="111">
        <f t="shared" si="53"/>
        <v>73.120607939575919</v>
      </c>
      <c r="DK7" s="107">
        <f>Coeff_Summary!$B$11+Coeff_Summary!$D$11*(F7)+Coeff_Summary!$E$11*CM7*100+Coeff_Summary!$F$11*(F7)^2+Coeff_Summary!$G$11*(F7)*CM7*100+Coeff_Summary!$H$11*(CM7*100)^2</f>
        <v>0.9442467611126627</v>
      </c>
      <c r="DL7" s="107">
        <f>Coeff_Summary!$B$9+Coeff_Summary!$D$9*(G7)+Coeff_Summary!$E$9*CN7*100+Coeff_Summary!$F$9*(G7)^2+Coeff_Summary!$G$9*(G7)*CN7*100+Coeff_Summary!$H$9*(CN7*100)^2</f>
        <v>0.95404184256296554</v>
      </c>
      <c r="DM7" s="107">
        <f t="shared" si="54"/>
        <v>0.94914430183781406</v>
      </c>
      <c r="DN7" s="107">
        <f>DK7*8314.4*(GERC_A_PARA!F7+273)/('Config sheet'!$N$28*GERC_A_PARA!CM7*10^5)</f>
        <v>4.4455391598385886E-2</v>
      </c>
      <c r="DO7" s="107">
        <f>DL7*(8314.4/'Config sheet'!$N$28)*((GERC_A_PARA!G7+273)/(GERC_A_PARA!CN7*10^5))</f>
        <v>3.0130125879820842E-2</v>
      </c>
      <c r="DP7" s="107">
        <f t="shared" si="55"/>
        <v>1621.6530323579091</v>
      </c>
      <c r="DQ7" s="107">
        <f t="shared" si="33"/>
        <v>36478.208245426613</v>
      </c>
      <c r="DR7" s="107">
        <f t="shared" si="34"/>
        <v>1087.8086946135199</v>
      </c>
      <c r="DS7" s="107">
        <f t="shared" si="35"/>
        <v>36103.689010541508</v>
      </c>
      <c r="DT7" s="19">
        <f>(Coeff_Summary!$B$5+Coeff_Summary!$D$5*(F7)+Coeff_Summary!$E$5*CM7*100+Coeff_Summary!$F$5*(F7)^2+Coeff_Summary!$G$5*(F7)*CM7*100+Coeff_Summary!$H$5*(CM7*100)^2+Coeff_Summary!$B$3+Coeff_Summary!$D$3*(G7)+Coeff_Summary!$E$3*CN7*100+Coeff_Summary!$F$3*(G7)^2+Coeff_Summary!$G$3*(G7)*CN7*100+Coeff_Summary!$H$3*(CN7*100)^2)/2</f>
        <v>1.4072043678885044</v>
      </c>
      <c r="DU7" s="107">
        <f t="shared" si="56"/>
        <v>3.4557693356418202</v>
      </c>
      <c r="DV7" s="107">
        <f>DM7*(8314.4/'Config sheet'!$N$28)*(273+F7)*DU7*((CO7^(1/DU7))-1)</f>
        <v>83087.949794876768</v>
      </c>
      <c r="DW7" s="107">
        <f t="shared" si="36"/>
        <v>343.46281026813801</v>
      </c>
      <c r="DX7" s="107">
        <f t="shared" si="37"/>
        <v>338.75</v>
      </c>
      <c r="DY7" s="107">
        <f t="shared" si="38"/>
        <v>110.43118695913681</v>
      </c>
      <c r="DZ7" s="107">
        <f t="shared" si="39"/>
        <v>762.39019136480169</v>
      </c>
      <c r="EA7" s="110">
        <f>Coeff_Summary!$B$9+Coeff_Summary!$D$9*(DW7-273)+Coeff_Summary!$E$9*CN7*100+Coeff_Summary!$F$9*(DW7-273)^2+Coeff_Summary!$G$9*(DW7-273)*CN7*100+Coeff_Summary!$H$9*(CN7*100)^2</f>
        <v>0.95736633937322069</v>
      </c>
      <c r="EB7" s="107">
        <f>EA7*(8314.4/'Config sheet'!$C$28)*(DW7/(CM7*10^5))</f>
        <v>5.273332264451714E-2</v>
      </c>
      <c r="EC7" s="107">
        <f t="shared" si="40"/>
        <v>1.1862075835685995</v>
      </c>
      <c r="ED7" s="107">
        <f t="shared" si="57"/>
        <v>1.0103734339938435</v>
      </c>
      <c r="EE7" s="107">
        <f>('Config sheet'!$N$132*(CN7-CM7) - 'Config sheet'!$N$133*GERC_A_PARA!CN7)*10^5</f>
        <v>81456.427360172413</v>
      </c>
      <c r="EF7" s="107">
        <f>('Config sheet'!$N$132*(CN7-CM7) + 'Config sheet'!$N$133*CM7)*10^5</f>
        <v>117524.74945184508</v>
      </c>
      <c r="EG7" s="107">
        <f>'Config sheet'!$N$148</f>
        <v>386976</v>
      </c>
      <c r="EH7" s="107">
        <f t="shared" si="58"/>
        <v>1832.637666693955</v>
      </c>
      <c r="EI7" s="107">
        <f>'Config sheet'!$E$127+'Config sheet'!$P$127</f>
        <v>3308.2</v>
      </c>
      <c r="EK7" s="112">
        <f t="shared" si="41"/>
        <v>53236.559961284293</v>
      </c>
      <c r="EL7" s="112">
        <f>BO7</f>
        <v>52774.719731358877</v>
      </c>
      <c r="EM7" s="112">
        <f>DQ7</f>
        <v>36478.208245426613</v>
      </c>
      <c r="EN7" s="112">
        <f>DS7</f>
        <v>36103.689010541508</v>
      </c>
      <c r="EO7" s="107">
        <f>BL7*(('Config sheet'!$D$8+273)/(C7+273))*(GERC_A_PARA!AI7/'Config sheet'!$D$7)*(1/GERC_A_PARA!BG7)*24*10^-3</f>
        <v>1847.6683739003972</v>
      </c>
      <c r="EP7" s="107">
        <f>BN7*(('Config sheet'!$D$8+273)/(D7+273))*(GERC_A_PARA!AJ7/'Config sheet'!$D$7)*(1/GERC_A_PARA!BH7)*24*10^-3</f>
        <v>1831.63939706101</v>
      </c>
      <c r="EQ7" s="107">
        <f t="shared" si="59"/>
        <v>1839.6538854807036</v>
      </c>
      <c r="ER7" s="107">
        <f>DP7*(('Config sheet'!$D$8+273)/(F7+273))*(CM7/'Config sheet'!$D$7)*(1/DK7)*24*10^-3</f>
        <v>1266.04032568301</v>
      </c>
      <c r="ES7" s="107">
        <f>DR7*(('Config sheet'!$D$8+273)/(G7+273))*(CN7/'Config sheet'!$D$7)*(1/DL7)*24*10^-3</f>
        <v>1253.0419774385359</v>
      </c>
      <c r="ET7" s="107">
        <f t="shared" si="60"/>
        <v>1259.541151560773</v>
      </c>
      <c r="EU7" s="107">
        <f t="shared" si="61"/>
        <v>1.0087511640474141</v>
      </c>
      <c r="EV7" s="107">
        <f t="shared" si="62"/>
        <v>1.0103734339938437</v>
      </c>
      <c r="EW7" s="107">
        <f t="shared" si="63"/>
        <v>0.58176567004042523</v>
      </c>
      <c r="EX7" s="107">
        <f>'Config sheet'!$C$123/('Config sheet'!$F$17*10^-3)</f>
        <v>1.2841244171864261</v>
      </c>
      <c r="EY7" s="107">
        <f t="shared" si="64"/>
        <v>0.60529200687097706</v>
      </c>
      <c r="EZ7" s="107">
        <f>'Config sheet'!$N$123/('Config sheet'!$Q$17*10^-3)</f>
        <v>1.4616189626248377</v>
      </c>
      <c r="FA7" s="105" t="s">
        <v>414</v>
      </c>
      <c r="FB7" s="30">
        <f t="shared" si="65"/>
        <v>-4.7128102681380142</v>
      </c>
      <c r="FC7" s="30"/>
    </row>
    <row r="8" spans="1:159" x14ac:dyDescent="0.25">
      <c r="A8" s="1">
        <v>43479</v>
      </c>
      <c r="B8" s="2">
        <v>0.91666666666666663</v>
      </c>
      <c r="C8">
        <v>24.95</v>
      </c>
      <c r="D8">
        <v>68.290000000000006</v>
      </c>
      <c r="E8">
        <v>20.149999999999999</v>
      </c>
      <c r="F8">
        <v>20.149999999999999</v>
      </c>
      <c r="G8">
        <v>70.59</v>
      </c>
      <c r="H8">
        <v>63</v>
      </c>
      <c r="I8">
        <v>67.569999999999993</v>
      </c>
      <c r="J8">
        <v>67.77</v>
      </c>
      <c r="K8">
        <v>68.099999999999994</v>
      </c>
      <c r="L8">
        <v>65.64</v>
      </c>
      <c r="M8">
        <v>21.83</v>
      </c>
      <c r="N8">
        <v>32.770000000000003</v>
      </c>
      <c r="O8">
        <v>32.33</v>
      </c>
      <c r="P8">
        <v>32.26</v>
      </c>
      <c r="Q8">
        <v>58.41</v>
      </c>
      <c r="R8">
        <v>3.94</v>
      </c>
      <c r="S8">
        <v>84.15</v>
      </c>
      <c r="T8">
        <v>75.709999999999994</v>
      </c>
      <c r="U8">
        <v>72.34</v>
      </c>
      <c r="V8">
        <v>72.34</v>
      </c>
      <c r="W8">
        <v>2.38</v>
      </c>
      <c r="X8">
        <v>2.0699999999999998</v>
      </c>
      <c r="Y8">
        <v>3.44</v>
      </c>
      <c r="Z8">
        <v>2.99</v>
      </c>
      <c r="AA8">
        <v>4.12</v>
      </c>
      <c r="AB8">
        <v>3.75</v>
      </c>
      <c r="AC8">
        <v>3.3</v>
      </c>
      <c r="AD8">
        <v>1.86</v>
      </c>
      <c r="AE8">
        <v>1.5</v>
      </c>
      <c r="AF8">
        <v>2</v>
      </c>
      <c r="AH8" s="4" t="str">
        <f t="shared" si="42"/>
        <v>ON</v>
      </c>
      <c r="AI8" s="31">
        <f>M8+'Config sheet'!$D$9-'Config sheet'!$C$139</f>
        <v>22.788899999999998</v>
      </c>
      <c r="AJ8" s="31">
        <f>N8+'Config sheet'!$D$9+'Config sheet'!$C$140</f>
        <v>34.128900000000002</v>
      </c>
      <c r="AK8" s="25">
        <f t="shared" si="0"/>
        <v>1.4976106788831407</v>
      </c>
      <c r="AL8" s="46">
        <f>'Config sheet'!$C$47</f>
        <v>3546.9708798579968</v>
      </c>
      <c r="AM8" s="4">
        <f>'Config sheet'!$C$42</f>
        <v>1817.9423322060413</v>
      </c>
      <c r="AN8" s="25">
        <f>'Config sheet'!$C$46</f>
        <v>1729.0285476519553</v>
      </c>
      <c r="AO8" s="25">
        <f t="shared" si="66"/>
        <v>1.5066208948346325</v>
      </c>
      <c r="AP8" s="25">
        <f>'Config sheet'!$C$50/100*GERC_A_PARA!AM8</f>
        <v>351.771841281869</v>
      </c>
      <c r="AQ8" s="25">
        <f t="shared" si="1"/>
        <v>351.771841281869</v>
      </c>
      <c r="AR8" s="25">
        <f t="shared" si="43"/>
        <v>459.91738525847148</v>
      </c>
      <c r="AS8" s="27">
        <f t="shared" si="2"/>
        <v>2169.7141734879106</v>
      </c>
      <c r="AT8" s="25">
        <f t="shared" si="3"/>
        <v>1659.5248936594799</v>
      </c>
      <c r="AU8" s="25">
        <f>'Config sheet'!$C$51/100*GERC_A_PARA!AN8</f>
        <v>266.0974934836359</v>
      </c>
      <c r="AV8" s="25">
        <f t="shared" si="4"/>
        <v>266.0974934836359</v>
      </c>
      <c r="AW8" s="25">
        <f t="shared" si="5"/>
        <v>347.90409312143777</v>
      </c>
      <c r="AX8" s="27">
        <f t="shared" si="6"/>
        <v>1995.1260411355911</v>
      </c>
      <c r="AY8" s="25">
        <f t="shared" si="7"/>
        <v>1525.9896311274426</v>
      </c>
      <c r="AZ8" s="31">
        <f t="shared" si="44"/>
        <v>94.051211523009655</v>
      </c>
      <c r="BA8" s="31">
        <f t="shared" si="45"/>
        <v>95.268638002021632</v>
      </c>
      <c r="BB8" s="31">
        <f t="shared" si="46"/>
        <v>71.935893081419977</v>
      </c>
      <c r="BC8" s="31">
        <f t="shared" si="47"/>
        <v>72.867052389317564</v>
      </c>
      <c r="BD8" s="25">
        <f t="shared" si="8"/>
        <v>94.659924762515644</v>
      </c>
      <c r="BE8">
        <f>'Config sheet'!$D$59</f>
        <v>82.44</v>
      </c>
      <c r="BF8" s="30">
        <f t="shared" si="48"/>
        <v>83.5306987489422</v>
      </c>
      <c r="BG8" s="19">
        <f>Coeff_Summary!$B$10+Coeff_Summary!$D$10*(C8)+Coeff_Summary!$E$10*AI8*100+Coeff_Summary!$F$10*(C8)^2+Coeff_Summary!$G$10*(C8)*AI8*100+Coeff_Summary!$H$10*(AI8*100)^2</f>
        <v>0.96119894640580328</v>
      </c>
      <c r="BH8" s="19">
        <f>Coeff_Summary!$B$8+Coeff_Summary!$D$8*(D8)+Coeff_Summary!$E$8*AJ8*100+Coeff_Summary!$F$8*(D8)^2+Coeff_Summary!$G$8*(D8)*AJ8*100+Coeff_Summary!$H$8*(AJ8*100)^2</f>
        <v>0.97001016646871874</v>
      </c>
      <c r="BI8" s="30">
        <f t="shared" si="49"/>
        <v>0.96560455643726106</v>
      </c>
      <c r="BJ8" s="30">
        <f>BG8*8314.4*(GERC_A_PARA!C8+273)/('Config sheet'!$C$28*AI8*10^5)</f>
        <v>6.380524752437966E-2</v>
      </c>
      <c r="BK8">
        <f>BH8*(8314.4/'Config sheet'!$C$28)*(BT8/(AJ8*10^5))</f>
        <v>4.9249365896680344E-2</v>
      </c>
      <c r="BL8" s="30">
        <f t="shared" si="50"/>
        <v>3357.5599662219192</v>
      </c>
      <c r="BM8" s="30">
        <f t="shared" si="9"/>
        <v>52622.003620298041</v>
      </c>
      <c r="BN8" s="30">
        <f t="shared" si="10"/>
        <v>2568.0591545118573</v>
      </c>
      <c r="BO8" s="30">
        <f t="shared" si="11"/>
        <v>52144.00445072446</v>
      </c>
      <c r="BP8" s="19">
        <f>(Coeff_Summary!$B$4+Coeff_Summary!$D$4*(C8)+Coeff_Summary!$E$4*AI8*100+Coeff_Summary!$F$4*(C8)^2+Coeff_Summary!$G$4*(C8)*AI8*100+Coeff_Summary!$H$4*(AI8*100)^2+Coeff_Summary!$B$2+Coeff_Summary!$D$2*(D8)+Coeff_Summary!$E$2*AJ8*100+Coeff_Summary!$F$2*(D8)^2+Coeff_Summary!$G$2*(D8)*AJ8*100+Coeff_Summary!$H$2*(AJ8*100)^2)/2</f>
        <v>1.3644858095009267</v>
      </c>
      <c r="BQ8" s="30">
        <f t="shared" si="51"/>
        <v>3.7435910368341996</v>
      </c>
      <c r="BR8" s="30">
        <f>BI8*(8314.4/'Config sheet'!$C$28)*(273+C8)*BQ8*((AK8^(1/BQ8))-1)</f>
        <v>62293.905052672155</v>
      </c>
      <c r="BS8" s="30">
        <f t="shared" si="12"/>
        <v>331.8917919252458</v>
      </c>
      <c r="BT8" s="30">
        <f t="shared" si="13"/>
        <v>341.29</v>
      </c>
      <c r="BU8" s="52">
        <f t="shared" si="14"/>
        <v>78.315163648467447</v>
      </c>
      <c r="BV8" s="30">
        <f t="shared" si="15"/>
        <v>1162.6917106083056</v>
      </c>
      <c r="BW8" s="65">
        <f>Coeff_Summary!$B$8+Coeff_Summary!$D$8*(BS8-273)+Coeff_Summary!$E$8*AJ8*100+Coeff_Summary!$F$8*(BS8-273)^2+Coeff_Summary!$G$8*(BS8-273)*AJ8*100+Coeff_Summary!$H$8*(AJ8*100)^2</f>
        <v>0.96551774594596818</v>
      </c>
      <c r="BX8" s="30">
        <f>BW8*(8314.4/'Config sheet'!$C$28)*(BS8/(AI8*10^5))</f>
        <v>7.1393141781235611E-2</v>
      </c>
      <c r="BY8" s="30">
        <f t="shared" si="16"/>
        <v>1.1189227305161171</v>
      </c>
      <c r="BZ8" s="30">
        <f t="shared" si="17"/>
        <v>1.0091669056607513</v>
      </c>
      <c r="CA8" s="30">
        <f>('Config sheet'!$C$132*(AJ8-AI8) - 'Config sheet'!$C$133*GERC_A_PARA!AJ8)*10^5</f>
        <v>82814.411321458072</v>
      </c>
      <c r="CB8" s="30">
        <f>('Config sheet'!$C$132*(AJ8-AI8) + 'Config sheet'!$C$133*AI8)*10^5</f>
        <v>106653.03171293819</v>
      </c>
      <c r="CC8" s="30">
        <f>'Config sheet'!$C$148</f>
        <v>386976</v>
      </c>
      <c r="CD8" s="30">
        <f t="shared" si="52"/>
        <v>9.3982080747542227</v>
      </c>
      <c r="CE8" s="30"/>
      <c r="CF8" s="30"/>
      <c r="CG8" s="30"/>
      <c r="CH8" s="30"/>
      <c r="CI8" s="30"/>
      <c r="CJ8" s="30"/>
      <c r="CK8" s="30"/>
      <c r="CL8" s="30"/>
      <c r="CM8" s="46">
        <f>P8+'Config sheet'!$O$9-'Config sheet'!$C$139</f>
        <v>33.218899999999998</v>
      </c>
      <c r="CN8" s="46">
        <f>Q8+'Config sheet'!$O$9+'Config sheet'!C$140</f>
        <v>59.768899999999995</v>
      </c>
      <c r="CO8" s="27">
        <f t="shared" si="18"/>
        <v>1.7992438039790601</v>
      </c>
      <c r="CP8" s="46">
        <f>'Config sheet'!$N$47</f>
        <v>1852.7346826837274</v>
      </c>
      <c r="CQ8" s="27">
        <f>'Config sheet'!$N$42</f>
        <v>970.82423361890676</v>
      </c>
      <c r="CR8" s="27">
        <f>'Config sheet'!$N$46</f>
        <v>881.91044906482068</v>
      </c>
      <c r="CS8" s="27">
        <f t="shared" si="19"/>
        <v>1.3704246244225329</v>
      </c>
      <c r="CT8" s="27">
        <f>'Config sheet'!$N$50/100*GERC_A_PARA!CQ8</f>
        <v>274.64617569078871</v>
      </c>
      <c r="CU8" s="27">
        <f t="shared" si="20"/>
        <v>274.64617569078871</v>
      </c>
      <c r="CV8" s="27">
        <f t="shared" si="21"/>
        <v>421.61199183519921</v>
      </c>
      <c r="CW8" s="27">
        <f t="shared" si="22"/>
        <v>1245.4704093096955</v>
      </c>
      <c r="CX8" s="27">
        <f t="shared" si="23"/>
        <v>811.3234240895498</v>
      </c>
      <c r="CY8" s="27">
        <f>'Config sheet'!$N$51/100*GERC_A_PARA!CR8</f>
        <v>198.78261521921058</v>
      </c>
      <c r="CZ8" s="27">
        <f t="shared" si="24"/>
        <v>198.78261521921058</v>
      </c>
      <c r="DA8" s="27">
        <f t="shared" si="25"/>
        <v>305.15310884626388</v>
      </c>
      <c r="DB8" s="27">
        <f t="shared" si="26"/>
        <v>1080.6930642840312</v>
      </c>
      <c r="DC8" s="27">
        <f t="shared" si="27"/>
        <v>703.98428637956295</v>
      </c>
      <c r="DD8" s="50">
        <f t="shared" si="28"/>
        <v>84.86174829025731</v>
      </c>
      <c r="DE8" s="50">
        <f t="shared" si="29"/>
        <v>87.938628719066784</v>
      </c>
      <c r="DF8" s="50">
        <f t="shared" si="30"/>
        <v>55.280578071090012</v>
      </c>
      <c r="DG8" s="50">
        <f t="shared" si="31"/>
        <v>57.284917272050592</v>
      </c>
      <c r="DH8" s="27">
        <f t="shared" si="32"/>
        <v>86.400188504662054</v>
      </c>
      <c r="DI8">
        <f>'Config sheet'!$N$59</f>
        <v>71.978923438716066</v>
      </c>
      <c r="DJ8" s="21">
        <f t="shared" si="53"/>
        <v>71.341468088116187</v>
      </c>
      <c r="DK8" s="19">
        <f>Coeff_Summary!$B$11+Coeff_Summary!$D$11*(F8)+Coeff_Summary!$E$11*CM8*100+Coeff_Summary!$F$11*(F8)^2+Coeff_Summary!$G$11*(F8)*CM8*100+Coeff_Summary!$H$11*(CM8*100)^2</f>
        <v>0.94137556626048302</v>
      </c>
      <c r="DL8" s="19">
        <f>Coeff_Summary!$B$9+Coeff_Summary!$D$9*(G8)+Coeff_Summary!$E$9*CN8*100+Coeff_Summary!$F$9*(G8)^2+Coeff_Summary!$G$9*(G8)*CN8*100+Coeff_Summary!$H$9*(CN8*100)^2</f>
        <v>0.95430612868232911</v>
      </c>
      <c r="DM8" s="30">
        <f t="shared" si="54"/>
        <v>0.94784084747140607</v>
      </c>
      <c r="DN8">
        <f>DK8*8314.4*(GERC_A_PARA!F8+273)/('Config sheet'!$N$28*GERC_A_PARA!CM8*10^5)</f>
        <v>4.2178454055266573E-2</v>
      </c>
      <c r="DO8">
        <f>DL8*(8314.4/'Config sheet'!$N$28)*((GERC_A_PARA!G8+273)/(GERC_A_PARA!CN8*10^5))</f>
        <v>2.7853261076186013E-2</v>
      </c>
      <c r="DP8" s="30">
        <f t="shared" si="55"/>
        <v>1600.766258329993</v>
      </c>
      <c r="DQ8" s="30">
        <f t="shared" si="33"/>
        <v>37952.226893676649</v>
      </c>
      <c r="DR8" s="30">
        <f t="shared" si="34"/>
        <v>1042.7699864785511</v>
      </c>
      <c r="DS8" s="30">
        <f t="shared" si="35"/>
        <v>37437.98557828831</v>
      </c>
      <c r="DT8" s="19">
        <f>(Coeff_Summary!$B$5+Coeff_Summary!$D$5*(F8)+Coeff_Summary!$E$5*CM8*100+Coeff_Summary!$F$5*(F8)^2+Coeff_Summary!$G$5*(F8)*CM8*100+Coeff_Summary!$H$5*(CM8*100)^2+Coeff_Summary!$B$3+Coeff_Summary!$D$3*(G8)+Coeff_Summary!$E$3*CN8*100+Coeff_Summary!$F$3*(G8)^2+Coeff_Summary!$G$3*(G8)*CN8*100+Coeff_Summary!$H$3*(CN8*100)^2)/2</f>
        <v>1.4121654103791941</v>
      </c>
      <c r="DU8" s="30">
        <f>DT8/(DT8-1)</f>
        <v>3.426210387426726</v>
      </c>
      <c r="DV8" s="30">
        <f>DM8*(8314.4/'Config sheet'!$N$28)*(273+F8)*DU8*((CO8^(1/DU8))-1)</f>
        <v>90388.98386670262</v>
      </c>
      <c r="DW8" s="30">
        <f>(273+F8)*(CO8)^(1/DU8)</f>
        <v>347.97049735372542</v>
      </c>
      <c r="DX8" s="30">
        <f t="shared" si="37"/>
        <v>343.59000000000003</v>
      </c>
      <c r="DY8" s="30">
        <f>((DW8-273)-F8)*100/(G8-F8)</f>
        <v>108.6845704871638</v>
      </c>
      <c r="DZ8" s="30">
        <f t="shared" si="39"/>
        <v>876.76332247566188</v>
      </c>
      <c r="EA8" s="65">
        <f>Coeff_Summary!$B$9+Coeff_Summary!$D$9*(DW8-273)+Coeff_Summary!$E$9*CN8*100+Coeff_Summary!$F$9*(DW8-273)^2+Coeff_Summary!$G$9*(DW8-273)*CN8*100+Coeff_Summary!$H$9*(CN8*100)^2</f>
        <v>0.95744392649682664</v>
      </c>
      <c r="EB8" s="30">
        <f>EA8*(8314.4/'Config sheet'!$C$28)*(DW8/(CM8*10^5))</f>
        <v>5.0920611430544237E-2</v>
      </c>
      <c r="EC8" s="30">
        <f t="shared" si="40"/>
        <v>1.2072659506159895</v>
      </c>
      <c r="ED8" s="30">
        <f t="shared" si="57"/>
        <v>1.0137358169101536</v>
      </c>
      <c r="EE8" s="30">
        <f>('Config sheet'!$N$132*(CN8-CM8) - 'Config sheet'!$N$133*GERC_A_PARA!CN8)*10^5</f>
        <v>96381.345728206332</v>
      </c>
      <c r="EF8" s="30">
        <f>('Config sheet'!$N$132*(CN8-CM8) + 'Config sheet'!$N$133*CM8)*10^5</f>
        <v>135326.99832262978</v>
      </c>
      <c r="EG8" s="30">
        <f>'Config sheet'!$N$148</f>
        <v>386976</v>
      </c>
      <c r="EH8" s="30">
        <f t="shared" si="58"/>
        <v>2039.4550330839675</v>
      </c>
      <c r="EI8" s="30">
        <f>'Config sheet'!$E$127+'Config sheet'!$P$127</f>
        <v>3308.2</v>
      </c>
      <c r="EJ8" s="30"/>
      <c r="EK8" s="63">
        <f t="shared" si="41"/>
        <v>52622.003620298041</v>
      </c>
      <c r="EL8" s="63">
        <f>BO8</f>
        <v>52144.00445072446</v>
      </c>
      <c r="EM8" s="63">
        <f>DQ8</f>
        <v>37952.226893676649</v>
      </c>
      <c r="EN8" s="63">
        <f>DS8</f>
        <v>37437.98557828831</v>
      </c>
      <c r="EO8" s="30">
        <f>BL8*(('Config sheet'!$D$8+273)/(C8+273))*(GERC_A_PARA!AI8/'Config sheet'!$D$7)*(1/GERC_A_PARA!BG8)*24*10^-3</f>
        <v>1826.3391160361398</v>
      </c>
      <c r="EP8" s="30">
        <f>BN8*(('Config sheet'!$D$8+273)/(D8+273))*(GERC_A_PARA!AJ8/'Config sheet'!$D$7)*(1/GERC_A_PARA!BH8)*24*10^-3</f>
        <v>1809.7493147977791</v>
      </c>
      <c r="EQ8" s="30">
        <f t="shared" si="59"/>
        <v>1818.0442154169596</v>
      </c>
      <c r="ER8" s="30">
        <f>DP8*(('Config sheet'!$D$8+273)/(F8+273))*(CM8/'Config sheet'!$D$7)*(1/DK8)*24*10^-3</f>
        <v>1317.1987333804955</v>
      </c>
      <c r="ES8" s="30">
        <f>DR8*(('Config sheet'!$D$8+273)/(G8+273))*(CN8/'Config sheet'!$D$7)*(1/DL8)*24*10^-3</f>
        <v>1299.3510847779755</v>
      </c>
      <c r="ET8" s="30">
        <f t="shared" si="60"/>
        <v>1308.2749090792354</v>
      </c>
      <c r="EU8">
        <f t="shared" si="61"/>
        <v>1.0091669056607513</v>
      </c>
      <c r="EV8">
        <f t="shared" si="62"/>
        <v>1.0137358169101538</v>
      </c>
      <c r="EW8" s="30">
        <f t="shared" si="63"/>
        <v>0.63952884134979515</v>
      </c>
      <c r="EX8" s="30">
        <f>'Config sheet'!$C$123/('Config sheet'!$F$17*10^-3)</f>
        <v>1.2841244171864261</v>
      </c>
      <c r="EY8" s="30">
        <f t="shared" si="64"/>
        <v>0.67016749797084196</v>
      </c>
      <c r="EZ8" s="30">
        <f>'Config sheet'!$N$123/('Config sheet'!$Q$17*10^-3)</f>
        <v>1.4616189626248377</v>
      </c>
      <c r="FA8" s="1" t="s">
        <v>415</v>
      </c>
      <c r="FB8" s="30">
        <f t="shared" si="65"/>
        <v>-4.3804973537253886</v>
      </c>
      <c r="FC8" s="30"/>
    </row>
    <row r="9" spans="1:159" x14ac:dyDescent="0.25">
      <c r="A9" s="1">
        <v>43479</v>
      </c>
      <c r="B9" s="2">
        <v>0.95972222222222225</v>
      </c>
      <c r="C9">
        <v>25.29</v>
      </c>
      <c r="D9">
        <v>72.569999999999993</v>
      </c>
      <c r="E9">
        <v>19.78</v>
      </c>
      <c r="F9">
        <v>19.72</v>
      </c>
      <c r="G9">
        <v>75.59</v>
      </c>
      <c r="H9">
        <v>66.400000000000006</v>
      </c>
      <c r="I9">
        <v>71.58</v>
      </c>
      <c r="J9">
        <v>71.900000000000006</v>
      </c>
      <c r="K9">
        <v>72.28</v>
      </c>
      <c r="L9">
        <v>69.48</v>
      </c>
      <c r="M9">
        <v>21.81</v>
      </c>
      <c r="N9">
        <v>34.409999999999997</v>
      </c>
      <c r="O9">
        <v>33.950000000000003</v>
      </c>
      <c r="P9">
        <v>33.880000000000003</v>
      </c>
      <c r="Q9">
        <v>63.88</v>
      </c>
      <c r="R9">
        <v>3.72</v>
      </c>
      <c r="S9">
        <v>84.4</v>
      </c>
      <c r="T9">
        <v>76.05</v>
      </c>
      <c r="U9">
        <v>72.45</v>
      </c>
      <c r="V9">
        <v>72.45</v>
      </c>
      <c r="W9">
        <v>2.72</v>
      </c>
      <c r="X9">
        <v>2.35</v>
      </c>
      <c r="Y9">
        <v>3.95</v>
      </c>
      <c r="Z9">
        <v>3.44</v>
      </c>
      <c r="AA9">
        <v>4.71</v>
      </c>
      <c r="AB9">
        <v>4.3</v>
      </c>
      <c r="AC9">
        <v>3.78</v>
      </c>
      <c r="AD9">
        <v>1.87</v>
      </c>
      <c r="AE9">
        <v>1.51</v>
      </c>
      <c r="AF9">
        <v>2.06</v>
      </c>
      <c r="AH9" s="4" t="str">
        <f t="shared" si="42"/>
        <v>ON</v>
      </c>
      <c r="AI9" s="31">
        <f>M9+'Config sheet'!$D$9-'Config sheet'!$C$139</f>
        <v>22.768899999999999</v>
      </c>
      <c r="AJ9" s="31">
        <f>N9+'Config sheet'!$D$9+'Config sheet'!$C$140</f>
        <v>35.768899999999995</v>
      </c>
      <c r="AK9" s="25">
        <f t="shared" si="0"/>
        <v>1.5709542402136245</v>
      </c>
      <c r="AL9" s="46">
        <f>'Config sheet'!$C$47</f>
        <v>3546.9708798579968</v>
      </c>
      <c r="AM9" s="4">
        <f>'Config sheet'!$C$42</f>
        <v>1817.9423322060413</v>
      </c>
      <c r="AN9" s="25">
        <f>'Config sheet'!$C$46</f>
        <v>1729.0285476519553</v>
      </c>
      <c r="AO9" s="25">
        <f t="shared" si="66"/>
        <v>1.4830965191431369</v>
      </c>
      <c r="AP9" s="25">
        <f>'Config sheet'!$C$50/100*GERC_A_PARA!AM9</f>
        <v>351.771841281869</v>
      </c>
      <c r="AQ9" s="25">
        <f t="shared" si="1"/>
        <v>351.771841281869</v>
      </c>
      <c r="AR9" s="25">
        <f t="shared" si="43"/>
        <v>477.00976308299687</v>
      </c>
      <c r="AS9" s="27">
        <f t="shared" si="2"/>
        <v>2169.7141734879106</v>
      </c>
      <c r="AT9" s="25">
        <f t="shared" si="3"/>
        <v>1600.0602271329419</v>
      </c>
      <c r="AU9" s="25">
        <f>'Config sheet'!$C$51/100*GERC_A_PARA!AN9</f>
        <v>266.0974934836359</v>
      </c>
      <c r="AV9" s="25">
        <f t="shared" si="4"/>
        <v>266.0974934836359</v>
      </c>
      <c r="AW9" s="25">
        <f t="shared" si="5"/>
        <v>360.83360697964639</v>
      </c>
      <c r="AX9" s="27">
        <f t="shared" si="6"/>
        <v>1995.1260411355911</v>
      </c>
      <c r="AY9" s="25">
        <f t="shared" si="7"/>
        <v>1471.3098460367542</v>
      </c>
      <c r="AZ9" s="31">
        <f t="shared" si="44"/>
        <v>93.111006901459092</v>
      </c>
      <c r="BA9" s="31">
        <f t="shared" si="45"/>
        <v>94.520847349532559</v>
      </c>
      <c r="BB9" s="31">
        <f t="shared" si="46"/>
        <v>68.664905576861543</v>
      </c>
      <c r="BC9" s="31">
        <f t="shared" si="47"/>
        <v>69.704595345739861</v>
      </c>
      <c r="BD9" s="25">
        <f t="shared" si="8"/>
        <v>93.815927125495818</v>
      </c>
      <c r="BE9">
        <f>'Config sheet'!$D$59</f>
        <v>82.44</v>
      </c>
      <c r="BF9" s="30">
        <f t="shared" si="48"/>
        <v>81.500338793398257</v>
      </c>
      <c r="BG9" s="19">
        <f>Coeff_Summary!$B$10+Coeff_Summary!$D$10*(C9)+Coeff_Summary!$E$10*AI9*100+Coeff_Summary!$F$10*(C9)^2+Coeff_Summary!$G$10*(C9)*AI9*100+Coeff_Summary!$H$10*(AI9*100)^2</f>
        <v>0.96141278346002335</v>
      </c>
      <c r="BH9" s="19">
        <f>Coeff_Summary!$B$8+Coeff_Summary!$D$8*(D9)+Coeff_Summary!$E$8*AJ9*100+Coeff_Summary!$F$8*(D9)^2+Coeff_Summary!$G$8*(D9)*AJ9*100+Coeff_Summary!$H$8*(AJ9*100)^2</f>
        <v>0.97074255687875466</v>
      </c>
      <c r="BI9" s="30">
        <f t="shared" si="49"/>
        <v>0.96607767016938895</v>
      </c>
      <c r="BJ9" s="30">
        <f>BG9*8314.4*(GERC_A_PARA!C9+273)/('Config sheet'!$C$28*AI9*10^5)</f>
        <v>6.3948390970127333E-2</v>
      </c>
      <c r="BK9">
        <f>BH9*(8314.4/'Config sheet'!$C$28)*(BT9/(AJ9*10^5))</f>
        <v>4.7616514529827389E-2</v>
      </c>
      <c r="BL9" s="30">
        <f t="shared" si="50"/>
        <v>3327.623615810136</v>
      </c>
      <c r="BM9" s="30">
        <f t="shared" si="9"/>
        <v>52036.080428741239</v>
      </c>
      <c r="BN9" s="30">
        <f t="shared" si="10"/>
        <v>2453.9629521647566</v>
      </c>
      <c r="BO9" s="30">
        <f t="shared" si="11"/>
        <v>51535.963444522458</v>
      </c>
      <c r="BP9" s="19">
        <f>(Coeff_Summary!$B$4+Coeff_Summary!$D$4*(C9)+Coeff_Summary!$E$4*AI9*100+Coeff_Summary!$F$4*(C9)^2+Coeff_Summary!$G$4*(C9)*AI9*100+Coeff_Summary!$H$4*(AI9*100)^2+Coeff_Summary!$B$2+Coeff_Summary!$D$2*(D9)+Coeff_Summary!$E$2*AJ9*100+Coeff_Summary!$F$2*(D9)^2+Coeff_Summary!$G$2*(D9)*AJ9*100+Coeff_Summary!$H$2*(AJ9*100)^2)/2</f>
        <v>1.3635301622198155</v>
      </c>
      <c r="BQ9" s="30">
        <f t="shared" si="51"/>
        <v>3.7508033828437344</v>
      </c>
      <c r="BR9" s="30">
        <f>BI9*(8314.4/'Config sheet'!$C$28)*(273+C9)*BQ9*((AK9^(1/BQ9))-1)</f>
        <v>70229.521851139143</v>
      </c>
      <c r="BS9" s="30">
        <f t="shared" si="12"/>
        <v>336.46335085347221</v>
      </c>
      <c r="BT9" s="30">
        <f t="shared" si="13"/>
        <v>345.57</v>
      </c>
      <c r="BU9" s="52">
        <f t="shared" si="14"/>
        <v>80.73889774423057</v>
      </c>
      <c r="BV9" s="30">
        <f t="shared" si="15"/>
        <v>1257.3001605657146</v>
      </c>
      <c r="BW9" s="65">
        <f>Coeff_Summary!$B$8+Coeff_Summary!$D$8*(BS9-273)+Coeff_Summary!$E$8*AJ9*100+Coeff_Summary!$F$8*(BS9-273)^2+Coeff_Summary!$G$8*(BS9-273)*AJ9*100+Coeff_Summary!$H$8*(AJ9*100)^2</f>
        <v>0.96643045712849396</v>
      </c>
      <c r="BX9" s="30">
        <f>BW9*(8314.4/'Config sheet'!$C$28)*(BS9/(AI9*10^5))</f>
        <v>7.2508581498490696E-2</v>
      </c>
      <c r="BY9" s="30">
        <f t="shared" si="16"/>
        <v>1.1338609212601165</v>
      </c>
      <c r="BZ9" s="30">
        <f t="shared" si="17"/>
        <v>1.0097042327491781</v>
      </c>
      <c r="CA9" s="30">
        <f>('Config sheet'!$C$132*(AJ9-AI9) - 'Config sheet'!$C$133*GERC_A_PARA!AJ9)*10^5</f>
        <v>96342.709282925105</v>
      </c>
      <c r="CB9" s="30">
        <f>('Config sheet'!$C$132*(AJ9-AI9) + 'Config sheet'!$C$133*AI9)*10^5</f>
        <v>120859.82682352548</v>
      </c>
      <c r="CC9" s="30">
        <f>'Config sheet'!$C$148</f>
        <v>386976</v>
      </c>
      <c r="CD9" s="30">
        <f t="shared" si="52"/>
        <v>9.1066491465277863</v>
      </c>
      <c r="CE9" s="30"/>
      <c r="CF9" s="30"/>
      <c r="CG9" s="30"/>
      <c r="CH9" s="30"/>
      <c r="CI9" s="30"/>
      <c r="CJ9" s="30"/>
      <c r="CK9" s="30"/>
      <c r="CL9" s="30"/>
      <c r="CM9" s="46">
        <f>P9+'Config sheet'!$O$9-'Config sheet'!$C$139</f>
        <v>34.838900000000002</v>
      </c>
      <c r="CN9" s="46">
        <f>Q9+'Config sheet'!$O$9+'Config sheet'!C$140</f>
        <v>65.238900000000015</v>
      </c>
      <c r="CO9" s="27">
        <f t="shared" si="18"/>
        <v>1.8725878256776194</v>
      </c>
      <c r="CP9" s="46">
        <f>'Config sheet'!$N$47</f>
        <v>1852.7346826837274</v>
      </c>
      <c r="CQ9" s="27">
        <f>'Config sheet'!$N$42</f>
        <v>970.82423361890676</v>
      </c>
      <c r="CR9" s="27">
        <f>'Config sheet'!$N$46</f>
        <v>881.91044906482068</v>
      </c>
      <c r="CS9" s="27">
        <f t="shared" si="19"/>
        <v>1.3859123822922805</v>
      </c>
      <c r="CT9" s="27">
        <f>'Config sheet'!$N$50/100*GERC_A_PARA!CQ9</f>
        <v>274.64617569078871</v>
      </c>
      <c r="CU9" s="27">
        <f t="shared" si="20"/>
        <v>274.64617569078871</v>
      </c>
      <c r="CV9" s="27">
        <f t="shared" si="21"/>
        <v>431.87018603999809</v>
      </c>
      <c r="CW9" s="27">
        <f t="shared" si="22"/>
        <v>1245.4704093096955</v>
      </c>
      <c r="CX9" s="27">
        <f t="shared" si="23"/>
        <v>792.05209322152336</v>
      </c>
      <c r="CY9" s="27">
        <f>'Config sheet'!$N$51/100*GERC_A_PARA!CR9</f>
        <v>198.78261521921058</v>
      </c>
      <c r="CZ9" s="27">
        <f t="shared" si="24"/>
        <v>198.78261521921058</v>
      </c>
      <c r="DA9" s="27">
        <f t="shared" si="25"/>
        <v>312.57775499809031</v>
      </c>
      <c r="DB9" s="27">
        <f t="shared" si="26"/>
        <v>1080.6930642840312</v>
      </c>
      <c r="DC9" s="27">
        <f t="shared" si="27"/>
        <v>687.26257749517276</v>
      </c>
      <c r="DD9" s="50">
        <f t="shared" si="28"/>
        <v>83.80510035651551</v>
      </c>
      <c r="DE9" s="50">
        <f t="shared" si="29"/>
        <v>87.096746625516431</v>
      </c>
      <c r="DF9" s="50">
        <f t="shared" si="30"/>
        <v>53.295529676058777</v>
      </c>
      <c r="DG9" s="50">
        <f t="shared" si="31"/>
        <v>55.388839399050916</v>
      </c>
      <c r="DH9" s="27">
        <f t="shared" si="32"/>
        <v>85.450923491015971</v>
      </c>
      <c r="DI9">
        <f>'Config sheet'!$N$59</f>
        <v>71.978923438716066</v>
      </c>
      <c r="DJ9" s="21">
        <f t="shared" si="53"/>
        <v>69.896554014285414</v>
      </c>
      <c r="DK9" s="19">
        <f>Coeff_Summary!$B$11+Coeff_Summary!$D$11*(F9)+Coeff_Summary!$E$11*CM9*100+Coeff_Summary!$F$11*(F9)^2+Coeff_Summary!$G$11*(F9)*CM9*100+Coeff_Summary!$H$11*(CM9*100)^2</f>
        <v>0.9383831972426796</v>
      </c>
      <c r="DL9" s="19">
        <f>Coeff_Summary!$B$9+Coeff_Summary!$D$9*(G9)+Coeff_Summary!$E$9*CN9*100+Coeff_Summary!$F$9*(G9)^2+Coeff_Summary!$G$9*(G9)*CN9*100+Coeff_Summary!$H$9*(CN9*100)^2</f>
        <v>0.95509324705527099</v>
      </c>
      <c r="DM9" s="30">
        <f t="shared" si="54"/>
        <v>0.94673822214897529</v>
      </c>
      <c r="DN9">
        <f>DK9*8314.4*(GERC_A_PARA!F9+273)/('Config sheet'!$N$28*GERC_A_PARA!CM9*10^5)</f>
        <v>4.0030523495653503E-2</v>
      </c>
      <c r="DO9">
        <f>DL9*(8314.4/'Config sheet'!$N$28)*((GERC_A_PARA!G9+273)/(GERC_A_PARA!CN9*10^5))</f>
        <v>2.591058113394824E-2</v>
      </c>
      <c r="DP9" s="30">
        <f t="shared" si="55"/>
        <v>1583.1788961915895</v>
      </c>
      <c r="DQ9" s="30">
        <f t="shared" si="33"/>
        <v>39549.292838088673</v>
      </c>
      <c r="DR9" s="30">
        <f t="shared" si="34"/>
        <v>1006.8165002552722</v>
      </c>
      <c r="DS9" s="30">
        <f t="shared" si="35"/>
        <v>38857.349244711986</v>
      </c>
      <c r="DT9" s="19">
        <f>(Coeff_Summary!$B$5+Coeff_Summary!$D$5*(F9)+Coeff_Summary!$E$5*CM9*100+Coeff_Summary!$F$5*(F9)^2+Coeff_Summary!$G$5*(F9)*CM9*100+Coeff_Summary!$H$5*(CM9*100)^2+Coeff_Summary!$B$3+Coeff_Summary!$D$3*(G9)+Coeff_Summary!$E$3*CN9*100+Coeff_Summary!$F$3*(G9)^2+Coeff_Summary!$G$3*(G9)*CN9*100+Coeff_Summary!$H$3*(CN9*100)^2)/2</f>
        <v>1.4169168586510257</v>
      </c>
      <c r="DU9" s="30">
        <f t="shared" si="56"/>
        <v>3.3985597589783141</v>
      </c>
      <c r="DV9" s="30">
        <f>DM9*(8314.4/'Config sheet'!$N$28)*(273+F9)*DU9*((CO9^(1/DU9))-1)</f>
        <v>96937.949255042462</v>
      </c>
      <c r="DW9" s="30">
        <f t="shared" si="36"/>
        <v>352.05977857963865</v>
      </c>
      <c r="DX9" s="30">
        <f t="shared" si="37"/>
        <v>348.59000000000003</v>
      </c>
      <c r="DY9" s="30">
        <f t="shared" si="38"/>
        <v>106.21045029468166</v>
      </c>
      <c r="DZ9" s="30">
        <f t="shared" si="39"/>
        <v>1002.6810323734288</v>
      </c>
      <c r="EA9" s="65">
        <f>Coeff_Summary!$B$9+Coeff_Summary!$D$9*(DW9-273)+Coeff_Summary!$E$9*CN9*100+Coeff_Summary!$F$9*(DW9-273)^2+Coeff_Summary!$G$9*(DW9-273)*CN9*100+Coeff_Summary!$H$9*(CN9*100)^2</f>
        <v>0.9576260533399833</v>
      </c>
      <c r="EB9" s="30">
        <f>EA9*(8314.4/'Config sheet'!$C$28)*(DW9/(CM9*10^5))</f>
        <v>4.9132743479080428E-2</v>
      </c>
      <c r="EC9" s="30">
        <f t="shared" si="40"/>
        <v>1.227381987258179</v>
      </c>
      <c r="ED9" s="30">
        <f t="shared" si="57"/>
        <v>1.0178072773060003</v>
      </c>
      <c r="EE9" s="30">
        <f>('Config sheet'!$N$132*(CN9-CM9) - 'Config sheet'!$N$133*GERC_A_PARA!CN9)*10^5</f>
        <v>111696.55553201519</v>
      </c>
      <c r="EF9" s="30">
        <f>('Config sheet'!$N$132*(CN9-CM9) + 'Config sheet'!$N$133*CM9)*10^5</f>
        <v>153611.68021734155</v>
      </c>
      <c r="EG9" s="30">
        <f>'Config sheet'!$N$148</f>
        <v>386976</v>
      </c>
      <c r="EH9" s="30">
        <f t="shared" si="58"/>
        <v>2259.9811929391435</v>
      </c>
      <c r="EI9" s="30">
        <f>'Config sheet'!$E$127+'Config sheet'!$P$127</f>
        <v>3308.2</v>
      </c>
      <c r="EJ9" s="30"/>
      <c r="EK9" s="63">
        <f t="shared" si="41"/>
        <v>52036.080428741239</v>
      </c>
      <c r="EL9" s="63">
        <f t="shared" ref="EL9:EL72" si="67">BO9</f>
        <v>51535.963444522458</v>
      </c>
      <c r="EM9" s="63">
        <f t="shared" ref="EM9:EM72" si="68">DQ9</f>
        <v>39549.292838088673</v>
      </c>
      <c r="EN9" s="63">
        <f t="shared" ref="EN9:EN72" si="69">DS9</f>
        <v>38857.349244711986</v>
      </c>
      <c r="EO9" s="30">
        <f>BL9*(('Config sheet'!$D$8+273)/(C9+273))*(GERC_A_PARA!AI9/'Config sheet'!$D$7)*(1/GERC_A_PARA!BG9)*24*10^-3</f>
        <v>1806.0036219440797</v>
      </c>
      <c r="EP9" s="30">
        <f>BN9*(('Config sheet'!$D$8+273)/(D9+273))*(GERC_A_PARA!AJ9/'Config sheet'!$D$7)*(1/GERC_A_PARA!BH9)*24*10^-3</f>
        <v>1788.6461830775659</v>
      </c>
      <c r="EQ9" s="30">
        <f t="shared" si="59"/>
        <v>1797.3249025108228</v>
      </c>
      <c r="ER9" s="30">
        <f>DP9*(('Config sheet'!$D$8+273)/(F9+273))*(CM9/'Config sheet'!$D$7)*(1/DK9)*24*10^-3</f>
        <v>1372.6277137404104</v>
      </c>
      <c r="ES9" s="30">
        <f>DR9*(('Config sheet'!$D$8+273)/(G9+273))*(CN9/'Config sheet'!$D$7)*(1/DL9)*24*10^-3</f>
        <v>1348.6125952779314</v>
      </c>
      <c r="ET9" s="30">
        <f t="shared" si="60"/>
        <v>1360.6201545091708</v>
      </c>
      <c r="EU9">
        <f t="shared" si="61"/>
        <v>1.0097042327491781</v>
      </c>
      <c r="EV9">
        <f t="shared" si="62"/>
        <v>1.0178072773060003</v>
      </c>
      <c r="EW9" s="30">
        <f t="shared" si="63"/>
        <v>0.69953972084251115</v>
      </c>
      <c r="EX9" s="30">
        <f>'Config sheet'!$C$123/('Config sheet'!$F$17*10^-3)</f>
        <v>1.2841244171864261</v>
      </c>
      <c r="EY9" s="30">
        <f t="shared" si="64"/>
        <v>0.7369294281364922</v>
      </c>
      <c r="EZ9" s="30">
        <f>'Config sheet'!$N$123/('Config sheet'!$Q$17*10^-3)</f>
        <v>1.4616189626248377</v>
      </c>
      <c r="FA9" s="1" t="s">
        <v>416</v>
      </c>
      <c r="FB9" s="30">
        <f t="shared" si="65"/>
        <v>-3.4697785796386142</v>
      </c>
      <c r="FC9" s="30"/>
    </row>
    <row r="10" spans="1:159" x14ac:dyDescent="0.25">
      <c r="A10" s="1">
        <v>43480</v>
      </c>
      <c r="B10" s="2">
        <v>0</v>
      </c>
      <c r="C10">
        <v>25.02</v>
      </c>
      <c r="D10">
        <v>72.260000000000005</v>
      </c>
      <c r="E10">
        <v>19</v>
      </c>
      <c r="F10">
        <v>18.940000000000001</v>
      </c>
      <c r="G10">
        <v>74.900000000000006</v>
      </c>
      <c r="H10">
        <v>66.400000000000006</v>
      </c>
      <c r="I10">
        <v>71.59</v>
      </c>
      <c r="J10">
        <v>71.89</v>
      </c>
      <c r="K10">
        <v>72.27</v>
      </c>
      <c r="L10">
        <v>69.489999999999995</v>
      </c>
      <c r="M10">
        <v>21.8</v>
      </c>
      <c r="N10">
        <v>34.369999999999997</v>
      </c>
      <c r="O10">
        <v>33.9</v>
      </c>
      <c r="P10">
        <v>33.83</v>
      </c>
      <c r="Q10">
        <v>63.9</v>
      </c>
      <c r="R10">
        <v>3.72</v>
      </c>
      <c r="S10">
        <v>84.44</v>
      </c>
      <c r="T10">
        <v>75.95</v>
      </c>
      <c r="U10">
        <v>72.37</v>
      </c>
      <c r="V10">
        <v>72.37</v>
      </c>
      <c r="W10">
        <v>2.73</v>
      </c>
      <c r="X10">
        <v>2.36</v>
      </c>
      <c r="Y10">
        <v>3.92</v>
      </c>
      <c r="Z10">
        <v>3.42</v>
      </c>
      <c r="AA10">
        <v>4.7</v>
      </c>
      <c r="AB10">
        <v>4.26</v>
      </c>
      <c r="AC10">
        <v>3.78</v>
      </c>
      <c r="AD10">
        <v>1.87</v>
      </c>
      <c r="AE10">
        <v>1.51</v>
      </c>
      <c r="AF10">
        <v>2.0299999999999998</v>
      </c>
      <c r="AH10" s="4" t="str">
        <f t="shared" si="42"/>
        <v>ON</v>
      </c>
      <c r="AI10" s="31">
        <f>M10+'Config sheet'!$D$9-'Config sheet'!$C$139</f>
        <v>22.758900000000001</v>
      </c>
      <c r="AJ10" s="31">
        <f>N10+'Config sheet'!$D$9+'Config sheet'!$C$140</f>
        <v>35.728899999999996</v>
      </c>
      <c r="AK10" s="25">
        <f t="shared" si="0"/>
        <v>1.5698869453268829</v>
      </c>
      <c r="AL10" s="46">
        <f>'Config sheet'!$C$47</f>
        <v>3546.9708798579968</v>
      </c>
      <c r="AM10" s="4">
        <f>'Config sheet'!$C$42</f>
        <v>1817.9423322060413</v>
      </c>
      <c r="AN10" s="25">
        <f>'Config sheet'!$C$46</f>
        <v>1729.0285476519553</v>
      </c>
      <c r="AO10" s="25">
        <f t="shared" si="66"/>
        <v>1.4842165311146107</v>
      </c>
      <c r="AP10" s="25">
        <f>'Config sheet'!$C$50/100*GERC_A_PARA!AM10</f>
        <v>351.771841281869</v>
      </c>
      <c r="AQ10" s="25">
        <f t="shared" si="1"/>
        <v>351.771841281869</v>
      </c>
      <c r="AR10" s="25">
        <f t="shared" si="43"/>
        <v>476.68182588862055</v>
      </c>
      <c r="AS10" s="27">
        <f t="shared" si="2"/>
        <v>2169.7141734879106</v>
      </c>
      <c r="AT10" s="25">
        <f t="shared" si="3"/>
        <v>1601.1610017654571</v>
      </c>
      <c r="AU10" s="25">
        <f>'Config sheet'!$C$51/100*GERC_A_PARA!AN10</f>
        <v>266.0974934836359</v>
      </c>
      <c r="AV10" s="25">
        <f t="shared" si="4"/>
        <v>266.0974934836359</v>
      </c>
      <c r="AW10" s="25">
        <f t="shared" si="5"/>
        <v>360.58553918341346</v>
      </c>
      <c r="AX10" s="27">
        <f t="shared" si="6"/>
        <v>1995.1260411355911</v>
      </c>
      <c r="AY10" s="25">
        <f t="shared" si="7"/>
        <v>1472.3220457825032</v>
      </c>
      <c r="AZ10" s="31">
        <f t="shared" si="44"/>
        <v>93.12904582318761</v>
      </c>
      <c r="BA10" s="31">
        <f t="shared" si="45"/>
        <v>94.535194584953871</v>
      </c>
      <c r="BB10" s="31">
        <f t="shared" si="46"/>
        <v>68.725456157208015</v>
      </c>
      <c r="BC10" s="31">
        <f t="shared" si="47"/>
        <v>69.763136874572552</v>
      </c>
      <c r="BD10" s="25">
        <f t="shared" si="8"/>
        <v>93.832120204070748</v>
      </c>
      <c r="BE10">
        <f>'Config sheet'!$D$59</f>
        <v>82.44</v>
      </c>
      <c r="BF10" s="30">
        <f t="shared" si="48"/>
        <v>81.538208359980501</v>
      </c>
      <c r="BG10" s="19">
        <f>Coeff_Summary!$B$10+Coeff_Summary!$D$10*(C10)+Coeff_Summary!$E$10*AI10*100+Coeff_Summary!$F$10*(C10)^2+Coeff_Summary!$G$10*(C10)*AI10*100+Coeff_Summary!$H$10*(AI10*100)^2</f>
        <v>0.96128372865198708</v>
      </c>
      <c r="BH10" s="19">
        <f>Coeff_Summary!$B$8+Coeff_Summary!$D$8*(D10)+Coeff_Summary!$E$8*AJ10*100+Coeff_Summary!$F$8*(D10)^2+Coeff_Summary!$G$8*(D10)*AJ10*100+Coeff_Summary!$H$8*(AJ10*100)^2</f>
        <v>0.97063114952823071</v>
      </c>
      <c r="BI10" s="30">
        <f t="shared" si="49"/>
        <v>0.96595743909010889</v>
      </c>
      <c r="BJ10" s="30">
        <f>BG10*8314.4*(GERC_A_PARA!C10+273)/('Config sheet'!$C$28*AI10*10^5)</f>
        <v>6.391000015804911E-2</v>
      </c>
      <c r="BK10">
        <f>BH10*(8314.4/'Config sheet'!$C$28)*(BT10/(AJ10*10^5))</f>
        <v>4.7621594186552249E-2</v>
      </c>
      <c r="BL10" s="30">
        <f t="shared" si="50"/>
        <v>3328.1979795917414</v>
      </c>
      <c r="BM10" s="30">
        <f t="shared" si="9"/>
        <v>52076.325635442408</v>
      </c>
      <c r="BN10" s="30">
        <f t="shared" si="10"/>
        <v>2456.0750333811538</v>
      </c>
      <c r="BO10" s="30">
        <f t="shared" si="11"/>
        <v>51574.81758715921</v>
      </c>
      <c r="BP10" s="19">
        <f>(Coeff_Summary!$B$4+Coeff_Summary!$D$4*(C10)+Coeff_Summary!$E$4*AI10*100+Coeff_Summary!$F$4*(C10)^2+Coeff_Summary!$G$4*(C10)*AI10*100+Coeff_Summary!$H$4*(AI10*100)^2+Coeff_Summary!$B$2+Coeff_Summary!$D$2*(D10)+Coeff_Summary!$E$2*AJ10*100+Coeff_Summary!$F$2*(D10)^2+Coeff_Summary!$G$2*(D10)*AJ10*100+Coeff_Summary!$H$2*(AJ10*100)^2)/2</f>
        <v>1.3638105904801574</v>
      </c>
      <c r="BQ10" s="30">
        <f t="shared" si="51"/>
        <v>3.7486830404804858</v>
      </c>
      <c r="BR10" s="30">
        <f>BI10*(8314.4/'Config sheet'!$C$28)*(273+C10)*BQ10*((AK10^(1/BQ10))-1)</f>
        <v>70047.615063061385</v>
      </c>
      <c r="BS10" s="30">
        <f t="shared" si="12"/>
        <v>336.12075272955764</v>
      </c>
      <c r="BT10" s="30">
        <f t="shared" si="13"/>
        <v>345.26</v>
      </c>
      <c r="BU10" s="52">
        <f t="shared" si="14"/>
        <v>80.653583254779065</v>
      </c>
      <c r="BV10" s="30">
        <f t="shared" si="15"/>
        <v>1256.3409614861707</v>
      </c>
      <c r="BW10" s="65">
        <f>Coeff_Summary!$B$8+Coeff_Summary!$D$8*(BS10-273)+Coeff_Summary!$E$8*AJ10*100+Coeff_Summary!$F$8*(BS10-273)^2+Coeff_Summary!$G$8*(BS10-273)*AJ10*100+Coeff_Summary!$H$8*(AJ10*100)^2</f>
        <v>0.96629220988336517</v>
      </c>
      <c r="BX10" s="30">
        <f>BW10*(8314.4/'Config sheet'!$C$28)*(BS10/(AI10*10^5))</f>
        <v>7.245621156343296E-2</v>
      </c>
      <c r="BY10" s="30">
        <f t="shared" si="16"/>
        <v>1.1337226002855438</v>
      </c>
      <c r="BZ10" s="30">
        <f t="shared" si="17"/>
        <v>1.0097238937866464</v>
      </c>
      <c r="CA10" s="30">
        <f>('Config sheet'!$C$132*(AJ10-AI10) - 'Config sheet'!$C$133*GERC_A_PARA!AJ10)*10^5</f>
        <v>96102.561607050331</v>
      </c>
      <c r="CB10" s="30">
        <f>('Config sheet'!$C$132*(AJ10-AI10) + 'Config sheet'!$C$133*AI10)*10^5</f>
        <v>120598.73787761615</v>
      </c>
      <c r="CC10" s="30">
        <f>'Config sheet'!$C$148</f>
        <v>386976</v>
      </c>
      <c r="CD10" s="30">
        <f t="shared" si="52"/>
        <v>9.139247270442354</v>
      </c>
      <c r="CE10" s="30"/>
      <c r="CF10" s="30"/>
      <c r="CG10" s="30"/>
      <c r="CH10" s="30"/>
      <c r="CI10" s="30"/>
      <c r="CJ10" s="30"/>
      <c r="CK10" s="30"/>
      <c r="CL10" s="30"/>
      <c r="CM10" s="46">
        <f>P10+'Config sheet'!$O$9-'Config sheet'!$C$139</f>
        <v>34.788899999999998</v>
      </c>
      <c r="CN10" s="46">
        <f>Q10+'Config sheet'!$O$9+'Config sheet'!C$140</f>
        <v>65.258900000000011</v>
      </c>
      <c r="CO10" s="27">
        <f t="shared" si="18"/>
        <v>1.8758540798932997</v>
      </c>
      <c r="CP10" s="46">
        <f>'Config sheet'!$N$47</f>
        <v>1852.7346826837274</v>
      </c>
      <c r="CQ10" s="27">
        <f>'Config sheet'!$N$42</f>
        <v>970.82423361890676</v>
      </c>
      <c r="CR10" s="27">
        <f>'Config sheet'!$N$46</f>
        <v>881.91044906482068</v>
      </c>
      <c r="CS10" s="27">
        <f t="shared" si="19"/>
        <v>1.3865281685274953</v>
      </c>
      <c r="CT10" s="27">
        <f>'Config sheet'!$N$50/100*GERC_A_PARA!CQ10</f>
        <v>274.64617569078871</v>
      </c>
      <c r="CU10" s="27">
        <f t="shared" si="20"/>
        <v>274.64617569078871</v>
      </c>
      <c r="CV10" s="27">
        <f t="shared" si="21"/>
        <v>432.32642654921636</v>
      </c>
      <c r="CW10" s="27">
        <f t="shared" si="22"/>
        <v>1245.4704093096955</v>
      </c>
      <c r="CX10" s="27">
        <f t="shared" si="23"/>
        <v>791.21622886499256</v>
      </c>
      <c r="CY10" s="27">
        <f>'Config sheet'!$N$51/100*GERC_A_PARA!CR10</f>
        <v>198.78261521921058</v>
      </c>
      <c r="CZ10" s="27">
        <f t="shared" si="24"/>
        <v>198.78261521921058</v>
      </c>
      <c r="DA10" s="27">
        <f t="shared" si="25"/>
        <v>312.90797143515977</v>
      </c>
      <c r="DB10" s="27">
        <f t="shared" si="26"/>
        <v>1080.6930642840312</v>
      </c>
      <c r="DC10" s="27">
        <f t="shared" si="27"/>
        <v>686.53729907343518</v>
      </c>
      <c r="DD10" s="50">
        <f t="shared" si="28"/>
        <v>83.758105185461972</v>
      </c>
      <c r="DE10" s="50">
        <f t="shared" si="29"/>
        <v>87.059303318498166</v>
      </c>
      <c r="DF10" s="50">
        <f t="shared" si="30"/>
        <v>53.209431252926613</v>
      </c>
      <c r="DG10" s="50">
        <f t="shared" si="31"/>
        <v>55.306599935564947</v>
      </c>
      <c r="DH10" s="27">
        <f t="shared" si="32"/>
        <v>85.408704251980069</v>
      </c>
      <c r="DI10">
        <f>'Config sheet'!$N$59</f>
        <v>71.978923438716066</v>
      </c>
      <c r="DJ10" s="21">
        <f t="shared" si="53"/>
        <v>69.833359923112923</v>
      </c>
      <c r="DK10" s="19">
        <f>Coeff_Summary!$B$11+Coeff_Summary!$D$11*(F10)+Coeff_Summary!$E$11*CM10*100+Coeff_Summary!$F$11*(F10)^2+Coeff_Summary!$G$11*(F10)*CM10*100+Coeff_Summary!$H$11*(CM10*100)^2</f>
        <v>0.93777709987514835</v>
      </c>
      <c r="DL10" s="19">
        <f>Coeff_Summary!$B$9+Coeff_Summary!$D$9*(G10)+Coeff_Summary!$E$9*CN10*100+Coeff_Summary!$F$9*(G10)^2+Coeff_Summary!$G$9*(G10)*CN10*100+Coeff_Summary!$H$9*(CN10*100)^2</f>
        <v>0.95456671161742057</v>
      </c>
      <c r="DM10" s="30">
        <f t="shared" si="54"/>
        <v>0.94617190574628451</v>
      </c>
      <c r="DN10">
        <f>DK10*8314.4*(GERC_A_PARA!F10+273)/('Config sheet'!$N$28*GERC_A_PARA!CM10*10^5)</f>
        <v>3.9955412130347291E-2</v>
      </c>
      <c r="DO10">
        <f>DL10*(8314.4/'Config sheet'!$N$28)*((GERC_A_PARA!G10+273)/(GERC_A_PARA!CN10*10^5))</f>
        <v>2.5837116862143863E-2</v>
      </c>
      <c r="DP10" s="30">
        <f t="shared" si="55"/>
        <v>1582.3966857072062</v>
      </c>
      <c r="DQ10" s="30">
        <f t="shared" si="33"/>
        <v>39604.063663388675</v>
      </c>
      <c r="DR10" s="30">
        <f t="shared" si="34"/>
        <v>1005.2570730505369</v>
      </c>
      <c r="DS10" s="30">
        <f t="shared" si="35"/>
        <v>38907.478663899361</v>
      </c>
      <c r="DT10" s="19">
        <f>(Coeff_Summary!$B$5+Coeff_Summary!$D$5*(F10)+Coeff_Summary!$E$5*CM10*100+Coeff_Summary!$F$5*(F10)^2+Coeff_Summary!$G$5*(F10)*CM10*100+Coeff_Summary!$H$5*(CM10*100)^2+Coeff_Summary!$B$3+Coeff_Summary!$D$3*(G10)+Coeff_Summary!$E$3*CN10*100+Coeff_Summary!$F$3*(G10)^2+Coeff_Summary!$G$3*(G10)*CN10*100+Coeff_Summary!$H$3*(CN10*100)^2)/2</f>
        <v>1.4181922588820686</v>
      </c>
      <c r="DU10" s="30">
        <f t="shared" si="56"/>
        <v>3.3912446458794996</v>
      </c>
      <c r="DV10" s="30">
        <f>DM10*(8314.4/'Config sheet'!$N$28)*(273+F10)*DU10*((CO10^(1/DU10))-1)</f>
        <v>96935.787505844899</v>
      </c>
      <c r="DW10" s="30">
        <f t="shared" si="36"/>
        <v>351.44204451702268</v>
      </c>
      <c r="DX10" s="30">
        <f t="shared" si="37"/>
        <v>347.9</v>
      </c>
      <c r="DY10" s="30">
        <f t="shared" si="38"/>
        <v>106.32960063799619</v>
      </c>
      <c r="DZ10" s="30">
        <f t="shared" si="39"/>
        <v>1002.9221184273607</v>
      </c>
      <c r="EA10" s="65">
        <f>Coeff_Summary!$B$9+Coeff_Summary!$D$9*(DW10-273)+Coeff_Summary!$E$9*CN10*100+Coeff_Summary!$F$9*(DW10-273)^2+Coeff_Summary!$G$9*(DW10-273)*CN10*100+Coeff_Summary!$H$9*(CN10*100)^2</f>
        <v>0.95717380886327263</v>
      </c>
      <c r="EB10" s="30">
        <f>EA10*(8314.4/'Config sheet'!$C$28)*(DW10/(CM10*10^5))</f>
        <v>4.9093829616294979E-2</v>
      </c>
      <c r="EC10" s="30">
        <f t="shared" si="40"/>
        <v>1.2287153854435353</v>
      </c>
      <c r="ED10" s="30">
        <f t="shared" si="57"/>
        <v>1.0179036273593243</v>
      </c>
      <c r="EE10" s="30">
        <f>('Config sheet'!$N$132*(CN10-CM10) - 'Config sheet'!$N$133*GERC_A_PARA!CN10)*10^5</f>
        <v>112008.2914739212</v>
      </c>
      <c r="EF10" s="30">
        <f>('Config sheet'!$N$132*(CN10-CM10) + 'Config sheet'!$N$133*CM10)*10^5</f>
        <v>153910.8513972268</v>
      </c>
      <c r="EG10" s="30">
        <f>'Config sheet'!$N$148</f>
        <v>386976</v>
      </c>
      <c r="EH10" s="30">
        <f t="shared" si="58"/>
        <v>2259.2630799135313</v>
      </c>
      <c r="EI10" s="30">
        <f>'Config sheet'!$E$127+'Config sheet'!$P$127</f>
        <v>3308.2</v>
      </c>
      <c r="EJ10" s="30"/>
      <c r="EK10" s="63">
        <f t="shared" si="41"/>
        <v>52076.325635442408</v>
      </c>
      <c r="EL10" s="63">
        <f t="shared" si="67"/>
        <v>51574.81758715921</v>
      </c>
      <c r="EM10" s="63">
        <f t="shared" si="68"/>
        <v>39604.063663388675</v>
      </c>
      <c r="EN10" s="63">
        <f t="shared" si="69"/>
        <v>38907.478663899361</v>
      </c>
      <c r="EO10" s="30">
        <f>BL10*(('Config sheet'!$D$8+273)/(C10+273))*(GERC_A_PARA!AI10/'Config sheet'!$D$7)*(1/GERC_A_PARA!BG10)*24*10^-3</f>
        <v>1807.400402571471</v>
      </c>
      <c r="EP10" s="30">
        <f>BN10*(('Config sheet'!$D$8+273)/(D10+273))*(GERC_A_PARA!AJ10/'Config sheet'!$D$7)*(1/GERC_A_PARA!BH10)*24*10^-3</f>
        <v>1789.9946843818789</v>
      </c>
      <c r="EQ10" s="30">
        <f t="shared" si="59"/>
        <v>1798.697543476675</v>
      </c>
      <c r="ER10" s="30">
        <f>DP10*(('Config sheet'!$D$8+273)/(F10+273))*(CM10/'Config sheet'!$D$7)*(1/DK10)*24*10^-3</f>
        <v>1374.5286314892815</v>
      </c>
      <c r="ES10" s="30">
        <f>DR10*(('Config sheet'!$D$8+273)/(G10+273))*(CN10/'Config sheet'!$D$7)*(1/DL10)*24*10^-3</f>
        <v>1350.3524248706376</v>
      </c>
      <c r="ET10" s="30">
        <f t="shared" si="60"/>
        <v>1362.4405281799595</v>
      </c>
      <c r="EU10">
        <f t="shared" si="61"/>
        <v>1.0097238937866471</v>
      </c>
      <c r="EV10">
        <f t="shared" si="62"/>
        <v>1.0179036273593243</v>
      </c>
      <c r="EW10" s="30">
        <f t="shared" si="63"/>
        <v>0.69847260649381249</v>
      </c>
      <c r="EX10" s="30">
        <f>'Config sheet'!$C$123/('Config sheet'!$F$17*10^-3)</f>
        <v>1.2841244171864261</v>
      </c>
      <c r="EY10" s="30">
        <f t="shared" si="64"/>
        <v>0.7361217592133229</v>
      </c>
      <c r="EZ10" s="30">
        <f>'Config sheet'!$N$123/('Config sheet'!$Q$17*10^-3)</f>
        <v>1.4616189626248377</v>
      </c>
      <c r="FA10" s="1" t="s">
        <v>417</v>
      </c>
      <c r="FB10" s="30">
        <f t="shared" si="65"/>
        <v>-3.5420445170227026</v>
      </c>
      <c r="FC10" s="30"/>
    </row>
    <row r="11" spans="1:159" x14ac:dyDescent="0.25">
      <c r="A11" s="1">
        <v>43480</v>
      </c>
      <c r="B11" s="2">
        <v>4.1666666666666664E-2</v>
      </c>
      <c r="C11">
        <v>24.75</v>
      </c>
      <c r="D11">
        <v>71.94</v>
      </c>
      <c r="E11">
        <v>18.190000000000001</v>
      </c>
      <c r="F11">
        <v>18.14</v>
      </c>
      <c r="G11">
        <v>74.19</v>
      </c>
      <c r="H11">
        <v>66.39</v>
      </c>
      <c r="I11">
        <v>71.61</v>
      </c>
      <c r="J11">
        <v>71.88</v>
      </c>
      <c r="K11">
        <v>72.25</v>
      </c>
      <c r="L11">
        <v>69.5</v>
      </c>
      <c r="M11">
        <v>21.8</v>
      </c>
      <c r="N11">
        <v>34.33</v>
      </c>
      <c r="O11">
        <v>33.86</v>
      </c>
      <c r="P11">
        <v>33.78</v>
      </c>
      <c r="Q11">
        <v>63.91</v>
      </c>
      <c r="R11">
        <v>3.72</v>
      </c>
      <c r="S11">
        <v>84.48</v>
      </c>
      <c r="T11">
        <v>75.849999999999994</v>
      </c>
      <c r="U11">
        <v>72.3</v>
      </c>
      <c r="V11">
        <v>72.3</v>
      </c>
      <c r="W11">
        <v>2.74</v>
      </c>
      <c r="X11">
        <v>2.36</v>
      </c>
      <c r="Y11">
        <v>3.9</v>
      </c>
      <c r="Z11">
        <v>3.4</v>
      </c>
      <c r="AA11">
        <v>4.6900000000000004</v>
      </c>
      <c r="AB11">
        <v>4.21</v>
      </c>
      <c r="AC11">
        <v>3.77</v>
      </c>
      <c r="AD11">
        <v>1.88</v>
      </c>
      <c r="AE11">
        <v>1.52</v>
      </c>
      <c r="AF11">
        <v>2</v>
      </c>
      <c r="AH11" s="4" t="str">
        <f t="shared" si="42"/>
        <v>ON</v>
      </c>
      <c r="AI11" s="31">
        <f>M11+'Config sheet'!$D$9-'Config sheet'!$C$139</f>
        <v>22.758900000000001</v>
      </c>
      <c r="AJ11" s="31">
        <f>N11+'Config sheet'!$D$9+'Config sheet'!$C$140</f>
        <v>35.688899999999997</v>
      </c>
      <c r="AK11" s="25">
        <f t="shared" si="0"/>
        <v>1.5681293911392904</v>
      </c>
      <c r="AL11" s="46">
        <f>'Config sheet'!$C$47</f>
        <v>3546.9708798579968</v>
      </c>
      <c r="AM11" s="4">
        <f>'Config sheet'!$C$42</f>
        <v>1817.9423322060413</v>
      </c>
      <c r="AN11" s="25">
        <f>'Config sheet'!$C$46</f>
        <v>1729.0285476519553</v>
      </c>
      <c r="AO11" s="25">
        <f t="shared" si="66"/>
        <v>1.4859056765558252</v>
      </c>
      <c r="AP11" s="25">
        <f>'Config sheet'!$C$50/100*GERC_A_PARA!AM11</f>
        <v>351.771841281869</v>
      </c>
      <c r="AQ11" s="25">
        <f t="shared" si="1"/>
        <v>351.771841281869</v>
      </c>
      <c r="AR11" s="25">
        <f t="shared" si="43"/>
        <v>476.15810146513712</v>
      </c>
      <c r="AS11" s="27">
        <f t="shared" si="2"/>
        <v>2169.7141734879106</v>
      </c>
      <c r="AT11" s="25">
        <f t="shared" si="3"/>
        <v>1602.9221124553171</v>
      </c>
      <c r="AU11" s="25">
        <f>'Config sheet'!$C$51/100*GERC_A_PARA!AN11</f>
        <v>266.0974934836359</v>
      </c>
      <c r="AV11" s="25">
        <f t="shared" si="4"/>
        <v>266.0974934836359</v>
      </c>
      <c r="AW11" s="25">
        <f t="shared" si="5"/>
        <v>360.18936831351874</v>
      </c>
      <c r="AX11" s="27">
        <f t="shared" si="6"/>
        <v>1995.1260411355911</v>
      </c>
      <c r="AY11" s="25">
        <f t="shared" si="7"/>
        <v>1473.9414470112899</v>
      </c>
      <c r="AZ11" s="31">
        <f t="shared" si="44"/>
        <v>93.15785446107482</v>
      </c>
      <c r="BA11" s="31">
        <f t="shared" si="45"/>
        <v>94.558107501599025</v>
      </c>
      <c r="BB11" s="31">
        <f t="shared" si="46"/>
        <v>68.822330005110715</v>
      </c>
      <c r="BC11" s="31">
        <f t="shared" si="47"/>
        <v>69.856796474987235</v>
      </c>
      <c r="BD11" s="25">
        <f t="shared" si="8"/>
        <v>93.857980981336922</v>
      </c>
      <c r="BE11">
        <f>'Config sheet'!$D$59</f>
        <v>82.44</v>
      </c>
      <c r="BF11" s="30">
        <f t="shared" si="48"/>
        <v>81.598772110692948</v>
      </c>
      <c r="BG11" s="19">
        <f>Coeff_Summary!$B$10+Coeff_Summary!$D$10*(C11)+Coeff_Summary!$E$10*AI11*100+Coeff_Summary!$F$10*(C11)^2+Coeff_Summary!$G$10*(C11)*AI11*100+Coeff_Summary!$H$10*(AI11*100)^2</f>
        <v>0.96113849916855532</v>
      </c>
      <c r="BH11" s="19">
        <f>Coeff_Summary!$B$8+Coeff_Summary!$D$8*(D11)+Coeff_Summary!$E$8*AJ11*100+Coeff_Summary!$F$8*(D11)^2+Coeff_Summary!$G$8*(D11)*AJ11*100+Coeff_Summary!$H$8*(AJ11*100)^2</f>
        <v>0.97051500988044581</v>
      </c>
      <c r="BI11" s="30">
        <f t="shared" si="49"/>
        <v>0.96582675452450051</v>
      </c>
      <c r="BJ11" s="30">
        <f>BG11*8314.4*(GERC_A_PARA!C11+273)/('Config sheet'!$C$28*AI11*10^5)</f>
        <v>6.3842452319059717E-2</v>
      </c>
      <c r="BK11">
        <f>BH11*(8314.4/'Config sheet'!$C$28)*(BT11/(AJ11*10^5))</f>
        <v>4.7625082149068104E-2</v>
      </c>
      <c r="BL11" s="30">
        <f t="shared" si="50"/>
        <v>3329.1152538306778</v>
      </c>
      <c r="BM11" s="30">
        <f t="shared" si="9"/>
        <v>52145.792226041944</v>
      </c>
      <c r="BN11" s="30">
        <f t="shared" si="10"/>
        <v>2459.4541163452573</v>
      </c>
      <c r="BO11" s="30">
        <f t="shared" si="11"/>
        <v>51641.992105065212</v>
      </c>
      <c r="BP11" s="19">
        <f>(Coeff_Summary!$B$4+Coeff_Summary!$D$4*(C11)+Coeff_Summary!$E$4*AI11*100+Coeff_Summary!$F$4*(C11)^2+Coeff_Summary!$G$4*(C11)*AI11*100+Coeff_Summary!$H$4*(AI11*100)^2+Coeff_Summary!$B$2+Coeff_Summary!$D$2*(D11)+Coeff_Summary!$E$2*AJ11*100+Coeff_Summary!$F$2*(D11)^2+Coeff_Summary!$G$2*(D11)*AJ11*100+Coeff_Summary!$H$2*(AJ11*100)^2)/2</f>
        <v>1.3641139930943935</v>
      </c>
      <c r="BQ11" s="30">
        <f t="shared" si="51"/>
        <v>3.7463926653891555</v>
      </c>
      <c r="BR11" s="30">
        <f>BI11*(8314.4/'Config sheet'!$C$28)*(273+C11)*BQ11*((AK11^(1/BQ11))-1)</f>
        <v>69792.861965905671</v>
      </c>
      <c r="BS11" s="30">
        <f t="shared" si="12"/>
        <v>335.7405338845868</v>
      </c>
      <c r="BT11" s="30">
        <f t="shared" si="13"/>
        <v>344.94</v>
      </c>
      <c r="BU11" s="52">
        <f t="shared" si="14"/>
        <v>80.505475491813513</v>
      </c>
      <c r="BV11" s="30">
        <f t="shared" si="15"/>
        <v>1255.7476013972862</v>
      </c>
      <c r="BW11" s="65">
        <f>Coeff_Summary!$B$8+Coeff_Summary!$D$8*(BS11-273)+Coeff_Summary!$E$8*AJ11*100+Coeff_Summary!$F$8*(BS11-273)^2+Coeff_Summary!$G$8*(BS11-273)*AJ11*100+Coeff_Summary!$H$8*(AJ11*100)^2</f>
        <v>0.96613485958608103</v>
      </c>
      <c r="BX11" s="30">
        <f>BW11*(8314.4/'Config sheet'!$C$28)*(BS11/(AI11*10^5))</f>
        <v>7.2362463933444823E-2</v>
      </c>
      <c r="BY11" s="30">
        <f t="shared" si="16"/>
        <v>1.1334537021197963</v>
      </c>
      <c r="BZ11" s="30">
        <f t="shared" si="17"/>
        <v>1.0097556291002825</v>
      </c>
      <c r="CA11" s="30">
        <f>('Config sheet'!$C$132*(AJ11-AI11) - 'Config sheet'!$C$133*GERC_A_PARA!AJ11)*10^5</f>
        <v>95776.780367208092</v>
      </c>
      <c r="CB11" s="30">
        <f>('Config sheet'!$C$132*(AJ11-AI11) + 'Config sheet'!$C$133*AI11)*10^5</f>
        <v>120256.20362174623</v>
      </c>
      <c r="CC11" s="30">
        <f>'Config sheet'!$C$148</f>
        <v>386976</v>
      </c>
      <c r="CD11" s="30">
        <f t="shared" si="52"/>
        <v>9.1994661154132018</v>
      </c>
      <c r="CE11" s="30"/>
      <c r="CF11" s="30"/>
      <c r="CG11" s="30"/>
      <c r="CH11" s="30"/>
      <c r="CI11" s="30"/>
      <c r="CJ11" s="30"/>
      <c r="CK11" s="30"/>
      <c r="CL11" s="30"/>
      <c r="CM11" s="46">
        <f>P11+'Config sheet'!$O$9-'Config sheet'!$C$139</f>
        <v>34.738900000000001</v>
      </c>
      <c r="CN11" s="46">
        <f>Q11+'Config sheet'!$O$9+'Config sheet'!C$140</f>
        <v>65.268900000000002</v>
      </c>
      <c r="CO11" s="27">
        <f t="shared" si="18"/>
        <v>1.8788418746707582</v>
      </c>
      <c r="CP11" s="46">
        <f>'Config sheet'!$N$47</f>
        <v>1852.7346826837274</v>
      </c>
      <c r="CQ11" s="27">
        <f>'Config sheet'!$N$42</f>
        <v>970.82423361890676</v>
      </c>
      <c r="CR11" s="27">
        <f>'Config sheet'!$N$46</f>
        <v>881.91044906482068</v>
      </c>
      <c r="CS11" s="27">
        <f t="shared" si="19"/>
        <v>1.3873135043928686</v>
      </c>
      <c r="CT11" s="27">
        <f>'Config sheet'!$N$50/100*GERC_A_PARA!CQ11</f>
        <v>274.64617569078871</v>
      </c>
      <c r="CU11" s="27">
        <f t="shared" si="20"/>
        <v>274.64617569078871</v>
      </c>
      <c r="CV11" s="27">
        <f t="shared" si="21"/>
        <v>432.71151935349889</v>
      </c>
      <c r="CW11" s="27">
        <f t="shared" si="22"/>
        <v>1245.4704093096955</v>
      </c>
      <c r="CX11" s="27">
        <f t="shared" si="23"/>
        <v>790.51208381051674</v>
      </c>
      <c r="CY11" s="27">
        <f>'Config sheet'!$N$51/100*GERC_A_PARA!CR11</f>
        <v>198.78261521921058</v>
      </c>
      <c r="CZ11" s="27">
        <f t="shared" si="24"/>
        <v>198.78261521921058</v>
      </c>
      <c r="DA11" s="27">
        <f t="shared" si="25"/>
        <v>313.18669279199219</v>
      </c>
      <c r="DB11" s="27">
        <f t="shared" si="26"/>
        <v>1080.6930642840312</v>
      </c>
      <c r="DC11" s="27">
        <f t="shared" si="27"/>
        <v>685.9263133198325</v>
      </c>
      <c r="DD11" s="50">
        <f t="shared" si="28"/>
        <v>83.718438602063344</v>
      </c>
      <c r="DE11" s="50">
        <f t="shared" si="29"/>
        <v>87.027699048798453</v>
      </c>
      <c r="DF11" s="50">
        <f t="shared" si="30"/>
        <v>53.13690061039712</v>
      </c>
      <c r="DG11" s="50">
        <f t="shared" si="31"/>
        <v>55.23732014029202</v>
      </c>
      <c r="DH11" s="27">
        <f t="shared" si="32"/>
        <v>85.373068825430892</v>
      </c>
      <c r="DI11">
        <f>'Config sheet'!$N$59</f>
        <v>71.978923438716066</v>
      </c>
      <c r="DJ11" s="21">
        <f t="shared" si="53"/>
        <v>69.780089600387726</v>
      </c>
      <c r="DK11" s="19">
        <f>Coeff_Summary!$B$11+Coeff_Summary!$D$11*(F11)+Coeff_Summary!$E$11*CM11*100+Coeff_Summary!$F$11*(F11)^2+Coeff_Summary!$G$11*(F11)*CM11*100+Coeff_Summary!$H$11*(CM11*100)^2</f>
        <v>0.93714777127804771</v>
      </c>
      <c r="DL11" s="19">
        <f>Coeff_Summary!$B$9+Coeff_Summary!$D$9*(G11)+Coeff_Summary!$E$9*CN11*100+Coeff_Summary!$F$9*(G11)^2+Coeff_Summary!$G$9*(G11)*CN11*100+Coeff_Summary!$H$9*(CN11*100)^2</f>
        <v>0.95402549687618166</v>
      </c>
      <c r="DM11" s="30">
        <f t="shared" si="54"/>
        <v>0.94558663407711463</v>
      </c>
      <c r="DN11">
        <f>DK11*8314.4*(GERC_A_PARA!F11+273)/('Config sheet'!$N$28*GERC_A_PARA!CM11*10^5)</f>
        <v>3.987649482469046E-2</v>
      </c>
      <c r="DO11">
        <f>DL11*(8314.4/'Config sheet'!$N$28)*((GERC_A_PARA!G11+273)/(GERC_A_PARA!CN11*10^5))</f>
        <v>2.5765820722005506E-2</v>
      </c>
      <c r="DP11" s="30">
        <f t="shared" si="55"/>
        <v>1581.7364558002073</v>
      </c>
      <c r="DQ11" s="30">
        <f t="shared" si="33"/>
        <v>39665.884946859427</v>
      </c>
      <c r="DR11" s="30">
        <f t="shared" si="34"/>
        <v>1003.9433874681215</v>
      </c>
      <c r="DS11" s="30">
        <f t="shared" si="35"/>
        <v>38964.153259464991</v>
      </c>
      <c r="DT11" s="19">
        <f>(Coeff_Summary!$B$5+Coeff_Summary!$D$5*(F11)+Coeff_Summary!$E$5*CM11*100+Coeff_Summary!$F$5*(F11)^2+Coeff_Summary!$G$5*(F11)*CM11*100+Coeff_Summary!$H$5*(CM11*100)^2+Coeff_Summary!$B$3+Coeff_Summary!$D$3*(G11)+Coeff_Summary!$E$3*CN11*100+Coeff_Summary!$F$3*(G11)^2+Coeff_Summary!$G$3*(G11)*CN11*100+Coeff_Summary!$H$3*(CN11*100)^2)/2</f>
        <v>1.41950438474183</v>
      </c>
      <c r="DU11" s="30">
        <f t="shared" si="56"/>
        <v>3.383765310618664</v>
      </c>
      <c r="DV11" s="30">
        <f>DM11*(8314.4/'Config sheet'!$N$28)*(273+F11)*DU11*((CO11^(1/DU11))-1)</f>
        <v>96898.740622987563</v>
      </c>
      <c r="DW11" s="30">
        <f t="shared" si="36"/>
        <v>350.78767078890957</v>
      </c>
      <c r="DX11" s="30">
        <f t="shared" si="37"/>
        <v>347.19</v>
      </c>
      <c r="DY11" s="30">
        <f t="shared" si="38"/>
        <v>106.41868115773339</v>
      </c>
      <c r="DZ11" s="30">
        <f t="shared" si="39"/>
        <v>1003.2632572987993</v>
      </c>
      <c r="EA11" s="65">
        <f>Coeff_Summary!$B$9+Coeff_Summary!$D$9*(DW11-273)+Coeff_Summary!$E$9*CN11*100+Coeff_Summary!$F$9*(DW11-273)^2+Coeff_Summary!$G$9*(DW11-273)*CN11*100+Coeff_Summary!$H$9*(CN11*100)^2</f>
        <v>0.95669597313156085</v>
      </c>
      <c r="EB11" s="30">
        <f>EA11*(8314.4/'Config sheet'!$C$28)*(DW11/(CM11*10^5))</f>
        <v>4.9048450135648874E-2</v>
      </c>
      <c r="EC11" s="30">
        <f t="shared" si="40"/>
        <v>1.2300090655229652</v>
      </c>
      <c r="ED11" s="30">
        <f t="shared" si="57"/>
        <v>1.018009673730661</v>
      </c>
      <c r="EE11" s="30">
        <f>('Config sheet'!$N$132*(CN11-CM11) - 'Config sheet'!$N$133*GERC_A_PARA!CN11)*10^5</f>
        <v>112278.48531984552</v>
      </c>
      <c r="EF11" s="30">
        <f>('Config sheet'!$N$132*(CN11-CM11) + 'Config sheet'!$N$133*CM11)*10^5</f>
        <v>154164.29222712346</v>
      </c>
      <c r="EG11" s="30">
        <f>'Config sheet'!$N$148</f>
        <v>386976</v>
      </c>
      <c r="EH11" s="30">
        <f t="shared" si="58"/>
        <v>2259.0108586960855</v>
      </c>
      <c r="EI11" s="30">
        <f>'Config sheet'!$E$127+'Config sheet'!$P$127</f>
        <v>3308.2</v>
      </c>
      <c r="EJ11" s="30"/>
      <c r="EK11" s="63">
        <f t="shared" si="41"/>
        <v>52145.792226041944</v>
      </c>
      <c r="EL11" s="63">
        <f t="shared" si="67"/>
        <v>51641.992105065212</v>
      </c>
      <c r="EM11" s="63">
        <f t="shared" si="68"/>
        <v>39665.884946859427</v>
      </c>
      <c r="EN11" s="63">
        <f t="shared" si="69"/>
        <v>38964.153259464991</v>
      </c>
      <c r="EO11" s="30">
        <f>BL11*(('Config sheet'!$D$8+273)/(C11+273))*(GERC_A_PARA!AI11/'Config sheet'!$D$7)*(1/GERC_A_PARA!BG11)*24*10^-3</f>
        <v>1809.8113626820934</v>
      </c>
      <c r="EP11" s="30">
        <f>BN11*(('Config sheet'!$D$8+273)/(D11+273))*(GERC_A_PARA!AJ11/'Config sheet'!$D$7)*(1/GERC_A_PARA!BH11)*24*10^-3</f>
        <v>1792.3260940814769</v>
      </c>
      <c r="EQ11" s="30">
        <f t="shared" si="59"/>
        <v>1801.0687283817851</v>
      </c>
      <c r="ER11" s="30">
        <f>DP11*(('Config sheet'!$D$8+273)/(F11+273))*(CM11/'Config sheet'!$D$7)*(1/DK11)*24*10^-3</f>
        <v>1376.6742477797764</v>
      </c>
      <c r="ES11" s="30">
        <f>DR11*(('Config sheet'!$D$8+273)/(G11+273))*(CN11/'Config sheet'!$D$7)*(1/DL11)*24*10^-3</f>
        <v>1352.3194163123526</v>
      </c>
      <c r="ET11" s="30">
        <f t="shared" si="60"/>
        <v>1364.4968320460644</v>
      </c>
      <c r="EU11">
        <f t="shared" si="61"/>
        <v>1.0097556291002823</v>
      </c>
      <c r="EV11">
        <f t="shared" si="62"/>
        <v>1.0180096737306612</v>
      </c>
      <c r="EW11" s="30">
        <f t="shared" si="63"/>
        <v>0.69722358820007035</v>
      </c>
      <c r="EX11" s="30">
        <f>'Config sheet'!$C$123/('Config sheet'!$F$17*10^-3)</f>
        <v>1.2841244171864261</v>
      </c>
      <c r="EY11" s="30">
        <f t="shared" si="64"/>
        <v>0.73526243061657026</v>
      </c>
      <c r="EZ11" s="30">
        <f>'Config sheet'!$N$123/('Config sheet'!$Q$17*10^-3)</f>
        <v>1.4616189626248377</v>
      </c>
      <c r="FA11" s="1" t="s">
        <v>418</v>
      </c>
      <c r="FB11" s="30">
        <f t="shared" si="65"/>
        <v>-3.5976707889095678</v>
      </c>
      <c r="FC11" s="30"/>
    </row>
    <row r="12" spans="1:159" x14ac:dyDescent="0.25">
      <c r="A12" s="87">
        <v>43480</v>
      </c>
      <c r="B12" s="2">
        <v>8.3333333333333329E-2</v>
      </c>
      <c r="C12">
        <v>24.48</v>
      </c>
      <c r="D12">
        <v>71.62</v>
      </c>
      <c r="E12">
        <v>17.38</v>
      </c>
      <c r="F12">
        <v>17.34</v>
      </c>
      <c r="G12">
        <v>73.48</v>
      </c>
      <c r="H12">
        <v>66.39</v>
      </c>
      <c r="I12">
        <v>71.63</v>
      </c>
      <c r="J12">
        <v>71.88</v>
      </c>
      <c r="K12">
        <v>72.239999999999995</v>
      </c>
      <c r="L12">
        <v>69.52</v>
      </c>
      <c r="M12">
        <v>21.8</v>
      </c>
      <c r="N12">
        <v>34.28</v>
      </c>
      <c r="O12">
        <v>33.81</v>
      </c>
      <c r="P12">
        <v>33.729999999999997</v>
      </c>
      <c r="Q12">
        <v>63.92</v>
      </c>
      <c r="R12">
        <v>3.72</v>
      </c>
      <c r="S12">
        <v>84.52</v>
      </c>
      <c r="T12">
        <v>75.75</v>
      </c>
      <c r="U12">
        <v>72.22</v>
      </c>
      <c r="V12">
        <v>72.22</v>
      </c>
      <c r="W12">
        <v>2.75</v>
      </c>
      <c r="X12">
        <v>2.36</v>
      </c>
      <c r="Y12">
        <v>3.87</v>
      </c>
      <c r="Z12">
        <v>3.38</v>
      </c>
      <c r="AA12">
        <v>4.68</v>
      </c>
      <c r="AB12">
        <v>4.17</v>
      </c>
      <c r="AC12">
        <v>3.77</v>
      </c>
      <c r="AD12">
        <v>1.88</v>
      </c>
      <c r="AE12">
        <v>1.53</v>
      </c>
      <c r="AF12">
        <v>1.96</v>
      </c>
      <c r="AH12" s="4" t="str">
        <f t="shared" si="42"/>
        <v>ON</v>
      </c>
      <c r="AI12" s="31">
        <f>M12+'Config sheet'!$D$9-'Config sheet'!$C$139</f>
        <v>22.758900000000001</v>
      </c>
      <c r="AJ12" s="31">
        <f>N12+'Config sheet'!$D$9+'Config sheet'!$C$140</f>
        <v>35.6389</v>
      </c>
      <c r="AK12" s="25">
        <f t="shared" si="0"/>
        <v>1.5659324484047998</v>
      </c>
      <c r="AL12" s="46">
        <f>'Config sheet'!$C$47</f>
        <v>3546.9708798579968</v>
      </c>
      <c r="AM12" s="4">
        <f>'Config sheet'!$C$42</f>
        <v>1817.9423322060413</v>
      </c>
      <c r="AN12" s="25">
        <f>'Config sheet'!$C$46</f>
        <v>1729.0285476519553</v>
      </c>
      <c r="AO12" s="25">
        <f t="shared" si="66"/>
        <v>1.4880628772960134</v>
      </c>
      <c r="AP12" s="25">
        <f>'Config sheet'!$C$50/100*GERC_A_PARA!AM12</f>
        <v>351.771841281869</v>
      </c>
      <c r="AQ12" s="25">
        <f t="shared" si="1"/>
        <v>351.771841281869</v>
      </c>
      <c r="AR12" s="25">
        <f t="shared" si="43"/>
        <v>475.50095130565438</v>
      </c>
      <c r="AS12" s="27">
        <f t="shared" si="2"/>
        <v>2169.7141734879106</v>
      </c>
      <c r="AT12" s="25">
        <f t="shared" si="3"/>
        <v>1605.1373772596169</v>
      </c>
      <c r="AU12" s="25">
        <f>'Config sheet'!$C$51/100*GERC_A_PARA!AN12</f>
        <v>266.0974934836359</v>
      </c>
      <c r="AV12" s="25">
        <f t="shared" si="4"/>
        <v>266.0974934836359</v>
      </c>
      <c r="AW12" s="25">
        <f t="shared" si="5"/>
        <v>359.6922676654296</v>
      </c>
      <c r="AX12" s="27">
        <f t="shared" si="6"/>
        <v>1995.1260411355911</v>
      </c>
      <c r="AY12" s="25">
        <f t="shared" si="7"/>
        <v>1475.9784584080328</v>
      </c>
      <c r="AZ12" s="31">
        <f t="shared" si="44"/>
        <v>93.194002481165498</v>
      </c>
      <c r="BA12" s="31">
        <f t="shared" si="45"/>
        <v>94.586857787345579</v>
      </c>
      <c r="BB12" s="31">
        <f t="shared" si="46"/>
        <v>68.944185619838152</v>
      </c>
      <c r="BC12" s="31">
        <f t="shared" si="47"/>
        <v>69.974608954110792</v>
      </c>
      <c r="BD12" s="25">
        <f t="shared" si="8"/>
        <v>93.890430134255539</v>
      </c>
      <c r="BE12">
        <f>'Config sheet'!$D$59</f>
        <v>82.44</v>
      </c>
      <c r="BF12" s="30">
        <f t="shared" si="48"/>
        <v>81.674913710615002</v>
      </c>
      <c r="BG12" s="19">
        <f>Coeff_Summary!$B$10+Coeff_Summary!$D$10*(C12)+Coeff_Summary!$E$10*AI12*100+Coeff_Summary!$F$10*(C12)^2+Coeff_Summary!$G$10*(C12)*AI12*100+Coeff_Summary!$H$10*(AI12*100)^2</f>
        <v>0.96099274482825925</v>
      </c>
      <c r="BH12" s="19">
        <f>Coeff_Summary!$B$8+Coeff_Summary!$D$8*(D12)+Coeff_Summary!$E$8*AJ12*100+Coeff_Summary!$F$8*(D12)^2+Coeff_Summary!$G$8*(D12)*AJ12*100+Coeff_Summary!$H$8*(AJ12*100)^2</f>
        <v>0.97040578237609698</v>
      </c>
      <c r="BI12" s="30">
        <f t="shared" si="49"/>
        <v>0.96569926360217817</v>
      </c>
      <c r="BJ12" s="30">
        <f>BG12*8314.4*(GERC_A_PARA!C12+273)/('Config sheet'!$C$28*AI12*10^5)</f>
        <v>6.3774887143965911E-2</v>
      </c>
      <c r="BK12">
        <f>BH12*(8314.4/'Config sheet'!$C$28)*(BT12/(AJ12*10^5))</f>
        <v>4.7642292092305735E-2</v>
      </c>
      <c r="BL12" s="30">
        <f t="shared" si="50"/>
        <v>3330.2662158354615</v>
      </c>
      <c r="BM12" s="30">
        <f t="shared" si="9"/>
        <v>52219.084422959364</v>
      </c>
      <c r="BN12" s="30">
        <f t="shared" si="10"/>
        <v>2463.70459509386</v>
      </c>
      <c r="BO12" s="30">
        <f t="shared" si="11"/>
        <v>51712.553844397218</v>
      </c>
      <c r="BP12" s="19">
        <f>(Coeff_Summary!$B$4+Coeff_Summary!$D$4*(C12)+Coeff_Summary!$E$4*AI12*100+Coeff_Summary!$F$4*(C12)^2+Coeff_Summary!$G$4*(C12)*AI12*100+Coeff_Summary!$H$4*(AI12*100)^2+Coeff_Summary!$B$2+Coeff_Summary!$D$2*(D12)+Coeff_Summary!$E$2*AJ12*100+Coeff_Summary!$F$2*(D12)^2+Coeff_Summary!$G$2*(D12)*AJ12*100+Coeff_Summary!$H$2*(AJ12*100)^2)/2</f>
        <v>1.3644076840798209</v>
      </c>
      <c r="BQ12" s="30">
        <f t="shared" si="51"/>
        <v>3.7441792357511239</v>
      </c>
      <c r="BR12" s="30">
        <f>BI12*(8314.4/'Config sheet'!$C$28)*(273+C12)*BQ12*((AK12^(1/BQ12))-1)</f>
        <v>69492.343375299519</v>
      </c>
      <c r="BS12" s="30">
        <f t="shared" si="12"/>
        <v>335.3343106307027</v>
      </c>
      <c r="BT12" s="30">
        <f t="shared" si="13"/>
        <v>344.62</v>
      </c>
      <c r="BU12" s="52">
        <f t="shared" si="14"/>
        <v>80.301889331147009</v>
      </c>
      <c r="BV12" s="30">
        <f t="shared" si="15"/>
        <v>1255.2723007340664</v>
      </c>
      <c r="BW12" s="65">
        <f>Coeff_Summary!$B$8+Coeff_Summary!$D$8*(BS12-273)+Coeff_Summary!$E$8*AJ12*100+Coeff_Summary!$F$8*(BS12-273)^2+Coeff_Summary!$G$8*(BS12-273)*AJ12*100+Coeff_Summary!$H$8*(AJ12*100)^2</f>
        <v>0.9659722612483449</v>
      </c>
      <c r="BX12" s="30">
        <f>BW12*(8314.4/'Config sheet'!$C$28)*(BS12/(AI12*10^5))</f>
        <v>7.2262746558614491E-2</v>
      </c>
      <c r="BY12" s="30">
        <f t="shared" si="16"/>
        <v>1.1330909358645829</v>
      </c>
      <c r="BZ12" s="30">
        <f t="shared" si="17"/>
        <v>1.0097951182238318</v>
      </c>
      <c r="CA12" s="30">
        <f>('Config sheet'!$C$132*(AJ12-AI12) - 'Config sheet'!$C$133*GERC_A_PARA!AJ12)*10^5</f>
        <v>95369.553817405307</v>
      </c>
      <c r="CB12" s="30">
        <f>('Config sheet'!$C$132*(AJ12-AI12) + 'Config sheet'!$C$133*AI12)*10^5</f>
        <v>119828.03580190886</v>
      </c>
      <c r="CC12" s="30">
        <f>'Config sheet'!$C$148</f>
        <v>386976</v>
      </c>
      <c r="CD12" s="30">
        <f t="shared" si="52"/>
        <v>9.2856893692973017</v>
      </c>
      <c r="CE12" s="30"/>
      <c r="CF12" s="30"/>
      <c r="CG12" s="30"/>
      <c r="CH12" s="30"/>
      <c r="CI12" s="30"/>
      <c r="CJ12" s="30"/>
      <c r="CK12" s="30"/>
      <c r="CL12" s="30"/>
      <c r="CM12" s="46">
        <f>P12+'Config sheet'!$O$9-'Config sheet'!$C$139</f>
        <v>34.688899999999997</v>
      </c>
      <c r="CN12" s="46">
        <f>Q12+'Config sheet'!$O$9+'Config sheet'!C$140</f>
        <v>65.278900000000007</v>
      </c>
      <c r="CO12" s="27">
        <f t="shared" si="18"/>
        <v>1.8818382825630104</v>
      </c>
      <c r="CP12" s="46">
        <f>'Config sheet'!$N$47</f>
        <v>1852.7346826837274</v>
      </c>
      <c r="CQ12" s="27">
        <f>'Config sheet'!$N$42</f>
        <v>970.82423361890676</v>
      </c>
      <c r="CR12" s="27">
        <f>'Config sheet'!$N$46</f>
        <v>881.91044906482068</v>
      </c>
      <c r="CS12" s="27">
        <f t="shared" si="19"/>
        <v>1.3881042906980816</v>
      </c>
      <c r="CT12" s="27">
        <f>'Config sheet'!$N$50/100*GERC_A_PARA!CQ12</f>
        <v>274.64617569078871</v>
      </c>
      <c r="CU12" s="27">
        <f t="shared" si="20"/>
        <v>274.64617569078871</v>
      </c>
      <c r="CV12" s="27">
        <f t="shared" si="21"/>
        <v>433.096383313226</v>
      </c>
      <c r="CW12" s="27">
        <f t="shared" si="22"/>
        <v>1245.4704093096955</v>
      </c>
      <c r="CX12" s="27">
        <f t="shared" si="23"/>
        <v>789.80960828195191</v>
      </c>
      <c r="CY12" s="27">
        <f>'Config sheet'!$N$51/100*GERC_A_PARA!CR12</f>
        <v>198.78261521921058</v>
      </c>
      <c r="CZ12" s="27">
        <f t="shared" si="24"/>
        <v>198.78261521921058</v>
      </c>
      <c r="DA12" s="27">
        <f t="shared" si="25"/>
        <v>313.46524851637378</v>
      </c>
      <c r="DB12" s="27">
        <f t="shared" si="26"/>
        <v>1080.6930642840312</v>
      </c>
      <c r="DC12" s="27">
        <f t="shared" si="27"/>
        <v>685.31677621170479</v>
      </c>
      <c r="DD12" s="50">
        <f t="shared" si="28"/>
        <v>83.678795590857064</v>
      </c>
      <c r="DE12" s="50">
        <f t="shared" si="29"/>
        <v>86.996113560195042</v>
      </c>
      <c r="DF12" s="50">
        <f t="shared" si="30"/>
        <v>53.064541937813701</v>
      </c>
      <c r="DG12" s="50">
        <f t="shared" si="31"/>
        <v>55.168204607215607</v>
      </c>
      <c r="DH12" s="27">
        <f t="shared" si="32"/>
        <v>85.337454575526053</v>
      </c>
      <c r="DI12">
        <f>'Config sheet'!$N$59</f>
        <v>71.978923438716066</v>
      </c>
      <c r="DJ12" s="21">
        <f t="shared" si="53"/>
        <v>69.726913924020351</v>
      </c>
      <c r="DK12" s="19">
        <f>Coeff_Summary!$B$11+Coeff_Summary!$D$11*(F12)+Coeff_Summary!$E$11*CM12*100+Coeff_Summary!$F$11*(F12)^2+Coeff_Summary!$G$11*(F12)*CM12*100+Coeff_Summary!$H$11*(CM12*100)^2</f>
        <v>0.9365127571935884</v>
      </c>
      <c r="DL12" s="19">
        <f>Coeff_Summary!$B$9+Coeff_Summary!$D$9*(G12)+Coeff_Summary!$E$9*CN12*100+Coeff_Summary!$F$9*(G12)^2+Coeff_Summary!$G$9*(G12)*CN12*100+Coeff_Summary!$H$9*(CN12*100)^2</f>
        <v>0.95347960668185971</v>
      </c>
      <c r="DM12" s="30">
        <f t="shared" si="54"/>
        <v>0.94499618193772406</v>
      </c>
      <c r="DN12">
        <f>DK12*8314.4*(GERC_A_PARA!F12+273)/('Config sheet'!$N$28*GERC_A_PARA!CM12*10^5)</f>
        <v>3.9797255790293008E-2</v>
      </c>
      <c r="DO12">
        <f>DL12*(8314.4/'Config sheet'!$N$28)*((GERC_A_PARA!G12+273)/(GERC_A_PARA!CN12*10^5))</f>
        <v>2.5694480204193286E-2</v>
      </c>
      <c r="DP12" s="30">
        <f t="shared" si="55"/>
        <v>1581.0766182402426</v>
      </c>
      <c r="DQ12" s="30">
        <f t="shared" si="33"/>
        <v>39728.282436646921</v>
      </c>
      <c r="DR12" s="30">
        <f t="shared" si="34"/>
        <v>1002.6328166304659</v>
      </c>
      <c r="DS12" s="30">
        <f t="shared" si="35"/>
        <v>39021.330988701542</v>
      </c>
      <c r="DT12" s="19">
        <f>(Coeff_Summary!$B$5+Coeff_Summary!$D$5*(F12)+Coeff_Summary!$E$5*CM12*100+Coeff_Summary!$F$5*(F12)^2+Coeff_Summary!$G$5*(F12)*CM12*100+Coeff_Summary!$H$5*(CM12*100)^2+Coeff_Summary!$B$3+Coeff_Summary!$D$3*(G12)+Coeff_Summary!$E$3*CN12*100+Coeff_Summary!$F$3*(G12)^2+Coeff_Summary!$G$3*(G12)*CN12*100+Coeff_Summary!$H$3*(CN12*100)^2)/2</f>
        <v>1.4208265160892934</v>
      </c>
      <c r="DU12" s="30">
        <f t="shared" si="56"/>
        <v>3.3762761179901841</v>
      </c>
      <c r="DV12" s="30">
        <f>DM12*(8314.4/'Config sheet'!$N$28)*(273+F12)*DU12*((CO12^(1/DU12))-1)</f>
        <v>96860.364010654899</v>
      </c>
      <c r="DW12" s="30">
        <f t="shared" si="36"/>
        <v>350.13364127009856</v>
      </c>
      <c r="DX12" s="30">
        <f t="shared" si="37"/>
        <v>346.48</v>
      </c>
      <c r="DY12" s="30">
        <f t="shared" si="38"/>
        <v>106.50808918792049</v>
      </c>
      <c r="DZ12" s="30">
        <f t="shared" si="39"/>
        <v>1003.6003231908502</v>
      </c>
      <c r="EA12" s="65">
        <f>Coeff_Summary!$B$9+Coeff_Summary!$D$9*(DW12-273)+Coeff_Summary!$E$9*CN12*100+Coeff_Summary!$F$9*(DW12-273)^2+Coeff_Summary!$G$9*(DW12-273)*CN12*100+Coeff_Summary!$H$9*(CN12*100)^2</f>
        <v>0.95621440772593358</v>
      </c>
      <c r="EB12" s="30">
        <f>EA12*(8314.4/'Config sheet'!$C$28)*(DW12/(CM12*10^5))</f>
        <v>4.900288840754613E-2</v>
      </c>
      <c r="EC12" s="30">
        <f t="shared" si="40"/>
        <v>1.2313132509879858</v>
      </c>
      <c r="ED12" s="30">
        <f t="shared" si="57"/>
        <v>1.018117051111098</v>
      </c>
      <c r="EE12" s="30">
        <f>('Config sheet'!$N$132*(CN12-CM12) - 'Config sheet'!$N$133*GERC_A_PARA!CN12)*10^5</f>
        <v>112548.67916576994</v>
      </c>
      <c r="EF12" s="30">
        <f>('Config sheet'!$N$132*(CN12-CM12) + 'Config sheet'!$N$133*CM12)*10^5</f>
        <v>154417.73305702023</v>
      </c>
      <c r="EG12" s="30">
        <f>'Config sheet'!$N$148</f>
        <v>386976</v>
      </c>
      <c r="EH12" s="30">
        <f t="shared" si="58"/>
        <v>2258.8726239249168</v>
      </c>
      <c r="EI12" s="30">
        <f>'Config sheet'!$E$127+'Config sheet'!$P$127</f>
        <v>3308.2</v>
      </c>
      <c r="EJ12" s="30"/>
      <c r="EK12" s="63">
        <f t="shared" si="41"/>
        <v>52219.084422959364</v>
      </c>
      <c r="EL12" s="63">
        <f t="shared" si="67"/>
        <v>51712.553844397218</v>
      </c>
      <c r="EM12" s="63">
        <f t="shared" si="68"/>
        <v>39728.282436646921</v>
      </c>
      <c r="EN12" s="63">
        <f t="shared" si="69"/>
        <v>39021.330988701542</v>
      </c>
      <c r="EO12" s="30">
        <f>BL12*(('Config sheet'!$D$8+273)/(C12+273))*(GERC_A_PARA!AI12/'Config sheet'!$D$7)*(1/GERC_A_PARA!BG12)*24*10^-3</f>
        <v>1812.3550971832797</v>
      </c>
      <c r="EP12" s="30">
        <f>BN12*(('Config sheet'!$D$8+273)/(D12+273))*(GERC_A_PARA!AJ12/'Config sheet'!$D$7)*(1/GERC_A_PARA!BH12)*24*10^-3</f>
        <v>1794.7750632535258</v>
      </c>
      <c r="EQ12" s="30">
        <f t="shared" si="59"/>
        <v>1803.5650802184027</v>
      </c>
      <c r="ER12" s="30">
        <f>DP12*(('Config sheet'!$D$8+273)/(F12+273))*(CM12/'Config sheet'!$D$7)*(1/DK12)*24*10^-3</f>
        <v>1378.8398623231453</v>
      </c>
      <c r="ES12" s="30">
        <f>DR12*(('Config sheet'!$D$8+273)/(G12+273))*(CN12/'Config sheet'!$D$7)*(1/DL12)*24*10^-3</f>
        <v>1354.3038698923481</v>
      </c>
      <c r="ET12" s="30">
        <f t="shared" si="60"/>
        <v>1366.5718661077467</v>
      </c>
      <c r="EU12">
        <f t="shared" si="61"/>
        <v>1.0097951182238321</v>
      </c>
      <c r="EV12">
        <f t="shared" si="62"/>
        <v>1.0181170511110977</v>
      </c>
      <c r="EW12" s="30">
        <f t="shared" si="63"/>
        <v>0.69599501260140795</v>
      </c>
      <c r="EX12" s="30">
        <f>'Config sheet'!$C$123/('Config sheet'!$F$17*10^-3)</f>
        <v>1.2841244171864261</v>
      </c>
      <c r="EY12" s="30">
        <f t="shared" si="64"/>
        <v>0.7343926419686162</v>
      </c>
      <c r="EZ12" s="30">
        <f>'Config sheet'!$N$123/('Config sheet'!$Q$17*10^-3)</f>
        <v>1.4616189626248377</v>
      </c>
      <c r="FA12" s="1" t="s">
        <v>419</v>
      </c>
      <c r="FB12" s="30">
        <f t="shared" si="65"/>
        <v>-3.6536412700985466</v>
      </c>
      <c r="FC12" s="30"/>
    </row>
    <row r="13" spans="1:159" x14ac:dyDescent="0.25">
      <c r="A13" s="1">
        <v>43480</v>
      </c>
      <c r="B13" s="29">
        <v>0.125</v>
      </c>
      <c r="C13">
        <v>24.2</v>
      </c>
      <c r="D13">
        <v>71.31</v>
      </c>
      <c r="E13">
        <v>16.57</v>
      </c>
      <c r="F13">
        <v>16.54</v>
      </c>
      <c r="G13">
        <v>72.77</v>
      </c>
      <c r="H13">
        <v>66.38</v>
      </c>
      <c r="I13">
        <v>71.650000000000006</v>
      </c>
      <c r="J13">
        <v>71.87</v>
      </c>
      <c r="K13">
        <v>72.23</v>
      </c>
      <c r="L13">
        <v>69.53</v>
      </c>
      <c r="M13">
        <v>21.79</v>
      </c>
      <c r="N13">
        <v>34.24</v>
      </c>
      <c r="O13">
        <v>33.76</v>
      </c>
      <c r="P13">
        <v>33.69</v>
      </c>
      <c r="Q13">
        <v>63.93</v>
      </c>
      <c r="R13">
        <v>3.72</v>
      </c>
      <c r="S13">
        <v>84.55</v>
      </c>
      <c r="T13">
        <v>75.650000000000006</v>
      </c>
      <c r="U13">
        <v>72.14</v>
      </c>
      <c r="V13">
        <v>72.14</v>
      </c>
      <c r="W13">
        <v>2.76</v>
      </c>
      <c r="X13">
        <v>2.37</v>
      </c>
      <c r="Y13">
        <v>3.85</v>
      </c>
      <c r="Z13">
        <v>3.37</v>
      </c>
      <c r="AA13">
        <v>4.67</v>
      </c>
      <c r="AB13">
        <v>4.12</v>
      </c>
      <c r="AC13">
        <v>3.76</v>
      </c>
      <c r="AD13">
        <v>1.89</v>
      </c>
      <c r="AE13">
        <v>1.54</v>
      </c>
      <c r="AF13">
        <v>1.93</v>
      </c>
      <c r="AH13" s="4" t="str">
        <f t="shared" si="42"/>
        <v>ON</v>
      </c>
      <c r="AI13" s="31">
        <f>M13+'Config sheet'!$D$9-'Config sheet'!$C$139</f>
        <v>22.748899999999999</v>
      </c>
      <c r="AJ13" s="31">
        <f>N13+'Config sheet'!$D$9+'Config sheet'!$C$140</f>
        <v>35.5989</v>
      </c>
      <c r="AK13" s="25">
        <f t="shared" si="0"/>
        <v>1.5648624768670134</v>
      </c>
      <c r="AL13" s="46">
        <f>'Config sheet'!$C$47</f>
        <v>3546.9708798579968</v>
      </c>
      <c r="AM13" s="4">
        <f>'Config sheet'!$C$42</f>
        <v>1817.9423322060413</v>
      </c>
      <c r="AN13" s="25">
        <f>'Config sheet'!$C$46</f>
        <v>1729.0285476519553</v>
      </c>
      <c r="AO13" s="25">
        <f t="shared" si="66"/>
        <v>1.4893789938195818</v>
      </c>
      <c r="AP13" s="25">
        <f>'Config sheet'!$C$50/100*GERC_A_PARA!AM13</f>
        <v>351.771841281869</v>
      </c>
      <c r="AQ13" s="25">
        <f t="shared" si="1"/>
        <v>351.771841281869</v>
      </c>
      <c r="AR13" s="25">
        <f t="shared" si="43"/>
        <v>475.15621881029148</v>
      </c>
      <c r="AS13" s="27">
        <f t="shared" si="2"/>
        <v>2169.7141734879106</v>
      </c>
      <c r="AT13" s="25">
        <f t="shared" si="3"/>
        <v>1606.3019269204599</v>
      </c>
      <c r="AU13" s="25">
        <f>'Config sheet'!$C$51/100*GERC_A_PARA!AN13</f>
        <v>266.0974934836359</v>
      </c>
      <c r="AV13" s="25">
        <f t="shared" si="4"/>
        <v>266.0974934836359</v>
      </c>
      <c r="AW13" s="25">
        <f t="shared" si="5"/>
        <v>359.43149507884578</v>
      </c>
      <c r="AX13" s="27">
        <f t="shared" si="6"/>
        <v>1995.1260411355911</v>
      </c>
      <c r="AY13" s="25">
        <f t="shared" si="7"/>
        <v>1477.0493014632766</v>
      </c>
      <c r="AZ13" s="31">
        <f t="shared" si="44"/>
        <v>93.212965266137047</v>
      </c>
      <c r="BA13" s="31">
        <f t="shared" si="45"/>
        <v>94.601939816322954</v>
      </c>
      <c r="BB13" s="31">
        <f t="shared" si="46"/>
        <v>69.008244288818574</v>
      </c>
      <c r="BC13" s="31">
        <f t="shared" si="47"/>
        <v>70.036542174166527</v>
      </c>
      <c r="BD13" s="25">
        <f t="shared" si="8"/>
        <v>93.907452541230001</v>
      </c>
      <c r="BE13">
        <f>'Config sheet'!$D$59</f>
        <v>82.44</v>
      </c>
      <c r="BF13" s="30">
        <f t="shared" si="48"/>
        <v>81.714922886361279</v>
      </c>
      <c r="BG13" s="19">
        <f>Coeff_Summary!$B$10+Coeff_Summary!$D$10*(C13)+Coeff_Summary!$E$10*AI13*100+Coeff_Summary!$F$10*(C13)^2+Coeff_Summary!$G$10*(C13)*AI13*100+Coeff_Summary!$H$10*(AI13*100)^2</f>
        <v>0.96085693714579423</v>
      </c>
      <c r="BH13" s="19">
        <f>Coeff_Summary!$B$8+Coeff_Summary!$D$8*(D13)+Coeff_Summary!$E$8*AJ13*100+Coeff_Summary!$F$8*(D13)^2+Coeff_Summary!$G$8*(D13)*AJ13*100+Coeff_Summary!$H$8*(AJ13*100)^2</f>
        <v>0.97029375611686941</v>
      </c>
      <c r="BI13" s="30">
        <f t="shared" si="49"/>
        <v>0.96557534663133182</v>
      </c>
      <c r="BJ13" s="30">
        <f>BG13*8314.4*(GERC_A_PARA!C13+273)/('Config sheet'!$C$28*AI13*10^5)</f>
        <v>6.3733859416769706E-2</v>
      </c>
      <c r="BK13">
        <f>BH13*(8314.4/'Config sheet'!$C$28)*(BT13/(AJ13*10^5))</f>
        <v>4.7647418855550315E-2</v>
      </c>
      <c r="BL13" s="30">
        <f t="shared" si="50"/>
        <v>3330.8699956538967</v>
      </c>
      <c r="BM13" s="30">
        <f t="shared" si="9"/>
        <v>52262.173138968508</v>
      </c>
      <c r="BN13" s="30">
        <f t="shared" si="10"/>
        <v>2465.9390429014074</v>
      </c>
      <c r="BO13" s="30">
        <f t="shared" si="11"/>
        <v>51753.885144906584</v>
      </c>
      <c r="BP13" s="19">
        <f>(Coeff_Summary!$B$4+Coeff_Summary!$D$4*(C13)+Coeff_Summary!$E$4*AI13*100+Coeff_Summary!$F$4*(C13)^2+Coeff_Summary!$G$4*(C13)*AI13*100+Coeff_Summary!$H$4*(AI13*100)^2+Coeff_Summary!$B$2+Coeff_Summary!$D$2*(D13)+Coeff_Summary!$E$2*AJ13*100+Coeff_Summary!$F$2*(D13)^2+Coeff_Summary!$G$2*(D13)*AJ13*100+Coeff_Summary!$H$2*(AJ13*100)^2)/2</f>
        <v>1.3646955680167794</v>
      </c>
      <c r="BQ13" s="30">
        <f t="shared" si="51"/>
        <v>3.7420130314114228</v>
      </c>
      <c r="BR13" s="30">
        <f>BI13*(8314.4/'Config sheet'!$C$28)*(273+C13)*BQ13*((AK13^(1/BQ13))-1)</f>
        <v>69308.222719508296</v>
      </c>
      <c r="BS13" s="30">
        <f t="shared" si="12"/>
        <v>334.98071854374751</v>
      </c>
      <c r="BT13" s="30">
        <f t="shared" si="13"/>
        <v>344.31</v>
      </c>
      <c r="BU13" s="52">
        <f t="shared" si="14"/>
        <v>80.196812871465738</v>
      </c>
      <c r="BV13" s="30">
        <f t="shared" si="15"/>
        <v>1254.6211854822704</v>
      </c>
      <c r="BW13" s="65">
        <f>Coeff_Summary!$B$8+Coeff_Summary!$D$8*(BS13-273)+Coeff_Summary!$E$8*AJ13*100+Coeff_Summary!$F$8*(BS13-273)^2+Coeff_Summary!$G$8*(BS13-273)*AJ13*100+Coeff_Summary!$H$8*(AJ13*100)^2</f>
        <v>0.9658275128626016</v>
      </c>
      <c r="BX13" s="30">
        <f>BW13*(8314.4/'Config sheet'!$C$28)*(BS13/(AI13*10^5))</f>
        <v>7.2207459526542547E-2</v>
      </c>
      <c r="BY13" s="30">
        <f t="shared" si="16"/>
        <v>1.1329528791652506</v>
      </c>
      <c r="BZ13" s="30">
        <f t="shared" si="17"/>
        <v>1.0098212528902664</v>
      </c>
      <c r="CA13" s="30">
        <f>('Config sheet'!$C$132*(AJ13-AI13) - 'Config sheet'!$C$133*GERC_A_PARA!AJ13)*10^5</f>
        <v>95129.406141530562</v>
      </c>
      <c r="CB13" s="30">
        <f>('Config sheet'!$C$132*(AJ13-AI13) + 'Config sheet'!$C$133*AI13)*10^5</f>
        <v>119566.94685599956</v>
      </c>
      <c r="CC13" s="30">
        <f>'Config sheet'!$C$148</f>
        <v>386976</v>
      </c>
      <c r="CD13" s="30">
        <f t="shared" si="52"/>
        <v>9.3292814562524882</v>
      </c>
      <c r="CE13" s="30"/>
      <c r="CF13" s="30"/>
      <c r="CG13" s="30"/>
      <c r="CH13" s="30"/>
      <c r="CI13" s="30"/>
      <c r="CJ13" s="30"/>
      <c r="CK13" s="30"/>
      <c r="CL13" s="30"/>
      <c r="CM13" s="46">
        <f>P13+'Config sheet'!$O$9-'Config sheet'!$C$139</f>
        <v>34.648899999999998</v>
      </c>
      <c r="CN13" s="46">
        <f>Q13+'Config sheet'!$O$9+'Config sheet'!C$140</f>
        <v>65.288900000000012</v>
      </c>
      <c r="CO13" s="27">
        <f t="shared" si="18"/>
        <v>1.8842993572667535</v>
      </c>
      <c r="CP13" s="46">
        <f>'Config sheet'!$N$47</f>
        <v>1852.7346826837274</v>
      </c>
      <c r="CQ13" s="27">
        <f>'Config sheet'!$N$42</f>
        <v>970.82423361890676</v>
      </c>
      <c r="CR13" s="27">
        <f>'Config sheet'!$N$46</f>
        <v>881.91044906482068</v>
      </c>
      <c r="CS13" s="27">
        <f t="shared" si="19"/>
        <v>1.3891467077986892</v>
      </c>
      <c r="CT13" s="27">
        <f>'Config sheet'!$N$50/100*GERC_A_PARA!CQ13</f>
        <v>274.64617569078871</v>
      </c>
      <c r="CU13" s="27">
        <f t="shared" si="20"/>
        <v>274.64617569078871</v>
      </c>
      <c r="CV13" s="27">
        <f t="shared" si="21"/>
        <v>433.3559024611925</v>
      </c>
      <c r="CW13" s="27">
        <f t="shared" si="22"/>
        <v>1245.4704093096955</v>
      </c>
      <c r="CX13" s="27">
        <f t="shared" si="23"/>
        <v>789.33662357023354</v>
      </c>
      <c r="CY13" s="27">
        <f>'Config sheet'!$N$51/100*GERC_A_PARA!CR13</f>
        <v>198.78261521921058</v>
      </c>
      <c r="CZ13" s="27">
        <f t="shared" si="24"/>
        <v>198.78261521921058</v>
      </c>
      <c r="DA13" s="27">
        <f t="shared" si="25"/>
        <v>313.65308253518907</v>
      </c>
      <c r="DB13" s="27">
        <f t="shared" si="26"/>
        <v>1080.6930642840312</v>
      </c>
      <c r="DC13" s="27">
        <f t="shared" si="27"/>
        <v>684.90636798871878</v>
      </c>
      <c r="DD13" s="50">
        <f t="shared" si="28"/>
        <v>83.652063754240331</v>
      </c>
      <c r="DE13" s="50">
        <f t="shared" si="29"/>
        <v>86.97481502370367</v>
      </c>
      <c r="DF13" s="50">
        <f t="shared" si="30"/>
        <v>53.015822025872971</v>
      </c>
      <c r="DG13" s="50">
        <f t="shared" si="31"/>
        <v>55.121668337754102</v>
      </c>
      <c r="DH13" s="27">
        <f t="shared" si="32"/>
        <v>85.313439388972</v>
      </c>
      <c r="DI13">
        <f>'Config sheet'!$N$59</f>
        <v>71.978923438716066</v>
      </c>
      <c r="DJ13" s="21">
        <f t="shared" si="53"/>
        <v>69.69109228539277</v>
      </c>
      <c r="DK13" s="19">
        <f>Coeff_Summary!$B$11+Coeff_Summary!$D$11*(F13)+Coeff_Summary!$E$11*CM13*100+Coeff_Summary!$F$11*(F13)^2+Coeff_Summary!$G$11*(F13)*CM13*100+Coeff_Summary!$H$11*(CM13*100)^2</f>
        <v>0.93585509635601305</v>
      </c>
      <c r="DL13" s="19">
        <f>Coeff_Summary!$B$9+Coeff_Summary!$D$9*(G13)+Coeff_Summary!$E$9*CN13*100+Coeff_Summary!$F$9*(G13)^2+Coeff_Summary!$G$9*(G13)*CN13*100+Coeff_Summary!$H$9*(CN13*100)^2</f>
        <v>0.95292904103445564</v>
      </c>
      <c r="DM13" s="30">
        <f t="shared" si="54"/>
        <v>0.94439206869523429</v>
      </c>
      <c r="DN13">
        <f>DK13*8314.4*(GERC_A_PARA!F13+273)/('Config sheet'!$N$28*GERC_A_PARA!CM13*10^5)</f>
        <v>3.9705513116234006E-2</v>
      </c>
      <c r="DO13">
        <f>DL13*(8314.4/'Config sheet'!$N$28)*((GERC_A_PARA!G13+273)/(GERC_A_PARA!CN13*10^5))</f>
        <v>2.5623096103537288E-2</v>
      </c>
      <c r="DP13" s="30">
        <f t="shared" si="55"/>
        <v>1580.6316805498445</v>
      </c>
      <c r="DQ13" s="30">
        <f t="shared" si="33"/>
        <v>39808.871778654509</v>
      </c>
      <c r="DR13" s="30">
        <f t="shared" si="34"/>
        <v>1001.7503944753463</v>
      </c>
      <c r="DS13" s="30">
        <f t="shared" si="35"/>
        <v>39095.60306168675</v>
      </c>
      <c r="DT13" s="19">
        <f>(Coeff_Summary!$B$5+Coeff_Summary!$D$5*(F13)+Coeff_Summary!$E$5*CM13*100+Coeff_Summary!$F$5*(F13)^2+Coeff_Summary!$G$5*(F13)*CM13*100+Coeff_Summary!$H$5*(CM13*100)^2+Coeff_Summary!$B$3+Coeff_Summary!$D$3*(G13)+Coeff_Summary!$E$3*CN13*100+Coeff_Summary!$F$3*(G13)^2+Coeff_Summary!$G$3*(G13)*CN13*100+Coeff_Summary!$H$3*(CN13*100)^2)/2</f>
        <v>1.4221790843165487</v>
      </c>
      <c r="DU13" s="30">
        <f t="shared" si="56"/>
        <v>3.3686630559135011</v>
      </c>
      <c r="DV13" s="30">
        <f>DM13*(8314.4/'Config sheet'!$N$28)*(273+F13)*DU13*((CO13^(1/DU13))-1)</f>
        <v>96771.73893663309</v>
      </c>
      <c r="DW13" s="30">
        <f t="shared" si="36"/>
        <v>349.45223978977202</v>
      </c>
      <c r="DX13" s="30">
        <f t="shared" si="37"/>
        <v>345.77</v>
      </c>
      <c r="DY13" s="30">
        <f t="shared" si="38"/>
        <v>106.54853243779482</v>
      </c>
      <c r="DZ13" s="30">
        <f t="shared" si="39"/>
        <v>1004.3346390254778</v>
      </c>
      <c r="EA13" s="65">
        <f>Coeff_Summary!$B$9+Coeff_Summary!$D$9*(DW13-273)+Coeff_Summary!$E$9*CN13*100+Coeff_Summary!$F$9*(DW13-273)^2+Coeff_Summary!$G$9*(DW13-273)*CN13*100+Coeff_Summary!$H$9*(CN13*100)^2</f>
        <v>0.95570865914959358</v>
      </c>
      <c r="EB13" s="30">
        <f>EA13*(8314.4/'Config sheet'!$C$28)*(DW13/(CM13*10^5))</f>
        <v>4.8938086286012913E-2</v>
      </c>
      <c r="EC13" s="30">
        <f t="shared" si="40"/>
        <v>1.2325262273466018</v>
      </c>
      <c r="ED13" s="30">
        <f t="shared" si="57"/>
        <v>1.018244218303586</v>
      </c>
      <c r="EE13" s="30">
        <f>('Config sheet'!$N$132*(CN13-CM13) - 'Config sheet'!$N$133*GERC_A_PARA!CN13)*10^5</f>
        <v>112773.14266170579</v>
      </c>
      <c r="EF13" s="30">
        <f>('Config sheet'!$N$132*(CN13-CM13) + 'Config sheet'!$N$133*CM13)*10^5</f>
        <v>154629.63179093535</v>
      </c>
      <c r="EG13" s="30">
        <f>'Config sheet'!$N$148</f>
        <v>386976</v>
      </c>
      <c r="EH13" s="30">
        <f t="shared" si="58"/>
        <v>2258.9558245077483</v>
      </c>
      <c r="EI13" s="30">
        <f>'Config sheet'!$E$127+'Config sheet'!$P$127</f>
        <v>3308.2</v>
      </c>
      <c r="EJ13" s="30"/>
      <c r="EK13" s="63">
        <f t="shared" si="41"/>
        <v>52262.173138968508</v>
      </c>
      <c r="EL13" s="63">
        <f t="shared" si="67"/>
        <v>51753.885144906584</v>
      </c>
      <c r="EM13" s="63">
        <f t="shared" si="68"/>
        <v>39808.871778654509</v>
      </c>
      <c r="EN13" s="63">
        <f t="shared" si="69"/>
        <v>39095.60306168675</v>
      </c>
      <c r="EO13" s="30">
        <f>BL13*(('Config sheet'!$D$8+273)/(C13+273))*(GERC_A_PARA!AI13/'Config sheet'!$D$7)*(1/GERC_A_PARA!BG13)*24*10^-3</f>
        <v>1813.8505667985207</v>
      </c>
      <c r="EP13" s="30">
        <f>BN13*(('Config sheet'!$D$8+273)/(D13+273))*(GERC_A_PARA!AJ13/'Config sheet'!$D$7)*(1/GERC_A_PARA!BH13)*24*10^-3</f>
        <v>1796.2095386752821</v>
      </c>
      <c r="EQ13" s="30">
        <f t="shared" si="59"/>
        <v>1805.0300527369013</v>
      </c>
      <c r="ER13" s="30">
        <f>DP13*(('Config sheet'!$D$8+273)/(F13+273))*(CM13/'Config sheet'!$D$7)*(1/DK13)*24*10^-3</f>
        <v>1381.636857069034</v>
      </c>
      <c r="ES13" s="30">
        <f>DR13*(('Config sheet'!$D$8+273)/(G13+273))*(CN13/'Config sheet'!$D$7)*(1/DL13)*24*10^-3</f>
        <v>1356.8816127145476</v>
      </c>
      <c r="ET13" s="30">
        <f t="shared" si="60"/>
        <v>1369.2592348917908</v>
      </c>
      <c r="EU13">
        <f t="shared" si="61"/>
        <v>1.0098212528902664</v>
      </c>
      <c r="EV13">
        <f t="shared" si="62"/>
        <v>1.0182442183035862</v>
      </c>
      <c r="EW13" s="30">
        <f t="shared" si="63"/>
        <v>0.69506941647865306</v>
      </c>
      <c r="EX13" s="30">
        <f>'Config sheet'!$C$123/('Config sheet'!$F$17*10^-3)</f>
        <v>1.2841244171864261</v>
      </c>
      <c r="EY13" s="30">
        <f t="shared" si="64"/>
        <v>0.73348757739424553</v>
      </c>
      <c r="EZ13" s="30">
        <f>'Config sheet'!$N$123/('Config sheet'!$Q$17*10^-3)</f>
        <v>1.4616189626248377</v>
      </c>
      <c r="FA13" s="1" t="s">
        <v>420</v>
      </c>
      <c r="FB13" s="30">
        <f t="shared" si="65"/>
        <v>-3.6822397897720407</v>
      </c>
      <c r="FC13" s="30"/>
    </row>
    <row r="14" spans="1:159" x14ac:dyDescent="0.25">
      <c r="A14" s="1">
        <v>43480</v>
      </c>
      <c r="B14" s="2">
        <v>0.16666666666666666</v>
      </c>
      <c r="C14">
        <v>23.93</v>
      </c>
      <c r="D14">
        <v>70.989999999999995</v>
      </c>
      <c r="E14">
        <v>15.76</v>
      </c>
      <c r="F14">
        <v>15.73</v>
      </c>
      <c r="G14">
        <v>72.06</v>
      </c>
      <c r="H14">
        <v>66.38</v>
      </c>
      <c r="I14">
        <v>71.67</v>
      </c>
      <c r="J14">
        <v>71.86</v>
      </c>
      <c r="K14">
        <v>72.22</v>
      </c>
      <c r="L14">
        <v>69.540000000000006</v>
      </c>
      <c r="M14">
        <v>21.79</v>
      </c>
      <c r="N14">
        <v>34.19</v>
      </c>
      <c r="O14">
        <v>33.72</v>
      </c>
      <c r="P14">
        <v>33.64</v>
      </c>
      <c r="Q14">
        <v>63.95</v>
      </c>
      <c r="R14">
        <v>3.72</v>
      </c>
      <c r="S14">
        <v>84.59</v>
      </c>
      <c r="T14">
        <v>75.55</v>
      </c>
      <c r="U14">
        <v>72.06</v>
      </c>
      <c r="V14">
        <v>72.06</v>
      </c>
      <c r="W14">
        <v>2.77</v>
      </c>
      <c r="X14">
        <v>2.37</v>
      </c>
      <c r="Y14">
        <v>3.82</v>
      </c>
      <c r="Z14">
        <v>3.35</v>
      </c>
      <c r="AA14">
        <v>4.66</v>
      </c>
      <c r="AB14">
        <v>4.08</v>
      </c>
      <c r="AC14">
        <v>3.76</v>
      </c>
      <c r="AD14">
        <v>1.89</v>
      </c>
      <c r="AE14">
        <v>1.55</v>
      </c>
      <c r="AF14">
        <v>1.9</v>
      </c>
      <c r="AH14" s="4" t="str">
        <f t="shared" si="42"/>
        <v>ON</v>
      </c>
      <c r="AI14" s="31">
        <f>M14+'Config sheet'!$D$9-'Config sheet'!$C$139</f>
        <v>22.748899999999999</v>
      </c>
      <c r="AJ14" s="31">
        <f>N14+'Config sheet'!$D$9+'Config sheet'!$C$140</f>
        <v>35.548899999999996</v>
      </c>
      <c r="AK14" s="25">
        <f t="shared" si="0"/>
        <v>1.5626645683967135</v>
      </c>
      <c r="AL14" s="46">
        <f>'Config sheet'!$C$47</f>
        <v>3546.9708798579968</v>
      </c>
      <c r="AM14" s="4">
        <f>'Config sheet'!$C$42</f>
        <v>1817.9423322060413</v>
      </c>
      <c r="AN14" s="25">
        <f>'Config sheet'!$C$46</f>
        <v>1729.0285476519553</v>
      </c>
      <c r="AO14" s="25">
        <f t="shared" si="66"/>
        <v>1.4915731341965552</v>
      </c>
      <c r="AP14" s="25">
        <f>'Config sheet'!$C$50/100*GERC_A_PARA!AM14</f>
        <v>351.771841281869</v>
      </c>
      <c r="AQ14" s="25">
        <f t="shared" si="1"/>
        <v>351.771841281869</v>
      </c>
      <c r="AR14" s="25">
        <f t="shared" si="43"/>
        <v>474.49877753476841</v>
      </c>
      <c r="AS14" s="27">
        <f t="shared" si="2"/>
        <v>2169.7141734879106</v>
      </c>
      <c r="AT14" s="25">
        <f t="shared" si="3"/>
        <v>1608.5275368434113</v>
      </c>
      <c r="AU14" s="25">
        <f>'Config sheet'!$C$51/100*GERC_A_PARA!AN14</f>
        <v>266.0974934836359</v>
      </c>
      <c r="AV14" s="25">
        <f t="shared" si="4"/>
        <v>266.0974934836359</v>
      </c>
      <c r="AW14" s="25">
        <f t="shared" si="5"/>
        <v>358.93417421628931</v>
      </c>
      <c r="AX14" s="27">
        <f t="shared" si="6"/>
        <v>1995.1260411355911</v>
      </c>
      <c r="AY14" s="25">
        <f t="shared" si="7"/>
        <v>1479.0958255487749</v>
      </c>
      <c r="AZ14" s="31">
        <f t="shared" si="44"/>
        <v>93.249129299719186</v>
      </c>
      <c r="BA14" s="31">
        <f t="shared" si="45"/>
        <v>94.63070283838131</v>
      </c>
      <c r="BB14" s="31">
        <f t="shared" si="46"/>
        <v>69.130668960026426</v>
      </c>
      <c r="BC14" s="31">
        <f t="shared" si="47"/>
        <v>70.154904828633832</v>
      </c>
      <c r="BD14" s="25">
        <f t="shared" si="8"/>
        <v>93.939916069050241</v>
      </c>
      <c r="BE14">
        <f>'Config sheet'!$D$59</f>
        <v>82.44</v>
      </c>
      <c r="BF14" s="30">
        <f t="shared" si="48"/>
        <v>81.791351481690185</v>
      </c>
      <c r="BG14" s="19">
        <f>Coeff_Summary!$B$10+Coeff_Summary!$D$10*(C14)+Coeff_Summary!$E$10*AI14*100+Coeff_Summary!$F$10*(C14)^2+Coeff_Summary!$G$10*(C14)*AI14*100+Coeff_Summary!$H$10*(AI14*100)^2</f>
        <v>0.96071017531026426</v>
      </c>
      <c r="BH14" s="19">
        <f>Coeff_Summary!$B$8+Coeff_Summary!$D$8*(D14)+Coeff_Summary!$E$8*AJ14*100+Coeff_Summary!$F$8*(D14)^2+Coeff_Summary!$G$8*(D14)*AJ14*100+Coeff_Summary!$H$8*(AJ14*100)^2</f>
        <v>0.97018418613555046</v>
      </c>
      <c r="BI14" s="30">
        <f t="shared" si="49"/>
        <v>0.96544718072290736</v>
      </c>
      <c r="BJ14" s="30">
        <f>BG14*8314.4*(GERC_A_PARA!C14+273)/('Config sheet'!$C$28*AI14*10^5)</f>
        <v>6.3666232632912351E-2</v>
      </c>
      <c r="BK14">
        <f>BH14*(8314.4/'Config sheet'!$C$28)*(BT14/(AJ14*10^5))</f>
        <v>4.766470690085927E-2</v>
      </c>
      <c r="BL14" s="30">
        <f t="shared" si="50"/>
        <v>3332.0214675322554</v>
      </c>
      <c r="BM14" s="30">
        <f t="shared" si="9"/>
        <v>52335.772508231661</v>
      </c>
      <c r="BN14" s="30">
        <f t="shared" si="10"/>
        <v>2470.2093710634513</v>
      </c>
      <c r="BO14" s="30">
        <f t="shared" si="11"/>
        <v>51824.70493737411</v>
      </c>
      <c r="BP14" s="19">
        <f>(Coeff_Summary!$B$4+Coeff_Summary!$D$4*(C14)+Coeff_Summary!$E$4*AI14*100+Coeff_Summary!$F$4*(C14)^2+Coeff_Summary!$G$4*(C14)*AI14*100+Coeff_Summary!$H$4*(AI14*100)^2+Coeff_Summary!$B$2+Coeff_Summary!$D$2*(D14)+Coeff_Summary!$E$2*AJ14*100+Coeff_Summary!$F$2*(D14)^2+Coeff_Summary!$G$2*(D14)*AJ14*100+Coeff_Summary!$H$2*(AJ14*100)^2)/2</f>
        <v>1.3649902264835521</v>
      </c>
      <c r="BQ14" s="30">
        <f t="shared" si="51"/>
        <v>3.7397993903408371</v>
      </c>
      <c r="BR14" s="30">
        <f>BI14*(8314.4/'Config sheet'!$C$28)*(273+C14)*BQ14*((AK14^(1/BQ14))-1)</f>
        <v>69008.017776499953</v>
      </c>
      <c r="BS14" s="30">
        <f t="shared" si="12"/>
        <v>334.57433615495444</v>
      </c>
      <c r="BT14" s="30">
        <f t="shared" si="13"/>
        <v>343.99</v>
      </c>
      <c r="BU14" s="52">
        <f t="shared" si="14"/>
        <v>79.992214523915095</v>
      </c>
      <c r="BV14" s="30">
        <f t="shared" si="15"/>
        <v>1254.1456347032511</v>
      </c>
      <c r="BW14" s="65">
        <f>Coeff_Summary!$B$8+Coeff_Summary!$D$8*(BS14-273)+Coeff_Summary!$E$8*AJ14*100+Coeff_Summary!$F$8*(BS14-273)^2+Coeff_Summary!$G$8*(BS14-273)*AJ14*100+Coeff_Summary!$H$8*(AJ14*100)^2</f>
        <v>0.96566409511433837</v>
      </c>
      <c r="BX14" s="30">
        <f>BW14*(8314.4/'Config sheet'!$C$28)*(BS14/(AI14*10^5))</f>
        <v>7.2107658272213909E-2</v>
      </c>
      <c r="BY14" s="30">
        <f t="shared" si="16"/>
        <v>1.1325887411616335</v>
      </c>
      <c r="BZ14" s="30">
        <f t="shared" si="17"/>
        <v>1.0098614660995202</v>
      </c>
      <c r="CA14" s="30">
        <f>('Config sheet'!$C$132*(AJ14-AI14) - 'Config sheet'!$C$133*GERC_A_PARA!AJ14)*10^5</f>
        <v>94722.179591727705</v>
      </c>
      <c r="CB14" s="30">
        <f>('Config sheet'!$C$132*(AJ14-AI14) + 'Config sheet'!$C$133*AI14)*10^5</f>
        <v>119138.77903616213</v>
      </c>
      <c r="CC14" s="30">
        <f>'Config sheet'!$C$148</f>
        <v>386976</v>
      </c>
      <c r="CD14" s="30">
        <f t="shared" si="52"/>
        <v>9.4156638450455716</v>
      </c>
      <c r="CE14" s="30"/>
      <c r="CF14" s="30"/>
      <c r="CG14" s="30"/>
      <c r="CH14" s="30"/>
      <c r="CI14" s="30"/>
      <c r="CJ14" s="30"/>
      <c r="CK14" s="30"/>
      <c r="CL14" s="30"/>
      <c r="CM14" s="46">
        <f>P14+'Config sheet'!$O$9-'Config sheet'!$C$139</f>
        <v>34.5989</v>
      </c>
      <c r="CN14" s="46">
        <f>Q14+'Config sheet'!$O$9+'Config sheet'!C$140</f>
        <v>65.308900000000008</v>
      </c>
      <c r="CO14" s="27">
        <f t="shared" si="18"/>
        <v>1.887600472847403</v>
      </c>
      <c r="CP14" s="46">
        <f>'Config sheet'!$N$47</f>
        <v>1852.7346826837274</v>
      </c>
      <c r="CQ14" s="27">
        <f>'Config sheet'!$N$42</f>
        <v>970.82423361890676</v>
      </c>
      <c r="CR14" s="27">
        <f>'Config sheet'!$N$46</f>
        <v>881.91044906482068</v>
      </c>
      <c r="CS14" s="27">
        <f t="shared" si="19"/>
        <v>1.38992359323925</v>
      </c>
      <c r="CT14" s="27">
        <f>'Config sheet'!$N$50/100*GERC_A_PARA!CQ14</f>
        <v>274.64617569078871</v>
      </c>
      <c r="CU14" s="27">
        <f t="shared" si="20"/>
        <v>274.64617569078871</v>
      </c>
      <c r="CV14" s="27">
        <f t="shared" si="21"/>
        <v>433.79138862808173</v>
      </c>
      <c r="CW14" s="27">
        <f t="shared" si="22"/>
        <v>1245.4704093096955</v>
      </c>
      <c r="CX14" s="27">
        <f t="shared" si="23"/>
        <v>788.5442030898015</v>
      </c>
      <c r="CY14" s="27">
        <f>'Config sheet'!$N$51/100*GERC_A_PARA!CR14</f>
        <v>198.78261521921058</v>
      </c>
      <c r="CZ14" s="27">
        <f t="shared" si="24"/>
        <v>198.78261521921058</v>
      </c>
      <c r="DA14" s="27">
        <f t="shared" si="25"/>
        <v>313.96827745435473</v>
      </c>
      <c r="DB14" s="27">
        <f t="shared" si="26"/>
        <v>1080.6930642840312</v>
      </c>
      <c r="DC14" s="27">
        <f t="shared" si="27"/>
        <v>684.21878576211725</v>
      </c>
      <c r="DD14" s="50">
        <f t="shared" si="28"/>
        <v>83.607206389558996</v>
      </c>
      <c r="DE14" s="50">
        <f t="shared" si="29"/>
        <v>86.939075009567333</v>
      </c>
      <c r="DF14" s="50">
        <f t="shared" si="30"/>
        <v>52.934198550377495</v>
      </c>
      <c r="DG14" s="50">
        <f t="shared" si="31"/>
        <v>55.043703253279752</v>
      </c>
      <c r="DH14" s="27">
        <f t="shared" si="32"/>
        <v>85.273140699563157</v>
      </c>
      <c r="DI14">
        <f>'Config sheet'!$N$59</f>
        <v>71.978923438716066</v>
      </c>
      <c r="DJ14" s="21">
        <f t="shared" si="53"/>
        <v>69.631045800695887</v>
      </c>
      <c r="DK14" s="19">
        <f>Coeff_Summary!$B$11+Coeff_Summary!$D$11*(F14)+Coeff_Summary!$E$11*CM14*100+Coeff_Summary!$F$11*(F14)^2+Coeff_Summary!$G$11*(F14)*CM14*100+Coeff_Summary!$H$11*(CM14*100)^2</f>
        <v>0.93519932707697639</v>
      </c>
      <c r="DL14" s="19">
        <f>Coeff_Summary!$B$9+Coeff_Summary!$D$9*(G14)+Coeff_Summary!$E$9*CN14*100+Coeff_Summary!$F$9*(G14)^2+Coeff_Summary!$G$9*(G14)*CN14*100+Coeff_Summary!$H$9*(CN14*100)^2</f>
        <v>0.95236854416410022</v>
      </c>
      <c r="DM14" s="30">
        <f t="shared" si="54"/>
        <v>0.94378393562053831</v>
      </c>
      <c r="DN14">
        <f>DK14*8314.4*(GERC_A_PARA!F14+273)/('Config sheet'!$N$28*GERC_A_PARA!CM14*10^5)</f>
        <v>3.9623869953606908E-2</v>
      </c>
      <c r="DO14">
        <f>DL14*(8314.4/'Config sheet'!$N$28)*((GERC_A_PARA!G14+273)/(GERC_A_PARA!CN14*10^5))</f>
        <v>2.554761579358724E-2</v>
      </c>
      <c r="DP14" s="30">
        <f t="shared" si="55"/>
        <v>1579.8850527544998</v>
      </c>
      <c r="DQ14" s="30">
        <f t="shared" si="33"/>
        <v>39872.053249828641</v>
      </c>
      <c r="DR14" s="30">
        <f t="shared" si="34"/>
        <v>1000.272018175268</v>
      </c>
      <c r="DS14" s="30">
        <f t="shared" si="35"/>
        <v>39153.243349868615</v>
      </c>
      <c r="DT14" s="19">
        <f>(Coeff_Summary!$B$5+Coeff_Summary!$D$5*(F14)+Coeff_Summary!$E$5*CM14*100+Coeff_Summary!$F$5*(F14)^2+Coeff_Summary!$G$5*(F14)*CM14*100+Coeff_Summary!$H$5*(CM14*100)^2+Coeff_Summary!$B$3+Coeff_Summary!$D$3*(G14)+Coeff_Summary!$E$3*CN14*100+Coeff_Summary!$F$3*(G14)^2+Coeff_Summary!$G$3*(G14)*CN14*100+Coeff_Summary!$H$3*(CN14*100)^2)/2</f>
        <v>1.4235415905701589</v>
      </c>
      <c r="DU14" s="30">
        <f t="shared" si="56"/>
        <v>3.3610432181024539</v>
      </c>
      <c r="DV14" s="30">
        <f>DM14*(8314.4/'Config sheet'!$N$28)*(273+F14)*DU14*((CO14^(1/DU14))-1)</f>
        <v>96752.561839582049</v>
      </c>
      <c r="DW14" s="30">
        <f t="shared" si="36"/>
        <v>348.8048521792748</v>
      </c>
      <c r="DX14" s="30">
        <f t="shared" si="37"/>
        <v>345.06</v>
      </c>
      <c r="DY14" s="30">
        <f t="shared" si="38"/>
        <v>106.64805996675804</v>
      </c>
      <c r="DZ14" s="30">
        <f t="shared" si="39"/>
        <v>1004.790715609516</v>
      </c>
      <c r="EA14" s="65">
        <f>Coeff_Summary!$B$9+Coeff_Summary!$D$9*(DW14-273)+Coeff_Summary!$E$9*CN14*100+Coeff_Summary!$F$9*(DW14-273)^2+Coeff_Summary!$G$9*(DW14-273)*CN14*100+Coeff_Summary!$H$9*(CN14*100)^2</f>
        <v>0.9552190357824587</v>
      </c>
      <c r="EB14" s="30">
        <f>EA14*(8314.4/'Config sheet'!$C$28)*(DW14/(CM14*10^5))</f>
        <v>4.8892954254249707E-2</v>
      </c>
      <c r="EC14" s="30">
        <f t="shared" si="40"/>
        <v>1.2339267797793447</v>
      </c>
      <c r="ED14" s="30">
        <f t="shared" si="57"/>
        <v>1.0183588852023528</v>
      </c>
      <c r="EE14" s="30">
        <f>('Config sheet'!$N$132*(CN14-CM14) - 'Config sheet'!$N$133*GERC_A_PARA!CN14)*10^5</f>
        <v>113084.87860361178</v>
      </c>
      <c r="EF14" s="30">
        <f>('Config sheet'!$N$132*(CN14-CM14) + 'Config sheet'!$N$133*CM14)*10^5</f>
        <v>154928.8029708206</v>
      </c>
      <c r="EG14" s="30">
        <f>'Config sheet'!$N$148</f>
        <v>386976</v>
      </c>
      <c r="EH14" s="30">
        <f t="shared" si="58"/>
        <v>2258.936350312767</v>
      </c>
      <c r="EI14" s="30">
        <f>'Config sheet'!$E$127+'Config sheet'!$P$127</f>
        <v>3308.2</v>
      </c>
      <c r="EJ14" s="30"/>
      <c r="EK14" s="63">
        <f t="shared" si="41"/>
        <v>52335.772508231661</v>
      </c>
      <c r="EL14" s="63">
        <f t="shared" si="67"/>
        <v>51824.70493737411</v>
      </c>
      <c r="EM14" s="63">
        <f t="shared" si="68"/>
        <v>39872.053249828641</v>
      </c>
      <c r="EN14" s="63">
        <f t="shared" si="69"/>
        <v>39153.243349868615</v>
      </c>
      <c r="EO14" s="30">
        <f>BL14*(('Config sheet'!$D$8+273)/(C14+273))*(GERC_A_PARA!AI14/'Config sheet'!$D$7)*(1/GERC_A_PARA!BG14)*24*10^-3</f>
        <v>1816.4049622558052</v>
      </c>
      <c r="EP14" s="30">
        <f>BN14*(('Config sheet'!$D$8+273)/(D14+273))*(GERC_A_PARA!AJ14/'Config sheet'!$D$7)*(1/GERC_A_PARA!BH14)*24*10^-3</f>
        <v>1798.6674640349145</v>
      </c>
      <c r="EQ14" s="30">
        <f t="shared" si="59"/>
        <v>1807.5362131453599</v>
      </c>
      <c r="ER14" s="30">
        <f>DP14*(('Config sheet'!$D$8+273)/(F14+273))*(CM14/'Config sheet'!$D$7)*(1/DK14)*24*10^-3</f>
        <v>1383.8296810642325</v>
      </c>
      <c r="ES14" s="30">
        <f>DR14*(('Config sheet'!$D$8+273)/(G14+273))*(CN14/'Config sheet'!$D$7)*(1/DL14)*24*10^-3</f>
        <v>1358.8821202156635</v>
      </c>
      <c r="ET14" s="30">
        <f t="shared" si="60"/>
        <v>1371.355900639948</v>
      </c>
      <c r="EU14">
        <f t="shared" si="61"/>
        <v>1.0098614660995204</v>
      </c>
      <c r="EV14">
        <f t="shared" si="62"/>
        <v>1.0183588852023528</v>
      </c>
      <c r="EW14" s="30">
        <f t="shared" si="63"/>
        <v>0.69384260496826577</v>
      </c>
      <c r="EX14" s="30">
        <f>'Config sheet'!$C$123/('Config sheet'!$F$17*10^-3)</f>
        <v>1.2841244171864261</v>
      </c>
      <c r="EY14" s="30">
        <f t="shared" si="64"/>
        <v>0.73269872185668716</v>
      </c>
      <c r="EZ14" s="30">
        <f>'Config sheet'!$N$123/('Config sheet'!$Q$17*10^-3)</f>
        <v>1.4616189626248377</v>
      </c>
      <c r="FA14" s="1" t="s">
        <v>421</v>
      </c>
      <c r="FB14" s="30">
        <f t="shared" si="65"/>
        <v>-3.7448521792748011</v>
      </c>
      <c r="FC14" s="30"/>
    </row>
    <row r="15" spans="1:159" x14ac:dyDescent="0.25">
      <c r="A15" s="1">
        <v>43480</v>
      </c>
      <c r="B15" s="2">
        <v>0.20833333333333334</v>
      </c>
      <c r="C15">
        <v>23.66</v>
      </c>
      <c r="D15">
        <v>70.67</v>
      </c>
      <c r="E15">
        <v>14.95</v>
      </c>
      <c r="F15">
        <v>14.93</v>
      </c>
      <c r="G15">
        <v>71.36</v>
      </c>
      <c r="H15">
        <v>66.38</v>
      </c>
      <c r="I15">
        <v>71.680000000000007</v>
      </c>
      <c r="J15">
        <v>71.849999999999994</v>
      </c>
      <c r="K15">
        <v>72.209999999999994</v>
      </c>
      <c r="L15">
        <v>69.55</v>
      </c>
      <c r="M15">
        <v>21.79</v>
      </c>
      <c r="N15">
        <v>34.15</v>
      </c>
      <c r="O15">
        <v>33.67</v>
      </c>
      <c r="P15">
        <v>33.590000000000003</v>
      </c>
      <c r="Q15">
        <v>63.96</v>
      </c>
      <c r="R15">
        <v>3.71</v>
      </c>
      <c r="S15">
        <v>84.63</v>
      </c>
      <c r="T15">
        <v>75.45</v>
      </c>
      <c r="U15">
        <v>71.98</v>
      </c>
      <c r="V15">
        <v>71.98</v>
      </c>
      <c r="W15">
        <v>2.78</v>
      </c>
      <c r="X15">
        <v>2.38</v>
      </c>
      <c r="Y15">
        <v>3.8</v>
      </c>
      <c r="Z15">
        <v>3.33</v>
      </c>
      <c r="AA15">
        <v>4.6500000000000004</v>
      </c>
      <c r="AB15">
        <v>4.03</v>
      </c>
      <c r="AC15">
        <v>3.75</v>
      </c>
      <c r="AD15">
        <v>1.9</v>
      </c>
      <c r="AE15">
        <v>1.55</v>
      </c>
      <c r="AF15">
        <v>1.86</v>
      </c>
      <c r="AH15" s="4" t="str">
        <f t="shared" si="42"/>
        <v>ON</v>
      </c>
      <c r="AI15" s="31">
        <f>M15+'Config sheet'!$D$9-'Config sheet'!$C$139</f>
        <v>22.748899999999999</v>
      </c>
      <c r="AJ15" s="31">
        <f>N15+'Config sheet'!$D$9+'Config sheet'!$C$140</f>
        <v>35.508899999999997</v>
      </c>
      <c r="AK15" s="25">
        <f t="shared" si="0"/>
        <v>1.560906241620474</v>
      </c>
      <c r="AL15" s="46">
        <f>'Config sheet'!$C$47</f>
        <v>3546.9708798579968</v>
      </c>
      <c r="AM15" s="4">
        <f>'Config sheet'!$C$42</f>
        <v>1817.9423322060413</v>
      </c>
      <c r="AN15" s="25">
        <f>'Config sheet'!$C$46</f>
        <v>1729.0285476519553</v>
      </c>
      <c r="AO15" s="25">
        <f t="shared" si="66"/>
        <v>1.4933243115574337</v>
      </c>
      <c r="AP15" s="25">
        <f>'Config sheet'!$C$50/100*GERC_A_PARA!AM15</f>
        <v>351.771841281869</v>
      </c>
      <c r="AQ15" s="25">
        <f t="shared" si="1"/>
        <v>351.771841281869</v>
      </c>
      <c r="AR15" s="25">
        <f t="shared" si="43"/>
        <v>473.97480735472095</v>
      </c>
      <c r="AS15" s="27">
        <f t="shared" si="2"/>
        <v>2169.7141734879106</v>
      </c>
      <c r="AT15" s="25">
        <f t="shared" si="3"/>
        <v>1610.3057335956714</v>
      </c>
      <c r="AU15" s="25">
        <f>'Config sheet'!$C$51/100*GERC_A_PARA!AN15</f>
        <v>266.0974934836359</v>
      </c>
      <c r="AV15" s="25">
        <f t="shared" si="4"/>
        <v>266.0974934836359</v>
      </c>
      <c r="AW15" s="25">
        <f t="shared" si="5"/>
        <v>358.5378174440624</v>
      </c>
      <c r="AX15" s="27">
        <f t="shared" si="6"/>
        <v>1995.1260411355911</v>
      </c>
      <c r="AY15" s="25">
        <f t="shared" si="7"/>
        <v>1480.73093799356</v>
      </c>
      <c r="AZ15" s="31">
        <f t="shared" si="44"/>
        <v>93.277951455998007</v>
      </c>
      <c r="BA15" s="31">
        <f t="shared" si="45"/>
        <v>94.653626506863532</v>
      </c>
      <c r="BB15" s="31">
        <f t="shared" si="46"/>
        <v>69.228482665156562</v>
      </c>
      <c r="BC15" s="31">
        <f t="shared" si="47"/>
        <v>70.249473102073026</v>
      </c>
      <c r="BD15" s="25">
        <f t="shared" si="8"/>
        <v>93.965788981430762</v>
      </c>
      <c r="BE15">
        <f>'Config sheet'!$D$59</f>
        <v>82.44</v>
      </c>
      <c r="BF15" s="30">
        <f t="shared" si="48"/>
        <v>81.852383432522771</v>
      </c>
      <c r="BG15" s="19">
        <f>Coeff_Summary!$B$10+Coeff_Summary!$D$10*(C15)+Coeff_Summary!$E$10*AI15*100+Coeff_Summary!$F$10*(C15)^2+Coeff_Summary!$G$10*(C15)*AI15*100+Coeff_Summary!$H$10*(AI15*100)^2</f>
        <v>0.96056288861786976</v>
      </c>
      <c r="BH15" s="19">
        <f>Coeff_Summary!$B$8+Coeff_Summary!$D$8*(D15)+Coeff_Summary!$E$8*AJ15*100+Coeff_Summary!$F$8*(D15)^2+Coeff_Summary!$G$8*(D15)*AJ15*100+Coeff_Summary!$H$8*(AJ15*100)^2</f>
        <v>0.97006719650008044</v>
      </c>
      <c r="BI15" s="30">
        <f t="shared" si="49"/>
        <v>0.96531504255897516</v>
      </c>
      <c r="BJ15" s="30">
        <f>BG15*8314.4*(GERC_A_PARA!C15+273)/('Config sheet'!$C$28*AI15*10^5)</f>
        <v>6.3598588786062282E-2</v>
      </c>
      <c r="BK15">
        <f>BH15*(8314.4/'Config sheet'!$C$28)*(BT15/(AJ15*10^5))</f>
        <v>4.7668260882626087E-2</v>
      </c>
      <c r="BL15" s="30">
        <f t="shared" si="50"/>
        <v>3332.9391722001637</v>
      </c>
      <c r="BM15" s="30">
        <f t="shared" si="9"/>
        <v>52405.8667938648</v>
      </c>
      <c r="BN15" s="30">
        <f t="shared" si="10"/>
        <v>2473.6212374424254</v>
      </c>
      <c r="BO15" s="30">
        <f t="shared" si="11"/>
        <v>51892.416287920409</v>
      </c>
      <c r="BP15" s="19">
        <f>(Coeff_Summary!$B$4+Coeff_Summary!$D$4*(C15)+Coeff_Summary!$E$4*AI15*100+Coeff_Summary!$F$4*(C15)^2+Coeff_Summary!$G$4*(C15)*AI15*100+Coeff_Summary!$H$4*(AI15*100)^2+Coeff_Summary!$B$2+Coeff_Summary!$D$2*(D15)+Coeff_Summary!$E$2*AJ15*100+Coeff_Summary!$F$2*(D15)^2+Coeff_Summary!$G$2*(D15)*AJ15*100+Coeff_Summary!$H$2*(AJ15*100)^2)/2</f>
        <v>1.3652957470195339</v>
      </c>
      <c r="BQ15" s="30">
        <f t="shared" si="51"/>
        <v>3.7375079183347997</v>
      </c>
      <c r="BR15" s="30">
        <f>BI15*(8314.4/'Config sheet'!$C$28)*(273+C15)*BQ15*((AK15^(1/BQ15))-1)</f>
        <v>68753.973534589575</v>
      </c>
      <c r="BS15" s="30">
        <f t="shared" si="12"/>
        <v>334.193885317217</v>
      </c>
      <c r="BT15" s="30">
        <f t="shared" si="13"/>
        <v>343.67</v>
      </c>
      <c r="BU15" s="52">
        <f t="shared" si="14"/>
        <v>79.842342729668147</v>
      </c>
      <c r="BV15" s="30">
        <f t="shared" si="15"/>
        <v>1253.5508017072598</v>
      </c>
      <c r="BW15" s="65">
        <f>Coeff_Summary!$B$8+Coeff_Summary!$D$8*(BS15-273)+Coeff_Summary!$E$8*AJ15*100+Coeff_Summary!$F$8*(BS15-273)^2+Coeff_Summary!$G$8*(BS15-273)*AJ15*100+Coeff_Summary!$H$8*(AJ15*100)^2</f>
        <v>0.96550507891178461</v>
      </c>
      <c r="BX15" s="30">
        <f>BW15*(8314.4/'Config sheet'!$C$28)*(BS15/(AI15*10^5))</f>
        <v>7.2013802795209664E-2</v>
      </c>
      <c r="BY15" s="30">
        <f t="shared" si="16"/>
        <v>1.1323176216606803</v>
      </c>
      <c r="BZ15" s="30">
        <f t="shared" si="17"/>
        <v>1.0098945191354274</v>
      </c>
      <c r="CA15" s="30">
        <f>('Config sheet'!$C$132*(AJ15-AI15) - 'Config sheet'!$C$133*GERC_A_PARA!AJ15)*10^5</f>
        <v>94396.398351885466</v>
      </c>
      <c r="CB15" s="30">
        <f>('Config sheet'!$C$132*(AJ15-AI15) + 'Config sheet'!$C$133*AI15)*10^5</f>
        <v>118796.24478029223</v>
      </c>
      <c r="CC15" s="30">
        <f>'Config sheet'!$C$148</f>
        <v>386976</v>
      </c>
      <c r="CD15" s="30">
        <f t="shared" si="52"/>
        <v>9.4761146827830203</v>
      </c>
      <c r="CE15" s="30"/>
      <c r="CF15" s="30"/>
      <c r="CG15" s="30"/>
      <c r="CH15" s="30"/>
      <c r="CI15" s="30"/>
      <c r="CJ15" s="30"/>
      <c r="CK15" s="30"/>
      <c r="CL15" s="30"/>
      <c r="CM15" s="46">
        <f>P15+'Config sheet'!$O$9-'Config sheet'!$C$139</f>
        <v>34.548900000000003</v>
      </c>
      <c r="CN15" s="46">
        <f>Q15+'Config sheet'!$O$9+'Config sheet'!C$140</f>
        <v>65.318900000000014</v>
      </c>
      <c r="CO15" s="27">
        <f t="shared" si="18"/>
        <v>1.8906216985200688</v>
      </c>
      <c r="CP15" s="46">
        <f>'Config sheet'!$N$47</f>
        <v>1852.7346826837274</v>
      </c>
      <c r="CQ15" s="27">
        <f>'Config sheet'!$N$42</f>
        <v>970.82423361890676</v>
      </c>
      <c r="CR15" s="27">
        <f>'Config sheet'!$N$46</f>
        <v>881.91044906482068</v>
      </c>
      <c r="CS15" s="27">
        <f t="shared" si="19"/>
        <v>1.3908197354321712</v>
      </c>
      <c r="CT15" s="27">
        <f>'Config sheet'!$N$50/100*GERC_A_PARA!CQ15</f>
        <v>274.64617569078871</v>
      </c>
      <c r="CU15" s="27">
        <f t="shared" si="20"/>
        <v>274.64617569078871</v>
      </c>
      <c r="CV15" s="27">
        <f t="shared" si="21"/>
        <v>434.16260274569333</v>
      </c>
      <c r="CW15" s="27">
        <f t="shared" si="22"/>
        <v>1245.4704093096955</v>
      </c>
      <c r="CX15" s="27">
        <f t="shared" si="23"/>
        <v>787.86998854737783</v>
      </c>
      <c r="CY15" s="27">
        <f>'Config sheet'!$N$51/100*GERC_A_PARA!CR15</f>
        <v>198.78261521921058</v>
      </c>
      <c r="CZ15" s="27">
        <f t="shared" si="24"/>
        <v>198.78261521921058</v>
      </c>
      <c r="DA15" s="27">
        <f t="shared" si="25"/>
        <v>314.23695373546275</v>
      </c>
      <c r="DB15" s="27">
        <f t="shared" si="26"/>
        <v>1080.6930642840312</v>
      </c>
      <c r="DC15" s="27">
        <f t="shared" si="27"/>
        <v>683.63377067513454</v>
      </c>
      <c r="DD15" s="50">
        <f t="shared" si="28"/>
        <v>83.56896938385222</v>
      </c>
      <c r="DE15" s="50">
        <f t="shared" si="29"/>
        <v>86.908609752987942</v>
      </c>
      <c r="DF15" s="50">
        <f t="shared" si="30"/>
        <v>52.864750907943765</v>
      </c>
      <c r="DG15" s="50">
        <f t="shared" si="31"/>
        <v>54.977368277024155</v>
      </c>
      <c r="DH15" s="27">
        <f t="shared" si="32"/>
        <v>85.238789568420088</v>
      </c>
      <c r="DI15">
        <f>'Config sheet'!$N$59</f>
        <v>71.978923438716066</v>
      </c>
      <c r="DJ15" s="21">
        <f t="shared" si="53"/>
        <v>69.57992458045203</v>
      </c>
      <c r="DK15" s="19">
        <f>Coeff_Summary!$B$11+Coeff_Summary!$D$11*(F15)+Coeff_Summary!$E$11*CM15*100+Coeff_Summary!$F$11*(F15)^2+Coeff_Summary!$G$11*(F15)*CM15*100+Coeff_Summary!$H$11*(CM15*100)^2</f>
        <v>0.93454697966081346</v>
      </c>
      <c r="DL15" s="19">
        <f>Coeff_Summary!$B$9+Coeff_Summary!$D$9*(G15)+Coeff_Summary!$E$9*CN15*100+Coeff_Summary!$F$9*(G15)^2+Coeff_Summary!$G$9*(G15)*CN15*100+Coeff_Summary!$H$9*(CN15*100)^2</f>
        <v>0.95181640207391582</v>
      </c>
      <c r="DM15" s="30">
        <f t="shared" si="54"/>
        <v>0.9431816908673647</v>
      </c>
      <c r="DN15">
        <f>DK15*8314.4*(GERC_A_PARA!F15+273)/('Config sheet'!$N$28*GERC_A_PARA!CM15*10^5)</f>
        <v>3.9543664760414481E-2</v>
      </c>
      <c r="DO15">
        <f>DL15*(8314.4/'Config sheet'!$N$28)*((GERC_A_PARA!G15+273)/(GERC_A_PARA!CN15*10^5))</f>
        <v>2.5477106692935091E-2</v>
      </c>
      <c r="DP15" s="30">
        <f t="shared" si="55"/>
        <v>1579.2486174339181</v>
      </c>
      <c r="DQ15" s="30">
        <f t="shared" si="33"/>
        <v>39936.830008098746</v>
      </c>
      <c r="DR15" s="30">
        <f t="shared" si="34"/>
        <v>999.0141723405111</v>
      </c>
      <c r="DS15" s="30">
        <f t="shared" si="35"/>
        <v>39212.23019478668</v>
      </c>
      <c r="DT15" s="19">
        <f>(Coeff_Summary!$B$5+Coeff_Summary!$D$5*(F15)+Coeff_Summary!$E$5*CM15*100+Coeff_Summary!$F$5*(F15)^2+Coeff_Summary!$G$5*(F15)*CM15*100+Coeff_Summary!$H$5*(CM15*100)^2+Coeff_Summary!$B$3+Coeff_Summary!$D$3*(G15)+Coeff_Summary!$E$3*CN15*100+Coeff_Summary!$F$3*(G15)^2+Coeff_Summary!$G$3*(G15)*CN15*100+Coeff_Summary!$H$3*(CN15*100)^2)/2</f>
        <v>1.4248848217980807</v>
      </c>
      <c r="DU15" s="30">
        <f t="shared" si="56"/>
        <v>3.3535790141151076</v>
      </c>
      <c r="DV15" s="30">
        <f>DM15*(8314.4/'Config sheet'!$N$28)*(273+F15)*DU15*((CO15^(1/DU15))-1)</f>
        <v>96710.408501340644</v>
      </c>
      <c r="DW15" s="30">
        <f t="shared" si="36"/>
        <v>348.15075946419478</v>
      </c>
      <c r="DX15" s="30">
        <f t="shared" si="37"/>
        <v>344.36</v>
      </c>
      <c r="DY15" s="30">
        <f t="shared" si="38"/>
        <v>106.71763151549669</v>
      </c>
      <c r="DZ15" s="30">
        <f t="shared" si="39"/>
        <v>1005.328810630451</v>
      </c>
      <c r="EA15" s="65">
        <f>Coeff_Summary!$B$9+Coeff_Summary!$D$9*(DW15-273)+Coeff_Summary!$E$9*CN15*100+Coeff_Summary!$F$9*(DW15-273)^2+Coeff_Summary!$G$9*(DW15-273)*CN15*100+Coeff_Summary!$H$9*(CN15*100)^2</f>
        <v>0.95472530174188464</v>
      </c>
      <c r="EB15" s="30">
        <f>EA15*(8314.4/'Config sheet'!$C$28)*(DW15/(CM15*10^5))</f>
        <v>4.8846633688021106E-2</v>
      </c>
      <c r="EC15" s="30">
        <f>DQ15/(DP15/EB15)</f>
        <v>1.2352581376554517</v>
      </c>
      <c r="ED15" s="30">
        <f t="shared" si="57"/>
        <v>1.0184789237876197</v>
      </c>
      <c r="EE15" s="30">
        <f>('Config sheet'!$N$132*(CN15-CM15) - 'Config sheet'!$N$133*GERC_A_PARA!CN15)*10^5</f>
        <v>113355.07244953618</v>
      </c>
      <c r="EF15" s="30">
        <f>('Config sheet'!$N$132*(CN15-CM15) + 'Config sheet'!$N$133*CM15)*10^5</f>
        <v>155182.24380071732</v>
      </c>
      <c r="EG15" s="30">
        <f>'Config sheet'!$N$148</f>
        <v>386976</v>
      </c>
      <c r="EH15" s="30">
        <f t="shared" si="58"/>
        <v>2258.8796123377106</v>
      </c>
      <c r="EI15" s="30">
        <f>'Config sheet'!$E$127+'Config sheet'!$P$127</f>
        <v>3308.2</v>
      </c>
      <c r="EJ15" s="30"/>
      <c r="EK15" s="63">
        <f t="shared" si="41"/>
        <v>52405.8667938648</v>
      </c>
      <c r="EL15" s="63">
        <f t="shared" si="67"/>
        <v>51892.416287920409</v>
      </c>
      <c r="EM15" s="63">
        <f t="shared" si="68"/>
        <v>39936.830008098746</v>
      </c>
      <c r="EN15" s="63">
        <f t="shared" si="69"/>
        <v>39212.23019478668</v>
      </c>
      <c r="EO15" s="30">
        <f>BL15*(('Config sheet'!$D$8+273)/(C15+273))*(GERC_A_PARA!AI15/'Config sheet'!$D$7)*(1/GERC_A_PARA!BG15)*24*10^-3</f>
        <v>1818.83770762571</v>
      </c>
      <c r="EP15" s="30">
        <f>BN15*(('Config sheet'!$D$8+273)/(D15+273))*(GERC_A_PARA!AJ15/'Config sheet'!$D$7)*(1/GERC_A_PARA!BH15)*24*10^-3</f>
        <v>1801.0175054547487</v>
      </c>
      <c r="EQ15" s="30">
        <f t="shared" si="59"/>
        <v>1809.9276065402294</v>
      </c>
      <c r="ER15" s="30">
        <f>DP15*(('Config sheet'!$D$8+273)/(F15+273))*(CM15/'Config sheet'!$D$7)*(1/DK15)*24*10^-3</f>
        <v>1386.0778723017302</v>
      </c>
      <c r="ES15" s="30">
        <f>DR15*(('Config sheet'!$D$8+273)/(G15+273))*(CN15/'Config sheet'!$D$7)*(1/DL15)*24*10^-3</f>
        <v>1360.9293623348112</v>
      </c>
      <c r="ET15" s="30">
        <f t="shared" si="60"/>
        <v>1373.5036173182707</v>
      </c>
      <c r="EU15">
        <f t="shared" si="61"/>
        <v>1.0098945191354272</v>
      </c>
      <c r="EV15">
        <f t="shared" si="62"/>
        <v>1.0184789237876197</v>
      </c>
      <c r="EW15" s="30">
        <f t="shared" si="63"/>
        <v>0.69259720509125078</v>
      </c>
      <c r="EX15" s="30">
        <f>'Config sheet'!$C$123/('Config sheet'!$F$17*10^-3)</f>
        <v>1.2841244171864261</v>
      </c>
      <c r="EY15" s="30">
        <f t="shared" si="64"/>
        <v>0.73194478555020392</v>
      </c>
      <c r="EZ15" s="30">
        <f>'Config sheet'!$N$123/('Config sheet'!$Q$17*10^-3)</f>
        <v>1.4616189626248377</v>
      </c>
      <c r="FA15" s="1" t="s">
        <v>422</v>
      </c>
      <c r="FB15" s="30">
        <f t="shared" si="65"/>
        <v>-3.790759464194764</v>
      </c>
      <c r="FC15" s="30"/>
    </row>
    <row r="16" spans="1:159" x14ac:dyDescent="0.25">
      <c r="A16" s="1">
        <v>43480</v>
      </c>
      <c r="B16" s="2">
        <v>0.25</v>
      </c>
      <c r="C16">
        <v>23.38</v>
      </c>
      <c r="D16">
        <v>70.349999999999994</v>
      </c>
      <c r="E16">
        <v>14.14</v>
      </c>
      <c r="F16">
        <v>14.13</v>
      </c>
      <c r="G16">
        <v>70.650000000000006</v>
      </c>
      <c r="H16">
        <v>66.37</v>
      </c>
      <c r="I16">
        <v>71.7</v>
      </c>
      <c r="J16">
        <v>71.84</v>
      </c>
      <c r="K16">
        <v>72.2</v>
      </c>
      <c r="L16">
        <v>69.569999999999993</v>
      </c>
      <c r="M16">
        <v>21.78</v>
      </c>
      <c r="N16">
        <v>34.11</v>
      </c>
      <c r="O16">
        <v>33.630000000000003</v>
      </c>
      <c r="P16">
        <v>33.549999999999997</v>
      </c>
      <c r="Q16">
        <v>63.97</v>
      </c>
      <c r="R16">
        <v>3.71</v>
      </c>
      <c r="S16">
        <v>84.67</v>
      </c>
      <c r="T16">
        <v>75.349999999999994</v>
      </c>
      <c r="U16">
        <v>71.900000000000006</v>
      </c>
      <c r="V16">
        <v>71.900000000000006</v>
      </c>
      <c r="W16">
        <v>2.79</v>
      </c>
      <c r="X16">
        <v>2.38</v>
      </c>
      <c r="Y16">
        <v>3.77</v>
      </c>
      <c r="Z16">
        <v>3.31</v>
      </c>
      <c r="AA16">
        <v>4.6399999999999997</v>
      </c>
      <c r="AB16">
        <v>3.99</v>
      </c>
      <c r="AC16">
        <v>3.75</v>
      </c>
      <c r="AD16">
        <v>1.9</v>
      </c>
      <c r="AE16">
        <v>1.56</v>
      </c>
      <c r="AF16">
        <v>1.83</v>
      </c>
      <c r="AH16" s="4" t="str">
        <f t="shared" si="42"/>
        <v>ON</v>
      </c>
      <c r="AI16" s="31">
        <f>M16+'Config sheet'!$D$9-'Config sheet'!$C$139</f>
        <v>22.738900000000001</v>
      </c>
      <c r="AJ16" s="31">
        <f>N16+'Config sheet'!$D$9+'Config sheet'!$C$140</f>
        <v>35.468899999999998</v>
      </c>
      <c r="AK16" s="25">
        <f t="shared" si="0"/>
        <v>1.5598335891357979</v>
      </c>
      <c r="AL16" s="46">
        <f>'Config sheet'!$C$47</f>
        <v>3546.9708798579968</v>
      </c>
      <c r="AM16" s="4">
        <f>'Config sheet'!$C$42</f>
        <v>1817.9423322060413</v>
      </c>
      <c r="AN16" s="25">
        <f>'Config sheet'!$C$46</f>
        <v>1729.0285476519553</v>
      </c>
      <c r="AO16" s="25">
        <f t="shared" si="66"/>
        <v>1.4945282420789328</v>
      </c>
      <c r="AP16" s="25">
        <f>'Config sheet'!$C$50/100*GERC_A_PARA!AM16</f>
        <v>351.771841281869</v>
      </c>
      <c r="AQ16" s="25">
        <f t="shared" si="1"/>
        <v>351.771841281869</v>
      </c>
      <c r="AR16" s="25">
        <f t="shared" si="43"/>
        <v>473.64306419376709</v>
      </c>
      <c r="AS16" s="27">
        <f t="shared" si="2"/>
        <v>2169.7141734879106</v>
      </c>
      <c r="AT16" s="25">
        <f t="shared" si="3"/>
        <v>1611.4336038307702</v>
      </c>
      <c r="AU16" s="25">
        <f>'Config sheet'!$C$51/100*GERC_A_PARA!AN16</f>
        <v>266.0974934836359</v>
      </c>
      <c r="AV16" s="25">
        <f t="shared" si="4"/>
        <v>266.0974934836359</v>
      </c>
      <c r="AW16" s="25">
        <f t="shared" si="5"/>
        <v>358.28687062782922</v>
      </c>
      <c r="AX16" s="27">
        <f t="shared" si="6"/>
        <v>1995.1260411355911</v>
      </c>
      <c r="AY16" s="25">
        <f t="shared" si="7"/>
        <v>1481.7680530682383</v>
      </c>
      <c r="AZ16" s="31">
        <f t="shared" si="44"/>
        <v>93.296199733464064</v>
      </c>
      <c r="BA16" s="31">
        <f t="shared" si="45"/>
        <v>94.668140253127234</v>
      </c>
      <c r="BB16" s="31">
        <f t="shared" si="46"/>
        <v>69.290523699963757</v>
      </c>
      <c r="BC16" s="31">
        <f t="shared" si="47"/>
        <v>70.309455632499535</v>
      </c>
      <c r="BD16" s="25">
        <f t="shared" si="8"/>
        <v>93.982169993295656</v>
      </c>
      <c r="BE16">
        <f>'Config sheet'!$D$59</f>
        <v>82.44</v>
      </c>
      <c r="BF16" s="30">
        <f t="shared" si="48"/>
        <v>81.89107982976364</v>
      </c>
      <c r="BG16" s="19">
        <f>Coeff_Summary!$B$10+Coeff_Summary!$D$10*(C16)+Coeff_Summary!$E$10*AI16*100+Coeff_Summary!$F$10*(C16)^2+Coeff_Summary!$G$10*(C16)*AI16*100+Coeff_Summary!$H$10*(AI16*100)^2</f>
        <v>0.96042567969565051</v>
      </c>
      <c r="BH16" s="19">
        <f>Coeff_Summary!$B$8+Coeff_Summary!$D$8*(D16)+Coeff_Summary!$E$8*AJ16*100+Coeff_Summary!$F$8*(D16)^2+Coeff_Summary!$G$8*(D16)*AJ16*100+Coeff_Summary!$H$8*(AJ16*100)^2</f>
        <v>0.96994997207820799</v>
      </c>
      <c r="BI16" s="30">
        <f t="shared" si="49"/>
        <v>0.96518782588692931</v>
      </c>
      <c r="BJ16" s="30">
        <f>BG16*8314.4*(GERC_A_PARA!C16+273)/('Config sheet'!$C$28*AI16*10^5)</f>
        <v>6.3557424494763232E-2</v>
      </c>
      <c r="BK16">
        <f>BH16*(8314.4/'Config sheet'!$C$28)*(BT16/(AJ16*10^5))</f>
        <v>4.7671822058659649E-2</v>
      </c>
      <c r="BL16" s="30">
        <f t="shared" si="50"/>
        <v>3333.5202019208373</v>
      </c>
      <c r="BM16" s="30">
        <f t="shared" si="9"/>
        <v>52448.950353479166</v>
      </c>
      <c r="BN16" s="30">
        <f t="shared" si="10"/>
        <v>2475.7853076051279</v>
      </c>
      <c r="BO16" s="30">
        <f t="shared" si="11"/>
        <v>51933.934989073867</v>
      </c>
      <c r="BP16" s="19">
        <f>(Coeff_Summary!$B$4+Coeff_Summary!$D$4*(C16)+Coeff_Summary!$E$4*AI16*100+Coeff_Summary!$F$4*(C16)^2+Coeff_Summary!$G$4*(C16)*AI16*100+Coeff_Summary!$H$4*(AI16*100)^2+Coeff_Summary!$B$2+Coeff_Summary!$D$2*(D16)+Coeff_Summary!$E$2*AJ16*100+Coeff_Summary!$F$2*(D16)^2+Coeff_Summary!$G$2*(D16)*AJ16*100+Coeff_Summary!$H$2*(AJ16*100)^2)/2</f>
        <v>1.365590783529361</v>
      </c>
      <c r="BQ16" s="30">
        <f t="shared" si="51"/>
        <v>3.7352987138957481</v>
      </c>
      <c r="BR16" s="30">
        <f>BI16*(8314.4/'Config sheet'!$C$28)*(273+C16)*BQ16*((AK16^(1/BQ16))-1)</f>
        <v>68570.023761575256</v>
      </c>
      <c r="BS16" s="30">
        <f t="shared" si="12"/>
        <v>333.84054069786526</v>
      </c>
      <c r="BT16" s="30">
        <f t="shared" si="13"/>
        <v>343.35</v>
      </c>
      <c r="BU16" s="52">
        <f t="shared" si="14"/>
        <v>79.754185007164722</v>
      </c>
      <c r="BV16" s="30">
        <f t="shared" si="15"/>
        <v>1252.6078208952858</v>
      </c>
      <c r="BW16" s="65">
        <f>Coeff_Summary!$B$8+Coeff_Summary!$D$8*(BS16-273)+Coeff_Summary!$E$8*AJ16*100+Coeff_Summary!$F$8*(BS16-273)^2+Coeff_Summary!$G$8*(BS16-273)*AJ16*100+Coeff_Summary!$H$8*(AJ16*100)^2</f>
        <v>0.96535942081583237</v>
      </c>
      <c r="BX16" s="30">
        <f>BW16*(8314.4/'Config sheet'!$C$28)*(BS16/(AI16*10^5))</f>
        <v>7.1958441243349158E-2</v>
      </c>
      <c r="BY16" s="30">
        <f t="shared" si="16"/>
        <v>1.1321799430258244</v>
      </c>
      <c r="BZ16" s="30">
        <f t="shared" si="17"/>
        <v>1.0099167406535563</v>
      </c>
      <c r="CA16" s="30">
        <f>('Config sheet'!$C$132*(AJ16-AI16) - 'Config sheet'!$C$133*GERC_A_PARA!AJ16)*10^5</f>
        <v>94156.250676010677</v>
      </c>
      <c r="CB16" s="30">
        <f>('Config sheet'!$C$132*(AJ16-AI16) + 'Config sheet'!$C$133*AI16)*10^5</f>
        <v>118535.15583438285</v>
      </c>
      <c r="CC16" s="30">
        <f>'Config sheet'!$C$148</f>
        <v>386976</v>
      </c>
      <c r="CD16" s="30">
        <f t="shared" si="52"/>
        <v>9.5094593021347578</v>
      </c>
      <c r="CE16" s="30"/>
      <c r="CF16" s="30"/>
      <c r="CG16" s="30"/>
      <c r="CH16" s="30"/>
      <c r="CI16" s="30"/>
      <c r="CJ16" s="30"/>
      <c r="CK16" s="30"/>
      <c r="CL16" s="30"/>
      <c r="CM16" s="46">
        <f>P16+'Config sheet'!$O$9-'Config sheet'!$C$139</f>
        <v>34.508899999999997</v>
      </c>
      <c r="CN16" s="46">
        <f>Q16+'Config sheet'!$O$9+'Config sheet'!C$140</f>
        <v>65.328900000000004</v>
      </c>
      <c r="CO16" s="27">
        <f t="shared" si="18"/>
        <v>1.8931029386622005</v>
      </c>
      <c r="CP16" s="46">
        <f>'Config sheet'!$N$47</f>
        <v>1852.7346826837274</v>
      </c>
      <c r="CQ16" s="27">
        <f>'Config sheet'!$N$42</f>
        <v>970.82423361890676</v>
      </c>
      <c r="CR16" s="27">
        <f>'Config sheet'!$N$46</f>
        <v>881.91044906482068</v>
      </c>
      <c r="CS16" s="27">
        <f t="shared" si="19"/>
        <v>1.3918809257503666</v>
      </c>
      <c r="CT16" s="27">
        <f>'Config sheet'!$N$50/100*GERC_A_PARA!CQ16</f>
        <v>274.64617569078871</v>
      </c>
      <c r="CU16" s="27">
        <f t="shared" si="20"/>
        <v>274.64617569078871</v>
      </c>
      <c r="CV16" s="27">
        <f t="shared" si="21"/>
        <v>434.4201972083946</v>
      </c>
      <c r="CW16" s="27">
        <f t="shared" si="22"/>
        <v>1245.4704093096955</v>
      </c>
      <c r="CX16" s="27">
        <f t="shared" si="23"/>
        <v>787.40281195733326</v>
      </c>
      <c r="CY16" s="27">
        <f>'Config sheet'!$N$51/100*GERC_A_PARA!CR16</f>
        <v>198.78261521921058</v>
      </c>
      <c r="CZ16" s="27">
        <f t="shared" si="24"/>
        <v>198.78261521921058</v>
      </c>
      <c r="DA16" s="27">
        <f t="shared" si="25"/>
        <v>314.42339471113968</v>
      </c>
      <c r="DB16" s="27">
        <f t="shared" si="26"/>
        <v>1080.6930642840312</v>
      </c>
      <c r="DC16" s="27">
        <f t="shared" si="27"/>
        <v>683.22840215181736</v>
      </c>
      <c r="DD16" s="50">
        <f t="shared" si="28"/>
        <v>83.542435799936513</v>
      </c>
      <c r="DE16" s="50">
        <f t="shared" si="29"/>
        <v>86.887469173933155</v>
      </c>
      <c r="DF16" s="50">
        <f t="shared" si="30"/>
        <v>52.81662926307061</v>
      </c>
      <c r="DG16" s="50">
        <f t="shared" si="31"/>
        <v>54.931403460103461</v>
      </c>
      <c r="DH16" s="27">
        <f t="shared" si="32"/>
        <v>85.214952486934834</v>
      </c>
      <c r="DI16">
        <f>'Config sheet'!$N$59</f>
        <v>71.978923438716066</v>
      </c>
      <c r="DJ16" s="21">
        <f t="shared" si="53"/>
        <v>69.544484424260929</v>
      </c>
      <c r="DK16" s="19">
        <f>Coeff_Summary!$B$11+Coeff_Summary!$D$11*(F16)+Coeff_Summary!$E$11*CM16*100+Coeff_Summary!$F$11*(F16)^2+Coeff_Summary!$G$11*(F16)*CM16*100+Coeff_Summary!$H$11*(CM16*100)^2</f>
        <v>0.93387140276947578</v>
      </c>
      <c r="DL16" s="19">
        <f>Coeff_Summary!$B$9+Coeff_Summary!$D$9*(G16)+Coeff_Summary!$E$9*CN16*100+Coeff_Summary!$F$9*(G16)^2+Coeff_Summary!$G$9*(G16)*CN16*100+Coeff_Summary!$H$9*(CN16*100)^2</f>
        <v>0.95125180479001692</v>
      </c>
      <c r="DM16" s="30">
        <f t="shared" si="54"/>
        <v>0.9425616037797464</v>
      </c>
      <c r="DN16">
        <f>DK16*8314.4*(GERC_A_PARA!F16+273)/('Config sheet'!$N$28*GERC_A_PARA!CM16*10^5)</f>
        <v>3.9450963660648326E-2</v>
      </c>
      <c r="DO16">
        <f>DL16*(8314.4/'Config sheet'!$N$28)*((GERC_A_PARA!G16+273)/(GERC_A_PARA!CN16*10^5))</f>
        <v>2.5405607308865364E-2</v>
      </c>
      <c r="DP16" s="30">
        <f t="shared" si="55"/>
        <v>1578.8069795579013</v>
      </c>
      <c r="DQ16" s="30">
        <f t="shared" si="33"/>
        <v>40019.478184071195</v>
      </c>
      <c r="DR16" s="30">
        <f t="shared" si="34"/>
        <v>998.14258608582895</v>
      </c>
      <c r="DS16" s="30">
        <f t="shared" si="35"/>
        <v>39288.278920123434</v>
      </c>
      <c r="DT16" s="19">
        <f>(Coeff_Summary!$B$5+Coeff_Summary!$D$5*(F16)+Coeff_Summary!$E$5*CM16*100+Coeff_Summary!$F$5*(F16)^2+Coeff_Summary!$G$5*(F16)*CM16*100+Coeff_Summary!$H$5*(CM16*100)^2+Coeff_Summary!$B$3+Coeff_Summary!$D$3*(G16)+Coeff_Summary!$E$3*CN16*100+Coeff_Summary!$F$3*(G16)^2+Coeff_Summary!$G$3*(G16)*CN16*100+Coeff_Summary!$H$3*(CN16*100)^2)/2</f>
        <v>1.4262683337499449</v>
      </c>
      <c r="DU16" s="30">
        <f t="shared" si="56"/>
        <v>3.3459401527738497</v>
      </c>
      <c r="DV16" s="30">
        <f>DM16*(8314.4/'Config sheet'!$N$28)*(273+F16)*DU16*((CO16^(1/DU16))-1)</f>
        <v>96617.900943447021</v>
      </c>
      <c r="DW16" s="30">
        <f t="shared" si="36"/>
        <v>347.47017986483769</v>
      </c>
      <c r="DX16" s="30">
        <f t="shared" si="37"/>
        <v>343.65</v>
      </c>
      <c r="DY16" s="30">
        <f t="shared" si="38"/>
        <v>106.75898772971989</v>
      </c>
      <c r="DZ16" s="30">
        <f t="shared" si="39"/>
        <v>1006.0558057041625</v>
      </c>
      <c r="EA16" s="65">
        <f>Coeff_Summary!$B$9+Coeff_Summary!$D$9*(DW16-273)+Coeff_Summary!$E$9*CN16*100+Coeff_Summary!$F$9*(DW16-273)^2+Coeff_Summary!$G$9*(DW16-273)*CN16*100+Coeff_Summary!$H$9*(CN16*100)^2</f>
        <v>0.95420755421874148</v>
      </c>
      <c r="EB16" s="30">
        <f>EA16*(8314.4/'Config sheet'!$C$28)*(DW16/(CM16*10^5))</f>
        <v>4.8781186354637393E-2</v>
      </c>
      <c r="EC16" s="30">
        <f t="shared" si="40"/>
        <v>1.2365017689870985</v>
      </c>
      <c r="ED16" s="30">
        <f t="shared" si="57"/>
        <v>1.01861112993609</v>
      </c>
      <c r="EE16" s="30">
        <f>('Config sheet'!$N$132*(CN16-CM16) - 'Config sheet'!$N$133*GERC_A_PARA!CN16)*10^5</f>
        <v>113579.53594547202</v>
      </c>
      <c r="EF16" s="30">
        <f>('Config sheet'!$N$132*(CN16-CM16) + 'Config sheet'!$N$133*CM16)*10^5</f>
        <v>155394.14253463238</v>
      </c>
      <c r="EG16" s="30">
        <f>'Config sheet'!$N$148</f>
        <v>386976</v>
      </c>
      <c r="EH16" s="30">
        <f t="shared" si="58"/>
        <v>2258.6636265994484</v>
      </c>
      <c r="EI16" s="30">
        <f>'Config sheet'!$E$127+'Config sheet'!$P$127</f>
        <v>3308.2</v>
      </c>
      <c r="EJ16" s="30"/>
      <c r="EK16" s="63">
        <f t="shared" si="41"/>
        <v>52448.950353479166</v>
      </c>
      <c r="EL16" s="63">
        <f t="shared" si="67"/>
        <v>51933.934989073867</v>
      </c>
      <c r="EM16" s="63">
        <f t="shared" si="68"/>
        <v>40019.478184071195</v>
      </c>
      <c r="EN16" s="63">
        <f t="shared" si="69"/>
        <v>39288.278920123434</v>
      </c>
      <c r="EO16" s="30">
        <f>BL16*(('Config sheet'!$D$8+273)/(C16+273))*(GERC_A_PARA!AI16/'Config sheet'!$D$7)*(1/GERC_A_PARA!BG16)*24*10^-3</f>
        <v>1820.3329982792084</v>
      </c>
      <c r="EP16" s="30">
        <f>BN16*(('Config sheet'!$D$8+273)/(D16+273))*(GERC_A_PARA!AJ16/'Config sheet'!$D$7)*(1/GERC_A_PARA!BH16)*24*10^-3</f>
        <v>1802.4584849452056</v>
      </c>
      <c r="EQ16" s="30">
        <f t="shared" si="59"/>
        <v>1811.3957416122071</v>
      </c>
      <c r="ER16" s="30">
        <f>DP16*(('Config sheet'!$D$8+273)/(F16+273))*(CM16/'Config sheet'!$D$7)*(1/DK16)*24*10^-3</f>
        <v>1388.9463224986603</v>
      </c>
      <c r="ES16" s="30">
        <f>DR16*(('Config sheet'!$D$8+273)/(G16+273))*(CN16/'Config sheet'!$D$7)*(1/DL16)*24*10^-3</f>
        <v>1363.5687669992433</v>
      </c>
      <c r="ET16" s="30">
        <f t="shared" si="60"/>
        <v>1376.2575447489517</v>
      </c>
      <c r="EU16">
        <f t="shared" si="61"/>
        <v>1.0099167406535559</v>
      </c>
      <c r="EV16">
        <f t="shared" si="62"/>
        <v>1.01861112993609</v>
      </c>
      <c r="EW16" s="30">
        <f t="shared" si="63"/>
        <v>0.69151527306805971</v>
      </c>
      <c r="EX16" s="30">
        <f>'Config sheet'!$C$123/('Config sheet'!$F$17*10^-3)</f>
        <v>1.2841244171864261</v>
      </c>
      <c r="EY16" s="30">
        <f t="shared" si="64"/>
        <v>0.73100838541646718</v>
      </c>
      <c r="EZ16" s="30">
        <f>'Config sheet'!$N$123/('Config sheet'!$Q$17*10^-3)</f>
        <v>1.4616189626248377</v>
      </c>
      <c r="FA16" s="1" t="s">
        <v>423</v>
      </c>
      <c r="FB16" s="30">
        <f t="shared" si="65"/>
        <v>-3.8201798648377121</v>
      </c>
      <c r="FC16" s="30"/>
    </row>
    <row r="17" spans="1:159" x14ac:dyDescent="0.25">
      <c r="A17" s="1">
        <v>43480</v>
      </c>
      <c r="B17" s="2">
        <v>0.29305555555555557</v>
      </c>
      <c r="C17">
        <v>23.1</v>
      </c>
      <c r="D17">
        <v>70.02</v>
      </c>
      <c r="E17">
        <v>13.3</v>
      </c>
      <c r="F17">
        <v>13.3</v>
      </c>
      <c r="G17">
        <v>69.91</v>
      </c>
      <c r="H17">
        <v>66.37</v>
      </c>
      <c r="I17">
        <v>71.72</v>
      </c>
      <c r="J17">
        <v>71.83</v>
      </c>
      <c r="K17">
        <v>72.180000000000007</v>
      </c>
      <c r="L17">
        <v>69.58</v>
      </c>
      <c r="M17">
        <v>21.78</v>
      </c>
      <c r="N17">
        <v>34.06</v>
      </c>
      <c r="O17">
        <v>33.58</v>
      </c>
      <c r="P17">
        <v>33.5</v>
      </c>
      <c r="Q17">
        <v>63.99</v>
      </c>
      <c r="R17">
        <v>3.71</v>
      </c>
      <c r="S17">
        <v>84.71</v>
      </c>
      <c r="T17">
        <v>75.239999999999995</v>
      </c>
      <c r="U17">
        <v>71.819999999999993</v>
      </c>
      <c r="V17">
        <v>71.819999999999993</v>
      </c>
      <c r="W17">
        <v>2.79</v>
      </c>
      <c r="X17">
        <v>2.38</v>
      </c>
      <c r="Y17">
        <v>3.75</v>
      </c>
      <c r="Z17">
        <v>3.3</v>
      </c>
      <c r="AA17">
        <v>4.63</v>
      </c>
      <c r="AB17">
        <v>3.94</v>
      </c>
      <c r="AC17">
        <v>3.74</v>
      </c>
      <c r="AD17">
        <v>1.9</v>
      </c>
      <c r="AE17">
        <v>1.57</v>
      </c>
      <c r="AF17">
        <v>1.8</v>
      </c>
      <c r="AH17" s="4" t="str">
        <f t="shared" si="42"/>
        <v>ON</v>
      </c>
      <c r="AI17" s="31">
        <f>M17+'Config sheet'!$D$9-'Config sheet'!$C$139</f>
        <v>22.738900000000001</v>
      </c>
      <c r="AJ17" s="31">
        <f>N17+'Config sheet'!$D$9+'Config sheet'!$C$140</f>
        <v>35.418900000000001</v>
      </c>
      <c r="AK17" s="25">
        <f t="shared" si="0"/>
        <v>1.5576347140802764</v>
      </c>
      <c r="AL17" s="46">
        <f>'Config sheet'!$C$47</f>
        <v>3546.9708798579968</v>
      </c>
      <c r="AM17" s="4">
        <f>'Config sheet'!$C$42</f>
        <v>1817.9423322060413</v>
      </c>
      <c r="AN17" s="25">
        <f>'Config sheet'!$C$46</f>
        <v>1729.0285476519553</v>
      </c>
      <c r="AO17" s="25">
        <f t="shared" si="66"/>
        <v>1.4968016699873523</v>
      </c>
      <c r="AP17" s="25">
        <f>'Config sheet'!$C$50/100*GERC_A_PARA!AM17</f>
        <v>351.771841281869</v>
      </c>
      <c r="AQ17" s="25">
        <f t="shared" si="1"/>
        <v>351.771841281869</v>
      </c>
      <c r="AR17" s="25">
        <f t="shared" si="43"/>
        <v>472.9831336436601</v>
      </c>
      <c r="AS17" s="27">
        <f t="shared" si="2"/>
        <v>2169.7141734879106</v>
      </c>
      <c r="AT17" s="25">
        <f t="shared" si="3"/>
        <v>1613.6819594041381</v>
      </c>
      <c r="AU17" s="25">
        <f>'Config sheet'!$C$51/100*GERC_A_PARA!AN17</f>
        <v>266.0974934836359</v>
      </c>
      <c r="AV17" s="25">
        <f t="shared" si="4"/>
        <v>266.0974934836359</v>
      </c>
      <c r="AW17" s="25">
        <f t="shared" si="5"/>
        <v>357.78766675574889</v>
      </c>
      <c r="AX17" s="27">
        <f t="shared" si="6"/>
        <v>1995.1260411355911</v>
      </c>
      <c r="AY17" s="25">
        <f t="shared" si="7"/>
        <v>1483.8354925535727</v>
      </c>
      <c r="AZ17" s="31">
        <f t="shared" si="44"/>
        <v>93.332500695184137</v>
      </c>
      <c r="BA17" s="31">
        <f t="shared" si="45"/>
        <v>94.697012180820863</v>
      </c>
      <c r="BB17" s="31">
        <f t="shared" si="46"/>
        <v>69.414199546745962</v>
      </c>
      <c r="BC17" s="31">
        <f t="shared" si="47"/>
        <v>70.429027948881583</v>
      </c>
      <c r="BD17" s="25">
        <f t="shared" si="8"/>
        <v>94.014756438002507</v>
      </c>
      <c r="BE17">
        <f>'Config sheet'!$D$59</f>
        <v>82.44</v>
      </c>
      <c r="BF17" s="30">
        <f t="shared" si="48"/>
        <v>81.968185092908143</v>
      </c>
      <c r="BG17" s="19">
        <f>Coeff_Summary!$B$10+Coeff_Summary!$D$10*(C17)+Coeff_Summary!$E$10*AI17*100+Coeff_Summary!$F$10*(C17)^2+Coeff_Summary!$G$10*(C17)*AI17*100+Coeff_Summary!$H$10*(AI17*100)^2</f>
        <v>0.96027188305114697</v>
      </c>
      <c r="BH17" s="19">
        <f>Coeff_Summary!$B$8+Coeff_Summary!$D$8*(D17)+Coeff_Summary!$E$8*AJ17*100+Coeff_Summary!$F$8*(D17)^2+Coeff_Summary!$G$8*(D17)*AJ17*100+Coeff_Summary!$H$8*(AJ17*100)^2</f>
        <v>0.96983526152701505</v>
      </c>
      <c r="BI17" s="30">
        <f t="shared" si="49"/>
        <v>0.96505357228908095</v>
      </c>
      <c r="BJ17" s="30">
        <f>BG17*8314.4*(GERC_A_PARA!C17+273)/('Config sheet'!$C$28*AI17*10^5)</f>
        <v>6.3487211612536593E-2</v>
      </c>
      <c r="BK17">
        <f>BH17*(8314.4/'Config sheet'!$C$28)*(BT17/(AJ17*10^5))</f>
        <v>4.7687595853364698E-2</v>
      </c>
      <c r="BL17" s="30">
        <f t="shared" si="50"/>
        <v>3334.6760336253706</v>
      </c>
      <c r="BM17" s="30">
        <f t="shared" si="9"/>
        <v>52525.161350240873</v>
      </c>
      <c r="BN17" s="30">
        <f t="shared" si="10"/>
        <v>2480.0992783617407</v>
      </c>
      <c r="BO17" s="30">
        <f t="shared" si="11"/>
        <v>52007.219780754625</v>
      </c>
      <c r="BP17" s="19">
        <f>(Coeff_Summary!$B$4+Coeff_Summary!$D$4*(C17)+Coeff_Summary!$E$4*AI17*100+Coeff_Summary!$F$4*(C17)^2+Coeff_Summary!$G$4*(C17)*AI17*100+Coeff_Summary!$H$4*(AI17*100)^2+Coeff_Summary!$B$2+Coeff_Summary!$D$2*(D17)+Coeff_Summary!$E$2*AJ17*100+Coeff_Summary!$F$2*(D17)^2+Coeff_Summary!$G$2*(D17)*AJ17*100+Coeff_Summary!$H$2*(AJ17*100)^2)/2</f>
        <v>1.3658987948455461</v>
      </c>
      <c r="BQ17" s="30">
        <f t="shared" si="51"/>
        <v>3.7329961565523107</v>
      </c>
      <c r="BR17" s="30">
        <f>BI17*(8314.4/'Config sheet'!$C$28)*(273+C17)*BQ17*((AK17^(1/BQ17))-1)</f>
        <v>68267.773173531925</v>
      </c>
      <c r="BS17" s="30">
        <f t="shared" si="12"/>
        <v>333.42361377963641</v>
      </c>
      <c r="BT17" s="30">
        <f t="shared" si="13"/>
        <v>343.02</v>
      </c>
      <c r="BU17" s="52">
        <f t="shared" si="14"/>
        <v>79.547343946369168</v>
      </c>
      <c r="BV17" s="30">
        <f t="shared" si="15"/>
        <v>1252.1459349691524</v>
      </c>
      <c r="BW17" s="65">
        <f>Coeff_Summary!$B$8+Coeff_Summary!$D$8*(BS17-273)+Coeff_Summary!$E$8*AJ17*100+Coeff_Summary!$F$8*(BS17-273)^2+Coeff_Summary!$G$8*(BS17-273)*AJ17*100+Coeff_Summary!$H$8*(AJ17*100)^2</f>
        <v>0.9651895003618064</v>
      </c>
      <c r="BX17" s="30">
        <f>BW17*(8314.4/'Config sheet'!$C$28)*(BS17/(AI17*10^5))</f>
        <v>7.1855923605084845E-2</v>
      </c>
      <c r="BY17" s="30">
        <f t="shared" si="16"/>
        <v>1.1318172869777716</v>
      </c>
      <c r="BZ17" s="30">
        <f t="shared" si="17"/>
        <v>1.0099590320665037</v>
      </c>
      <c r="CA17" s="30">
        <f>('Config sheet'!$C$132*(AJ17-AI17) - 'Config sheet'!$C$133*GERC_A_PARA!AJ17)*10^5</f>
        <v>93749.024126207907</v>
      </c>
      <c r="CB17" s="30">
        <f>('Config sheet'!$C$132*(AJ17-AI17) + 'Config sheet'!$C$133*AI17)*10^5</f>
        <v>118106.98801454551</v>
      </c>
      <c r="CC17" s="30">
        <f>'Config sheet'!$C$148</f>
        <v>386976</v>
      </c>
      <c r="CD17" s="30">
        <f t="shared" si="52"/>
        <v>9.5963862203635699</v>
      </c>
      <c r="CE17" s="30"/>
      <c r="CF17" s="30"/>
      <c r="CG17" s="30"/>
      <c r="CH17" s="30"/>
      <c r="CI17" s="30"/>
      <c r="CJ17" s="30"/>
      <c r="CK17" s="30"/>
      <c r="CL17" s="30"/>
      <c r="CM17" s="46">
        <f>P17+'Config sheet'!$O$9-'Config sheet'!$C$139</f>
        <v>34.4589</v>
      </c>
      <c r="CN17" s="46">
        <f>Q17+'Config sheet'!$O$9+'Config sheet'!C$140</f>
        <v>65.348900000000015</v>
      </c>
      <c r="CO17" s="27">
        <f t="shared" si="18"/>
        <v>1.8964302400831139</v>
      </c>
      <c r="CP17" s="46">
        <f>'Config sheet'!$N$47</f>
        <v>1852.7346826837274</v>
      </c>
      <c r="CQ17" s="27">
        <f>'Config sheet'!$N$42</f>
        <v>970.82423361890676</v>
      </c>
      <c r="CR17" s="27">
        <f>'Config sheet'!$N$46</f>
        <v>881.91044906482068</v>
      </c>
      <c r="CS17" s="27">
        <f t="shared" si="19"/>
        <v>1.3926223076289941</v>
      </c>
      <c r="CT17" s="27">
        <f>'Config sheet'!$N$50/100*GERC_A_PARA!CQ17</f>
        <v>274.64617569078871</v>
      </c>
      <c r="CU17" s="27">
        <f t="shared" si="20"/>
        <v>274.64617569078871</v>
      </c>
      <c r="CV17" s="27">
        <f t="shared" si="21"/>
        <v>434.86216699479098</v>
      </c>
      <c r="CW17" s="27">
        <f t="shared" si="22"/>
        <v>1245.4704093096955</v>
      </c>
      <c r="CX17" s="27">
        <f t="shared" si="23"/>
        <v>786.60253941347491</v>
      </c>
      <c r="CY17" s="27">
        <f>'Config sheet'!$N$51/100*GERC_A_PARA!CR17</f>
        <v>198.78261521921058</v>
      </c>
      <c r="CZ17" s="27">
        <f t="shared" si="24"/>
        <v>198.78261521921058</v>
      </c>
      <c r="DA17" s="27">
        <f t="shared" si="25"/>
        <v>314.74328232569241</v>
      </c>
      <c r="DB17" s="27">
        <f t="shared" si="26"/>
        <v>1080.6930642840312</v>
      </c>
      <c r="DC17" s="27">
        <f t="shared" si="27"/>
        <v>682.53400669993027</v>
      </c>
      <c r="DD17" s="50">
        <f t="shared" si="28"/>
        <v>83.496910588359455</v>
      </c>
      <c r="DE17" s="50">
        <f t="shared" si="29"/>
        <v>86.851197054140044</v>
      </c>
      <c r="DF17" s="50">
        <f t="shared" si="30"/>
        <v>52.734196983761393</v>
      </c>
      <c r="DG17" s="50">
        <f t="shared" si="31"/>
        <v>54.852665822668335</v>
      </c>
      <c r="DH17" s="27">
        <f t="shared" si="32"/>
        <v>85.174053821249743</v>
      </c>
      <c r="DI17">
        <f>'Config sheet'!$N$59</f>
        <v>71.978923438716066</v>
      </c>
      <c r="DJ17" s="21">
        <f t="shared" si="53"/>
        <v>69.483742612232305</v>
      </c>
      <c r="DK17" s="19">
        <f>Coeff_Summary!$B$11+Coeff_Summary!$D$11*(F17)+Coeff_Summary!$E$11*CM17*100+Coeff_Summary!$F$11*(F17)^2+Coeff_Summary!$G$11*(F17)*CM17*100+Coeff_Summary!$H$11*(CM17*100)^2</f>
        <v>0.93317915628450876</v>
      </c>
      <c r="DL17" s="19">
        <f>Coeff_Summary!$B$9+Coeff_Summary!$D$9*(G17)+Coeff_Summary!$E$9*CN17*100+Coeff_Summary!$F$9*(G17)^2+Coeff_Summary!$G$9*(G17)*CN17*100+Coeff_Summary!$H$9*(CN17*100)^2</f>
        <v>0.95065313881493241</v>
      </c>
      <c r="DM17" s="30">
        <f t="shared" si="54"/>
        <v>0.94191614754972064</v>
      </c>
      <c r="DN17">
        <f>DK17*8314.4*(GERC_A_PARA!F17+273)/('Config sheet'!$N$28*GERC_A_PARA!CM17*10^5)</f>
        <v>3.9364800303630564E-2</v>
      </c>
      <c r="DO17">
        <f>DL17*(8314.4/'Config sheet'!$N$28)*((GERC_A_PARA!G17+273)/(GERC_A_PARA!CN17*10^5))</f>
        <v>2.5327191829091475E-2</v>
      </c>
      <c r="DP17" s="30">
        <f t="shared" si="55"/>
        <v>1578.0492357939986</v>
      </c>
      <c r="DQ17" s="30">
        <f t="shared" si="33"/>
        <v>40087.82525561186</v>
      </c>
      <c r="DR17" s="30">
        <f t="shared" si="34"/>
        <v>996.64956061304156</v>
      </c>
      <c r="DS17" s="30">
        <f t="shared" si="35"/>
        <v>39350.969793195305</v>
      </c>
      <c r="DT17" s="19">
        <f>(Coeff_Summary!$B$5+Coeff_Summary!$D$5*(F17)+Coeff_Summary!$E$5*CM17*100+Coeff_Summary!$F$5*(F17)^2+Coeff_Summary!$G$5*(F17)*CM17*100+Coeff_Summary!$H$5*(CM17*100)^2+Coeff_Summary!$B$3+Coeff_Summary!$D$3*(G17)+Coeff_Summary!$E$3*CN17*100+Coeff_Summary!$F$3*(G17)^2+Coeff_Summary!$G$3*(G17)*CN17*100+Coeff_Summary!$H$3*(CN17*100)^2)/2</f>
        <v>1.427710033425998</v>
      </c>
      <c r="DU17" s="30">
        <f t="shared" si="56"/>
        <v>3.3380325964997946</v>
      </c>
      <c r="DV17" s="30">
        <f>DM17*(8314.4/'Config sheet'!$N$28)*(273+F17)*DU17*((CO17^(1/DU17))-1)</f>
        <v>96586.250780423215</v>
      </c>
      <c r="DW17" s="30">
        <f t="shared" si="36"/>
        <v>346.80474126163313</v>
      </c>
      <c r="DX17" s="30">
        <f t="shared" si="37"/>
        <v>342.90999999999997</v>
      </c>
      <c r="DY17" s="30">
        <f t="shared" si="38"/>
        <v>106.87995276741411</v>
      </c>
      <c r="DZ17" s="30">
        <f t="shared" si="39"/>
        <v>1006.3036568716658</v>
      </c>
      <c r="EA17" s="65">
        <f>Coeff_Summary!$B$9+Coeff_Summary!$D$9*(DW17-273)+Coeff_Summary!$E$9*CN17*100+Coeff_Summary!$F$9*(DW17-273)^2+Coeff_Summary!$G$9*(DW17-273)*CN17*100+Coeff_Summary!$H$9*(CN17*100)^2</f>
        <v>0.95369197376026094</v>
      </c>
      <c r="EB17" s="30">
        <f>EA17*(8314.4/'Config sheet'!$C$28)*(DW17/(CM17*10^5))</f>
        <v>4.8732066560896938E-2</v>
      </c>
      <c r="EC17" s="30">
        <f t="shared" si="40"/>
        <v>1.2379604668387572</v>
      </c>
      <c r="ED17" s="30">
        <f t="shared" si="57"/>
        <v>1.0187252173526857</v>
      </c>
      <c r="EE17" s="30">
        <f>('Config sheet'!$N$132*(CN17-CM17) - 'Config sheet'!$N$133*GERC_A_PARA!CN17)*10^5</f>
        <v>113891.27188737804</v>
      </c>
      <c r="EF17" s="30">
        <f>('Config sheet'!$N$132*(CN17-CM17) + 'Config sheet'!$N$133*CM17)*10^5</f>
        <v>155693.31371451769</v>
      </c>
      <c r="EG17" s="30">
        <f>'Config sheet'!$N$148</f>
        <v>386976</v>
      </c>
      <c r="EH17" s="30">
        <f t="shared" si="58"/>
        <v>2258.4495918408184</v>
      </c>
      <c r="EI17" s="30">
        <f>'Config sheet'!$E$127+'Config sheet'!$P$127</f>
        <v>3308.2</v>
      </c>
      <c r="EJ17" s="30"/>
      <c r="EK17" s="63">
        <f t="shared" si="41"/>
        <v>52525.161350240873</v>
      </c>
      <c r="EL17" s="63">
        <f t="shared" si="67"/>
        <v>52007.219780754625</v>
      </c>
      <c r="EM17" s="63">
        <f t="shared" si="68"/>
        <v>40087.82525561186</v>
      </c>
      <c r="EN17" s="63">
        <f t="shared" si="69"/>
        <v>39350.969793195305</v>
      </c>
      <c r="EO17" s="30">
        <f>BL17*(('Config sheet'!$D$8+273)/(C17+273))*(GERC_A_PARA!AI17/'Config sheet'!$D$7)*(1/GERC_A_PARA!BG17)*24*10^-3</f>
        <v>1822.9780348586278</v>
      </c>
      <c r="EP17" s="30">
        <f>BN17*(('Config sheet'!$D$8+273)/(D17+273))*(GERC_A_PARA!AJ17/'Config sheet'!$D$7)*(1/GERC_A_PARA!BH17)*24*10^-3</f>
        <v>1805.0019624346392</v>
      </c>
      <c r="EQ17" s="30">
        <f t="shared" si="59"/>
        <v>1813.9899986466335</v>
      </c>
      <c r="ER17" s="30">
        <f>DP17*(('Config sheet'!$D$8+273)/(F17+273))*(CM17/'Config sheet'!$D$7)*(1/DK17)*24*10^-3</f>
        <v>1391.3184277328496</v>
      </c>
      <c r="ES17" s="30">
        <f>DR17*(('Config sheet'!$D$8+273)/(G17+273))*(CN17/'Config sheet'!$D$7)*(1/DL17)*24*10^-3</f>
        <v>1365.7445639251032</v>
      </c>
      <c r="ET17" s="30">
        <f t="shared" si="60"/>
        <v>1378.5314958289764</v>
      </c>
      <c r="EU17">
        <f t="shared" si="61"/>
        <v>1.0099590320665037</v>
      </c>
      <c r="EV17">
        <f t="shared" si="62"/>
        <v>1.0187252173526857</v>
      </c>
      <c r="EW17" s="30">
        <f t="shared" si="63"/>
        <v>0.69027168611918643</v>
      </c>
      <c r="EX17" s="30">
        <f>'Config sheet'!$C$123/('Config sheet'!$F$17*10^-3)</f>
        <v>1.2841244171864261</v>
      </c>
      <c r="EY17" s="30">
        <f t="shared" si="64"/>
        <v>0.72998234709648591</v>
      </c>
      <c r="EZ17" s="30">
        <f>'Config sheet'!$N$123/('Config sheet'!$Q$17*10^-3)</f>
        <v>1.4616189626248377</v>
      </c>
      <c r="FA17" s="1" t="s">
        <v>424</v>
      </c>
      <c r="FB17" s="30">
        <f t="shared" si="65"/>
        <v>-3.8947412616331576</v>
      </c>
      <c r="FC17" s="30"/>
    </row>
    <row r="18" spans="1:159" x14ac:dyDescent="0.25">
      <c r="A18" s="1">
        <v>43480</v>
      </c>
      <c r="B18" s="2">
        <v>0.33333333333333331</v>
      </c>
      <c r="C18">
        <v>23.91</v>
      </c>
      <c r="D18">
        <v>70.91</v>
      </c>
      <c r="E18">
        <v>14.95</v>
      </c>
      <c r="F18">
        <v>14.94</v>
      </c>
      <c r="G18">
        <v>71.459999999999994</v>
      </c>
      <c r="H18">
        <v>66.42</v>
      </c>
      <c r="I18">
        <v>71.760000000000005</v>
      </c>
      <c r="J18">
        <v>71.86</v>
      </c>
      <c r="K18">
        <v>72.239999999999995</v>
      </c>
      <c r="L18">
        <v>69.63</v>
      </c>
      <c r="M18">
        <v>21.8</v>
      </c>
      <c r="N18">
        <v>34.14</v>
      </c>
      <c r="O18">
        <v>33.659999999999997</v>
      </c>
      <c r="P18">
        <v>33.58</v>
      </c>
      <c r="Q18">
        <v>64</v>
      </c>
      <c r="R18">
        <v>3.71</v>
      </c>
      <c r="S18">
        <v>83.9</v>
      </c>
      <c r="T18">
        <v>75.41</v>
      </c>
      <c r="U18">
        <v>71.930000000000007</v>
      </c>
      <c r="V18">
        <v>71.930000000000007</v>
      </c>
      <c r="W18">
        <v>2.81</v>
      </c>
      <c r="X18">
        <v>2.38</v>
      </c>
      <c r="Y18">
        <v>3.74</v>
      </c>
      <c r="Z18">
        <v>3.32</v>
      </c>
      <c r="AA18">
        <v>4.6399999999999997</v>
      </c>
      <c r="AB18">
        <v>3.99</v>
      </c>
      <c r="AC18">
        <v>3.76</v>
      </c>
      <c r="AD18">
        <v>1.89</v>
      </c>
      <c r="AE18">
        <v>1.55</v>
      </c>
      <c r="AF18">
        <v>1.85</v>
      </c>
      <c r="AH18" s="4" t="str">
        <f t="shared" si="42"/>
        <v>ON</v>
      </c>
      <c r="AI18" s="31">
        <f>M18+'Config sheet'!$D$9-'Config sheet'!$C$139</f>
        <v>22.758900000000001</v>
      </c>
      <c r="AJ18" s="31">
        <f>N18+'Config sheet'!$D$9+'Config sheet'!$C$140</f>
        <v>35.498899999999999</v>
      </c>
      <c r="AK18" s="25">
        <f t="shared" si="0"/>
        <v>1.5597810087482258</v>
      </c>
      <c r="AL18" s="46">
        <f>'Config sheet'!$C$47</f>
        <v>3546.9708798579968</v>
      </c>
      <c r="AM18" s="4">
        <f>'Config sheet'!$C$42</f>
        <v>1817.9423322060413</v>
      </c>
      <c r="AN18" s="25">
        <f>'Config sheet'!$C$46</f>
        <v>1729.0285476519553</v>
      </c>
      <c r="AO18" s="25">
        <f t="shared" si="66"/>
        <v>1.4937958624477625</v>
      </c>
      <c r="AP18" s="25">
        <f>'Config sheet'!$C$50/100*GERC_A_PARA!AM18</f>
        <v>351.771841281869</v>
      </c>
      <c r="AQ18" s="25">
        <f t="shared" si="1"/>
        <v>351.771841281869</v>
      </c>
      <c r="AR18" s="25">
        <f t="shared" si="43"/>
        <v>473.70145761232538</v>
      </c>
      <c r="AS18" s="27">
        <f t="shared" si="2"/>
        <v>2169.7141734879106</v>
      </c>
      <c r="AT18" s="25">
        <f t="shared" si="3"/>
        <v>1611.2349615944092</v>
      </c>
      <c r="AU18" s="25">
        <f>'Config sheet'!$C$51/100*GERC_A_PARA!AN18</f>
        <v>266.0974934836359</v>
      </c>
      <c r="AV18" s="25">
        <f t="shared" si="4"/>
        <v>266.0974934836359</v>
      </c>
      <c r="AW18" s="25">
        <f t="shared" si="5"/>
        <v>358.33104227686653</v>
      </c>
      <c r="AX18" s="27">
        <f t="shared" si="6"/>
        <v>1995.1260411355911</v>
      </c>
      <c r="AY18" s="25">
        <f t="shared" si="7"/>
        <v>1481.5853947699816</v>
      </c>
      <c r="AZ18" s="31">
        <f t="shared" si="44"/>
        <v>93.292987672359402</v>
      </c>
      <c r="BA18" s="31">
        <f t="shared" si="45"/>
        <v>94.66558554406258</v>
      </c>
      <c r="BB18" s="31">
        <f t="shared" si="46"/>
        <v>69.279596937720441</v>
      </c>
      <c r="BC18" s="31">
        <f t="shared" si="47"/>
        <v>70.298891417206221</v>
      </c>
      <c r="BD18" s="25">
        <f t="shared" si="8"/>
        <v>93.979286608210998</v>
      </c>
      <c r="BE18">
        <f>'Config sheet'!$D$59</f>
        <v>82.44</v>
      </c>
      <c r="BF18" s="30">
        <f t="shared" si="48"/>
        <v>81.884265392837165</v>
      </c>
      <c r="BG18" s="19">
        <f>Coeff_Summary!$B$10+Coeff_Summary!$D$10*(C18)+Coeff_Summary!$E$10*AI18*100+Coeff_Summary!$F$10*(C18)^2+Coeff_Summary!$G$10*(C18)*AI18*100+Coeff_Summary!$H$10*(AI18*100)^2</f>
        <v>0.96068331761694326</v>
      </c>
      <c r="BH18" s="19">
        <f>Coeff_Summary!$B$8+Coeff_Summary!$D$8*(D18)+Coeff_Summary!$E$8*AJ18*100+Coeff_Summary!$F$8*(D18)^2+Coeff_Summary!$G$8*(D18)*AJ18*100+Coeff_Summary!$H$8*(AJ18*100)^2</f>
        <v>0.97018389839279207</v>
      </c>
      <c r="BI18" s="30">
        <f t="shared" si="49"/>
        <v>0.96543360800486766</v>
      </c>
      <c r="BJ18" s="30">
        <f>BG18*8314.4*(GERC_A_PARA!C18+273)/('Config sheet'!$C$28*AI18*10^5)</f>
        <v>6.3632193047998054E-2</v>
      </c>
      <c r="BK18">
        <f>BH18*(8314.4/'Config sheet'!$C$28)*(BT18/(AJ18*10^5))</f>
        <v>4.7720727466670144E-2</v>
      </c>
      <c r="BL18" s="30">
        <f t="shared" si="50"/>
        <v>3333.4179290915304</v>
      </c>
      <c r="BM18" s="30">
        <f t="shared" si="9"/>
        <v>52385.714988278305</v>
      </c>
      <c r="BN18" s="30">
        <f t="shared" si="10"/>
        <v>2475.4041682476168</v>
      </c>
      <c r="BO18" s="30">
        <f t="shared" si="11"/>
        <v>51872.724907149146</v>
      </c>
      <c r="BP18" s="19">
        <f>(Coeff_Summary!$B$4+Coeff_Summary!$D$4*(C18)+Coeff_Summary!$E$4*AI18*100+Coeff_Summary!$F$4*(C18)^2+Coeff_Summary!$G$4*(C18)*AI18*100+Coeff_Summary!$H$4*(AI18*100)^2+Coeff_Summary!$B$2+Coeff_Summary!$D$2*(D18)+Coeff_Summary!$E$2*AJ18*100+Coeff_Summary!$F$2*(D18)^2+Coeff_Summary!$G$2*(D18)*AJ18*100+Coeff_Summary!$H$2*(AJ18*100)^2)/2</f>
        <v>1.3650133048372131</v>
      </c>
      <c r="BQ18" s="30">
        <f t="shared" si="51"/>
        <v>3.7396261636160779</v>
      </c>
      <c r="BR18" s="30">
        <f>BI18*(8314.4/'Config sheet'!$C$28)*(273+C18)*BQ18*((AK18^(1/BQ18))-1)</f>
        <v>68699.785547612933</v>
      </c>
      <c r="BS18" s="30">
        <f t="shared" si="12"/>
        <v>334.38845626837383</v>
      </c>
      <c r="BT18" s="30">
        <f t="shared" si="13"/>
        <v>343.90999999999997</v>
      </c>
      <c r="BU18" s="52">
        <f t="shared" si="14"/>
        <v>79.741396315689002</v>
      </c>
      <c r="BV18" s="30">
        <f t="shared" si="15"/>
        <v>1253.6662092621882</v>
      </c>
      <c r="BW18" s="65">
        <f>Coeff_Summary!$B$8+Coeff_Summary!$D$8*(BS18-273)+Coeff_Summary!$E$8*AJ18*100+Coeff_Summary!$F$8*(BS18-273)^2+Coeff_Summary!$G$8*(BS18-273)*AJ18*100+Coeff_Summary!$H$8*(AJ18*100)^2</f>
        <v>0.96561177201346438</v>
      </c>
      <c r="BX18" s="30">
        <f>BW18*(8314.4/'Config sheet'!$C$28)*(BS18/(AI18*10^5))</f>
        <v>7.2032028490635669E-2</v>
      </c>
      <c r="BY18" s="30">
        <f t="shared" si="16"/>
        <v>1.1320060654879767</v>
      </c>
      <c r="BZ18" s="30">
        <f t="shared" si="17"/>
        <v>1.0098893991408278</v>
      </c>
      <c r="CA18" s="30">
        <f>('Config sheet'!$C$132*(AJ18-AI18) - 'Config sheet'!$C$133*GERC_A_PARA!AJ18)*10^5</f>
        <v>94229.319477957411</v>
      </c>
      <c r="CB18" s="30">
        <f>('Config sheet'!$C$132*(AJ18-AI18) + 'Config sheet'!$C$133*AI18)*10^5</f>
        <v>118629.16590636417</v>
      </c>
      <c r="CC18" s="30">
        <f>'Config sheet'!$C$148</f>
        <v>386976</v>
      </c>
      <c r="CD18" s="30">
        <f t="shared" si="52"/>
        <v>9.5215437316261387</v>
      </c>
      <c r="CE18" s="30"/>
      <c r="CF18" s="30"/>
      <c r="CG18" s="30"/>
      <c r="CH18" s="30"/>
      <c r="CI18" s="30"/>
      <c r="CJ18" s="30"/>
      <c r="CK18" s="30"/>
      <c r="CL18" s="30"/>
      <c r="CM18" s="46">
        <f>P18+'Config sheet'!$O$9-'Config sheet'!$C$139</f>
        <v>34.538899999999998</v>
      </c>
      <c r="CN18" s="46">
        <f>Q18+'Config sheet'!$O$9+'Config sheet'!C$140</f>
        <v>65.358900000000006</v>
      </c>
      <c r="CO18" s="27">
        <f t="shared" si="18"/>
        <v>1.8923272020822901</v>
      </c>
      <c r="CP18" s="46">
        <f>'Config sheet'!$N$47</f>
        <v>1852.7346826837274</v>
      </c>
      <c r="CQ18" s="27">
        <f>'Config sheet'!$N$42</f>
        <v>970.82423361890676</v>
      </c>
      <c r="CR18" s="27">
        <f>'Config sheet'!$N$46</f>
        <v>881.91044906482068</v>
      </c>
      <c r="CS18" s="27">
        <f t="shared" si="19"/>
        <v>1.3908265594641276</v>
      </c>
      <c r="CT18" s="27">
        <f>'Config sheet'!$N$50/100*GERC_A_PARA!CQ18</f>
        <v>274.64617569078871</v>
      </c>
      <c r="CU18" s="27">
        <f t="shared" si="20"/>
        <v>274.64617569078871</v>
      </c>
      <c r="CV18" s="27">
        <f t="shared" si="21"/>
        <v>434.4431875574009</v>
      </c>
      <c r="CW18" s="27">
        <f t="shared" si="22"/>
        <v>1245.4704093096955</v>
      </c>
      <c r="CX18" s="27">
        <f t="shared" si="23"/>
        <v>787.3611432973704</v>
      </c>
      <c r="CY18" s="27">
        <f>'Config sheet'!$N$51/100*GERC_A_PARA!CR18</f>
        <v>198.78261521921058</v>
      </c>
      <c r="CZ18" s="27">
        <f t="shared" si="24"/>
        <v>198.78261521921058</v>
      </c>
      <c r="DA18" s="27">
        <f t="shared" si="25"/>
        <v>314.44003459949346</v>
      </c>
      <c r="DB18" s="27">
        <f t="shared" si="26"/>
        <v>1080.6930642840312</v>
      </c>
      <c r="DC18" s="27">
        <f t="shared" si="27"/>
        <v>683.1922463094279</v>
      </c>
      <c r="DD18" s="50">
        <f t="shared" si="28"/>
        <v>83.540067673121158</v>
      </c>
      <c r="DE18" s="50">
        <f t="shared" si="29"/>
        <v>86.885582373706299</v>
      </c>
      <c r="DF18" s="50">
        <f t="shared" si="30"/>
        <v>52.812337172028812</v>
      </c>
      <c r="DG18" s="50">
        <f t="shared" si="31"/>
        <v>54.927303741994002</v>
      </c>
      <c r="DH18" s="27">
        <f t="shared" si="32"/>
        <v>85.212825023413728</v>
      </c>
      <c r="DI18">
        <f>'Config sheet'!$N$59</f>
        <v>71.978923438716066</v>
      </c>
      <c r="DJ18" s="21">
        <f t="shared" si="53"/>
        <v>69.541322740212564</v>
      </c>
      <c r="DK18" s="19">
        <f>Coeff_Summary!$B$11+Coeff_Summary!$D$11*(F18)+Coeff_Summary!$E$11*CM18*100+Coeff_Summary!$F$11*(F18)^2+Coeff_Summary!$G$11*(F18)*CM18*100+Coeff_Summary!$H$11*(CM18*100)^2</f>
        <v>0.93457360201605844</v>
      </c>
      <c r="DL18" s="19">
        <f>Coeff_Summary!$B$9+Coeff_Summary!$D$9*(G18)+Coeff_Summary!$E$9*CN18*100+Coeff_Summary!$F$9*(G18)^2+Coeff_Summary!$G$9*(G18)*CN18*100+Coeff_Summary!$H$9*(CN18*100)^2</f>
        <v>0.95187354526809242</v>
      </c>
      <c r="DM18" s="30">
        <f t="shared" si="54"/>
        <v>0.94322357364207543</v>
      </c>
      <c r="DN18">
        <f>DK18*8314.4*(GERC_A_PARA!F18+273)/('Config sheet'!$N$28*GERC_A_PARA!CM18*10^5)</f>
        <v>3.955761440047751E-2</v>
      </c>
      <c r="DO18">
        <f>DL18*(8314.4/'Config sheet'!$N$28)*((GERC_A_PARA!G18+273)/(GERC_A_PARA!CN18*10^5))</f>
        <v>2.5470437481171837E-2</v>
      </c>
      <c r="DP18" s="30">
        <f t="shared" si="55"/>
        <v>1578.7675633033841</v>
      </c>
      <c r="DQ18" s="30">
        <f t="shared" si="33"/>
        <v>39910.585793169732</v>
      </c>
      <c r="DR18" s="30">
        <f t="shared" si="34"/>
        <v>998.06484710650398</v>
      </c>
      <c r="DS18" s="30">
        <f t="shared" si="35"/>
        <v>39185.225924929233</v>
      </c>
      <c r="DT18" s="19">
        <f>(Coeff_Summary!$B$5+Coeff_Summary!$D$5*(F18)+Coeff_Summary!$E$5*CM18*100+Coeff_Summary!$F$5*(F18)^2+Coeff_Summary!$G$5*(F18)*CM18*100+Coeff_Summary!$H$5*(CM18*100)^2+Coeff_Summary!$B$3+Coeff_Summary!$D$3*(G18)+Coeff_Summary!$E$3*CN18*100+Coeff_Summary!$F$3*(G18)^2+Coeff_Summary!$G$3*(G18)*CN18*100+Coeff_Summary!$H$3*(CN18*100)^2)/2</f>
        <v>1.4248028916643902</v>
      </c>
      <c r="DU18" s="30">
        <f t="shared" si="56"/>
        <v>3.3540329400347786</v>
      </c>
      <c r="DV18" s="30">
        <f>DM18*(8314.4/'Config sheet'!$N$28)*(273+F18)*DU18*((CO18^(1/DU18))-1)</f>
        <v>96867.135273895998</v>
      </c>
      <c r="DW18" s="30">
        <f t="shared" si="36"/>
        <v>348.24751057835181</v>
      </c>
      <c r="DX18" s="30">
        <f t="shared" si="37"/>
        <v>344.46</v>
      </c>
      <c r="DY18" s="30">
        <f t="shared" si="38"/>
        <v>106.70118644435919</v>
      </c>
      <c r="DZ18" s="30">
        <f t="shared" si="39"/>
        <v>1006.4514019937028</v>
      </c>
      <c r="EA18" s="65">
        <f>Coeff_Summary!$B$9+Coeff_Summary!$D$9*(DW18-273)+Coeff_Summary!$E$9*CN18*100+Coeff_Summary!$F$9*(DW18-273)^2+Coeff_Summary!$G$9*(DW18-273)*CN18*100+Coeff_Summary!$H$9*(CN18*100)^2</f>
        <v>0.954778110553542</v>
      </c>
      <c r="EB18" s="30">
        <f>EA18*(8314.4/'Config sheet'!$C$28)*(DW18/(CM18*10^5))</f>
        <v>4.8877057990468278E-2</v>
      </c>
      <c r="EC18" s="30">
        <f t="shared" si="40"/>
        <v>1.2355916485671157</v>
      </c>
      <c r="ED18" s="30">
        <f t="shared" si="57"/>
        <v>1.0185110548968159</v>
      </c>
      <c r="EE18" s="30">
        <f>('Config sheet'!$N$132*(CN18-CM18) - 'Config sheet'!$N$133*GERC_A_PARA!CN18)*10^5</f>
        <v>113566.97118345124</v>
      </c>
      <c r="EF18" s="30">
        <f>('Config sheet'!$N$132*(CN18-CM18) + 'Config sheet'!$N$133*CM18)*10^5</f>
        <v>155406.70729665313</v>
      </c>
      <c r="EG18" s="30">
        <f>'Config sheet'!$N$148</f>
        <v>386976</v>
      </c>
      <c r="EH18" s="30">
        <f t="shared" si="58"/>
        <v>2260.117611255891</v>
      </c>
      <c r="EI18" s="30">
        <f>'Config sheet'!$E$127+'Config sheet'!$P$127</f>
        <v>3308.2</v>
      </c>
      <c r="EJ18" s="30"/>
      <c r="EK18" s="63">
        <f t="shared" si="41"/>
        <v>52385.714988278305</v>
      </c>
      <c r="EL18" s="63">
        <f t="shared" si="67"/>
        <v>51872.724907149146</v>
      </c>
      <c r="EM18" s="63">
        <f t="shared" si="68"/>
        <v>39910.585793169732</v>
      </c>
      <c r="EN18" s="63">
        <f t="shared" si="69"/>
        <v>39185.225924929233</v>
      </c>
      <c r="EO18" s="30">
        <f>BL18*(('Config sheet'!$D$8+273)/(C18+273))*(GERC_A_PARA!AI18/'Config sheet'!$D$7)*(1/GERC_A_PARA!BG18)*24*10^-3</f>
        <v>1818.138303797097</v>
      </c>
      <c r="EP18" s="30">
        <f>BN18*(('Config sheet'!$D$8+273)/(D18+273))*(GERC_A_PARA!AJ18/'Config sheet'!$D$7)*(1/GERC_A_PARA!BH18)*24*10^-3</f>
        <v>1800.3340814785195</v>
      </c>
      <c r="EQ18" s="30">
        <f t="shared" si="59"/>
        <v>1809.2361926378082</v>
      </c>
      <c r="ER18" s="30">
        <f>DP18*(('Config sheet'!$D$8+273)/(F18+273))*(CM18/'Config sheet'!$D$7)*(1/DK18)*24*10^-3</f>
        <v>1385.1670206997958</v>
      </c>
      <c r="ES18" s="30">
        <f>DR18*(('Config sheet'!$D$8+273)/(G18+273))*(CN18/'Config sheet'!$D$7)*(1/DL18)*24*10^-3</f>
        <v>1359.9921316908296</v>
      </c>
      <c r="ET18" s="30">
        <f t="shared" si="60"/>
        <v>1372.5795761953127</v>
      </c>
      <c r="EU18">
        <f t="shared" si="61"/>
        <v>1.0098893991408282</v>
      </c>
      <c r="EV18">
        <f t="shared" si="62"/>
        <v>1.0185110548968155</v>
      </c>
      <c r="EW18" s="30">
        <f t="shared" si="63"/>
        <v>0.6929256745822574</v>
      </c>
      <c r="EX18" s="30">
        <f>'Config sheet'!$C$123/('Config sheet'!$F$17*10^-3)</f>
        <v>1.2841244171864261</v>
      </c>
      <c r="EY18" s="30">
        <f t="shared" si="64"/>
        <v>0.7332554115248533</v>
      </c>
      <c r="EZ18" s="30">
        <f>'Config sheet'!$N$123/('Config sheet'!$Q$17*10^-3)</f>
        <v>1.4616189626248377</v>
      </c>
      <c r="FA18" s="1" t="s">
        <v>425</v>
      </c>
      <c r="FB18" s="30">
        <f t="shared" si="65"/>
        <v>-3.7875105783518279</v>
      </c>
      <c r="FC18" s="30"/>
    </row>
    <row r="19" spans="1:159" x14ac:dyDescent="0.25">
      <c r="A19" s="1">
        <v>43480</v>
      </c>
      <c r="B19" s="2">
        <v>0.375</v>
      </c>
      <c r="C19">
        <v>24.75</v>
      </c>
      <c r="D19">
        <v>71.83</v>
      </c>
      <c r="E19">
        <v>16.64</v>
      </c>
      <c r="F19">
        <v>16.62</v>
      </c>
      <c r="G19">
        <v>73.06</v>
      </c>
      <c r="H19">
        <v>66.47</v>
      </c>
      <c r="I19">
        <v>71.8</v>
      </c>
      <c r="J19">
        <v>71.900000000000006</v>
      </c>
      <c r="K19">
        <v>72.290000000000006</v>
      </c>
      <c r="L19">
        <v>69.680000000000007</v>
      </c>
      <c r="M19">
        <v>21.81</v>
      </c>
      <c r="N19">
        <v>34.229999999999997</v>
      </c>
      <c r="O19">
        <v>33.75</v>
      </c>
      <c r="P19">
        <v>33.67</v>
      </c>
      <c r="Q19">
        <v>64.010000000000005</v>
      </c>
      <c r="R19">
        <v>3.71</v>
      </c>
      <c r="S19">
        <v>83.06</v>
      </c>
      <c r="T19">
        <v>75.58</v>
      </c>
      <c r="U19">
        <v>72.040000000000006</v>
      </c>
      <c r="V19">
        <v>72.040000000000006</v>
      </c>
      <c r="W19">
        <v>2.82</v>
      </c>
      <c r="X19">
        <v>2.39</v>
      </c>
      <c r="Y19">
        <v>3.74</v>
      </c>
      <c r="Z19">
        <v>3.34</v>
      </c>
      <c r="AA19">
        <v>4.6500000000000004</v>
      </c>
      <c r="AB19">
        <v>4.04</v>
      </c>
      <c r="AC19">
        <v>3.79</v>
      </c>
      <c r="AD19">
        <v>1.88</v>
      </c>
      <c r="AE19">
        <v>1.53</v>
      </c>
      <c r="AF19">
        <v>1.9</v>
      </c>
      <c r="AH19" s="4" t="str">
        <f t="shared" si="42"/>
        <v>ON</v>
      </c>
      <c r="AI19" s="31">
        <f>M19+'Config sheet'!$D$9-'Config sheet'!$C$139</f>
        <v>22.768899999999999</v>
      </c>
      <c r="AJ19" s="31">
        <f>N19+'Config sheet'!$D$9+'Config sheet'!$C$140</f>
        <v>35.588899999999995</v>
      </c>
      <c r="AK19" s="25">
        <f t="shared" si="0"/>
        <v>1.5630487199645129</v>
      </c>
      <c r="AL19" s="46">
        <f>'Config sheet'!$C$47</f>
        <v>3546.9708798579968</v>
      </c>
      <c r="AM19" s="4">
        <f>'Config sheet'!$C$42</f>
        <v>1817.9423322060413</v>
      </c>
      <c r="AN19" s="25">
        <f>'Config sheet'!$C$46</f>
        <v>1729.0285476519553</v>
      </c>
      <c r="AO19" s="25">
        <f t="shared" si="66"/>
        <v>1.4895841080783081</v>
      </c>
      <c r="AP19" s="25">
        <f>'Config sheet'!$C$50/100*GERC_A_PARA!AM19</f>
        <v>351.771841281869</v>
      </c>
      <c r="AQ19" s="25">
        <f t="shared" si="1"/>
        <v>351.771841281869</v>
      </c>
      <c r="AR19" s="25">
        <f t="shared" si="43"/>
        <v>474.76677112352866</v>
      </c>
      <c r="AS19" s="27">
        <f t="shared" si="2"/>
        <v>2169.7141734879106</v>
      </c>
      <c r="AT19" s="25">
        <f t="shared" si="3"/>
        <v>1607.6195645643106</v>
      </c>
      <c r="AU19" s="25">
        <f>'Config sheet'!$C$51/100*GERC_A_PARA!AN19</f>
        <v>266.0974934836359</v>
      </c>
      <c r="AV19" s="25">
        <f t="shared" si="4"/>
        <v>266.0974934836359</v>
      </c>
      <c r="AW19" s="25">
        <f t="shared" si="5"/>
        <v>359.13689772587702</v>
      </c>
      <c r="AX19" s="27">
        <f t="shared" si="6"/>
        <v>1995.1260411355911</v>
      </c>
      <c r="AY19" s="25">
        <f t="shared" si="7"/>
        <v>1478.2609141301198</v>
      </c>
      <c r="AZ19" s="31">
        <f t="shared" si="44"/>
        <v>93.234387710615252</v>
      </c>
      <c r="BA19" s="31">
        <f t="shared" si="45"/>
        <v>94.618978132628854</v>
      </c>
      <c r="BB19" s="31">
        <f t="shared" si="46"/>
        <v>69.080723906048888</v>
      </c>
      <c r="BC19" s="31">
        <f t="shared" si="47"/>
        <v>70.106616937737584</v>
      </c>
      <c r="BD19" s="25">
        <f t="shared" si="8"/>
        <v>93.926682921622046</v>
      </c>
      <c r="BE19">
        <f>'Config sheet'!$D$59</f>
        <v>82.44</v>
      </c>
      <c r="BF19" s="30">
        <f t="shared" si="48"/>
        <v>81.760176671757648</v>
      </c>
      <c r="BG19" s="19">
        <f>Coeff_Summary!$B$10+Coeff_Summary!$D$10*(C19)+Coeff_Summary!$E$10*AI19*100+Coeff_Summary!$F$10*(C19)^2+Coeff_Summary!$G$10*(C19)*AI19*100+Coeff_Summary!$H$10*(AI19*100)^2</f>
        <v>0.96112272603474802</v>
      </c>
      <c r="BH19" s="19">
        <f>Coeff_Summary!$B$8+Coeff_Summary!$D$8*(D19)+Coeff_Summary!$E$8*AJ19*100+Coeff_Summary!$F$8*(D19)^2+Coeff_Summary!$G$8*(D19)*AJ19*100+Coeff_Summary!$H$8*(AJ19*100)^2</f>
        <v>0.97053647560817058</v>
      </c>
      <c r="BI19" s="30">
        <f t="shared" si="49"/>
        <v>0.9658296008214593</v>
      </c>
      <c r="BJ19" s="30">
        <f>BG19*8314.4*(GERC_A_PARA!C19+273)/('Config sheet'!$C$28*AI19*10^5)</f>
        <v>6.3813365745840386E-2</v>
      </c>
      <c r="BK19">
        <f>BH19*(8314.4/'Config sheet'!$C$28)*(BT19/(AJ19*10^5))</f>
        <v>4.7744728058196607E-2</v>
      </c>
      <c r="BL19" s="30">
        <f t="shared" si="50"/>
        <v>3331.5520916464884</v>
      </c>
      <c r="BM19" s="30">
        <f t="shared" si="9"/>
        <v>52207.747588735394</v>
      </c>
      <c r="BN19" s="30">
        <f t="shared" si="10"/>
        <v>2468.4672240889013</v>
      </c>
      <c r="BO19" s="30">
        <f t="shared" si="11"/>
        <v>51701.356871905475</v>
      </c>
      <c r="BP19" s="19">
        <f>(Coeff_Summary!$B$4+Coeff_Summary!$D$4*(C19)+Coeff_Summary!$E$4*AI19*100+Coeff_Summary!$F$4*(C19)^2+Coeff_Summary!$G$4*(C19)*AI19*100+Coeff_Summary!$H$4*(AI19*100)^2+Coeff_Summary!$B$2+Coeff_Summary!$D$2*(D19)+Coeff_Summary!$E$2*AJ19*100+Coeff_Summary!$F$2*(D19)^2+Coeff_Summary!$G$2*(D19)*AJ19*100+Coeff_Summary!$H$2*(AJ19*100)^2)/2</f>
        <v>1.3640907792554802</v>
      </c>
      <c r="BQ19" s="30">
        <f t="shared" si="51"/>
        <v>3.7465677709412861</v>
      </c>
      <c r="BR19" s="30">
        <f>BI19*(8314.4/'Config sheet'!$C$28)*(273+C19)*BQ19*((AK19^(1/BQ19))-1)</f>
        <v>69258.819553568726</v>
      </c>
      <c r="BS19" s="30">
        <f t="shared" si="12"/>
        <v>335.44796406447716</v>
      </c>
      <c r="BT19" s="30">
        <f t="shared" si="13"/>
        <v>344.83</v>
      </c>
      <c r="BU19" s="52">
        <f t="shared" si="14"/>
        <v>80.072141173485903</v>
      </c>
      <c r="BV19" s="30">
        <f t="shared" si="15"/>
        <v>1254.3712722867972</v>
      </c>
      <c r="BW19" s="65">
        <f>Coeff_Summary!$B$8+Coeff_Summary!$D$8*(BS19-273)+Coeff_Summary!$E$8*AJ19*100+Coeff_Summary!$F$8*(BS19-273)^2+Coeff_Summary!$G$8*(BS19-273)*AJ19*100+Coeff_Summary!$H$8*(AJ19*100)^2</f>
        <v>0.96607017929611716</v>
      </c>
      <c r="BX19" s="30">
        <f>BW19*(8314.4/'Config sheet'!$C$28)*(BS19/(AI19*10^5))</f>
        <v>7.2262814377152262E-2</v>
      </c>
      <c r="BY19" s="30">
        <f t="shared" si="16"/>
        <v>1.1324087600231718</v>
      </c>
      <c r="BZ19" s="30">
        <f t="shared" si="17"/>
        <v>1.0097945343694663</v>
      </c>
      <c r="CA19" s="30">
        <f>('Config sheet'!$C$132*(AJ19-AI19) - 'Config sheet'!$C$133*GERC_A_PARA!AJ19)*10^5</f>
        <v>94876.693703635014</v>
      </c>
      <c r="CB19" s="30">
        <f>('Config sheet'!$C$132*(AJ19-AI19) + 'Config sheet'!$C$133*AI19)*10^5</f>
        <v>119318.4226721109</v>
      </c>
      <c r="CC19" s="30">
        <f>'Config sheet'!$C$148</f>
        <v>386976</v>
      </c>
      <c r="CD19" s="30">
        <f t="shared" si="52"/>
        <v>9.382035935522822</v>
      </c>
      <c r="CE19" s="30"/>
      <c r="CF19" s="30"/>
      <c r="CG19" s="30"/>
      <c r="CH19" s="30"/>
      <c r="CI19" s="30"/>
      <c r="CJ19" s="30"/>
      <c r="CK19" s="30"/>
      <c r="CL19" s="30"/>
      <c r="CM19" s="46">
        <f>P19+'Config sheet'!$O$9-'Config sheet'!$C$139</f>
        <v>34.628900000000002</v>
      </c>
      <c r="CN19" s="46">
        <f>Q19+'Config sheet'!$O$9+'Config sheet'!C$140</f>
        <v>65.368900000000011</v>
      </c>
      <c r="CO19" s="27">
        <f t="shared" si="18"/>
        <v>1.8876978477514448</v>
      </c>
      <c r="CP19" s="46">
        <f>'Config sheet'!$N$47</f>
        <v>1852.7346826837274</v>
      </c>
      <c r="CQ19" s="27">
        <f>'Config sheet'!$N$42</f>
        <v>970.82423361890676</v>
      </c>
      <c r="CR19" s="27">
        <f>'Config sheet'!$N$46</f>
        <v>881.91044906482068</v>
      </c>
      <c r="CS19" s="27">
        <f t="shared" si="19"/>
        <v>1.3893207778334002</v>
      </c>
      <c r="CT19" s="27">
        <f>'Config sheet'!$N$50/100*GERC_A_PARA!CQ19</f>
        <v>274.64617569078871</v>
      </c>
      <c r="CU19" s="27">
        <f t="shared" si="20"/>
        <v>274.64617569078871</v>
      </c>
      <c r="CV19" s="27">
        <f t="shared" si="21"/>
        <v>433.89353828223562</v>
      </c>
      <c r="CW19" s="27">
        <f t="shared" si="22"/>
        <v>1245.4704093096955</v>
      </c>
      <c r="CX19" s="27">
        <f t="shared" si="23"/>
        <v>788.35855958390937</v>
      </c>
      <c r="CY19" s="27">
        <f>'Config sheet'!$N$51/100*GERC_A_PARA!CR19</f>
        <v>198.78261521921058</v>
      </c>
      <c r="CZ19" s="27">
        <f t="shared" si="24"/>
        <v>198.78261521921058</v>
      </c>
      <c r="DA19" s="27">
        <f t="shared" si="25"/>
        <v>314.0422110357905</v>
      </c>
      <c r="DB19" s="27">
        <f t="shared" si="26"/>
        <v>1080.6930642840312</v>
      </c>
      <c r="DC19" s="27">
        <f t="shared" si="27"/>
        <v>684.05770313201424</v>
      </c>
      <c r="DD19" s="50">
        <f t="shared" si="28"/>
        <v>83.596684438147349</v>
      </c>
      <c r="DE19" s="50">
        <f t="shared" si="29"/>
        <v>86.930691666166169</v>
      </c>
      <c r="DF19" s="50">
        <f t="shared" si="30"/>
        <v>52.915076293282603</v>
      </c>
      <c r="DG19" s="50">
        <f t="shared" si="31"/>
        <v>55.025438062037956</v>
      </c>
      <c r="DH19" s="27">
        <f t="shared" si="32"/>
        <v>85.263688052156766</v>
      </c>
      <c r="DI19">
        <f>'Config sheet'!$N$59</f>
        <v>71.978923438716066</v>
      </c>
      <c r="DJ19" s="21">
        <f t="shared" si="53"/>
        <v>69.616972614908519</v>
      </c>
      <c r="DK19" s="19">
        <f>Coeff_Summary!$B$11+Coeff_Summary!$D$11*(F19)+Coeff_Summary!$E$11*CM19*100+Coeff_Summary!$F$11*(F19)^2+Coeff_Summary!$G$11*(F19)*CM19*100+Coeff_Summary!$H$11*(CM19*100)^2</f>
        <v>0.93596179765450283</v>
      </c>
      <c r="DL19" s="19">
        <f>Coeff_Summary!$B$9+Coeff_Summary!$D$9*(G19)+Coeff_Summary!$E$9*CN19*100+Coeff_Summary!$F$9*(G19)^2+Coeff_Summary!$G$9*(G19)*CN19*100+Coeff_Summary!$H$9*(CN19*100)^2</f>
        <v>0.95311114253577223</v>
      </c>
      <c r="DM19" s="30">
        <f t="shared" si="54"/>
        <v>0.94453647009513753</v>
      </c>
      <c r="DN19">
        <f>DK19*8314.4*(GERC_A_PARA!F19+273)/('Config sheet'!$N$28*GERC_A_PARA!CM19*10^5)</f>
        <v>3.9743952989383317E-2</v>
      </c>
      <c r="DO19">
        <f>DL19*(8314.4/'Config sheet'!$N$28)*((GERC_A_PARA!G19+273)/(GERC_A_PARA!CN19*10^5))</f>
        <v>2.561809654119282E-2</v>
      </c>
      <c r="DP19" s="30">
        <f t="shared" si="55"/>
        <v>1579.7099202775698</v>
      </c>
      <c r="DQ19" s="30">
        <f t="shared" si="33"/>
        <v>39747.176650987712</v>
      </c>
      <c r="DR19" s="30">
        <f t="shared" si="34"/>
        <v>999.92567306411581</v>
      </c>
      <c r="DS19" s="30">
        <f t="shared" si="35"/>
        <v>39032.005030361157</v>
      </c>
      <c r="DT19" s="19">
        <f>(Coeff_Summary!$B$5+Coeff_Summary!$D$5*(F19)+Coeff_Summary!$E$5*CM19*100+Coeff_Summary!$F$5*(F19)^2+Coeff_Summary!$G$5*(F19)*CM19*100+Coeff_Summary!$H$5*(CM19*100)^2+Coeff_Summary!$B$3+Coeff_Summary!$D$3*(G19)+Coeff_Summary!$E$3*CN19*100+Coeff_Summary!$F$3*(G19)^2+Coeff_Summary!$G$3*(G19)*CN19*100+Coeff_Summary!$H$3*(CN19*100)^2)/2</f>
        <v>1.4218770987783167</v>
      </c>
      <c r="DU19" s="30">
        <f t="shared" si="56"/>
        <v>3.3703585781162984</v>
      </c>
      <c r="DV19" s="30">
        <f>DM19*(8314.4/'Config sheet'!$N$28)*(273+F19)*DU19*((CO19^(1/DU19))-1)</f>
        <v>97110.667640061482</v>
      </c>
      <c r="DW19" s="30">
        <f t="shared" si="36"/>
        <v>349.70264112926242</v>
      </c>
      <c r="DX19" s="30">
        <f t="shared" si="37"/>
        <v>346.06</v>
      </c>
      <c r="DY19" s="30">
        <f t="shared" si="38"/>
        <v>106.45400625312263</v>
      </c>
      <c r="DZ19" s="30">
        <f t="shared" si="39"/>
        <v>1007.1837587271164</v>
      </c>
      <c r="EA19" s="65">
        <f>Coeff_Summary!$B$9+Coeff_Summary!$D$9*(DW19-273)+Coeff_Summary!$E$9*CN19*100+Coeff_Summary!$F$9*(DW19-273)^2+Coeff_Summary!$G$9*(DW19-273)*CN19*100+Coeff_Summary!$H$9*(CN19*100)^2</f>
        <v>0.95585492031218844</v>
      </c>
      <c r="EB19" s="30">
        <f>EA19*(8314.4/'Config sheet'!$C$28)*(DW19/(CM19*10^5))</f>
        <v>4.9008936769843081E-2</v>
      </c>
      <c r="EC19" s="30">
        <f t="shared" si="40"/>
        <v>1.233116816108722</v>
      </c>
      <c r="ED19" s="30">
        <f t="shared" si="57"/>
        <v>1.018322697490694</v>
      </c>
      <c r="EE19" s="30">
        <f>('Config sheet'!$N$132*(CN19-CM19) - 'Config sheet'!$N$133*GERC_A_PARA!CN19)*10^5</f>
        <v>113196.94012953594</v>
      </c>
      <c r="EF19" s="30">
        <f>('Config sheet'!$N$132*(CN19-CM19) + 'Config sheet'!$N$133*CM19)*10^5</f>
        <v>155078.558782807</v>
      </c>
      <c r="EG19" s="30">
        <f>'Config sheet'!$N$148</f>
        <v>386976</v>
      </c>
      <c r="EH19" s="30">
        <f t="shared" si="58"/>
        <v>2261.5550310139133</v>
      </c>
      <c r="EI19" s="30">
        <f>'Config sheet'!$E$127+'Config sheet'!$P$127</f>
        <v>3308.2</v>
      </c>
      <c r="EJ19" s="30"/>
      <c r="EK19" s="63">
        <f t="shared" si="41"/>
        <v>52207.747588735394</v>
      </c>
      <c r="EL19" s="63">
        <f t="shared" si="67"/>
        <v>51701.356871905475</v>
      </c>
      <c r="EM19" s="63">
        <f t="shared" si="68"/>
        <v>39747.176650987712</v>
      </c>
      <c r="EN19" s="63">
        <f t="shared" si="69"/>
        <v>39032.005030361157</v>
      </c>
      <c r="EO19" s="30">
        <f>BL19*(('Config sheet'!$D$8+273)/(C19+273))*(GERC_A_PARA!AI19/'Config sheet'!$D$7)*(1/GERC_A_PARA!BG19)*24*10^-3</f>
        <v>1811.9616324276487</v>
      </c>
      <c r="EP19" s="30">
        <f>BN19*(('Config sheet'!$D$8+273)/(D19+273))*(GERC_A_PARA!AJ19/'Config sheet'!$D$7)*(1/GERC_A_PARA!BH19)*24*10^-3</f>
        <v>1794.3864526451123</v>
      </c>
      <c r="EQ19" s="30">
        <f t="shared" si="59"/>
        <v>1803.1740425363805</v>
      </c>
      <c r="ER19" s="30">
        <f>DP19*(('Config sheet'!$D$8+273)/(F19+273))*(CM19/'Config sheet'!$D$7)*(1/DK19)*24*10^-3</f>
        <v>1379.4956192374273</v>
      </c>
      <c r="ES19" s="30">
        <f>DR19*(('Config sheet'!$D$8+273)/(G19+273))*(CN19/'Config sheet'!$D$7)*(1/DL19)*24*10^-3</f>
        <v>1354.6743312672099</v>
      </c>
      <c r="ET19" s="30">
        <f t="shared" si="60"/>
        <v>1367.0849752523186</v>
      </c>
      <c r="EU19">
        <f t="shared" si="61"/>
        <v>1.0097945343694659</v>
      </c>
      <c r="EV19">
        <f t="shared" si="62"/>
        <v>1.018322697490694</v>
      </c>
      <c r="EW19" s="30">
        <f t="shared" si="63"/>
        <v>0.69564625637710131</v>
      </c>
      <c r="EX19" s="30">
        <f>'Config sheet'!$C$123/('Config sheet'!$F$17*10^-3)</f>
        <v>1.2841244171864261</v>
      </c>
      <c r="EY19" s="30">
        <f t="shared" si="64"/>
        <v>0.73673822546489742</v>
      </c>
      <c r="EZ19" s="30">
        <f>'Config sheet'!$N$123/('Config sheet'!$Q$17*10^-3)</f>
        <v>1.4616189626248377</v>
      </c>
      <c r="FA19" s="1" t="s">
        <v>426</v>
      </c>
      <c r="FB19" s="30">
        <f t="shared" si="65"/>
        <v>-3.6426411292624152</v>
      </c>
      <c r="FC19" s="30"/>
    </row>
    <row r="20" spans="1:159" x14ac:dyDescent="0.25">
      <c r="A20" s="1">
        <v>43480</v>
      </c>
      <c r="B20" s="2">
        <v>0.41666666666666669</v>
      </c>
      <c r="C20">
        <v>25.59</v>
      </c>
      <c r="D20">
        <v>72.75</v>
      </c>
      <c r="E20">
        <v>18.34</v>
      </c>
      <c r="F20">
        <v>18.309999999999999</v>
      </c>
      <c r="G20">
        <v>74.66</v>
      </c>
      <c r="H20">
        <v>66.53</v>
      </c>
      <c r="I20">
        <v>71.84</v>
      </c>
      <c r="J20">
        <v>71.94</v>
      </c>
      <c r="K20">
        <v>72.349999999999994</v>
      </c>
      <c r="L20">
        <v>69.739999999999995</v>
      </c>
      <c r="M20">
        <v>21.83</v>
      </c>
      <c r="N20">
        <v>34.32</v>
      </c>
      <c r="O20">
        <v>33.83</v>
      </c>
      <c r="P20">
        <v>33.76</v>
      </c>
      <c r="Q20">
        <v>64.03</v>
      </c>
      <c r="R20">
        <v>3.71</v>
      </c>
      <c r="S20">
        <v>82.22</v>
      </c>
      <c r="T20">
        <v>75.760000000000005</v>
      </c>
      <c r="U20">
        <v>72.16</v>
      </c>
      <c r="V20">
        <v>72.16</v>
      </c>
      <c r="W20">
        <v>2.84</v>
      </c>
      <c r="X20">
        <v>2.39</v>
      </c>
      <c r="Y20">
        <v>3.74</v>
      </c>
      <c r="Z20">
        <v>3.37</v>
      </c>
      <c r="AA20">
        <v>4.66</v>
      </c>
      <c r="AB20">
        <v>4.09</v>
      </c>
      <c r="AC20">
        <v>3.81</v>
      </c>
      <c r="AD20">
        <v>1.87</v>
      </c>
      <c r="AE20">
        <v>1.51</v>
      </c>
      <c r="AF20">
        <v>1.95</v>
      </c>
      <c r="AH20" s="4" t="str">
        <f t="shared" si="42"/>
        <v>ON</v>
      </c>
      <c r="AI20" s="31">
        <f>M20+'Config sheet'!$D$9-'Config sheet'!$C$139</f>
        <v>22.788899999999998</v>
      </c>
      <c r="AJ20" s="31">
        <f>N20+'Config sheet'!$D$9+'Config sheet'!$C$140</f>
        <v>35.678899999999999</v>
      </c>
      <c r="AK20" s="25">
        <f t="shared" si="0"/>
        <v>1.5656262478662859</v>
      </c>
      <c r="AL20" s="46">
        <f>'Config sheet'!$C$47</f>
        <v>3546.9708798579968</v>
      </c>
      <c r="AM20" s="4">
        <f>'Config sheet'!$C$42</f>
        <v>1817.9423322060413</v>
      </c>
      <c r="AN20" s="25">
        <f>'Config sheet'!$C$46</f>
        <v>1729.0285476519553</v>
      </c>
      <c r="AO20" s="25">
        <f t="shared" si="66"/>
        <v>1.4861554522952929</v>
      </c>
      <c r="AP20" s="25">
        <f>'Config sheet'!$C$50/100*GERC_A_PARA!AM20</f>
        <v>351.771841281869</v>
      </c>
      <c r="AQ20" s="25">
        <f t="shared" si="1"/>
        <v>351.771841281869</v>
      </c>
      <c r="AR20" s="25">
        <f t="shared" si="43"/>
        <v>475.62232954419335</v>
      </c>
      <c r="AS20" s="27">
        <f t="shared" si="2"/>
        <v>2169.7141734879106</v>
      </c>
      <c r="AT20" s="25">
        <f t="shared" si="3"/>
        <v>1604.7277481582005</v>
      </c>
      <c r="AU20" s="25">
        <f>'Config sheet'!$C$51/100*GERC_A_PARA!AN20</f>
        <v>266.0974934836359</v>
      </c>
      <c r="AV20" s="25">
        <f t="shared" si="4"/>
        <v>266.0974934836359</v>
      </c>
      <c r="AW20" s="25">
        <f t="shared" si="5"/>
        <v>359.78408412498749</v>
      </c>
      <c r="AX20" s="27">
        <f t="shared" si="6"/>
        <v>1995.1260411355911</v>
      </c>
      <c r="AY20" s="25">
        <f t="shared" si="7"/>
        <v>1475.6017905052145</v>
      </c>
      <c r="AZ20" s="31">
        <f t="shared" si="44"/>
        <v>93.18732579861134</v>
      </c>
      <c r="BA20" s="31">
        <f t="shared" si="45"/>
        <v>94.581547495639725</v>
      </c>
      <c r="BB20" s="31">
        <f t="shared" si="46"/>
        <v>68.921653051331447</v>
      </c>
      <c r="BC20" s="31">
        <f t="shared" si="47"/>
        <v>69.952824009996959</v>
      </c>
      <c r="BD20" s="25">
        <f t="shared" si="8"/>
        <v>93.88443664712554</v>
      </c>
      <c r="BE20">
        <f>'Config sheet'!$D$59</f>
        <v>82.44</v>
      </c>
      <c r="BF20" s="30">
        <f t="shared" si="48"/>
        <v>81.660837588894864</v>
      </c>
      <c r="BG20" s="19">
        <f>Coeff_Summary!$B$10+Coeff_Summary!$D$10*(C20)+Coeff_Summary!$E$10*AI20*100+Coeff_Summary!$F$10*(C20)^2+Coeff_Summary!$G$10*(C20)*AI20*100+Coeff_Summary!$H$10*(AI20*100)^2</f>
        <v>0.96154185852274776</v>
      </c>
      <c r="BH20" s="19">
        <f>Coeff_Summary!$B$8+Coeff_Summary!$D$8*(D20)+Coeff_Summary!$E$8*AJ20*100+Coeff_Summary!$F$8*(D20)^2+Coeff_Summary!$G$8*(D20)*AJ20*100+Coeff_Summary!$H$8*(AJ20*100)^2</f>
        <v>0.97088656221334835</v>
      </c>
      <c r="BI20" s="30">
        <f t="shared" si="49"/>
        <v>0.966214210368048</v>
      </c>
      <c r="BJ20" s="30">
        <f>BG20*8314.4*(GERC_A_PARA!C20+273)/('Config sheet'!$C$28*AI20*10^5)</f>
        <v>6.3965113632600268E-2</v>
      </c>
      <c r="BK20">
        <f>BH20*(8314.4/'Config sheet'!$C$28)*(BT20/(AJ20*10^5))</f>
        <v>4.7768577343719747E-2</v>
      </c>
      <c r="BL20" s="30">
        <f t="shared" si="50"/>
        <v>3330.0536285922722</v>
      </c>
      <c r="BM20" s="30">
        <f t="shared" si="9"/>
        <v>52060.466080296101</v>
      </c>
      <c r="BN20" s="30">
        <f t="shared" si="10"/>
        <v>2462.9186304601958</v>
      </c>
      <c r="BO20" s="30">
        <f t="shared" si="11"/>
        <v>51559.388355617455</v>
      </c>
      <c r="BP20" s="19">
        <f>(Coeff_Summary!$B$4+Coeff_Summary!$D$4*(C20)+Coeff_Summary!$E$4*AI20*100+Coeff_Summary!$F$4*(C20)^2+Coeff_Summary!$G$4*(C20)*AI20*100+Coeff_Summary!$H$4*(AI20*100)^2+Coeff_Summary!$B$2+Coeff_Summary!$D$2*(D20)+Coeff_Summary!$E$2*AJ20*100+Coeff_Summary!$F$2*(D20)^2+Coeff_Summary!$G$2*(D20)*AJ20*100+Coeff_Summary!$H$2*(AJ20*100)^2)/2</f>
        <v>1.3631902640380709</v>
      </c>
      <c r="BQ20" s="30">
        <f t="shared" si="51"/>
        <v>3.7533777719745718</v>
      </c>
      <c r="BR20" s="30">
        <f>BI20*(8314.4/'Config sheet'!$C$28)*(273+C20)*BQ20*((AK20^(1/BQ20))-1)</f>
        <v>69746.110982631551</v>
      </c>
      <c r="BS20" s="30">
        <f t="shared" si="12"/>
        <v>336.46923623743811</v>
      </c>
      <c r="BT20" s="30">
        <f t="shared" si="13"/>
        <v>345.75</v>
      </c>
      <c r="BU20" s="52">
        <f t="shared" si="14"/>
        <v>80.320687526374286</v>
      </c>
      <c r="BV20" s="30">
        <f t="shared" si="15"/>
        <v>1255.735379454725</v>
      </c>
      <c r="BW20" s="65">
        <f>Coeff_Summary!$B$8+Coeff_Summary!$D$8*(BS20-273)+Coeff_Summary!$E$8*AJ20*100+Coeff_Summary!$F$8*(BS20-273)^2+Coeff_Summary!$G$8*(BS20-273)*AJ20*100+Coeff_Summary!$H$8*(AJ20*100)^2</f>
        <v>0.96650597236355085</v>
      </c>
      <c r="BX20" s="30">
        <f>BW20*(8314.4/'Config sheet'!$C$28)*(BS20/(AI20*10^5))</f>
        <v>7.2451874523476331E-2</v>
      </c>
      <c r="BY20" s="30">
        <f t="shared" si="16"/>
        <v>1.1326779616092282</v>
      </c>
      <c r="BZ20" s="30">
        <f t="shared" si="17"/>
        <v>1.0097184575042395</v>
      </c>
      <c r="CA20" s="30">
        <f>('Config sheet'!$C$132*(AJ20-AI20) - 'Config sheet'!$C$133*GERC_A_PARA!AJ20)*10^5</f>
        <v>95438.434365345136</v>
      </c>
      <c r="CB20" s="30">
        <f>('Config sheet'!$C$132*(AJ20-AI20) + 'Config sheet'!$C$133*AI20)*10^5</f>
        <v>119926.23412789711</v>
      </c>
      <c r="CC20" s="30">
        <f>'Config sheet'!$C$148</f>
        <v>386976</v>
      </c>
      <c r="CD20" s="30">
        <f t="shared" si="52"/>
        <v>9.2807637625618895</v>
      </c>
      <c r="CE20" s="30"/>
      <c r="CF20" s="30"/>
      <c r="CG20" s="30"/>
      <c r="CH20" s="30"/>
      <c r="CI20" s="30"/>
      <c r="CJ20" s="30"/>
      <c r="CK20" s="30"/>
      <c r="CL20" s="30"/>
      <c r="CM20" s="46">
        <f>P20+'Config sheet'!$O$9-'Config sheet'!$C$139</f>
        <v>34.718899999999998</v>
      </c>
      <c r="CN20" s="46">
        <f>Q20+'Config sheet'!$O$9+'Config sheet'!C$140</f>
        <v>65.388900000000007</v>
      </c>
      <c r="CO20" s="27">
        <f t="shared" si="18"/>
        <v>1.8833805218483308</v>
      </c>
      <c r="CP20" s="46">
        <f>'Config sheet'!$N$47</f>
        <v>1852.7346826837274</v>
      </c>
      <c r="CQ20" s="27">
        <f>'Config sheet'!$N$42</f>
        <v>970.82423361890676</v>
      </c>
      <c r="CR20" s="27">
        <f>'Config sheet'!$N$46</f>
        <v>881.91044906482068</v>
      </c>
      <c r="CS20" s="27">
        <f t="shared" si="19"/>
        <v>1.3876038167123097</v>
      </c>
      <c r="CT20" s="27">
        <f>'Config sheet'!$N$50/100*GERC_A_PARA!CQ20</f>
        <v>274.64617569078871</v>
      </c>
      <c r="CU20" s="27">
        <f t="shared" si="20"/>
        <v>274.64617569078871</v>
      </c>
      <c r="CV20" s="27">
        <f t="shared" si="21"/>
        <v>433.42334349499544</v>
      </c>
      <c r="CW20" s="27">
        <f t="shared" si="22"/>
        <v>1245.4704093096955</v>
      </c>
      <c r="CX20" s="27">
        <f t="shared" si="23"/>
        <v>789.21380213315342</v>
      </c>
      <c r="CY20" s="27">
        <f>'Config sheet'!$N$51/100*GERC_A_PARA!CR20</f>
        <v>198.78261521921058</v>
      </c>
      <c r="CZ20" s="27">
        <f t="shared" si="24"/>
        <v>198.78261521921058</v>
      </c>
      <c r="DA20" s="27">
        <f t="shared" si="25"/>
        <v>313.70189481170706</v>
      </c>
      <c r="DB20" s="27">
        <f t="shared" si="26"/>
        <v>1080.6930642840312</v>
      </c>
      <c r="DC20" s="27">
        <f t="shared" si="27"/>
        <v>684.7997959865213</v>
      </c>
      <c r="DD20" s="50">
        <f t="shared" si="28"/>
        <v>83.645116973199279</v>
      </c>
      <c r="DE20" s="50">
        <f t="shared" si="29"/>
        <v>86.969280190028698</v>
      </c>
      <c r="DF20" s="50">
        <f t="shared" si="30"/>
        <v>53.003170772141665</v>
      </c>
      <c r="DG20" s="50">
        <f t="shared" si="31"/>
        <v>55.109584117376563</v>
      </c>
      <c r="DH20" s="27">
        <f t="shared" si="32"/>
        <v>85.307198581613989</v>
      </c>
      <c r="DI20">
        <f>'Config sheet'!$N$59</f>
        <v>71.978923438716066</v>
      </c>
      <c r="DJ20" s="21">
        <f t="shared" si="53"/>
        <v>69.681788013186548</v>
      </c>
      <c r="DK20" s="19">
        <f>Coeff_Summary!$B$11+Coeff_Summary!$D$11*(F20)+Coeff_Summary!$E$11*CM20*100+Coeff_Summary!$F$11*(F20)^2+Coeff_Summary!$G$11*(F20)*CM20*100+Coeff_Summary!$H$11*(CM20*100)^2</f>
        <v>0.93733261535365564</v>
      </c>
      <c r="DL20" s="19">
        <f>Coeff_Summary!$B$9+Coeff_Summary!$D$9*(G20)+Coeff_Summary!$E$9*CN20*100+Coeff_Summary!$F$9*(G20)^2+Coeff_Summary!$G$9*(G20)*CN20*100+Coeff_Summary!$H$9*(CN20*100)^2</f>
        <v>0.95432104004157459</v>
      </c>
      <c r="DM20" s="30">
        <f t="shared" si="54"/>
        <v>0.94582682769761517</v>
      </c>
      <c r="DN20">
        <f>DK20*8314.4*(GERC_A_PARA!F20+273)/('Config sheet'!$N$28*GERC_A_PARA!CM20*10^5)</f>
        <v>3.9930638051957762E-2</v>
      </c>
      <c r="DO20">
        <f>DL20*(8314.4/'Config sheet'!$N$28)*((GERC_A_PARA!G20+273)/(GERC_A_PARA!CN20*10^5))</f>
        <v>2.5761329814788743E-2</v>
      </c>
      <c r="DP20" s="30">
        <f t="shared" si="55"/>
        <v>1580.5160549474431</v>
      </c>
      <c r="DQ20" s="30">
        <f t="shared" si="33"/>
        <v>39581.53768769923</v>
      </c>
      <c r="DR20" s="30">
        <f t="shared" si="34"/>
        <v>1001.5212531214758</v>
      </c>
      <c r="DS20" s="30">
        <f t="shared" si="35"/>
        <v>38876.923680645355</v>
      </c>
      <c r="DT20" s="19">
        <f>(Coeff_Summary!$B$5+Coeff_Summary!$D$5*(F20)+Coeff_Summary!$E$5*CM20*100+Coeff_Summary!$F$5*(F20)^2+Coeff_Summary!$G$5*(F20)*CM20*100+Coeff_Summary!$H$5*(CM20*100)^2+Coeff_Summary!$B$3+Coeff_Summary!$D$3*(G20)+Coeff_Summary!$E$3*CN20*100+Coeff_Summary!$F$3*(G20)^2+Coeff_Summary!$G$3*(G20)*CN20*100+Coeff_Summary!$H$3*(CN20*100)^2)/2</f>
        <v>1.4189992137475309</v>
      </c>
      <c r="DU20" s="30">
        <f t="shared" si="56"/>
        <v>3.3866393233915533</v>
      </c>
      <c r="DV20" s="30">
        <f>DM20*(8314.4/'Config sheet'!$N$28)*(273+F20)*DU20*((CO20^(1/DU20))-1)</f>
        <v>97378.794922605652</v>
      </c>
      <c r="DW20" s="30">
        <f t="shared" si="36"/>
        <v>351.1870969464199</v>
      </c>
      <c r="DX20" s="30">
        <f t="shared" si="37"/>
        <v>347.65999999999997</v>
      </c>
      <c r="DY20" s="30">
        <f t="shared" si="38"/>
        <v>106.25926698566087</v>
      </c>
      <c r="DZ20" s="30">
        <f t="shared" si="39"/>
        <v>1007.5990312690095</v>
      </c>
      <c r="EA20" s="65">
        <f>Coeff_Summary!$B$9+Coeff_Summary!$D$9*(DW20-273)+Coeff_Summary!$E$9*CN20*100+Coeff_Summary!$F$9*(DW20-273)^2+Coeff_Summary!$G$9*(DW20-273)*CN20*100+Coeff_Summary!$H$9*(CN20*100)^2</f>
        <v>0.9569295580066256</v>
      </c>
      <c r="EB20" s="30">
        <f>EA20*(8314.4/'Config sheet'!$C$28)*(DW20/(CM20*10^5))</f>
        <v>4.9144582293505309E-2</v>
      </c>
      <c r="EC20" s="30">
        <f t="shared" si="40"/>
        <v>1.2307487355838982</v>
      </c>
      <c r="ED20" s="30">
        <f t="shared" si="57"/>
        <v>1.0181242222980895</v>
      </c>
      <c r="EE20" s="30">
        <f>('Config sheet'!$N$132*(CN20-CM20) - 'Config sheet'!$N$133*GERC_A_PARA!CN20)*10^5</f>
        <v>112868.45117160227</v>
      </c>
      <c r="EF20" s="30">
        <f>('Config sheet'!$N$132*(CN20-CM20) + 'Config sheet'!$N$133*CM20)*10^5</f>
        <v>154796.14061894937</v>
      </c>
      <c r="EG20" s="30">
        <f>'Config sheet'!$N$148</f>
        <v>386976</v>
      </c>
      <c r="EH20" s="30">
        <f t="shared" si="58"/>
        <v>2263.3344107237344</v>
      </c>
      <c r="EI20" s="30">
        <f>'Config sheet'!$E$127+'Config sheet'!$P$127</f>
        <v>3308.2</v>
      </c>
      <c r="EJ20" s="30"/>
      <c r="EK20" s="63">
        <f t="shared" si="41"/>
        <v>52060.466080296101</v>
      </c>
      <c r="EL20" s="63">
        <f t="shared" si="67"/>
        <v>51559.388355617455</v>
      </c>
      <c r="EM20" s="63">
        <f t="shared" si="68"/>
        <v>39581.53768769923</v>
      </c>
      <c r="EN20" s="63">
        <f t="shared" si="69"/>
        <v>38876.923680645355</v>
      </c>
      <c r="EO20" s="30">
        <f>BL20*(('Config sheet'!$D$8+273)/(C20+273))*(GERC_A_PARA!AI20/'Config sheet'!$D$7)*(1/GERC_A_PARA!BG20)*24*10^-3</f>
        <v>1806.8499688377867</v>
      </c>
      <c r="EP20" s="30">
        <f>BN20*(('Config sheet'!$D$8+273)/(D20+273))*(GERC_A_PARA!AJ20/'Config sheet'!$D$7)*(1/GERC_A_PARA!BH20)*24*10^-3</f>
        <v>1789.4591857851624</v>
      </c>
      <c r="EQ20" s="30">
        <f t="shared" si="59"/>
        <v>1798.1545773114744</v>
      </c>
      <c r="ER20" s="30">
        <f>DP20*(('Config sheet'!$D$8+273)/(F20+273))*(CM20/'Config sheet'!$D$7)*(1/DK20)*24*10^-3</f>
        <v>1373.7468279147656</v>
      </c>
      <c r="ES20" s="30">
        <f>DR20*(('Config sheet'!$D$8+273)/(G20+273))*(CN20/'Config sheet'!$D$7)*(1/DL20)*24*10^-3</f>
        <v>1349.2919604780373</v>
      </c>
      <c r="ET20" s="30">
        <f t="shared" si="60"/>
        <v>1361.5193941964014</v>
      </c>
      <c r="EU20">
        <f t="shared" si="61"/>
        <v>1.0097184575042397</v>
      </c>
      <c r="EV20">
        <f t="shared" si="62"/>
        <v>1.0181242222980891</v>
      </c>
      <c r="EW20" s="30">
        <f t="shared" si="63"/>
        <v>0.69834673575852868</v>
      </c>
      <c r="EX20" s="30">
        <f>'Config sheet'!$C$123/('Config sheet'!$F$17*10^-3)</f>
        <v>1.2841244171864261</v>
      </c>
      <c r="EY20" s="30">
        <f t="shared" si="64"/>
        <v>0.74005485016518369</v>
      </c>
      <c r="EZ20" s="30">
        <f>'Config sheet'!$N$123/('Config sheet'!$Q$17*10^-3)</f>
        <v>1.4616189626248377</v>
      </c>
      <c r="FA20" s="1" t="s">
        <v>427</v>
      </c>
      <c r="FB20" s="30">
        <f t="shared" si="65"/>
        <v>-3.5270969464199311</v>
      </c>
      <c r="FC20" s="30"/>
    </row>
    <row r="21" spans="1:159" x14ac:dyDescent="0.25">
      <c r="A21" s="1">
        <v>43480</v>
      </c>
      <c r="B21" s="2">
        <v>0.45833333333333331</v>
      </c>
      <c r="C21">
        <v>26.43</v>
      </c>
      <c r="D21">
        <v>73.66</v>
      </c>
      <c r="E21">
        <v>20.04</v>
      </c>
      <c r="F21">
        <v>20</v>
      </c>
      <c r="G21">
        <v>76.260000000000005</v>
      </c>
      <c r="H21">
        <v>66.58</v>
      </c>
      <c r="I21">
        <v>71.88</v>
      </c>
      <c r="J21">
        <v>71.97</v>
      </c>
      <c r="K21">
        <v>72.400000000000006</v>
      </c>
      <c r="L21">
        <v>69.790000000000006</v>
      </c>
      <c r="M21">
        <v>21.84</v>
      </c>
      <c r="N21">
        <v>34.4</v>
      </c>
      <c r="O21">
        <v>33.92</v>
      </c>
      <c r="P21">
        <v>33.85</v>
      </c>
      <c r="Q21">
        <v>64.040000000000006</v>
      </c>
      <c r="R21">
        <v>3.71</v>
      </c>
      <c r="S21">
        <v>81.38</v>
      </c>
      <c r="T21">
        <v>75.930000000000007</v>
      </c>
      <c r="U21">
        <v>72.27</v>
      </c>
      <c r="V21">
        <v>72.27</v>
      </c>
      <c r="W21">
        <v>2.85</v>
      </c>
      <c r="X21">
        <v>2.39</v>
      </c>
      <c r="Y21">
        <v>3.74</v>
      </c>
      <c r="Z21">
        <v>3.39</v>
      </c>
      <c r="AA21">
        <v>4.67</v>
      </c>
      <c r="AB21">
        <v>4.1399999999999997</v>
      </c>
      <c r="AC21">
        <v>3.84</v>
      </c>
      <c r="AD21">
        <v>1.86</v>
      </c>
      <c r="AE21">
        <v>1.49</v>
      </c>
      <c r="AF21">
        <v>2.0099999999999998</v>
      </c>
      <c r="AH21" s="4" t="str">
        <f t="shared" si="42"/>
        <v>ON</v>
      </c>
      <c r="AI21" s="31">
        <f>M21+'Config sheet'!$D$9-'Config sheet'!$C$139</f>
        <v>22.7989</v>
      </c>
      <c r="AJ21" s="31">
        <f>N21+'Config sheet'!$D$9+'Config sheet'!$C$140</f>
        <v>35.758899999999997</v>
      </c>
      <c r="AK21" s="25">
        <f t="shared" si="0"/>
        <v>1.5684484777774366</v>
      </c>
      <c r="AL21" s="46">
        <f>'Config sheet'!$C$47</f>
        <v>3546.9708798579968</v>
      </c>
      <c r="AM21" s="4">
        <f>'Config sheet'!$C$42</f>
        <v>1817.9423322060413</v>
      </c>
      <c r="AN21" s="25">
        <f>'Config sheet'!$C$46</f>
        <v>1729.0285476519553</v>
      </c>
      <c r="AO21" s="25">
        <f t="shared" si="66"/>
        <v>1.4823869054032954</v>
      </c>
      <c r="AP21" s="25">
        <f>'Config sheet'!$C$50/100*GERC_A_PARA!AM21</f>
        <v>351.771841281869</v>
      </c>
      <c r="AQ21" s="25">
        <f t="shared" si="1"/>
        <v>351.771841281869</v>
      </c>
      <c r="AR21" s="25">
        <f t="shared" si="43"/>
        <v>476.56583733321833</v>
      </c>
      <c r="AS21" s="27">
        <f t="shared" si="2"/>
        <v>2169.7141734879106</v>
      </c>
      <c r="AT21" s="25">
        <f t="shared" si="3"/>
        <v>1601.5506989216788</v>
      </c>
      <c r="AU21" s="25">
        <f>'Config sheet'!$C$51/100*GERC_A_PARA!AN21</f>
        <v>266.0974934836359</v>
      </c>
      <c r="AV21" s="25">
        <f t="shared" si="4"/>
        <v>266.0974934836359</v>
      </c>
      <c r="AW21" s="25">
        <f t="shared" si="5"/>
        <v>360.49779974482493</v>
      </c>
      <c r="AX21" s="27">
        <f t="shared" si="6"/>
        <v>1995.1260411355911</v>
      </c>
      <c r="AY21" s="25">
        <f t="shared" si="7"/>
        <v>1472.6803855832175</v>
      </c>
      <c r="AZ21" s="31">
        <f t="shared" si="44"/>
        <v>93.135426034118808</v>
      </c>
      <c r="BA21" s="31">
        <f t="shared" si="45"/>
        <v>94.540269078299133</v>
      </c>
      <c r="BB21" s="31">
        <f t="shared" si="46"/>
        <v>68.746892324313976</v>
      </c>
      <c r="BC21" s="31">
        <f t="shared" si="47"/>
        <v>69.783861795580989</v>
      </c>
      <c r="BD21" s="25">
        <f t="shared" si="8"/>
        <v>93.83784755620897</v>
      </c>
      <c r="BE21">
        <f>'Config sheet'!$D$59</f>
        <v>82.44</v>
      </c>
      <c r="BF21" s="30">
        <f t="shared" si="48"/>
        <v>81.551612308078234</v>
      </c>
      <c r="BG21" s="19">
        <f>Coeff_Summary!$B$10+Coeff_Summary!$D$10*(C21)+Coeff_Summary!$E$10*AI21*100+Coeff_Summary!$F$10*(C21)^2+Coeff_Summary!$G$10*(C21)*AI21*100+Coeff_Summary!$H$10*(AI21*100)^2</f>
        <v>0.96197206769601051</v>
      </c>
      <c r="BH21" s="19">
        <f>Coeff_Summary!$B$8+Coeff_Summary!$D$8*(D21)+Coeff_Summary!$E$8*AJ21*100+Coeff_Summary!$F$8*(D21)^2+Coeff_Summary!$G$8*(D21)*AJ21*100+Coeff_Summary!$H$8*(AJ21*100)^2</f>
        <v>0.97123662662720378</v>
      </c>
      <c r="BI21" s="30">
        <f t="shared" si="49"/>
        <v>0.96660434716160715</v>
      </c>
      <c r="BJ21" s="30">
        <f>BG21*8314.4*(GERC_A_PARA!C21+273)/('Config sheet'!$C$28*AI21*10^5)</f>
        <v>6.4145613486542713E-2</v>
      </c>
      <c r="BK21">
        <f>BH21*(8314.4/'Config sheet'!$C$28)*(BT21/(AJ21*10^5))</f>
        <v>4.7804383131301031E-2</v>
      </c>
      <c r="BL21" s="30">
        <f t="shared" si="50"/>
        <v>3328.4011271042709</v>
      </c>
      <c r="BM21" s="30">
        <f t="shared" si="9"/>
        <v>51888.210996727714</v>
      </c>
      <c r="BN21" s="30">
        <f t="shared" si="10"/>
        <v>2456.8227541401784</v>
      </c>
      <c r="BO21" s="30">
        <f t="shared" si="11"/>
        <v>51393.252944864726</v>
      </c>
      <c r="BP21" s="19">
        <f>(Coeff_Summary!$B$4+Coeff_Summary!$D$4*(C21)+Coeff_Summary!$E$4*AI21*100+Coeff_Summary!$F$4*(C21)^2+Coeff_Summary!$G$4*(C21)*AI21*100+Coeff_Summary!$H$4*(AI21*100)^2+Coeff_Summary!$B$2+Coeff_Summary!$D$2*(D21)+Coeff_Summary!$E$2*AJ21*100+Coeff_Summary!$F$2*(D21)^2+Coeff_Summary!$G$2*(D21)*AJ21*100+Coeff_Summary!$H$2*(AJ21*100)^2)/2</f>
        <v>1.3622737258271638</v>
      </c>
      <c r="BQ21" s="30">
        <f t="shared" si="51"/>
        <v>3.7603437089365057</v>
      </c>
      <c r="BR21" s="30">
        <f>BI21*(8314.4/'Config sheet'!$C$28)*(273+C21)*BQ21*((AK21^(1/BQ21))-1)</f>
        <v>70260.904332577338</v>
      </c>
      <c r="BS21" s="30">
        <f t="shared" si="12"/>
        <v>337.50276023935766</v>
      </c>
      <c r="BT21" s="30">
        <f t="shared" si="13"/>
        <v>346.65999999999997</v>
      </c>
      <c r="BU21" s="52">
        <f t="shared" si="14"/>
        <v>80.611391571792637</v>
      </c>
      <c r="BV21" s="30">
        <f t="shared" si="15"/>
        <v>1256.2715178422104</v>
      </c>
      <c r="BW21" s="65">
        <f>Coeff_Summary!$B$8+Coeff_Summary!$D$8*(BS21-273)+Coeff_Summary!$E$8*AJ21*100+Coeff_Summary!$F$8*(BS21-273)^2+Coeff_Summary!$G$8*(BS21-273)*AJ21*100+Coeff_Summary!$H$8*(AJ21*100)^2</f>
        <v>0.96695242879780452</v>
      </c>
      <c r="BX21" s="30">
        <f>BW21*(8314.4/'Config sheet'!$C$28)*(BS21/(AI21*10^5))</f>
        <v>7.2676102466459502E-2</v>
      </c>
      <c r="BY21" s="30">
        <f t="shared" si="16"/>
        <v>1.1329863184129718</v>
      </c>
      <c r="BZ21" s="30">
        <f t="shared" si="17"/>
        <v>1.0096307982760691</v>
      </c>
      <c r="CA21" s="30">
        <f>('Config sheet'!$C$132*(AJ21-AI21) - 'Config sheet'!$C$133*GERC_A_PARA!AJ21)*10^5</f>
        <v>96004.363281062106</v>
      </c>
      <c r="CB21" s="30">
        <f>('Config sheet'!$C$132*(AJ21-AI21) + 'Config sheet'!$C$133*AI21)*10^5</f>
        <v>120529.85732967634</v>
      </c>
      <c r="CC21" s="30">
        <f>'Config sheet'!$C$148</f>
        <v>386976</v>
      </c>
      <c r="CD21" s="30">
        <f t="shared" si="52"/>
        <v>9.1572397606423124</v>
      </c>
      <c r="CE21" s="30"/>
      <c r="CF21" s="30"/>
      <c r="CG21" s="30"/>
      <c r="CH21" s="30"/>
      <c r="CI21" s="30"/>
      <c r="CJ21" s="30"/>
      <c r="CK21" s="30"/>
      <c r="CL21" s="30"/>
      <c r="CM21" s="46">
        <f>P21+'Config sheet'!$O$9-'Config sheet'!$C$139</f>
        <v>34.808900000000001</v>
      </c>
      <c r="CN21" s="46">
        <f>Q21+'Config sheet'!$O$9+'Config sheet'!C$140</f>
        <v>65.398900000000012</v>
      </c>
      <c r="CO21" s="27">
        <f t="shared" si="18"/>
        <v>1.8787982383815636</v>
      </c>
      <c r="CP21" s="46">
        <f>'Config sheet'!$N$47</f>
        <v>1852.7346826837274</v>
      </c>
      <c r="CQ21" s="27">
        <f>'Config sheet'!$N$42</f>
        <v>970.82423361890676</v>
      </c>
      <c r="CR21" s="27">
        <f>'Config sheet'!$N$46</f>
        <v>881.91044906482068</v>
      </c>
      <c r="CS21" s="27">
        <f t="shared" si="19"/>
        <v>1.3860407296191981</v>
      </c>
      <c r="CT21" s="27">
        <f>'Config sheet'!$N$50/100*GERC_A_PARA!CQ21</f>
        <v>274.64617569078871</v>
      </c>
      <c r="CU21" s="27">
        <f t="shared" si="20"/>
        <v>274.64617569078871</v>
      </c>
      <c r="CV21" s="27">
        <f t="shared" si="21"/>
        <v>432.88493403872059</v>
      </c>
      <c r="CW21" s="27">
        <f t="shared" si="22"/>
        <v>1245.4704093096955</v>
      </c>
      <c r="CX21" s="27">
        <f t="shared" si="23"/>
        <v>790.19540287893756</v>
      </c>
      <c r="CY21" s="27">
        <f>'Config sheet'!$N$51/100*GERC_A_PARA!CR21</f>
        <v>198.78261521921058</v>
      </c>
      <c r="CZ21" s="27">
        <f t="shared" si="24"/>
        <v>198.78261521921058</v>
      </c>
      <c r="DA21" s="27">
        <f t="shared" si="25"/>
        <v>313.31220637163369</v>
      </c>
      <c r="DB21" s="27">
        <f t="shared" si="26"/>
        <v>1080.6930642840312</v>
      </c>
      <c r="DC21" s="27">
        <f t="shared" si="27"/>
        <v>685.65152968483767</v>
      </c>
      <c r="DD21" s="50">
        <f t="shared" si="28"/>
        <v>83.700575977788404</v>
      </c>
      <c r="DE21" s="50">
        <f t="shared" si="29"/>
        <v>87.013467039213509</v>
      </c>
      <c r="DF21" s="50">
        <f t="shared" si="30"/>
        <v>53.104280809550296</v>
      </c>
      <c r="DG21" s="50">
        <f t="shared" si="31"/>
        <v>55.206162369649185</v>
      </c>
      <c r="DH21" s="27">
        <f t="shared" si="32"/>
        <v>85.357021508500964</v>
      </c>
      <c r="DI21">
        <f>'Config sheet'!$N$59</f>
        <v>71.978923438716066</v>
      </c>
      <c r="DJ21" s="21">
        <f t="shared" si="53"/>
        <v>69.756121549050349</v>
      </c>
      <c r="DK21" s="19">
        <f>Coeff_Summary!$B$11+Coeff_Summary!$D$11*(F21)+Coeff_Summary!$E$11*CM21*100+Coeff_Summary!$F$11*(F21)^2+Coeff_Summary!$G$11*(F21)*CM21*100+Coeff_Summary!$H$11*(CM21*100)^2</f>
        <v>0.93867678378926023</v>
      </c>
      <c r="DL21" s="19">
        <f>Coeff_Summary!$B$9+Coeff_Summary!$D$9*(G21)+Coeff_Summary!$E$9*CN21*100+Coeff_Summary!$F$9*(G21)^2+Coeff_Summary!$G$9*(G21)*CN21*100+Coeff_Summary!$H$9*(CN21*100)^2</f>
        <v>0.95551338082723714</v>
      </c>
      <c r="DM21" s="30">
        <f t="shared" si="54"/>
        <v>0.94709508230824868</v>
      </c>
      <c r="DN21">
        <f>DK21*8314.4*(GERC_A_PARA!F21+273)/('Config sheet'!$N$28*GERC_A_PARA!CM21*10^5)</f>
        <v>4.0115894666083902E-2</v>
      </c>
      <c r="DO21">
        <f>DL21*(8314.4/'Config sheet'!$N$28)*((GERC_A_PARA!G21+273)/(GERC_A_PARA!CN21*10^5))</f>
        <v>2.5908261023739741E-2</v>
      </c>
      <c r="DP21" s="30">
        <f t="shared" si="55"/>
        <v>1581.4391415938062</v>
      </c>
      <c r="DQ21" s="30">
        <f t="shared" si="33"/>
        <v>39421.759249229421</v>
      </c>
      <c r="DR21" s="30">
        <f t="shared" si="34"/>
        <v>1003.3525728747402</v>
      </c>
      <c r="DS21" s="30">
        <f t="shared" si="35"/>
        <v>38727.129233234453</v>
      </c>
      <c r="DT21" s="19">
        <f>(Coeff_Summary!$B$5+Coeff_Summary!$D$5*(F21)+Coeff_Summary!$E$5*CM21*100+Coeff_Summary!$F$5*(F21)^2+Coeff_Summary!$G$5*(F21)*CM21*100+Coeff_Summary!$H$5*(CM21*100)^2+Coeff_Summary!$B$3+Coeff_Summary!$D$3*(G21)+Coeff_Summary!$E$3*CN21*100+Coeff_Summary!$F$3*(G21)^2+Coeff_Summary!$G$3*(G21)*CN21*100+Coeff_Summary!$H$3*(CN21*100)^2)/2</f>
        <v>1.4161588975601669</v>
      </c>
      <c r="DU21" s="30">
        <f t="shared" si="56"/>
        <v>3.4029283186368096</v>
      </c>
      <c r="DV21" s="30">
        <f>DM21*(8314.4/'Config sheet'!$N$28)*(273+F21)*DU21*((CO21^(1/DU21))-1)</f>
        <v>97616.593451658497</v>
      </c>
      <c r="DW21" s="30">
        <f t="shared" si="36"/>
        <v>352.65600696004446</v>
      </c>
      <c r="DX21" s="30">
        <f t="shared" si="37"/>
        <v>349.26</v>
      </c>
      <c r="DY21" s="30">
        <f t="shared" si="38"/>
        <v>106.03627259161831</v>
      </c>
      <c r="DZ21" s="30">
        <f t="shared" si="39"/>
        <v>1008.0978663997105</v>
      </c>
      <c r="EA21" s="65">
        <f>Coeff_Summary!$B$9+Coeff_Summary!$D$9*(DW21-273)+Coeff_Summary!$E$9*CN21*100+Coeff_Summary!$F$9*(DW21-273)^2+Coeff_Summary!$G$9*(DW21-273)*CN21*100+Coeff_Summary!$H$9*(CN21*100)^2</f>
        <v>0.95797841307190568</v>
      </c>
      <c r="EB21" s="30">
        <f>EA21*(8314.4/'Config sheet'!$C$28)*(DW21/(CM21*10^5))</f>
        <v>4.9276493270373568E-2</v>
      </c>
      <c r="EC21" s="30">
        <f t="shared" si="40"/>
        <v>1.2283533417499604</v>
      </c>
      <c r="ED21" s="30">
        <f t="shared" si="57"/>
        <v>1.0179365222712882</v>
      </c>
      <c r="EE21" s="30">
        <f>('Config sheet'!$N$132*(CN21-CM21) - 'Config sheet'!$N$133*GERC_A_PARA!CN21)*10^5</f>
        <v>112498.42011768695</v>
      </c>
      <c r="EF21" s="30">
        <f>('Config sheet'!$N$132*(CN21-CM21) + 'Config sheet'!$N$133*CM21)*10^5</f>
        <v>154467.99210510321</v>
      </c>
      <c r="EG21" s="30">
        <f>'Config sheet'!$N$148</f>
        <v>386976</v>
      </c>
      <c r="EH21" s="30">
        <f t="shared" si="58"/>
        <v>2264.3693842419207</v>
      </c>
      <c r="EI21" s="30">
        <f>'Config sheet'!$E$127+'Config sheet'!$P$127</f>
        <v>3308.2</v>
      </c>
      <c r="EJ21" s="30"/>
      <c r="EK21" s="63">
        <f t="shared" si="41"/>
        <v>51888.210996727714</v>
      </c>
      <c r="EL21" s="63">
        <f t="shared" si="67"/>
        <v>51393.252944864726</v>
      </c>
      <c r="EM21" s="63">
        <f t="shared" si="68"/>
        <v>39421.759249229421</v>
      </c>
      <c r="EN21" s="63">
        <f t="shared" si="69"/>
        <v>38727.129233234453</v>
      </c>
      <c r="EO21" s="30">
        <f>BL21*(('Config sheet'!$D$8+273)/(C21+273))*(GERC_A_PARA!AI21/'Config sheet'!$D$7)*(1/GERC_A_PARA!BG21)*24*10^-3</f>
        <v>1800.8715534333289</v>
      </c>
      <c r="EP21" s="30">
        <f>BN21*(('Config sheet'!$D$8+273)/(D21+273))*(GERC_A_PARA!AJ21/'Config sheet'!$D$7)*(1/GERC_A_PARA!BH21)*24*10^-3</f>
        <v>1783.6931643807745</v>
      </c>
      <c r="EQ21" s="30">
        <f t="shared" si="59"/>
        <v>1792.2823589070517</v>
      </c>
      <c r="ER21" s="30">
        <f>DP21*(('Config sheet'!$D$8+273)/(F21+273))*(CM21/'Config sheet'!$D$7)*(1/DK21)*24*10^-3</f>
        <v>1368.2014364054994</v>
      </c>
      <c r="ES21" s="30">
        <f>DR21*(('Config sheet'!$D$8+273)/(G21+273))*(CN21/'Config sheet'!$D$7)*(1/DL21)*24*10^-3</f>
        <v>1344.0930809248075</v>
      </c>
      <c r="ET21" s="30">
        <f t="shared" si="60"/>
        <v>1356.1472586651535</v>
      </c>
      <c r="EU21">
        <f t="shared" si="61"/>
        <v>1.0096307982760691</v>
      </c>
      <c r="EV21">
        <f t="shared" si="62"/>
        <v>1.0179365222712879</v>
      </c>
      <c r="EW21" s="30">
        <f t="shared" si="63"/>
        <v>0.7009339301918337</v>
      </c>
      <c r="EX21" s="30">
        <f>'Config sheet'!$C$123/('Config sheet'!$F$17*10^-3)</f>
        <v>1.2841244171864261</v>
      </c>
      <c r="EY21" s="30">
        <f t="shared" si="64"/>
        <v>0.74335427805382603</v>
      </c>
      <c r="EZ21" s="30">
        <f>'Config sheet'!$N$123/('Config sheet'!$Q$17*10^-3)</f>
        <v>1.4616189626248377</v>
      </c>
      <c r="FA21" s="1" t="s">
        <v>428</v>
      </c>
      <c r="FB21" s="30">
        <f t="shared" si="65"/>
        <v>-3.396006960044474</v>
      </c>
      <c r="FC21" s="30"/>
    </row>
    <row r="22" spans="1:159" x14ac:dyDescent="0.25">
      <c r="A22" s="1">
        <v>43480</v>
      </c>
      <c r="B22" s="29">
        <v>0.5</v>
      </c>
      <c r="C22">
        <v>27.27</v>
      </c>
      <c r="D22">
        <v>74.58</v>
      </c>
      <c r="E22">
        <v>21.73</v>
      </c>
      <c r="F22">
        <v>21.69</v>
      </c>
      <c r="G22">
        <v>77.86</v>
      </c>
      <c r="H22">
        <v>66.64</v>
      </c>
      <c r="I22">
        <v>71.92</v>
      </c>
      <c r="J22">
        <v>72.010000000000005</v>
      </c>
      <c r="K22">
        <v>72.45</v>
      </c>
      <c r="L22">
        <v>69.84</v>
      </c>
      <c r="M22">
        <v>21.86</v>
      </c>
      <c r="N22">
        <v>34.49</v>
      </c>
      <c r="O22">
        <v>34</v>
      </c>
      <c r="P22">
        <v>33.93</v>
      </c>
      <c r="Q22">
        <v>64.06</v>
      </c>
      <c r="R22">
        <v>3.71</v>
      </c>
      <c r="S22">
        <v>80.540000000000006</v>
      </c>
      <c r="T22">
        <v>76.099999999999994</v>
      </c>
      <c r="U22">
        <v>72.39</v>
      </c>
      <c r="V22">
        <v>72.39</v>
      </c>
      <c r="W22">
        <v>2.87</v>
      </c>
      <c r="X22">
        <v>2.39</v>
      </c>
      <c r="Y22">
        <v>3.74</v>
      </c>
      <c r="Z22">
        <v>3.41</v>
      </c>
      <c r="AA22">
        <v>4.68</v>
      </c>
      <c r="AB22">
        <v>4.1900000000000004</v>
      </c>
      <c r="AC22">
        <v>3.86</v>
      </c>
      <c r="AD22">
        <v>1.85</v>
      </c>
      <c r="AE22">
        <v>1.47</v>
      </c>
      <c r="AF22">
        <v>2.06</v>
      </c>
      <c r="AH22" s="4" t="str">
        <f t="shared" ref="AH22:AH85" si="70">IF(AND(N22&gt;M22,Q22&gt;P22,P22&gt;M22,Q22&gt;N22),"ON","OFF")</f>
        <v>ON</v>
      </c>
      <c r="AI22" s="31">
        <f>M22+'Config sheet'!$D$9-'Config sheet'!$C$139</f>
        <v>22.818899999999999</v>
      </c>
      <c r="AJ22" s="31">
        <f>N22+'Config sheet'!$D$9+'Config sheet'!$C$140</f>
        <v>35.8489</v>
      </c>
      <c r="AK22" s="25">
        <f t="shared" si="0"/>
        <v>1.5710178842976656</v>
      </c>
      <c r="AL22" s="46">
        <f>'Config sheet'!$C$47</f>
        <v>3546.9708798579968</v>
      </c>
      <c r="AM22" s="4">
        <f>'Config sheet'!$C$42</f>
        <v>1817.9423322060413</v>
      </c>
      <c r="AN22" s="25">
        <f>'Config sheet'!$C$46</f>
        <v>1729.0285476519553</v>
      </c>
      <c r="AO22" s="25">
        <f t="shared" si="66"/>
        <v>1.4790685475596375</v>
      </c>
      <c r="AP22" s="25">
        <f>'Config sheet'!$C$50/100*GERC_A_PARA!AM22</f>
        <v>351.771841281869</v>
      </c>
      <c r="AQ22" s="25">
        <f t="shared" si="1"/>
        <v>351.771841281869</v>
      </c>
      <c r="AR22" s="25">
        <f t="shared" si="43"/>
        <v>477.41863431261658</v>
      </c>
      <c r="AS22" s="27">
        <f t="shared" si="2"/>
        <v>2169.7141734879106</v>
      </c>
      <c r="AT22" s="25">
        <f t="shared" si="3"/>
        <v>1598.6899023372303</v>
      </c>
      <c r="AU22" s="25">
        <f>'Config sheet'!$C$51/100*GERC_A_PARA!AN22</f>
        <v>266.0974934836359</v>
      </c>
      <c r="AV22" s="25">
        <f t="shared" si="4"/>
        <v>266.0974934836359</v>
      </c>
      <c r="AW22" s="25">
        <f t="shared" si="5"/>
        <v>361.14289725416893</v>
      </c>
      <c r="AX22" s="27">
        <f t="shared" si="6"/>
        <v>1995.1260411355911</v>
      </c>
      <c r="AY22" s="25">
        <f t="shared" si="7"/>
        <v>1470.0497857402668</v>
      </c>
      <c r="AZ22" s="31">
        <f t="shared" si="44"/>
        <v>93.088516021392294</v>
      </c>
      <c r="BA22" s="31">
        <f t="shared" si="45"/>
        <v>94.502959254223654</v>
      </c>
      <c r="BB22" s="31">
        <f t="shared" si="46"/>
        <v>68.589527784539115</v>
      </c>
      <c r="BC22" s="31">
        <f t="shared" si="47"/>
        <v>69.631718567724917</v>
      </c>
      <c r="BD22" s="25">
        <f t="shared" si="8"/>
        <v>93.795737637807974</v>
      </c>
      <c r="BE22">
        <f>'Config sheet'!$D$59</f>
        <v>82.44</v>
      </c>
      <c r="BF22" s="30">
        <f t="shared" si="48"/>
        <v>81.453180406969992</v>
      </c>
      <c r="BG22" s="19">
        <f>Coeff_Summary!$B$10+Coeff_Summary!$D$10*(C22)+Coeff_Summary!$E$10*AI22*100+Coeff_Summary!$F$10*(C22)^2+Coeff_Summary!$G$10*(C22)*AI22*100+Coeff_Summary!$H$10*(AI22*100)^2</f>
        <v>0.96238238641577822</v>
      </c>
      <c r="BH22" s="19">
        <f>Coeff_Summary!$B$8+Coeff_Summary!$D$8*(D22)+Coeff_Summary!$E$8*AJ22*100+Coeff_Summary!$F$8*(D22)^2+Coeff_Summary!$G$8*(D22)*AJ22*100+Coeff_Summary!$H$8*(AJ22*100)^2</f>
        <v>0.97158166049179473</v>
      </c>
      <c r="BI22" s="30">
        <f t="shared" si="49"/>
        <v>0.96698202345378648</v>
      </c>
      <c r="BJ22" s="30">
        <f>BG22*8314.4*(GERC_A_PARA!C22+273)/('Config sheet'!$C$28*AI22*10^5)</f>
        <v>6.4296597232607958E-2</v>
      </c>
      <c r="BK22">
        <f>BH22*(8314.4/'Config sheet'!$C$28)*(BT22/(AJ22*10^5))</f>
        <v>4.7827902786234812E-2</v>
      </c>
      <c r="BL22" s="30">
        <f t="shared" si="50"/>
        <v>3326.9075005610557</v>
      </c>
      <c r="BM22" s="30">
        <f t="shared" si="9"/>
        <v>51743.134843126936</v>
      </c>
      <c r="BN22" s="30">
        <f t="shared" si="10"/>
        <v>2451.3336789457944</v>
      </c>
      <c r="BO22" s="30">
        <f t="shared" si="11"/>
        <v>51253.212792999664</v>
      </c>
      <c r="BP22" s="19">
        <f>(Coeff_Summary!$B$4+Coeff_Summary!$D$4*(C22)+Coeff_Summary!$E$4*AI22*100+Coeff_Summary!$F$4*(C22)^2+Coeff_Summary!$G$4*(C22)*AI22*100+Coeff_Summary!$H$4*(AI22*100)^2+Coeff_Summary!$B$2+Coeff_Summary!$D$2*(D22)+Coeff_Summary!$E$2*AJ22*100+Coeff_Summary!$F$2*(D22)^2+Coeff_Summary!$G$2*(D22)*AJ22*100+Coeff_Summary!$H$2*(AJ22*100)^2)/2</f>
        <v>1.3613833709491305</v>
      </c>
      <c r="BQ22" s="30">
        <f t="shared" si="51"/>
        <v>3.7671444797629139</v>
      </c>
      <c r="BR22" s="30">
        <f>BI22*(8314.4/'Config sheet'!$C$28)*(273+C22)*BQ22*((AK22^(1/BQ22))-1)</f>
        <v>70749.756284090283</v>
      </c>
      <c r="BS22" s="30">
        <f t="shared" si="12"/>
        <v>338.52350080948696</v>
      </c>
      <c r="BT22" s="30">
        <f t="shared" si="13"/>
        <v>347.58</v>
      </c>
      <c r="BU22" s="52">
        <f t="shared" si="14"/>
        <v>80.857114372198183</v>
      </c>
      <c r="BV22" s="30">
        <f t="shared" si="15"/>
        <v>1257.641749327345</v>
      </c>
      <c r="BW22" s="65">
        <f>Coeff_Summary!$B$8+Coeff_Summary!$D$8*(BS22-273)+Coeff_Summary!$E$8*AJ22*100+Coeff_Summary!$F$8*(BS22-273)^2+Coeff_Summary!$G$8*(BS22-273)*AJ22*100+Coeff_Summary!$H$8*(AJ22*100)^2</f>
        <v>0.96738117141423097</v>
      </c>
      <c r="BX22" s="30">
        <f>BW22*(8314.4/'Config sheet'!$C$28)*(BS22/(AI22*10^5))</f>
        <v>7.2864306066029116E-2</v>
      </c>
      <c r="BY22" s="30">
        <f t="shared" si="16"/>
        <v>1.1332529123186017</v>
      </c>
      <c r="BZ22" s="30">
        <f t="shared" si="17"/>
        <v>1.0095588554049473</v>
      </c>
      <c r="CA22" s="30">
        <f>('Config sheet'!$C$132*(AJ22-AI22) - 'Config sheet'!$C$133*GERC_A_PARA!AJ22)*10^5</f>
        <v>96566.103942772257</v>
      </c>
      <c r="CB22" s="30">
        <f>('Config sheet'!$C$132*(AJ22-AI22) + 'Config sheet'!$C$133*AI22)*10^5</f>
        <v>121137.66878546252</v>
      </c>
      <c r="CC22" s="30">
        <f>'Config sheet'!$C$148</f>
        <v>386976</v>
      </c>
      <c r="CD22" s="30">
        <f t="shared" si="52"/>
        <v>9.0564991905130228</v>
      </c>
      <c r="CE22" s="30"/>
      <c r="CF22" s="30"/>
      <c r="CG22" s="30"/>
      <c r="CH22" s="30"/>
      <c r="CI22" s="30"/>
      <c r="CJ22" s="30"/>
      <c r="CK22" s="30"/>
      <c r="CL22" s="30"/>
      <c r="CM22" s="46">
        <f>P22+'Config sheet'!$O$9-'Config sheet'!$C$139</f>
        <v>34.8889</v>
      </c>
      <c r="CN22" s="46">
        <f>Q22+'Config sheet'!$O$9+'Config sheet'!C$140</f>
        <v>65.418900000000008</v>
      </c>
      <c r="CO22" s="27">
        <f t="shared" si="18"/>
        <v>1.8750634155848998</v>
      </c>
      <c r="CP22" s="46">
        <f>'Config sheet'!$N$47</f>
        <v>1852.7346826837274</v>
      </c>
      <c r="CQ22" s="27">
        <f>'Config sheet'!$N$42</f>
        <v>970.82423361890676</v>
      </c>
      <c r="CR22" s="27">
        <f>'Config sheet'!$N$46</f>
        <v>881.91044906482068</v>
      </c>
      <c r="CS22" s="27">
        <f t="shared" si="19"/>
        <v>1.3841288748272271</v>
      </c>
      <c r="CT22" s="27">
        <f>'Config sheet'!$N$50/100*GERC_A_PARA!CQ22</f>
        <v>274.64617569078871</v>
      </c>
      <c r="CU22" s="27">
        <f t="shared" si="20"/>
        <v>274.64617569078871</v>
      </c>
      <c r="CV22" s="27">
        <f t="shared" si="21"/>
        <v>432.53480137447019</v>
      </c>
      <c r="CW22" s="27">
        <f t="shared" si="22"/>
        <v>1245.4704093096955</v>
      </c>
      <c r="CX22" s="27">
        <f t="shared" si="23"/>
        <v>790.83505827963427</v>
      </c>
      <c r="CY22" s="27">
        <f>'Config sheet'!$N$51/100*GERC_A_PARA!CR22</f>
        <v>198.78261521921058</v>
      </c>
      <c r="CZ22" s="27">
        <f t="shared" si="24"/>
        <v>198.78261521921058</v>
      </c>
      <c r="DA22" s="27">
        <f t="shared" si="25"/>
        <v>313.05878836390679</v>
      </c>
      <c r="DB22" s="27">
        <f t="shared" si="26"/>
        <v>1080.6930642840312</v>
      </c>
      <c r="DC22" s="27">
        <f t="shared" si="27"/>
        <v>686.20655784921439</v>
      </c>
      <c r="DD22" s="50">
        <f t="shared" si="28"/>
        <v>83.736641482966931</v>
      </c>
      <c r="DE22" s="50">
        <f t="shared" si="29"/>
        <v>87.042202157160645</v>
      </c>
      <c r="DF22" s="50">
        <f t="shared" si="30"/>
        <v>53.170168678697557</v>
      </c>
      <c r="DG22" s="50">
        <f t="shared" si="31"/>
        <v>55.269097122827951</v>
      </c>
      <c r="DH22" s="27">
        <f t="shared" si="32"/>
        <v>85.389421820063788</v>
      </c>
      <c r="DI22">
        <f>'Config sheet'!$N$59</f>
        <v>71.978923438716066</v>
      </c>
      <c r="DJ22" s="21">
        <f t="shared" si="53"/>
        <v>69.804527360413275</v>
      </c>
      <c r="DK22" s="19">
        <f>Coeff_Summary!$B$11+Coeff_Summary!$D$11*(F22)+Coeff_Summary!$E$11*CM22*100+Coeff_Summary!$F$11*(F22)^2+Coeff_Summary!$G$11*(F22)*CM22*100+Coeff_Summary!$H$11*(CM22*100)^2</f>
        <v>0.94001002262119993</v>
      </c>
      <c r="DL22" s="19">
        <f>Coeff_Summary!$B$9+Coeff_Summary!$D$9*(G22)+Coeff_Summary!$E$9*CN22*100+Coeff_Summary!$F$9*(G22)^2+Coeff_Summary!$G$9*(G22)*CN22*100+Coeff_Summary!$H$9*(CN22*100)^2</f>
        <v>0.95667834278660824</v>
      </c>
      <c r="DM22" s="30">
        <f t="shared" si="54"/>
        <v>0.94834418270390408</v>
      </c>
      <c r="DN22">
        <f>DK22*8314.4*(GERC_A_PARA!F22+273)/('Config sheet'!$N$28*GERC_A_PARA!CM22*10^5)</f>
        <v>4.0311939227627755E-2</v>
      </c>
      <c r="DO22">
        <f>DL22*(8314.4/'Config sheet'!$N$28)*((GERC_A_PARA!G22+273)/(GERC_A_PARA!CN22*10^5))</f>
        <v>2.6050715075075535E-2</v>
      </c>
      <c r="DP22" s="30">
        <f t="shared" si="55"/>
        <v>1582.0394334034283</v>
      </c>
      <c r="DQ22" s="30">
        <f t="shared" si="33"/>
        <v>39244.93496753386</v>
      </c>
      <c r="DR22" s="30">
        <f t="shared" si="34"/>
        <v>1004.5459435762288</v>
      </c>
      <c r="DS22" s="30">
        <f t="shared" si="35"/>
        <v>38561.1658137302</v>
      </c>
      <c r="DT22" s="19">
        <f>(Coeff_Summary!$B$5+Coeff_Summary!$D$5*(F22)+Coeff_Summary!$E$5*CM22*100+Coeff_Summary!$F$5*(F22)^2+Coeff_Summary!$G$5*(F22)*CM22*100+Coeff_Summary!$H$5*(CM22*100)^2+Coeff_Summary!$B$3+Coeff_Summary!$D$3*(G22)+Coeff_Summary!$E$3*CN22*100+Coeff_Summary!$F$3*(G22)^2+Coeff_Summary!$G$3*(G22)*CN22*100+Coeff_Summary!$H$3*(CN22*100)^2)/2</f>
        <v>1.4133569148337397</v>
      </c>
      <c r="DU22" s="30">
        <f t="shared" si="56"/>
        <v>3.4192168175104065</v>
      </c>
      <c r="DV22" s="30">
        <f>DM22*(8314.4/'Config sheet'!$N$28)*(273+F22)*DU22*((CO22^(1/DU22))-1)</f>
        <v>97924.973258350394</v>
      </c>
      <c r="DW22" s="30">
        <f t="shared" si="36"/>
        <v>354.17093018621426</v>
      </c>
      <c r="DX22" s="30">
        <f t="shared" si="37"/>
        <v>350.86</v>
      </c>
      <c r="DY22" s="30">
        <f t="shared" si="38"/>
        <v>105.89448137121998</v>
      </c>
      <c r="DZ22" s="30">
        <f t="shared" si="39"/>
        <v>1008.0945037240946</v>
      </c>
      <c r="EA22" s="65">
        <f>Coeff_Summary!$B$9+Coeff_Summary!$D$9*(DW22-273)+Coeff_Summary!$E$9*CN22*100+Coeff_Summary!$F$9*(DW22-273)^2+Coeff_Summary!$G$9*(DW22-273)*CN22*100+Coeff_Summary!$H$9*(CN22*100)^2</f>
        <v>0.95903589559743729</v>
      </c>
      <c r="EB22" s="30">
        <f>EA22*(8314.4/'Config sheet'!$C$28)*(DW22/(CM22*10^5))</f>
        <v>4.9429200092336929E-2</v>
      </c>
      <c r="EC22" s="30">
        <f t="shared" si="40"/>
        <v>1.2261677567339819</v>
      </c>
      <c r="ED22" s="30">
        <f t="shared" si="57"/>
        <v>1.0177320664293867</v>
      </c>
      <c r="EE22" s="30">
        <f>('Config sheet'!$N$132*(CN22-CM22) - 'Config sheet'!$N$133*GERC_A_PARA!CN22)*10^5</f>
        <v>112215.66150974183</v>
      </c>
      <c r="EF22" s="30">
        <f>('Config sheet'!$N$132*(CN22-CM22) + 'Config sheet'!$N$133*CM22)*10^5</f>
        <v>154227.11603722724</v>
      </c>
      <c r="EG22" s="30">
        <f>'Config sheet'!$N$148</f>
        <v>386976</v>
      </c>
      <c r="EH22" s="30">
        <f t="shared" si="58"/>
        <v>2265.7362530514397</v>
      </c>
      <c r="EI22" s="30">
        <f>'Config sheet'!$E$127+'Config sheet'!$P$127</f>
        <v>3308.2</v>
      </c>
      <c r="EJ22" s="30"/>
      <c r="EK22" s="63">
        <f t="shared" si="41"/>
        <v>51743.134843126936</v>
      </c>
      <c r="EL22" s="63">
        <f t="shared" si="67"/>
        <v>51253.212792999664</v>
      </c>
      <c r="EM22" s="63">
        <f t="shared" si="68"/>
        <v>39244.93496753386</v>
      </c>
      <c r="EN22" s="63">
        <f t="shared" si="69"/>
        <v>38561.1658137302</v>
      </c>
      <c r="EO22" s="30">
        <f>BL22*(('Config sheet'!$D$8+273)/(C22+273))*(GERC_A_PARA!AI22/'Config sheet'!$D$7)*(1/GERC_A_PARA!BG22)*24*10^-3</f>
        <v>1795.8364305589319</v>
      </c>
      <c r="EP22" s="30">
        <f>BN22*(('Config sheet'!$D$8+273)/(D22+273))*(GERC_A_PARA!AJ22/'Config sheet'!$D$7)*(1/GERC_A_PARA!BH22)*24*10^-3</f>
        <v>1778.8328247971228</v>
      </c>
      <c r="EQ22" s="30">
        <f t="shared" si="59"/>
        <v>1787.3346276780273</v>
      </c>
      <c r="ER22" s="30">
        <f>DP22*(('Config sheet'!$D$8+273)/(F22+273))*(CM22/'Config sheet'!$D$7)*(1/DK22)*24*10^-3</f>
        <v>1362.0644389499134</v>
      </c>
      <c r="ES22" s="30">
        <f>DR22*(('Config sheet'!$D$8+273)/(G22+273))*(CN22/'Config sheet'!$D$7)*(1/DL22)*24*10^-3</f>
        <v>1338.3330287789634</v>
      </c>
      <c r="ET22" s="30">
        <f t="shared" si="60"/>
        <v>1350.1987338644385</v>
      </c>
      <c r="EU22">
        <f t="shared" si="61"/>
        <v>1.0095588554049468</v>
      </c>
      <c r="EV22">
        <f t="shared" si="62"/>
        <v>1.0177320664293861</v>
      </c>
      <c r="EW22" s="30">
        <f t="shared" si="63"/>
        <v>0.70364090185013639</v>
      </c>
      <c r="EX22" s="30">
        <f>'Config sheet'!$C$123/('Config sheet'!$F$17*10^-3)</f>
        <v>1.2841244171864261</v>
      </c>
      <c r="EY22" s="30">
        <f t="shared" si="64"/>
        <v>0.74662675829861092</v>
      </c>
      <c r="EZ22" s="30">
        <f>'Config sheet'!$N$123/('Config sheet'!$Q$17*10^-3)</f>
        <v>1.4616189626248377</v>
      </c>
      <c r="FA22" s="1" t="s">
        <v>429</v>
      </c>
      <c r="FB22" s="30">
        <f t="shared" si="65"/>
        <v>-3.3109301862142502</v>
      </c>
      <c r="FC22" s="30"/>
    </row>
    <row r="23" spans="1:159" x14ac:dyDescent="0.25">
      <c r="A23" s="1">
        <v>43480</v>
      </c>
      <c r="B23" s="2">
        <v>0.54166666666666663</v>
      </c>
      <c r="C23">
        <v>28.1</v>
      </c>
      <c r="D23">
        <v>75.5</v>
      </c>
      <c r="E23">
        <v>23.43</v>
      </c>
      <c r="F23">
        <v>23.37</v>
      </c>
      <c r="G23">
        <v>79.459999999999994</v>
      </c>
      <c r="H23">
        <v>66.69</v>
      </c>
      <c r="I23">
        <v>71.959999999999994</v>
      </c>
      <c r="J23">
        <v>72.05</v>
      </c>
      <c r="K23">
        <v>72.510000000000005</v>
      </c>
      <c r="L23">
        <v>69.89</v>
      </c>
      <c r="M23">
        <v>21.87</v>
      </c>
      <c r="N23">
        <v>34.58</v>
      </c>
      <c r="O23">
        <v>34.090000000000003</v>
      </c>
      <c r="P23">
        <v>34.020000000000003</v>
      </c>
      <c r="Q23">
        <v>64.069999999999993</v>
      </c>
      <c r="R23">
        <v>3.71</v>
      </c>
      <c r="S23">
        <v>79.709999999999994</v>
      </c>
      <c r="T23">
        <v>76.28</v>
      </c>
      <c r="U23">
        <v>72.5</v>
      </c>
      <c r="V23">
        <v>72.5</v>
      </c>
      <c r="W23">
        <v>2.88</v>
      </c>
      <c r="X23">
        <v>2.39</v>
      </c>
      <c r="Y23">
        <v>3.74</v>
      </c>
      <c r="Z23">
        <v>3.44</v>
      </c>
      <c r="AA23">
        <v>4.6900000000000004</v>
      </c>
      <c r="AB23">
        <v>4.24</v>
      </c>
      <c r="AC23">
        <v>3.89</v>
      </c>
      <c r="AD23">
        <v>1.84</v>
      </c>
      <c r="AE23">
        <v>1.45</v>
      </c>
      <c r="AF23">
        <v>2.11</v>
      </c>
      <c r="AH23" s="4" t="str">
        <f t="shared" si="70"/>
        <v>ON</v>
      </c>
      <c r="AI23" s="31">
        <f>M23+'Config sheet'!$D$9-'Config sheet'!$C$139</f>
        <v>22.828900000000001</v>
      </c>
      <c r="AJ23" s="31">
        <f>N23+'Config sheet'!$D$9+'Config sheet'!$C$140</f>
        <v>35.938899999999997</v>
      </c>
      <c r="AK23" s="25">
        <f t="shared" si="0"/>
        <v>1.5742720849449598</v>
      </c>
      <c r="AL23" s="46">
        <f>'Config sheet'!$C$47</f>
        <v>3546.9708798579968</v>
      </c>
      <c r="AM23" s="4">
        <f>'Config sheet'!$C$42</f>
        <v>1817.9423322060413</v>
      </c>
      <c r="AN23" s="25">
        <f>'Config sheet'!$C$46</f>
        <v>1729.0285476519553</v>
      </c>
      <c r="AO23" s="25">
        <f t="shared" si="66"/>
        <v>1.4752832390922967</v>
      </c>
      <c r="AP23" s="25">
        <f>'Config sheet'!$C$50/100*GERC_A_PARA!AM23</f>
        <v>351.771841281869</v>
      </c>
      <c r="AQ23" s="25">
        <f t="shared" si="1"/>
        <v>351.771841281869</v>
      </c>
      <c r="AR23" s="25">
        <f t="shared" si="43"/>
        <v>478.46352955213871</v>
      </c>
      <c r="AS23" s="27">
        <f t="shared" si="2"/>
        <v>2169.7141734879106</v>
      </c>
      <c r="AT23" s="25">
        <f t="shared" si="3"/>
        <v>1595.1985945044516</v>
      </c>
      <c r="AU23" s="25">
        <f>'Config sheet'!$C$51/100*GERC_A_PARA!AN23</f>
        <v>266.0974934836359</v>
      </c>
      <c r="AV23" s="25">
        <f t="shared" si="4"/>
        <v>266.0974934836359</v>
      </c>
      <c r="AW23" s="25">
        <f t="shared" si="5"/>
        <v>361.93330731989965</v>
      </c>
      <c r="AX23" s="27">
        <f t="shared" si="6"/>
        <v>1995.1260411355911</v>
      </c>
      <c r="AY23" s="25">
        <f t="shared" si="7"/>
        <v>1466.8394093414254</v>
      </c>
      <c r="AZ23" s="31">
        <f t="shared" si="44"/>
        <v>93.031039212529294</v>
      </c>
      <c r="BA23" s="31">
        <f t="shared" si="45"/>
        <v>94.457245141127942</v>
      </c>
      <c r="BB23" s="31">
        <f t="shared" si="46"/>
        <v>68.397480557796669</v>
      </c>
      <c r="BC23" s="31">
        <f t="shared" si="47"/>
        <v>69.446043414865173</v>
      </c>
      <c r="BD23" s="25">
        <f t="shared" si="8"/>
        <v>93.744142176828618</v>
      </c>
      <c r="BE23">
        <f>'Config sheet'!$D$59</f>
        <v>82.44</v>
      </c>
      <c r="BF23" s="30">
        <f t="shared" si="48"/>
        <v>81.332952081579776</v>
      </c>
      <c r="BG23" s="19">
        <f>Coeff_Summary!$B$10+Coeff_Summary!$D$10*(C23)+Coeff_Summary!$E$10*AI23*100+Coeff_Summary!$F$10*(C23)^2+Coeff_Summary!$G$10*(C23)*AI23*100+Coeff_Summary!$H$10*(AI23*100)^2</f>
        <v>0.96279823331920988</v>
      </c>
      <c r="BH23" s="19">
        <f>Coeff_Summary!$B$8+Coeff_Summary!$D$8*(D23)+Coeff_Summary!$E$8*AJ23*100+Coeff_Summary!$F$8*(D23)^2+Coeff_Summary!$G$8*(D23)*AJ23*100+Coeff_Summary!$H$8*(AJ23*100)^2</f>
        <v>0.9719242037461846</v>
      </c>
      <c r="BI23" s="30">
        <f t="shared" si="49"/>
        <v>0.96736121853269719</v>
      </c>
      <c r="BJ23" s="30">
        <f>BG23*8314.4*(GERC_A_PARA!C23+273)/('Config sheet'!$C$28*AI23*10^5)</f>
        <v>6.4473929367175276E-2</v>
      </c>
      <c r="BK23">
        <f>BH23*(8314.4/'Config sheet'!$C$28)*(BT23/(AJ23*10^5))</f>
        <v>4.785127171012566E-2</v>
      </c>
      <c r="BL23" s="30">
        <f t="shared" si="50"/>
        <v>3325.0774245847897</v>
      </c>
      <c r="BM23" s="30">
        <f t="shared" si="9"/>
        <v>51572.433341989556</v>
      </c>
      <c r="BN23" s="30">
        <f t="shared" si="10"/>
        <v>2444.6348275401961</v>
      </c>
      <c r="BO23" s="30">
        <f t="shared" si="11"/>
        <v>51088.18930350172</v>
      </c>
      <c r="BP23" s="19">
        <f>(Coeff_Summary!$B$4+Coeff_Summary!$D$4*(C23)+Coeff_Summary!$E$4*AI23*100+Coeff_Summary!$F$4*(C23)^2+Coeff_Summary!$G$4*(C23)*AI23*100+Coeff_Summary!$H$4*(AI23*100)^2+Coeff_Summary!$B$2+Coeff_Summary!$D$2*(D23)+Coeff_Summary!$E$2*AJ23*100+Coeff_Summary!$F$2*(D23)^2+Coeff_Summary!$G$2*(D23)*AJ23*100+Coeff_Summary!$H$2*(AJ23*100)^2)/2</f>
        <v>1.3604876694396844</v>
      </c>
      <c r="BQ23" s="30">
        <f t="shared" si="51"/>
        <v>3.7740199867427555</v>
      </c>
      <c r="BR23" s="30">
        <f>BI23*(8314.4/'Config sheet'!$C$28)*(273+C23)*BQ23*((AK23^(1/BQ23))-1)</f>
        <v>71310.249971285171</v>
      </c>
      <c r="BS23" s="30">
        <f t="shared" si="12"/>
        <v>339.57122416032036</v>
      </c>
      <c r="BT23" s="30">
        <f t="shared" si="13"/>
        <v>348.5</v>
      </c>
      <c r="BU23" s="52">
        <f t="shared" si="14"/>
        <v>81.162920169452221</v>
      </c>
      <c r="BV23" s="30">
        <f t="shared" si="15"/>
        <v>1258.6628590051143</v>
      </c>
      <c r="BW23" s="65">
        <f>Coeff_Summary!$B$8+Coeff_Summary!$D$8*(BS23-273)+Coeff_Summary!$E$8*AJ23*100+Coeff_Summary!$F$8*(BS23-273)^2+Coeff_Summary!$G$8*(BS23-273)*AJ23*100+Coeff_Summary!$H$8*(AJ23*100)^2</f>
        <v>0.96781964346503346</v>
      </c>
      <c r="BX23" s="30">
        <f>BW23*(8314.4/'Config sheet'!$C$28)*(BS23/(AI23*10^5))</f>
        <v>7.3090917198099639E-2</v>
      </c>
      <c r="BY23" s="30">
        <f t="shared" si="16"/>
        <v>1.1336507316290765</v>
      </c>
      <c r="BZ23" s="30">
        <f t="shared" si="17"/>
        <v>1.0094785907484618</v>
      </c>
      <c r="CA23" s="30">
        <f>('Config sheet'!$C$132*(AJ23-AI23) - 'Config sheet'!$C$133*GERC_A_PARA!AJ23)*10^5</f>
        <v>97213.478168449787</v>
      </c>
      <c r="CB23" s="30">
        <f>('Config sheet'!$C$132*(AJ23-AI23) + 'Config sheet'!$C$133*AI23)*10^5</f>
        <v>121826.92555120922</v>
      </c>
      <c r="CC23" s="30">
        <f>'Config sheet'!$C$148</f>
        <v>386976</v>
      </c>
      <c r="CD23" s="30">
        <f t="shared" si="52"/>
        <v>8.9287758396796448</v>
      </c>
      <c r="CE23" s="30"/>
      <c r="CF23" s="30"/>
      <c r="CG23" s="30"/>
      <c r="CH23" s="30"/>
      <c r="CI23" s="30"/>
      <c r="CJ23" s="30"/>
      <c r="CK23" s="30"/>
      <c r="CL23" s="30"/>
      <c r="CM23" s="46">
        <f>P23+'Config sheet'!$O$9-'Config sheet'!$C$139</f>
        <v>34.978900000000003</v>
      </c>
      <c r="CN23" s="46">
        <f>Q23+'Config sheet'!$O$9+'Config sheet'!C$140</f>
        <v>65.428899999999999</v>
      </c>
      <c r="CO23" s="27">
        <f t="shared" si="18"/>
        <v>1.870524802094977</v>
      </c>
      <c r="CP23" s="46">
        <f>'Config sheet'!$N$47</f>
        <v>1852.7346826837274</v>
      </c>
      <c r="CQ23" s="27">
        <f>'Config sheet'!$N$42</f>
        <v>970.82423361890676</v>
      </c>
      <c r="CR23" s="27">
        <f>'Config sheet'!$N$46</f>
        <v>881.91044906482068</v>
      </c>
      <c r="CS23" s="27">
        <f t="shared" si="19"/>
        <v>1.3827160011338668</v>
      </c>
      <c r="CT23" s="27">
        <f>'Config sheet'!$N$50/100*GERC_A_PARA!CQ23</f>
        <v>274.64617569078871</v>
      </c>
      <c r="CU23" s="27">
        <f t="shared" si="20"/>
        <v>274.64617569078871</v>
      </c>
      <c r="CV23" s="27">
        <f t="shared" si="21"/>
        <v>431.9778020603614</v>
      </c>
      <c r="CW23" s="27">
        <f t="shared" si="22"/>
        <v>1245.4704093096955</v>
      </c>
      <c r="CX23" s="27">
        <f t="shared" si="23"/>
        <v>791.85477406811674</v>
      </c>
      <c r="CY23" s="27">
        <f>'Config sheet'!$N$51/100*GERC_A_PARA!CR23</f>
        <v>198.78261521921058</v>
      </c>
      <c r="CZ23" s="27">
        <f t="shared" si="24"/>
        <v>198.78261521921058</v>
      </c>
      <c r="DA23" s="27">
        <f t="shared" si="25"/>
        <v>312.65564501026142</v>
      </c>
      <c r="DB23" s="27">
        <f t="shared" si="26"/>
        <v>1080.6930642840312</v>
      </c>
      <c r="DC23" s="27">
        <f t="shared" si="27"/>
        <v>687.09136392081325</v>
      </c>
      <c r="DD23" s="50">
        <f t="shared" si="28"/>
        <v>83.794015340645828</v>
      </c>
      <c r="DE23" s="50">
        <f t="shared" si="29"/>
        <v>87.087914661652789</v>
      </c>
      <c r="DF23" s="50">
        <f t="shared" si="30"/>
        <v>53.275204765887231</v>
      </c>
      <c r="DG23" s="50">
        <f t="shared" si="31"/>
        <v>55.369425458038982</v>
      </c>
      <c r="DH23" s="27">
        <f t="shared" si="32"/>
        <v>85.440965001149308</v>
      </c>
      <c r="DI23">
        <f>'Config sheet'!$N$59</f>
        <v>71.978923438716066</v>
      </c>
      <c r="DJ23" s="21">
        <f t="shared" si="53"/>
        <v>69.881640056556208</v>
      </c>
      <c r="DK23" s="19">
        <f>Coeff_Summary!$B$11+Coeff_Summary!$D$11*(F23)+Coeff_Summary!$E$11*CM23*100+Coeff_Summary!$F$11*(F23)^2+Coeff_Summary!$G$11*(F23)*CM23*100+Coeff_Summary!$H$11*(CM23*100)^2</f>
        <v>0.94129211145111868</v>
      </c>
      <c r="DL23" s="19">
        <f>Coeff_Summary!$B$9+Coeff_Summary!$D$9*(G23)+Coeff_Summary!$E$9*CN23*100+Coeff_Summary!$F$9*(G23)^2+Coeff_Summary!$G$9*(G23)*CN23*100+Coeff_Summary!$H$9*(CN23*100)^2</f>
        <v>0.95782542709025309</v>
      </c>
      <c r="DM23" s="30">
        <f t="shared" si="54"/>
        <v>0.94955876927068594</v>
      </c>
      <c r="DN23">
        <f>DK23*8314.4*(GERC_A_PARA!F23+273)/('Config sheet'!$N$28*GERC_A_PARA!CM23*10^5)</f>
        <v>4.0492593714766441E-2</v>
      </c>
      <c r="DO23">
        <f>DL23*(8314.4/'Config sheet'!$N$28)*((GERC_A_PARA!G23+273)/(GERC_A_PARA!CN23*10^5))</f>
        <v>2.619688565697105E-2</v>
      </c>
      <c r="DP23" s="30">
        <f t="shared" si="55"/>
        <v>1582.9943917959581</v>
      </c>
      <c r="DQ23" s="30">
        <f t="shared" si="33"/>
        <v>39093.430343008316</v>
      </c>
      <c r="DR23" s="30">
        <f t="shared" si="34"/>
        <v>1006.4483725160842</v>
      </c>
      <c r="DS23" s="30">
        <f t="shared" si="35"/>
        <v>38418.626767119778</v>
      </c>
      <c r="DT23" s="19">
        <f>(Coeff_Summary!$B$5+Coeff_Summary!$D$5*(F23)+Coeff_Summary!$E$5*CM23*100+Coeff_Summary!$F$5*(F23)^2+Coeff_Summary!$G$5*(F23)*CM23*100+Coeff_Summary!$H$5*(CM23*100)^2+Coeff_Summary!$B$3+Coeff_Summary!$D$3*(G23)+Coeff_Summary!$E$3*CN23*100+Coeff_Summary!$F$3*(G23)^2+Coeff_Summary!$G$3*(G23)*CN23*100+Coeff_Summary!$H$3*(CN23*100)^2)/2</f>
        <v>1.4106214734122098</v>
      </c>
      <c r="DU23" s="30">
        <f t="shared" si="56"/>
        <v>3.4353329398244399</v>
      </c>
      <c r="DV23" s="30">
        <f>DM23*(8314.4/'Config sheet'!$N$28)*(273+F23)*DU23*((CO23^(1/DU23))-1)</f>
        <v>98149.896033663987</v>
      </c>
      <c r="DW23" s="30">
        <f t="shared" si="36"/>
        <v>355.63196896825764</v>
      </c>
      <c r="DX23" s="30">
        <f t="shared" si="37"/>
        <v>352.46</v>
      </c>
      <c r="DY23" s="30">
        <f t="shared" si="38"/>
        <v>105.6551416799031</v>
      </c>
      <c r="DZ23" s="30">
        <f t="shared" si="39"/>
        <v>1008.7893454217316</v>
      </c>
      <c r="EA23" s="65">
        <f>Coeff_Summary!$B$9+Coeff_Summary!$D$9*(DW23-273)+Coeff_Summary!$E$9*CN23*100+Coeff_Summary!$F$9*(DW23-273)^2+Coeff_Summary!$G$9*(DW23-273)*CN23*100+Coeff_Summary!$H$9*(CN23*100)^2</f>
        <v>0.96004067855140873</v>
      </c>
      <c r="EB23" s="30">
        <f>EA23*(8314.4/'Config sheet'!$C$28)*(DW23/(CM23*10^5))</f>
        <v>4.9557269109530559E-2</v>
      </c>
      <c r="EC23" s="30">
        <f t="shared" si="40"/>
        <v>1.2238600831207931</v>
      </c>
      <c r="ED23" s="30">
        <f t="shared" si="57"/>
        <v>1.0175644897455332</v>
      </c>
      <c r="EE23" s="30">
        <f>('Config sheet'!$N$132*(CN23-CM23) - 'Config sheet'!$N$133*GERC_A_PARA!CN23)*10^5</f>
        <v>111845.63045582647</v>
      </c>
      <c r="EF23" s="30">
        <f>('Config sheet'!$N$132*(CN23-CM23) + 'Config sheet'!$N$133*CM23)*10^5</f>
        <v>153898.96752338103</v>
      </c>
      <c r="EG23" s="30">
        <f>'Config sheet'!$N$148</f>
        <v>386976</v>
      </c>
      <c r="EH23" s="30">
        <f t="shared" si="58"/>
        <v>2267.452204426846</v>
      </c>
      <c r="EI23" s="30">
        <f>'Config sheet'!$E$127+'Config sheet'!$P$127</f>
        <v>3308.2</v>
      </c>
      <c r="EJ23" s="30"/>
      <c r="EK23" s="63">
        <f t="shared" si="41"/>
        <v>51572.433341989556</v>
      </c>
      <c r="EL23" s="63">
        <f t="shared" si="67"/>
        <v>51088.18930350172</v>
      </c>
      <c r="EM23" s="63">
        <f t="shared" si="68"/>
        <v>39093.430343008316</v>
      </c>
      <c r="EN23" s="63">
        <f t="shared" si="69"/>
        <v>38418.626767119778</v>
      </c>
      <c r="EO23" s="30">
        <f>BL23*(('Config sheet'!$D$8+273)/(C23+273))*(GERC_A_PARA!AI23/'Config sheet'!$D$7)*(1/GERC_A_PARA!BG23)*24*10^-3</f>
        <v>1789.9119349630814</v>
      </c>
      <c r="EP23" s="30">
        <f>BN23*(('Config sheet'!$D$8+273)/(D23+273))*(GERC_A_PARA!AJ23/'Config sheet'!$D$7)*(1/GERC_A_PARA!BH23)*24*10^-3</f>
        <v>1773.1053945740246</v>
      </c>
      <c r="EQ23" s="30">
        <f t="shared" si="59"/>
        <v>1781.508664768553</v>
      </c>
      <c r="ER23" s="30">
        <f>DP23*(('Config sheet'!$D$8+273)/(F23+273))*(CM23/'Config sheet'!$D$7)*(1/DK23)*24*10^-3</f>
        <v>1356.8062046943739</v>
      </c>
      <c r="ES23" s="30">
        <f>DR23*(('Config sheet'!$D$8+273)/(G23+273))*(CN23/'Config sheet'!$D$7)*(1/DL23)*24*10^-3</f>
        <v>1333.3859606614974</v>
      </c>
      <c r="ET23" s="30">
        <f t="shared" si="60"/>
        <v>1345.0960826779356</v>
      </c>
      <c r="EU23">
        <f t="shared" si="61"/>
        <v>1.0094785907484616</v>
      </c>
      <c r="EV23">
        <f t="shared" si="62"/>
        <v>1.0175644897455329</v>
      </c>
      <c r="EW23" s="30">
        <f t="shared" si="63"/>
        <v>0.70651514859100339</v>
      </c>
      <c r="EX23" s="30">
        <f>'Config sheet'!$C$123/('Config sheet'!$F$17*10^-3)</f>
        <v>1.2841244171864261</v>
      </c>
      <c r="EY23" s="30">
        <f t="shared" si="64"/>
        <v>0.74997567713775881</v>
      </c>
      <c r="EZ23" s="30">
        <f>'Config sheet'!$N$123/('Config sheet'!$Q$17*10^-3)</f>
        <v>1.4616189626248377</v>
      </c>
      <c r="FA23" s="1" t="s">
        <v>430</v>
      </c>
      <c r="FB23" s="30">
        <f t="shared" si="65"/>
        <v>-3.1719689682576586</v>
      </c>
      <c r="FC23" s="30"/>
    </row>
    <row r="24" spans="1:159" x14ac:dyDescent="0.25">
      <c r="A24" s="1">
        <v>43480</v>
      </c>
      <c r="B24" s="2">
        <v>0.58333333333333337</v>
      </c>
      <c r="C24">
        <v>28.94</v>
      </c>
      <c r="D24">
        <v>76.42</v>
      </c>
      <c r="E24">
        <v>25.13</v>
      </c>
      <c r="F24">
        <v>25.06</v>
      </c>
      <c r="G24">
        <v>81.06</v>
      </c>
      <c r="H24">
        <v>66.75</v>
      </c>
      <c r="I24">
        <v>72</v>
      </c>
      <c r="J24">
        <v>72.08</v>
      </c>
      <c r="K24">
        <v>72.56</v>
      </c>
      <c r="L24">
        <v>69.95</v>
      </c>
      <c r="M24">
        <v>21.89</v>
      </c>
      <c r="N24">
        <v>34.659999999999997</v>
      </c>
      <c r="O24">
        <v>34.17</v>
      </c>
      <c r="P24">
        <v>34.11</v>
      </c>
      <c r="Q24">
        <v>64.08</v>
      </c>
      <c r="R24">
        <v>3.7</v>
      </c>
      <c r="S24">
        <v>78.87</v>
      </c>
      <c r="T24">
        <v>76.45</v>
      </c>
      <c r="U24">
        <v>72.61</v>
      </c>
      <c r="V24">
        <v>72.61</v>
      </c>
      <c r="W24">
        <v>2.9</v>
      </c>
      <c r="X24">
        <v>2.39</v>
      </c>
      <c r="Y24">
        <v>3.74</v>
      </c>
      <c r="Z24">
        <v>3.46</v>
      </c>
      <c r="AA24">
        <v>4.7</v>
      </c>
      <c r="AB24">
        <v>4.29</v>
      </c>
      <c r="AC24">
        <v>3.92</v>
      </c>
      <c r="AD24">
        <v>1.82</v>
      </c>
      <c r="AE24">
        <v>1.43</v>
      </c>
      <c r="AF24">
        <v>2.16</v>
      </c>
      <c r="AH24" s="4" t="str">
        <f t="shared" si="70"/>
        <v>ON</v>
      </c>
      <c r="AI24" s="31">
        <f>M24+'Config sheet'!$D$9-'Config sheet'!$C$139</f>
        <v>22.8489</v>
      </c>
      <c r="AJ24" s="31">
        <f>N24+'Config sheet'!$D$9+'Config sheet'!$C$140</f>
        <v>36.018899999999995</v>
      </c>
      <c r="AK24" s="25">
        <f t="shared" si="0"/>
        <v>1.5763953625776292</v>
      </c>
      <c r="AL24" s="46">
        <f>'Config sheet'!$C$47</f>
        <v>3546.9708798579968</v>
      </c>
      <c r="AM24" s="4">
        <f>'Config sheet'!$C$42</f>
        <v>1817.9423322060413</v>
      </c>
      <c r="AN24" s="25">
        <f>'Config sheet'!$C$46</f>
        <v>1729.0285476519553</v>
      </c>
      <c r="AO24" s="25">
        <f t="shared" si="66"/>
        <v>1.4724972794673519</v>
      </c>
      <c r="AP24" s="25">
        <f>'Config sheet'!$C$50/100*GERC_A_PARA!AM24</f>
        <v>351.771841281869</v>
      </c>
      <c r="AQ24" s="25">
        <f t="shared" si="1"/>
        <v>351.771841281869</v>
      </c>
      <c r="AR24" s="25">
        <f t="shared" si="43"/>
        <v>479.1804730503319</v>
      </c>
      <c r="AS24" s="27">
        <f t="shared" si="2"/>
        <v>2169.7141734879106</v>
      </c>
      <c r="AT24" s="25">
        <f t="shared" si="3"/>
        <v>1592.8118794253153</v>
      </c>
      <c r="AU24" s="25">
        <f>'Config sheet'!$C$51/100*GERC_A_PARA!AN24</f>
        <v>266.0974934836359</v>
      </c>
      <c r="AV24" s="25">
        <f t="shared" si="4"/>
        <v>266.0974934836359</v>
      </c>
      <c r="AW24" s="25">
        <f t="shared" si="5"/>
        <v>362.47563858536824</v>
      </c>
      <c r="AX24" s="27">
        <f t="shared" si="6"/>
        <v>1995.1260411355911</v>
      </c>
      <c r="AY24" s="25">
        <f t="shared" si="7"/>
        <v>1464.6447435806808</v>
      </c>
      <c r="AZ24" s="31">
        <f t="shared" si="44"/>
        <v>92.991602125582574</v>
      </c>
      <c r="BA24" s="31">
        <f t="shared" si="45"/>
        <v>94.425878899881951</v>
      </c>
      <c r="BB24" s="31">
        <f t="shared" si="46"/>
        <v>68.266193935726534</v>
      </c>
      <c r="BC24" s="31">
        <f t="shared" si="47"/>
        <v>69.319112846614871</v>
      </c>
      <c r="BD24" s="25">
        <f t="shared" si="8"/>
        <v>93.708740512732263</v>
      </c>
      <c r="BE24">
        <f>'Config sheet'!$D$59</f>
        <v>82.44</v>
      </c>
      <c r="BF24" s="30">
        <f t="shared" si="48"/>
        <v>81.250696951951483</v>
      </c>
      <c r="BG24" s="19">
        <f>Coeff_Summary!$B$10+Coeff_Summary!$D$10*(C24)+Coeff_Summary!$E$10*AI24*100+Coeff_Summary!$F$10*(C24)^2+Coeff_Summary!$G$10*(C24)*AI24*100+Coeff_Summary!$H$10*(AI24*100)^2</f>
        <v>0.963199794180847</v>
      </c>
      <c r="BH24" s="19">
        <f>Coeff_Summary!$B$8+Coeff_Summary!$D$8*(D24)+Coeff_Summary!$E$8*AJ24*100+Coeff_Summary!$F$8*(D24)^2+Coeff_Summary!$G$8*(D24)*AJ24*100+Coeff_Summary!$H$8*(AJ24*100)^2</f>
        <v>0.97227083822259719</v>
      </c>
      <c r="BI24" s="30">
        <f t="shared" si="49"/>
        <v>0.96773531620172215</v>
      </c>
      <c r="BJ24" s="30">
        <f>BG24*8314.4*(GERC_A_PARA!C24+273)/('Config sheet'!$C$28*AI24*10^5)</f>
        <v>6.4624146373377461E-2</v>
      </c>
      <c r="BK24">
        <f>BH24*(8314.4/'Config sheet'!$C$28)*(BT24/(AJ24*10^5))</f>
        <v>4.7888105736021633E-2</v>
      </c>
      <c r="BL24" s="30">
        <f t="shared" si="50"/>
        <v>3323.8217378683066</v>
      </c>
      <c r="BM24" s="30">
        <f t="shared" si="9"/>
        <v>51433.124062704635</v>
      </c>
      <c r="BN24" s="30">
        <f t="shared" si="10"/>
        <v>2440.0553832664696</v>
      </c>
      <c r="BO24" s="30">
        <f t="shared" si="11"/>
        <v>50953.265863490808</v>
      </c>
      <c r="BP24" s="19">
        <f>(Coeff_Summary!$B$4+Coeff_Summary!$D$4*(C24)+Coeff_Summary!$E$4*AI24*100+Coeff_Summary!$F$4*(C24)^2+Coeff_Summary!$G$4*(C24)*AI24*100+Coeff_Summary!$H$4*(AI24*100)^2+Coeff_Summary!$B$2+Coeff_Summary!$D$2*(D24)+Coeff_Summary!$E$2*AJ24*100+Coeff_Summary!$F$2*(D24)^2+Coeff_Summary!$G$2*(D24)*AJ24*100+Coeff_Summary!$H$2*(AJ24*100)^2)/2</f>
        <v>1.3595976032293233</v>
      </c>
      <c r="BQ24" s="30">
        <f t="shared" si="51"/>
        <v>3.7808861655907031</v>
      </c>
      <c r="BR24" s="30">
        <f>BI24*(8314.4/'Config sheet'!$C$28)*(273+C24)*BQ24*((AK24^(1/BQ24))-1)</f>
        <v>71754.372117570616</v>
      </c>
      <c r="BS24" s="30">
        <f t="shared" si="12"/>
        <v>340.56558692457332</v>
      </c>
      <c r="BT24" s="30">
        <f t="shared" si="13"/>
        <v>349.42</v>
      </c>
      <c r="BU24" s="52">
        <f t="shared" si="14"/>
        <v>81.351278274164542</v>
      </c>
      <c r="BV24" s="30">
        <f t="shared" si="15"/>
        <v>1260.1562294130424</v>
      </c>
      <c r="BW24" s="65">
        <f>Coeff_Summary!$B$8+Coeff_Summary!$D$8*(BS24-273)+Coeff_Summary!$E$8*AJ24*100+Coeff_Summary!$F$8*(BS24-273)^2+Coeff_Summary!$G$8*(BS24-273)*AJ24*100+Coeff_Summary!$H$8*(AJ24*100)^2</f>
        <v>0.9682366177981987</v>
      </c>
      <c r="BX24" s="30">
        <f>BW24*(8314.4/'Config sheet'!$C$28)*(BS24/(AI24*10^5))</f>
        <v>7.3272338552817506E-2</v>
      </c>
      <c r="BY24" s="30">
        <f t="shared" si="16"/>
        <v>1.1338229232379116</v>
      </c>
      <c r="BZ24" s="30">
        <f t="shared" si="17"/>
        <v>1.0094176141819726</v>
      </c>
      <c r="CA24" s="30">
        <f>('Config sheet'!$C$132*(AJ24-AI24) - 'Config sheet'!$C$133*GERC_A_PARA!AJ24)*10^5</f>
        <v>97693.77352019932</v>
      </c>
      <c r="CB24" s="30">
        <f>('Config sheet'!$C$132*(AJ24-AI24) + 'Config sheet'!$C$133*AI24)*10^5</f>
        <v>122349.1034430279</v>
      </c>
      <c r="CC24" s="30">
        <f>'Config sheet'!$C$148</f>
        <v>386976</v>
      </c>
      <c r="CD24" s="30">
        <f t="shared" si="52"/>
        <v>8.8544130754266916</v>
      </c>
      <c r="CE24" s="30"/>
      <c r="CF24" s="30"/>
      <c r="CG24" s="30"/>
      <c r="CH24" s="30"/>
      <c r="CI24" s="30"/>
      <c r="CJ24" s="30"/>
      <c r="CK24" s="30"/>
      <c r="CL24" s="30"/>
      <c r="CM24" s="46">
        <f>P24+'Config sheet'!$O$9-'Config sheet'!$C$139</f>
        <v>35.068899999999999</v>
      </c>
      <c r="CN24" s="46">
        <f>Q24+'Config sheet'!$O$9+'Config sheet'!C$140</f>
        <v>65.438900000000004</v>
      </c>
      <c r="CO24" s="27">
        <f t="shared" si="18"/>
        <v>1.8660094841868438</v>
      </c>
      <c r="CP24" s="46">
        <f>'Config sheet'!$N$47</f>
        <v>1852.7346826837274</v>
      </c>
      <c r="CQ24" s="27">
        <f>'Config sheet'!$N$42</f>
        <v>970.82423361890676</v>
      </c>
      <c r="CR24" s="27">
        <f>'Config sheet'!$N$46</f>
        <v>881.91044906482068</v>
      </c>
      <c r="CS24" s="27">
        <f t="shared" si="19"/>
        <v>1.3812221327156751</v>
      </c>
      <c r="CT24" s="27">
        <f>'Config sheet'!$N$50/100*GERC_A_PARA!CQ24</f>
        <v>274.64617569078871</v>
      </c>
      <c r="CU24" s="27">
        <f t="shared" si="20"/>
        <v>274.64617569078871</v>
      </c>
      <c r="CV24" s="27">
        <f t="shared" si="21"/>
        <v>431.43386825748786</v>
      </c>
      <c r="CW24" s="27">
        <f t="shared" si="22"/>
        <v>1245.4704093096955</v>
      </c>
      <c r="CX24" s="27">
        <f t="shared" si="23"/>
        <v>792.85311149656707</v>
      </c>
      <c r="CY24" s="27">
        <f>'Config sheet'!$N$51/100*GERC_A_PARA!CR24</f>
        <v>198.78261521921058</v>
      </c>
      <c r="CZ24" s="27">
        <f t="shared" si="24"/>
        <v>198.78261521921058</v>
      </c>
      <c r="DA24" s="27">
        <f t="shared" si="25"/>
        <v>312.26195817457409</v>
      </c>
      <c r="DB24" s="27">
        <f t="shared" si="26"/>
        <v>1080.6930642840312</v>
      </c>
      <c r="DC24" s="27">
        <f t="shared" si="27"/>
        <v>687.95762001704554</v>
      </c>
      <c r="DD24" s="50">
        <f t="shared" si="28"/>
        <v>83.850043381977883</v>
      </c>
      <c r="DE24" s="50">
        <f t="shared" si="29"/>
        <v>87.132554889705958</v>
      </c>
      <c r="DF24" s="50">
        <f t="shared" si="30"/>
        <v>53.378038769600643</v>
      </c>
      <c r="DG24" s="50">
        <f t="shared" si="31"/>
        <v>55.467650407879511</v>
      </c>
      <c r="DH24" s="27">
        <f t="shared" si="32"/>
        <v>85.491299135841928</v>
      </c>
      <c r="DI24">
        <f>'Config sheet'!$N$59</f>
        <v>71.978923438716066</v>
      </c>
      <c r="DJ24" s="21">
        <f t="shared" si="53"/>
        <v>69.957071862291002</v>
      </c>
      <c r="DK24" s="19">
        <f>Coeff_Summary!$B$11+Coeff_Summary!$D$11*(F24)+Coeff_Summary!$E$11*CM24*100+Coeff_Summary!$F$11*(F24)^2+Coeff_Summary!$G$11*(F24)*CM24*100+Coeff_Summary!$H$11*(CM24*100)^2</f>
        <v>0.94255610348595364</v>
      </c>
      <c r="DL24" s="19">
        <f>Coeff_Summary!$B$9+Coeff_Summary!$D$9*(G24)+Coeff_Summary!$E$9*CN24*100+Coeff_Summary!$F$9*(G24)^2+Coeff_Summary!$G$9*(G24)*CN24*100+Coeff_Summary!$H$9*(CN24*100)^2</f>
        <v>0.95894980307911004</v>
      </c>
      <c r="DM24" s="30">
        <f t="shared" si="54"/>
        <v>0.95075295328253184</v>
      </c>
      <c r="DN24">
        <f>DK24*8314.4*(GERC_A_PARA!F24+273)/('Config sheet'!$N$28*GERC_A_PARA!CM24*10^5)</f>
        <v>4.0673528337428919E-2</v>
      </c>
      <c r="DO24">
        <f>DL24*(8314.4/'Config sheet'!$N$28)*((GERC_A_PARA!G24+273)/(GERC_A_PARA!CN24*10^5))</f>
        <v>2.6342672554967566E-2</v>
      </c>
      <c r="DP24" s="30">
        <f t="shared" si="55"/>
        <v>1583.9269497666371</v>
      </c>
      <c r="DQ24" s="30">
        <f t="shared" si="33"/>
        <v>38942.452610118489</v>
      </c>
      <c r="DR24" s="30">
        <f t="shared" si="34"/>
        <v>1008.3109169986515</v>
      </c>
      <c r="DS24" s="30">
        <f t="shared" si="35"/>
        <v>38276.712998450472</v>
      </c>
      <c r="DT24" s="19">
        <f>(Coeff_Summary!$B$5+Coeff_Summary!$D$5*(F24)+Coeff_Summary!$E$5*CM24*100+Coeff_Summary!$F$5*(F24)^2+Coeff_Summary!$G$5*(F24)*CM24*100+Coeff_Summary!$H$5*(CM24*100)^2+Coeff_Summary!$B$3+Coeff_Summary!$D$3*(G24)+Coeff_Summary!$E$3*CN24*100+Coeff_Summary!$F$3*(G24)^2+Coeff_Summary!$G$3*(G24)*CN24*100+Coeff_Summary!$H$3*(CN24*100)^2)/2</f>
        <v>1.4079245864772985</v>
      </c>
      <c r="DU24" s="30">
        <f t="shared" si="56"/>
        <v>3.4514335079326024</v>
      </c>
      <c r="DV24" s="30">
        <f>DM24*(8314.4/'Config sheet'!$N$28)*(273+F24)*DU24*((CO24^(1/DU24))-1)</f>
        <v>98373.670059853102</v>
      </c>
      <c r="DW24" s="30">
        <f t="shared" si="36"/>
        <v>357.1057434519023</v>
      </c>
      <c r="DX24" s="30">
        <f t="shared" si="37"/>
        <v>354.06</v>
      </c>
      <c r="DY24" s="30">
        <f t="shared" si="38"/>
        <v>105.43882759268267</v>
      </c>
      <c r="DZ24" s="30">
        <f t="shared" si="39"/>
        <v>1009.2508065404137</v>
      </c>
      <c r="EA24" s="65">
        <f>Coeff_Summary!$B$9+Coeff_Summary!$D$9*(DW24-273)+Coeff_Summary!$E$9*CN24*100+Coeff_Summary!$F$9*(DW24-273)^2+Coeff_Summary!$G$9*(DW24-273)*CN24*100+Coeff_Summary!$H$9*(CN24*100)^2</f>
        <v>0.96103509765132944</v>
      </c>
      <c r="EB24" s="30">
        <f>EA24*(8314.4/'Config sheet'!$C$28)*(DW24/(CM24*10^5))</f>
        <v>4.9686342050754229E-2</v>
      </c>
      <c r="EC24" s="30">
        <f t="shared" si="40"/>
        <v>1.2215891780657611</v>
      </c>
      <c r="ED24" s="30">
        <f t="shared" si="57"/>
        <v>1.0173928103934884</v>
      </c>
      <c r="EE24" s="30">
        <f>('Config sheet'!$N$132*(CN24-CM24) - 'Config sheet'!$N$133*GERC_A_PARA!CN24)*10^5</f>
        <v>111475.59940191118</v>
      </c>
      <c r="EF24" s="30">
        <f>('Config sheet'!$N$132*(CN24-CM24) + 'Config sheet'!$N$133*CM24)*10^5</f>
        <v>153570.8190095349</v>
      </c>
      <c r="EG24" s="30">
        <f>'Config sheet'!$N$148</f>
        <v>386976</v>
      </c>
      <c r="EH24" s="30">
        <f t="shared" si="58"/>
        <v>2269.4070359534562</v>
      </c>
      <c r="EI24" s="30">
        <f>'Config sheet'!$E$127+'Config sheet'!$P$127</f>
        <v>3308.2</v>
      </c>
      <c r="EJ24" s="30"/>
      <c r="EK24" s="63">
        <f t="shared" si="41"/>
        <v>51433.124062704635</v>
      </c>
      <c r="EL24" s="63">
        <f t="shared" si="67"/>
        <v>50953.265863490808</v>
      </c>
      <c r="EM24" s="63">
        <f t="shared" si="68"/>
        <v>38942.452610118489</v>
      </c>
      <c r="EN24" s="63">
        <f t="shared" si="69"/>
        <v>38276.712998450472</v>
      </c>
      <c r="EO24" s="30">
        <f>BL24*(('Config sheet'!$D$8+273)/(C24+273))*(GERC_A_PARA!AI24/'Config sheet'!$D$7)*(1/GERC_A_PARA!BG24)*24*10^-3</f>
        <v>1785.0769615967927</v>
      </c>
      <c r="EP24" s="30">
        <f>BN24*(('Config sheet'!$D$8+273)/(D24+273))*(GERC_A_PARA!AJ24/'Config sheet'!$D$7)*(1/GERC_A_PARA!BH24)*24*10^-3</f>
        <v>1768.4226394676218</v>
      </c>
      <c r="EQ24" s="30">
        <f t="shared" si="59"/>
        <v>1776.7498005322072</v>
      </c>
      <c r="ER24" s="30">
        <f>DP24*(('Config sheet'!$D$8+273)/(F24+273))*(CM24/'Config sheet'!$D$7)*(1/DK24)*24*10^-3</f>
        <v>1351.5662571390367</v>
      </c>
      <c r="ES24" s="30">
        <f>DR24*(('Config sheet'!$D$8+273)/(G24+273))*(CN24/'Config sheet'!$D$7)*(1/DL24)*24*10^-3</f>
        <v>1328.4605939138721</v>
      </c>
      <c r="ET24" s="30">
        <f t="shared" si="60"/>
        <v>1340.0134255264543</v>
      </c>
      <c r="EU24">
        <f t="shared" si="61"/>
        <v>1.0094176141819722</v>
      </c>
      <c r="EV24">
        <f t="shared" si="62"/>
        <v>1.0173928103934882</v>
      </c>
      <c r="EW24" s="30">
        <f t="shared" si="63"/>
        <v>0.70924799261864302</v>
      </c>
      <c r="EX24" s="30">
        <f>'Config sheet'!$C$123/('Config sheet'!$F$17*10^-3)</f>
        <v>1.2841244171864261</v>
      </c>
      <c r="EY24" s="30">
        <f t="shared" si="64"/>
        <v>0.75316469769241823</v>
      </c>
      <c r="EZ24" s="30">
        <f>'Config sheet'!$N$123/('Config sheet'!$Q$17*10^-3)</f>
        <v>1.4616189626248377</v>
      </c>
      <c r="FA24" s="1" t="s">
        <v>431</v>
      </c>
      <c r="FB24" s="30">
        <f t="shared" si="65"/>
        <v>-3.0457434519022968</v>
      </c>
      <c r="FC24" s="30"/>
    </row>
    <row r="25" spans="1:159" x14ac:dyDescent="0.25">
      <c r="A25" s="1">
        <v>43480</v>
      </c>
      <c r="B25" s="2">
        <v>0.62638888888888888</v>
      </c>
      <c r="C25">
        <v>29.81</v>
      </c>
      <c r="D25">
        <v>77.37</v>
      </c>
      <c r="E25">
        <v>26.88</v>
      </c>
      <c r="F25">
        <v>26.8</v>
      </c>
      <c r="G25">
        <v>82.71</v>
      </c>
      <c r="H25">
        <v>66.8</v>
      </c>
      <c r="I25">
        <v>72.040000000000006</v>
      </c>
      <c r="J25">
        <v>72.12</v>
      </c>
      <c r="K25">
        <v>72.62</v>
      </c>
      <c r="L25">
        <v>70</v>
      </c>
      <c r="M25">
        <v>21.9</v>
      </c>
      <c r="N25">
        <v>34.75</v>
      </c>
      <c r="O25">
        <v>34.26</v>
      </c>
      <c r="P25">
        <v>34.200000000000003</v>
      </c>
      <c r="Q25">
        <v>64.099999999999994</v>
      </c>
      <c r="R25">
        <v>3.7</v>
      </c>
      <c r="S25">
        <v>78</v>
      </c>
      <c r="T25">
        <v>76.63</v>
      </c>
      <c r="U25">
        <v>72.73</v>
      </c>
      <c r="V25">
        <v>72.73</v>
      </c>
      <c r="W25">
        <v>2.91</v>
      </c>
      <c r="X25">
        <v>2.39</v>
      </c>
      <c r="Y25">
        <v>3.74</v>
      </c>
      <c r="Z25">
        <v>3.48</v>
      </c>
      <c r="AA25">
        <v>4.71</v>
      </c>
      <c r="AB25">
        <v>4.34</v>
      </c>
      <c r="AC25">
        <v>3.94</v>
      </c>
      <c r="AD25">
        <v>1.81</v>
      </c>
      <c r="AE25">
        <v>1.41</v>
      </c>
      <c r="AF25">
        <v>2.2200000000000002</v>
      </c>
      <c r="AH25" s="4" t="str">
        <f t="shared" si="70"/>
        <v>ON</v>
      </c>
      <c r="AI25" s="31">
        <f>M25+'Config sheet'!$D$9-'Config sheet'!$C$139</f>
        <v>22.858899999999998</v>
      </c>
      <c r="AJ25" s="31">
        <f>N25+'Config sheet'!$D$9+'Config sheet'!$C$140</f>
        <v>36.108899999999998</v>
      </c>
      <c r="AK25" s="25">
        <f t="shared" si="0"/>
        <v>1.5796429399489915</v>
      </c>
      <c r="AL25" s="46">
        <f>'Config sheet'!$C$47</f>
        <v>3546.9708798579968</v>
      </c>
      <c r="AM25" s="4">
        <f>'Config sheet'!$C$42</f>
        <v>1817.9423322060413</v>
      </c>
      <c r="AN25" s="25">
        <f>'Config sheet'!$C$46</f>
        <v>1729.0285476519553</v>
      </c>
      <c r="AO25" s="25">
        <f t="shared" si="66"/>
        <v>1.468606912414085</v>
      </c>
      <c r="AP25" s="25">
        <f>'Config sheet'!$C$50/100*GERC_A_PARA!AM25</f>
        <v>351.771841281869</v>
      </c>
      <c r="AQ25" s="25">
        <f t="shared" si="1"/>
        <v>351.771841281869</v>
      </c>
      <c r="AR25" s="25">
        <f t="shared" si="43"/>
        <v>480.24549858930425</v>
      </c>
      <c r="AS25" s="27">
        <f t="shared" si="2"/>
        <v>2169.7141734879106</v>
      </c>
      <c r="AT25" s="25">
        <f t="shared" si="3"/>
        <v>1589.2795499493504</v>
      </c>
      <c r="AU25" s="25">
        <f>'Config sheet'!$C$51/100*GERC_A_PARA!AN25</f>
        <v>266.0974934836359</v>
      </c>
      <c r="AV25" s="25">
        <f t="shared" si="4"/>
        <v>266.0974934836359</v>
      </c>
      <c r="AW25" s="25">
        <f t="shared" si="5"/>
        <v>363.28127619804314</v>
      </c>
      <c r="AX25" s="27">
        <f t="shared" si="6"/>
        <v>1995.1260411355911</v>
      </c>
      <c r="AY25" s="25">
        <f t="shared" si="7"/>
        <v>1461.3966463845238</v>
      </c>
      <c r="AZ25" s="31">
        <f t="shared" si="44"/>
        <v>92.933018004397624</v>
      </c>
      <c r="BA25" s="31">
        <f t="shared" si="45"/>
        <v>94.379284087218565</v>
      </c>
      <c r="BB25" s="31">
        <f t="shared" si="46"/>
        <v>68.071890221390433</v>
      </c>
      <c r="BC25" s="31">
        <f t="shared" si="47"/>
        <v>69.131256075795903</v>
      </c>
      <c r="BD25" s="25">
        <f t="shared" si="8"/>
        <v>93.656151045808087</v>
      </c>
      <c r="BE25">
        <f>'Config sheet'!$D$59</f>
        <v>82.44</v>
      </c>
      <c r="BF25" s="30">
        <f t="shared" si="48"/>
        <v>81.128862097200624</v>
      </c>
      <c r="BG25" s="19">
        <f>Coeff_Summary!$B$10+Coeff_Summary!$D$10*(C25)+Coeff_Summary!$E$10*AI25*100+Coeff_Summary!$F$10*(C25)^2+Coeff_Summary!$G$10*(C25)*AI25*100+Coeff_Summary!$H$10*(AI25*100)^2</f>
        <v>0.96362680766324826</v>
      </c>
      <c r="BH25" s="19">
        <f>Coeff_Summary!$B$8+Coeff_Summary!$D$8*(D25)+Coeff_Summary!$E$8*AJ25*100+Coeff_Summary!$F$8*(D25)^2+Coeff_Summary!$G$8*(D25)*AJ25*100+Coeff_Summary!$H$8*(AJ25*100)^2</f>
        <v>0.97262115155021511</v>
      </c>
      <c r="BI25" s="30">
        <f t="shared" si="49"/>
        <v>0.96812397960673169</v>
      </c>
      <c r="BJ25" s="30">
        <f>BG25*8314.4*(GERC_A_PARA!C25+273)/('Config sheet'!$C$28*AI25*10^5)</f>
        <v>6.481071959431052E-2</v>
      </c>
      <c r="BK25">
        <f>BH25*(8314.4/'Config sheet'!$C$28)*(BT25/(AJ25*10^5))</f>
        <v>4.7915877854983267E-2</v>
      </c>
      <c r="BL25" s="30">
        <f t="shared" si="50"/>
        <v>3321.9564047906338</v>
      </c>
      <c r="BM25" s="30">
        <f t="shared" si="9"/>
        <v>51256.280220074201</v>
      </c>
      <c r="BN25" s="30">
        <f t="shared" si="10"/>
        <v>2433.2778227050821</v>
      </c>
      <c r="BO25" s="30">
        <f t="shared" si="11"/>
        <v>50782.286198937298</v>
      </c>
      <c r="BP25" s="19">
        <f>(Coeff_Summary!$B$4+Coeff_Summary!$D$4*(C25)+Coeff_Summary!$E$4*AI25*100+Coeff_Summary!$F$4*(C25)^2+Coeff_Summary!$G$4*(C25)*AI25*100+Coeff_Summary!$H$4*(AI25*100)^2+Coeff_Summary!$B$2+Coeff_Summary!$D$2*(D25)+Coeff_Summary!$E$2*AJ25*100+Coeff_Summary!$F$2*(D25)^2+Coeff_Summary!$G$2*(D25)*AJ25*100+Coeff_Summary!$H$2*(AJ25*100)^2)/2</f>
        <v>1.3586726813818379</v>
      </c>
      <c r="BQ25" s="30">
        <f t="shared" si="51"/>
        <v>3.7880573344681747</v>
      </c>
      <c r="BR25" s="30">
        <f>BI25*(8314.4/'Config sheet'!$C$28)*(273+C25)*BQ25*((AK25^(1/BQ25))-1)</f>
        <v>72327.175230483379</v>
      </c>
      <c r="BS25" s="30">
        <f t="shared" si="12"/>
        <v>341.65462187009939</v>
      </c>
      <c r="BT25" s="30">
        <f t="shared" si="13"/>
        <v>350.37</v>
      </c>
      <c r="BU25" s="52">
        <f t="shared" si="14"/>
        <v>81.674982906012175</v>
      </c>
      <c r="BV25" s="30">
        <f t="shared" si="15"/>
        <v>1260.8314583664996</v>
      </c>
      <c r="BW25" s="65">
        <f>Coeff_Summary!$B$8+Coeff_Summary!$D$8*(BS25-273)+Coeff_Summary!$E$8*AJ25*100+Coeff_Summary!$F$8*(BS25-273)^2+Coeff_Summary!$G$8*(BS25-273)*AJ25*100+Coeff_Summary!$H$8*(AJ25*100)^2</f>
        <v>0.96868771022043121</v>
      </c>
      <c r="BX25" s="30">
        <f>BW25*(8314.4/'Config sheet'!$C$28)*(BS25/(AI25*10^5))</f>
        <v>7.350871770480763E-2</v>
      </c>
      <c r="BY25" s="30">
        <f t="shared" si="16"/>
        <v>1.1342061647354502</v>
      </c>
      <c r="BZ25" s="30">
        <f t="shared" si="17"/>
        <v>1.0093338456500374</v>
      </c>
      <c r="CA25" s="30">
        <f>('Config sheet'!$C$132*(AJ25-AI25) - 'Config sheet'!$C$133*GERC_A_PARA!AJ25)*10^5</f>
        <v>98341.147745876951</v>
      </c>
      <c r="CB25" s="30">
        <f>('Config sheet'!$C$132*(AJ25-AI25) + 'Config sheet'!$C$133*AI25)*10^5</f>
        <v>123038.36020877468</v>
      </c>
      <c r="CC25" s="30">
        <f>'Config sheet'!$C$148</f>
        <v>386976</v>
      </c>
      <c r="CD25" s="30">
        <f t="shared" si="52"/>
        <v>8.7153781299006141</v>
      </c>
      <c r="CE25" s="30"/>
      <c r="CF25" s="30"/>
      <c r="CG25" s="30"/>
      <c r="CH25" s="30"/>
      <c r="CI25" s="30"/>
      <c r="CJ25" s="30"/>
      <c r="CK25" s="30"/>
      <c r="CL25" s="30"/>
      <c r="CM25" s="46">
        <f>P25+'Config sheet'!$O$9-'Config sheet'!$C$139</f>
        <v>35.158900000000003</v>
      </c>
      <c r="CN25" s="46">
        <f>Q25+'Config sheet'!$O$9+'Config sheet'!C$140</f>
        <v>65.4589</v>
      </c>
      <c r="CO25" s="27">
        <f t="shared" si="18"/>
        <v>1.8618017059691854</v>
      </c>
      <c r="CP25" s="46">
        <f>'Config sheet'!$N$47</f>
        <v>1852.7346826837274</v>
      </c>
      <c r="CQ25" s="27">
        <f>'Config sheet'!$N$42</f>
        <v>970.82423361890676</v>
      </c>
      <c r="CR25" s="27">
        <f>'Config sheet'!$N$46</f>
        <v>881.91044906482068</v>
      </c>
      <c r="CS25" s="27">
        <f t="shared" si="19"/>
        <v>1.3795412379346828</v>
      </c>
      <c r="CT25" s="27">
        <f>'Config sheet'!$N$50/100*GERC_A_PARA!CQ25</f>
        <v>274.64617569078871</v>
      </c>
      <c r="CU25" s="27">
        <f t="shared" si="20"/>
        <v>274.64617569078871</v>
      </c>
      <c r="CV25" s="27">
        <f t="shared" si="21"/>
        <v>430.9655286273063</v>
      </c>
      <c r="CW25" s="27">
        <f t="shared" si="22"/>
        <v>1245.4704093096955</v>
      </c>
      <c r="CX25" s="27">
        <f t="shared" si="23"/>
        <v>793.71472224814897</v>
      </c>
      <c r="CY25" s="27">
        <f>'Config sheet'!$N$51/100*GERC_A_PARA!CR25</f>
        <v>198.78261521921058</v>
      </c>
      <c r="CZ25" s="27">
        <f t="shared" si="24"/>
        <v>198.78261521921058</v>
      </c>
      <c r="DA25" s="27">
        <f t="shared" si="25"/>
        <v>311.92298467070458</v>
      </c>
      <c r="DB25" s="27">
        <f t="shared" si="26"/>
        <v>1080.6930642840312</v>
      </c>
      <c r="DC25" s="27">
        <f t="shared" si="27"/>
        <v>688.70523855248973</v>
      </c>
      <c r="DD25" s="50">
        <f t="shared" si="28"/>
        <v>83.898284826099626</v>
      </c>
      <c r="DE25" s="50">
        <f t="shared" si="29"/>
        <v>87.170991162258218</v>
      </c>
      <c r="DF25" s="50">
        <f t="shared" si="30"/>
        <v>53.466789206780199</v>
      </c>
      <c r="DG25" s="50">
        <f t="shared" si="31"/>
        <v>55.552423021270918</v>
      </c>
      <c r="DH25" s="27">
        <f t="shared" si="32"/>
        <v>85.534637994178922</v>
      </c>
      <c r="DI25">
        <f>'Config sheet'!$N$59</f>
        <v>71.978923438716066</v>
      </c>
      <c r="DJ25" s="21">
        <f t="shared" si="53"/>
        <v>70.02212205410224</v>
      </c>
      <c r="DK25" s="19">
        <f>Coeff_Summary!$B$11+Coeff_Summary!$D$11*(F25)+Coeff_Summary!$E$11*CM25*100+Coeff_Summary!$F$11*(F25)^2+Coeff_Summary!$G$11*(F25)*CM25*100+Coeff_Summary!$H$11*(CM25*100)^2</f>
        <v>0.94383350546008715</v>
      </c>
      <c r="DL25" s="19">
        <f>Coeff_Summary!$B$9+Coeff_Summary!$D$9*(G25)+Coeff_Summary!$E$9*CN25*100+Coeff_Summary!$F$9*(G25)^2+Coeff_Summary!$G$9*(G25)*CN25*100+Coeff_Summary!$H$9*(CN25*100)^2</f>
        <v>0.96008147829233059</v>
      </c>
      <c r="DM25" s="30">
        <f t="shared" si="54"/>
        <v>0.95195749187620882</v>
      </c>
      <c r="DN25">
        <f>DK25*8314.4*(GERC_A_PARA!F25+273)/('Config sheet'!$N$28*GERC_A_PARA!CM25*10^5)</f>
        <v>4.0861548856412355E-2</v>
      </c>
      <c r="DO25">
        <f>DL25*(8314.4/'Config sheet'!$N$28)*((GERC_A_PARA!G25+273)/(GERC_A_PARA!CN25*10^5))</f>
        <v>2.648857209779085E-2</v>
      </c>
      <c r="DP25" s="30">
        <f t="shared" si="55"/>
        <v>1584.729903826126</v>
      </c>
      <c r="DQ25" s="30">
        <f t="shared" si="33"/>
        <v>38782.913232067469</v>
      </c>
      <c r="DR25" s="30">
        <f t="shared" si="34"/>
        <v>1009.918377868841</v>
      </c>
      <c r="DS25" s="30">
        <f t="shared" si="35"/>
        <v>38126.569229191045</v>
      </c>
      <c r="DT25" s="19">
        <f>(Coeff_Summary!$B$5+Coeff_Summary!$D$5*(F25)+Coeff_Summary!$E$5*CM25*100+Coeff_Summary!$F$5*(F25)^2+Coeff_Summary!$G$5*(F25)*CM25*100+Coeff_Summary!$H$5*(CM25*100)^2+Coeff_Summary!$B$3+Coeff_Summary!$D$3*(G25)+Coeff_Summary!$E$3*CN25*100+Coeff_Summary!$F$3*(G25)^2+Coeff_Summary!$G$3*(G25)*CN25*100+Coeff_Summary!$H$3*(CN25*100)^2)/2</f>
        <v>1.4051997026543095</v>
      </c>
      <c r="DU25" s="30">
        <f t="shared" si="56"/>
        <v>3.4679188890055435</v>
      </c>
      <c r="DV25" s="30">
        <f>DM25*(8314.4/'Config sheet'!$N$28)*(273+F25)*DU25*((CO25^(1/DU25))-1)</f>
        <v>98638.029059031745</v>
      </c>
      <c r="DW25" s="30">
        <f t="shared" si="36"/>
        <v>358.6484209111328</v>
      </c>
      <c r="DX25" s="30">
        <f t="shared" si="37"/>
        <v>355.71</v>
      </c>
      <c r="DY25" s="30">
        <f t="shared" si="38"/>
        <v>105.25562674142874</v>
      </c>
      <c r="DZ25" s="30">
        <f t="shared" si="39"/>
        <v>1009.5712908157074</v>
      </c>
      <c r="EA25" s="65">
        <f>Coeff_Summary!$B$9+Coeff_Summary!$D$9*(DW25-273)+Coeff_Summary!$E$9*CN25*100+Coeff_Summary!$F$9*(DW25-273)^2+Coeff_Summary!$G$9*(DW25-273)*CN25*100+Coeff_Summary!$H$9*(CN25*100)^2</f>
        <v>0.96205168504114991</v>
      </c>
      <c r="EB25" s="30">
        <f>EA25*(8314.4/'Config sheet'!$C$28)*(DW25/(CM25*10^5))</f>
        <v>4.9825897836694118E-2</v>
      </c>
      <c r="EC25" s="30">
        <f t="shared" si="40"/>
        <v>1.2193834847470546</v>
      </c>
      <c r="ED25" s="30">
        <f t="shared" si="57"/>
        <v>1.0172148718372989</v>
      </c>
      <c r="EE25" s="30">
        <f>('Config sheet'!$N$132*(CN25-CM25) - 'Config sheet'!$N$133*GERC_A_PARA!CN25)*10^5</f>
        <v>111147.11044397749</v>
      </c>
      <c r="EF25" s="30">
        <f>('Config sheet'!$N$132*(CN25-CM25) + 'Config sheet'!$N$133*CM25)*10^5</f>
        <v>153288.40084567727</v>
      </c>
      <c r="EG25" s="30">
        <f>'Config sheet'!$N$148</f>
        <v>386976</v>
      </c>
      <c r="EH25" s="30">
        <f t="shared" si="58"/>
        <v>2270.4027491822071</v>
      </c>
      <c r="EI25" s="30">
        <f>'Config sheet'!$E$127+'Config sheet'!$P$127</f>
        <v>3308.2</v>
      </c>
      <c r="EJ25" s="30"/>
      <c r="EK25" s="63">
        <f t="shared" si="41"/>
        <v>51256.280220074201</v>
      </c>
      <c r="EL25" s="63">
        <f t="shared" si="67"/>
        <v>50782.286198937298</v>
      </c>
      <c r="EM25" s="63">
        <f t="shared" si="68"/>
        <v>38782.913232067469</v>
      </c>
      <c r="EN25" s="63">
        <f t="shared" si="69"/>
        <v>38126.569229191045</v>
      </c>
      <c r="EO25" s="30">
        <f>BL25*(('Config sheet'!$D$8+273)/(C25+273))*(GERC_A_PARA!AI25/'Config sheet'!$D$7)*(1/GERC_A_PARA!BG25)*24*10^-3</f>
        <v>1778.9392852445856</v>
      </c>
      <c r="EP25" s="30">
        <f>BN25*(('Config sheet'!$D$8+273)/(D25+273))*(GERC_A_PARA!AJ25/'Config sheet'!$D$7)*(1/GERC_A_PARA!BH25)*24*10^-3</f>
        <v>1762.4884897215575</v>
      </c>
      <c r="EQ25" s="30">
        <f t="shared" si="59"/>
        <v>1770.7138874830716</v>
      </c>
      <c r="ER25" s="30">
        <f>DP25*(('Config sheet'!$D$8+273)/(F25+273))*(CM25/'Config sheet'!$D$7)*(1/DK25)*24*10^-3</f>
        <v>1346.0291626417404</v>
      </c>
      <c r="ES25" s="30">
        <f>DR25*(('Config sheet'!$D$8+273)/(G25+273))*(CN25/'Config sheet'!$D$7)*(1/DL25)*24*10^-3</f>
        <v>1323.249590531974</v>
      </c>
      <c r="ET25" s="30">
        <f t="shared" si="60"/>
        <v>1334.6393765868572</v>
      </c>
      <c r="EU25">
        <f t="shared" si="61"/>
        <v>1.0093338456500371</v>
      </c>
      <c r="EV25">
        <f t="shared" si="62"/>
        <v>1.0172148718372991</v>
      </c>
      <c r="EW25" s="30">
        <f t="shared" si="63"/>
        <v>0.71204697002668838</v>
      </c>
      <c r="EX25" s="30">
        <f>'Config sheet'!$C$123/('Config sheet'!$F$17*10^-3)</f>
        <v>1.2841244171864261</v>
      </c>
      <c r="EY25" s="30">
        <f t="shared" si="64"/>
        <v>0.75643751302882778</v>
      </c>
      <c r="EZ25" s="30">
        <f>'Config sheet'!$N$123/('Config sheet'!$Q$17*10^-3)</f>
        <v>1.4616189626248377</v>
      </c>
      <c r="FA25" s="1" t="s">
        <v>432</v>
      </c>
      <c r="FB25" s="30">
        <f t="shared" si="65"/>
        <v>-2.9384209111328232</v>
      </c>
      <c r="FC25" s="30"/>
    </row>
    <row r="26" spans="1:159" x14ac:dyDescent="0.25">
      <c r="A26" s="1">
        <v>43480</v>
      </c>
      <c r="B26" s="2">
        <v>0.66666666666666663</v>
      </c>
      <c r="C26">
        <v>29.2</v>
      </c>
      <c r="D26">
        <v>76.66</v>
      </c>
      <c r="E26">
        <v>25.63</v>
      </c>
      <c r="F26">
        <v>25.55</v>
      </c>
      <c r="G26">
        <v>81.55</v>
      </c>
      <c r="H26">
        <v>66.790000000000006</v>
      </c>
      <c r="I26">
        <v>72.02</v>
      </c>
      <c r="J26">
        <v>72.13</v>
      </c>
      <c r="K26">
        <v>72.61</v>
      </c>
      <c r="L26">
        <v>69.98</v>
      </c>
      <c r="M26">
        <v>21.89</v>
      </c>
      <c r="N26">
        <v>34.69</v>
      </c>
      <c r="O26">
        <v>34.200000000000003</v>
      </c>
      <c r="P26">
        <v>34.14</v>
      </c>
      <c r="Q26">
        <v>64.11</v>
      </c>
      <c r="R26">
        <v>3.7</v>
      </c>
      <c r="S26">
        <v>78.260000000000005</v>
      </c>
      <c r="T26">
        <v>76.52</v>
      </c>
      <c r="U26">
        <v>72.64</v>
      </c>
      <c r="V26">
        <v>72.64</v>
      </c>
      <c r="W26">
        <v>2.9</v>
      </c>
      <c r="X26">
        <v>2.39</v>
      </c>
      <c r="Y26">
        <v>3.73</v>
      </c>
      <c r="Z26">
        <v>3.47</v>
      </c>
      <c r="AA26">
        <v>4.7</v>
      </c>
      <c r="AB26">
        <v>4.3099999999999996</v>
      </c>
      <c r="AC26">
        <v>3.93</v>
      </c>
      <c r="AD26">
        <v>1.83</v>
      </c>
      <c r="AE26">
        <v>1.42</v>
      </c>
      <c r="AF26">
        <v>2.2000000000000002</v>
      </c>
      <c r="AH26" s="4" t="str">
        <f t="shared" si="70"/>
        <v>ON</v>
      </c>
      <c r="AI26" s="31">
        <f>M26+'Config sheet'!$D$9-'Config sheet'!$C$139</f>
        <v>22.8489</v>
      </c>
      <c r="AJ26" s="31">
        <f>N26+'Config sheet'!$D$9+'Config sheet'!$C$140</f>
        <v>36.048899999999996</v>
      </c>
      <c r="AK26" s="25">
        <f t="shared" si="0"/>
        <v>1.5777083360686945</v>
      </c>
      <c r="AL26" s="46">
        <f>'Config sheet'!$C$47</f>
        <v>3546.9708798579968</v>
      </c>
      <c r="AM26" s="4">
        <f>'Config sheet'!$C$42</f>
        <v>1817.9423322060413</v>
      </c>
      <c r="AN26" s="25">
        <f>'Config sheet'!$C$46</f>
        <v>1729.0285476519553</v>
      </c>
      <c r="AO26" s="25">
        <f t="shared" si="66"/>
        <v>1.4704019785578715</v>
      </c>
      <c r="AP26" s="25">
        <f>'Config sheet'!$C$50/100*GERC_A_PARA!AM26</f>
        <v>351.771841281869</v>
      </c>
      <c r="AQ26" s="25">
        <f t="shared" si="1"/>
        <v>351.771841281869</v>
      </c>
      <c r="AR26" s="25">
        <f t="shared" si="43"/>
        <v>479.66308791808541</v>
      </c>
      <c r="AS26" s="27">
        <f t="shared" si="2"/>
        <v>2169.7141734879106</v>
      </c>
      <c r="AT26" s="25">
        <f t="shared" si="3"/>
        <v>1591.2092656034313</v>
      </c>
      <c r="AU26" s="25">
        <f>'Config sheet'!$C$51/100*GERC_A_PARA!AN26</f>
        <v>266.0974934836359</v>
      </c>
      <c r="AV26" s="25">
        <f t="shared" si="4"/>
        <v>266.0974934836359</v>
      </c>
      <c r="AW26" s="25">
        <f t="shared" si="5"/>
        <v>362.8407121687431</v>
      </c>
      <c r="AX26" s="27">
        <f t="shared" si="6"/>
        <v>1995.1260411355911</v>
      </c>
      <c r="AY26" s="25">
        <f t="shared" si="7"/>
        <v>1463.1710856173443</v>
      </c>
      <c r="AZ26" s="31">
        <f t="shared" si="44"/>
        <v>92.965054811115891</v>
      </c>
      <c r="BA26" s="31">
        <f t="shared" si="45"/>
        <v>94.404764524189844</v>
      </c>
      <c r="BB26" s="31">
        <f t="shared" si="46"/>
        <v>68.178038563936539</v>
      </c>
      <c r="BC26" s="31">
        <f t="shared" si="47"/>
        <v>69.233882445686106</v>
      </c>
      <c r="BD26" s="25">
        <f t="shared" si="8"/>
        <v>93.684909667652875</v>
      </c>
      <c r="BE26">
        <f>'Config sheet'!$D$59</f>
        <v>82.44</v>
      </c>
      <c r="BF26" s="30">
        <f t="shared" si="48"/>
        <v>81.195435086232095</v>
      </c>
      <c r="BG26" s="19">
        <f>Coeff_Summary!$B$10+Coeff_Summary!$D$10*(C26)+Coeff_Summary!$E$10*AI26*100+Coeff_Summary!$F$10*(C26)^2+Coeff_Summary!$G$10*(C26)*AI26*100+Coeff_Summary!$H$10*(AI26*100)^2</f>
        <v>0.96333234518603916</v>
      </c>
      <c r="BH26" s="19">
        <f>Coeff_Summary!$B$8+Coeff_Summary!$D$8*(D26)+Coeff_Summary!$E$8*AJ26*100+Coeff_Summary!$F$8*(D26)^2+Coeff_Summary!$G$8*(D26)*AJ26*100+Coeff_Summary!$H$8*(AJ26*100)^2</f>
        <v>0.97235483551964197</v>
      </c>
      <c r="BI26" s="30">
        <f t="shared" si="49"/>
        <v>0.96784359035284062</v>
      </c>
      <c r="BJ26" s="30">
        <f>BG26*8314.4*(GERC_A_PARA!C26+273)/('Config sheet'!$C$28*AI26*10^5)</f>
        <v>6.4688695039224003E-2</v>
      </c>
      <c r="BK26">
        <f>BH26*(8314.4/'Config sheet'!$C$28)*(BT26/(AJ26*10^5))</f>
        <v>4.7885254395192943E-2</v>
      </c>
      <c r="BL26" s="30">
        <f t="shared" si="50"/>
        <v>3322.9764647329166</v>
      </c>
      <c r="BM26" s="30">
        <f t="shared" si="9"/>
        <v>51368.735491078143</v>
      </c>
      <c r="BN26" s="30">
        <f t="shared" si="10"/>
        <v>2436.9804118323937</v>
      </c>
      <c r="BO26" s="30">
        <f t="shared" si="11"/>
        <v>50892.084475947457</v>
      </c>
      <c r="BP26" s="19">
        <f>(Coeff_Summary!$B$4+Coeff_Summary!$D$4*(C26)+Coeff_Summary!$E$4*AI26*100+Coeff_Summary!$F$4*(C26)^2+Coeff_Summary!$G$4*(C26)*AI26*100+Coeff_Summary!$H$4*(AI26*100)^2+Coeff_Summary!$B$2+Coeff_Summary!$D$2*(D26)+Coeff_Summary!$E$2*AJ26*100+Coeff_Summary!$F$2*(D26)^2+Coeff_Summary!$G$2*(D26)*AJ26*100+Coeff_Summary!$H$2*(AJ26*100)^2)/2</f>
        <v>1.3593430027829629</v>
      </c>
      <c r="BQ26" s="30">
        <f t="shared" si="51"/>
        <v>3.7828564693215494</v>
      </c>
      <c r="BR26" s="30">
        <f>BI26*(8314.4/'Config sheet'!$C$28)*(273+C26)*BQ26*((AK26^(1/BQ26))-1)</f>
        <v>71961.352749586818</v>
      </c>
      <c r="BS26" s="30">
        <f t="shared" si="12"/>
        <v>340.91249768950803</v>
      </c>
      <c r="BT26" s="30">
        <f t="shared" si="13"/>
        <v>349.65999999999997</v>
      </c>
      <c r="BU26" s="52">
        <f t="shared" si="14"/>
        <v>81.568684554378493</v>
      </c>
      <c r="BV26" s="30">
        <f t="shared" si="15"/>
        <v>1258.8449283122409</v>
      </c>
      <c r="BW26" s="65">
        <f>Coeff_Summary!$B$8+Coeff_Summary!$D$8*(BS26-273)+Coeff_Summary!$E$8*AJ26*100+Coeff_Summary!$F$8*(BS26-273)^2+Coeff_Summary!$G$8*(BS26-273)*AJ26*100+Coeff_Summary!$H$8*(AJ26*100)^2</f>
        <v>0.96837973400184862</v>
      </c>
      <c r="BX26" s="30">
        <f>BW26*(8314.4/'Config sheet'!$C$28)*(BS26/(AI26*10^5))</f>
        <v>7.3357817553528756E-2</v>
      </c>
      <c r="BY26" s="30">
        <f t="shared" si="16"/>
        <v>1.1340129447509835</v>
      </c>
      <c r="BZ26" s="30">
        <f t="shared" si="17"/>
        <v>1.0093659165278632</v>
      </c>
      <c r="CA26" s="30">
        <f>('Config sheet'!$C$132*(AJ26-AI26) - 'Config sheet'!$C$133*GERC_A_PARA!AJ26)*10^5</f>
        <v>97938.109450081029</v>
      </c>
      <c r="CB26" s="30">
        <f>('Config sheet'!$C$132*(AJ26-AI26) + 'Config sheet'!$C$133*AI26)*10^5</f>
        <v>122606.00413493035</v>
      </c>
      <c r="CC26" s="30">
        <f>'Config sheet'!$C$148</f>
        <v>386976</v>
      </c>
      <c r="CD26" s="30">
        <f t="shared" si="52"/>
        <v>8.7475023104919387</v>
      </c>
      <c r="CE26" s="30"/>
      <c r="CF26" s="30"/>
      <c r="CG26" s="30"/>
      <c r="CH26" s="30"/>
      <c r="CI26" s="30"/>
      <c r="CJ26" s="30"/>
      <c r="CK26" s="30"/>
      <c r="CL26" s="30"/>
      <c r="CM26" s="46">
        <f>P26+'Config sheet'!$O$9-'Config sheet'!$C$139</f>
        <v>35.0989</v>
      </c>
      <c r="CN26" s="46">
        <f>Q26+'Config sheet'!$O$9+'Config sheet'!C$140</f>
        <v>65.468900000000005</v>
      </c>
      <c r="CO26" s="27">
        <f t="shared" si="18"/>
        <v>1.865269281943309</v>
      </c>
      <c r="CP26" s="46">
        <f>'Config sheet'!$N$47</f>
        <v>1852.7346826837274</v>
      </c>
      <c r="CQ26" s="27">
        <f>'Config sheet'!$N$42</f>
        <v>970.82423361890676</v>
      </c>
      <c r="CR26" s="27">
        <f>'Config sheet'!$N$46</f>
        <v>881.91044906482068</v>
      </c>
      <c r="CS26" s="27">
        <f t="shared" si="19"/>
        <v>1.3807628836985597</v>
      </c>
      <c r="CT26" s="27">
        <f>'Config sheet'!$N$50/100*GERC_A_PARA!CQ26</f>
        <v>274.64617569078871</v>
      </c>
      <c r="CU26" s="27">
        <f t="shared" si="20"/>
        <v>274.64617569078871</v>
      </c>
      <c r="CV26" s="27">
        <f t="shared" si="21"/>
        <v>431.37470968026258</v>
      </c>
      <c r="CW26" s="27">
        <f t="shared" si="22"/>
        <v>1245.4704093096955</v>
      </c>
      <c r="CX26" s="27">
        <f t="shared" si="23"/>
        <v>792.96184309573619</v>
      </c>
      <c r="CY26" s="27">
        <f>'Config sheet'!$N$51/100*GERC_A_PARA!CR26</f>
        <v>198.78261521921058</v>
      </c>
      <c r="CZ26" s="27">
        <f t="shared" si="24"/>
        <v>198.78261521921058</v>
      </c>
      <c r="DA26" s="27">
        <f t="shared" si="25"/>
        <v>312.21914055053873</v>
      </c>
      <c r="DB26" s="27">
        <f t="shared" si="26"/>
        <v>1080.6930642840312</v>
      </c>
      <c r="DC26" s="27">
        <f t="shared" si="27"/>
        <v>688.05196628509998</v>
      </c>
      <c r="DD26" s="50">
        <f t="shared" si="28"/>
        <v>83.856137026447868</v>
      </c>
      <c r="DE26" s="50">
        <f t="shared" si="29"/>
        <v>87.13740998855198</v>
      </c>
      <c r="DF26" s="50">
        <f t="shared" si="30"/>
        <v>53.389238695952272</v>
      </c>
      <c r="DG26" s="50">
        <f t="shared" si="31"/>
        <v>55.478348349847941</v>
      </c>
      <c r="DH26" s="27">
        <f t="shared" si="32"/>
        <v>85.496773507499924</v>
      </c>
      <c r="DI26">
        <f>'Config sheet'!$N$59</f>
        <v>71.978923438716066</v>
      </c>
      <c r="DJ26" s="21">
        <f t="shared" si="53"/>
        <v>69.965283515200014</v>
      </c>
      <c r="DK26" s="19">
        <f>Coeff_Summary!$B$11+Coeff_Summary!$D$11*(F26)+Coeff_Summary!$E$11*CM26*100+Coeff_Summary!$F$11*(F26)^2+Coeff_Summary!$G$11*(F26)*CM26*100+Coeff_Summary!$H$11*(CM26*100)^2</f>
        <v>0.94291182772779647</v>
      </c>
      <c r="DL26" s="19">
        <f>Coeff_Summary!$B$9+Coeff_Summary!$D$9*(G26)+Coeff_Summary!$E$9*CN26*100+Coeff_Summary!$F$9*(G26)^2+Coeff_Summary!$G$9*(G26)*CN26*100+Coeff_Summary!$H$9*(CN26*100)^2</f>
        <v>0.95927801802565538</v>
      </c>
      <c r="DM26" s="30">
        <f t="shared" si="54"/>
        <v>0.95109492287672592</v>
      </c>
      <c r="DN26">
        <f>DK26*8314.4*(GERC_A_PARA!F26+273)/('Config sheet'!$N$28*GERC_A_PARA!CM26*10^5)</f>
        <v>4.0720934662134861E-2</v>
      </c>
      <c r="DO26">
        <f>DL26*(8314.4/'Config sheet'!$N$28)*((GERC_A_PARA!G26+273)/(GERC_A_PARA!CN26*10^5))</f>
        <v>2.6376066129069245E-2</v>
      </c>
      <c r="DP26" s="30">
        <f t="shared" si="55"/>
        <v>1584.0283753490037</v>
      </c>
      <c r="DQ26" s="30">
        <f t="shared" si="33"/>
        <v>38899.607498988538</v>
      </c>
      <c r="DR26" s="30">
        <f t="shared" si="34"/>
        <v>1008.5137716992186</v>
      </c>
      <c r="DS26" s="30">
        <f t="shared" si="35"/>
        <v>38235.943402785473</v>
      </c>
      <c r="DT26" s="19">
        <f>(Coeff_Summary!$B$5+Coeff_Summary!$D$5*(F26)+Coeff_Summary!$E$5*CM26*100+Coeff_Summary!$F$5*(F26)^2+Coeff_Summary!$G$5*(F26)*CM26*100+Coeff_Summary!$H$5*(CM26*100)^2+Coeff_Summary!$B$3+Coeff_Summary!$D$3*(G26)+Coeff_Summary!$E$3*CN26*100+Coeff_Summary!$F$3*(G26)^2+Coeff_Summary!$G$3*(G26)*CN26*100+Coeff_Summary!$H$3*(CN26*100)^2)/2</f>
        <v>1.4071617878837317</v>
      </c>
      <c r="DU26" s="30">
        <f t="shared" si="56"/>
        <v>3.4560261541182689</v>
      </c>
      <c r="DV26" s="30">
        <f>DM26*(8314.4/'Config sheet'!$N$28)*(273+F26)*DU26*((CO26^(1/DU26))-1)</f>
        <v>98490.132221883818</v>
      </c>
      <c r="DW26" s="30">
        <f t="shared" si="36"/>
        <v>357.56586161753597</v>
      </c>
      <c r="DX26" s="30">
        <f t="shared" si="37"/>
        <v>354.55</v>
      </c>
      <c r="DY26" s="30">
        <f t="shared" si="38"/>
        <v>105.38546717417138</v>
      </c>
      <c r="DZ26" s="30">
        <f t="shared" si="39"/>
        <v>1009.8449869286015</v>
      </c>
      <c r="EA26" s="65">
        <f>Coeff_Summary!$B$9+Coeff_Summary!$D$9*(DW26-273)+Coeff_Summary!$E$9*CN26*100+Coeff_Summary!$F$9*(DW26-273)^2+Coeff_Summary!$G$9*(DW26-273)*CN26*100+Coeff_Summary!$H$9*(CN26*100)^2</f>
        <v>0.96133086803382672</v>
      </c>
      <c r="EB26" s="30">
        <f>EA26*(8314.4/'Config sheet'!$C$28)*(DW26/(CM26*10^5))</f>
        <v>4.9723136341792859E-2</v>
      </c>
      <c r="EC26" s="30">
        <f t="shared" si="40"/>
        <v>1.2210706054355098</v>
      </c>
      <c r="ED26" s="30">
        <f t="shared" si="57"/>
        <v>1.017357073924184</v>
      </c>
      <c r="EE26" s="30">
        <f>('Config sheet'!$N$132*(CN26-CM26) - 'Config sheet'!$N$133*GERC_A_PARA!CN26)*10^5</f>
        <v>111463.03463989045</v>
      </c>
      <c r="EF26" s="30">
        <f>('Config sheet'!$N$132*(CN26-CM26) + 'Config sheet'!$N$133*CM26)*10^5</f>
        <v>153583.38377155564</v>
      </c>
      <c r="EG26" s="30">
        <f>'Config sheet'!$N$148</f>
        <v>386976</v>
      </c>
      <c r="EH26" s="30">
        <f t="shared" si="58"/>
        <v>2268.6899152408423</v>
      </c>
      <c r="EI26" s="30">
        <f>'Config sheet'!$E$127+'Config sheet'!$P$127</f>
        <v>3308.2</v>
      </c>
      <c r="EJ26" s="30"/>
      <c r="EK26" s="63">
        <f t="shared" si="41"/>
        <v>51368.735491078143</v>
      </c>
      <c r="EL26" s="63">
        <f t="shared" si="67"/>
        <v>50892.084475947457</v>
      </c>
      <c r="EM26" s="63">
        <f t="shared" si="68"/>
        <v>38899.607498988538</v>
      </c>
      <c r="EN26" s="63">
        <f t="shared" si="69"/>
        <v>38235.943402785473</v>
      </c>
      <c r="EO26" s="30">
        <f>BL26*(('Config sheet'!$D$8+273)/(C26+273))*(GERC_A_PARA!AI26/'Config sheet'!$D$7)*(1/GERC_A_PARA!BG26)*24*10^-3</f>
        <v>1782.8422430589803</v>
      </c>
      <c r="EP26" s="30">
        <f>BN26*(('Config sheet'!$D$8+273)/(D26+273))*(GERC_A_PARA!AJ26/'Config sheet'!$D$7)*(1/GERC_A_PARA!BH26)*24*10^-3</f>
        <v>1766.2992318898714</v>
      </c>
      <c r="EQ26" s="30">
        <f t="shared" si="59"/>
        <v>1774.5707374744259</v>
      </c>
      <c r="ER26" s="30">
        <f>DP26*(('Config sheet'!$D$8+273)/(F26+273))*(CM26/'Config sheet'!$D$7)*(1/DK26)*24*10^-3</f>
        <v>1350.0792422592503</v>
      </c>
      <c r="ES26" s="30">
        <f>DR26*(('Config sheet'!$D$8+273)/(G26+273))*(CN26/'Config sheet'!$D$7)*(1/DL26)*24*10^-3</f>
        <v>1327.0456134459055</v>
      </c>
      <c r="ET26" s="30">
        <f t="shared" si="60"/>
        <v>1338.5624278525779</v>
      </c>
      <c r="EU26">
        <f t="shared" si="61"/>
        <v>1.009365916527863</v>
      </c>
      <c r="EV26">
        <f t="shared" si="62"/>
        <v>1.0173570739241842</v>
      </c>
      <c r="EW26" s="30">
        <f t="shared" si="63"/>
        <v>0.70937996537902603</v>
      </c>
      <c r="EX26" s="30">
        <f>'Config sheet'!$C$123/('Config sheet'!$F$17*10^-3)</f>
        <v>1.2841244171864261</v>
      </c>
      <c r="EY26" s="30">
        <f t="shared" si="64"/>
        <v>0.75442502039196668</v>
      </c>
      <c r="EZ26" s="30">
        <f>'Config sheet'!$N$123/('Config sheet'!$Q$17*10^-3)</f>
        <v>1.4616189626248377</v>
      </c>
      <c r="FA26" s="1" t="s">
        <v>433</v>
      </c>
      <c r="FB26" s="30">
        <f t="shared" si="65"/>
        <v>-3.0158616175359612</v>
      </c>
      <c r="FC26" s="30"/>
    </row>
    <row r="27" spans="1:159" x14ac:dyDescent="0.25">
      <c r="A27" s="1">
        <v>43480</v>
      </c>
      <c r="B27" s="2">
        <v>0.70833333333333337</v>
      </c>
      <c r="C27">
        <v>28.56</v>
      </c>
      <c r="D27">
        <v>75.94</v>
      </c>
      <c r="E27">
        <v>24.33</v>
      </c>
      <c r="F27">
        <v>24.27</v>
      </c>
      <c r="G27">
        <v>80.36</v>
      </c>
      <c r="H27">
        <v>66.77</v>
      </c>
      <c r="I27">
        <v>72.010000000000005</v>
      </c>
      <c r="J27">
        <v>72.14</v>
      </c>
      <c r="K27">
        <v>72.599999999999994</v>
      </c>
      <c r="L27">
        <v>69.959999999999994</v>
      </c>
      <c r="M27">
        <v>21.88</v>
      </c>
      <c r="N27">
        <v>34.630000000000003</v>
      </c>
      <c r="O27">
        <v>34.15</v>
      </c>
      <c r="P27">
        <v>34.08</v>
      </c>
      <c r="Q27">
        <v>64.13</v>
      </c>
      <c r="R27">
        <v>3.7</v>
      </c>
      <c r="S27">
        <v>78.52</v>
      </c>
      <c r="T27">
        <v>76.41</v>
      </c>
      <c r="U27">
        <v>72.55</v>
      </c>
      <c r="V27">
        <v>72.55</v>
      </c>
      <c r="W27">
        <v>2.89</v>
      </c>
      <c r="X27">
        <v>2.4</v>
      </c>
      <c r="Y27">
        <v>3.72</v>
      </c>
      <c r="Z27">
        <v>3.45</v>
      </c>
      <c r="AA27">
        <v>4.6900000000000004</v>
      </c>
      <c r="AB27">
        <v>4.28</v>
      </c>
      <c r="AC27">
        <v>3.91</v>
      </c>
      <c r="AD27">
        <v>1.85</v>
      </c>
      <c r="AE27">
        <v>1.44</v>
      </c>
      <c r="AF27">
        <v>2.17</v>
      </c>
      <c r="AH27" s="4" t="str">
        <f t="shared" si="70"/>
        <v>ON</v>
      </c>
      <c r="AI27" s="31">
        <f>M27+'Config sheet'!$D$9-'Config sheet'!$C$139</f>
        <v>22.838899999999999</v>
      </c>
      <c r="AJ27" s="31">
        <f>N27+'Config sheet'!$D$9+'Config sheet'!$C$140</f>
        <v>35.988900000000001</v>
      </c>
      <c r="AK27" s="25">
        <f t="shared" si="0"/>
        <v>1.575772038057875</v>
      </c>
      <c r="AL27" s="46">
        <f>'Config sheet'!$C$47</f>
        <v>3546.9708798579968</v>
      </c>
      <c r="AM27" s="4">
        <f>'Config sheet'!$C$42</f>
        <v>1817.9423322060413</v>
      </c>
      <c r="AN27" s="25">
        <f>'Config sheet'!$C$46</f>
        <v>1729.0285476519553</v>
      </c>
      <c r="AO27" s="25">
        <f t="shared" si="66"/>
        <v>1.4725524798082625</v>
      </c>
      <c r="AP27" s="25">
        <f>'Config sheet'!$C$50/100*GERC_A_PARA!AM27</f>
        <v>351.771841281869</v>
      </c>
      <c r="AQ27" s="25">
        <f t="shared" si="1"/>
        <v>351.771841281869</v>
      </c>
      <c r="AR27" s="25">
        <f t="shared" si="43"/>
        <v>479.04624422883268</v>
      </c>
      <c r="AS27" s="27">
        <f t="shared" si="2"/>
        <v>2169.7141734879106</v>
      </c>
      <c r="AT27" s="25">
        <f t="shared" si="3"/>
        <v>1593.2581855262838</v>
      </c>
      <c r="AU27" s="25">
        <f>'Config sheet'!$C$51/100*GERC_A_PARA!AN27</f>
        <v>266.0974934836359</v>
      </c>
      <c r="AV27" s="25">
        <f t="shared" si="4"/>
        <v>266.0974934836359</v>
      </c>
      <c r="AW27" s="25">
        <f t="shared" si="5"/>
        <v>362.37410131386844</v>
      </c>
      <c r="AX27" s="27">
        <f t="shared" si="6"/>
        <v>1995.1260411355911</v>
      </c>
      <c r="AY27" s="25">
        <f t="shared" si="7"/>
        <v>1465.0551372330985</v>
      </c>
      <c r="AZ27" s="31">
        <f t="shared" si="44"/>
        <v>92.998985683307225</v>
      </c>
      <c r="BA27" s="31">
        <f t="shared" si="45"/>
        <v>94.431751403932722</v>
      </c>
      <c r="BB27" s="31">
        <f t="shared" si="46"/>
        <v>68.290744004948309</v>
      </c>
      <c r="BC27" s="31">
        <f t="shared" si="47"/>
        <v>69.342848351327902</v>
      </c>
      <c r="BD27" s="25">
        <f t="shared" si="8"/>
        <v>93.715368543619974</v>
      </c>
      <c r="BE27">
        <f>'Config sheet'!$D$59</f>
        <v>82.44</v>
      </c>
      <c r="BF27" s="30">
        <f t="shared" si="48"/>
        <v>81.266082360879039</v>
      </c>
      <c r="BG27" s="19">
        <f>Coeff_Summary!$B$10+Coeff_Summary!$D$10*(C27)+Coeff_Summary!$E$10*AI27*100+Coeff_Summary!$F$10*(C27)^2+Coeff_Summary!$G$10*(C27)*AI27*100+Coeff_Summary!$H$10*(AI27*100)^2</f>
        <v>0.96302008850650267</v>
      </c>
      <c r="BH27" s="19">
        <f>Coeff_Summary!$B$8+Coeff_Summary!$D$8*(D27)+Coeff_Summary!$E$8*AJ27*100+Coeff_Summary!$F$8*(D27)^2+Coeff_Summary!$G$8*(D27)*AJ27*100+Coeff_Summary!$H$8*(AJ27*100)^2</f>
        <v>0.9720825303613706</v>
      </c>
      <c r="BI27" s="30">
        <f t="shared" si="49"/>
        <v>0.96755130943393663</v>
      </c>
      <c r="BJ27" s="30">
        <f>BG27*8314.4*(GERC_A_PARA!C27+273)/('Config sheet'!$C$28*AI27*10^5)</f>
        <v>6.4559027975121405E-2</v>
      </c>
      <c r="BK27">
        <f>BH27*(8314.4/'Config sheet'!$C$28)*(BT27/(AJ27*10^5))</f>
        <v>4.7852915960406181E-2</v>
      </c>
      <c r="BL27" s="30">
        <f t="shared" si="50"/>
        <v>3324.0568321938017</v>
      </c>
      <c r="BM27" s="30">
        <f t="shared" si="9"/>
        <v>51488.644368604291</v>
      </c>
      <c r="BN27" s="30">
        <f t="shared" si="10"/>
        <v>2440.9117208897896</v>
      </c>
      <c r="BO27" s="30">
        <f t="shared" si="11"/>
        <v>51008.630757411236</v>
      </c>
      <c r="BP27" s="19">
        <f>(Coeff_Summary!$B$4+Coeff_Summary!$D$4*(C27)+Coeff_Summary!$E$4*AI27*100+Coeff_Summary!$F$4*(C27)^2+Coeff_Summary!$G$4*(C27)*AI27*100+Coeff_Summary!$H$4*(AI27*100)^2+Coeff_Summary!$B$2+Coeff_Summary!$D$2*(D27)+Coeff_Summary!$E$2*AJ27*100+Coeff_Summary!$F$2*(D27)^2+Coeff_Summary!$G$2*(D27)*AJ27*100+Coeff_Summary!$H$2*(AJ27*100)^2)/2</f>
        <v>1.3600394252939108</v>
      </c>
      <c r="BQ27" s="30">
        <f t="shared" si="51"/>
        <v>3.7774736035745824</v>
      </c>
      <c r="BR27" s="30">
        <f>BI27*(8314.4/'Config sheet'!$C$28)*(273+C27)*BQ27*((AK27^(1/BQ27))-1)</f>
        <v>71588.329062251447</v>
      </c>
      <c r="BS27" s="30">
        <f t="shared" si="12"/>
        <v>340.13835434679311</v>
      </c>
      <c r="BT27" s="30">
        <f t="shared" si="13"/>
        <v>348.94</v>
      </c>
      <c r="BU27" s="52">
        <f t="shared" si="14"/>
        <v>81.423289039242519</v>
      </c>
      <c r="BV27" s="30">
        <f t="shared" si="15"/>
        <v>1257.4842118684242</v>
      </c>
      <c r="BW27" s="65">
        <f>Coeff_Summary!$B$8+Coeff_Summary!$D$8*(BS27-273)+Coeff_Summary!$E$8*AJ27*100+Coeff_Summary!$F$8*(BS27-273)^2+Coeff_Summary!$G$8*(BS27-273)*AJ27*100+Coeff_Summary!$H$8*(AJ27*100)^2</f>
        <v>0.96805453080328985</v>
      </c>
      <c r="BX27" s="30">
        <f>BW27*(8314.4/'Config sheet'!$C$28)*(BS27/(AI27*10^5))</f>
        <v>7.3198693539755763E-2</v>
      </c>
      <c r="BY27" s="30">
        <f t="shared" si="16"/>
        <v>1.1338258309583558</v>
      </c>
      <c r="BZ27" s="30">
        <f t="shared" si="17"/>
        <v>1.0094104390583609</v>
      </c>
      <c r="CA27" s="30">
        <f>('Config sheet'!$C$132*(AJ27-AI27) - 'Config sheet'!$C$133*GERC_A_PARA!AJ27)*10^5</f>
        <v>97535.071154285164</v>
      </c>
      <c r="CB27" s="30">
        <f>('Config sheet'!$C$132*(AJ27-AI27) + 'Config sheet'!$C$133*AI27)*10^5</f>
        <v>122173.6480610861</v>
      </c>
      <c r="CC27" s="30">
        <f>'Config sheet'!$C$148</f>
        <v>386976</v>
      </c>
      <c r="CD27" s="30">
        <f t="shared" si="52"/>
        <v>8.8016456532068901</v>
      </c>
      <c r="CE27" s="30"/>
      <c r="CF27" s="30"/>
      <c r="CG27" s="30"/>
      <c r="CH27" s="30"/>
      <c r="CI27" s="30"/>
      <c r="CJ27" s="30"/>
      <c r="CK27" s="30"/>
      <c r="CL27" s="30"/>
      <c r="CM27" s="46">
        <f>P27+'Config sheet'!$O$9-'Config sheet'!$C$139</f>
        <v>35.038899999999998</v>
      </c>
      <c r="CN27" s="46">
        <f>Q27+'Config sheet'!$O$9+'Config sheet'!C$140</f>
        <v>65.488900000000001</v>
      </c>
      <c r="CO27" s="27">
        <f t="shared" si="18"/>
        <v>1.8690341306376628</v>
      </c>
      <c r="CP27" s="46">
        <f>'Config sheet'!$N$47</f>
        <v>1852.7346826837274</v>
      </c>
      <c r="CQ27" s="27">
        <f>'Config sheet'!$N$42</f>
        <v>970.82423361890676</v>
      </c>
      <c r="CR27" s="27">
        <f>'Config sheet'!$N$46</f>
        <v>881.91044906482068</v>
      </c>
      <c r="CS27" s="27">
        <f t="shared" si="19"/>
        <v>1.3819178239945646</v>
      </c>
      <c r="CT27" s="27">
        <f>'Config sheet'!$N$50/100*GERC_A_PARA!CQ27</f>
        <v>274.64617569078871</v>
      </c>
      <c r="CU27" s="27">
        <f t="shared" si="20"/>
        <v>274.64617569078871</v>
      </c>
      <c r="CV27" s="27">
        <f t="shared" si="21"/>
        <v>431.84160874601014</v>
      </c>
      <c r="CW27" s="27">
        <f t="shared" si="22"/>
        <v>1245.4704093096955</v>
      </c>
      <c r="CX27" s="27">
        <f t="shared" si="23"/>
        <v>792.10450759073501</v>
      </c>
      <c r="CY27" s="27">
        <f>'Config sheet'!$N$51/100*GERC_A_PARA!CR27</f>
        <v>198.78261521921058</v>
      </c>
      <c r="CZ27" s="27">
        <f t="shared" si="24"/>
        <v>198.78261521921058</v>
      </c>
      <c r="DA27" s="27">
        <f t="shared" si="25"/>
        <v>312.55707140684598</v>
      </c>
      <c r="DB27" s="27">
        <f t="shared" si="26"/>
        <v>1080.6930642840312</v>
      </c>
      <c r="DC27" s="27">
        <f t="shared" si="27"/>
        <v>687.30805737558785</v>
      </c>
      <c r="DD27" s="50">
        <f t="shared" si="28"/>
        <v>83.808043968036358</v>
      </c>
      <c r="DE27" s="50">
        <f t="shared" si="29"/>
        <v>87.099091942012691</v>
      </c>
      <c r="DF27" s="50">
        <f t="shared" si="30"/>
        <v>53.300928631646883</v>
      </c>
      <c r="DG27" s="50">
        <f t="shared" si="31"/>
        <v>55.393996371673623</v>
      </c>
      <c r="DH27" s="27">
        <f t="shared" si="32"/>
        <v>85.453567955024525</v>
      </c>
      <c r="DI27">
        <f>'Config sheet'!$N$59</f>
        <v>71.978923438716066</v>
      </c>
      <c r="DJ27" s="21">
        <f t="shared" si="53"/>
        <v>69.900515228342385</v>
      </c>
      <c r="DK27" s="19">
        <f>Coeff_Summary!$B$11+Coeff_Summary!$D$11*(F27)+Coeff_Summary!$E$11*CM27*100+Coeff_Summary!$F$11*(F27)^2+Coeff_Summary!$G$11*(F27)*CM27*100+Coeff_Summary!$H$11*(CM27*100)^2</f>
        <v>0.94195033718809551</v>
      </c>
      <c r="DL27" s="19">
        <f>Coeff_Summary!$B$9+Coeff_Summary!$D$9*(G27)+Coeff_Summary!$E$9*CN27*100+Coeff_Summary!$F$9*(G27)^2+Coeff_Summary!$G$9*(G27)*CN27*100+Coeff_Summary!$H$9*(CN27*100)^2</f>
        <v>0.95843665870300121</v>
      </c>
      <c r="DM27" s="30">
        <f t="shared" si="54"/>
        <v>0.95019349794554842</v>
      </c>
      <c r="DN27">
        <f>DK27*8314.4*(GERC_A_PARA!F27+273)/('Config sheet'!$N$28*GERC_A_PARA!CM27*10^5)</f>
        <v>4.057436297674423E-2</v>
      </c>
      <c r="DO27">
        <f>DL27*(8314.4/'Config sheet'!$N$28)*((GERC_A_PARA!G27+273)/(GERC_A_PARA!CN27*10^5))</f>
        <v>2.6256461158725056E-2</v>
      </c>
      <c r="DP27" s="30">
        <f t="shared" si="55"/>
        <v>1583.2278910934472</v>
      </c>
      <c r="DQ27" s="30">
        <f t="shared" si="33"/>
        <v>39020.400443523824</v>
      </c>
      <c r="DR27" s="30">
        <f t="shared" si="34"/>
        <v>1006.9142869267929</v>
      </c>
      <c r="DS27" s="30">
        <f t="shared" si="35"/>
        <v>38349.200253599061</v>
      </c>
      <c r="DT27" s="19">
        <f>(Coeff_Summary!$B$5+Coeff_Summary!$D$5*(F27)+Coeff_Summary!$E$5*CM27*100+Coeff_Summary!$F$5*(F27)^2+Coeff_Summary!$G$5*(F27)*CM27*100+Coeff_Summary!$H$5*(CM27*100)^2+Coeff_Summary!$B$3+Coeff_Summary!$D$3*(G27)+Coeff_Summary!$E$3*CN27*100+Coeff_Summary!$F$3*(G27)^2+Coeff_Summary!$G$3*(G27)*CN27*100+Coeff_Summary!$H$3*(CN27*100)^2)/2</f>
        <v>1.4092120644814079</v>
      </c>
      <c r="DU27" s="30">
        <f t="shared" si="56"/>
        <v>3.4437207179296982</v>
      </c>
      <c r="DV27" s="30">
        <f>DM27*(8314.4/'Config sheet'!$N$28)*(273+F27)*DU27*((CO27^(1/DU27))-1)</f>
        <v>98354.108786232173</v>
      </c>
      <c r="DW27" s="30">
        <f t="shared" si="36"/>
        <v>356.47105486358157</v>
      </c>
      <c r="DX27" s="30">
        <f t="shared" si="37"/>
        <v>353.36</v>
      </c>
      <c r="DY27" s="30">
        <f t="shared" si="38"/>
        <v>105.54654102974072</v>
      </c>
      <c r="DZ27" s="30">
        <f t="shared" si="39"/>
        <v>1010.0380238428738</v>
      </c>
      <c r="EA27" s="65">
        <f>Coeff_Summary!$B$9+Coeff_Summary!$D$9*(DW27-273)+Coeff_Summary!$E$9*CN27*100+Coeff_Summary!$F$9*(DW27-273)^2+Coeff_Summary!$G$9*(DW27-273)*CN27*100+Coeff_Summary!$H$9*(CN27*100)^2</f>
        <v>0.96058689557858201</v>
      </c>
      <c r="EB27" s="30">
        <f>EA27*(8314.4/'Config sheet'!$C$28)*(DW27/(CM27*10^5))</f>
        <v>4.9617348231899151E-2</v>
      </c>
      <c r="EC27" s="30">
        <f t="shared" si="40"/>
        <v>1.2228743618313376</v>
      </c>
      <c r="ED27" s="30">
        <f t="shared" si="57"/>
        <v>1.0175023256152982</v>
      </c>
      <c r="EE27" s="30">
        <f>('Config sheet'!$N$132*(CN27-CM27) - 'Config sheet'!$N$133*GERC_A_PARA!CN27)*10^5</f>
        <v>111820.50093178499</v>
      </c>
      <c r="EF27" s="30">
        <f>('Config sheet'!$N$132*(CN27-CM27) + 'Config sheet'!$N$133*CM27)*10^5</f>
        <v>153924.09704742255</v>
      </c>
      <c r="EG27" s="30">
        <f>'Config sheet'!$N$148</f>
        <v>386976</v>
      </c>
      <c r="EH27" s="30">
        <f t="shared" si="58"/>
        <v>2267.522235711298</v>
      </c>
      <c r="EI27" s="30">
        <f>'Config sheet'!$E$127+'Config sheet'!$P$127</f>
        <v>3308.2</v>
      </c>
      <c r="EJ27" s="30"/>
      <c r="EK27" s="63">
        <f t="shared" si="41"/>
        <v>51488.644368604291</v>
      </c>
      <c r="EL27" s="63">
        <f t="shared" si="67"/>
        <v>51008.630757411236</v>
      </c>
      <c r="EM27" s="63">
        <f t="shared" si="68"/>
        <v>39020.400443523824</v>
      </c>
      <c r="EN27" s="63">
        <f t="shared" si="69"/>
        <v>38349.200253599061</v>
      </c>
      <c r="EO27" s="30">
        <f>BL27*(('Config sheet'!$D$8+273)/(C27+273))*(GERC_A_PARA!AI27/'Config sheet'!$D$7)*(1/GERC_A_PARA!BG27)*24*10^-3</f>
        <v>1787.0038913870478</v>
      </c>
      <c r="EP27" s="30">
        <f>BN27*(('Config sheet'!$D$8+273)/(D27+273))*(GERC_A_PARA!AJ27/'Config sheet'!$D$7)*(1/GERC_A_PARA!BH27)*24*10^-3</f>
        <v>1770.3441754120086</v>
      </c>
      <c r="EQ27" s="30">
        <f t="shared" si="59"/>
        <v>1778.6740333995281</v>
      </c>
      <c r="ER27" s="30">
        <f>DP27*(('Config sheet'!$D$8+273)/(F27+273))*(CM27/'Config sheet'!$D$7)*(1/DK27)*24*10^-3</f>
        <v>1354.2715736865712</v>
      </c>
      <c r="ES27" s="30">
        <f>DR27*(('Config sheet'!$D$8+273)/(G27+273))*(CN27/'Config sheet'!$D$7)*(1/DL27)*24*10^-3</f>
        <v>1330.9763914963287</v>
      </c>
      <c r="ET27" s="30">
        <f t="shared" si="60"/>
        <v>1342.6239825914499</v>
      </c>
      <c r="EU27">
        <f t="shared" si="61"/>
        <v>1.0094104390583611</v>
      </c>
      <c r="EV27">
        <f t="shared" si="62"/>
        <v>1.0175023256152975</v>
      </c>
      <c r="EW27" s="30">
        <f t="shared" si="63"/>
        <v>0.7069784503825195</v>
      </c>
      <c r="EX27" s="30">
        <f>'Config sheet'!$C$123/('Config sheet'!$F$17*10^-3)</f>
        <v>1.2841244171864261</v>
      </c>
      <c r="EY27" s="30">
        <f t="shared" si="64"/>
        <v>0.75228659471236381</v>
      </c>
      <c r="EZ27" s="30">
        <f>'Config sheet'!$N$123/('Config sheet'!$Q$17*10^-3)</f>
        <v>1.4616189626248377</v>
      </c>
      <c r="FA27" s="1" t="s">
        <v>434</v>
      </c>
      <c r="FB27" s="30">
        <f t="shared" si="65"/>
        <v>-3.1110548635815576</v>
      </c>
      <c r="FC27" s="30"/>
    </row>
    <row r="28" spans="1:159" x14ac:dyDescent="0.25">
      <c r="A28" s="1">
        <v>43480</v>
      </c>
      <c r="B28" s="2">
        <v>0.75</v>
      </c>
      <c r="C28">
        <v>27.93</v>
      </c>
      <c r="D28">
        <v>75.209999999999994</v>
      </c>
      <c r="E28">
        <v>23.04</v>
      </c>
      <c r="F28">
        <v>22.98</v>
      </c>
      <c r="G28">
        <v>79.16</v>
      </c>
      <c r="H28">
        <v>66.760000000000005</v>
      </c>
      <c r="I28">
        <v>71.989999999999995</v>
      </c>
      <c r="J28">
        <v>72.150000000000006</v>
      </c>
      <c r="K28">
        <v>72.59</v>
      </c>
      <c r="L28">
        <v>69.94</v>
      </c>
      <c r="M28">
        <v>21.88</v>
      </c>
      <c r="N28">
        <v>34.57</v>
      </c>
      <c r="O28">
        <v>34.090000000000003</v>
      </c>
      <c r="P28">
        <v>34.020000000000003</v>
      </c>
      <c r="Q28">
        <v>64.14</v>
      </c>
      <c r="R28">
        <v>3.7</v>
      </c>
      <c r="S28">
        <v>78.78</v>
      </c>
      <c r="T28">
        <v>76.3</v>
      </c>
      <c r="U28">
        <v>72.45</v>
      </c>
      <c r="V28">
        <v>72.45</v>
      </c>
      <c r="W28">
        <v>2.88</v>
      </c>
      <c r="X28">
        <v>2.4</v>
      </c>
      <c r="Y28">
        <v>3.71</v>
      </c>
      <c r="Z28">
        <v>3.44</v>
      </c>
      <c r="AA28">
        <v>4.68</v>
      </c>
      <c r="AB28">
        <v>4.25</v>
      </c>
      <c r="AC28">
        <v>3.89</v>
      </c>
      <c r="AD28">
        <v>1.88</v>
      </c>
      <c r="AE28">
        <v>1.45</v>
      </c>
      <c r="AF28">
        <v>2.15</v>
      </c>
      <c r="AH28" s="4" t="str">
        <f t="shared" si="70"/>
        <v>ON</v>
      </c>
      <c r="AI28" s="31">
        <f>M28+'Config sheet'!$D$9-'Config sheet'!$C$139</f>
        <v>22.838899999999999</v>
      </c>
      <c r="AJ28" s="31">
        <f>N28+'Config sheet'!$D$9+'Config sheet'!$C$140</f>
        <v>35.928899999999999</v>
      </c>
      <c r="AK28" s="25">
        <f t="shared" si="0"/>
        <v>1.5731449413062801</v>
      </c>
      <c r="AL28" s="46">
        <f>'Config sheet'!$C$47</f>
        <v>3546.9708798579968</v>
      </c>
      <c r="AM28" s="4">
        <f>'Config sheet'!$C$42</f>
        <v>1817.9423322060413</v>
      </c>
      <c r="AN28" s="25">
        <f>'Config sheet'!$C$46</f>
        <v>1729.0285476519553</v>
      </c>
      <c r="AO28" s="25">
        <f t="shared" si="66"/>
        <v>1.4751056023033939</v>
      </c>
      <c r="AP28" s="25">
        <f>'Config sheet'!$C$50/100*GERC_A_PARA!AM28</f>
        <v>351.771841281869</v>
      </c>
      <c r="AQ28" s="25">
        <f t="shared" si="1"/>
        <v>351.771841281869</v>
      </c>
      <c r="AR28" s="25">
        <f t="shared" si="43"/>
        <v>478.24898396971508</v>
      </c>
      <c r="AS28" s="27">
        <f t="shared" si="2"/>
        <v>2169.7141734879106</v>
      </c>
      <c r="AT28" s="25">
        <f t="shared" si="3"/>
        <v>1595.914210894681</v>
      </c>
      <c r="AU28" s="25">
        <f>'Config sheet'!$C$51/100*GERC_A_PARA!AN28</f>
        <v>266.0974934836359</v>
      </c>
      <c r="AV28" s="25">
        <f t="shared" si="4"/>
        <v>266.0974934836359</v>
      </c>
      <c r="AW28" s="25">
        <f t="shared" si="5"/>
        <v>361.77101450671466</v>
      </c>
      <c r="AX28" s="27">
        <f t="shared" si="6"/>
        <v>1995.1260411355911</v>
      </c>
      <c r="AY28" s="25">
        <f t="shared" si="7"/>
        <v>1467.497442972332</v>
      </c>
      <c r="AZ28" s="31">
        <f t="shared" si="44"/>
        <v>93.042840774032243</v>
      </c>
      <c r="BA28" s="31">
        <f t="shared" si="45"/>
        <v>94.466631499346576</v>
      </c>
      <c r="BB28" s="31">
        <f t="shared" si="46"/>
        <v>68.436844644189947</v>
      </c>
      <c r="BC28" s="31">
        <f t="shared" si="47"/>
        <v>69.484101411755987</v>
      </c>
      <c r="BD28" s="25">
        <f t="shared" si="8"/>
        <v>93.754736136689417</v>
      </c>
      <c r="BE28">
        <f>'Config sheet'!$D$59</f>
        <v>82.44</v>
      </c>
      <c r="BF28" s="30">
        <f t="shared" si="48"/>
        <v>81.357604582331192</v>
      </c>
      <c r="BG28" s="19">
        <f>Coeff_Summary!$B$10+Coeff_Summary!$D$10*(C28)+Coeff_Summary!$E$10*AI28*100+Coeff_Summary!$F$10*(C28)^2+Coeff_Summary!$G$10*(C28)*AI28*100+Coeff_Summary!$H$10*(AI28*100)^2</f>
        <v>0.96269530905746115</v>
      </c>
      <c r="BH28" s="19">
        <f>Coeff_Summary!$B$8+Coeff_Summary!$D$8*(D28)+Coeff_Summary!$E$8*AJ28*100+Coeff_Summary!$F$8*(D28)^2+Coeff_Summary!$G$8*(D28)*AJ28*100+Coeff_Summary!$H$8*(AJ28*100)^2</f>
        <v>0.97180414387045067</v>
      </c>
      <c r="BI28" s="30">
        <f t="shared" si="49"/>
        <v>0.96724972646395591</v>
      </c>
      <c r="BJ28" s="30">
        <f>BG28*8314.4*(GERC_A_PARA!C28+273)/('Config sheet'!$C$28*AI28*10^5)</f>
        <v>6.4402428245783655E-2</v>
      </c>
      <c r="BK28">
        <f>BH28*(8314.4/'Config sheet'!$C$28)*(BT28/(AJ28*10^5))</f>
        <v>4.7818852404203228E-2</v>
      </c>
      <c r="BL28" s="30">
        <f t="shared" si="50"/>
        <v>3325.4531892560758</v>
      </c>
      <c r="BM28" s="30">
        <f t="shared" si="9"/>
        <v>51635.524930285355</v>
      </c>
      <c r="BN28" s="30">
        <f t="shared" si="10"/>
        <v>2446.0078969145293</v>
      </c>
      <c r="BO28" s="30">
        <f t="shared" si="11"/>
        <v>51151.539067456324</v>
      </c>
      <c r="BP28" s="19">
        <f>(Coeff_Summary!$B$4+Coeff_Summary!$D$4*(C28)+Coeff_Summary!$E$4*AI28*100+Coeff_Summary!$F$4*(C28)^2+Coeff_Summary!$G$4*(C28)*AI28*100+Coeff_Summary!$H$4*(AI28*100)^2+Coeff_Summary!$B$2+Coeff_Summary!$D$2*(D28)+Coeff_Summary!$E$2*AJ28*100+Coeff_Summary!$F$2*(D28)^2+Coeff_Summary!$G$2*(D28)*AJ28*100+Coeff_Summary!$H$2*(AJ28*100)^2)/2</f>
        <v>1.3607549731891104</v>
      </c>
      <c r="BQ28" s="30">
        <f t="shared" si="51"/>
        <v>3.7719645585475896</v>
      </c>
      <c r="BR28" s="30">
        <f>BI28*(8314.4/'Config sheet'!$C$28)*(273+C28)*BQ28*((AK28^(1/BQ28))-1)</f>
        <v>71144.787316658651</v>
      </c>
      <c r="BS28" s="30">
        <f t="shared" si="12"/>
        <v>339.33730035856127</v>
      </c>
      <c r="BT28" s="30">
        <f t="shared" si="13"/>
        <v>348.21</v>
      </c>
      <c r="BU28" s="52">
        <f t="shared" si="14"/>
        <v>81.233714802371551</v>
      </c>
      <c r="BV28" s="30">
        <f t="shared" si="15"/>
        <v>1256.1828710620291</v>
      </c>
      <c r="BW28" s="65">
        <f>Coeff_Summary!$B$8+Coeff_Summary!$D$8*(BS28-273)+Coeff_Summary!$E$8*AJ28*100+Coeff_Summary!$F$8*(BS28-273)^2+Coeff_Summary!$G$8*(BS28-273)*AJ28*100+Coeff_Summary!$H$8*(AJ28*100)^2</f>
        <v>0.96771425126483035</v>
      </c>
      <c r="BX28" s="30">
        <f>BW28*(8314.4/'Config sheet'!$C$28)*(BS28/(AI28*10^5))</f>
        <v>7.3000635178037149E-2</v>
      </c>
      <c r="BY28" s="30">
        <f t="shared" si="16"/>
        <v>1.1335074960130314</v>
      </c>
      <c r="BZ28" s="30">
        <f t="shared" si="17"/>
        <v>1.0094618045058386</v>
      </c>
      <c r="CA28" s="30">
        <f>('Config sheet'!$C$132*(AJ28-AI28) - 'Config sheet'!$C$133*GERC_A_PARA!AJ28)*10^5</f>
        <v>97046.399294521776</v>
      </c>
      <c r="CB28" s="30">
        <f>('Config sheet'!$C$132*(AJ28-AI28) + 'Config sheet'!$C$133*AI28)*10^5</f>
        <v>121659.84667728122</v>
      </c>
      <c r="CC28" s="30">
        <f>'Config sheet'!$C$148</f>
        <v>386976</v>
      </c>
      <c r="CD28" s="30">
        <f t="shared" si="52"/>
        <v>8.8726996414387145</v>
      </c>
      <c r="CE28" s="30"/>
      <c r="CF28" s="30"/>
      <c r="CG28" s="30"/>
      <c r="CH28" s="30"/>
      <c r="CI28" s="30"/>
      <c r="CJ28" s="30"/>
      <c r="CK28" s="30"/>
      <c r="CL28" s="30"/>
      <c r="CM28" s="46">
        <f>P28+'Config sheet'!$O$9-'Config sheet'!$C$139</f>
        <v>34.978900000000003</v>
      </c>
      <c r="CN28" s="46">
        <f>Q28+'Config sheet'!$O$9+'Config sheet'!C$140</f>
        <v>65.498900000000006</v>
      </c>
      <c r="CO28" s="27">
        <f t="shared" si="18"/>
        <v>1.8725260085365749</v>
      </c>
      <c r="CP28" s="46">
        <f>'Config sheet'!$N$47</f>
        <v>1852.7346826837274</v>
      </c>
      <c r="CQ28" s="27">
        <f>'Config sheet'!$N$42</f>
        <v>970.82423361890676</v>
      </c>
      <c r="CR28" s="27">
        <f>'Config sheet'!$N$46</f>
        <v>881.91044906482068</v>
      </c>
      <c r="CS28" s="27">
        <f t="shared" si="19"/>
        <v>1.3832322062574653</v>
      </c>
      <c r="CT28" s="27">
        <f>'Config sheet'!$N$50/100*GERC_A_PARA!CQ28</f>
        <v>274.64617569078871</v>
      </c>
      <c r="CU28" s="27">
        <f t="shared" si="20"/>
        <v>274.64617569078871</v>
      </c>
      <c r="CV28" s="27">
        <f t="shared" si="21"/>
        <v>432.23880641522408</v>
      </c>
      <c r="CW28" s="27">
        <f t="shared" si="22"/>
        <v>1245.4704093096955</v>
      </c>
      <c r="CX28" s="27">
        <f t="shared" si="23"/>
        <v>791.3766181474009</v>
      </c>
      <c r="CY28" s="27">
        <f>'Config sheet'!$N$51/100*GERC_A_PARA!CR28</f>
        <v>198.78261521921058</v>
      </c>
      <c r="CZ28" s="27">
        <f t="shared" si="24"/>
        <v>198.78261521921058</v>
      </c>
      <c r="DA28" s="27">
        <f t="shared" si="25"/>
        <v>312.84455398783126</v>
      </c>
      <c r="DB28" s="27">
        <f t="shared" si="26"/>
        <v>1080.6930642840312</v>
      </c>
      <c r="DC28" s="27">
        <f t="shared" si="27"/>
        <v>686.6764686464644</v>
      </c>
      <c r="DD28" s="50">
        <f t="shared" si="28"/>
        <v>83.767130519910594</v>
      </c>
      <c r="DE28" s="50">
        <f t="shared" si="29"/>
        <v>87.066494235375927</v>
      </c>
      <c r="DF28" s="50">
        <f t="shared" si="30"/>
        <v>53.225952192233052</v>
      </c>
      <c r="DG28" s="50">
        <f t="shared" si="31"/>
        <v>55.322380400937227</v>
      </c>
      <c r="DH28" s="27">
        <f t="shared" si="32"/>
        <v>85.416812377643254</v>
      </c>
      <c r="DI28">
        <f>'Config sheet'!$N$59</f>
        <v>71.978923438716066</v>
      </c>
      <c r="DJ28" s="21">
        <f t="shared" si="53"/>
        <v>69.845489337114202</v>
      </c>
      <c r="DK28" s="19">
        <f>Coeff_Summary!$B$11+Coeff_Summary!$D$11*(F28)+Coeff_Summary!$E$11*CM28*100+Coeff_Summary!$F$11*(F28)^2+Coeff_Summary!$G$11*(F28)*CM28*100+Coeff_Summary!$H$11*(CM28*100)^2</f>
        <v>0.94096463571721689</v>
      </c>
      <c r="DL28" s="19">
        <f>Coeff_Summary!$B$9+Coeff_Summary!$D$9*(G28)+Coeff_Summary!$E$9*CN28*100+Coeff_Summary!$F$9*(G28)^2+Coeff_Summary!$G$9*(G28)*CN28*100+Coeff_Summary!$H$9*(CN28*100)^2</f>
        <v>0.95757946329860322</v>
      </c>
      <c r="DM28" s="30">
        <f t="shared" si="54"/>
        <v>0.94927204950791011</v>
      </c>
      <c r="DN28">
        <f>DK28*8314.4*(GERC_A_PARA!F28+273)/('Config sheet'!$N$28*GERC_A_PARA!CM28*10^5)</f>
        <v>4.0425239748553859E-2</v>
      </c>
      <c r="DO28">
        <f>DL28*(8314.4/'Config sheet'!$N$28)*((GERC_A_PARA!G28+273)/(GERC_A_PARA!CN28*10^5))</f>
        <v>2.6139900300177835E-2</v>
      </c>
      <c r="DP28" s="30">
        <f t="shared" si="55"/>
        <v>1582.5469077634834</v>
      </c>
      <c r="DQ28" s="30">
        <f t="shared" si="33"/>
        <v>39147.495911142898</v>
      </c>
      <c r="DR28" s="30">
        <f t="shared" si="34"/>
        <v>1005.5563027142753</v>
      </c>
      <c r="DS28" s="30">
        <f t="shared" si="35"/>
        <v>38468.253174914913</v>
      </c>
      <c r="DT28" s="19">
        <f>(Coeff_Summary!$B$5+Coeff_Summary!$D$5*(F28)+Coeff_Summary!$E$5*CM28*100+Coeff_Summary!$F$5*(F28)^2+Coeff_Summary!$G$5*(F28)*CM28*100+Coeff_Summary!$H$5*(CM28*100)^2+Coeff_Summary!$B$3+Coeff_Summary!$D$3*(G28)+Coeff_Summary!$E$3*CN28*100+Coeff_Summary!$F$3*(G28)^2+Coeff_Summary!$G$3*(G28)*CN28*100+Coeff_Summary!$H$3*(CN28*100)^2)/2</f>
        <v>1.4112987948318565</v>
      </c>
      <c r="DU28" s="30">
        <f t="shared" si="56"/>
        <v>3.4313224657242456</v>
      </c>
      <c r="DV28" s="30">
        <f>DM28*(8314.4/'Config sheet'!$N$28)*(273+F28)*DU28*((CO28^(1/DU28))-1)</f>
        <v>98185.001975526684</v>
      </c>
      <c r="DW28" s="30">
        <f t="shared" si="36"/>
        <v>355.35038172129703</v>
      </c>
      <c r="DX28" s="30">
        <f t="shared" si="37"/>
        <v>352.15999999999997</v>
      </c>
      <c r="DY28" s="30">
        <f t="shared" si="38"/>
        <v>105.67885674848172</v>
      </c>
      <c r="DZ28" s="30">
        <f t="shared" si="39"/>
        <v>1010.3190304924847</v>
      </c>
      <c r="EA28" s="65">
        <f>Coeff_Summary!$B$9+Coeff_Summary!$D$9*(DW28-273)+Coeff_Summary!$E$9*CN28*100+Coeff_Summary!$F$9*(DW28-273)^2+Coeff_Summary!$G$9*(DW28-273)*CN28*100+Coeff_Summary!$H$9*(CN28*100)^2</f>
        <v>0.9598181456378222</v>
      </c>
      <c r="EB28" s="30">
        <f>EA28*(8314.4/'Config sheet'!$C$28)*(DW28/(CM28*10^5))</f>
        <v>4.9506551916474406E-2</v>
      </c>
      <c r="EC28" s="30">
        <f t="shared" si="40"/>
        <v>1.2246446087742848</v>
      </c>
      <c r="ED28" s="30">
        <f t="shared" si="57"/>
        <v>1.0176572284979895</v>
      </c>
      <c r="EE28" s="30">
        <f>('Config sheet'!$N$132*(CN28-CM28) - 'Config sheet'!$N$133*GERC_A_PARA!CN28)*10^5</f>
        <v>112136.42512769795</v>
      </c>
      <c r="EF28" s="30">
        <f>('Config sheet'!$N$132*(CN28-CM28) + 'Config sheet'!$N$133*CM28)*10^5</f>
        <v>154219.07997330092</v>
      </c>
      <c r="EG28" s="30">
        <f>'Config sheet'!$N$148</f>
        <v>386976</v>
      </c>
      <c r="EH28" s="30">
        <f t="shared" si="58"/>
        <v>2266.501901554514</v>
      </c>
      <c r="EI28" s="30">
        <f>'Config sheet'!$E$127+'Config sheet'!$P$127</f>
        <v>3308.2</v>
      </c>
      <c r="EJ28" s="30"/>
      <c r="EK28" s="63">
        <f t="shared" si="41"/>
        <v>51635.524930285355</v>
      </c>
      <c r="EL28" s="63">
        <f t="shared" si="67"/>
        <v>51151.539067456324</v>
      </c>
      <c r="EM28" s="63">
        <f t="shared" si="68"/>
        <v>39147.495911142898</v>
      </c>
      <c r="EN28" s="63">
        <f t="shared" si="69"/>
        <v>38468.253174914913</v>
      </c>
      <c r="EO28" s="30">
        <f>BL28*(('Config sheet'!$D$8+273)/(C28+273))*(GERC_A_PARA!AI28/'Config sheet'!$D$7)*(1/GERC_A_PARA!BG28)*24*10^-3</f>
        <v>1792.1016394150236</v>
      </c>
      <c r="EP28" s="30">
        <f>BN28*(('Config sheet'!$D$8+273)/(D28+273))*(GERC_A_PARA!AJ28/'Config sheet'!$D$7)*(1/GERC_A_PARA!BH28)*24*10^-3</f>
        <v>1775.3040594659346</v>
      </c>
      <c r="EQ28" s="30">
        <f t="shared" si="59"/>
        <v>1783.702849440479</v>
      </c>
      <c r="ER28" s="30">
        <f>DP28*(('Config sheet'!$D$8+273)/(F28+273))*(CM28/'Config sheet'!$D$7)*(1/DK28)*24*10^-3</f>
        <v>1358.6826452538667</v>
      </c>
      <c r="ES28" s="30">
        <f>DR28*(('Config sheet'!$D$8+273)/(G28+273))*(CN28/'Config sheet'!$D$7)*(1/DL28)*24*10^-3</f>
        <v>1335.1083323598202</v>
      </c>
      <c r="ET28" s="30">
        <f t="shared" si="60"/>
        <v>1346.8954888068433</v>
      </c>
      <c r="EU28">
        <f t="shared" si="61"/>
        <v>1.009461804505839</v>
      </c>
      <c r="EV28">
        <f t="shared" si="62"/>
        <v>1.017657228497989</v>
      </c>
      <c r="EW28" s="30">
        <f t="shared" si="63"/>
        <v>0.70425568443537268</v>
      </c>
      <c r="EX28" s="30">
        <f>'Config sheet'!$C$123/('Config sheet'!$F$17*10^-3)</f>
        <v>1.2841244171864261</v>
      </c>
      <c r="EY28" s="30">
        <f t="shared" si="64"/>
        <v>0.7501094471609544</v>
      </c>
      <c r="EZ28" s="30">
        <f>'Config sheet'!$N$123/('Config sheet'!$Q$17*10^-3)</f>
        <v>1.4616189626248377</v>
      </c>
      <c r="FA28" s="1" t="s">
        <v>435</v>
      </c>
      <c r="FB28" s="30">
        <f t="shared" si="65"/>
        <v>-3.190381721297058</v>
      </c>
      <c r="FC28" s="30"/>
    </row>
    <row r="29" spans="1:159" x14ac:dyDescent="0.25">
      <c r="A29" s="1">
        <v>43480</v>
      </c>
      <c r="B29" s="2">
        <v>0.79166666666666663</v>
      </c>
      <c r="C29">
        <v>27.3</v>
      </c>
      <c r="D29">
        <v>74.48</v>
      </c>
      <c r="E29">
        <v>21.75</v>
      </c>
      <c r="F29">
        <v>21.69</v>
      </c>
      <c r="G29">
        <v>77.959999999999994</v>
      </c>
      <c r="H29">
        <v>66.739999999999995</v>
      </c>
      <c r="I29">
        <v>71.97</v>
      </c>
      <c r="J29">
        <v>72.150000000000006</v>
      </c>
      <c r="K29">
        <v>72.59</v>
      </c>
      <c r="L29">
        <v>69.92</v>
      </c>
      <c r="M29">
        <v>21.87</v>
      </c>
      <c r="N29">
        <v>34.51</v>
      </c>
      <c r="O29">
        <v>34.03</v>
      </c>
      <c r="P29">
        <v>33.96</v>
      </c>
      <c r="Q29">
        <v>64.16</v>
      </c>
      <c r="R29">
        <v>3.7</v>
      </c>
      <c r="S29">
        <v>79.040000000000006</v>
      </c>
      <c r="T29">
        <v>76.19</v>
      </c>
      <c r="U29">
        <v>72.36</v>
      </c>
      <c r="V29">
        <v>72.36</v>
      </c>
      <c r="W29">
        <v>2.86</v>
      </c>
      <c r="X29">
        <v>2.41</v>
      </c>
      <c r="Y29">
        <v>3.7</v>
      </c>
      <c r="Z29">
        <v>3.42</v>
      </c>
      <c r="AA29">
        <v>4.67</v>
      </c>
      <c r="AB29">
        <v>4.22</v>
      </c>
      <c r="AC29">
        <v>3.88</v>
      </c>
      <c r="AD29">
        <v>1.9</v>
      </c>
      <c r="AE29">
        <v>1.47</v>
      </c>
      <c r="AF29">
        <v>2.13</v>
      </c>
      <c r="AH29" s="4" t="str">
        <f t="shared" si="70"/>
        <v>ON</v>
      </c>
      <c r="AI29" s="31">
        <f>M29+'Config sheet'!$D$9-'Config sheet'!$C$139</f>
        <v>22.828900000000001</v>
      </c>
      <c r="AJ29" s="31">
        <f>N29+'Config sheet'!$D$9+'Config sheet'!$C$140</f>
        <v>35.868899999999996</v>
      </c>
      <c r="AK29" s="25">
        <f t="shared" si="0"/>
        <v>1.5712057961618824</v>
      </c>
      <c r="AL29" s="46">
        <f>'Config sheet'!$C$47</f>
        <v>3546.9708798579968</v>
      </c>
      <c r="AM29" s="4">
        <f>'Config sheet'!$C$42</f>
        <v>1817.9423322060413</v>
      </c>
      <c r="AN29" s="25">
        <f>'Config sheet'!$C$46</f>
        <v>1729.0285476519553</v>
      </c>
      <c r="AO29" s="25">
        <f t="shared" si="66"/>
        <v>1.4770070172359475</v>
      </c>
      <c r="AP29" s="25">
        <f>'Config sheet'!$C$50/100*GERC_A_PARA!AM29</f>
        <v>351.771841281869</v>
      </c>
      <c r="AQ29" s="25">
        <f t="shared" si="1"/>
        <v>351.771841281869</v>
      </c>
      <c r="AR29" s="25">
        <f t="shared" si="43"/>
        <v>477.66086845679661</v>
      </c>
      <c r="AS29" s="27">
        <f t="shared" si="2"/>
        <v>2169.7141734879106</v>
      </c>
      <c r="AT29" s="25">
        <f t="shared" si="3"/>
        <v>1597.8791654611848</v>
      </c>
      <c r="AU29" s="25">
        <f>'Config sheet'!$C$51/100*GERC_A_PARA!AN29</f>
        <v>266.0974934836359</v>
      </c>
      <c r="AV29" s="25">
        <f t="shared" si="4"/>
        <v>266.0974934836359</v>
      </c>
      <c r="AW29" s="25">
        <f t="shared" si="5"/>
        <v>361.32613505503321</v>
      </c>
      <c r="AX29" s="27">
        <f t="shared" si="6"/>
        <v>1995.1260411355911</v>
      </c>
      <c r="AY29" s="25">
        <f t="shared" si="7"/>
        <v>1469.3042855846832</v>
      </c>
      <c r="AZ29" s="31">
        <f t="shared" si="44"/>
        <v>93.075191388377888</v>
      </c>
      <c r="BA29" s="31">
        <f t="shared" si="45"/>
        <v>94.492361522849393</v>
      </c>
      <c r="BB29" s="31">
        <f t="shared" si="46"/>
        <v>68.544931382239511</v>
      </c>
      <c r="BC29" s="31">
        <f t="shared" si="47"/>
        <v>69.588601861722807</v>
      </c>
      <c r="BD29" s="25">
        <f t="shared" si="8"/>
        <v>93.783776455613634</v>
      </c>
      <c r="BE29">
        <f>'Config sheet'!$D$59</f>
        <v>82.44</v>
      </c>
      <c r="BF29" s="30">
        <f t="shared" si="48"/>
        <v>81.425271538797389</v>
      </c>
      <c r="BG29" s="19">
        <f>Coeff_Summary!$B$10+Coeff_Summary!$D$10*(C29)+Coeff_Summary!$E$10*AI29*100+Coeff_Summary!$F$10*(C29)^2+Coeff_Summary!$G$10*(C29)*AI29*100+Coeff_Summary!$H$10*(AI29*100)^2</f>
        <v>0.96238285859888772</v>
      </c>
      <c r="BH29" s="19">
        <f>Coeff_Summary!$B$8+Coeff_Summary!$D$8*(D29)+Coeff_Summary!$E$8*AJ29*100+Coeff_Summary!$F$8*(D29)^2+Coeff_Summary!$G$8*(D29)*AJ29*100+Coeff_Summary!$H$8*(AJ29*100)^2</f>
        <v>0.97152399207691953</v>
      </c>
      <c r="BI29" s="30">
        <f t="shared" si="49"/>
        <v>0.96695342533790363</v>
      </c>
      <c r="BJ29" s="30">
        <f>BG29*8314.4*(GERC_A_PARA!C29+273)/('Config sheet'!$C$28*AI29*10^5)</f>
        <v>6.4274885270592705E-2</v>
      </c>
      <c r="BK29">
        <f>BH29*(8314.4/'Config sheet'!$C$28)*(BT29/(AJ29*10^5))</f>
        <v>4.7784645592511686E-2</v>
      </c>
      <c r="BL29" s="30">
        <f t="shared" si="50"/>
        <v>3326.4832409117357</v>
      </c>
      <c r="BM29" s="30">
        <f t="shared" si="9"/>
        <v>51754.012891776896</v>
      </c>
      <c r="BN29" s="30">
        <f t="shared" si="10"/>
        <v>2449.7780997411542</v>
      </c>
      <c r="BO29" s="30">
        <f t="shared" si="11"/>
        <v>51267.055962534083</v>
      </c>
      <c r="BP29" s="19">
        <f>(Coeff_Summary!$B$4+Coeff_Summary!$D$4*(C29)+Coeff_Summary!$E$4*AI29*100+Coeff_Summary!$F$4*(C29)^2+Coeff_Summary!$G$4*(C29)*AI29*100+Coeff_Summary!$H$4*(AI29*100)^2+Coeff_Summary!$B$2+Coeff_Summary!$D$2*(D29)+Coeff_Summary!$E$2*AJ29*100+Coeff_Summary!$F$2*(D29)^2+Coeff_Summary!$G$2*(D29)*AJ29*100+Coeff_Summary!$H$2*(AJ29*100)^2)/2</f>
        <v>1.3614576477409663</v>
      </c>
      <c r="BQ29" s="30">
        <f t="shared" si="51"/>
        <v>3.766575852661544</v>
      </c>
      <c r="BR29" s="30">
        <f>BI29*(8314.4/'Config sheet'!$C$28)*(273+C29)*BQ29*((AK29^(1/BQ29))-1)</f>
        <v>70775.265805238363</v>
      </c>
      <c r="BS29" s="30">
        <f t="shared" si="12"/>
        <v>338.57420251309583</v>
      </c>
      <c r="BT29" s="30">
        <f t="shared" si="13"/>
        <v>347.48</v>
      </c>
      <c r="BU29" s="52">
        <f t="shared" si="14"/>
        <v>81.123786589859733</v>
      </c>
      <c r="BV29" s="30">
        <f t="shared" si="15"/>
        <v>1254.2231833041872</v>
      </c>
      <c r="BW29" s="65">
        <f>Coeff_Summary!$B$8+Coeff_Summary!$D$8*(BS29-273)+Coeff_Summary!$E$8*AJ29*100+Coeff_Summary!$F$8*(BS29-273)^2+Coeff_Summary!$G$8*(BS29-273)*AJ29*100+Coeff_Summary!$H$8*(AJ29*100)^2</f>
        <v>0.96739023855594297</v>
      </c>
      <c r="BX29" s="30">
        <f>BW29*(8314.4/'Config sheet'!$C$28)*(BS29/(AI29*10^5))</f>
        <v>7.2843979575348883E-2</v>
      </c>
      <c r="BY29" s="30">
        <f t="shared" si="16"/>
        <v>1.1333194803643898</v>
      </c>
      <c r="BZ29" s="30">
        <f t="shared" si="17"/>
        <v>1.0094984375463003</v>
      </c>
      <c r="CA29" s="30">
        <f>('Config sheet'!$C$132*(AJ29-AI29) - 'Config sheet'!$C$133*GERC_A_PARA!AJ29)*10^5</f>
        <v>96643.360998725839</v>
      </c>
      <c r="CB29" s="30">
        <f>('Config sheet'!$C$132*(AJ29-AI29) + 'Config sheet'!$C$133*AI29)*10^5</f>
        <v>121227.49060343688</v>
      </c>
      <c r="CC29" s="30">
        <f>'Config sheet'!$C$148</f>
        <v>386976</v>
      </c>
      <c r="CD29" s="30">
        <f t="shared" si="52"/>
        <v>8.9057974869041914</v>
      </c>
      <c r="CE29" s="30"/>
      <c r="CF29" s="30"/>
      <c r="CG29" s="30"/>
      <c r="CH29" s="30"/>
      <c r="CI29" s="30"/>
      <c r="CJ29" s="30"/>
      <c r="CK29" s="30"/>
      <c r="CL29" s="30"/>
      <c r="CM29" s="46">
        <f>P29+'Config sheet'!$O$9-'Config sheet'!$C$139</f>
        <v>34.918900000000001</v>
      </c>
      <c r="CN29" s="46">
        <f>Q29+'Config sheet'!$O$9+'Config sheet'!C$140</f>
        <v>65.518900000000002</v>
      </c>
      <c r="CO29" s="27">
        <f t="shared" si="18"/>
        <v>1.876316264258038</v>
      </c>
      <c r="CP29" s="46">
        <f>'Config sheet'!$N$47</f>
        <v>1852.7346826837274</v>
      </c>
      <c r="CQ29" s="27">
        <f>'Config sheet'!$N$42</f>
        <v>970.82423361890676</v>
      </c>
      <c r="CR29" s="27">
        <f>'Config sheet'!$N$46</f>
        <v>881.91044906482068</v>
      </c>
      <c r="CS29" s="27">
        <f t="shared" si="19"/>
        <v>1.3844321660900167</v>
      </c>
      <c r="CT29" s="27">
        <f>'Config sheet'!$N$50/100*GERC_A_PARA!CQ29</f>
        <v>274.64617569078871</v>
      </c>
      <c r="CU29" s="27">
        <f t="shared" si="20"/>
        <v>274.64617569078871</v>
      </c>
      <c r="CV29" s="27">
        <f t="shared" si="21"/>
        <v>432.70047960129824</v>
      </c>
      <c r="CW29" s="27">
        <f t="shared" si="22"/>
        <v>1245.4704093096955</v>
      </c>
      <c r="CX29" s="27">
        <f t="shared" si="23"/>
        <v>790.53225262919909</v>
      </c>
      <c r="CY29" s="27">
        <f>'Config sheet'!$N$51/100*GERC_A_PARA!CR29</f>
        <v>198.78261521921058</v>
      </c>
      <c r="CZ29" s="27">
        <f t="shared" si="24"/>
        <v>198.78261521921058</v>
      </c>
      <c r="DA29" s="27">
        <f t="shared" si="25"/>
        <v>313.17870247205309</v>
      </c>
      <c r="DB29" s="27">
        <f t="shared" si="26"/>
        <v>1080.6930642840312</v>
      </c>
      <c r="DC29" s="27">
        <f t="shared" si="27"/>
        <v>685.94381377773334</v>
      </c>
      <c r="DD29" s="50">
        <f t="shared" si="28"/>
        <v>83.71957575457958</v>
      </c>
      <c r="DE29" s="50">
        <f t="shared" si="29"/>
        <v>87.028605072754459</v>
      </c>
      <c r="DF29" s="50">
        <f t="shared" si="30"/>
        <v>53.138978104755417</v>
      </c>
      <c r="DG29" s="50">
        <f t="shared" si="31"/>
        <v>55.239304520669798</v>
      </c>
      <c r="DH29" s="27">
        <f t="shared" si="32"/>
        <v>85.37409041366702</v>
      </c>
      <c r="DI29">
        <f>'Config sheet'!$N$59</f>
        <v>71.978923438716066</v>
      </c>
      <c r="DJ29" s="21">
        <f t="shared" si="53"/>
        <v>69.781615863189813</v>
      </c>
      <c r="DK29" s="19">
        <f>Coeff_Summary!$B$11+Coeff_Summary!$D$11*(F29)+Coeff_Summary!$E$11*CM29*100+Coeff_Summary!$F$11*(F29)^2+Coeff_Summary!$G$11*(F29)*CM29*100+Coeff_Summary!$H$11*(CM29*100)^2</f>
        <v>0.93996286585634725</v>
      </c>
      <c r="DL29" s="19">
        <f>Coeff_Summary!$B$9+Coeff_Summary!$D$9*(G29)+Coeff_Summary!$E$9*CN29*100+Coeff_Summary!$F$9*(G29)^2+Coeff_Summary!$G$9*(G29)*CN29*100+Coeff_Summary!$H$9*(CN29*100)^2</f>
        <v>0.95670442190362814</v>
      </c>
      <c r="DM29" s="30">
        <f t="shared" si="54"/>
        <v>0.94833364387998764</v>
      </c>
      <c r="DN29">
        <f>DK29*8314.4*(GERC_A_PARA!F29+273)/('Config sheet'!$N$28*GERC_A_PARA!CM29*10^5)</f>
        <v>4.027528532562033E-2</v>
      </c>
      <c r="DO29">
        <f>DL29*(8314.4/'Config sheet'!$N$28)*((GERC_A_PARA!G29+273)/(GERC_A_PARA!CN29*10^5))</f>
        <v>2.6019077211672452E-2</v>
      </c>
      <c r="DP29" s="30">
        <f t="shared" si="55"/>
        <v>1581.7553831197722</v>
      </c>
      <c r="DQ29" s="30">
        <f t="shared" si="33"/>
        <v>39273.598444591764</v>
      </c>
      <c r="DR29" s="30">
        <f t="shared" si="34"/>
        <v>1003.9810153491226</v>
      </c>
      <c r="DS29" s="30">
        <f t="shared" si="35"/>
        <v>38586.34213586658</v>
      </c>
      <c r="DT29" s="19">
        <f>(Coeff_Summary!$B$5+Coeff_Summary!$D$5*(F29)+Coeff_Summary!$E$5*CM29*100+Coeff_Summary!$F$5*(F29)^2+Coeff_Summary!$G$5*(F29)*CM29*100+Coeff_Summary!$H$5*(CM29*100)^2+Coeff_Summary!$B$3+Coeff_Summary!$D$3*(G29)+Coeff_Summary!$E$3*CN29*100+Coeff_Summary!$F$3*(G29)^2+Coeff_Summary!$G$3*(G29)*CN29*100+Coeff_Summary!$H$3*(CN29*100)^2)/2</f>
        <v>1.4134236050103055</v>
      </c>
      <c r="DU29" s="30">
        <f t="shared" si="56"/>
        <v>3.4188265688773933</v>
      </c>
      <c r="DV29" s="30">
        <f>DM29*(8314.4/'Config sheet'!$N$28)*(273+F29)*DU29*((CO29^(1/DU29))-1)</f>
        <v>98038.860463628662</v>
      </c>
      <c r="DW29" s="30">
        <f t="shared" si="36"/>
        <v>354.24756610684568</v>
      </c>
      <c r="DX29" s="30">
        <f t="shared" si="37"/>
        <v>350.96</v>
      </c>
      <c r="DY29" s="30">
        <f t="shared" si="38"/>
        <v>105.84248463985371</v>
      </c>
      <c r="DZ29" s="30">
        <f t="shared" si="39"/>
        <v>1010.5002444894413</v>
      </c>
      <c r="EA29" s="65">
        <f>Coeff_Summary!$B$9+Coeff_Summary!$D$9*(DW29-273)+Coeff_Summary!$E$9*CN29*100+Coeff_Summary!$F$9*(DW29-273)^2+Coeff_Summary!$G$9*(DW29-273)*CN29*100+Coeff_Summary!$H$9*(CN29*100)^2</f>
        <v>0.95904600392904882</v>
      </c>
      <c r="EB29" s="30">
        <f>EA29*(8314.4/'Config sheet'!$C$28)*(DW29/(CM29*10^5))</f>
        <v>4.9397940819000494E-2</v>
      </c>
      <c r="EC29" s="30">
        <f t="shared" si="40"/>
        <v>1.2265075323396148</v>
      </c>
      <c r="ED29" s="30">
        <f t="shared" si="57"/>
        <v>1.0178108696156085</v>
      </c>
      <c r="EE29" s="30">
        <f>('Config sheet'!$N$132*(CN29-CM29) - 'Config sheet'!$N$133*GERC_A_PARA!CN29)*10^5</f>
        <v>112493.8914195925</v>
      </c>
      <c r="EF29" s="30">
        <f>('Config sheet'!$N$132*(CN29-CM29) + 'Config sheet'!$N$133*CM29)*10^5</f>
        <v>154559.79324916779</v>
      </c>
      <c r="EG29" s="30">
        <f>'Config sheet'!$N$148</f>
        <v>386976</v>
      </c>
      <c r="EH29" s="30">
        <f t="shared" si="58"/>
        <v>2264.7234277936286</v>
      </c>
      <c r="EI29" s="30">
        <f>'Config sheet'!$E$127+'Config sheet'!$P$127</f>
        <v>3308.2</v>
      </c>
      <c r="EJ29" s="30"/>
      <c r="EK29" s="63">
        <f t="shared" si="41"/>
        <v>51754.012891776896</v>
      </c>
      <c r="EL29" s="63">
        <f t="shared" si="67"/>
        <v>51267.055962534083</v>
      </c>
      <c r="EM29" s="63">
        <f t="shared" si="68"/>
        <v>39273.598444591764</v>
      </c>
      <c r="EN29" s="63">
        <f t="shared" si="69"/>
        <v>38586.34213586658</v>
      </c>
      <c r="EO29" s="30">
        <f>BL29*(('Config sheet'!$D$8+273)/(C29+273))*(GERC_A_PARA!AI29/'Config sheet'!$D$7)*(1/GERC_A_PARA!BG29)*24*10^-3</f>
        <v>1796.2139723549251</v>
      </c>
      <c r="EP29" s="30">
        <f>BN29*(('Config sheet'!$D$8+273)/(D29+273))*(GERC_A_PARA!AJ29/'Config sheet'!$D$7)*(1/GERC_A_PARA!BH29)*24*10^-3</f>
        <v>1779.3132763244544</v>
      </c>
      <c r="EQ29" s="30">
        <f t="shared" si="59"/>
        <v>1787.7636243396896</v>
      </c>
      <c r="ER29" s="30">
        <f>DP29*(('Config sheet'!$D$8+273)/(F29+273))*(CM29/'Config sheet'!$D$7)*(1/DK29)*24*10^-3</f>
        <v>1363.059255295756</v>
      </c>
      <c r="ES29" s="30">
        <f>DR29*(('Config sheet'!$D$8+273)/(G29+273))*(CN29/'Config sheet'!$D$7)*(1/DL29)*24*10^-3</f>
        <v>1339.2068172847632</v>
      </c>
      <c r="ET29" s="30">
        <f t="shared" si="60"/>
        <v>1351.1330362902595</v>
      </c>
      <c r="EU29">
        <f t="shared" si="61"/>
        <v>1.0094984375463003</v>
      </c>
      <c r="EV29">
        <f t="shared" si="62"/>
        <v>1.0178108696156083</v>
      </c>
      <c r="EW29" s="30">
        <f t="shared" si="63"/>
        <v>0.70155985177706837</v>
      </c>
      <c r="EX29" s="30">
        <f>'Config sheet'!$C$123/('Config sheet'!$F$17*10^-3)</f>
        <v>1.2841244171864261</v>
      </c>
      <c r="EY29" s="30">
        <f t="shared" si="64"/>
        <v>0.74789100506632777</v>
      </c>
      <c r="EZ29" s="30">
        <f>'Config sheet'!$N$123/('Config sheet'!$Q$17*10^-3)</f>
        <v>1.4616189626248377</v>
      </c>
      <c r="FA29" s="1" t="s">
        <v>436</v>
      </c>
      <c r="FB29" s="30">
        <f t="shared" si="65"/>
        <v>-3.2875661068457021</v>
      </c>
      <c r="FC29" s="30"/>
    </row>
    <row r="30" spans="1:159" x14ac:dyDescent="0.25">
      <c r="A30" s="1">
        <v>43480</v>
      </c>
      <c r="B30" s="2">
        <v>0.83333333333333337</v>
      </c>
      <c r="C30">
        <v>26.67</v>
      </c>
      <c r="D30">
        <v>73.760000000000005</v>
      </c>
      <c r="E30">
        <v>20.46</v>
      </c>
      <c r="F30">
        <v>20.399999999999999</v>
      </c>
      <c r="G30">
        <v>76.77</v>
      </c>
      <c r="H30">
        <v>66.73</v>
      </c>
      <c r="I30">
        <v>71.95</v>
      </c>
      <c r="J30">
        <v>72.16</v>
      </c>
      <c r="K30">
        <v>72.58</v>
      </c>
      <c r="L30">
        <v>69.900000000000006</v>
      </c>
      <c r="M30">
        <v>21.86</v>
      </c>
      <c r="N30">
        <v>34.450000000000003</v>
      </c>
      <c r="O30">
        <v>33.97</v>
      </c>
      <c r="P30">
        <v>33.9</v>
      </c>
      <c r="Q30">
        <v>64.17</v>
      </c>
      <c r="R30">
        <v>3.7</v>
      </c>
      <c r="S30">
        <v>79.3</v>
      </c>
      <c r="T30">
        <v>76.08</v>
      </c>
      <c r="U30">
        <v>72.260000000000005</v>
      </c>
      <c r="V30">
        <v>72.260000000000005</v>
      </c>
      <c r="W30">
        <v>2.85</v>
      </c>
      <c r="X30">
        <v>2.41</v>
      </c>
      <c r="Y30">
        <v>3.69</v>
      </c>
      <c r="Z30">
        <v>3.4</v>
      </c>
      <c r="AA30">
        <v>4.6500000000000004</v>
      </c>
      <c r="AB30">
        <v>4.1900000000000004</v>
      </c>
      <c r="AC30">
        <v>3.86</v>
      </c>
      <c r="AD30">
        <v>1.92</v>
      </c>
      <c r="AE30">
        <v>1.49</v>
      </c>
      <c r="AF30">
        <v>2.11</v>
      </c>
      <c r="AH30" s="4" t="str">
        <f t="shared" si="70"/>
        <v>ON</v>
      </c>
      <c r="AI30" s="31">
        <f>M30+'Config sheet'!$D$9-'Config sheet'!$C$139</f>
        <v>22.818899999999999</v>
      </c>
      <c r="AJ30" s="31">
        <f>N30+'Config sheet'!$D$9+'Config sheet'!$C$140</f>
        <v>35.808900000000001</v>
      </c>
      <c r="AK30" s="25">
        <f t="shared" si="0"/>
        <v>1.5692649514218477</v>
      </c>
      <c r="AL30" s="46">
        <f>'Config sheet'!$C$47</f>
        <v>3546.9708798579968</v>
      </c>
      <c r="AM30" s="4">
        <f>'Config sheet'!$C$42</f>
        <v>1817.9423322060413</v>
      </c>
      <c r="AN30" s="25">
        <f>'Config sheet'!$C$46</f>
        <v>1729.0285476519553</v>
      </c>
      <c r="AO30" s="25">
        <f t="shared" si="66"/>
        <v>1.4790678222057576</v>
      </c>
      <c r="AP30" s="25">
        <f>'Config sheet'!$C$50/100*GERC_A_PARA!AM30</f>
        <v>351.771841281869</v>
      </c>
      <c r="AQ30" s="25">
        <f t="shared" si="1"/>
        <v>351.771841281869</v>
      </c>
      <c r="AR30" s="25">
        <f t="shared" si="43"/>
        <v>477.05848068739476</v>
      </c>
      <c r="AS30" s="27">
        <f t="shared" si="2"/>
        <v>2169.7141734879106</v>
      </c>
      <c r="AT30" s="25">
        <f t="shared" si="3"/>
        <v>1599.8968276666003</v>
      </c>
      <c r="AU30" s="25">
        <f>'Config sheet'!$C$51/100*GERC_A_PARA!AN30</f>
        <v>266.0974934836359</v>
      </c>
      <c r="AV30" s="25">
        <f t="shared" si="4"/>
        <v>266.0974934836359</v>
      </c>
      <c r="AW30" s="25">
        <f t="shared" si="5"/>
        <v>360.87045936774985</v>
      </c>
      <c r="AX30" s="27">
        <f t="shared" si="6"/>
        <v>1995.1260411355911</v>
      </c>
      <c r="AY30" s="25">
        <f t="shared" si="7"/>
        <v>1471.1595946652189</v>
      </c>
      <c r="AZ30" s="31">
        <f t="shared" si="44"/>
        <v>93.108327080238425</v>
      </c>
      <c r="BA30" s="31">
        <f t="shared" si="45"/>
        <v>94.518715956840794</v>
      </c>
      <c r="BB30" s="31">
        <f t="shared" si="46"/>
        <v>68.655917422317415</v>
      </c>
      <c r="BC30" s="31">
        <f t="shared" si="47"/>
        <v>69.695905415678311</v>
      </c>
      <c r="BD30" s="25">
        <f t="shared" si="8"/>
        <v>93.813521518539602</v>
      </c>
      <c r="BE30">
        <f>'Config sheet'!$D$59</f>
        <v>82.44</v>
      </c>
      <c r="BF30" s="30">
        <f t="shared" si="48"/>
        <v>81.494716468768729</v>
      </c>
      <c r="BG30" s="19">
        <f>Coeff_Summary!$B$10+Coeff_Summary!$D$10*(C30)+Coeff_Summary!$E$10*AI30*100+Coeff_Summary!$F$10*(C30)^2+Coeff_Summary!$G$10*(C30)*AI30*100+Coeff_Summary!$H$10*(AI30*100)^2</f>
        <v>0.96206783893151415</v>
      </c>
      <c r="BH30" s="19">
        <f>Coeff_Summary!$B$8+Coeff_Summary!$D$8*(D30)+Coeff_Summary!$E$8*AJ30*100+Coeff_Summary!$F$8*(D30)^2+Coeff_Summary!$G$8*(D30)*AJ30*100+Coeff_Summary!$H$8*(AJ30*100)^2</f>
        <v>0.97124651551448371</v>
      </c>
      <c r="BI30" s="30">
        <f t="shared" si="49"/>
        <v>0.96665717722299893</v>
      </c>
      <c r="BJ30" s="30">
        <f>BG30*8314.4*(GERC_A_PARA!C30+273)/('Config sheet'!$C$28*AI30*10^5)</f>
        <v>6.4147146798022719E-2</v>
      </c>
      <c r="BK30">
        <f>BH30*(8314.4/'Config sheet'!$C$28)*(BT30/(AJ30*10^5))</f>
        <v>4.775189075609413E-2</v>
      </c>
      <c r="BL30" s="30">
        <f t="shared" si="50"/>
        <v>3327.5382896319152</v>
      </c>
      <c r="BM30" s="30">
        <f t="shared" si="9"/>
        <v>51873.519801421375</v>
      </c>
      <c r="BN30" s="30">
        <f t="shared" si="10"/>
        <v>2453.6494339082165</v>
      </c>
      <c r="BO30" s="30">
        <f t="shared" si="11"/>
        <v>51383.293835230594</v>
      </c>
      <c r="BP30" s="19">
        <f>(Coeff_Summary!$B$4+Coeff_Summary!$D$4*(C30)+Coeff_Summary!$E$4*AI30*100+Coeff_Summary!$F$4*(C30)^2+Coeff_Summary!$G$4*(C30)*AI30*100+Coeff_Summary!$H$4*(AI30*100)^2+Coeff_Summary!$B$2+Coeff_Summary!$D$2*(D30)+Coeff_Summary!$E$2*AJ30*100+Coeff_Summary!$F$2*(D30)^2+Coeff_Summary!$G$2*(D30)*AJ30*100+Coeff_Summary!$H$2*(AJ30*100)^2)/2</f>
        <v>1.3621579404442377</v>
      </c>
      <c r="BQ30" s="30">
        <f t="shared" si="51"/>
        <v>3.7612262174159685</v>
      </c>
      <c r="BR30" s="30">
        <f>BI30*(8314.4/'Config sheet'!$C$28)*(273+C30)*BQ30*((AK30^(1/BQ30))-1)</f>
        <v>70406.333643922277</v>
      </c>
      <c r="BS30" s="30">
        <f t="shared" si="12"/>
        <v>337.8105288165101</v>
      </c>
      <c r="BT30" s="30">
        <f t="shared" si="13"/>
        <v>346.76</v>
      </c>
      <c r="BU30" s="52">
        <f t="shared" si="14"/>
        <v>80.994964571055633</v>
      </c>
      <c r="BV30" s="30">
        <f t="shared" si="15"/>
        <v>1252.5553497764538</v>
      </c>
      <c r="BW30" s="65">
        <f>Coeff_Summary!$B$8+Coeff_Summary!$D$8*(BS30-273)+Coeff_Summary!$E$8*AJ30*100+Coeff_Summary!$F$8*(BS30-273)^2+Coeff_Summary!$G$8*(BS30-273)*AJ30*100+Coeff_Summary!$H$8*(AJ30*100)^2</f>
        <v>0.96706396537615069</v>
      </c>
      <c r="BX30" s="30">
        <f>BW30*(8314.4/'Config sheet'!$C$28)*(BS30/(AI30*10^5))</f>
        <v>7.2687002887146135E-2</v>
      </c>
      <c r="BY30" s="30">
        <f t="shared" si="16"/>
        <v>1.1331291649808291</v>
      </c>
      <c r="BZ30" s="30">
        <f t="shared" si="17"/>
        <v>1.0095405710611463</v>
      </c>
      <c r="CA30" s="30">
        <f>('Config sheet'!$C$132*(AJ30-AI30) - 'Config sheet'!$C$133*GERC_A_PARA!AJ30)*10^5</f>
        <v>96240.322702930018</v>
      </c>
      <c r="CB30" s="30">
        <f>('Config sheet'!$C$132*(AJ30-AI30) + 'Config sheet'!$C$133*AI30)*10^5</f>
        <v>120795.13452959263</v>
      </c>
      <c r="CC30" s="30">
        <f>'Config sheet'!$C$148</f>
        <v>386976</v>
      </c>
      <c r="CD30" s="30">
        <f t="shared" si="52"/>
        <v>8.9494711834898908</v>
      </c>
      <c r="CE30" s="30"/>
      <c r="CF30" s="30"/>
      <c r="CG30" s="30"/>
      <c r="CH30" s="30"/>
      <c r="CI30" s="30"/>
      <c r="CJ30" s="30"/>
      <c r="CK30" s="30"/>
      <c r="CL30" s="30"/>
      <c r="CM30" s="46">
        <f>P30+'Config sheet'!$O$9-'Config sheet'!$C$139</f>
        <v>34.858899999999998</v>
      </c>
      <c r="CN30" s="46">
        <f>Q30+'Config sheet'!$O$9+'Config sheet'!C$140</f>
        <v>65.528900000000007</v>
      </c>
      <c r="CO30" s="27">
        <f t="shared" si="18"/>
        <v>1.8798326969583095</v>
      </c>
      <c r="CP30" s="46">
        <f>'Config sheet'!$N$47</f>
        <v>1852.7346826837274</v>
      </c>
      <c r="CQ30" s="27">
        <f>'Config sheet'!$N$42</f>
        <v>970.82423361890676</v>
      </c>
      <c r="CR30" s="27">
        <f>'Config sheet'!$N$46</f>
        <v>881.91044906482068</v>
      </c>
      <c r="CS30" s="27">
        <f t="shared" si="19"/>
        <v>1.3858629974551695</v>
      </c>
      <c r="CT30" s="27">
        <f>'Config sheet'!$N$50/100*GERC_A_PARA!CQ30</f>
        <v>274.64617569078871</v>
      </c>
      <c r="CU30" s="27">
        <f t="shared" si="20"/>
        <v>274.64617569078871</v>
      </c>
      <c r="CV30" s="27">
        <f t="shared" si="21"/>
        <v>433.08217361062077</v>
      </c>
      <c r="CW30" s="27">
        <f t="shared" si="22"/>
        <v>1245.4704093096955</v>
      </c>
      <c r="CX30" s="27">
        <f t="shared" si="23"/>
        <v>789.83552243943132</v>
      </c>
      <c r="CY30" s="27">
        <f>'Config sheet'!$N$51/100*GERC_A_PARA!CR30</f>
        <v>198.78261521921058</v>
      </c>
      <c r="CZ30" s="27">
        <f t="shared" si="24"/>
        <v>198.78261521921058</v>
      </c>
      <c r="DA30" s="27">
        <f t="shared" si="25"/>
        <v>313.45496385889311</v>
      </c>
      <c r="DB30" s="27">
        <f t="shared" si="26"/>
        <v>1080.6930642840312</v>
      </c>
      <c r="DC30" s="27">
        <f t="shared" si="27"/>
        <v>685.33926189265355</v>
      </c>
      <c r="DD30" s="50">
        <f t="shared" si="28"/>
        <v>83.680259264930399</v>
      </c>
      <c r="DE30" s="50">
        <f t="shared" si="29"/>
        <v>86.997279739538044</v>
      </c>
      <c r="DF30" s="50">
        <f t="shared" si="30"/>
        <v>53.067211232273195</v>
      </c>
      <c r="DG30" s="50">
        <f t="shared" si="31"/>
        <v>55.17075426301939</v>
      </c>
      <c r="DH30" s="27">
        <f t="shared" si="32"/>
        <v>85.338769502234214</v>
      </c>
      <c r="DI30">
        <f>'Config sheet'!$N$59</f>
        <v>71.978923438716066</v>
      </c>
      <c r="DJ30" s="21">
        <f t="shared" si="53"/>
        <v>69.728876124940257</v>
      </c>
      <c r="DK30" s="19">
        <f>Coeff_Summary!$B$11+Coeff_Summary!$D$11*(F30)+Coeff_Summary!$E$11*CM30*100+Coeff_Summary!$F$11*(F30)^2+Coeff_Summary!$G$11*(F30)*CM30*100+Coeff_Summary!$H$11*(CM30*100)^2</f>
        <v>0.93894502760548704</v>
      </c>
      <c r="DL30" s="19">
        <f>Coeff_Summary!$B$9+Coeff_Summary!$D$9*(G30)+Coeff_Summary!$E$9*CN30*100+Coeff_Summary!$F$9*(G30)^2+Coeff_Summary!$G$9*(G30)*CN30*100+Coeff_Summary!$H$9*(CN30*100)^2</f>
        <v>0.95582810269717866</v>
      </c>
      <c r="DM30" s="30">
        <f t="shared" si="54"/>
        <v>0.9473865651513329</v>
      </c>
      <c r="DN30">
        <f>DK30*8314.4*(GERC_A_PARA!F30+273)/('Config sheet'!$N$28*GERC_A_PARA!CM30*10^5)</f>
        <v>4.0124504473099377E-2</v>
      </c>
      <c r="DO30">
        <f>DL30*(8314.4/'Config sheet'!$N$28)*((GERC_A_PARA!G30+273)/(GERC_A_PARA!CN30*10^5))</f>
        <v>2.5903148728426213E-2</v>
      </c>
      <c r="DP30" s="30">
        <f t="shared" si="55"/>
        <v>1581.1009803434167</v>
      </c>
      <c r="DQ30" s="30">
        <f t="shared" si="33"/>
        <v>39404.872436578808</v>
      </c>
      <c r="DR30" s="30">
        <f t="shared" si="34"/>
        <v>1002.6811632812658</v>
      </c>
      <c r="DS30" s="30">
        <f t="shared" si="35"/>
        <v>38708.852494867533</v>
      </c>
      <c r="DT30" s="19">
        <f>(Coeff_Summary!$B$5+Coeff_Summary!$D$5*(F30)+Coeff_Summary!$E$5*CM30*100+Coeff_Summary!$F$5*(F30)^2+Coeff_Summary!$G$5*(F30)*CM30*100+Coeff_Summary!$H$5*(CM30*100)^2+Coeff_Summary!$B$3+Coeff_Summary!$D$3*(G30)+Coeff_Summary!$E$3*CN30*100+Coeff_Summary!$F$3*(G30)^2+Coeff_Summary!$G$3*(G30)*CN30*100+Coeff_Summary!$H$3*(CN30*100)^2)/2</f>
        <v>1.4155585794129744</v>
      </c>
      <c r="DU30" s="30">
        <f t="shared" si="56"/>
        <v>3.4063996017423541</v>
      </c>
      <c r="DV30" s="30">
        <f>DM30*(8314.4/'Config sheet'!$N$28)*(273+F30)*DU30*((CO30^(1/DU30))-1)</f>
        <v>97863.914145689138</v>
      </c>
      <c r="DW30" s="30">
        <f t="shared" si="36"/>
        <v>353.12782251636224</v>
      </c>
      <c r="DX30" s="30">
        <f t="shared" si="37"/>
        <v>349.77</v>
      </c>
      <c r="DY30" s="30">
        <f t="shared" si="38"/>
        <v>105.9567545083595</v>
      </c>
      <c r="DZ30" s="30">
        <f t="shared" si="39"/>
        <v>1010.9771961391558</v>
      </c>
      <c r="EA30" s="65">
        <f>Coeff_Summary!$B$9+Coeff_Summary!$D$9*(DW30-273)+Coeff_Summary!$E$9*CN30*100+Coeff_Summary!$F$9*(DW30-273)^2+Coeff_Summary!$G$9*(DW30-273)*CN30*100+Coeff_Summary!$H$9*(CN30*100)^2</f>
        <v>0.95825494234421871</v>
      </c>
      <c r="EB30" s="30">
        <f>EA30*(8314.4/'Config sheet'!$C$28)*(DW30/(CM30*10^5))</f>
        <v>4.9285868103001063E-2</v>
      </c>
      <c r="EC30" s="30">
        <f t="shared" si="40"/>
        <v>1.2283234086054253</v>
      </c>
      <c r="ED30" s="30">
        <f t="shared" si="57"/>
        <v>1.0179808983436944</v>
      </c>
      <c r="EE30" s="30">
        <f>('Config sheet'!$N$132*(CN30-CM30) - 'Config sheet'!$N$133*GERC_A_PARA!CN30)*10^5</f>
        <v>112809.81561550545</v>
      </c>
      <c r="EF30" s="30">
        <f>('Config sheet'!$N$132*(CN30-CM30) + 'Config sheet'!$N$133*CM30)*10^5</f>
        <v>154854.77617504619</v>
      </c>
      <c r="EG30" s="30">
        <f>'Config sheet'!$N$148</f>
        <v>386976</v>
      </c>
      <c r="EH30" s="30">
        <f t="shared" si="58"/>
        <v>2263.5325459156097</v>
      </c>
      <c r="EI30" s="30">
        <f>'Config sheet'!$E$127+'Config sheet'!$P$127</f>
        <v>3308.2</v>
      </c>
      <c r="EJ30" s="30"/>
      <c r="EK30" s="63">
        <f t="shared" si="41"/>
        <v>51873.519801421375</v>
      </c>
      <c r="EL30" s="63">
        <f t="shared" si="67"/>
        <v>51383.293835230594</v>
      </c>
      <c r="EM30" s="63">
        <f t="shared" si="68"/>
        <v>39404.872436578808</v>
      </c>
      <c r="EN30" s="63">
        <f t="shared" si="69"/>
        <v>38708.852494867533</v>
      </c>
      <c r="EO30" s="30">
        <f>BL30*(('Config sheet'!$D$8+273)/(C30+273))*(GERC_A_PARA!AI30/'Config sheet'!$D$7)*(1/GERC_A_PARA!BG30)*24*10^-3</f>
        <v>1800.3616696812221</v>
      </c>
      <c r="EP30" s="30">
        <f>BN30*(('Config sheet'!$D$8+273)/(D30+273))*(GERC_A_PARA!AJ30/'Config sheet'!$D$7)*(1/GERC_A_PARA!BH30)*24*10^-3</f>
        <v>1783.3475159783127</v>
      </c>
      <c r="EQ30" s="30">
        <f t="shared" si="59"/>
        <v>1791.8545928297674</v>
      </c>
      <c r="ER30" s="30">
        <f>DP30*(('Config sheet'!$D$8+273)/(F30+273))*(CM30/'Config sheet'!$D$7)*(1/DK30)*24*10^-3</f>
        <v>1367.6153498947779</v>
      </c>
      <c r="ES30" s="30">
        <f>DR30*(('Config sheet'!$D$8+273)/(G30+273))*(CN30/'Config sheet'!$D$7)*(1/DL30)*24*10^-3</f>
        <v>1343.4587545993804</v>
      </c>
      <c r="ET30" s="30">
        <f t="shared" si="60"/>
        <v>1355.5370522470791</v>
      </c>
      <c r="EU30">
        <f t="shared" si="61"/>
        <v>1.009540571061146</v>
      </c>
      <c r="EV30">
        <f t="shared" si="62"/>
        <v>1.0179808983436942</v>
      </c>
      <c r="EW30" s="30">
        <f t="shared" si="63"/>
        <v>0.699027340046811</v>
      </c>
      <c r="EX30" s="30">
        <f>'Config sheet'!$C$123/('Config sheet'!$F$17*10^-3)</f>
        <v>1.2841244171864261</v>
      </c>
      <c r="EY30" s="30">
        <f t="shared" si="64"/>
        <v>0.7458130299450354</v>
      </c>
      <c r="EZ30" s="30">
        <f>'Config sheet'!$N$123/('Config sheet'!$Q$17*10^-3)</f>
        <v>1.4616189626248377</v>
      </c>
      <c r="FA30" s="1" t="s">
        <v>437</v>
      </c>
      <c r="FB30" s="30">
        <f t="shared" si="65"/>
        <v>-3.3578225163622619</v>
      </c>
      <c r="FC30" s="30"/>
    </row>
    <row r="31" spans="1:159" x14ac:dyDescent="0.25">
      <c r="A31" s="1">
        <v>43480</v>
      </c>
      <c r="B31" s="29">
        <v>0.875</v>
      </c>
      <c r="C31">
        <v>26.04</v>
      </c>
      <c r="D31">
        <v>73.03</v>
      </c>
      <c r="E31">
        <v>19.16</v>
      </c>
      <c r="F31">
        <v>19.11</v>
      </c>
      <c r="G31">
        <v>75.569999999999993</v>
      </c>
      <c r="H31">
        <v>66.72</v>
      </c>
      <c r="I31">
        <v>71.94</v>
      </c>
      <c r="J31">
        <v>72.17</v>
      </c>
      <c r="K31">
        <v>72.569999999999993</v>
      </c>
      <c r="L31">
        <v>69.88</v>
      </c>
      <c r="M31">
        <v>21.85</v>
      </c>
      <c r="N31">
        <v>34.39</v>
      </c>
      <c r="O31">
        <v>33.92</v>
      </c>
      <c r="P31">
        <v>33.840000000000003</v>
      </c>
      <c r="Q31">
        <v>64.19</v>
      </c>
      <c r="R31">
        <v>3.7</v>
      </c>
      <c r="S31">
        <v>79.569999999999993</v>
      </c>
      <c r="T31">
        <v>75.97</v>
      </c>
      <c r="U31">
        <v>72.17</v>
      </c>
      <c r="V31">
        <v>72.17</v>
      </c>
      <c r="W31">
        <v>2.84</v>
      </c>
      <c r="X31">
        <v>2.42</v>
      </c>
      <c r="Y31">
        <v>3.69</v>
      </c>
      <c r="Z31">
        <v>3.39</v>
      </c>
      <c r="AA31">
        <v>4.6399999999999997</v>
      </c>
      <c r="AB31">
        <v>4.16</v>
      </c>
      <c r="AC31">
        <v>3.85</v>
      </c>
      <c r="AD31">
        <v>1.94</v>
      </c>
      <c r="AE31">
        <v>1.5</v>
      </c>
      <c r="AF31">
        <v>2.09</v>
      </c>
      <c r="AH31" s="4" t="str">
        <f t="shared" si="70"/>
        <v>ON</v>
      </c>
      <c r="AI31" s="31">
        <f>M31+'Config sheet'!$D$9-'Config sheet'!$C$139</f>
        <v>22.808900000000001</v>
      </c>
      <c r="AJ31" s="31">
        <f>N31+'Config sheet'!$D$9+'Config sheet'!$C$140</f>
        <v>35.748899999999999</v>
      </c>
      <c r="AK31" s="25">
        <f t="shared" si="0"/>
        <v>1.5673224048507379</v>
      </c>
      <c r="AL31" s="46">
        <f>'Config sheet'!$C$47</f>
        <v>3546.9708798579968</v>
      </c>
      <c r="AM31" s="4">
        <f>'Config sheet'!$C$42</f>
        <v>1817.9423322060413</v>
      </c>
      <c r="AN31" s="25">
        <f>'Config sheet'!$C$46</f>
        <v>1729.0285476519553</v>
      </c>
      <c r="AO31" s="25">
        <f t="shared" si="66"/>
        <v>1.4810093776505087</v>
      </c>
      <c r="AP31" s="25">
        <f>'Config sheet'!$C$50/100*GERC_A_PARA!AM31</f>
        <v>351.771841281869</v>
      </c>
      <c r="AQ31" s="25">
        <f t="shared" si="1"/>
        <v>351.771841281869</v>
      </c>
      <c r="AR31" s="25">
        <f t="shared" si="43"/>
        <v>476.46932398431966</v>
      </c>
      <c r="AS31" s="27">
        <f t="shared" si="2"/>
        <v>2169.7141734879106</v>
      </c>
      <c r="AT31" s="25">
        <f t="shared" si="3"/>
        <v>1601.8751080989398</v>
      </c>
      <c r="AU31" s="25">
        <f>'Config sheet'!$C$51/100*GERC_A_PARA!AN31</f>
        <v>266.0974934836359</v>
      </c>
      <c r="AV31" s="25">
        <f t="shared" si="4"/>
        <v>266.0974934836359</v>
      </c>
      <c r="AW31" s="25">
        <f t="shared" si="5"/>
        <v>360.42479230870936</v>
      </c>
      <c r="AX31" s="27">
        <f t="shared" si="6"/>
        <v>1995.1260411355911</v>
      </c>
      <c r="AY31" s="25">
        <f t="shared" si="7"/>
        <v>1472.978690864828</v>
      </c>
      <c r="AZ31" s="31">
        <f t="shared" si="44"/>
        <v>93.140734967586553</v>
      </c>
      <c r="BA31" s="31">
        <f t="shared" si="45"/>
        <v>94.544491532359515</v>
      </c>
      <c r="BB31" s="31">
        <f t="shared" si="46"/>
        <v>68.764737179539253</v>
      </c>
      <c r="BC31" s="31">
        <f t="shared" si="47"/>
        <v>69.801114563443946</v>
      </c>
      <c r="BD31" s="25">
        <f t="shared" si="8"/>
        <v>93.842613249973027</v>
      </c>
      <c r="BE31">
        <f>'Config sheet'!$D$59</f>
        <v>82.44</v>
      </c>
      <c r="BF31" s="30">
        <f t="shared" si="48"/>
        <v>81.56276956073232</v>
      </c>
      <c r="BG31" s="19">
        <f>Coeff_Summary!$B$10+Coeff_Summary!$D$10*(C31)+Coeff_Summary!$E$10*AI31*100+Coeff_Summary!$F$10*(C31)^2+Coeff_Summary!$G$10*(C31)*AI31*100+Coeff_Summary!$H$10*(AI31*100)^2</f>
        <v>0.96175025005533987</v>
      </c>
      <c r="BH31" s="19">
        <f>Coeff_Summary!$B$8+Coeff_Summary!$D$8*(D31)+Coeff_Summary!$E$8*AJ31*100+Coeff_Summary!$F$8*(D31)^2+Coeff_Summary!$G$8*(D31)*AJ31*100+Coeff_Summary!$H$8*(AJ31*100)^2</f>
        <v>0.97096286437195778</v>
      </c>
      <c r="BI31" s="30">
        <f t="shared" si="49"/>
        <v>0.96635655721364877</v>
      </c>
      <c r="BJ31" s="30">
        <f>BG31*8314.4*(GERC_A_PARA!C31+273)/('Config sheet'!$C$28*AI31*10^5)</f>
        <v>6.4019213651826765E-2</v>
      </c>
      <c r="BK31">
        <f>BH31*(8314.4/'Config sheet'!$C$28)*(BT31/(AJ31*10^5))</f>
        <v>4.771740026687811E-2</v>
      </c>
      <c r="BL31" s="30">
        <f t="shared" si="50"/>
        <v>3328.5701648743056</v>
      </c>
      <c r="BM31" s="30">
        <f t="shared" si="9"/>
        <v>51993.299745557342</v>
      </c>
      <c r="BN31" s="30">
        <f t="shared" si="10"/>
        <v>2457.4452053754094</v>
      </c>
      <c r="BO31" s="30">
        <f t="shared" si="11"/>
        <v>51499.980963572867</v>
      </c>
      <c r="BP31" s="19">
        <f>(Coeff_Summary!$B$4+Coeff_Summary!$D$4*(C31)+Coeff_Summary!$E$4*AI31*100+Coeff_Summary!$F$4*(C31)^2+Coeff_Summary!$G$4*(C31)*AI31*100+Coeff_Summary!$H$4*(AI31*100)^2+Coeff_Summary!$B$2+Coeff_Summary!$D$2*(D31)+Coeff_Summary!$E$2*AJ31*100+Coeff_Summary!$F$2*(D31)^2+Coeff_Summary!$G$2*(D31)*AJ31*100+Coeff_Summary!$H$2*(AJ31*100)^2)/2</f>
        <v>1.3628670345919889</v>
      </c>
      <c r="BQ31" s="30">
        <f t="shared" si="51"/>
        <v>3.7558303859825939</v>
      </c>
      <c r="BR31" s="30">
        <f>BI31*(8314.4/'Config sheet'!$C$28)*(273+C31)*BQ31*((AK31^(1/BQ31))-1)</f>
        <v>70037.768769811315</v>
      </c>
      <c r="BS31" s="30">
        <f t="shared" si="12"/>
        <v>337.04719756194311</v>
      </c>
      <c r="BT31" s="30">
        <f t="shared" si="13"/>
        <v>346.03</v>
      </c>
      <c r="BU31" s="52">
        <f t="shared" si="14"/>
        <v>80.88358706521197</v>
      </c>
      <c r="BV31" s="30">
        <f t="shared" si="15"/>
        <v>1250.5952612772073</v>
      </c>
      <c r="BW31" s="65">
        <f>Coeff_Summary!$B$8+Coeff_Summary!$D$8*(BS31-273)+Coeff_Summary!$E$8*AJ31*100+Coeff_Summary!$F$8*(BS31-273)^2+Coeff_Summary!$G$8*(BS31-273)*AJ31*100+Coeff_Summary!$H$8*(AJ31*100)^2</f>
        <v>0.96673587963892571</v>
      </c>
      <c r="BX31" s="30">
        <f>BW31*(8314.4/'Config sheet'!$C$28)*(BS31/(AI31*10^5))</f>
        <v>7.2529937183791651E-2</v>
      </c>
      <c r="BY31" s="30">
        <f t="shared" si="16"/>
        <v>1.1329401447860807</v>
      </c>
      <c r="BZ31" s="30">
        <f t="shared" si="17"/>
        <v>1.0095790090162056</v>
      </c>
      <c r="CA31" s="30">
        <f>('Config sheet'!$C$132*(AJ31-AI31) - 'Config sheet'!$C$133*GERC_A_PARA!AJ31)*10^5</f>
        <v>95837.284407134095</v>
      </c>
      <c r="CB31" s="30">
        <f>('Config sheet'!$C$132*(AJ31-AI31) + 'Config sheet'!$C$133*AI31)*10^5</f>
        <v>120362.7784557483</v>
      </c>
      <c r="CC31" s="30">
        <f>'Config sheet'!$C$148</f>
        <v>386976</v>
      </c>
      <c r="CD31" s="30">
        <f t="shared" si="52"/>
        <v>8.982802438056865</v>
      </c>
      <c r="CE31" s="30"/>
      <c r="CF31" s="30"/>
      <c r="CG31" s="30"/>
      <c r="CH31" s="30"/>
      <c r="CI31" s="30"/>
      <c r="CJ31" s="30"/>
      <c r="CK31" s="30"/>
      <c r="CL31" s="30"/>
      <c r="CM31" s="46">
        <f>P31+'Config sheet'!$O$9-'Config sheet'!$C$139</f>
        <v>34.798900000000003</v>
      </c>
      <c r="CN31" s="46">
        <f>Q31+'Config sheet'!$O$9+'Config sheet'!C$140</f>
        <v>65.548900000000003</v>
      </c>
      <c r="CO31" s="27">
        <f t="shared" si="18"/>
        <v>1.8836486210771028</v>
      </c>
      <c r="CP31" s="46">
        <f>'Config sheet'!$N$47</f>
        <v>1852.7346826837274</v>
      </c>
      <c r="CQ31" s="27">
        <f>'Config sheet'!$N$42</f>
        <v>970.82423361890676</v>
      </c>
      <c r="CR31" s="27">
        <f>'Config sheet'!$N$46</f>
        <v>881.91044906482068</v>
      </c>
      <c r="CS31" s="27">
        <f t="shared" si="19"/>
        <v>1.3870927567554598</v>
      </c>
      <c r="CT31" s="27">
        <f>'Config sheet'!$N$50/100*GERC_A_PARA!CQ31</f>
        <v>274.64617569078871</v>
      </c>
      <c r="CU31" s="27">
        <f t="shared" si="20"/>
        <v>274.64617569078871</v>
      </c>
      <c r="CV31" s="27">
        <f t="shared" si="21"/>
        <v>433.54069189585283</v>
      </c>
      <c r="CW31" s="27">
        <f t="shared" si="22"/>
        <v>1245.4704093096955</v>
      </c>
      <c r="CX31" s="27">
        <f t="shared" si="23"/>
        <v>789.00018209852681</v>
      </c>
      <c r="CY31" s="27">
        <f>'Config sheet'!$N$51/100*GERC_A_PARA!CR31</f>
        <v>198.78261521921058</v>
      </c>
      <c r="CZ31" s="27">
        <f t="shared" si="24"/>
        <v>198.78261521921058</v>
      </c>
      <c r="DA31" s="27">
        <f t="shared" si="25"/>
        <v>313.78682889810221</v>
      </c>
      <c r="DB31" s="27">
        <f t="shared" si="26"/>
        <v>1080.6930642840312</v>
      </c>
      <c r="DC31" s="27">
        <f t="shared" si="27"/>
        <v>684.61443815859741</v>
      </c>
      <c r="DD31" s="50">
        <f t="shared" si="28"/>
        <v>83.633029470972431</v>
      </c>
      <c r="DE31" s="50">
        <f t="shared" si="29"/>
        <v>86.95964949719756</v>
      </c>
      <c r="DF31" s="50">
        <f t="shared" si="30"/>
        <v>52.981166785505458</v>
      </c>
      <c r="DG31" s="50">
        <f t="shared" si="31"/>
        <v>55.088566356659427</v>
      </c>
      <c r="DH31" s="27">
        <f t="shared" si="32"/>
        <v>85.296339484084996</v>
      </c>
      <c r="DI31">
        <f>'Config sheet'!$N$59</f>
        <v>71.978923438716066</v>
      </c>
      <c r="DJ31" s="21">
        <f t="shared" si="53"/>
        <v>69.665603027583714</v>
      </c>
      <c r="DK31" s="19">
        <f>Coeff_Summary!$B$11+Coeff_Summary!$D$11*(F31)+Coeff_Summary!$E$11*CM31*100+Coeff_Summary!$F$11*(F31)^2+Coeff_Summary!$G$11*(F31)*CM31*100+Coeff_Summary!$H$11*(CM31*100)^2</f>
        <v>0.93791112096463591</v>
      </c>
      <c r="DL31" s="19">
        <f>Coeff_Summary!$B$9+Coeff_Summary!$D$9*(G31)+Coeff_Summary!$E$9*CN31*100+Coeff_Summary!$F$9*(G31)^2+Coeff_Summary!$G$9*(G31)*CN31*100+Coeff_Summary!$H$9*(CN31*100)^2</f>
        <v>0.95492643120464571</v>
      </c>
      <c r="DM31" s="30">
        <f t="shared" si="54"/>
        <v>0.94641877608464076</v>
      </c>
      <c r="DN31">
        <f>DK31*8314.4*(GERC_A_PARA!F31+273)/('Config sheet'!$N$28*GERC_A_PARA!CM31*10^5)</f>
        <v>3.9972901989010871E-2</v>
      </c>
      <c r="DO31">
        <f>DL31*(8314.4/'Config sheet'!$N$28)*((GERC_A_PARA!G31+273)/(GERC_A_PARA!CN31*10^5))</f>
        <v>2.5782058961612803E-2</v>
      </c>
      <c r="DP31" s="30">
        <f t="shared" si="55"/>
        <v>1580.314864681297</v>
      </c>
      <c r="DQ31" s="30">
        <f t="shared" si="33"/>
        <v>39534.654379503103</v>
      </c>
      <c r="DR31" s="30">
        <f t="shared" si="34"/>
        <v>1001.1227137043199</v>
      </c>
      <c r="DS31" s="30">
        <f t="shared" si="35"/>
        <v>38830.208060376513</v>
      </c>
      <c r="DT31" s="19">
        <f>(Coeff_Summary!$B$5+Coeff_Summary!$D$5*(F31)+Coeff_Summary!$E$5*CM31*100+Coeff_Summary!$F$5*(F31)^2+Coeff_Summary!$G$5*(F31)*CM31*100+Coeff_Summary!$H$5*(CM31*100)^2+Coeff_Summary!$B$3+Coeff_Summary!$D$3*(G31)+Coeff_Summary!$E$3*CN31*100+Coeff_Summary!$F$3*(G31)^2+Coeff_Summary!$G$3*(G31)*CN31*100+Coeff_Summary!$H$3*(CN31*100)^2)/2</f>
        <v>1.4177406110951538</v>
      </c>
      <c r="DU31" s="30">
        <f t="shared" si="56"/>
        <v>3.3938299831045584</v>
      </c>
      <c r="DV31" s="30">
        <f>DM31*(8314.4/'Config sheet'!$N$28)*(273+F31)*DU31*((CO31^(1/DU31))-1)</f>
        <v>97711.458332027541</v>
      </c>
      <c r="DW31" s="30">
        <f t="shared" si="36"/>
        <v>352.02685102633131</v>
      </c>
      <c r="DX31" s="30">
        <f t="shared" si="37"/>
        <v>348.57</v>
      </c>
      <c r="DY31" s="30">
        <f t="shared" si="38"/>
        <v>106.12265502361197</v>
      </c>
      <c r="DZ31" s="30">
        <f t="shared" si="39"/>
        <v>1011.1435921885816</v>
      </c>
      <c r="EA31" s="65">
        <f>Coeff_Summary!$B$9+Coeff_Summary!$D$9*(DW31-273)+Coeff_Summary!$E$9*CN31*100+Coeff_Summary!$F$9*(DW31-273)^2+Coeff_Summary!$G$9*(DW31-273)*CN31*100+Coeff_Summary!$H$9*(CN31*100)^2</f>
        <v>0.95746130699428189</v>
      </c>
      <c r="EB31" s="30">
        <f>EA31*(8314.4/'Config sheet'!$C$28)*(DW31/(CM31*10^5))</f>
        <v>4.9176157562955111E-2</v>
      </c>
      <c r="EC31" s="30">
        <f t="shared" si="40"/>
        <v>1.2302373637139066</v>
      </c>
      <c r="ED31" s="30">
        <f t="shared" si="57"/>
        <v>1.018141708590159</v>
      </c>
      <c r="EE31" s="30">
        <f>('Config sheet'!$N$132*(CN31-CM31) - 'Config sheet'!$N$133*GERC_A_PARA!CN31)*10^5</f>
        <v>113167.28190739997</v>
      </c>
      <c r="EF31" s="30">
        <f>('Config sheet'!$N$132*(CN31-CM31) + 'Config sheet'!$N$133*CM31)*10^5</f>
        <v>155195.48945091304</v>
      </c>
      <c r="EG31" s="30">
        <f>'Config sheet'!$N$148</f>
        <v>386976</v>
      </c>
      <c r="EH31" s="30">
        <f t="shared" si="58"/>
        <v>2261.7388534657889</v>
      </c>
      <c r="EI31" s="30">
        <f>'Config sheet'!$E$127+'Config sheet'!$P$127</f>
        <v>3308.2</v>
      </c>
      <c r="EJ31" s="30"/>
      <c r="EK31" s="63">
        <f t="shared" si="41"/>
        <v>51993.299745557342</v>
      </c>
      <c r="EL31" s="63">
        <f t="shared" si="67"/>
        <v>51499.980963572867</v>
      </c>
      <c r="EM31" s="63">
        <f t="shared" si="68"/>
        <v>39534.654379503103</v>
      </c>
      <c r="EN31" s="63">
        <f t="shared" si="69"/>
        <v>38830.208060376513</v>
      </c>
      <c r="EO31" s="30">
        <f>BL31*(('Config sheet'!$D$8+273)/(C31+273))*(GERC_A_PARA!AI31/'Config sheet'!$D$7)*(1/GERC_A_PARA!BG31)*24*10^-3</f>
        <v>1804.5188431493898</v>
      </c>
      <c r="EP31" s="30">
        <f>BN31*(('Config sheet'!$D$8+273)/(D31+273))*(GERC_A_PARA!AJ31/'Config sheet'!$D$7)*(1/GERC_A_PARA!BH31)*24*10^-3</f>
        <v>1787.3973478388991</v>
      </c>
      <c r="EQ31" s="30">
        <f t="shared" si="59"/>
        <v>1795.9580954941443</v>
      </c>
      <c r="ER31" s="30">
        <f>DP31*(('Config sheet'!$D$8+273)/(F31+273))*(CM31/'Config sheet'!$D$7)*(1/DK31)*24*10^-3</f>
        <v>1372.1196603088799</v>
      </c>
      <c r="ES31" s="30">
        <f>DR31*(('Config sheet'!$D$8+273)/(G31+273))*(CN31/'Config sheet'!$D$7)*(1/DL31)*24*10^-3</f>
        <v>1347.6706127763703</v>
      </c>
      <c r="ET31" s="30">
        <f t="shared" si="60"/>
        <v>1359.8951365426251</v>
      </c>
      <c r="EU31">
        <f t="shared" si="61"/>
        <v>1.0095790090162056</v>
      </c>
      <c r="EV31">
        <f t="shared" si="62"/>
        <v>1.0181417085901587</v>
      </c>
      <c r="EW31" s="30">
        <f t="shared" si="63"/>
        <v>0.69633877561776603</v>
      </c>
      <c r="EX31" s="30">
        <f>'Config sheet'!$C$123/('Config sheet'!$F$17*10^-3)</f>
        <v>1.2841244171864261</v>
      </c>
      <c r="EY31" s="30">
        <f t="shared" si="64"/>
        <v>0.74354526684998401</v>
      </c>
      <c r="EZ31" s="30">
        <f>'Config sheet'!$N$123/('Config sheet'!$Q$17*10^-3)</f>
        <v>1.4616189626248377</v>
      </c>
      <c r="FA31" s="1" t="s">
        <v>438</v>
      </c>
      <c r="FB31" s="30">
        <f t="shared" si="65"/>
        <v>-3.4568510263313215</v>
      </c>
      <c r="FC31" s="30"/>
    </row>
    <row r="32" spans="1:159" x14ac:dyDescent="0.25">
      <c r="A32" s="1">
        <v>43480</v>
      </c>
      <c r="B32" s="2">
        <v>0.91666666666666663</v>
      </c>
      <c r="C32">
        <v>25.41</v>
      </c>
      <c r="D32">
        <v>72.31</v>
      </c>
      <c r="E32">
        <v>17.87</v>
      </c>
      <c r="F32">
        <v>17.829999999999998</v>
      </c>
      <c r="G32">
        <v>74.38</v>
      </c>
      <c r="H32">
        <v>66.7</v>
      </c>
      <c r="I32">
        <v>71.92</v>
      </c>
      <c r="J32">
        <v>72.180000000000007</v>
      </c>
      <c r="K32">
        <v>72.56</v>
      </c>
      <c r="L32">
        <v>69.849999999999994</v>
      </c>
      <c r="M32">
        <v>21.84</v>
      </c>
      <c r="N32">
        <v>34.33</v>
      </c>
      <c r="O32">
        <v>33.86</v>
      </c>
      <c r="P32">
        <v>33.78</v>
      </c>
      <c r="Q32">
        <v>64.2</v>
      </c>
      <c r="R32">
        <v>3.7</v>
      </c>
      <c r="S32">
        <v>79.83</v>
      </c>
      <c r="T32">
        <v>75.87</v>
      </c>
      <c r="U32">
        <v>72.069999999999993</v>
      </c>
      <c r="V32">
        <v>72.069999999999993</v>
      </c>
      <c r="W32">
        <v>2.83</v>
      </c>
      <c r="X32">
        <v>2.42</v>
      </c>
      <c r="Y32">
        <v>3.68</v>
      </c>
      <c r="Z32">
        <v>3.37</v>
      </c>
      <c r="AA32">
        <v>4.63</v>
      </c>
      <c r="AB32">
        <v>4.13</v>
      </c>
      <c r="AC32">
        <v>3.83</v>
      </c>
      <c r="AD32">
        <v>1.96</v>
      </c>
      <c r="AE32">
        <v>1.52</v>
      </c>
      <c r="AF32">
        <v>2.06</v>
      </c>
      <c r="AH32" s="4" t="str">
        <f t="shared" si="70"/>
        <v>ON</v>
      </c>
      <c r="AI32" s="31">
        <f>M32+'Config sheet'!$D$9-'Config sheet'!$C$139</f>
        <v>22.7989</v>
      </c>
      <c r="AJ32" s="31">
        <f>N32+'Config sheet'!$D$9+'Config sheet'!$C$140</f>
        <v>35.688899999999997</v>
      </c>
      <c r="AK32" s="25">
        <f t="shared" si="0"/>
        <v>1.5653781542091942</v>
      </c>
      <c r="AL32" s="46">
        <f>'Config sheet'!$C$47</f>
        <v>3546.9708798579968</v>
      </c>
      <c r="AM32" s="4">
        <f>'Config sheet'!$C$42</f>
        <v>1817.9423322060413</v>
      </c>
      <c r="AN32" s="25">
        <f>'Config sheet'!$C$46</f>
        <v>1729.0285476519553</v>
      </c>
      <c r="AO32" s="25">
        <f t="shared" si="66"/>
        <v>1.4831130829523849</v>
      </c>
      <c r="AP32" s="25">
        <f>'Config sheet'!$C$50/100*GERC_A_PARA!AM32</f>
        <v>351.771841281869</v>
      </c>
      <c r="AQ32" s="25">
        <f t="shared" si="1"/>
        <v>351.771841281869</v>
      </c>
      <c r="AR32" s="25">
        <f t="shared" si="43"/>
        <v>475.86587041544374</v>
      </c>
      <c r="AS32" s="27">
        <f t="shared" si="2"/>
        <v>2169.7141734879106</v>
      </c>
      <c r="AT32" s="25">
        <f t="shared" si="3"/>
        <v>1603.9064730506475</v>
      </c>
      <c r="AU32" s="25">
        <f>'Config sheet'!$C$51/100*GERC_A_PARA!AN32</f>
        <v>266.0974934836359</v>
      </c>
      <c r="AV32" s="25">
        <f t="shared" si="4"/>
        <v>266.0974934836359</v>
      </c>
      <c r="AW32" s="25">
        <f t="shared" si="5"/>
        <v>359.96831039837082</v>
      </c>
      <c r="AX32" s="27">
        <f t="shared" si="6"/>
        <v>1995.1260411355911</v>
      </c>
      <c r="AY32" s="25">
        <f t="shared" si="7"/>
        <v>1474.8466000870308</v>
      </c>
      <c r="AZ32" s="31">
        <f t="shared" si="44"/>
        <v>93.173929286140293</v>
      </c>
      <c r="BA32" s="31">
        <f t="shared" si="45"/>
        <v>94.57089259502321</v>
      </c>
      <c r="BB32" s="31">
        <f t="shared" si="46"/>
        <v>68.876476969945173</v>
      </c>
      <c r="BC32" s="31">
        <f t="shared" si="47"/>
        <v>69.909146858499994</v>
      </c>
      <c r="BD32" s="25">
        <f t="shared" si="8"/>
        <v>93.872410940581744</v>
      </c>
      <c r="BE32">
        <f>'Config sheet'!$D$59</f>
        <v>82.44</v>
      </c>
      <c r="BF32" s="30">
        <f t="shared" si="48"/>
        <v>81.632611427402168</v>
      </c>
      <c r="BG32" s="19">
        <f>Coeff_Summary!$B$10+Coeff_Summary!$D$10*(C32)+Coeff_Summary!$E$10*AI32*100+Coeff_Summary!$F$10*(C32)^2+Coeff_Summary!$G$10*(C32)*AI32*100+Coeff_Summary!$H$10*(AI32*100)^2</f>
        <v>0.96143009197036533</v>
      </c>
      <c r="BH32" s="19">
        <f>Coeff_Summary!$B$8+Coeff_Summary!$D$8*(D32)+Coeff_Summary!$E$8*AJ32*100+Coeff_Summary!$F$8*(D32)^2+Coeff_Summary!$G$8*(D32)*AJ32*100+Coeff_Summary!$H$8*(AJ32*100)^2</f>
        <v>0.97068195045173977</v>
      </c>
      <c r="BI32" s="30">
        <f t="shared" si="49"/>
        <v>0.9660560212110525</v>
      </c>
      <c r="BJ32" s="30">
        <f>BG32*8314.4*(GERC_A_PARA!C32+273)/('Config sheet'!$C$28*AI32*10^5)</f>
        <v>6.3891086657203305E-2</v>
      </c>
      <c r="BK32">
        <f>BH32*(8314.4/'Config sheet'!$C$28)*(BT32/(AJ32*10^5))</f>
        <v>4.7684368098228645E-2</v>
      </c>
      <c r="BL32" s="30">
        <f t="shared" si="50"/>
        <v>3329.6270802830668</v>
      </c>
      <c r="BM32" s="30">
        <f t="shared" si="9"/>
        <v>52114.109408525343</v>
      </c>
      <c r="BN32" s="30">
        <f t="shared" si="10"/>
        <v>2461.3428313121058</v>
      </c>
      <c r="BO32" s="30">
        <f t="shared" si="11"/>
        <v>51617.394325993773</v>
      </c>
      <c r="BP32" s="19">
        <f>(Coeff_Summary!$B$4+Coeff_Summary!$D$4*(C32)+Coeff_Summary!$E$4*AI32*100+Coeff_Summary!$F$4*(C32)^2+Coeff_Summary!$G$4*(C32)*AI32*100+Coeff_Summary!$H$4*(AI32*100)^2+Coeff_Summary!$B$2+Coeff_Summary!$D$2*(D32)+Coeff_Summary!$E$2*AJ32*100+Coeff_Summary!$F$2*(D32)^2+Coeff_Summary!$G$2*(D32)*AJ32*100+Coeff_Summary!$H$2*(AJ32*100)^2)/2</f>
        <v>1.3635736971826513</v>
      </c>
      <c r="BQ32" s="30">
        <f t="shared" si="51"/>
        <v>3.7504739967413605</v>
      </c>
      <c r="BR32" s="30">
        <f>BI32*(8314.4/'Config sheet'!$C$28)*(273+C32)*BQ32*((AK32^(1/BQ32))-1)</f>
        <v>69669.800473163341</v>
      </c>
      <c r="BS32" s="30">
        <f t="shared" si="12"/>
        <v>336.28328811687277</v>
      </c>
      <c r="BT32" s="30">
        <f t="shared" si="13"/>
        <v>345.31</v>
      </c>
      <c r="BU32" s="52">
        <f t="shared" si="14"/>
        <v>80.7532795668929</v>
      </c>
      <c r="BV32" s="30">
        <f t="shared" si="15"/>
        <v>1248.9274683337467</v>
      </c>
      <c r="BW32" s="65">
        <f>Coeff_Summary!$B$8+Coeff_Summary!$D$8*(BS32-273)+Coeff_Summary!$E$8*AJ32*100+Coeff_Summary!$F$8*(BS32-273)^2+Coeff_Summary!$G$8*(BS32-273)*AJ32*100+Coeff_Summary!$H$8*(AJ32*100)^2</f>
        <v>0.96640552692594617</v>
      </c>
      <c r="BX32" s="30">
        <f>BW32*(8314.4/'Config sheet'!$C$28)*(BS32/(AI32*10^5))</f>
        <v>7.2372551034564359E-2</v>
      </c>
      <c r="BY32" s="30">
        <f t="shared" si="16"/>
        <v>1.1327487889330619</v>
      </c>
      <c r="BZ32" s="30">
        <f t="shared" si="17"/>
        <v>1.0096230173765557</v>
      </c>
      <c r="CA32" s="30">
        <f>('Config sheet'!$C$132*(AJ32-AI32) - 'Config sheet'!$C$133*GERC_A_PARA!AJ32)*10^5</f>
        <v>95434.246111338172</v>
      </c>
      <c r="CB32" s="30">
        <f>('Config sheet'!$C$132*(AJ32-AI32) + 'Config sheet'!$C$133*AI32)*10^5</f>
        <v>119930.42238190399</v>
      </c>
      <c r="CC32" s="30">
        <f>'Config sheet'!$C$148</f>
        <v>386976</v>
      </c>
      <c r="CD32" s="30">
        <f t="shared" si="52"/>
        <v>9.0267118831272342</v>
      </c>
      <c r="CE32" s="30"/>
      <c r="CF32" s="30"/>
      <c r="CG32" s="30"/>
      <c r="CH32" s="30"/>
      <c r="CI32" s="30"/>
      <c r="CJ32" s="30"/>
      <c r="CK32" s="30"/>
      <c r="CL32" s="30"/>
      <c r="CM32" s="46">
        <f>P32+'Config sheet'!$O$9-'Config sheet'!$C$139</f>
        <v>34.738900000000001</v>
      </c>
      <c r="CN32" s="46">
        <f>Q32+'Config sheet'!$O$9+'Config sheet'!C$140</f>
        <v>65.558900000000008</v>
      </c>
      <c r="CO32" s="27">
        <f t="shared" si="18"/>
        <v>1.8871898649640606</v>
      </c>
      <c r="CP32" s="46">
        <f>'Config sheet'!$N$47</f>
        <v>1852.7346826837274</v>
      </c>
      <c r="CQ32" s="27">
        <f>'Config sheet'!$N$42</f>
        <v>970.82423361890676</v>
      </c>
      <c r="CR32" s="27">
        <f>'Config sheet'!$N$46</f>
        <v>881.91044906482068</v>
      </c>
      <c r="CS32" s="27">
        <f t="shared" si="19"/>
        <v>1.388450099154219</v>
      </c>
      <c r="CT32" s="27">
        <f>'Config sheet'!$N$50/100*GERC_A_PARA!CQ32</f>
        <v>274.64617569078871</v>
      </c>
      <c r="CU32" s="27">
        <f t="shared" si="20"/>
        <v>274.64617569078871</v>
      </c>
      <c r="CV32" s="27">
        <f t="shared" si="21"/>
        <v>433.93386447129615</v>
      </c>
      <c r="CW32" s="27">
        <f t="shared" si="22"/>
        <v>1245.4704093096955</v>
      </c>
      <c r="CX32" s="27">
        <f t="shared" si="23"/>
        <v>788.28529612391185</v>
      </c>
      <c r="CY32" s="27">
        <f>'Config sheet'!$N$51/100*GERC_A_PARA!CR32</f>
        <v>198.78261521921058</v>
      </c>
      <c r="CZ32" s="27">
        <f t="shared" si="24"/>
        <v>198.78261521921058</v>
      </c>
      <c r="DA32" s="27">
        <f t="shared" si="25"/>
        <v>314.07139820835215</v>
      </c>
      <c r="DB32" s="27">
        <f t="shared" si="26"/>
        <v>1080.6930642840312</v>
      </c>
      <c r="DC32" s="27">
        <f t="shared" si="27"/>
        <v>683.99413252247348</v>
      </c>
      <c r="DD32" s="50">
        <f t="shared" si="28"/>
        <v>83.592530628666282</v>
      </c>
      <c r="DE32" s="50">
        <f t="shared" si="29"/>
        <v>86.927382126904845</v>
      </c>
      <c r="DF32" s="50">
        <f t="shared" si="30"/>
        <v>52.907529771733138</v>
      </c>
      <c r="DG32" s="50">
        <f t="shared" si="31"/>
        <v>55.018229778066704</v>
      </c>
      <c r="DH32" s="27">
        <f t="shared" si="32"/>
        <v>85.259956377785556</v>
      </c>
      <c r="DI32">
        <f>'Config sheet'!$N$59</f>
        <v>71.978923438716066</v>
      </c>
      <c r="DJ32" s="21">
        <f t="shared" si="53"/>
        <v>69.611418076342744</v>
      </c>
      <c r="DK32" s="19">
        <f>Coeff_Summary!$B$11+Coeff_Summary!$D$11*(F32)+Coeff_Summary!$E$11*CM32*100+Coeff_Summary!$F$11*(F32)^2+Coeff_Summary!$G$11*(F32)*CM32*100+Coeff_Summary!$H$11*(CM32*100)^2</f>
        <v>0.93687012139169479</v>
      </c>
      <c r="DL32" s="19">
        <f>Coeff_Summary!$B$9+Coeff_Summary!$D$9*(G32)+Coeff_Summary!$E$9*CN32*100+Coeff_Summary!$F$9*(G32)^2+Coeff_Summary!$G$9*(G32)*CN32*100+Coeff_Summary!$H$9*(CN32*100)^2</f>
        <v>0.95402393622138193</v>
      </c>
      <c r="DM32" s="30">
        <f t="shared" si="54"/>
        <v>0.94544702880653841</v>
      </c>
      <c r="DN32">
        <f>DK32*8314.4*(GERC_A_PARA!F32+273)/('Config sheet'!$N$28*GERC_A_PARA!CM32*10^5)</f>
        <v>3.9822233460236771E-2</v>
      </c>
      <c r="DO32">
        <f>DL32*(8314.4/'Config sheet'!$N$28)*((GERC_A_PARA!G32+273)/(GERC_A_PARA!CN32*10^5))</f>
        <v>2.5665841539876898E-2</v>
      </c>
      <c r="DP32" s="30">
        <f t="shared" si="55"/>
        <v>1579.6407822522497</v>
      </c>
      <c r="DQ32" s="30">
        <f t="shared" si="33"/>
        <v>39667.307556457119</v>
      </c>
      <c r="DR32" s="30">
        <f t="shared" si="34"/>
        <v>999.78898936449332</v>
      </c>
      <c r="DS32" s="30">
        <f t="shared" si="35"/>
        <v>38954.070054984397</v>
      </c>
      <c r="DT32" s="19">
        <f>(Coeff_Summary!$B$5+Coeff_Summary!$D$5*(F32)+Coeff_Summary!$E$5*CM32*100+Coeff_Summary!$F$5*(F32)^2+Coeff_Summary!$G$5*(F32)*CM32*100+Coeff_Summary!$H$5*(CM32*100)^2+Coeff_Summary!$B$3+Coeff_Summary!$D$3*(G32)+Coeff_Summary!$E$3*CN32*100+Coeff_Summary!$F$3*(G32)^2+Coeff_Summary!$G$3*(G32)*CN32*100+Coeff_Summary!$H$3*(CN32*100)^2)/2</f>
        <v>1.4199226705578365</v>
      </c>
      <c r="DU32" s="30">
        <f t="shared" si="56"/>
        <v>3.3813908372024146</v>
      </c>
      <c r="DV32" s="30">
        <f>DM32*(8314.4/'Config sheet'!$N$28)*(273+F32)*DU32*((CO32^(1/DU32))-1)</f>
        <v>97534.101965041438</v>
      </c>
      <c r="DW32" s="30">
        <f t="shared" si="36"/>
        <v>350.91981018480215</v>
      </c>
      <c r="DX32" s="30">
        <f t="shared" si="37"/>
        <v>347.38</v>
      </c>
      <c r="DY32" s="30">
        <f t="shared" si="38"/>
        <v>106.25961129054315</v>
      </c>
      <c r="DZ32" s="30">
        <f t="shared" si="39"/>
        <v>1011.3896137387369</v>
      </c>
      <c r="EA32" s="65">
        <f>Coeff_Summary!$B$9+Coeff_Summary!$D$9*(DW32-273)+Coeff_Summary!$E$9*CN32*100+Coeff_Summary!$F$9*(DW32-273)^2+Coeff_Summary!$G$9*(DW32-273)*CN32*100+Coeff_Summary!$H$9*(CN32*100)^2</f>
        <v>0.95665656885161721</v>
      </c>
      <c r="EB32" s="30">
        <f>EA32*(8314.4/'Config sheet'!$C$28)*(DW32/(CM32*10^5))</f>
        <v>4.9064905399740129E-2</v>
      </c>
      <c r="EC32" s="30">
        <f t="shared" si="40"/>
        <v>1.2320982811959138</v>
      </c>
      <c r="ED32" s="30">
        <f t="shared" si="57"/>
        <v>1.0183097042354232</v>
      </c>
      <c r="EE32" s="30">
        <f>('Config sheet'!$N$132*(CN32-CM32) - 'Config sheet'!$N$133*GERC_A_PARA!CN32)*10^5</f>
        <v>113483.20610331294</v>
      </c>
      <c r="EF32" s="30">
        <f>('Config sheet'!$N$132*(CN32-CM32) + 'Config sheet'!$N$133*CM32)*10^5</f>
        <v>155490.47237679144</v>
      </c>
      <c r="EG32" s="30">
        <f>'Config sheet'!$N$148</f>
        <v>386976</v>
      </c>
      <c r="EH32" s="30">
        <f t="shared" si="58"/>
        <v>2260.3170820724836</v>
      </c>
      <c r="EI32" s="30">
        <f>'Config sheet'!$E$127+'Config sheet'!$P$127</f>
        <v>3308.2</v>
      </c>
      <c r="EJ32" s="30"/>
      <c r="EK32" s="63">
        <f t="shared" si="41"/>
        <v>52114.109408525343</v>
      </c>
      <c r="EL32" s="63">
        <f t="shared" si="67"/>
        <v>51617.394325993773</v>
      </c>
      <c r="EM32" s="63">
        <f t="shared" si="68"/>
        <v>39667.307556457119</v>
      </c>
      <c r="EN32" s="63">
        <f t="shared" si="69"/>
        <v>38954.070054984397</v>
      </c>
      <c r="EO32" s="30">
        <f>BL32*(('Config sheet'!$D$8+273)/(C32+273))*(GERC_A_PARA!AI32/'Config sheet'!$D$7)*(1/GERC_A_PARA!BG32)*24*10^-3</f>
        <v>1808.7117548193</v>
      </c>
      <c r="EP32" s="30">
        <f>BN32*(('Config sheet'!$D$8+273)/(D32+273))*(GERC_A_PARA!AJ32/'Config sheet'!$D$7)*(1/GERC_A_PARA!BH32)*24*10^-3</f>
        <v>1791.4723849295037</v>
      </c>
      <c r="EQ32" s="30">
        <f t="shared" si="59"/>
        <v>1800.0920698744019</v>
      </c>
      <c r="ER32" s="30">
        <f>DP32*(('Config sheet'!$D$8+273)/(F32+273))*(CM32/'Config sheet'!$D$7)*(1/DK32)*24*10^-3</f>
        <v>1376.7236219460256</v>
      </c>
      <c r="ES32" s="30">
        <f>DR32*(('Config sheet'!$D$8+273)/(G32+273))*(CN32/'Config sheet'!$D$7)*(1/DL32)*24*10^-3</f>
        <v>1351.9694609801541</v>
      </c>
      <c r="ET32" s="30">
        <f t="shared" si="60"/>
        <v>1364.3465414630898</v>
      </c>
      <c r="EU32">
        <f t="shared" si="61"/>
        <v>1.0096230173765557</v>
      </c>
      <c r="EV32">
        <f t="shared" si="62"/>
        <v>1.0183097042354234</v>
      </c>
      <c r="EW32" s="30">
        <f t="shared" si="63"/>
        <v>0.69381310502683802</v>
      </c>
      <c r="EX32" s="30">
        <f>'Config sheet'!$C$123/('Config sheet'!$F$17*10^-3)</f>
        <v>1.2841244171864261</v>
      </c>
      <c r="EY32" s="30">
        <f t="shared" si="64"/>
        <v>0.74129965005382648</v>
      </c>
      <c r="EZ32" s="30">
        <f>'Config sheet'!$N$123/('Config sheet'!$Q$17*10^-3)</f>
        <v>1.4616189626248377</v>
      </c>
      <c r="FA32" s="1" t="s">
        <v>439</v>
      </c>
      <c r="FB32" s="30">
        <f t="shared" si="65"/>
        <v>-3.5398101848021497</v>
      </c>
      <c r="FC32" s="30"/>
    </row>
    <row r="33" spans="1:159" x14ac:dyDescent="0.25">
      <c r="A33" s="1">
        <v>43480</v>
      </c>
      <c r="B33" s="2">
        <v>0.95972222222222225</v>
      </c>
      <c r="C33">
        <v>24.76</v>
      </c>
      <c r="D33">
        <v>71.56</v>
      </c>
      <c r="E33">
        <v>16.54</v>
      </c>
      <c r="F33">
        <v>16.5</v>
      </c>
      <c r="G33">
        <v>73.14</v>
      </c>
      <c r="H33">
        <v>66.680000000000007</v>
      </c>
      <c r="I33">
        <v>71.900000000000006</v>
      </c>
      <c r="J33">
        <v>72.19</v>
      </c>
      <c r="K33">
        <v>72.55</v>
      </c>
      <c r="L33">
        <v>69.83</v>
      </c>
      <c r="M33">
        <v>21.83</v>
      </c>
      <c r="N33">
        <v>34.26</v>
      </c>
      <c r="O33">
        <v>33.799999999999997</v>
      </c>
      <c r="P33">
        <v>33.72</v>
      </c>
      <c r="Q33">
        <v>64.22</v>
      </c>
      <c r="R33">
        <v>3.7</v>
      </c>
      <c r="S33">
        <v>80.099999999999994</v>
      </c>
      <c r="T33">
        <v>75.75</v>
      </c>
      <c r="U33">
        <v>71.98</v>
      </c>
      <c r="V33">
        <v>71.98</v>
      </c>
      <c r="W33">
        <v>2.81</v>
      </c>
      <c r="X33">
        <v>2.42</v>
      </c>
      <c r="Y33">
        <v>3.67</v>
      </c>
      <c r="Z33">
        <v>3.36</v>
      </c>
      <c r="AA33">
        <v>4.62</v>
      </c>
      <c r="AB33">
        <v>4.0999999999999996</v>
      </c>
      <c r="AC33">
        <v>3.81</v>
      </c>
      <c r="AD33">
        <v>1.98</v>
      </c>
      <c r="AE33">
        <v>1.54</v>
      </c>
      <c r="AF33">
        <v>2.04</v>
      </c>
      <c r="AH33" s="4" t="str">
        <f t="shared" si="70"/>
        <v>ON</v>
      </c>
      <c r="AI33" s="31">
        <f>M33+'Config sheet'!$D$9-'Config sheet'!$C$139</f>
        <v>22.788899999999998</v>
      </c>
      <c r="AJ33" s="31">
        <f>N33+'Config sheet'!$D$9+'Config sheet'!$C$140</f>
        <v>35.618899999999996</v>
      </c>
      <c r="AK33" s="25">
        <f t="shared" si="0"/>
        <v>1.5629933871314543</v>
      </c>
      <c r="AL33" s="46">
        <f>'Config sheet'!$C$47</f>
        <v>3546.9708798579968</v>
      </c>
      <c r="AM33" s="4">
        <f>'Config sheet'!$C$42</f>
        <v>1817.9423322060413</v>
      </c>
      <c r="AN33" s="25">
        <f>'Config sheet'!$C$46</f>
        <v>1729.0285476519553</v>
      </c>
      <c r="AO33" s="25">
        <f t="shared" si="66"/>
        <v>1.485594091160003</v>
      </c>
      <c r="AP33" s="25">
        <f>'Config sheet'!$C$50/100*GERC_A_PARA!AM33</f>
        <v>351.771841281869</v>
      </c>
      <c r="AQ33" s="25">
        <f t="shared" si="1"/>
        <v>351.771841281869</v>
      </c>
      <c r="AR33" s="25">
        <f t="shared" si="43"/>
        <v>475.1379390891895</v>
      </c>
      <c r="AS33" s="27">
        <f t="shared" si="2"/>
        <v>2169.7141734879106</v>
      </c>
      <c r="AT33" s="25">
        <f t="shared" si="3"/>
        <v>1606.3637252927092</v>
      </c>
      <c r="AU33" s="25">
        <f>'Config sheet'!$C$51/100*GERC_A_PARA!AN33</f>
        <v>266.0974934836359</v>
      </c>
      <c r="AV33" s="25">
        <f t="shared" si="4"/>
        <v>266.0974934836359</v>
      </c>
      <c r="AW33" s="25">
        <f t="shared" si="5"/>
        <v>359.41766740023144</v>
      </c>
      <c r="AX33" s="27">
        <f t="shared" si="6"/>
        <v>1995.1260411355911</v>
      </c>
      <c r="AY33" s="25">
        <f t="shared" si="7"/>
        <v>1477.1061271702204</v>
      </c>
      <c r="AZ33" s="31">
        <f t="shared" si="44"/>
        <v>93.213970783241635</v>
      </c>
      <c r="BA33" s="31">
        <f t="shared" si="45"/>
        <v>94.602739553182872</v>
      </c>
      <c r="BB33" s="31">
        <f t="shared" si="46"/>
        <v>69.011643647046526</v>
      </c>
      <c r="BC33" s="31">
        <f t="shared" si="47"/>
        <v>70.039828742628401</v>
      </c>
      <c r="BD33" s="25">
        <f t="shared" si="8"/>
        <v>93.908355168212253</v>
      </c>
      <c r="BE33">
        <f>'Config sheet'!$D$59</f>
        <v>82.44</v>
      </c>
      <c r="BF33" s="30">
        <f t="shared" si="48"/>
        <v>81.717045681524866</v>
      </c>
      <c r="BG33" s="19">
        <f>Coeff_Summary!$B$10+Coeff_Summary!$D$10*(C33)+Coeff_Summary!$E$10*AI33*100+Coeff_Summary!$F$10*(C33)^2+Coeff_Summary!$G$10*(C33)*AI33*100+Coeff_Summary!$H$10*(AI33*100)^2</f>
        <v>0.96109657667610926</v>
      </c>
      <c r="BH33" s="19">
        <f>Coeff_Summary!$B$8+Coeff_Summary!$D$8*(D33)+Coeff_Summary!$E$8*AJ33*100+Coeff_Summary!$F$8*(D33)^2+Coeff_Summary!$G$8*(D33)*AJ33*100+Coeff_Summary!$H$8*(AJ33*100)^2</f>
        <v>0.97039288673403468</v>
      </c>
      <c r="BI33" s="30">
        <f t="shared" si="49"/>
        <v>0.96574473170507202</v>
      </c>
      <c r="BJ33" s="30">
        <f>BG33*8314.4*(GERC_A_PARA!C33+273)/('Config sheet'!$C$28*AI33*10^5)</f>
        <v>6.3757768438400295E-2</v>
      </c>
      <c r="BK33">
        <f>BH33*(8314.4/'Config sheet'!$C$28)*(BT33/(AJ33*10^5))</f>
        <v>4.7660110453354561E-2</v>
      </c>
      <c r="BL33" s="30">
        <f t="shared" si="50"/>
        <v>3330.902011570111</v>
      </c>
      <c r="BM33" s="30">
        <f t="shared" si="9"/>
        <v>52243.077089316088</v>
      </c>
      <c r="BN33" s="30">
        <f t="shared" si="10"/>
        <v>2466.0576168377761</v>
      </c>
      <c r="BO33" s="30">
        <f t="shared" si="11"/>
        <v>51742.591307070761</v>
      </c>
      <c r="BP33" s="19">
        <f>(Coeff_Summary!$B$4+Coeff_Summary!$D$4*(C33)+Coeff_Summary!$E$4*AI33*100+Coeff_Summary!$F$4*(C33)^2+Coeff_Summary!$G$4*(C33)*AI33*100+Coeff_Summary!$H$4*(AI33*100)^2+Coeff_Summary!$B$2+Coeff_Summary!$D$2*(D33)+Coeff_Summary!$E$2*AJ33*100+Coeff_Summary!$F$2*(D33)^2+Coeff_Summary!$G$2*(D33)*AJ33*100+Coeff_Summary!$H$2*(AJ33*100)^2)/2</f>
        <v>1.3643023919006476</v>
      </c>
      <c r="BQ33" s="30">
        <f t="shared" si="51"/>
        <v>3.7449723697469426</v>
      </c>
      <c r="BR33" s="30">
        <f>BI33*(8314.4/'Config sheet'!$C$28)*(273+C33)*BQ33*((AK33^(1/BQ33))-1)</f>
        <v>69251.029864492783</v>
      </c>
      <c r="BS33" s="30">
        <f t="shared" si="12"/>
        <v>335.47309596684664</v>
      </c>
      <c r="BT33" s="30">
        <f t="shared" si="13"/>
        <v>344.56</v>
      </c>
      <c r="BU33" s="52">
        <f t="shared" si="14"/>
        <v>80.583538390697939</v>
      </c>
      <c r="BV33" s="30">
        <f t="shared" si="15"/>
        <v>1247.1139901580602</v>
      </c>
      <c r="BW33" s="65">
        <f>Coeff_Summary!$B$8+Coeff_Summary!$D$8*(BS33-273)+Coeff_Summary!$E$8*AJ33*100+Coeff_Summary!$F$8*(BS33-273)^2+Coeff_Summary!$G$8*(BS33-273)*AJ33*100+Coeff_Summary!$H$8*(AJ33*100)^2</f>
        <v>0.96605820105559237</v>
      </c>
      <c r="BX33" s="30">
        <f>BW33*(8314.4/'Config sheet'!$C$28)*(BS33/(AI33*10^5))</f>
        <v>7.2203909014690856E-2</v>
      </c>
      <c r="BY33" s="30">
        <f t="shared" si="16"/>
        <v>1.1324723368329745</v>
      </c>
      <c r="BZ33" s="30">
        <f t="shared" si="17"/>
        <v>1.0096726076062783</v>
      </c>
      <c r="CA33" s="30">
        <f>('Config sheet'!$C$132*(AJ33-AI33) - 'Config sheet'!$C$133*GERC_A_PARA!AJ33)*10^5</f>
        <v>94949.762505581748</v>
      </c>
      <c r="CB33" s="30">
        <f>('Config sheet'!$C$132*(AJ33-AI33) + 'Config sheet'!$C$133*AI33)*10^5</f>
        <v>119412.43274409224</v>
      </c>
      <c r="CC33" s="30">
        <f>'Config sheet'!$C$148</f>
        <v>386976</v>
      </c>
      <c r="CD33" s="30">
        <f t="shared" si="52"/>
        <v>9.0869040331533597</v>
      </c>
      <c r="CE33" s="30"/>
      <c r="CF33" s="30"/>
      <c r="CG33" s="30"/>
      <c r="CH33" s="30"/>
      <c r="CI33" s="30"/>
      <c r="CJ33" s="30"/>
      <c r="CK33" s="30"/>
      <c r="CL33" s="30"/>
      <c r="CM33" s="46">
        <f>P33+'Config sheet'!$O$9-'Config sheet'!$C$139</f>
        <v>34.678899999999999</v>
      </c>
      <c r="CN33" s="46">
        <f>Q33+'Config sheet'!$O$9+'Config sheet'!C$140</f>
        <v>65.578900000000004</v>
      </c>
      <c r="CO33" s="27">
        <f t="shared" si="18"/>
        <v>1.8910317224594784</v>
      </c>
      <c r="CP33" s="46">
        <f>'Config sheet'!$N$47</f>
        <v>1852.7346826837274</v>
      </c>
      <c r="CQ33" s="27">
        <f>'Config sheet'!$N$42</f>
        <v>970.82423361890676</v>
      </c>
      <c r="CR33" s="27">
        <f>'Config sheet'!$N$46</f>
        <v>881.91044906482068</v>
      </c>
      <c r="CS33" s="27">
        <f t="shared" si="19"/>
        <v>1.3897786992923267</v>
      </c>
      <c r="CT33" s="27">
        <f>'Config sheet'!$N$50/100*GERC_A_PARA!CQ33</f>
        <v>274.64617569078871</v>
      </c>
      <c r="CU33" s="27">
        <f t="shared" si="20"/>
        <v>274.64617569078871</v>
      </c>
      <c r="CV33" s="27">
        <f t="shared" si="21"/>
        <v>434.37932796805308</v>
      </c>
      <c r="CW33" s="27">
        <f t="shared" si="22"/>
        <v>1245.4704093096955</v>
      </c>
      <c r="CX33" s="27">
        <f t="shared" si="23"/>
        <v>787.47689594958501</v>
      </c>
      <c r="CY33" s="27">
        <f>'Config sheet'!$N$51/100*GERC_A_PARA!CR33</f>
        <v>198.78261521921058</v>
      </c>
      <c r="CZ33" s="27">
        <f t="shared" si="24"/>
        <v>198.78261521921058</v>
      </c>
      <c r="DA33" s="27">
        <f t="shared" si="25"/>
        <v>314.39381449049154</v>
      </c>
      <c r="DB33" s="27">
        <f t="shared" si="26"/>
        <v>1080.6930642840312</v>
      </c>
      <c r="DC33" s="27">
        <f t="shared" si="27"/>
        <v>683.29268473613445</v>
      </c>
      <c r="DD33" s="50">
        <f t="shared" si="28"/>
        <v>83.546645546554515</v>
      </c>
      <c r="DE33" s="50">
        <f t="shared" si="29"/>
        <v>86.890823280994653</v>
      </c>
      <c r="DF33" s="50">
        <f t="shared" si="30"/>
        <v>52.82426030375607</v>
      </c>
      <c r="DG33" s="50">
        <f t="shared" si="31"/>
        <v>54.938692475035211</v>
      </c>
      <c r="DH33" s="27">
        <f t="shared" si="32"/>
        <v>85.218734413774584</v>
      </c>
      <c r="DI33">
        <f>'Config sheet'!$N$59</f>
        <v>71.978923438716066</v>
      </c>
      <c r="DJ33" s="21">
        <f t="shared" si="53"/>
        <v>69.550105401585114</v>
      </c>
      <c r="DK33" s="19">
        <f>Coeff_Summary!$B$11+Coeff_Summary!$D$11*(F33)+Coeff_Summary!$E$11*CM33*100+Coeff_Summary!$F$11*(F33)^2+Coeff_Summary!$G$11*(F33)*CM33*100+Coeff_Summary!$H$11*(CM33*100)^2</f>
        <v>0.93576775195810757</v>
      </c>
      <c r="DL33" s="19">
        <f>Coeff_Summary!$B$9+Coeff_Summary!$D$9*(G33)+Coeff_Summary!$E$9*CN33*100+Coeff_Summary!$F$9*(G33)^2+Coeff_Summary!$G$9*(G33)*CN33*100+Coeff_Summary!$H$9*(CN33*100)^2</f>
        <v>0.95306480199564314</v>
      </c>
      <c r="DM33" s="30">
        <f t="shared" si="54"/>
        <v>0.94441627697687536</v>
      </c>
      <c r="DN33">
        <f>DK33*8314.4*(GERC_A_PARA!F33+273)/('Config sheet'!$N$28*GERC_A_PARA!CM33*10^5)</f>
        <v>3.9661982076496009E-2</v>
      </c>
      <c r="DO33">
        <f>DL33*(8314.4/'Config sheet'!$N$28)*((GERC_A_PARA!G33+273)/(GERC_A_PARA!CN33*10^5))</f>
        <v>2.5540722414413679E-2</v>
      </c>
      <c r="DP33" s="30">
        <f t="shared" si="55"/>
        <v>1578.8770486281348</v>
      </c>
      <c r="DQ33" s="30">
        <f t="shared" si="33"/>
        <v>39808.324394453026</v>
      </c>
      <c r="DR33" s="30">
        <f t="shared" si="34"/>
        <v>998.28080060837692</v>
      </c>
      <c r="DS33" s="30">
        <f t="shared" si="35"/>
        <v>39085.848254824858</v>
      </c>
      <c r="DT33" s="19">
        <f>(Coeff_Summary!$B$5+Coeff_Summary!$D$5*(F33)+Coeff_Summary!$E$5*CM33*100+Coeff_Summary!$F$5*(F33)^2+Coeff_Summary!$G$5*(F33)*CM33*100+Coeff_Summary!$H$5*(CM33*100)^2+Coeff_Summary!$B$3+Coeff_Summary!$D$3*(G33)+Coeff_Summary!$E$3*CN33*100+Coeff_Summary!$F$3*(G33)^2+Coeff_Summary!$G$3*(G33)*CN33*100+Coeff_Summary!$H$3*(CN33*100)^2)/2</f>
        <v>1.422237408277703</v>
      </c>
      <c r="DU33" s="30">
        <f t="shared" si="56"/>
        <v>3.3683358707580595</v>
      </c>
      <c r="DV33" s="30">
        <f>DM33*(8314.4/'Config sheet'!$N$28)*(273+F33)*DU33*((CO33^(1/DU33))-1)</f>
        <v>97359.615981672716</v>
      </c>
      <c r="DW33" s="30">
        <f t="shared" si="36"/>
        <v>349.78050941784301</v>
      </c>
      <c r="DX33" s="30">
        <f t="shared" si="37"/>
        <v>346.14</v>
      </c>
      <c r="DY33" s="30">
        <f t="shared" si="38"/>
        <v>106.42745306822565</v>
      </c>
      <c r="DZ33" s="30">
        <f t="shared" si="39"/>
        <v>1011.5714884186195</v>
      </c>
      <c r="EA33" s="65">
        <f>Coeff_Summary!$B$9+Coeff_Summary!$D$9*(DW33-273)+Coeff_Summary!$E$9*CN33*100+Coeff_Summary!$F$9*(DW33-273)^2+Coeff_Summary!$G$9*(DW33-273)*CN33*100+Coeff_Summary!$H$9*(CN33*100)^2</f>
        <v>0.95581201070838473</v>
      </c>
      <c r="EB33" s="30">
        <f>EA33*(8314.4/'Config sheet'!$C$28)*(DW33/(CM33*10^5))</f>
        <v>4.8946975430870919E-2</v>
      </c>
      <c r="EC33" s="30">
        <f t="shared" si="40"/>
        <v>1.2341031100378936</v>
      </c>
      <c r="ED33" s="30">
        <f t="shared" si="57"/>
        <v>1.0184843408007394</v>
      </c>
      <c r="EE33" s="30">
        <f>('Config sheet'!$N$132*(CN33-CM33) - 'Config sheet'!$N$133*GERC_A_PARA!CN33)*10^5</f>
        <v>113840.67239520748</v>
      </c>
      <c r="EF33" s="30">
        <f>('Config sheet'!$N$132*(CN33-CM33) + 'Config sheet'!$N$133*CM33)*10^5</f>
        <v>155831.18565265831</v>
      </c>
      <c r="EG33" s="30">
        <f>'Config sheet'!$N$148</f>
        <v>386976</v>
      </c>
      <c r="EH33" s="30">
        <f t="shared" si="58"/>
        <v>2258.68547857668</v>
      </c>
      <c r="EI33" s="30">
        <f>'Config sheet'!$E$127+'Config sheet'!$P$127</f>
        <v>3308.2</v>
      </c>
      <c r="EJ33" s="30"/>
      <c r="EK33" s="63">
        <f t="shared" si="41"/>
        <v>52243.077089316088</v>
      </c>
      <c r="EL33" s="63">
        <f t="shared" si="67"/>
        <v>51742.591307070761</v>
      </c>
      <c r="EM33" s="63">
        <f t="shared" si="68"/>
        <v>39808.324394453026</v>
      </c>
      <c r="EN33" s="63">
        <f t="shared" si="69"/>
        <v>39085.848254824858</v>
      </c>
      <c r="EO33" s="30">
        <f>BL33*(('Config sheet'!$D$8+273)/(C33+273))*(GERC_A_PARA!AI33/'Config sheet'!$D$7)*(1/GERC_A_PARA!BG33)*24*10^-3</f>
        <v>1813.1878048350345</v>
      </c>
      <c r="EP33" s="30">
        <f>BN33*(('Config sheet'!$D$8+273)/(D33+273))*(GERC_A_PARA!AJ33/'Config sheet'!$D$7)*(1/GERC_A_PARA!BH33)*24*10^-3</f>
        <v>1795.8175661848666</v>
      </c>
      <c r="EQ33" s="30">
        <f t="shared" si="59"/>
        <v>1804.5026855099504</v>
      </c>
      <c r="ER33" s="30">
        <f>DP33*(('Config sheet'!$D$8+273)/(F33+273))*(CM33/'Config sheet'!$D$7)*(1/DK33)*24*10^-3</f>
        <v>1381.6178591383223</v>
      </c>
      <c r="ES33" s="30">
        <f>DR33*(('Config sheet'!$D$8+273)/(G33+273))*(CN33/'Config sheet'!$D$7)*(1/DL33)*24*10^-3</f>
        <v>1356.5430549988475</v>
      </c>
      <c r="ET33" s="30">
        <f t="shared" si="60"/>
        <v>1369.080457068585</v>
      </c>
      <c r="EU33">
        <f t="shared" si="61"/>
        <v>1.0096726076062783</v>
      </c>
      <c r="EV33">
        <f t="shared" si="62"/>
        <v>1.0184843408007394</v>
      </c>
      <c r="EW33" s="30">
        <f t="shared" si="63"/>
        <v>0.69111229380388939</v>
      </c>
      <c r="EX33" s="30">
        <f>'Config sheet'!$C$123/('Config sheet'!$F$17*10^-3)</f>
        <v>1.2841244171864261</v>
      </c>
      <c r="EY33" s="30">
        <f t="shared" si="64"/>
        <v>0.73886927769354915</v>
      </c>
      <c r="EZ33" s="30">
        <f>'Config sheet'!$N$123/('Config sheet'!$Q$17*10^-3)</f>
        <v>1.4616189626248377</v>
      </c>
      <c r="FA33" s="1" t="s">
        <v>440</v>
      </c>
      <c r="FB33" s="30">
        <f t="shared" si="65"/>
        <v>-3.6405094178430204</v>
      </c>
      <c r="FC33" s="30"/>
    </row>
    <row r="34" spans="1:159" x14ac:dyDescent="0.25">
      <c r="A34" s="1">
        <v>43481</v>
      </c>
      <c r="B34" s="2">
        <v>0</v>
      </c>
      <c r="C34">
        <v>24.45</v>
      </c>
      <c r="D34">
        <v>71.239999999999995</v>
      </c>
      <c r="E34">
        <v>16</v>
      </c>
      <c r="F34">
        <v>15.96</v>
      </c>
      <c r="G34">
        <v>72.63</v>
      </c>
      <c r="H34">
        <v>66.63</v>
      </c>
      <c r="I34">
        <v>71.849999999999994</v>
      </c>
      <c r="J34">
        <v>72.13</v>
      </c>
      <c r="K34">
        <v>72.489999999999995</v>
      </c>
      <c r="L34">
        <v>69.75</v>
      </c>
      <c r="M34">
        <v>21.82</v>
      </c>
      <c r="N34">
        <v>34.24</v>
      </c>
      <c r="O34">
        <v>33.770000000000003</v>
      </c>
      <c r="P34">
        <v>33.69</v>
      </c>
      <c r="Q34">
        <v>64.23</v>
      </c>
      <c r="R34">
        <v>3.71</v>
      </c>
      <c r="S34">
        <v>80.09</v>
      </c>
      <c r="T34">
        <v>75.69</v>
      </c>
      <c r="U34">
        <v>71.95</v>
      </c>
      <c r="V34">
        <v>71.95</v>
      </c>
      <c r="W34">
        <v>2.82</v>
      </c>
      <c r="X34">
        <v>2.42</v>
      </c>
      <c r="Y34">
        <v>3.69</v>
      </c>
      <c r="Z34">
        <v>3.35</v>
      </c>
      <c r="AA34">
        <v>4.6100000000000003</v>
      </c>
      <c r="AB34">
        <v>4.08</v>
      </c>
      <c r="AC34">
        <v>3.81</v>
      </c>
      <c r="AD34">
        <v>1.98</v>
      </c>
      <c r="AE34">
        <v>1.51</v>
      </c>
      <c r="AF34">
        <v>2.0099999999999998</v>
      </c>
      <c r="AH34" s="4" t="str">
        <f t="shared" si="70"/>
        <v>ON</v>
      </c>
      <c r="AI34" s="31">
        <f>M34+'Config sheet'!$D$9-'Config sheet'!$C$139</f>
        <v>22.7789</v>
      </c>
      <c r="AJ34" s="31">
        <f>N34+'Config sheet'!$D$9+'Config sheet'!$C$140</f>
        <v>35.5989</v>
      </c>
      <c r="AK34" s="25">
        <f t="shared" si="0"/>
        <v>1.5628015400216868</v>
      </c>
      <c r="AL34" s="46">
        <f>'Config sheet'!$C$47</f>
        <v>3546.9708798579968</v>
      </c>
      <c r="AM34" s="4">
        <f>'Config sheet'!$C$42</f>
        <v>1817.9423322060413</v>
      </c>
      <c r="AN34" s="25">
        <f>'Config sheet'!$C$46</f>
        <v>1729.0285476519553</v>
      </c>
      <c r="AO34" s="25">
        <f t="shared" si="66"/>
        <v>1.4863488907170235</v>
      </c>
      <c r="AP34" s="25">
        <f>'Config sheet'!$C$50/100*GERC_A_PARA!AM34</f>
        <v>351.771841281869</v>
      </c>
      <c r="AQ34" s="25">
        <f t="shared" si="1"/>
        <v>351.771841281869</v>
      </c>
      <c r="AR34" s="25">
        <f t="shared" si="43"/>
        <v>475.02617699999206</v>
      </c>
      <c r="AS34" s="27">
        <f t="shared" si="2"/>
        <v>2169.7141734879106</v>
      </c>
      <c r="AT34" s="25">
        <f t="shared" si="3"/>
        <v>1606.7416635509408</v>
      </c>
      <c r="AU34" s="25">
        <f>'Config sheet'!$C$51/100*GERC_A_PARA!AN34</f>
        <v>266.0974934836359</v>
      </c>
      <c r="AV34" s="25">
        <f t="shared" si="4"/>
        <v>266.0974934836359</v>
      </c>
      <c r="AW34" s="25">
        <f t="shared" si="5"/>
        <v>359.33312506820863</v>
      </c>
      <c r="AX34" s="27">
        <f t="shared" si="6"/>
        <v>1995.1260411355911</v>
      </c>
      <c r="AY34" s="25">
        <f t="shared" si="7"/>
        <v>1477.4536542639512</v>
      </c>
      <c r="AZ34" s="31">
        <f t="shared" si="44"/>
        <v>93.220118507909092</v>
      </c>
      <c r="BA34" s="31">
        <f t="shared" si="45"/>
        <v>94.607629138848637</v>
      </c>
      <c r="BB34" s="31">
        <f t="shared" si="46"/>
        <v>69.032432989565052</v>
      </c>
      <c r="BC34" s="31">
        <f t="shared" si="47"/>
        <v>70.05992830051035</v>
      </c>
      <c r="BD34" s="25">
        <f t="shared" si="8"/>
        <v>93.913873823378864</v>
      </c>
      <c r="BE34">
        <f>'Config sheet'!$D$59</f>
        <v>82.44</v>
      </c>
      <c r="BF34" s="30">
        <f t="shared" si="48"/>
        <v>81.730027234208279</v>
      </c>
      <c r="BG34" s="19">
        <f>Coeff_Summary!$B$10+Coeff_Summary!$D$10*(C34)+Coeff_Summary!$E$10*AI34*100+Coeff_Summary!$F$10*(C34)^2+Coeff_Summary!$G$10*(C34)*AI34*100+Coeff_Summary!$H$10*(AI34*100)^2</f>
        <v>0.96094483482799353</v>
      </c>
      <c r="BH34" s="19">
        <f>Coeff_Summary!$B$8+Coeff_Summary!$D$8*(D34)+Coeff_Summary!$E$8*AJ34*100+Coeff_Summary!$F$8*(D34)^2+Coeff_Summary!$G$8*(D34)*AJ34*100+Coeff_Summary!$H$8*(AJ34*100)^2</f>
        <v>0.97026193396868865</v>
      </c>
      <c r="BI34" s="30">
        <f t="shared" si="49"/>
        <v>0.96560338439834115</v>
      </c>
      <c r="BJ34" s="30">
        <f>BG34*8314.4*(GERC_A_PARA!C34+273)/('Config sheet'!$C$28*AI34*10^5)</f>
        <v>6.3709290208730202E-2</v>
      </c>
      <c r="BK34">
        <f>BH34*(8314.4/'Config sheet'!$C$28)*(BT34/(AJ34*10^5))</f>
        <v>4.7636169542979868E-2</v>
      </c>
      <c r="BL34" s="30">
        <f t="shared" si="50"/>
        <v>3331.0977566618303</v>
      </c>
      <c r="BM34" s="30">
        <f t="shared" si="9"/>
        <v>52285.902821208387</v>
      </c>
      <c r="BN34" s="30">
        <f t="shared" si="10"/>
        <v>2466.7827755329258</v>
      </c>
      <c r="BO34" s="30">
        <f t="shared" si="11"/>
        <v>51783.818875429606</v>
      </c>
      <c r="BP34" s="19">
        <f>(Coeff_Summary!$B$4+Coeff_Summary!$D$4*(C34)+Coeff_Summary!$E$4*AI34*100+Coeff_Summary!$F$4*(C34)^2+Coeff_Summary!$G$4*(C34)*AI34*100+Coeff_Summary!$H$4*(AI34*100)^2+Coeff_Summary!$B$2+Coeff_Summary!$D$2*(D34)+Coeff_Summary!$E$2*AJ34*100+Coeff_Summary!$F$2*(D34)^2+Coeff_Summary!$G$2*(D34)*AJ34*100+Coeff_Summary!$H$2*(AJ34*100)^2)/2</f>
        <v>1.3646345769559618</v>
      </c>
      <c r="BQ34" s="30">
        <f t="shared" si="51"/>
        <v>3.742471677667512</v>
      </c>
      <c r="BR34" s="30">
        <f>BI34*(8314.4/'Config sheet'!$C$28)*(273+C34)*BQ34*((AK34^(1/BQ34))-1)</f>
        <v>69151.448954551553</v>
      </c>
      <c r="BS34" s="30">
        <f t="shared" si="12"/>
        <v>335.13954531732509</v>
      </c>
      <c r="BT34" s="30">
        <f t="shared" si="13"/>
        <v>344.24</v>
      </c>
      <c r="BU34" s="52">
        <f t="shared" si="14"/>
        <v>80.550428119951036</v>
      </c>
      <c r="BV34" s="30">
        <f t="shared" si="15"/>
        <v>1246.853825462267</v>
      </c>
      <c r="BW34" s="65">
        <f>Coeff_Summary!$B$8+Coeff_Summary!$D$8*(BS34-273)+Coeff_Summary!$E$8*AJ34*100+Coeff_Summary!$F$8*(BS34-273)^2+Coeff_Summary!$G$8*(BS34-273)*AJ34*100+Coeff_Summary!$H$8*(AJ34*100)^2</f>
        <v>0.96590734462636718</v>
      </c>
      <c r="BX34" s="30">
        <f>BW34*(8314.4/'Config sheet'!$C$28)*(BS34/(AI34*10^5))</f>
        <v>7.2152516217202214E-2</v>
      </c>
      <c r="BY34" s="30">
        <f t="shared" si="16"/>
        <v>1.1325273909159801</v>
      </c>
      <c r="BZ34" s="30">
        <f t="shared" si="17"/>
        <v>1.0096957690004784</v>
      </c>
      <c r="CA34" s="30">
        <f>('Config sheet'!$C$132*(AJ34-AI34) - 'Config sheet'!$C$133*GERC_A_PARA!AJ34)*10^5</f>
        <v>94872.505449628108</v>
      </c>
      <c r="CB34" s="30">
        <f>('Config sheet'!$C$132*(AJ34-AI34) + 'Config sheet'!$C$133*AI34)*10^5</f>
        <v>119322.61092611785</v>
      </c>
      <c r="CC34" s="30">
        <f>'Config sheet'!$C$148</f>
        <v>386976</v>
      </c>
      <c r="CD34" s="30">
        <f t="shared" si="52"/>
        <v>9.100454682674922</v>
      </c>
      <c r="CE34" s="30"/>
      <c r="CF34" s="30"/>
      <c r="CG34" s="30"/>
      <c r="CH34" s="30"/>
      <c r="CI34" s="30"/>
      <c r="CJ34" s="30"/>
      <c r="CK34" s="30"/>
      <c r="CL34" s="30"/>
      <c r="CM34" s="46">
        <f>P34+'Config sheet'!$O$9-'Config sheet'!$C$139</f>
        <v>34.648899999999998</v>
      </c>
      <c r="CN34" s="46">
        <f>Q34+'Config sheet'!$O$9+'Config sheet'!C$140</f>
        <v>65.58890000000001</v>
      </c>
      <c r="CO34" s="27">
        <f t="shared" si="18"/>
        <v>1.8929576407909057</v>
      </c>
      <c r="CP34" s="46">
        <f>'Config sheet'!$N$47</f>
        <v>1852.7346826837274</v>
      </c>
      <c r="CQ34" s="27">
        <f>'Config sheet'!$N$42</f>
        <v>970.82423361890676</v>
      </c>
      <c r="CR34" s="27">
        <f>'Config sheet'!$N$46</f>
        <v>881.91044906482068</v>
      </c>
      <c r="CS34" s="27">
        <f t="shared" si="19"/>
        <v>1.3901028124293284</v>
      </c>
      <c r="CT34" s="27">
        <f>'Config sheet'!$N$50/100*GERC_A_PARA!CQ34</f>
        <v>274.64617569078871</v>
      </c>
      <c r="CU34" s="27">
        <f t="shared" si="20"/>
        <v>274.64617569078871</v>
      </c>
      <c r="CV34" s="27">
        <f t="shared" si="21"/>
        <v>434.65106602038537</v>
      </c>
      <c r="CW34" s="27">
        <f t="shared" si="22"/>
        <v>1245.4704093096955</v>
      </c>
      <c r="CX34" s="27">
        <f t="shared" si="23"/>
        <v>786.98457589174802</v>
      </c>
      <c r="CY34" s="27">
        <f>'Config sheet'!$N$51/100*GERC_A_PARA!CR34</f>
        <v>198.78261521921058</v>
      </c>
      <c r="CZ34" s="27">
        <f t="shared" si="24"/>
        <v>198.78261521921058</v>
      </c>
      <c r="DA34" s="27">
        <f t="shared" si="25"/>
        <v>314.5904922725918</v>
      </c>
      <c r="DB34" s="27">
        <f t="shared" si="26"/>
        <v>1080.6930642840312</v>
      </c>
      <c r="DC34" s="27">
        <f t="shared" si="27"/>
        <v>682.865499258314</v>
      </c>
      <c r="DD34" s="50">
        <f t="shared" si="28"/>
        <v>83.518655098549402</v>
      </c>
      <c r="DE34" s="50">
        <f t="shared" si="29"/>
        <v>86.868521948437746</v>
      </c>
      <c r="DF34" s="50">
        <f t="shared" si="30"/>
        <v>52.773548749512955</v>
      </c>
      <c r="DG34" s="50">
        <f t="shared" si="31"/>
        <v>54.890253829334462</v>
      </c>
      <c r="DH34" s="27">
        <f t="shared" si="32"/>
        <v>85.193588523493574</v>
      </c>
      <c r="DI34">
        <f>'Config sheet'!$N$59</f>
        <v>71.978923438716066</v>
      </c>
      <c r="DJ34" s="21">
        <f t="shared" si="53"/>
        <v>69.51274490645865</v>
      </c>
      <c r="DK34" s="19">
        <f>Coeff_Summary!$B$11+Coeff_Summary!$D$11*(F34)+Coeff_Summary!$E$11*CM34*100+Coeff_Summary!$F$11*(F34)^2+Coeff_Summary!$G$11*(F34)*CM34*100+Coeff_Summary!$H$11*(CM34*100)^2</f>
        <v>0.9353249060766462</v>
      </c>
      <c r="DL34" s="19">
        <f>Coeff_Summary!$B$9+Coeff_Summary!$D$9*(G34)+Coeff_Summary!$E$9*CN34*100+Coeff_Summary!$F$9*(G34)^2+Coeff_Summary!$G$9*(G34)*CN34*100+Coeff_Summary!$H$9*(CN34*100)^2</f>
        <v>0.95266524328792213</v>
      </c>
      <c r="DM34" s="30">
        <f t="shared" si="54"/>
        <v>0.94399507468228416</v>
      </c>
      <c r="DN34">
        <f>DK34*8314.4*(GERC_A_PARA!F34+273)/('Config sheet'!$N$28*GERC_A_PARA!CM34*10^5)</f>
        <v>3.9603526611073969E-2</v>
      </c>
      <c r="DO34">
        <f>DL34*(8314.4/'Config sheet'!$N$28)*((GERC_A_PARA!G34+273)/(GERC_A_PARA!CN34*10^5))</f>
        <v>2.5488512413372081E-2</v>
      </c>
      <c r="DP34" s="30">
        <f t="shared" si="55"/>
        <v>1578.4111619976291</v>
      </c>
      <c r="DQ34" s="30">
        <f t="shared" si="33"/>
        <v>39855.318378547439</v>
      </c>
      <c r="DR34" s="30">
        <f t="shared" si="34"/>
        <v>997.3623055372218</v>
      </c>
      <c r="DS34" s="30">
        <f t="shared" si="35"/>
        <v>39129.875033977027</v>
      </c>
      <c r="DT34" s="19">
        <f>(Coeff_Summary!$B$5+Coeff_Summary!$D$5*(F34)+Coeff_Summary!$E$5*CM34*100+Coeff_Summary!$F$5*(F34)^2+Coeff_Summary!$G$5*(F34)*CM34*100+Coeff_Summary!$H$5*(CM34*100)^2+Coeff_Summary!$B$3+Coeff_Summary!$D$3*(G34)+Coeff_Summary!$E$3*CN34*100+Coeff_Summary!$F$3*(G34)^2+Coeff_Summary!$G$3*(G34)*CN34*100+Coeff_Summary!$H$3*(CN34*100)^2)/2</f>
        <v>1.4231823339934413</v>
      </c>
      <c r="DU34" s="30">
        <f t="shared" si="56"/>
        <v>3.3630476030587291</v>
      </c>
      <c r="DV34" s="30">
        <f>DM34*(8314.4/'Config sheet'!$N$28)*(273+F34)*DU34*((CO34^(1/DU34))-1)</f>
        <v>97319.982226198757</v>
      </c>
      <c r="DW34" s="30">
        <f t="shared" si="36"/>
        <v>349.33764829444152</v>
      </c>
      <c r="DX34" s="30">
        <f t="shared" si="37"/>
        <v>345.63</v>
      </c>
      <c r="DY34" s="30">
        <f t="shared" si="38"/>
        <v>106.54252390054972</v>
      </c>
      <c r="DZ34" s="30">
        <f t="shared" si="39"/>
        <v>1011.2599839165972</v>
      </c>
      <c r="EA34" s="65">
        <f>Coeff_Summary!$B$9+Coeff_Summary!$D$9*(DW34-273)+Coeff_Summary!$E$9*CN34*100+Coeff_Summary!$F$9*(DW34-273)^2+Coeff_Summary!$G$9*(DW34-273)*CN34*100+Coeff_Summary!$H$9*(CN34*100)^2</f>
        <v>0.95547937573194708</v>
      </c>
      <c r="EB34" s="30">
        <f>EA34*(8314.4/'Config sheet'!$C$28)*(DW34/(CM34*10^5))</f>
        <v>4.8910301779254511E-2</v>
      </c>
      <c r="EC34" s="30">
        <f t="shared" si="40"/>
        <v>1.2349986469532785</v>
      </c>
      <c r="ED34" s="30">
        <f t="shared" si="57"/>
        <v>1.0185393728945082</v>
      </c>
      <c r="EE34" s="30">
        <f>('Config sheet'!$N$132*(CN34-CM34) - 'Config sheet'!$N$133*GERC_A_PARA!CN34)*10^5</f>
        <v>114019.40554115479</v>
      </c>
      <c r="EF34" s="30">
        <f>('Config sheet'!$N$132*(CN34-CM34) + 'Config sheet'!$N$133*CM34)*10^5</f>
        <v>156001.54229059181</v>
      </c>
      <c r="EG34" s="30">
        <f>'Config sheet'!$N$148</f>
        <v>386976</v>
      </c>
      <c r="EH34" s="30">
        <f t="shared" si="58"/>
        <v>2258.1138093788641</v>
      </c>
      <c r="EI34" s="30">
        <f>'Config sheet'!$E$127+'Config sheet'!$P$127</f>
        <v>3308.2</v>
      </c>
      <c r="EJ34" s="30"/>
      <c r="EK34" s="63">
        <f t="shared" si="41"/>
        <v>52285.902821208387</v>
      </c>
      <c r="EL34" s="63">
        <f t="shared" si="67"/>
        <v>51783.818875429606</v>
      </c>
      <c r="EM34" s="63">
        <f t="shared" si="68"/>
        <v>39855.318378547439</v>
      </c>
      <c r="EN34" s="63">
        <f t="shared" si="69"/>
        <v>39129.875033977027</v>
      </c>
      <c r="EO34" s="30">
        <f>BL34*(('Config sheet'!$D$8+273)/(C34+273))*(GERC_A_PARA!AI34/'Config sheet'!$D$7)*(1/GERC_A_PARA!BG34)*24*10^-3</f>
        <v>1814.6741471243204</v>
      </c>
      <c r="EP34" s="30">
        <f>BN34*(('Config sheet'!$D$8+273)/(D34+273))*(GERC_A_PARA!AJ34/'Config sheet'!$D$7)*(1/GERC_A_PARA!BH34)*24*10^-3</f>
        <v>1797.2484414000353</v>
      </c>
      <c r="EQ34" s="30">
        <f t="shared" si="59"/>
        <v>1805.9612942621779</v>
      </c>
      <c r="ER34" s="30">
        <f>DP34*(('Config sheet'!$D$8+273)/(F34+273))*(CM34/'Config sheet'!$D$7)*(1/DK34)*24*10^-3</f>
        <v>1383.2488679457658</v>
      </c>
      <c r="ES34" s="30">
        <f>DR34*(('Config sheet'!$D$8+273)/(G34+273))*(CN34/'Config sheet'!$D$7)*(1/DL34)*24*10^-3</f>
        <v>1358.0710817440638</v>
      </c>
      <c r="ET34" s="30">
        <f t="shared" si="60"/>
        <v>1370.6599748449148</v>
      </c>
      <c r="EU34">
        <f t="shared" si="61"/>
        <v>1.0096957690004786</v>
      </c>
      <c r="EV34">
        <f t="shared" si="62"/>
        <v>1.0185393728945087</v>
      </c>
      <c r="EW34" s="30">
        <f t="shared" si="63"/>
        <v>0.69041004888848778</v>
      </c>
      <c r="EX34" s="30">
        <f>'Config sheet'!$C$123/('Config sheet'!$F$17*10^-3)</f>
        <v>1.2841244171864261</v>
      </c>
      <c r="EY34" s="30">
        <f t="shared" si="64"/>
        <v>0.73779055526226889</v>
      </c>
      <c r="EZ34" s="30">
        <f>'Config sheet'!$N$123/('Config sheet'!$Q$17*10^-3)</f>
        <v>1.4616189626248377</v>
      </c>
      <c r="FA34" s="1" t="s">
        <v>441</v>
      </c>
      <c r="FB34" s="30">
        <f t="shared" si="65"/>
        <v>-3.7076482944415261</v>
      </c>
      <c r="FC34" s="30"/>
    </row>
    <row r="35" spans="1:159" x14ac:dyDescent="0.25">
      <c r="A35" s="1">
        <v>43481</v>
      </c>
      <c r="B35" s="2">
        <v>4.1666666666666664E-2</v>
      </c>
      <c r="C35">
        <v>24.14</v>
      </c>
      <c r="D35">
        <v>70.92</v>
      </c>
      <c r="E35">
        <v>15.44</v>
      </c>
      <c r="F35">
        <v>15.4</v>
      </c>
      <c r="G35">
        <v>72.11</v>
      </c>
      <c r="H35">
        <v>66.58</v>
      </c>
      <c r="I35">
        <v>71.8</v>
      </c>
      <c r="J35">
        <v>72.069999999999993</v>
      </c>
      <c r="K35">
        <v>72.42</v>
      </c>
      <c r="L35">
        <v>69.67</v>
      </c>
      <c r="M35">
        <v>21.82</v>
      </c>
      <c r="N35">
        <v>34.22</v>
      </c>
      <c r="O35">
        <v>33.74</v>
      </c>
      <c r="P35">
        <v>33.67</v>
      </c>
      <c r="Q35">
        <v>64.239999999999995</v>
      </c>
      <c r="R35">
        <v>3.71</v>
      </c>
      <c r="S35">
        <v>80.069999999999993</v>
      </c>
      <c r="T35">
        <v>75.62</v>
      </c>
      <c r="U35">
        <v>71.92</v>
      </c>
      <c r="V35">
        <v>71.92</v>
      </c>
      <c r="W35">
        <v>2.83</v>
      </c>
      <c r="X35">
        <v>2.41</v>
      </c>
      <c r="Y35">
        <v>3.72</v>
      </c>
      <c r="Z35">
        <v>3.35</v>
      </c>
      <c r="AA35">
        <v>4.6100000000000003</v>
      </c>
      <c r="AB35">
        <v>4.07</v>
      </c>
      <c r="AC35">
        <v>3.81</v>
      </c>
      <c r="AD35">
        <v>1.97</v>
      </c>
      <c r="AE35">
        <v>1.48</v>
      </c>
      <c r="AF35">
        <v>1.98</v>
      </c>
      <c r="AH35" s="4" t="str">
        <f t="shared" si="70"/>
        <v>ON</v>
      </c>
      <c r="AI35" s="31">
        <f>M35+'Config sheet'!$D$9-'Config sheet'!$C$139</f>
        <v>22.7789</v>
      </c>
      <c r="AJ35" s="31">
        <f>N35+'Config sheet'!$D$9+'Config sheet'!$C$140</f>
        <v>35.578899999999997</v>
      </c>
      <c r="AK35" s="25">
        <f t="shared" si="0"/>
        <v>1.5619235344990319</v>
      </c>
      <c r="AL35" s="46">
        <f>'Config sheet'!$C$47</f>
        <v>3546.9708798579968</v>
      </c>
      <c r="AM35" s="4">
        <f>'Config sheet'!$C$42</f>
        <v>1817.9423322060413</v>
      </c>
      <c r="AN35" s="25">
        <f>'Config sheet'!$C$46</f>
        <v>1729.0285476519553</v>
      </c>
      <c r="AO35" s="25">
        <f t="shared" si="66"/>
        <v>1.4878198167617955</v>
      </c>
      <c r="AP35" s="25">
        <f>'Config sheet'!$C$50/100*GERC_A_PARA!AM35</f>
        <v>351.771841281869</v>
      </c>
      <c r="AQ35" s="25">
        <f t="shared" si="1"/>
        <v>351.771841281869</v>
      </c>
      <c r="AR35" s="25">
        <f t="shared" si="43"/>
        <v>474.70578869830263</v>
      </c>
      <c r="AS35" s="27">
        <f t="shared" si="2"/>
        <v>2169.7141734879106</v>
      </c>
      <c r="AT35" s="25">
        <f t="shared" si="3"/>
        <v>1607.8260851971363</v>
      </c>
      <c r="AU35" s="25">
        <f>'Config sheet'!$C$51/100*GERC_A_PARA!AN35</f>
        <v>266.0974934836359</v>
      </c>
      <c r="AV35" s="25">
        <f t="shared" si="4"/>
        <v>266.0974934836359</v>
      </c>
      <c r="AW35" s="25">
        <f t="shared" si="5"/>
        <v>359.09076762507055</v>
      </c>
      <c r="AX35" s="27">
        <f t="shared" si="6"/>
        <v>1995.1260411355911</v>
      </c>
      <c r="AY35" s="25">
        <f t="shared" si="7"/>
        <v>1478.4508168821121</v>
      </c>
      <c r="AZ35" s="31">
        <f t="shared" si="44"/>
        <v>93.237742185845065</v>
      </c>
      <c r="BA35" s="31">
        <f t="shared" si="45"/>
        <v>94.621646110602327</v>
      </c>
      <c r="BB35" s="31">
        <f t="shared" si="46"/>
        <v>69.092084037179944</v>
      </c>
      <c r="BC35" s="31">
        <f t="shared" si="47"/>
        <v>70.117600142858777</v>
      </c>
      <c r="BD35" s="25">
        <f t="shared" si="8"/>
        <v>93.929694148223689</v>
      </c>
      <c r="BE35">
        <f>'Config sheet'!$D$59</f>
        <v>82.44</v>
      </c>
      <c r="BF35" s="30">
        <f t="shared" si="48"/>
        <v>81.767268119121525</v>
      </c>
      <c r="BG35" s="19">
        <f>Coeff_Summary!$B$10+Coeff_Summary!$D$10*(C35)+Coeff_Summary!$E$10*AI35*100+Coeff_Summary!$F$10*(C35)^2+Coeff_Summary!$G$10*(C35)*AI35*100+Coeff_Summary!$H$10*(AI35*100)^2</f>
        <v>0.96077663145937375</v>
      </c>
      <c r="BH35" s="19">
        <f>Coeff_Summary!$B$8+Coeff_Summary!$D$8*(D35)+Coeff_Summary!$E$8*AJ35*100+Coeff_Summary!$F$8*(D35)^2+Coeff_Summary!$G$8*(D35)*AJ35*100+Coeff_Summary!$H$8*(AJ35*100)^2</f>
        <v>0.97013059466691742</v>
      </c>
      <c r="BI35" s="30">
        <f t="shared" si="49"/>
        <v>0.96545361306314559</v>
      </c>
      <c r="BJ35" s="30">
        <f>BG35*8314.4*(GERC_A_PARA!C35+273)/('Config sheet'!$C$28*AI35*10^5)</f>
        <v>6.36317528739066E-2</v>
      </c>
      <c r="BK35">
        <f>BH35*(8314.4/'Config sheet'!$C$28)*(BT35/(AJ35*10^5))</f>
        <v>4.7612194706104075E-2</v>
      </c>
      <c r="BL35" s="30">
        <f t="shared" si="50"/>
        <v>3331.6588989771753</v>
      </c>
      <c r="BM35" s="30">
        <f t="shared" si="9"/>
        <v>52358.433462916357</v>
      </c>
      <c r="BN35" s="30">
        <f t="shared" si="10"/>
        <v>2468.8634799041292</v>
      </c>
      <c r="BO35" s="30">
        <f t="shared" si="11"/>
        <v>51853.595389662034</v>
      </c>
      <c r="BP35" s="19">
        <f>(Coeff_Summary!$B$4+Coeff_Summary!$D$4*(C35)+Coeff_Summary!$E$4*AI35*100+Coeff_Summary!$F$4*(C35)^2+Coeff_Summary!$G$4*(C35)*AI35*100+Coeff_Summary!$H$4*(AI35*100)^2+Coeff_Summary!$B$2+Coeff_Summary!$D$2*(D35)+Coeff_Summary!$E$2*AJ35*100+Coeff_Summary!$F$2*(D35)^2+Coeff_Summary!$G$2*(D35)*AJ35*100+Coeff_Summary!$H$2*(AJ35*100)^2)/2</f>
        <v>1.3649844561090254</v>
      </c>
      <c r="BQ35" s="30">
        <f t="shared" si="51"/>
        <v>3.7398427063460682</v>
      </c>
      <c r="BR35" s="30">
        <f>BI35*(8314.4/'Config sheet'!$C$28)*(273+C35)*BQ35*((AK35^(1/BQ35))-1)</f>
        <v>68979.39450598399</v>
      </c>
      <c r="BS35" s="30">
        <f t="shared" si="12"/>
        <v>334.76803544299793</v>
      </c>
      <c r="BT35" s="30">
        <f t="shared" si="13"/>
        <v>343.92</v>
      </c>
      <c r="BU35" s="52">
        <f t="shared" si="14"/>
        <v>80.436159561774105</v>
      </c>
      <c r="BV35" s="30">
        <f t="shared" si="15"/>
        <v>1247.2462140681719</v>
      </c>
      <c r="BW35" s="65">
        <f>Coeff_Summary!$B$8+Coeff_Summary!$D$8*(BS35-273)+Coeff_Summary!$E$8*AJ35*100+Coeff_Summary!$F$8*(BS35-273)^2+Coeff_Summary!$G$8*(BS35-273)*AJ35*100+Coeff_Summary!$H$8*(AJ35*100)^2</f>
        <v>0.96573693659195725</v>
      </c>
      <c r="BX35" s="30">
        <f>BW35*(8314.4/'Config sheet'!$C$28)*(BS35/(AI35*10^5))</f>
        <v>7.2059818262855305E-2</v>
      </c>
      <c r="BY35" s="30">
        <f t="shared" si="16"/>
        <v>1.1324506242292249</v>
      </c>
      <c r="BZ35" s="30">
        <f t="shared" si="17"/>
        <v>1.0097358354702435</v>
      </c>
      <c r="CA35" s="30">
        <f>('Config sheet'!$C$132*(AJ35-AI35) - 'Config sheet'!$C$133*GERC_A_PARA!AJ35)*10^5</f>
        <v>94709.614829706959</v>
      </c>
      <c r="CB35" s="30">
        <f>('Config sheet'!$C$132*(AJ35-AI35) + 'Config sheet'!$C$133*AI35)*10^5</f>
        <v>119151.34379818286</v>
      </c>
      <c r="CC35" s="30">
        <f>'Config sheet'!$C$148</f>
        <v>386976</v>
      </c>
      <c r="CD35" s="30">
        <f t="shared" si="52"/>
        <v>9.1519645570020884</v>
      </c>
      <c r="CE35" s="30"/>
      <c r="CF35" s="30"/>
      <c r="CG35" s="30"/>
      <c r="CH35" s="30"/>
      <c r="CI35" s="30"/>
      <c r="CJ35" s="30"/>
      <c r="CK35" s="30"/>
      <c r="CL35" s="30"/>
      <c r="CM35" s="46">
        <f>P35+'Config sheet'!$O$9-'Config sheet'!$C$139</f>
        <v>34.628900000000002</v>
      </c>
      <c r="CN35" s="46">
        <f>Q35+'Config sheet'!$O$9+'Config sheet'!C$140</f>
        <v>65.5989</v>
      </c>
      <c r="CO35" s="27">
        <f t="shared" si="18"/>
        <v>1.8943396989219985</v>
      </c>
      <c r="CP35" s="46">
        <f>'Config sheet'!$N$47</f>
        <v>1852.7346826837274</v>
      </c>
      <c r="CQ35" s="27">
        <f>'Config sheet'!$N$42</f>
        <v>970.82423361890676</v>
      </c>
      <c r="CR35" s="27">
        <f>'Config sheet'!$N$46</f>
        <v>881.91044906482068</v>
      </c>
      <c r="CS35" s="27">
        <f t="shared" si="19"/>
        <v>1.3907970812250834</v>
      </c>
      <c r="CT35" s="27">
        <f>'Config sheet'!$N$50/100*GERC_A_PARA!CQ35</f>
        <v>274.64617569078871</v>
      </c>
      <c r="CU35" s="27">
        <f t="shared" si="20"/>
        <v>274.64617569078871</v>
      </c>
      <c r="CV35" s="27">
        <f t="shared" si="21"/>
        <v>434.77957041737227</v>
      </c>
      <c r="CW35" s="27">
        <f t="shared" si="22"/>
        <v>1245.4704093096955</v>
      </c>
      <c r="CX35" s="27">
        <f t="shared" si="23"/>
        <v>786.751973016075</v>
      </c>
      <c r="CY35" s="27">
        <f>'Config sheet'!$N$51/100*GERC_A_PARA!CR35</f>
        <v>198.78261521921058</v>
      </c>
      <c r="CZ35" s="27">
        <f t="shared" si="24"/>
        <v>198.78261521921058</v>
      </c>
      <c r="DA35" s="27">
        <f t="shared" si="25"/>
        <v>314.68350081362092</v>
      </c>
      <c r="DB35" s="27">
        <f t="shared" si="26"/>
        <v>1080.6930642840312</v>
      </c>
      <c r="DC35" s="27">
        <f t="shared" si="27"/>
        <v>682.66367004375104</v>
      </c>
      <c r="DD35" s="50">
        <f t="shared" si="28"/>
        <v>83.505418470070524</v>
      </c>
      <c r="DE35" s="50">
        <f t="shared" si="29"/>
        <v>86.857975691600913</v>
      </c>
      <c r="DF35" s="50">
        <f t="shared" si="30"/>
        <v>52.749589430450023</v>
      </c>
      <c r="DG35" s="50">
        <f t="shared" si="31"/>
        <v>54.867368374833163</v>
      </c>
      <c r="DH35" s="27">
        <f t="shared" si="32"/>
        <v>85.181697080835718</v>
      </c>
      <c r="DI35">
        <f>'Config sheet'!$N$59</f>
        <v>71.978923438716066</v>
      </c>
      <c r="DJ35" s="21">
        <f t="shared" si="53"/>
        <v>69.495087991738657</v>
      </c>
      <c r="DK35" s="19">
        <f>Coeff_Summary!$B$11+Coeff_Summary!$D$11*(F35)+Coeff_Summary!$E$11*CM35*100+Coeff_Summary!$F$11*(F35)^2+Coeff_Summary!$G$11*(F35)*CM35*100+Coeff_Summary!$H$11*(CM35*100)^2</f>
        <v>0.93484367051536998</v>
      </c>
      <c r="DL35" s="19">
        <f>Coeff_Summary!$B$9+Coeff_Summary!$D$9*(G35)+Coeff_Summary!$E$9*CN35*100+Coeff_Summary!$F$9*(G35)^2+Coeff_Summary!$G$9*(G35)*CN35*100+Coeff_Summary!$H$9*(CN35*100)^2</f>
        <v>0.95225543970358562</v>
      </c>
      <c r="DM35" s="30">
        <f t="shared" si="54"/>
        <v>0.9435495551094778</v>
      </c>
      <c r="DN35">
        <f>DK35*8314.4*(GERC_A_PARA!F35+273)/('Config sheet'!$N$28*GERC_A_PARA!CM35*10^5)</f>
        <v>3.9529255637478285E-2</v>
      </c>
      <c r="DO35">
        <f>DL35*(8314.4/'Config sheet'!$N$28)*((GERC_A_PARA!G35+273)/(GERC_A_PARA!CN35*10^5))</f>
        <v>2.5435339197376765E-2</v>
      </c>
      <c r="DP35" s="30">
        <f t="shared" si="55"/>
        <v>1578.1908451152353</v>
      </c>
      <c r="DQ35" s="30">
        <f t="shared" si="33"/>
        <v>39924.628472359313</v>
      </c>
      <c r="DR35" s="30">
        <f t="shared" si="34"/>
        <v>996.92835085379716</v>
      </c>
      <c r="DS35" s="30">
        <f t="shared" si="35"/>
        <v>39194.615928558713</v>
      </c>
      <c r="DT35" s="19">
        <f>(Coeff_Summary!$B$5+Coeff_Summary!$D$5*(F35)+Coeff_Summary!$E$5*CM35*100+Coeff_Summary!$F$5*(F35)^2+Coeff_Summary!$G$5*(F35)*CM35*100+Coeff_Summary!$H$5*(CM35*100)^2+Coeff_Summary!$B$3+Coeff_Summary!$D$3*(G35)+Coeff_Summary!$E$3*CN35*100+Coeff_Summary!$F$3*(G35)^2+Coeff_Summary!$G$3*(G35)*CN35*100+Coeff_Summary!$H$3*(CN35*100)^2)/2</f>
        <v>1.4241819627552246</v>
      </c>
      <c r="DU35" s="30">
        <f t="shared" si="56"/>
        <v>3.3574788364517349</v>
      </c>
      <c r="DV35" s="30">
        <f>DM35*(8314.4/'Config sheet'!$N$28)*(273+F35)*DU35*((CO35^(1/DU35))-1)</f>
        <v>97223.253969497251</v>
      </c>
      <c r="DW35" s="30">
        <f t="shared" si="36"/>
        <v>348.84620918528566</v>
      </c>
      <c r="DX35" s="30">
        <f t="shared" si="37"/>
        <v>345.11</v>
      </c>
      <c r="DY35" s="30">
        <f t="shared" si="38"/>
        <v>106.58827223644094</v>
      </c>
      <c r="DZ35" s="30">
        <f t="shared" si="39"/>
        <v>1011.5773871849801</v>
      </c>
      <c r="EA35" s="65">
        <f>Coeff_Summary!$B$9+Coeff_Summary!$D$9*(DW35-273)+Coeff_Summary!$E$9*CN35*100+Coeff_Summary!$F$9*(DW35-273)^2+Coeff_Summary!$G$9*(DW35-273)*CN35*100+Coeff_Summary!$H$9*(CN35*100)^2</f>
        <v>0.95510861893158105</v>
      </c>
      <c r="EB35" s="30">
        <f>EA35*(8314.4/'Config sheet'!$C$28)*(DW35/(CM35*10^5))</f>
        <v>4.8850741536380506E-2</v>
      </c>
      <c r="EC35" s="30">
        <f t="shared" si="40"/>
        <v>1.2358123306036752</v>
      </c>
      <c r="ED35" s="30">
        <f t="shared" si="57"/>
        <v>1.0186253271401158</v>
      </c>
      <c r="EE35" s="30">
        <f>('Config sheet'!$N$132*(CN35-CM35) - 'Config sheet'!$N$133*GERC_A_PARA!CN35)*10^5</f>
        <v>114152.40833711349</v>
      </c>
      <c r="EF35" s="30">
        <f>('Config sheet'!$N$132*(CN35-CM35) + 'Config sheet'!$N$133*CM35)*10^5</f>
        <v>156130.35683254356</v>
      </c>
      <c r="EG35" s="30">
        <f>'Config sheet'!$N$148</f>
        <v>386976</v>
      </c>
      <c r="EH35" s="30">
        <f t="shared" si="58"/>
        <v>2258.823601253152</v>
      </c>
      <c r="EI35" s="30">
        <f>'Config sheet'!$E$127+'Config sheet'!$P$127</f>
        <v>3308.2</v>
      </c>
      <c r="EJ35" s="30"/>
      <c r="EK35" s="63">
        <f t="shared" si="41"/>
        <v>52358.433462916357</v>
      </c>
      <c r="EL35" s="63">
        <f t="shared" si="67"/>
        <v>51853.595389662034</v>
      </c>
      <c r="EM35" s="63">
        <f t="shared" si="68"/>
        <v>39924.628472359313</v>
      </c>
      <c r="EN35" s="63">
        <f t="shared" si="69"/>
        <v>39194.615928558713</v>
      </c>
      <c r="EO35" s="30">
        <f>BL35*(('Config sheet'!$D$8+273)/(C35+273))*(GERC_A_PARA!AI35/'Config sheet'!$D$7)*(1/GERC_A_PARA!BG35)*24*10^-3</f>
        <v>1817.1914505135699</v>
      </c>
      <c r="EP35" s="30">
        <f>BN35*(('Config sheet'!$D$8+273)/(D35+273))*(GERC_A_PARA!AJ35/'Config sheet'!$D$7)*(1/GERC_A_PARA!BH35)*24*10^-3</f>
        <v>1799.6701579550117</v>
      </c>
      <c r="EQ35" s="30">
        <f t="shared" si="59"/>
        <v>1808.4308042342909</v>
      </c>
      <c r="ER35" s="30">
        <f>DP35*(('Config sheet'!$D$8+273)/(F35+273))*(CM35/'Config sheet'!$D$7)*(1/DK35)*24*10^-3</f>
        <v>1385.6543965603382</v>
      </c>
      <c r="ES35" s="30">
        <f>DR35*(('Config sheet'!$D$8+273)/(G35+273))*(CN35/'Config sheet'!$D$7)*(1/DL35)*24*10^-3</f>
        <v>1360.318028269226</v>
      </c>
      <c r="ET35" s="30">
        <f t="shared" si="60"/>
        <v>1372.9862124147821</v>
      </c>
      <c r="EU35">
        <f t="shared" si="61"/>
        <v>1.0097358354702441</v>
      </c>
      <c r="EV35">
        <f t="shared" si="62"/>
        <v>1.0186253271401162</v>
      </c>
      <c r="EW35" s="30">
        <f t="shared" si="63"/>
        <v>0.68968423405963231</v>
      </c>
      <c r="EX35" s="30">
        <f>'Config sheet'!$C$123/('Config sheet'!$F$17*10^-3)</f>
        <v>1.2841244171864261</v>
      </c>
      <c r="EY35" s="30">
        <f t="shared" si="64"/>
        <v>0.73677170101062928</v>
      </c>
      <c r="EZ35" s="30">
        <f>'Config sheet'!$N$123/('Config sheet'!$Q$17*10^-3)</f>
        <v>1.4616189626248377</v>
      </c>
      <c r="FA35" s="1" t="s">
        <v>442</v>
      </c>
      <c r="FB35" s="30">
        <f t="shared" si="65"/>
        <v>-3.7362091852856452</v>
      </c>
      <c r="FC35" s="30"/>
    </row>
    <row r="36" spans="1:159" x14ac:dyDescent="0.25">
      <c r="A36" s="87">
        <v>43481</v>
      </c>
      <c r="B36" s="2">
        <v>8.3333333333333329E-2</v>
      </c>
      <c r="C36">
        <v>23.82</v>
      </c>
      <c r="D36">
        <v>70.59</v>
      </c>
      <c r="E36">
        <v>14.88</v>
      </c>
      <c r="F36">
        <v>14.84</v>
      </c>
      <c r="G36">
        <v>71.59</v>
      </c>
      <c r="H36">
        <v>66.53</v>
      </c>
      <c r="I36">
        <v>71.75</v>
      </c>
      <c r="J36">
        <v>72.010000000000005</v>
      </c>
      <c r="K36">
        <v>72.349999999999994</v>
      </c>
      <c r="L36">
        <v>69.59</v>
      </c>
      <c r="M36">
        <v>21.81</v>
      </c>
      <c r="N36">
        <v>34.19</v>
      </c>
      <c r="O36">
        <v>33.71</v>
      </c>
      <c r="P36">
        <v>33.64</v>
      </c>
      <c r="Q36">
        <v>64.25</v>
      </c>
      <c r="R36">
        <v>3.71</v>
      </c>
      <c r="S36">
        <v>80.06</v>
      </c>
      <c r="T36">
        <v>75.56</v>
      </c>
      <c r="U36">
        <v>71.89</v>
      </c>
      <c r="V36">
        <v>71.89</v>
      </c>
      <c r="W36">
        <v>2.84</v>
      </c>
      <c r="X36">
        <v>2.4</v>
      </c>
      <c r="Y36">
        <v>3.74</v>
      </c>
      <c r="Z36">
        <v>3.35</v>
      </c>
      <c r="AA36">
        <v>4.5999999999999996</v>
      </c>
      <c r="AB36">
        <v>4.0599999999999996</v>
      </c>
      <c r="AC36">
        <v>3.81</v>
      </c>
      <c r="AD36">
        <v>1.97</v>
      </c>
      <c r="AE36">
        <v>1.45</v>
      </c>
      <c r="AF36">
        <v>1.95</v>
      </c>
      <c r="AH36" s="4" t="str">
        <f t="shared" si="70"/>
        <v>ON</v>
      </c>
      <c r="AI36" s="31">
        <f>M36+'Config sheet'!$D$9-'Config sheet'!$C$139</f>
        <v>22.768899999999999</v>
      </c>
      <c r="AJ36" s="31">
        <f>N36+'Config sheet'!$D$9+'Config sheet'!$C$140</f>
        <v>35.548899999999996</v>
      </c>
      <c r="AK36" s="25">
        <f t="shared" si="0"/>
        <v>1.5612919376869325</v>
      </c>
      <c r="AL36" s="46">
        <f>'Config sheet'!$C$47</f>
        <v>3546.9708798579968</v>
      </c>
      <c r="AM36" s="4">
        <f>'Config sheet'!$C$42</f>
        <v>1817.9423322060413</v>
      </c>
      <c r="AN36" s="25">
        <f>'Config sheet'!$C$46</f>
        <v>1729.0285476519553</v>
      </c>
      <c r="AO36" s="25">
        <f t="shared" si="66"/>
        <v>1.4890637070304533</v>
      </c>
      <c r="AP36" s="25">
        <f>'Config sheet'!$C$50/100*GERC_A_PARA!AM36</f>
        <v>351.771841281869</v>
      </c>
      <c r="AQ36" s="25">
        <f t="shared" si="1"/>
        <v>351.771841281869</v>
      </c>
      <c r="AR36" s="25">
        <f t="shared" si="43"/>
        <v>474.45806616420447</v>
      </c>
      <c r="AS36" s="27">
        <f t="shared" si="2"/>
        <v>2169.7141734879106</v>
      </c>
      <c r="AT36" s="25">
        <f t="shared" si="3"/>
        <v>1608.6655582309372</v>
      </c>
      <c r="AU36" s="25">
        <f>'Config sheet'!$C$51/100*GERC_A_PARA!AN36</f>
        <v>266.0974934836359</v>
      </c>
      <c r="AV36" s="25">
        <f t="shared" si="4"/>
        <v>266.0974934836359</v>
      </c>
      <c r="AW36" s="25">
        <f t="shared" si="5"/>
        <v>358.90337813658073</v>
      </c>
      <c r="AX36" s="27">
        <f t="shared" si="6"/>
        <v>1995.1260411355911</v>
      </c>
      <c r="AY36" s="25">
        <f t="shared" si="7"/>
        <v>1479.2227409129512</v>
      </c>
      <c r="AZ36" s="31">
        <f t="shared" si="44"/>
        <v>93.251368720070573</v>
      </c>
      <c r="BA36" s="31">
        <f t="shared" si="45"/>
        <v>94.632483958753795</v>
      </c>
      <c r="BB36" s="31">
        <f t="shared" si="46"/>
        <v>69.138261136361209</v>
      </c>
      <c r="BC36" s="31">
        <f t="shared" si="47"/>
        <v>70.162245098657067</v>
      </c>
      <c r="BD36" s="25">
        <f t="shared" si="8"/>
        <v>93.941926339412191</v>
      </c>
      <c r="BE36">
        <f>'Config sheet'!$D$59</f>
        <v>82.44</v>
      </c>
      <c r="BF36" s="30">
        <f t="shared" si="48"/>
        <v>81.796089728460672</v>
      </c>
      <c r="BG36" s="19">
        <f>Coeff_Summary!$B$10+Coeff_Summary!$D$10*(C36)+Coeff_Summary!$E$10*AI36*100+Coeff_Summary!$F$10*(C36)^2+Coeff_Summary!$G$10*(C36)*AI36*100+Coeff_Summary!$H$10*(AI36*100)^2</f>
        <v>0.96061826134814943</v>
      </c>
      <c r="BH36" s="19">
        <f>Coeff_Summary!$B$8+Coeff_Summary!$D$8*(D36)+Coeff_Summary!$E$8*AJ36*100+Coeff_Summary!$F$8*(D36)^2+Coeff_Summary!$G$8*(D36)*AJ36*100+Coeff_Summary!$H$8*(AJ36*100)^2</f>
        <v>0.97000156056212861</v>
      </c>
      <c r="BI36" s="30">
        <f t="shared" si="49"/>
        <v>0.96530991095513907</v>
      </c>
      <c r="BJ36" s="30">
        <f>BG36*8314.4*(GERC_A_PARA!C36+273)/('Config sheet'!$C$28*AI36*10^5)</f>
        <v>6.3580660320273943E-2</v>
      </c>
      <c r="BK36">
        <f>BH36*(8314.4/'Config sheet'!$C$28)*(BT36/(AJ36*10^5))</f>
        <v>4.7600319333888835E-2</v>
      </c>
      <c r="BL36" s="30">
        <f t="shared" si="50"/>
        <v>3332.0927712365997</v>
      </c>
      <c r="BM36" s="30">
        <f t="shared" si="9"/>
        <v>52407.331953645917</v>
      </c>
      <c r="BN36" s="30">
        <f t="shared" si="10"/>
        <v>2470.4741958254358</v>
      </c>
      <c r="BO36" s="30">
        <f t="shared" si="11"/>
        <v>51900.370215932409</v>
      </c>
      <c r="BP36" s="19">
        <f>(Coeff_Summary!$B$4+Coeff_Summary!$D$4*(C36)+Coeff_Summary!$E$4*AI36*100+Coeff_Summary!$F$4*(C36)^2+Coeff_Summary!$G$4*(C36)*AI36*100+Coeff_Summary!$H$4*(AI36*100)^2+Coeff_Summary!$B$2+Coeff_Summary!$D$2*(D36)+Coeff_Summary!$E$2*AJ36*100+Coeff_Summary!$F$2*(D36)^2+Coeff_Summary!$G$2*(D36)*AJ36*100+Coeff_Summary!$H$2*(AJ36*100)^2)/2</f>
        <v>1.3653195147105794</v>
      </c>
      <c r="BQ36" s="30">
        <f t="shared" si="51"/>
        <v>3.7373298160440172</v>
      </c>
      <c r="BR36" s="30">
        <f>BI36*(8314.4/'Config sheet'!$C$28)*(273+C36)*BQ36*((AK36^(1/BQ36))-1)</f>
        <v>68831.379209160135</v>
      </c>
      <c r="BS36" s="30">
        <f t="shared" si="12"/>
        <v>334.3981327578021</v>
      </c>
      <c r="BT36" s="30">
        <f t="shared" si="13"/>
        <v>343.59000000000003</v>
      </c>
      <c r="BU36" s="52">
        <f t="shared" si="14"/>
        <v>80.346659734449645</v>
      </c>
      <c r="BV36" s="30">
        <f t="shared" si="15"/>
        <v>1247.1198591771545</v>
      </c>
      <c r="BW36" s="65">
        <f>Coeff_Summary!$B$8+Coeff_Summary!$D$8*(BS36-273)+Coeff_Summary!$E$8*AJ36*100+Coeff_Summary!$F$8*(BS36-273)^2+Coeff_Summary!$G$8*(BS36-273)*AJ36*100+Coeff_Summary!$H$8*(AJ36*100)^2</f>
        <v>0.96557510193897655</v>
      </c>
      <c r="BX36" s="30">
        <f>BW36*(8314.4/'Config sheet'!$C$28)*(BS36/(AI36*10^5))</f>
        <v>7.1999741514647247E-2</v>
      </c>
      <c r="BY36" s="30">
        <f t="shared" si="16"/>
        <v>1.1324157558597849</v>
      </c>
      <c r="BZ36" s="30">
        <f t="shared" si="17"/>
        <v>1.0097679792187277</v>
      </c>
      <c r="CA36" s="30">
        <f>('Config sheet'!$C$132*(AJ36-AI36) - 'Config sheet'!$C$133*GERC_A_PARA!AJ36)*10^5</f>
        <v>94550.912463792774</v>
      </c>
      <c r="CB36" s="30">
        <f>('Config sheet'!$C$132*(AJ36-AI36) + 'Config sheet'!$C$133*AI36)*10^5</f>
        <v>118975.88841624101</v>
      </c>
      <c r="CC36" s="30">
        <f>'Config sheet'!$C$148</f>
        <v>386976</v>
      </c>
      <c r="CD36" s="30">
        <f t="shared" si="52"/>
        <v>9.1918672421979295</v>
      </c>
      <c r="CE36" s="30"/>
      <c r="CF36" s="30"/>
      <c r="CG36" s="30"/>
      <c r="CH36" s="30"/>
      <c r="CI36" s="30"/>
      <c r="CJ36" s="30"/>
      <c r="CK36" s="30"/>
      <c r="CL36" s="30"/>
      <c r="CM36" s="46">
        <f>P36+'Config sheet'!$O$9-'Config sheet'!$C$139</f>
        <v>34.5989</v>
      </c>
      <c r="CN36" s="46">
        <f>Q36+'Config sheet'!$O$9+'Config sheet'!C$140</f>
        <v>65.608900000000006</v>
      </c>
      <c r="CO36" s="27">
        <f t="shared" si="18"/>
        <v>1.8962712687397578</v>
      </c>
      <c r="CP36" s="46">
        <f>'Config sheet'!$N$47</f>
        <v>1852.7346826837274</v>
      </c>
      <c r="CQ36" s="27">
        <f>'Config sheet'!$N$42</f>
        <v>970.82423361890676</v>
      </c>
      <c r="CR36" s="27">
        <f>'Config sheet'!$N$46</f>
        <v>881.91044906482068</v>
      </c>
      <c r="CS36" s="27">
        <f t="shared" si="19"/>
        <v>1.3912487532733477</v>
      </c>
      <c r="CT36" s="27">
        <f>'Config sheet'!$N$50/100*GERC_A_PARA!CQ36</f>
        <v>274.64617569078871</v>
      </c>
      <c r="CU36" s="27">
        <f t="shared" si="20"/>
        <v>274.64617569078871</v>
      </c>
      <c r="CV36" s="27">
        <f t="shared" si="21"/>
        <v>435.0332952227368</v>
      </c>
      <c r="CW36" s="27">
        <f t="shared" si="22"/>
        <v>1245.4704093096955</v>
      </c>
      <c r="CX36" s="27">
        <f t="shared" si="23"/>
        <v>786.29311505413114</v>
      </c>
      <c r="CY36" s="27">
        <f>'Config sheet'!$N$51/100*GERC_A_PARA!CR36</f>
        <v>198.78261521921058</v>
      </c>
      <c r="CZ36" s="27">
        <f t="shared" si="24"/>
        <v>198.78261521921058</v>
      </c>
      <c r="DA36" s="27">
        <f t="shared" si="25"/>
        <v>314.86714101989537</v>
      </c>
      <c r="DB36" s="27">
        <f t="shared" si="26"/>
        <v>1080.6930642840312</v>
      </c>
      <c r="DC36" s="27">
        <f t="shared" si="27"/>
        <v>682.26551958328434</v>
      </c>
      <c r="DD36" s="50">
        <f t="shared" si="28"/>
        <v>83.479283481204547</v>
      </c>
      <c r="DE36" s="50">
        <f t="shared" si="29"/>
        <v>86.837152692341832</v>
      </c>
      <c r="DF36" s="50">
        <f t="shared" si="30"/>
        <v>52.702324648004961</v>
      </c>
      <c r="DG36" s="50">
        <f t="shared" si="31"/>
        <v>54.82222201548467</v>
      </c>
      <c r="DH36" s="27">
        <f t="shared" si="32"/>
        <v>85.158218086773189</v>
      </c>
      <c r="DI36">
        <f>'Config sheet'!$N$59</f>
        <v>71.978923438716066</v>
      </c>
      <c r="DJ36" s="21">
        <f t="shared" si="53"/>
        <v>69.460245709258999</v>
      </c>
      <c r="DK36" s="19">
        <f>Coeff_Summary!$B$11+Coeff_Summary!$D$11*(F36)+Coeff_Summary!$E$11*CM36*100+Coeff_Summary!$F$11*(F36)^2+Coeff_Summary!$G$11*(F36)*CM36*100+Coeff_Summary!$H$11*(CM36*100)^2</f>
        <v>0.93437661194351052</v>
      </c>
      <c r="DL36" s="19">
        <f>Coeff_Summary!$B$9+Coeff_Summary!$D$9*(G36)+Coeff_Summary!$E$9*CN36*100+Coeff_Summary!$F$9*(G36)^2+Coeff_Summary!$G$9*(G36)*CN36*100+Coeff_Summary!$H$9*(CN36*100)^2</f>
        <v>0.95184310075084078</v>
      </c>
      <c r="DM36" s="30">
        <f t="shared" si="54"/>
        <v>0.94310985634717559</v>
      </c>
      <c r="DN36">
        <f>DK36*8314.4*(GERC_A_PARA!F36+273)/('Config sheet'!$N$28*GERC_A_PARA!CM36*10^5)</f>
        <v>3.946698024830473E-2</v>
      </c>
      <c r="DO36">
        <f>DL36*(8314.4/'Config sheet'!$N$28)*((GERC_A_PARA!G36+273)/(GERC_A_PARA!CN36*10^5))</f>
        <v>2.5382147563022428E-2</v>
      </c>
      <c r="DP36" s="30">
        <f t="shared" si="55"/>
        <v>1577.7558416490938</v>
      </c>
      <c r="DQ36" s="30">
        <f t="shared" si="33"/>
        <v>39976.60403007055</v>
      </c>
      <c r="DR36" s="30">
        <f t="shared" si="34"/>
        <v>996.0722842164605</v>
      </c>
      <c r="DS36" s="30">
        <f t="shared" si="35"/>
        <v>39243.026294101779</v>
      </c>
      <c r="DT36" s="19">
        <f>(Coeff_Summary!$B$5+Coeff_Summary!$D$5*(F36)+Coeff_Summary!$E$5*CM36*100+Coeff_Summary!$F$5*(F36)^2+Coeff_Summary!$G$5*(F36)*CM36*100+Coeff_Summary!$H$5*(CM36*100)^2+Coeff_Summary!$B$3+Coeff_Summary!$D$3*(G36)+Coeff_Summary!$E$3*CN36*100+Coeff_Summary!$F$3*(G36)^2+Coeff_Summary!$G$3*(G36)*CN36*100+Coeff_Summary!$H$3*(CN36*100)^2)/2</f>
        <v>1.425166312308896</v>
      </c>
      <c r="DU36" s="30">
        <f t="shared" si="56"/>
        <v>3.3520207764566967</v>
      </c>
      <c r="DV36" s="30">
        <f>DM36*(8314.4/'Config sheet'!$N$28)*(273+F36)*DU36*((CO36^(1/DU36))-1)</f>
        <v>97174.739231577623</v>
      </c>
      <c r="DW36" s="30">
        <f t="shared" si="36"/>
        <v>348.38263429587977</v>
      </c>
      <c r="DX36" s="30">
        <f t="shared" si="37"/>
        <v>344.59000000000003</v>
      </c>
      <c r="DY36" s="30">
        <f t="shared" si="38"/>
        <v>106.68305602798196</v>
      </c>
      <c r="DZ36" s="30">
        <f t="shared" si="39"/>
        <v>1011.4893948022012</v>
      </c>
      <c r="EA36" s="65">
        <f>Coeff_Summary!$B$9+Coeff_Summary!$D$9*(DW36-273)+Coeff_Summary!$E$9*CN36*100+Coeff_Summary!$F$9*(DW36-273)^2+Coeff_Summary!$G$9*(DW36-273)*CN36*100+Coeff_Summary!$H$9*(CN36*100)^2</f>
        <v>0.95475652522229582</v>
      </c>
      <c r="EB36" s="30">
        <f>EA36*(8314.4/'Config sheet'!$C$28)*(DW36/(CM36*10^5))</f>
        <v>4.8810125809872595E-2</v>
      </c>
      <c r="EC36" s="30">
        <f t="shared" si="40"/>
        <v>1.2367332261750426</v>
      </c>
      <c r="ED36" s="30">
        <f t="shared" si="57"/>
        <v>1.0186931999196767</v>
      </c>
      <c r="EE36" s="30">
        <f>('Config sheet'!$N$132*(CN36-CM36) - 'Config sheet'!$N$133*GERC_A_PARA!CN36)*10^5</f>
        <v>114331.14148306078</v>
      </c>
      <c r="EF36" s="30">
        <f>('Config sheet'!$N$132*(CN36-CM36) + 'Config sheet'!$N$133*CM36)*10^5</f>
        <v>156300.71347047706</v>
      </c>
      <c r="EG36" s="30">
        <f>'Config sheet'!$N$148</f>
        <v>386976</v>
      </c>
      <c r="EH36" s="30">
        <f t="shared" si="58"/>
        <v>2258.6092539793558</v>
      </c>
      <c r="EI36" s="30">
        <f>'Config sheet'!$E$127+'Config sheet'!$P$127</f>
        <v>3308.2</v>
      </c>
      <c r="EJ36" s="30"/>
      <c r="EK36" s="63">
        <f t="shared" si="41"/>
        <v>52407.331953645917</v>
      </c>
      <c r="EL36" s="63">
        <f t="shared" si="67"/>
        <v>51900.370215932409</v>
      </c>
      <c r="EM36" s="63">
        <f t="shared" si="68"/>
        <v>39976.60403007055</v>
      </c>
      <c r="EN36" s="63">
        <f t="shared" si="69"/>
        <v>39243.026294101779</v>
      </c>
      <c r="EO36" s="30">
        <f>BL36*(('Config sheet'!$D$8+273)/(C36+273))*(GERC_A_PARA!AI36/'Config sheet'!$D$7)*(1/GERC_A_PARA!BG36)*24*10^-3</f>
        <v>1818.8885585708545</v>
      </c>
      <c r="EP36" s="30">
        <f>BN36*(('Config sheet'!$D$8+273)/(D36+273))*(GERC_A_PARA!AJ36/'Config sheet'!$D$7)*(1/GERC_A_PARA!BH36)*24*10^-3</f>
        <v>1801.2935605050143</v>
      </c>
      <c r="EQ36" s="30">
        <f t="shared" si="59"/>
        <v>1810.0910595379344</v>
      </c>
      <c r="ER36" s="30">
        <f>DP36*(('Config sheet'!$D$8+273)/(F36+273))*(CM36/'Config sheet'!$D$7)*(1/DK36)*24*10^-3</f>
        <v>1387.4582996350057</v>
      </c>
      <c r="ES36" s="30">
        <f>DR36*(('Config sheet'!$D$8+273)/(G36+273))*(CN36/'Config sheet'!$D$7)*(1/DL36)*24*10^-3</f>
        <v>1361.9981950840604</v>
      </c>
      <c r="ET36" s="30">
        <f t="shared" si="60"/>
        <v>1374.728247359533</v>
      </c>
      <c r="EU36">
        <f t="shared" si="61"/>
        <v>1.0097679792187273</v>
      </c>
      <c r="EV36">
        <f t="shared" si="62"/>
        <v>1.0186931999196769</v>
      </c>
      <c r="EW36" s="30">
        <f t="shared" si="63"/>
        <v>0.68898183470145935</v>
      </c>
      <c r="EX36" s="30">
        <f>'Config sheet'!$C$123/('Config sheet'!$F$17*10^-3)</f>
        <v>1.2841244171864261</v>
      </c>
      <c r="EY36" s="30">
        <f t="shared" si="64"/>
        <v>0.73577406788940891</v>
      </c>
      <c r="EZ36" s="30">
        <f>'Config sheet'!$N$123/('Config sheet'!$Q$17*10^-3)</f>
        <v>1.4616189626248377</v>
      </c>
      <c r="FA36" s="1" t="s">
        <v>443</v>
      </c>
      <c r="FB36" s="30">
        <f t="shared" si="65"/>
        <v>-3.7926342958797363</v>
      </c>
      <c r="FC36" s="30"/>
    </row>
    <row r="37" spans="1:159" x14ac:dyDescent="0.25">
      <c r="A37" s="1">
        <v>43481</v>
      </c>
      <c r="B37" s="2">
        <v>0.125</v>
      </c>
      <c r="C37">
        <v>23.51</v>
      </c>
      <c r="D37">
        <v>70.27</v>
      </c>
      <c r="E37">
        <v>14.32</v>
      </c>
      <c r="F37">
        <v>14.28</v>
      </c>
      <c r="G37">
        <v>71.069999999999993</v>
      </c>
      <c r="H37">
        <v>66.47</v>
      </c>
      <c r="I37">
        <v>71.7</v>
      </c>
      <c r="J37">
        <v>71.95</v>
      </c>
      <c r="K37">
        <v>72.28</v>
      </c>
      <c r="L37">
        <v>69.5</v>
      </c>
      <c r="M37">
        <v>21.81</v>
      </c>
      <c r="N37">
        <v>34.17</v>
      </c>
      <c r="O37">
        <v>33.69</v>
      </c>
      <c r="P37">
        <v>33.61</v>
      </c>
      <c r="Q37">
        <v>64.260000000000005</v>
      </c>
      <c r="R37">
        <v>3.71</v>
      </c>
      <c r="S37">
        <v>80.05</v>
      </c>
      <c r="T37">
        <v>75.489999999999995</v>
      </c>
      <c r="U37">
        <v>71.86</v>
      </c>
      <c r="V37">
        <v>71.86</v>
      </c>
      <c r="W37">
        <v>2.85</v>
      </c>
      <c r="X37">
        <v>2.39</v>
      </c>
      <c r="Y37">
        <v>3.77</v>
      </c>
      <c r="Z37">
        <v>3.34</v>
      </c>
      <c r="AA37">
        <v>4.59</v>
      </c>
      <c r="AB37">
        <v>4.04</v>
      </c>
      <c r="AC37">
        <v>3.81</v>
      </c>
      <c r="AD37">
        <v>1.96</v>
      </c>
      <c r="AE37">
        <v>1.42</v>
      </c>
      <c r="AF37">
        <v>1.92</v>
      </c>
      <c r="AH37" s="4" t="str">
        <f t="shared" si="70"/>
        <v>ON</v>
      </c>
      <c r="AI37" s="31">
        <f>M37+'Config sheet'!$D$9-'Config sheet'!$C$139</f>
        <v>22.768899999999999</v>
      </c>
      <c r="AJ37" s="31">
        <f>N37+'Config sheet'!$D$9+'Config sheet'!$C$140</f>
        <v>35.5289</v>
      </c>
      <c r="AK37" s="25">
        <f t="shared" si="0"/>
        <v>1.5604135465481426</v>
      </c>
      <c r="AL37" s="46">
        <f>'Config sheet'!$C$47</f>
        <v>3546.9708798579968</v>
      </c>
      <c r="AM37" s="4">
        <f>'Config sheet'!$C$42</f>
        <v>1817.9423322060413</v>
      </c>
      <c r="AN37" s="25">
        <f>'Config sheet'!$C$46</f>
        <v>1729.0285476519553</v>
      </c>
      <c r="AO37" s="25">
        <f t="shared" si="66"/>
        <v>1.4905502324536346</v>
      </c>
      <c r="AP37" s="25">
        <f>'Config sheet'!$C$50/100*GERC_A_PARA!AM37</f>
        <v>351.771841281869</v>
      </c>
      <c r="AQ37" s="25">
        <f t="shared" si="1"/>
        <v>351.771841281869</v>
      </c>
      <c r="AR37" s="25">
        <f t="shared" si="43"/>
        <v>474.1374708307784</v>
      </c>
      <c r="AS37" s="27">
        <f t="shared" si="2"/>
        <v>2169.7141734879106</v>
      </c>
      <c r="AT37" s="25">
        <f t="shared" si="3"/>
        <v>1609.7532821564655</v>
      </c>
      <c r="AU37" s="25">
        <f>'Config sheet'!$C$51/100*GERC_A_PARA!AN37</f>
        <v>266.0974934836359</v>
      </c>
      <c r="AV37" s="25">
        <f t="shared" si="4"/>
        <v>266.0974934836359</v>
      </c>
      <c r="AW37" s="25">
        <f t="shared" si="5"/>
        <v>358.66086408447143</v>
      </c>
      <c r="AX37" s="27">
        <f t="shared" si="6"/>
        <v>1995.1260411355911</v>
      </c>
      <c r="AY37" s="25">
        <f t="shared" si="7"/>
        <v>1480.2229400893702</v>
      </c>
      <c r="AZ37" s="31">
        <f t="shared" si="44"/>
        <v>93.269003786252071</v>
      </c>
      <c r="BA37" s="31">
        <f t="shared" si="45"/>
        <v>94.646509988135364</v>
      </c>
      <c r="BB37" s="31">
        <f t="shared" si="46"/>
        <v>69.198093833265759</v>
      </c>
      <c r="BC37" s="31">
        <f t="shared" si="47"/>
        <v>70.220092563221911</v>
      </c>
      <c r="BD37" s="25">
        <f t="shared" si="8"/>
        <v>93.95775688719371</v>
      </c>
      <c r="BE37">
        <f>'Config sheet'!$D$59</f>
        <v>82.44</v>
      </c>
      <c r="BF37" s="30">
        <f t="shared" si="48"/>
        <v>81.833425042718773</v>
      </c>
      <c r="BG37" s="19">
        <f>Coeff_Summary!$B$10+Coeff_Summary!$D$10*(C37)+Coeff_Summary!$E$10*AI37*100+Coeff_Summary!$F$10*(C37)^2+Coeff_Summary!$G$10*(C37)*AI37*100+Coeff_Summary!$H$10*(AI37*100)^2</f>
        <v>0.96044872267361314</v>
      </c>
      <c r="BH37" s="19">
        <f>Coeff_Summary!$B$8+Coeff_Summary!$D$8*(D37)+Coeff_Summary!$E$8*AJ37*100+Coeff_Summary!$F$8*(D37)^2+Coeff_Summary!$G$8*(D37)*AJ37*100+Coeff_Summary!$H$8*(AJ37*100)^2</f>
        <v>0.96986947114363198</v>
      </c>
      <c r="BI37" s="30">
        <f t="shared" si="49"/>
        <v>0.96515909690862256</v>
      </c>
      <c r="BJ37" s="30">
        <f>BG37*8314.4*(GERC_A_PARA!C37+273)/('Config sheet'!$C$28*AI37*10^5)</f>
        <v>6.3503046847884104E-2</v>
      </c>
      <c r="BK37">
        <f>BH37*(8314.4/'Config sheet'!$C$28)*(BT37/(AJ37*10^5))</f>
        <v>4.7576277886084761E-2</v>
      </c>
      <c r="BL37" s="30">
        <f t="shared" si="50"/>
        <v>3332.6542761565324</v>
      </c>
      <c r="BM37" s="30">
        <f t="shared" si="9"/>
        <v>52480.226407712515</v>
      </c>
      <c r="BN37" s="30">
        <f t="shared" si="10"/>
        <v>2472.5612363547802</v>
      </c>
      <c r="BO37" s="30">
        <f t="shared" si="11"/>
        <v>51970.463983647649</v>
      </c>
      <c r="BP37" s="19">
        <f>(Coeff_Summary!$B$4+Coeff_Summary!$D$4*(C37)+Coeff_Summary!$E$4*AI37*100+Coeff_Summary!$F$4*(C37)^2+Coeff_Summary!$G$4*(C37)*AI37*100+Coeff_Summary!$H$4*(AI37*100)^2+Coeff_Summary!$B$2+Coeff_Summary!$D$2*(D37)+Coeff_Summary!$E$2*AJ37*100+Coeff_Summary!$F$2*(D37)^2+Coeff_Summary!$G$2*(D37)*AJ37*100+Coeff_Summary!$H$2*(AJ37*100)^2)/2</f>
        <v>1.3656709587325822</v>
      </c>
      <c r="BQ37" s="30">
        <f t="shared" si="51"/>
        <v>3.7346989858478405</v>
      </c>
      <c r="BR37" s="30">
        <f>BI37*(8314.4/'Config sheet'!$C$28)*(273+C37)*BQ37*((AK37^(1/BQ37))-1)</f>
        <v>68659.571132582394</v>
      </c>
      <c r="BS37" s="30">
        <f t="shared" si="12"/>
        <v>334.02660144730527</v>
      </c>
      <c r="BT37" s="30">
        <f t="shared" si="13"/>
        <v>343.27</v>
      </c>
      <c r="BU37" s="52">
        <f t="shared" si="14"/>
        <v>80.232252881320079</v>
      </c>
      <c r="BV37" s="30">
        <f t="shared" si="15"/>
        <v>1247.5136275184677</v>
      </c>
      <c r="BW37" s="65">
        <f>Coeff_Summary!$B$8+Coeff_Summary!$D$8*(BS37-273)+Coeff_Summary!$E$8*AJ37*100+Coeff_Summary!$F$8*(BS37-273)^2+Coeff_Summary!$G$8*(BS37-273)*AJ37*100+Coeff_Summary!$H$8*(AJ37*100)^2</f>
        <v>0.96540363124616146</v>
      </c>
      <c r="BX37" s="30">
        <f>BW37*(8314.4/'Config sheet'!$C$28)*(BS37/(AI37*10^5))</f>
        <v>7.1906974778814775E-2</v>
      </c>
      <c r="BY37" s="30">
        <f t="shared" si="16"/>
        <v>1.1323389718773893</v>
      </c>
      <c r="BZ37" s="30">
        <f t="shared" si="17"/>
        <v>1.0098086948814862</v>
      </c>
      <c r="CA37" s="30">
        <f>('Config sheet'!$C$132*(AJ37-AI37) - 'Config sheet'!$C$133*GERC_A_PARA!AJ37)*10^5</f>
        <v>94388.021843871655</v>
      </c>
      <c r="CB37" s="30">
        <f>('Config sheet'!$C$132*(AJ37-AI37) + 'Config sheet'!$C$133*AI37)*10^5</f>
        <v>118804.62128830607</v>
      </c>
      <c r="CC37" s="30">
        <f>'Config sheet'!$C$148</f>
        <v>386976</v>
      </c>
      <c r="CD37" s="30">
        <f t="shared" si="52"/>
        <v>9.243398552694714</v>
      </c>
      <c r="CE37" s="30"/>
      <c r="CF37" s="30"/>
      <c r="CG37" s="30"/>
      <c r="CH37" s="30"/>
      <c r="CI37" s="30"/>
      <c r="CJ37" s="30"/>
      <c r="CK37" s="30"/>
      <c r="CL37" s="30"/>
      <c r="CM37" s="46">
        <f>P37+'Config sheet'!$O$9-'Config sheet'!$C$139</f>
        <v>34.568899999999999</v>
      </c>
      <c r="CN37" s="46">
        <f>Q37+'Config sheet'!$O$9+'Config sheet'!C$140</f>
        <v>65.618900000000011</v>
      </c>
      <c r="CO37" s="27">
        <f t="shared" si="18"/>
        <v>1.8982061911139785</v>
      </c>
      <c r="CP37" s="46">
        <f>'Config sheet'!$N$47</f>
        <v>1852.7346826837274</v>
      </c>
      <c r="CQ37" s="27">
        <f>'Config sheet'!$N$42</f>
        <v>970.82423361890676</v>
      </c>
      <c r="CR37" s="27">
        <f>'Config sheet'!$N$46</f>
        <v>881.91044906482068</v>
      </c>
      <c r="CS37" s="27">
        <f t="shared" si="19"/>
        <v>1.3917032180322488</v>
      </c>
      <c r="CT37" s="27">
        <f>'Config sheet'!$N$50/100*GERC_A_PARA!CQ37</f>
        <v>274.64617569078871</v>
      </c>
      <c r="CU37" s="27">
        <f t="shared" si="20"/>
        <v>274.64617569078871</v>
      </c>
      <c r="CV37" s="27">
        <f t="shared" si="21"/>
        <v>435.28682888569392</v>
      </c>
      <c r="CW37" s="27">
        <f t="shared" si="22"/>
        <v>1245.4704093096955</v>
      </c>
      <c r="CX37" s="27">
        <f t="shared" si="23"/>
        <v>785.83513709479814</v>
      </c>
      <c r="CY37" s="27">
        <f>'Config sheet'!$N$51/100*GERC_A_PARA!CR37</f>
        <v>198.78261521921058</v>
      </c>
      <c r="CZ37" s="27">
        <f t="shared" si="24"/>
        <v>198.78261521921058</v>
      </c>
      <c r="DA37" s="27">
        <f t="shared" si="25"/>
        <v>315.05064288167068</v>
      </c>
      <c r="DB37" s="27">
        <f t="shared" si="26"/>
        <v>1080.6930642840312</v>
      </c>
      <c r="DC37" s="27">
        <f t="shared" si="27"/>
        <v>681.8681326999457</v>
      </c>
      <c r="DD37" s="50">
        <f t="shared" si="28"/>
        <v>83.453168181011435</v>
      </c>
      <c r="DE37" s="50">
        <f t="shared" si="29"/>
        <v>86.816345379992839</v>
      </c>
      <c r="DF37" s="50">
        <f t="shared" si="30"/>
        <v>52.655150510455293</v>
      </c>
      <c r="DG37" s="50">
        <f t="shared" si="31"/>
        <v>54.777162238297542</v>
      </c>
      <c r="DH37" s="27">
        <f t="shared" si="32"/>
        <v>85.13475678050213</v>
      </c>
      <c r="DI37">
        <f>'Config sheet'!$N$59</f>
        <v>71.978923438716066</v>
      </c>
      <c r="DJ37" s="21">
        <f t="shared" si="53"/>
        <v>69.425456577439277</v>
      </c>
      <c r="DK37" s="19">
        <f>Coeff_Summary!$B$11+Coeff_Summary!$D$11*(F37)+Coeff_Summary!$E$11*CM37*100+Coeff_Summary!$F$11*(F37)^2+Coeff_Summary!$G$11*(F37)*CM37*100+Coeff_Summary!$H$11*(CM37*100)^2</f>
        <v>0.93390663208084723</v>
      </c>
      <c r="DL37" s="19">
        <f>Coeff_Summary!$B$9+Coeff_Summary!$D$9*(G37)+Coeff_Summary!$E$9*CN37*100+Coeff_Summary!$F$9*(G37)^2+Coeff_Summary!$G$9*(G37)*CN37*100+Coeff_Summary!$H$9*(CN37*100)^2</f>
        <v>0.95142822642968761</v>
      </c>
      <c r="DM37" s="30">
        <f t="shared" si="54"/>
        <v>0.94266742925526747</v>
      </c>
      <c r="DN37">
        <f>DK37*8314.4*(GERC_A_PARA!F37+273)/('Config sheet'!$N$28*GERC_A_PARA!CM37*10^5)</f>
        <v>3.9404550340539191E-2</v>
      </c>
      <c r="DO37">
        <f>DL37*(8314.4/'Config sheet'!$N$28)*((GERC_A_PARA!G37+273)/(GERC_A_PARA!CN37*10^5))</f>
        <v>2.5328937824756717E-2</v>
      </c>
      <c r="DP37" s="30">
        <f t="shared" si="55"/>
        <v>1577.3211658907994</v>
      </c>
      <c r="DQ37" s="30">
        <f t="shared" si="33"/>
        <v>40028.90915539924</v>
      </c>
      <c r="DR37" s="30">
        <f t="shared" si="34"/>
        <v>995.2178593526977</v>
      </c>
      <c r="DS37" s="30">
        <f t="shared" si="35"/>
        <v>39291.732888220977</v>
      </c>
      <c r="DT37" s="19">
        <f>(Coeff_Summary!$B$5+Coeff_Summary!$D$5*(F37)+Coeff_Summary!$E$5*CM37*100+Coeff_Summary!$F$5*(F37)^2+Coeff_Summary!$G$5*(F37)*CM37*100+Coeff_Summary!$H$5*(CM37*100)^2+Coeff_Summary!$B$3+Coeff_Summary!$D$3*(G37)+Coeff_Summary!$E$3*CN37*100+Coeff_Summary!$F$3*(G37)^2+Coeff_Summary!$G$3*(G37)*CN37*100+Coeff_Summary!$H$3*(CN37*100)^2)/2</f>
        <v>1.4261559696179511</v>
      </c>
      <c r="DU37" s="30">
        <f t="shared" si="56"/>
        <v>3.3465587045430811</v>
      </c>
      <c r="DV37" s="30">
        <f>DM37*(8314.4/'Config sheet'!$N$28)*(273+F37)*DU37*((CO37^(1/DU37))-1)</f>
        <v>97125.568701794647</v>
      </c>
      <c r="DW37" s="30">
        <f t="shared" si="36"/>
        <v>347.91921083321284</v>
      </c>
      <c r="DX37" s="30">
        <f t="shared" si="37"/>
        <v>344.07</v>
      </c>
      <c r="DY37" s="30">
        <f t="shared" si="38"/>
        <v>106.77797294103338</v>
      </c>
      <c r="DZ37" s="30">
        <f t="shared" si="39"/>
        <v>1011.4004839373112</v>
      </c>
      <c r="EA37" s="65">
        <f>Coeff_Summary!$B$9+Coeff_Summary!$D$9*(DW37-273)+Coeff_Summary!$E$9*CN37*100+Coeff_Summary!$F$9*(DW37-273)^2+Coeff_Summary!$G$9*(DW37-273)*CN37*100+Coeff_Summary!$H$9*(CN37*100)^2</f>
        <v>0.95440252100529654</v>
      </c>
      <c r="EB37" s="30">
        <f>EA37*(8314.4/'Config sheet'!$C$28)*(DW37/(CM37*10^5))</f>
        <v>4.876941113375232E-2</v>
      </c>
      <c r="EC37" s="30">
        <f t="shared" si="40"/>
        <v>1.2376593746732498</v>
      </c>
      <c r="ED37" s="30">
        <f t="shared" si="57"/>
        <v>1.0187616125070234</v>
      </c>
      <c r="EE37" s="30">
        <f>('Config sheet'!$N$132*(CN37-CM37) - 'Config sheet'!$N$133*GERC_A_PARA!CN37)*10^5</f>
        <v>114509.8746290081</v>
      </c>
      <c r="EF37" s="30">
        <f>('Config sheet'!$N$132*(CN37-CM37) + 'Config sheet'!$N$133*CM37)*10^5</f>
        <v>156471.07010841052</v>
      </c>
      <c r="EG37" s="30">
        <f>'Config sheet'!$N$148</f>
        <v>386976</v>
      </c>
      <c r="EH37" s="30">
        <f t="shared" si="58"/>
        <v>2258.9141114557788</v>
      </c>
      <c r="EI37" s="30">
        <f>'Config sheet'!$E$127+'Config sheet'!$P$127</f>
        <v>3308.2</v>
      </c>
      <c r="EJ37" s="30"/>
      <c r="EK37" s="63">
        <f t="shared" si="41"/>
        <v>52480.226407712515</v>
      </c>
      <c r="EL37" s="63">
        <f t="shared" si="67"/>
        <v>51970.463983647649</v>
      </c>
      <c r="EM37" s="63">
        <f t="shared" si="68"/>
        <v>40028.90915539924</v>
      </c>
      <c r="EN37" s="63">
        <f t="shared" si="69"/>
        <v>39291.732888220977</v>
      </c>
      <c r="EO37" s="30">
        <f>BL37*(('Config sheet'!$D$8+273)/(C37+273))*(GERC_A_PARA!AI37/'Config sheet'!$D$7)*(1/GERC_A_PARA!BG37)*24*10^-3</f>
        <v>1821.4184887073916</v>
      </c>
      <c r="EP37" s="30">
        <f>BN37*(('Config sheet'!$D$8+273)/(D37+273))*(GERC_A_PARA!AJ37/'Config sheet'!$D$7)*(1/GERC_A_PARA!BH37)*24*10^-3</f>
        <v>1803.7262878996685</v>
      </c>
      <c r="EQ37" s="30">
        <f t="shared" si="59"/>
        <v>1812.57238830353</v>
      </c>
      <c r="ER37" s="30">
        <f>DP37*(('Config sheet'!$D$8+273)/(F37+273))*(CM37/'Config sheet'!$D$7)*(1/DK37)*24*10^-3</f>
        <v>1389.2736409330346</v>
      </c>
      <c r="ES37" s="30">
        <f>DR37*(('Config sheet'!$D$8+273)/(G37+273))*(CN37/'Config sheet'!$D$7)*(1/DL37)*24*10^-3</f>
        <v>1363.6886430322354</v>
      </c>
      <c r="ET37" s="30">
        <f t="shared" si="60"/>
        <v>1376.4811419826351</v>
      </c>
      <c r="EU37">
        <f t="shared" si="61"/>
        <v>1.0098086948814859</v>
      </c>
      <c r="EV37">
        <f t="shared" si="62"/>
        <v>1.0187616125070234</v>
      </c>
      <c r="EW37" s="30">
        <f t="shared" si="63"/>
        <v>0.6882558928783381</v>
      </c>
      <c r="EX37" s="30">
        <f>'Config sheet'!$C$123/('Config sheet'!$F$17*10^-3)</f>
        <v>1.2841244171864261</v>
      </c>
      <c r="EY37" s="30">
        <f t="shared" si="64"/>
        <v>0.73477249567002811</v>
      </c>
      <c r="EZ37" s="30">
        <f>'Config sheet'!$N$123/('Config sheet'!$Q$17*10^-3)</f>
        <v>1.4616189626248377</v>
      </c>
      <c r="FA37" s="1" t="s">
        <v>444</v>
      </c>
      <c r="FB37" s="30">
        <f t="shared" si="65"/>
        <v>-3.849210833212851</v>
      </c>
      <c r="FC37" s="30"/>
    </row>
    <row r="38" spans="1:159" x14ac:dyDescent="0.25">
      <c r="A38" s="1">
        <v>43481</v>
      </c>
      <c r="B38" s="2">
        <v>0.16666666666666666</v>
      </c>
      <c r="C38">
        <v>23.19</v>
      </c>
      <c r="D38">
        <v>69.94</v>
      </c>
      <c r="E38">
        <v>13.76</v>
      </c>
      <c r="F38">
        <v>13.73</v>
      </c>
      <c r="G38">
        <v>70.540000000000006</v>
      </c>
      <c r="H38">
        <v>66.42</v>
      </c>
      <c r="I38">
        <v>71.650000000000006</v>
      </c>
      <c r="J38">
        <v>71.89</v>
      </c>
      <c r="K38">
        <v>72.209999999999994</v>
      </c>
      <c r="L38">
        <v>69.42</v>
      </c>
      <c r="M38">
        <v>21.8</v>
      </c>
      <c r="N38">
        <v>34.14</v>
      </c>
      <c r="O38">
        <v>33.659999999999997</v>
      </c>
      <c r="P38">
        <v>33.58</v>
      </c>
      <c r="Q38">
        <v>64.27</v>
      </c>
      <c r="R38">
        <v>3.71</v>
      </c>
      <c r="S38">
        <v>80.03</v>
      </c>
      <c r="T38">
        <v>75.430000000000007</v>
      </c>
      <c r="U38">
        <v>71.83</v>
      </c>
      <c r="V38">
        <v>71.83</v>
      </c>
      <c r="W38">
        <v>2.86</v>
      </c>
      <c r="X38">
        <v>2.39</v>
      </c>
      <c r="Y38">
        <v>3.79</v>
      </c>
      <c r="Z38">
        <v>3.34</v>
      </c>
      <c r="AA38">
        <v>4.59</v>
      </c>
      <c r="AB38">
        <v>4.03</v>
      </c>
      <c r="AC38">
        <v>3.81</v>
      </c>
      <c r="AD38">
        <v>1.96</v>
      </c>
      <c r="AE38">
        <v>1.39</v>
      </c>
      <c r="AF38">
        <v>1.88</v>
      </c>
      <c r="AH38" s="4" t="str">
        <f t="shared" si="70"/>
        <v>ON</v>
      </c>
      <c r="AI38" s="31">
        <f>M38+'Config sheet'!$D$9-'Config sheet'!$C$139</f>
        <v>22.758900000000001</v>
      </c>
      <c r="AJ38" s="31">
        <f>N38+'Config sheet'!$D$9+'Config sheet'!$C$140</f>
        <v>35.498899999999999</v>
      </c>
      <c r="AK38" s="25">
        <f t="shared" si="0"/>
        <v>1.5597810087482258</v>
      </c>
      <c r="AL38" s="46">
        <f>'Config sheet'!$C$47</f>
        <v>3546.9708798579968</v>
      </c>
      <c r="AM38" s="4">
        <f>'Config sheet'!$C$42</f>
        <v>1817.9423322060413</v>
      </c>
      <c r="AN38" s="25">
        <f>'Config sheet'!$C$46</f>
        <v>1729.0285476519553</v>
      </c>
      <c r="AO38" s="25">
        <f t="shared" si="66"/>
        <v>1.4918079104587383</v>
      </c>
      <c r="AP38" s="25">
        <f>'Config sheet'!$C$50/100*GERC_A_PARA!AM38</f>
        <v>351.771841281869</v>
      </c>
      <c r="AQ38" s="25">
        <f t="shared" si="1"/>
        <v>351.771841281869</v>
      </c>
      <c r="AR38" s="25">
        <f t="shared" si="43"/>
        <v>473.88934980024271</v>
      </c>
      <c r="AS38" s="27">
        <f t="shared" si="2"/>
        <v>2169.7141734879106</v>
      </c>
      <c r="AT38" s="25">
        <f t="shared" si="3"/>
        <v>1610.5961237258002</v>
      </c>
      <c r="AU38" s="25">
        <f>'Config sheet'!$C$51/100*GERC_A_PARA!AN38</f>
        <v>266.0974934836359</v>
      </c>
      <c r="AV38" s="25">
        <f t="shared" si="4"/>
        <v>266.0974934836359</v>
      </c>
      <c r="AW38" s="25">
        <f t="shared" si="5"/>
        <v>358.47317315370918</v>
      </c>
      <c r="AX38" s="27">
        <f t="shared" si="6"/>
        <v>1995.1260411355911</v>
      </c>
      <c r="AY38" s="25">
        <f t="shared" si="7"/>
        <v>1480.9979616033002</v>
      </c>
      <c r="AZ38" s="31">
        <f t="shared" si="44"/>
        <v>93.282652240668924</v>
      </c>
      <c r="BA38" s="31">
        <f t="shared" si="45"/>
        <v>94.657365270485499</v>
      </c>
      <c r="BB38" s="31">
        <f t="shared" si="46"/>
        <v>69.244456226307776</v>
      </c>
      <c r="BC38" s="31">
        <f t="shared" si="47"/>
        <v>70.264916664881909</v>
      </c>
      <c r="BD38" s="25">
        <f t="shared" si="8"/>
        <v>93.970008755577211</v>
      </c>
      <c r="BE38">
        <f>'Config sheet'!$D$59</f>
        <v>82.44</v>
      </c>
      <c r="BF38" s="30">
        <f t="shared" si="48"/>
        <v>81.862347600586034</v>
      </c>
      <c r="BG38" s="19">
        <f>Coeff_Summary!$B$10+Coeff_Summary!$D$10*(C38)+Coeff_Summary!$E$10*AI38*100+Coeff_Summary!$F$10*(C38)^2+Coeff_Summary!$G$10*(C38)*AI38*100+Coeff_Summary!$H$10*(AI38*100)^2</f>
        <v>0.96028911865950506</v>
      </c>
      <c r="BH38" s="19">
        <f>Coeff_Summary!$B$8+Coeff_Summary!$D$8*(D38)+Coeff_Summary!$E$8*AJ38*100+Coeff_Summary!$F$8*(D38)^2+Coeff_Summary!$G$8*(D38)*AJ38*100+Coeff_Summary!$H$8*(AJ38*100)^2</f>
        <v>0.96973973514443812</v>
      </c>
      <c r="BI38" s="30">
        <f t="shared" si="49"/>
        <v>0.96501442690197159</v>
      </c>
      <c r="BJ38" s="30">
        <f>BG38*8314.4*(GERC_A_PARA!C38+273)/('Config sheet'!$C$28*AI38*10^5)</f>
        <v>6.3451839428276063E-2</v>
      </c>
      <c r="BK38">
        <f>BH38*(8314.4/'Config sheet'!$C$28)*(BT38/(AJ38*10^5))</f>
        <v>4.7564345327555817E-2</v>
      </c>
      <c r="BL38" s="30">
        <f t="shared" si="50"/>
        <v>3333.0888463603337</v>
      </c>
      <c r="BM38" s="30">
        <f t="shared" si="9"/>
        <v>52529.428246567244</v>
      </c>
      <c r="BN38" s="30">
        <f t="shared" si="10"/>
        <v>2474.1784155615023</v>
      </c>
      <c r="BO38" s="30">
        <f t="shared" si="11"/>
        <v>52017.501734184865</v>
      </c>
      <c r="BP38" s="19">
        <f>(Coeff_Summary!$B$4+Coeff_Summary!$D$4*(C38)+Coeff_Summary!$E$4*AI38*100+Coeff_Summary!$F$4*(C38)^2+Coeff_Summary!$G$4*(C38)*AI38*100+Coeff_Summary!$H$4*(AI38*100)^2+Coeff_Summary!$B$2+Coeff_Summary!$D$2*(D38)+Coeff_Summary!$E$2*AJ38*100+Coeff_Summary!$F$2*(D38)^2+Coeff_Summary!$G$2*(D38)*AJ38*100+Coeff_Summary!$H$2*(AJ38*100)^2)/2</f>
        <v>1.3660074383080156</v>
      </c>
      <c r="BQ38" s="30">
        <f t="shared" si="51"/>
        <v>3.7321849102925726</v>
      </c>
      <c r="BR38" s="30">
        <f>BI38*(8314.4/'Config sheet'!$C$28)*(273+C38)*BQ38*((AK38^(1/BQ38))-1)</f>
        <v>68511.713279869989</v>
      </c>
      <c r="BS38" s="30">
        <f t="shared" si="12"/>
        <v>333.65664322428279</v>
      </c>
      <c r="BT38" s="30">
        <f t="shared" si="13"/>
        <v>342.94</v>
      </c>
      <c r="BU38" s="52">
        <f t="shared" si="14"/>
        <v>80.142552351407033</v>
      </c>
      <c r="BV38" s="30">
        <f t="shared" si="15"/>
        <v>1247.3887748185521</v>
      </c>
      <c r="BW38" s="65">
        <f>Coeff_Summary!$B$8+Coeff_Summary!$D$8*(BS38-273)+Coeff_Summary!$E$8*AJ38*100+Coeff_Summary!$F$8*(BS38-273)^2+Coeff_Summary!$G$8*(BS38-273)*AJ38*100+Coeff_Summary!$H$8*(AJ38*100)^2</f>
        <v>0.96524080860924433</v>
      </c>
      <c r="BX38" s="30">
        <f>BW38*(8314.4/'Config sheet'!$C$28)*(BS38/(AI38*10^5))</f>
        <v>7.1846773249562138E-2</v>
      </c>
      <c r="BY38" s="30">
        <f t="shared" si="16"/>
        <v>1.1323040261232369</v>
      </c>
      <c r="BZ38" s="30">
        <f t="shared" si="17"/>
        <v>1.0098414282753982</v>
      </c>
      <c r="CA38" s="30">
        <f>('Config sheet'!$C$132*(AJ38-AI38) - 'Config sheet'!$C$133*GERC_A_PARA!AJ38)*10^5</f>
        <v>94229.319477957411</v>
      </c>
      <c r="CB38" s="30">
        <f>('Config sheet'!$C$132*(AJ38-AI38) + 'Config sheet'!$C$133*AI38)*10^5</f>
        <v>118629.16590636417</v>
      </c>
      <c r="CC38" s="30">
        <f>'Config sheet'!$C$148</f>
        <v>386976</v>
      </c>
      <c r="CD38" s="30">
        <f t="shared" si="52"/>
        <v>9.2833567757172091</v>
      </c>
      <c r="CE38" s="30"/>
      <c r="CF38" s="30"/>
      <c r="CG38" s="30"/>
      <c r="CH38" s="30"/>
      <c r="CI38" s="30"/>
      <c r="CJ38" s="30"/>
      <c r="CK38" s="30"/>
      <c r="CL38" s="30"/>
      <c r="CM38" s="46">
        <f>P38+'Config sheet'!$O$9-'Config sheet'!$C$139</f>
        <v>34.538899999999998</v>
      </c>
      <c r="CN38" s="46">
        <f>Q38+'Config sheet'!$O$9+'Config sheet'!C$140</f>
        <v>65.628900000000002</v>
      </c>
      <c r="CO38" s="27">
        <f t="shared" si="18"/>
        <v>1.9001444747806098</v>
      </c>
      <c r="CP38" s="46">
        <f>'Config sheet'!$N$47</f>
        <v>1852.7346826837274</v>
      </c>
      <c r="CQ38" s="27">
        <f>'Config sheet'!$N$42</f>
        <v>970.82423361890676</v>
      </c>
      <c r="CR38" s="27">
        <f>'Config sheet'!$N$46</f>
        <v>881.91044906482068</v>
      </c>
      <c r="CS38" s="27">
        <f t="shared" si="19"/>
        <v>1.3919673339176843</v>
      </c>
      <c r="CT38" s="27">
        <f>'Config sheet'!$N$50/100*GERC_A_PARA!CQ38</f>
        <v>274.64617569078871</v>
      </c>
      <c r="CU38" s="27">
        <f t="shared" si="20"/>
        <v>274.64617569078871</v>
      </c>
      <c r="CV38" s="27">
        <f t="shared" si="21"/>
        <v>435.56803692030928</v>
      </c>
      <c r="CW38" s="27">
        <f t="shared" si="22"/>
        <v>1245.4704093096955</v>
      </c>
      <c r="CX38" s="27">
        <f t="shared" si="23"/>
        <v>785.32779235022804</v>
      </c>
      <c r="CY38" s="27">
        <f>'Config sheet'!$N$51/100*GERC_A_PARA!CR38</f>
        <v>198.78261521921058</v>
      </c>
      <c r="CZ38" s="27">
        <f t="shared" si="24"/>
        <v>198.78261521921058</v>
      </c>
      <c r="DA38" s="27">
        <f t="shared" si="25"/>
        <v>315.25417482017627</v>
      </c>
      <c r="DB38" s="27">
        <f t="shared" si="26"/>
        <v>1080.6930642840312</v>
      </c>
      <c r="DC38" s="27">
        <f t="shared" si="27"/>
        <v>681.42791032086745</v>
      </c>
      <c r="DD38" s="50">
        <f t="shared" si="28"/>
        <v>83.424202275044379</v>
      </c>
      <c r="DE38" s="50">
        <f t="shared" si="29"/>
        <v>86.793266853287392</v>
      </c>
      <c r="DF38" s="50">
        <f t="shared" si="30"/>
        <v>52.602891334489016</v>
      </c>
      <c r="DG38" s="50">
        <f t="shared" si="31"/>
        <v>54.727245335788325</v>
      </c>
      <c r="DH38" s="27">
        <f t="shared" si="32"/>
        <v>85.108734564165886</v>
      </c>
      <c r="DI38">
        <f>'Config sheet'!$N$59</f>
        <v>71.978923438716066</v>
      </c>
      <c r="DJ38" s="21">
        <f t="shared" si="53"/>
        <v>69.386901449652271</v>
      </c>
      <c r="DK38" s="19">
        <f>Coeff_Summary!$B$11+Coeff_Summary!$D$11*(F38)+Coeff_Summary!$E$11*CM38*100+Coeff_Summary!$F$11*(F38)^2+Coeff_Summary!$G$11*(F38)*CM38*100+Coeff_Summary!$H$11*(CM38*100)^2</f>
        <v>0.93344314601441369</v>
      </c>
      <c r="DL38" s="19">
        <f>Coeff_Summary!$B$9+Coeff_Summary!$D$9*(G38)+Coeff_Summary!$E$9*CN38*100+Coeff_Summary!$F$9*(G38)^2+Coeff_Summary!$G$9*(G38)*CN38*100+Coeff_Summary!$H$9*(CN38*100)^2</f>
        <v>0.95100286836950787</v>
      </c>
      <c r="DM38" s="30">
        <f t="shared" si="54"/>
        <v>0.94222300719196084</v>
      </c>
      <c r="DN38">
        <f>DK38*8314.4*(GERC_A_PARA!F38+273)/('Config sheet'!$N$28*GERC_A_PARA!CM38*10^5)</f>
        <v>3.9343735208777653E-2</v>
      </c>
      <c r="DO38">
        <f>DL38*(8314.4/'Config sheet'!$N$28)*((GERC_A_PARA!G38+273)/(GERC_A_PARA!CN38*10^5))</f>
        <v>2.5274763331876643E-2</v>
      </c>
      <c r="DP38" s="30">
        <f t="shared" si="55"/>
        <v>1576.8390432635344</v>
      </c>
      <c r="DQ38" s="30">
        <f t="shared" si="33"/>
        <v>40078.529272730033</v>
      </c>
      <c r="DR38" s="30">
        <f t="shared" si="34"/>
        <v>994.27133353103693</v>
      </c>
      <c r="DS38" s="30">
        <f t="shared" si="35"/>
        <v>39338.502223562173</v>
      </c>
      <c r="DT38" s="19">
        <f>(Coeff_Summary!$B$5+Coeff_Summary!$D$5*(F38)+Coeff_Summary!$E$5*CM38*100+Coeff_Summary!$F$5*(F38)^2+Coeff_Summary!$G$5*(F38)*CM38*100+Coeff_Summary!$H$5*(CM38*100)^2+Coeff_Summary!$B$3+Coeff_Summary!$D$3*(G38)+Coeff_Summary!$E$3*CN38*100+Coeff_Summary!$F$3*(G38)^2+Coeff_Summary!$G$3*(G38)*CN38*100+Coeff_Summary!$H$3*(CN38*100)^2)/2</f>
        <v>1.4271502993573066</v>
      </c>
      <c r="DU38" s="30">
        <f t="shared" si="56"/>
        <v>3.341096334251918</v>
      </c>
      <c r="DV38" s="30">
        <f>DM38*(8314.4/'Config sheet'!$N$28)*(273+F38)*DU38*((CO38^(1/DU38))-1)</f>
        <v>97079.193370494453</v>
      </c>
      <c r="DW38" s="30">
        <f t="shared" si="36"/>
        <v>347.46798388271333</v>
      </c>
      <c r="DX38" s="30">
        <f t="shared" si="37"/>
        <v>343.54</v>
      </c>
      <c r="DY38" s="30">
        <f t="shared" si="38"/>
        <v>106.91424728518452</v>
      </c>
      <c r="DZ38" s="30">
        <f t="shared" si="39"/>
        <v>1010.8805764300556</v>
      </c>
      <c r="EA38" s="65">
        <f>Coeff_Summary!$B$9+Coeff_Summary!$D$9*(DW38-273)+Coeff_Summary!$E$9*CN38*100+Coeff_Summary!$F$9*(DW38-273)^2+Coeff_Summary!$G$9*(DW38-273)*CN38*100+Coeff_Summary!$H$9*(CN38*100)^2</f>
        <v>0.95405575770042506</v>
      </c>
      <c r="EB38" s="30">
        <f>EA38*(8314.4/'Config sheet'!$C$28)*(DW38/(CM38*10^5))</f>
        <v>4.8730754298868473E-2</v>
      </c>
      <c r="EC38" s="30">
        <f t="shared" si="40"/>
        <v>1.2385899315425588</v>
      </c>
      <c r="ED38" s="30">
        <f t="shared" si="57"/>
        <v>1.0188117749110595</v>
      </c>
      <c r="EE38" s="30">
        <f>('Config sheet'!$N$132*(CN38-CM38) - 'Config sheet'!$N$133*GERC_A_PARA!CN38)*10^5</f>
        <v>114688.60777495534</v>
      </c>
      <c r="EF38" s="30">
        <f>('Config sheet'!$N$132*(CN38-CM38) + 'Config sheet'!$N$133*CM38)*10^5</f>
        <v>156641.42674634393</v>
      </c>
      <c r="EG38" s="30">
        <f>'Config sheet'!$N$148</f>
        <v>386976</v>
      </c>
      <c r="EH38" s="30">
        <f t="shared" si="58"/>
        <v>2258.2693512486076</v>
      </c>
      <c r="EI38" s="30">
        <f>'Config sheet'!$E$127+'Config sheet'!$P$127</f>
        <v>3308.2</v>
      </c>
      <c r="EJ38" s="30"/>
      <c r="EK38" s="63">
        <f t="shared" si="41"/>
        <v>52529.428246567244</v>
      </c>
      <c r="EL38" s="63">
        <f t="shared" si="67"/>
        <v>52017.501734184865</v>
      </c>
      <c r="EM38" s="63">
        <f t="shared" si="68"/>
        <v>40078.529272730033</v>
      </c>
      <c r="EN38" s="63">
        <f t="shared" si="69"/>
        <v>39338.502223562173</v>
      </c>
      <c r="EO38" s="30">
        <f>BL38*(('Config sheet'!$D$8+273)/(C38+273))*(GERC_A_PARA!AI38/'Config sheet'!$D$7)*(1/GERC_A_PARA!BG38)*24*10^-3</f>
        <v>1823.1261249944801</v>
      </c>
      <c r="EP38" s="30">
        <f>BN38*(('Config sheet'!$D$8+273)/(D38+273))*(GERC_A_PARA!AJ38/'Config sheet'!$D$7)*(1/GERC_A_PARA!BH38)*24*10^-3</f>
        <v>1805.3588156984254</v>
      </c>
      <c r="EQ38" s="30">
        <f t="shared" si="59"/>
        <v>1814.2424703464526</v>
      </c>
      <c r="ER38" s="30">
        <f>DP38*(('Config sheet'!$D$8+273)/(F38+273))*(CM38/'Config sheet'!$D$7)*(1/DK38)*24*10^-3</f>
        <v>1390.9957943097363</v>
      </c>
      <c r="ES38" s="30">
        <f>DR38*(('Config sheet'!$D$8+273)/(G38+273))*(CN38/'Config sheet'!$D$7)*(1/DL38)*24*10^-3</f>
        <v>1365.3118550098895</v>
      </c>
      <c r="ET38" s="30">
        <f t="shared" si="60"/>
        <v>1378.1538246598129</v>
      </c>
      <c r="EU38">
        <f t="shared" si="61"/>
        <v>1.0098414282753987</v>
      </c>
      <c r="EV38">
        <f t="shared" si="62"/>
        <v>1.0188117749110592</v>
      </c>
      <c r="EW38" s="30">
        <f t="shared" si="63"/>
        <v>0.6875535079830577</v>
      </c>
      <c r="EX38" s="30">
        <f>'Config sheet'!$C$123/('Config sheet'!$F$17*10^-3)</f>
        <v>1.2841244171864261</v>
      </c>
      <c r="EY38" s="30">
        <f t="shared" si="64"/>
        <v>0.73350344376803078</v>
      </c>
      <c r="EZ38" s="30">
        <f>'Config sheet'!$N$123/('Config sheet'!$Q$17*10^-3)</f>
        <v>1.4616189626248377</v>
      </c>
      <c r="FA38" s="1" t="s">
        <v>445</v>
      </c>
      <c r="FB38" s="30">
        <f t="shared" si="65"/>
        <v>-3.9279838827133062</v>
      </c>
      <c r="FC38" s="30"/>
    </row>
    <row r="39" spans="1:159" x14ac:dyDescent="0.25">
      <c r="A39" s="1">
        <v>43481</v>
      </c>
      <c r="B39" s="2">
        <v>0.20833333333333334</v>
      </c>
      <c r="C39">
        <v>22.88</v>
      </c>
      <c r="D39">
        <v>69.61</v>
      </c>
      <c r="E39">
        <v>13.2</v>
      </c>
      <c r="F39">
        <v>13.17</v>
      </c>
      <c r="G39">
        <v>70.02</v>
      </c>
      <c r="H39">
        <v>66.37</v>
      </c>
      <c r="I39">
        <v>71.599999999999994</v>
      </c>
      <c r="J39">
        <v>71.84</v>
      </c>
      <c r="K39">
        <v>72.14</v>
      </c>
      <c r="L39">
        <v>69.34</v>
      </c>
      <c r="M39">
        <v>21.8</v>
      </c>
      <c r="N39">
        <v>34.119999999999997</v>
      </c>
      <c r="O39">
        <v>33.630000000000003</v>
      </c>
      <c r="P39">
        <v>33.549999999999997</v>
      </c>
      <c r="Q39">
        <v>64.28</v>
      </c>
      <c r="R39">
        <v>3.71</v>
      </c>
      <c r="S39">
        <v>80.02</v>
      </c>
      <c r="T39">
        <v>75.36</v>
      </c>
      <c r="U39">
        <v>71.8</v>
      </c>
      <c r="V39">
        <v>71.8</v>
      </c>
      <c r="W39">
        <v>2.87</v>
      </c>
      <c r="X39">
        <v>2.38</v>
      </c>
      <c r="Y39">
        <v>3.82</v>
      </c>
      <c r="Z39">
        <v>3.34</v>
      </c>
      <c r="AA39">
        <v>4.58</v>
      </c>
      <c r="AB39">
        <v>4.01</v>
      </c>
      <c r="AC39">
        <v>3.81</v>
      </c>
      <c r="AD39">
        <v>1.95</v>
      </c>
      <c r="AE39">
        <v>1.36</v>
      </c>
      <c r="AF39">
        <v>1.85</v>
      </c>
      <c r="AH39" s="4" t="str">
        <f t="shared" si="70"/>
        <v>ON</v>
      </c>
      <c r="AI39" s="31">
        <f>M39+'Config sheet'!$D$9-'Config sheet'!$C$139</f>
        <v>22.758900000000001</v>
      </c>
      <c r="AJ39" s="31">
        <f>N39+'Config sheet'!$D$9+'Config sheet'!$C$140</f>
        <v>35.478899999999996</v>
      </c>
      <c r="AK39" s="25">
        <f t="shared" si="0"/>
        <v>1.5589022316544294</v>
      </c>
      <c r="AL39" s="46">
        <f>'Config sheet'!$C$47</f>
        <v>3546.9708798579968</v>
      </c>
      <c r="AM39" s="4">
        <f>'Config sheet'!$C$42</f>
        <v>1817.9423322060413</v>
      </c>
      <c r="AN39" s="25">
        <f>'Config sheet'!$C$46</f>
        <v>1729.0285476519553</v>
      </c>
      <c r="AO39" s="25">
        <f t="shared" si="66"/>
        <v>1.4931636980735559</v>
      </c>
      <c r="AP39" s="25">
        <f>'Config sheet'!$C$50/100*GERC_A_PARA!AM39</f>
        <v>351.771841281869</v>
      </c>
      <c r="AQ39" s="25">
        <f t="shared" si="1"/>
        <v>351.771841281869</v>
      </c>
      <c r="AR39" s="25">
        <f t="shared" si="43"/>
        <v>473.58236928171721</v>
      </c>
      <c r="AS39" s="27">
        <f t="shared" si="2"/>
        <v>2169.7141734879106</v>
      </c>
      <c r="AT39" s="25">
        <f t="shared" si="3"/>
        <v>1611.6401271880629</v>
      </c>
      <c r="AU39" s="25">
        <f>'Config sheet'!$C$51/100*GERC_A_PARA!AN39</f>
        <v>266.0974934836359</v>
      </c>
      <c r="AV39" s="25">
        <f t="shared" si="4"/>
        <v>266.0974934836359</v>
      </c>
      <c r="AW39" s="25">
        <f t="shared" si="5"/>
        <v>358.24095801610673</v>
      </c>
      <c r="AX39" s="27">
        <f t="shared" si="6"/>
        <v>1995.1260411355911</v>
      </c>
      <c r="AY39" s="25">
        <f t="shared" si="7"/>
        <v>1481.9579583254708</v>
      </c>
      <c r="AZ39" s="31">
        <f t="shared" si="44"/>
        <v>93.299538393386044</v>
      </c>
      <c r="BA39" s="31">
        <f t="shared" si="45"/>
        <v>94.670795652414</v>
      </c>
      <c r="BB39" s="31">
        <f t="shared" si="46"/>
        <v>69.301883980960255</v>
      </c>
      <c r="BC39" s="31">
        <f t="shared" si="47"/>
        <v>70.320438982513636</v>
      </c>
      <c r="BD39" s="25">
        <f t="shared" si="8"/>
        <v>93.985167022900015</v>
      </c>
      <c r="BE39">
        <f>'Config sheet'!$D$59</f>
        <v>82.44</v>
      </c>
      <c r="BF39" s="30">
        <f t="shared" si="48"/>
        <v>81.89816425231848</v>
      </c>
      <c r="BG39" s="19">
        <f>Coeff_Summary!$B$10+Coeff_Summary!$D$10*(C39)+Coeff_Summary!$E$10*AI39*100+Coeff_Summary!$F$10*(C39)^2+Coeff_Summary!$G$10*(C39)*AI39*100+Coeff_Summary!$H$10*(AI39*100)^2</f>
        <v>0.96011824467905227</v>
      </c>
      <c r="BH39" s="19">
        <f>Coeff_Summary!$B$8+Coeff_Summary!$D$8*(D39)+Coeff_Summary!$E$8*AJ39*100+Coeff_Summary!$F$8*(D39)^2+Coeff_Summary!$G$8*(D39)*AJ39*100+Coeff_Summary!$H$8*(AJ39*100)^2</f>
        <v>0.96960227665068677</v>
      </c>
      <c r="BI39" s="30">
        <f t="shared" si="49"/>
        <v>0.96486026066486952</v>
      </c>
      <c r="BJ39" s="30">
        <f>BG39*8314.4*(GERC_A_PARA!C39+273)/('Config sheet'!$C$28*AI39*10^5)</f>
        <v>6.3374150304428223E-2</v>
      </c>
      <c r="BK39">
        <f>BH39*(8314.4/'Config sheet'!$C$28)*(BT39/(AJ39*10^5))</f>
        <v>4.7538623204470609E-2</v>
      </c>
      <c r="BL39" s="30">
        <f t="shared" si="50"/>
        <v>3333.6265056881648</v>
      </c>
      <c r="BM39" s="30">
        <f t="shared" si="9"/>
        <v>52602.306929158622</v>
      </c>
      <c r="BN39" s="30">
        <f t="shared" si="10"/>
        <v>2476.1815686478517</v>
      </c>
      <c r="BO39" s="30">
        <f t="shared" si="11"/>
        <v>52087.784662955652</v>
      </c>
      <c r="BP39" s="19">
        <f>(Coeff_Summary!$B$4+Coeff_Summary!$D$4*(C39)+Coeff_Summary!$E$4*AI39*100+Coeff_Summary!$F$4*(C39)^2+Coeff_Summary!$G$4*(C39)*AI39*100+Coeff_Summary!$H$4*(AI39*100)^2+Coeff_Summary!$B$2+Coeff_Summary!$D$2*(D39)+Coeff_Summary!$E$2*AJ39*100+Coeff_Summary!$F$2*(D39)^2+Coeff_Summary!$G$2*(D39)*AJ39*100+Coeff_Summary!$H$2*(AJ39*100)^2)/2</f>
        <v>1.3663661946515944</v>
      </c>
      <c r="BQ39" s="30">
        <f t="shared" si="51"/>
        <v>3.7295094760338805</v>
      </c>
      <c r="BR39" s="30">
        <f>BI39*(8314.4/'Config sheet'!$C$28)*(273+C39)*BQ39*((AK39^(1/BQ39))-1)</f>
        <v>68340.036834655344</v>
      </c>
      <c r="BS39" s="30">
        <f t="shared" si="12"/>
        <v>333.28554521583277</v>
      </c>
      <c r="BT39" s="30">
        <f t="shared" si="13"/>
        <v>342.61</v>
      </c>
      <c r="BU39" s="52">
        <f t="shared" si="14"/>
        <v>80.046105747555671</v>
      </c>
      <c r="BV39" s="30">
        <f t="shared" si="15"/>
        <v>1247.4906248488755</v>
      </c>
      <c r="BW39" s="65">
        <f>Coeff_Summary!$B$8+Coeff_Summary!$D$8*(BS39-273)+Coeff_Summary!$E$8*AJ39*100+Coeff_Summary!$F$8*(BS39-273)^2+Coeff_Summary!$G$8*(BS39-273)*AJ39*100+Coeff_Summary!$H$8*(AJ39*100)^2</f>
        <v>0.96506850714082337</v>
      </c>
      <c r="BX39" s="30">
        <f>BW39*(8314.4/'Config sheet'!$C$28)*(BS39/(AI39*10^5))</f>
        <v>7.1754053342168903E-2</v>
      </c>
      <c r="BY39" s="30">
        <f t="shared" si="16"/>
        <v>1.1322290397186618</v>
      </c>
      <c r="BZ39" s="30">
        <f t="shared" si="17"/>
        <v>1.0098779832840328</v>
      </c>
      <c r="CA39" s="30">
        <f>('Config sheet'!$C$132*(AJ39-AI39) - 'Config sheet'!$C$133*GERC_A_PARA!AJ39)*10^5</f>
        <v>94066.428858036263</v>
      </c>
      <c r="CB39" s="30">
        <f>('Config sheet'!$C$132*(AJ39-AI39) + 'Config sheet'!$C$133*AI39)*10^5</f>
        <v>118457.89877842918</v>
      </c>
      <c r="CC39" s="30">
        <f>'Config sheet'!$C$148</f>
        <v>386976</v>
      </c>
      <c r="CD39" s="30">
        <f t="shared" si="52"/>
        <v>9.3244547841672443</v>
      </c>
      <c r="CE39" s="30"/>
      <c r="CF39" s="30"/>
      <c r="CG39" s="30"/>
      <c r="CH39" s="30"/>
      <c r="CI39" s="30"/>
      <c r="CJ39" s="30"/>
      <c r="CK39" s="30"/>
      <c r="CL39" s="30"/>
      <c r="CM39" s="46">
        <f>P39+'Config sheet'!$O$9-'Config sheet'!$C$139</f>
        <v>34.508899999999997</v>
      </c>
      <c r="CN39" s="46">
        <f>Q39+'Config sheet'!$O$9+'Config sheet'!C$140</f>
        <v>65.638900000000007</v>
      </c>
      <c r="CO39" s="27">
        <f t="shared" si="18"/>
        <v>1.90208612850598</v>
      </c>
      <c r="CP39" s="46">
        <f>'Config sheet'!$N$47</f>
        <v>1852.7346826837274</v>
      </c>
      <c r="CQ39" s="27">
        <f>'Config sheet'!$N$42</f>
        <v>970.82423361890676</v>
      </c>
      <c r="CR39" s="27">
        <f>'Config sheet'!$N$46</f>
        <v>881.91044906482068</v>
      </c>
      <c r="CS39" s="27">
        <f t="shared" si="19"/>
        <v>1.3924272678729401</v>
      </c>
      <c r="CT39" s="27">
        <f>'Config sheet'!$N$50/100*GERC_A_PARA!CQ39</f>
        <v>274.64617569078871</v>
      </c>
      <c r="CU39" s="27">
        <f t="shared" si="20"/>
        <v>274.64617569078871</v>
      </c>
      <c r="CV39" s="27">
        <f t="shared" si="21"/>
        <v>435.82124333850277</v>
      </c>
      <c r="CW39" s="27">
        <f t="shared" si="22"/>
        <v>1245.4704093096955</v>
      </c>
      <c r="CX39" s="27">
        <f t="shared" si="23"/>
        <v>784.87152721756615</v>
      </c>
      <c r="CY39" s="27">
        <f>'Config sheet'!$N$51/100*GERC_A_PARA!CR39</f>
        <v>198.78261521921058</v>
      </c>
      <c r="CZ39" s="27">
        <f t="shared" si="24"/>
        <v>198.78261521921058</v>
      </c>
      <c r="DA39" s="27">
        <f t="shared" si="25"/>
        <v>315.43743982968238</v>
      </c>
      <c r="DB39" s="27">
        <f t="shared" si="26"/>
        <v>1080.6930642840312</v>
      </c>
      <c r="DC39" s="27">
        <f t="shared" si="27"/>
        <v>681.03200965501742</v>
      </c>
      <c r="DD39" s="50">
        <f t="shared" si="28"/>
        <v>83.398120682782348</v>
      </c>
      <c r="DE39" s="50">
        <f t="shared" si="29"/>
        <v>86.772486397663982</v>
      </c>
      <c r="DF39" s="50">
        <f t="shared" si="30"/>
        <v>52.555893627091351</v>
      </c>
      <c r="DG39" s="50">
        <f t="shared" si="31"/>
        <v>54.68235408109576</v>
      </c>
      <c r="DH39" s="27">
        <f t="shared" si="32"/>
        <v>85.085303540223165</v>
      </c>
      <c r="DI39">
        <f>'Config sheet'!$N$59</f>
        <v>71.978923438716066</v>
      </c>
      <c r="DJ39" s="21">
        <f t="shared" si="53"/>
        <v>69.352213697158362</v>
      </c>
      <c r="DK39" s="19">
        <f>Coeff_Summary!$B$11+Coeff_Summary!$D$11*(F39)+Coeff_Summary!$E$11*CM39*100+Coeff_Summary!$F$11*(F39)^2+Coeff_Summary!$G$11*(F39)*CM39*100+Coeff_Summary!$H$11*(CM39*100)^2</f>
        <v>0.93296738297984039</v>
      </c>
      <c r="DL39" s="19">
        <f>Coeff_Summary!$B$9+Coeff_Summary!$D$9*(G39)+Coeff_Summary!$E$9*CN39*100+Coeff_Summary!$F$9*(G39)^2+Coeff_Summary!$G$9*(G39)*CN39*100+Coeff_Summary!$H$9*(CN39*100)^2</f>
        <v>0.95058287553905574</v>
      </c>
      <c r="DM39" s="30">
        <f t="shared" si="54"/>
        <v>0.94177512925944806</v>
      </c>
      <c r="DN39">
        <f>DK39*8314.4*(GERC_A_PARA!F39+273)/('Config sheet'!$N$28*GERC_A_PARA!CM39*10^5)</f>
        <v>3.9280999784740568E-2</v>
      </c>
      <c r="DO39">
        <f>DL39*(8314.4/'Config sheet'!$N$28)*((GERC_A_PARA!G39+273)/(GERC_A_PARA!CN39*10^5))</f>
        <v>2.5221517849630282E-2</v>
      </c>
      <c r="DP39" s="30">
        <f t="shared" si="55"/>
        <v>1576.4049285564399</v>
      </c>
      <c r="DQ39" s="30">
        <f t="shared" si="33"/>
        <v>40131.486907031926</v>
      </c>
      <c r="DR39" s="30">
        <f t="shared" si="34"/>
        <v>993.4201041959351</v>
      </c>
      <c r="DS39" s="30">
        <f t="shared" si="35"/>
        <v>39387.800136322781</v>
      </c>
      <c r="DT39" s="19">
        <f>(Coeff_Summary!$B$5+Coeff_Summary!$D$5*(F39)+Coeff_Summary!$E$5*CM39*100+Coeff_Summary!$F$5*(F39)^2+Coeff_Summary!$G$5*(F39)*CM39*100+Coeff_Summary!$H$5*(CM39*100)^2+Coeff_Summary!$B$3+Coeff_Summary!$D$3*(G39)+Coeff_Summary!$E$3*CN39*100+Coeff_Summary!$F$3*(G39)^2+Coeff_Summary!$G$3*(G39)*CN39*100+Coeff_Summary!$H$3*(CN39*100)^2)/2</f>
        <v>1.4281505667138272</v>
      </c>
      <c r="DU39" s="30">
        <f t="shared" si="56"/>
        <v>3.3356269446874114</v>
      </c>
      <c r="DV39" s="30">
        <f>DM39*(8314.4/'Config sheet'!$N$28)*(273+F39)*DU39*((CO39^(1/DU39))-1)</f>
        <v>97028.715816373238</v>
      </c>
      <c r="DW39" s="30">
        <f t="shared" si="36"/>
        <v>347.00485934603853</v>
      </c>
      <c r="DX39" s="30">
        <f t="shared" si="37"/>
        <v>343.02</v>
      </c>
      <c r="DY39" s="30">
        <f t="shared" si="38"/>
        <v>107.00942716981272</v>
      </c>
      <c r="DZ39" s="30">
        <f t="shared" si="39"/>
        <v>1010.7901345644174</v>
      </c>
      <c r="EA39" s="65">
        <f>Coeff_Summary!$B$9+Coeff_Summary!$D$9*(DW39-273)+Coeff_Summary!$E$9*CN39*100+Coeff_Summary!$F$9*(DW39-273)^2+Coeff_Summary!$G$9*(DW39-273)*CN39*100+Coeff_Summary!$H$9*(CN39*100)^2</f>
        <v>0.95369798666408501</v>
      </c>
      <c r="EB39" s="30">
        <f>EA39*(8314.4/'Config sheet'!$C$28)*(DW39/(CM39*10^5))</f>
        <v>4.8689844883597885E-2</v>
      </c>
      <c r="EC39" s="30">
        <f t="shared" si="40"/>
        <v>1.2395266197504564</v>
      </c>
      <c r="ED39" s="30">
        <f t="shared" si="57"/>
        <v>1.0188811451295887</v>
      </c>
      <c r="EE39" s="30">
        <f>('Config sheet'!$N$132*(CN39-CM39) - 'Config sheet'!$N$133*GERC_A_PARA!CN39)*10^5</f>
        <v>114867.34092090264</v>
      </c>
      <c r="EF39" s="30">
        <f>('Config sheet'!$N$132*(CN39-CM39) + 'Config sheet'!$N$133*CM39)*10^5</f>
        <v>156811.78338427743</v>
      </c>
      <c r="EG39" s="30">
        <f>'Config sheet'!$N$148</f>
        <v>386976</v>
      </c>
      <c r="EH39" s="30">
        <f t="shared" si="58"/>
        <v>2258.2807594132928</v>
      </c>
      <c r="EI39" s="30">
        <f>'Config sheet'!$E$127+'Config sheet'!$P$127</f>
        <v>3308.2</v>
      </c>
      <c r="EJ39" s="30"/>
      <c r="EK39" s="63">
        <f t="shared" si="41"/>
        <v>52602.306929158622</v>
      </c>
      <c r="EL39" s="63">
        <f t="shared" si="67"/>
        <v>52087.784662955652</v>
      </c>
      <c r="EM39" s="63">
        <f t="shared" si="68"/>
        <v>40131.486907031926</v>
      </c>
      <c r="EN39" s="63">
        <f t="shared" si="69"/>
        <v>39387.800136322781</v>
      </c>
      <c r="EO39" s="30">
        <f>BL39*(('Config sheet'!$D$8+273)/(C39+273))*(GERC_A_PARA!AI39/'Config sheet'!$D$7)*(1/GERC_A_PARA!BG39)*24*10^-3</f>
        <v>1825.6555077542509</v>
      </c>
      <c r="EP39" s="30">
        <f>BN39*(('Config sheet'!$D$8+273)/(D39+273))*(GERC_A_PARA!AJ39/'Config sheet'!$D$7)*(1/GERC_A_PARA!BH39)*24*10^-3</f>
        <v>1807.7981082599531</v>
      </c>
      <c r="EQ39" s="30">
        <f t="shared" si="59"/>
        <v>1816.7268080071021</v>
      </c>
      <c r="ER39" s="30">
        <f>DP39*(('Config sheet'!$D$8+273)/(F39+273))*(CM39/'Config sheet'!$D$7)*(1/DK39)*24*10^-3</f>
        <v>1392.8337820784307</v>
      </c>
      <c r="ES39" s="30">
        <f>DR39*(('Config sheet'!$D$8+273)/(G39+273))*(CN39/'Config sheet'!$D$7)*(1/DL39)*24*10^-3</f>
        <v>1367.022825710726</v>
      </c>
      <c r="ET39" s="30">
        <f t="shared" si="60"/>
        <v>1379.9283038945782</v>
      </c>
      <c r="EU39">
        <f t="shared" si="61"/>
        <v>1.0098779832840328</v>
      </c>
      <c r="EV39">
        <f t="shared" si="62"/>
        <v>1.0188811451295887</v>
      </c>
      <c r="EW39" s="30">
        <f t="shared" si="63"/>
        <v>0.68666935466061485</v>
      </c>
      <c r="EX39" s="30">
        <f>'Config sheet'!$C$123/('Config sheet'!$F$17*10^-3)</f>
        <v>1.2841244171864261</v>
      </c>
      <c r="EY39" s="30">
        <f t="shared" si="64"/>
        <v>0.73249467505787047</v>
      </c>
      <c r="EZ39" s="30">
        <f>'Config sheet'!$N$123/('Config sheet'!$Q$17*10^-3)</f>
        <v>1.4616189626248377</v>
      </c>
      <c r="FA39" s="1" t="s">
        <v>446</v>
      </c>
      <c r="FB39" s="30">
        <f t="shared" si="65"/>
        <v>-3.9848593460385473</v>
      </c>
      <c r="FC39" s="30"/>
    </row>
    <row r="40" spans="1:159" x14ac:dyDescent="0.25">
      <c r="A40" s="1">
        <v>43481</v>
      </c>
      <c r="B40" s="29">
        <v>0.25</v>
      </c>
      <c r="C40">
        <v>22.56</v>
      </c>
      <c r="D40">
        <v>69.290000000000006</v>
      </c>
      <c r="E40">
        <v>12.64</v>
      </c>
      <c r="F40">
        <v>12.61</v>
      </c>
      <c r="G40">
        <v>69.5</v>
      </c>
      <c r="H40">
        <v>66.319999999999993</v>
      </c>
      <c r="I40">
        <v>71.55</v>
      </c>
      <c r="J40">
        <v>71.78</v>
      </c>
      <c r="K40">
        <v>72.069999999999993</v>
      </c>
      <c r="L40">
        <v>69.25</v>
      </c>
      <c r="M40">
        <v>21.79</v>
      </c>
      <c r="N40">
        <v>34.1</v>
      </c>
      <c r="O40">
        <v>33.6</v>
      </c>
      <c r="P40">
        <v>33.53</v>
      </c>
      <c r="Q40">
        <v>64.290000000000006</v>
      </c>
      <c r="R40">
        <v>3.72</v>
      </c>
      <c r="S40">
        <v>80.010000000000005</v>
      </c>
      <c r="T40">
        <v>75.3</v>
      </c>
      <c r="U40">
        <v>71.77</v>
      </c>
      <c r="V40">
        <v>71.77</v>
      </c>
      <c r="W40">
        <v>2.88</v>
      </c>
      <c r="X40">
        <v>2.37</v>
      </c>
      <c r="Y40">
        <v>3.84</v>
      </c>
      <c r="Z40">
        <v>3.33</v>
      </c>
      <c r="AA40">
        <v>4.57</v>
      </c>
      <c r="AB40">
        <v>4</v>
      </c>
      <c r="AC40">
        <v>3.81</v>
      </c>
      <c r="AD40">
        <v>1.95</v>
      </c>
      <c r="AE40">
        <v>1.33</v>
      </c>
      <c r="AF40">
        <v>1.82</v>
      </c>
      <c r="AH40" s="4" t="str">
        <f t="shared" si="70"/>
        <v>ON</v>
      </c>
      <c r="AI40" s="31">
        <f>M40+'Config sheet'!$D$9-'Config sheet'!$C$139</f>
        <v>22.748899999999999</v>
      </c>
      <c r="AJ40" s="31">
        <f>N40+'Config sheet'!$D$9+'Config sheet'!$C$140</f>
        <v>35.4589</v>
      </c>
      <c r="AK40" s="25">
        <f t="shared" si="0"/>
        <v>1.5587083331501743</v>
      </c>
      <c r="AL40" s="46">
        <f>'Config sheet'!$C$47</f>
        <v>3546.9708798579968</v>
      </c>
      <c r="AM40" s="4">
        <f>'Config sheet'!$C$42</f>
        <v>1817.9423322060413</v>
      </c>
      <c r="AN40" s="25">
        <f>'Config sheet'!$C$46</f>
        <v>1729.0285476519553</v>
      </c>
      <c r="AO40" s="25">
        <f t="shared" si="66"/>
        <v>1.4941123849841789</v>
      </c>
      <c r="AP40" s="25">
        <f>'Config sheet'!$C$50/100*GERC_A_PARA!AM40</f>
        <v>351.771841281869</v>
      </c>
      <c r="AQ40" s="25">
        <f t="shared" si="1"/>
        <v>351.771841281869</v>
      </c>
      <c r="AR40" s="25">
        <f t="shared" si="43"/>
        <v>473.45354828487541</v>
      </c>
      <c r="AS40" s="27">
        <f t="shared" si="2"/>
        <v>2169.7141734879106</v>
      </c>
      <c r="AT40" s="25">
        <f t="shared" si="3"/>
        <v>1612.0786350173667</v>
      </c>
      <c r="AU40" s="25">
        <f>'Config sheet'!$C$51/100*GERC_A_PARA!AN40</f>
        <v>266.0974934836359</v>
      </c>
      <c r="AV40" s="25">
        <f t="shared" si="4"/>
        <v>266.0974934836359</v>
      </c>
      <c r="AW40" s="25">
        <f t="shared" si="5"/>
        <v>358.14351148871344</v>
      </c>
      <c r="AX40" s="27">
        <f t="shared" si="6"/>
        <v>1995.1260411355911</v>
      </c>
      <c r="AY40" s="25">
        <f t="shared" si="7"/>
        <v>1482.3611812016341</v>
      </c>
      <c r="AZ40" s="31">
        <f t="shared" si="44"/>
        <v>93.306624481572641</v>
      </c>
      <c r="BA40" s="31">
        <f t="shared" si="45"/>
        <v>94.676431564413591</v>
      </c>
      <c r="BB40" s="31">
        <f t="shared" si="46"/>
        <v>69.326005088738825</v>
      </c>
      <c r="BC40" s="31">
        <f t="shared" si="47"/>
        <v>70.343759758605557</v>
      </c>
      <c r="BD40" s="25">
        <f t="shared" si="8"/>
        <v>93.991528022993123</v>
      </c>
      <c r="BE40">
        <f>'Config sheet'!$D$59</f>
        <v>82.44</v>
      </c>
      <c r="BF40" s="30">
        <f t="shared" si="48"/>
        <v>81.913205223332653</v>
      </c>
      <c r="BG40" s="19">
        <f>Coeff_Summary!$B$10+Coeff_Summary!$D$10*(C40)+Coeff_Summary!$E$10*AI40*100+Coeff_Summary!$F$10*(C40)^2+Coeff_Summary!$G$10*(C40)*AI40*100+Coeff_Summary!$H$10*(AI40*100)^2</f>
        <v>0.95995740676206021</v>
      </c>
      <c r="BH40" s="19">
        <f>Coeff_Summary!$B$8+Coeff_Summary!$D$8*(D40)+Coeff_Summary!$E$8*AJ40*100+Coeff_Summary!$F$8*(D40)^2+Coeff_Summary!$G$8*(D40)*AJ40*100+Coeff_Summary!$H$8*(AJ40*100)^2</f>
        <v>0.96946903616408409</v>
      </c>
      <c r="BI40" s="30">
        <f t="shared" si="49"/>
        <v>0.96471322146307215</v>
      </c>
      <c r="BJ40" s="30">
        <f>BG40*8314.4*(GERC_A_PARA!C40+273)/('Config sheet'!$C$28*AI40*10^5)</f>
        <v>6.3322828364588496E-2</v>
      </c>
      <c r="BK40">
        <f>BH40*(8314.4/'Config sheet'!$C$28)*(BT40/(AJ40*10^5))</f>
        <v>4.7514479912429922E-2</v>
      </c>
      <c r="BL40" s="30">
        <f t="shared" si="50"/>
        <v>3333.8521285091347</v>
      </c>
      <c r="BM40" s="30">
        <f t="shared" si="9"/>
        <v>52648.503148250042</v>
      </c>
      <c r="BN40" s="30">
        <f t="shared" si="10"/>
        <v>2477.0229435507226</v>
      </c>
      <c r="BO40" s="30">
        <f t="shared" si="11"/>
        <v>52131.959522990095</v>
      </c>
      <c r="BP40" s="19">
        <f>(Coeff_Summary!$B$4+Coeff_Summary!$D$4*(C40)+Coeff_Summary!$E$4*AI40*100+Coeff_Summary!$F$4*(C40)^2+Coeff_Summary!$G$4*(C40)*AI40*100+Coeff_Summary!$H$4*(AI40*100)^2+Coeff_Summary!$B$2+Coeff_Summary!$D$2*(D40)+Coeff_Summary!$E$2*AJ40*100+Coeff_Summary!$F$2*(D40)^2+Coeff_Summary!$G$2*(D40)*AJ40*100+Coeff_Summary!$H$2*(AJ40*100)^2)/2</f>
        <v>1.3667088641361334</v>
      </c>
      <c r="BQ40" s="30">
        <f t="shared" si="51"/>
        <v>3.7269588979140957</v>
      </c>
      <c r="BR40" s="30">
        <f>BI40*(8314.4/'Config sheet'!$C$28)*(273+C40)*BQ40*((AK40^(1/BQ40))-1)</f>
        <v>68238.272841691651</v>
      </c>
      <c r="BS40" s="30">
        <f t="shared" si="12"/>
        <v>332.9411026233069</v>
      </c>
      <c r="BT40" s="30">
        <f t="shared" si="13"/>
        <v>342.29</v>
      </c>
      <c r="BU40" s="52">
        <f t="shared" si="14"/>
        <v>79.99379975028225</v>
      </c>
      <c r="BV40" s="30">
        <f t="shared" si="15"/>
        <v>1247.5421476248271</v>
      </c>
      <c r="BW40" s="65">
        <f>Coeff_Summary!$B$8+Coeff_Summary!$D$8*(BS40-273)+Coeff_Summary!$E$8*AJ40*100+Coeff_Summary!$F$8*(BS40-273)^2+Coeff_Summary!$G$8*(BS40-273)*AJ40*100+Coeff_Summary!$H$8*(AJ40*100)^2</f>
        <v>0.96490931014375392</v>
      </c>
      <c r="BX40" s="30">
        <f>BW40*(8314.4/'Config sheet'!$C$28)*(BS40/(AI40*10^5))</f>
        <v>7.1699576963720785E-2</v>
      </c>
      <c r="BY40" s="30">
        <f t="shared" si="16"/>
        <v>1.1322863936352021</v>
      </c>
      <c r="BZ40" s="30">
        <f t="shared" si="17"/>
        <v>1.0099083869086516</v>
      </c>
      <c r="CA40" s="30">
        <f>('Config sheet'!$C$132*(AJ40-AI40) - 'Config sheet'!$C$133*GERC_A_PARA!AJ40)*10^5</f>
        <v>93989.171802082667</v>
      </c>
      <c r="CB40" s="30">
        <f>('Config sheet'!$C$132*(AJ40-AI40) + 'Config sheet'!$C$133*AI40)*10^5</f>
        <v>118368.07696045485</v>
      </c>
      <c r="CC40" s="30">
        <f>'Config sheet'!$C$148</f>
        <v>386976</v>
      </c>
      <c r="CD40" s="30">
        <f t="shared" si="52"/>
        <v>9.3488973766931167</v>
      </c>
      <c r="CE40" s="30"/>
      <c r="CF40" s="30"/>
      <c r="CG40" s="30"/>
      <c r="CH40" s="30"/>
      <c r="CI40" s="30"/>
      <c r="CJ40" s="30"/>
      <c r="CK40" s="30"/>
      <c r="CL40" s="30"/>
      <c r="CM40" s="46">
        <f>P40+'Config sheet'!$O$9-'Config sheet'!$C$139</f>
        <v>34.488900000000001</v>
      </c>
      <c r="CN40" s="46">
        <f>Q40+'Config sheet'!$O$9+'Config sheet'!C$140</f>
        <v>65.648900000000012</v>
      </c>
      <c r="CO40" s="27">
        <f t="shared" si="18"/>
        <v>1.9034790903740046</v>
      </c>
      <c r="CP40" s="46">
        <f>'Config sheet'!$N$47</f>
        <v>1852.7346826837274</v>
      </c>
      <c r="CQ40" s="27">
        <f>'Config sheet'!$N$42</f>
        <v>970.82423361890676</v>
      </c>
      <c r="CR40" s="27">
        <f>'Config sheet'!$N$46</f>
        <v>881.91044906482068</v>
      </c>
      <c r="CS40" s="27">
        <f t="shared" si="19"/>
        <v>1.3931366267846994</v>
      </c>
      <c r="CT40" s="27">
        <f>'Config sheet'!$N$50/100*GERC_A_PARA!CQ40</f>
        <v>274.64617569078871</v>
      </c>
      <c r="CU40" s="27">
        <f t="shared" si="20"/>
        <v>274.64617569078871</v>
      </c>
      <c r="CV40" s="27">
        <f t="shared" si="21"/>
        <v>435.94780962784051</v>
      </c>
      <c r="CW40" s="27">
        <f t="shared" si="22"/>
        <v>1245.4704093096955</v>
      </c>
      <c r="CX40" s="27">
        <f t="shared" si="23"/>
        <v>784.64365985681093</v>
      </c>
      <c r="CY40" s="27">
        <f>'Config sheet'!$N$51/100*GERC_A_PARA!CR40</f>
        <v>198.78261521921058</v>
      </c>
      <c r="CZ40" s="27">
        <f t="shared" si="24"/>
        <v>198.78261521921058</v>
      </c>
      <c r="DA40" s="27">
        <f t="shared" si="25"/>
        <v>315.52904561275898</v>
      </c>
      <c r="DB40" s="27">
        <f t="shared" si="26"/>
        <v>1080.6930642840312</v>
      </c>
      <c r="DC40" s="27">
        <f t="shared" si="27"/>
        <v>680.83428944062757</v>
      </c>
      <c r="DD40" s="50">
        <f t="shared" si="28"/>
        <v>83.385083689580597</v>
      </c>
      <c r="DE40" s="50">
        <f t="shared" si="29"/>
        <v>86.762099199828455</v>
      </c>
      <c r="DF40" s="50">
        <f t="shared" si="30"/>
        <v>52.532422090961077</v>
      </c>
      <c r="DG40" s="50">
        <f t="shared" si="31"/>
        <v>54.659934546935624</v>
      </c>
      <c r="DH40" s="27">
        <f t="shared" si="32"/>
        <v>85.073591444704533</v>
      </c>
      <c r="DI40">
        <f>'Config sheet'!$N$59</f>
        <v>71.978923438716066</v>
      </c>
      <c r="DJ40" s="21">
        <f t="shared" si="53"/>
        <v>69.33488488182644</v>
      </c>
      <c r="DK40" s="19">
        <f>Coeff_Summary!$B$11+Coeff_Summary!$D$11*(F40)+Coeff_Summary!$E$11*CM40*100+Coeff_Summary!$F$11*(F40)^2+Coeff_Summary!$G$11*(F40)*CM40*100+Coeff_Summary!$H$11*(CM40*100)^2</f>
        <v>0.93247079218296292</v>
      </c>
      <c r="DL40" s="19">
        <f>Coeff_Summary!$B$9+Coeff_Summary!$D$9*(G40)+Coeff_Summary!$E$9*CN40*100+Coeff_Summary!$F$9*(G40)^2+Coeff_Summary!$G$9*(G40)*CN40*100+Coeff_Summary!$H$9*(CN40*100)^2</f>
        <v>0.95016034734019506</v>
      </c>
      <c r="DM40" s="30">
        <f t="shared" si="54"/>
        <v>0.94131556976157893</v>
      </c>
      <c r="DN40">
        <f>DK40*8314.4*(GERC_A_PARA!F40+273)/('Config sheet'!$N$28*GERC_A_PARA!CM40*10^5)</f>
        <v>3.9205986682849199E-2</v>
      </c>
      <c r="DO40">
        <f>DL40*(8314.4/'Config sheet'!$N$28)*((GERC_A_PARA!G40+273)/(GERC_A_PARA!CN40*10^5))</f>
        <v>2.5168255211615278E-2</v>
      </c>
      <c r="DP40" s="30">
        <f t="shared" si="55"/>
        <v>1576.1879345006973</v>
      </c>
      <c r="DQ40" s="30">
        <f t="shared" si="33"/>
        <v>40202.736057914502</v>
      </c>
      <c r="DR40" s="30">
        <f t="shared" si="34"/>
        <v>992.99498430817243</v>
      </c>
      <c r="DS40" s="30">
        <f t="shared" si="35"/>
        <v>39454.263951118082</v>
      </c>
      <c r="DT40" s="19">
        <f>(Coeff_Summary!$B$5+Coeff_Summary!$D$5*(F40)+Coeff_Summary!$E$5*CM40*100+Coeff_Summary!$F$5*(F40)^2+Coeff_Summary!$G$5*(F40)*CM40*100+Coeff_Summary!$H$5*(CM40*100)^2+Coeff_Summary!$B$3+Coeff_Summary!$D$3*(G40)+Coeff_Summary!$E$3*CN40*100+Coeff_Summary!$F$3*(G40)^2+Coeff_Summary!$G$3*(G40)*CN40*100+Coeff_Summary!$H$3*(CN40*100)^2)/2</f>
        <v>1.429177601325456</v>
      </c>
      <c r="DU40" s="30">
        <f t="shared" si="56"/>
        <v>3.3300377207748904</v>
      </c>
      <c r="DV40" s="30">
        <f>DM40*(8314.4/'Config sheet'!$N$28)*(273+F40)*DU40*((CO40^(1/DU40))-1)</f>
        <v>96928.971316753683</v>
      </c>
      <c r="DW40" s="30">
        <f t="shared" si="36"/>
        <v>346.51404307421706</v>
      </c>
      <c r="DX40" s="30">
        <f t="shared" si="37"/>
        <v>342.5</v>
      </c>
      <c r="DY40" s="30">
        <f t="shared" si="38"/>
        <v>107.0557972828565</v>
      </c>
      <c r="DZ40" s="30">
        <f t="shared" si="39"/>
        <v>1011.1056179000162</v>
      </c>
      <c r="EA40" s="65">
        <f>Coeff_Summary!$B$9+Coeff_Summary!$D$9*(DW40-273)+Coeff_Summary!$E$9*CN40*100+Coeff_Summary!$F$9*(DW40-273)^2+Coeff_Summary!$G$9*(DW40-273)*CN40*100+Coeff_Summary!$H$9*(CN40*100)^2</f>
        <v>0.95331692166305471</v>
      </c>
      <c r="EB40" s="30">
        <f>EA40*(8314.4/'Config sheet'!$C$28)*(DW40/(CM40*10^5))</f>
        <v>4.8629732803774792E-2</v>
      </c>
      <c r="EC40" s="30">
        <f t="shared" si="40"/>
        <v>1.2403649778580383</v>
      </c>
      <c r="ED40" s="30">
        <f t="shared" si="57"/>
        <v>1.0189706265392187</v>
      </c>
      <c r="EE40" s="30">
        <f>('Config sheet'!$N$132*(CN40-CM40) - 'Config sheet'!$N$133*GERC_A_PARA!CN40)*10^5</f>
        <v>115000.34371686139</v>
      </c>
      <c r="EF40" s="30">
        <f>('Config sheet'!$N$132*(CN40-CM40) + 'Config sheet'!$N$133*CM40)*10^5</f>
        <v>156940.59792622924</v>
      </c>
      <c r="EG40" s="30">
        <f>'Config sheet'!$N$148</f>
        <v>386976</v>
      </c>
      <c r="EH40" s="30">
        <f t="shared" si="58"/>
        <v>2258.6477655248432</v>
      </c>
      <c r="EI40" s="30">
        <f>'Config sheet'!$E$127+'Config sheet'!$P$127</f>
        <v>3308.2</v>
      </c>
      <c r="EJ40" s="30"/>
      <c r="EK40" s="63">
        <f t="shared" si="41"/>
        <v>52648.503148250042</v>
      </c>
      <c r="EL40" s="63">
        <f t="shared" si="67"/>
        <v>52131.959522990095</v>
      </c>
      <c r="EM40" s="63">
        <f t="shared" si="68"/>
        <v>40202.736057914502</v>
      </c>
      <c r="EN40" s="63">
        <f t="shared" si="69"/>
        <v>39454.263951118082</v>
      </c>
      <c r="EO40" s="30">
        <f>BL40*(('Config sheet'!$D$8+273)/(C40+273))*(GERC_A_PARA!AI40/'Config sheet'!$D$7)*(1/GERC_A_PARA!BG40)*24*10^-3</f>
        <v>1827.2588287252354</v>
      </c>
      <c r="EP40" s="30">
        <f>BN40*(('Config sheet'!$D$8+273)/(D40+273))*(GERC_A_PARA!AJ40/'Config sheet'!$D$7)*(1/GERC_A_PARA!BH40)*24*10^-3</f>
        <v>1809.3312744124341</v>
      </c>
      <c r="EQ40" s="30">
        <f t="shared" si="59"/>
        <v>1818.2950515688349</v>
      </c>
      <c r="ER40" s="30">
        <f>DP40*(('Config sheet'!$D$8+273)/(F40+273))*(CM40/'Config sheet'!$D$7)*(1/DK40)*24*10^-3</f>
        <v>1395.3066090764328</v>
      </c>
      <c r="ES40" s="30">
        <f>DR40*(('Config sheet'!$D$8+273)/(G40+273))*(CN40/'Config sheet'!$D$7)*(1/DL40)*24*10^-3</f>
        <v>1369.3295692098429</v>
      </c>
      <c r="ET40" s="30">
        <f t="shared" si="60"/>
        <v>1382.318089143138</v>
      </c>
      <c r="EU40">
        <f t="shared" si="61"/>
        <v>1.0099083869086511</v>
      </c>
      <c r="EV40">
        <f t="shared" si="62"/>
        <v>1.0189706265392191</v>
      </c>
      <c r="EW40" s="30">
        <f t="shared" si="63"/>
        <v>0.6861054516693762</v>
      </c>
      <c r="EX40" s="30">
        <f>'Config sheet'!$C$123/('Config sheet'!$F$17*10^-3)</f>
        <v>1.2841244171864261</v>
      </c>
      <c r="EY40" s="30">
        <f t="shared" si="64"/>
        <v>0.73145654812834981</v>
      </c>
      <c r="EZ40" s="30">
        <f>'Config sheet'!$N$123/('Config sheet'!$Q$17*10^-3)</f>
        <v>1.4616189626248377</v>
      </c>
      <c r="FA40" s="1" t="s">
        <v>447</v>
      </c>
      <c r="FB40" s="30">
        <f t="shared" si="65"/>
        <v>-4.0140430742170565</v>
      </c>
      <c r="FC40" s="30"/>
    </row>
    <row r="41" spans="1:159" x14ac:dyDescent="0.25">
      <c r="A41" s="1">
        <v>43481</v>
      </c>
      <c r="B41" s="2">
        <v>0.29305555555555557</v>
      </c>
      <c r="C41">
        <v>22.24</v>
      </c>
      <c r="D41">
        <v>68.95</v>
      </c>
      <c r="E41">
        <v>12.06</v>
      </c>
      <c r="F41">
        <v>12.04</v>
      </c>
      <c r="G41">
        <v>68.959999999999994</v>
      </c>
      <c r="H41">
        <v>66.260000000000005</v>
      </c>
      <c r="I41">
        <v>71.5</v>
      </c>
      <c r="J41">
        <v>71.709999999999994</v>
      </c>
      <c r="K41">
        <v>72</v>
      </c>
      <c r="L41">
        <v>69.17</v>
      </c>
      <c r="M41">
        <v>21.79</v>
      </c>
      <c r="N41">
        <v>34.07</v>
      </c>
      <c r="O41">
        <v>33.57</v>
      </c>
      <c r="P41">
        <v>33.5</v>
      </c>
      <c r="Q41">
        <v>64.3</v>
      </c>
      <c r="R41">
        <v>3.72</v>
      </c>
      <c r="S41">
        <v>79.989999999999995</v>
      </c>
      <c r="T41">
        <v>75.23</v>
      </c>
      <c r="U41">
        <v>71.739999999999995</v>
      </c>
      <c r="V41">
        <v>71.739999999999995</v>
      </c>
      <c r="W41">
        <v>2.89</v>
      </c>
      <c r="X41">
        <v>2.36</v>
      </c>
      <c r="Y41">
        <v>3.87</v>
      </c>
      <c r="Z41">
        <v>3.33</v>
      </c>
      <c r="AA41">
        <v>4.5599999999999996</v>
      </c>
      <c r="AB41">
        <v>3.98</v>
      </c>
      <c r="AC41">
        <v>3.8</v>
      </c>
      <c r="AD41">
        <v>1.94</v>
      </c>
      <c r="AE41">
        <v>1.3</v>
      </c>
      <c r="AF41">
        <v>1.79</v>
      </c>
      <c r="AH41" s="4" t="str">
        <f t="shared" si="70"/>
        <v>ON</v>
      </c>
      <c r="AI41" s="31">
        <f>M41+'Config sheet'!$D$9-'Config sheet'!$C$139</f>
        <v>22.748899999999999</v>
      </c>
      <c r="AJ41" s="31">
        <f>N41+'Config sheet'!$D$9+'Config sheet'!$C$140</f>
        <v>35.428899999999999</v>
      </c>
      <c r="AK41" s="25">
        <f t="shared" si="0"/>
        <v>1.5573895880679944</v>
      </c>
      <c r="AL41" s="46">
        <f>'Config sheet'!$C$47</f>
        <v>3546.9708798579968</v>
      </c>
      <c r="AM41" s="4">
        <f>'Config sheet'!$C$42</f>
        <v>1817.9423322060413</v>
      </c>
      <c r="AN41" s="25">
        <f>'Config sheet'!$C$46</f>
        <v>1729.0285476519553</v>
      </c>
      <c r="AO41" s="25">
        <f t="shared" si="66"/>
        <v>1.4959760756766225</v>
      </c>
      <c r="AP41" s="25">
        <f>'Config sheet'!$C$50/100*GERC_A_PARA!AM41</f>
        <v>351.771841281869</v>
      </c>
      <c r="AQ41" s="25">
        <f t="shared" si="1"/>
        <v>351.771841281869</v>
      </c>
      <c r="AR41" s="25">
        <f t="shared" si="43"/>
        <v>473.0106590850844</v>
      </c>
      <c r="AS41" s="27">
        <f t="shared" si="2"/>
        <v>2169.7141734879106</v>
      </c>
      <c r="AT41" s="25">
        <f t="shared" si="3"/>
        <v>1613.5880560059845</v>
      </c>
      <c r="AU41" s="25">
        <f>'Config sheet'!$C$51/100*GERC_A_PARA!AN41</f>
        <v>266.0974934836359</v>
      </c>
      <c r="AV41" s="25">
        <f t="shared" si="4"/>
        <v>266.0974934836359</v>
      </c>
      <c r="AW41" s="25">
        <f t="shared" si="5"/>
        <v>357.80848835119934</v>
      </c>
      <c r="AX41" s="27">
        <f t="shared" si="6"/>
        <v>1995.1260411355911</v>
      </c>
      <c r="AY41" s="25">
        <f t="shared" si="7"/>
        <v>1483.7491451824321</v>
      </c>
      <c r="AZ41" s="31">
        <f t="shared" si="44"/>
        <v>93.330986596472826</v>
      </c>
      <c r="BA41" s="31">
        <f t="shared" si="45"/>
        <v>94.695807944171406</v>
      </c>
      <c r="BB41" s="31">
        <f t="shared" si="46"/>
        <v>69.409034179479363</v>
      </c>
      <c r="BC41" s="31">
        <f t="shared" si="47"/>
        <v>70.424033967072674</v>
      </c>
      <c r="BD41" s="25">
        <f t="shared" si="8"/>
        <v>94.013397270322116</v>
      </c>
      <c r="BE41">
        <f>'Config sheet'!$D$59</f>
        <v>82.44</v>
      </c>
      <c r="BF41" s="30">
        <f t="shared" si="48"/>
        <v>81.964965671799064</v>
      </c>
      <c r="BG41" s="19">
        <f>Coeff_Summary!$B$10+Coeff_Summary!$D$10*(C41)+Coeff_Summary!$E$10*AI41*100+Coeff_Summary!$F$10*(C41)^2+Coeff_Summary!$G$10*(C41)*AI41*100+Coeff_Summary!$H$10*(AI41*100)^2</f>
        <v>0.95977963081792872</v>
      </c>
      <c r="BH41" s="19">
        <f>Coeff_Summary!$B$8+Coeff_Summary!$D$8*(D41)+Coeff_Summary!$E$8*AJ41*100+Coeff_Summary!$F$8*(D41)^2+Coeff_Summary!$G$8*(D41)*AJ41*100+Coeff_Summary!$H$8*(AJ41*100)^2</f>
        <v>0.96933357318794156</v>
      </c>
      <c r="BI41" s="30">
        <f t="shared" si="49"/>
        <v>0.96455660200293514</v>
      </c>
      <c r="BJ41" s="30">
        <f>BG41*8314.4*(GERC_A_PARA!C41+273)/('Config sheet'!$C$28*AI41*10^5)</f>
        <v>6.3242555188284658E-2</v>
      </c>
      <c r="BK41">
        <f>BH41*(8314.4/'Config sheet'!$C$28)*(BT41/(AJ41*10^5))</f>
        <v>4.7500838839186613E-2</v>
      </c>
      <c r="BL41" s="30">
        <f t="shared" si="50"/>
        <v>3334.6278243435386</v>
      </c>
      <c r="BM41" s="30">
        <f t="shared" si="9"/>
        <v>52727.594804095781</v>
      </c>
      <c r="BN41" s="30">
        <f t="shared" si="10"/>
        <v>2479.9191037850942</v>
      </c>
      <c r="BO41" s="30">
        <f t="shared" si="11"/>
        <v>52207.901257929858</v>
      </c>
      <c r="BP41" s="19">
        <f>(Coeff_Summary!$B$4+Coeff_Summary!$D$4*(C41)+Coeff_Summary!$E$4*AI41*100+Coeff_Summary!$F$4*(C41)^2+Coeff_Summary!$G$4*(C41)*AI41*100+Coeff_Summary!$H$4*(AI41*100)^2+Coeff_Summary!$B$2+Coeff_Summary!$D$2*(D41)+Coeff_Summary!$E$2*AJ41*100+Coeff_Summary!$F$2*(D41)^2+Coeff_Summary!$G$2*(D41)*AJ41*100+Coeff_Summary!$H$2*(AJ41*100)^2)/2</f>
        <v>1.3670706381362239</v>
      </c>
      <c r="BQ41" s="30">
        <f t="shared" si="51"/>
        <v>3.7242712876121931</v>
      </c>
      <c r="BR41" s="30">
        <f>BI41*(8314.4/'Config sheet'!$C$28)*(273+C41)*BQ41*((AK41^(1/BQ41))-1)</f>
        <v>68018.459650298828</v>
      </c>
      <c r="BS41" s="30">
        <f t="shared" si="12"/>
        <v>332.53363201689558</v>
      </c>
      <c r="BT41" s="30">
        <f t="shared" si="13"/>
        <v>341.95</v>
      </c>
      <c r="BU41" s="52">
        <f t="shared" si="14"/>
        <v>79.840787876034213</v>
      </c>
      <c r="BV41" s="30">
        <f t="shared" si="15"/>
        <v>1247.778330352568</v>
      </c>
      <c r="BW41" s="65">
        <f>Coeff_Summary!$B$8+Coeff_Summary!$D$8*(BS41-273)+Coeff_Summary!$E$8*AJ41*100+Coeff_Summary!$F$8*(BS41-273)^2+Coeff_Summary!$G$8*(BS41-273)*AJ41*100+Coeff_Summary!$H$8*(AJ41*100)^2</f>
        <v>0.96472579505626477</v>
      </c>
      <c r="BX41" s="30">
        <f>BW41*(8314.4/'Config sheet'!$C$28)*(BS41/(AI41*10^5))</f>
        <v>7.1598207520902957E-2</v>
      </c>
      <c r="BY41" s="30">
        <f t="shared" si="16"/>
        <v>1.1321207264276718</v>
      </c>
      <c r="BZ41" s="30">
        <f t="shared" si="17"/>
        <v>1.00995430832583</v>
      </c>
      <c r="CA41" s="30">
        <f>('Config sheet'!$C$132*(AJ41-AI41) - 'Config sheet'!$C$133*GERC_A_PARA!AJ41)*10^5</f>
        <v>93744.835872200987</v>
      </c>
      <c r="CB41" s="30">
        <f>('Config sheet'!$C$132*(AJ41-AI41) + 'Config sheet'!$C$133*AI41)*10^5</f>
        <v>118111.17626855243</v>
      </c>
      <c r="CC41" s="30">
        <f>'Config sheet'!$C$148</f>
        <v>386976</v>
      </c>
      <c r="CD41" s="30">
        <f t="shared" si="52"/>
        <v>9.4163679831044078</v>
      </c>
      <c r="CE41" s="30"/>
      <c r="CF41" s="30"/>
      <c r="CG41" s="30"/>
      <c r="CH41" s="30"/>
      <c r="CI41" s="30"/>
      <c r="CJ41" s="30"/>
      <c r="CK41" s="30"/>
      <c r="CL41" s="30"/>
      <c r="CM41" s="46">
        <f>P41+'Config sheet'!$O$9-'Config sheet'!$C$139</f>
        <v>34.4589</v>
      </c>
      <c r="CN41" s="46">
        <f>Q41+'Config sheet'!$O$9+'Config sheet'!C$140</f>
        <v>65.658900000000003</v>
      </c>
      <c r="CO41" s="27">
        <f t="shared" si="18"/>
        <v>1.9054264645708368</v>
      </c>
      <c r="CP41" s="46">
        <f>'Config sheet'!$N$47</f>
        <v>1852.7346826837274</v>
      </c>
      <c r="CQ41" s="27">
        <f>'Config sheet'!$N$42</f>
        <v>970.82423361890676</v>
      </c>
      <c r="CR41" s="27">
        <f>'Config sheet'!$N$46</f>
        <v>881.91044906482068</v>
      </c>
      <c r="CS41" s="27">
        <f t="shared" si="19"/>
        <v>1.3935319478956665</v>
      </c>
      <c r="CT41" s="27">
        <f>'Config sheet'!$N$50/100*GERC_A_PARA!CQ41</f>
        <v>274.64617569078871</v>
      </c>
      <c r="CU41" s="27">
        <f t="shared" si="20"/>
        <v>274.64617569078871</v>
      </c>
      <c r="CV41" s="27">
        <f t="shared" si="21"/>
        <v>436.21063521074484</v>
      </c>
      <c r="CW41" s="27">
        <f t="shared" si="22"/>
        <v>1245.4704093096955</v>
      </c>
      <c r="CX41" s="27">
        <f t="shared" si="23"/>
        <v>784.17089644705516</v>
      </c>
      <c r="CY41" s="27">
        <f>'Config sheet'!$N$51/100*GERC_A_PARA!CR41</f>
        <v>198.78261521921058</v>
      </c>
      <c r="CZ41" s="27">
        <f t="shared" si="24"/>
        <v>198.78261521921058</v>
      </c>
      <c r="DA41" s="27">
        <f t="shared" si="25"/>
        <v>315.7192727534968</v>
      </c>
      <c r="DB41" s="27">
        <f t="shared" si="26"/>
        <v>1080.6930642840312</v>
      </c>
      <c r="DC41" s="27">
        <f t="shared" si="27"/>
        <v>680.42407324106841</v>
      </c>
      <c r="DD41" s="50">
        <f t="shared" si="28"/>
        <v>83.358011272782292</v>
      </c>
      <c r="DE41" s="50">
        <f t="shared" si="29"/>
        <v>86.740529306769631</v>
      </c>
      <c r="DF41" s="50">
        <f t="shared" si="30"/>
        <v>52.483724974285963</v>
      </c>
      <c r="DG41" s="50">
        <f t="shared" si="31"/>
        <v>54.613420051048415</v>
      </c>
      <c r="DH41" s="27">
        <f t="shared" si="32"/>
        <v>85.049270289775961</v>
      </c>
      <c r="DI41">
        <f>'Config sheet'!$N$59</f>
        <v>71.978923438716066</v>
      </c>
      <c r="DJ41" s="21">
        <f t="shared" si="53"/>
        <v>69.298921401221577</v>
      </c>
      <c r="DK41" s="19">
        <f>Coeff_Summary!$B$11+Coeff_Summary!$D$11*(F41)+Coeff_Summary!$E$11*CM41*100+Coeff_Summary!$F$11*(F41)^2+Coeff_Summary!$G$11*(F41)*CM41*100+Coeff_Summary!$H$11*(CM41*100)^2</f>
        <v>0.93197945565817397</v>
      </c>
      <c r="DL41" s="19">
        <f>Coeff_Summary!$B$9+Coeff_Summary!$D$9*(G41)+Coeff_Summary!$E$9*CN41*100+Coeff_Summary!$F$9*(G41)^2+Coeff_Summary!$G$9*(G41)*CN41*100+Coeff_Summary!$H$9*(CN41*100)^2</f>
        <v>0.94971909769820628</v>
      </c>
      <c r="DM41" s="30">
        <f t="shared" si="54"/>
        <v>0.94084927667819018</v>
      </c>
      <c r="DN41">
        <f>DK41*8314.4*(GERC_A_PARA!F41+273)/('Config sheet'!$N$28*GERC_A_PARA!CM41*10^5)</f>
        <v>3.9141171787324756E-2</v>
      </c>
      <c r="DO41">
        <f>DL41*(8314.4/'Config sheet'!$N$28)*((GERC_A_PARA!G41+273)/(GERC_A_PARA!CN41*10^5))</f>
        <v>2.5113078931059966E-2</v>
      </c>
      <c r="DP41" s="30">
        <f t="shared" si="55"/>
        <v>1575.7373280281065</v>
      </c>
      <c r="DQ41" s="30">
        <f t="shared" si="33"/>
        <v>40257.796485755287</v>
      </c>
      <c r="DR41" s="30">
        <f t="shared" si="34"/>
        <v>992.11297502423031</v>
      </c>
      <c r="DS41" s="30">
        <f t="shared" si="35"/>
        <v>39505.827929254054</v>
      </c>
      <c r="DT41" s="19">
        <f>(Coeff_Summary!$B$5+Coeff_Summary!$D$5*(F41)+Coeff_Summary!$E$5*CM41*100+Coeff_Summary!$F$5*(F41)^2+Coeff_Summary!$G$5*(F41)*CM41*100+Coeff_Summary!$H$5*(CM41*100)^2+Coeff_Summary!$B$3+Coeff_Summary!$D$3*(G41)+Coeff_Summary!$E$3*CN41*100+Coeff_Summary!$F$3*(G41)^2+Coeff_Summary!$G$3*(G41)*CN41*100+Coeff_Summary!$H$3*(CN41*100)^2)/2</f>
        <v>1.4302179304548674</v>
      </c>
      <c r="DU41" s="30">
        <f t="shared" si="56"/>
        <v>3.3244033528372574</v>
      </c>
      <c r="DV41" s="30">
        <f>DM41*(8314.4/'Config sheet'!$N$28)*(273+F41)*DU41*((CO41^(1/DU41))-1)</f>
        <v>96872.956957370217</v>
      </c>
      <c r="DW41" s="30">
        <f t="shared" si="36"/>
        <v>346.04222906673459</v>
      </c>
      <c r="DX41" s="30">
        <f t="shared" si="37"/>
        <v>341.96</v>
      </c>
      <c r="DY41" s="30">
        <f t="shared" si="38"/>
        <v>107.17187116432642</v>
      </c>
      <c r="DZ41" s="30">
        <f t="shared" si="39"/>
        <v>1010.809330998037</v>
      </c>
      <c r="EA41" s="65">
        <f>Coeff_Summary!$B$9+Coeff_Summary!$D$9*(DW41-273)+Coeff_Summary!$E$9*CN41*100+Coeff_Summary!$F$9*(DW41-273)^2+Coeff_Summary!$G$9*(DW41-273)*CN41*100+Coeff_Summary!$H$9*(CN41*100)^2</f>
        <v>0.95294827662528747</v>
      </c>
      <c r="EB41" s="30">
        <f>EA41*(8314.4/'Config sheet'!$C$28)*(DW41/(CM41*10^5))</f>
        <v>4.8587002276889071E-2</v>
      </c>
      <c r="EC41" s="30">
        <f t="shared" si="40"/>
        <v>1.2413272280372352</v>
      </c>
      <c r="ED41" s="30">
        <f t="shared" si="57"/>
        <v>1.0190343702667828</v>
      </c>
      <c r="EE41" s="30">
        <f>('Config sheet'!$N$132*(CN41-CM41) - 'Config sheet'!$N$133*GERC_A_PARA!CN41)*10^5</f>
        <v>115179.07686280864</v>
      </c>
      <c r="EF41" s="30">
        <f>('Config sheet'!$N$132*(CN41-CM41) + 'Config sheet'!$N$133*CM41)*10^5</f>
        <v>157110.95456416268</v>
      </c>
      <c r="EG41" s="30">
        <f>'Config sheet'!$N$148</f>
        <v>386976</v>
      </c>
      <c r="EH41" s="30">
        <f t="shared" si="58"/>
        <v>2258.5876613506052</v>
      </c>
      <c r="EI41" s="30">
        <f>'Config sheet'!$E$127+'Config sheet'!$P$127</f>
        <v>3308.2</v>
      </c>
      <c r="EJ41" s="30"/>
      <c r="EK41" s="63">
        <f t="shared" si="41"/>
        <v>52727.594804095781</v>
      </c>
      <c r="EL41" s="63">
        <f t="shared" si="67"/>
        <v>52207.901257929858</v>
      </c>
      <c r="EM41" s="63">
        <f t="shared" si="68"/>
        <v>40257.796485755287</v>
      </c>
      <c r="EN41" s="63">
        <f t="shared" si="69"/>
        <v>39505.827929254054</v>
      </c>
      <c r="EO41" s="30">
        <f>BL41*(('Config sheet'!$D$8+273)/(C41+273))*(GERC_A_PARA!AI41/'Config sheet'!$D$7)*(1/GERC_A_PARA!BG41)*24*10^-3</f>
        <v>1830.0038436407722</v>
      </c>
      <c r="EP41" s="30">
        <f>BN41*(('Config sheet'!$D$8+273)/(D41+273))*(GERC_A_PARA!AJ41/'Config sheet'!$D$7)*(1/GERC_A_PARA!BH41)*24*10^-3</f>
        <v>1811.9669657871086</v>
      </c>
      <c r="EQ41" s="30">
        <f t="shared" si="59"/>
        <v>1820.9854047139404</v>
      </c>
      <c r="ER41" s="30">
        <f>DP41*(('Config sheet'!$D$8+273)/(F41+273))*(CM41/'Config sheet'!$D$7)*(1/DK41)*24*10^-3</f>
        <v>1397.2175779904424</v>
      </c>
      <c r="ES41" s="30">
        <f>DR41*(('Config sheet'!$D$8+273)/(G41+273))*(CN41/'Config sheet'!$D$7)*(1/DL41)*24*10^-3</f>
        <v>1371.1191876920223</v>
      </c>
      <c r="ET41" s="30">
        <f t="shared" si="60"/>
        <v>1384.1683828412324</v>
      </c>
      <c r="EU41">
        <f t="shared" si="61"/>
        <v>1.00995430832583</v>
      </c>
      <c r="EV41">
        <f t="shared" si="62"/>
        <v>1.0190343702667826</v>
      </c>
      <c r="EW41" s="30">
        <f t="shared" si="63"/>
        <v>0.68522148893806323</v>
      </c>
      <c r="EX41" s="30">
        <f>'Config sheet'!$C$123/('Config sheet'!$F$17*10^-3)</f>
        <v>1.2841244171864261</v>
      </c>
      <c r="EY41" s="30">
        <f t="shared" si="64"/>
        <v>0.73026471600455523</v>
      </c>
      <c r="EZ41" s="30">
        <f>'Config sheet'!$N$123/('Config sheet'!$Q$17*10^-3)</f>
        <v>1.4616189626248377</v>
      </c>
      <c r="FA41" s="1" t="s">
        <v>448</v>
      </c>
      <c r="FB41" s="30">
        <f t="shared" si="65"/>
        <v>-4.0822290667346124</v>
      </c>
      <c r="FC41" s="30"/>
    </row>
    <row r="42" spans="1:159" x14ac:dyDescent="0.25">
      <c r="A42" s="1">
        <v>43481</v>
      </c>
      <c r="B42" s="2">
        <v>0.33333333333333331</v>
      </c>
      <c r="C42">
        <v>23.28</v>
      </c>
      <c r="D42">
        <v>70.14</v>
      </c>
      <c r="E42">
        <v>14.07</v>
      </c>
      <c r="F42">
        <v>14.04</v>
      </c>
      <c r="G42">
        <v>70.91</v>
      </c>
      <c r="H42">
        <v>66.37</v>
      </c>
      <c r="I42">
        <v>71.61</v>
      </c>
      <c r="J42">
        <v>71.81</v>
      </c>
      <c r="K42">
        <v>72.12</v>
      </c>
      <c r="L42">
        <v>69.319999999999993</v>
      </c>
      <c r="M42">
        <v>21.79</v>
      </c>
      <c r="N42">
        <v>34.15</v>
      </c>
      <c r="O42">
        <v>33.65</v>
      </c>
      <c r="P42">
        <v>33.58</v>
      </c>
      <c r="Q42">
        <v>64.31</v>
      </c>
      <c r="R42">
        <v>3.71</v>
      </c>
      <c r="S42">
        <v>79.010000000000005</v>
      </c>
      <c r="T42">
        <v>75.430000000000007</v>
      </c>
      <c r="U42">
        <v>71.88</v>
      </c>
      <c r="V42">
        <v>71.88</v>
      </c>
      <c r="W42">
        <v>2.89</v>
      </c>
      <c r="X42">
        <v>2.37</v>
      </c>
      <c r="Y42">
        <v>3.88</v>
      </c>
      <c r="Z42">
        <v>3.37</v>
      </c>
      <c r="AA42">
        <v>4.59</v>
      </c>
      <c r="AB42">
        <v>4.04</v>
      </c>
      <c r="AC42">
        <v>3.83</v>
      </c>
      <c r="AD42">
        <v>1.93</v>
      </c>
      <c r="AE42">
        <v>1.32</v>
      </c>
      <c r="AF42">
        <v>1.89</v>
      </c>
      <c r="AH42" s="4" t="str">
        <f t="shared" si="70"/>
        <v>ON</v>
      </c>
      <c r="AI42" s="31">
        <f>M42+'Config sheet'!$D$9-'Config sheet'!$C$139</f>
        <v>22.748899999999999</v>
      </c>
      <c r="AJ42" s="31">
        <f>N42+'Config sheet'!$D$9+'Config sheet'!$C$140</f>
        <v>35.508899999999997</v>
      </c>
      <c r="AK42" s="25">
        <f t="shared" si="0"/>
        <v>1.560906241620474</v>
      </c>
      <c r="AL42" s="46">
        <f>'Config sheet'!$C$47</f>
        <v>3546.9708798579968</v>
      </c>
      <c r="AM42" s="4">
        <f>'Config sheet'!$C$42</f>
        <v>1817.9423322060413</v>
      </c>
      <c r="AN42" s="25">
        <f>'Config sheet'!$C$46</f>
        <v>1729.0285476519553</v>
      </c>
      <c r="AO42" s="25">
        <f t="shared" si="66"/>
        <v>1.4920152016827657</v>
      </c>
      <c r="AP42" s="25">
        <f>'Config sheet'!$C$50/100*GERC_A_PARA!AM42</f>
        <v>351.771841281869</v>
      </c>
      <c r="AQ42" s="25">
        <f t="shared" si="1"/>
        <v>351.771841281869</v>
      </c>
      <c r="AR42" s="25">
        <f t="shared" si="43"/>
        <v>474.09882425767125</v>
      </c>
      <c r="AS42" s="27">
        <f t="shared" si="2"/>
        <v>2169.7141734879106</v>
      </c>
      <c r="AT42" s="25">
        <f t="shared" si="3"/>
        <v>1609.884502578707</v>
      </c>
      <c r="AU42" s="25">
        <f>'Config sheet'!$C$51/100*GERC_A_PARA!AN42</f>
        <v>266.0974934836359</v>
      </c>
      <c r="AV42" s="25">
        <f t="shared" si="4"/>
        <v>266.0974934836359</v>
      </c>
      <c r="AW42" s="25">
        <f t="shared" si="5"/>
        <v>358.63162991894507</v>
      </c>
      <c r="AX42" s="27">
        <f t="shared" si="6"/>
        <v>1995.1260411355911</v>
      </c>
      <c r="AY42" s="25">
        <f t="shared" si="7"/>
        <v>1480.3436017344579</v>
      </c>
      <c r="AZ42" s="31">
        <f t="shared" si="44"/>
        <v>93.27112962778304</v>
      </c>
      <c r="BA42" s="31">
        <f t="shared" si="45"/>
        <v>94.648200773725108</v>
      </c>
      <c r="BB42" s="31">
        <f t="shared" si="46"/>
        <v>69.205311907234162</v>
      </c>
      <c r="BC42" s="31">
        <f t="shared" si="47"/>
        <v>70.227071143491827</v>
      </c>
      <c r="BD42" s="25">
        <f t="shared" si="8"/>
        <v>93.959665200754074</v>
      </c>
      <c r="BE42">
        <f>'Config sheet'!$D$59</f>
        <v>82.44</v>
      </c>
      <c r="BF42" s="30">
        <f t="shared" si="48"/>
        <v>81.837928363058523</v>
      </c>
      <c r="BG42" s="19">
        <f>Coeff_Summary!$B$10+Coeff_Summary!$D$10*(C42)+Coeff_Summary!$E$10*AI42*100+Coeff_Summary!$F$10*(C42)^2+Coeff_Summary!$G$10*(C42)*AI42*100+Coeff_Summary!$H$10*(AI42*100)^2</f>
        <v>0.96035470707517523</v>
      </c>
      <c r="BH42" s="19">
        <f>Coeff_Summary!$B$8+Coeff_Summary!$D$8*(D42)+Coeff_Summary!$E$8*AJ42*100+Coeff_Summary!$F$8*(D42)^2+Coeff_Summary!$G$8*(D42)*AJ42*100+Coeff_Summary!$H$8*(AJ42*100)^2</f>
        <v>0.96982439409282051</v>
      </c>
      <c r="BI42" s="30">
        <f t="shared" si="49"/>
        <v>0.96508955058399781</v>
      </c>
      <c r="BJ42" s="30">
        <f>BG42*8314.4*(GERC_A_PARA!C42+273)/('Config sheet'!$C$28*AI42*10^5)</f>
        <v>6.3503357611068872E-2</v>
      </c>
      <c r="BK42">
        <f>BH42*(8314.4/'Config sheet'!$C$28)*(BT42/(AJ42*10^5))</f>
        <v>4.7582835282956856E-2</v>
      </c>
      <c r="BL42" s="30">
        <f t="shared" si="50"/>
        <v>3332.7219634828148</v>
      </c>
      <c r="BM42" s="30">
        <f t="shared" si="9"/>
        <v>52481.035473656731</v>
      </c>
      <c r="BN42" s="30">
        <f t="shared" si="10"/>
        <v>2472.8130119506545</v>
      </c>
      <c r="BO42" s="30">
        <f t="shared" si="11"/>
        <v>51968.593238418536</v>
      </c>
      <c r="BP42" s="19">
        <f>(Coeff_Summary!$B$4+Coeff_Summary!$D$4*(C42)+Coeff_Summary!$E$4*AI42*100+Coeff_Summary!$F$4*(C42)^2+Coeff_Summary!$G$4*(C42)*AI42*100+Coeff_Summary!$H$4*(AI42*100)^2+Coeff_Summary!$B$2+Coeff_Summary!$D$2*(D42)+Coeff_Summary!$E$2*AJ42*100+Coeff_Summary!$F$2*(D42)^2+Coeff_Summary!$G$2*(D42)*AJ42*100+Coeff_Summary!$H$2*(AJ42*100)^2)/2</f>
        <v>1.3658309320450439</v>
      </c>
      <c r="BQ42" s="30">
        <f t="shared" si="51"/>
        <v>3.7335031360247917</v>
      </c>
      <c r="BR42" s="30">
        <f>BI42*(8314.4/'Config sheet'!$C$28)*(273+C42)*BQ42*((AK42^(1/BQ42))-1)</f>
        <v>68654.338398429099</v>
      </c>
      <c r="BS42" s="30">
        <f t="shared" si="12"/>
        <v>333.80846212676681</v>
      </c>
      <c r="BT42" s="30">
        <f t="shared" si="13"/>
        <v>343.14</v>
      </c>
      <c r="BU42" s="52">
        <f t="shared" si="14"/>
        <v>80.086346834756327</v>
      </c>
      <c r="BV42" s="30">
        <f t="shared" si="15"/>
        <v>1249.7104380013161</v>
      </c>
      <c r="BW42" s="65">
        <f>Coeff_Summary!$B$8+Coeff_Summary!$D$8*(BS42-273)+Coeff_Summary!$E$8*AJ42*100+Coeff_Summary!$F$8*(BS42-273)^2+Coeff_Summary!$G$8*(BS42-273)*AJ42*100+Coeff_Summary!$H$8*(AJ42*100)^2</f>
        <v>0.96530961742237642</v>
      </c>
      <c r="BX42" s="30">
        <f>BW42*(8314.4/'Config sheet'!$C$28)*(BS42/(AI42*10^5))</f>
        <v>7.1916187833702641E-2</v>
      </c>
      <c r="BY42" s="30">
        <f t="shared" si="16"/>
        <v>1.132478510414501</v>
      </c>
      <c r="BZ42" s="30">
        <f t="shared" si="17"/>
        <v>1.0098606139459507</v>
      </c>
      <c r="CA42" s="30">
        <f>('Config sheet'!$C$132*(AJ42-AI42) - 'Config sheet'!$C$133*GERC_A_PARA!AJ42)*10^5</f>
        <v>94396.398351885466</v>
      </c>
      <c r="CB42" s="30">
        <f>('Config sheet'!$C$132*(AJ42-AI42) + 'Config sheet'!$C$133*AI42)*10^5</f>
        <v>118796.24478029223</v>
      </c>
      <c r="CC42" s="30">
        <f>'Config sheet'!$C$148</f>
        <v>386976</v>
      </c>
      <c r="CD42" s="30">
        <f t="shared" si="52"/>
        <v>9.3315378732331737</v>
      </c>
      <c r="CE42" s="30"/>
      <c r="CF42" s="30"/>
      <c r="CG42" s="30"/>
      <c r="CH42" s="30"/>
      <c r="CI42" s="30"/>
      <c r="CJ42" s="30"/>
      <c r="CK42" s="30"/>
      <c r="CL42" s="30"/>
      <c r="CM42" s="46">
        <f>P42+'Config sheet'!$O$9-'Config sheet'!$C$139</f>
        <v>34.538899999999998</v>
      </c>
      <c r="CN42" s="46">
        <f>Q42+'Config sheet'!$O$9+'Config sheet'!C$140</f>
        <v>65.668900000000008</v>
      </c>
      <c r="CO42" s="27">
        <f t="shared" si="18"/>
        <v>1.9013025892544351</v>
      </c>
      <c r="CP42" s="46">
        <f>'Config sheet'!$N$47</f>
        <v>1852.7346826837274</v>
      </c>
      <c r="CQ42" s="27">
        <f>'Config sheet'!$N$42</f>
        <v>970.82423361890676</v>
      </c>
      <c r="CR42" s="27">
        <f>'Config sheet'!$N$46</f>
        <v>881.91044906482068</v>
      </c>
      <c r="CS42" s="27">
        <f t="shared" si="19"/>
        <v>1.3914376976161775</v>
      </c>
      <c r="CT42" s="27">
        <f>'Config sheet'!$N$50/100*GERC_A_PARA!CQ42</f>
        <v>274.64617569078871</v>
      </c>
      <c r="CU42" s="27">
        <f t="shared" si="20"/>
        <v>274.64617569078871</v>
      </c>
      <c r="CV42" s="27">
        <f t="shared" si="21"/>
        <v>435.83531041757988</v>
      </c>
      <c r="CW42" s="27">
        <f t="shared" si="22"/>
        <v>1245.4704093096955</v>
      </c>
      <c r="CX42" s="27">
        <f t="shared" si="23"/>
        <v>784.84619459862768</v>
      </c>
      <c r="CY42" s="27">
        <f>'Config sheet'!$N$51/100*GERC_A_PARA!CR42</f>
        <v>198.78261521921058</v>
      </c>
      <c r="CZ42" s="27">
        <f t="shared" si="24"/>
        <v>198.78261521921058</v>
      </c>
      <c r="DA42" s="27">
        <f t="shared" si="25"/>
        <v>315.44762125951809</v>
      </c>
      <c r="DB42" s="27">
        <f t="shared" si="26"/>
        <v>1080.6930642840312</v>
      </c>
      <c r="DC42" s="27">
        <f t="shared" si="27"/>
        <v>681.01002857430888</v>
      </c>
      <c r="DD42" s="50">
        <f t="shared" si="28"/>
        <v>83.396671699682216</v>
      </c>
      <c r="DE42" s="50">
        <f t="shared" si="29"/>
        <v>86.771331923324041</v>
      </c>
      <c r="DF42" s="50">
        <f t="shared" si="30"/>
        <v>52.553284234158909</v>
      </c>
      <c r="DG42" s="50">
        <f t="shared" si="31"/>
        <v>54.679861642012874</v>
      </c>
      <c r="DH42" s="27">
        <f t="shared" si="32"/>
        <v>85.084001811503128</v>
      </c>
      <c r="DI42">
        <f>'Config sheet'!$N$59</f>
        <v>71.978923438716066</v>
      </c>
      <c r="DJ42" s="21">
        <f t="shared" si="53"/>
        <v>69.350287374794519</v>
      </c>
      <c r="DK42" s="19">
        <f>Coeff_Summary!$B$11+Coeff_Summary!$D$11*(F42)+Coeff_Summary!$E$11*CM42*100+Coeff_Summary!$F$11*(F42)^2+Coeff_Summary!$G$11*(F42)*CM42*100+Coeff_Summary!$H$11*(CM42*100)^2</f>
        <v>0.93373442440388676</v>
      </c>
      <c r="DL42" s="19">
        <f>Coeff_Summary!$B$9+Coeff_Summary!$D$9*(G42)+Coeff_Summary!$E$9*CN42*100+Coeff_Summary!$F$9*(G42)^2+Coeff_Summary!$G$9*(G42)*CN42*100+Coeff_Summary!$H$9*(CN42*100)^2</f>
        <v>0.95127496571789139</v>
      </c>
      <c r="DM42" s="30">
        <f t="shared" si="54"/>
        <v>0.94250469506088908</v>
      </c>
      <c r="DN42">
        <f>DK42*8314.4*(GERC_A_PARA!F42+273)/('Config sheet'!$N$28*GERC_A_PARA!CM42*10^5)</f>
        <v>3.9398562322194318E-2</v>
      </c>
      <c r="DO42">
        <f>DL42*(8314.4/'Config sheet'!$N$28)*((GERC_A_PARA!G42+273)/(GERC_A_PARA!CN42*10^5))</f>
        <v>2.5293807844252409E-2</v>
      </c>
      <c r="DP42" s="30">
        <f t="shared" si="55"/>
        <v>1576.3808109769693</v>
      </c>
      <c r="DQ42" s="30">
        <f t="shared" si="33"/>
        <v>40011.125230550599</v>
      </c>
      <c r="DR42" s="30">
        <f t="shared" si="34"/>
        <v>993.37284249033507</v>
      </c>
      <c r="DS42" s="30">
        <f t="shared" si="35"/>
        <v>39273.360840213005</v>
      </c>
      <c r="DT42" s="19">
        <f>(Coeff_Summary!$B$5+Coeff_Summary!$D$5*(F42)+Coeff_Summary!$E$5*CM42*100+Coeff_Summary!$F$5*(F42)^2+Coeff_Summary!$G$5*(F42)*CM42*100+Coeff_Summary!$H$5*(CM42*100)^2+Coeff_Summary!$B$3+Coeff_Summary!$D$3*(G42)+Coeff_Summary!$E$3*CN42*100+Coeff_Summary!$F$3*(G42)^2+Coeff_Summary!$G$3*(G42)*CN42*100+Coeff_Summary!$H$3*(CN42*100)^2)/2</f>
        <v>1.4265345666501086</v>
      </c>
      <c r="DU42" s="30">
        <f t="shared" si="56"/>
        <v>3.3444758718003551</v>
      </c>
      <c r="DV42" s="30">
        <f>DM42*(8314.4/'Config sheet'!$N$28)*(273+F42)*DU42*((CO42^(1/DU42))-1)</f>
        <v>97304.876776445119</v>
      </c>
      <c r="DW42" s="30">
        <f t="shared" si="36"/>
        <v>347.83948952413829</v>
      </c>
      <c r="DX42" s="30">
        <f t="shared" si="37"/>
        <v>343.90999999999997</v>
      </c>
      <c r="DY42" s="30">
        <f t="shared" si="38"/>
        <v>106.90960000727675</v>
      </c>
      <c r="DZ42" s="30">
        <f t="shared" si="39"/>
        <v>1011.5705257267838</v>
      </c>
      <c r="EA42" s="65">
        <f>Coeff_Summary!$B$9+Coeff_Summary!$D$9*(DW42-273)+Coeff_Summary!$E$9*CN42*100+Coeff_Summary!$F$9*(DW42-273)^2+Coeff_Summary!$G$9*(DW42-273)*CN42*100+Coeff_Summary!$H$9*(CN42*100)^2</f>
        <v>0.95431748723254284</v>
      </c>
      <c r="EB42" s="30">
        <f>EA42*(8314.4/'Config sheet'!$C$28)*(DW42/(CM42*10^5))</f>
        <v>4.879623899746463E-2</v>
      </c>
      <c r="EC42" s="30">
        <f t="shared" si="40"/>
        <v>1.2385284163015344</v>
      </c>
      <c r="ED42" s="30">
        <f t="shared" si="57"/>
        <v>1.0187853642915679</v>
      </c>
      <c r="EE42" s="30">
        <f>('Config sheet'!$N$132*(CN42-CM42) - 'Config sheet'!$N$133*GERC_A_PARA!CN42)*10^5</f>
        <v>114854.77615888188</v>
      </c>
      <c r="EF42" s="30">
        <f>('Config sheet'!$N$132*(CN42-CM42) + 'Config sheet'!$N$133*CM42)*10^5</f>
        <v>156824.34814629814</v>
      </c>
      <c r="EG42" s="30">
        <f>'Config sheet'!$N$148</f>
        <v>386976</v>
      </c>
      <c r="EH42" s="30">
        <f t="shared" si="58"/>
        <v>2261.2809637280998</v>
      </c>
      <c r="EI42" s="30">
        <f>'Config sheet'!$E$127+'Config sheet'!$P$127</f>
        <v>3308.2</v>
      </c>
      <c r="EJ42" s="30"/>
      <c r="EK42" s="63">
        <f t="shared" si="41"/>
        <v>52481.035473656731</v>
      </c>
      <c r="EL42" s="63">
        <f t="shared" si="67"/>
        <v>51968.593238418536</v>
      </c>
      <c r="EM42" s="63">
        <f t="shared" si="68"/>
        <v>40011.125230550599</v>
      </c>
      <c r="EN42" s="63">
        <f t="shared" si="69"/>
        <v>39273.360840213005</v>
      </c>
      <c r="EO42" s="30">
        <f>BL42*(('Config sheet'!$D$8+273)/(C42+273))*(GERC_A_PARA!AI42/'Config sheet'!$D$7)*(1/GERC_A_PARA!BG42)*24*10^-3</f>
        <v>1821.4465687628765</v>
      </c>
      <c r="EP42" s="30">
        <f>BN42*(('Config sheet'!$D$8+273)/(D42+273))*(GERC_A_PARA!AJ42/'Config sheet'!$D$7)*(1/GERC_A_PARA!BH42)*24*10^-3</f>
        <v>1803.661360398756</v>
      </c>
      <c r="EQ42" s="30">
        <f t="shared" si="59"/>
        <v>1812.5539645808162</v>
      </c>
      <c r="ER42" s="30">
        <f>DP42*(('Config sheet'!$D$8+273)/(F42+273))*(CM42/'Config sheet'!$D$7)*(1/DK42)*24*10^-3</f>
        <v>1388.6564185668528</v>
      </c>
      <c r="ES42" s="30">
        <f>DR42*(('Config sheet'!$D$8+273)/(G42+273))*(CN42/'Config sheet'!$D$7)*(1/DL42)*24*10^-3</f>
        <v>1363.0510088182145</v>
      </c>
      <c r="ET42" s="30">
        <f t="shared" si="60"/>
        <v>1375.8537136925338</v>
      </c>
      <c r="EU42">
        <f t="shared" si="61"/>
        <v>1.0098606139459507</v>
      </c>
      <c r="EV42">
        <f t="shared" si="62"/>
        <v>1.0187853642915672</v>
      </c>
      <c r="EW42" s="30">
        <f t="shared" si="63"/>
        <v>0.68947488594654494</v>
      </c>
      <c r="EX42" s="30">
        <f>'Config sheet'!$C$123/('Config sheet'!$F$17*10^-3)</f>
        <v>1.2841244171864261</v>
      </c>
      <c r="EY42" s="30">
        <f t="shared" si="64"/>
        <v>0.73523116277523271</v>
      </c>
      <c r="EZ42" s="30">
        <f>'Config sheet'!$N$123/('Config sheet'!$Q$17*10^-3)</f>
        <v>1.4616189626248377</v>
      </c>
      <c r="FA42" s="1" t="s">
        <v>449</v>
      </c>
      <c r="FB42" s="30">
        <f t="shared" si="65"/>
        <v>-3.9294895241383188</v>
      </c>
      <c r="FC42" s="30"/>
    </row>
    <row r="43" spans="1:159" x14ac:dyDescent="0.25">
      <c r="A43" s="1">
        <v>43481</v>
      </c>
      <c r="B43" s="2">
        <v>0.375</v>
      </c>
      <c r="C43">
        <v>24.35</v>
      </c>
      <c r="D43">
        <v>71.36</v>
      </c>
      <c r="E43">
        <v>16.14</v>
      </c>
      <c r="F43">
        <v>16.11</v>
      </c>
      <c r="G43">
        <v>72.930000000000007</v>
      </c>
      <c r="H43">
        <v>66.48</v>
      </c>
      <c r="I43">
        <v>71.72</v>
      </c>
      <c r="J43">
        <v>71.900000000000006</v>
      </c>
      <c r="K43">
        <v>72.23</v>
      </c>
      <c r="L43">
        <v>69.48</v>
      </c>
      <c r="M43">
        <v>21.79</v>
      </c>
      <c r="N43">
        <v>34.24</v>
      </c>
      <c r="O43">
        <v>33.74</v>
      </c>
      <c r="P43">
        <v>33.67</v>
      </c>
      <c r="Q43">
        <v>64.319999999999993</v>
      </c>
      <c r="R43">
        <v>3.71</v>
      </c>
      <c r="S43">
        <v>78</v>
      </c>
      <c r="T43">
        <v>75.64</v>
      </c>
      <c r="U43">
        <v>72.02</v>
      </c>
      <c r="V43">
        <v>72.02</v>
      </c>
      <c r="W43">
        <v>2.88</v>
      </c>
      <c r="X43">
        <v>2.38</v>
      </c>
      <c r="Y43">
        <v>3.89</v>
      </c>
      <c r="Z43">
        <v>3.41</v>
      </c>
      <c r="AA43">
        <v>4.6100000000000003</v>
      </c>
      <c r="AB43">
        <v>4.09</v>
      </c>
      <c r="AC43">
        <v>3.85</v>
      </c>
      <c r="AD43">
        <v>1.91</v>
      </c>
      <c r="AE43">
        <v>1.34</v>
      </c>
      <c r="AF43">
        <v>2</v>
      </c>
      <c r="AH43" s="4" t="str">
        <f t="shared" si="70"/>
        <v>ON</v>
      </c>
      <c r="AI43" s="31">
        <f>M43+'Config sheet'!$D$9-'Config sheet'!$C$139</f>
        <v>22.748899999999999</v>
      </c>
      <c r="AJ43" s="31">
        <f>N43+'Config sheet'!$D$9+'Config sheet'!$C$140</f>
        <v>35.5989</v>
      </c>
      <c r="AK43" s="25">
        <f t="shared" si="0"/>
        <v>1.5648624768670134</v>
      </c>
      <c r="AL43" s="46">
        <f>'Config sheet'!$C$47</f>
        <v>3546.9708798579968</v>
      </c>
      <c r="AM43" s="4">
        <f>'Config sheet'!$C$42</f>
        <v>1817.9423322060413</v>
      </c>
      <c r="AN43" s="25">
        <f>'Config sheet'!$C$46</f>
        <v>1729.0285476519553</v>
      </c>
      <c r="AO43" s="25">
        <f t="shared" si="66"/>
        <v>1.4876008844090434</v>
      </c>
      <c r="AP43" s="25">
        <f>'Config sheet'!$C$50/100*GERC_A_PARA!AM43</f>
        <v>351.771841281869</v>
      </c>
      <c r="AQ43" s="25">
        <f t="shared" si="1"/>
        <v>351.771841281869</v>
      </c>
      <c r="AR43" s="25">
        <f t="shared" si="43"/>
        <v>475.32700918166324</v>
      </c>
      <c r="AS43" s="27">
        <f t="shared" si="2"/>
        <v>2169.7141734879106</v>
      </c>
      <c r="AT43" s="25">
        <f t="shared" si="3"/>
        <v>1605.724764467381</v>
      </c>
      <c r="AU43" s="25">
        <f>'Config sheet'!$C$51/100*GERC_A_PARA!AN43</f>
        <v>266.0974934836359</v>
      </c>
      <c r="AV43" s="25">
        <f t="shared" si="4"/>
        <v>266.0974934836359</v>
      </c>
      <c r="AW43" s="25">
        <f t="shared" si="5"/>
        <v>359.56068930191822</v>
      </c>
      <c r="AX43" s="27">
        <f t="shared" si="6"/>
        <v>1995.1260411355911</v>
      </c>
      <c r="AY43" s="25">
        <f t="shared" si="7"/>
        <v>1476.5185809406501</v>
      </c>
      <c r="AZ43" s="31">
        <f t="shared" si="44"/>
        <v>93.203570558266165</v>
      </c>
      <c r="BA43" s="31">
        <f t="shared" si="45"/>
        <v>94.59446774634192</v>
      </c>
      <c r="BB43" s="31">
        <f t="shared" si="46"/>
        <v>68.976496172123447</v>
      </c>
      <c r="BC43" s="31">
        <f t="shared" si="47"/>
        <v>70.005847451205057</v>
      </c>
      <c r="BD43" s="25">
        <f t="shared" si="8"/>
        <v>93.899019152304049</v>
      </c>
      <c r="BE43">
        <f>'Config sheet'!$D$59</f>
        <v>82.44</v>
      </c>
      <c r="BF43" s="30">
        <f t="shared" si="48"/>
        <v>81.695095481984154</v>
      </c>
      <c r="BG43" s="19">
        <f>Coeff_Summary!$B$10+Coeff_Summary!$D$10*(C43)+Coeff_Summary!$E$10*AI43*100+Coeff_Summary!$F$10*(C43)^2+Coeff_Summary!$G$10*(C43)*AI43*100+Coeff_Summary!$H$10*(AI43*100)^2</f>
        <v>0.96093824470886324</v>
      </c>
      <c r="BH43" s="19">
        <f>Coeff_Summary!$B$8+Coeff_Summary!$D$8*(D43)+Coeff_Summary!$E$8*AJ43*100+Coeff_Summary!$F$8*(D43)^2+Coeff_Summary!$G$8*(D43)*AJ43*100+Coeff_Summary!$H$8*(AJ43*100)^2</f>
        <v>0.97031647058535786</v>
      </c>
      <c r="BI43" s="30">
        <f t="shared" si="49"/>
        <v>0.96562735764711061</v>
      </c>
      <c r="BJ43" s="30">
        <f>BG43*8314.4*(GERC_A_PARA!C43+273)/('Config sheet'!$C$28*AI43*10^5)</f>
        <v>6.3771422444423007E-2</v>
      </c>
      <c r="BK43">
        <f>BH43*(8314.4/'Config sheet'!$C$28)*(BT43/(AJ43*10^5))</f>
        <v>4.7655453699830229E-2</v>
      </c>
      <c r="BL43" s="30">
        <f t="shared" si="50"/>
        <v>3330.5708658045078</v>
      </c>
      <c r="BM43" s="30">
        <f t="shared" si="9"/>
        <v>52226.698702026144</v>
      </c>
      <c r="BN43" s="30">
        <f t="shared" si="10"/>
        <v>2464.8316282318201</v>
      </c>
      <c r="BO43" s="30">
        <f t="shared" si="11"/>
        <v>51721.921351482189</v>
      </c>
      <c r="BP43" s="19">
        <f>(Coeff_Summary!$B$4+Coeff_Summary!$D$4*(C43)+Coeff_Summary!$E$4*AI43*100+Coeff_Summary!$F$4*(C43)^2+Coeff_Summary!$G$4*(C43)*AI43*100+Coeff_Summary!$H$4*(AI43*100)^2+Coeff_Summary!$B$2+Coeff_Summary!$D$2*(D43)+Coeff_Summary!$E$2*AJ43*100+Coeff_Summary!$F$2*(D43)^2+Coeff_Summary!$G$2*(D43)*AJ43*100+Coeff_Summary!$H$2*(AJ43*100)^2)/2</f>
        <v>1.3645761207358653</v>
      </c>
      <c r="BQ43" s="30">
        <f t="shared" si="51"/>
        <v>3.7429114062149398</v>
      </c>
      <c r="BR43" s="30">
        <f>BI43*(8314.4/'Config sheet'!$C$28)*(273+C43)*BQ43*((AK43^(1/BQ43))-1)</f>
        <v>69345.922746408818</v>
      </c>
      <c r="BS43" s="30">
        <f t="shared" si="12"/>
        <v>335.14016061543737</v>
      </c>
      <c r="BT43" s="30">
        <f t="shared" si="13"/>
        <v>344.36</v>
      </c>
      <c r="BU43" s="52">
        <f t="shared" si="14"/>
        <v>80.387493332136501</v>
      </c>
      <c r="BV43" s="30">
        <f t="shared" si="15"/>
        <v>1251.475980545217</v>
      </c>
      <c r="BW43" s="65">
        <f>Coeff_Summary!$B$8+Coeff_Summary!$D$8*(BS43-273)+Coeff_Summary!$E$8*AJ43*100+Coeff_Summary!$F$8*(BS43-273)^2+Coeff_Summary!$G$8*(BS43-273)*AJ43*100+Coeff_Summary!$H$8*(AJ43*100)^2</f>
        <v>0.9659076536405421</v>
      </c>
      <c r="BX43" s="30">
        <f>BW43*(8314.4/'Config sheet'!$C$28)*(BS43/(AI43*10^5))</f>
        <v>7.2247822749544888E-2</v>
      </c>
      <c r="BY43" s="30">
        <f t="shared" si="16"/>
        <v>1.132918476336467</v>
      </c>
      <c r="BZ43" s="30">
        <f t="shared" si="17"/>
        <v>1.0097594470072695</v>
      </c>
      <c r="CA43" s="30">
        <f>('Config sheet'!$C$132*(AJ43-AI43) - 'Config sheet'!$C$133*GERC_A_PARA!AJ43)*10^5</f>
        <v>95129.406141530562</v>
      </c>
      <c r="CB43" s="30">
        <f>('Config sheet'!$C$132*(AJ43-AI43) + 'Config sheet'!$C$133*AI43)*10^5</f>
        <v>119566.94685599956</v>
      </c>
      <c r="CC43" s="30">
        <f>'Config sheet'!$C$148</f>
        <v>386976</v>
      </c>
      <c r="CD43" s="30">
        <f t="shared" si="52"/>
        <v>9.219839384562647</v>
      </c>
      <c r="CE43" s="30"/>
      <c r="CF43" s="30"/>
      <c r="CG43" s="30"/>
      <c r="CH43" s="30"/>
      <c r="CI43" s="30"/>
      <c r="CJ43" s="30"/>
      <c r="CK43" s="30"/>
      <c r="CL43" s="30"/>
      <c r="CM43" s="46">
        <f>P43+'Config sheet'!$O$9-'Config sheet'!$C$139</f>
        <v>34.628900000000002</v>
      </c>
      <c r="CN43" s="46">
        <f>Q43+'Config sheet'!$O$9+'Config sheet'!C$140</f>
        <v>65.678899999999999</v>
      </c>
      <c r="CO43" s="27">
        <f t="shared" si="18"/>
        <v>1.8966499080248</v>
      </c>
      <c r="CP43" s="46">
        <f>'Config sheet'!$N$47</f>
        <v>1852.7346826837274</v>
      </c>
      <c r="CQ43" s="27">
        <f>'Config sheet'!$N$42</f>
        <v>970.82423361890676</v>
      </c>
      <c r="CR43" s="27">
        <f>'Config sheet'!$N$46</f>
        <v>881.91044906482068</v>
      </c>
      <c r="CS43" s="27">
        <f t="shared" si="19"/>
        <v>1.3895047002300498</v>
      </c>
      <c r="CT43" s="27">
        <f>'Config sheet'!$N$50/100*GERC_A_PARA!CQ43</f>
        <v>274.64617569078871</v>
      </c>
      <c r="CU43" s="27">
        <f t="shared" si="20"/>
        <v>274.64617569078871</v>
      </c>
      <c r="CV43" s="27">
        <f t="shared" si="21"/>
        <v>435.34706130522926</v>
      </c>
      <c r="CW43" s="27">
        <f t="shared" si="22"/>
        <v>1245.4704093096955</v>
      </c>
      <c r="CX43" s="27">
        <f t="shared" si="23"/>
        <v>785.72641291615957</v>
      </c>
      <c r="CY43" s="27">
        <f>'Config sheet'!$N$51/100*GERC_A_PARA!CR43</f>
        <v>198.78261521921058</v>
      </c>
      <c r="CZ43" s="27">
        <f t="shared" si="24"/>
        <v>198.78261521921058</v>
      </c>
      <c r="DA43" s="27">
        <f t="shared" si="25"/>
        <v>315.09423772818946</v>
      </c>
      <c r="DB43" s="27">
        <f t="shared" si="26"/>
        <v>1080.6930642840312</v>
      </c>
      <c r="DC43" s="27">
        <f t="shared" si="27"/>
        <v>681.77379287067606</v>
      </c>
      <c r="DD43" s="50">
        <f t="shared" si="28"/>
        <v>83.44696392513795</v>
      </c>
      <c r="DE43" s="50">
        <f t="shared" si="29"/>
        <v>86.811402151735933</v>
      </c>
      <c r="DF43" s="50">
        <f t="shared" si="30"/>
        <v>52.643951348457314</v>
      </c>
      <c r="DG43" s="50">
        <f t="shared" si="31"/>
        <v>54.766465026424193</v>
      </c>
      <c r="DH43" s="27">
        <f t="shared" si="32"/>
        <v>85.129183038436935</v>
      </c>
      <c r="DI43">
        <f>'Config sheet'!$N$59</f>
        <v>71.978923438716066</v>
      </c>
      <c r="DJ43" s="21">
        <f t="shared" si="53"/>
        <v>69.417195612938841</v>
      </c>
      <c r="DK43" s="19">
        <f>Coeff_Summary!$B$11+Coeff_Summary!$D$11*(F43)+Coeff_Summary!$E$11*CM43*100+Coeff_Summary!$F$11*(F43)^2+Coeff_Summary!$G$11*(F43)*CM43*100+Coeff_Summary!$H$11*(CM43*100)^2</f>
        <v>0.93549653494555907</v>
      </c>
      <c r="DL43" s="19">
        <f>Coeff_Summary!$B$9+Coeff_Summary!$D$9*(G43)+Coeff_Summary!$E$9*CN43*100+Coeff_Summary!$F$9*(G43)^2+Coeff_Summary!$G$9*(G43)*CN43*100+Coeff_Summary!$H$9*(CN43*100)^2</f>
        <v>0.95285121230575454</v>
      </c>
      <c r="DM43" s="30">
        <f t="shared" si="54"/>
        <v>0.94417387362565686</v>
      </c>
      <c r="DN43">
        <f>DK43*8314.4*(GERC_A_PARA!F43+273)/('Config sheet'!$N$28*GERC_A_PARA!CM43*10^5)</f>
        <v>3.9654244981728794E-2</v>
      </c>
      <c r="DO43">
        <f>DL43*(8314.4/'Config sheet'!$N$28)*((GERC_A_PARA!G43+273)/(GERC_A_PARA!CN43*10^5))</f>
        <v>2.5480651721116181E-2</v>
      </c>
      <c r="DP43" s="30">
        <f t="shared" si="55"/>
        <v>1577.217899238434</v>
      </c>
      <c r="DQ43" s="30">
        <f t="shared" si="33"/>
        <v>39774.251154325539</v>
      </c>
      <c r="DR43" s="30">
        <f t="shared" si="34"/>
        <v>995.01501849621559</v>
      </c>
      <c r="DS43" s="30">
        <f t="shared" si="35"/>
        <v>39049.826094975127</v>
      </c>
      <c r="DT43" s="19">
        <f>(Coeff_Summary!$B$5+Coeff_Summary!$D$5*(F43)+Coeff_Summary!$E$5*CM43*100+Coeff_Summary!$F$5*(F43)^2+Coeff_Summary!$G$5*(F43)*CM43*100+Coeff_Summary!$H$5*(CM43*100)^2+Coeff_Summary!$B$3+Coeff_Summary!$D$3*(G43)+Coeff_Summary!$E$3*CN43*100+Coeff_Summary!$F$3*(G43)^2+Coeff_Summary!$G$3*(G43)*CN43*100+Coeff_Summary!$H$3*(CN43*100)^2)/2</f>
        <v>1.4228107104675225</v>
      </c>
      <c r="DU43" s="30">
        <f t="shared" si="56"/>
        <v>3.3651245705063881</v>
      </c>
      <c r="DV43" s="30">
        <f>DM43*(8314.4/'Config sheet'!$N$28)*(273+F43)*DU43*((CO43^(1/DU43))-1)</f>
        <v>97709.611130818463</v>
      </c>
      <c r="DW43" s="30">
        <f t="shared" si="36"/>
        <v>349.68048843532534</v>
      </c>
      <c r="DX43" s="30">
        <f t="shared" si="37"/>
        <v>345.93</v>
      </c>
      <c r="DY43" s="30">
        <f t="shared" si="38"/>
        <v>106.60064842542297</v>
      </c>
      <c r="DZ43" s="30">
        <f t="shared" si="39"/>
        <v>1012.6909979527472</v>
      </c>
      <c r="EA43" s="65">
        <f>Coeff_Summary!$B$9+Coeff_Summary!$D$9*(DW43-273)+Coeff_Summary!$E$9*CN43*100+Coeff_Summary!$F$9*(DW43-273)^2+Coeff_Summary!$G$9*(DW43-273)*CN43*100+Coeff_Summary!$H$9*(CN43*100)^2</f>
        <v>0.95569038209882173</v>
      </c>
      <c r="EB43" s="30">
        <f>EA43*(8314.4/'Config sheet'!$C$28)*(DW43/(CM43*10^5))</f>
        <v>4.89973964614559E-2</v>
      </c>
      <c r="EC43" s="30">
        <f t="shared" si="40"/>
        <v>1.235615417316156</v>
      </c>
      <c r="ED43" s="30">
        <f t="shared" si="57"/>
        <v>1.0185513005253468</v>
      </c>
      <c r="EE43" s="30">
        <f>('Config sheet'!$N$132*(CN43-CM43) - 'Config sheet'!$N$133*GERC_A_PARA!CN43)*10^5</f>
        <v>114484.74510496655</v>
      </c>
      <c r="EF43" s="30">
        <f>('Config sheet'!$N$132*(CN43-CM43) + 'Config sheet'!$N$133*CM43)*10^5</f>
        <v>156496.19963245196</v>
      </c>
      <c r="EG43" s="30">
        <f>'Config sheet'!$N$148</f>
        <v>386976</v>
      </c>
      <c r="EH43" s="30">
        <f t="shared" si="58"/>
        <v>2264.166978497964</v>
      </c>
      <c r="EI43" s="30">
        <f>'Config sheet'!$E$127+'Config sheet'!$P$127</f>
        <v>3308.2</v>
      </c>
      <c r="EJ43" s="30"/>
      <c r="EK43" s="63">
        <f t="shared" si="41"/>
        <v>52226.698702026144</v>
      </c>
      <c r="EL43" s="63">
        <f t="shared" si="67"/>
        <v>51721.921351482189</v>
      </c>
      <c r="EM43" s="63">
        <f t="shared" si="68"/>
        <v>39774.251154325539</v>
      </c>
      <c r="EN43" s="63">
        <f t="shared" si="69"/>
        <v>39049.826094975127</v>
      </c>
      <c r="EO43" s="30">
        <f>BL43*(('Config sheet'!$D$8+273)/(C43+273))*(GERC_A_PARA!AI43/'Config sheet'!$D$7)*(1/GERC_A_PARA!BG43)*24*10^-3</f>
        <v>1812.6193641199861</v>
      </c>
      <c r="EP43" s="30">
        <f>BN43*(('Config sheet'!$D$8+273)/(D43+273))*(GERC_A_PARA!AJ43/'Config sheet'!$D$7)*(1/GERC_A_PARA!BH43)*24*10^-3</f>
        <v>1795.100179049809</v>
      </c>
      <c r="EQ43" s="30">
        <f t="shared" si="59"/>
        <v>1803.8597715848975</v>
      </c>
      <c r="ER43" s="30">
        <f>DP43*(('Config sheet'!$D$8+273)/(F43+273))*(CM43/'Config sheet'!$D$7)*(1/DK43)*24*10^-3</f>
        <v>1380.4352874577767</v>
      </c>
      <c r="ES43" s="30">
        <f>DR43*(('Config sheet'!$D$8+273)/(G43+273))*(CN43/'Config sheet'!$D$7)*(1/DL43)*24*10^-3</f>
        <v>1355.2928426342182</v>
      </c>
      <c r="ET43" s="30">
        <f t="shared" si="60"/>
        <v>1367.8640650459974</v>
      </c>
      <c r="EU43">
        <f t="shared" si="61"/>
        <v>1.0097594470072697</v>
      </c>
      <c r="EV43">
        <f t="shared" si="62"/>
        <v>1.0185513005253464</v>
      </c>
      <c r="EW43" s="30">
        <f t="shared" si="63"/>
        <v>0.69377675596460131</v>
      </c>
      <c r="EX43" s="30">
        <f>'Config sheet'!$C$123/('Config sheet'!$F$17*10^-3)</f>
        <v>1.2841244171864261</v>
      </c>
      <c r="EY43" s="30">
        <f t="shared" si="64"/>
        <v>0.74034476365799784</v>
      </c>
      <c r="EZ43" s="30">
        <f>'Config sheet'!$N$123/('Config sheet'!$Q$17*10^-3)</f>
        <v>1.4616189626248377</v>
      </c>
      <c r="FA43" s="1" t="s">
        <v>450</v>
      </c>
      <c r="FB43" s="30">
        <f t="shared" si="65"/>
        <v>-3.7504884353253374</v>
      </c>
      <c r="FC43" s="30"/>
    </row>
    <row r="44" spans="1:159" x14ac:dyDescent="0.25">
      <c r="A44" s="1">
        <v>43481</v>
      </c>
      <c r="B44" s="2">
        <v>0.41666666666666669</v>
      </c>
      <c r="C44">
        <v>25.43</v>
      </c>
      <c r="D44">
        <v>72.59</v>
      </c>
      <c r="E44">
        <v>18.21</v>
      </c>
      <c r="F44">
        <v>18.190000000000001</v>
      </c>
      <c r="G44">
        <v>74.95</v>
      </c>
      <c r="H44">
        <v>66.599999999999994</v>
      </c>
      <c r="I44">
        <v>71.84</v>
      </c>
      <c r="J44">
        <v>72</v>
      </c>
      <c r="K44">
        <v>72.349999999999994</v>
      </c>
      <c r="L44">
        <v>69.650000000000006</v>
      </c>
      <c r="M44">
        <v>21.8</v>
      </c>
      <c r="N44">
        <v>34.33</v>
      </c>
      <c r="O44">
        <v>33.83</v>
      </c>
      <c r="P44">
        <v>33.76</v>
      </c>
      <c r="Q44">
        <v>64.319999999999993</v>
      </c>
      <c r="R44">
        <v>3.71</v>
      </c>
      <c r="S44">
        <v>76.98</v>
      </c>
      <c r="T44">
        <v>75.849999999999994</v>
      </c>
      <c r="U44">
        <v>72.16</v>
      </c>
      <c r="V44">
        <v>72.16</v>
      </c>
      <c r="W44">
        <v>2.88</v>
      </c>
      <c r="X44">
        <v>2.38</v>
      </c>
      <c r="Y44">
        <v>3.9</v>
      </c>
      <c r="Z44">
        <v>3.45</v>
      </c>
      <c r="AA44">
        <v>4.6399999999999997</v>
      </c>
      <c r="AB44">
        <v>4.1500000000000004</v>
      </c>
      <c r="AC44">
        <v>3.87</v>
      </c>
      <c r="AD44">
        <v>1.89</v>
      </c>
      <c r="AE44">
        <v>1.36</v>
      </c>
      <c r="AF44">
        <v>2.12</v>
      </c>
      <c r="AH44" s="4" t="str">
        <f t="shared" si="70"/>
        <v>ON</v>
      </c>
      <c r="AI44" s="31">
        <f>M44+'Config sheet'!$D$9-'Config sheet'!$C$139</f>
        <v>22.758900000000001</v>
      </c>
      <c r="AJ44" s="31">
        <f>N44+'Config sheet'!$D$9+'Config sheet'!$C$140</f>
        <v>35.688899999999997</v>
      </c>
      <c r="AK44" s="25">
        <f t="shared" si="0"/>
        <v>1.5681293911392904</v>
      </c>
      <c r="AL44" s="46">
        <f>'Config sheet'!$C$47</f>
        <v>3546.9708798579968</v>
      </c>
      <c r="AM44" s="4">
        <f>'Config sheet'!$C$42</f>
        <v>1817.9423322060413</v>
      </c>
      <c r="AN44" s="25">
        <f>'Config sheet'!$C$46</f>
        <v>1729.0285476519553</v>
      </c>
      <c r="AO44" s="25">
        <f t="shared" si="66"/>
        <v>1.4839521231459738</v>
      </c>
      <c r="AP44" s="25">
        <f>'Config sheet'!$C$50/100*GERC_A_PARA!AM44</f>
        <v>351.771841281869</v>
      </c>
      <c r="AQ44" s="25">
        <f t="shared" si="1"/>
        <v>351.771841281869</v>
      </c>
      <c r="AR44" s="25">
        <f t="shared" si="43"/>
        <v>476.34792580346971</v>
      </c>
      <c r="AS44" s="27">
        <f t="shared" si="2"/>
        <v>2169.7141734879106</v>
      </c>
      <c r="AT44" s="25">
        <f t="shared" si="3"/>
        <v>1602.2833490369978</v>
      </c>
      <c r="AU44" s="25">
        <f>'Config sheet'!$C$51/100*GERC_A_PARA!AN44</f>
        <v>266.0974934836359</v>
      </c>
      <c r="AV44" s="25">
        <f t="shared" si="4"/>
        <v>266.0974934836359</v>
      </c>
      <c r="AW44" s="25">
        <f t="shared" si="5"/>
        <v>360.33296076380816</v>
      </c>
      <c r="AX44" s="27">
        <f t="shared" si="6"/>
        <v>1995.1260411355911</v>
      </c>
      <c r="AY44" s="25">
        <f t="shared" si="7"/>
        <v>1473.3540823041842</v>
      </c>
      <c r="AZ44" s="31">
        <f t="shared" si="44"/>
        <v>93.147412747112284</v>
      </c>
      <c r="BA44" s="31">
        <f t="shared" si="45"/>
        <v>94.549802696540482</v>
      </c>
      <c r="BB44" s="31">
        <f t="shared" si="46"/>
        <v>68.78719338900342</v>
      </c>
      <c r="BC44" s="31">
        <f t="shared" si="47"/>
        <v>69.822825682087185</v>
      </c>
      <c r="BD44" s="25">
        <f t="shared" si="8"/>
        <v>93.848607721826383</v>
      </c>
      <c r="BE44">
        <f>'Config sheet'!$D$59</f>
        <v>82.44</v>
      </c>
      <c r="BF44" s="30">
        <f t="shared" si="48"/>
        <v>81.576808628685839</v>
      </c>
      <c r="BG44" s="19">
        <f>Coeff_Summary!$B$10+Coeff_Summary!$D$10*(C44)+Coeff_Summary!$E$10*AI44*100+Coeff_Summary!$F$10*(C44)^2+Coeff_Summary!$G$10*(C44)*AI44*100+Coeff_Summary!$H$10*(AI44*100)^2</f>
        <v>0.96150325867625308</v>
      </c>
      <c r="BH44" s="19">
        <f>Coeff_Summary!$B$8+Coeff_Summary!$D$8*(D44)+Coeff_Summary!$E$8*AJ44*100+Coeff_Summary!$F$8*(D44)^2+Coeff_Summary!$G$8*(D44)*AJ44*100+Coeff_Summary!$H$8*(AJ44*100)^2</f>
        <v>0.97080780952393875</v>
      </c>
      <c r="BI44" s="30">
        <f t="shared" si="49"/>
        <v>0.96615553410009591</v>
      </c>
      <c r="BJ44" s="30">
        <f>BG44*8314.4*(GERC_A_PARA!C44+273)/('Config sheet'!$C$28*AI44*10^5)</f>
        <v>6.4012539439492061E-2</v>
      </c>
      <c r="BK44">
        <f>BH44*(8314.4/'Config sheet'!$C$28)*(BT44/(AJ44*10^5))</f>
        <v>4.7729221502630682E-2</v>
      </c>
      <c r="BL44" s="30">
        <f t="shared" si="50"/>
        <v>3328.7827870453452</v>
      </c>
      <c r="BM44" s="30">
        <f t="shared" si="9"/>
        <v>52002.042352840595</v>
      </c>
      <c r="BN44" s="30">
        <f t="shared" si="10"/>
        <v>2458.2285065085998</v>
      </c>
      <c r="BO44" s="30">
        <f t="shared" si="11"/>
        <v>51503.637166449698</v>
      </c>
      <c r="BP44" s="19">
        <f>(Coeff_Summary!$B$4+Coeff_Summary!$D$4*(C44)+Coeff_Summary!$E$4*AI44*100+Coeff_Summary!$F$4*(C44)^2+Coeff_Summary!$G$4*(C44)*AI44*100+Coeff_Summary!$H$4*(AI44*100)^2+Coeff_Summary!$B$2+Coeff_Summary!$D$2*(D44)+Coeff_Summary!$E$2*AJ44*100+Coeff_Summary!$F$2*(D44)^2+Coeff_Summary!$G$2*(D44)*AJ44*100+Coeff_Summary!$H$2*(AJ44*100)^2)/2</f>
        <v>1.3633365800678143</v>
      </c>
      <c r="BQ44" s="30">
        <f t="shared" si="51"/>
        <v>3.7522689837983192</v>
      </c>
      <c r="BR44" s="30">
        <f>BI44*(8314.4/'Config sheet'!$C$28)*(273+C44)*BQ44*((AK44^(1/BQ44))-1)</f>
        <v>69969.356083564315</v>
      </c>
      <c r="BS44" s="30">
        <f t="shared" si="12"/>
        <v>336.44401863052275</v>
      </c>
      <c r="BT44" s="30">
        <f t="shared" si="13"/>
        <v>345.59000000000003</v>
      </c>
      <c r="BU44" s="52">
        <f t="shared" si="14"/>
        <v>80.606485645722529</v>
      </c>
      <c r="BV44" s="30">
        <f t="shared" si="15"/>
        <v>1253.879466022423</v>
      </c>
      <c r="BW44" s="65">
        <f>Coeff_Summary!$B$8+Coeff_Summary!$D$8*(BS44-273)+Coeff_Summary!$E$8*AJ44*100+Coeff_Summary!$F$8*(BS44-273)^2+Coeff_Summary!$G$8*(BS44-273)*AJ44*100+Coeff_Summary!$H$8*(AJ44*100)^2</f>
        <v>0.96648538730079803</v>
      </c>
      <c r="BX44" s="30">
        <f>BW44*(8314.4/'Config sheet'!$C$28)*(BS44/(AI44*10^5))</f>
        <v>7.2540395803789182E-2</v>
      </c>
      <c r="BY44" s="30">
        <f t="shared" si="16"/>
        <v>1.1332216537411093</v>
      </c>
      <c r="BZ44" s="30">
        <f t="shared" si="17"/>
        <v>1.009677087169206</v>
      </c>
      <c r="CA44" s="30">
        <f>('Config sheet'!$C$132*(AJ44-AI44) - 'Config sheet'!$C$133*GERC_A_PARA!AJ44)*10^5</f>
        <v>95776.780367208092</v>
      </c>
      <c r="CB44" s="30">
        <f>('Config sheet'!$C$132*(AJ44-AI44) + 'Config sheet'!$C$133*AI44)*10^5</f>
        <v>120256.20362174623</v>
      </c>
      <c r="CC44" s="30">
        <f>'Config sheet'!$C$148</f>
        <v>386976</v>
      </c>
      <c r="CD44" s="30">
        <f t="shared" si="52"/>
        <v>9.1459813694772834</v>
      </c>
      <c r="CE44" s="30"/>
      <c r="CF44" s="30"/>
      <c r="CG44" s="30"/>
      <c r="CH44" s="30"/>
      <c r="CI44" s="30"/>
      <c r="CJ44" s="30"/>
      <c r="CK44" s="30"/>
      <c r="CL44" s="30"/>
      <c r="CM44" s="46">
        <f>P44+'Config sheet'!$O$9-'Config sheet'!$C$139</f>
        <v>34.718899999999998</v>
      </c>
      <c r="CN44" s="46">
        <f>Q44+'Config sheet'!$O$9+'Config sheet'!C$140</f>
        <v>65.678899999999999</v>
      </c>
      <c r="CO44" s="27">
        <f t="shared" si="18"/>
        <v>1.8917333210441576</v>
      </c>
      <c r="CP44" s="46">
        <f>'Config sheet'!$N$47</f>
        <v>1852.7346826837274</v>
      </c>
      <c r="CQ44" s="27">
        <f>'Config sheet'!$N$42</f>
        <v>970.82423361890676</v>
      </c>
      <c r="CR44" s="27">
        <f>'Config sheet'!$N$46</f>
        <v>881.91044906482068</v>
      </c>
      <c r="CS44" s="27">
        <f t="shared" si="19"/>
        <v>1.3876331541181937</v>
      </c>
      <c r="CT44" s="27">
        <f>'Config sheet'!$N$50/100*GERC_A_PARA!CQ44</f>
        <v>274.64617569078871</v>
      </c>
      <c r="CU44" s="27">
        <f t="shared" si="20"/>
        <v>274.64617569078871</v>
      </c>
      <c r="CV44" s="27">
        <f t="shared" si="21"/>
        <v>434.80355398249515</v>
      </c>
      <c r="CW44" s="27">
        <f t="shared" si="22"/>
        <v>1245.4704093096955</v>
      </c>
      <c r="CX44" s="27">
        <f t="shared" si="23"/>
        <v>786.70857613716839</v>
      </c>
      <c r="CY44" s="27">
        <f>'Config sheet'!$N$51/100*GERC_A_PARA!CR44</f>
        <v>198.78261521921058</v>
      </c>
      <c r="CZ44" s="27">
        <f t="shared" si="24"/>
        <v>198.78261521921058</v>
      </c>
      <c r="DA44" s="27">
        <f t="shared" si="25"/>
        <v>314.70085956906473</v>
      </c>
      <c r="DB44" s="27">
        <f t="shared" si="26"/>
        <v>1080.6930642840312</v>
      </c>
      <c r="DC44" s="27">
        <f t="shared" si="27"/>
        <v>682.62601462801786</v>
      </c>
      <c r="DD44" s="50">
        <f t="shared" si="28"/>
        <v>83.502948036773503</v>
      </c>
      <c r="DE44" s="50">
        <f t="shared" si="29"/>
        <v>86.856007378892713</v>
      </c>
      <c r="DF44" s="50">
        <f t="shared" si="30"/>
        <v>52.745119323771206</v>
      </c>
      <c r="DG44" s="50">
        <f t="shared" si="31"/>
        <v>54.863098619806095</v>
      </c>
      <c r="DH44" s="27">
        <f t="shared" si="32"/>
        <v>85.179477707833115</v>
      </c>
      <c r="DI44">
        <f>'Config sheet'!$N$59</f>
        <v>71.978923438716066</v>
      </c>
      <c r="DJ44" s="21">
        <f t="shared" si="53"/>
        <v>69.491793339810883</v>
      </c>
      <c r="DK44" s="19">
        <f>Coeff_Summary!$B$11+Coeff_Summary!$D$11*(F44)+Coeff_Summary!$E$11*CM44*100+Coeff_Summary!$F$11*(F44)^2+Coeff_Summary!$G$11*(F44)*CM44*100+Coeff_Summary!$H$11*(CM44*100)^2</f>
        <v>0.93722557280226071</v>
      </c>
      <c r="DL44" s="19">
        <f>Coeff_Summary!$B$9+Coeff_Summary!$D$9*(G44)+Coeff_Summary!$E$9*CN44*100+Coeff_Summary!$F$9*(G44)^2+Coeff_Summary!$G$9*(G44)*CN44*100+Coeff_Summary!$H$9*(CN44*100)^2</f>
        <v>0.95439610118740481</v>
      </c>
      <c r="DM44" s="30">
        <f t="shared" si="54"/>
        <v>0.94581083699483282</v>
      </c>
      <c r="DN44">
        <f>DK44*8314.4*(GERC_A_PARA!F44+273)/('Config sheet'!$N$28*GERC_A_PARA!CM44*10^5)</f>
        <v>3.9909631167214861E-2</v>
      </c>
      <c r="DO44">
        <f>DL44*(8314.4/'Config sheet'!$N$28)*((GERC_A_PARA!G44+273)/(GERC_A_PARA!CN44*10^5))</f>
        <v>2.5670995550674123E-2</v>
      </c>
      <c r="DP44" s="30">
        <f t="shared" si="55"/>
        <v>1578.1497260218782</v>
      </c>
      <c r="DQ44" s="30">
        <f t="shared" si="33"/>
        <v>39543.079699476242</v>
      </c>
      <c r="DR44" s="30">
        <f t="shared" si="34"/>
        <v>996.84738762927532</v>
      </c>
      <c r="DS44" s="30">
        <f t="shared" si="35"/>
        <v>38831.66064446215</v>
      </c>
      <c r="DT44" s="19">
        <f>(Coeff_Summary!$B$5+Coeff_Summary!$D$5*(F44)+Coeff_Summary!$E$5*CM44*100+Coeff_Summary!$F$5*(F44)^2+Coeff_Summary!$G$5*(F44)*CM44*100+Coeff_Summary!$H$5*(CM44*100)^2+Coeff_Summary!$B$3+Coeff_Summary!$D$3*(G44)+Coeff_Summary!$E$3*CN44*100+Coeff_Summary!$F$3*(G44)^2+Coeff_Summary!$G$3*(G44)*CN44*100+Coeff_Summary!$H$3*(CN44*100)^2)/2</f>
        <v>1.4191434927503153</v>
      </c>
      <c r="DU44" s="30">
        <f t="shared" si="56"/>
        <v>3.3858177862627641</v>
      </c>
      <c r="DV44" s="30">
        <f>DM44*(8314.4/'Config sheet'!$N$28)*(273+F44)*DU44*((CO44^(1/DU44))-1)</f>
        <v>98085.80067589914</v>
      </c>
      <c r="DW44" s="30">
        <f t="shared" si="36"/>
        <v>351.51748065744749</v>
      </c>
      <c r="DX44" s="30">
        <f t="shared" si="37"/>
        <v>347.95</v>
      </c>
      <c r="DY44" s="30">
        <f t="shared" si="38"/>
        <v>106.28520200395964</v>
      </c>
      <c r="DZ44" s="30">
        <f t="shared" si="39"/>
        <v>1013.6810519622069</v>
      </c>
      <c r="EA44" s="65">
        <f>Coeff_Summary!$B$9+Coeff_Summary!$D$9*(DW44-273)+Coeff_Summary!$E$9*CN44*100+Coeff_Summary!$F$9*(DW44-273)^2+Coeff_Summary!$G$9*(DW44-273)*CN44*100+Coeff_Summary!$H$9*(CN44*100)^2</f>
        <v>0.95703484512889436</v>
      </c>
      <c r="EB44" s="30">
        <f>EA44*(8314.4/'Config sheet'!$C$28)*(DW44/(CM44*10^5))</f>
        <v>4.919622795017381E-2</v>
      </c>
      <c r="EC44" s="30">
        <f t="shared" si="40"/>
        <v>1.2326906190650979</v>
      </c>
      <c r="ED44" s="30">
        <f t="shared" si="57"/>
        <v>1.0183205931244548</v>
      </c>
      <c r="EE44" s="30">
        <f>('Config sheet'!$N$132*(CN44-CM44) - 'Config sheet'!$N$133*GERC_A_PARA!CN44)*10^5</f>
        <v>114073.17195506963</v>
      </c>
      <c r="EF44" s="30">
        <f>('Config sheet'!$N$132*(CN44-CM44) + 'Config sheet'!$N$133*CM44)*10^5</f>
        <v>156122.32076861727</v>
      </c>
      <c r="EG44" s="30">
        <f>'Config sheet'!$N$148</f>
        <v>386976</v>
      </c>
      <c r="EH44" s="30">
        <f t="shared" si="58"/>
        <v>2267.5605179846298</v>
      </c>
      <c r="EI44" s="30">
        <f>'Config sheet'!$E$127+'Config sheet'!$P$127</f>
        <v>3308.2</v>
      </c>
      <c r="EJ44" s="30"/>
      <c r="EK44" s="63">
        <f t="shared" si="41"/>
        <v>52002.042352840595</v>
      </c>
      <c r="EL44" s="63">
        <f t="shared" si="67"/>
        <v>51503.637166449698</v>
      </c>
      <c r="EM44" s="63">
        <f t="shared" si="68"/>
        <v>39543.079699476242</v>
      </c>
      <c r="EN44" s="63">
        <f t="shared" si="69"/>
        <v>38831.66064446215</v>
      </c>
      <c r="EO44" s="30">
        <f>BL44*(('Config sheet'!$D$8+273)/(C44+273))*(GERC_A_PARA!AI44/'Config sheet'!$D$7)*(1/GERC_A_PARA!BG44)*24*10^-3</f>
        <v>1804.822270699826</v>
      </c>
      <c r="EP44" s="30">
        <f>BN44*(('Config sheet'!$D$8+273)/(D44+273))*(GERC_A_PARA!AJ44/'Config sheet'!$D$7)*(1/GERC_A_PARA!BH44)*24*10^-3</f>
        <v>1787.5242427853243</v>
      </c>
      <c r="EQ44" s="30">
        <f t="shared" si="59"/>
        <v>1796.1732567425752</v>
      </c>
      <c r="ER44" s="30">
        <f>DP44*(('Config sheet'!$D$8+273)/(F44+273))*(CM44/'Config sheet'!$D$7)*(1/DK44)*24*10^-3</f>
        <v>1372.4120758456024</v>
      </c>
      <c r="ES44" s="30">
        <f>DR44*(('Config sheet'!$D$8+273)/(G44+273))*(CN44/'Config sheet'!$D$7)*(1/DL44)*24*10^-3</f>
        <v>1347.7210272599016</v>
      </c>
      <c r="ET44" s="30">
        <f t="shared" si="60"/>
        <v>1360.0665515527521</v>
      </c>
      <c r="EU44">
        <f t="shared" si="61"/>
        <v>1.0096770871692056</v>
      </c>
      <c r="EV44">
        <f t="shared" si="62"/>
        <v>1.0183205931244548</v>
      </c>
      <c r="EW44" s="30">
        <f t="shared" si="63"/>
        <v>0.69808380751441457</v>
      </c>
      <c r="EX44" s="30">
        <f>'Config sheet'!$C$123/('Config sheet'!$F$17*10^-3)</f>
        <v>1.2841244171864261</v>
      </c>
      <c r="EY44" s="30">
        <f t="shared" si="64"/>
        <v>0.74531724260471954</v>
      </c>
      <c r="EZ44" s="30">
        <f>'Config sheet'!$N$123/('Config sheet'!$Q$17*10^-3)</f>
        <v>1.4616189626248377</v>
      </c>
      <c r="FA44" s="1" t="s">
        <v>451</v>
      </c>
      <c r="FB44" s="30">
        <f t="shared" si="65"/>
        <v>-3.5674806574475042</v>
      </c>
      <c r="FC44" s="30"/>
    </row>
    <row r="45" spans="1:159" x14ac:dyDescent="0.25">
      <c r="A45" s="1">
        <v>43481</v>
      </c>
      <c r="B45" s="2">
        <v>0.45833333333333331</v>
      </c>
      <c r="C45">
        <v>26.5</v>
      </c>
      <c r="D45">
        <v>73.81</v>
      </c>
      <c r="E45">
        <v>20.29</v>
      </c>
      <c r="F45">
        <v>20.260000000000002</v>
      </c>
      <c r="G45">
        <v>76.97</v>
      </c>
      <c r="H45">
        <v>66.709999999999994</v>
      </c>
      <c r="I45">
        <v>71.959999999999994</v>
      </c>
      <c r="J45">
        <v>72.09</v>
      </c>
      <c r="K45">
        <v>72.459999999999994</v>
      </c>
      <c r="L45">
        <v>69.81</v>
      </c>
      <c r="M45">
        <v>21.8</v>
      </c>
      <c r="N45">
        <v>34.409999999999997</v>
      </c>
      <c r="O45">
        <v>33.909999999999997</v>
      </c>
      <c r="P45">
        <v>33.85</v>
      </c>
      <c r="Q45">
        <v>64.33</v>
      </c>
      <c r="R45">
        <v>3.71</v>
      </c>
      <c r="S45">
        <v>75.97</v>
      </c>
      <c r="T45">
        <v>76.06</v>
      </c>
      <c r="U45">
        <v>72.3</v>
      </c>
      <c r="V45">
        <v>72.3</v>
      </c>
      <c r="W45">
        <v>2.87</v>
      </c>
      <c r="X45">
        <v>2.39</v>
      </c>
      <c r="Y45">
        <v>3.91</v>
      </c>
      <c r="Z45">
        <v>3.49</v>
      </c>
      <c r="AA45">
        <v>4.67</v>
      </c>
      <c r="AB45">
        <v>4.2</v>
      </c>
      <c r="AC45">
        <v>3.9</v>
      </c>
      <c r="AD45">
        <v>1.88</v>
      </c>
      <c r="AE45">
        <v>1.38</v>
      </c>
      <c r="AF45">
        <v>2.23</v>
      </c>
      <c r="AH45" s="4" t="str">
        <f t="shared" si="70"/>
        <v>ON</v>
      </c>
      <c r="AI45" s="31">
        <f>M45+'Config sheet'!$D$9-'Config sheet'!$C$139</f>
        <v>22.758900000000001</v>
      </c>
      <c r="AJ45" s="31">
        <f>N45+'Config sheet'!$D$9+'Config sheet'!$C$140</f>
        <v>35.768899999999995</v>
      </c>
      <c r="AK45" s="25">
        <f t="shared" si="0"/>
        <v>1.5716444995144754</v>
      </c>
      <c r="AL45" s="46">
        <f>'Config sheet'!$C$47</f>
        <v>3546.9708798579968</v>
      </c>
      <c r="AM45" s="4">
        <f>'Config sheet'!$C$42</f>
        <v>1817.9423322060413</v>
      </c>
      <c r="AN45" s="25">
        <f>'Config sheet'!$C$46</f>
        <v>1729.0285476519553</v>
      </c>
      <c r="AO45" s="25">
        <f t="shared" si="66"/>
        <v>1.4801372641133392</v>
      </c>
      <c r="AP45" s="25">
        <f>'Config sheet'!$C$50/100*GERC_A_PARA!AM45</f>
        <v>351.771841281869</v>
      </c>
      <c r="AQ45" s="25">
        <f t="shared" si="1"/>
        <v>351.771841281869</v>
      </c>
      <c r="AR45" s="25">
        <f t="shared" si="43"/>
        <v>477.4419817499529</v>
      </c>
      <c r="AS45" s="27">
        <f t="shared" si="2"/>
        <v>2169.7141734879106</v>
      </c>
      <c r="AT45" s="25">
        <f t="shared" si="3"/>
        <v>1598.6117246449835</v>
      </c>
      <c r="AU45" s="25">
        <f>'Config sheet'!$C$51/100*GERC_A_PARA!AN45</f>
        <v>266.0974934836359</v>
      </c>
      <c r="AV45" s="25">
        <f t="shared" si="4"/>
        <v>266.0974934836359</v>
      </c>
      <c r="AW45" s="25">
        <f t="shared" si="5"/>
        <v>361.16055840217842</v>
      </c>
      <c r="AX45" s="27">
        <f t="shared" si="6"/>
        <v>1995.1260411355911</v>
      </c>
      <c r="AY45" s="25">
        <f t="shared" si="7"/>
        <v>1469.9778986910217</v>
      </c>
      <c r="AZ45" s="31">
        <f t="shared" si="44"/>
        <v>93.087231743177171</v>
      </c>
      <c r="BA45" s="31">
        <f t="shared" si="45"/>
        <v>94.50193780503858</v>
      </c>
      <c r="BB45" s="31">
        <f t="shared" si="46"/>
        <v>68.585227445036494</v>
      </c>
      <c r="BC45" s="31">
        <f t="shared" si="47"/>
        <v>69.627560912297952</v>
      </c>
      <c r="BD45" s="25">
        <f t="shared" si="8"/>
        <v>93.794584774107875</v>
      </c>
      <c r="BE45">
        <f>'Config sheet'!$D$59</f>
        <v>82.44</v>
      </c>
      <c r="BF45" s="30">
        <f t="shared" si="48"/>
        <v>81.450489476387546</v>
      </c>
      <c r="BG45" s="19">
        <f>Coeff_Summary!$B$10+Coeff_Summary!$D$10*(C45)+Coeff_Summary!$E$10*AI45*100+Coeff_Summary!$F$10*(C45)^2+Coeff_Summary!$G$10*(C45)*AI45*100+Coeff_Summary!$H$10*(AI45*100)^2</f>
        <v>0.96207047778696442</v>
      </c>
      <c r="BH45" s="19">
        <f>Coeff_Summary!$B$8+Coeff_Summary!$D$8*(D45)+Coeff_Summary!$E$8*AJ45*100+Coeff_Summary!$F$8*(D45)^2+Coeff_Summary!$G$8*(D45)*AJ45*100+Coeff_Summary!$H$8*(AJ45*100)^2</f>
        <v>0.97129627320946299</v>
      </c>
      <c r="BI45" s="30">
        <f t="shared" si="49"/>
        <v>0.9666833754982137</v>
      </c>
      <c r="BJ45" s="30">
        <f>BG45*8314.4*(GERC_A_PARA!C45+273)/('Config sheet'!$C$28*AI45*10^5)</f>
        <v>6.4279950225459154E-2</v>
      </c>
      <c r="BK45">
        <f>BH45*(8314.4/'Config sheet'!$C$28)*(BT45/(AJ45*10^5))</f>
        <v>4.7814633806276673E-2</v>
      </c>
      <c r="BL45" s="30">
        <f t="shared" si="50"/>
        <v>3326.866608821329</v>
      </c>
      <c r="BM45" s="30">
        <f t="shared" si="9"/>
        <v>51755.898956867386</v>
      </c>
      <c r="BN45" s="30">
        <f t="shared" si="10"/>
        <v>2451.1836776372079</v>
      </c>
      <c r="BO45" s="30">
        <f t="shared" si="11"/>
        <v>51264.29886649971</v>
      </c>
      <c r="BP45" s="19">
        <f>(Coeff_Summary!$B$4+Coeff_Summary!$D$4*(C45)+Coeff_Summary!$E$4*AI45*100+Coeff_Summary!$F$4*(C45)^2+Coeff_Summary!$G$4*(C45)*AI45*100+Coeff_Summary!$H$4*(AI45*100)^2+Coeff_Summary!$B$2+Coeff_Summary!$D$2*(D45)+Coeff_Summary!$E$2*AJ45*100+Coeff_Summary!$F$2*(D45)^2+Coeff_Summary!$G$2*(D45)*AJ45*100+Coeff_Summary!$H$2*(AJ45*100)^2)/2</f>
        <v>1.3620919770809581</v>
      </c>
      <c r="BQ45" s="30">
        <f t="shared" si="51"/>
        <v>3.7617292381388934</v>
      </c>
      <c r="BR45" s="30">
        <f>BI45*(8314.4/'Config sheet'!$C$28)*(273+C45)*BQ45*((AK45^(1/BQ45))-1)</f>
        <v>70618.846352972629</v>
      </c>
      <c r="BS45" s="30">
        <f t="shared" si="12"/>
        <v>337.74949902649013</v>
      </c>
      <c r="BT45" s="30">
        <f t="shared" si="13"/>
        <v>346.81</v>
      </c>
      <c r="BU45" s="52">
        <f t="shared" si="14"/>
        <v>80.848655731325579</v>
      </c>
      <c r="BV45" s="30">
        <f t="shared" si="15"/>
        <v>1255.7557365926523</v>
      </c>
      <c r="BW45" s="65">
        <f>Coeff_Summary!$B$8+Coeff_Summary!$D$8*(BS45-273)+Coeff_Summary!$E$8*AJ45*100+Coeff_Summary!$F$8*(BS45-273)^2+Coeff_Summary!$G$8*(BS45-273)*AJ45*100+Coeff_Summary!$H$8*(AJ45*100)^2</f>
        <v>0.96706567686791967</v>
      </c>
      <c r="BX45" s="30">
        <f>BW45*(8314.4/'Config sheet'!$C$28)*(BS45/(AI45*10^5))</f>
        <v>7.28655924064983E-2</v>
      </c>
      <c r="BY45" s="30">
        <f t="shared" si="16"/>
        <v>1.1335664099135947</v>
      </c>
      <c r="BZ45" s="30">
        <f t="shared" si="17"/>
        <v>1.0095895213869575</v>
      </c>
      <c r="CA45" s="30">
        <f>('Config sheet'!$C$132*(AJ45-AI45) - 'Config sheet'!$C$133*GERC_A_PARA!AJ45)*10^5</f>
        <v>96428.34284689257</v>
      </c>
      <c r="CB45" s="30">
        <f>('Config sheet'!$C$132*(AJ45-AI45) + 'Config sheet'!$C$133*AI45)*10^5</f>
        <v>120941.27213348603</v>
      </c>
      <c r="CC45" s="30">
        <f>'Config sheet'!$C$148</f>
        <v>386976</v>
      </c>
      <c r="CD45" s="30">
        <f t="shared" si="52"/>
        <v>9.0605009735098747</v>
      </c>
      <c r="CE45" s="30"/>
      <c r="CF45" s="30"/>
      <c r="CG45" s="30"/>
      <c r="CH45" s="30"/>
      <c r="CI45" s="30"/>
      <c r="CJ45" s="30"/>
      <c r="CK45" s="30"/>
      <c r="CL45" s="30"/>
      <c r="CM45" s="46">
        <f>P45+'Config sheet'!$O$9-'Config sheet'!$C$139</f>
        <v>34.808900000000001</v>
      </c>
      <c r="CN45" s="46">
        <f>Q45+'Config sheet'!$O$9+'Config sheet'!C$140</f>
        <v>65.688900000000004</v>
      </c>
      <c r="CO45" s="27">
        <f t="shared" si="18"/>
        <v>1.8871294410337587</v>
      </c>
      <c r="CP45" s="46">
        <f>'Config sheet'!$N$47</f>
        <v>1852.7346826837274</v>
      </c>
      <c r="CQ45" s="27">
        <f>'Config sheet'!$N$42</f>
        <v>970.82423361890676</v>
      </c>
      <c r="CR45" s="27">
        <f>'Config sheet'!$N$46</f>
        <v>881.91044906482068</v>
      </c>
      <c r="CS45" s="27">
        <f t="shared" si="19"/>
        <v>1.3857730822528918</v>
      </c>
      <c r="CT45" s="27">
        <f>'Config sheet'!$N$50/100*GERC_A_PARA!CQ45</f>
        <v>274.64617569078871</v>
      </c>
      <c r="CU45" s="27">
        <f t="shared" si="20"/>
        <v>274.64617569078871</v>
      </c>
      <c r="CV45" s="27">
        <f t="shared" si="21"/>
        <v>434.30742968190077</v>
      </c>
      <c r="CW45" s="27">
        <f t="shared" si="22"/>
        <v>1245.4704093096955</v>
      </c>
      <c r="CX45" s="27">
        <f t="shared" si="23"/>
        <v>787.60726037656411</v>
      </c>
      <c r="CY45" s="27">
        <f>'Config sheet'!$N$51/100*GERC_A_PARA!CR45</f>
        <v>198.78261521921058</v>
      </c>
      <c r="CZ45" s="27">
        <f t="shared" si="24"/>
        <v>198.78261521921058</v>
      </c>
      <c r="DA45" s="27">
        <f t="shared" si="25"/>
        <v>314.34177615675111</v>
      </c>
      <c r="DB45" s="27">
        <f t="shared" si="26"/>
        <v>1080.6930642840312</v>
      </c>
      <c r="DC45" s="27">
        <f t="shared" si="27"/>
        <v>683.4058017809175</v>
      </c>
      <c r="DD45" s="50">
        <f t="shared" si="28"/>
        <v>83.554051448020772</v>
      </c>
      <c r="DE45" s="50">
        <f t="shared" si="29"/>
        <v>86.896723917935233</v>
      </c>
      <c r="DF45" s="50">
        <f t="shared" si="30"/>
        <v>52.837688525102919</v>
      </c>
      <c r="DG45" s="50">
        <f t="shared" si="31"/>
        <v>54.951518839084194</v>
      </c>
      <c r="DH45" s="27">
        <f t="shared" si="32"/>
        <v>85.22538768297801</v>
      </c>
      <c r="DI45">
        <f>'Config sheet'!$N$59</f>
        <v>71.978923438716066</v>
      </c>
      <c r="DJ45" s="21">
        <f t="shared" si="53"/>
        <v>69.559995682535785</v>
      </c>
      <c r="DK45" s="19">
        <f>Coeff_Summary!$B$11+Coeff_Summary!$D$11*(F45)+Coeff_Summary!$E$11*CM45*100+Coeff_Summary!$F$11*(F45)^2+Coeff_Summary!$G$11*(F45)*CM45*100+Coeff_Summary!$H$11*(CM45*100)^2</f>
        <v>0.9389034575373133</v>
      </c>
      <c r="DL45" s="19">
        <f>Coeff_Summary!$B$9+Coeff_Summary!$D$9*(G45)+Coeff_Summary!$E$9*CN45*100+Coeff_Summary!$F$9*(G45)^2+Coeff_Summary!$G$9*(G45)*CN45*100+Coeff_Summary!$H$9*(CN45*100)^2</f>
        <v>0.95589954370002306</v>
      </c>
      <c r="DM45" s="30">
        <f t="shared" si="54"/>
        <v>0.94740150061866824</v>
      </c>
      <c r="DN45">
        <f>DK45*8314.4*(GERC_A_PARA!F45+273)/('Config sheet'!$N$28*GERC_A_PARA!CM45*10^5)</f>
        <v>4.0161188259593653E-2</v>
      </c>
      <c r="DO45">
        <f>DL45*(8314.4/'Config sheet'!$N$28)*((GERC_A_PARA!G45+273)/(GERC_A_PARA!CN45*10^5))</f>
        <v>2.5856763730385719E-2</v>
      </c>
      <c r="DP45" s="30">
        <f t="shared" si="55"/>
        <v>1579.0003160541992</v>
      </c>
      <c r="DQ45" s="30">
        <f t="shared" si="33"/>
        <v>39316.573649361824</v>
      </c>
      <c r="DR45" s="30">
        <f t="shared" si="34"/>
        <v>998.52401451308867</v>
      </c>
      <c r="DS45" s="30">
        <f t="shared" si="35"/>
        <v>38617.517061490093</v>
      </c>
      <c r="DT45" s="19">
        <f>(Coeff_Summary!$B$5+Coeff_Summary!$D$5*(F45)+Coeff_Summary!$E$5*CM45*100+Coeff_Summary!$F$5*(F45)^2+Coeff_Summary!$G$5*(F45)*CM45*100+Coeff_Summary!$H$5*(CM45*100)^2+Coeff_Summary!$B$3+Coeff_Summary!$D$3*(G45)+Coeff_Summary!$E$3*CN45*100+Coeff_Summary!$F$3*(G45)^2+Coeff_Summary!$G$3*(G45)*CN45*100+Coeff_Summary!$H$3*(CN45*100)^2)/2</f>
        <v>1.4155724916743944</v>
      </c>
      <c r="DU45" s="30">
        <f t="shared" si="56"/>
        <v>3.4063190418857441</v>
      </c>
      <c r="DV45" s="30">
        <f>DM45*(8314.4/'Config sheet'!$N$28)*(273+F45)*DU45*((CO45^(1/DU45))-1)</f>
        <v>98477.090933507076</v>
      </c>
      <c r="DW45" s="30">
        <f t="shared" si="36"/>
        <v>353.36252746587741</v>
      </c>
      <c r="DX45" s="30">
        <f t="shared" si="37"/>
        <v>349.97</v>
      </c>
      <c r="DY45" s="30">
        <f t="shared" si="38"/>
        <v>105.9822385220903</v>
      </c>
      <c r="DZ45" s="30">
        <f t="shared" si="39"/>
        <v>1014.7879107055182</v>
      </c>
      <c r="EA45" s="65">
        <f>Coeff_Summary!$B$9+Coeff_Summary!$D$9*(DW45-273)+Coeff_Summary!$E$9*CN45*100+Coeff_Summary!$F$9*(DW45-273)^2+Coeff_Summary!$G$9*(DW45-273)*CN45*100+Coeff_Summary!$H$9*(CN45*100)^2</f>
        <v>0.95835024449348849</v>
      </c>
      <c r="EB45" s="30">
        <f>EA45*(8314.4/'Config sheet'!$C$28)*(DW45/(CM45*10^5))</f>
        <v>4.9394379701644259E-2</v>
      </c>
      <c r="EC45" s="30">
        <f t="shared" si="40"/>
        <v>1.2299033430577093</v>
      </c>
      <c r="ED45" s="30">
        <f t="shared" si="57"/>
        <v>1.018102059403732</v>
      </c>
      <c r="EE45" s="30">
        <f>('Config sheet'!$N$132*(CN45-CM45) - 'Config sheet'!$N$133*GERC_A_PARA!CN45)*10^5</f>
        <v>113703.14090115431</v>
      </c>
      <c r="EF45" s="30">
        <f>('Config sheet'!$N$132*(CN45-CM45) + 'Config sheet'!$N$133*CM45)*10^5</f>
        <v>155794.17225477111</v>
      </c>
      <c r="EG45" s="30">
        <f>'Config sheet'!$N$148</f>
        <v>386976</v>
      </c>
      <c r="EH45" s="30">
        <f t="shared" si="58"/>
        <v>2270.5436472981705</v>
      </c>
      <c r="EI45" s="30">
        <f>'Config sheet'!$E$127+'Config sheet'!$P$127</f>
        <v>3308.2</v>
      </c>
      <c r="EJ45" s="30"/>
      <c r="EK45" s="63">
        <f t="shared" si="41"/>
        <v>51755.898956867386</v>
      </c>
      <c r="EL45" s="63">
        <f t="shared" si="67"/>
        <v>51264.29886649971</v>
      </c>
      <c r="EM45" s="63">
        <f t="shared" si="68"/>
        <v>39316.573649361824</v>
      </c>
      <c r="EN45" s="63">
        <f t="shared" si="69"/>
        <v>38617.517061490093</v>
      </c>
      <c r="EO45" s="30">
        <f>BL45*(('Config sheet'!$D$8+273)/(C45+273))*(GERC_A_PARA!AI45/'Config sheet'!$D$7)*(1/GERC_A_PARA!BG45)*24*10^-3</f>
        <v>1796.2794315585502</v>
      </c>
      <c r="EP45" s="30">
        <f>BN45*(('Config sheet'!$D$8+273)/(D45+273))*(GERC_A_PARA!AJ45/'Config sheet'!$D$7)*(1/GERC_A_PARA!BH45)*24*10^-3</f>
        <v>1779.2175864611311</v>
      </c>
      <c r="EQ45" s="30">
        <f t="shared" si="59"/>
        <v>1787.7485090098407</v>
      </c>
      <c r="ER45" s="30">
        <f>DP45*(('Config sheet'!$D$8+273)/(F45+273))*(CM45/'Config sheet'!$D$7)*(1/DK45)*24*10^-3</f>
        <v>1364.5507853039549</v>
      </c>
      <c r="ES45" s="30">
        <f>DR45*(('Config sheet'!$D$8+273)/(G45+273))*(CN45/'Config sheet'!$D$7)*(1/DL45)*24*10^-3</f>
        <v>1340.2887978668136</v>
      </c>
      <c r="ET45" s="30">
        <f t="shared" si="60"/>
        <v>1352.4197915853842</v>
      </c>
      <c r="EU45">
        <f t="shared" si="61"/>
        <v>1.009589521386957</v>
      </c>
      <c r="EV45">
        <f t="shared" si="62"/>
        <v>1.0181020594037318</v>
      </c>
      <c r="EW45" s="30">
        <f t="shared" si="63"/>
        <v>0.70242303672129081</v>
      </c>
      <c r="EX45" s="30">
        <f>'Config sheet'!$C$123/('Config sheet'!$F$17*10^-3)</f>
        <v>1.2841244171864261</v>
      </c>
      <c r="EY45" s="30">
        <f t="shared" si="64"/>
        <v>0.75034979302981475</v>
      </c>
      <c r="EZ45" s="30">
        <f>'Config sheet'!$N$123/('Config sheet'!$Q$17*10^-3)</f>
        <v>1.4616189626248377</v>
      </c>
      <c r="FA45" s="1" t="s">
        <v>452</v>
      </c>
      <c r="FB45" s="30">
        <f t="shared" si="65"/>
        <v>-3.3925274658773787</v>
      </c>
      <c r="FC45" s="30"/>
    </row>
    <row r="46" spans="1:159" x14ac:dyDescent="0.25">
      <c r="A46" s="1">
        <v>43481</v>
      </c>
      <c r="B46" s="2">
        <v>0.5</v>
      </c>
      <c r="C46">
        <v>27.58</v>
      </c>
      <c r="D46">
        <v>75.040000000000006</v>
      </c>
      <c r="E46">
        <v>22.36</v>
      </c>
      <c r="F46">
        <v>22.33</v>
      </c>
      <c r="G46">
        <v>78.989999999999995</v>
      </c>
      <c r="H46">
        <v>66.819999999999993</v>
      </c>
      <c r="I46">
        <v>72.069999999999993</v>
      </c>
      <c r="J46">
        <v>72.19</v>
      </c>
      <c r="K46">
        <v>72.58</v>
      </c>
      <c r="L46">
        <v>69.97</v>
      </c>
      <c r="M46">
        <v>21.8</v>
      </c>
      <c r="N46">
        <v>34.5</v>
      </c>
      <c r="O46">
        <v>34</v>
      </c>
      <c r="P46">
        <v>33.94</v>
      </c>
      <c r="Q46">
        <v>64.34</v>
      </c>
      <c r="R46">
        <v>3.7</v>
      </c>
      <c r="S46">
        <v>74.959999999999994</v>
      </c>
      <c r="T46">
        <v>76.260000000000005</v>
      </c>
      <c r="U46">
        <v>72.44</v>
      </c>
      <c r="V46">
        <v>72.44</v>
      </c>
      <c r="W46">
        <v>2.87</v>
      </c>
      <c r="X46">
        <v>2.4</v>
      </c>
      <c r="Y46">
        <v>3.92</v>
      </c>
      <c r="Z46">
        <v>3.53</v>
      </c>
      <c r="AA46">
        <v>4.6900000000000004</v>
      </c>
      <c r="AB46">
        <v>4.25</v>
      </c>
      <c r="AC46">
        <v>3.92</v>
      </c>
      <c r="AD46">
        <v>1.86</v>
      </c>
      <c r="AE46">
        <v>1.39</v>
      </c>
      <c r="AF46">
        <v>2.34</v>
      </c>
      <c r="AH46" s="4" t="str">
        <f t="shared" si="70"/>
        <v>ON</v>
      </c>
      <c r="AI46" s="31">
        <f>M46+'Config sheet'!$D$9-'Config sheet'!$C$139</f>
        <v>22.758900000000001</v>
      </c>
      <c r="AJ46" s="31">
        <f>N46+'Config sheet'!$D$9+'Config sheet'!$C$140</f>
        <v>35.858899999999998</v>
      </c>
      <c r="AK46" s="25">
        <f t="shared" si="0"/>
        <v>1.5755989964365589</v>
      </c>
      <c r="AL46" s="46">
        <f>'Config sheet'!$C$47</f>
        <v>3546.9708798579968</v>
      </c>
      <c r="AM46" s="4">
        <f>'Config sheet'!$C$42</f>
        <v>1817.9423322060413</v>
      </c>
      <c r="AN46" s="25">
        <f>'Config sheet'!$C$46</f>
        <v>1729.0285476519553</v>
      </c>
      <c r="AO46" s="25">
        <f t="shared" si="66"/>
        <v>1.4759357946156717</v>
      </c>
      <c r="AP46" s="25">
        <f>'Config sheet'!$C$50/100*GERC_A_PARA!AM46</f>
        <v>351.771841281869</v>
      </c>
      <c r="AQ46" s="25">
        <f t="shared" si="1"/>
        <v>351.771841281869</v>
      </c>
      <c r="AR46" s="25">
        <f t="shared" si="43"/>
        <v>478.67162917585057</v>
      </c>
      <c r="AS46" s="27">
        <f t="shared" si="2"/>
        <v>2169.7141734879106</v>
      </c>
      <c r="AT46" s="25">
        <f t="shared" si="3"/>
        <v>1594.5050914701617</v>
      </c>
      <c r="AU46" s="25">
        <f>'Config sheet'!$C$51/100*GERC_A_PARA!AN46</f>
        <v>266.0974934836359</v>
      </c>
      <c r="AV46" s="25">
        <f t="shared" si="4"/>
        <v>266.0974934836359</v>
      </c>
      <c r="AW46" s="25">
        <f t="shared" si="5"/>
        <v>362.09072409340496</v>
      </c>
      <c r="AX46" s="27">
        <f t="shared" si="6"/>
        <v>1995.1260411355911</v>
      </c>
      <c r="AY46" s="25">
        <f t="shared" si="7"/>
        <v>1466.2017096940594</v>
      </c>
      <c r="AZ46" s="31">
        <f t="shared" si="44"/>
        <v>93.01959222545905</v>
      </c>
      <c r="BA46" s="31">
        <f t="shared" si="45"/>
        <v>94.448140793272088</v>
      </c>
      <c r="BB46" s="31">
        <f t="shared" si="46"/>
        <v>68.35933286620029</v>
      </c>
      <c r="BC46" s="31">
        <f t="shared" si="47"/>
        <v>69.40916145312822</v>
      </c>
      <c r="BD46" s="25">
        <f t="shared" si="8"/>
        <v>93.733866509365569</v>
      </c>
      <c r="BE46">
        <f>'Config sheet'!$D$59</f>
        <v>82.44</v>
      </c>
      <c r="BF46" s="30">
        <f t="shared" si="48"/>
        <v>81.309056834514905</v>
      </c>
      <c r="BG46" s="19">
        <f>Coeff_Summary!$B$10+Coeff_Summary!$D$10*(C46)+Coeff_Summary!$E$10*AI46*100+Coeff_Summary!$F$10*(C46)^2+Coeff_Summary!$G$10*(C46)*AI46*100+Coeff_Summary!$H$10*(AI46*100)^2</f>
        <v>0.96263463917931491</v>
      </c>
      <c r="BH46" s="19">
        <f>Coeff_Summary!$B$8+Coeff_Summary!$D$8*(D46)+Coeff_Summary!$E$8*AJ46*100+Coeff_Summary!$F$8*(D46)^2+Coeff_Summary!$G$8*(D46)*AJ46*100+Coeff_Summary!$H$8*(AJ46*100)^2</f>
        <v>0.97177685607052744</v>
      </c>
      <c r="BI46" s="30">
        <f t="shared" si="49"/>
        <v>0.96720574762492117</v>
      </c>
      <c r="BJ46" s="30">
        <f>BG46*8314.4*(GERC_A_PARA!C46+273)/('Config sheet'!$C$28*AI46*10^5)</f>
        <v>6.4549574275622967E-2</v>
      </c>
      <c r="BK46">
        <f>BH46*(8314.4/'Config sheet'!$C$28)*(BT46/(AJ46*10^5))</f>
        <v>4.7887463409991129E-2</v>
      </c>
      <c r="BL46" s="30">
        <f t="shared" si="50"/>
        <v>3324.7129496521643</v>
      </c>
      <c r="BM46" s="30">
        <f t="shared" si="9"/>
        <v>51506.349762367623</v>
      </c>
      <c r="BN46" s="30">
        <f t="shared" si="10"/>
        <v>2443.3041875627005</v>
      </c>
      <c r="BO46" s="30">
        <f t="shared" si="11"/>
        <v>51021.791792232099</v>
      </c>
      <c r="BP46" s="19">
        <f>(Coeff_Summary!$B$4+Coeff_Summary!$D$4*(C46)+Coeff_Summary!$E$4*AI46*100+Coeff_Summary!$F$4*(C46)^2+Coeff_Summary!$G$4*(C46)*AI46*100+Coeff_Summary!$H$4*(AI46*100)^2+Coeff_Summary!$B$2+Coeff_Summary!$D$2*(D46)+Coeff_Summary!$E$2*AJ46*100+Coeff_Summary!$F$2*(D46)^2+Coeff_Summary!$G$2*(D46)*AJ46*100+Coeff_Summary!$H$2*(AJ46*100)^2)/2</f>
        <v>1.3608562781469724</v>
      </c>
      <c r="BQ46" s="30">
        <f t="shared" si="51"/>
        <v>3.7711863713029596</v>
      </c>
      <c r="BR46" s="30">
        <f>BI46*(8314.4/'Config sheet'!$C$28)*(273+C46)*BQ46*((AK46^(1/BQ46))-1)</f>
        <v>71319.21380242017</v>
      </c>
      <c r="BS46" s="30">
        <f t="shared" si="12"/>
        <v>339.09115980414407</v>
      </c>
      <c r="BT46" s="30">
        <f t="shared" si="13"/>
        <v>348.04</v>
      </c>
      <c r="BU46" s="52">
        <f t="shared" si="14"/>
        <v>81.144458078685346</v>
      </c>
      <c r="BV46" s="30">
        <f t="shared" si="15"/>
        <v>1257.4940961472485</v>
      </c>
      <c r="BW46" s="65">
        <f>Coeff_Summary!$B$8+Coeff_Summary!$D$8*(BS46-273)+Coeff_Summary!$E$8*AJ46*100+Coeff_Summary!$F$8*(BS46-273)^2+Coeff_Summary!$G$8*(BS46-273)*AJ46*100+Coeff_Summary!$H$8*(AJ46*100)^2</f>
        <v>0.96764925461649198</v>
      </c>
      <c r="BX46" s="30">
        <f>BW46*(8314.4/'Config sheet'!$C$28)*(BS46/(AI46*10^5))</f>
        <v>7.3199185935836866E-2</v>
      </c>
      <c r="BY46" s="30">
        <f t="shared" si="16"/>
        <v>1.1339995152141602</v>
      </c>
      <c r="BZ46" s="30">
        <f t="shared" si="17"/>
        <v>1.0094970786621669</v>
      </c>
      <c r="CA46" s="30">
        <f>('Config sheet'!$C$132*(AJ46-AI46) - 'Config sheet'!$C$133*GERC_A_PARA!AJ46)*10^5</f>
        <v>97161.350636537652</v>
      </c>
      <c r="CB46" s="30">
        <f>('Config sheet'!$C$132*(AJ46-AI46) + 'Config sheet'!$C$133*AI46)*10^5</f>
        <v>121711.97420919336</v>
      </c>
      <c r="CC46" s="30">
        <f>'Config sheet'!$C$148</f>
        <v>386976</v>
      </c>
      <c r="CD46" s="30">
        <f t="shared" si="52"/>
        <v>8.9488401958559507</v>
      </c>
      <c r="CE46" s="30"/>
      <c r="CF46" s="30"/>
      <c r="CG46" s="30"/>
      <c r="CH46" s="30"/>
      <c r="CI46" s="30"/>
      <c r="CJ46" s="30"/>
      <c r="CK46" s="30"/>
      <c r="CL46" s="30"/>
      <c r="CM46" s="46">
        <f>P46+'Config sheet'!$O$9-'Config sheet'!$C$139</f>
        <v>34.898899999999998</v>
      </c>
      <c r="CN46" s="46">
        <f>Q46+'Config sheet'!$O$9+'Config sheet'!C$140</f>
        <v>65.698900000000009</v>
      </c>
      <c r="CO46" s="27">
        <f t="shared" si="18"/>
        <v>1.8825493067116732</v>
      </c>
      <c r="CP46" s="46">
        <f>'Config sheet'!$N$47</f>
        <v>1852.7346826837274</v>
      </c>
      <c r="CQ46" s="27">
        <f>'Config sheet'!$N$42</f>
        <v>970.82423361890676</v>
      </c>
      <c r="CR46" s="27">
        <f>'Config sheet'!$N$46</f>
        <v>881.91044906482068</v>
      </c>
      <c r="CS46" s="27">
        <f t="shared" si="19"/>
        <v>1.3839481052113936</v>
      </c>
      <c r="CT46" s="27">
        <f>'Config sheet'!$N$50/100*GERC_A_PARA!CQ46</f>
        <v>274.64617569078871</v>
      </c>
      <c r="CU46" s="27">
        <f t="shared" si="20"/>
        <v>274.64617569078871</v>
      </c>
      <c r="CV46" s="27">
        <f t="shared" si="21"/>
        <v>433.80759962625046</v>
      </c>
      <c r="CW46" s="27">
        <f t="shared" si="22"/>
        <v>1245.4704093096955</v>
      </c>
      <c r="CX46" s="27">
        <f t="shared" si="23"/>
        <v>788.51473590517116</v>
      </c>
      <c r="CY46" s="27">
        <f>'Config sheet'!$N$51/100*GERC_A_PARA!CR46</f>
        <v>198.78261521921058</v>
      </c>
      <c r="CZ46" s="27">
        <f t="shared" si="24"/>
        <v>198.78261521921058</v>
      </c>
      <c r="DA46" s="27">
        <f t="shared" si="25"/>
        <v>313.98001060375395</v>
      </c>
      <c r="DB46" s="27">
        <f t="shared" si="26"/>
        <v>1080.6930642840312</v>
      </c>
      <c r="DC46" s="27">
        <f t="shared" si="27"/>
        <v>684.19321712410226</v>
      </c>
      <c r="DD46" s="50">
        <f t="shared" si="28"/>
        <v>83.605536571521142</v>
      </c>
      <c r="DE46" s="50">
        <f t="shared" si="29"/>
        <v>86.937744585439617</v>
      </c>
      <c r="DF46" s="50">
        <f t="shared" si="30"/>
        <v>52.931163275442046</v>
      </c>
      <c r="DG46" s="50">
        <f t="shared" si="31"/>
        <v>55.040804020365329</v>
      </c>
      <c r="DH46" s="27">
        <f t="shared" si="32"/>
        <v>85.271640578480373</v>
      </c>
      <c r="DI46">
        <f>'Config sheet'!$N$59</f>
        <v>71.978923438716066</v>
      </c>
      <c r="DJ46" s="21">
        <f t="shared" si="53"/>
        <v>69.628812113192026</v>
      </c>
      <c r="DK46" s="19">
        <f>Coeff_Summary!$B$11+Coeff_Summary!$D$11*(F46)+Coeff_Summary!$E$11*CM46*100+Coeff_Summary!$F$11*(F46)^2+Coeff_Summary!$G$11*(F46)*CM46*100+Coeff_Summary!$H$11*(CM46*100)^2</f>
        <v>0.94053934165198527</v>
      </c>
      <c r="DL46" s="19">
        <f>Coeff_Summary!$B$9+Coeff_Summary!$D$9*(G46)+Coeff_Summary!$E$9*CN46*100+Coeff_Summary!$F$9*(G46)^2+Coeff_Summary!$G$9*(G46)*CN46*100+Coeff_Summary!$H$9*(CN46*100)^2</f>
        <v>0.95736668518410306</v>
      </c>
      <c r="DM46" s="30">
        <f t="shared" si="54"/>
        <v>0.94895301341804417</v>
      </c>
      <c r="DN46">
        <f>DK46*8314.4*(GERC_A_PARA!F46+273)/('Config sheet'!$N$28*GERC_A_PARA!CM46*10^5)</f>
        <v>4.0410653895515916E-2</v>
      </c>
      <c r="DO46">
        <f>DL46*(8314.4/'Config sheet'!$N$28)*((GERC_A_PARA!G46+273)/(GERC_A_PARA!CN46*10^5))</f>
        <v>2.6041957299990048E-2</v>
      </c>
      <c r="DP46" s="30">
        <f t="shared" si="55"/>
        <v>1579.8572594909169</v>
      </c>
      <c r="DQ46" s="30">
        <f t="shared" si="33"/>
        <v>39095.067938661159</v>
      </c>
      <c r="DR46" s="30">
        <f t="shared" si="34"/>
        <v>1000.2170428326774</v>
      </c>
      <c r="DS46" s="30">
        <f t="shared" si="35"/>
        <v>38407.90580027023</v>
      </c>
      <c r="DT46" s="19">
        <f>(Coeff_Summary!$B$5+Coeff_Summary!$D$5*(F46)+Coeff_Summary!$E$5*CM46*100+Coeff_Summary!$F$5*(F46)^2+Coeff_Summary!$G$5*(F46)*CM46*100+Coeff_Summary!$H$5*(CM46*100)^2+Coeff_Summary!$B$3+Coeff_Summary!$D$3*(G46)+Coeff_Summary!$E$3*CN46*100+Coeff_Summary!$F$3*(G46)^2+Coeff_Summary!$G$3*(G46)*CN46*100+Coeff_Summary!$H$3*(CN46*100)^2)/2</f>
        <v>1.4120776924750076</v>
      </c>
      <c r="DU46" s="30">
        <f t="shared" si="56"/>
        <v>3.4267268485072138</v>
      </c>
      <c r="DV46" s="30">
        <f>DM46*(8314.4/'Config sheet'!$N$28)*(273+F46)*DU46*((CO46^(1/DU46))-1)</f>
        <v>98861.754946327666</v>
      </c>
      <c r="DW46" s="30">
        <f t="shared" si="36"/>
        <v>355.20989559019523</v>
      </c>
      <c r="DX46" s="30">
        <f t="shared" si="37"/>
        <v>351.99</v>
      </c>
      <c r="DY46" s="30">
        <f t="shared" si="38"/>
        <v>105.68283725766896</v>
      </c>
      <c r="DZ46" s="30">
        <f t="shared" si="39"/>
        <v>1015.882134395343</v>
      </c>
      <c r="EA46" s="65">
        <f>Coeff_Summary!$B$9+Coeff_Summary!$D$9*(DW46-273)+Coeff_Summary!$E$9*CN46*100+Coeff_Summary!$F$9*(DW46-273)^2+Coeff_Summary!$G$9*(DW46-273)*CN46*100+Coeff_Summary!$H$9*(CN46*100)^2</f>
        <v>0.95963699372753664</v>
      </c>
      <c r="EB46" s="30">
        <f>EA46*(8314.4/'Config sheet'!$C$28)*(DW46/(CM46*10^5))</f>
        <v>4.9591059140240049E-2</v>
      </c>
      <c r="EC46" s="30">
        <f t="shared" si="40"/>
        <v>1.2271778444481647</v>
      </c>
      <c r="ED46" s="30">
        <f t="shared" si="57"/>
        <v>1.0178911639172499</v>
      </c>
      <c r="EE46" s="30">
        <f>('Config sheet'!$N$132*(CN46-CM46) - 'Config sheet'!$N$133*GERC_A_PARA!CN46)*10^5</f>
        <v>113333.10984723903</v>
      </c>
      <c r="EF46" s="30">
        <f>('Config sheet'!$N$132*(CN46-CM46) + 'Config sheet'!$N$133*CM46)*10^5</f>
        <v>155466.02374092498</v>
      </c>
      <c r="EG46" s="30">
        <f>'Config sheet'!$N$148</f>
        <v>386976</v>
      </c>
      <c r="EH46" s="30">
        <f t="shared" si="58"/>
        <v>2273.3762305425917</v>
      </c>
      <c r="EI46" s="30">
        <f>'Config sheet'!$E$127+'Config sheet'!$P$127</f>
        <v>3308.2</v>
      </c>
      <c r="EJ46" s="30"/>
      <c r="EK46" s="63">
        <f t="shared" si="41"/>
        <v>51506.349762367623</v>
      </c>
      <c r="EL46" s="63">
        <f t="shared" si="67"/>
        <v>51021.791792232099</v>
      </c>
      <c r="EM46" s="63">
        <f t="shared" si="68"/>
        <v>39095.067938661159</v>
      </c>
      <c r="EN46" s="63">
        <f t="shared" si="69"/>
        <v>38407.90580027023</v>
      </c>
      <c r="EO46" s="30">
        <f>BL46*(('Config sheet'!$D$8+273)/(C46+273))*(GERC_A_PARA!AI46/'Config sheet'!$D$7)*(1/GERC_A_PARA!BG46)*24*10^-3</f>
        <v>1787.6183881938996</v>
      </c>
      <c r="EP46" s="30">
        <f>BN46*(('Config sheet'!$D$8+273)/(D46+273))*(GERC_A_PARA!AJ46/'Config sheet'!$D$7)*(1/GERC_A_PARA!BH46)*24*10^-3</f>
        <v>1770.8009522552904</v>
      </c>
      <c r="EQ46" s="30">
        <f t="shared" si="59"/>
        <v>1779.2096702245949</v>
      </c>
      <c r="ER46" s="30">
        <f>DP46*(('Config sheet'!$D$8+273)/(F46+273))*(CM46/'Config sheet'!$D$7)*(1/DK46)*24*10^-3</f>
        <v>1356.863040329494</v>
      </c>
      <c r="ES46" s="30">
        <f>DR46*(('Config sheet'!$D$8+273)/(G46+273))*(CN46/'Config sheet'!$D$7)*(1/DL46)*24*10^-3</f>
        <v>1333.0138706654507</v>
      </c>
      <c r="ET46" s="30">
        <f t="shared" si="60"/>
        <v>1344.9384554974722</v>
      </c>
      <c r="EU46">
        <f t="shared" si="61"/>
        <v>1.0094970786621673</v>
      </c>
      <c r="EV46">
        <f t="shared" si="62"/>
        <v>1.0178911639172499</v>
      </c>
      <c r="EW46" s="30">
        <f t="shared" si="63"/>
        <v>0.70677116766598469</v>
      </c>
      <c r="EX46" s="30">
        <f>'Config sheet'!$C$123/('Config sheet'!$F$17*10^-3)</f>
        <v>1.2841244171864261</v>
      </c>
      <c r="EY46" s="30">
        <f t="shared" si="64"/>
        <v>0.75533726487104103</v>
      </c>
      <c r="EZ46" s="30">
        <f>'Config sheet'!$N$123/('Config sheet'!$Q$17*10^-3)</f>
        <v>1.4616189626248377</v>
      </c>
      <c r="FA46" s="1" t="s">
        <v>453</v>
      </c>
      <c r="FB46" s="30">
        <f t="shared" si="65"/>
        <v>-3.2198955901952218</v>
      </c>
      <c r="FC46" s="30"/>
    </row>
    <row r="47" spans="1:159" x14ac:dyDescent="0.25">
      <c r="A47" s="1">
        <v>43481</v>
      </c>
      <c r="B47" s="2">
        <v>0.54166666666666663</v>
      </c>
      <c r="C47">
        <v>28.66</v>
      </c>
      <c r="D47">
        <v>76.260000000000005</v>
      </c>
      <c r="E47">
        <v>24.43</v>
      </c>
      <c r="F47">
        <v>24.4</v>
      </c>
      <c r="G47">
        <v>81</v>
      </c>
      <c r="H47">
        <v>66.94</v>
      </c>
      <c r="I47">
        <v>72.19</v>
      </c>
      <c r="J47">
        <v>72.28</v>
      </c>
      <c r="K47">
        <v>72.69</v>
      </c>
      <c r="L47">
        <v>70.13</v>
      </c>
      <c r="M47">
        <v>21.81</v>
      </c>
      <c r="N47">
        <v>34.590000000000003</v>
      </c>
      <c r="O47">
        <v>34.090000000000003</v>
      </c>
      <c r="P47">
        <v>34.03</v>
      </c>
      <c r="Q47">
        <v>64.349999999999994</v>
      </c>
      <c r="R47">
        <v>3.7</v>
      </c>
      <c r="S47">
        <v>73.94</v>
      </c>
      <c r="T47">
        <v>76.47</v>
      </c>
      <c r="U47">
        <v>72.58</v>
      </c>
      <c r="V47">
        <v>72.58</v>
      </c>
      <c r="W47">
        <v>2.86</v>
      </c>
      <c r="X47">
        <v>2.41</v>
      </c>
      <c r="Y47">
        <v>3.94</v>
      </c>
      <c r="Z47">
        <v>3.57</v>
      </c>
      <c r="AA47">
        <v>4.72</v>
      </c>
      <c r="AB47">
        <v>4.3099999999999996</v>
      </c>
      <c r="AC47">
        <v>3.94</v>
      </c>
      <c r="AD47">
        <v>1.85</v>
      </c>
      <c r="AE47">
        <v>1.41</v>
      </c>
      <c r="AF47">
        <v>2.4500000000000002</v>
      </c>
      <c r="AH47" s="4" t="str">
        <f t="shared" si="70"/>
        <v>ON</v>
      </c>
      <c r="AI47" s="31">
        <f>M47+'Config sheet'!$D$9-'Config sheet'!$C$139</f>
        <v>22.768899999999999</v>
      </c>
      <c r="AJ47" s="31">
        <f>N47+'Config sheet'!$D$9+'Config sheet'!$C$140</f>
        <v>35.948900000000002</v>
      </c>
      <c r="AK47" s="25">
        <f t="shared" si="0"/>
        <v>1.5788597604627366</v>
      </c>
      <c r="AL47" s="46">
        <f>'Config sheet'!$C$47</f>
        <v>3546.9708798579968</v>
      </c>
      <c r="AM47" s="4">
        <f>'Config sheet'!$C$42</f>
        <v>1817.9423322060413</v>
      </c>
      <c r="AN47" s="25">
        <f>'Config sheet'!$C$46</f>
        <v>1729.0285476519553</v>
      </c>
      <c r="AO47" s="25">
        <f t="shared" si="66"/>
        <v>1.4723478108224326</v>
      </c>
      <c r="AP47" s="25">
        <f>'Config sheet'!$C$50/100*GERC_A_PARA!AM47</f>
        <v>351.771841281869</v>
      </c>
      <c r="AQ47" s="25">
        <f t="shared" si="1"/>
        <v>351.771841281869</v>
      </c>
      <c r="AR47" s="25">
        <f t="shared" si="43"/>
        <v>479.70418276228088</v>
      </c>
      <c r="AS47" s="27">
        <f t="shared" si="2"/>
        <v>2169.7141734879106</v>
      </c>
      <c r="AT47" s="25">
        <f t="shared" si="3"/>
        <v>1591.0729513931283</v>
      </c>
      <c r="AU47" s="25">
        <f>'Config sheet'!$C$51/100*GERC_A_PARA!AN47</f>
        <v>266.0974934836359</v>
      </c>
      <c r="AV47" s="25">
        <f t="shared" si="4"/>
        <v>266.0974934836359</v>
      </c>
      <c r="AW47" s="25">
        <f t="shared" si="5"/>
        <v>362.87179832673593</v>
      </c>
      <c r="AX47" s="27">
        <f t="shared" si="6"/>
        <v>1995.1260411355911</v>
      </c>
      <c r="AY47" s="25">
        <f t="shared" si="7"/>
        <v>1463.0457400607381</v>
      </c>
      <c r="AZ47" s="31">
        <f t="shared" si="44"/>
        <v>92.962794296936352</v>
      </c>
      <c r="BA47" s="31">
        <f t="shared" si="45"/>
        <v>94.402966626865648</v>
      </c>
      <c r="BB47" s="31">
        <f t="shared" si="46"/>
        <v>68.170540294718194</v>
      </c>
      <c r="BC47" s="31">
        <f t="shared" si="47"/>
        <v>69.226632966967173</v>
      </c>
      <c r="BD47" s="25">
        <f t="shared" si="8"/>
        <v>93.682880461900993</v>
      </c>
      <c r="BE47">
        <f>'Config sheet'!$D$59</f>
        <v>82.44</v>
      </c>
      <c r="BF47" s="30">
        <f t="shared" si="48"/>
        <v>81.190733546371831</v>
      </c>
      <c r="BG47" s="19">
        <f>Coeff_Summary!$B$10+Coeff_Summary!$D$10*(C47)+Coeff_Summary!$E$10*AI47*100+Coeff_Summary!$F$10*(C47)^2+Coeff_Summary!$G$10*(C47)*AI47*100+Coeff_Summary!$H$10*(AI47*100)^2</f>
        <v>0.96317552262197281</v>
      </c>
      <c r="BH47" s="19">
        <f>Coeff_Summary!$B$8+Coeff_Summary!$D$8*(D47)+Coeff_Summary!$E$8*AJ47*100+Coeff_Summary!$F$8*(D47)^2+Coeff_Summary!$G$8*(D47)*AJ47*100+Coeff_Summary!$H$8*(AJ47*100)^2</f>
        <v>0.9722477805711236</v>
      </c>
      <c r="BI47" s="30">
        <f t="shared" si="49"/>
        <v>0.96771165159654826</v>
      </c>
      <c r="BJ47" s="30">
        <f>BG47*8314.4*(GERC_A_PARA!C47+273)/('Config sheet'!$C$28*AI47*10^5)</f>
        <v>6.4789435925468139E-2</v>
      </c>
      <c r="BK47">
        <f>BH47*(8314.4/'Config sheet'!$C$28)*(BT47/(AJ47*10^5))</f>
        <v>4.7958245746822635E-2</v>
      </c>
      <c r="BL47" s="30">
        <f t="shared" si="50"/>
        <v>3322.9044893958053</v>
      </c>
      <c r="BM47" s="30">
        <f t="shared" si="9"/>
        <v>51287.751497302379</v>
      </c>
      <c r="BN47" s="30">
        <f t="shared" si="10"/>
        <v>2436.718862670009</v>
      </c>
      <c r="BO47" s="30">
        <f t="shared" si="11"/>
        <v>50809.174204030351</v>
      </c>
      <c r="BP47" s="19">
        <f>(Coeff_Summary!$B$4+Coeff_Summary!$D$4*(C47)+Coeff_Summary!$E$4*AI47*100+Coeff_Summary!$F$4*(C47)^2+Coeff_Summary!$G$4*(C47)*AI47*100+Coeff_Summary!$H$4*(AI47*100)^2+Coeff_Summary!$B$2+Coeff_Summary!$D$2*(D47)+Coeff_Summary!$E$2*AJ47*100+Coeff_Summary!$F$2*(D47)^2+Coeff_Summary!$G$2*(D47)*AJ47*100+Coeff_Summary!$H$2*(AJ47*100)^2)/2</f>
        <v>1.3596525415184892</v>
      </c>
      <c r="BQ47" s="30">
        <f t="shared" si="51"/>
        <v>3.7804613746865221</v>
      </c>
      <c r="BR47" s="30">
        <f>BI47*(8314.4/'Config sheet'!$C$28)*(273+C47)*BQ47*((AK47^(1/BQ47))-1)</f>
        <v>71947.770641173047</v>
      </c>
      <c r="BS47" s="30">
        <f t="shared" si="12"/>
        <v>340.3949929768192</v>
      </c>
      <c r="BT47" s="30">
        <f t="shared" si="13"/>
        <v>349.26</v>
      </c>
      <c r="BU47" s="52">
        <f t="shared" si="14"/>
        <v>81.376035665586542</v>
      </c>
      <c r="BV47" s="30">
        <f t="shared" si="15"/>
        <v>1259.5980264978834</v>
      </c>
      <c r="BW47" s="65">
        <f>Coeff_Summary!$B$8+Coeff_Summary!$D$8*(BS47-273)+Coeff_Summary!$E$8*AJ47*100+Coeff_Summary!$F$8*(BS47-273)^2+Coeff_Summary!$G$8*(BS47-273)*AJ47*100+Coeff_Summary!$H$8*(AJ47*100)^2</f>
        <v>0.96820812264436873</v>
      </c>
      <c r="BX47" s="30">
        <f>BW47*(8314.4/'Config sheet'!$C$28)*(BS47/(AI47*10^5))</f>
        <v>7.3490790678024692E-2</v>
      </c>
      <c r="BY47" s="30">
        <f t="shared" si="16"/>
        <v>1.1343020606409713</v>
      </c>
      <c r="BZ47" s="30">
        <f t="shared" si="17"/>
        <v>1.0094191118192601</v>
      </c>
      <c r="CA47" s="30">
        <f>('Config sheet'!$C$132*(AJ47-AI47) - 'Config sheet'!$C$133*GERC_A_PARA!AJ47)*10^5</f>
        <v>97808.724862215284</v>
      </c>
      <c r="CB47" s="30">
        <f>('Config sheet'!$C$132*(AJ47-AI47) + 'Config sheet'!$C$133*AI47)*10^5</f>
        <v>122401.23097494013</v>
      </c>
      <c r="CC47" s="30">
        <f>'Config sheet'!$C$148</f>
        <v>386976</v>
      </c>
      <c r="CD47" s="30">
        <f t="shared" si="52"/>
        <v>8.8650070231807945</v>
      </c>
      <c r="CE47" s="30"/>
      <c r="CF47" s="30"/>
      <c r="CG47" s="30"/>
      <c r="CH47" s="30"/>
      <c r="CI47" s="30"/>
      <c r="CJ47" s="30"/>
      <c r="CK47" s="30"/>
      <c r="CL47" s="30"/>
      <c r="CM47" s="46">
        <f>P47+'Config sheet'!$O$9-'Config sheet'!$C$139</f>
        <v>34.988900000000001</v>
      </c>
      <c r="CN47" s="46">
        <f>Q47+'Config sheet'!$O$9+'Config sheet'!C$140</f>
        <v>65.7089</v>
      </c>
      <c r="CO47" s="27">
        <f t="shared" si="18"/>
        <v>1.8779927348387631</v>
      </c>
      <c r="CP47" s="46">
        <f>'Config sheet'!$N$47</f>
        <v>1852.7346826837274</v>
      </c>
      <c r="CQ47" s="27">
        <f>'Config sheet'!$N$42</f>
        <v>970.82423361890676</v>
      </c>
      <c r="CR47" s="27">
        <f>'Config sheet'!$N$46</f>
        <v>881.91044906482068</v>
      </c>
      <c r="CS47" s="27">
        <f t="shared" si="19"/>
        <v>1.3820718209740426</v>
      </c>
      <c r="CT47" s="27">
        <f>'Config sheet'!$N$50/100*GERC_A_PARA!CQ47</f>
        <v>274.64617569078871</v>
      </c>
      <c r="CU47" s="27">
        <f t="shared" si="20"/>
        <v>274.64617569078871</v>
      </c>
      <c r="CV47" s="27">
        <f t="shared" si="21"/>
        <v>433.31643960680589</v>
      </c>
      <c r="CW47" s="27">
        <f t="shared" si="22"/>
        <v>1245.4704093096955</v>
      </c>
      <c r="CX47" s="27">
        <f t="shared" si="23"/>
        <v>789.40850977945797</v>
      </c>
      <c r="CY47" s="27">
        <f>'Config sheet'!$N$51/100*GERC_A_PARA!CR47</f>
        <v>198.78261521921058</v>
      </c>
      <c r="CZ47" s="27">
        <f t="shared" si="24"/>
        <v>198.78261521921058</v>
      </c>
      <c r="DA47" s="27">
        <f t="shared" si="25"/>
        <v>313.62452022450236</v>
      </c>
      <c r="DB47" s="27">
        <f t="shared" si="26"/>
        <v>1080.6930642840312</v>
      </c>
      <c r="DC47" s="27">
        <f t="shared" si="27"/>
        <v>684.96874355954401</v>
      </c>
      <c r="DD47" s="50">
        <f t="shared" si="28"/>
        <v>83.656128635711156</v>
      </c>
      <c r="DE47" s="50">
        <f t="shared" si="29"/>
        <v>86.978053709753596</v>
      </c>
      <c r="DF47" s="50">
        <f t="shared" si="30"/>
        <v>53.023226683352156</v>
      </c>
      <c r="DG47" s="50">
        <f t="shared" si="31"/>
        <v>55.128741116049376</v>
      </c>
      <c r="DH47" s="27">
        <f t="shared" si="32"/>
        <v>85.317091172732376</v>
      </c>
      <c r="DI47">
        <f>'Config sheet'!$N$59</f>
        <v>71.978923438716066</v>
      </c>
      <c r="DJ47" s="21">
        <f t="shared" si="53"/>
        <v>69.696537536216567</v>
      </c>
      <c r="DK47" s="19">
        <f>Coeff_Summary!$B$11+Coeff_Summary!$D$11*(F47)+Coeff_Summary!$E$11*CM47*100+Coeff_Summary!$F$11*(F47)^2+Coeff_Summary!$G$11*(F47)*CM47*100+Coeff_Summary!$H$11*(CM47*100)^2</f>
        <v>0.94213322514627607</v>
      </c>
      <c r="DL47" s="19">
        <f>Coeff_Summary!$B$9+Coeff_Summary!$D$9*(G47)+Coeff_Summary!$E$9*CN47*100+Coeff_Summary!$F$9*(G47)^2+Coeff_Summary!$G$9*(G47)*CN47*100+Coeff_Summary!$H$9*(CN47*100)^2</f>
        <v>0.95879051020211137</v>
      </c>
      <c r="DM47" s="30">
        <f t="shared" si="54"/>
        <v>0.95046186767419372</v>
      </c>
      <c r="DN47">
        <f>DK47*8314.4*(GERC_A_PARA!F47+273)/('Config sheet'!$N$28*GERC_A_PARA!CM47*10^5)</f>
        <v>4.0658006366439708E-2</v>
      </c>
      <c r="DO47">
        <f>DL47*(8314.4/'Config sheet'!$N$28)*((GERC_A_PARA!G47+273)/(GERC_A_PARA!CN47*10^5))</f>
        <v>2.6225626789765238E-2</v>
      </c>
      <c r="DP47" s="30">
        <f t="shared" si="55"/>
        <v>1580.6993384141097</v>
      </c>
      <c r="DQ47" s="30">
        <f t="shared" si="33"/>
        <v>38877.935237839512</v>
      </c>
      <c r="DR47" s="30">
        <f t="shared" si="34"/>
        <v>1001.8845087122245</v>
      </c>
      <c r="DS47" s="30">
        <f t="shared" si="35"/>
        <v>38202.500048663009</v>
      </c>
      <c r="DT47" s="19">
        <f>(Coeff_Summary!$B$5+Coeff_Summary!$D$5*(F47)+Coeff_Summary!$E$5*CM47*100+Coeff_Summary!$F$5*(F47)^2+Coeff_Summary!$G$5*(F47)*CM47*100+Coeff_Summary!$H$5*(CM47*100)^2+Coeff_Summary!$B$3+Coeff_Summary!$D$3*(G47)+Coeff_Summary!$E$3*CN47*100+Coeff_Summary!$F$3*(G47)^2+Coeff_Summary!$G$3*(G47)*CN47*100+Coeff_Summary!$H$3*(CN47*100)^2)/2</f>
        <v>1.4086675257723411</v>
      </c>
      <c r="DU47" s="30">
        <f t="shared" si="56"/>
        <v>3.446976911390498</v>
      </c>
      <c r="DV47" s="30">
        <f>DM47*(8314.4/'Config sheet'!$N$28)*(273+F47)*DU47*((CO47^(1/DU47))-1)</f>
        <v>99239.560755828832</v>
      </c>
      <c r="DW47" s="30">
        <f t="shared" si="36"/>
        <v>357.06074560019238</v>
      </c>
      <c r="DX47" s="30">
        <f t="shared" si="37"/>
        <v>354</v>
      </c>
      <c r="DY47" s="30">
        <f t="shared" si="38"/>
        <v>105.40767773885578</v>
      </c>
      <c r="DZ47" s="30">
        <f t="shared" si="39"/>
        <v>1016.7478885739538</v>
      </c>
      <c r="EA47" s="65">
        <f>Coeff_Summary!$B$9+Coeff_Summary!$D$9*(DW47-273)+Coeff_Summary!$E$9*CN47*100+Coeff_Summary!$F$9*(DW47-273)^2+Coeff_Summary!$G$9*(DW47-273)*CN47*100+Coeff_Summary!$H$9*(CN47*100)^2</f>
        <v>0.96089576009652955</v>
      </c>
      <c r="EB47" s="30">
        <f>EA47*(8314.4/'Config sheet'!$C$28)*(DW47/(CM47*10^5))</f>
        <v>4.9786452282727052E-2</v>
      </c>
      <c r="EC47" s="30">
        <f t="shared" si="40"/>
        <v>1.2245177944539412</v>
      </c>
      <c r="ED47" s="30">
        <f t="shared" si="57"/>
        <v>1.0176803923386197</v>
      </c>
      <c r="EE47" s="30">
        <f>('Config sheet'!$N$132*(CN47-CM47) - 'Config sheet'!$N$133*GERC_A_PARA!CN47)*10^5</f>
        <v>112963.0787933237</v>
      </c>
      <c r="EF47" s="30">
        <f>('Config sheet'!$N$132*(CN47-CM47) + 'Config sheet'!$N$133*CM47)*10^5</f>
        <v>155137.8752270788</v>
      </c>
      <c r="EG47" s="30">
        <f>'Config sheet'!$N$148</f>
        <v>386976</v>
      </c>
      <c r="EH47" s="30">
        <f t="shared" si="58"/>
        <v>2276.3459150718372</v>
      </c>
      <c r="EI47" s="30">
        <f>'Config sheet'!$E$127+'Config sheet'!$P$127</f>
        <v>3308.2</v>
      </c>
      <c r="EJ47" s="30"/>
      <c r="EK47" s="63">
        <f t="shared" si="41"/>
        <v>51287.751497302379</v>
      </c>
      <c r="EL47" s="63">
        <f t="shared" si="67"/>
        <v>50809.174204030351</v>
      </c>
      <c r="EM47" s="63">
        <f t="shared" si="68"/>
        <v>38877.935237839512</v>
      </c>
      <c r="EN47" s="63">
        <f t="shared" si="69"/>
        <v>38202.500048663009</v>
      </c>
      <c r="EO47" s="30">
        <f>BL47*(('Config sheet'!$D$8+273)/(C47+273))*(GERC_A_PARA!AI47/'Config sheet'!$D$7)*(1/GERC_A_PARA!BG47)*24*10^-3</f>
        <v>1780.0315512298985</v>
      </c>
      <c r="EP47" s="30">
        <f>BN47*(('Config sheet'!$D$8+273)/(D47+273))*(GERC_A_PARA!AJ47/'Config sheet'!$D$7)*(1/GERC_A_PARA!BH47)*24*10^-3</f>
        <v>1763.4216851925614</v>
      </c>
      <c r="EQ47" s="30">
        <f t="shared" si="59"/>
        <v>1771.7266182112298</v>
      </c>
      <c r="ER47" s="30">
        <f>DP47*(('Config sheet'!$D$8+273)/(F47+273))*(CM47/'Config sheet'!$D$7)*(1/DK47)*24*10^-3</f>
        <v>1349.3270683482187</v>
      </c>
      <c r="ES47" s="30">
        <f>DR47*(('Config sheet'!$D$8+273)/(G47+273))*(CN47/'Config sheet'!$D$7)*(1/DL47)*24*10^-3</f>
        <v>1325.8849030661565</v>
      </c>
      <c r="ET47" s="30">
        <f t="shared" si="60"/>
        <v>1337.6059857071878</v>
      </c>
      <c r="EU47">
        <f t="shared" si="61"/>
        <v>1.0094191118192601</v>
      </c>
      <c r="EV47">
        <f t="shared" si="62"/>
        <v>1.0176803923386195</v>
      </c>
      <c r="EW47" s="30">
        <f t="shared" si="63"/>
        <v>0.71094378418810378</v>
      </c>
      <c r="EX47" s="30">
        <f>'Config sheet'!$C$123/('Config sheet'!$F$17*10^-3)</f>
        <v>1.2841244171864261</v>
      </c>
      <c r="EY47" s="30">
        <f t="shared" si="64"/>
        <v>0.76012510368395414</v>
      </c>
      <c r="EZ47" s="30">
        <f>'Config sheet'!$N$123/('Config sheet'!$Q$17*10^-3)</f>
        <v>1.4616189626248377</v>
      </c>
      <c r="FA47" s="1" t="s">
        <v>454</v>
      </c>
      <c r="FB47" s="30">
        <f t="shared" si="65"/>
        <v>-3.0607456001923765</v>
      </c>
      <c r="FC47" s="30"/>
    </row>
    <row r="48" spans="1:159" x14ac:dyDescent="0.25">
      <c r="A48" s="1">
        <v>43481</v>
      </c>
      <c r="B48" s="2">
        <v>0.58333333333333337</v>
      </c>
      <c r="C48">
        <v>29.73</v>
      </c>
      <c r="D48">
        <v>77.489999999999995</v>
      </c>
      <c r="E48">
        <v>26.51</v>
      </c>
      <c r="F48">
        <v>26.47</v>
      </c>
      <c r="G48">
        <v>83.02</v>
      </c>
      <c r="H48">
        <v>67.05</v>
      </c>
      <c r="I48">
        <v>72.3</v>
      </c>
      <c r="J48">
        <v>72.38</v>
      </c>
      <c r="K48">
        <v>72.81</v>
      </c>
      <c r="L48">
        <v>70.290000000000006</v>
      </c>
      <c r="M48">
        <v>21.81</v>
      </c>
      <c r="N48">
        <v>34.67</v>
      </c>
      <c r="O48">
        <v>34.17</v>
      </c>
      <c r="P48">
        <v>34.119999999999997</v>
      </c>
      <c r="Q48">
        <v>64.36</v>
      </c>
      <c r="R48">
        <v>3.7</v>
      </c>
      <c r="S48">
        <v>72.930000000000007</v>
      </c>
      <c r="T48">
        <v>76.680000000000007</v>
      </c>
      <c r="U48">
        <v>72.72</v>
      </c>
      <c r="V48">
        <v>72.72</v>
      </c>
      <c r="W48">
        <v>2.86</v>
      </c>
      <c r="X48">
        <v>2.41</v>
      </c>
      <c r="Y48">
        <v>3.95</v>
      </c>
      <c r="Z48">
        <v>3.61</v>
      </c>
      <c r="AA48">
        <v>4.74</v>
      </c>
      <c r="AB48">
        <v>4.3600000000000003</v>
      </c>
      <c r="AC48">
        <v>3.96</v>
      </c>
      <c r="AD48">
        <v>1.83</v>
      </c>
      <c r="AE48">
        <v>1.43</v>
      </c>
      <c r="AF48">
        <v>2.56</v>
      </c>
      <c r="AH48" s="4" t="str">
        <f t="shared" si="70"/>
        <v>ON</v>
      </c>
      <c r="AI48" s="31">
        <f>M48+'Config sheet'!$D$9-'Config sheet'!$C$139</f>
        <v>22.768899999999999</v>
      </c>
      <c r="AJ48" s="31">
        <f>N48+'Config sheet'!$D$9+'Config sheet'!$C$140</f>
        <v>36.0289</v>
      </c>
      <c r="AK48" s="25">
        <f t="shared" si="0"/>
        <v>1.5823733250178973</v>
      </c>
      <c r="AL48" s="46">
        <f>'Config sheet'!$C$47</f>
        <v>3546.9708798579968</v>
      </c>
      <c r="AM48" s="4">
        <f>'Config sheet'!$C$42</f>
        <v>1817.9423322060413</v>
      </c>
      <c r="AN48" s="25">
        <f>'Config sheet'!$C$46</f>
        <v>1729.0285476519553</v>
      </c>
      <c r="AO48" s="25">
        <f t="shared" si="66"/>
        <v>1.4688683123330537</v>
      </c>
      <c r="AP48" s="25">
        <f>'Config sheet'!$C$50/100*GERC_A_PARA!AM48</f>
        <v>351.771841281869</v>
      </c>
      <c r="AQ48" s="25">
        <f t="shared" si="1"/>
        <v>351.771841281869</v>
      </c>
      <c r="AR48" s="25">
        <f t="shared" si="43"/>
        <v>480.78383204476972</v>
      </c>
      <c r="AS48" s="27">
        <f t="shared" si="2"/>
        <v>2169.7141734879106</v>
      </c>
      <c r="AT48" s="25">
        <f t="shared" si="3"/>
        <v>1587.500034302607</v>
      </c>
      <c r="AU48" s="25">
        <f>'Config sheet'!$C$51/100*GERC_A_PARA!AN48</f>
        <v>266.0974934836359</v>
      </c>
      <c r="AV48" s="25">
        <f t="shared" si="4"/>
        <v>266.0974934836359</v>
      </c>
      <c r="AW48" s="25">
        <f t="shared" si="5"/>
        <v>363.68849805706333</v>
      </c>
      <c r="AX48" s="27">
        <f t="shared" si="6"/>
        <v>1995.1260411355911</v>
      </c>
      <c r="AY48" s="25">
        <f t="shared" si="7"/>
        <v>1459.7603211713651</v>
      </c>
      <c r="AZ48" s="31">
        <f t="shared" si="44"/>
        <v>92.903405763903038</v>
      </c>
      <c r="BA48" s="31">
        <f t="shared" si="45"/>
        <v>94.355732026174053</v>
      </c>
      <c r="BB48" s="31">
        <f t="shared" si="46"/>
        <v>67.97400396750777</v>
      </c>
      <c r="BC48" s="31">
        <f t="shared" si="47"/>
        <v>69.036617660751759</v>
      </c>
      <c r="BD48" s="25">
        <f t="shared" si="8"/>
        <v>93.629568895038545</v>
      </c>
      <c r="BE48">
        <f>'Config sheet'!$D$59</f>
        <v>82.44</v>
      </c>
      <c r="BF48" s="30">
        <f t="shared" si="48"/>
        <v>81.067439854584151</v>
      </c>
      <c r="BG48" s="19">
        <f>Coeff_Summary!$B$10+Coeff_Summary!$D$10*(C48)+Coeff_Summary!$E$10*AI48*100+Coeff_Summary!$F$10*(C48)^2+Coeff_Summary!$G$10*(C48)*AI48*100+Coeff_Summary!$H$10*(AI48*100)^2</f>
        <v>0.96371810325644869</v>
      </c>
      <c r="BH48" s="19">
        <f>Coeff_Summary!$B$8+Coeff_Summary!$D$8*(D48)+Coeff_Summary!$E$8*AJ48*100+Coeff_Summary!$F$8*(D48)^2+Coeff_Summary!$G$8*(D48)*AJ48*100+Coeff_Summary!$H$8*(AJ48*100)^2</f>
        <v>0.97272421183740521</v>
      </c>
      <c r="BI48" s="30">
        <f t="shared" si="49"/>
        <v>0.96822115754692695</v>
      </c>
      <c r="BJ48" s="30">
        <f>BG48*8314.4*(GERC_A_PARA!C48+273)/('Config sheet'!$C$28*AI48*10^5)</f>
        <v>6.5055873580187634E-2</v>
      </c>
      <c r="BK48">
        <f>BH48*(8314.4/'Config sheet'!$C$28)*(BT48/(AJ48*10^5))</f>
        <v>4.8043809813745397E-2</v>
      </c>
      <c r="BL48" s="30">
        <f t="shared" si="50"/>
        <v>3321.013543643598</v>
      </c>
      <c r="BM48" s="30">
        <f t="shared" si="9"/>
        <v>51048.63497913265</v>
      </c>
      <c r="BN48" s="30">
        <f t="shared" si="10"/>
        <v>2429.8634257333938</v>
      </c>
      <c r="BO48" s="30">
        <f t="shared" si="11"/>
        <v>50575.993768050568</v>
      </c>
      <c r="BP48" s="19">
        <f>(Coeff_Summary!$B$4+Coeff_Summary!$D$4*(C48)+Coeff_Summary!$E$4*AI48*100+Coeff_Summary!$F$4*(C48)^2+Coeff_Summary!$G$4*(C48)*AI48*100+Coeff_Summary!$H$4*(AI48*100)^2+Coeff_Summary!$B$2+Coeff_Summary!$D$2*(D48)+Coeff_Summary!$E$2*AJ48*100+Coeff_Summary!$F$2*(D48)^2+Coeff_Summary!$G$2*(D48)*AJ48*100+Coeff_Summary!$H$2*(AJ48*100)^2)/2</f>
        <v>1.3584334770195265</v>
      </c>
      <c r="BQ48" s="30">
        <f t="shared" si="51"/>
        <v>3.7899179739439419</v>
      </c>
      <c r="BR48" s="30">
        <f>BI48*(8314.4/'Config sheet'!$C$28)*(273+C48)*BQ48*((AK48^(1/BQ48))-1)</f>
        <v>72603.163117196644</v>
      </c>
      <c r="BS48" s="30">
        <f t="shared" si="12"/>
        <v>341.69979115504407</v>
      </c>
      <c r="BT48" s="30">
        <f t="shared" si="13"/>
        <v>350.49</v>
      </c>
      <c r="BU48" s="52">
        <f t="shared" si="14"/>
        <v>81.595040106876198</v>
      </c>
      <c r="BV48" s="30">
        <f t="shared" si="15"/>
        <v>1261.7502946548793</v>
      </c>
      <c r="BW48" s="65">
        <f>Coeff_Summary!$B$8+Coeff_Summary!$D$8*(BS48-273)+Coeff_Summary!$E$8*AJ48*100+Coeff_Summary!$F$8*(BS48-273)^2+Coeff_Summary!$G$8*(BS48-273)*AJ48*100+Coeff_Summary!$H$8*(AJ48*100)^2</f>
        <v>0.96876874521299927</v>
      </c>
      <c r="BX48" s="30">
        <f>BW48*(8314.4/'Config sheet'!$C$28)*(BS48/(AI48*10^5))</f>
        <v>7.3815211298232167E-2</v>
      </c>
      <c r="BY48" s="30">
        <f t="shared" si="16"/>
        <v>1.1346433033021655</v>
      </c>
      <c r="BZ48" s="30">
        <f t="shared" si="17"/>
        <v>1.0093451690390838</v>
      </c>
      <c r="CA48" s="30">
        <f>('Config sheet'!$C$132*(AJ48-AI48) - 'Config sheet'!$C$133*GERC_A_PARA!AJ48)*10^5</f>
        <v>98460.287341899748</v>
      </c>
      <c r="CB48" s="30">
        <f>('Config sheet'!$C$132*(AJ48-AI48) + 'Config sheet'!$C$133*AI48)*10^5</f>
        <v>123086.29948667993</v>
      </c>
      <c r="CC48" s="30">
        <f>'Config sheet'!$C$148</f>
        <v>386976</v>
      </c>
      <c r="CD48" s="30">
        <f t="shared" si="52"/>
        <v>8.7902088449559415</v>
      </c>
      <c r="CE48" s="30"/>
      <c r="CF48" s="30"/>
      <c r="CG48" s="30"/>
      <c r="CH48" s="30"/>
      <c r="CI48" s="30"/>
      <c r="CJ48" s="30"/>
      <c r="CK48" s="30"/>
      <c r="CL48" s="30"/>
      <c r="CM48" s="46">
        <f>P48+'Config sheet'!$O$9-'Config sheet'!$C$139</f>
        <v>35.078899999999997</v>
      </c>
      <c r="CN48" s="46">
        <f>Q48+'Config sheet'!$O$9+'Config sheet'!C$140</f>
        <v>65.718900000000005</v>
      </c>
      <c r="CO48" s="27">
        <f t="shared" si="18"/>
        <v>1.8734595440563988</v>
      </c>
      <c r="CP48" s="46">
        <f>'Config sheet'!$N$47</f>
        <v>1852.7346826837274</v>
      </c>
      <c r="CQ48" s="27">
        <f>'Config sheet'!$N$42</f>
        <v>970.82423361890676</v>
      </c>
      <c r="CR48" s="27">
        <f>'Config sheet'!$N$46</f>
        <v>881.91044906482068</v>
      </c>
      <c r="CS48" s="27">
        <f t="shared" si="19"/>
        <v>1.3803151010124461</v>
      </c>
      <c r="CT48" s="27">
        <f>'Config sheet'!$N$50/100*GERC_A_PARA!CQ48</f>
        <v>274.64617569078871</v>
      </c>
      <c r="CU48" s="27">
        <f t="shared" si="20"/>
        <v>274.64617569078871</v>
      </c>
      <c r="CV48" s="27">
        <f t="shared" si="21"/>
        <v>432.80951722216105</v>
      </c>
      <c r="CW48" s="27">
        <f t="shared" si="22"/>
        <v>1245.4704093096955</v>
      </c>
      <c r="CX48" s="27">
        <f t="shared" si="23"/>
        <v>790.33309398639653</v>
      </c>
      <c r="CY48" s="27">
        <f>'Config sheet'!$N$51/100*GERC_A_PARA!CR48</f>
        <v>198.78261521921058</v>
      </c>
      <c r="CZ48" s="27">
        <f t="shared" si="24"/>
        <v>198.78261521921058</v>
      </c>
      <c r="DA48" s="27">
        <f t="shared" si="25"/>
        <v>313.25762140612483</v>
      </c>
      <c r="DB48" s="27">
        <f t="shared" si="26"/>
        <v>1080.6930642840312</v>
      </c>
      <c r="DC48" s="27">
        <f t="shared" si="27"/>
        <v>685.77100408080264</v>
      </c>
      <c r="DD48" s="50">
        <f t="shared" si="28"/>
        <v>83.708344306384646</v>
      </c>
      <c r="DE48" s="50">
        <f t="shared" si="29"/>
        <v>87.019656439233287</v>
      </c>
      <c r="DF48" s="50">
        <f t="shared" si="30"/>
        <v>53.118463717505293</v>
      </c>
      <c r="DG48" s="50">
        <f t="shared" si="31"/>
        <v>55.219709595004275</v>
      </c>
      <c r="DH48" s="27">
        <f t="shared" si="32"/>
        <v>85.36400037280896</v>
      </c>
      <c r="DI48">
        <f>'Config sheet'!$N$59</f>
        <v>71.978923438716066</v>
      </c>
      <c r="DJ48" s="21">
        <f t="shared" si="53"/>
        <v>69.766543514531861</v>
      </c>
      <c r="DK48" s="19">
        <f>Coeff_Summary!$B$11+Coeff_Summary!$D$11*(F48)+Coeff_Summary!$E$11*CM48*100+Coeff_Summary!$F$11*(F48)^2+Coeff_Summary!$G$11*(F48)*CM48*100+Coeff_Summary!$H$11*(CM48*100)^2</f>
        <v>0.94368510802018601</v>
      </c>
      <c r="DL48" s="19">
        <f>Coeff_Summary!$B$9+Coeff_Summary!$D$9*(G48)+Coeff_Summary!$E$9*CN48*100+Coeff_Summary!$F$9*(G48)^2+Coeff_Summary!$G$9*(G48)*CN48*100+Coeff_Summary!$H$9*(CN48*100)^2</f>
        <v>0.96018523033726733</v>
      </c>
      <c r="DM48" s="30">
        <f t="shared" si="54"/>
        <v>0.95193516917872667</v>
      </c>
      <c r="DN48">
        <f>DK48*8314.4*(GERC_A_PARA!F48+273)/('Config sheet'!$N$28*GERC_A_PARA!CM48*10^5)</f>
        <v>4.0903224186608744E-2</v>
      </c>
      <c r="DO48">
        <f>DL48*(8314.4/'Config sheet'!$N$28)*((GERC_A_PARA!G48+273)/(GERC_A_PARA!CN48*10^5))</f>
        <v>2.6409623883315823E-2</v>
      </c>
      <c r="DP48" s="30">
        <f t="shared" si="55"/>
        <v>1581.5684414332979</v>
      </c>
      <c r="DQ48" s="30">
        <f t="shared" si="33"/>
        <v>38666.106960611818</v>
      </c>
      <c r="DR48" s="30">
        <f t="shared" si="34"/>
        <v>1003.6094557734355</v>
      </c>
      <c r="DS48" s="30">
        <f t="shared" si="35"/>
        <v>38001.656525198065</v>
      </c>
      <c r="DT48" s="19">
        <f>(Coeff_Summary!$B$5+Coeff_Summary!$D$5*(F48)+Coeff_Summary!$E$5*CM48*100+Coeff_Summary!$F$5*(F48)^2+Coeff_Summary!$G$5*(F48)*CM48*100+Coeff_Summary!$H$5*(CM48*100)^2+Coeff_Summary!$B$3+Coeff_Summary!$D$3*(G48)+Coeff_Summary!$E$3*CN48*100+Coeff_Summary!$F$3*(G48)^2+Coeff_Summary!$G$3*(G48)*CN48*100+Coeff_Summary!$H$3*(CN48*100)^2)/2</f>
        <v>1.4053249427709946</v>
      </c>
      <c r="DU48" s="30">
        <f t="shared" si="56"/>
        <v>3.467156334282127</v>
      </c>
      <c r="DV48" s="30">
        <f>DM48*(8314.4/'Config sheet'!$N$28)*(273+F48)*DU48*((CO48^(1/DU48))-1)</f>
        <v>99610.970849283884</v>
      </c>
      <c r="DW48" s="30">
        <f t="shared" si="36"/>
        <v>358.91335207095625</v>
      </c>
      <c r="DX48" s="30">
        <f t="shared" si="37"/>
        <v>356.02</v>
      </c>
      <c r="DY48" s="30">
        <f t="shared" si="38"/>
        <v>105.11644928551063</v>
      </c>
      <c r="DZ48" s="30">
        <f t="shared" si="39"/>
        <v>1017.8046663402506</v>
      </c>
      <c r="EA48" s="65">
        <f>Coeff_Summary!$B$9+Coeff_Summary!$D$9*(DW48-273)+Coeff_Summary!$E$9*CN48*100+Coeff_Summary!$F$9*(DW48-273)^2+Coeff_Summary!$G$9*(DW48-273)*CN48*100+Coeff_Summary!$H$9*(CN48*100)^2</f>
        <v>0.96212523629401758</v>
      </c>
      <c r="EB48" s="30">
        <f>EA48*(8314.4/'Config sheet'!$C$28)*(DW48/(CM48*10^5))</f>
        <v>4.9980240259306884E-2</v>
      </c>
      <c r="EC48" s="30">
        <f t="shared" si="40"/>
        <v>1.2219144395876218</v>
      </c>
      <c r="ED48" s="30">
        <f t="shared" si="57"/>
        <v>1.0174847755642749</v>
      </c>
      <c r="EE48" s="30">
        <f>('Config sheet'!$N$132*(CN48-CM48) - 'Config sheet'!$N$133*GERC_A_PARA!CN48)*10^5</f>
        <v>112593.04773940842</v>
      </c>
      <c r="EF48" s="30">
        <f>('Config sheet'!$N$132*(CN48-CM48) + 'Config sheet'!$N$133*CM48)*10^5</f>
        <v>154809.72671323267</v>
      </c>
      <c r="EG48" s="30">
        <f>'Config sheet'!$N$148</f>
        <v>386976</v>
      </c>
      <c r="EH48" s="30">
        <f t="shared" si="58"/>
        <v>2279.5549609951299</v>
      </c>
      <c r="EI48" s="30">
        <f>'Config sheet'!$E$127+'Config sheet'!$P$127</f>
        <v>3308.2</v>
      </c>
      <c r="EJ48" s="30"/>
      <c r="EK48" s="63">
        <f t="shared" si="41"/>
        <v>51048.63497913265</v>
      </c>
      <c r="EL48" s="63">
        <f t="shared" si="67"/>
        <v>50575.993768050568</v>
      </c>
      <c r="EM48" s="63">
        <f t="shared" si="68"/>
        <v>38666.106960611818</v>
      </c>
      <c r="EN48" s="63">
        <f t="shared" si="69"/>
        <v>38001.656525198065</v>
      </c>
      <c r="EO48" s="30">
        <f>BL48*(('Config sheet'!$D$8+273)/(C48+273))*(GERC_A_PARA!AI48/'Config sheet'!$D$7)*(1/GERC_A_PARA!BG48)*24*10^-3</f>
        <v>1771.7325922321581</v>
      </c>
      <c r="EP48" s="30">
        <f>BN48*(('Config sheet'!$D$8+273)/(D48+273))*(GERC_A_PARA!AJ48/'Config sheet'!$D$7)*(1/GERC_A_PARA!BH48)*24*10^-3</f>
        <v>1755.328748359575</v>
      </c>
      <c r="EQ48" s="30">
        <f t="shared" si="59"/>
        <v>1763.5306702958665</v>
      </c>
      <c r="ER48" s="30">
        <f>DP48*(('Config sheet'!$D$8+273)/(F48+273))*(CM48/'Config sheet'!$D$7)*(1/DK48)*24*10^-3</f>
        <v>1341.9751957100154</v>
      </c>
      <c r="ES48" s="30">
        <f>DR48*(('Config sheet'!$D$8+273)/(G48+273))*(CN48/'Config sheet'!$D$7)*(1/DL48)*24*10^-3</f>
        <v>1318.9142756124145</v>
      </c>
      <c r="ET48" s="30">
        <f t="shared" si="60"/>
        <v>1330.444735661215</v>
      </c>
      <c r="EU48">
        <f t="shared" si="61"/>
        <v>1.0093451690390836</v>
      </c>
      <c r="EV48">
        <f t="shared" si="62"/>
        <v>1.0174847755642746</v>
      </c>
      <c r="EW48" s="30">
        <f t="shared" si="63"/>
        <v>0.71546830225708313</v>
      </c>
      <c r="EX48" s="30">
        <f>'Config sheet'!$C$123/('Config sheet'!$F$17*10^-3)</f>
        <v>1.2841244171864261</v>
      </c>
      <c r="EY48" s="30">
        <f t="shared" si="64"/>
        <v>0.76501085618893749</v>
      </c>
      <c r="EZ48" s="30">
        <f>'Config sheet'!$N$123/('Config sheet'!$Q$17*10^-3)</f>
        <v>1.4616189626248377</v>
      </c>
      <c r="FA48" s="1" t="s">
        <v>455</v>
      </c>
      <c r="FB48" s="30">
        <f t="shared" si="65"/>
        <v>-2.8933520709562686</v>
      </c>
      <c r="FC48" s="30"/>
    </row>
    <row r="49" spans="1:159" x14ac:dyDescent="0.25">
      <c r="A49" s="1">
        <v>43481</v>
      </c>
      <c r="B49" s="29">
        <v>0.62638888888888888</v>
      </c>
      <c r="C49">
        <v>30.84</v>
      </c>
      <c r="D49">
        <v>78.75</v>
      </c>
      <c r="E49">
        <v>28.65</v>
      </c>
      <c r="F49">
        <v>28.61</v>
      </c>
      <c r="G49">
        <v>85.11</v>
      </c>
      <c r="H49">
        <v>67.17</v>
      </c>
      <c r="I49">
        <v>72.42</v>
      </c>
      <c r="J49">
        <v>72.47</v>
      </c>
      <c r="K49">
        <v>72.930000000000007</v>
      </c>
      <c r="L49">
        <v>70.459999999999994</v>
      </c>
      <c r="M49">
        <v>21.81</v>
      </c>
      <c r="N49">
        <v>34.76</v>
      </c>
      <c r="O49">
        <v>34.26</v>
      </c>
      <c r="P49">
        <v>34.21</v>
      </c>
      <c r="Q49">
        <v>64.36</v>
      </c>
      <c r="R49">
        <v>3.69</v>
      </c>
      <c r="S49">
        <v>71.88</v>
      </c>
      <c r="T49">
        <v>76.900000000000006</v>
      </c>
      <c r="U49">
        <v>72.87</v>
      </c>
      <c r="V49">
        <v>72.87</v>
      </c>
      <c r="W49">
        <v>2.85</v>
      </c>
      <c r="X49">
        <v>2.42</v>
      </c>
      <c r="Y49">
        <v>3.96</v>
      </c>
      <c r="Z49">
        <v>3.65</v>
      </c>
      <c r="AA49">
        <v>4.7699999999999996</v>
      </c>
      <c r="AB49">
        <v>4.42</v>
      </c>
      <c r="AC49">
        <v>3.99</v>
      </c>
      <c r="AD49">
        <v>1.81</v>
      </c>
      <c r="AE49">
        <v>1.45</v>
      </c>
      <c r="AF49">
        <v>2.67</v>
      </c>
      <c r="AH49" s="4" t="str">
        <f t="shared" si="70"/>
        <v>ON</v>
      </c>
      <c r="AI49" s="31">
        <f>M49+'Config sheet'!$D$9-'Config sheet'!$C$139</f>
        <v>22.768899999999999</v>
      </c>
      <c r="AJ49" s="31">
        <f>N49+'Config sheet'!$D$9+'Config sheet'!$C$140</f>
        <v>36.118899999999996</v>
      </c>
      <c r="AK49" s="25">
        <f t="shared" si="0"/>
        <v>1.586326085142453</v>
      </c>
      <c r="AL49" s="46">
        <f>'Config sheet'!$C$47</f>
        <v>3546.9708798579968</v>
      </c>
      <c r="AM49" s="4">
        <f>'Config sheet'!$C$42</f>
        <v>1817.9423322060413</v>
      </c>
      <c r="AN49" s="25">
        <f>'Config sheet'!$C$46</f>
        <v>1729.0285476519553</v>
      </c>
      <c r="AO49" s="25">
        <f t="shared" si="66"/>
        <v>1.4648217949250502</v>
      </c>
      <c r="AP49" s="25">
        <f>'Config sheet'!$C$50/100*GERC_A_PARA!AM49</f>
        <v>351.771841281869</v>
      </c>
      <c r="AQ49" s="25">
        <f t="shared" si="1"/>
        <v>351.771841281869</v>
      </c>
      <c r="AR49" s="25">
        <f t="shared" si="43"/>
        <v>482.01924596709853</v>
      </c>
      <c r="AS49" s="27">
        <f t="shared" si="2"/>
        <v>2169.7141734879106</v>
      </c>
      <c r="AT49" s="25">
        <f t="shared" si="3"/>
        <v>1583.4312763422483</v>
      </c>
      <c r="AU49" s="25">
        <f>'Config sheet'!$C$51/100*GERC_A_PARA!AN49</f>
        <v>266.0974934836359</v>
      </c>
      <c r="AV49" s="25">
        <f t="shared" si="4"/>
        <v>266.0974934836359</v>
      </c>
      <c r="AW49" s="25">
        <f t="shared" si="5"/>
        <v>364.62302580933749</v>
      </c>
      <c r="AX49" s="27">
        <f t="shared" si="6"/>
        <v>1995.1260411355911</v>
      </c>
      <c r="AY49" s="25">
        <f t="shared" si="7"/>
        <v>1456.0189597234007</v>
      </c>
      <c r="AZ49" s="31">
        <f t="shared" si="44"/>
        <v>92.83544904710061</v>
      </c>
      <c r="BA49" s="31">
        <f t="shared" si="45"/>
        <v>94.301682730484657</v>
      </c>
      <c r="BB49" s="31">
        <f t="shared" si="46"/>
        <v>67.750192799888325</v>
      </c>
      <c r="BC49" s="31">
        <f t="shared" si="47"/>
        <v>68.820232485790626</v>
      </c>
      <c r="BD49" s="25">
        <f t="shared" si="8"/>
        <v>93.568565888792634</v>
      </c>
      <c r="BE49">
        <f>'Config sheet'!$D$59</f>
        <v>82.44</v>
      </c>
      <c r="BF49" s="30">
        <f t="shared" si="48"/>
        <v>80.926889265816044</v>
      </c>
      <c r="BG49" s="19">
        <f>Coeff_Summary!$B$10+Coeff_Summary!$D$10*(C49)+Coeff_Summary!$E$10*AI49*100+Coeff_Summary!$F$10*(C49)^2+Coeff_Summary!$G$10*(C49)*AI49*100+Coeff_Summary!$H$10*(AI49*100)^2</f>
        <v>0.9642722563831031</v>
      </c>
      <c r="BH49" s="19">
        <f>Coeff_Summary!$B$8+Coeff_Summary!$D$8*(D49)+Coeff_Summary!$E$8*AJ49*100+Coeff_Summary!$F$8*(D49)^2+Coeff_Summary!$G$8*(D49)*AJ49*100+Coeff_Summary!$H$8*(AJ49*100)^2</f>
        <v>0.97320135399408259</v>
      </c>
      <c r="BI49" s="30">
        <f t="shared" si="49"/>
        <v>0.96873680518859284</v>
      </c>
      <c r="BJ49" s="30">
        <f>BG49*8314.4*(GERC_A_PARA!C49+273)/('Config sheet'!$C$28*AI49*10^5)</f>
        <v>6.5331954950891724E-2</v>
      </c>
      <c r="BK49">
        <f>BH49*(8314.4/'Config sheet'!$C$28)*(BT49/(AJ49*10^5))</f>
        <v>4.8119973532989219E-2</v>
      </c>
      <c r="BL49" s="30">
        <f t="shared" si="50"/>
        <v>3318.8497847762173</v>
      </c>
      <c r="BM49" s="30">
        <f t="shared" si="9"/>
        <v>50799.792953860138</v>
      </c>
      <c r="BN49" s="30">
        <f t="shared" si="10"/>
        <v>2422.0566076906271</v>
      </c>
      <c r="BO49" s="30">
        <f t="shared" si="11"/>
        <v>50333.706148656907</v>
      </c>
      <c r="BP49" s="19">
        <f>(Coeff_Summary!$B$4+Coeff_Summary!$D$4*(C49)+Coeff_Summary!$E$4*AI49*100+Coeff_Summary!$F$4*(C49)^2+Coeff_Summary!$G$4*(C49)*AI49*100+Coeff_Summary!$H$4*(AI49*100)^2+Coeff_Summary!$B$2+Coeff_Summary!$D$2*(D49)+Coeff_Summary!$E$2*AJ49*100+Coeff_Summary!$F$2*(D49)^2+Coeff_Summary!$G$2*(D49)*AJ49*100+Coeff_Summary!$H$2*(AJ49*100)^2)/2</f>
        <v>1.3571953029531318</v>
      </c>
      <c r="BQ49" s="30">
        <f t="shared" si="51"/>
        <v>3.7995888852189403</v>
      </c>
      <c r="BR49" s="30">
        <f>BI49*(8314.4/'Config sheet'!$C$28)*(273+C49)*BQ49*((AK49^(1/BQ49))-1)</f>
        <v>73317.563888579956</v>
      </c>
      <c r="BS49" s="30">
        <f t="shared" si="12"/>
        <v>343.07218829478796</v>
      </c>
      <c r="BT49" s="30">
        <f t="shared" si="13"/>
        <v>351.75</v>
      </c>
      <c r="BU49" s="52">
        <f t="shared" si="14"/>
        <v>81.887264234581437</v>
      </c>
      <c r="BV49" s="30">
        <f t="shared" si="15"/>
        <v>1263.429769450302</v>
      </c>
      <c r="BW49" s="65">
        <f>Coeff_Summary!$B$8+Coeff_Summary!$D$8*(BS49-273)+Coeff_Summary!$E$8*AJ49*100+Coeff_Summary!$F$8*(BS49-273)^2+Coeff_Summary!$G$8*(BS49-273)*AJ49*100+Coeff_Summary!$H$8*(AJ49*100)^2</f>
        <v>0.96934715520712289</v>
      </c>
      <c r="BX49" s="30">
        <f>BW49*(8314.4/'Config sheet'!$C$28)*(BS49/(AI49*10^5))</f>
        <v>7.4155930323478086E-2</v>
      </c>
      <c r="BY49" s="30">
        <f t="shared" si="16"/>
        <v>1.1350636970716568</v>
      </c>
      <c r="BZ49" s="30">
        <f t="shared" si="17"/>
        <v>1.0092599341647261</v>
      </c>
      <c r="CA49" s="30">
        <f>('Config sheet'!$C$132*(AJ49-AI49) - 'Config sheet'!$C$133*GERC_A_PARA!AJ49)*10^5</f>
        <v>99193.295131544772</v>
      </c>
      <c r="CB49" s="30">
        <f>('Config sheet'!$C$132*(AJ49-AI49) + 'Config sheet'!$C$133*AI49)*10^5</f>
        <v>123857.00156238719</v>
      </c>
      <c r="CC49" s="30">
        <f>'Config sheet'!$C$148</f>
        <v>386976</v>
      </c>
      <c r="CD49" s="30">
        <f t="shared" si="52"/>
        <v>8.6778117052120365</v>
      </c>
      <c r="CE49" s="30"/>
      <c r="CF49" s="30"/>
      <c r="CG49" s="30"/>
      <c r="CH49" s="30"/>
      <c r="CI49" s="30"/>
      <c r="CJ49" s="30"/>
      <c r="CK49" s="30"/>
      <c r="CL49" s="30"/>
      <c r="CM49" s="46">
        <f>P49+'Config sheet'!$O$9-'Config sheet'!$C$139</f>
        <v>35.168900000000001</v>
      </c>
      <c r="CN49" s="46">
        <f>Q49+'Config sheet'!$O$9+'Config sheet'!C$140</f>
        <v>65.718900000000005</v>
      </c>
      <c r="CO49" s="27">
        <f t="shared" si="18"/>
        <v>1.8686652127305661</v>
      </c>
      <c r="CP49" s="46">
        <f>'Config sheet'!$N$47</f>
        <v>1852.7346826837274</v>
      </c>
      <c r="CQ49" s="27">
        <f>'Config sheet'!$N$42</f>
        <v>970.82423361890676</v>
      </c>
      <c r="CR49" s="27">
        <f>'Config sheet'!$N$46</f>
        <v>881.91044906482068</v>
      </c>
      <c r="CS49" s="27">
        <f t="shared" si="19"/>
        <v>1.3786068911273623</v>
      </c>
      <c r="CT49" s="27">
        <f>'Config sheet'!$N$50/100*GERC_A_PARA!CQ49</f>
        <v>274.64617569078871</v>
      </c>
      <c r="CU49" s="27">
        <f t="shared" si="20"/>
        <v>274.64617569078871</v>
      </c>
      <c r="CV49" s="27">
        <f t="shared" si="21"/>
        <v>432.24934607053427</v>
      </c>
      <c r="CW49" s="27">
        <f t="shared" si="22"/>
        <v>1245.4704093096955</v>
      </c>
      <c r="CX49" s="27">
        <f t="shared" si="23"/>
        <v>791.35732179252693</v>
      </c>
      <c r="CY49" s="27">
        <f>'Config sheet'!$N$51/100*GERC_A_PARA!CR49</f>
        <v>198.78261521921058</v>
      </c>
      <c r="CZ49" s="27">
        <f t="shared" si="24"/>
        <v>198.78261521921058</v>
      </c>
      <c r="DA49" s="27">
        <f t="shared" si="25"/>
        <v>312.85218234908842</v>
      </c>
      <c r="DB49" s="27">
        <f t="shared" si="26"/>
        <v>1080.6930642840312</v>
      </c>
      <c r="DC49" s="27">
        <f t="shared" si="27"/>
        <v>686.6597252242824</v>
      </c>
      <c r="DD49" s="50">
        <f t="shared" si="28"/>
        <v>83.766044880003264</v>
      </c>
      <c r="DE49" s="50">
        <f t="shared" si="29"/>
        <v>87.065629253986344</v>
      </c>
      <c r="DF49" s="50">
        <f t="shared" si="30"/>
        <v>53.223964566233846</v>
      </c>
      <c r="DG49" s="50">
        <f t="shared" si="31"/>
        <v>55.320481860989126</v>
      </c>
      <c r="DH49" s="27">
        <f t="shared" si="32"/>
        <v>85.415837066994811</v>
      </c>
      <c r="DI49">
        <f>'Config sheet'!$N$59</f>
        <v>71.978923438716066</v>
      </c>
      <c r="DJ49" s="21">
        <f t="shared" si="53"/>
        <v>69.844030140303147</v>
      </c>
      <c r="DK49" s="19">
        <f>Coeff_Summary!$B$11+Coeff_Summary!$D$11*(F49)+Coeff_Summary!$E$11*CM49*100+Coeff_Summary!$F$11*(F49)^2+Coeff_Summary!$G$11*(F49)*CM49*100+Coeff_Summary!$H$11*(CM49*100)^2</f>
        <v>0.94524959274914377</v>
      </c>
      <c r="DL49" s="19">
        <f>Coeff_Summary!$B$9+Coeff_Summary!$D$9*(G49)+Coeff_Summary!$E$9*CN49*100+Coeff_Summary!$F$9*(G49)^2+Coeff_Summary!$G$9*(G49)*CN49*100+Coeff_Summary!$H$9*(CN49*100)^2</f>
        <v>0.96159413659280069</v>
      </c>
      <c r="DM49" s="30">
        <f t="shared" si="54"/>
        <v>0.95342186467097223</v>
      </c>
      <c r="DN49">
        <f>DK49*8314.4*(GERC_A_PARA!F49+273)/('Config sheet'!$N$28*GERC_A_PARA!CM49*10^5)</f>
        <v>4.1158215367970978E-2</v>
      </c>
      <c r="DO49">
        <f>DL49*(8314.4/'Config sheet'!$N$28)*((GERC_A_PARA!G49+273)/(GERC_A_PARA!CN49*10^5))</f>
        <v>2.6603639495708452E-2</v>
      </c>
      <c r="DP49" s="30">
        <f t="shared" si="55"/>
        <v>1582.5288378448358</v>
      </c>
      <c r="DQ49" s="30">
        <f t="shared" si="33"/>
        <v>38449.889619761023</v>
      </c>
      <c r="DR49" s="30">
        <f t="shared" si="34"/>
        <v>1005.520302542109</v>
      </c>
      <c r="DS49" s="30">
        <f t="shared" si="35"/>
        <v>37796.34371847182</v>
      </c>
      <c r="DT49" s="19">
        <f>(Coeff_Summary!$B$5+Coeff_Summary!$D$5*(F49)+Coeff_Summary!$E$5*CM49*100+Coeff_Summary!$F$5*(F49)^2+Coeff_Summary!$G$5*(F49)*CM49*100+Coeff_Summary!$H$5*(CM49*100)^2+Coeff_Summary!$B$3+Coeff_Summary!$D$3*(G49)+Coeff_Summary!$E$3*CN49*100+Coeff_Summary!$F$3*(G49)^2+Coeff_Summary!$G$3*(G49)*CN49*100+Coeff_Summary!$H$3*(CN49*100)^2)/2</f>
        <v>1.4019337498375131</v>
      </c>
      <c r="DU49" s="30">
        <f t="shared" si="56"/>
        <v>3.4879722103562165</v>
      </c>
      <c r="DV49" s="30">
        <f>DM49*(8314.4/'Config sheet'!$N$28)*(273+F49)*DU49*((CO49^(1/DU49))-1)</f>
        <v>99975.84665708286</v>
      </c>
      <c r="DW49" s="30">
        <f t="shared" si="36"/>
        <v>360.82256611138632</v>
      </c>
      <c r="DX49" s="30">
        <f t="shared" si="37"/>
        <v>358.11</v>
      </c>
      <c r="DY49" s="30">
        <f t="shared" si="38"/>
        <v>104.80100196705544</v>
      </c>
      <c r="DZ49" s="30">
        <f t="shared" si="39"/>
        <v>1018.8781586202413</v>
      </c>
      <c r="EA49" s="65">
        <f>Coeff_Summary!$B$9+Coeff_Summary!$D$9*(DW49-273)+Coeff_Summary!$E$9*CN49*100+Coeff_Summary!$F$9*(DW49-273)^2+Coeff_Summary!$G$9*(DW49-273)*CN49*100+Coeff_Summary!$H$9*(CN49*100)^2</f>
        <v>0.96336413362073237</v>
      </c>
      <c r="EB49" s="30">
        <f>EA49*(8314.4/'Config sheet'!$C$28)*(DW49/(CM49*10^5))</f>
        <v>5.0182057527427576E-2</v>
      </c>
      <c r="EC49" s="30">
        <f t="shared" si="40"/>
        <v>1.2192476539320238</v>
      </c>
      <c r="ED49" s="30">
        <f t="shared" si="57"/>
        <v>1.0172912466390183</v>
      </c>
      <c r="EE49" s="30">
        <f>('Config sheet'!$N$132*(CN49-CM49) - 'Config sheet'!$N$133*GERC_A_PARA!CN49)*10^5</f>
        <v>112181.47458951146</v>
      </c>
      <c r="EF49" s="30">
        <f>('Config sheet'!$N$132*(CN49-CM49) + 'Config sheet'!$N$133*CM49)*10^5</f>
        <v>154435.84784939795</v>
      </c>
      <c r="EG49" s="30">
        <f>'Config sheet'!$N$148</f>
        <v>386976</v>
      </c>
      <c r="EH49" s="30">
        <f t="shared" si="58"/>
        <v>2282.3079280705433</v>
      </c>
      <c r="EI49" s="30">
        <f>'Config sheet'!$E$127+'Config sheet'!$P$127</f>
        <v>3308.2</v>
      </c>
      <c r="EJ49" s="30"/>
      <c r="EK49" s="63">
        <f t="shared" si="41"/>
        <v>50799.792953860138</v>
      </c>
      <c r="EL49" s="63">
        <f t="shared" si="67"/>
        <v>50333.706148656907</v>
      </c>
      <c r="EM49" s="63">
        <f t="shared" si="68"/>
        <v>38449.889619761023</v>
      </c>
      <c r="EN49" s="63">
        <f t="shared" si="69"/>
        <v>37796.34371847182</v>
      </c>
      <c r="EO49" s="30">
        <f>BL49*(('Config sheet'!$D$8+273)/(C49+273))*(GERC_A_PARA!AI49/'Config sheet'!$D$7)*(1/GERC_A_PARA!BG49)*24*10^-3</f>
        <v>1763.0960924183521</v>
      </c>
      <c r="EP49" s="30">
        <f>BN49*(('Config sheet'!$D$8+273)/(D49+273))*(GERC_A_PARA!AJ49/'Config sheet'!$D$7)*(1/GERC_A_PARA!BH49)*24*10^-3</f>
        <v>1746.9197307208158</v>
      </c>
      <c r="EQ49" s="30">
        <f t="shared" si="59"/>
        <v>1755.0079115695839</v>
      </c>
      <c r="ER49" s="30">
        <f>DP49*(('Config sheet'!$D$8+273)/(F49+273))*(CM49/'Config sheet'!$D$7)*(1/DK49)*24*10^-3</f>
        <v>1334.4709929052253</v>
      </c>
      <c r="ES49" s="30">
        <f>DR49*(('Config sheet'!$D$8+273)/(G49+273))*(CN49/'Config sheet'!$D$7)*(1/DL49)*24*10^-3</f>
        <v>1311.7885338285598</v>
      </c>
      <c r="ET49" s="30">
        <f t="shared" si="60"/>
        <v>1323.1297633668926</v>
      </c>
      <c r="EU49">
        <f t="shared" si="61"/>
        <v>1.0092599341647264</v>
      </c>
      <c r="EV49">
        <f t="shared" si="62"/>
        <v>1.017291246639018</v>
      </c>
      <c r="EW49" s="30">
        <f t="shared" si="63"/>
        <v>0.71989975721554378</v>
      </c>
      <c r="EX49" s="30">
        <f>'Config sheet'!$C$123/('Config sheet'!$F$17*10^-3)</f>
        <v>1.2841244171864261</v>
      </c>
      <c r="EY49" s="30">
        <f t="shared" si="64"/>
        <v>0.77005157531001367</v>
      </c>
      <c r="EZ49" s="30">
        <f>'Config sheet'!$N$123/('Config sheet'!$Q$17*10^-3)</f>
        <v>1.4616189626248377</v>
      </c>
      <c r="FA49" s="1" t="s">
        <v>456</v>
      </c>
      <c r="FB49" s="30">
        <f t="shared" si="65"/>
        <v>-2.7125661113863089</v>
      </c>
      <c r="FC49" s="30"/>
    </row>
    <row r="50" spans="1:159" x14ac:dyDescent="0.25">
      <c r="A50" s="1">
        <v>43481</v>
      </c>
      <c r="B50" s="2">
        <v>0.66666666666666663</v>
      </c>
      <c r="C50">
        <v>30.13</v>
      </c>
      <c r="D50">
        <v>77.92</v>
      </c>
      <c r="E50">
        <v>27.28</v>
      </c>
      <c r="F50">
        <v>27.25</v>
      </c>
      <c r="G50">
        <v>83.78</v>
      </c>
      <c r="H50">
        <v>67.11</v>
      </c>
      <c r="I50">
        <v>72.36</v>
      </c>
      <c r="J50">
        <v>72.44</v>
      </c>
      <c r="K50">
        <v>72.88</v>
      </c>
      <c r="L50">
        <v>70.37</v>
      </c>
      <c r="M50">
        <v>21.81</v>
      </c>
      <c r="N50">
        <v>34.71</v>
      </c>
      <c r="O50">
        <v>34.21</v>
      </c>
      <c r="P50">
        <v>34.15</v>
      </c>
      <c r="Q50">
        <v>64.36</v>
      </c>
      <c r="R50">
        <v>3.69</v>
      </c>
      <c r="S50">
        <v>72.069999999999993</v>
      </c>
      <c r="T50">
        <v>76.709999999999994</v>
      </c>
      <c r="U50">
        <v>72.790000000000006</v>
      </c>
      <c r="V50">
        <v>72.790000000000006</v>
      </c>
      <c r="W50">
        <v>2.85</v>
      </c>
      <c r="X50">
        <v>2.42</v>
      </c>
      <c r="Y50">
        <v>3.92</v>
      </c>
      <c r="Z50">
        <v>3.63</v>
      </c>
      <c r="AA50">
        <v>4.76</v>
      </c>
      <c r="AB50">
        <v>4.3899999999999997</v>
      </c>
      <c r="AC50">
        <v>3.97</v>
      </c>
      <c r="AD50">
        <v>1.83</v>
      </c>
      <c r="AE50">
        <v>1.46</v>
      </c>
      <c r="AF50">
        <v>2.61</v>
      </c>
      <c r="AH50" s="4" t="str">
        <f t="shared" si="70"/>
        <v>ON</v>
      </c>
      <c r="AI50" s="31">
        <f>M50+'Config sheet'!$D$9-'Config sheet'!$C$139</f>
        <v>22.768899999999999</v>
      </c>
      <c r="AJ50" s="31">
        <f>N50+'Config sheet'!$D$9+'Config sheet'!$C$140</f>
        <v>36.068899999999999</v>
      </c>
      <c r="AK50" s="25">
        <f t="shared" si="0"/>
        <v>1.5841301072954777</v>
      </c>
      <c r="AL50" s="46">
        <f>'Config sheet'!$C$47</f>
        <v>3546.9708798579968</v>
      </c>
      <c r="AM50" s="4">
        <f>'Config sheet'!$C$42</f>
        <v>1817.9423322060413</v>
      </c>
      <c r="AN50" s="25">
        <f>'Config sheet'!$C$46</f>
        <v>1729.0285476519553</v>
      </c>
      <c r="AO50" s="25">
        <f t="shared" si="66"/>
        <v>1.4667677297356423</v>
      </c>
      <c r="AP50" s="25">
        <f>'Config sheet'!$C$50/100*GERC_A_PARA!AM50</f>
        <v>351.771841281869</v>
      </c>
      <c r="AQ50" s="25">
        <f t="shared" si="1"/>
        <v>351.771841281869</v>
      </c>
      <c r="AR50" s="25">
        <f t="shared" si="43"/>
        <v>481.36301522694669</v>
      </c>
      <c r="AS50" s="27">
        <f t="shared" si="2"/>
        <v>2169.7141734879106</v>
      </c>
      <c r="AT50" s="25">
        <f t="shared" si="3"/>
        <v>1585.589930508821</v>
      </c>
      <c r="AU50" s="25">
        <f>'Config sheet'!$C$51/100*GERC_A_PARA!AN50</f>
        <v>266.0974934836359</v>
      </c>
      <c r="AV50" s="25">
        <f t="shared" si="4"/>
        <v>266.0974934836359</v>
      </c>
      <c r="AW50" s="25">
        <f t="shared" si="5"/>
        <v>364.12662065517566</v>
      </c>
      <c r="AX50" s="27">
        <f t="shared" si="6"/>
        <v>1995.1260411355911</v>
      </c>
      <c r="AY50" s="25">
        <f t="shared" si="7"/>
        <v>1458.0039157116873</v>
      </c>
      <c r="AZ50" s="31">
        <f t="shared" si="44"/>
        <v>92.871546492466507</v>
      </c>
      <c r="BA50" s="31">
        <f t="shared" si="45"/>
        <v>94.330392791682669</v>
      </c>
      <c r="BB50" s="31">
        <f t="shared" si="46"/>
        <v>67.868934419373744</v>
      </c>
      <c r="BC50" s="31">
        <f t="shared" si="47"/>
        <v>68.935034291173324</v>
      </c>
      <c r="BD50" s="25">
        <f t="shared" si="8"/>
        <v>93.600969642074588</v>
      </c>
      <c r="BE50">
        <f>'Config sheet'!$D$59</f>
        <v>82.44</v>
      </c>
      <c r="BF50" s="30">
        <f t="shared" si="48"/>
        <v>81.001476998674065</v>
      </c>
      <c r="BG50" s="19">
        <f>Coeff_Summary!$B$10+Coeff_Summary!$D$10*(C50)+Coeff_Summary!$E$10*AI50*100+Coeff_Summary!$F$10*(C50)^2+Coeff_Summary!$G$10*(C50)*AI50*100+Coeff_Summary!$H$10*(AI50*100)^2</f>
        <v>0.96391882043179955</v>
      </c>
      <c r="BH50" s="19">
        <f>Coeff_Summary!$B$8+Coeff_Summary!$D$8*(D50)+Coeff_Summary!$E$8*AJ50*100+Coeff_Summary!$F$8*(D50)^2+Coeff_Summary!$G$8*(D50)*AJ50*100+Coeff_Summary!$H$8*(AJ50*100)^2</f>
        <v>0.97288173053256755</v>
      </c>
      <c r="BI50" s="30">
        <f t="shared" si="49"/>
        <v>0.96840027548218355</v>
      </c>
      <c r="BJ50" s="30">
        <f>BG50*8314.4*(GERC_A_PARA!C50+273)/('Config sheet'!$C$28*AI50*10^5)</f>
        <v>6.5155399851824128E-2</v>
      </c>
      <c r="BK50">
        <f>BH50*(8314.4/'Config sheet'!$C$28)*(BT50/(AJ50*10^5))</f>
        <v>4.8057188050706724E-2</v>
      </c>
      <c r="BL50" s="30">
        <f t="shared" si="50"/>
        <v>3319.9991364691091</v>
      </c>
      <c r="BM50" s="30">
        <f t="shared" si="9"/>
        <v>50955.088051326886</v>
      </c>
      <c r="BN50" s="30">
        <f t="shared" si="10"/>
        <v>2426.1984663265748</v>
      </c>
      <c r="BO50" s="30">
        <f t="shared" si="11"/>
        <v>50485.651881392077</v>
      </c>
      <c r="BP50" s="19">
        <f>(Coeff_Summary!$B$4+Coeff_Summary!$D$4*(C50)+Coeff_Summary!$E$4*AI50*100+Coeff_Summary!$F$4*(C50)^2+Coeff_Summary!$G$4*(C50)*AI50*100+Coeff_Summary!$H$4*(AI50*100)^2+Coeff_Summary!$B$2+Coeff_Summary!$D$2*(D50)+Coeff_Summary!$E$2*AJ50*100+Coeff_Summary!$F$2*(D50)^2+Coeff_Summary!$G$2*(D50)*AJ50*100+Coeff_Summary!$H$2*(AJ50*100)^2)/2</f>
        <v>1.35800640107273</v>
      </c>
      <c r="BQ50" s="30">
        <f t="shared" si="51"/>
        <v>3.7932461458890154</v>
      </c>
      <c r="BR50" s="30">
        <f>BI50*(8314.4/'Config sheet'!$C$28)*(273+C50)*BQ50*((AK50^(1/BQ50))-1)</f>
        <v>72895.276033641043</v>
      </c>
      <c r="BS50" s="30">
        <f t="shared" si="12"/>
        <v>342.21502289374445</v>
      </c>
      <c r="BT50" s="30">
        <f t="shared" si="13"/>
        <v>350.92</v>
      </c>
      <c r="BU50" s="52">
        <f t="shared" si="14"/>
        <v>81.784940141754447</v>
      </c>
      <c r="BV50" s="30">
        <f t="shared" si="15"/>
        <v>1261.5692660877714</v>
      </c>
      <c r="BW50" s="65">
        <f>Coeff_Summary!$B$8+Coeff_Summary!$D$8*(BS50-273)+Coeff_Summary!$E$8*AJ50*100+Coeff_Summary!$F$8*(BS50-273)^2+Coeff_Summary!$G$8*(BS50-273)*AJ50*100+Coeff_Summary!$H$8*(AJ50*100)^2</f>
        <v>0.96898211839469961</v>
      </c>
      <c r="BX50" s="30">
        <f>BW50*(8314.4/'Config sheet'!$C$28)*(BS50/(AI50*10^5))</f>
        <v>7.3942795958600233E-2</v>
      </c>
      <c r="BY50" s="30">
        <f t="shared" si="16"/>
        <v>1.1348682707305968</v>
      </c>
      <c r="BZ50" s="30">
        <f t="shared" si="17"/>
        <v>1.0092984076156464</v>
      </c>
      <c r="CA50" s="30">
        <f>('Config sheet'!$C$132*(AJ50-AI50) - 'Config sheet'!$C$133*GERC_A_PARA!AJ50)*10^5</f>
        <v>98786.068581741987</v>
      </c>
      <c r="CB50" s="30">
        <f>('Config sheet'!$C$132*(AJ50-AI50) + 'Config sheet'!$C$133*AI50)*10^5</f>
        <v>123428.83374254983</v>
      </c>
      <c r="CC50" s="30">
        <f>'Config sheet'!$C$148</f>
        <v>386976</v>
      </c>
      <c r="CD50" s="30">
        <f t="shared" si="52"/>
        <v>8.7049771062555692</v>
      </c>
      <c r="CE50" s="30"/>
      <c r="CF50" s="30"/>
      <c r="CG50" s="30"/>
      <c r="CH50" s="30"/>
      <c r="CI50" s="30"/>
      <c r="CJ50" s="30"/>
      <c r="CK50" s="30"/>
      <c r="CL50" s="30"/>
      <c r="CM50" s="46">
        <f>P50+'Config sheet'!$O$9-'Config sheet'!$C$139</f>
        <v>35.108899999999998</v>
      </c>
      <c r="CN50" s="46">
        <f>Q50+'Config sheet'!$O$9+'Config sheet'!C$140</f>
        <v>65.718900000000005</v>
      </c>
      <c r="CO50" s="27">
        <f t="shared" si="18"/>
        <v>1.8718587024942395</v>
      </c>
      <c r="CP50" s="46">
        <f>'Config sheet'!$N$47</f>
        <v>1852.7346826837274</v>
      </c>
      <c r="CQ50" s="27">
        <f>'Config sheet'!$N$42</f>
        <v>970.82423361890676</v>
      </c>
      <c r="CR50" s="27">
        <f>'Config sheet'!$N$46</f>
        <v>881.91044906482068</v>
      </c>
      <c r="CS50" s="27">
        <f t="shared" si="19"/>
        <v>1.3796066264247027</v>
      </c>
      <c r="CT50" s="27">
        <f>'Config sheet'!$N$50/100*GERC_A_PARA!CQ50</f>
        <v>274.64617569078871</v>
      </c>
      <c r="CU50" s="27">
        <f t="shared" si="20"/>
        <v>274.64617569078871</v>
      </c>
      <c r="CV50" s="27">
        <f t="shared" si="21"/>
        <v>432.64245453945802</v>
      </c>
      <c r="CW50" s="27">
        <f t="shared" si="22"/>
        <v>1245.4704093096955</v>
      </c>
      <c r="CX50" s="27">
        <f t="shared" si="23"/>
        <v>790.63827708973065</v>
      </c>
      <c r="CY50" s="27">
        <f>'Config sheet'!$N$51/100*GERC_A_PARA!CR50</f>
        <v>198.78261521921058</v>
      </c>
      <c r="CZ50" s="27">
        <f t="shared" si="24"/>
        <v>198.78261521921058</v>
      </c>
      <c r="DA50" s="27">
        <f t="shared" si="25"/>
        <v>313.13670526050686</v>
      </c>
      <c r="DB50" s="27">
        <f t="shared" si="26"/>
        <v>1080.6930642840312</v>
      </c>
      <c r="DC50" s="27">
        <f t="shared" si="27"/>
        <v>686.03581106509114</v>
      </c>
      <c r="DD50" s="50">
        <f t="shared" si="28"/>
        <v>83.725552641005663</v>
      </c>
      <c r="DE50" s="50">
        <f t="shared" si="29"/>
        <v>87.03336714486629</v>
      </c>
      <c r="DF50" s="50">
        <f t="shared" si="30"/>
        <v>53.149899181595075</v>
      </c>
      <c r="DG50" s="50">
        <f t="shared" si="31"/>
        <v>55.2497361112531</v>
      </c>
      <c r="DH50" s="27">
        <f t="shared" si="32"/>
        <v>85.379459892935984</v>
      </c>
      <c r="DI50">
        <f>'Config sheet'!$N$59</f>
        <v>71.978923438716066</v>
      </c>
      <c r="DJ50" s="21">
        <f t="shared" si="53"/>
        <v>69.789638769680039</v>
      </c>
      <c r="DK50" s="19">
        <f>Coeff_Summary!$B$11+Coeff_Summary!$D$11*(F50)+Coeff_Summary!$E$11*CM50*100+Coeff_Summary!$F$11*(F50)^2+Coeff_Summary!$G$11*(F50)*CM50*100+Coeff_Summary!$H$11*(CM50*100)^2</f>
        <v>0.94426460872503515</v>
      </c>
      <c r="DL50" s="19">
        <f>Coeff_Summary!$B$9+Coeff_Summary!$D$9*(G50)+Coeff_Summary!$E$9*CN50*100+Coeff_Summary!$F$9*(G50)^2+Coeff_Summary!$G$9*(G50)*CN50*100+Coeff_Summary!$H$9*(CN50*100)^2</f>
        <v>0.96070210610963702</v>
      </c>
      <c r="DM50" s="30">
        <f t="shared" si="54"/>
        <v>0.95248335741733614</v>
      </c>
      <c r="DN50">
        <f>DK50*8314.4*(GERC_A_PARA!F50+273)/('Config sheet'!$N$28*GERC_A_PARA!CM50*10^5)</f>
        <v>4.0999880457973516E-2</v>
      </c>
      <c r="DO50">
        <f>DL50*(8314.4/'Config sheet'!$N$28)*((GERC_A_PARA!G50+273)/(GERC_A_PARA!CN50*10^5))</f>
        <v>2.6480247682481039E-2</v>
      </c>
      <c r="DP50" s="30">
        <f t="shared" si="55"/>
        <v>1581.8548653244679</v>
      </c>
      <c r="DQ50" s="30">
        <f t="shared" si="33"/>
        <v>38581.938475306801</v>
      </c>
      <c r="DR50" s="30">
        <f t="shared" si="34"/>
        <v>1004.1788194866342</v>
      </c>
      <c r="DS50" s="30">
        <f t="shared" si="35"/>
        <v>37921.806152552905</v>
      </c>
      <c r="DT50" s="19">
        <f>(Coeff_Summary!$B$5+Coeff_Summary!$D$5*(F50)+Coeff_Summary!$E$5*CM50*100+Coeff_Summary!$F$5*(F50)^2+Coeff_Summary!$G$5*(F50)*CM50*100+Coeff_Summary!$H$5*(CM50*100)^2+Coeff_Summary!$B$3+Coeff_Summary!$D$3*(G50)+Coeff_Summary!$E$3*CN50*100+Coeff_Summary!$F$3*(G50)^2+Coeff_Summary!$G$3*(G50)*CN50*100+Coeff_Summary!$H$3*(CN50*100)^2)/2</f>
        <v>1.4040758684058465</v>
      </c>
      <c r="DU50" s="30">
        <f t="shared" si="56"/>
        <v>3.4747827776629761</v>
      </c>
      <c r="DV50" s="30">
        <f>DM50*(8314.4/'Config sheet'!$N$28)*(273+F50)*DU50*((CO50^(1/DU50))-1)</f>
        <v>99758.794054658181</v>
      </c>
      <c r="DW50" s="30">
        <f t="shared" si="36"/>
        <v>359.61671925939231</v>
      </c>
      <c r="DX50" s="30">
        <f t="shared" si="37"/>
        <v>356.78</v>
      </c>
      <c r="DY50" s="30">
        <f t="shared" si="38"/>
        <v>105.0180775860469</v>
      </c>
      <c r="DZ50" s="30">
        <f t="shared" si="39"/>
        <v>1018.0489723130511</v>
      </c>
      <c r="EA50" s="65">
        <f>Coeff_Summary!$B$9+Coeff_Summary!$D$9*(DW50-273)+Coeff_Summary!$E$9*CN50*100+Coeff_Summary!$F$9*(DW50-273)^2+Coeff_Summary!$G$9*(DW50-273)*CN50*100+Coeff_Summary!$H$9*(CN50*100)^2</f>
        <v>0.96258546902966002</v>
      </c>
      <c r="EB50" s="30">
        <f>EA50*(8314.4/'Config sheet'!$C$28)*(DW50/(CM50*10^5))</f>
        <v>5.0059330608788845E-2</v>
      </c>
      <c r="EC50" s="30">
        <f t="shared" si="40"/>
        <v>1.2209628430527162</v>
      </c>
      <c r="ED50" s="30">
        <f t="shared" si="57"/>
        <v>1.0174077236748245</v>
      </c>
      <c r="EE50" s="30">
        <f>('Config sheet'!$N$132*(CN50-CM50) - 'Config sheet'!$N$133*GERC_A_PARA!CN50)*10^5</f>
        <v>112455.85668944276</v>
      </c>
      <c r="EF50" s="30">
        <f>('Config sheet'!$N$132*(CN50-CM50) + 'Config sheet'!$N$133*CM50)*10^5</f>
        <v>154685.10042528776</v>
      </c>
      <c r="EG50" s="30">
        <f>'Config sheet'!$N$148</f>
        <v>386976</v>
      </c>
      <c r="EH50" s="30">
        <f t="shared" si="58"/>
        <v>2279.6182384008225</v>
      </c>
      <c r="EI50" s="30">
        <f>'Config sheet'!$E$127+'Config sheet'!$P$127</f>
        <v>3308.2</v>
      </c>
      <c r="EJ50" s="30"/>
      <c r="EK50" s="63">
        <f t="shared" si="41"/>
        <v>50955.088051326886</v>
      </c>
      <c r="EL50" s="63">
        <f t="shared" si="67"/>
        <v>50485.651881392077</v>
      </c>
      <c r="EM50" s="63">
        <f t="shared" si="68"/>
        <v>38581.938475306801</v>
      </c>
      <c r="EN50" s="63">
        <f t="shared" si="69"/>
        <v>37921.806152552905</v>
      </c>
      <c r="EO50" s="30">
        <f>BL50*(('Config sheet'!$D$8+273)/(C50+273))*(GERC_A_PARA!AI50/'Config sheet'!$D$7)*(1/GERC_A_PARA!BG50)*24*10^-3</f>
        <v>1768.4858816988719</v>
      </c>
      <c r="EP50" s="30">
        <f>BN50*(('Config sheet'!$D$8+273)/(D50+273))*(GERC_A_PARA!AJ50/'Config sheet'!$D$7)*(1/GERC_A_PARA!BH50)*24*10^-3</f>
        <v>1752.1932744119949</v>
      </c>
      <c r="EQ50" s="30">
        <f t="shared" si="59"/>
        <v>1760.3395780554333</v>
      </c>
      <c r="ER50" s="30">
        <f>DP50*(('Config sheet'!$D$8+273)/(F50+273))*(CM50/'Config sheet'!$D$7)*(1/DK50)*24*10^-3</f>
        <v>1339.0539805058354</v>
      </c>
      <c r="ES50" s="30">
        <f>DR50*(('Config sheet'!$D$8+273)/(G50+273))*(CN50/'Config sheet'!$D$7)*(1/DL50)*24*10^-3</f>
        <v>1316.1429280969487</v>
      </c>
      <c r="ET50" s="30">
        <f t="shared" si="60"/>
        <v>1327.5984543013919</v>
      </c>
      <c r="EU50">
        <f t="shared" si="61"/>
        <v>1.0092984076156464</v>
      </c>
      <c r="EV50">
        <f t="shared" si="62"/>
        <v>1.0174077236748249</v>
      </c>
      <c r="EW50" s="30">
        <f t="shared" si="63"/>
        <v>0.7166624450274357</v>
      </c>
      <c r="EX50" s="30">
        <f>'Config sheet'!$C$123/('Config sheet'!$F$17*10^-3)</f>
        <v>1.2841244171864261</v>
      </c>
      <c r="EY50" s="30">
        <f t="shared" si="64"/>
        <v>0.76683500874424282</v>
      </c>
      <c r="EZ50" s="30">
        <f>'Config sheet'!$N$123/('Config sheet'!$Q$17*10^-3)</f>
        <v>1.4616189626248377</v>
      </c>
      <c r="FA50" s="1" t="s">
        <v>457</v>
      </c>
      <c r="FB50" s="30">
        <f t="shared" si="65"/>
        <v>-2.8367192593923392</v>
      </c>
      <c r="FC50" s="30"/>
    </row>
    <row r="51" spans="1:159" x14ac:dyDescent="0.25">
      <c r="A51" s="1">
        <v>43481</v>
      </c>
      <c r="B51" s="2">
        <v>0.70833333333333337</v>
      </c>
      <c r="C51">
        <v>29.39</v>
      </c>
      <c r="D51">
        <v>77.069999999999993</v>
      </c>
      <c r="E51">
        <v>25.86</v>
      </c>
      <c r="F51">
        <v>25.84</v>
      </c>
      <c r="G51">
        <v>82.41</v>
      </c>
      <c r="H51">
        <v>67.040000000000006</v>
      </c>
      <c r="I51">
        <v>72.3</v>
      </c>
      <c r="J51">
        <v>72.41</v>
      </c>
      <c r="K51">
        <v>72.83</v>
      </c>
      <c r="L51">
        <v>70.290000000000006</v>
      </c>
      <c r="M51">
        <v>21.81</v>
      </c>
      <c r="N51">
        <v>34.65</v>
      </c>
      <c r="O51">
        <v>34.159999999999997</v>
      </c>
      <c r="P51">
        <v>34.1</v>
      </c>
      <c r="Q51">
        <v>64.36</v>
      </c>
      <c r="R51">
        <v>3.7</v>
      </c>
      <c r="S51">
        <v>72.27</v>
      </c>
      <c r="T51">
        <v>76.53</v>
      </c>
      <c r="U51">
        <v>72.709999999999994</v>
      </c>
      <c r="V51">
        <v>72.709999999999994</v>
      </c>
      <c r="W51">
        <v>2.84</v>
      </c>
      <c r="X51">
        <v>2.41</v>
      </c>
      <c r="Y51">
        <v>3.88</v>
      </c>
      <c r="Z51">
        <v>3.6</v>
      </c>
      <c r="AA51">
        <v>4.75</v>
      </c>
      <c r="AB51">
        <v>4.3600000000000003</v>
      </c>
      <c r="AC51">
        <v>3.95</v>
      </c>
      <c r="AD51">
        <v>1.85</v>
      </c>
      <c r="AE51">
        <v>1.46</v>
      </c>
      <c r="AF51">
        <v>2.54</v>
      </c>
      <c r="AH51" s="4" t="str">
        <f t="shared" si="70"/>
        <v>ON</v>
      </c>
      <c r="AI51" s="31">
        <f>M51+'Config sheet'!$D$9-'Config sheet'!$C$139</f>
        <v>22.768899999999999</v>
      </c>
      <c r="AJ51" s="31">
        <f>N51+'Config sheet'!$D$9+'Config sheet'!$C$140</f>
        <v>36.008899999999997</v>
      </c>
      <c r="AK51" s="25">
        <f t="shared" si="0"/>
        <v>1.5814949338791069</v>
      </c>
      <c r="AL51" s="46">
        <f>'Config sheet'!$C$47</f>
        <v>3546.9708798579968</v>
      </c>
      <c r="AM51" s="4">
        <f>'Config sheet'!$C$42</f>
        <v>1817.9423322060413</v>
      </c>
      <c r="AN51" s="25">
        <f>'Config sheet'!$C$46</f>
        <v>1729.0285476519553</v>
      </c>
      <c r="AO51" s="25">
        <f t="shared" si="66"/>
        <v>1.4693483325992214</v>
      </c>
      <c r="AP51" s="25">
        <f>'Config sheet'!$C$50/100*GERC_A_PARA!AM51</f>
        <v>351.771841281869</v>
      </c>
      <c r="AQ51" s="25">
        <f t="shared" si="1"/>
        <v>351.771841281869</v>
      </c>
      <c r="AR51" s="25">
        <f t="shared" si="43"/>
        <v>480.55312689009708</v>
      </c>
      <c r="AS51" s="27">
        <f t="shared" si="2"/>
        <v>2169.7141734879106</v>
      </c>
      <c r="AT51" s="25">
        <f t="shared" si="3"/>
        <v>1588.2621653146907</v>
      </c>
      <c r="AU51" s="25">
        <f>'Config sheet'!$C$51/100*GERC_A_PARA!AN51</f>
        <v>266.0974934836359</v>
      </c>
      <c r="AV51" s="25">
        <f t="shared" si="4"/>
        <v>266.0974934836359</v>
      </c>
      <c r="AW51" s="25">
        <f t="shared" si="5"/>
        <v>363.51398134996015</v>
      </c>
      <c r="AX51" s="27">
        <f t="shared" si="6"/>
        <v>1995.1260411355911</v>
      </c>
      <c r="AY51" s="25">
        <f t="shared" si="7"/>
        <v>1460.4611265804576</v>
      </c>
      <c r="AZ51" s="31">
        <f t="shared" si="44"/>
        <v>92.916096218962338</v>
      </c>
      <c r="BA51" s="31">
        <f t="shared" si="45"/>
        <v>94.365825364849101</v>
      </c>
      <c r="BB51" s="31">
        <f t="shared" si="46"/>
        <v>68.015926695120299</v>
      </c>
      <c r="BC51" s="31">
        <f t="shared" si="47"/>
        <v>69.077149403853639</v>
      </c>
      <c r="BD51" s="25">
        <f t="shared" si="8"/>
        <v>93.640960791905712</v>
      </c>
      <c r="BE51">
        <f>'Config sheet'!$D$59</f>
        <v>82.44</v>
      </c>
      <c r="BF51" s="30">
        <f t="shared" si="48"/>
        <v>81.093749420696341</v>
      </c>
      <c r="BG51" s="19">
        <f>Coeff_Summary!$B$10+Coeff_Summary!$D$10*(C51)+Coeff_Summary!$E$10*AI51*100+Coeff_Summary!$F$10*(C51)^2+Coeff_Summary!$G$10*(C51)*AI51*100+Coeff_Summary!$H$10*(AI51*100)^2</f>
        <v>0.96354658793732439</v>
      </c>
      <c r="BH51" s="19">
        <f>Coeff_Summary!$B$8+Coeff_Summary!$D$8*(D51)+Coeff_Summary!$E$8*AJ51*100+Coeff_Summary!$F$8*(D51)^2+Coeff_Summary!$G$8*(D51)*AJ51*100+Coeff_Summary!$H$8*(AJ51*100)^2</f>
        <v>0.97255739709053002</v>
      </c>
      <c r="BI51" s="30">
        <f t="shared" si="49"/>
        <v>0.96805199251392726</v>
      </c>
      <c r="BJ51" s="30">
        <f>BG51*8314.4*(GERC_A_PARA!C51+273)/('Config sheet'!$C$28*AI51*10^5)</f>
        <v>6.4971243329704151E-2</v>
      </c>
      <c r="BK51">
        <f>BH51*(8314.4/'Config sheet'!$C$28)*(BT51/(AJ51*10^5))</f>
        <v>4.8004656431991803E-2</v>
      </c>
      <c r="BL51" s="30">
        <f t="shared" si="50"/>
        <v>3321.4176109081395</v>
      </c>
      <c r="BM51" s="30">
        <f t="shared" si="9"/>
        <v>51121.349087521972</v>
      </c>
      <c r="BN51" s="30">
        <f t="shared" si="10"/>
        <v>2431.3257437660845</v>
      </c>
      <c r="BO51" s="30">
        <f t="shared" si="11"/>
        <v>50647.706378454008</v>
      </c>
      <c r="BP51" s="19">
        <f>(Coeff_Summary!$B$4+Coeff_Summary!$D$4*(C51)+Coeff_Summary!$E$4*AI51*100+Coeff_Summary!$F$4*(C51)^2+Coeff_Summary!$G$4*(C51)*AI51*100+Coeff_Summary!$H$4*(AI51*100)^2+Coeff_Summary!$B$2+Coeff_Summary!$D$2*(D51)+Coeff_Summary!$E$2*AJ51*100+Coeff_Summary!$F$2*(D51)^2+Coeff_Summary!$G$2*(D51)*AJ51*100+Coeff_Summary!$H$2*(AJ51*100)^2)/2</f>
        <v>1.3588409401339396</v>
      </c>
      <c r="BQ51" s="30">
        <f t="shared" si="51"/>
        <v>3.7867500280952995</v>
      </c>
      <c r="BR51" s="30">
        <f>BI51*(8314.4/'Config sheet'!$C$28)*(273+C51)*BQ51*((AK51^(1/BQ51))-1)</f>
        <v>72419.546140244347</v>
      </c>
      <c r="BS51" s="30">
        <f t="shared" si="12"/>
        <v>341.30055215110752</v>
      </c>
      <c r="BT51" s="30">
        <f t="shared" si="13"/>
        <v>350.07</v>
      </c>
      <c r="BU51" s="52">
        <f t="shared" si="14"/>
        <v>81.607701659202036</v>
      </c>
      <c r="BV51" s="30">
        <f t="shared" si="15"/>
        <v>1260.156423054234</v>
      </c>
      <c r="BW51" s="65">
        <f>Coeff_Summary!$B$8+Coeff_Summary!$D$8*(BS51-273)+Coeff_Summary!$E$8*AJ51*100+Coeff_Summary!$F$8*(BS51-273)^2+Coeff_Summary!$G$8*(BS51-273)*AJ51*100+Coeff_Summary!$H$8*(AJ51*100)^2</f>
        <v>0.96859453495676284</v>
      </c>
      <c r="BX51" s="30">
        <f>BW51*(8314.4/'Config sheet'!$C$28)*(BS51/(AI51*10^5))</f>
        <v>7.3715707841173914E-2</v>
      </c>
      <c r="BY51" s="30">
        <f t="shared" si="16"/>
        <v>1.1345897671542924</v>
      </c>
      <c r="BZ51" s="30">
        <f t="shared" si="17"/>
        <v>1.0093517109250472</v>
      </c>
      <c r="CA51" s="30">
        <f>('Config sheet'!$C$132*(AJ51-AI51) - 'Config sheet'!$C$133*GERC_A_PARA!AJ51)*10^5</f>
        <v>98297.396721978599</v>
      </c>
      <c r="CB51" s="30">
        <f>('Config sheet'!$C$132*(AJ51-AI51) + 'Config sheet'!$C$133*AI51)*10^5</f>
        <v>122915.03235874495</v>
      </c>
      <c r="CC51" s="30">
        <f>'Config sheet'!$C$148</f>
        <v>386976</v>
      </c>
      <c r="CD51" s="30">
        <f t="shared" si="52"/>
        <v>8.7694478488924688</v>
      </c>
      <c r="CE51" s="30"/>
      <c r="CF51" s="30"/>
      <c r="CG51" s="30"/>
      <c r="CH51" s="30"/>
      <c r="CI51" s="30"/>
      <c r="CJ51" s="30"/>
      <c r="CK51" s="30"/>
      <c r="CL51" s="30"/>
      <c r="CM51" s="46">
        <f>P51+'Config sheet'!$O$9-'Config sheet'!$C$139</f>
        <v>35.058900000000001</v>
      </c>
      <c r="CN51" s="46">
        <f>Q51+'Config sheet'!$O$9+'Config sheet'!C$140</f>
        <v>65.718900000000005</v>
      </c>
      <c r="CO51" s="27">
        <f t="shared" si="18"/>
        <v>1.8745282938141243</v>
      </c>
      <c r="CP51" s="46">
        <f>'Config sheet'!$N$47</f>
        <v>1852.7346826837274</v>
      </c>
      <c r="CQ51" s="27">
        <f>'Config sheet'!$N$42</f>
        <v>970.82423361890676</v>
      </c>
      <c r="CR51" s="27">
        <f>'Config sheet'!$N$46</f>
        <v>881.91044906482068</v>
      </c>
      <c r="CS51" s="27">
        <f t="shared" si="19"/>
        <v>1.3810248087229173</v>
      </c>
      <c r="CT51" s="27">
        <f>'Config sheet'!$N$50/100*GERC_A_PARA!CQ51</f>
        <v>274.64617569078871</v>
      </c>
      <c r="CU51" s="27">
        <f t="shared" si="20"/>
        <v>274.64617569078871</v>
      </c>
      <c r="CV51" s="27">
        <f t="shared" si="21"/>
        <v>432.88709654936287</v>
      </c>
      <c r="CW51" s="27">
        <f t="shared" si="22"/>
        <v>1245.4704093096955</v>
      </c>
      <c r="CX51" s="27">
        <f t="shared" si="23"/>
        <v>790.19145541554167</v>
      </c>
      <c r="CY51" s="27">
        <f>'Config sheet'!$N$51/100*GERC_A_PARA!CR51</f>
        <v>198.78261521921058</v>
      </c>
      <c r="CZ51" s="27">
        <f t="shared" si="24"/>
        <v>198.78261521921058</v>
      </c>
      <c r="DA51" s="27">
        <f t="shared" si="25"/>
        <v>313.31377154733593</v>
      </c>
      <c r="DB51" s="27">
        <f t="shared" si="26"/>
        <v>1080.6930642840312</v>
      </c>
      <c r="DC51" s="27">
        <f t="shared" si="27"/>
        <v>685.64810447595141</v>
      </c>
      <c r="DD51" s="50">
        <f t="shared" si="28"/>
        <v>83.7003532278232</v>
      </c>
      <c r="DE51" s="50">
        <f t="shared" si="29"/>
        <v>87.013289563631503</v>
      </c>
      <c r="DF51" s="50">
        <f t="shared" si="30"/>
        <v>53.10387420006743</v>
      </c>
      <c r="DG51" s="50">
        <f t="shared" si="31"/>
        <v>55.205773984537082</v>
      </c>
      <c r="DH51" s="27">
        <f t="shared" si="32"/>
        <v>85.356821395727351</v>
      </c>
      <c r="DI51">
        <f>'Config sheet'!$N$59</f>
        <v>71.978923438716066</v>
      </c>
      <c r="DJ51" s="21">
        <f t="shared" si="53"/>
        <v>69.755822744014807</v>
      </c>
      <c r="DK51" s="19">
        <f>Coeff_Summary!$B$11+Coeff_Summary!$D$11*(F51)+Coeff_Summary!$E$11*CM51*100+Coeff_Summary!$F$11*(F51)^2+Coeff_Summary!$G$11*(F51)*CM51*100+Coeff_Summary!$H$11*(CM51*100)^2</f>
        <v>0.94320636047440054</v>
      </c>
      <c r="DL51" s="19">
        <f>Coeff_Summary!$B$9+Coeff_Summary!$D$9*(G51)+Coeff_Summary!$E$9*CN51*100+Coeff_Summary!$F$9*(G51)^2+Coeff_Summary!$G$9*(G51)*CN51*100+Coeff_Summary!$H$9*(CN51*100)^2</f>
        <v>0.95976661083363157</v>
      </c>
      <c r="DM51" s="30">
        <f t="shared" si="54"/>
        <v>0.95148648565401606</v>
      </c>
      <c r="DN51">
        <f>DK51*8314.4*(GERC_A_PARA!F51+273)/('Config sheet'!$N$28*GERC_A_PARA!CM51*10^5)</f>
        <v>4.0819741249453978E-2</v>
      </c>
      <c r="DO51">
        <f>DL51*(8314.4/'Config sheet'!$N$28)*((GERC_A_PARA!G51+273)/(GERC_A_PARA!CN51*10^5))</f>
        <v>2.6352879696632182E-2</v>
      </c>
      <c r="DP51" s="30">
        <f t="shared" si="55"/>
        <v>1581.4354340350451</v>
      </c>
      <c r="DQ51" s="30">
        <f t="shared" si="33"/>
        <v>38741.926960553654</v>
      </c>
      <c r="DR51" s="30">
        <f t="shared" si="34"/>
        <v>1003.3452083044471</v>
      </c>
      <c r="DS51" s="30">
        <f t="shared" si="35"/>
        <v>38073.456102509794</v>
      </c>
      <c r="DT51" s="19">
        <f>(Coeff_Summary!$B$5+Coeff_Summary!$D$5*(F51)+Coeff_Summary!$E$5*CM51*100+Coeff_Summary!$F$5*(F51)^2+Coeff_Summary!$G$5*(F51)*CM51*100+Coeff_Summary!$H$5*(CM51*100)^2+Coeff_Summary!$B$3+Coeff_Summary!$D$3*(G51)+Coeff_Summary!$E$3*CN51*100+Coeff_Summary!$F$3*(G51)^2+Coeff_Summary!$G$3*(G51)*CN51*100+Coeff_Summary!$H$3*(CN51*100)^2)/2</f>
        <v>1.4063462876281674</v>
      </c>
      <c r="DU51" s="30">
        <f t="shared" si="56"/>
        <v>3.4609551765243722</v>
      </c>
      <c r="DV51" s="30">
        <f>DM51*(8314.4/'Config sheet'!$N$28)*(273+F51)*DU51*((CO51^(1/DU51))-1)</f>
        <v>99469.885902291659</v>
      </c>
      <c r="DW51" s="30">
        <f t="shared" si="36"/>
        <v>358.33355713073666</v>
      </c>
      <c r="DX51" s="30">
        <f t="shared" si="37"/>
        <v>355.40999999999997</v>
      </c>
      <c r="DY51" s="30">
        <f t="shared" si="38"/>
        <v>105.1680345249013</v>
      </c>
      <c r="DZ51" s="30">
        <f t="shared" si="39"/>
        <v>1017.856558953</v>
      </c>
      <c r="EA51" s="65">
        <f>Coeff_Summary!$B$9+Coeff_Summary!$D$9*(DW51-273)+Coeff_Summary!$E$9*CN51*100+Coeff_Summary!$F$9*(DW51-273)^2+Coeff_Summary!$G$9*(DW51-273)*CN51*100+Coeff_Summary!$H$9*(CN51*100)^2</f>
        <v>0.96174251420010459</v>
      </c>
      <c r="EB51" s="30">
        <f>EA51*(8314.4/'Config sheet'!$C$28)*(DW51/(CM51*10^5))</f>
        <v>4.9908106638954702E-2</v>
      </c>
      <c r="EC51" s="30">
        <f t="shared" si="40"/>
        <v>1.2226463253150164</v>
      </c>
      <c r="ED51" s="30">
        <f t="shared" si="57"/>
        <v>1.0175573989459759</v>
      </c>
      <c r="EE51" s="30">
        <f>('Config sheet'!$N$132*(CN51-CM51) - 'Config sheet'!$N$133*GERC_A_PARA!CN51)*10^5</f>
        <v>112684.50843938549</v>
      </c>
      <c r="EF51" s="30">
        <f>('Config sheet'!$N$132*(CN51-CM51) + 'Config sheet'!$N$133*CM51)*10^5</f>
        <v>154892.81090519592</v>
      </c>
      <c r="EG51" s="30">
        <f>'Config sheet'!$N$148</f>
        <v>386976</v>
      </c>
      <c r="EH51" s="30">
        <f t="shared" si="58"/>
        <v>2278.0129820072339</v>
      </c>
      <c r="EI51" s="30">
        <f>'Config sheet'!$E$127+'Config sheet'!$P$127</f>
        <v>3308.2</v>
      </c>
      <c r="EJ51" s="30"/>
      <c r="EK51" s="63">
        <f t="shared" si="41"/>
        <v>51121.349087521972</v>
      </c>
      <c r="EL51" s="63">
        <f t="shared" si="67"/>
        <v>50647.706378454008</v>
      </c>
      <c r="EM51" s="63">
        <f t="shared" si="68"/>
        <v>38741.926960553654</v>
      </c>
      <c r="EN51" s="63">
        <f t="shared" si="69"/>
        <v>38073.456102509794</v>
      </c>
      <c r="EO51" s="30">
        <f>BL51*(('Config sheet'!$D$8+273)/(C51+273))*(GERC_A_PARA!AI51/'Config sheet'!$D$7)*(1/GERC_A_PARA!BG51)*24*10^-3</f>
        <v>1774.256263155017</v>
      </c>
      <c r="EP51" s="30">
        <f>BN51*(('Config sheet'!$D$8+273)/(D51+273))*(GERC_A_PARA!AJ51/'Config sheet'!$D$7)*(1/GERC_A_PARA!BH51)*24*10^-3</f>
        <v>1757.8176605347539</v>
      </c>
      <c r="EQ51" s="30">
        <f t="shared" si="59"/>
        <v>1766.0369618448854</v>
      </c>
      <c r="ER51" s="30">
        <f>DP51*(('Config sheet'!$D$8+273)/(F51+273))*(CM51/'Config sheet'!$D$7)*(1/DK51)*24*10^-3</f>
        <v>1344.6066620576451</v>
      </c>
      <c r="ES51" s="30">
        <f>DR51*(('Config sheet'!$D$8+273)/(G51+273))*(CN51/'Config sheet'!$D$7)*(1/DL51)*24*10^-3</f>
        <v>1321.4062061269851</v>
      </c>
      <c r="ET51" s="30">
        <f t="shared" si="60"/>
        <v>1333.006434092315</v>
      </c>
      <c r="EU51">
        <f t="shared" si="61"/>
        <v>1.0093517109250467</v>
      </c>
      <c r="EV51">
        <f t="shared" si="62"/>
        <v>1.0175573989459759</v>
      </c>
      <c r="EW51" s="30">
        <f t="shared" si="63"/>
        <v>0.71355042407369285</v>
      </c>
      <c r="EX51" s="30">
        <f>'Config sheet'!$C$123/('Config sheet'!$F$17*10^-3)</f>
        <v>1.2841244171864261</v>
      </c>
      <c r="EY51" s="30">
        <f t="shared" si="64"/>
        <v>0.76357962941573476</v>
      </c>
      <c r="EZ51" s="30">
        <f>'Config sheet'!$N$123/('Config sheet'!$Q$17*10^-3)</f>
        <v>1.4616189626248377</v>
      </c>
      <c r="FA51" s="1" t="s">
        <v>458</v>
      </c>
      <c r="FB51" s="30">
        <f t="shared" si="65"/>
        <v>-2.9235571307366968</v>
      </c>
      <c r="FC51" s="30"/>
    </row>
    <row r="52" spans="1:159" x14ac:dyDescent="0.25">
      <c r="A52" s="1">
        <v>43481</v>
      </c>
      <c r="B52" s="2">
        <v>0.75</v>
      </c>
      <c r="C52">
        <v>28.65</v>
      </c>
      <c r="D52">
        <v>76.209999999999994</v>
      </c>
      <c r="E52">
        <v>24.45</v>
      </c>
      <c r="F52">
        <v>24.44</v>
      </c>
      <c r="G52">
        <v>81.05</v>
      </c>
      <c r="H52">
        <v>66.98</v>
      </c>
      <c r="I52">
        <v>72.239999999999995</v>
      </c>
      <c r="J52">
        <v>72.37</v>
      </c>
      <c r="K52">
        <v>72.790000000000006</v>
      </c>
      <c r="L52">
        <v>70.209999999999994</v>
      </c>
      <c r="M52">
        <v>21.81</v>
      </c>
      <c r="N52">
        <v>34.590000000000003</v>
      </c>
      <c r="O52">
        <v>34.1</v>
      </c>
      <c r="P52">
        <v>34.04</v>
      </c>
      <c r="Q52">
        <v>64.349999999999994</v>
      </c>
      <c r="R52">
        <v>3.7</v>
      </c>
      <c r="S52">
        <v>72.47</v>
      </c>
      <c r="T52">
        <v>76.34</v>
      </c>
      <c r="U52">
        <v>72.63</v>
      </c>
      <c r="V52">
        <v>72.63</v>
      </c>
      <c r="W52">
        <v>2.83</v>
      </c>
      <c r="X52">
        <v>2.41</v>
      </c>
      <c r="Y52">
        <v>3.84</v>
      </c>
      <c r="Z52">
        <v>3.57</v>
      </c>
      <c r="AA52">
        <v>4.74</v>
      </c>
      <c r="AB52">
        <v>4.32</v>
      </c>
      <c r="AC52">
        <v>3.93</v>
      </c>
      <c r="AD52">
        <v>1.87</v>
      </c>
      <c r="AE52">
        <v>1.47</v>
      </c>
      <c r="AF52">
        <v>2.48</v>
      </c>
      <c r="AH52" s="4" t="str">
        <f t="shared" si="70"/>
        <v>ON</v>
      </c>
      <c r="AI52" s="31">
        <f>M52+'Config sheet'!$D$9-'Config sheet'!$C$139</f>
        <v>22.768899999999999</v>
      </c>
      <c r="AJ52" s="31">
        <f>N52+'Config sheet'!$D$9+'Config sheet'!$C$140</f>
        <v>35.948900000000002</v>
      </c>
      <c r="AK52" s="25">
        <f t="shared" si="0"/>
        <v>1.5788597604627366</v>
      </c>
      <c r="AL52" s="46">
        <f>'Config sheet'!$C$47</f>
        <v>3546.9708798579968</v>
      </c>
      <c r="AM52" s="4">
        <f>'Config sheet'!$C$42</f>
        <v>1817.9423322060413</v>
      </c>
      <c r="AN52" s="25">
        <f>'Config sheet'!$C$46</f>
        <v>1729.0285476519553</v>
      </c>
      <c r="AO52" s="25">
        <f t="shared" si="66"/>
        <v>1.4718257715582956</v>
      </c>
      <c r="AP52" s="25">
        <f>'Config sheet'!$C$50/100*GERC_A_PARA!AM52</f>
        <v>351.771841281869</v>
      </c>
      <c r="AQ52" s="25">
        <f t="shared" si="1"/>
        <v>351.771841281869</v>
      </c>
      <c r="AR52" s="25">
        <f t="shared" si="43"/>
        <v>479.75696253687914</v>
      </c>
      <c r="AS52" s="27">
        <f t="shared" si="2"/>
        <v>2169.7141734879106</v>
      </c>
      <c r="AT52" s="25">
        <f t="shared" si="3"/>
        <v>1590.8979117828642</v>
      </c>
      <c r="AU52" s="25">
        <f>'Config sheet'!$C$51/100*GERC_A_PARA!AN52</f>
        <v>266.0974934836359</v>
      </c>
      <c r="AV52" s="25">
        <f t="shared" si="4"/>
        <v>266.0974934836359</v>
      </c>
      <c r="AW52" s="25">
        <f t="shared" si="5"/>
        <v>362.91172353984007</v>
      </c>
      <c r="AX52" s="27">
        <f t="shared" si="6"/>
        <v>1995.1260411355911</v>
      </c>
      <c r="AY52" s="25">
        <f t="shared" si="7"/>
        <v>1462.8847851806274</v>
      </c>
      <c r="AZ52" s="31">
        <f t="shared" si="44"/>
        <v>92.959891026922591</v>
      </c>
      <c r="BA52" s="31">
        <f t="shared" si="45"/>
        <v>94.400657514436105</v>
      </c>
      <c r="BB52" s="31">
        <f t="shared" si="46"/>
        <v>68.160911847920786</v>
      </c>
      <c r="BC52" s="31">
        <f t="shared" si="47"/>
        <v>69.217323989372261</v>
      </c>
      <c r="BD52" s="25">
        <f t="shared" si="8"/>
        <v>93.680274270679348</v>
      </c>
      <c r="BE52">
        <f>'Config sheet'!$D$59</f>
        <v>82.44</v>
      </c>
      <c r="BF52" s="30">
        <f t="shared" si="48"/>
        <v>81.184696094662939</v>
      </c>
      <c r="BG52" s="19">
        <f>Coeff_Summary!$B$10+Coeff_Summary!$D$10*(C52)+Coeff_Summary!$E$10*AI52*100+Coeff_Summary!$F$10*(C52)^2+Coeff_Summary!$G$10*(C52)*AI52*100+Coeff_Summary!$H$10*(AI52*100)^2</f>
        <v>0.96317041289663541</v>
      </c>
      <c r="BH52" s="19">
        <f>Coeff_Summary!$B$8+Coeff_Summary!$D$8*(D52)+Coeff_Summary!$E$8*AJ52*100+Coeff_Summary!$F$8*(D52)^2+Coeff_Summary!$G$8*(D52)*AJ52*100+Coeff_Summary!$H$8*(AJ52*100)^2</f>
        <v>0.97222614497546522</v>
      </c>
      <c r="BI52" s="30">
        <f t="shared" si="49"/>
        <v>0.96769827893605032</v>
      </c>
      <c r="BJ52" s="30">
        <f>BG52*8314.4*(GERC_A_PARA!C52+273)/('Config sheet'!$C$28*AI52*10^5)</f>
        <v>6.4786944460005352E-2</v>
      </c>
      <c r="BK52">
        <f>BH52*(8314.4/'Config sheet'!$C$28)*(BT52/(AJ52*10^5))</f>
        <v>4.79503129825826E-2</v>
      </c>
      <c r="BL52" s="30">
        <f t="shared" si="50"/>
        <v>3322.8120485520999</v>
      </c>
      <c r="BM52" s="30">
        <f t="shared" si="9"/>
        <v>51288.296990196184</v>
      </c>
      <c r="BN52" s="30">
        <f t="shared" si="10"/>
        <v>2436.3830102057136</v>
      </c>
      <c r="BO52" s="30">
        <f t="shared" si="11"/>
        <v>50810.575753503457</v>
      </c>
      <c r="BP52" s="19">
        <f>(Coeff_Summary!$B$4+Coeff_Summary!$D$4*(C52)+Coeff_Summary!$E$4*AI52*100+Coeff_Summary!$F$4*(C52)^2+Coeff_Summary!$G$4*(C52)*AI52*100+Coeff_Summary!$H$4*(AI52*100)^2+Coeff_Summary!$B$2+Coeff_Summary!$D$2*(D52)+Coeff_Summary!$E$2*AJ52*100+Coeff_Summary!$F$2*(D52)^2+Coeff_Summary!$G$2*(D52)*AJ52*100+Coeff_Summary!$H$2*(AJ52*100)^2)/2</f>
        <v>1.3596859411868214</v>
      </c>
      <c r="BQ52" s="30">
        <f t="shared" si="51"/>
        <v>3.7802031869813852</v>
      </c>
      <c r="BR52" s="30">
        <f>BI52*(8314.4/'Config sheet'!$C$28)*(273+C52)*BQ52*((AK52^(1/BQ52))-1)</f>
        <v>71944.694161064719</v>
      </c>
      <c r="BS52" s="30">
        <f t="shared" si="12"/>
        <v>340.38651745123815</v>
      </c>
      <c r="BT52" s="30">
        <f t="shared" si="13"/>
        <v>349.21</v>
      </c>
      <c r="BU52" s="52">
        <f t="shared" si="14"/>
        <v>81.447681772998649</v>
      </c>
      <c r="BV52" s="30">
        <f t="shared" si="15"/>
        <v>1258.4495826977727</v>
      </c>
      <c r="BW52" s="65">
        <f>Coeff_Summary!$B$8+Coeff_Summary!$D$8*(BS52-273)+Coeff_Summary!$E$8*AJ52*100+Coeff_Summary!$F$8*(BS52-273)^2+Coeff_Summary!$G$8*(BS52-273)*AJ52*100+Coeff_Summary!$H$8*(AJ52*100)^2</f>
        <v>0.96820406446006535</v>
      </c>
      <c r="BX52" s="30">
        <f>BW52*(8314.4/'Config sheet'!$C$28)*(BS52/(AI52*10^5))</f>
        <v>7.3488652799788168E-2</v>
      </c>
      <c r="BY52" s="30">
        <f t="shared" si="16"/>
        <v>1.1343126830924186</v>
      </c>
      <c r="BZ52" s="30">
        <f t="shared" si="17"/>
        <v>1.0094020040042508</v>
      </c>
      <c r="CA52" s="30">
        <f>('Config sheet'!$C$132*(AJ52-AI52) - 'Config sheet'!$C$133*GERC_A_PARA!AJ52)*10^5</f>
        <v>97808.724862215284</v>
      </c>
      <c r="CB52" s="30">
        <f>('Config sheet'!$C$132*(AJ52-AI52) + 'Config sheet'!$C$133*AI52)*10^5</f>
        <v>122401.23097494013</v>
      </c>
      <c r="CC52" s="30">
        <f>'Config sheet'!$C$148</f>
        <v>386976</v>
      </c>
      <c r="CD52" s="30">
        <f t="shared" si="52"/>
        <v>8.8234825487618309</v>
      </c>
      <c r="CE52" s="30"/>
      <c r="CF52" s="30"/>
      <c r="CG52" s="30"/>
      <c r="CH52" s="30"/>
      <c r="CI52" s="30"/>
      <c r="CJ52" s="30"/>
      <c r="CK52" s="30"/>
      <c r="CL52" s="30"/>
      <c r="CM52" s="46">
        <f>P52+'Config sheet'!$O$9-'Config sheet'!$C$139</f>
        <v>34.998899999999999</v>
      </c>
      <c r="CN52" s="46">
        <f>Q52+'Config sheet'!$O$9+'Config sheet'!C$140</f>
        <v>65.7089</v>
      </c>
      <c r="CO52" s="27">
        <f t="shared" si="18"/>
        <v>1.877456148621814</v>
      </c>
      <c r="CP52" s="46">
        <f>'Config sheet'!$N$47</f>
        <v>1852.7346826837274</v>
      </c>
      <c r="CQ52" s="27">
        <f>'Config sheet'!$N$42</f>
        <v>970.82423361890676</v>
      </c>
      <c r="CR52" s="27">
        <f>'Config sheet'!$N$46</f>
        <v>881.91044906482068</v>
      </c>
      <c r="CS52" s="27">
        <f t="shared" si="19"/>
        <v>1.3823318687870796</v>
      </c>
      <c r="CT52" s="27">
        <f>'Config sheet'!$N$50/100*GERC_A_PARA!CQ52</f>
        <v>274.64617569078871</v>
      </c>
      <c r="CU52" s="27">
        <f t="shared" si="20"/>
        <v>274.64617569078871</v>
      </c>
      <c r="CV52" s="27">
        <f t="shared" si="21"/>
        <v>433.189710003252</v>
      </c>
      <c r="CW52" s="27">
        <f t="shared" si="22"/>
        <v>1245.4704093096955</v>
      </c>
      <c r="CX52" s="27">
        <f t="shared" si="23"/>
        <v>789.63945115497143</v>
      </c>
      <c r="CY52" s="27">
        <f>'Config sheet'!$N$51/100*GERC_A_PARA!CR52</f>
        <v>198.78261521921058</v>
      </c>
      <c r="CZ52" s="27">
        <f t="shared" si="24"/>
        <v>198.78261521921058</v>
      </c>
      <c r="DA52" s="27">
        <f t="shared" si="25"/>
        <v>313.53279623833441</v>
      </c>
      <c r="DB52" s="27">
        <f t="shared" si="26"/>
        <v>1080.6930642840312</v>
      </c>
      <c r="DC52" s="27">
        <f t="shared" si="27"/>
        <v>685.16913109256609</v>
      </c>
      <c r="DD52" s="50">
        <f t="shared" si="28"/>
        <v>83.66918245113574</v>
      </c>
      <c r="DE52" s="50">
        <f t="shared" si="29"/>
        <v>86.988454310660998</v>
      </c>
      <c r="DF52" s="50">
        <f t="shared" si="30"/>
        <v>53.04701485916361</v>
      </c>
      <c r="DG52" s="50">
        <f t="shared" si="31"/>
        <v>55.151463097996022</v>
      </c>
      <c r="DH52" s="27">
        <f t="shared" si="32"/>
        <v>85.328818380898369</v>
      </c>
      <c r="DI52">
        <f>'Config sheet'!$N$59</f>
        <v>71.978923438716066</v>
      </c>
      <c r="DJ52" s="21">
        <f t="shared" si="53"/>
        <v>69.714028679739101</v>
      </c>
      <c r="DK52" s="19">
        <f>Coeff_Summary!$B$11+Coeff_Summary!$D$11*(F52)+Coeff_Summary!$E$11*CM52*100+Coeff_Summary!$F$11*(F52)^2+Coeff_Summary!$G$11*(F52)*CM52*100+Coeff_Summary!$H$11*(CM52*100)^2</f>
        <v>0.94215117107711532</v>
      </c>
      <c r="DL52" s="19">
        <f>Coeff_Summary!$B$9+Coeff_Summary!$D$9*(G52)+Coeff_Summary!$E$9*CN52*100+Coeff_Summary!$F$9*(G52)^2+Coeff_Summary!$G$9*(G52)*CN52*100+Coeff_Summary!$H$9*(CN52*100)^2</f>
        <v>0.95882557839448057</v>
      </c>
      <c r="DM52" s="30">
        <f t="shared" si="54"/>
        <v>0.95048837473579795</v>
      </c>
      <c r="DN52">
        <f>DK52*8314.4*(GERC_A_PARA!F52+273)/('Config sheet'!$N$28*GERC_A_PARA!CM52*10^5)</f>
        <v>4.0652630670668537E-2</v>
      </c>
      <c r="DO52">
        <f>DL52*(8314.4/'Config sheet'!$N$28)*((GERC_A_PARA!G52+273)/(GERC_A_PARA!CN52*10^5))</f>
        <v>2.6230290323869011E-2</v>
      </c>
      <c r="DP52" s="30">
        <f t="shared" si="55"/>
        <v>1580.9166124671115</v>
      </c>
      <c r="DQ52" s="30">
        <f t="shared" si="33"/>
        <v>38888.420906245701</v>
      </c>
      <c r="DR52" s="30">
        <f t="shared" si="34"/>
        <v>1002.3153636241021</v>
      </c>
      <c r="DS52" s="30">
        <f t="shared" si="35"/>
        <v>38212.133805931087</v>
      </c>
      <c r="DT52" s="19">
        <f>(Coeff_Summary!$B$5+Coeff_Summary!$D$5*(F52)+Coeff_Summary!$E$5*CM52*100+Coeff_Summary!$F$5*(F52)^2+Coeff_Summary!$G$5*(F52)*CM52*100+Coeff_Summary!$H$5*(CM52*100)^2+Coeff_Summary!$B$3+Coeff_Summary!$D$3*(G52)+Coeff_Summary!$E$3*CN52*100+Coeff_Summary!$F$3*(G52)^2+Coeff_Summary!$G$3*(G52)*CN52*100+Coeff_Summary!$H$3*(CN52*100)^2)/2</f>
        <v>1.4086079663763496</v>
      </c>
      <c r="DU52" s="30">
        <f t="shared" si="56"/>
        <v>3.4473335869299895</v>
      </c>
      <c r="DV52" s="30">
        <f>DM52*(8314.4/'Config sheet'!$N$28)*(273+F52)*DU52*((CO52^(1/DU52))-1)</f>
        <v>99205.465218928235</v>
      </c>
      <c r="DW52" s="30">
        <f t="shared" si="36"/>
        <v>357.07241438292135</v>
      </c>
      <c r="DX52" s="30">
        <f t="shared" si="37"/>
        <v>354.05</v>
      </c>
      <c r="DY52" s="30">
        <f t="shared" si="38"/>
        <v>105.33901145190134</v>
      </c>
      <c r="DZ52" s="30">
        <f t="shared" si="39"/>
        <v>1017.3354250505254</v>
      </c>
      <c r="EA52" s="65">
        <f>Coeff_Summary!$B$9+Coeff_Summary!$D$9*(DW52-273)+Coeff_Summary!$E$9*CN52*100+Coeff_Summary!$F$9*(DW52-273)^2+Coeff_Summary!$G$9*(DW52-273)*CN52*100+Coeff_Summary!$H$9*(CN52*100)^2</f>
        <v>0.96090362490184444</v>
      </c>
      <c r="EB52" s="30">
        <f>EA52*(8314.4/'Config sheet'!$C$28)*(DW52/(CM52*10^5))</f>
        <v>4.9774261089058421E-2</v>
      </c>
      <c r="EC52" s="30">
        <f t="shared" si="40"/>
        <v>1.2243798314624512</v>
      </c>
      <c r="ED52" s="30">
        <f t="shared" si="57"/>
        <v>1.0176982291475605</v>
      </c>
      <c r="EE52" s="30">
        <f>('Config sheet'!$N$132*(CN52-CM52) - 'Config sheet'!$N$133*GERC_A_PARA!CN52)*10^5</f>
        <v>112917.34844333514</v>
      </c>
      <c r="EF52" s="30">
        <f>('Config sheet'!$N$132*(CN52-CM52) + 'Config sheet'!$N$133*CM52)*10^5</f>
        <v>155096.33313109717</v>
      </c>
      <c r="EG52" s="30">
        <f>'Config sheet'!$N$148</f>
        <v>386976</v>
      </c>
      <c r="EH52" s="30">
        <f t="shared" si="58"/>
        <v>2275.7850077482981</v>
      </c>
      <c r="EI52" s="30">
        <f>'Config sheet'!$E$127+'Config sheet'!$P$127</f>
        <v>3308.2</v>
      </c>
      <c r="EJ52" s="30"/>
      <c r="EK52" s="63">
        <f t="shared" si="41"/>
        <v>51288.296990196184</v>
      </c>
      <c r="EL52" s="63">
        <f t="shared" si="67"/>
        <v>50810.575753503457</v>
      </c>
      <c r="EM52" s="63">
        <f t="shared" si="68"/>
        <v>38888.420906245701</v>
      </c>
      <c r="EN52" s="63">
        <f t="shared" si="69"/>
        <v>38212.133805931087</v>
      </c>
      <c r="EO52" s="30">
        <f>BL52*(('Config sheet'!$D$8+273)/(C52+273))*(GERC_A_PARA!AI52/'Config sheet'!$D$7)*(1/GERC_A_PARA!BG52)*24*10^-3</f>
        <v>1780.050483519452</v>
      </c>
      <c r="EP52" s="30">
        <f>BN52*(('Config sheet'!$D$8+273)/(D52+273))*(GERC_A_PARA!AJ52/'Config sheet'!$D$7)*(1/GERC_A_PARA!BH52)*24*10^-3</f>
        <v>1763.4703284301752</v>
      </c>
      <c r="EQ52" s="30">
        <f t="shared" si="59"/>
        <v>1771.7604059748137</v>
      </c>
      <c r="ER52" s="30">
        <f>DP52*(('Config sheet'!$D$8+273)/(F52+273))*(CM52/'Config sheet'!$D$7)*(1/DK52)*24*10^-3</f>
        <v>1349.690991898264</v>
      </c>
      <c r="ES52" s="30">
        <f>DR52*(('Config sheet'!$D$8+273)/(G52+273))*(CN52/'Config sheet'!$D$7)*(1/DL52)*24*10^-3</f>
        <v>1326.2192595429647</v>
      </c>
      <c r="ET52" s="30">
        <f t="shared" si="60"/>
        <v>1337.9551257206144</v>
      </c>
      <c r="EU52">
        <f t="shared" si="61"/>
        <v>1.0094020040042502</v>
      </c>
      <c r="EV52">
        <f t="shared" si="62"/>
        <v>1.0176982291475605</v>
      </c>
      <c r="EW52" s="30">
        <f t="shared" si="63"/>
        <v>0.71028203274775181</v>
      </c>
      <c r="EX52" s="30">
        <f>'Config sheet'!$C$123/('Config sheet'!$F$17*10^-3)</f>
        <v>1.2841244171864261</v>
      </c>
      <c r="EY52" s="30">
        <f t="shared" si="64"/>
        <v>0.76036587886502904</v>
      </c>
      <c r="EZ52" s="30">
        <f>'Config sheet'!$N$123/('Config sheet'!$Q$17*10^-3)</f>
        <v>1.4616189626248377</v>
      </c>
      <c r="FA52" s="1" t="s">
        <v>459</v>
      </c>
      <c r="FB52" s="30">
        <f t="shared" si="65"/>
        <v>-3.0224143829213403</v>
      </c>
      <c r="FC52" s="30"/>
    </row>
    <row r="53" spans="1:159" x14ac:dyDescent="0.25">
      <c r="A53" s="1">
        <v>43481</v>
      </c>
      <c r="B53" s="2">
        <v>0.79166666666666663</v>
      </c>
      <c r="C53">
        <v>27.91</v>
      </c>
      <c r="D53">
        <v>75.349999999999994</v>
      </c>
      <c r="E53">
        <v>23.04</v>
      </c>
      <c r="F53">
        <v>23.03</v>
      </c>
      <c r="G53">
        <v>79.680000000000007</v>
      </c>
      <c r="H53">
        <v>66.92</v>
      </c>
      <c r="I53">
        <v>72.180000000000007</v>
      </c>
      <c r="J53">
        <v>72.34</v>
      </c>
      <c r="K53">
        <v>72.739999999999995</v>
      </c>
      <c r="L53">
        <v>70.13</v>
      </c>
      <c r="M53">
        <v>21.81</v>
      </c>
      <c r="N53">
        <v>34.53</v>
      </c>
      <c r="O53">
        <v>34.049999999999997</v>
      </c>
      <c r="P53">
        <v>33.99</v>
      </c>
      <c r="Q53">
        <v>64.349999999999994</v>
      </c>
      <c r="R53">
        <v>3.7</v>
      </c>
      <c r="S53">
        <v>72.67</v>
      </c>
      <c r="T53">
        <v>76.16</v>
      </c>
      <c r="U53">
        <v>72.540000000000006</v>
      </c>
      <c r="V53">
        <v>72.540000000000006</v>
      </c>
      <c r="W53">
        <v>2.83</v>
      </c>
      <c r="X53">
        <v>2.4</v>
      </c>
      <c r="Y53">
        <v>3.8</v>
      </c>
      <c r="Z53">
        <v>3.54</v>
      </c>
      <c r="AA53">
        <v>4.74</v>
      </c>
      <c r="AB53">
        <v>4.29</v>
      </c>
      <c r="AC53">
        <v>3.91</v>
      </c>
      <c r="AD53">
        <v>1.88</v>
      </c>
      <c r="AE53">
        <v>1.48</v>
      </c>
      <c r="AF53">
        <v>2.42</v>
      </c>
      <c r="AH53" s="4" t="str">
        <f t="shared" si="70"/>
        <v>ON</v>
      </c>
      <c r="AI53" s="31">
        <f>M53+'Config sheet'!$D$9-'Config sheet'!$C$139</f>
        <v>22.768899999999999</v>
      </c>
      <c r="AJ53" s="31">
        <f>N53+'Config sheet'!$D$9+'Config sheet'!$C$140</f>
        <v>35.8889</v>
      </c>
      <c r="AK53" s="25">
        <f t="shared" si="0"/>
        <v>1.576224587046366</v>
      </c>
      <c r="AL53" s="46">
        <f>'Config sheet'!$C$47</f>
        <v>3546.9708798579968</v>
      </c>
      <c r="AM53" s="4">
        <f>'Config sheet'!$C$42</f>
        <v>1817.9423322060413</v>
      </c>
      <c r="AN53" s="25">
        <f>'Config sheet'!$C$46</f>
        <v>1729.0285476519553</v>
      </c>
      <c r="AO53" s="25">
        <f t="shared" si="66"/>
        <v>1.4743338877353875</v>
      </c>
      <c r="AP53" s="25">
        <f>'Config sheet'!$C$50/100*GERC_A_PARA!AM53</f>
        <v>351.771841281869</v>
      </c>
      <c r="AQ53" s="25">
        <f t="shared" si="1"/>
        <v>351.771841281869</v>
      </c>
      <c r="AR53" s="25">
        <f t="shared" si="43"/>
        <v>478.96080543907527</v>
      </c>
      <c r="AS53" s="27">
        <f t="shared" si="2"/>
        <v>2169.7141734879106</v>
      </c>
      <c r="AT53" s="25">
        <f t="shared" si="3"/>
        <v>1593.5423967803081</v>
      </c>
      <c r="AU53" s="25">
        <f>'Config sheet'!$C$51/100*GERC_A_PARA!AN53</f>
        <v>266.0974934836359</v>
      </c>
      <c r="AV53" s="25">
        <f t="shared" si="4"/>
        <v>266.0974934836359</v>
      </c>
      <c r="AW53" s="25">
        <f t="shared" si="5"/>
        <v>362.30947121807151</v>
      </c>
      <c r="AX53" s="27">
        <f t="shared" si="6"/>
        <v>1995.1260411355911</v>
      </c>
      <c r="AY53" s="25">
        <f t="shared" si="7"/>
        <v>1465.316479155927</v>
      </c>
      <c r="AZ53" s="31">
        <f t="shared" si="44"/>
        <v>93.003685435782515</v>
      </c>
      <c r="BA53" s="31">
        <f t="shared" si="45"/>
        <v>94.435489346599127</v>
      </c>
      <c r="BB53" s="31">
        <f t="shared" si="46"/>
        <v>68.306377683145314</v>
      </c>
      <c r="BC53" s="31">
        <f t="shared" si="47"/>
        <v>69.357963308405004</v>
      </c>
      <c r="BD53" s="25">
        <f t="shared" si="8"/>
        <v>93.719587391190828</v>
      </c>
      <c r="BE53">
        <f>'Config sheet'!$D$59</f>
        <v>82.44</v>
      </c>
      <c r="BF53" s="30">
        <f t="shared" si="48"/>
        <v>81.275878943482994</v>
      </c>
      <c r="BG53" s="19">
        <f>Coeff_Summary!$B$10+Coeff_Summary!$D$10*(C53)+Coeff_Summary!$E$10*AI53*100+Coeff_Summary!$F$10*(C53)^2+Coeff_Summary!$G$10*(C53)*AI53*100+Coeff_Summary!$H$10*(AI53*100)^2</f>
        <v>0.96279029530973281</v>
      </c>
      <c r="BH53" s="19">
        <f>Coeff_Summary!$B$8+Coeff_Summary!$D$8*(D53)+Coeff_Summary!$E$8*AJ53*100+Coeff_Summary!$F$8*(D53)^2+Coeff_Summary!$G$8*(D53)*AJ53*100+Coeff_Summary!$H$8*(AJ53*100)^2</f>
        <v>0.97189222680540799</v>
      </c>
      <c r="BI53" s="30">
        <f t="shared" si="49"/>
        <v>0.96734126105757046</v>
      </c>
      <c r="BJ53" s="30">
        <f>BG53*8314.4*(GERC_A_PARA!C53+273)/('Config sheet'!$C$28*AI53*10^5)</f>
        <v>6.4602505194417625E-2</v>
      </c>
      <c r="BK53">
        <f>BH53*(8314.4/'Config sheet'!$C$28)*(BT53/(AJ53*10^5))</f>
        <v>4.7895737044736431E-2</v>
      </c>
      <c r="BL53" s="30">
        <f t="shared" si="50"/>
        <v>3324.2064734886058</v>
      </c>
      <c r="BM53" s="30">
        <f t="shared" si="9"/>
        <v>51456.309062389955</v>
      </c>
      <c r="BN53" s="30">
        <f t="shared" si="10"/>
        <v>2441.4570434593525</v>
      </c>
      <c r="BO53" s="30">
        <f t="shared" si="11"/>
        <v>50974.412214993979</v>
      </c>
      <c r="BP53" s="19">
        <f>(Coeff_Summary!$B$4+Coeff_Summary!$D$4*(C53)+Coeff_Summary!$E$4*AI53*100+Coeff_Summary!$F$4*(C53)^2+Coeff_Summary!$G$4*(C53)*AI53*100+Coeff_Summary!$H$4*(AI53*100)^2+Coeff_Summary!$B$2+Coeff_Summary!$D$2*(D53)+Coeff_Summary!$E$2*AJ53*100+Coeff_Summary!$F$2*(D53)^2+Coeff_Summary!$G$2*(D53)*AJ53*100+Coeff_Summary!$H$2*(AJ53*100)^2)/2</f>
        <v>1.3605359520735127</v>
      </c>
      <c r="BQ53" s="30">
        <f t="shared" si="51"/>
        <v>3.7736484926088631</v>
      </c>
      <c r="BR53" s="30">
        <f>BI53*(8314.4/'Config sheet'!$C$28)*(273+C53)*BQ53*((AK53^(1/BQ53))-1)</f>
        <v>71470.834717569844</v>
      </c>
      <c r="BS53" s="30">
        <f t="shared" si="12"/>
        <v>339.47244953095179</v>
      </c>
      <c r="BT53" s="30">
        <f t="shared" si="13"/>
        <v>348.35</v>
      </c>
      <c r="BU53" s="52">
        <f t="shared" si="14"/>
        <v>81.286782316508848</v>
      </c>
      <c r="BV53" s="30">
        <f t="shared" si="15"/>
        <v>1256.7388829228312</v>
      </c>
      <c r="BW53" s="65">
        <f>Coeff_Summary!$B$8+Coeff_Summary!$D$8*(BS53-273)+Coeff_Summary!$E$8*AJ53*100+Coeff_Summary!$F$8*(BS53-273)^2+Coeff_Summary!$G$8*(BS53-273)*AJ53*100+Coeff_Summary!$H$8*(AJ53*100)^2</f>
        <v>0.96781048563251326</v>
      </c>
      <c r="BX53" s="30">
        <f>BW53*(8314.4/'Config sheet'!$C$28)*(BS53/(AI53*10^5))</f>
        <v>7.3261514464289884E-2</v>
      </c>
      <c r="BY53" s="30">
        <f t="shared" si="16"/>
        <v>1.1340351932763824</v>
      </c>
      <c r="BZ53" s="30">
        <f t="shared" si="17"/>
        <v>1.0094537009149509</v>
      </c>
      <c r="CA53" s="30">
        <f>('Config sheet'!$C$132*(AJ53-AI53) - 'Config sheet'!$C$133*GERC_A_PARA!AJ53)*10^5</f>
        <v>97320.053002451896</v>
      </c>
      <c r="CB53" s="30">
        <f>('Config sheet'!$C$132*(AJ53-AI53) + 'Config sheet'!$C$133*AI53)*10^5</f>
        <v>121887.42959113525</v>
      </c>
      <c r="CC53" s="30">
        <f>'Config sheet'!$C$148</f>
        <v>386976</v>
      </c>
      <c r="CD53" s="30">
        <f t="shared" si="52"/>
        <v>8.8775504690482308</v>
      </c>
      <c r="CE53" s="30"/>
      <c r="CF53" s="30"/>
      <c r="CG53" s="30"/>
      <c r="CH53" s="30"/>
      <c r="CI53" s="30"/>
      <c r="CJ53" s="30"/>
      <c r="CK53" s="30"/>
      <c r="CL53" s="30"/>
      <c r="CM53" s="46">
        <f>P53+'Config sheet'!$O$9-'Config sheet'!$C$139</f>
        <v>34.948900000000002</v>
      </c>
      <c r="CN53" s="46">
        <f>Q53+'Config sheet'!$O$9+'Config sheet'!C$140</f>
        <v>65.7089</v>
      </c>
      <c r="CO53" s="27">
        <f t="shared" si="18"/>
        <v>1.8801421503967219</v>
      </c>
      <c r="CP53" s="46">
        <f>'Config sheet'!$N$47</f>
        <v>1852.7346826837274</v>
      </c>
      <c r="CQ53" s="27">
        <f>'Config sheet'!$N$42</f>
        <v>970.82423361890676</v>
      </c>
      <c r="CR53" s="27">
        <f>'Config sheet'!$N$46</f>
        <v>881.91044906482068</v>
      </c>
      <c r="CS53" s="27">
        <f t="shared" si="19"/>
        <v>1.3837840207250782</v>
      </c>
      <c r="CT53" s="27">
        <f>'Config sheet'!$N$50/100*GERC_A_PARA!CQ53</f>
        <v>274.64617569078871</v>
      </c>
      <c r="CU53" s="27">
        <f t="shared" si="20"/>
        <v>274.64617569078871</v>
      </c>
      <c r="CV53" s="27">
        <f t="shared" si="21"/>
        <v>433.43016677597086</v>
      </c>
      <c r="CW53" s="27">
        <f t="shared" si="22"/>
        <v>1245.4704093096955</v>
      </c>
      <c r="CX53" s="27">
        <f t="shared" si="23"/>
        <v>789.20137792290143</v>
      </c>
      <c r="CY53" s="27">
        <f>'Config sheet'!$N$51/100*GERC_A_PARA!CR53</f>
        <v>198.78261521921058</v>
      </c>
      <c r="CZ53" s="27">
        <f t="shared" si="24"/>
        <v>198.78261521921058</v>
      </c>
      <c r="DA53" s="27">
        <f t="shared" si="25"/>
        <v>313.70683334628984</v>
      </c>
      <c r="DB53" s="27">
        <f t="shared" si="26"/>
        <v>1080.6930642840312</v>
      </c>
      <c r="DC53" s="27">
        <f t="shared" si="27"/>
        <v>684.78901551534489</v>
      </c>
      <c r="DD53" s="50">
        <f t="shared" si="28"/>
        <v>83.644414139386626</v>
      </c>
      <c r="DE53" s="50">
        <f t="shared" si="29"/>
        <v>86.968720208616972</v>
      </c>
      <c r="DF53" s="50">
        <f t="shared" si="30"/>
        <v>53.001891013167615</v>
      </c>
      <c r="DG53" s="50">
        <f t="shared" si="31"/>
        <v>55.108361717620689</v>
      </c>
      <c r="DH53" s="27">
        <f t="shared" si="32"/>
        <v>85.306567174001799</v>
      </c>
      <c r="DI53">
        <f>'Config sheet'!$N$59</f>
        <v>71.978923438716066</v>
      </c>
      <c r="DJ53" s="21">
        <f t="shared" si="53"/>
        <v>69.680846769697979</v>
      </c>
      <c r="DK53" s="19">
        <f>Coeff_Summary!$B$11+Coeff_Summary!$D$11*(F53)+Coeff_Summary!$E$11*CM53*100+Coeff_Summary!$F$11*(F53)^2+Coeff_Summary!$G$11*(F53)*CM53*100+Coeff_Summary!$H$11*(CM53*100)^2</f>
        <v>0.94105290948320208</v>
      </c>
      <c r="DL53" s="19">
        <f>Coeff_Summary!$B$9+Coeff_Summary!$D$9*(G53)+Coeff_Summary!$E$9*CN53*100+Coeff_Summary!$F$9*(G53)^2+Coeff_Summary!$G$9*(G53)*CN53*100+Coeff_Summary!$H$9*(CN53*100)^2</f>
        <v>0.95785657637279464</v>
      </c>
      <c r="DM53" s="30">
        <f t="shared" si="54"/>
        <v>0.94945474292799836</v>
      </c>
      <c r="DN53">
        <f>DK53*8314.4*(GERC_A_PARA!F53+273)/('Config sheet'!$N$28*GERC_A_PARA!CM53*10^5)</f>
        <v>4.0470571797351695E-2</v>
      </c>
      <c r="DO53">
        <f>DL53*(8314.4/'Config sheet'!$N$28)*((GERC_A_PARA!G53+273)/(GERC_A_PARA!CN53*10^5))</f>
        <v>2.6102385845835154E-2</v>
      </c>
      <c r="DP53" s="30">
        <f t="shared" si="55"/>
        <v>1580.504356639623</v>
      </c>
      <c r="DQ53" s="30">
        <f t="shared" si="33"/>
        <v>39053.175837338866</v>
      </c>
      <c r="DR53" s="30">
        <f t="shared" si="34"/>
        <v>1001.4980739401732</v>
      </c>
      <c r="DS53" s="30">
        <f t="shared" si="35"/>
        <v>38368.066423321616</v>
      </c>
      <c r="DT53" s="19">
        <f>(Coeff_Summary!$B$5+Coeff_Summary!$D$5*(F53)+Coeff_Summary!$E$5*CM53*100+Coeff_Summary!$F$5*(F53)^2+Coeff_Summary!$G$5*(F53)*CM53*100+Coeff_Summary!$H$5*(CM53*100)^2+Coeff_Summary!$B$3+Coeff_Summary!$D$3*(G53)+Coeff_Summary!$E$3*CN53*100+Coeff_Summary!$F$3*(G53)^2+Coeff_Summary!$G$3*(G53)*CN53*100+Coeff_Summary!$H$3*(CN53*100)^2)/2</f>
        <v>1.4109501023412954</v>
      </c>
      <c r="DU53" s="30">
        <f t="shared" si="56"/>
        <v>3.4333854506976054</v>
      </c>
      <c r="DV53" s="30">
        <f>DM53*(8314.4/'Config sheet'!$N$28)*(273+F53)*DU53*((CO53^(1/DU53))-1)</f>
        <v>98910.693412845358</v>
      </c>
      <c r="DW53" s="30">
        <f t="shared" si="36"/>
        <v>355.79175339733524</v>
      </c>
      <c r="DX53" s="30">
        <f t="shared" si="37"/>
        <v>352.68</v>
      </c>
      <c r="DY53" s="30">
        <f t="shared" si="38"/>
        <v>105.49294509679653</v>
      </c>
      <c r="DZ53" s="30">
        <f t="shared" si="39"/>
        <v>1017.1234932926398</v>
      </c>
      <c r="EA53" s="65">
        <f>Coeff_Summary!$B$9+Coeff_Summary!$D$9*(DW53-273)+Coeff_Summary!$E$9*CN53*100+Coeff_Summary!$F$9*(DW53-273)^2+Coeff_Summary!$G$9*(DW53-273)*CN53*100+Coeff_Summary!$H$9*(CN53*100)^2</f>
        <v>0.96003314502487158</v>
      </c>
      <c r="EB53" s="30">
        <f>EA53*(8314.4/'Config sheet'!$C$28)*(DW53/(CM53*10^5))</f>
        <v>4.9621704540367927E-2</v>
      </c>
      <c r="EC53" s="30">
        <f t="shared" si="40"/>
        <v>1.2261181974111635</v>
      </c>
      <c r="ED53" s="30">
        <f t="shared" si="57"/>
        <v>1.0178562403030249</v>
      </c>
      <c r="EE53" s="30">
        <f>('Config sheet'!$N$132*(CN53-CM53) - 'Config sheet'!$N$133*GERC_A_PARA!CN53)*10^5</f>
        <v>113146.0001932779</v>
      </c>
      <c r="EF53" s="30">
        <f>('Config sheet'!$N$132*(CN53-CM53) + 'Config sheet'!$N$133*CM53)*10^5</f>
        <v>155304.04361100533</v>
      </c>
      <c r="EG53" s="30">
        <f>'Config sheet'!$N$148</f>
        <v>386976</v>
      </c>
      <c r="EH53" s="30">
        <f t="shared" si="58"/>
        <v>2273.8623762154712</v>
      </c>
      <c r="EI53" s="30">
        <f>'Config sheet'!$E$127+'Config sheet'!$P$127</f>
        <v>3308.2</v>
      </c>
      <c r="EJ53" s="30"/>
      <c r="EK53" s="63">
        <f t="shared" si="41"/>
        <v>51456.309062389955</v>
      </c>
      <c r="EL53" s="63">
        <f t="shared" si="67"/>
        <v>50974.412214993979</v>
      </c>
      <c r="EM53" s="63">
        <f t="shared" si="68"/>
        <v>39053.175837338866</v>
      </c>
      <c r="EN53" s="63">
        <f t="shared" si="69"/>
        <v>38368.066423321616</v>
      </c>
      <c r="EO53" s="30">
        <f>BL53*(('Config sheet'!$D$8+273)/(C53+273))*(GERC_A_PARA!AI53/'Config sheet'!$D$7)*(1/GERC_A_PARA!BG53)*24*10^-3</f>
        <v>1785.8816377572853</v>
      </c>
      <c r="EP53" s="30">
        <f>BN53*(('Config sheet'!$D$8+273)/(D53+273))*(GERC_A_PARA!AJ53/'Config sheet'!$D$7)*(1/GERC_A_PARA!BH53)*24*10^-3</f>
        <v>1769.1565607601358</v>
      </c>
      <c r="EQ53" s="30">
        <f t="shared" si="59"/>
        <v>1777.5190992587104</v>
      </c>
      <c r="ER53" s="30">
        <f>DP53*(('Config sheet'!$D$8+273)/(F53+273))*(CM53/'Config sheet'!$D$7)*(1/DK53)*24*10^-3</f>
        <v>1355.4091013299474</v>
      </c>
      <c r="ES53" s="30">
        <f>DR53*(('Config sheet'!$D$8+273)/(G53+273))*(CN53/'Config sheet'!$D$7)*(1/DL53)*24*10^-3</f>
        <v>1331.6311750728471</v>
      </c>
      <c r="ET53" s="30">
        <f t="shared" si="60"/>
        <v>1343.5201382013972</v>
      </c>
      <c r="EU53">
        <f t="shared" si="61"/>
        <v>1.0094537009149509</v>
      </c>
      <c r="EV53">
        <f t="shared" si="62"/>
        <v>1.0178562403030249</v>
      </c>
      <c r="EW53" s="30">
        <f t="shared" si="63"/>
        <v>0.70701849754916091</v>
      </c>
      <c r="EX53" s="30">
        <f>'Config sheet'!$C$123/('Config sheet'!$F$17*10^-3)</f>
        <v>1.2841244171864261</v>
      </c>
      <c r="EY53" s="30">
        <f t="shared" si="64"/>
        <v>0.75705861369096217</v>
      </c>
      <c r="EZ53" s="30">
        <f>'Config sheet'!$N$123/('Config sheet'!$Q$17*10^-3)</f>
        <v>1.4616189626248377</v>
      </c>
      <c r="FA53" s="1" t="s">
        <v>460</v>
      </c>
      <c r="FB53" s="30">
        <f t="shared" si="65"/>
        <v>-3.1117533973352351</v>
      </c>
      <c r="FC53" s="30"/>
    </row>
    <row r="54" spans="1:159" x14ac:dyDescent="0.25">
      <c r="A54" s="1">
        <v>43481</v>
      </c>
      <c r="B54" s="2">
        <v>0.83333333333333337</v>
      </c>
      <c r="C54">
        <v>27.17</v>
      </c>
      <c r="D54">
        <v>74.489999999999995</v>
      </c>
      <c r="E54">
        <v>21.62</v>
      </c>
      <c r="F54">
        <v>21.63</v>
      </c>
      <c r="G54">
        <v>78.31</v>
      </c>
      <c r="H54">
        <v>66.86</v>
      </c>
      <c r="I54">
        <v>72.12</v>
      </c>
      <c r="J54">
        <v>72.3</v>
      </c>
      <c r="K54">
        <v>72.69</v>
      </c>
      <c r="L54">
        <v>70.040000000000006</v>
      </c>
      <c r="M54">
        <v>21.81</v>
      </c>
      <c r="N54">
        <v>34.47</v>
      </c>
      <c r="O54">
        <v>33.99</v>
      </c>
      <c r="P54">
        <v>33.93</v>
      </c>
      <c r="Q54">
        <v>64.349999999999994</v>
      </c>
      <c r="R54">
        <v>3.7</v>
      </c>
      <c r="S54">
        <v>72.86</v>
      </c>
      <c r="T54">
        <v>75.97</v>
      </c>
      <c r="U54">
        <v>72.459999999999994</v>
      </c>
      <c r="V54">
        <v>72.459999999999994</v>
      </c>
      <c r="W54">
        <v>2.82</v>
      </c>
      <c r="X54">
        <v>2.4</v>
      </c>
      <c r="Y54">
        <v>3.76</v>
      </c>
      <c r="Z54">
        <v>3.51</v>
      </c>
      <c r="AA54">
        <v>4.7300000000000004</v>
      </c>
      <c r="AB54">
        <v>4.26</v>
      </c>
      <c r="AC54">
        <v>3.9</v>
      </c>
      <c r="AD54">
        <v>1.9</v>
      </c>
      <c r="AE54">
        <v>1.48</v>
      </c>
      <c r="AF54">
        <v>2.35</v>
      </c>
      <c r="AH54" s="4" t="str">
        <f t="shared" si="70"/>
        <v>ON</v>
      </c>
      <c r="AI54" s="31">
        <f>M54+'Config sheet'!$D$9-'Config sheet'!$C$139</f>
        <v>22.768899999999999</v>
      </c>
      <c r="AJ54" s="31">
        <f>N54+'Config sheet'!$D$9+'Config sheet'!$C$140</f>
        <v>35.828899999999997</v>
      </c>
      <c r="AK54" s="25">
        <f t="shared" si="0"/>
        <v>1.5735894136299953</v>
      </c>
      <c r="AL54" s="46">
        <f>'Config sheet'!$C$47</f>
        <v>3546.9708798579968</v>
      </c>
      <c r="AM54" s="4">
        <f>'Config sheet'!$C$42</f>
        <v>1817.9423322060413</v>
      </c>
      <c r="AN54" s="25">
        <f>'Config sheet'!$C$46</f>
        <v>1729.0285476519553</v>
      </c>
      <c r="AO54" s="25">
        <f t="shared" si="66"/>
        <v>1.4768732590146065</v>
      </c>
      <c r="AP54" s="25">
        <f>'Config sheet'!$C$50/100*GERC_A_PARA!AM54</f>
        <v>351.771841281869</v>
      </c>
      <c r="AQ54" s="25">
        <f t="shared" si="1"/>
        <v>351.771841281869</v>
      </c>
      <c r="AR54" s="25">
        <f t="shared" si="43"/>
        <v>478.16465565055461</v>
      </c>
      <c r="AS54" s="27">
        <f t="shared" si="2"/>
        <v>2169.7141734879106</v>
      </c>
      <c r="AT54" s="25">
        <f t="shared" si="3"/>
        <v>1596.1956636564832</v>
      </c>
      <c r="AU54" s="25">
        <f>'Config sheet'!$C$51/100*GERC_A_PARA!AN54</f>
        <v>266.0974934836359</v>
      </c>
      <c r="AV54" s="25">
        <f t="shared" si="4"/>
        <v>266.0974934836359</v>
      </c>
      <c r="AW54" s="25">
        <f t="shared" si="5"/>
        <v>361.70722442540364</v>
      </c>
      <c r="AX54" s="27">
        <f t="shared" si="6"/>
        <v>1995.1260411355911</v>
      </c>
      <c r="AY54" s="25">
        <f t="shared" si="7"/>
        <v>1467.7562483676613</v>
      </c>
      <c r="AZ54" s="31">
        <f t="shared" si="44"/>
        <v>93.047479442578904</v>
      </c>
      <c r="BA54" s="31">
        <f t="shared" si="45"/>
        <v>94.470320858981353</v>
      </c>
      <c r="BB54" s="31">
        <f t="shared" si="46"/>
        <v>68.452326585328336</v>
      </c>
      <c r="BC54" s="31">
        <f t="shared" si="47"/>
        <v>69.499069666368129</v>
      </c>
      <c r="BD54" s="25">
        <f t="shared" si="8"/>
        <v>93.758900150780136</v>
      </c>
      <c r="BE54">
        <f>'Config sheet'!$D$59</f>
        <v>82.44</v>
      </c>
      <c r="BF54" s="30">
        <f t="shared" si="48"/>
        <v>81.367299138314181</v>
      </c>
      <c r="BG54" s="19">
        <f>Coeff_Summary!$B$10+Coeff_Summary!$D$10*(C54)+Coeff_Summary!$E$10*AI54*100+Coeff_Summary!$F$10*(C54)^2+Coeff_Summary!$G$10*(C54)*AI54*100+Coeff_Summary!$H$10*(AI54*100)^2</f>
        <v>0.9624062351766165</v>
      </c>
      <c r="BH54" s="19">
        <f>Coeff_Summary!$B$8+Coeff_Summary!$D$8*(D54)+Coeff_Summary!$E$8*AJ54*100+Coeff_Summary!$F$8*(D54)^2+Coeff_Summary!$G$8*(D54)*AJ54*100+Coeff_Summary!$H$8*(AJ54*100)^2</f>
        <v>0.97155564258035854</v>
      </c>
      <c r="BI54" s="30">
        <f t="shared" si="49"/>
        <v>0.96698093887848757</v>
      </c>
      <c r="BJ54" s="30">
        <f>BG54*8314.4*(GERC_A_PARA!C54+273)/('Config sheet'!$C$28*AI54*10^5)</f>
        <v>6.4417927484630766E-2</v>
      </c>
      <c r="BK54">
        <f>BH54*(8314.4/'Config sheet'!$C$28)*(BT54/(AJ54*10^5))</f>
        <v>4.7840928425176663E-2</v>
      </c>
      <c r="BL54" s="30">
        <f t="shared" si="50"/>
        <v>3325.600885623307</v>
      </c>
      <c r="BM54" s="30">
        <f t="shared" si="9"/>
        <v>51625.393977736239</v>
      </c>
      <c r="BN54" s="30">
        <f t="shared" si="10"/>
        <v>2446.5479267025944</v>
      </c>
      <c r="BO54" s="30">
        <f t="shared" si="11"/>
        <v>51139.223406355959</v>
      </c>
      <c r="BP54" s="19">
        <f>(Coeff_Summary!$B$4+Coeff_Summary!$D$4*(C54)+Coeff_Summary!$E$4*AI54*100+Coeff_Summary!$F$4*(C54)^2+Coeff_Summary!$G$4*(C54)*AI54*100+Coeff_Summary!$H$4*(AI54*100)^2+Coeff_Summary!$B$2+Coeff_Summary!$D$2*(D54)+Coeff_Summary!$E$2*AJ54*100+Coeff_Summary!$F$2*(D54)^2+Coeff_Summary!$G$2*(D54)*AJ54*100+Coeff_Summary!$H$2*(AJ54*100)^2)/2</f>
        <v>1.3613909727940134</v>
      </c>
      <c r="BQ54" s="30">
        <f t="shared" si="51"/>
        <v>3.767086272987739</v>
      </c>
      <c r="BR54" s="30">
        <f>BI54*(8314.4/'Config sheet'!$C$28)*(273+C54)*BQ54*((AK54^(1/BQ54))-1)</f>
        <v>70997.972948854978</v>
      </c>
      <c r="BS54" s="30">
        <f t="shared" si="12"/>
        <v>338.55834462992499</v>
      </c>
      <c r="BT54" s="30">
        <f t="shared" si="13"/>
        <v>347.49</v>
      </c>
      <c r="BU54" s="52">
        <f t="shared" si="14"/>
        <v>81.12498865157437</v>
      </c>
      <c r="BV54" s="30">
        <f t="shared" si="15"/>
        <v>1255.0244265835122</v>
      </c>
      <c r="BW54" s="65">
        <f>Coeff_Summary!$B$8+Coeff_Summary!$D$8*(BS54-273)+Coeff_Summary!$E$8*AJ54*100+Coeff_Summary!$F$8*(BS54-273)^2+Coeff_Summary!$G$8*(BS54-273)*AJ54*100+Coeff_Summary!$H$8*(AJ54*100)^2</f>
        <v>0.96741379623568902</v>
      </c>
      <c r="BX54" s="30">
        <f>BW54*(8314.4/'Config sheet'!$C$28)*(BS54/(AI54*10^5))</f>
        <v>7.3034293763930905E-2</v>
      </c>
      <c r="BY54" s="30">
        <f t="shared" si="16"/>
        <v>1.1337572724821967</v>
      </c>
      <c r="BZ54" s="30">
        <f t="shared" si="17"/>
        <v>1.0095068039558821</v>
      </c>
      <c r="CA54" s="30">
        <f>('Config sheet'!$C$132*(AJ54-AI54) - 'Config sheet'!$C$133*GERC_A_PARA!AJ54)*10^5</f>
        <v>96831.381142688479</v>
      </c>
      <c r="CB54" s="30">
        <f>('Config sheet'!$C$132*(AJ54-AI54) + 'Config sheet'!$C$133*AI54)*10^5</f>
        <v>121373.62820733036</v>
      </c>
      <c r="CC54" s="30">
        <f>'Config sheet'!$C$148</f>
        <v>386976</v>
      </c>
      <c r="CD54" s="30">
        <f t="shared" si="52"/>
        <v>8.9316553700750205</v>
      </c>
      <c r="CE54" s="30"/>
      <c r="CF54" s="30"/>
      <c r="CG54" s="30"/>
      <c r="CH54" s="30"/>
      <c r="CI54" s="30"/>
      <c r="CJ54" s="30"/>
      <c r="CK54" s="30"/>
      <c r="CL54" s="30"/>
      <c r="CM54" s="46">
        <f>P54+'Config sheet'!$O$9-'Config sheet'!$C$139</f>
        <v>34.8889</v>
      </c>
      <c r="CN54" s="46">
        <f>Q54+'Config sheet'!$O$9+'Config sheet'!C$140</f>
        <v>65.7089</v>
      </c>
      <c r="CO54" s="27">
        <f t="shared" si="18"/>
        <v>1.8833755148485622</v>
      </c>
      <c r="CP54" s="46">
        <f>'Config sheet'!$N$47</f>
        <v>1852.7346826837274</v>
      </c>
      <c r="CQ54" s="27">
        <f>'Config sheet'!$N$42</f>
        <v>970.82423361890676</v>
      </c>
      <c r="CR54" s="27">
        <f>'Config sheet'!$N$46</f>
        <v>881.91044906482068</v>
      </c>
      <c r="CS54" s="27">
        <f t="shared" si="19"/>
        <v>1.3849095698151557</v>
      </c>
      <c r="CT54" s="27">
        <f>'Config sheet'!$N$50/100*GERC_A_PARA!CQ54</f>
        <v>274.64617569078871</v>
      </c>
      <c r="CU54" s="27">
        <f t="shared" si="20"/>
        <v>274.64617569078871</v>
      </c>
      <c r="CV54" s="27">
        <f t="shared" si="21"/>
        <v>433.80737369728558</v>
      </c>
      <c r="CW54" s="27">
        <f t="shared" si="22"/>
        <v>1245.4704093096955</v>
      </c>
      <c r="CX54" s="27">
        <f t="shared" si="23"/>
        <v>788.51514656743495</v>
      </c>
      <c r="CY54" s="27">
        <f>'Config sheet'!$N$51/100*GERC_A_PARA!CR54</f>
        <v>198.78261521921058</v>
      </c>
      <c r="CZ54" s="27">
        <f t="shared" si="24"/>
        <v>198.78261521921058</v>
      </c>
      <c r="DA54" s="27">
        <f t="shared" si="25"/>
        <v>313.97984708154075</v>
      </c>
      <c r="DB54" s="27">
        <f t="shared" si="26"/>
        <v>1080.6930642840312</v>
      </c>
      <c r="DC54" s="27">
        <f t="shared" si="27"/>
        <v>684.1935734552178</v>
      </c>
      <c r="DD54" s="50">
        <f t="shared" si="28"/>
        <v>83.605559843392314</v>
      </c>
      <c r="DE54" s="50">
        <f t="shared" si="29"/>
        <v>86.93776312725565</v>
      </c>
      <c r="DF54" s="50">
        <f t="shared" si="30"/>
        <v>52.931205575814204</v>
      </c>
      <c r="DG54" s="50">
        <f t="shared" si="31"/>
        <v>55.040844424820897</v>
      </c>
      <c r="DH54" s="27">
        <f t="shared" si="32"/>
        <v>85.271661485323989</v>
      </c>
      <c r="DI54">
        <f>'Config sheet'!$N$59</f>
        <v>71.978923438716066</v>
      </c>
      <c r="DJ54" s="21">
        <f t="shared" si="53"/>
        <v>69.628843242820764</v>
      </c>
      <c r="DK54" s="19">
        <f>Coeff_Summary!$B$11+Coeff_Summary!$D$11*(F54)+Coeff_Summary!$E$11*CM54*100+Coeff_Summary!$F$11*(F54)^2+Coeff_Summary!$G$11*(F54)*CM54*100+Coeff_Summary!$H$11*(CM54*100)^2</f>
        <v>0.93995868998858456</v>
      </c>
      <c r="DL54" s="19">
        <f>Coeff_Summary!$B$9+Coeff_Summary!$D$9*(G54)+Coeff_Summary!$E$9*CN54*100+Coeff_Summary!$F$9*(G54)^2+Coeff_Summary!$G$9*(G54)*CN54*100+Coeff_Summary!$H$9*(CN54*100)^2</f>
        <v>0.9568706910714877</v>
      </c>
      <c r="DM54" s="30">
        <f t="shared" si="54"/>
        <v>0.94841469053003613</v>
      </c>
      <c r="DN54">
        <f>DK54*8314.4*(GERC_A_PARA!F54+273)/('Config sheet'!$N$28*GERC_A_PARA!CM54*10^5)</f>
        <v>4.0301530633727489E-2</v>
      </c>
      <c r="DO54">
        <f>DL54*(8314.4/'Config sheet'!$N$28)*((GERC_A_PARA!G54+273)/(GERC_A_PARA!CN54*10^5))</f>
        <v>2.5974228222880848E-2</v>
      </c>
      <c r="DP54" s="30">
        <f t="shared" si="55"/>
        <v>1579.8576468392596</v>
      </c>
      <c r="DQ54" s="30">
        <f t="shared" si="33"/>
        <v>39200.934108371323</v>
      </c>
      <c r="DR54" s="30">
        <f t="shared" si="34"/>
        <v>1000.2178089831912</v>
      </c>
      <c r="DS54" s="30">
        <f t="shared" si="35"/>
        <v>38508.085799526991</v>
      </c>
      <c r="DT54" s="19">
        <f>(Coeff_Summary!$B$5+Coeff_Summary!$D$5*(F54)+Coeff_Summary!$E$5*CM54*100+Coeff_Summary!$F$5*(F54)^2+Coeff_Summary!$G$5*(F54)*CM54*100+Coeff_Summary!$H$5*(CM54*100)^2+Coeff_Summary!$B$3+Coeff_Summary!$D$3*(G54)+Coeff_Summary!$E$3*CN54*100+Coeff_Summary!$F$3*(G54)^2+Coeff_Summary!$G$3*(G54)*CN54*100+Coeff_Summary!$H$3*(CN54*100)^2)/2</f>
        <v>1.4133001581244637</v>
      </c>
      <c r="DU54" s="30">
        <f t="shared" si="56"/>
        <v>3.419549038011386</v>
      </c>
      <c r="DV54" s="30">
        <f>DM54*(8314.4/'Config sheet'!$N$28)*(273+F54)*DU54*((CO54^(1/DU54))-1)</f>
        <v>98666.07595300657</v>
      </c>
      <c r="DW54" s="30">
        <f t="shared" si="36"/>
        <v>354.55080829572495</v>
      </c>
      <c r="DX54" s="30">
        <f t="shared" si="37"/>
        <v>351.31</v>
      </c>
      <c r="DY54" s="30">
        <f t="shared" si="38"/>
        <v>105.7177281152522</v>
      </c>
      <c r="DZ54" s="30">
        <f t="shared" si="39"/>
        <v>1016.2813358220243</v>
      </c>
      <c r="EA54" s="65">
        <f>Coeff_Summary!$B$9+Coeff_Summary!$D$9*(DW54-273)+Coeff_Summary!$E$9*CN54*100+Coeff_Summary!$F$9*(DW54-273)^2+Coeff_Summary!$G$9*(DW54-273)*CN54*100+Coeff_Summary!$H$9*(CN54*100)^2</f>
        <v>0.9591755865536048</v>
      </c>
      <c r="EB54" s="30">
        <f>EA54*(8314.4/'Config sheet'!$C$28)*(DW54/(CM54*10^5))</f>
        <v>4.948942453217485E-2</v>
      </c>
      <c r="EC54" s="30">
        <f t="shared" si="40"/>
        <v>1.2279787827899074</v>
      </c>
      <c r="ED54" s="30">
        <f t="shared" si="57"/>
        <v>1.0179922812172826</v>
      </c>
      <c r="EE54" s="30">
        <f>('Config sheet'!$N$132*(CN54-CM54) - 'Config sheet'!$N$133*GERC_A_PARA!CN54)*10^5</f>
        <v>113420.38229320917</v>
      </c>
      <c r="EF54" s="30">
        <f>('Config sheet'!$N$132*(CN54-CM54) + 'Config sheet'!$N$133*CM54)*10^5</f>
        <v>155553.29618689514</v>
      </c>
      <c r="EG54" s="30">
        <f>'Config sheet'!$N$148</f>
        <v>386976</v>
      </c>
      <c r="EH54" s="30">
        <f t="shared" si="58"/>
        <v>2271.3057624055364</v>
      </c>
      <c r="EI54" s="30">
        <f>'Config sheet'!$E$127+'Config sheet'!$P$127</f>
        <v>3308.2</v>
      </c>
      <c r="EJ54" s="30"/>
      <c r="EK54" s="63">
        <f t="shared" si="41"/>
        <v>51625.393977736239</v>
      </c>
      <c r="EL54" s="63">
        <f t="shared" si="67"/>
        <v>51139.223406355959</v>
      </c>
      <c r="EM54" s="63">
        <f t="shared" si="68"/>
        <v>39200.934108371323</v>
      </c>
      <c r="EN54" s="63">
        <f t="shared" si="69"/>
        <v>38508.085799526991</v>
      </c>
      <c r="EO54" s="30">
        <f>BL54*(('Config sheet'!$D$8+273)/(C54+273))*(GERC_A_PARA!AI54/'Config sheet'!$D$7)*(1/GERC_A_PARA!BG54)*24*10^-3</f>
        <v>1791.7500269021914</v>
      </c>
      <c r="EP54" s="30">
        <f>BN54*(('Config sheet'!$D$8+273)/(D54+273))*(GERC_A_PARA!AJ54/'Config sheet'!$D$7)*(1/GERC_A_PARA!BH54)*24*10^-3</f>
        <v>1774.8766228033226</v>
      </c>
      <c r="EQ54" s="30">
        <f t="shared" si="59"/>
        <v>1783.313324852757</v>
      </c>
      <c r="ER54" s="30">
        <f>DP54*(('Config sheet'!$D$8+273)/(F54+273))*(CM54/'Config sheet'!$D$7)*(1/DK54)*24*10^-3</f>
        <v>1360.5373118034904</v>
      </c>
      <c r="ES54" s="30">
        <f>DR54*(('Config sheet'!$D$8+273)/(G54+273))*(CN54/'Config sheet'!$D$7)*(1/DL54)*24*10^-3</f>
        <v>1336.4907936007171</v>
      </c>
      <c r="ET54" s="30">
        <f t="shared" si="60"/>
        <v>1348.5140527021038</v>
      </c>
      <c r="EU54">
        <f t="shared" si="61"/>
        <v>1.0095068039558819</v>
      </c>
      <c r="EV54">
        <f t="shared" si="62"/>
        <v>1.0179922812172826</v>
      </c>
      <c r="EW54" s="30">
        <f t="shared" si="63"/>
        <v>0.7037599108878615</v>
      </c>
      <c r="EX54" s="30">
        <f>'Config sheet'!$C$123/('Config sheet'!$F$17*10^-3)</f>
        <v>1.2841244171864261</v>
      </c>
      <c r="EY54" s="30">
        <f t="shared" si="64"/>
        <v>0.75363051188501629</v>
      </c>
      <c r="EZ54" s="30">
        <f>'Config sheet'!$N$123/('Config sheet'!$Q$17*10^-3)</f>
        <v>1.4616189626248377</v>
      </c>
      <c r="FA54" s="1" t="s">
        <v>461</v>
      </c>
      <c r="FB54" s="30">
        <f t="shared" si="65"/>
        <v>-3.2408082957249462</v>
      </c>
      <c r="FC54" s="30"/>
    </row>
    <row r="55" spans="1:159" x14ac:dyDescent="0.25">
      <c r="A55" s="1">
        <v>43481</v>
      </c>
      <c r="B55" s="2">
        <v>0.875</v>
      </c>
      <c r="C55">
        <v>26.43</v>
      </c>
      <c r="D55">
        <v>73.63</v>
      </c>
      <c r="E55">
        <v>20.21</v>
      </c>
      <c r="F55">
        <v>20.22</v>
      </c>
      <c r="G55">
        <v>76.94</v>
      </c>
      <c r="H55">
        <v>66.8</v>
      </c>
      <c r="I55">
        <v>72.06</v>
      </c>
      <c r="J55">
        <v>72.27</v>
      </c>
      <c r="K55">
        <v>72.64</v>
      </c>
      <c r="L55">
        <v>69.959999999999994</v>
      </c>
      <c r="M55">
        <v>21.82</v>
      </c>
      <c r="N55">
        <v>34.42</v>
      </c>
      <c r="O55">
        <v>33.94</v>
      </c>
      <c r="P55">
        <v>33.880000000000003</v>
      </c>
      <c r="Q55">
        <v>64.34</v>
      </c>
      <c r="R55">
        <v>3.7</v>
      </c>
      <c r="S55">
        <v>73.06</v>
      </c>
      <c r="T55">
        <v>75.78</v>
      </c>
      <c r="U55">
        <v>72.38</v>
      </c>
      <c r="V55">
        <v>72.38</v>
      </c>
      <c r="W55">
        <v>2.81</v>
      </c>
      <c r="X55">
        <v>2.4</v>
      </c>
      <c r="Y55">
        <v>3.72</v>
      </c>
      <c r="Z55">
        <v>3.48</v>
      </c>
      <c r="AA55">
        <v>4.72</v>
      </c>
      <c r="AB55">
        <v>4.2300000000000004</v>
      </c>
      <c r="AC55">
        <v>3.88</v>
      </c>
      <c r="AD55">
        <v>1.92</v>
      </c>
      <c r="AE55">
        <v>1.49</v>
      </c>
      <c r="AF55">
        <v>2.29</v>
      </c>
      <c r="AH55" s="4" t="str">
        <f t="shared" si="70"/>
        <v>ON</v>
      </c>
      <c r="AI55" s="31">
        <f>M55+'Config sheet'!$D$9-'Config sheet'!$C$139</f>
        <v>22.7789</v>
      </c>
      <c r="AJ55" s="31">
        <f>N55+'Config sheet'!$D$9+'Config sheet'!$C$140</f>
        <v>35.7789</v>
      </c>
      <c r="AK55" s="25">
        <f t="shared" si="0"/>
        <v>1.5707035897255794</v>
      </c>
      <c r="AL55" s="46">
        <f>'Config sheet'!$C$47</f>
        <v>3546.9708798579968</v>
      </c>
      <c r="AM55" s="4">
        <f>'Config sheet'!$C$42</f>
        <v>1817.9423322060413</v>
      </c>
      <c r="AN55" s="25">
        <f>'Config sheet'!$C$46</f>
        <v>1729.0285476519553</v>
      </c>
      <c r="AO55" s="25">
        <f t="shared" si="66"/>
        <v>1.4796951867963266</v>
      </c>
      <c r="AP55" s="25">
        <f>'Config sheet'!$C$50/100*GERC_A_PARA!AM55</f>
        <v>351.771841281869</v>
      </c>
      <c r="AQ55" s="25">
        <f t="shared" si="1"/>
        <v>351.771841281869</v>
      </c>
      <c r="AR55" s="25">
        <f t="shared" si="43"/>
        <v>477.29234763938211</v>
      </c>
      <c r="AS55" s="27">
        <f t="shared" si="2"/>
        <v>2169.7141734879106</v>
      </c>
      <c r="AT55" s="25">
        <f t="shared" si="3"/>
        <v>1599.1128993333025</v>
      </c>
      <c r="AU55" s="25">
        <f>'Config sheet'!$C$51/100*GERC_A_PARA!AN55</f>
        <v>266.0974934836359</v>
      </c>
      <c r="AV55" s="25">
        <f t="shared" si="4"/>
        <v>266.0974934836359</v>
      </c>
      <c r="AW55" s="25">
        <f t="shared" si="5"/>
        <v>361.04736781359287</v>
      </c>
      <c r="AX55" s="27">
        <f t="shared" si="6"/>
        <v>1995.1260411355911</v>
      </c>
      <c r="AY55" s="25">
        <f t="shared" si="7"/>
        <v>1470.438745877274</v>
      </c>
      <c r="AZ55" s="31">
        <f t="shared" si="44"/>
        <v>93.09546270341832</v>
      </c>
      <c r="BA55" s="31">
        <f t="shared" si="45"/>
        <v>94.508484289695488</v>
      </c>
      <c r="BB55" s="31">
        <f t="shared" si="46"/>
        <v>68.612795684107681</v>
      </c>
      <c r="BC55" s="31">
        <f t="shared" si="47"/>
        <v>69.654214444819331</v>
      </c>
      <c r="BD55" s="25">
        <f t="shared" si="8"/>
        <v>93.801973496556911</v>
      </c>
      <c r="BE55">
        <f>'Config sheet'!$D$59</f>
        <v>82.44</v>
      </c>
      <c r="BF55" s="30">
        <f t="shared" si="48"/>
        <v>81.467739280510216</v>
      </c>
      <c r="BG55" s="19">
        <f>Coeff_Summary!$B$10+Coeff_Summary!$D$10*(C55)+Coeff_Summary!$E$10*AI55*100+Coeff_Summary!$F$10*(C55)^2+Coeff_Summary!$G$10*(C55)*AI55*100+Coeff_Summary!$H$10*(AI55*100)^2</f>
        <v>0.96200284362060029</v>
      </c>
      <c r="BH55" s="19">
        <f>Coeff_Summary!$B$8+Coeff_Summary!$D$8*(D55)+Coeff_Summary!$E$8*AJ55*100+Coeff_Summary!$F$8*(D55)^2+Coeff_Summary!$G$8*(D55)*AJ55*100+Coeff_Summary!$H$8*(AJ55*100)^2</f>
        <v>0.97120948035539389</v>
      </c>
      <c r="BI55" s="30">
        <f t="shared" si="49"/>
        <v>0.96660616198799709</v>
      </c>
      <c r="BJ55" s="30">
        <f>BG55*8314.4*(GERC_A_PARA!C55+273)/('Config sheet'!$C$28*AI55*10^5)</f>
        <v>6.4203987672018237E-2</v>
      </c>
      <c r="BK55">
        <f>BH55*(8314.4/'Config sheet'!$C$28)*(BT55/(AJ55*10^5))</f>
        <v>4.7772191057295972E-2</v>
      </c>
      <c r="BL55" s="30">
        <f t="shared" si="50"/>
        <v>3327.1286846549897</v>
      </c>
      <c r="BM55" s="30">
        <f t="shared" si="9"/>
        <v>51821.215555198898</v>
      </c>
      <c r="BN55" s="30">
        <f t="shared" si="10"/>
        <v>2452.1452928616741</v>
      </c>
      <c r="BO55" s="30">
        <f t="shared" si="11"/>
        <v>51329.973329476838</v>
      </c>
      <c r="BP55" s="19">
        <f>(Coeff_Summary!$B$4+Coeff_Summary!$D$4*(C55)+Coeff_Summary!$E$4*AI55*100+Coeff_Summary!$F$4*(C55)^2+Coeff_Summary!$G$4*(C55)*AI55*100+Coeff_Summary!$H$4*(AI55*100)^2+Coeff_Summary!$B$2+Coeff_Summary!$D$2*(D55)+Coeff_Summary!$E$2*AJ55*100+Coeff_Summary!$F$2*(D55)^2+Coeff_Summary!$G$2*(D55)*AJ55*100+Coeff_Summary!$H$2*(AJ55*100)^2)/2</f>
        <v>1.3622775909051206</v>
      </c>
      <c r="BQ55" s="30">
        <f t="shared" si="51"/>
        <v>3.7603142592992924</v>
      </c>
      <c r="BR55" s="30">
        <f>BI55*(8314.4/'Config sheet'!$C$28)*(273+C55)*BQ55*((AK55^(1/BQ55))-1)</f>
        <v>70499.092974004889</v>
      </c>
      <c r="BS55" s="30">
        <f t="shared" si="12"/>
        <v>337.63205661899167</v>
      </c>
      <c r="BT55" s="30">
        <f t="shared" si="13"/>
        <v>346.63</v>
      </c>
      <c r="BU55" s="52">
        <f t="shared" si="14"/>
        <v>80.936560633456935</v>
      </c>
      <c r="BV55" s="30">
        <f t="shared" si="15"/>
        <v>1253.8450776408736</v>
      </c>
      <c r="BW55" s="65">
        <f>Coeff_Summary!$B$8+Coeff_Summary!$D$8*(BS55-273)+Coeff_Summary!$E$8*AJ55*100+Coeff_Summary!$F$8*(BS55-273)^2+Coeff_Summary!$G$8*(BS55-273)*AJ55*100+Coeff_Summary!$H$8*(AJ55*100)^2</f>
        <v>0.96700009967717782</v>
      </c>
      <c r="BX55" s="30">
        <f>BW55*(8314.4/'Config sheet'!$C$28)*(BS55/(AI55*10^5))</f>
        <v>7.2771366407178684E-2</v>
      </c>
      <c r="BY55" s="30">
        <f t="shared" si="16"/>
        <v>1.1334399785092217</v>
      </c>
      <c r="BZ55" s="30">
        <f t="shared" si="17"/>
        <v>1.0095702801668895</v>
      </c>
      <c r="CA55" s="30">
        <f>('Config sheet'!$C$132*(AJ55-AI55) - 'Config sheet'!$C$133*GERC_A_PARA!AJ55)*10^5</f>
        <v>96338.521028918229</v>
      </c>
      <c r="CB55" s="30">
        <f>('Config sheet'!$C$132*(AJ55-AI55) + 'Config sheet'!$C$133*AI55)*10^5</f>
        <v>120864.01507753244</v>
      </c>
      <c r="CC55" s="30">
        <f>'Config sheet'!$C$148</f>
        <v>386976</v>
      </c>
      <c r="CD55" s="30">
        <f t="shared" si="52"/>
        <v>8.9979433810083265</v>
      </c>
      <c r="CE55" s="30"/>
      <c r="CF55" s="30"/>
      <c r="CG55" s="30"/>
      <c r="CH55" s="30"/>
      <c r="CI55" s="30"/>
      <c r="CJ55" s="30"/>
      <c r="CK55" s="30"/>
      <c r="CL55" s="30"/>
      <c r="CM55" s="46">
        <f>P55+'Config sheet'!$O$9-'Config sheet'!$C$139</f>
        <v>34.838900000000002</v>
      </c>
      <c r="CN55" s="46">
        <f>Q55+'Config sheet'!$O$9+'Config sheet'!C$140</f>
        <v>65.698900000000009</v>
      </c>
      <c r="CO55" s="27">
        <f t="shared" si="18"/>
        <v>1.8857914572503724</v>
      </c>
      <c r="CP55" s="46">
        <f>'Config sheet'!$N$47</f>
        <v>1852.7346826837274</v>
      </c>
      <c r="CQ55" s="27">
        <f>'Config sheet'!$N$42</f>
        <v>970.82423361890676</v>
      </c>
      <c r="CR55" s="27">
        <f>'Config sheet'!$N$46</f>
        <v>881.91044906482068</v>
      </c>
      <c r="CS55" s="27">
        <f t="shared" si="19"/>
        <v>1.3865246418691497</v>
      </c>
      <c r="CT55" s="27">
        <f>'Config sheet'!$N$50/100*GERC_A_PARA!CQ55</f>
        <v>274.64617569078871</v>
      </c>
      <c r="CU55" s="27">
        <f t="shared" si="20"/>
        <v>274.64617569078871</v>
      </c>
      <c r="CV55" s="27">
        <f t="shared" si="21"/>
        <v>433.97750835193915</v>
      </c>
      <c r="CW55" s="27">
        <f t="shared" si="22"/>
        <v>1245.4704093096955</v>
      </c>
      <c r="CX55" s="27">
        <f t="shared" si="23"/>
        <v>788.20602051926755</v>
      </c>
      <c r="CY55" s="27">
        <f>'Config sheet'!$N$51/100*GERC_A_PARA!CR55</f>
        <v>198.78261521921058</v>
      </c>
      <c r="CZ55" s="27">
        <f t="shared" si="24"/>
        <v>198.78261521921058</v>
      </c>
      <c r="DA55" s="27">
        <f t="shared" si="25"/>
        <v>314.10298665013801</v>
      </c>
      <c r="DB55" s="27">
        <f t="shared" si="26"/>
        <v>1080.6930642840312</v>
      </c>
      <c r="DC55" s="27">
        <f t="shared" si="27"/>
        <v>683.92534518279399</v>
      </c>
      <c r="DD55" s="50">
        <f t="shared" si="28"/>
        <v>83.58803507951005</v>
      </c>
      <c r="DE55" s="50">
        <f t="shared" si="29"/>
        <v>86.923800307251895</v>
      </c>
      <c r="DF55" s="50">
        <f t="shared" si="30"/>
        <v>52.899363967677253</v>
      </c>
      <c r="DG55" s="50">
        <f t="shared" si="31"/>
        <v>55.010429968034693</v>
      </c>
      <c r="DH55" s="27">
        <f t="shared" si="32"/>
        <v>85.255917693380979</v>
      </c>
      <c r="DI55">
        <f>'Config sheet'!$N$59</f>
        <v>71.978923438716066</v>
      </c>
      <c r="DJ55" s="21">
        <f t="shared" si="53"/>
        <v>69.605407330618476</v>
      </c>
      <c r="DK55" s="19">
        <f>Coeff_Summary!$B$11+Coeff_Summary!$D$11*(F55)+Coeff_Summary!$E$11*CM55*100+Coeff_Summary!$F$11*(F55)^2+Coeff_Summary!$G$11*(F55)*CM55*100+Coeff_Summary!$H$11*(CM55*100)^2</f>
        <v>0.93882041505139247</v>
      </c>
      <c r="DL55" s="19">
        <f>Coeff_Summary!$B$9+Coeff_Summary!$D$9*(G55)+Coeff_Summary!$E$9*CN55*100+Coeff_Summary!$F$9*(G55)^2+Coeff_Summary!$G$9*(G55)*CN55*100+Coeff_Summary!$H$9*(CN55*100)^2</f>
        <v>0.95587266614500388</v>
      </c>
      <c r="DM55" s="30">
        <f t="shared" si="54"/>
        <v>0.94734654059819823</v>
      </c>
      <c r="DN55">
        <f>DK55*8314.4*(GERC_A_PARA!F55+273)/('Config sheet'!$N$28*GERC_A_PARA!CM55*10^5)</f>
        <v>4.0117583461476911E-2</v>
      </c>
      <c r="DO55">
        <f>DL55*(8314.4/'Config sheet'!$N$28)*((GERC_A_PARA!G55+273)/(GERC_A_PARA!CN55*10^5))</f>
        <v>2.5849885081444809E-2</v>
      </c>
      <c r="DP55" s="30">
        <f t="shared" si="55"/>
        <v>1579.565956145562</v>
      </c>
      <c r="DQ55" s="30">
        <f t="shared" si="33"/>
        <v>39373.407365434847</v>
      </c>
      <c r="DR55" s="30">
        <f t="shared" si="34"/>
        <v>999.64108912973836</v>
      </c>
      <c r="DS55" s="30">
        <f t="shared" si="35"/>
        <v>38671.007084951656</v>
      </c>
      <c r="DT55" s="19">
        <f>(Coeff_Summary!$B$5+Coeff_Summary!$D$5*(F55)+Coeff_Summary!$E$5*CM55*100+Coeff_Summary!$F$5*(F55)^2+Coeff_Summary!$G$5*(F55)*CM55*100+Coeff_Summary!$H$5*(CM55*100)^2+Coeff_Summary!$B$3+Coeff_Summary!$D$3*(G55)+Coeff_Summary!$E$3*CN55*100+Coeff_Summary!$F$3*(G55)^2+Coeff_Summary!$G$3*(G55)*CN55*100+Coeff_Summary!$H$3*(CN55*100)^2)/2</f>
        <v>1.415704555352804</v>
      </c>
      <c r="DU55" s="30">
        <f t="shared" si="56"/>
        <v>3.4055545870824306</v>
      </c>
      <c r="DV55" s="30">
        <f>DM55*(8314.4/'Config sheet'!$N$28)*(273+F55)*DU55*((CO55^(1/DU55))-1)</f>
        <v>98339.54826384387</v>
      </c>
      <c r="DW55" s="30">
        <f t="shared" si="36"/>
        <v>353.25553772680945</v>
      </c>
      <c r="DX55" s="30">
        <f t="shared" si="37"/>
        <v>349.94</v>
      </c>
      <c r="DY55" s="30">
        <f t="shared" si="38"/>
        <v>105.84544733217464</v>
      </c>
      <c r="DZ55" s="30">
        <f t="shared" si="39"/>
        <v>1016.1469680341743</v>
      </c>
      <c r="EA55" s="65">
        <f>Coeff_Summary!$B$9+Coeff_Summary!$D$9*(DW55-273)+Coeff_Summary!$E$9*CN55*100+Coeff_Summary!$F$9*(DW55-273)^2+Coeff_Summary!$G$9*(DW55-273)*CN55*100+Coeff_Summary!$H$9*(CN55*100)^2</f>
        <v>0.95827012427742297</v>
      </c>
      <c r="EB55" s="30">
        <f>EA55*(8314.4/'Config sheet'!$C$28)*(DW55/(CM55*10^5))</f>
        <v>4.9332778648777935E-2</v>
      </c>
      <c r="EC55" s="30">
        <f t="shared" si="40"/>
        <v>1.2297046430064751</v>
      </c>
      <c r="ED55" s="30">
        <f t="shared" si="57"/>
        <v>1.0181634856040902</v>
      </c>
      <c r="EE55" s="30">
        <f>('Config sheet'!$N$132*(CN55-CM55) - 'Config sheet'!$N$133*GERC_A_PARA!CN55)*10^5</f>
        <v>113607.49194717032</v>
      </c>
      <c r="EF55" s="30">
        <f>('Config sheet'!$N$132*(CN55-CM55) + 'Config sheet'!$N$133*CM55)*10^5</f>
        <v>155715.27631681479</v>
      </c>
      <c r="EG55" s="30">
        <f>'Config sheet'!$N$148</f>
        <v>386976</v>
      </c>
      <c r="EH55" s="30">
        <f t="shared" si="58"/>
        <v>2269.9920456750478</v>
      </c>
      <c r="EI55" s="30">
        <f>'Config sheet'!$E$127+'Config sheet'!$P$127</f>
        <v>3308.2</v>
      </c>
      <c r="EJ55" s="30"/>
      <c r="EK55" s="63">
        <f t="shared" si="41"/>
        <v>51821.215555198898</v>
      </c>
      <c r="EL55" s="63">
        <f t="shared" si="67"/>
        <v>51329.973329476838</v>
      </c>
      <c r="EM55" s="63">
        <f t="shared" si="68"/>
        <v>39373.407365434847</v>
      </c>
      <c r="EN55" s="63">
        <f t="shared" si="69"/>
        <v>38671.007084951656</v>
      </c>
      <c r="EO55" s="30">
        <f>BL55*(('Config sheet'!$D$8+273)/(C55+273))*(GERC_A_PARA!AI55/'Config sheet'!$D$7)*(1/GERC_A_PARA!BG55)*24*10^-3</f>
        <v>1798.5463588941195</v>
      </c>
      <c r="EP55" s="30">
        <f>BN55*(('Config sheet'!$D$8+273)/(D55+273))*(GERC_A_PARA!AJ55/'Config sheet'!$D$7)*(1/GERC_A_PARA!BH55)*24*10^-3</f>
        <v>1781.4969341181541</v>
      </c>
      <c r="EQ55" s="30">
        <f t="shared" si="59"/>
        <v>1790.0216465061367</v>
      </c>
      <c r="ER55" s="30">
        <f>DP55*(('Config sheet'!$D$8+273)/(F55+273))*(CM55/'Config sheet'!$D$7)*(1/DK55)*24*10^-3</f>
        <v>1366.5232993025247</v>
      </c>
      <c r="ES55" s="30">
        <f>DR55*(('Config sheet'!$D$8+273)/(G55+273))*(CN55/'Config sheet'!$D$7)*(1/DL55)*24*10^-3</f>
        <v>1342.1452631369395</v>
      </c>
      <c r="ET55" s="30">
        <f t="shared" si="60"/>
        <v>1354.334281219732</v>
      </c>
      <c r="EU55">
        <f t="shared" si="61"/>
        <v>1.0095702801668895</v>
      </c>
      <c r="EV55">
        <f t="shared" si="62"/>
        <v>1.0181634856040898</v>
      </c>
      <c r="EW55" s="30">
        <f t="shared" si="63"/>
        <v>0.70046363969295999</v>
      </c>
      <c r="EX55" s="30">
        <f>'Config sheet'!$C$123/('Config sheet'!$F$17*10^-3)</f>
        <v>1.2841244171864261</v>
      </c>
      <c r="EY55" s="30">
        <f t="shared" si="64"/>
        <v>0.75029258442680669</v>
      </c>
      <c r="EZ55" s="30">
        <f>'Config sheet'!$N$123/('Config sheet'!$Q$17*10^-3)</f>
        <v>1.4616189626248377</v>
      </c>
      <c r="FA55" s="1" t="s">
        <v>462</v>
      </c>
      <c r="FB55" s="30">
        <f t="shared" si="65"/>
        <v>-3.3155377268094526</v>
      </c>
      <c r="FC55" s="30"/>
    </row>
    <row r="56" spans="1:159" x14ac:dyDescent="0.25">
      <c r="A56" s="1">
        <v>43481</v>
      </c>
      <c r="B56" s="2">
        <v>0.91666666666666663</v>
      </c>
      <c r="C56">
        <v>25.69</v>
      </c>
      <c r="D56">
        <v>72.78</v>
      </c>
      <c r="E56">
        <v>18.79</v>
      </c>
      <c r="F56">
        <v>18.82</v>
      </c>
      <c r="G56">
        <v>75.569999999999993</v>
      </c>
      <c r="H56">
        <v>66.739999999999995</v>
      </c>
      <c r="I56">
        <v>72</v>
      </c>
      <c r="J56">
        <v>72.23</v>
      </c>
      <c r="K56">
        <v>72.599999999999994</v>
      </c>
      <c r="L56">
        <v>69.88</v>
      </c>
      <c r="M56">
        <v>21.82</v>
      </c>
      <c r="N56">
        <v>34.36</v>
      </c>
      <c r="O56">
        <v>33.89</v>
      </c>
      <c r="P56">
        <v>33.82</v>
      </c>
      <c r="Q56">
        <v>64.34</v>
      </c>
      <c r="R56">
        <v>3.7</v>
      </c>
      <c r="S56">
        <v>73.260000000000005</v>
      </c>
      <c r="T56">
        <v>75.599999999999994</v>
      </c>
      <c r="U56">
        <v>72.3</v>
      </c>
      <c r="V56">
        <v>72.3</v>
      </c>
      <c r="W56">
        <v>2.8</v>
      </c>
      <c r="X56">
        <v>2.39</v>
      </c>
      <c r="Y56">
        <v>3.68</v>
      </c>
      <c r="Z56">
        <v>3.45</v>
      </c>
      <c r="AA56">
        <v>4.71</v>
      </c>
      <c r="AB56">
        <v>4.2</v>
      </c>
      <c r="AC56">
        <v>3.86</v>
      </c>
      <c r="AD56">
        <v>1.94</v>
      </c>
      <c r="AE56">
        <v>1.5</v>
      </c>
      <c r="AF56">
        <v>2.2200000000000002</v>
      </c>
      <c r="AH56" s="4" t="str">
        <f t="shared" si="70"/>
        <v>ON</v>
      </c>
      <c r="AI56" s="31">
        <f>M56+'Config sheet'!$D$9-'Config sheet'!$C$139</f>
        <v>22.7789</v>
      </c>
      <c r="AJ56" s="31">
        <f>N56+'Config sheet'!$D$9+'Config sheet'!$C$140</f>
        <v>35.718899999999998</v>
      </c>
      <c r="AK56" s="25">
        <f t="shared" si="0"/>
        <v>1.5680695731576151</v>
      </c>
      <c r="AL56" s="46">
        <f>'Config sheet'!$C$47</f>
        <v>3546.9708798579968</v>
      </c>
      <c r="AM56" s="4">
        <f>'Config sheet'!$C$42</f>
        <v>1817.9423322060413</v>
      </c>
      <c r="AN56" s="25">
        <f>'Config sheet'!$C$46</f>
        <v>1729.0285476519553</v>
      </c>
      <c r="AO56" s="25">
        <f t="shared" si="66"/>
        <v>1.4824421348758687</v>
      </c>
      <c r="AP56" s="25">
        <f>'Config sheet'!$C$50/100*GERC_A_PARA!AM56</f>
        <v>351.771841281869</v>
      </c>
      <c r="AQ56" s="25">
        <f t="shared" si="1"/>
        <v>351.771841281869</v>
      </c>
      <c r="AR56" s="25">
        <f t="shared" si="43"/>
        <v>476.48278309271359</v>
      </c>
      <c r="AS56" s="27">
        <f t="shared" si="2"/>
        <v>2169.7141734879106</v>
      </c>
      <c r="AT56" s="25">
        <f t="shared" si="3"/>
        <v>1601.8298602715715</v>
      </c>
      <c r="AU56" s="25">
        <f>'Config sheet'!$C$51/100*GERC_A_PARA!AN56</f>
        <v>266.0974934836359</v>
      </c>
      <c r="AV56" s="25">
        <f t="shared" si="4"/>
        <v>266.0974934836359</v>
      </c>
      <c r="AW56" s="25">
        <f t="shared" si="5"/>
        <v>360.43497343916908</v>
      </c>
      <c r="AX56" s="27">
        <f t="shared" si="6"/>
        <v>1995.1260411355911</v>
      </c>
      <c r="AY56" s="25">
        <f t="shared" si="7"/>
        <v>1472.9370839472947</v>
      </c>
      <c r="AZ56" s="31">
        <f t="shared" si="44"/>
        <v>93.139994619108194</v>
      </c>
      <c r="BA56" s="31">
        <f t="shared" si="45"/>
        <v>94.543902697058144</v>
      </c>
      <c r="BB56" s="31">
        <f t="shared" si="46"/>
        <v>68.762248221195151</v>
      </c>
      <c r="BC56" s="31">
        <f t="shared" si="47"/>
        <v>69.798708188049517</v>
      </c>
      <c r="BD56" s="25">
        <f t="shared" si="8"/>
        <v>93.841948658083169</v>
      </c>
      <c r="BE56">
        <f>'Config sheet'!$D$59</f>
        <v>82.44</v>
      </c>
      <c r="BF56" s="30">
        <f t="shared" si="48"/>
        <v>81.561213431352741</v>
      </c>
      <c r="BG56" s="19">
        <f>Coeff_Summary!$B$10+Coeff_Summary!$D$10*(C56)+Coeff_Summary!$E$10*AI56*100+Coeff_Summary!$F$10*(C56)^2+Coeff_Summary!$G$10*(C56)*AI56*100+Coeff_Summary!$H$10*(AI56*100)^2</f>
        <v>0.96161072940745562</v>
      </c>
      <c r="BH56" s="19">
        <f>Coeff_Summary!$B$8+Coeff_Summary!$D$8*(D56)+Coeff_Summary!$E$8*AJ56*100+Coeff_Summary!$F$8*(D56)^2+Coeff_Summary!$G$8*(D56)*AJ56*100+Coeff_Summary!$H$8*(AJ56*100)^2</f>
        <v>0.97087194465529414</v>
      </c>
      <c r="BI56" s="30">
        <f t="shared" si="49"/>
        <v>0.96624133703137494</v>
      </c>
      <c r="BJ56" s="30">
        <f>BG56*8314.4*(GERC_A_PARA!C56+273)/('Config sheet'!$C$28*AI56*10^5)</f>
        <v>6.4019211365884163E-2</v>
      </c>
      <c r="BK56">
        <f>BH56*(8314.4/'Config sheet'!$C$28)*(BT56/(AJ56*10^5))</f>
        <v>4.7718505130676048E-2</v>
      </c>
      <c r="BL56" s="30">
        <f t="shared" si="50"/>
        <v>3328.5465919935023</v>
      </c>
      <c r="BM56" s="30">
        <f t="shared" si="9"/>
        <v>51992.933386356657</v>
      </c>
      <c r="BN56" s="30">
        <f t="shared" si="10"/>
        <v>2457.3583873443208</v>
      </c>
      <c r="BO56" s="30">
        <f t="shared" si="11"/>
        <v>51496.969165628732</v>
      </c>
      <c r="BP56" s="19">
        <f>(Coeff_Summary!$B$4+Coeff_Summary!$D$4*(C56)+Coeff_Summary!$E$4*AI56*100+Coeff_Summary!$F$4*(C56)^2+Coeff_Summary!$G$4*(C56)*AI56*100+Coeff_Summary!$H$4*(AI56*100)^2+Coeff_Summary!$B$2+Coeff_Summary!$D$2*(D56)+Coeff_Summary!$E$2*AJ56*100+Coeff_Summary!$F$2*(D56)^2+Coeff_Summary!$G$2*(D56)*AJ56*100+Coeff_Summary!$H$2*(AJ56*100)^2)/2</f>
        <v>1.3631372387201943</v>
      </c>
      <c r="BQ56" s="30">
        <f t="shared" si="51"/>
        <v>3.7537798203354278</v>
      </c>
      <c r="BR56" s="30">
        <f>BI56*(8314.4/'Config sheet'!$C$28)*(273+C56)*BQ56*((AK56^(1/BQ56))-1)</f>
        <v>70028.509554243094</v>
      </c>
      <c r="BS56" s="30">
        <f t="shared" si="12"/>
        <v>336.71746629208951</v>
      </c>
      <c r="BT56" s="30">
        <f t="shared" si="13"/>
        <v>345.78</v>
      </c>
      <c r="BU56" s="52">
        <f t="shared" si="14"/>
        <v>80.754865772116176</v>
      </c>
      <c r="BV56" s="30">
        <f t="shared" si="15"/>
        <v>1252.4142586013124</v>
      </c>
      <c r="BW56" s="65">
        <f>Coeff_Summary!$B$8+Coeff_Summary!$D$8*(BS56-273)+Coeff_Summary!$E$8*AJ56*100+Coeff_Summary!$F$8*(BS56-273)^2+Coeff_Summary!$G$8*(BS56-273)*AJ56*100+Coeff_Summary!$H$8*(AJ56*100)^2</f>
        <v>0.96659682741283504</v>
      </c>
      <c r="BX56" s="30">
        <f>BW56*(8314.4/'Config sheet'!$C$28)*(BS56/(AI56*10^5))</f>
        <v>7.2543974659813146E-2</v>
      </c>
      <c r="BY56" s="30">
        <f t="shared" si="16"/>
        <v>1.1331594549830994</v>
      </c>
      <c r="BZ56" s="30">
        <f t="shared" si="17"/>
        <v>1.0096309400099406</v>
      </c>
      <c r="CA56" s="30">
        <f>('Config sheet'!$C$132*(AJ56-AI56) - 'Config sheet'!$C$133*GERC_A_PARA!AJ56)*10^5</f>
        <v>95849.849169154841</v>
      </c>
      <c r="CB56" s="30">
        <f>('Config sheet'!$C$132*(AJ56-AI56) + 'Config sheet'!$C$133*AI56)*10^5</f>
        <v>120350.21369372756</v>
      </c>
      <c r="CC56" s="30">
        <f>'Config sheet'!$C$148</f>
        <v>386976</v>
      </c>
      <c r="CD56" s="30">
        <f t="shared" si="52"/>
        <v>9.0625337079104611</v>
      </c>
      <c r="CE56" s="30"/>
      <c r="CF56" s="30"/>
      <c r="CG56" s="30"/>
      <c r="CH56" s="30"/>
      <c r="CI56" s="30"/>
      <c r="CJ56" s="30"/>
      <c r="CK56" s="30"/>
      <c r="CL56" s="30"/>
      <c r="CM56" s="46">
        <f>P56+'Config sheet'!$O$9-'Config sheet'!$C$139</f>
        <v>34.7789</v>
      </c>
      <c r="CN56" s="46">
        <f>Q56+'Config sheet'!$O$9+'Config sheet'!C$140</f>
        <v>65.698900000000009</v>
      </c>
      <c r="CO56" s="27">
        <f t="shared" si="18"/>
        <v>1.8890447944012032</v>
      </c>
      <c r="CP56" s="46">
        <f>'Config sheet'!$N$47</f>
        <v>1852.7346826837274</v>
      </c>
      <c r="CQ56" s="27">
        <f>'Config sheet'!$N$42</f>
        <v>970.82423361890676</v>
      </c>
      <c r="CR56" s="27">
        <f>'Config sheet'!$N$46</f>
        <v>881.91044906482068</v>
      </c>
      <c r="CS56" s="27">
        <f t="shared" si="19"/>
        <v>1.3876827189657548</v>
      </c>
      <c r="CT56" s="27">
        <f>'Config sheet'!$N$50/100*GERC_A_PARA!CQ56</f>
        <v>274.64617569078871</v>
      </c>
      <c r="CU56" s="27">
        <f t="shared" si="20"/>
        <v>274.64617569078871</v>
      </c>
      <c r="CV56" s="27">
        <f t="shared" si="21"/>
        <v>434.35103339991787</v>
      </c>
      <c r="CW56" s="27">
        <f t="shared" si="22"/>
        <v>1245.4704093096955</v>
      </c>
      <c r="CX56" s="27">
        <f t="shared" si="23"/>
        <v>787.52819390210243</v>
      </c>
      <c r="CY56" s="27">
        <f>'Config sheet'!$N$51/100*GERC_A_PARA!CR56</f>
        <v>198.78261521921058</v>
      </c>
      <c r="CZ56" s="27">
        <f t="shared" si="24"/>
        <v>198.78261521921058</v>
      </c>
      <c r="DA56" s="27">
        <f t="shared" si="25"/>
        <v>314.37333552974769</v>
      </c>
      <c r="DB56" s="27">
        <f t="shared" si="26"/>
        <v>1080.6930642840312</v>
      </c>
      <c r="DC56" s="27">
        <f t="shared" si="27"/>
        <v>683.3371959032271</v>
      </c>
      <c r="DD56" s="50">
        <f t="shared" si="28"/>
        <v>83.549560035826147</v>
      </c>
      <c r="DE56" s="50">
        <f t="shared" si="29"/>
        <v>86.893145394398061</v>
      </c>
      <c r="DF56" s="50">
        <f t="shared" si="30"/>
        <v>52.829544262555309</v>
      </c>
      <c r="DG56" s="50">
        <f t="shared" si="31"/>
        <v>54.943739605062973</v>
      </c>
      <c r="DH56" s="27">
        <f t="shared" si="32"/>
        <v>85.221352715112104</v>
      </c>
      <c r="DI56">
        <f>'Config sheet'!$N$59</f>
        <v>71.978923438716066</v>
      </c>
      <c r="DJ56" s="21">
        <f t="shared" si="53"/>
        <v>69.553997324460624</v>
      </c>
      <c r="DK56" s="19">
        <f>Coeff_Summary!$B$11+Coeff_Summary!$D$11*(F56)+Coeff_Summary!$E$11*CM56*100+Coeff_Summary!$F$11*(F56)^2+Coeff_Summary!$G$11*(F56)*CM56*100+Coeff_Summary!$H$11*(CM56*100)^2</f>
        <v>0.93768716545944242</v>
      </c>
      <c r="DL56" s="19">
        <f>Coeff_Summary!$B$9+Coeff_Summary!$D$9*(G56)+Coeff_Summary!$E$9*CN56*100+Coeff_Summary!$F$9*(G56)^2+Coeff_Summary!$G$9*(G56)*CN56*100+Coeff_Summary!$H$9*(CN56*100)^2</f>
        <v>0.95485315086239875</v>
      </c>
      <c r="DM56" s="30">
        <f t="shared" si="54"/>
        <v>0.94627015816092053</v>
      </c>
      <c r="DN56">
        <f>DK56*8314.4*(GERC_A_PARA!F56+273)/('Config sheet'!$N$28*GERC_A_PARA!CM56*10^5)</f>
        <v>3.9946641088880304E-2</v>
      </c>
      <c r="DO56">
        <f>DL56*(8314.4/'Config sheet'!$N$28)*((GERC_A_PARA!G56+273)/(GERC_A_PARA!CN56*10^5))</f>
        <v>2.5721220848960519E-2</v>
      </c>
      <c r="DP56" s="30">
        <f t="shared" si="55"/>
        <v>1578.9255588051124</v>
      </c>
      <c r="DQ56" s="30">
        <f t="shared" si="33"/>
        <v>39525.865398596128</v>
      </c>
      <c r="DR56" s="30">
        <f t="shared" si="34"/>
        <v>998.3765044412753</v>
      </c>
      <c r="DS56" s="30">
        <f t="shared" si="35"/>
        <v>38815.284480620721</v>
      </c>
      <c r="DT56" s="19">
        <f>(Coeff_Summary!$B$5+Coeff_Summary!$D$5*(F56)+Coeff_Summary!$E$5*CM56*100+Coeff_Summary!$F$5*(F56)^2+Coeff_Summary!$G$5*(F56)*CM56*100+Coeff_Summary!$H$5*(CM56*100)^2+Coeff_Summary!$B$3+Coeff_Summary!$D$3*(G56)+Coeff_Summary!$E$3*CN56*100+Coeff_Summary!$F$3*(G56)^2+Coeff_Summary!$G$3*(G56)*CN56*100+Coeff_Summary!$H$3*(CN56*100)^2)/2</f>
        <v>1.4181254322598782</v>
      </c>
      <c r="DU56" s="30">
        <f t="shared" si="56"/>
        <v>3.3916268249821941</v>
      </c>
      <c r="DV56" s="30">
        <f>DM56*(8314.4/'Config sheet'!$N$28)*(273+F56)*DU56*((CO56^(1/DU56))-1)</f>
        <v>98088.819028374768</v>
      </c>
      <c r="DW56" s="30">
        <f t="shared" si="36"/>
        <v>352.01677367789176</v>
      </c>
      <c r="DX56" s="30">
        <f t="shared" si="37"/>
        <v>348.57</v>
      </c>
      <c r="DY56" s="30">
        <f t="shared" si="38"/>
        <v>106.07361000509563</v>
      </c>
      <c r="DZ56" s="30">
        <f t="shared" si="39"/>
        <v>1015.2921840043564</v>
      </c>
      <c r="EA56" s="65">
        <f>Coeff_Summary!$B$9+Coeff_Summary!$D$9*(DW56-273)+Coeff_Summary!$E$9*CN56*100+Coeff_Summary!$F$9*(DW56-273)^2+Coeff_Summary!$G$9*(DW56-273)*CN56*100+Coeff_Summary!$H$9*(CN56*100)^2</f>
        <v>0.95738594748453254</v>
      </c>
      <c r="EB56" s="30">
        <f>EA56*(8314.4/'Config sheet'!$C$28)*(DW56/(CM56*10^5))</f>
        <v>4.9199155657064668E-2</v>
      </c>
      <c r="EC56" s="30">
        <f t="shared" si="40"/>
        <v>1.2316218414358731</v>
      </c>
      <c r="ED56" s="30">
        <f t="shared" si="57"/>
        <v>1.0183067296165298</v>
      </c>
      <c r="EE56" s="30">
        <f>('Config sheet'!$N$132*(CN56-CM56) - 'Config sheet'!$N$133*GERC_A_PARA!CN56)*10^5</f>
        <v>113881.87404710162</v>
      </c>
      <c r="EF56" s="30">
        <f>('Config sheet'!$N$132*(CN56-CM56) + 'Config sheet'!$N$133*CM56)*10^5</f>
        <v>155964.52889270458</v>
      </c>
      <c r="EG56" s="30">
        <f>'Config sheet'!$N$148</f>
        <v>386976</v>
      </c>
      <c r="EH56" s="30">
        <f t="shared" si="58"/>
        <v>2267.7064426056686</v>
      </c>
      <c r="EI56" s="30">
        <f>'Config sheet'!$E$127+'Config sheet'!$P$127</f>
        <v>3308.2</v>
      </c>
      <c r="EJ56" s="30"/>
      <c r="EK56" s="63">
        <f t="shared" si="41"/>
        <v>51992.933386356657</v>
      </c>
      <c r="EL56" s="63">
        <f t="shared" si="67"/>
        <v>51496.969165628732</v>
      </c>
      <c r="EM56" s="63">
        <f t="shared" si="68"/>
        <v>39525.865398596128</v>
      </c>
      <c r="EN56" s="63">
        <f t="shared" si="69"/>
        <v>38815.284480620721</v>
      </c>
      <c r="EO56" s="30">
        <f>BL56*(('Config sheet'!$D$8+273)/(C56+273))*(GERC_A_PARA!AI56/'Config sheet'!$D$7)*(1/GERC_A_PARA!BG56)*24*10^-3</f>
        <v>1804.5061280094737</v>
      </c>
      <c r="EP56" s="30">
        <f>BN56*(('Config sheet'!$D$8+273)/(D56+273))*(GERC_A_PARA!AJ56/'Config sheet'!$D$7)*(1/GERC_A_PARA!BH56)*24*10^-3</f>
        <v>1787.2928180981723</v>
      </c>
      <c r="EQ56" s="30">
        <f t="shared" si="59"/>
        <v>1795.8994730538229</v>
      </c>
      <c r="ER56" s="30">
        <f>DP56*(('Config sheet'!$D$8+273)/(F56+273))*(CM56/'Config sheet'!$D$7)*(1/DK56)*24*10^-3</f>
        <v>1371.8146232803326</v>
      </c>
      <c r="ES56" s="30">
        <f>DR56*(('Config sheet'!$D$8+273)/(G56+273))*(CN56/'Config sheet'!$D$7)*(1/DL56)*24*10^-3</f>
        <v>1347.1526637135412</v>
      </c>
      <c r="ET56" s="30">
        <f t="shared" si="60"/>
        <v>1359.483643496937</v>
      </c>
      <c r="EU56">
        <f t="shared" si="61"/>
        <v>1.0096309400099408</v>
      </c>
      <c r="EV56">
        <f t="shared" si="62"/>
        <v>1.0183067296165296</v>
      </c>
      <c r="EW56" s="30">
        <f t="shared" si="63"/>
        <v>0.69737436721424872</v>
      </c>
      <c r="EX56" s="30">
        <f>'Config sheet'!$C$123/('Config sheet'!$F$17*10^-3)</f>
        <v>1.2841244171864261</v>
      </c>
      <c r="EY56" s="30">
        <f t="shared" si="64"/>
        <v>0.74682191938166109</v>
      </c>
      <c r="EZ56" s="30">
        <f>'Config sheet'!$N$123/('Config sheet'!$Q$17*10^-3)</f>
        <v>1.4616189626248377</v>
      </c>
      <c r="FA56" s="1" t="s">
        <v>463</v>
      </c>
      <c r="FB56" s="30">
        <f t="shared" si="65"/>
        <v>-3.4467736778917697</v>
      </c>
      <c r="FC56" s="30"/>
    </row>
    <row r="57" spans="1:159" x14ac:dyDescent="0.25">
      <c r="A57" s="1">
        <v>43481</v>
      </c>
      <c r="B57" s="2">
        <v>0.95972222222222225</v>
      </c>
      <c r="C57">
        <v>24.92</v>
      </c>
      <c r="D57">
        <v>71.89</v>
      </c>
      <c r="E57">
        <v>17.34</v>
      </c>
      <c r="F57">
        <v>17.36</v>
      </c>
      <c r="G57">
        <v>74.16</v>
      </c>
      <c r="H57">
        <v>66.67</v>
      </c>
      <c r="I57">
        <v>71.94</v>
      </c>
      <c r="J57">
        <v>72.2</v>
      </c>
      <c r="K57">
        <v>72.55</v>
      </c>
      <c r="L57">
        <v>69.790000000000006</v>
      </c>
      <c r="M57">
        <v>21.82</v>
      </c>
      <c r="N57">
        <v>34.299999999999997</v>
      </c>
      <c r="O57">
        <v>33.83</v>
      </c>
      <c r="P57">
        <v>33.76</v>
      </c>
      <c r="Q57">
        <v>64.33</v>
      </c>
      <c r="R57">
        <v>3.7</v>
      </c>
      <c r="S57">
        <v>73.459999999999994</v>
      </c>
      <c r="T57">
        <v>75.41</v>
      </c>
      <c r="U57">
        <v>72.209999999999994</v>
      </c>
      <c r="V57">
        <v>72.209999999999994</v>
      </c>
      <c r="W57">
        <v>2.8</v>
      </c>
      <c r="X57">
        <v>2.39</v>
      </c>
      <c r="Y57">
        <v>3.63</v>
      </c>
      <c r="Z57">
        <v>3.42</v>
      </c>
      <c r="AA57">
        <v>4.7</v>
      </c>
      <c r="AB57">
        <v>4.16</v>
      </c>
      <c r="AC57">
        <v>3.84</v>
      </c>
      <c r="AD57">
        <v>1.95</v>
      </c>
      <c r="AE57">
        <v>1.5</v>
      </c>
      <c r="AF57">
        <v>2.16</v>
      </c>
      <c r="AH57" s="4" t="str">
        <f t="shared" si="70"/>
        <v>ON</v>
      </c>
      <c r="AI57" s="31">
        <f>M57+'Config sheet'!$D$9-'Config sheet'!$C$139</f>
        <v>22.7789</v>
      </c>
      <c r="AJ57" s="31">
        <f>N57+'Config sheet'!$D$9+'Config sheet'!$C$140</f>
        <v>35.658899999999996</v>
      </c>
      <c r="AK57" s="25">
        <f t="shared" si="0"/>
        <v>1.5654355565896507</v>
      </c>
      <c r="AL57" s="46">
        <f>'Config sheet'!$C$47</f>
        <v>3546.9708798579968</v>
      </c>
      <c r="AM57" s="4">
        <f>'Config sheet'!$C$42</f>
        <v>1817.9423322060413</v>
      </c>
      <c r="AN57" s="25">
        <f>'Config sheet'!$C$46</f>
        <v>1729.0285476519553</v>
      </c>
      <c r="AO57" s="25">
        <f t="shared" si="66"/>
        <v>1.4851497949510131</v>
      </c>
      <c r="AP57" s="25">
        <f>'Config sheet'!$C$50/100*GERC_A_PARA!AM57</f>
        <v>351.771841281869</v>
      </c>
      <c r="AQ57" s="25">
        <f t="shared" si="1"/>
        <v>351.771841281869</v>
      </c>
      <c r="AR57" s="25">
        <f t="shared" si="43"/>
        <v>475.68047219908783</v>
      </c>
      <c r="AS57" s="27">
        <f t="shared" si="2"/>
        <v>2169.7141734879106</v>
      </c>
      <c r="AT57" s="25">
        <f t="shared" si="3"/>
        <v>1604.5316015070052</v>
      </c>
      <c r="AU57" s="25">
        <f>'Config sheet'!$C$51/100*GERC_A_PARA!AN57</f>
        <v>266.0974934836359</v>
      </c>
      <c r="AV57" s="25">
        <f t="shared" si="4"/>
        <v>266.0974934836359</v>
      </c>
      <c r="AW57" s="25">
        <f t="shared" si="5"/>
        <v>359.82806608407651</v>
      </c>
      <c r="AX57" s="27">
        <f t="shared" si="6"/>
        <v>1995.1260411355911</v>
      </c>
      <c r="AY57" s="25">
        <f t="shared" si="7"/>
        <v>1475.4214269824688</v>
      </c>
      <c r="AZ57" s="31">
        <f t="shared" si="44"/>
        <v>93.184127531325046</v>
      </c>
      <c r="BA57" s="31">
        <f t="shared" si="45"/>
        <v>94.579003757472478</v>
      </c>
      <c r="BB57" s="31">
        <f t="shared" si="46"/>
        <v>68.910863564353775</v>
      </c>
      <c r="BC57" s="31">
        <f t="shared" si="47"/>
        <v>69.942392515213911</v>
      </c>
      <c r="BD57" s="25">
        <f t="shared" si="8"/>
        <v>93.881565644398762</v>
      </c>
      <c r="BE57">
        <f>'Config sheet'!$D$59</f>
        <v>82.44</v>
      </c>
      <c r="BF57" s="30">
        <f t="shared" si="48"/>
        <v>81.654096842091292</v>
      </c>
      <c r="BG57" s="19">
        <f>Coeff_Summary!$B$10+Coeff_Summary!$D$10*(C57)+Coeff_Summary!$E$10*AI57*100+Coeff_Summary!$F$10*(C57)^2+Coeff_Summary!$G$10*(C57)*AI57*100+Coeff_Summary!$H$10*(AI57*100)^2</f>
        <v>0.96119853313665371</v>
      </c>
      <c r="BH57" s="19">
        <f>Coeff_Summary!$B$8+Coeff_Summary!$D$8*(D57)+Coeff_Summary!$E$8*AJ57*100+Coeff_Summary!$F$8*(D57)^2+Coeff_Summary!$G$8*(D57)*AJ57*100+Coeff_Summary!$H$8*(AJ57*100)^2</f>
        <v>0.97051373957671261</v>
      </c>
      <c r="BI57" s="30">
        <f t="shared" si="49"/>
        <v>0.9658561363566831</v>
      </c>
      <c r="BJ57" s="30">
        <f>BG57*8314.4*(GERC_A_PARA!C57+273)/('Config sheet'!$C$28*AI57*10^5)</f>
        <v>6.38268035164435E-2</v>
      </c>
      <c r="BK57">
        <f>BH57*(8314.4/'Config sheet'!$C$28)*(BT57/(AJ57*10^5))</f>
        <v>4.765817778033074E-2</v>
      </c>
      <c r="BL57" s="30">
        <f t="shared" si="50"/>
        <v>3329.9517949615938</v>
      </c>
      <c r="BM57" s="30">
        <f t="shared" si="9"/>
        <v>52171.683548334186</v>
      </c>
      <c r="BN57" s="30">
        <f t="shared" si="10"/>
        <v>2462.5422794384599</v>
      </c>
      <c r="BO57" s="30">
        <f t="shared" si="11"/>
        <v>51670.92814141939</v>
      </c>
      <c r="BP57" s="19">
        <f>(Coeff_Summary!$B$4+Coeff_Summary!$D$4*(C57)+Coeff_Summary!$E$4*AI57*100+Coeff_Summary!$F$4*(C57)^2+Coeff_Summary!$G$4*(C57)*AI57*100+Coeff_Summary!$H$4*(AI57*100)^2+Coeff_Summary!$B$2+Coeff_Summary!$D$2*(D57)+Coeff_Summary!$E$2*AJ57*100+Coeff_Summary!$F$2*(D57)^2+Coeff_Summary!$G$2*(D57)*AJ57*100+Coeff_Summary!$H$2*(AJ57*100)^2)/2</f>
        <v>1.3640426228640234</v>
      </c>
      <c r="BQ57" s="30">
        <f t="shared" si="51"/>
        <v>3.7469310932130004</v>
      </c>
      <c r="BR57" s="30">
        <f>BI57*(8314.4/'Config sheet'!$C$28)*(273+C57)*BQ57*((AK57^(1/BQ57))-1)</f>
        <v>69551.053108766748</v>
      </c>
      <c r="BS57" s="30">
        <f t="shared" si="12"/>
        <v>335.77231764269385</v>
      </c>
      <c r="BT57" s="30">
        <f t="shared" si="13"/>
        <v>344.89</v>
      </c>
      <c r="BU57" s="52">
        <f t="shared" si="14"/>
        <v>80.588285379378007</v>
      </c>
      <c r="BV57" s="30">
        <f t="shared" si="15"/>
        <v>1250.731665196595</v>
      </c>
      <c r="BW57" s="65">
        <f>Coeff_Summary!$B$8+Coeff_Summary!$D$8*(BS57-273)+Coeff_Summary!$E$8*AJ57*100+Coeff_Summary!$F$8*(BS57-273)^2+Coeff_Summary!$G$8*(BS57-273)*AJ57*100+Coeff_Summary!$H$8*(AJ57*100)^2</f>
        <v>0.96617519377232475</v>
      </c>
      <c r="BX57" s="30">
        <f>BW57*(8314.4/'Config sheet'!$C$28)*(BS57/(AI57*10^5))</f>
        <v>7.2308792278770864E-2</v>
      </c>
      <c r="BY57" s="30">
        <f t="shared" si="16"/>
        <v>1.132890702573601</v>
      </c>
      <c r="BZ57" s="30">
        <f t="shared" si="17"/>
        <v>1.009691240798777</v>
      </c>
      <c r="CA57" s="30">
        <f>('Config sheet'!$C$132*(AJ57-AI57) - 'Config sheet'!$C$133*GERC_A_PARA!AJ57)*10^5</f>
        <v>95361.177309391438</v>
      </c>
      <c r="CB57" s="30">
        <f>('Config sheet'!$C$132*(AJ57-AI57) + 'Config sheet'!$C$133*AI57)*10^5</f>
        <v>119836.41230992266</v>
      </c>
      <c r="CC57" s="30">
        <f>'Config sheet'!$C$148</f>
        <v>386976</v>
      </c>
      <c r="CD57" s="30">
        <f t="shared" si="52"/>
        <v>9.117682357306137</v>
      </c>
      <c r="CE57" s="30"/>
      <c r="CF57" s="30"/>
      <c r="CG57" s="30"/>
      <c r="CH57" s="30"/>
      <c r="CI57" s="30"/>
      <c r="CJ57" s="30"/>
      <c r="CK57" s="30"/>
      <c r="CL57" s="30"/>
      <c r="CM57" s="46">
        <f>P57+'Config sheet'!$O$9-'Config sheet'!$C$139</f>
        <v>34.718899999999998</v>
      </c>
      <c r="CN57" s="46">
        <f>Q57+'Config sheet'!$O$9+'Config sheet'!C$140</f>
        <v>65.688900000000004</v>
      </c>
      <c r="CO57" s="27">
        <f t="shared" si="18"/>
        <v>1.8920213486026345</v>
      </c>
      <c r="CP57" s="46">
        <f>'Config sheet'!$N$47</f>
        <v>1852.7346826837274</v>
      </c>
      <c r="CQ57" s="27">
        <f>'Config sheet'!$N$42</f>
        <v>970.82423361890676</v>
      </c>
      <c r="CR57" s="27">
        <f>'Config sheet'!$N$46</f>
        <v>881.91044906482068</v>
      </c>
      <c r="CS57" s="27">
        <f t="shared" si="19"/>
        <v>1.3892623764171066</v>
      </c>
      <c r="CT57" s="27">
        <f>'Config sheet'!$N$50/100*GERC_A_PARA!CQ57</f>
        <v>274.64617569078871</v>
      </c>
      <c r="CU57" s="27">
        <f t="shared" si="20"/>
        <v>274.64617569078871</v>
      </c>
      <c r="CV57" s="27">
        <f t="shared" si="21"/>
        <v>434.61698684324551</v>
      </c>
      <c r="CW57" s="27">
        <f t="shared" si="22"/>
        <v>1245.4704093096955</v>
      </c>
      <c r="CX57" s="27">
        <f t="shared" si="23"/>
        <v>787.0462849081465</v>
      </c>
      <c r="CY57" s="27">
        <f>'Config sheet'!$N$51/100*GERC_A_PARA!CR57</f>
        <v>198.78261521921058</v>
      </c>
      <c r="CZ57" s="27">
        <f t="shared" si="24"/>
        <v>198.78261521921058</v>
      </c>
      <c r="DA57" s="27">
        <f t="shared" si="25"/>
        <v>314.56582654426211</v>
      </c>
      <c r="DB57" s="27">
        <f t="shared" si="26"/>
        <v>1080.6930642840312</v>
      </c>
      <c r="DC57" s="27">
        <f t="shared" si="27"/>
        <v>682.91904409207882</v>
      </c>
      <c r="DD57" s="50">
        <f t="shared" si="28"/>
        <v>83.522165432960065</v>
      </c>
      <c r="DE57" s="50">
        <f t="shared" si="29"/>
        <v>86.871318800244595</v>
      </c>
      <c r="DF57" s="50">
        <f t="shared" si="30"/>
        <v>52.77990510262628</v>
      </c>
      <c r="DG57" s="50">
        <f t="shared" si="31"/>
        <v>54.896325288610356</v>
      </c>
      <c r="DH57" s="27">
        <f t="shared" si="32"/>
        <v>85.196742116602337</v>
      </c>
      <c r="DI57">
        <f>'Config sheet'!$N$59</f>
        <v>71.978923438716066</v>
      </c>
      <c r="DJ57" s="21">
        <f t="shared" si="53"/>
        <v>69.517428656110326</v>
      </c>
      <c r="DK57" s="19">
        <f>Coeff_Summary!$B$11+Coeff_Summary!$D$11*(F57)+Coeff_Summary!$E$11*CM57*100+Coeff_Summary!$F$11*(F57)^2+Coeff_Summary!$G$11*(F57)*CM57*100+Coeff_Summary!$H$11*(CM57*100)^2</f>
        <v>0.93648051098360707</v>
      </c>
      <c r="DL57" s="19">
        <f>Coeff_Summary!$B$9+Coeff_Summary!$D$9*(G57)+Coeff_Summary!$E$9*CN57*100+Coeff_Summary!$F$9*(G57)^2+Coeff_Summary!$G$9*(G57)*CN57*100+Coeff_Summary!$H$9*(CN57*100)^2</f>
        <v>0.95379126025914085</v>
      </c>
      <c r="DM57" s="30">
        <f t="shared" si="54"/>
        <v>0.94513588562137396</v>
      </c>
      <c r="DN57">
        <f>DK57*8314.4*(GERC_A_PARA!F57+273)/('Config sheet'!$N$28*GERC_A_PARA!CM57*10^5)</f>
        <v>3.9764237508485706E-2</v>
      </c>
      <c r="DO57">
        <f>DL57*(8314.4/'Config sheet'!$N$28)*((GERC_A_PARA!G57+273)/(GERC_A_PARA!CN57*10^5))</f>
        <v>2.5592582592536352E-2</v>
      </c>
      <c r="DP57" s="30">
        <f t="shared" si="55"/>
        <v>1578.4695897109059</v>
      </c>
      <c r="DQ57" s="30">
        <f t="shared" si="33"/>
        <v>39695.708722543961</v>
      </c>
      <c r="DR57" s="30">
        <f t="shared" si="34"/>
        <v>997.47743273243861</v>
      </c>
      <c r="DS57" s="30">
        <f t="shared" si="35"/>
        <v>38975.255003117039</v>
      </c>
      <c r="DT57" s="19">
        <f>(Coeff_Summary!$B$5+Coeff_Summary!$D$5*(F57)+Coeff_Summary!$E$5*CM57*100+Coeff_Summary!$F$5*(F57)^2+Coeff_Summary!$G$5*(F57)*CM57*100+Coeff_Summary!$H$5*(CM57*100)^2+Coeff_Summary!$B$3+Coeff_Summary!$D$3*(G57)+Coeff_Summary!$E$3*CN57*100+Coeff_Summary!$F$3*(G57)^2+Coeff_Summary!$G$3*(G57)*CN57*100+Coeff_Summary!$H$3*(CN57*100)^2)/2</f>
        <v>1.4206657436017756</v>
      </c>
      <c r="DU57" s="30">
        <f t="shared" si="56"/>
        <v>3.3771842970571258</v>
      </c>
      <c r="DV57" s="30">
        <f>DM57*(8314.4/'Config sheet'!$N$28)*(273+F57)*DU57*((CO57^(1/DU57))-1)</f>
        <v>97786.306674257154</v>
      </c>
      <c r="DW57" s="30">
        <f t="shared" si="36"/>
        <v>350.70008872558714</v>
      </c>
      <c r="DX57" s="30">
        <f t="shared" si="37"/>
        <v>347.15999999999997</v>
      </c>
      <c r="DY57" s="30">
        <f t="shared" si="38"/>
        <v>106.2325505732168</v>
      </c>
      <c r="DZ57" s="30">
        <f t="shared" si="39"/>
        <v>1014.9893705025088</v>
      </c>
      <c r="EA57" s="65">
        <f>Coeff_Summary!$B$9+Coeff_Summary!$D$9*(DW57-273)+Coeff_Summary!$E$9*CN57*100+Coeff_Summary!$F$9*(DW57-273)^2+Coeff_Summary!$G$9*(DW57-273)*CN57*100+Coeff_Summary!$H$9*(CN57*100)^2</f>
        <v>0.95643568926443634</v>
      </c>
      <c r="EB57" s="30">
        <f>EA57*(8314.4/'Config sheet'!$C$28)*(DW57/(CM57*10^5))</f>
        <v>4.9051102899383248E-2</v>
      </c>
      <c r="EC57" s="30">
        <f t="shared" si="40"/>
        <v>1.2335481823061667</v>
      </c>
      <c r="ED57" s="30">
        <f t="shared" si="57"/>
        <v>1.0184849007240442</v>
      </c>
      <c r="EE57" s="30">
        <f>('Config sheet'!$N$132*(CN57-CM57) - 'Config sheet'!$N$133*GERC_A_PARA!CN57)*10^5</f>
        <v>114114.71405105127</v>
      </c>
      <c r="EF57" s="30">
        <f>('Config sheet'!$N$132*(CN57-CM57) + 'Config sheet'!$N$133*CM57)*10^5</f>
        <v>156168.05111860583</v>
      </c>
      <c r="EG57" s="30">
        <f>'Config sheet'!$N$148</f>
        <v>386976</v>
      </c>
      <c r="EH57" s="30">
        <f t="shared" si="58"/>
        <v>2265.7210356991036</v>
      </c>
      <c r="EI57" s="30">
        <f>'Config sheet'!$E$127+'Config sheet'!$P$127</f>
        <v>3308.2</v>
      </c>
      <c r="EJ57" s="30"/>
      <c r="EK57" s="63">
        <f t="shared" si="41"/>
        <v>52171.683548334186</v>
      </c>
      <c r="EL57" s="63">
        <f t="shared" si="67"/>
        <v>51670.92814141939</v>
      </c>
      <c r="EM57" s="63">
        <f t="shared" si="68"/>
        <v>39695.708722543961</v>
      </c>
      <c r="EN57" s="63">
        <f t="shared" si="69"/>
        <v>38975.255003117039</v>
      </c>
      <c r="EO57" s="30">
        <f>BL57*(('Config sheet'!$D$8+273)/(C57+273))*(GERC_A_PARA!AI57/'Config sheet'!$D$7)*(1/GERC_A_PARA!BG57)*24*10^-3</f>
        <v>1810.7099665248782</v>
      </c>
      <c r="EP57" s="30">
        <f>BN57*(('Config sheet'!$D$8+273)/(D57+273))*(GERC_A_PARA!AJ57/'Config sheet'!$D$7)*(1/GERC_A_PARA!BH57)*24*10^-3</f>
        <v>1793.3303700767044</v>
      </c>
      <c r="EQ57" s="30">
        <f t="shared" si="59"/>
        <v>1802.0201683007913</v>
      </c>
      <c r="ER57" s="30">
        <f>DP57*(('Config sheet'!$D$8+273)/(F57+273))*(CM57/'Config sheet'!$D$7)*(1/DK57)*24*10^-3</f>
        <v>1377.7093343286194</v>
      </c>
      <c r="ES57" s="30">
        <f>DR57*(('Config sheet'!$D$8+273)/(G57+273))*(CN57/'Config sheet'!$D$7)*(1/DL57)*24*10^-3</f>
        <v>1352.7047218365258</v>
      </c>
      <c r="ET57" s="30">
        <f t="shared" si="60"/>
        <v>1365.2070280825726</v>
      </c>
      <c r="EU57">
        <f t="shared" si="61"/>
        <v>1.0096912407987773</v>
      </c>
      <c r="EV57">
        <f t="shared" si="62"/>
        <v>1.018484900724044</v>
      </c>
      <c r="EW57" s="30">
        <f t="shared" si="63"/>
        <v>0.69407195723895154</v>
      </c>
      <c r="EX57" s="30">
        <f>'Config sheet'!$C$123/('Config sheet'!$F$17*10^-3)</f>
        <v>1.2841244171864261</v>
      </c>
      <c r="EY57" s="30">
        <f t="shared" si="64"/>
        <v>0.74346919523851041</v>
      </c>
      <c r="EZ57" s="30">
        <f>'Config sheet'!$N$123/('Config sheet'!$Q$17*10^-3)</f>
        <v>1.4616189626248377</v>
      </c>
      <c r="FA57" s="1" t="s">
        <v>464</v>
      </c>
      <c r="FB57" s="30">
        <f t="shared" si="65"/>
        <v>-3.540088725587168</v>
      </c>
      <c r="FC57" s="30"/>
    </row>
    <row r="58" spans="1:159" x14ac:dyDescent="0.25">
      <c r="A58" s="1">
        <v>43482</v>
      </c>
      <c r="B58" s="29">
        <v>0</v>
      </c>
      <c r="C58">
        <v>24.64</v>
      </c>
      <c r="D58">
        <v>71.55</v>
      </c>
      <c r="E58">
        <v>16.690000000000001</v>
      </c>
      <c r="F58">
        <v>16.71</v>
      </c>
      <c r="G58">
        <v>73.5</v>
      </c>
      <c r="H58">
        <v>66.599999999999994</v>
      </c>
      <c r="I58">
        <v>71.849999999999994</v>
      </c>
      <c r="J58">
        <v>72.11</v>
      </c>
      <c r="K58">
        <v>72.45</v>
      </c>
      <c r="L58">
        <v>69.7</v>
      </c>
      <c r="M58">
        <v>21.83</v>
      </c>
      <c r="N58">
        <v>34.29</v>
      </c>
      <c r="O58">
        <v>33.81</v>
      </c>
      <c r="P58">
        <v>33.75</v>
      </c>
      <c r="Q58">
        <v>64.34</v>
      </c>
      <c r="R58">
        <v>3.71</v>
      </c>
      <c r="S58">
        <v>73.56</v>
      </c>
      <c r="T58">
        <v>75.39</v>
      </c>
      <c r="U58">
        <v>72.17</v>
      </c>
      <c r="V58">
        <v>72.17</v>
      </c>
      <c r="W58">
        <v>2.8</v>
      </c>
      <c r="X58">
        <v>2.39</v>
      </c>
      <c r="Y58">
        <v>3.66</v>
      </c>
      <c r="Z58">
        <v>3.41</v>
      </c>
      <c r="AA58">
        <v>4.6900000000000004</v>
      </c>
      <c r="AB58">
        <v>4.1500000000000004</v>
      </c>
      <c r="AC58">
        <v>3.84</v>
      </c>
      <c r="AD58">
        <v>1.95</v>
      </c>
      <c r="AE58">
        <v>1.49</v>
      </c>
      <c r="AF58">
        <v>2.16</v>
      </c>
      <c r="AH58" s="4" t="str">
        <f t="shared" si="70"/>
        <v>ON</v>
      </c>
      <c r="AI58" s="31">
        <f>M58+'Config sheet'!$D$9-'Config sheet'!$C$139</f>
        <v>22.788899999999998</v>
      </c>
      <c r="AJ58" s="31">
        <f>N58+'Config sheet'!$D$9+'Config sheet'!$C$140</f>
        <v>35.648899999999998</v>
      </c>
      <c r="AK58" s="25">
        <f t="shared" si="0"/>
        <v>1.5643098174988701</v>
      </c>
      <c r="AL58" s="46">
        <f>'Config sheet'!$C$47</f>
        <v>3546.9708798579968</v>
      </c>
      <c r="AM58" s="4">
        <f>'Config sheet'!$C$42</f>
        <v>1817.9423322060413</v>
      </c>
      <c r="AN58" s="25">
        <f>'Config sheet'!$C$46</f>
        <v>1729.0285476519553</v>
      </c>
      <c r="AO58" s="25">
        <f t="shared" si="66"/>
        <v>1.4860819619743246</v>
      </c>
      <c r="AP58" s="25">
        <f>'Config sheet'!$C$50/100*GERC_A_PARA!AM58</f>
        <v>351.771841281869</v>
      </c>
      <c r="AQ58" s="25">
        <f t="shared" si="1"/>
        <v>351.771841281869</v>
      </c>
      <c r="AR58" s="25">
        <f t="shared" si="43"/>
        <v>475.36027371716597</v>
      </c>
      <c r="AS58" s="27">
        <f t="shared" si="2"/>
        <v>2169.7141734879106</v>
      </c>
      <c r="AT58" s="25">
        <f t="shared" si="3"/>
        <v>1605.6123998223138</v>
      </c>
      <c r="AU58" s="25">
        <f>'Config sheet'!$C$51/100*GERC_A_PARA!AN58</f>
        <v>266.0974934836359</v>
      </c>
      <c r="AV58" s="25">
        <f t="shared" si="4"/>
        <v>266.0974934836359</v>
      </c>
      <c r="AW58" s="25">
        <f t="shared" si="5"/>
        <v>359.58585222993116</v>
      </c>
      <c r="AX58" s="27">
        <f t="shared" si="6"/>
        <v>1995.1260411355911</v>
      </c>
      <c r="AY58" s="25">
        <f t="shared" si="7"/>
        <v>1476.4152578245385</v>
      </c>
      <c r="AZ58" s="31">
        <f t="shared" si="44"/>
        <v>93.201740767798469</v>
      </c>
      <c r="BA58" s="31">
        <f t="shared" si="45"/>
        <v>94.593012424621108</v>
      </c>
      <c r="BB58" s="31">
        <f t="shared" si="46"/>
        <v>68.970315302517378</v>
      </c>
      <c r="BC58" s="31">
        <f t="shared" si="47"/>
        <v>69.99987166114353</v>
      </c>
      <c r="BD58" s="25">
        <f t="shared" si="8"/>
        <v>93.897376596209796</v>
      </c>
      <c r="BE58">
        <f>'Config sheet'!$D$59</f>
        <v>82.44</v>
      </c>
      <c r="BF58" s="30">
        <f t="shared" si="48"/>
        <v>81.691235039020114</v>
      </c>
      <c r="BG58" s="19">
        <f>Coeff_Summary!$B$10+Coeff_Summary!$D$10*(C58)+Coeff_Summary!$E$10*AI58*100+Coeff_Summary!$F$10*(C58)^2+Coeff_Summary!$G$10*(C58)*AI58*100+Coeff_Summary!$H$10*(AI58*100)^2</f>
        <v>0.96103178819588941</v>
      </c>
      <c r="BH58" s="19">
        <f>Coeff_Summary!$B$8+Coeff_Summary!$D$8*(D58)+Coeff_Summary!$E$8*AJ58*100+Coeff_Summary!$F$8*(D58)^2+Coeff_Summary!$G$8*(D58)*AJ58*100+Coeff_Summary!$H$8*(AJ58*100)^2</f>
        <v>0.97036688677271199</v>
      </c>
      <c r="BI58" s="30">
        <f t="shared" si="49"/>
        <v>0.9656993374843007</v>
      </c>
      <c r="BJ58" s="30">
        <f>BG58*8314.4*(GERC_A_PARA!C58+273)/('Config sheet'!$C$28*AI58*10^5)</f>
        <v>6.3727777232569047E-2</v>
      </c>
      <c r="BK58">
        <f>BH58*(8314.4/'Config sheet'!$C$28)*(BT58/(AJ58*10^5))</f>
        <v>4.7617344621718051E-2</v>
      </c>
      <c r="BL58" s="30">
        <f t="shared" si="50"/>
        <v>3330.5126048181596</v>
      </c>
      <c r="BM58" s="30">
        <f t="shared" si="9"/>
        <v>52261.552959296539</v>
      </c>
      <c r="BN58" s="30">
        <f t="shared" si="10"/>
        <v>2464.6160316426335</v>
      </c>
      <c r="BO58" s="30">
        <f t="shared" si="11"/>
        <v>51758.787711117635</v>
      </c>
      <c r="BP58" s="19">
        <f>(Coeff_Summary!$B$4+Coeff_Summary!$D$4*(C58)+Coeff_Summary!$E$4*AI58*100+Coeff_Summary!$F$4*(C58)^2+Coeff_Summary!$G$4*(C58)*AI58*100+Coeff_Summary!$H$4*(AI58*100)^2+Coeff_Summary!$B$2+Coeff_Summary!$D$2*(D58)+Coeff_Summary!$E$2*AJ58*100+Coeff_Summary!$F$2*(D58)^2+Coeff_Summary!$G$2*(D58)*AJ58*100+Coeff_Summary!$H$2*(AJ58*100)^2)/2</f>
        <v>1.364411545888466</v>
      </c>
      <c r="BQ58" s="30">
        <f t="shared" si="51"/>
        <v>3.7441501546333167</v>
      </c>
      <c r="BR58" s="30">
        <f>BI58*(8314.4/'Config sheet'!$C$28)*(273+C58)*BQ58*((AK58^(1/BQ58))-1)</f>
        <v>69359.233002278503</v>
      </c>
      <c r="BS58" s="30">
        <f t="shared" si="12"/>
        <v>335.42209246667261</v>
      </c>
      <c r="BT58" s="30">
        <f t="shared" si="13"/>
        <v>344.55</v>
      </c>
      <c r="BU58" s="52">
        <f t="shared" si="14"/>
        <v>80.541659489815842</v>
      </c>
      <c r="BV58" s="30">
        <f t="shared" si="15"/>
        <v>1250.1540099199324</v>
      </c>
      <c r="BW58" s="65">
        <f>Coeff_Summary!$B$8+Coeff_Summary!$D$8*(BS58-273)+Coeff_Summary!$E$8*AJ58*100+Coeff_Summary!$F$8*(BS58-273)^2+Coeff_Summary!$G$8*(BS58-273)*AJ58*100+Coeff_Summary!$H$8*(AJ58*100)^2</f>
        <v>0.96600808908442337</v>
      </c>
      <c r="BX58" s="30">
        <f>BW58*(8314.4/'Config sheet'!$C$28)*(BS58/(AI58*10^5))</f>
        <v>7.2189186689498586E-2</v>
      </c>
      <c r="BY58" s="30">
        <f t="shared" si="16"/>
        <v>1.132774275588655</v>
      </c>
      <c r="BZ58" s="30">
        <f t="shared" si="17"/>
        <v>1.0097136210180384</v>
      </c>
      <c r="CA58" s="30">
        <f>('Config sheet'!$C$132*(AJ58-AI58) - 'Config sheet'!$C$133*GERC_A_PARA!AJ58)*10^5</f>
        <v>95194.098435463427</v>
      </c>
      <c r="CB58" s="30">
        <f>('Config sheet'!$C$132*(AJ58-AI58) + 'Config sheet'!$C$133*AI58)*10^5</f>
        <v>119669.33343599466</v>
      </c>
      <c r="CC58" s="30">
        <f>'Config sheet'!$C$148</f>
        <v>386976</v>
      </c>
      <c r="CD58" s="30">
        <f t="shared" si="52"/>
        <v>9.1279075333274022</v>
      </c>
      <c r="CE58" s="30"/>
      <c r="CF58" s="30"/>
      <c r="CG58" s="30"/>
      <c r="CH58" s="30"/>
      <c r="CI58" s="30"/>
      <c r="CJ58" s="30"/>
      <c r="CK58" s="30"/>
      <c r="CL58" s="30"/>
      <c r="CM58" s="46">
        <f>P58+'Config sheet'!$O$9-'Config sheet'!$C$139</f>
        <v>34.7089</v>
      </c>
      <c r="CN58" s="46">
        <f>Q58+'Config sheet'!$O$9+'Config sheet'!C$140</f>
        <v>65.698900000000009</v>
      </c>
      <c r="CO58" s="27">
        <f t="shared" si="18"/>
        <v>1.8928545704415873</v>
      </c>
      <c r="CP58" s="46">
        <f>'Config sheet'!$N$47</f>
        <v>1852.7346826837274</v>
      </c>
      <c r="CQ58" s="27">
        <f>'Config sheet'!$N$42</f>
        <v>970.82423361890676</v>
      </c>
      <c r="CR58" s="27">
        <f>'Config sheet'!$N$46</f>
        <v>881.91044906482068</v>
      </c>
      <c r="CS58" s="27">
        <f t="shared" si="19"/>
        <v>1.3899123756951426</v>
      </c>
      <c r="CT58" s="27">
        <f>'Config sheet'!$N$50/100*GERC_A_PARA!CQ58</f>
        <v>274.64617569078871</v>
      </c>
      <c r="CU58" s="27">
        <f t="shared" si="20"/>
        <v>274.64617569078871</v>
      </c>
      <c r="CV58" s="27">
        <f t="shared" si="21"/>
        <v>434.6613767852628</v>
      </c>
      <c r="CW58" s="27">
        <f t="shared" si="22"/>
        <v>1245.4704093096955</v>
      </c>
      <c r="CX58" s="27">
        <f t="shared" si="23"/>
        <v>786.96590753666169</v>
      </c>
      <c r="CY58" s="27">
        <f>'Config sheet'!$N$51/100*GERC_A_PARA!CR58</f>
        <v>198.78261521921058</v>
      </c>
      <c r="CZ58" s="27">
        <f t="shared" si="24"/>
        <v>198.78261521921058</v>
      </c>
      <c r="DA58" s="27">
        <f t="shared" si="25"/>
        <v>314.59795496819311</v>
      </c>
      <c r="DB58" s="27">
        <f t="shared" si="26"/>
        <v>1080.6930642840312</v>
      </c>
      <c r="DC58" s="27">
        <f t="shared" si="27"/>
        <v>682.84930075073601</v>
      </c>
      <c r="DD58" s="50">
        <f t="shared" si="28"/>
        <v>83.517593035559983</v>
      </c>
      <c r="DE58" s="50">
        <f t="shared" si="29"/>
        <v>86.867675751909587</v>
      </c>
      <c r="DF58" s="50">
        <f t="shared" si="30"/>
        <v>52.771625810793473</v>
      </c>
      <c r="DG58" s="50">
        <f t="shared" si="31"/>
        <v>54.888417077360927</v>
      </c>
      <c r="DH58" s="27">
        <f t="shared" si="32"/>
        <v>85.192634393734778</v>
      </c>
      <c r="DI58">
        <f>'Config sheet'!$N$59</f>
        <v>71.978923438716066</v>
      </c>
      <c r="DJ58" s="21">
        <f t="shared" si="53"/>
        <v>69.511327918905991</v>
      </c>
      <c r="DK58" s="19">
        <f>Coeff_Summary!$B$11+Coeff_Summary!$D$11*(F58)+Coeff_Summary!$E$11*CM58*100+Coeff_Summary!$F$11*(F58)^2+Coeff_Summary!$G$11*(F58)*CM58*100+Coeff_Summary!$H$11*(CM58*100)^2</f>
        <v>0.93590822969111209</v>
      </c>
      <c r="DL58" s="19">
        <f>Coeff_Summary!$B$9+Coeff_Summary!$D$9*(G58)+Coeff_Summary!$E$9*CN58*100+Coeff_Summary!$F$9*(G58)^2+Coeff_Summary!$G$9*(G58)*CN58*100+Coeff_Summary!$H$9*(CN58*100)^2</f>
        <v>0.95328068849429015</v>
      </c>
      <c r="DM58" s="30">
        <f t="shared" si="54"/>
        <v>0.94459445909270112</v>
      </c>
      <c r="DN58">
        <f>DK58*8314.4*(GERC_A_PARA!F58+273)/('Config sheet'!$N$28*GERC_A_PARA!CM58*10^5)</f>
        <v>3.9662399691103252E-2</v>
      </c>
      <c r="DO58">
        <f>DL58*(8314.4/'Config sheet'!$N$28)*((GERC_A_PARA!G58+273)/(GERC_A_PARA!CN58*10^5))</f>
        <v>2.5526367684157419E-2</v>
      </c>
      <c r="DP58" s="30">
        <f t="shared" si="55"/>
        <v>1578.3934845046701</v>
      </c>
      <c r="DQ58" s="30">
        <f t="shared" si="33"/>
        <v>39795.7132396788</v>
      </c>
      <c r="DR58" s="30">
        <f t="shared" si="34"/>
        <v>997.32747699050628</v>
      </c>
      <c r="DS58" s="30">
        <f t="shared" si="35"/>
        <v>39070.48152446239</v>
      </c>
      <c r="DT58" s="19">
        <f>(Coeff_Summary!$B$5+Coeff_Summary!$D$5*(F58)+Coeff_Summary!$E$5*CM58*100+Coeff_Summary!$F$5*(F58)^2+Coeff_Summary!$G$5*(F58)*CM58*100+Coeff_Summary!$H$5*(CM58*100)^2+Coeff_Summary!$B$3+Coeff_Summary!$D$3*(G58)+Coeff_Summary!$E$3*CN58*100+Coeff_Summary!$F$3*(G58)^2+Coeff_Summary!$G$3*(G58)*CN58*100+Coeff_Summary!$H$3*(CN58*100)^2)/2</f>
        <v>1.4218870356029774</v>
      </c>
      <c r="DU58" s="30">
        <f t="shared" si="56"/>
        <v>3.3703027483903627</v>
      </c>
      <c r="DV58" s="30">
        <f>DM58*(8314.4/'Config sheet'!$N$28)*(273+F58)*DU58*((CO58^(1/DU58))-1)</f>
        <v>97604.820593849858</v>
      </c>
      <c r="DW58" s="30">
        <f t="shared" si="36"/>
        <v>350.09566796062626</v>
      </c>
      <c r="DX58" s="30">
        <f t="shared" si="37"/>
        <v>346.5</v>
      </c>
      <c r="DY58" s="30">
        <f t="shared" si="38"/>
        <v>106.33151604265937</v>
      </c>
      <c r="DZ58" s="30">
        <f t="shared" si="39"/>
        <v>1014.7126008782686</v>
      </c>
      <c r="EA58" s="65">
        <f>Coeff_Summary!$B$9+Coeff_Summary!$D$9*(DW58-273)+Coeff_Summary!$E$9*CN58*100+Coeff_Summary!$F$9*(DW58-273)^2+Coeff_Summary!$G$9*(DW58-273)*CN58*100+Coeff_Summary!$H$9*(CN58*100)^2</f>
        <v>0.95598744166075245</v>
      </c>
      <c r="EB58" s="30">
        <f>EA58*(8314.4/'Config sheet'!$C$28)*(DW58/(CM58*10^5))</f>
        <v>4.8957717112843302E-2</v>
      </c>
      <c r="EC58" s="30">
        <f t="shared" si="40"/>
        <v>1.2343609437183172</v>
      </c>
      <c r="ED58" s="30">
        <f t="shared" si="57"/>
        <v>1.0185621391628443</v>
      </c>
      <c r="EE58" s="30">
        <f>('Config sheet'!$N$132*(CN58-CM58) - 'Config sheet'!$N$133*GERC_A_PARA!CN58)*10^5</f>
        <v>114201.98649702147</v>
      </c>
      <c r="EF58" s="30">
        <f>('Config sheet'!$N$132*(CN58-CM58) + 'Config sheet'!$N$133*CM58)*10^5</f>
        <v>156255.32356457604</v>
      </c>
      <c r="EG58" s="30">
        <f>'Config sheet'!$N$148</f>
        <v>386976</v>
      </c>
      <c r="EH58" s="30">
        <f t="shared" si="58"/>
        <v>2264.8666107982008</v>
      </c>
      <c r="EI58" s="30">
        <f>'Config sheet'!$E$127+'Config sheet'!$P$127</f>
        <v>3308.2</v>
      </c>
      <c r="EJ58" s="30"/>
      <c r="EK58" s="63">
        <f t="shared" si="41"/>
        <v>52261.552959296539</v>
      </c>
      <c r="EL58" s="63">
        <f t="shared" si="67"/>
        <v>51758.787711117635</v>
      </c>
      <c r="EM58" s="63">
        <f t="shared" si="68"/>
        <v>39795.7132396788</v>
      </c>
      <c r="EN58" s="63">
        <f t="shared" si="69"/>
        <v>39070.48152446239</v>
      </c>
      <c r="EO58" s="30">
        <f>BL58*(('Config sheet'!$D$8+273)/(C58+273))*(GERC_A_PARA!AI58/'Config sheet'!$D$7)*(1/GERC_A_PARA!BG58)*24*10^-3</f>
        <v>1813.8290423730723</v>
      </c>
      <c r="EP58" s="30">
        <f>BN58*(('Config sheet'!$D$8+273)/(D58+273))*(GERC_A_PARA!AJ58/'Config sheet'!$D$7)*(1/GERC_A_PARA!BH58)*24*10^-3</f>
        <v>1796.3796908516383</v>
      </c>
      <c r="EQ58" s="30">
        <f t="shared" si="59"/>
        <v>1805.1043666123553</v>
      </c>
      <c r="ER58" s="30">
        <f>DP58*(('Config sheet'!$D$8+273)/(F58+273))*(CM58/'Config sheet'!$D$7)*(1/DK58)*24*10^-3</f>
        <v>1381.1801668484445</v>
      </c>
      <c r="ES58" s="30">
        <f>DR58*(('Config sheet'!$D$8+273)/(G58+273))*(CN58/'Config sheet'!$D$7)*(1/DL58)*24*10^-3</f>
        <v>1356.0097256154004</v>
      </c>
      <c r="ET58" s="30">
        <f t="shared" si="60"/>
        <v>1368.5949462319224</v>
      </c>
      <c r="EU58">
        <f t="shared" si="61"/>
        <v>1.0097136210180384</v>
      </c>
      <c r="EV58">
        <f t="shared" si="62"/>
        <v>1.0185621391628448</v>
      </c>
      <c r="EW58" s="30">
        <f t="shared" si="63"/>
        <v>0.69256605492905654</v>
      </c>
      <c r="EX58" s="30">
        <f>'Config sheet'!$C$123/('Config sheet'!$F$17*10^-3)</f>
        <v>1.2841244171864261</v>
      </c>
      <c r="EY58" s="30">
        <f t="shared" si="64"/>
        <v>0.74142652920940655</v>
      </c>
      <c r="EZ58" s="30">
        <f>'Config sheet'!$N$123/('Config sheet'!$Q$17*10^-3)</f>
        <v>1.4616189626248377</v>
      </c>
      <c r="FA58" s="1" t="s">
        <v>465</v>
      </c>
      <c r="FB58" s="30">
        <f t="shared" si="65"/>
        <v>-3.5956679606262583</v>
      </c>
      <c r="FC58" s="30"/>
    </row>
    <row r="59" spans="1:159" x14ac:dyDescent="0.25">
      <c r="A59" s="1">
        <v>43482</v>
      </c>
      <c r="B59" s="2">
        <v>4.1666666666666664E-2</v>
      </c>
      <c r="C59">
        <v>24.35</v>
      </c>
      <c r="D59">
        <v>71.2</v>
      </c>
      <c r="E59">
        <v>16.02</v>
      </c>
      <c r="F59">
        <v>16.04</v>
      </c>
      <c r="G59">
        <v>72.81</v>
      </c>
      <c r="H59">
        <v>66.510000000000005</v>
      </c>
      <c r="I59">
        <v>71.760000000000005</v>
      </c>
      <c r="J59">
        <v>72.03</v>
      </c>
      <c r="K59">
        <v>72.36</v>
      </c>
      <c r="L59">
        <v>69.599999999999994</v>
      </c>
      <c r="M59">
        <v>21.84</v>
      </c>
      <c r="N59">
        <v>34.270000000000003</v>
      </c>
      <c r="O59">
        <v>33.799999999999997</v>
      </c>
      <c r="P59">
        <v>33.729999999999997</v>
      </c>
      <c r="Q59">
        <v>64.349999999999994</v>
      </c>
      <c r="R59">
        <v>3.71</v>
      </c>
      <c r="S59">
        <v>73.67</v>
      </c>
      <c r="T59">
        <v>75.37</v>
      </c>
      <c r="U59">
        <v>72.13</v>
      </c>
      <c r="V59">
        <v>72.13</v>
      </c>
      <c r="W59">
        <v>2.81</v>
      </c>
      <c r="X59">
        <v>2.38</v>
      </c>
      <c r="Y59">
        <v>3.68</v>
      </c>
      <c r="Z59">
        <v>3.41</v>
      </c>
      <c r="AA59">
        <v>4.67</v>
      </c>
      <c r="AB59">
        <v>4.1399999999999997</v>
      </c>
      <c r="AC59">
        <v>3.85</v>
      </c>
      <c r="AD59">
        <v>1.96</v>
      </c>
      <c r="AE59">
        <v>1.48</v>
      </c>
      <c r="AF59">
        <v>2.17</v>
      </c>
      <c r="AH59" s="4" t="str">
        <f t="shared" si="70"/>
        <v>ON</v>
      </c>
      <c r="AI59" s="31">
        <f>M59+'Config sheet'!$D$9-'Config sheet'!$C$139</f>
        <v>22.7989</v>
      </c>
      <c r="AJ59" s="31">
        <f>N59+'Config sheet'!$D$9+'Config sheet'!$C$140</f>
        <v>35.628900000000002</v>
      </c>
      <c r="AK59" s="25">
        <f t="shared" si="0"/>
        <v>1.562746448293558</v>
      </c>
      <c r="AL59" s="46">
        <f>'Config sheet'!$C$47</f>
        <v>3546.9708798579968</v>
      </c>
      <c r="AM59" s="4">
        <f>'Config sheet'!$C$42</f>
        <v>1817.9423322060413</v>
      </c>
      <c r="AN59" s="25">
        <f>'Config sheet'!$C$46</f>
        <v>1729.0285476519553</v>
      </c>
      <c r="AO59" s="25">
        <f t="shared" si="66"/>
        <v>1.4874957377273776</v>
      </c>
      <c r="AP59" s="25">
        <f>'Config sheet'!$C$50/100*GERC_A_PARA!AM59</f>
        <v>351.771841281869</v>
      </c>
      <c r="AQ59" s="25">
        <f t="shared" si="1"/>
        <v>351.771841281869</v>
      </c>
      <c r="AR59" s="25">
        <f t="shared" si="43"/>
        <v>474.90492055087032</v>
      </c>
      <c r="AS59" s="27">
        <f t="shared" si="2"/>
        <v>2169.7141734879106</v>
      </c>
      <c r="AT59" s="25">
        <f t="shared" si="3"/>
        <v>1607.1519094345845</v>
      </c>
      <c r="AU59" s="25">
        <f>'Config sheet'!$C$51/100*GERC_A_PARA!AN59</f>
        <v>266.0974934836359</v>
      </c>
      <c r="AV59" s="25">
        <f t="shared" si="4"/>
        <v>266.0974934836359</v>
      </c>
      <c r="AW59" s="25">
        <f t="shared" si="5"/>
        <v>359.24140073614598</v>
      </c>
      <c r="AX59" s="27">
        <f t="shared" si="6"/>
        <v>1995.1260411355911</v>
      </c>
      <c r="AY59" s="25">
        <f t="shared" si="7"/>
        <v>1477.8308893190233</v>
      </c>
      <c r="AZ59" s="31">
        <f t="shared" si="44"/>
        <v>93.226788491162878</v>
      </c>
      <c r="BA59" s="31">
        <f t="shared" si="45"/>
        <v>94.612934102273741</v>
      </c>
      <c r="BB59" s="31">
        <f t="shared" si="46"/>
        <v>69.054999485563073</v>
      </c>
      <c r="BC59" s="31">
        <f t="shared" si="47"/>
        <v>70.081746046410757</v>
      </c>
      <c r="BD59" s="25">
        <f t="shared" si="8"/>
        <v>93.91986129671831</v>
      </c>
      <c r="BE59">
        <f>'Config sheet'!$D$59</f>
        <v>82.44</v>
      </c>
      <c r="BF59" s="30">
        <f t="shared" si="48"/>
        <v>81.744117031352602</v>
      </c>
      <c r="BG59" s="19">
        <f>Coeff_Summary!$B$10+Coeff_Summary!$D$10*(C59)+Coeff_Summary!$E$10*AI59*100+Coeff_Summary!$F$10*(C59)^2+Coeff_Summary!$G$10*(C59)*AI59*100+Coeff_Summary!$H$10*(AI59*100)^2</f>
        <v>0.9608589253645522</v>
      </c>
      <c r="BH59" s="19">
        <f>Coeff_Summary!$B$8+Coeff_Summary!$D$8*(D59)+Coeff_Summary!$E$8*AJ59*100+Coeff_Summary!$F$8*(D59)^2+Coeff_Summary!$G$8*(D59)*AJ59*100+Coeff_Summary!$H$8*(AJ59*100)^2</f>
        <v>0.97022214984124366</v>
      </c>
      <c r="BI59" s="30">
        <f t="shared" si="49"/>
        <v>0.96554053760289793</v>
      </c>
      <c r="BJ59" s="30">
        <f>BG59*8314.4*(GERC_A_PARA!C59+273)/('Config sheet'!$C$28*AI59*10^5)</f>
        <v>6.3626313705009582E-2</v>
      </c>
      <c r="BK59">
        <f>BH59*(8314.4/'Config sheet'!$C$28)*(BT59/(AJ59*10^5))</f>
        <v>4.7588577320087498E-2</v>
      </c>
      <c r="BL59" s="30">
        <f t="shared" si="50"/>
        <v>3331.3101305976197</v>
      </c>
      <c r="BM59" s="30">
        <f t="shared" si="9"/>
        <v>52357.427872413908</v>
      </c>
      <c r="BN59" s="30">
        <f t="shared" si="10"/>
        <v>2467.5699236006167</v>
      </c>
      <c r="BO59" s="30">
        <f t="shared" si="11"/>
        <v>51852.147354676999</v>
      </c>
      <c r="BP59" s="19">
        <f>(Coeff_Summary!$B$4+Coeff_Summary!$D$4*(C59)+Coeff_Summary!$E$4*AI59*100+Coeff_Summary!$F$4*(C59)^2+Coeff_Summary!$G$4*(C59)*AI59*100+Coeff_Summary!$H$4*(AI59*100)^2+Coeff_Summary!$B$2+Coeff_Summary!$D$2*(D59)+Coeff_Summary!$E$2*AJ59*100+Coeff_Summary!$F$2*(D59)^2+Coeff_Summary!$G$2*(D59)*AJ59*100+Coeff_Summary!$H$2*(AJ59*100)^2)/2</f>
        <v>1.3647828842657379</v>
      </c>
      <c r="BQ59" s="30">
        <f t="shared" si="51"/>
        <v>3.7413566895082653</v>
      </c>
      <c r="BR59" s="30">
        <f>BI59*(8314.4/'Config sheet'!$C$28)*(273+C59)*BQ59*((AK59^(1/BQ59))-1)</f>
        <v>69119.16488426656</v>
      </c>
      <c r="BS59" s="30">
        <f t="shared" si="12"/>
        <v>335.03562923536583</v>
      </c>
      <c r="BT59" s="30">
        <f t="shared" si="13"/>
        <v>344.2</v>
      </c>
      <c r="BU59" s="52">
        <f t="shared" si="14"/>
        <v>80.438909787333685</v>
      </c>
      <c r="BV59" s="30">
        <f t="shared" si="15"/>
        <v>1249.7067303750584</v>
      </c>
      <c r="BW59" s="65">
        <f>Coeff_Summary!$B$8+Coeff_Summary!$D$8*(BS59-273)+Coeff_Summary!$E$8*AJ59*100+Coeff_Summary!$F$8*(BS59-273)^2+Coeff_Summary!$G$8*(BS59-273)*AJ59*100+Coeff_Summary!$H$8*(AJ59*100)^2</f>
        <v>0.96583042570546418</v>
      </c>
      <c r="BX59" s="30">
        <f>BW59*(8314.4/'Config sheet'!$C$28)*(BS59/(AI59*10^5))</f>
        <v>7.2061129952448774E-2</v>
      </c>
      <c r="BY59" s="30">
        <f t="shared" si="16"/>
        <v>1.1325680485992871</v>
      </c>
      <c r="BZ59" s="30">
        <f t="shared" si="17"/>
        <v>1.0097446401646726</v>
      </c>
      <c r="CA59" s="30">
        <f>('Config sheet'!$C$132*(AJ59-AI59) - 'Config sheet'!$C$133*GERC_A_PARA!AJ59)*10^5</f>
        <v>94945.574251574842</v>
      </c>
      <c r="CB59" s="30">
        <f>('Config sheet'!$C$132*(AJ59-AI59) + 'Config sheet'!$C$133*AI59)*10^5</f>
        <v>119416.62099809917</v>
      </c>
      <c r="CC59" s="30">
        <f>'Config sheet'!$C$148</f>
        <v>386976</v>
      </c>
      <c r="CD59" s="30">
        <f t="shared" si="52"/>
        <v>9.1643707646341568</v>
      </c>
      <c r="CE59" s="30"/>
      <c r="CF59" s="30"/>
      <c r="CG59" s="30"/>
      <c r="CH59" s="30"/>
      <c r="CI59" s="30"/>
      <c r="CJ59" s="30"/>
      <c r="CK59" s="30"/>
      <c r="CL59" s="30"/>
      <c r="CM59" s="46">
        <f>P59+'Config sheet'!$O$9-'Config sheet'!$C$139</f>
        <v>34.688899999999997</v>
      </c>
      <c r="CN59" s="46">
        <f>Q59+'Config sheet'!$O$9+'Config sheet'!C$140</f>
        <v>65.7089</v>
      </c>
      <c r="CO59" s="27">
        <f t="shared" si="18"/>
        <v>1.8942341786565733</v>
      </c>
      <c r="CP59" s="46">
        <f>'Config sheet'!$N$47</f>
        <v>1852.7346826837274</v>
      </c>
      <c r="CQ59" s="27">
        <f>'Config sheet'!$N$42</f>
        <v>970.82423361890676</v>
      </c>
      <c r="CR59" s="27">
        <f>'Config sheet'!$N$46</f>
        <v>881.91044906482068</v>
      </c>
      <c r="CS59" s="27">
        <f t="shared" si="19"/>
        <v>1.3902681595040627</v>
      </c>
      <c r="CT59" s="27">
        <f>'Config sheet'!$N$50/100*GERC_A_PARA!CQ59</f>
        <v>274.64617569078871</v>
      </c>
      <c r="CU59" s="27">
        <f t="shared" si="20"/>
        <v>274.64617569078871</v>
      </c>
      <c r="CV59" s="27">
        <f t="shared" si="21"/>
        <v>434.83813589203714</v>
      </c>
      <c r="CW59" s="27">
        <f t="shared" si="22"/>
        <v>1245.4704093096955</v>
      </c>
      <c r="CX59" s="27">
        <f t="shared" si="23"/>
        <v>786.64601059249708</v>
      </c>
      <c r="CY59" s="27">
        <f>'Config sheet'!$N$51/100*GERC_A_PARA!CR59</f>
        <v>198.78261521921058</v>
      </c>
      <c r="CZ59" s="27">
        <f t="shared" si="24"/>
        <v>198.78261521921058</v>
      </c>
      <c r="DA59" s="27">
        <f t="shared" si="25"/>
        <v>314.72588916359939</v>
      </c>
      <c r="DB59" s="27">
        <f t="shared" si="26"/>
        <v>1080.6930642840312</v>
      </c>
      <c r="DC59" s="27">
        <f t="shared" si="27"/>
        <v>682.5717265857777</v>
      </c>
      <c r="DD59" s="50">
        <f t="shared" si="28"/>
        <v>83.499385918282385</v>
      </c>
      <c r="DE59" s="50">
        <f t="shared" si="29"/>
        <v>86.853169268224988</v>
      </c>
      <c r="DF59" s="50">
        <f t="shared" si="30"/>
        <v>52.738674743742742</v>
      </c>
      <c r="DG59" s="50">
        <f t="shared" si="31"/>
        <v>54.856942887974391</v>
      </c>
      <c r="DH59" s="27">
        <f t="shared" si="32"/>
        <v>85.176277593253687</v>
      </c>
      <c r="DI59">
        <f>'Config sheet'!$N$59</f>
        <v>71.978923438716066</v>
      </c>
      <c r="DJ59" s="21">
        <f t="shared" si="53"/>
        <v>69.48704320455613</v>
      </c>
      <c r="DK59" s="19">
        <f>Coeff_Summary!$B$11+Coeff_Summary!$D$11*(F59)+Coeff_Summary!$E$11*CM59*100+Coeff_Summary!$F$11*(F59)^2+Coeff_Summary!$G$11*(F59)*CM59*100+Coeff_Summary!$H$11*(CM59*100)^2</f>
        <v>0.93532996070499308</v>
      </c>
      <c r="DL59" s="19">
        <f>Coeff_Summary!$B$9+Coeff_Summary!$D$9*(G59)+Coeff_Summary!$E$9*CN59*100+Coeff_Summary!$F$9*(G59)^2+Coeff_Summary!$G$9*(G59)*CN59*100+Coeff_Summary!$H$9*(CN59*100)^2</f>
        <v>0.95274281366427904</v>
      </c>
      <c r="DM59" s="30">
        <f t="shared" si="54"/>
        <v>0.94403638718463601</v>
      </c>
      <c r="DN59">
        <f>DK59*8314.4*(GERC_A_PARA!F59+273)/('Config sheet'!$N$28*GERC_A_PARA!CM59*10^5)</f>
        <v>3.956902514644127E-2</v>
      </c>
      <c r="DO59">
        <f>DL59*(8314.4/'Config sheet'!$N$28)*((GERC_A_PARA!G59+273)/(GERC_A_PARA!CN59*10^5))</f>
        <v>2.5457286911706144E-2</v>
      </c>
      <c r="DP59" s="30">
        <f t="shared" si="55"/>
        <v>1578.0904363891796</v>
      </c>
      <c r="DQ59" s="30">
        <f t="shared" si="33"/>
        <v>39881.963999588421</v>
      </c>
      <c r="DR59" s="30">
        <f t="shared" si="34"/>
        <v>996.73066245529549</v>
      </c>
      <c r="DS59" s="30">
        <f t="shared" si="35"/>
        <v>39153.05923652705</v>
      </c>
      <c r="DT59" s="19">
        <f>(Coeff_Summary!$B$5+Coeff_Summary!$D$5*(F59)+Coeff_Summary!$E$5*CM59*100+Coeff_Summary!$F$5*(F59)^2+Coeff_Summary!$G$5*(F59)*CM59*100+Coeff_Summary!$H$5*(CM59*100)^2+Coeff_Summary!$B$3+Coeff_Summary!$D$3*(G59)+Coeff_Summary!$E$3*CN59*100+Coeff_Summary!$F$3*(G59)^2+Coeff_Summary!$G$3*(G59)*CN59*100+Coeff_Summary!$H$3*(CN59*100)^2)/2</f>
        <v>1.4231436238648076</v>
      </c>
      <c r="DU59" s="30">
        <f t="shared" si="56"/>
        <v>3.3632637799583036</v>
      </c>
      <c r="DV59" s="30">
        <f>DM59*(8314.4/'Config sheet'!$N$28)*(273+F59)*DU59*((CO59^(1/DU59))-1)</f>
        <v>97463.491266832483</v>
      </c>
      <c r="DW59" s="30">
        <f t="shared" si="36"/>
        <v>349.50014929368103</v>
      </c>
      <c r="DX59" s="30">
        <f t="shared" si="37"/>
        <v>345.81</v>
      </c>
      <c r="DY59" s="30">
        <f t="shared" si="38"/>
        <v>106.50017490519822</v>
      </c>
      <c r="DZ59" s="30">
        <f t="shared" si="39"/>
        <v>1013.8312640326338</v>
      </c>
      <c r="EA59" s="65">
        <f>Coeff_Summary!$B$9+Coeff_Summary!$D$9*(DW59-273)+Coeff_Summary!$E$9*CN59*100+Coeff_Summary!$F$9*(DW59-273)^2+Coeff_Summary!$G$9*(DW59-273)*CN59*100+Coeff_Summary!$H$9*(CN59*100)^2</f>
        <v>0.9555423942852892</v>
      </c>
      <c r="EB59" s="30">
        <f>EA59*(8314.4/'Config sheet'!$C$28)*(DW59/(CM59*10^5))</f>
        <v>4.8879851955150731E-2</v>
      </c>
      <c r="EC59" s="30">
        <f t="shared" si="40"/>
        <v>1.2353059438348801</v>
      </c>
      <c r="ED59" s="30">
        <f t="shared" si="57"/>
        <v>1.0186168022952689</v>
      </c>
      <c r="EE59" s="30">
        <f>('Config sheet'!$N$132*(CN59-CM59) - 'Config sheet'!$N$133*GERC_A_PARA!CN59)*10^5</f>
        <v>114334.98929298019</v>
      </c>
      <c r="EF59" s="30">
        <f>('Config sheet'!$N$132*(CN59-CM59) + 'Config sheet'!$N$133*CM59)*10^5</f>
        <v>156384.1381065278</v>
      </c>
      <c r="EG59" s="30">
        <f>'Config sheet'!$N$148</f>
        <v>386976</v>
      </c>
      <c r="EH59" s="30">
        <f t="shared" si="58"/>
        <v>2263.5379944076922</v>
      </c>
      <c r="EI59" s="30">
        <f>'Config sheet'!$E$127+'Config sheet'!$P$127</f>
        <v>3308.2</v>
      </c>
      <c r="EJ59" s="30"/>
      <c r="EK59" s="63">
        <f t="shared" si="41"/>
        <v>52357.427872413908</v>
      </c>
      <c r="EL59" s="63">
        <f t="shared" si="67"/>
        <v>51852.147354676999</v>
      </c>
      <c r="EM59" s="63">
        <f t="shared" si="68"/>
        <v>39881.963999588421</v>
      </c>
      <c r="EN59" s="63">
        <f t="shared" si="69"/>
        <v>39153.05923652705</v>
      </c>
      <c r="EO59" s="30">
        <f>BL59*(('Config sheet'!$D$8+273)/(C59+273))*(GERC_A_PARA!AI59/'Config sheet'!$D$7)*(1/GERC_A_PARA!BG59)*24*10^-3</f>
        <v>1817.1565497279094</v>
      </c>
      <c r="EP59" s="30">
        <f>BN59*(('Config sheet'!$D$8+273)/(D59+273))*(GERC_A_PARA!AJ59/'Config sheet'!$D$7)*(1/GERC_A_PARA!BH59)*24*10^-3</f>
        <v>1799.6199013560117</v>
      </c>
      <c r="EQ59" s="30">
        <f t="shared" si="59"/>
        <v>1808.3882255419605</v>
      </c>
      <c r="ER59" s="30">
        <f>DP59*(('Config sheet'!$D$8+273)/(F59+273))*(CM59/'Config sheet'!$D$7)*(1/DK59)*24*10^-3</f>
        <v>1384.1736510522653</v>
      </c>
      <c r="ES59" s="30">
        <f>DR59*(('Config sheet'!$D$8+273)/(G59+273))*(CN59/'Config sheet'!$D$7)*(1/DL59)*24*10^-3</f>
        <v>1358.875730238575</v>
      </c>
      <c r="ET59" s="30">
        <f t="shared" si="60"/>
        <v>1371.5246906454202</v>
      </c>
      <c r="EU59">
        <f t="shared" si="61"/>
        <v>1.0097446401646724</v>
      </c>
      <c r="EV59">
        <f t="shared" si="62"/>
        <v>1.0186168022952686</v>
      </c>
      <c r="EW59" s="30">
        <f t="shared" si="63"/>
        <v>0.69106108562531177</v>
      </c>
      <c r="EX59" s="30">
        <f>'Config sheet'!$C$123/('Config sheet'!$F$17*10^-3)</f>
        <v>1.2841244171864261</v>
      </c>
      <c r="EY59" s="30">
        <f t="shared" si="64"/>
        <v>0.73920015508837766</v>
      </c>
      <c r="EZ59" s="30">
        <f>'Config sheet'!$N$123/('Config sheet'!$Q$17*10^-3)</f>
        <v>1.4616189626248377</v>
      </c>
      <c r="FA59" s="1" t="s">
        <v>466</v>
      </c>
      <c r="FB59" s="30">
        <f t="shared" si="65"/>
        <v>-3.6901492936810314</v>
      </c>
      <c r="FC59" s="30"/>
    </row>
    <row r="60" spans="1:159" x14ac:dyDescent="0.25">
      <c r="A60" s="87">
        <v>43482</v>
      </c>
      <c r="B60" s="2">
        <v>8.3333333333333329E-2</v>
      </c>
      <c r="C60">
        <v>24.05</v>
      </c>
      <c r="D60">
        <v>70.86</v>
      </c>
      <c r="E60">
        <v>15.35</v>
      </c>
      <c r="F60">
        <v>15.36</v>
      </c>
      <c r="G60">
        <v>72.13</v>
      </c>
      <c r="H60">
        <v>66.430000000000007</v>
      </c>
      <c r="I60">
        <v>71.66</v>
      </c>
      <c r="J60">
        <v>71.94</v>
      </c>
      <c r="K60">
        <v>72.260000000000005</v>
      </c>
      <c r="L60">
        <v>69.5</v>
      </c>
      <c r="M60">
        <v>21.85</v>
      </c>
      <c r="N60">
        <v>34.26</v>
      </c>
      <c r="O60">
        <v>33.78</v>
      </c>
      <c r="P60">
        <v>33.71</v>
      </c>
      <c r="Q60">
        <v>64.36</v>
      </c>
      <c r="R60">
        <v>3.71</v>
      </c>
      <c r="S60">
        <v>73.77</v>
      </c>
      <c r="T60">
        <v>75.36</v>
      </c>
      <c r="U60">
        <v>72.08</v>
      </c>
      <c r="V60">
        <v>72.08</v>
      </c>
      <c r="W60">
        <v>2.82</v>
      </c>
      <c r="X60">
        <v>2.38</v>
      </c>
      <c r="Y60">
        <v>3.71</v>
      </c>
      <c r="Z60">
        <v>3.4</v>
      </c>
      <c r="AA60">
        <v>4.6500000000000004</v>
      </c>
      <c r="AB60">
        <v>4.13</v>
      </c>
      <c r="AC60">
        <v>3.85</v>
      </c>
      <c r="AD60">
        <v>1.96</v>
      </c>
      <c r="AE60">
        <v>1.47</v>
      </c>
      <c r="AF60">
        <v>2.1800000000000002</v>
      </c>
      <c r="AH60" s="4" t="str">
        <f t="shared" si="70"/>
        <v>ON</v>
      </c>
      <c r="AI60" s="31">
        <f>M60+'Config sheet'!$D$9-'Config sheet'!$C$139</f>
        <v>22.808900000000001</v>
      </c>
      <c r="AJ60" s="31">
        <f>N60+'Config sheet'!$D$9+'Config sheet'!$C$140</f>
        <v>35.618899999999996</v>
      </c>
      <c r="AK60" s="25">
        <f t="shared" si="0"/>
        <v>1.5616228752811401</v>
      </c>
      <c r="AL60" s="46">
        <f>'Config sheet'!$C$47</f>
        <v>3546.9708798579968</v>
      </c>
      <c r="AM60" s="4">
        <f>'Config sheet'!$C$42</f>
        <v>1817.9423322060413</v>
      </c>
      <c r="AN60" s="25">
        <f>'Config sheet'!$C$46</f>
        <v>1729.0285476519553</v>
      </c>
      <c r="AO60" s="25">
        <f t="shared" si="66"/>
        <v>1.4887718638204535</v>
      </c>
      <c r="AP60" s="25">
        <f>'Config sheet'!$C$50/100*GERC_A_PARA!AM60</f>
        <v>351.771841281869</v>
      </c>
      <c r="AQ60" s="25">
        <f t="shared" si="1"/>
        <v>351.771841281869</v>
      </c>
      <c r="AR60" s="25">
        <f t="shared" si="43"/>
        <v>474.5534466140133</v>
      </c>
      <c r="AS60" s="27">
        <f t="shared" si="2"/>
        <v>2169.7141734879106</v>
      </c>
      <c r="AT60" s="25">
        <f t="shared" si="3"/>
        <v>1608.3422327011558</v>
      </c>
      <c r="AU60" s="25">
        <f>'Config sheet'!$C$51/100*GERC_A_PARA!AN60</f>
        <v>266.0974934836359</v>
      </c>
      <c r="AV60" s="25">
        <f t="shared" si="4"/>
        <v>266.0974934836359</v>
      </c>
      <c r="AW60" s="25">
        <f t="shared" si="5"/>
        <v>358.97552859219707</v>
      </c>
      <c r="AX60" s="27">
        <f t="shared" si="6"/>
        <v>1995.1260411355911</v>
      </c>
      <c r="AY60" s="25">
        <f t="shared" si="7"/>
        <v>1478.9254320820862</v>
      </c>
      <c r="AZ60" s="31">
        <f t="shared" si="44"/>
        <v>93.246122104261076</v>
      </c>
      <c r="BA60" s="31">
        <f t="shared" si="45"/>
        <v>94.628311068970433</v>
      </c>
      <c r="BB60" s="31">
        <f t="shared" si="46"/>
        <v>69.120475889598779</v>
      </c>
      <c r="BC60" s="31">
        <f t="shared" si="47"/>
        <v>70.145049961464636</v>
      </c>
      <c r="BD60" s="25">
        <f t="shared" si="8"/>
        <v>93.937216586615762</v>
      </c>
      <c r="BE60">
        <f>'Config sheet'!$D$59</f>
        <v>82.44</v>
      </c>
      <c r="BF60" s="30">
        <f t="shared" si="48"/>
        <v>81.784989756073728</v>
      </c>
      <c r="BG60" s="19">
        <f>Coeff_Summary!$B$10+Coeff_Summary!$D$10*(C60)+Coeff_Summary!$E$10*AI60*100+Coeff_Summary!$F$10*(C60)^2+Coeff_Summary!$G$10*(C60)*AI60*100+Coeff_Summary!$H$10*(AI60*100)^2</f>
        <v>0.960679875154554</v>
      </c>
      <c r="BH60" s="19">
        <f>Coeff_Summary!$B$8+Coeff_Summary!$D$8*(D60)+Coeff_Summary!$E$8*AJ60*100+Coeff_Summary!$F$8*(D60)^2+Coeff_Summary!$G$8*(D60)*AJ60*100+Coeff_Summary!$H$8*(AJ60*100)^2</f>
        <v>0.97007426954340426</v>
      </c>
      <c r="BI60" s="30">
        <f t="shared" si="49"/>
        <v>0.96537707234897918</v>
      </c>
      <c r="BJ60" s="30">
        <f>BG60*8314.4*(GERC_A_PARA!C60+273)/('Config sheet'!$C$28*AI60*10^5)</f>
        <v>6.352241388384379E-2</v>
      </c>
      <c r="BK60">
        <f>BH60*(8314.4/'Config sheet'!$C$28)*(BT60/(AJ60*10^5))</f>
        <v>4.7547668442620102E-2</v>
      </c>
      <c r="BL60" s="30">
        <f t="shared" si="50"/>
        <v>3331.9257176763972</v>
      </c>
      <c r="BM60" s="30">
        <f t="shared" si="9"/>
        <v>52452.756656400219</v>
      </c>
      <c r="BN60" s="30">
        <f t="shared" si="10"/>
        <v>2469.8538238091651</v>
      </c>
      <c r="BO60" s="30">
        <f t="shared" si="11"/>
        <v>51944.793608329128</v>
      </c>
      <c r="BP60" s="19">
        <f>(Coeff_Summary!$B$4+Coeff_Summary!$D$4*(C60)+Coeff_Summary!$E$4*AI60*100+Coeff_Summary!$F$4*(C60)^2+Coeff_Summary!$G$4*(C60)*AI60*100+Coeff_Summary!$H$4*(AI60*100)^2+Coeff_Summary!$B$2+Coeff_Summary!$D$2*(D60)+Coeff_Summary!$E$2*AJ60*100+Coeff_Summary!$F$2*(D60)^2+Coeff_Summary!$G$2*(D60)*AJ60*100+Coeff_Summary!$H$2*(AJ60*100)^2)/2</f>
        <v>1.3651659066884052</v>
      </c>
      <c r="BQ60" s="30">
        <f t="shared" si="51"/>
        <v>3.7384812812037693</v>
      </c>
      <c r="BR60" s="30">
        <f>BI60*(8314.4/'Config sheet'!$C$28)*(273+C60)*BQ60*((AK60^(1/BQ60))-1)</f>
        <v>68922.982400973589</v>
      </c>
      <c r="BS60" s="30">
        <f t="shared" si="12"/>
        <v>334.66393645687867</v>
      </c>
      <c r="BT60" s="30">
        <f t="shared" si="13"/>
        <v>343.86</v>
      </c>
      <c r="BU60" s="52">
        <f t="shared" si="14"/>
        <v>80.354489333216563</v>
      </c>
      <c r="BV60" s="30">
        <f t="shared" si="15"/>
        <v>1249.7401804286371</v>
      </c>
      <c r="BW60" s="65">
        <f>Coeff_Summary!$B$8+Coeff_Summary!$D$8*(BS60-273)+Coeff_Summary!$E$8*AJ60*100+Coeff_Summary!$F$8*(BS60-273)^2+Coeff_Summary!$G$8*(BS60-273)*AJ60*100+Coeff_Summary!$H$8*(AJ60*100)^2</f>
        <v>0.96565134193233548</v>
      </c>
      <c r="BX60" s="30">
        <f>BW60*(8314.4/'Config sheet'!$C$28)*(BS60/(AI60*10^5))</f>
        <v>7.1936285182297499E-2</v>
      </c>
      <c r="BY60" s="30">
        <f t="shared" si="16"/>
        <v>1.1324551569126324</v>
      </c>
      <c r="BZ60" s="30">
        <f t="shared" si="17"/>
        <v>1.0097789020378289</v>
      </c>
      <c r="CA60" s="30">
        <f>('Config sheet'!$C$132*(AJ60-AI60) - 'Config sheet'!$C$133*GERC_A_PARA!AJ60)*10^5</f>
        <v>94778.495377646759</v>
      </c>
      <c r="CB60" s="30">
        <f>('Config sheet'!$C$132*(AJ60-AI60) + 'Config sheet'!$C$133*AI60)*10^5</f>
        <v>119249.54212417107</v>
      </c>
      <c r="CC60" s="30">
        <f>'Config sheet'!$C$148</f>
        <v>386976</v>
      </c>
      <c r="CD60" s="30">
        <f t="shared" si="52"/>
        <v>9.1960635431213404</v>
      </c>
      <c r="CE60" s="30"/>
      <c r="CF60" s="30"/>
      <c r="CG60" s="30"/>
      <c r="CH60" s="30"/>
      <c r="CI60" s="30"/>
      <c r="CJ60" s="30"/>
      <c r="CK60" s="30"/>
      <c r="CL60" s="30"/>
      <c r="CM60" s="46">
        <f>P60+'Config sheet'!$O$9-'Config sheet'!$C$139</f>
        <v>34.668900000000001</v>
      </c>
      <c r="CN60" s="46">
        <f>Q60+'Config sheet'!$O$9+'Config sheet'!C$140</f>
        <v>65.718900000000005</v>
      </c>
      <c r="CO60" s="27">
        <f t="shared" si="18"/>
        <v>1.8956153786246464</v>
      </c>
      <c r="CP60" s="46">
        <f>'Config sheet'!$N$47</f>
        <v>1852.7346826837274</v>
      </c>
      <c r="CQ60" s="27">
        <f>'Config sheet'!$N$42</f>
        <v>970.82423361890676</v>
      </c>
      <c r="CR60" s="27">
        <f>'Config sheet'!$N$46</f>
        <v>881.91044906482068</v>
      </c>
      <c r="CS60" s="27">
        <f t="shared" si="19"/>
        <v>1.3908197611543303</v>
      </c>
      <c r="CT60" s="27">
        <f>'Config sheet'!$N$50/100*GERC_A_PARA!CQ60</f>
        <v>274.64617569078871</v>
      </c>
      <c r="CU60" s="27">
        <f t="shared" si="20"/>
        <v>274.64617569078871</v>
      </c>
      <c r="CV60" s="27">
        <f t="shared" si="21"/>
        <v>434.98680667947718</v>
      </c>
      <c r="CW60" s="27">
        <f t="shared" si="22"/>
        <v>1245.4704093096955</v>
      </c>
      <c r="CX60" s="27">
        <f t="shared" si="23"/>
        <v>786.3771489166129</v>
      </c>
      <c r="CY60" s="27">
        <f>'Config sheet'!$N$51/100*GERC_A_PARA!CR60</f>
        <v>198.78261521921058</v>
      </c>
      <c r="CZ60" s="27">
        <f t="shared" si="24"/>
        <v>198.78261521921058</v>
      </c>
      <c r="DA60" s="27">
        <f t="shared" si="25"/>
        <v>314.8334936764229</v>
      </c>
      <c r="DB60" s="27">
        <f t="shared" si="26"/>
        <v>1080.6930642840312</v>
      </c>
      <c r="DC60" s="27">
        <f t="shared" si="27"/>
        <v>682.33843565713903</v>
      </c>
      <c r="DD60" s="50">
        <f t="shared" si="28"/>
        <v>83.484072045565597</v>
      </c>
      <c r="DE60" s="50">
        <f t="shared" si="29"/>
        <v>86.840967971263638</v>
      </c>
      <c r="DF60" s="50">
        <f t="shared" si="30"/>
        <v>52.710980577633805</v>
      </c>
      <c r="DG60" s="50">
        <f t="shared" si="31"/>
        <v>54.830489983500236</v>
      </c>
      <c r="DH60" s="27">
        <f t="shared" si="32"/>
        <v>85.162520008414617</v>
      </c>
      <c r="DI60">
        <f>'Config sheet'!$N$59</f>
        <v>71.978923438716066</v>
      </c>
      <c r="DJ60" s="21">
        <f t="shared" si="53"/>
        <v>69.466627644490814</v>
      </c>
      <c r="DK60" s="19">
        <f>Coeff_Summary!$B$11+Coeff_Summary!$D$11*(F60)+Coeff_Summary!$E$11*CM60*100+Coeff_Summary!$F$11*(F60)^2+Coeff_Summary!$G$11*(F60)*CM60*100+Coeff_Summary!$H$11*(CM60*100)^2</f>
        <v>0.9347377465936817</v>
      </c>
      <c r="DL60" s="19">
        <f>Coeff_Summary!$B$9+Coeff_Summary!$D$9*(G60)+Coeff_Summary!$E$9*CN60*100+Coeff_Summary!$F$9*(G60)^2+Coeff_Summary!$G$9*(G60)*CN60*100+Coeff_Summary!$H$9*(CN60*100)^2</f>
        <v>0.95220833445442099</v>
      </c>
      <c r="DM60" s="30">
        <f t="shared" si="54"/>
        <v>0.94347304052405134</v>
      </c>
      <c r="DN60">
        <f>DK60*8314.4*(GERC_A_PARA!F60+273)/('Config sheet'!$N$28*GERC_A_PARA!CM60*10^5)</f>
        <v>3.9473698526104092E-2</v>
      </c>
      <c r="DO60">
        <f>DL60*(8314.4/'Config sheet'!$N$28)*((GERC_A_PARA!G60+273)/(GERC_A_PARA!CN60*10^5))</f>
        <v>2.5389110682243865E-2</v>
      </c>
      <c r="DP60" s="30">
        <f t="shared" si="55"/>
        <v>1577.8355448433663</v>
      </c>
      <c r="DQ60" s="30">
        <f t="shared" si="33"/>
        <v>39971.81930646651</v>
      </c>
      <c r="DR60" s="30">
        <f t="shared" si="34"/>
        <v>996.22906167712051</v>
      </c>
      <c r="DS60" s="30">
        <f t="shared" si="35"/>
        <v>39238.438641879788</v>
      </c>
      <c r="DT60" s="19">
        <f>(Coeff_Summary!$B$5+Coeff_Summary!$D$5*(F60)+Coeff_Summary!$E$5*CM60*100+Coeff_Summary!$F$5*(F60)^2+Coeff_Summary!$G$5*(F60)*CM60*100+Coeff_Summary!$H$5*(CM60*100)^2+Coeff_Summary!$B$3+Coeff_Summary!$D$3*(G60)+Coeff_Summary!$E$3*CN60*100+Coeff_Summary!$F$3*(G60)^2+Coeff_Summary!$G$3*(G60)*CN60*100+Coeff_Summary!$H$3*(CN60*100)^2)/2</f>
        <v>1.4244098073949156</v>
      </c>
      <c r="DU60" s="30">
        <f t="shared" si="56"/>
        <v>3.3562132226352972</v>
      </c>
      <c r="DV60" s="30">
        <f>DM60*(8314.4/'Config sheet'!$N$28)*(273+F60)*DU60*((CO60^(1/DU60))-1)</f>
        <v>97317.980886078061</v>
      </c>
      <c r="DW60" s="30">
        <f t="shared" si="36"/>
        <v>348.89282832078629</v>
      </c>
      <c r="DX60" s="30">
        <f t="shared" si="37"/>
        <v>345.13</v>
      </c>
      <c r="DY60" s="30">
        <f t="shared" si="38"/>
        <v>106.62819855696019</v>
      </c>
      <c r="DZ60" s="30">
        <f t="shared" si="39"/>
        <v>1013.3802418885339</v>
      </c>
      <c r="EA60" s="65">
        <f>Coeff_Summary!$B$9+Coeff_Summary!$D$9*(DW60-273)+Coeff_Summary!$E$9*CN60*100+Coeff_Summary!$F$9*(DW60-273)^2+Coeff_Summary!$G$9*(DW60-273)*CN60*100+Coeff_Summary!$H$9*(CN60*100)^2</f>
        <v>0.95508521557846571</v>
      </c>
      <c r="EB60" s="30">
        <f>EA60*(8314.4/'Config sheet'!$C$28)*(DW60/(CM60*10^5))</f>
        <v>4.8799703928883893E-2</v>
      </c>
      <c r="EC60" s="30">
        <f t="shared" si="40"/>
        <v>1.2362587178551936</v>
      </c>
      <c r="ED60" s="30">
        <f t="shared" si="57"/>
        <v>1.0186903630717858</v>
      </c>
      <c r="EE60" s="30">
        <f>('Config sheet'!$N$132*(CN60-CM60) - 'Config sheet'!$N$133*GERC_A_PARA!CN60)*10^5</f>
        <v>114467.99208893892</v>
      </c>
      <c r="EF60" s="30">
        <f>('Config sheet'!$N$132*(CN60-CM60) + 'Config sheet'!$N$133*CM60)*10^5</f>
        <v>156512.95264847964</v>
      </c>
      <c r="EG60" s="30">
        <f>'Config sheet'!$N$148</f>
        <v>386976</v>
      </c>
      <c r="EH60" s="30">
        <f t="shared" si="58"/>
        <v>2263.1204223171708</v>
      </c>
      <c r="EI60" s="30">
        <f>'Config sheet'!$E$127+'Config sheet'!$P$127</f>
        <v>3308.2</v>
      </c>
      <c r="EJ60" s="30"/>
      <c r="EK60" s="63">
        <f t="shared" si="41"/>
        <v>52452.756656400219</v>
      </c>
      <c r="EL60" s="63">
        <f t="shared" si="67"/>
        <v>51944.793608329128</v>
      </c>
      <c r="EM60" s="63">
        <f t="shared" si="68"/>
        <v>39971.81930646651</v>
      </c>
      <c r="EN60" s="63">
        <f t="shared" si="69"/>
        <v>39238.438641879788</v>
      </c>
      <c r="EO60" s="30">
        <f>BL60*(('Config sheet'!$D$8+273)/(C60+273))*(GERC_A_PARA!AI60/'Config sheet'!$D$7)*(1/GERC_A_PARA!BG60)*24*10^-3</f>
        <v>1820.4651027114603</v>
      </c>
      <c r="EP60" s="30">
        <f>BN60*(('Config sheet'!$D$8+273)/(D60+273))*(GERC_A_PARA!AJ60/'Config sheet'!$D$7)*(1/GERC_A_PARA!BH60)*24*10^-3</f>
        <v>1802.8353524099091</v>
      </c>
      <c r="EQ60" s="30">
        <f t="shared" si="59"/>
        <v>1811.6502275606847</v>
      </c>
      <c r="ER60" s="30">
        <f>DP60*(('Config sheet'!$D$8+273)/(F60+273))*(CM60/'Config sheet'!$D$7)*(1/DK60)*24*10^-3</f>
        <v>1387.2922373934284</v>
      </c>
      <c r="ES60" s="30">
        <f>DR60*(('Config sheet'!$D$8+273)/(G60+273))*(CN60/'Config sheet'!$D$7)*(1/DL60)*24*10^-3</f>
        <v>1361.8389725511397</v>
      </c>
      <c r="ET60" s="30">
        <f t="shared" si="60"/>
        <v>1374.5656049722841</v>
      </c>
      <c r="EU60">
        <f t="shared" si="61"/>
        <v>1.0097789020378289</v>
      </c>
      <c r="EV60">
        <f t="shared" si="62"/>
        <v>1.0186903630717858</v>
      </c>
      <c r="EW60" s="30">
        <f t="shared" si="63"/>
        <v>0.68983524601841206</v>
      </c>
      <c r="EX60" s="30">
        <f>'Config sheet'!$C$123/('Config sheet'!$F$17*10^-3)</f>
        <v>1.2841244171864261</v>
      </c>
      <c r="EY60" s="30">
        <f t="shared" si="64"/>
        <v>0.73723672280375963</v>
      </c>
      <c r="EZ60" s="30">
        <f>'Config sheet'!$N$123/('Config sheet'!$Q$17*10^-3)</f>
        <v>1.4616189626248377</v>
      </c>
      <c r="FA60" s="1" t="s">
        <v>467</v>
      </c>
      <c r="FB60" s="30">
        <f t="shared" si="65"/>
        <v>-3.7628283207862978</v>
      </c>
      <c r="FC60" s="30"/>
    </row>
    <row r="61" spans="1:159" x14ac:dyDescent="0.25">
      <c r="A61" s="1">
        <v>43482</v>
      </c>
      <c r="B61" s="2">
        <v>0.125</v>
      </c>
      <c r="C61">
        <v>23.76</v>
      </c>
      <c r="D61">
        <v>70.510000000000005</v>
      </c>
      <c r="E61">
        <v>14.68</v>
      </c>
      <c r="F61">
        <v>14.68</v>
      </c>
      <c r="G61">
        <v>71.44</v>
      </c>
      <c r="H61">
        <v>66.349999999999994</v>
      </c>
      <c r="I61">
        <v>71.569999999999993</v>
      </c>
      <c r="J61">
        <v>71.849999999999994</v>
      </c>
      <c r="K61">
        <v>72.16</v>
      </c>
      <c r="L61">
        <v>69.41</v>
      </c>
      <c r="M61">
        <v>21.87</v>
      </c>
      <c r="N61">
        <v>34.24</v>
      </c>
      <c r="O61">
        <v>33.76</v>
      </c>
      <c r="P61">
        <v>33.69</v>
      </c>
      <c r="Q61">
        <v>64.36</v>
      </c>
      <c r="R61">
        <v>3.71</v>
      </c>
      <c r="S61">
        <v>73.87</v>
      </c>
      <c r="T61">
        <v>75.34</v>
      </c>
      <c r="U61">
        <v>72.040000000000006</v>
      </c>
      <c r="V61">
        <v>72.040000000000006</v>
      </c>
      <c r="W61">
        <v>2.83</v>
      </c>
      <c r="X61">
        <v>2.38</v>
      </c>
      <c r="Y61">
        <v>3.73</v>
      </c>
      <c r="Z61">
        <v>3.39</v>
      </c>
      <c r="AA61">
        <v>4.6399999999999997</v>
      </c>
      <c r="AB61">
        <v>4.1100000000000003</v>
      </c>
      <c r="AC61">
        <v>3.85</v>
      </c>
      <c r="AD61">
        <v>1.96</v>
      </c>
      <c r="AE61">
        <v>1.46</v>
      </c>
      <c r="AF61">
        <v>2.1800000000000002</v>
      </c>
      <c r="AH61" s="4" t="str">
        <f t="shared" si="70"/>
        <v>ON</v>
      </c>
      <c r="AI61" s="31">
        <f>M61+'Config sheet'!$D$9-'Config sheet'!$C$139</f>
        <v>22.828900000000001</v>
      </c>
      <c r="AJ61" s="31">
        <f>N61+'Config sheet'!$D$9+'Config sheet'!$C$140</f>
        <v>35.5989</v>
      </c>
      <c r="AK61" s="25">
        <f t="shared" si="0"/>
        <v>1.5593786822842974</v>
      </c>
      <c r="AL61" s="46">
        <f>'Config sheet'!$C$47</f>
        <v>3546.9708798579968</v>
      </c>
      <c r="AM61" s="4">
        <f>'Config sheet'!$C$42</f>
        <v>1817.9423322060413</v>
      </c>
      <c r="AN61" s="25">
        <f>'Config sheet'!$C$46</f>
        <v>1729.0285476519553</v>
      </c>
      <c r="AO61" s="25">
        <f t="shared" si="66"/>
        <v>1.4909226901462256</v>
      </c>
      <c r="AP61" s="25">
        <f>'Config sheet'!$C$50/100*GERC_A_PARA!AM61</f>
        <v>351.771841281869</v>
      </c>
      <c r="AQ61" s="25">
        <f t="shared" si="1"/>
        <v>351.771841281869</v>
      </c>
      <c r="AR61" s="25">
        <f t="shared" si="43"/>
        <v>473.89119863586671</v>
      </c>
      <c r="AS61" s="27">
        <f t="shared" si="2"/>
        <v>2169.7141734879106</v>
      </c>
      <c r="AT61" s="25">
        <f t="shared" si="3"/>
        <v>1610.5898401579732</v>
      </c>
      <c r="AU61" s="25">
        <f>'Config sheet'!$C$51/100*GERC_A_PARA!AN61</f>
        <v>266.0974934836359</v>
      </c>
      <c r="AV61" s="25">
        <f t="shared" si="4"/>
        <v>266.0974934836359</v>
      </c>
      <c r="AW61" s="25">
        <f t="shared" si="5"/>
        <v>358.47457170375691</v>
      </c>
      <c r="AX61" s="27">
        <f t="shared" si="6"/>
        <v>1995.1260411355911</v>
      </c>
      <c r="AY61" s="25">
        <f t="shared" si="7"/>
        <v>1480.9921836487861</v>
      </c>
      <c r="AZ61" s="31">
        <f t="shared" si="44"/>
        <v>93.282550541314038</v>
      </c>
      <c r="BA61" s="31">
        <f t="shared" si="45"/>
        <v>94.65728438402185</v>
      </c>
      <c r="BB61" s="31">
        <f t="shared" si="46"/>
        <v>69.244110584550299</v>
      </c>
      <c r="BC61" s="31">
        <f t="shared" si="47"/>
        <v>70.264582491422374</v>
      </c>
      <c r="BD61" s="25">
        <f t="shared" si="8"/>
        <v>93.969917462667951</v>
      </c>
      <c r="BE61">
        <f>'Config sheet'!$D$59</f>
        <v>82.44</v>
      </c>
      <c r="BF61" s="30">
        <f t="shared" si="48"/>
        <v>81.862132000327136</v>
      </c>
      <c r="BG61" s="19">
        <f>Coeff_Summary!$B$10+Coeff_Summary!$D$10*(C61)+Coeff_Summary!$E$10*AI61*100+Coeff_Summary!$F$10*(C61)^2+Coeff_Summary!$G$10*(C61)*AI61*100+Coeff_Summary!$H$10*(AI61*100)^2</f>
        <v>0.9604895189393593</v>
      </c>
      <c r="BH61" s="19">
        <f>Coeff_Summary!$B$8+Coeff_Summary!$D$8*(D61)+Coeff_Summary!$E$8*AJ61*100+Coeff_Summary!$F$8*(D61)^2+Coeff_Summary!$G$8*(D61)*AJ61*100+Coeff_Summary!$H$8*(AJ61*100)^2</f>
        <v>0.96992855238747722</v>
      </c>
      <c r="BI61" s="30">
        <f t="shared" si="49"/>
        <v>0.9652090356634182</v>
      </c>
      <c r="BJ61" s="30">
        <f>BG61*8314.4*(GERC_A_PARA!C61+273)/('Config sheet'!$C$28*AI61*10^5)</f>
        <v>6.3392239029280567E-2</v>
      </c>
      <c r="BK61">
        <f>BH61*(8314.4/'Config sheet'!$C$28)*(BT61/(AJ61*10^5))</f>
        <v>4.7518818579986251E-2</v>
      </c>
      <c r="BL61" s="30">
        <f t="shared" si="50"/>
        <v>3333.0856082274272</v>
      </c>
      <c r="BM61" s="30">
        <f t="shared" si="9"/>
        <v>52578.76451860126</v>
      </c>
      <c r="BN61" s="30">
        <f t="shared" si="10"/>
        <v>2474.16635913761</v>
      </c>
      <c r="BO61" s="30">
        <f t="shared" si="11"/>
        <v>52067.084853403059</v>
      </c>
      <c r="BP61" s="19">
        <f>(Coeff_Summary!$B$4+Coeff_Summary!$D$4*(C61)+Coeff_Summary!$E$4*AI61*100+Coeff_Summary!$F$4*(C61)^2+Coeff_Summary!$G$4*(C61)*AI61*100+Coeff_Summary!$H$4*(AI61*100)^2+Coeff_Summary!$B$2+Coeff_Summary!$D$2*(D61)+Coeff_Summary!$E$2*AJ61*100+Coeff_Summary!$F$2*(D61)^2+Coeff_Summary!$G$2*(D61)*AJ61*100+Coeff_Summary!$H$2*(AJ61*100)^2)/2</f>
        <v>1.3655562726738526</v>
      </c>
      <c r="BQ61" s="30">
        <f t="shared" si="51"/>
        <v>3.7355569436287439</v>
      </c>
      <c r="BR61" s="30">
        <f>BI61*(8314.4/'Config sheet'!$C$28)*(273+C61)*BQ61*((AK61^(1/BQ61))-1)</f>
        <v>68611.382773406542</v>
      </c>
      <c r="BS61" s="30">
        <f t="shared" si="12"/>
        <v>334.23972084664138</v>
      </c>
      <c r="BT61" s="30">
        <f t="shared" si="13"/>
        <v>343.51</v>
      </c>
      <c r="BU61" s="52">
        <f t="shared" si="14"/>
        <v>80.170525875168707</v>
      </c>
      <c r="BV61" s="30">
        <f t="shared" si="15"/>
        <v>1249.9404303645406</v>
      </c>
      <c r="BW61" s="65">
        <f>Coeff_Summary!$B$8+Coeff_Summary!$D$8*(BS61-273)+Coeff_Summary!$E$8*AJ61*100+Coeff_Summary!$F$8*(BS61-273)^2+Coeff_Summary!$G$8*(BS61-273)*AJ61*100+Coeff_Summary!$H$8*(AJ61*100)^2</f>
        <v>0.96545332435132214</v>
      </c>
      <c r="BX61" s="30">
        <f>BW61*(8314.4/'Config sheet'!$C$28)*(BS61/(AI61*10^5))</f>
        <v>7.1767437724582897E-2</v>
      </c>
      <c r="BY61" s="30">
        <f t="shared" si="16"/>
        <v>1.1321170986157132</v>
      </c>
      <c r="BZ61" s="30">
        <f t="shared" si="17"/>
        <v>1.0098273154073991</v>
      </c>
      <c r="CA61" s="30">
        <f>('Config sheet'!$C$132*(AJ61-AI61) - 'Config sheet'!$C$133*GERC_A_PARA!AJ61)*10^5</f>
        <v>94444.337629790723</v>
      </c>
      <c r="CB61" s="30">
        <f>('Config sheet'!$C$132*(AJ61-AI61) + 'Config sheet'!$C$133*AI61)*10^5</f>
        <v>118915.38437631504</v>
      </c>
      <c r="CC61" s="30">
        <f>'Config sheet'!$C$148</f>
        <v>386976</v>
      </c>
      <c r="CD61" s="30">
        <f t="shared" si="52"/>
        <v>9.2702791533586151</v>
      </c>
      <c r="CE61" s="30"/>
      <c r="CF61" s="30"/>
      <c r="CG61" s="30"/>
      <c r="CH61" s="30"/>
      <c r="CI61" s="30"/>
      <c r="CJ61" s="30"/>
      <c r="CK61" s="30"/>
      <c r="CL61" s="30"/>
      <c r="CM61" s="46">
        <f>P61+'Config sheet'!$O$9-'Config sheet'!$C$139</f>
        <v>34.648899999999998</v>
      </c>
      <c r="CN61" s="46">
        <f>Q61+'Config sheet'!$O$9+'Config sheet'!C$140</f>
        <v>65.718900000000005</v>
      </c>
      <c r="CO61" s="27">
        <f t="shared" si="18"/>
        <v>1.8967095636513716</v>
      </c>
      <c r="CP61" s="46">
        <f>'Config sheet'!$N$47</f>
        <v>1852.7346826837274</v>
      </c>
      <c r="CQ61" s="27">
        <f>'Config sheet'!$N$42</f>
        <v>970.82423361890676</v>
      </c>
      <c r="CR61" s="27">
        <f>'Config sheet'!$N$46</f>
        <v>881.91044906482068</v>
      </c>
      <c r="CS61" s="27">
        <f t="shared" si="19"/>
        <v>1.3914169904646916</v>
      </c>
      <c r="CT61" s="27">
        <f>'Config sheet'!$N$50/100*GERC_A_PARA!CQ61</f>
        <v>274.64617569078871</v>
      </c>
      <c r="CU61" s="27">
        <f t="shared" si="20"/>
        <v>274.64617569078871</v>
      </c>
      <c r="CV61" s="27">
        <f t="shared" si="21"/>
        <v>435.08136218292088</v>
      </c>
      <c r="CW61" s="27">
        <f t="shared" si="22"/>
        <v>1245.4704093096955</v>
      </c>
      <c r="CX61" s="27">
        <f t="shared" si="23"/>
        <v>786.20624688845123</v>
      </c>
      <c r="CY61" s="27">
        <f>'Config sheet'!$N$51/100*GERC_A_PARA!CR61</f>
        <v>198.78261521921058</v>
      </c>
      <c r="CZ61" s="27">
        <f t="shared" si="24"/>
        <v>198.78261521921058</v>
      </c>
      <c r="DA61" s="27">
        <f t="shared" si="25"/>
        <v>314.90193078540727</v>
      </c>
      <c r="DB61" s="27">
        <f t="shared" si="26"/>
        <v>1080.6930642840312</v>
      </c>
      <c r="DC61" s="27">
        <f t="shared" si="27"/>
        <v>682.19014418820825</v>
      </c>
      <c r="DD61" s="50">
        <f t="shared" si="28"/>
        <v>83.474332331602014</v>
      </c>
      <c r="DE61" s="50">
        <f t="shared" si="29"/>
        <v>86.833207873959324</v>
      </c>
      <c r="DF61" s="50">
        <f t="shared" si="30"/>
        <v>52.693376770245877</v>
      </c>
      <c r="DG61" s="50">
        <f t="shared" si="31"/>
        <v>54.813675184550071</v>
      </c>
      <c r="DH61" s="27">
        <f t="shared" si="32"/>
        <v>85.153770102780669</v>
      </c>
      <c r="DI61">
        <f>'Config sheet'!$N$59</f>
        <v>71.978923438716066</v>
      </c>
      <c r="DJ61" s="21">
        <f t="shared" si="53"/>
        <v>69.45364804008932</v>
      </c>
      <c r="DK61" s="19">
        <f>Coeff_Summary!$B$11+Coeff_Summary!$D$11*(F61)+Coeff_Summary!$E$11*CM61*100+Coeff_Summary!$F$11*(F61)^2+Coeff_Summary!$G$11*(F61)*CM61*100+Coeff_Summary!$H$11*(CM61*100)^2</f>
        <v>0.93414068757149427</v>
      </c>
      <c r="DL61" s="19">
        <f>Coeff_Summary!$B$9+Coeff_Summary!$D$9*(G61)+Coeff_Summary!$E$9*CN61*100+Coeff_Summary!$F$9*(G61)^2+Coeff_Summary!$G$9*(G61)*CN61*100+Coeff_Summary!$H$9*(CN61*100)^2</f>
        <v>0.95166697417404222</v>
      </c>
      <c r="DM61" s="30">
        <f t="shared" si="54"/>
        <v>0.94290383087276819</v>
      </c>
      <c r="DN61">
        <f>DK61*8314.4*(GERC_A_PARA!F61+273)/('Config sheet'!$N$28*GERC_A_PARA!CM61*10^5)</f>
        <v>3.9378175641444663E-2</v>
      </c>
      <c r="DO61">
        <f>DL61*(8314.4/'Config sheet'!$N$28)*((GERC_A_PARA!G61+273)/(GERC_A_PARA!CN61*10^5))</f>
        <v>2.5323945940512498E-2</v>
      </c>
      <c r="DP61" s="30">
        <f t="shared" si="55"/>
        <v>1577.6734323069843</v>
      </c>
      <c r="DQ61" s="30">
        <f t="shared" si="33"/>
        <v>40064.665429713757</v>
      </c>
      <c r="DR61" s="30">
        <f t="shared" si="34"/>
        <v>995.91021894865935</v>
      </c>
      <c r="DS61" s="30">
        <f t="shared" si="35"/>
        <v>39326.818233150298</v>
      </c>
      <c r="DT61" s="19">
        <f>(Coeff_Summary!$B$5+Coeff_Summary!$D$5*(F61)+Coeff_Summary!$E$5*CM61*100+Coeff_Summary!$F$5*(F61)^2+Coeff_Summary!$G$5*(F61)*CM61*100+Coeff_Summary!$H$5*(CM61*100)^2+Coeff_Summary!$B$3+Coeff_Summary!$D$3*(G61)+Coeff_Summary!$E$3*CN61*100+Coeff_Summary!$F$3*(G61)^2+Coeff_Summary!$G$3*(G61)*CN61*100+Coeff_Summary!$H$3*(CN61*100)^2)/2</f>
        <v>1.4256838976202253</v>
      </c>
      <c r="DU61" s="30">
        <f t="shared" si="56"/>
        <v>3.349160975057957</v>
      </c>
      <c r="DV61" s="30">
        <f>DM61*(8314.4/'Config sheet'!$N$28)*(273+F61)*DU61*((CO61^(1/DU61))-1)</f>
        <v>97146.203512458524</v>
      </c>
      <c r="DW61" s="30">
        <f t="shared" si="36"/>
        <v>348.26977308779772</v>
      </c>
      <c r="DX61" s="30">
        <f t="shared" si="37"/>
        <v>344.44</v>
      </c>
      <c r="DY61" s="30">
        <f t="shared" si="38"/>
        <v>106.74730987984096</v>
      </c>
      <c r="DZ61" s="30">
        <f t="shared" si="39"/>
        <v>1012.8098429299664</v>
      </c>
      <c r="EA61" s="65">
        <f>Coeff_Summary!$B$9+Coeff_Summary!$D$9*(DW61-273)+Coeff_Summary!$E$9*CN61*100+Coeff_Summary!$F$9*(DW61-273)^2+Coeff_Summary!$G$9*(DW61-273)*CN61*100+Coeff_Summary!$H$9*(CN61*100)^2</f>
        <v>0.95461765546075639</v>
      </c>
      <c r="EB61" s="30">
        <f>EA61*(8314.4/'Config sheet'!$C$28)*(DW61/(CM61*10^5))</f>
        <v>4.8716813984787222E-2</v>
      </c>
      <c r="EC61" s="30">
        <f t="shared" si="40"/>
        <v>1.2371526408022278</v>
      </c>
      <c r="ED61" s="30">
        <f t="shared" si="57"/>
        <v>1.0187619347232495</v>
      </c>
      <c r="EE61" s="30">
        <f>('Config sheet'!$N$132*(CN61-CM61) - 'Config sheet'!$N$133*GERC_A_PARA!CN61)*10^5</f>
        <v>114559.45278891604</v>
      </c>
      <c r="EF61" s="30">
        <f>('Config sheet'!$N$132*(CN61-CM61) + 'Config sheet'!$N$133*CM61)*10^5</f>
        <v>156596.03684044292</v>
      </c>
      <c r="EG61" s="30">
        <f>'Config sheet'!$N$148</f>
        <v>386976</v>
      </c>
      <c r="EH61" s="30">
        <f t="shared" si="58"/>
        <v>2262.7502732945068</v>
      </c>
      <c r="EI61" s="30">
        <f>'Config sheet'!$E$127+'Config sheet'!$P$127</f>
        <v>3308.2</v>
      </c>
      <c r="EJ61" s="30"/>
      <c r="EK61" s="63">
        <f t="shared" si="41"/>
        <v>52578.76451860126</v>
      </c>
      <c r="EL61" s="63">
        <f t="shared" si="67"/>
        <v>52067.084853403059</v>
      </c>
      <c r="EM61" s="63">
        <f t="shared" si="68"/>
        <v>40064.665429713757</v>
      </c>
      <c r="EN61" s="63">
        <f t="shared" si="69"/>
        <v>39326.818233150298</v>
      </c>
      <c r="EO61" s="30">
        <f>BL61*(('Config sheet'!$D$8+273)/(C61+273))*(GERC_A_PARA!AI61/'Config sheet'!$D$7)*(1/GERC_A_PARA!BG61)*24*10^-3</f>
        <v>1824.8384270213148</v>
      </c>
      <c r="EP61" s="30">
        <f>BN61*(('Config sheet'!$D$8+273)/(D61+273))*(GERC_A_PARA!AJ61/'Config sheet'!$D$7)*(1/GERC_A_PARA!BH61)*24*10^-3</f>
        <v>1807.0796849906087</v>
      </c>
      <c r="EQ61" s="30">
        <f t="shared" si="59"/>
        <v>1815.9590560059619</v>
      </c>
      <c r="ER61" s="30">
        <f>DP61*(('Config sheet'!$D$8+273)/(F61+273))*(CM61/'Config sheet'!$D$7)*(1/DK61)*24*10^-3</f>
        <v>1390.5146252728846</v>
      </c>
      <c r="ES61" s="30">
        <f>DR61*(('Config sheet'!$D$8+273)/(G61+273))*(CN61/'Config sheet'!$D$7)*(1/DL61)*24*10^-3</f>
        <v>1364.906341588649</v>
      </c>
      <c r="ET61" s="30">
        <f t="shared" si="60"/>
        <v>1377.7104834307668</v>
      </c>
      <c r="EU61">
        <f t="shared" si="61"/>
        <v>1.0098273154073991</v>
      </c>
      <c r="EV61">
        <f t="shared" si="62"/>
        <v>1.0187619347232495</v>
      </c>
      <c r="EW61" s="30">
        <f t="shared" si="63"/>
        <v>0.68830870730845206</v>
      </c>
      <c r="EX61" s="30">
        <f>'Config sheet'!$C$123/('Config sheet'!$F$17*10^-3)</f>
        <v>1.2841244171864261</v>
      </c>
      <c r="EY61" s="30">
        <f t="shared" si="64"/>
        <v>0.73513982444836534</v>
      </c>
      <c r="EZ61" s="30">
        <f>'Config sheet'!$N$123/('Config sheet'!$Q$17*10^-3)</f>
        <v>1.4616189626248377</v>
      </c>
      <c r="FA61" s="1" t="s">
        <v>468</v>
      </c>
      <c r="FB61" s="30">
        <f t="shared" si="65"/>
        <v>-3.8297730877977187</v>
      </c>
      <c r="FC61" s="30"/>
    </row>
    <row r="62" spans="1:159" x14ac:dyDescent="0.25">
      <c r="A62" s="1">
        <v>43482</v>
      </c>
      <c r="B62" s="2">
        <v>0.16666666666666666</v>
      </c>
      <c r="C62">
        <v>23.47</v>
      </c>
      <c r="D62">
        <v>70.16</v>
      </c>
      <c r="E62">
        <v>14.01</v>
      </c>
      <c r="F62">
        <v>14.01</v>
      </c>
      <c r="G62">
        <v>70.760000000000005</v>
      </c>
      <c r="H62">
        <v>66.27</v>
      </c>
      <c r="I62">
        <v>71.48</v>
      </c>
      <c r="J62">
        <v>71.77</v>
      </c>
      <c r="K62">
        <v>72.069999999999993</v>
      </c>
      <c r="L62">
        <v>69.31</v>
      </c>
      <c r="M62">
        <v>21.88</v>
      </c>
      <c r="N62">
        <v>34.229999999999997</v>
      </c>
      <c r="O62">
        <v>33.75</v>
      </c>
      <c r="P62">
        <v>33.67</v>
      </c>
      <c r="Q62">
        <v>64.37</v>
      </c>
      <c r="R62">
        <v>3.72</v>
      </c>
      <c r="S62">
        <v>73.98</v>
      </c>
      <c r="T62">
        <v>75.33</v>
      </c>
      <c r="U62">
        <v>71.989999999999995</v>
      </c>
      <c r="V62">
        <v>71.989999999999995</v>
      </c>
      <c r="W62">
        <v>2.84</v>
      </c>
      <c r="X62">
        <v>2.38</v>
      </c>
      <c r="Y62">
        <v>3.76</v>
      </c>
      <c r="Z62">
        <v>3.39</v>
      </c>
      <c r="AA62">
        <v>4.62</v>
      </c>
      <c r="AB62">
        <v>4.0999999999999996</v>
      </c>
      <c r="AC62">
        <v>3.85</v>
      </c>
      <c r="AD62">
        <v>1.96</v>
      </c>
      <c r="AE62">
        <v>1.45</v>
      </c>
      <c r="AF62">
        <v>2.19</v>
      </c>
      <c r="AH62" s="4" t="str">
        <f t="shared" si="70"/>
        <v>ON</v>
      </c>
      <c r="AI62" s="31">
        <f>M62+'Config sheet'!$D$9-'Config sheet'!$C$139</f>
        <v>22.838899999999999</v>
      </c>
      <c r="AJ62" s="31">
        <f>N62+'Config sheet'!$D$9+'Config sheet'!$C$140</f>
        <v>35.588899999999995</v>
      </c>
      <c r="AK62" s="25">
        <f t="shared" si="0"/>
        <v>1.5582580597139091</v>
      </c>
      <c r="AL62" s="46">
        <f>'Config sheet'!$C$47</f>
        <v>3546.9708798579968</v>
      </c>
      <c r="AM62" s="4">
        <f>'Config sheet'!$C$42</f>
        <v>1817.9423322060413</v>
      </c>
      <c r="AN62" s="25">
        <f>'Config sheet'!$C$46</f>
        <v>1729.0285476519553</v>
      </c>
      <c r="AO62" s="25">
        <f t="shared" si="66"/>
        <v>1.4919005258872864</v>
      </c>
      <c r="AP62" s="25">
        <f>'Config sheet'!$C$50/100*GERC_A_PARA!AM62</f>
        <v>351.771841281869</v>
      </c>
      <c r="AQ62" s="25">
        <f t="shared" si="1"/>
        <v>351.771841281869</v>
      </c>
      <c r="AR62" s="25">
        <f t="shared" si="43"/>
        <v>473.57039848512079</v>
      </c>
      <c r="AS62" s="27">
        <f t="shared" si="2"/>
        <v>2169.7141734879106</v>
      </c>
      <c r="AT62" s="25">
        <f t="shared" si="3"/>
        <v>1611.6808658326463</v>
      </c>
      <c r="AU62" s="25">
        <f>'Config sheet'!$C$51/100*GERC_A_PARA!AN62</f>
        <v>266.0974934836359</v>
      </c>
      <c r="AV62" s="25">
        <f t="shared" si="4"/>
        <v>266.0974934836359</v>
      </c>
      <c r="AW62" s="25">
        <f t="shared" si="5"/>
        <v>358.23190271776986</v>
      </c>
      <c r="AX62" s="27">
        <f t="shared" si="6"/>
        <v>1995.1260411355911</v>
      </c>
      <c r="AY62" s="25">
        <f t="shared" si="7"/>
        <v>1481.9954188959377</v>
      </c>
      <c r="AZ62" s="31">
        <f t="shared" si="44"/>
        <v>93.300196873932123</v>
      </c>
      <c r="BA62" s="31">
        <f t="shared" si="45"/>
        <v>94.67131937415067</v>
      </c>
      <c r="BB62" s="31">
        <f t="shared" si="46"/>
        <v>69.304124901580323</v>
      </c>
      <c r="BC62" s="31">
        <f t="shared" si="47"/>
        <v>70.322605550007154</v>
      </c>
      <c r="BD62" s="25">
        <f t="shared" si="8"/>
        <v>93.985758124041396</v>
      </c>
      <c r="BE62">
        <f>'Config sheet'!$D$59</f>
        <v>82.44</v>
      </c>
      <c r="BF62" s="30">
        <f t="shared" si="48"/>
        <v>81.899561674917564</v>
      </c>
      <c r="BG62" s="19">
        <f>Coeff_Summary!$B$10+Coeff_Summary!$D$10*(C62)+Coeff_Summary!$E$10*AI62*100+Coeff_Summary!$F$10*(C62)^2+Coeff_Summary!$G$10*(C62)*AI62*100+Coeff_Summary!$H$10*(AI62*100)^2</f>
        <v>0.96031435532967868</v>
      </c>
      <c r="BH62" s="19">
        <f>Coeff_Summary!$B$8+Coeff_Summary!$D$8*(D62)+Coeff_Summary!$E$8*AJ62*100+Coeff_Summary!$F$8*(D62)^2+Coeff_Summary!$G$8*(D62)*AJ62*100+Coeff_Summary!$H$8*(AJ62*100)^2</f>
        <v>0.96977504184886099</v>
      </c>
      <c r="BI62" s="30">
        <f t="shared" si="49"/>
        <v>0.96504469858926978</v>
      </c>
      <c r="BJ62" s="30">
        <f>BG62*8314.4*(GERC_A_PARA!C62+273)/('Config sheet'!$C$28*AI62*10^5)</f>
        <v>6.3291017259481552E-2</v>
      </c>
      <c r="BK62">
        <f>BH62*(8314.4/'Config sheet'!$C$28)*(BT62/(AJ62*10^5))</f>
        <v>4.7476225271802605E-2</v>
      </c>
      <c r="BL62" s="30">
        <f t="shared" si="50"/>
        <v>3333.6474718735199</v>
      </c>
      <c r="BM62" s="30">
        <f t="shared" si="9"/>
        <v>52671.731569839954</v>
      </c>
      <c r="BN62" s="30">
        <f t="shared" si="10"/>
        <v>2476.2597348078129</v>
      </c>
      <c r="BO62" s="30">
        <f t="shared" si="11"/>
        <v>52157.889988750423</v>
      </c>
      <c r="BP62" s="19">
        <f>(Coeff_Summary!$B$4+Coeff_Summary!$D$4*(C62)+Coeff_Summary!$E$4*AI62*100+Coeff_Summary!$F$4*(C62)^2+Coeff_Summary!$G$4*(C62)*AI62*100+Coeff_Summary!$H$4*(AI62*100)^2+Coeff_Summary!$B$2+Coeff_Summary!$D$2*(D62)+Coeff_Summary!$E$2*AJ62*100+Coeff_Summary!$F$2*(D62)^2+Coeff_Summary!$G$2*(D62)*AJ62*100+Coeff_Summary!$H$2*(AJ62*100)^2)/2</f>
        <v>1.3659409854877584</v>
      </c>
      <c r="BQ62" s="30">
        <f t="shared" si="51"/>
        <v>3.7326810596717164</v>
      </c>
      <c r="BR62" s="30">
        <f>BI62*(8314.4/'Config sheet'!$C$28)*(273+C62)*BQ62*((AK62^(1/BQ62))-1)</f>
        <v>68418.250380540791</v>
      </c>
      <c r="BS62" s="30">
        <f t="shared" si="12"/>
        <v>333.87938486868404</v>
      </c>
      <c r="BT62" s="30">
        <f t="shared" si="13"/>
        <v>343.15999999999997</v>
      </c>
      <c r="BU62" s="52">
        <f t="shared" si="14"/>
        <v>80.122906122690182</v>
      </c>
      <c r="BV62" s="30">
        <f t="shared" si="15"/>
        <v>1249.3679651095024</v>
      </c>
      <c r="BW62" s="65">
        <f>Coeff_Summary!$B$8+Coeff_Summary!$D$8*(BS62-273)+Coeff_Summary!$E$8*AJ62*100+Coeff_Summary!$F$8*(BS62-273)^2+Coeff_Summary!$G$8*(BS62-273)*AJ62*100+Coeff_Summary!$H$8*(AJ62*100)^2</f>
        <v>0.96527869393134091</v>
      </c>
      <c r="BX62" s="30">
        <f>BW62*(8314.4/'Config sheet'!$C$28)*(BS62/(AI62*10^5))</f>
        <v>7.1645715917867947E-2</v>
      </c>
      <c r="BY62" s="30">
        <f t="shared" si="16"/>
        <v>1.1320044932147901</v>
      </c>
      <c r="BZ62" s="30">
        <f t="shared" si="17"/>
        <v>1.0098516558319433</v>
      </c>
      <c r="CA62" s="30">
        <f>('Config sheet'!$C$132*(AJ62-AI62) - 'Config sheet'!$C$133*GERC_A_PARA!AJ62)*10^5</f>
        <v>94277.258755862655</v>
      </c>
      <c r="CB62" s="30">
        <f>('Config sheet'!$C$132*(AJ62-AI62) + 'Config sheet'!$C$133*AI62)*10^5</f>
        <v>118748.30550238698</v>
      </c>
      <c r="CC62" s="30">
        <f>'Config sheet'!$C$148</f>
        <v>386976</v>
      </c>
      <c r="CD62" s="30">
        <f t="shared" si="52"/>
        <v>9.2806151313159262</v>
      </c>
      <c r="CE62" s="30"/>
      <c r="CF62" s="30"/>
      <c r="CG62" s="30"/>
      <c r="CH62" s="30"/>
      <c r="CI62" s="30"/>
      <c r="CJ62" s="30"/>
      <c r="CK62" s="30"/>
      <c r="CL62" s="30"/>
      <c r="CM62" s="46">
        <f>P62+'Config sheet'!$O$9-'Config sheet'!$C$139</f>
        <v>34.628900000000002</v>
      </c>
      <c r="CN62" s="46">
        <f>Q62+'Config sheet'!$O$9+'Config sheet'!C$140</f>
        <v>65.72890000000001</v>
      </c>
      <c r="CO62" s="27">
        <f t="shared" si="18"/>
        <v>1.8980937887140512</v>
      </c>
      <c r="CP62" s="46">
        <f>'Config sheet'!$N$47</f>
        <v>1852.7346826837274</v>
      </c>
      <c r="CQ62" s="27">
        <f>'Config sheet'!$N$42</f>
        <v>970.82423361890676</v>
      </c>
      <c r="CR62" s="27">
        <f>'Config sheet'!$N$46</f>
        <v>881.91044906482068</v>
      </c>
      <c r="CS62" s="27">
        <f t="shared" si="19"/>
        <v>1.3918711960115251</v>
      </c>
      <c r="CT62" s="27">
        <f>'Config sheet'!$N$50/100*GERC_A_PARA!CQ62</f>
        <v>274.64617569078871</v>
      </c>
      <c r="CU62" s="27">
        <f t="shared" si="20"/>
        <v>274.64617569078871</v>
      </c>
      <c r="CV62" s="27">
        <f t="shared" si="21"/>
        <v>435.24411941931038</v>
      </c>
      <c r="CW62" s="27">
        <f t="shared" si="22"/>
        <v>1245.4704093096955</v>
      </c>
      <c r="CX62" s="27">
        <f t="shared" si="23"/>
        <v>785.91224922078266</v>
      </c>
      <c r="CY62" s="27">
        <f>'Config sheet'!$N$51/100*GERC_A_PARA!CR62</f>
        <v>198.78261521921058</v>
      </c>
      <c r="CZ62" s="27">
        <f t="shared" si="24"/>
        <v>198.78261521921058</v>
      </c>
      <c r="DA62" s="27">
        <f t="shared" si="25"/>
        <v>315.0197307475367</v>
      </c>
      <c r="DB62" s="27">
        <f t="shared" si="26"/>
        <v>1080.6930642840312</v>
      </c>
      <c r="DC62" s="27">
        <f t="shared" si="27"/>
        <v>681.93504279198874</v>
      </c>
      <c r="DD62" s="50">
        <f t="shared" si="28"/>
        <v>83.45756748058642</v>
      </c>
      <c r="DE62" s="50">
        <f t="shared" si="29"/>
        <v>86.819850512987557</v>
      </c>
      <c r="DF62" s="50">
        <f t="shared" si="30"/>
        <v>52.6630934648351</v>
      </c>
      <c r="DG62" s="50">
        <f t="shared" si="31"/>
        <v>54.78474918684929</v>
      </c>
      <c r="DH62" s="27">
        <f t="shared" si="32"/>
        <v>85.138708996786988</v>
      </c>
      <c r="DI62">
        <f>'Config sheet'!$N$59</f>
        <v>71.978923438716066</v>
      </c>
      <c r="DJ62" s="21">
        <f t="shared" si="53"/>
        <v>69.431315161314586</v>
      </c>
      <c r="DK62" s="19">
        <f>Coeff_Summary!$B$11+Coeff_Summary!$D$11*(F62)+Coeff_Summary!$E$11*CM62*100+Coeff_Summary!$F$11*(F62)^2+Coeff_Summary!$G$11*(F62)*CM62*100+Coeff_Summary!$H$11*(CM62*100)^2</f>
        <v>0.93354818683346874</v>
      </c>
      <c r="DL62" s="19">
        <f>Coeff_Summary!$B$9+Coeff_Summary!$D$9*(G62)+Coeff_Summary!$E$9*CN62*100+Coeff_Summary!$F$9*(G62)^2+Coeff_Summary!$G$9*(G62)*CN62*100+Coeff_Summary!$H$9*(CN62*100)^2</f>
        <v>0.95112391121419659</v>
      </c>
      <c r="DM62" s="30">
        <f t="shared" si="54"/>
        <v>0.94233604902383261</v>
      </c>
      <c r="DN62">
        <f>DK62*8314.4*(GERC_A_PARA!F62+273)/('Config sheet'!$N$28*GERC_A_PARA!CM62*10^5)</f>
        <v>3.9284222019884268E-2</v>
      </c>
      <c r="DO62">
        <f>DL62*(8314.4/'Config sheet'!$N$28)*((GERC_A_PARA!G62+273)/(GERC_A_PARA!CN62*10^5))</f>
        <v>2.5255685511984809E-2</v>
      </c>
      <c r="DP62" s="30">
        <f t="shared" si="55"/>
        <v>1577.3943899726435</v>
      </c>
      <c r="DQ62" s="30">
        <f t="shared" si="33"/>
        <v>40153.38242346311</v>
      </c>
      <c r="DR62" s="30">
        <f t="shared" si="34"/>
        <v>995.36172330159786</v>
      </c>
      <c r="DS62" s="30">
        <f t="shared" si="35"/>
        <v>39411.392053850999</v>
      </c>
      <c r="DT62" s="19">
        <f>(Coeff_Summary!$B$5+Coeff_Summary!$D$5*(F62)+Coeff_Summary!$E$5*CM62*100+Coeff_Summary!$F$5*(F62)^2+Coeff_Summary!$G$5*(F62)*CM62*100+Coeff_Summary!$H$5*(CM62*100)^2+Coeff_Summary!$B$3+Coeff_Summary!$D$3*(G62)+Coeff_Summary!$E$3*CN62*100+Coeff_Summary!$F$3*(G62)^2+Coeff_Summary!$G$3*(G62)*CN62*100+Coeff_Summary!$H$3*(CN62*100)^2)/2</f>
        <v>1.4269580086158498</v>
      </c>
      <c r="DU62" s="30">
        <f t="shared" si="56"/>
        <v>3.3421507029271766</v>
      </c>
      <c r="DV62" s="30">
        <f>DM62*(8314.4/'Config sheet'!$N$28)*(273+F62)*DU62*((CO62^(1/DU62))-1)</f>
        <v>97002.966492385152</v>
      </c>
      <c r="DW62" s="30">
        <f t="shared" si="36"/>
        <v>347.67386783697719</v>
      </c>
      <c r="DX62" s="30">
        <f t="shared" si="37"/>
        <v>343.76</v>
      </c>
      <c r="DY62" s="30">
        <f t="shared" si="38"/>
        <v>106.89668341317567</v>
      </c>
      <c r="DZ62" s="30">
        <f t="shared" si="39"/>
        <v>1012.1396051186865</v>
      </c>
      <c r="EA62" s="65">
        <f>Coeff_Summary!$B$9+Coeff_Summary!$D$9*(DW62-273)+Coeff_Summary!$E$9*CN62*100+Coeff_Summary!$F$9*(DW62-273)^2+Coeff_Summary!$G$9*(DW62-273)*CN62*100+Coeff_Summary!$H$9*(CN62*100)^2</f>
        <v>0.95416223422404078</v>
      </c>
      <c r="EB62" s="30">
        <f>EA62*(8314.4/'Config sheet'!$C$28)*(DW62/(CM62*10^5))</f>
        <v>4.8638330633245609E-2</v>
      </c>
      <c r="EC62" s="30">
        <f t="shared" si="40"/>
        <v>1.23811362761942</v>
      </c>
      <c r="ED62" s="30">
        <f t="shared" si="57"/>
        <v>1.0188267993324942</v>
      </c>
      <c r="EE62" s="30">
        <f>('Config sheet'!$N$132*(CN62-CM62) - 'Config sheet'!$N$133*GERC_A_PARA!CN62)*10^5</f>
        <v>114692.45558487477</v>
      </c>
      <c r="EF62" s="30">
        <f>('Config sheet'!$N$132*(CN62-CM62) + 'Config sheet'!$N$133*CM62)*10^5</f>
        <v>156724.85138239476</v>
      </c>
      <c r="EG62" s="30">
        <f>'Config sheet'!$N$148</f>
        <v>386976</v>
      </c>
      <c r="EH62" s="30">
        <f t="shared" si="58"/>
        <v>2261.5075702281888</v>
      </c>
      <c r="EI62" s="30">
        <f>'Config sheet'!$E$127+'Config sheet'!$P$127</f>
        <v>3308.2</v>
      </c>
      <c r="EJ62" s="30"/>
      <c r="EK62" s="63">
        <f t="shared" si="41"/>
        <v>52671.731569839954</v>
      </c>
      <c r="EL62" s="63">
        <f t="shared" si="67"/>
        <v>52157.889988750423</v>
      </c>
      <c r="EM62" s="63">
        <f t="shared" si="68"/>
        <v>40153.38242346311</v>
      </c>
      <c r="EN62" s="63">
        <f t="shared" si="69"/>
        <v>39411.392053850999</v>
      </c>
      <c r="EO62" s="30">
        <f>BL62*(('Config sheet'!$D$8+273)/(C62+273))*(GERC_A_PARA!AI62/'Config sheet'!$D$7)*(1/GERC_A_PARA!BG62)*24*10^-3</f>
        <v>1828.0650119192378</v>
      </c>
      <c r="EP62" s="30">
        <f>BN62*(('Config sheet'!$D$8+273)/(D62+273))*(GERC_A_PARA!AJ62/'Config sheet'!$D$7)*(1/GERC_A_PARA!BH62)*24*10^-3</f>
        <v>1810.2312367980708</v>
      </c>
      <c r="EQ62" s="30">
        <f t="shared" si="59"/>
        <v>1819.1481243586543</v>
      </c>
      <c r="ER62" s="30">
        <f>DP62*(('Config sheet'!$D$8+273)/(F62+273))*(CM62/'Config sheet'!$D$7)*(1/DK62)*24*10^-3</f>
        <v>1393.5937044563893</v>
      </c>
      <c r="ES62" s="30">
        <f>DR62*(('Config sheet'!$D$8+273)/(G62+273))*(CN62/'Config sheet'!$D$7)*(1/DL62)*24*10^-3</f>
        <v>1367.8416246700926</v>
      </c>
      <c r="ET62" s="30">
        <f t="shared" si="60"/>
        <v>1380.717664563241</v>
      </c>
      <c r="EU62">
        <f t="shared" si="61"/>
        <v>1.009851655831943</v>
      </c>
      <c r="EV62">
        <f t="shared" si="62"/>
        <v>1.0188267993324942</v>
      </c>
      <c r="EW62" s="30">
        <f t="shared" si="63"/>
        <v>0.68678737502476361</v>
      </c>
      <c r="EX62" s="30">
        <f>'Config sheet'!$C$123/('Config sheet'!$F$17*10^-3)</f>
        <v>1.2841244171864261</v>
      </c>
      <c r="EY62" s="30">
        <f t="shared" si="64"/>
        <v>0.73305327446422885</v>
      </c>
      <c r="EZ62" s="30">
        <f>'Config sheet'!$N$123/('Config sheet'!$Q$17*10^-3)</f>
        <v>1.4616189626248377</v>
      </c>
      <c r="FA62" s="1" t="s">
        <v>469</v>
      </c>
      <c r="FB62" s="30">
        <f t="shared" si="65"/>
        <v>-3.9138678369772038</v>
      </c>
      <c r="FC62" s="30"/>
    </row>
    <row r="63" spans="1:159" x14ac:dyDescent="0.25">
      <c r="A63" s="1">
        <v>43482</v>
      </c>
      <c r="B63" s="2">
        <v>0.20833333333333334</v>
      </c>
      <c r="C63">
        <v>23.17</v>
      </c>
      <c r="D63">
        <v>69.81</v>
      </c>
      <c r="E63">
        <v>13.34</v>
      </c>
      <c r="F63">
        <v>13.33</v>
      </c>
      <c r="G63">
        <v>70.08</v>
      </c>
      <c r="H63">
        <v>66.19</v>
      </c>
      <c r="I63">
        <v>71.39</v>
      </c>
      <c r="J63">
        <v>71.680000000000007</v>
      </c>
      <c r="K63">
        <v>71.97</v>
      </c>
      <c r="L63">
        <v>69.209999999999994</v>
      </c>
      <c r="M63">
        <v>21.89</v>
      </c>
      <c r="N63">
        <v>34.22</v>
      </c>
      <c r="O63">
        <v>33.729999999999997</v>
      </c>
      <c r="P63">
        <v>33.65</v>
      </c>
      <c r="Q63">
        <v>64.38</v>
      </c>
      <c r="R63">
        <v>3.72</v>
      </c>
      <c r="S63">
        <v>74.08</v>
      </c>
      <c r="T63">
        <v>75.31</v>
      </c>
      <c r="U63">
        <v>71.95</v>
      </c>
      <c r="V63">
        <v>71.95</v>
      </c>
      <c r="W63">
        <v>2.85</v>
      </c>
      <c r="X63">
        <v>2.37</v>
      </c>
      <c r="Y63">
        <v>3.78</v>
      </c>
      <c r="Z63">
        <v>3.38</v>
      </c>
      <c r="AA63">
        <v>4.6100000000000003</v>
      </c>
      <c r="AB63">
        <v>4.09</v>
      </c>
      <c r="AC63">
        <v>3.86</v>
      </c>
      <c r="AD63">
        <v>1.96</v>
      </c>
      <c r="AE63">
        <v>1.43</v>
      </c>
      <c r="AF63">
        <v>2.2000000000000002</v>
      </c>
      <c r="AH63" s="4" t="str">
        <f t="shared" si="70"/>
        <v>ON</v>
      </c>
      <c r="AI63" s="31">
        <f>M63+'Config sheet'!$D$9-'Config sheet'!$C$139</f>
        <v>22.8489</v>
      </c>
      <c r="AJ63" s="31">
        <f>N63+'Config sheet'!$D$9+'Config sheet'!$C$140</f>
        <v>35.578899999999997</v>
      </c>
      <c r="AK63" s="25">
        <f t="shared" si="0"/>
        <v>1.5571384180420063</v>
      </c>
      <c r="AL63" s="46">
        <f>'Config sheet'!$C$47</f>
        <v>3546.9708798579968</v>
      </c>
      <c r="AM63" s="4">
        <f>'Config sheet'!$C$42</f>
        <v>1817.9423322060413</v>
      </c>
      <c r="AN63" s="25">
        <f>'Config sheet'!$C$46</f>
        <v>1729.0285476519553</v>
      </c>
      <c r="AO63" s="25">
        <f t="shared" si="66"/>
        <v>1.4930521588689998</v>
      </c>
      <c r="AP63" s="25">
        <f>'Config sheet'!$C$50/100*GERC_A_PARA!AM63</f>
        <v>351.771841281869</v>
      </c>
      <c r="AQ63" s="25">
        <f t="shared" si="1"/>
        <v>351.771841281869</v>
      </c>
      <c r="AR63" s="25">
        <f t="shared" si="43"/>
        <v>473.23392989138642</v>
      </c>
      <c r="AS63" s="27">
        <f t="shared" si="2"/>
        <v>2169.7141734879106</v>
      </c>
      <c r="AT63" s="25">
        <f t="shared" si="3"/>
        <v>1612.8267684406858</v>
      </c>
      <c r="AU63" s="25">
        <f>'Config sheet'!$C$51/100*GERC_A_PARA!AN63</f>
        <v>266.0974934836359</v>
      </c>
      <c r="AV63" s="25">
        <f t="shared" si="4"/>
        <v>266.0974934836359</v>
      </c>
      <c r="AW63" s="25">
        <f t="shared" si="5"/>
        <v>357.97738135215286</v>
      </c>
      <c r="AX63" s="27">
        <f t="shared" si="6"/>
        <v>1995.1260411355911</v>
      </c>
      <c r="AY63" s="25">
        <f t="shared" si="7"/>
        <v>1483.0491153513697</v>
      </c>
      <c r="AZ63" s="31">
        <f t="shared" si="44"/>
        <v>93.318705084438776</v>
      </c>
      <c r="BA63" s="31">
        <f t="shared" si="45"/>
        <v>94.686039857855945</v>
      </c>
      <c r="BB63" s="31">
        <f t="shared" si="46"/>
        <v>69.367157847551098</v>
      </c>
      <c r="BC63" s="31">
        <f t="shared" si="47"/>
        <v>70.383547080259078</v>
      </c>
      <c r="BD63" s="25">
        <f t="shared" si="8"/>
        <v>94.002372471147368</v>
      </c>
      <c r="BE63">
        <f>'Config sheet'!$D$59</f>
        <v>82.44</v>
      </c>
      <c r="BF63" s="30">
        <f t="shared" si="48"/>
        <v>81.938862467526221</v>
      </c>
      <c r="BG63" s="19">
        <f>Coeff_Summary!$B$10+Coeff_Summary!$D$10*(C63)+Coeff_Summary!$E$10*AI63*100+Coeff_Summary!$F$10*(C63)^2+Coeff_Summary!$G$10*(C63)*AI63*100+Coeff_Summary!$H$10*(AI63*100)^2</f>
        <v>0.96013293184966542</v>
      </c>
      <c r="BH63" s="19">
        <f>Coeff_Summary!$B$8+Coeff_Summary!$D$8*(D63)+Coeff_Summary!$E$8*AJ63*100+Coeff_Summary!$F$8*(D63)^2+Coeff_Summary!$G$8*(D63)*AJ63*100+Coeff_Summary!$H$8*(AJ63*100)^2</f>
        <v>0.96962097262247082</v>
      </c>
      <c r="BI63" s="30">
        <f t="shared" si="49"/>
        <v>0.96487695223606806</v>
      </c>
      <c r="BJ63" s="30">
        <f>BG63*8314.4*(GERC_A_PARA!C63+273)/('Config sheet'!$C$28*AI63*10^5)</f>
        <v>6.3187361200363737E-2</v>
      </c>
      <c r="BK63">
        <f>BH63*(8314.4/'Config sheet'!$C$28)*(BT63/(AJ63*10^5))</f>
        <v>4.7433596024148782E-2</v>
      </c>
      <c r="BL63" s="30">
        <f t="shared" si="50"/>
        <v>3334.2367779272467</v>
      </c>
      <c r="BM63" s="30">
        <f t="shared" si="9"/>
        <v>52767.463533641807</v>
      </c>
      <c r="BN63" s="30">
        <f t="shared" si="10"/>
        <v>2478.4584040928507</v>
      </c>
      <c r="BO63" s="30">
        <f t="shared" si="11"/>
        <v>52251.117600930993</v>
      </c>
      <c r="BP63" s="19">
        <f>(Coeff_Summary!$B$4+Coeff_Summary!$D$4*(C63)+Coeff_Summary!$E$4*AI63*100+Coeff_Summary!$F$4*(C63)^2+Coeff_Summary!$G$4*(C63)*AI63*100+Coeff_Summary!$H$4*(AI63*100)^2+Coeff_Summary!$B$2+Coeff_Summary!$D$2*(D63)+Coeff_Summary!$E$2*AJ63*100+Coeff_Summary!$F$2*(D63)^2+Coeff_Summary!$G$2*(D63)*AJ63*100+Coeff_Summary!$H$2*(AJ63*100)^2)/2</f>
        <v>1.366332868313151</v>
      </c>
      <c r="BQ63" s="30">
        <f t="shared" si="51"/>
        <v>3.7297577872405747</v>
      </c>
      <c r="BR63" s="30">
        <f>BI63*(8314.4/'Config sheet'!$C$28)*(273+C63)*BQ63*((AK63^(1/BQ63))-1)</f>
        <v>68222.936138333956</v>
      </c>
      <c r="BS63" s="30">
        <f t="shared" si="12"/>
        <v>333.50831882439167</v>
      </c>
      <c r="BT63" s="30">
        <f t="shared" si="13"/>
        <v>342.81</v>
      </c>
      <c r="BU63" s="52">
        <f t="shared" si="14"/>
        <v>80.056429726397212</v>
      </c>
      <c r="BV63" s="30">
        <f t="shared" si="15"/>
        <v>1249.1020074287292</v>
      </c>
      <c r="BW63" s="65">
        <f>Coeff_Summary!$B$8+Coeff_Summary!$D$8*(BS63-273)+Coeff_Summary!$E$8*AJ63*100+Coeff_Summary!$F$8*(BS63-273)^2+Coeff_Summary!$G$8*(BS63-273)*AJ63*100+Coeff_Summary!$H$8*(AJ63*100)^2</f>
        <v>0.96509799153413212</v>
      </c>
      <c r="BX63" s="30">
        <f>BW63*(8314.4/'Config sheet'!$C$28)*(BS63/(AI63*10^5))</f>
        <v>7.1521377545869236E-2</v>
      </c>
      <c r="BY63" s="30">
        <f t="shared" si="16"/>
        <v>1.1318937234786366</v>
      </c>
      <c r="BZ63" s="30">
        <f t="shared" si="17"/>
        <v>1.0098820074367483</v>
      </c>
      <c r="CA63" s="30">
        <f>('Config sheet'!$C$132*(AJ63-AI63) - 'Config sheet'!$C$133*GERC_A_PARA!AJ63)*10^5</f>
        <v>94110.179881934615</v>
      </c>
      <c r="CB63" s="30">
        <f>('Config sheet'!$C$132*(AJ63-AI63) + 'Config sheet'!$C$133*AI63)*10^5</f>
        <v>118581.22662845891</v>
      </c>
      <c r="CC63" s="30">
        <f>'Config sheet'!$C$148</f>
        <v>386976</v>
      </c>
      <c r="CD63" s="30">
        <f t="shared" si="52"/>
        <v>9.3016811756083371</v>
      </c>
      <c r="CE63" s="30"/>
      <c r="CF63" s="30"/>
      <c r="CG63" s="30"/>
      <c r="CH63" s="30"/>
      <c r="CI63" s="30"/>
      <c r="CJ63" s="30"/>
      <c r="CK63" s="30"/>
      <c r="CL63" s="30"/>
      <c r="CM63" s="46">
        <f>P63+'Config sheet'!$O$9-'Config sheet'!$C$139</f>
        <v>34.608899999999998</v>
      </c>
      <c r="CN63" s="46">
        <f>Q63+'Config sheet'!$O$9+'Config sheet'!C$140</f>
        <v>65.738900000000001</v>
      </c>
      <c r="CO63" s="27">
        <f t="shared" si="18"/>
        <v>1.8994796136253971</v>
      </c>
      <c r="CP63" s="46">
        <f>'Config sheet'!$N$47</f>
        <v>1852.7346826837274</v>
      </c>
      <c r="CQ63" s="27">
        <f>'Config sheet'!$N$42</f>
        <v>970.82423361890676</v>
      </c>
      <c r="CR63" s="27">
        <f>'Config sheet'!$N$46</f>
        <v>881.91044906482068</v>
      </c>
      <c r="CS63" s="27">
        <f t="shared" si="19"/>
        <v>1.3924345763909098</v>
      </c>
      <c r="CT63" s="27">
        <f>'Config sheet'!$N$50/100*GERC_A_PARA!CQ63</f>
        <v>274.64617569078871</v>
      </c>
      <c r="CU63" s="27">
        <f t="shared" si="20"/>
        <v>274.64617569078871</v>
      </c>
      <c r="CV63" s="27">
        <f t="shared" si="21"/>
        <v>435.39119776646271</v>
      </c>
      <c r="CW63" s="27">
        <f t="shared" si="22"/>
        <v>1245.4704093096955</v>
      </c>
      <c r="CX63" s="27">
        <f t="shared" si="23"/>
        <v>785.64676228577991</v>
      </c>
      <c r="CY63" s="27">
        <f>'Config sheet'!$N$51/100*GERC_A_PARA!CR63</f>
        <v>198.78261521921058</v>
      </c>
      <c r="CZ63" s="27">
        <f t="shared" si="24"/>
        <v>198.78261521921058</v>
      </c>
      <c r="DA63" s="27">
        <f t="shared" si="25"/>
        <v>315.1261826885314</v>
      </c>
      <c r="DB63" s="27">
        <f t="shared" si="26"/>
        <v>1080.6930642840312</v>
      </c>
      <c r="DC63" s="27">
        <f t="shared" si="27"/>
        <v>681.70468012165065</v>
      </c>
      <c r="DD63" s="50">
        <f t="shared" si="28"/>
        <v>83.442417637591262</v>
      </c>
      <c r="DE63" s="50">
        <f t="shared" si="29"/>
        <v>86.807779906373526</v>
      </c>
      <c r="DF63" s="50">
        <f t="shared" si="30"/>
        <v>52.635746914779062</v>
      </c>
      <c r="DG63" s="50">
        <f t="shared" si="31"/>
        <v>54.758628318162174</v>
      </c>
      <c r="DH63" s="27">
        <f t="shared" si="32"/>
        <v>85.125098771982394</v>
      </c>
      <c r="DI63">
        <f>'Config sheet'!$N$59</f>
        <v>71.978923438716066</v>
      </c>
      <c r="DJ63" s="21">
        <f t="shared" si="53"/>
        <v>69.411143194226497</v>
      </c>
      <c r="DK63" s="19">
        <f>Coeff_Summary!$B$11+Coeff_Summary!$D$11*(F63)+Coeff_Summary!$E$11*CM63*100+Coeff_Summary!$F$11*(F63)^2+Coeff_Summary!$G$11*(F63)*CM63*100+Coeff_Summary!$H$11*(CM63*100)^2</f>
        <v>0.93294151403174042</v>
      </c>
      <c r="DL63" s="19">
        <f>Coeff_Summary!$B$9+Coeff_Summary!$D$9*(G63)+Coeff_Summary!$E$9*CN63*100+Coeff_Summary!$F$9*(G63)^2+Coeff_Summary!$G$9*(G63)*CN63*100+Coeff_Summary!$H$9*(CN63*100)^2</f>
        <v>0.95057655388681728</v>
      </c>
      <c r="DM63" s="30">
        <f t="shared" si="54"/>
        <v>0.94175903395927885</v>
      </c>
      <c r="DN63">
        <f>DK63*8314.4*(GERC_A_PARA!F63+273)/('Config sheet'!$N$28*GERC_A_PARA!CM63*10^5)</f>
        <v>3.9188312321934565E-2</v>
      </c>
      <c r="DO63">
        <f>DL63*(8314.4/'Config sheet'!$N$28)*((GERC_A_PARA!G63+273)/(GERC_A_PARA!CN63*10^5))</f>
        <v>2.5187389104248972E-2</v>
      </c>
      <c r="DP63" s="30">
        <f t="shared" si="55"/>
        <v>1577.1422286172976</v>
      </c>
      <c r="DQ63" s="30">
        <f t="shared" si="33"/>
        <v>40245.219433308848</v>
      </c>
      <c r="DR63" s="30">
        <f t="shared" si="34"/>
        <v>994.86641859610256</v>
      </c>
      <c r="DS63" s="30">
        <f t="shared" si="35"/>
        <v>39498.59250906932</v>
      </c>
      <c r="DT63" s="19">
        <f>(Coeff_Summary!$B$5+Coeff_Summary!$D$5*(F63)+Coeff_Summary!$E$5*CM63*100+Coeff_Summary!$F$5*(F63)^2+Coeff_Summary!$G$5*(F63)*CM63*100+Coeff_Summary!$H$5*(CM63*100)^2+Coeff_Summary!$B$3+Coeff_Summary!$D$3*(G63)+Coeff_Summary!$E$3*CN63*100+Coeff_Summary!$F$3*(G63)^2+Coeff_Summary!$G$3*(G63)*CN63*100+Coeff_Summary!$H$3*(CN63*100)^2)/2</f>
        <v>1.4282510592994286</v>
      </c>
      <c r="DU63" s="30">
        <f t="shared" si="56"/>
        <v>3.3350788708751575</v>
      </c>
      <c r="DV63" s="30">
        <f>DM63*(8314.4/'Config sheet'!$N$28)*(273+F63)*DU63*((CO63^(1/DU63))-1)</f>
        <v>96855.28205583083</v>
      </c>
      <c r="DW63" s="30">
        <f t="shared" si="36"/>
        <v>347.06713772719212</v>
      </c>
      <c r="DX63" s="30">
        <f t="shared" si="37"/>
        <v>343.08</v>
      </c>
      <c r="DY63" s="30">
        <f t="shared" si="38"/>
        <v>107.0257933518804</v>
      </c>
      <c r="DZ63" s="30">
        <f t="shared" si="39"/>
        <v>1011.6881271570822</v>
      </c>
      <c r="EA63" s="65">
        <f>Coeff_Summary!$B$9+Coeff_Summary!$D$9*(DW63-273)+Coeff_Summary!$E$9*CN63*100+Coeff_Summary!$F$9*(DW63-273)^2+Coeff_Summary!$G$9*(DW63-273)*CN63*100+Coeff_Summary!$H$9*(CN63*100)^2</f>
        <v>0.9536952281729717</v>
      </c>
      <c r="EB63" s="30">
        <f>EA63*(8314.4/'Config sheet'!$C$28)*(DW63/(CM63*10^5))</f>
        <v>4.855773184309474E-2</v>
      </c>
      <c r="EC63" s="30">
        <f t="shared" si="40"/>
        <v>1.2390870891348873</v>
      </c>
      <c r="ED63" s="30">
        <f t="shared" si="57"/>
        <v>1.018902621000181</v>
      </c>
      <c r="EE63" s="30">
        <f>('Config sheet'!$N$132*(CN63-CM63) - 'Config sheet'!$N$133*GERC_A_PARA!CN63)*10^5</f>
        <v>114825.45838083347</v>
      </c>
      <c r="EF63" s="30">
        <f>('Config sheet'!$N$132*(CN63-CM63) + 'Config sheet'!$N$133*CM63)*10^5</f>
        <v>156853.66592434654</v>
      </c>
      <c r="EG63" s="30">
        <f>'Config sheet'!$N$148</f>
        <v>386976</v>
      </c>
      <c r="EH63" s="30">
        <f t="shared" si="58"/>
        <v>2260.7901345858113</v>
      </c>
      <c r="EI63" s="30">
        <f>'Config sheet'!$E$127+'Config sheet'!$P$127</f>
        <v>3308.2</v>
      </c>
      <c r="EJ63" s="30"/>
      <c r="EK63" s="63">
        <f t="shared" si="41"/>
        <v>52767.463533641807</v>
      </c>
      <c r="EL63" s="63">
        <f t="shared" si="67"/>
        <v>52251.117600930993</v>
      </c>
      <c r="EM63" s="63">
        <f t="shared" si="68"/>
        <v>40245.219433308848</v>
      </c>
      <c r="EN63" s="63">
        <f t="shared" si="69"/>
        <v>39498.59250906932</v>
      </c>
      <c r="EO63" s="30">
        <f>BL63*(('Config sheet'!$D$8+273)/(C63+273))*(GERC_A_PARA!AI63/'Config sheet'!$D$7)*(1/GERC_A_PARA!BG63)*24*10^-3</f>
        <v>1831.3875579668545</v>
      </c>
      <c r="EP63" s="30">
        <f>BN63*(('Config sheet'!$D$8+273)/(D63+273))*(GERC_A_PARA!AJ63/'Config sheet'!$D$7)*(1/GERC_A_PARA!BH63)*24*10^-3</f>
        <v>1813.4668649214045</v>
      </c>
      <c r="EQ63" s="30">
        <f t="shared" si="59"/>
        <v>1822.4272114441296</v>
      </c>
      <c r="ER63" s="30">
        <f>DP63*(('Config sheet'!$D$8+273)/(F63+273))*(CM63/'Config sheet'!$D$7)*(1/DK63)*24*10^-3</f>
        <v>1396.7810692817834</v>
      </c>
      <c r="ES63" s="30">
        <f>DR63*(('Config sheet'!$D$8+273)/(G63+273))*(CN63/'Config sheet'!$D$7)*(1/DL63)*24*10^-3</f>
        <v>1370.8680697186417</v>
      </c>
      <c r="ET63" s="30">
        <f t="shared" si="60"/>
        <v>1383.8245695002124</v>
      </c>
      <c r="EU63">
        <f t="shared" si="61"/>
        <v>1.0098820074367483</v>
      </c>
      <c r="EV63">
        <f t="shared" si="62"/>
        <v>1.0189026210001815</v>
      </c>
      <c r="EW63" s="30">
        <f t="shared" si="63"/>
        <v>0.68540570486703523</v>
      </c>
      <c r="EX63" s="30">
        <f>'Config sheet'!$C$123/('Config sheet'!$F$17*10^-3)</f>
        <v>1.2841244171864261</v>
      </c>
      <c r="EY63" s="30">
        <f t="shared" si="64"/>
        <v>0.73108120021489975</v>
      </c>
      <c r="EZ63" s="30">
        <f>'Config sheet'!$N$123/('Config sheet'!$Q$17*10^-3)</f>
        <v>1.4616189626248377</v>
      </c>
      <c r="FA63" s="1" t="s">
        <v>470</v>
      </c>
      <c r="FB63" s="30">
        <f t="shared" si="65"/>
        <v>-3.9871377271921347</v>
      </c>
      <c r="FC63" s="30"/>
    </row>
    <row r="64" spans="1:159" x14ac:dyDescent="0.25">
      <c r="A64" s="1">
        <v>43482</v>
      </c>
      <c r="B64" s="2">
        <v>0.25</v>
      </c>
      <c r="C64">
        <v>22.88</v>
      </c>
      <c r="D64">
        <v>69.459999999999994</v>
      </c>
      <c r="E64">
        <v>12.67</v>
      </c>
      <c r="F64">
        <v>12.66</v>
      </c>
      <c r="G64">
        <v>69.39</v>
      </c>
      <c r="H64">
        <v>66.11</v>
      </c>
      <c r="I64">
        <v>71.3</v>
      </c>
      <c r="J64">
        <v>71.59</v>
      </c>
      <c r="K64">
        <v>71.87</v>
      </c>
      <c r="L64">
        <v>69.12</v>
      </c>
      <c r="M64">
        <v>21.9</v>
      </c>
      <c r="N64">
        <v>34.200000000000003</v>
      </c>
      <c r="O64">
        <v>33.71</v>
      </c>
      <c r="P64">
        <v>33.630000000000003</v>
      </c>
      <c r="Q64">
        <v>64.38</v>
      </c>
      <c r="R64">
        <v>3.72</v>
      </c>
      <c r="S64">
        <v>74.180000000000007</v>
      </c>
      <c r="T64">
        <v>75.3</v>
      </c>
      <c r="U64">
        <v>71.900000000000006</v>
      </c>
      <c r="V64">
        <v>71.900000000000006</v>
      </c>
      <c r="W64">
        <v>2.86</v>
      </c>
      <c r="X64">
        <v>2.37</v>
      </c>
      <c r="Y64">
        <v>3.81</v>
      </c>
      <c r="Z64">
        <v>3.37</v>
      </c>
      <c r="AA64">
        <v>4.59</v>
      </c>
      <c r="AB64">
        <v>4.08</v>
      </c>
      <c r="AC64">
        <v>3.86</v>
      </c>
      <c r="AD64">
        <v>1.97</v>
      </c>
      <c r="AE64">
        <v>1.42</v>
      </c>
      <c r="AF64">
        <v>2.2000000000000002</v>
      </c>
      <c r="AH64" s="4" t="str">
        <f t="shared" si="70"/>
        <v>ON</v>
      </c>
      <c r="AI64" s="31">
        <f>M64+'Config sheet'!$D$9-'Config sheet'!$C$139</f>
        <v>22.858899999999998</v>
      </c>
      <c r="AJ64" s="31">
        <f>N64+'Config sheet'!$D$9+'Config sheet'!$C$140</f>
        <v>35.558900000000001</v>
      </c>
      <c r="AK64" s="25">
        <f t="shared" si="0"/>
        <v>1.5555822896114864</v>
      </c>
      <c r="AL64" s="46">
        <f>'Config sheet'!$C$47</f>
        <v>3546.9708798579968</v>
      </c>
      <c r="AM64" s="4">
        <f>'Config sheet'!$C$42</f>
        <v>1817.9423322060413</v>
      </c>
      <c r="AN64" s="25">
        <f>'Config sheet'!$C$46</f>
        <v>1729.0285476519553</v>
      </c>
      <c r="AO64" s="25">
        <f t="shared" si="66"/>
        <v>1.4945082677089394</v>
      </c>
      <c r="AP64" s="25">
        <f>'Config sheet'!$C$50/100*GERC_A_PARA!AM64</f>
        <v>351.771841281869</v>
      </c>
      <c r="AQ64" s="25">
        <f t="shared" si="1"/>
        <v>351.771841281869</v>
      </c>
      <c r="AR64" s="25">
        <f t="shared" si="43"/>
        <v>472.7807875195561</v>
      </c>
      <c r="AS64" s="27">
        <f t="shared" si="2"/>
        <v>2169.7141734879106</v>
      </c>
      <c r="AT64" s="25">
        <f t="shared" si="3"/>
        <v>1614.3726014493345</v>
      </c>
      <c r="AU64" s="25">
        <f>'Config sheet'!$C$51/100*GERC_A_PARA!AN64</f>
        <v>266.0974934836359</v>
      </c>
      <c r="AV64" s="25">
        <f t="shared" si="4"/>
        <v>266.0974934836359</v>
      </c>
      <c r="AW64" s="25">
        <f t="shared" si="5"/>
        <v>357.63460221185591</v>
      </c>
      <c r="AX64" s="27">
        <f t="shared" si="6"/>
        <v>1995.1260411355911</v>
      </c>
      <c r="AY64" s="25">
        <f t="shared" si="7"/>
        <v>1484.4705614240772</v>
      </c>
      <c r="AZ64" s="31">
        <f t="shared" si="44"/>
        <v>93.343631198089497</v>
      </c>
      <c r="BA64" s="31">
        <f t="shared" si="45"/>
        <v>94.705864813364201</v>
      </c>
      <c r="BB64" s="31">
        <f t="shared" si="46"/>
        <v>69.452189863213164</v>
      </c>
      <c r="BC64" s="31">
        <f t="shared" si="47"/>
        <v>70.465757757152645</v>
      </c>
      <c r="BD64" s="25">
        <f t="shared" si="8"/>
        <v>94.024748005726849</v>
      </c>
      <c r="BE64">
        <f>'Config sheet'!$D$59</f>
        <v>82.44</v>
      </c>
      <c r="BF64" s="30">
        <f t="shared" si="48"/>
        <v>81.991860907954873</v>
      </c>
      <c r="BG64" s="19">
        <f>Coeff_Summary!$B$10+Coeff_Summary!$D$10*(C64)+Coeff_Summary!$E$10*AI64*100+Coeff_Summary!$F$10*(C64)^2+Coeff_Summary!$G$10*(C64)*AI64*100+Coeff_Summary!$H$10*(AI64*100)^2</f>
        <v>0.95995627041037501</v>
      </c>
      <c r="BH64" s="19">
        <f>Coeff_Summary!$B$8+Coeff_Summary!$D$8*(D64)+Coeff_Summary!$E$8*AJ64*100+Coeff_Summary!$F$8*(D64)^2+Coeff_Summary!$G$8*(D64)*AJ64*100+Coeff_Summary!$H$8*(AJ64*100)^2</f>
        <v>0.96947374077761084</v>
      </c>
      <c r="BI64" s="30">
        <f t="shared" si="49"/>
        <v>0.96471500559399292</v>
      </c>
      <c r="BJ64" s="30">
        <f>BG64*8314.4*(GERC_A_PARA!C64+273)/('Config sheet'!$C$28*AI64*10^5)</f>
        <v>6.3086265108531062E-2</v>
      </c>
      <c r="BK64">
        <f>BH64*(8314.4/'Config sheet'!$C$28)*(BT64/(AJ64*10^5))</f>
        <v>4.7404619983751305E-2</v>
      </c>
      <c r="BL64" s="30">
        <f t="shared" si="50"/>
        <v>3335.030431622994</v>
      </c>
      <c r="BM64" s="30">
        <f t="shared" si="9"/>
        <v>52864.604139832059</v>
      </c>
      <c r="BN64" s="30">
        <f t="shared" si="10"/>
        <v>2481.4244288946702</v>
      </c>
      <c r="BO64" s="30">
        <f t="shared" si="11"/>
        <v>52345.624324068376</v>
      </c>
      <c r="BP64" s="19">
        <f>(Coeff_Summary!$B$4+Coeff_Summary!$D$4*(C64)+Coeff_Summary!$E$4*AI64*100+Coeff_Summary!$F$4*(C64)^2+Coeff_Summary!$G$4*(C64)*AI64*100+Coeff_Summary!$H$4*(AI64*100)^2+Coeff_Summary!$B$2+Coeff_Summary!$D$2*(D64)+Coeff_Summary!$E$2*AJ64*100+Coeff_Summary!$F$2*(D64)^2+Coeff_Summary!$G$2*(D64)*AJ64*100+Coeff_Summary!$H$2*(AJ64*100)^2)/2</f>
        <v>1.3667091446883499</v>
      </c>
      <c r="BQ64" s="30">
        <f t="shared" si="51"/>
        <v>3.7269568116438885</v>
      </c>
      <c r="BR64" s="30">
        <f>BI64*(8314.4/'Config sheet'!$C$28)*(273+C64)*BQ64*((AK64^(1/BQ64))-1)</f>
        <v>67984.633632511774</v>
      </c>
      <c r="BS64" s="30">
        <f t="shared" si="12"/>
        <v>333.12211037967995</v>
      </c>
      <c r="BT64" s="30">
        <f t="shared" si="13"/>
        <v>342.46</v>
      </c>
      <c r="BU64" s="52">
        <f t="shared" si="14"/>
        <v>79.953006396908449</v>
      </c>
      <c r="BV64" s="30">
        <f t="shared" si="15"/>
        <v>1248.6434589438529</v>
      </c>
      <c r="BW64" s="65">
        <f>Coeff_Summary!$B$8+Coeff_Summary!$D$8*(BS64-273)+Coeff_Summary!$E$8*AJ64*100+Coeff_Summary!$F$8*(BS64-273)^2+Coeff_Summary!$G$8*(BS64-273)*AJ64*100+Coeff_Summary!$H$8*(AJ64*100)^2</f>
        <v>0.96491735126484002</v>
      </c>
      <c r="BX64" s="30">
        <f>BW64*(8314.4/'Config sheet'!$C$28)*(BS64/(AI64*10^5))</f>
        <v>7.1393937061482629E-2</v>
      </c>
      <c r="BY64" s="30">
        <f t="shared" si="16"/>
        <v>1.1316874907503143</v>
      </c>
      <c r="BZ64" s="30">
        <f t="shared" si="17"/>
        <v>1.0099144832536664</v>
      </c>
      <c r="CA64" s="30">
        <f>('Config sheet'!$C$132*(AJ64-AI64) - 'Config sheet'!$C$133*GERC_A_PARA!AJ64)*10^5</f>
        <v>93861.655698046074</v>
      </c>
      <c r="CB64" s="30">
        <f>('Config sheet'!$C$132*(AJ64-AI64) + 'Config sheet'!$C$133*AI64)*10^5</f>
        <v>118328.51419056347</v>
      </c>
      <c r="CC64" s="30">
        <f>'Config sheet'!$C$148</f>
        <v>386976</v>
      </c>
      <c r="CD64" s="30">
        <f t="shared" si="52"/>
        <v>9.337889620320027</v>
      </c>
      <c r="CE64" s="30"/>
      <c r="CF64" s="30"/>
      <c r="CG64" s="30"/>
      <c r="CH64" s="30"/>
      <c r="CI64" s="30"/>
      <c r="CJ64" s="30"/>
      <c r="CK64" s="30"/>
      <c r="CL64" s="30"/>
      <c r="CM64" s="46">
        <f>P64+'Config sheet'!$O$9-'Config sheet'!$C$139</f>
        <v>34.588900000000002</v>
      </c>
      <c r="CN64" s="46">
        <f>Q64+'Config sheet'!$O$9+'Config sheet'!C$140</f>
        <v>65.738900000000001</v>
      </c>
      <c r="CO64" s="27">
        <f t="shared" si="18"/>
        <v>1.9005779310703721</v>
      </c>
      <c r="CP64" s="46">
        <f>'Config sheet'!$N$47</f>
        <v>1852.7346826837274</v>
      </c>
      <c r="CQ64" s="27">
        <f>'Config sheet'!$N$42</f>
        <v>970.82423361890676</v>
      </c>
      <c r="CR64" s="27">
        <f>'Config sheet'!$N$46</f>
        <v>881.91044906482068</v>
      </c>
      <c r="CS64" s="27">
        <f t="shared" si="19"/>
        <v>1.3929376749350992</v>
      </c>
      <c r="CT64" s="27">
        <f>'Config sheet'!$N$50/100*GERC_A_PARA!CQ64</f>
        <v>274.64617569078871</v>
      </c>
      <c r="CU64" s="27">
        <f t="shared" si="20"/>
        <v>274.64617569078871</v>
      </c>
      <c r="CV64" s="27">
        <f t="shared" si="21"/>
        <v>435.49943710248448</v>
      </c>
      <c r="CW64" s="27">
        <f t="shared" si="22"/>
        <v>1245.4704093096955</v>
      </c>
      <c r="CX64" s="27">
        <f t="shared" si="23"/>
        <v>785.45149708758993</v>
      </c>
      <c r="CY64" s="27">
        <f>'Config sheet'!$N$51/100*GERC_A_PARA!CR64</f>
        <v>198.78261521921058</v>
      </c>
      <c r="CZ64" s="27">
        <f t="shared" si="24"/>
        <v>198.78261521921058</v>
      </c>
      <c r="DA64" s="27">
        <f t="shared" si="25"/>
        <v>315.20452384230816</v>
      </c>
      <c r="DB64" s="27">
        <f t="shared" si="26"/>
        <v>1080.6930642840312</v>
      </c>
      <c r="DC64" s="27">
        <f t="shared" si="27"/>
        <v>681.5352487615778</v>
      </c>
      <c r="DD64" s="50">
        <f t="shared" si="28"/>
        <v>83.431268416931772</v>
      </c>
      <c r="DE64" s="50">
        <f t="shared" si="29"/>
        <v>86.798896787474106</v>
      </c>
      <c r="DF64" s="50">
        <f t="shared" si="30"/>
        <v>52.615633572793143</v>
      </c>
      <c r="DG64" s="50">
        <f t="shared" si="31"/>
        <v>54.739416462780206</v>
      </c>
      <c r="DH64" s="27">
        <f t="shared" si="32"/>
        <v>85.115082602202932</v>
      </c>
      <c r="DI64">
        <f>'Config sheet'!$N$59</f>
        <v>71.978923438716066</v>
      </c>
      <c r="DJ64" s="21">
        <f t="shared" si="53"/>
        <v>69.396303809994805</v>
      </c>
      <c r="DK64" s="19">
        <f>Coeff_Summary!$B$11+Coeff_Summary!$D$11*(F64)+Coeff_Summary!$E$11*CM64*100+Coeff_Summary!$F$11*(F64)^2+Coeff_Summary!$G$11*(F64)*CM64*100+Coeff_Summary!$H$11*(CM64*100)^2</f>
        <v>0.93233955041047323</v>
      </c>
      <c r="DL64" s="19">
        <f>Coeff_Summary!$B$9+Coeff_Summary!$D$9*(G64)+Coeff_Summary!$E$9*CN64*100+Coeff_Summary!$F$9*(G64)^2+Coeff_Summary!$G$9*(G64)*CN64*100+Coeff_Summary!$H$9*(CN64*100)^2</f>
        <v>0.95002233217893295</v>
      </c>
      <c r="DM64" s="30">
        <f t="shared" si="54"/>
        <v>0.94118094129470309</v>
      </c>
      <c r="DN64">
        <f>DK64*8314.4*(GERC_A_PARA!F64+273)/('Config sheet'!$N$28*GERC_A_PARA!CM64*10^5)</f>
        <v>3.9093978823337948E-2</v>
      </c>
      <c r="DO64">
        <f>DL64*(8314.4/'Config sheet'!$N$28)*((GERC_A_PARA!G64+273)/(GERC_A_PARA!CN64*10^5))</f>
        <v>2.5122076754746658E-2</v>
      </c>
      <c r="DP64" s="30">
        <f t="shared" si="55"/>
        <v>1576.9566555659171</v>
      </c>
      <c r="DQ64" s="30">
        <f t="shared" si="33"/>
        <v>40337.584022645467</v>
      </c>
      <c r="DR64" s="30">
        <f t="shared" si="34"/>
        <v>994.50212281076847</v>
      </c>
      <c r="DS64" s="30">
        <f t="shared" si="35"/>
        <v>39586.779887648561</v>
      </c>
      <c r="DT64" s="19">
        <f>(Coeff_Summary!$B$5+Coeff_Summary!$D$5*(F64)+Coeff_Summary!$E$5*CM64*100+Coeff_Summary!$F$5*(F64)^2+Coeff_Summary!$G$5*(F64)*CM64*100+Coeff_Summary!$H$5*(CM64*100)^2+Coeff_Summary!$B$3+Coeff_Summary!$D$3*(G64)+Coeff_Summary!$E$3*CN64*100+Coeff_Summary!$F$3*(G64)^2+Coeff_Summary!$G$3*(G64)*CN64*100+Coeff_Summary!$H$3*(CN64*100)^2)/2</f>
        <v>1.4295417977938911</v>
      </c>
      <c r="DU64" s="30">
        <f t="shared" si="56"/>
        <v>3.3280621470039904</v>
      </c>
      <c r="DV64" s="30">
        <f>DM64*(8314.4/'Config sheet'!$N$28)*(273+F64)*DU64*((CO64^(1/DU64))-1)</f>
        <v>96685.235650746472</v>
      </c>
      <c r="DW64" s="30">
        <f t="shared" si="36"/>
        <v>346.45565245909717</v>
      </c>
      <c r="DX64" s="30">
        <f t="shared" si="37"/>
        <v>342.39</v>
      </c>
      <c r="DY64" s="30">
        <f t="shared" si="38"/>
        <v>107.16667100140519</v>
      </c>
      <c r="DZ64" s="30">
        <f t="shared" si="39"/>
        <v>1010.8990821824435</v>
      </c>
      <c r="EA64" s="65">
        <f>Coeff_Summary!$B$9+Coeff_Summary!$D$9*(DW64-273)+Coeff_Summary!$E$9*CN64*100+Coeff_Summary!$F$9*(DW64-273)^2+Coeff_Summary!$G$9*(DW64-273)*CN64*100+Coeff_Summary!$H$9*(CN64*100)^2</f>
        <v>0.95322621821871001</v>
      </c>
      <c r="EB64" s="30">
        <f>EA64*(8314.4/'Config sheet'!$C$28)*(DW64/(CM64*10^5))</f>
        <v>4.8476355772634719E-2</v>
      </c>
      <c r="EC64" s="30">
        <f t="shared" si="40"/>
        <v>1.239995447679932</v>
      </c>
      <c r="ED64" s="30">
        <f t="shared" si="57"/>
        <v>1.0189660320219973</v>
      </c>
      <c r="EE64" s="30">
        <f>('Config sheet'!$N$132*(CN64-CM64) - 'Config sheet'!$N$133*GERC_A_PARA!CN64)*10^5</f>
        <v>114916.91908081055</v>
      </c>
      <c r="EF64" s="30">
        <f>('Config sheet'!$N$132*(CN64-CM64) + 'Config sheet'!$N$133*CM64)*10^5</f>
        <v>156936.75011630979</v>
      </c>
      <c r="EG64" s="30">
        <f>'Config sheet'!$N$148</f>
        <v>386976</v>
      </c>
      <c r="EH64" s="30">
        <f t="shared" si="58"/>
        <v>2259.5425411262963</v>
      </c>
      <c r="EI64" s="30">
        <f>'Config sheet'!$E$127+'Config sheet'!$P$127</f>
        <v>3308.2</v>
      </c>
      <c r="EJ64" s="30"/>
      <c r="EK64" s="63">
        <f t="shared" si="41"/>
        <v>52864.604139832059</v>
      </c>
      <c r="EL64" s="63">
        <f t="shared" si="67"/>
        <v>52345.624324068376</v>
      </c>
      <c r="EM64" s="63">
        <f t="shared" si="68"/>
        <v>40337.584022645467</v>
      </c>
      <c r="EN64" s="63">
        <f t="shared" si="69"/>
        <v>39586.779887648561</v>
      </c>
      <c r="EO64" s="30">
        <f>BL64*(('Config sheet'!$D$8+273)/(C64+273))*(GERC_A_PARA!AI64/'Config sheet'!$D$7)*(1/GERC_A_PARA!BG64)*24*10^-3</f>
        <v>1834.7589934241748</v>
      </c>
      <c r="EP64" s="30">
        <f>BN64*(('Config sheet'!$D$8+273)/(D64+273))*(GERC_A_PARA!AJ64/'Config sheet'!$D$7)*(1/GERC_A_PARA!BH64)*24*10^-3</f>
        <v>1816.7468868384649</v>
      </c>
      <c r="EQ64" s="30">
        <f t="shared" si="59"/>
        <v>1825.75294013132</v>
      </c>
      <c r="ER64" s="30">
        <f>DP64*(('Config sheet'!$D$8+273)/(F64+273))*(CM64/'Config sheet'!$D$7)*(1/DK64)*24*10^-3</f>
        <v>1399.9867446806002</v>
      </c>
      <c r="ES64" s="30">
        <f>DR64*(('Config sheet'!$D$8+273)/(G64+273))*(CN64/'Config sheet'!$D$7)*(1/DL64)*24*10^-3</f>
        <v>1373.9287676768975</v>
      </c>
      <c r="ET64" s="30">
        <f t="shared" si="60"/>
        <v>1386.9577561787487</v>
      </c>
      <c r="EU64">
        <f t="shared" si="61"/>
        <v>1.0099144832536662</v>
      </c>
      <c r="EV64">
        <f t="shared" si="62"/>
        <v>1.0189660320219969</v>
      </c>
      <c r="EW64" s="30">
        <f t="shared" si="63"/>
        <v>0.68390603761210012</v>
      </c>
      <c r="EX64" s="30">
        <f>'Config sheet'!$C$123/('Config sheet'!$F$17*10^-3)</f>
        <v>1.2841244171864261</v>
      </c>
      <c r="EY64" s="30">
        <f t="shared" si="64"/>
        <v>0.72886075850471732</v>
      </c>
      <c r="EZ64" s="30">
        <f>'Config sheet'!$N$123/('Config sheet'!$Q$17*10^-3)</f>
        <v>1.4616189626248377</v>
      </c>
      <c r="FA64" s="1" t="s">
        <v>471</v>
      </c>
      <c r="FB64" s="30">
        <f t="shared" si="65"/>
        <v>-4.0656524590971799</v>
      </c>
      <c r="FC64" s="30"/>
    </row>
    <row r="65" spans="1:159" x14ac:dyDescent="0.25">
      <c r="A65" s="1">
        <v>43482</v>
      </c>
      <c r="B65" s="2">
        <v>0.29305555555555557</v>
      </c>
      <c r="C65">
        <v>22.58</v>
      </c>
      <c r="D65">
        <v>69.099999999999994</v>
      </c>
      <c r="E65">
        <v>11.98</v>
      </c>
      <c r="F65">
        <v>11.96</v>
      </c>
      <c r="G65">
        <v>68.680000000000007</v>
      </c>
      <c r="H65">
        <v>66.02</v>
      </c>
      <c r="I65">
        <v>71.2</v>
      </c>
      <c r="J65">
        <v>71.5</v>
      </c>
      <c r="K65">
        <v>71.77</v>
      </c>
      <c r="L65">
        <v>69.02</v>
      </c>
      <c r="M65">
        <v>21.92</v>
      </c>
      <c r="N65">
        <v>34.19</v>
      </c>
      <c r="O65">
        <v>33.69</v>
      </c>
      <c r="P65">
        <v>33.61</v>
      </c>
      <c r="Q65">
        <v>64.39</v>
      </c>
      <c r="R65">
        <v>3.72</v>
      </c>
      <c r="S65">
        <v>74.290000000000006</v>
      </c>
      <c r="T65">
        <v>75.28</v>
      </c>
      <c r="U65">
        <v>71.86</v>
      </c>
      <c r="V65">
        <v>71.86</v>
      </c>
      <c r="W65">
        <v>2.87</v>
      </c>
      <c r="X65">
        <v>2.37</v>
      </c>
      <c r="Y65">
        <v>3.83</v>
      </c>
      <c r="Z65">
        <v>3.37</v>
      </c>
      <c r="AA65">
        <v>4.57</v>
      </c>
      <c r="AB65">
        <v>4.0599999999999996</v>
      </c>
      <c r="AC65">
        <v>3.86</v>
      </c>
      <c r="AD65">
        <v>1.97</v>
      </c>
      <c r="AE65">
        <v>1.41</v>
      </c>
      <c r="AF65">
        <v>2.21</v>
      </c>
      <c r="AH65" s="4" t="str">
        <f t="shared" si="70"/>
        <v>ON</v>
      </c>
      <c r="AI65" s="31">
        <f>M65+'Config sheet'!$D$9-'Config sheet'!$C$139</f>
        <v>22.878900000000002</v>
      </c>
      <c r="AJ65" s="31">
        <f>N65+'Config sheet'!$D$9+'Config sheet'!$C$140</f>
        <v>35.548899999999996</v>
      </c>
      <c r="AK65" s="25">
        <f t="shared" si="0"/>
        <v>1.5537853655551619</v>
      </c>
      <c r="AL65" s="46">
        <f>'Config sheet'!$C$47</f>
        <v>3546.9708798579968</v>
      </c>
      <c r="AM65" s="4">
        <f>'Config sheet'!$C$42</f>
        <v>1817.9423322060413</v>
      </c>
      <c r="AN65" s="25">
        <f>'Config sheet'!$C$46</f>
        <v>1729.0285476519553</v>
      </c>
      <c r="AO65" s="25">
        <f t="shared" si="66"/>
        <v>1.4962594163309038</v>
      </c>
      <c r="AP65" s="25">
        <f>'Config sheet'!$C$50/100*GERC_A_PARA!AM65</f>
        <v>351.771841281869</v>
      </c>
      <c r="AQ65" s="25">
        <f t="shared" si="1"/>
        <v>351.771841281869</v>
      </c>
      <c r="AR65" s="25">
        <f t="shared" si="43"/>
        <v>472.2522864924772</v>
      </c>
      <c r="AS65" s="27">
        <f t="shared" si="2"/>
        <v>2169.7141734879106</v>
      </c>
      <c r="AT65" s="25">
        <f t="shared" si="3"/>
        <v>1616.1792577691815</v>
      </c>
      <c r="AU65" s="25">
        <f>'Config sheet'!$C$51/100*GERC_A_PARA!AN65</f>
        <v>266.0974934836359</v>
      </c>
      <c r="AV65" s="25">
        <f t="shared" si="4"/>
        <v>266.0974934836359</v>
      </c>
      <c r="AW65" s="25">
        <f t="shared" si="5"/>
        <v>357.2348180844603</v>
      </c>
      <c r="AX65" s="27">
        <f t="shared" si="6"/>
        <v>1995.1260411355911</v>
      </c>
      <c r="AY65" s="25">
        <f t="shared" si="7"/>
        <v>1486.1318434100426</v>
      </c>
      <c r="AZ65" s="31">
        <f t="shared" si="44"/>
        <v>93.372702583782882</v>
      </c>
      <c r="BA65" s="31">
        <f t="shared" si="45"/>
        <v>94.728986706171483</v>
      </c>
      <c r="BB65" s="31">
        <f t="shared" si="46"/>
        <v>69.551569050761685</v>
      </c>
      <c r="BC65" s="31">
        <f t="shared" si="47"/>
        <v>70.561839570736424</v>
      </c>
      <c r="BD65" s="25">
        <f t="shared" si="8"/>
        <v>94.05084464497719</v>
      </c>
      <c r="BE65">
        <f>'Config sheet'!$D$59</f>
        <v>82.44</v>
      </c>
      <c r="BF65" s="30">
        <f t="shared" si="48"/>
        <v>82.053774477863129</v>
      </c>
      <c r="BG65" s="19">
        <f>Coeff_Summary!$B$10+Coeff_Summary!$D$10*(C65)+Coeff_Summary!$E$10*AI65*100+Coeff_Summary!$F$10*(C65)^2+Coeff_Summary!$G$10*(C65)*AI65*100+Coeff_Summary!$H$10*(AI65*100)^2</f>
        <v>0.95975704008240048</v>
      </c>
      <c r="BH65" s="19">
        <f>Coeff_Summary!$B$8+Coeff_Summary!$D$8*(D65)+Coeff_Summary!$E$8*AJ65*100+Coeff_Summary!$F$8*(D65)^2+Coeff_Summary!$G$8*(D65)*AJ65*100+Coeff_Summary!$H$8*(AJ65*100)^2</f>
        <v>0.9693139409085163</v>
      </c>
      <c r="BI65" s="30">
        <f t="shared" si="49"/>
        <v>0.96453549049545839</v>
      </c>
      <c r="BJ65" s="30">
        <f>BG65*8314.4*(GERC_A_PARA!C65+273)/('Config sheet'!$C$28*AI65*10^5)</f>
        <v>6.2954140042360329E-2</v>
      </c>
      <c r="BK65">
        <f>BH65*(8314.4/'Config sheet'!$C$28)*(BT65/(AJ65*10^5))</f>
        <v>4.7360300678316938E-2</v>
      </c>
      <c r="BL65" s="30">
        <f t="shared" si="50"/>
        <v>3335.956071817825</v>
      </c>
      <c r="BM65" s="30">
        <f t="shared" si="9"/>
        <v>52990.257186789306</v>
      </c>
      <c r="BN65" s="30">
        <f t="shared" si="10"/>
        <v>2484.890901290491</v>
      </c>
      <c r="BO65" s="30">
        <f t="shared" si="11"/>
        <v>52467.802478039455</v>
      </c>
      <c r="BP65" s="19">
        <f>(Coeff_Summary!$B$4+Coeff_Summary!$D$4*(C65)+Coeff_Summary!$E$4*AI65*100+Coeff_Summary!$F$4*(C65)^2+Coeff_Summary!$G$4*(C65)*AI65*100+Coeff_Summary!$H$4*(AI65*100)^2+Coeff_Summary!$B$2+Coeff_Summary!$D$2*(D65)+Coeff_Summary!$E$2*AJ65*100+Coeff_Summary!$F$2*(D65)^2+Coeff_Summary!$G$2*(D65)*AJ65*100+Coeff_Summary!$H$2*(AJ65*100)^2)/2</f>
        <v>1.3671262050793762</v>
      </c>
      <c r="BQ65" s="30">
        <f t="shared" si="51"/>
        <v>3.7238589514028027</v>
      </c>
      <c r="BR65" s="30">
        <f>BI65*(8314.4/'Config sheet'!$C$28)*(273+C65)*BQ65*((AK65^(1/BQ65))-1)</f>
        <v>67718.128535722353</v>
      </c>
      <c r="BS65" s="30">
        <f t="shared" si="12"/>
        <v>332.71388837671816</v>
      </c>
      <c r="BT65" s="30">
        <f t="shared" si="13"/>
        <v>342.1</v>
      </c>
      <c r="BU65" s="52">
        <f t="shared" si="14"/>
        <v>79.8234917814234</v>
      </c>
      <c r="BV65" s="30">
        <f t="shared" si="15"/>
        <v>1248.727719689726</v>
      </c>
      <c r="BW65" s="65">
        <f>Coeff_Summary!$B$8+Coeff_Summary!$D$8*(BS65-273)+Coeff_Summary!$E$8*AJ65*100+Coeff_Summary!$F$8*(BS65-273)^2+Coeff_Summary!$G$8*(BS65-273)*AJ65*100+Coeff_Summary!$H$8*(AJ65*100)^2</f>
        <v>0.9647162920712361</v>
      </c>
      <c r="BX65" s="30">
        <f>BW65*(8314.4/'Config sheet'!$C$28)*(BS65/(AI65*10^5))</f>
        <v>7.1229268997271639E-2</v>
      </c>
      <c r="BY65" s="30">
        <f t="shared" si="16"/>
        <v>1.1314469381893417</v>
      </c>
      <c r="BZ65" s="30">
        <f t="shared" si="17"/>
        <v>1.0099576251353108</v>
      </c>
      <c r="CA65" s="30">
        <f>('Config sheet'!$C$132*(AJ65-AI65) - 'Config sheet'!$C$133*GERC_A_PARA!AJ65)*10^5</f>
        <v>93608.943260150481</v>
      </c>
      <c r="CB65" s="30">
        <f>('Config sheet'!$C$132*(AJ65-AI65) + 'Config sheet'!$C$133*AI65)*10^5</f>
        <v>118079.99000667479</v>
      </c>
      <c r="CC65" s="30">
        <f>'Config sheet'!$C$148</f>
        <v>386976</v>
      </c>
      <c r="CD65" s="30">
        <f t="shared" si="52"/>
        <v>9.3861116232818631</v>
      </c>
      <c r="CE65" s="30"/>
      <c r="CF65" s="30"/>
      <c r="CG65" s="30"/>
      <c r="CH65" s="30"/>
      <c r="CI65" s="30"/>
      <c r="CJ65" s="30"/>
      <c r="CK65" s="30"/>
      <c r="CL65" s="30"/>
      <c r="CM65" s="46">
        <f>P65+'Config sheet'!$O$9-'Config sheet'!$C$139</f>
        <v>34.568899999999999</v>
      </c>
      <c r="CN65" s="46">
        <f>Q65+'Config sheet'!$O$9+'Config sheet'!C$140</f>
        <v>65.748900000000006</v>
      </c>
      <c r="CO65" s="27">
        <f t="shared" si="18"/>
        <v>1.9019667967450513</v>
      </c>
      <c r="CP65" s="46">
        <f>'Config sheet'!$N$47</f>
        <v>1852.7346826837274</v>
      </c>
      <c r="CQ65" s="27">
        <f>'Config sheet'!$N$42</f>
        <v>970.82423361890676</v>
      </c>
      <c r="CR65" s="27">
        <f>'Config sheet'!$N$46</f>
        <v>881.91044906482068</v>
      </c>
      <c r="CS65" s="27">
        <f t="shared" si="19"/>
        <v>1.3934557496923947</v>
      </c>
      <c r="CT65" s="27">
        <f>'Config sheet'!$N$50/100*GERC_A_PARA!CQ65</f>
        <v>274.64617569078871</v>
      </c>
      <c r="CU65" s="27">
        <f t="shared" si="20"/>
        <v>274.64617569078871</v>
      </c>
      <c r="CV65" s="27">
        <f t="shared" si="21"/>
        <v>435.65312217142468</v>
      </c>
      <c r="CW65" s="27">
        <f t="shared" si="22"/>
        <v>1245.4704093096955</v>
      </c>
      <c r="CX65" s="27">
        <f t="shared" si="23"/>
        <v>785.17441387313374</v>
      </c>
      <c r="CY65" s="27">
        <f>'Config sheet'!$N$51/100*GERC_A_PARA!CR65</f>
        <v>198.78261521921058</v>
      </c>
      <c r="CZ65" s="27">
        <f t="shared" si="24"/>
        <v>198.78261521921058</v>
      </c>
      <c r="DA65" s="27">
        <f t="shared" si="25"/>
        <v>315.3157575773028</v>
      </c>
      <c r="DB65" s="27">
        <f t="shared" si="26"/>
        <v>1080.6930642840312</v>
      </c>
      <c r="DC65" s="27">
        <f t="shared" si="27"/>
        <v>681.2948240145472</v>
      </c>
      <c r="DD65" s="50">
        <f t="shared" si="28"/>
        <v>83.415438046858782</v>
      </c>
      <c r="DE65" s="50">
        <f t="shared" si="29"/>
        <v>86.786283972294001</v>
      </c>
      <c r="DF65" s="50">
        <f t="shared" si="30"/>
        <v>52.587092544988003</v>
      </c>
      <c r="DG65" s="50">
        <f t="shared" si="31"/>
        <v>54.712154653229639</v>
      </c>
      <c r="DH65" s="27">
        <f t="shared" si="32"/>
        <v>85.100861009576391</v>
      </c>
      <c r="DI65">
        <f>'Config sheet'!$N$59</f>
        <v>71.978923438716066</v>
      </c>
      <c r="DJ65" s="21">
        <f t="shared" si="53"/>
        <v>69.375242304342606</v>
      </c>
      <c r="DK65" s="19">
        <f>Coeff_Summary!$B$11+Coeff_Summary!$D$11*(F65)+Coeff_Summary!$E$11*CM65*100+Coeff_Summary!$F$11*(F65)^2+Coeff_Summary!$G$11*(F65)*CM65*100+Coeff_Summary!$H$11*(CM65*100)^2</f>
        <v>0.93170400237398543</v>
      </c>
      <c r="DL65" s="19">
        <f>Coeff_Summary!$B$9+Coeff_Summary!$D$9*(G65)+Coeff_Summary!$E$9*CN65*100+Coeff_Summary!$F$9*(G65)^2+Coeff_Summary!$G$9*(G65)*CN65*100+Coeff_Summary!$H$9*(CN65*100)^2</f>
        <v>0.94944201086143576</v>
      </c>
      <c r="DM65" s="30">
        <f t="shared" si="54"/>
        <v>0.94057300661771059</v>
      </c>
      <c r="DN65">
        <f>DK65*8314.4*(GERC_A_PARA!F65+273)/('Config sheet'!$N$28*GERC_A_PARA!CM65*10^5)</f>
        <v>3.8994143679041672E-2</v>
      </c>
      <c r="DO65">
        <f>DL65*(8314.4/'Config sheet'!$N$28)*((GERC_A_PARA!G65+273)/(GERC_A_PARA!CN65*10^5))</f>
        <v>2.5050857478990451E-2</v>
      </c>
      <c r="DP65" s="30">
        <f t="shared" si="55"/>
        <v>1576.6931671868952</v>
      </c>
      <c r="DQ65" s="30">
        <f t="shared" si="33"/>
        <v>40434.10159650015</v>
      </c>
      <c r="DR65" s="30">
        <f t="shared" si="34"/>
        <v>993.98518354996293</v>
      </c>
      <c r="DS65" s="30">
        <f t="shared" si="35"/>
        <v>39678.689018273901</v>
      </c>
      <c r="DT65" s="19">
        <f>(Coeff_Summary!$B$5+Coeff_Summary!$D$5*(F65)+Coeff_Summary!$E$5*CM65*100+Coeff_Summary!$F$5*(F65)^2+Coeff_Summary!$G$5*(F65)*CM65*100+Coeff_Summary!$H$5*(CM65*100)^2+Coeff_Summary!$B$3+Coeff_Summary!$D$3*(G65)+Coeff_Summary!$E$3*CN65*100+Coeff_Summary!$F$3*(G65)^2+Coeff_Summary!$G$3*(G65)*CN65*100+Coeff_Summary!$H$3*(CN65*100)^2)/2</f>
        <v>1.4309019674502721</v>
      </c>
      <c r="DU65" s="30">
        <f t="shared" si="56"/>
        <v>3.3207134697415932</v>
      </c>
      <c r="DV65" s="30">
        <f>DM65*(8314.4/'Config sheet'!$N$28)*(273+F65)*DU65*((CO65^(1/DU65))-1)</f>
        <v>96527.883705471206</v>
      </c>
      <c r="DW65" s="30">
        <f t="shared" si="36"/>
        <v>345.83034811943145</v>
      </c>
      <c r="DX65" s="30">
        <f t="shared" si="37"/>
        <v>341.68</v>
      </c>
      <c r="DY65" s="30">
        <f t="shared" si="38"/>
        <v>107.31725691014006</v>
      </c>
      <c r="DZ65" s="30">
        <f t="shared" si="39"/>
        <v>1010.2492079759072</v>
      </c>
      <c r="EA65" s="65">
        <f>Coeff_Summary!$B$9+Coeff_Summary!$D$9*(DW65-273)+Coeff_Summary!$E$9*CN65*100+Coeff_Summary!$F$9*(DW65-273)^2+Coeff_Summary!$G$9*(DW65-273)*CN65*100+Coeff_Summary!$H$9*(CN65*100)^2</f>
        <v>0.95273797988044329</v>
      </c>
      <c r="EB65" s="30">
        <f>EA65*(8314.4/'Config sheet'!$C$28)*(DW65/(CM65*10^5))</f>
        <v>4.8392059382009169E-2</v>
      </c>
      <c r="EC65" s="30">
        <f t="shared" si="40"/>
        <v>1.2410083878318021</v>
      </c>
      <c r="ED65" s="30">
        <f t="shared" si="57"/>
        <v>1.019038244380462</v>
      </c>
      <c r="EE65" s="30">
        <f>('Config sheet'!$N$132*(CN65-CM65) - 'Config sheet'!$N$133*GERC_A_PARA!CN65)*10^5</f>
        <v>115049.92187676929</v>
      </c>
      <c r="EF65" s="30">
        <f>('Config sheet'!$N$132*(CN65-CM65) + 'Config sheet'!$N$133*CM65)*10^5</f>
        <v>157065.56465826163</v>
      </c>
      <c r="EG65" s="30">
        <f>'Config sheet'!$N$148</f>
        <v>386976</v>
      </c>
      <c r="EH65" s="30">
        <f t="shared" si="58"/>
        <v>2258.9769276656334</v>
      </c>
      <c r="EI65" s="30">
        <f>'Config sheet'!$E$127+'Config sheet'!$P$127</f>
        <v>3308.2</v>
      </c>
      <c r="EJ65" s="30"/>
      <c r="EK65" s="63">
        <f t="shared" si="41"/>
        <v>52990.257186789306</v>
      </c>
      <c r="EL65" s="63">
        <f t="shared" si="67"/>
        <v>52467.802478039455</v>
      </c>
      <c r="EM65" s="63">
        <f t="shared" si="68"/>
        <v>40434.10159650015</v>
      </c>
      <c r="EN65" s="63">
        <f t="shared" si="69"/>
        <v>39678.689018273901</v>
      </c>
      <c r="EO65" s="30">
        <f>BL65*(('Config sheet'!$D$8+273)/(C65+273))*(GERC_A_PARA!AI65/'Config sheet'!$D$7)*(1/GERC_A_PARA!BG65)*24*10^-3</f>
        <v>1839.1200032474237</v>
      </c>
      <c r="EP65" s="30">
        <f>BN65*(('Config sheet'!$D$8+273)/(D65+273))*(GERC_A_PARA!AJ65/'Config sheet'!$D$7)*(1/GERC_A_PARA!BH65)*24*10^-3</f>
        <v>1820.9872943936875</v>
      </c>
      <c r="EQ65" s="30">
        <f t="shared" si="59"/>
        <v>1830.0536488205557</v>
      </c>
      <c r="ER65" s="30">
        <f>DP65*(('Config sheet'!$D$8+273)/(F65+273))*(CM65/'Config sheet'!$D$7)*(1/DK65)*24*10^-3</f>
        <v>1403.3365567057685</v>
      </c>
      <c r="ES65" s="30">
        <f>DR65*(('Config sheet'!$D$8+273)/(G65+273))*(CN65/'Config sheet'!$D$7)*(1/DL65)*24*10^-3</f>
        <v>1377.1186355806949</v>
      </c>
      <c r="ET65" s="30">
        <f t="shared" si="60"/>
        <v>1390.2275961432317</v>
      </c>
      <c r="EU65">
        <f t="shared" si="61"/>
        <v>1.0099576251353108</v>
      </c>
      <c r="EV65">
        <f t="shared" si="62"/>
        <v>1.019038244380462</v>
      </c>
      <c r="EW65" s="30">
        <f t="shared" si="63"/>
        <v>0.6823448703236179</v>
      </c>
      <c r="EX65" s="30">
        <f>'Config sheet'!$C$123/('Config sheet'!$F$17*10^-3)</f>
        <v>1.2841244171864261</v>
      </c>
      <c r="EY65" s="30">
        <f t="shared" si="64"/>
        <v>0.72667900621347159</v>
      </c>
      <c r="EZ65" s="30">
        <f>'Config sheet'!$N$123/('Config sheet'!$Q$17*10^-3)</f>
        <v>1.4616189626248377</v>
      </c>
      <c r="FA65" s="1" t="s">
        <v>472</v>
      </c>
      <c r="FB65" s="30">
        <f t="shared" si="65"/>
        <v>-4.1503481194314418</v>
      </c>
      <c r="FC65" s="30"/>
    </row>
    <row r="66" spans="1:159" x14ac:dyDescent="0.25">
      <c r="A66" s="1">
        <v>43482</v>
      </c>
      <c r="B66" s="2">
        <v>0.33333333333333331</v>
      </c>
      <c r="C66">
        <v>23.64</v>
      </c>
      <c r="D66">
        <v>70.37</v>
      </c>
      <c r="E66">
        <v>14.17</v>
      </c>
      <c r="F66">
        <v>14.15</v>
      </c>
      <c r="G66">
        <v>70.83</v>
      </c>
      <c r="H66">
        <v>66.16</v>
      </c>
      <c r="I66">
        <v>71.34</v>
      </c>
      <c r="J66">
        <v>71.63</v>
      </c>
      <c r="K66">
        <v>71.91</v>
      </c>
      <c r="L66">
        <v>69.2</v>
      </c>
      <c r="M66">
        <v>21.9</v>
      </c>
      <c r="N66">
        <v>34.270000000000003</v>
      </c>
      <c r="O66">
        <v>33.770000000000003</v>
      </c>
      <c r="P66">
        <v>33.69</v>
      </c>
      <c r="Q66">
        <v>64.39</v>
      </c>
      <c r="R66">
        <v>3.72</v>
      </c>
      <c r="S66">
        <v>73.2</v>
      </c>
      <c r="T66">
        <v>75.48</v>
      </c>
      <c r="U66">
        <v>72.02</v>
      </c>
      <c r="V66">
        <v>72.02</v>
      </c>
      <c r="W66">
        <v>2.87</v>
      </c>
      <c r="X66">
        <v>2.38</v>
      </c>
      <c r="Y66">
        <v>3.85</v>
      </c>
      <c r="Z66">
        <v>3.4</v>
      </c>
      <c r="AA66">
        <v>4.5999999999999996</v>
      </c>
      <c r="AB66">
        <v>4.1100000000000003</v>
      </c>
      <c r="AC66">
        <v>3.88</v>
      </c>
      <c r="AD66">
        <v>1.96</v>
      </c>
      <c r="AE66">
        <v>1.39</v>
      </c>
      <c r="AF66">
        <v>2.25</v>
      </c>
      <c r="AH66" s="4" t="str">
        <f t="shared" si="70"/>
        <v>ON</v>
      </c>
      <c r="AI66" s="31">
        <f>M66+'Config sheet'!$D$9-'Config sheet'!$C$139</f>
        <v>22.858899999999998</v>
      </c>
      <c r="AJ66" s="31">
        <f>N66+'Config sheet'!$D$9+'Config sheet'!$C$140</f>
        <v>35.628900000000002</v>
      </c>
      <c r="AK66" s="25">
        <f t="shared" si="0"/>
        <v>1.5586445541998961</v>
      </c>
      <c r="AL66" s="46">
        <f>'Config sheet'!$C$47</f>
        <v>3546.9708798579968</v>
      </c>
      <c r="AM66" s="4">
        <f>'Config sheet'!$C$42</f>
        <v>1817.9423322060413</v>
      </c>
      <c r="AN66" s="25">
        <f>'Config sheet'!$C$46</f>
        <v>1729.0285476519553</v>
      </c>
      <c r="AO66" s="25">
        <f t="shared" si="66"/>
        <v>1.4916836760497001</v>
      </c>
      <c r="AP66" s="25">
        <f>'Config sheet'!$C$50/100*GERC_A_PARA!AM66</f>
        <v>351.771841281869</v>
      </c>
      <c r="AQ66" s="25">
        <f t="shared" si="1"/>
        <v>351.771841281869</v>
      </c>
      <c r="AR66" s="25">
        <f t="shared" si="43"/>
        <v>473.6696106559906</v>
      </c>
      <c r="AS66" s="27">
        <f t="shared" si="2"/>
        <v>2169.7141734879106</v>
      </c>
      <c r="AT66" s="25">
        <f t="shared" si="3"/>
        <v>1611.3432922289123</v>
      </c>
      <c r="AU66" s="25">
        <f>'Config sheet'!$C$51/100*GERC_A_PARA!AN66</f>
        <v>266.0974934836359</v>
      </c>
      <c r="AV66" s="25">
        <f t="shared" si="4"/>
        <v>266.0974934836359</v>
      </c>
      <c r="AW66" s="25">
        <f t="shared" si="5"/>
        <v>358.30695167534225</v>
      </c>
      <c r="AX66" s="27">
        <f t="shared" si="6"/>
        <v>1995.1260411355911</v>
      </c>
      <c r="AY66" s="25">
        <f t="shared" si="7"/>
        <v>1481.6850084760588</v>
      </c>
      <c r="AZ66" s="31">
        <f t="shared" si="44"/>
        <v>93.294739485701896</v>
      </c>
      <c r="BA66" s="31">
        <f t="shared" si="45"/>
        <v>94.666978846767563</v>
      </c>
      <c r="BB66" s="31">
        <f t="shared" si="46"/>
        <v>69.285555907517434</v>
      </c>
      <c r="BC66" s="31">
        <f t="shared" si="47"/>
        <v>70.304652670032993</v>
      </c>
      <c r="BD66" s="25">
        <f t="shared" si="8"/>
        <v>93.980859166234723</v>
      </c>
      <c r="BE66">
        <f>'Config sheet'!$D$59</f>
        <v>82.44</v>
      </c>
      <c r="BF66" s="30">
        <f t="shared" si="48"/>
        <v>81.887981727504979</v>
      </c>
      <c r="BG66" s="19">
        <f>Coeff_Summary!$B$10+Coeff_Summary!$D$10*(C66)+Coeff_Summary!$E$10*AI66*100+Coeff_Summary!$F$10*(C66)^2+Coeff_Summary!$G$10*(C66)*AI66*100+Coeff_Summary!$H$10*(AI66*100)^2</f>
        <v>0.96037569166828185</v>
      </c>
      <c r="BH66" s="19">
        <f>Coeff_Summary!$B$8+Coeff_Summary!$D$8*(D66)+Coeff_Summary!$E$8*AJ66*100+Coeff_Summary!$F$8*(D66)^2+Coeff_Summary!$G$8*(D66)*AJ66*100+Coeff_Summary!$H$8*(AJ66*100)^2</f>
        <v>0.969842428201385</v>
      </c>
      <c r="BI66" s="30">
        <f t="shared" si="49"/>
        <v>0.96510905993483342</v>
      </c>
      <c r="BJ66" s="30">
        <f>BG66*8314.4*(GERC_A_PARA!C66+273)/('Config sheet'!$C$28*AI66*10^5)</f>
        <v>6.3275943314624022E-2</v>
      </c>
      <c r="BK66">
        <f>BH66*(8314.4/'Config sheet'!$C$28)*(BT66/(AJ66*10^5))</f>
        <v>4.7455242647510811E-2</v>
      </c>
      <c r="BL66" s="30">
        <f t="shared" si="50"/>
        <v>3333.4737072667008</v>
      </c>
      <c r="BM66" s="30">
        <f t="shared" si="9"/>
        <v>52681.533180656428</v>
      </c>
      <c r="BN66" s="30">
        <f t="shared" si="10"/>
        <v>2475.6120246893765</v>
      </c>
      <c r="BO66" s="30">
        <f t="shared" si="11"/>
        <v>52167.303053906748</v>
      </c>
      <c r="BP66" s="19">
        <f>(Coeff_Summary!$B$4+Coeff_Summary!$D$4*(C66)+Coeff_Summary!$E$4*AI66*100+Coeff_Summary!$F$4*(C66)^2+Coeff_Summary!$G$4*(C66)*AI66*100+Coeff_Summary!$H$4*(AI66*100)^2+Coeff_Summary!$B$2+Coeff_Summary!$D$2*(D66)+Coeff_Summary!$E$2*AJ66*100+Coeff_Summary!$F$2*(D66)^2+Coeff_Summary!$G$2*(D66)*AJ66*100+Coeff_Summary!$H$2*(AJ66*100)^2)/2</f>
        <v>1.3657923558466558</v>
      </c>
      <c r="BQ66" s="30">
        <f t="shared" si="51"/>
        <v>3.7337914092967295</v>
      </c>
      <c r="BR66" s="30">
        <f>BI66*(8314.4/'Config sheet'!$C$28)*(273+C66)*BQ66*((AK66^(1/BQ66))-1)</f>
        <v>68501.410712878802</v>
      </c>
      <c r="BS66" s="30">
        <f t="shared" si="12"/>
        <v>334.08121953013682</v>
      </c>
      <c r="BT66" s="30">
        <f t="shared" si="13"/>
        <v>343.37</v>
      </c>
      <c r="BU66" s="52">
        <f t="shared" si="14"/>
        <v>80.122447100656572</v>
      </c>
      <c r="BV66" s="30">
        <f t="shared" si="15"/>
        <v>1251.126477861327</v>
      </c>
      <c r="BW66" s="65">
        <f>Coeff_Summary!$B$8+Coeff_Summary!$D$8*(BS66-273)+Coeff_Summary!$E$8*AJ66*100+Coeff_Summary!$F$8*(BS66-273)^2+Coeff_Summary!$G$8*(BS66-273)*AJ66*100+Coeff_Summary!$H$8*(AJ66*100)^2</f>
        <v>0.9653478866270403</v>
      </c>
      <c r="BX66" s="30">
        <f>BW66*(8314.4/'Config sheet'!$C$28)*(BS66/(AI66*10^5))</f>
        <v>7.1631437944102566E-2</v>
      </c>
      <c r="BY66" s="30">
        <f t="shared" si="16"/>
        <v>1.1320485194180814</v>
      </c>
      <c r="BZ66" s="30">
        <f t="shared" si="17"/>
        <v>1.0098573262684925</v>
      </c>
      <c r="CA66" s="30">
        <f>('Config sheet'!$C$132*(AJ66-AI66) - 'Config sheet'!$C$133*GERC_A_PARA!AJ66)*10^5</f>
        <v>94431.772867769992</v>
      </c>
      <c r="CB66" s="30">
        <f>('Config sheet'!$C$132*(AJ66-AI66) + 'Config sheet'!$C$133*AI66)*10^5</f>
        <v>118927.9491383358</v>
      </c>
      <c r="CC66" s="30">
        <f>'Config sheet'!$C$148</f>
        <v>386976</v>
      </c>
      <c r="CD66" s="30">
        <f t="shared" si="52"/>
        <v>9.288780469863184</v>
      </c>
      <c r="CE66" s="30"/>
      <c r="CF66" s="30"/>
      <c r="CG66" s="30"/>
      <c r="CH66" s="30"/>
      <c r="CI66" s="30"/>
      <c r="CJ66" s="30"/>
      <c r="CK66" s="30"/>
      <c r="CL66" s="30"/>
      <c r="CM66" s="46">
        <f>P66+'Config sheet'!$O$9-'Config sheet'!$C$139</f>
        <v>34.648899999999998</v>
      </c>
      <c r="CN66" s="46">
        <f>Q66+'Config sheet'!$O$9+'Config sheet'!C$140</f>
        <v>65.748900000000006</v>
      </c>
      <c r="CO66" s="27">
        <f t="shared" si="18"/>
        <v>1.8975753920037868</v>
      </c>
      <c r="CP66" s="46">
        <f>'Config sheet'!$N$47</f>
        <v>1852.7346826837274</v>
      </c>
      <c r="CQ66" s="27">
        <f>'Config sheet'!$N$42</f>
        <v>970.82423361890676</v>
      </c>
      <c r="CR66" s="27">
        <f>'Config sheet'!$N$46</f>
        <v>881.91044906482068</v>
      </c>
      <c r="CS66" s="27">
        <f t="shared" si="19"/>
        <v>1.3912449751257832</v>
      </c>
      <c r="CT66" s="27">
        <f>'Config sheet'!$N$50/100*GERC_A_PARA!CQ66</f>
        <v>274.64617569078871</v>
      </c>
      <c r="CU66" s="27">
        <f t="shared" si="20"/>
        <v>274.64617569078871</v>
      </c>
      <c r="CV66" s="27">
        <f t="shared" si="21"/>
        <v>435.24886689592915</v>
      </c>
      <c r="CW66" s="27">
        <f t="shared" si="22"/>
        <v>1245.4704093096955</v>
      </c>
      <c r="CX66" s="27">
        <f t="shared" si="23"/>
        <v>785.90367688364097</v>
      </c>
      <c r="CY66" s="27">
        <f>'Config sheet'!$N$51/100*GERC_A_PARA!CR66</f>
        <v>198.78261521921058</v>
      </c>
      <c r="CZ66" s="27">
        <f t="shared" si="24"/>
        <v>198.78261521921058</v>
      </c>
      <c r="DA66" s="27">
        <f t="shared" si="25"/>
        <v>315.023166862442</v>
      </c>
      <c r="DB66" s="27">
        <f t="shared" si="26"/>
        <v>1080.6930642840312</v>
      </c>
      <c r="DC66" s="27">
        <f t="shared" si="27"/>
        <v>681.92760458613122</v>
      </c>
      <c r="DD66" s="50">
        <f t="shared" si="28"/>
        <v>83.457078465535659</v>
      </c>
      <c r="DE66" s="50">
        <f t="shared" si="29"/>
        <v>86.819460891239814</v>
      </c>
      <c r="DF66" s="50">
        <f t="shared" si="30"/>
        <v>52.662210469041959</v>
      </c>
      <c r="DG66" s="50">
        <f t="shared" si="31"/>
        <v>54.78390576721803</v>
      </c>
      <c r="DH66" s="27">
        <f t="shared" si="32"/>
        <v>85.138269678387729</v>
      </c>
      <c r="DI66">
        <f>'Config sheet'!$N$59</f>
        <v>71.978923438716066</v>
      </c>
      <c r="DJ66" s="21">
        <f t="shared" si="53"/>
        <v>69.430663898258857</v>
      </c>
      <c r="DK66" s="19">
        <f>Coeff_Summary!$B$11+Coeff_Summary!$D$11*(F66)+Coeff_Summary!$E$11*CM66*100+Coeff_Summary!$F$11*(F66)^2+Coeff_Summary!$G$11*(F66)*CM66*100+Coeff_Summary!$H$11*(CM66*100)^2</f>
        <v>0.93364464826889859</v>
      </c>
      <c r="DL66" s="19">
        <f>Coeff_Summary!$B$9+Coeff_Summary!$D$9*(G66)+Coeff_Summary!$E$9*CN66*100+Coeff_Summary!$F$9*(G66)^2+Coeff_Summary!$G$9*(G66)*CN66*100+Coeff_Summary!$H$9*(CN66*100)^2</f>
        <v>0.95116876111413318</v>
      </c>
      <c r="DM66" s="30">
        <f t="shared" si="54"/>
        <v>0.94240670469151588</v>
      </c>
      <c r="DN66">
        <f>DK66*8314.4*(GERC_A_PARA!F66+273)/('Config sheet'!$N$28*GERC_A_PARA!CM66*10^5)</f>
        <v>3.9284756517161352E-2</v>
      </c>
      <c r="DO66">
        <f>DL66*(8314.4/'Config sheet'!$N$28)*((GERC_A_PARA!G66+273)/(GERC_A_PARA!CN66*10^5))</f>
        <v>2.525433511040141E-2</v>
      </c>
      <c r="DP66" s="30">
        <f t="shared" si="55"/>
        <v>1577.386250568293</v>
      </c>
      <c r="DQ66" s="30">
        <f t="shared" si="33"/>
        <v>40152.628918018614</v>
      </c>
      <c r="DR66" s="30">
        <f t="shared" si="34"/>
        <v>995.34573035293022</v>
      </c>
      <c r="DS66" s="30">
        <f t="shared" si="35"/>
        <v>39412.866187198917</v>
      </c>
      <c r="DT66" s="19">
        <f>(Coeff_Summary!$B$5+Coeff_Summary!$D$5*(F66)+Coeff_Summary!$E$5*CM66*100+Coeff_Summary!$F$5*(F66)^2+Coeff_Summary!$G$5*(F66)*CM66*100+Coeff_Summary!$H$5*(CM66*100)^2+Coeff_Summary!$B$3+Coeff_Summary!$D$3*(G66)+Coeff_Summary!$E$3*CN66*100+Coeff_Summary!$F$3*(G66)^2+Coeff_Summary!$G$3*(G66)*CN66*100+Coeff_Summary!$H$3*(CN66*100)^2)/2</f>
        <v>1.4268151414809445</v>
      </c>
      <c r="DU66" s="30">
        <f t="shared" si="56"/>
        <v>3.3429346872049663</v>
      </c>
      <c r="DV66" s="30">
        <f>DM66*(8314.4/'Config sheet'!$N$28)*(273+F66)*DU66*((CO66^(1/DU66))-1)</f>
        <v>97009.850020062499</v>
      </c>
      <c r="DW66" s="30">
        <f t="shared" si="36"/>
        <v>347.79939733492853</v>
      </c>
      <c r="DX66" s="30">
        <f t="shared" si="37"/>
        <v>343.83</v>
      </c>
      <c r="DY66" s="30">
        <f t="shared" si="38"/>
        <v>107.00317102139824</v>
      </c>
      <c r="DZ66" s="30">
        <f t="shared" si="39"/>
        <v>1011.1851182816445</v>
      </c>
      <c r="EA66" s="65">
        <f>Coeff_Summary!$B$9+Coeff_Summary!$D$9*(DW66-273)+Coeff_Summary!$E$9*CN66*100+Coeff_Summary!$F$9*(DW66-273)^2+Coeff_Summary!$G$9*(DW66-273)*CN66*100+Coeff_Summary!$H$9*(CN66*100)^2</f>
        <v>0.95424749214783688</v>
      </c>
      <c r="EB66" s="30">
        <f>EA66*(8314.4/'Config sheet'!$C$28)*(DW66/(CM66*10^5))</f>
        <v>4.8632151734980068E-2</v>
      </c>
      <c r="EC66" s="30">
        <f t="shared" si="40"/>
        <v>1.2379394973145719</v>
      </c>
      <c r="ED66" s="30">
        <f t="shared" si="57"/>
        <v>1.0187695745675043</v>
      </c>
      <c r="EE66" s="30">
        <f>('Config sheet'!$N$132*(CN66-CM66) - 'Config sheet'!$N$133*GERC_A_PARA!CN66)*10^5</f>
        <v>114684.07907686093</v>
      </c>
      <c r="EF66" s="30">
        <f>('Config sheet'!$N$132*(CN66-CM66) + 'Config sheet'!$N$133*CM66)*10^5</f>
        <v>156733.22789040857</v>
      </c>
      <c r="EG66" s="30">
        <f>'Config sheet'!$N$148</f>
        <v>386976</v>
      </c>
      <c r="EH66" s="30">
        <f t="shared" si="58"/>
        <v>2262.3115961429712</v>
      </c>
      <c r="EI66" s="30">
        <f>'Config sheet'!$E$127+'Config sheet'!$P$127</f>
        <v>3308.2</v>
      </c>
      <c r="EJ66" s="30"/>
      <c r="EK66" s="63">
        <f t="shared" si="41"/>
        <v>52681.533180656428</v>
      </c>
      <c r="EL66" s="63">
        <f t="shared" si="67"/>
        <v>52167.303053906748</v>
      </c>
      <c r="EM66" s="63">
        <f t="shared" si="68"/>
        <v>40152.628918018614</v>
      </c>
      <c r="EN66" s="63">
        <f t="shared" si="69"/>
        <v>39412.866187198917</v>
      </c>
      <c r="EO66" s="30">
        <f>BL66*(('Config sheet'!$D$8+273)/(C66+273))*(GERC_A_PARA!AI66/'Config sheet'!$D$7)*(1/GERC_A_PARA!BG66)*24*10^-3</f>
        <v>1828.4051940484374</v>
      </c>
      <c r="EP66" s="30">
        <f>BN66*(('Config sheet'!$D$8+273)/(D66+273))*(GERC_A_PARA!AJ66/'Config sheet'!$D$7)*(1/GERC_A_PARA!BH66)*24*10^-3</f>
        <v>1810.5579337672864</v>
      </c>
      <c r="EQ66" s="30">
        <f t="shared" si="59"/>
        <v>1819.481563907862</v>
      </c>
      <c r="ER66" s="30">
        <f>DP66*(('Config sheet'!$D$8+273)/(F66+273))*(CM66/'Config sheet'!$D$7)*(1/DK66)*24*10^-3</f>
        <v>1393.5675527256924</v>
      </c>
      <c r="ES66" s="30">
        <f>DR66*(('Config sheet'!$D$8+273)/(G66+273))*(CN66/'Config sheet'!$D$7)*(1/DL66)*24*10^-3</f>
        <v>1367.8927870586435</v>
      </c>
      <c r="ET66" s="30">
        <f t="shared" si="60"/>
        <v>1380.7301698921679</v>
      </c>
      <c r="EU66">
        <f t="shared" si="61"/>
        <v>1.009857326268492</v>
      </c>
      <c r="EV66">
        <f t="shared" si="62"/>
        <v>1.0187695745675045</v>
      </c>
      <c r="EW66" s="30">
        <f t="shared" si="63"/>
        <v>0.68762800496542087</v>
      </c>
      <c r="EX66" s="30">
        <f>'Config sheet'!$C$123/('Config sheet'!$F$17*10^-3)</f>
        <v>1.2841244171864261</v>
      </c>
      <c r="EY66" s="30">
        <f t="shared" si="64"/>
        <v>0.73235534381103295</v>
      </c>
      <c r="EZ66" s="30">
        <f>'Config sheet'!$N$123/('Config sheet'!$Q$17*10^-3)</f>
        <v>1.4616189626248377</v>
      </c>
      <c r="FA66" s="1" t="s">
        <v>473</v>
      </c>
      <c r="FB66" s="30">
        <f t="shared" si="65"/>
        <v>-3.9693973349285443</v>
      </c>
      <c r="FC66" s="30"/>
    </row>
    <row r="67" spans="1:159" x14ac:dyDescent="0.25">
      <c r="A67" s="1">
        <v>43482</v>
      </c>
      <c r="B67" s="29">
        <v>0.375</v>
      </c>
      <c r="C67">
        <v>24.73</v>
      </c>
      <c r="D67">
        <v>71.67</v>
      </c>
      <c r="E67">
        <v>16.43</v>
      </c>
      <c r="F67">
        <v>16.399999999999999</v>
      </c>
      <c r="G67">
        <v>73.05</v>
      </c>
      <c r="H67">
        <v>66.3</v>
      </c>
      <c r="I67">
        <v>71.489999999999995</v>
      </c>
      <c r="J67">
        <v>71.75</v>
      </c>
      <c r="K67">
        <v>72.06</v>
      </c>
      <c r="L67">
        <v>69.39</v>
      </c>
      <c r="M67">
        <v>21.89</v>
      </c>
      <c r="N67">
        <v>34.35</v>
      </c>
      <c r="O67">
        <v>33.85</v>
      </c>
      <c r="P67">
        <v>33.78</v>
      </c>
      <c r="Q67">
        <v>64.39</v>
      </c>
      <c r="R67">
        <v>3.72</v>
      </c>
      <c r="S67">
        <v>72.08</v>
      </c>
      <c r="T67">
        <v>75.69</v>
      </c>
      <c r="U67">
        <v>72.19</v>
      </c>
      <c r="V67">
        <v>72.19</v>
      </c>
      <c r="W67">
        <v>2.86</v>
      </c>
      <c r="X67">
        <v>2.39</v>
      </c>
      <c r="Y67">
        <v>3.87</v>
      </c>
      <c r="Z67">
        <v>3.43</v>
      </c>
      <c r="AA67">
        <v>4.62</v>
      </c>
      <c r="AB67">
        <v>4.17</v>
      </c>
      <c r="AC67">
        <v>3.89</v>
      </c>
      <c r="AD67">
        <v>1.94</v>
      </c>
      <c r="AE67">
        <v>1.37</v>
      </c>
      <c r="AF67">
        <v>2.29</v>
      </c>
      <c r="AH67" s="4" t="str">
        <f t="shared" si="70"/>
        <v>ON</v>
      </c>
      <c r="AI67" s="31">
        <f>M67+'Config sheet'!$D$9-'Config sheet'!$C$139</f>
        <v>22.8489</v>
      </c>
      <c r="AJ67" s="31">
        <f>N67+'Config sheet'!$D$9+'Config sheet'!$C$140</f>
        <v>35.7089</v>
      </c>
      <c r="AK67" s="25">
        <f t="shared" si="0"/>
        <v>1.5628279698366223</v>
      </c>
      <c r="AL67" s="46">
        <f>'Config sheet'!$C$47</f>
        <v>3546.9708798579968</v>
      </c>
      <c r="AM67" s="4">
        <f>'Config sheet'!$C$42</f>
        <v>1817.9423322060413</v>
      </c>
      <c r="AN67" s="25">
        <f>'Config sheet'!$C$46</f>
        <v>1729.0285476519553</v>
      </c>
      <c r="AO67" s="25">
        <f t="shared" si="66"/>
        <v>1.4878442877992863</v>
      </c>
      <c r="AP67" s="25">
        <f>'Config sheet'!$C$50/100*GERC_A_PARA!AM67</f>
        <v>351.771841281869</v>
      </c>
      <c r="AQ67" s="25">
        <f t="shared" si="1"/>
        <v>351.771841281869</v>
      </c>
      <c r="AR67" s="25">
        <f t="shared" si="43"/>
        <v>474.88818036431223</v>
      </c>
      <c r="AS67" s="27">
        <f t="shared" si="2"/>
        <v>2169.7141734879106</v>
      </c>
      <c r="AT67" s="25">
        <f t="shared" si="3"/>
        <v>1607.2085628193254</v>
      </c>
      <c r="AU67" s="25">
        <f>'Config sheet'!$C$51/100*GERC_A_PARA!AN67</f>
        <v>266.0974934836359</v>
      </c>
      <c r="AV67" s="25">
        <f t="shared" si="4"/>
        <v>266.0974934836359</v>
      </c>
      <c r="AW67" s="25">
        <f t="shared" si="5"/>
        <v>359.22873763705508</v>
      </c>
      <c r="AX67" s="27">
        <f t="shared" si="6"/>
        <v>1995.1260411355911</v>
      </c>
      <c r="AY67" s="25">
        <f t="shared" si="7"/>
        <v>1477.8829840348142</v>
      </c>
      <c r="AZ67" s="31">
        <f t="shared" si="44"/>
        <v>93.227709322713025</v>
      </c>
      <c r="BA67" s="31">
        <f t="shared" si="45"/>
        <v>94.613666484576399</v>
      </c>
      <c r="BB67" s="31">
        <f t="shared" si="46"/>
        <v>69.058115832200556</v>
      </c>
      <c r="BC67" s="31">
        <f t="shared" si="47"/>
        <v>70.084758993528467</v>
      </c>
      <c r="BD67" s="25">
        <f t="shared" si="8"/>
        <v>93.920687903644705</v>
      </c>
      <c r="BE67">
        <f>'Config sheet'!$D$59</f>
        <v>82.44</v>
      </c>
      <c r="BF67" s="30">
        <f t="shared" si="48"/>
        <v>81.746062658254601</v>
      </c>
      <c r="BG67" s="19">
        <f>Coeff_Summary!$B$10+Coeff_Summary!$D$10*(C67)+Coeff_Summary!$E$10*AI67*100+Coeff_Summary!$F$10*(C67)^2+Coeff_Summary!$G$10*(C67)*AI67*100+Coeff_Summary!$H$10*(AI67*100)^2</f>
        <v>0.96098574318600094</v>
      </c>
      <c r="BH67" s="19">
        <f>Coeff_Summary!$B$8+Coeff_Summary!$D$8*(D67)+Coeff_Summary!$E$8*AJ67*100+Coeff_Summary!$F$8*(D67)^2+Coeff_Summary!$G$8*(D67)*AJ67*100+Coeff_Summary!$H$8*(AJ67*100)^2</f>
        <v>0.97037846172208464</v>
      </c>
      <c r="BI67" s="30">
        <f t="shared" si="49"/>
        <v>0.96568210245404273</v>
      </c>
      <c r="BJ67" s="30">
        <f>BG67*8314.4*(GERC_A_PARA!C67+273)/('Config sheet'!$C$28*AI67*10^5)</f>
        <v>6.3576604557845542E-2</v>
      </c>
      <c r="BK67">
        <f>BH67*(8314.4/'Config sheet'!$C$28)*(BT67/(AJ67*10^5))</f>
        <v>4.7554458980996216E-2</v>
      </c>
      <c r="BL67" s="30">
        <f t="shared" si="50"/>
        <v>3331.33945010459</v>
      </c>
      <c r="BM67" s="30">
        <f t="shared" si="9"/>
        <v>52398.826160550168</v>
      </c>
      <c r="BN67" s="30">
        <f t="shared" si="10"/>
        <v>2467.6786257329359</v>
      </c>
      <c r="BO67" s="30">
        <f t="shared" si="11"/>
        <v>51891.634950974279</v>
      </c>
      <c r="BP67" s="19">
        <f>(Coeff_Summary!$B$4+Coeff_Summary!$D$4*(C67)+Coeff_Summary!$E$4*AI67*100+Coeff_Summary!$F$4*(C67)^2+Coeff_Summary!$G$4*(C67)*AI67*100+Coeff_Summary!$H$4*(AI67*100)^2+Coeff_Summary!$B$2+Coeff_Summary!$D$2*(D67)+Coeff_Summary!$E$2*AJ67*100+Coeff_Summary!$F$2*(D67)^2+Coeff_Summary!$G$2*(D67)*AJ67*100+Coeff_Summary!$H$2*(AJ67*100)^2)/2</f>
        <v>1.3644518191098285</v>
      </c>
      <c r="BQ67" s="30">
        <f t="shared" si="51"/>
        <v>3.7438469162878496</v>
      </c>
      <c r="BR67" s="30">
        <f>BI67*(8314.4/'Config sheet'!$C$28)*(273+C67)*BQ67*((AK67^(1/BQ67))-1)</f>
        <v>69223.420775575054</v>
      </c>
      <c r="BS67" s="30">
        <f t="shared" si="12"/>
        <v>335.441838673333</v>
      </c>
      <c r="BT67" s="30">
        <f t="shared" si="13"/>
        <v>344.67</v>
      </c>
      <c r="BU67" s="52">
        <f t="shared" si="14"/>
        <v>80.340516986222823</v>
      </c>
      <c r="BV67" s="30">
        <f t="shared" si="15"/>
        <v>1254.1153744103669</v>
      </c>
      <c r="BW67" s="65">
        <f>Coeff_Summary!$B$8+Coeff_Summary!$D$8*(BS67-273)+Coeff_Summary!$E$8*AJ67*100+Coeff_Summary!$F$8*(BS67-273)^2+Coeff_Summary!$G$8*(BS67-273)*AJ67*100+Coeff_Summary!$H$8*(AJ67*100)^2</f>
        <v>0.96596888117133606</v>
      </c>
      <c r="BX67" s="30">
        <f>BW67*(8314.4/'Config sheet'!$C$28)*(BS67/(AI67*10^5))</f>
        <v>7.2000937849431845E-2</v>
      </c>
      <c r="BY67" s="30">
        <f t="shared" si="16"/>
        <v>1.1325068136333292</v>
      </c>
      <c r="BZ67" s="30">
        <f t="shared" si="17"/>
        <v>1.0097740456637196</v>
      </c>
      <c r="CA67" s="30">
        <f>('Config sheet'!$C$132*(AJ67-AI67) - 'Config sheet'!$C$133*GERC_A_PARA!AJ67)*10^5</f>
        <v>95168.968911421936</v>
      </c>
      <c r="CB67" s="30">
        <f>('Config sheet'!$C$132*(AJ67-AI67) + 'Config sheet'!$C$133*AI67)*10^5</f>
        <v>119694.46296003614</v>
      </c>
      <c r="CC67" s="30">
        <f>'Config sheet'!$C$148</f>
        <v>386976</v>
      </c>
      <c r="CD67" s="30">
        <f t="shared" si="52"/>
        <v>9.2281613266670206</v>
      </c>
      <c r="CE67" s="30"/>
      <c r="CF67" s="30"/>
      <c r="CG67" s="30"/>
      <c r="CH67" s="30"/>
      <c r="CI67" s="30"/>
      <c r="CJ67" s="30"/>
      <c r="CK67" s="30"/>
      <c r="CL67" s="30"/>
      <c r="CM67" s="46">
        <f>P67+'Config sheet'!$O$9-'Config sheet'!$C$139</f>
        <v>34.738900000000001</v>
      </c>
      <c r="CN67" s="46">
        <f>Q67+'Config sheet'!$O$9+'Config sheet'!C$140</f>
        <v>65.748900000000006</v>
      </c>
      <c r="CO67" s="27">
        <f t="shared" si="18"/>
        <v>1.8926592379148448</v>
      </c>
      <c r="CP67" s="46">
        <f>'Config sheet'!$N$47</f>
        <v>1852.7346826837274</v>
      </c>
      <c r="CQ67" s="27">
        <f>'Config sheet'!$N$42</f>
        <v>970.82423361890676</v>
      </c>
      <c r="CR67" s="27">
        <f>'Config sheet'!$N$46</f>
        <v>881.91044906482068</v>
      </c>
      <c r="CS67" s="27">
        <f t="shared" si="19"/>
        <v>1.3893070673783612</v>
      </c>
      <c r="CT67" s="27">
        <f>'Config sheet'!$N$50/100*GERC_A_PARA!CQ67</f>
        <v>274.64617569078871</v>
      </c>
      <c r="CU67" s="27">
        <f t="shared" si="20"/>
        <v>274.64617569078871</v>
      </c>
      <c r="CV67" s="27">
        <f t="shared" si="21"/>
        <v>434.71603318886685</v>
      </c>
      <c r="CW67" s="27">
        <f t="shared" si="22"/>
        <v>1245.4704093096955</v>
      </c>
      <c r="CX67" s="27">
        <f t="shared" si="23"/>
        <v>786.86696311551975</v>
      </c>
      <c r="CY67" s="27">
        <f>'Config sheet'!$N$51/100*GERC_A_PARA!CR67</f>
        <v>198.78261521921058</v>
      </c>
      <c r="CZ67" s="27">
        <f t="shared" si="24"/>
        <v>198.78261521921058</v>
      </c>
      <c r="DA67" s="27">
        <f t="shared" si="25"/>
        <v>314.6375140220178</v>
      </c>
      <c r="DB67" s="27">
        <f t="shared" si="26"/>
        <v>1080.6930642840312</v>
      </c>
      <c r="DC67" s="27">
        <f t="shared" si="27"/>
        <v>682.76344680440502</v>
      </c>
      <c r="DD67" s="50">
        <f t="shared" si="28"/>
        <v>83.511963138642372</v>
      </c>
      <c r="DE67" s="50">
        <f t="shared" si="29"/>
        <v>86.863190142983356</v>
      </c>
      <c r="DF67" s="50">
        <f t="shared" si="30"/>
        <v>52.761434015233007</v>
      </c>
      <c r="DG67" s="50">
        <f t="shared" si="31"/>
        <v>54.878682081429993</v>
      </c>
      <c r="DH67" s="27">
        <f t="shared" si="32"/>
        <v>85.187576640812864</v>
      </c>
      <c r="DI67">
        <f>'Config sheet'!$N$59</f>
        <v>71.978923438716066</v>
      </c>
      <c r="DJ67" s="21">
        <f t="shared" si="53"/>
        <v>69.503817344572184</v>
      </c>
      <c r="DK67" s="19">
        <f>Coeff_Summary!$B$11+Coeff_Summary!$D$11*(F67)+Coeff_Summary!$E$11*CM67*100+Coeff_Summary!$F$11*(F67)^2+Coeff_Summary!$G$11*(F67)*CM67*100+Coeff_Summary!$H$11*(CM67*100)^2</f>
        <v>0.93557456790784954</v>
      </c>
      <c r="DL67" s="19">
        <f>Coeff_Summary!$B$9+Coeff_Summary!$D$9*(G67)+Coeff_Summary!$E$9*CN67*100+Coeff_Summary!$F$9*(G67)^2+Coeff_Summary!$G$9*(G67)*CN67*100+Coeff_Summary!$H$9*(CN67*100)^2</f>
        <v>0.95290809763807338</v>
      </c>
      <c r="DM67" s="30">
        <f t="shared" si="54"/>
        <v>0.94424133277296152</v>
      </c>
      <c r="DN67">
        <f>DK67*8314.4*(GERC_A_PARA!F67+273)/('Config sheet'!$N$28*GERC_A_PARA!CM67*10^5)</f>
        <v>3.9571631540623223E-2</v>
      </c>
      <c r="DO67">
        <f>DL67*(8314.4/'Config sheet'!$N$28)*((GERC_A_PARA!G67+273)/(GERC_A_PARA!CN67*10^5))</f>
        <v>2.546387328075226E-2</v>
      </c>
      <c r="DP67" s="30">
        <f t="shared" si="55"/>
        <v>1578.2997777621213</v>
      </c>
      <c r="DQ67" s="30">
        <f t="shared" si="33"/>
        <v>39884.627353357399</v>
      </c>
      <c r="DR67" s="30">
        <f t="shared" si="34"/>
        <v>997.14288170195255</v>
      </c>
      <c r="DS67" s="30">
        <f t="shared" si="35"/>
        <v>39159.120480531026</v>
      </c>
      <c r="DT67" s="19">
        <f>(Coeff_Summary!$B$5+Coeff_Summary!$D$5*(F67)+Coeff_Summary!$E$5*CM67*100+Coeff_Summary!$F$5*(F67)^2+Coeff_Summary!$G$5*(F67)*CM67*100+Coeff_Summary!$H$5*(CM67*100)^2+Coeff_Summary!$B$3+Coeff_Summary!$D$3*(G67)+Coeff_Summary!$E$3*CN67*100+Coeff_Summary!$F$3*(G67)^2+Coeff_Summary!$G$3*(G67)*CN67*100+Coeff_Summary!$H$3*(CN67*100)^2)/2</f>
        <v>1.4227139009403453</v>
      </c>
      <c r="DU67" s="30">
        <f t="shared" si="56"/>
        <v>3.3656662290392076</v>
      </c>
      <c r="DV67" s="30">
        <f>DM67*(8314.4/'Config sheet'!$N$28)*(273+F67)*DU67*((CO67^(1/DU67))-1)</f>
        <v>97459.735781954863</v>
      </c>
      <c r="DW67" s="30">
        <f t="shared" si="36"/>
        <v>349.80155130665884</v>
      </c>
      <c r="DX67" s="30">
        <f t="shared" si="37"/>
        <v>346.05</v>
      </c>
      <c r="DY67" s="30">
        <f t="shared" si="38"/>
        <v>106.62233240363432</v>
      </c>
      <c r="DZ67" s="30">
        <f t="shared" si="39"/>
        <v>1012.6983187580329</v>
      </c>
      <c r="EA67" s="65">
        <f>Coeff_Summary!$B$9+Coeff_Summary!$D$9*(DW67-273)+Coeff_Summary!$E$9*CN67*100+Coeff_Summary!$F$9*(DW67-273)^2+Coeff_Summary!$G$9*(DW67-273)*CN67*100+Coeff_Summary!$H$9*(CN67*100)^2</f>
        <v>0.95574662254085996</v>
      </c>
      <c r="EB67" s="30">
        <f>EA67*(8314.4/'Config sheet'!$C$28)*(DW67/(CM67*10^5))</f>
        <v>4.8862032166040535E-2</v>
      </c>
      <c r="EC67" s="30">
        <f t="shared" si="40"/>
        <v>1.2347742628675804</v>
      </c>
      <c r="ED67" s="30">
        <f t="shared" si="57"/>
        <v>1.0185271493313308</v>
      </c>
      <c r="EE67" s="30">
        <f>('Config sheet'!$N$132*(CN67-CM67) - 'Config sheet'!$N$133*GERC_A_PARA!CN67)*10^5</f>
        <v>114272.50592696396</v>
      </c>
      <c r="EF67" s="30">
        <f>('Config sheet'!$N$132*(CN67-CM67) + 'Config sheet'!$N$133*CM67)*10^5</f>
        <v>156359.34902657385</v>
      </c>
      <c r="EG67" s="30">
        <f>'Config sheet'!$N$148</f>
        <v>386976</v>
      </c>
      <c r="EH67" s="30">
        <f t="shared" si="58"/>
        <v>2266.8136931683998</v>
      </c>
      <c r="EI67" s="30">
        <f>'Config sheet'!$E$127+'Config sheet'!$P$127</f>
        <v>3308.2</v>
      </c>
      <c r="EJ67" s="30"/>
      <c r="EK67" s="63">
        <f t="shared" si="41"/>
        <v>52398.826160550168</v>
      </c>
      <c r="EL67" s="63">
        <f t="shared" si="67"/>
        <v>51891.634950974279</v>
      </c>
      <c r="EM67" s="63">
        <f t="shared" si="68"/>
        <v>39884.627353357399</v>
      </c>
      <c r="EN67" s="63">
        <f t="shared" si="69"/>
        <v>39159.120480531026</v>
      </c>
      <c r="EO67" s="30">
        <f>BL67*(('Config sheet'!$D$8+273)/(C67+273))*(GERC_A_PARA!AI67/'Config sheet'!$D$7)*(1/GERC_A_PARA!BG67)*24*10^-3</f>
        <v>1818.5933500729845</v>
      </c>
      <c r="EP67" s="30">
        <f>BN67*(('Config sheet'!$D$8+273)/(D67+273))*(GERC_A_PARA!AJ67/'Config sheet'!$D$7)*(1/GERC_A_PARA!BH67)*24*10^-3</f>
        <v>1800.9903877828751</v>
      </c>
      <c r="EQ67" s="30">
        <f t="shared" si="59"/>
        <v>1809.79186892793</v>
      </c>
      <c r="ER67" s="30">
        <f>DP67*(('Config sheet'!$D$8+273)/(F67+273))*(CM67/'Config sheet'!$D$7)*(1/DK67)*24*10^-3</f>
        <v>1384.2660874255212</v>
      </c>
      <c r="ES67" s="30">
        <f>DR67*(('Config sheet'!$D$8+273)/(G67+273))*(CN67/'Config sheet'!$D$7)*(1/DL67)*24*10^-3</f>
        <v>1359.0860963640489</v>
      </c>
      <c r="ET67" s="30">
        <f t="shared" si="60"/>
        <v>1371.676091894785</v>
      </c>
      <c r="EU67">
        <f t="shared" si="61"/>
        <v>1.0097740456637194</v>
      </c>
      <c r="EV67">
        <f t="shared" si="62"/>
        <v>1.0185271493313308</v>
      </c>
      <c r="EW67" s="30">
        <f t="shared" si="63"/>
        <v>0.69296110560672908</v>
      </c>
      <c r="EX67" s="30">
        <f>'Config sheet'!$C$123/('Config sheet'!$F$17*10^-3)</f>
        <v>1.2841244171864261</v>
      </c>
      <c r="EY67" s="30">
        <f t="shared" si="64"/>
        <v>0.73829260766594473</v>
      </c>
      <c r="EZ67" s="30">
        <f>'Config sheet'!$N$123/('Config sheet'!$Q$17*10^-3)</f>
        <v>1.4616189626248377</v>
      </c>
      <c r="FA67" s="1" t="s">
        <v>474</v>
      </c>
      <c r="FB67" s="30">
        <f t="shared" si="65"/>
        <v>-3.7515513066588255</v>
      </c>
      <c r="FC67" s="30"/>
    </row>
    <row r="68" spans="1:159" x14ac:dyDescent="0.25">
      <c r="A68" s="1">
        <v>43482</v>
      </c>
      <c r="B68" s="2">
        <v>0.41666666666666669</v>
      </c>
      <c r="C68">
        <v>25.83</v>
      </c>
      <c r="D68">
        <v>72.98</v>
      </c>
      <c r="E68">
        <v>18.7</v>
      </c>
      <c r="F68">
        <v>18.66</v>
      </c>
      <c r="G68">
        <v>75.260000000000005</v>
      </c>
      <c r="H68">
        <v>66.44</v>
      </c>
      <c r="I68">
        <v>71.63</v>
      </c>
      <c r="J68">
        <v>71.88</v>
      </c>
      <c r="K68">
        <v>72.209999999999994</v>
      </c>
      <c r="L68">
        <v>69.58</v>
      </c>
      <c r="M68">
        <v>21.88</v>
      </c>
      <c r="N68">
        <v>34.43</v>
      </c>
      <c r="O68">
        <v>33.93</v>
      </c>
      <c r="P68">
        <v>33.86</v>
      </c>
      <c r="Q68">
        <v>64.39</v>
      </c>
      <c r="R68">
        <v>3.71</v>
      </c>
      <c r="S68">
        <v>70.95</v>
      </c>
      <c r="T68">
        <v>75.900000000000006</v>
      </c>
      <c r="U68">
        <v>72.36</v>
      </c>
      <c r="V68">
        <v>72.36</v>
      </c>
      <c r="W68">
        <v>2.86</v>
      </c>
      <c r="X68">
        <v>2.4</v>
      </c>
      <c r="Y68">
        <v>3.89</v>
      </c>
      <c r="Z68">
        <v>3.46</v>
      </c>
      <c r="AA68">
        <v>4.6500000000000004</v>
      </c>
      <c r="AB68">
        <v>4.22</v>
      </c>
      <c r="AC68">
        <v>3.91</v>
      </c>
      <c r="AD68">
        <v>1.93</v>
      </c>
      <c r="AE68">
        <v>1.35</v>
      </c>
      <c r="AF68">
        <v>2.34</v>
      </c>
      <c r="AH68" s="4" t="str">
        <f t="shared" si="70"/>
        <v>ON</v>
      </c>
      <c r="AI68" s="31">
        <f>M68+'Config sheet'!$D$9-'Config sheet'!$C$139</f>
        <v>22.838899999999999</v>
      </c>
      <c r="AJ68" s="31">
        <f>N68+'Config sheet'!$D$9+'Config sheet'!$C$140</f>
        <v>35.788899999999998</v>
      </c>
      <c r="AK68" s="25">
        <f t="shared" ref="AK68:AK131" si="71">IF(AH68="ON", AJ68/AI68, "OFF")</f>
        <v>1.567015048885892</v>
      </c>
      <c r="AL68" s="46">
        <f>'Config sheet'!$C$47</f>
        <v>3546.9708798579968</v>
      </c>
      <c r="AM68" s="4">
        <f>'Config sheet'!$C$42</f>
        <v>1817.9423322060413</v>
      </c>
      <c r="AN68" s="25">
        <f>'Config sheet'!$C$46</f>
        <v>1729.0285476519553</v>
      </c>
      <c r="AO68" s="25">
        <f t="shared" ref="AO68:AO131" si="72">IF(AK68="OFF", "OFF", 1/(1-LN((D68+273)/(C68+273))/LN(AJ68/AI68)))</f>
        <v>1.484051409108244</v>
      </c>
      <c r="AP68" s="25">
        <f>'Config sheet'!$C$50/100*GERC_A_PARA!AM68</f>
        <v>351.771841281869</v>
      </c>
      <c r="AQ68" s="25">
        <f t="shared" ref="AQ68:AQ131" si="73">IF(AH68="OFF", "OFF",AP68)</f>
        <v>351.771841281869</v>
      </c>
      <c r="AR68" s="25">
        <f t="shared" ref="AR68:AR131" si="74">IF(AH68="OFF", "OFF", AQ68*(AJ68/AI68)^(1/AO68 ))</f>
        <v>476.11014957249762</v>
      </c>
      <c r="AS68" s="27">
        <f t="shared" ref="AS68:AS131" si="75">IF(AH68="OFF", "OFF", AM68+AP68)</f>
        <v>2169.7141734879106</v>
      </c>
      <c r="AT68" s="25">
        <f t="shared" ref="AT68:AT131" si="76">IF(AH68="OFF", "OFF", AS68*(AI68/AJ68)^(1/AO68 ))</f>
        <v>1603.0835523009389</v>
      </c>
      <c r="AU68" s="25">
        <f>'Config sheet'!$C$51/100*GERC_A_PARA!AN68</f>
        <v>266.0974934836359</v>
      </c>
      <c r="AV68" s="25">
        <f t="shared" ref="AV68:AV131" si="77">IF(AH68="OFF","OFF",AU68)</f>
        <v>266.0974934836359</v>
      </c>
      <c r="AW68" s="25">
        <f t="shared" ref="AW68:AW131" si="78">IF(AH68="OFF", "OFF", AV68*(AJ68/AI68)^(1/AO68 ))</f>
        <v>360.15309514738732</v>
      </c>
      <c r="AX68" s="27">
        <f t="shared" ref="AX68:AX131" si="79">IF(AH68="OFF", "OFF", AN68+AU68)</f>
        <v>1995.1260411355911</v>
      </c>
      <c r="AY68" s="25">
        <f t="shared" ref="AY68:AY131" si="80">IF(AH68="OFF", "OFF", AX68*(AI68/AJ68)^(1/AO68 ))</f>
        <v>1474.0898964448663</v>
      </c>
      <c r="AZ68" s="31">
        <f t="shared" si="44"/>
        <v>93.160492162600875</v>
      </c>
      <c r="BA68" s="31">
        <f t="shared" si="45"/>
        <v>94.5602053944407</v>
      </c>
      <c r="BB68" s="31">
        <f t="shared" si="46"/>
        <v>68.831210366316995</v>
      </c>
      <c r="BC68" s="31">
        <f t="shared" si="47"/>
        <v>69.865382188264093</v>
      </c>
      <c r="BD68" s="25">
        <f t="shared" ref="BD68:BD131" si="81">IF(AH68="OFF", "OFF", AVERAGE(AZ68:BA68))</f>
        <v>93.860348778520788</v>
      </c>
      <c r="BE68">
        <f>'Config sheet'!$D$59</f>
        <v>82.44</v>
      </c>
      <c r="BF68" s="30">
        <f t="shared" si="48"/>
        <v>81.604322527905666</v>
      </c>
      <c r="BG68" s="19">
        <f>Coeff_Summary!$B$10+Coeff_Summary!$D$10*(C68)+Coeff_Summary!$E$10*AI68*100+Coeff_Summary!$F$10*(C68)^2+Coeff_Summary!$G$10*(C68)*AI68*100+Coeff_Summary!$H$10*(AI68*100)^2</f>
        <v>0.96159207300370142</v>
      </c>
      <c r="BH68" s="19">
        <f>Coeff_Summary!$B$8+Coeff_Summary!$D$8*(D68)+Coeff_Summary!$E$8*AJ68*100+Coeff_Summary!$F$8*(D68)^2+Coeff_Summary!$G$8*(D68)*AJ68*100+Coeff_Summary!$H$8*(AJ68*100)^2</f>
        <v>0.97091255686164457</v>
      </c>
      <c r="BI68" s="30">
        <f t="shared" si="49"/>
        <v>0.96625231493267294</v>
      </c>
      <c r="BJ68" s="30">
        <f>BG68*8314.4*(GERC_A_PARA!C68+273)/('Config sheet'!$C$28*AI68*10^5)</f>
        <v>6.387971516703464E-2</v>
      </c>
      <c r="BK68">
        <f>BH68*(8314.4/'Config sheet'!$C$28)*(BT68/(AJ68*10^5))</f>
        <v>4.7654711712975285E-2</v>
      </c>
      <c r="BL68" s="30">
        <f t="shared" si="50"/>
        <v>3329.1992389072834</v>
      </c>
      <c r="BM68" s="30">
        <f t="shared" ref="BM68:BM131" si="82">BL68/BJ68</f>
        <v>52116.688845621669</v>
      </c>
      <c r="BN68" s="30">
        <f t="shared" ref="BN68:BN131" si="83">AL68*AVERAGE(BB68,BC68)/100</f>
        <v>2459.7638746331427</v>
      </c>
      <c r="BO68" s="30">
        <f t="shared" ref="BO68:BO131" si="84">BN68/BK68</f>
        <v>51616.383484771046</v>
      </c>
      <c r="BP68" s="19">
        <f>(Coeff_Summary!$B$4+Coeff_Summary!$D$4*(C68)+Coeff_Summary!$E$4*AI68*100+Coeff_Summary!$F$4*(C68)^2+Coeff_Summary!$G$4*(C68)*AI68*100+Coeff_Summary!$H$4*(AI68*100)^2+Coeff_Summary!$B$2+Coeff_Summary!$D$2*(D68)+Coeff_Summary!$E$2*AJ68*100+Coeff_Summary!$F$2*(D68)^2+Coeff_Summary!$G$2*(D68)*AJ68*100+Coeff_Summary!$H$2*(AJ68*100)^2)/2</f>
        <v>1.3631115009051267</v>
      </c>
      <c r="BQ68" s="30">
        <f t="shared" si="51"/>
        <v>3.7539750118277824</v>
      </c>
      <c r="BR68" s="30">
        <f>BI68*(8314.4/'Config sheet'!$C$28)*(273+C68)*BQ68*((AK68^(1/BQ68))-1)</f>
        <v>69950.738544437132</v>
      </c>
      <c r="BS68" s="30">
        <f t="shared" ref="BS68:BS131" si="85">(273+C68)*(AK68)^(1/BQ68)</f>
        <v>336.81282781037891</v>
      </c>
      <c r="BT68" s="30">
        <f t="shared" ref="BT68:BT131" si="86">D68+273</f>
        <v>345.98</v>
      </c>
      <c r="BU68" s="52">
        <f t="shared" ref="BU68:BU131" si="87">((BS68-273)-C68)*100/(D68-C68)</f>
        <v>80.557429078216131</v>
      </c>
      <c r="BV68" s="30">
        <f t="shared" ref="BV68:BV131" si="88">BM68*BR68/(BU68/100)*1/(3600*1000)</f>
        <v>1257.0745136443861</v>
      </c>
      <c r="BW68" s="65">
        <f>Coeff_Summary!$B$8+Coeff_Summary!$D$8*(BS68-273)+Coeff_Summary!$E$8*AJ68*100+Coeff_Summary!$F$8*(BS68-273)^2+Coeff_Summary!$G$8*(BS68-273)*AJ68*100+Coeff_Summary!$H$8*(AJ68*100)^2</f>
        <v>0.96658786772511085</v>
      </c>
      <c r="BX68" s="30">
        <f>BW68*(8314.4/'Config sheet'!$C$28)*(BS68/(AI68*10^5))</f>
        <v>7.2373214917818118E-2</v>
      </c>
      <c r="BY68" s="30">
        <f t="shared" ref="BY68:BY131" si="89">BM68/(BL68/BX68)</f>
        <v>1.1329608269005962</v>
      </c>
      <c r="BZ68" s="30">
        <f t="shared" ref="BZ68:BZ131" si="90">BM68/BO68</f>
        <v>1.0096927627833172</v>
      </c>
      <c r="CA68" s="30">
        <f>('Config sheet'!$C$132*(AJ68-AI68) - 'Config sheet'!$C$133*GERC_A_PARA!AJ68)*10^5</f>
        <v>95906.164955073924</v>
      </c>
      <c r="CB68" s="30">
        <f>('Config sheet'!$C$132*(AJ68-AI68) + 'Config sheet'!$C$133*AI68)*10^5</f>
        <v>120460.97678173655</v>
      </c>
      <c r="CC68" s="30">
        <f>'Config sheet'!$C$148</f>
        <v>386976</v>
      </c>
      <c r="CD68" s="30">
        <f t="shared" si="52"/>
        <v>9.1671721896211125</v>
      </c>
      <c r="CE68" s="30"/>
      <c r="CF68" s="30"/>
      <c r="CG68" s="30"/>
      <c r="CH68" s="30"/>
      <c r="CI68" s="30"/>
      <c r="CJ68" s="30"/>
      <c r="CK68" s="30"/>
      <c r="CL68" s="30"/>
      <c r="CM68" s="46">
        <f>P68+'Config sheet'!$O$9-'Config sheet'!$C$139</f>
        <v>34.818899999999999</v>
      </c>
      <c r="CN68" s="46">
        <f>Q68+'Config sheet'!$O$9+'Config sheet'!C$140</f>
        <v>65.748900000000006</v>
      </c>
      <c r="CO68" s="27">
        <f t="shared" ref="CO68:CO131" si="91">IF(AH68="ON", CN68/CM68, "OFF")</f>
        <v>1.8883106588663057</v>
      </c>
      <c r="CP68" s="46">
        <f>'Config sheet'!$N$47</f>
        <v>1852.7346826837274</v>
      </c>
      <c r="CQ68" s="27">
        <f>'Config sheet'!$N$42</f>
        <v>970.82423361890676</v>
      </c>
      <c r="CR68" s="27">
        <f>'Config sheet'!$N$46</f>
        <v>881.91044906482068</v>
      </c>
      <c r="CS68" s="27">
        <f t="shared" ref="CS68:CS131" si="92">IF(CO68="OFF", "OFF", 1/(1-LN((G68+273)/(F68+273))/LN(CN68/CM68)))</f>
        <v>1.3869781129106886</v>
      </c>
      <c r="CT68" s="27">
        <f>'Config sheet'!$N$50/100*GERC_A_PARA!CQ68</f>
        <v>274.64617569078871</v>
      </c>
      <c r="CU68" s="27">
        <f t="shared" ref="CU68:CU131" si="93">IF(AH68="OFF", "OFF",CT68)</f>
        <v>274.64617569078871</v>
      </c>
      <c r="CV68" s="27">
        <f t="shared" ref="CV68:CV131" si="94">IF(AH68="OFF", "OFF", CU68*(CN68/CM68)^(1/CS68 ))</f>
        <v>434.33044852125988</v>
      </c>
      <c r="CW68" s="27">
        <f t="shared" ref="CW68:CW131" si="95">IF(AH68="OFF", "OFF", CQ68+CT68)</f>
        <v>1245.4704093096955</v>
      </c>
      <c r="CX68" s="27">
        <f t="shared" ref="CX68:CX131" si="96">IF(AH68="OFF", "OFF", CW68*(CM68/CN68)^(1/CS68 ))</f>
        <v>787.56551841473208</v>
      </c>
      <c r="CY68" s="27">
        <f>'Config sheet'!$N$51/100*GERC_A_PARA!CR68</f>
        <v>198.78261521921058</v>
      </c>
      <c r="CZ68" s="27">
        <f t="shared" ref="CZ68:CZ131" si="97">IF(AK68="OFF","OFF",CY68)</f>
        <v>198.78261521921058</v>
      </c>
      <c r="DA68" s="27">
        <f t="shared" ref="DA68:DA131" si="98">IF(AH68="OFF", "OFF", CZ68*(CN68/CM68)^(1/CS68 ))</f>
        <v>314.35843666577006</v>
      </c>
      <c r="DB68" s="27">
        <f t="shared" ref="DB68:DB131" si="99">IF(AH68="OFF", "OFF", CR68+CY68)</f>
        <v>1080.6930642840312</v>
      </c>
      <c r="DC68" s="27">
        <f t="shared" ref="DC68:DC131" si="100">IF(AK68="OFF", "OFF", DB68*(CM68/CN68)^(1/CS68 ))</f>
        <v>683.36958233459075</v>
      </c>
      <c r="DD68" s="50">
        <f t="shared" ref="DD68:DD131" si="101">IF(AH68="OFF", "OFF", (CW68-CV68)*100/(CW68-CU68))</f>
        <v>83.551680386549293</v>
      </c>
      <c r="DE68" s="50">
        <f t="shared" ref="DE68:DE131" si="102">IF(AH68="OFF", "OFF", (DB68-DA68)*100/(DB68-CZ68))</f>
        <v>86.894834779527059</v>
      </c>
      <c r="DF68" s="50">
        <f t="shared" ref="DF68:DF131" si="103">IF(AH68="OFF", "OFF", (CX68-CU68)*100/(CW68-CU68))</f>
        <v>52.833388883583211</v>
      </c>
      <c r="DG68" s="50">
        <f t="shared" ref="DG68:DG131" si="104">IF(AH68="OFF", "OFF", (DC68-CZ68)*100/(DB68-CZ68))</f>
        <v>54.947411908911732</v>
      </c>
      <c r="DH68" s="27">
        <f t="shared" ref="DH68:DH131" si="105">IF(AH68="OFF", "OFF", AVERAGE(DD68:DE68))</f>
        <v>85.223257583038176</v>
      </c>
      <c r="DI68">
        <f>'Config sheet'!$N$59</f>
        <v>71.978923438716066</v>
      </c>
      <c r="DJ68" s="21">
        <f t="shared" si="53"/>
        <v>69.556828989642824</v>
      </c>
      <c r="DK68" s="19">
        <f>Coeff_Summary!$B$11+Coeff_Summary!$D$11*(F68)+Coeff_Summary!$E$11*CM68*100+Coeff_Summary!$F$11*(F68)^2+Coeff_Summary!$G$11*(F68)*CM68*100+Coeff_Summary!$H$11*(CM68*100)^2</f>
        <v>0.9374793602901571</v>
      </c>
      <c r="DL68" s="19">
        <f>Coeff_Summary!$B$9+Coeff_Summary!$D$9*(G68)+Coeff_Summary!$E$9*CN68*100+Coeff_Summary!$F$9*(G68)^2+Coeff_Summary!$G$9*(G68)*CN68*100+Coeff_Summary!$H$9*(CN68*100)^2</f>
        <v>0.95459556596727047</v>
      </c>
      <c r="DM68" s="30">
        <f t="shared" si="54"/>
        <v>0.94603746312871384</v>
      </c>
      <c r="DN68">
        <f>DK68*8314.4*(GERC_A_PARA!F68+273)/('Config sheet'!$N$28*GERC_A_PARA!CM68*10^5)</f>
        <v>3.9870035681571402E-2</v>
      </c>
      <c r="DO68">
        <f>DL68*(8314.4/'Config sheet'!$N$28)*((GERC_A_PARA!G68+273)/(GERC_A_PARA!CN68*10^5))</f>
        <v>2.5671875726206512E-2</v>
      </c>
      <c r="DP68" s="30">
        <f t="shared" si="55"/>
        <v>1578.9608509538382</v>
      </c>
      <c r="DQ68" s="30">
        <f t="shared" ref="DQ68:DQ131" si="106">DP68/DN68</f>
        <v>39602.694704476031</v>
      </c>
      <c r="DR68" s="30">
        <f t="shared" ref="DR68:DR131" si="107">CP68*AVERAGE(DF68,DG68)/100</f>
        <v>998.44613877840573</v>
      </c>
      <c r="DS68" s="30">
        <f t="shared" ref="DS68:DS131" si="108">DR68/DO68</f>
        <v>38892.605644673102</v>
      </c>
      <c r="DT68" s="19">
        <f>(Coeff_Summary!$B$5+Coeff_Summary!$D$5*(F68)+Coeff_Summary!$E$5*CM68*100+Coeff_Summary!$F$5*(F68)^2+Coeff_Summary!$G$5*(F68)*CM68*100+Coeff_Summary!$H$5*(CM68*100)^2+Coeff_Summary!$B$3+Coeff_Summary!$D$3*(G68)+Coeff_Summary!$E$3*CN68*100+Coeff_Summary!$F$3*(G68)^2+Coeff_Summary!$G$3*(G68)*CN68*100+Coeff_Summary!$H$3*(CN68*100)^2)/2</f>
        <v>1.4186847171568322</v>
      </c>
      <c r="DU68" s="30">
        <f t="shared" si="56"/>
        <v>3.3884320564426451</v>
      </c>
      <c r="DV68" s="30">
        <f>DM68*(8314.4/'Config sheet'!$N$28)*(273+F68)*DU68*((CO68^(1/DU68))-1)</f>
        <v>97954.173351637102</v>
      </c>
      <c r="DW68" s="30">
        <f t="shared" ref="DW68:DW131" si="109">(273+F68)*(CO68)^(1/DU68)</f>
        <v>351.84562054678486</v>
      </c>
      <c r="DX68" s="30">
        <f t="shared" ref="DX68:DX131" si="110">G68+273</f>
        <v>348.26</v>
      </c>
      <c r="DY68" s="30">
        <f t="shared" ref="DY68:DY131" si="111">((DW68-273)-F68)*100/(G68-F68)</f>
        <v>106.33501863389549</v>
      </c>
      <c r="DZ68" s="30">
        <f t="shared" ref="DZ68:DZ131" si="112">DQ68*DV68/(DY68/100)*1/(3600*1000)</f>
        <v>1013.3719279436079</v>
      </c>
      <c r="EA68" s="65">
        <f>Coeff_Summary!$B$9+Coeff_Summary!$D$9*(DW68-273)+Coeff_Summary!$E$9*CN68*100+Coeff_Summary!$F$9*(DW68-273)^2+Coeff_Summary!$G$9*(DW68-273)*CN68*100+Coeff_Summary!$H$9*(CN68*100)^2</f>
        <v>0.95723993837183585</v>
      </c>
      <c r="EB68" s="30">
        <f>EA68*(8314.4/'Config sheet'!$C$28)*(DW68/(CM68*10^5))</f>
        <v>4.9111251084587651E-2</v>
      </c>
      <c r="EC68" s="30">
        <f t="shared" ref="EC68:EC131" si="113">DQ68/(DP68/EB68)</f>
        <v>1.2317834746079168</v>
      </c>
      <c r="ED68" s="30">
        <f t="shared" ref="ED68:ED131" si="114">DQ68/DS68</f>
        <v>1.0182576880111962</v>
      </c>
      <c r="EE68" s="30">
        <f>('Config sheet'!$N$132*(CN68-CM68) - 'Config sheet'!$N$133*GERC_A_PARA!CN68)*10^5</f>
        <v>113906.66312705558</v>
      </c>
      <c r="EF68" s="30">
        <f>('Config sheet'!$N$132*(CN68-CM68) + 'Config sheet'!$N$133*CM68)*10^5</f>
        <v>156027.01225872079</v>
      </c>
      <c r="EG68" s="30">
        <f>'Config sheet'!$N$148</f>
        <v>386976</v>
      </c>
      <c r="EH68" s="30">
        <f t="shared" ref="EH68:EH131" si="115">BV68+DZ68</f>
        <v>2270.4464415879938</v>
      </c>
      <c r="EI68" s="30">
        <f>'Config sheet'!$E$127+'Config sheet'!$P$127</f>
        <v>3308.2</v>
      </c>
      <c r="EJ68" s="30"/>
      <c r="EK68" s="63">
        <f t="shared" ref="EK68:EK131" si="116">BM68</f>
        <v>52116.688845621669</v>
      </c>
      <c r="EL68" s="63">
        <f t="shared" si="67"/>
        <v>51616.383484771046</v>
      </c>
      <c r="EM68" s="63">
        <f t="shared" si="68"/>
        <v>39602.694704476031</v>
      </c>
      <c r="EN68" s="63">
        <f t="shared" si="69"/>
        <v>38892.605644673102</v>
      </c>
      <c r="EO68" s="30">
        <f>BL68*(('Config sheet'!$D$8+273)/(C68+273))*(GERC_A_PARA!AI68/'Config sheet'!$D$7)*(1/GERC_A_PARA!BG68)*24*10^-3</f>
        <v>1808.8012787169528</v>
      </c>
      <c r="EP68" s="30">
        <f>BN68*(('Config sheet'!$D$8+273)/(D68+273))*(GERC_A_PARA!AJ68/'Config sheet'!$D$7)*(1/GERC_A_PARA!BH68)*24*10^-3</f>
        <v>1791.4373019083691</v>
      </c>
      <c r="EQ68" s="30">
        <f t="shared" si="59"/>
        <v>1800.119290312661</v>
      </c>
      <c r="ER68" s="30">
        <f>DP68*(('Config sheet'!$D$8+273)/(F68+273))*(CM68/'Config sheet'!$D$7)*(1/DK68)*24*10^-3</f>
        <v>1374.4811193643445</v>
      </c>
      <c r="ES68" s="30">
        <f>DR68*(('Config sheet'!$D$8+273)/(G68+273))*(CN68/'Config sheet'!$D$7)*(1/DL68)*24*10^-3</f>
        <v>1349.8362305998435</v>
      </c>
      <c r="ET68" s="30">
        <f t="shared" si="60"/>
        <v>1362.158674982094</v>
      </c>
      <c r="EU68">
        <f t="shared" si="61"/>
        <v>1.0096927627833172</v>
      </c>
      <c r="EV68">
        <f t="shared" si="62"/>
        <v>1.0182576880111962</v>
      </c>
      <c r="EW68" s="30">
        <f t="shared" si="63"/>
        <v>0.69832844990292064</v>
      </c>
      <c r="EX68" s="30">
        <f>'Config sheet'!$C$123/('Config sheet'!$F$17*10^-3)</f>
        <v>1.2841244171864261</v>
      </c>
      <c r="EY68" s="30">
        <f t="shared" si="64"/>
        <v>0.74394558178541792</v>
      </c>
      <c r="EZ68" s="30">
        <f>'Config sheet'!$N$123/('Config sheet'!$Q$17*10^-3)</f>
        <v>1.4616189626248377</v>
      </c>
      <c r="FA68" s="1" t="s">
        <v>475</v>
      </c>
      <c r="FB68" s="30">
        <f t="shared" si="65"/>
        <v>-3.5856205467848667</v>
      </c>
      <c r="FC68" s="30"/>
    </row>
    <row r="69" spans="1:159" x14ac:dyDescent="0.25">
      <c r="A69" s="1">
        <v>43482</v>
      </c>
      <c r="B69" s="2">
        <v>0.45833333333333331</v>
      </c>
      <c r="C69">
        <v>26.92</v>
      </c>
      <c r="D69">
        <v>74.290000000000006</v>
      </c>
      <c r="E69">
        <v>20.96</v>
      </c>
      <c r="F69">
        <v>20.91</v>
      </c>
      <c r="G69">
        <v>77.48</v>
      </c>
      <c r="H69">
        <v>66.58</v>
      </c>
      <c r="I69">
        <v>71.78</v>
      </c>
      <c r="J69">
        <v>72</v>
      </c>
      <c r="K69">
        <v>72.36</v>
      </c>
      <c r="L69">
        <v>69.77</v>
      </c>
      <c r="M69">
        <v>21.87</v>
      </c>
      <c r="N69">
        <v>34.51</v>
      </c>
      <c r="O69">
        <v>34.01</v>
      </c>
      <c r="P69">
        <v>33.94</v>
      </c>
      <c r="Q69">
        <v>64.39</v>
      </c>
      <c r="R69">
        <v>3.71</v>
      </c>
      <c r="S69">
        <v>69.819999999999993</v>
      </c>
      <c r="T69">
        <v>76.11</v>
      </c>
      <c r="U69">
        <v>72.53</v>
      </c>
      <c r="V69">
        <v>72.53</v>
      </c>
      <c r="W69">
        <v>2.86</v>
      </c>
      <c r="X69">
        <v>2.41</v>
      </c>
      <c r="Y69">
        <v>3.91</v>
      </c>
      <c r="Z69">
        <v>3.49</v>
      </c>
      <c r="AA69">
        <v>4.67</v>
      </c>
      <c r="AB69">
        <v>4.2699999999999996</v>
      </c>
      <c r="AC69">
        <v>3.93</v>
      </c>
      <c r="AD69">
        <v>1.91</v>
      </c>
      <c r="AE69">
        <v>1.34</v>
      </c>
      <c r="AF69">
        <v>2.38</v>
      </c>
      <c r="AH69" s="4" t="str">
        <f t="shared" si="70"/>
        <v>ON</v>
      </c>
      <c r="AI69" s="31">
        <f>M69+'Config sheet'!$D$9-'Config sheet'!$C$139</f>
        <v>22.828900000000001</v>
      </c>
      <c r="AJ69" s="31">
        <f>N69+'Config sheet'!$D$9+'Config sheet'!$C$140</f>
        <v>35.868899999999996</v>
      </c>
      <c r="AK69" s="25">
        <f t="shared" si="71"/>
        <v>1.5712057961618824</v>
      </c>
      <c r="AL69" s="46">
        <f>'Config sheet'!$C$47</f>
        <v>3546.9708798579968</v>
      </c>
      <c r="AM69" s="4">
        <f>'Config sheet'!$C$42</f>
        <v>1817.9423322060413</v>
      </c>
      <c r="AN69" s="25">
        <f>'Config sheet'!$C$46</f>
        <v>1729.0285476519553</v>
      </c>
      <c r="AO69" s="25">
        <f t="shared" si="72"/>
        <v>1.4804878631207323</v>
      </c>
      <c r="AP69" s="25">
        <f>'Config sheet'!$C$50/100*GERC_A_PARA!AM69</f>
        <v>351.771841281869</v>
      </c>
      <c r="AQ69" s="25">
        <f t="shared" si="73"/>
        <v>351.771841281869</v>
      </c>
      <c r="AR69" s="25">
        <f t="shared" si="74"/>
        <v>477.31743012498833</v>
      </c>
      <c r="AS69" s="27">
        <f t="shared" si="75"/>
        <v>2169.7141734879106</v>
      </c>
      <c r="AT69" s="25">
        <f t="shared" si="76"/>
        <v>1599.0288677774681</v>
      </c>
      <c r="AU69" s="25">
        <f>'Config sheet'!$C$51/100*GERC_A_PARA!AN69</f>
        <v>266.0974934836359</v>
      </c>
      <c r="AV69" s="25">
        <f t="shared" si="77"/>
        <v>266.0974934836359</v>
      </c>
      <c r="AW69" s="25">
        <f t="shared" si="78"/>
        <v>361.06634143730827</v>
      </c>
      <c r="AX69" s="27">
        <f t="shared" si="79"/>
        <v>1995.1260411355911</v>
      </c>
      <c r="AY69" s="25">
        <f t="shared" si="80"/>
        <v>1470.3614760011901</v>
      </c>
      <c r="AZ69" s="31">
        <f t="shared" ref="AZ69:AZ132" si="117">IF(AH69="OFF", "OFF", (AS69-AR69)*100/(AS69-AQ69))</f>
        <v>93.094082984977206</v>
      </c>
      <c r="BA69" s="31">
        <f t="shared" ref="BA69:BA132" si="118">IF(AH69="OFF", "OFF", (AX69-AW69)*100/(AX69-AV69))</f>
        <v>94.507386932237679</v>
      </c>
      <c r="BB69" s="31">
        <f t="shared" ref="BB69:BB132" si="119">IF(AH69="OFF", "OFF", (AT69-AQ69)*100/(AS69-AQ69))</f>
        <v>68.608173339694133</v>
      </c>
      <c r="BC69" s="31">
        <f t="shared" ref="BC69:BC132" si="120">IF(AH69="OFF", "OFF", (AY69-AV69)*100/(AX69-AV69))</f>
        <v>69.649745468515334</v>
      </c>
      <c r="BD69" s="25">
        <f t="shared" si="81"/>
        <v>93.80073495860745</v>
      </c>
      <c r="BE69">
        <f>'Config sheet'!$D$59</f>
        <v>82.44</v>
      </c>
      <c r="BF69" s="30">
        <f t="shared" ref="BF69:BF132" si="121">AVERAGE(AZ69:BC69)</f>
        <v>81.464847181356092</v>
      </c>
      <c r="BG69" s="19">
        <f>Coeff_Summary!$B$10+Coeff_Summary!$D$10*(C69)+Coeff_Summary!$E$10*AI69*100+Coeff_Summary!$F$10*(C69)^2+Coeff_Summary!$G$10*(C69)*AI69*100+Coeff_Summary!$H$10*(AI69*100)^2</f>
        <v>0.96218394143788721</v>
      </c>
      <c r="BH69" s="19">
        <f>Coeff_Summary!$B$8+Coeff_Summary!$D$8*(D69)+Coeff_Summary!$E$8*AJ69*100+Coeff_Summary!$F$8*(D69)^2+Coeff_Summary!$G$8*(D69)*AJ69*100+Coeff_Summary!$H$8*(AJ69*100)^2</f>
        <v>0.97144011676825148</v>
      </c>
      <c r="BI69" s="30">
        <f t="shared" ref="BI69:BI132" si="122">AVERAGE(BG69:BH69)</f>
        <v>0.96681202910306929</v>
      </c>
      <c r="BJ69" s="30">
        <f>BG69*8314.4*(GERC_A_PARA!C69+273)/('Config sheet'!$C$28*AI69*10^5)</f>
        <v>6.4180283434281851E-2</v>
      </c>
      <c r="BK69">
        <f>BH69*(8314.4/'Config sheet'!$C$28)*(BT69/(AJ69*10^5))</f>
        <v>4.7754394060289605E-2</v>
      </c>
      <c r="BL69" s="30">
        <f t="shared" ref="BL69:BL132" si="123">AL69*AVERAGE(AZ69:BA69)/100</f>
        <v>3327.0847540745863</v>
      </c>
      <c r="BM69" s="30">
        <f t="shared" si="82"/>
        <v>51839.670628463231</v>
      </c>
      <c r="BN69" s="30">
        <f t="shared" si="83"/>
        <v>2451.9840596124513</v>
      </c>
      <c r="BO69" s="30">
        <f t="shared" si="84"/>
        <v>51345.726563231809</v>
      </c>
      <c r="BP69" s="19">
        <f>(Coeff_Summary!$B$4+Coeff_Summary!$D$4*(C69)+Coeff_Summary!$E$4*AI69*100+Coeff_Summary!$F$4*(C69)^2+Coeff_Summary!$G$4*(C69)*AI69*100+Coeff_Summary!$H$4*(AI69*100)^2+Coeff_Summary!$B$2+Coeff_Summary!$D$2*(D69)+Coeff_Summary!$E$2*AJ69*100+Coeff_Summary!$F$2*(D69)^2+Coeff_Summary!$G$2*(D69)*AJ69*100+Coeff_Summary!$H$2*(AJ69*100)^2)/2</f>
        <v>1.3617892002343635</v>
      </c>
      <c r="BQ69" s="30">
        <f t="shared" ref="BQ69:BQ132" si="124">BP69/(BP69-1)</f>
        <v>3.7640404947196044</v>
      </c>
      <c r="BR69" s="30">
        <f>BI69*(8314.4/'Config sheet'!$C$28)*(273+C69)*BQ69*((AK69^(1/BQ69))-1)</f>
        <v>70678.28296028456</v>
      </c>
      <c r="BS69" s="30">
        <f t="shared" si="85"/>
        <v>338.17309450261888</v>
      </c>
      <c r="BT69" s="30">
        <f t="shared" si="86"/>
        <v>347.29</v>
      </c>
      <c r="BU69" s="52">
        <f t="shared" si="87"/>
        <v>80.753841044160595</v>
      </c>
      <c r="BV69" s="30">
        <f t="shared" si="88"/>
        <v>1260.3249516855235</v>
      </c>
      <c r="BW69" s="65">
        <f>Coeff_Summary!$B$8+Coeff_Summary!$D$8*(BS69-273)+Coeff_Summary!$E$8*AJ69*100+Coeff_Summary!$F$8*(BS69-273)^2+Coeff_Summary!$G$8*(BS69-273)*AJ69*100+Coeff_Summary!$H$8*(AJ69*100)^2</f>
        <v>0.9671943292902565</v>
      </c>
      <c r="BX69" s="30">
        <f>BW69*(8314.4/'Config sheet'!$C$28)*(BS69/(AI69*10^5))</f>
        <v>7.2742947106168562E-2</v>
      </c>
      <c r="BY69" s="30">
        <f t="shared" si="89"/>
        <v>1.1334157970906213</v>
      </c>
      <c r="BZ69" s="30">
        <f t="shared" si="90"/>
        <v>1.0096199644701325</v>
      </c>
      <c r="CA69" s="30">
        <f>('Config sheet'!$C$132*(AJ69-AI69) - 'Config sheet'!$C$133*GERC_A_PARA!AJ69)*10^5</f>
        <v>96643.360998725839</v>
      </c>
      <c r="CB69" s="30">
        <f>('Config sheet'!$C$132*(AJ69-AI69) + 'Config sheet'!$C$133*AI69)*10^5</f>
        <v>121227.49060343688</v>
      </c>
      <c r="CC69" s="30">
        <f>'Config sheet'!$C$148</f>
        <v>386976</v>
      </c>
      <c r="CD69" s="30">
        <f t="shared" ref="CD69:CD132" si="125">BT69-BS69</f>
        <v>9.1169054973811399</v>
      </c>
      <c r="CE69" s="30"/>
      <c r="CF69" s="30"/>
      <c r="CG69" s="30"/>
      <c r="CH69" s="30"/>
      <c r="CI69" s="30"/>
      <c r="CJ69" s="30"/>
      <c r="CK69" s="30"/>
      <c r="CL69" s="30"/>
      <c r="CM69" s="46">
        <f>P69+'Config sheet'!$O$9-'Config sheet'!$C$139</f>
        <v>34.898899999999998</v>
      </c>
      <c r="CN69" s="46">
        <f>Q69+'Config sheet'!$O$9+'Config sheet'!C$140</f>
        <v>65.748900000000006</v>
      </c>
      <c r="CO69" s="27">
        <f t="shared" si="91"/>
        <v>1.8839820166251662</v>
      </c>
      <c r="CP69" s="46">
        <f>'Config sheet'!$N$47</f>
        <v>1852.7346826837274</v>
      </c>
      <c r="CQ69" s="27">
        <f>'Config sheet'!$N$42</f>
        <v>970.82423361890676</v>
      </c>
      <c r="CR69" s="27">
        <f>'Config sheet'!$N$46</f>
        <v>881.91044906482068</v>
      </c>
      <c r="CS69" s="27">
        <f t="shared" si="92"/>
        <v>1.3848849371568543</v>
      </c>
      <c r="CT69" s="27">
        <f>'Config sheet'!$N$50/100*GERC_A_PARA!CQ69</f>
        <v>274.64617569078871</v>
      </c>
      <c r="CU69" s="27">
        <f t="shared" si="93"/>
        <v>274.64617569078871</v>
      </c>
      <c r="CV69" s="27">
        <f t="shared" si="94"/>
        <v>433.9117709548172</v>
      </c>
      <c r="CW69" s="27">
        <f t="shared" si="95"/>
        <v>1245.4704093096955</v>
      </c>
      <c r="CX69" s="27">
        <f t="shared" si="96"/>
        <v>788.32543330235649</v>
      </c>
      <c r="CY69" s="27">
        <f>'Config sheet'!$N$51/100*GERC_A_PARA!CR69</f>
        <v>198.78261521921058</v>
      </c>
      <c r="CZ69" s="27">
        <f t="shared" si="97"/>
        <v>198.78261521921058</v>
      </c>
      <c r="DA69" s="27">
        <f t="shared" si="98"/>
        <v>314.05540742685287</v>
      </c>
      <c r="DB69" s="27">
        <f t="shared" si="99"/>
        <v>1080.6930642840312</v>
      </c>
      <c r="DC69" s="27">
        <f t="shared" si="100"/>
        <v>684.02895950032928</v>
      </c>
      <c r="DD69" s="50">
        <f t="shared" si="101"/>
        <v>83.594806377016369</v>
      </c>
      <c r="DE69" s="50">
        <f t="shared" si="102"/>
        <v>86.929195324777268</v>
      </c>
      <c r="DF69" s="50">
        <f t="shared" si="103"/>
        <v>52.911664112127077</v>
      </c>
      <c r="DG69" s="50">
        <f t="shared" si="104"/>
        <v>55.022178815964232</v>
      </c>
      <c r="DH69" s="27">
        <f t="shared" si="105"/>
        <v>85.262000850896811</v>
      </c>
      <c r="DI69">
        <f>'Config sheet'!$N$59</f>
        <v>71.978923438716066</v>
      </c>
      <c r="DJ69" s="21">
        <f t="shared" ref="DJ69:DJ132" si="126">AVERAGE(DD69:DG69)</f>
        <v>69.61446115747124</v>
      </c>
      <c r="DK69" s="19">
        <f>Coeff_Summary!$B$11+Coeff_Summary!$D$11*(F69)+Coeff_Summary!$E$11*CM69*100+Coeff_Summary!$F$11*(F69)^2+Coeff_Summary!$G$11*(F69)*CM69*100+Coeff_Summary!$H$11*(CM69*100)^2</f>
        <v>0.93932345723669797</v>
      </c>
      <c r="DL69" s="19">
        <f>Coeff_Summary!$B$9+Coeff_Summary!$D$9*(G69)+Coeff_Summary!$E$9*CN69*100+Coeff_Summary!$F$9*(G69)^2+Coeff_Summary!$G$9*(G69)*CN69*100+Coeff_Summary!$H$9*(CN69*100)^2</f>
        <v>0.95624643730832337</v>
      </c>
      <c r="DM69" s="30">
        <f t="shared" ref="DM69:DM132" si="127">AVERAGE(DK69:DL69)</f>
        <v>0.94778494727251061</v>
      </c>
      <c r="DN69">
        <f>DK69*8314.4*(GERC_A_PARA!F69+273)/('Config sheet'!$N$28*GERC_A_PARA!CM69*10^5)</f>
        <v>4.0164362387679321E-2</v>
      </c>
      <c r="DO69">
        <f>DL69*(8314.4/'Config sheet'!$N$28)*((GERC_A_PARA!G69+273)/(GERC_A_PARA!CN69*10^5))</f>
        <v>2.588020210757459E-2</v>
      </c>
      <c r="DP69" s="30">
        <f t="shared" ref="DP69:DP132" si="128">CP69*AVERAGE(DD69:DE69)/100</f>
        <v>1579.6786609146602</v>
      </c>
      <c r="DQ69" s="30">
        <f t="shared" si="106"/>
        <v>39330.355743409906</v>
      </c>
      <c r="DR69" s="30">
        <f t="shared" si="107"/>
        <v>999.86387114106265</v>
      </c>
      <c r="DS69" s="30">
        <f t="shared" si="108"/>
        <v>38634.314638849886</v>
      </c>
      <c r="DT69" s="19">
        <f>(Coeff_Summary!$B$5+Coeff_Summary!$D$5*(F69)+Coeff_Summary!$E$5*CM69*100+Coeff_Summary!$F$5*(F69)^2+Coeff_Summary!$G$5*(F69)*CM69*100+Coeff_Summary!$H$5*(CM69*100)^2+Coeff_Summary!$B$3+Coeff_Summary!$D$3*(G69)+Coeff_Summary!$E$3*CN69*100+Coeff_Summary!$F$3*(G69)^2+Coeff_Summary!$G$3*(G69)*CN69*100+Coeff_Summary!$H$3*(CN69*100)^2)/2</f>
        <v>1.4147498440941817</v>
      </c>
      <c r="DU69" s="30">
        <f t="shared" ref="DU69:DU132" si="129">DT69/(DT69-1)</f>
        <v>3.4110919250229284</v>
      </c>
      <c r="DV69" s="30">
        <f>DM69*(8314.4/'Config sheet'!$N$28)*(273+F69)*DU69*((CO69^(1/DU69))-1)</f>
        <v>98437.707631651356</v>
      </c>
      <c r="DW69" s="30">
        <f t="shared" si="109"/>
        <v>353.8801557334773</v>
      </c>
      <c r="DX69" s="30">
        <f t="shared" si="110"/>
        <v>350.48</v>
      </c>
      <c r="DY69" s="30">
        <f t="shared" si="111"/>
        <v>106.01052807756282</v>
      </c>
      <c r="DZ69" s="30">
        <f t="shared" si="112"/>
        <v>1014.4668673552162</v>
      </c>
      <c r="EA69" s="65">
        <f>Coeff_Summary!$B$9+Coeff_Summary!$D$9*(DW69-273)+Coeff_Summary!$E$9*CN69*100+Coeff_Summary!$F$9*(DW69-273)^2+Coeff_Summary!$G$9*(DW69-273)*CN69*100+Coeff_Summary!$H$9*(CN69*100)^2</f>
        <v>0.95868896721104657</v>
      </c>
      <c r="EB69" s="30">
        <f>EA69*(8314.4/'Config sheet'!$C$28)*(DW69/(CM69*10^5))</f>
        <v>4.9356605723026803E-2</v>
      </c>
      <c r="EC69" s="30">
        <f t="shared" si="113"/>
        <v>1.2288656607223338</v>
      </c>
      <c r="ED69" s="30">
        <f t="shared" si="114"/>
        <v>1.0180161369773619</v>
      </c>
      <c r="EE69" s="30">
        <f>('Config sheet'!$N$132*(CN69-CM69) - 'Config sheet'!$N$133*GERC_A_PARA!CN69)*10^5</f>
        <v>113540.82032714719</v>
      </c>
      <c r="EF69" s="30">
        <f>('Config sheet'!$N$132*(CN69-CM69) + 'Config sheet'!$N$133*CM69)*10^5</f>
        <v>155694.67549086772</v>
      </c>
      <c r="EG69" s="30">
        <f>'Config sheet'!$N$148</f>
        <v>386976</v>
      </c>
      <c r="EH69" s="30">
        <f t="shared" si="115"/>
        <v>2274.7918190407399</v>
      </c>
      <c r="EI69" s="30">
        <f>'Config sheet'!$E$127+'Config sheet'!$P$127</f>
        <v>3308.2</v>
      </c>
      <c r="EJ69" s="30"/>
      <c r="EK69" s="63">
        <f t="shared" si="116"/>
        <v>51839.670628463231</v>
      </c>
      <c r="EL69" s="63">
        <f t="shared" si="67"/>
        <v>51345.726563231809</v>
      </c>
      <c r="EM69" s="63">
        <f t="shared" si="68"/>
        <v>39330.355743409906</v>
      </c>
      <c r="EN69" s="63">
        <f t="shared" si="69"/>
        <v>38634.314638849886</v>
      </c>
      <c r="EO69" s="30">
        <f>BL69*(('Config sheet'!$D$8+273)/(C69+273))*(GERC_A_PARA!AI69/'Config sheet'!$D$7)*(1/GERC_A_PARA!BG69)*24*10^-3</f>
        <v>1799.186874645575</v>
      </c>
      <c r="EP69" s="30">
        <f>BN69*(('Config sheet'!$D$8+273)/(D69+273))*(GERC_A_PARA!AJ69/'Config sheet'!$D$7)*(1/GERC_A_PARA!BH69)*24*10^-3</f>
        <v>1782.0436777810971</v>
      </c>
      <c r="EQ69" s="30">
        <f t="shared" ref="EQ69:EQ132" si="130">AVERAGE(EO69:EP69)</f>
        <v>1790.6152762133361</v>
      </c>
      <c r="ER69" s="30">
        <f>DP69*(('Config sheet'!$D$8+273)/(F69+273))*(CM69/'Config sheet'!$D$7)*(1/DK69)*24*10^-3</f>
        <v>1365.0291170991961</v>
      </c>
      <c r="ES69" s="30">
        <f>DR69*(('Config sheet'!$D$8+273)/(G69+273))*(CN69/'Config sheet'!$D$7)*(1/DL69)*24*10^-3</f>
        <v>1340.8717873099404</v>
      </c>
      <c r="ET69" s="30">
        <f t="shared" ref="ET69:ET132" si="131">AVERAGE(ER69:ES69)</f>
        <v>1352.9504522045681</v>
      </c>
      <c r="EU69">
        <f t="shared" ref="EU69:EU132" si="132">EO69/EP69</f>
        <v>1.0096199644701322</v>
      </c>
      <c r="EV69">
        <f t="shared" ref="EV69:EV132" si="133">ER69/ES69</f>
        <v>1.0180161369773617</v>
      </c>
      <c r="EW69" s="30">
        <f t="shared" ref="EW69:EW132" si="134">BV69/EQ69</f>
        <v>0.70385021753571086</v>
      </c>
      <c r="EX69" s="30">
        <f>'Config sheet'!$C$123/('Config sheet'!$F$17*10^-3)</f>
        <v>1.2841244171864261</v>
      </c>
      <c r="EY69" s="30">
        <f t="shared" ref="EY69:EY132" si="135">DZ69/ET69</f>
        <v>0.74981819600428889</v>
      </c>
      <c r="EZ69" s="30">
        <f>'Config sheet'!$N$123/('Config sheet'!$Q$17*10^-3)</f>
        <v>1.4616189626248377</v>
      </c>
      <c r="FA69" s="1" t="s">
        <v>476</v>
      </c>
      <c r="FB69" s="30">
        <f t="shared" ref="FB69:FB132" si="136">DX69-DW69</f>
        <v>-3.400155733477277</v>
      </c>
      <c r="FC69" s="30"/>
    </row>
    <row r="70" spans="1:159" x14ac:dyDescent="0.25">
      <c r="A70" s="1">
        <v>43482</v>
      </c>
      <c r="B70" s="2">
        <v>0.5</v>
      </c>
      <c r="C70">
        <v>28.01</v>
      </c>
      <c r="D70">
        <v>75.59</v>
      </c>
      <c r="E70">
        <v>23.23</v>
      </c>
      <c r="F70">
        <v>23.17</v>
      </c>
      <c r="G70">
        <v>79.7</v>
      </c>
      <c r="H70">
        <v>66.72</v>
      </c>
      <c r="I70">
        <v>71.92</v>
      </c>
      <c r="J70">
        <v>72.13</v>
      </c>
      <c r="K70">
        <v>72.5</v>
      </c>
      <c r="L70">
        <v>69.95</v>
      </c>
      <c r="M70">
        <v>21.85</v>
      </c>
      <c r="N70">
        <v>34.590000000000003</v>
      </c>
      <c r="O70">
        <v>34.090000000000003</v>
      </c>
      <c r="P70">
        <v>34.03</v>
      </c>
      <c r="Q70">
        <v>64.39</v>
      </c>
      <c r="R70">
        <v>3.7</v>
      </c>
      <c r="S70">
        <v>68.7</v>
      </c>
      <c r="T70">
        <v>76.319999999999993</v>
      </c>
      <c r="U70">
        <v>72.7</v>
      </c>
      <c r="V70">
        <v>72.7</v>
      </c>
      <c r="W70">
        <v>2.86</v>
      </c>
      <c r="X70">
        <v>2.41</v>
      </c>
      <c r="Y70">
        <v>3.93</v>
      </c>
      <c r="Z70">
        <v>3.52</v>
      </c>
      <c r="AA70">
        <v>4.7</v>
      </c>
      <c r="AB70">
        <v>4.32</v>
      </c>
      <c r="AC70">
        <v>3.94</v>
      </c>
      <c r="AD70">
        <v>1.9</v>
      </c>
      <c r="AE70">
        <v>1.32</v>
      </c>
      <c r="AF70">
        <v>2.42</v>
      </c>
      <c r="AH70" s="4" t="str">
        <f t="shared" si="70"/>
        <v>ON</v>
      </c>
      <c r="AI70" s="31">
        <f>M70+'Config sheet'!$D$9-'Config sheet'!$C$139</f>
        <v>22.808900000000001</v>
      </c>
      <c r="AJ70" s="31">
        <f>N70+'Config sheet'!$D$9+'Config sheet'!$C$140</f>
        <v>35.948900000000002</v>
      </c>
      <c r="AK70" s="25">
        <f t="shared" si="71"/>
        <v>1.5760909118808886</v>
      </c>
      <c r="AL70" s="46">
        <f>'Config sheet'!$C$47</f>
        <v>3546.9708798579968</v>
      </c>
      <c r="AM70" s="4">
        <f>'Config sheet'!$C$42</f>
        <v>1817.9423322060413</v>
      </c>
      <c r="AN70" s="25">
        <f>'Config sheet'!$C$46</f>
        <v>1729.0285476519553</v>
      </c>
      <c r="AO70" s="25">
        <f t="shared" si="72"/>
        <v>1.4761696175994032</v>
      </c>
      <c r="AP70" s="25">
        <f>'Config sheet'!$C$50/100*GERC_A_PARA!AM70</f>
        <v>351.771841281869</v>
      </c>
      <c r="AQ70" s="25">
        <f t="shared" si="73"/>
        <v>351.771841281869</v>
      </c>
      <c r="AR70" s="25">
        <f t="shared" si="74"/>
        <v>478.74950307268989</v>
      </c>
      <c r="AS70" s="27">
        <f t="shared" si="75"/>
        <v>2169.7141734879106</v>
      </c>
      <c r="AT70" s="25">
        <f t="shared" si="76"/>
        <v>1594.2457275978106</v>
      </c>
      <c r="AU70" s="25">
        <f>'Config sheet'!$C$51/100*GERC_A_PARA!AN70</f>
        <v>266.0974934836359</v>
      </c>
      <c r="AV70" s="25">
        <f t="shared" si="77"/>
        <v>266.0974934836359</v>
      </c>
      <c r="AW70" s="25">
        <f t="shared" si="78"/>
        <v>362.14963173274657</v>
      </c>
      <c r="AX70" s="27">
        <f t="shared" si="79"/>
        <v>1995.1260411355911</v>
      </c>
      <c r="AY70" s="25">
        <f t="shared" si="80"/>
        <v>1465.9632157845019</v>
      </c>
      <c r="AZ70" s="31">
        <f t="shared" si="117"/>
        <v>93.015308596904958</v>
      </c>
      <c r="BA70" s="31">
        <f t="shared" si="118"/>
        <v>94.444733814282557</v>
      </c>
      <c r="BB70" s="31">
        <f t="shared" si="119"/>
        <v>68.345065974024664</v>
      </c>
      <c r="BC70" s="31">
        <f t="shared" si="120"/>
        <v>69.395367932490203</v>
      </c>
      <c r="BD70" s="25">
        <f t="shared" si="81"/>
        <v>93.730021205593758</v>
      </c>
      <c r="BE70">
        <f>'Config sheet'!$D$59</f>
        <v>82.44</v>
      </c>
      <c r="BF70" s="30">
        <f t="shared" si="121"/>
        <v>81.300119079425599</v>
      </c>
      <c r="BG70" s="19">
        <f>Coeff_Summary!$B$10+Coeff_Summary!$D$10*(C70)+Coeff_Summary!$E$10*AI70*100+Coeff_Summary!$F$10*(C70)^2+Coeff_Summary!$G$10*(C70)*AI70*100+Coeff_Summary!$H$10*(AI70*100)^2</f>
        <v>0.96278178433732875</v>
      </c>
      <c r="BH70" s="19">
        <f>Coeff_Summary!$B$8+Coeff_Summary!$D$8*(D70)+Coeff_Summary!$E$8*AJ70*100+Coeff_Summary!$F$8*(D70)^2+Coeff_Summary!$G$8*(D70)*AJ70*100+Coeff_Summary!$H$8*(AJ70*100)^2</f>
        <v>0.97195678096308302</v>
      </c>
      <c r="BI70" s="30">
        <f t="shared" si="122"/>
        <v>0.96736928265020583</v>
      </c>
      <c r="BJ70" s="30">
        <f>BG70*8314.4*(GERC_A_PARA!C70+273)/('Config sheet'!$C$28*AI70*10^5)</f>
        <v>6.4510072817756517E-2</v>
      </c>
      <c r="BK70">
        <f>BH70*(8314.4/'Config sheet'!$C$28)*(BT70/(AJ70*10^5))</f>
        <v>4.7851918792047421E-2</v>
      </c>
      <c r="BL70" s="30">
        <f t="shared" si="123"/>
        <v>3324.5765578471355</v>
      </c>
      <c r="BM70" s="30">
        <f t="shared" si="82"/>
        <v>51535.77437804472</v>
      </c>
      <c r="BN70" s="30">
        <f t="shared" si="83"/>
        <v>2442.8065402270663</v>
      </c>
      <c r="BO70" s="30">
        <f t="shared" si="84"/>
        <v>51049.291269654161</v>
      </c>
      <c r="BP70" s="19">
        <f>(Coeff_Summary!$B$4+Coeff_Summary!$D$4*(C70)+Coeff_Summary!$E$4*AI70*100+Coeff_Summary!$F$4*(C70)^2+Coeff_Summary!$G$4*(C70)*AI70*100+Coeff_Summary!$H$4*(AI70*100)^2+Coeff_Summary!$B$2+Coeff_Summary!$D$2*(D70)+Coeff_Summary!$E$2*AJ70*100+Coeff_Summary!$F$2*(D70)^2+Coeff_Summary!$G$2*(D70)*AJ70*100+Coeff_Summary!$H$2*(AJ70*100)^2)/2</f>
        <v>1.3604681865892796</v>
      </c>
      <c r="BQ70" s="30">
        <f t="shared" si="124"/>
        <v>3.7741699190209208</v>
      </c>
      <c r="BR70" s="30">
        <f>BI70*(8314.4/'Config sheet'!$C$28)*(273+C70)*BQ70*((AK70^(1/BQ70))-1)</f>
        <v>71481.904807178871</v>
      </c>
      <c r="BS70" s="30">
        <f t="shared" si="85"/>
        <v>339.57197692284819</v>
      </c>
      <c r="BT70" s="30">
        <f t="shared" si="86"/>
        <v>348.59000000000003</v>
      </c>
      <c r="BU70" s="52">
        <f t="shared" si="87"/>
        <v>81.04660975798275</v>
      </c>
      <c r="BV70" s="30">
        <f t="shared" si="88"/>
        <v>1262.6051880161033</v>
      </c>
      <c r="BW70" s="65">
        <f>Coeff_Summary!$B$8+Coeff_Summary!$D$8*(BS70-273)+Coeff_Summary!$E$8*AJ70*100+Coeff_Summary!$F$8*(BS70-273)^2+Coeff_Summary!$G$8*(BS70-273)*AJ70*100+Coeff_Summary!$H$8*(AJ70*100)^2</f>
        <v>0.96781230542790131</v>
      </c>
      <c r="BX70" s="30">
        <f>BW70*(8314.4/'Config sheet'!$C$28)*(BS70/(AI70*10^5))</f>
        <v>7.3154614525817757E-2</v>
      </c>
      <c r="BY70" s="30">
        <f t="shared" si="89"/>
        <v>1.1340029755117842</v>
      </c>
      <c r="BZ70" s="30">
        <f t="shared" si="90"/>
        <v>1.0095296740912787</v>
      </c>
      <c r="CA70" s="30">
        <f>('Config sheet'!$C$132*(AJ70-AI70) - 'Config sheet'!$C$133*GERC_A_PARA!AJ70)*10^5</f>
        <v>97466.190606345335</v>
      </c>
      <c r="CB70" s="30">
        <f>('Config sheet'!$C$132*(AJ70-AI70) + 'Config sheet'!$C$133*AI70)*10^5</f>
        <v>122075.44973509785</v>
      </c>
      <c r="CC70" s="30">
        <f>'Config sheet'!$C$148</f>
        <v>386976</v>
      </c>
      <c r="CD70" s="30">
        <f t="shared" si="125"/>
        <v>9.0180230771518382</v>
      </c>
      <c r="CE70" s="30"/>
      <c r="CF70" s="30"/>
      <c r="CG70" s="30"/>
      <c r="CH70" s="30"/>
      <c r="CI70" s="30"/>
      <c r="CJ70" s="30"/>
      <c r="CK70" s="30"/>
      <c r="CL70" s="30"/>
      <c r="CM70" s="46">
        <f>P70+'Config sheet'!$O$9-'Config sheet'!$C$139</f>
        <v>34.988900000000001</v>
      </c>
      <c r="CN70" s="46">
        <f>Q70+'Config sheet'!$O$9+'Config sheet'!C$140</f>
        <v>65.748900000000006</v>
      </c>
      <c r="CO70" s="27">
        <f t="shared" si="91"/>
        <v>1.8791359545455846</v>
      </c>
      <c r="CP70" s="46">
        <f>'Config sheet'!$N$47</f>
        <v>1852.7346826837274</v>
      </c>
      <c r="CQ70" s="27">
        <f>'Config sheet'!$N$42</f>
        <v>970.82423361890676</v>
      </c>
      <c r="CR70" s="27">
        <f>'Config sheet'!$N$46</f>
        <v>881.91044906482068</v>
      </c>
      <c r="CS70" s="27">
        <f t="shared" si="92"/>
        <v>1.3829720632097779</v>
      </c>
      <c r="CT70" s="27">
        <f>'Config sheet'!$N$50/100*GERC_A_PARA!CQ70</f>
        <v>274.64617569078871</v>
      </c>
      <c r="CU70" s="27">
        <f t="shared" si="93"/>
        <v>274.64617569078871</v>
      </c>
      <c r="CV70" s="27">
        <f t="shared" si="94"/>
        <v>433.37850189175953</v>
      </c>
      <c r="CW70" s="27">
        <f t="shared" si="95"/>
        <v>1245.4704093096955</v>
      </c>
      <c r="CX70" s="27">
        <f t="shared" si="96"/>
        <v>789.29546195713908</v>
      </c>
      <c r="CY70" s="27">
        <f>'Config sheet'!$N$51/100*GERC_A_PARA!CR70</f>
        <v>198.78261521921058</v>
      </c>
      <c r="CZ70" s="27">
        <f t="shared" si="97"/>
        <v>198.78261521921058</v>
      </c>
      <c r="DA70" s="27">
        <f t="shared" si="98"/>
        <v>313.66943948572469</v>
      </c>
      <c r="DB70" s="27">
        <f t="shared" si="99"/>
        <v>1080.6930642840312</v>
      </c>
      <c r="DC70" s="27">
        <f t="shared" si="100"/>
        <v>684.87065211024151</v>
      </c>
      <c r="DD70" s="50">
        <f t="shared" si="101"/>
        <v>83.649735894079413</v>
      </c>
      <c r="DE70" s="50">
        <f t="shared" si="102"/>
        <v>86.972960305851871</v>
      </c>
      <c r="DF70" s="50">
        <f t="shared" si="103"/>
        <v>53.01158216332432</v>
      </c>
      <c r="DG70" s="50">
        <f t="shared" si="104"/>
        <v>55.117618507239548</v>
      </c>
      <c r="DH70" s="27">
        <f t="shared" si="105"/>
        <v>85.311348099965642</v>
      </c>
      <c r="DI70">
        <f>'Config sheet'!$N$59</f>
        <v>71.978923438716066</v>
      </c>
      <c r="DJ70" s="21">
        <f t="shared" si="126"/>
        <v>69.68797421762379</v>
      </c>
      <c r="DK70" s="19">
        <f>Coeff_Summary!$B$11+Coeff_Summary!$D$11*(F70)+Coeff_Summary!$E$11*CM70*100+Coeff_Summary!$F$11*(F70)^2+Coeff_Summary!$G$11*(F70)*CM70*100+Coeff_Summary!$H$11*(CM70*100)^2</f>
        <v>0.94110903941199975</v>
      </c>
      <c r="DL70" s="19">
        <f>Coeff_Summary!$B$9+Coeff_Summary!$D$9*(G70)+Coeff_Summary!$E$9*CN70*100+Coeff_Summary!$F$9*(G70)^2+Coeff_Summary!$G$9*(G70)*CN70*100+Coeff_Summary!$H$9*(CN70*100)^2</f>
        <v>0.95785297621009646</v>
      </c>
      <c r="DM70" s="30">
        <f t="shared" si="127"/>
        <v>0.94948100781104805</v>
      </c>
      <c r="DN70">
        <f>DK70*8314.4*(GERC_A_PARA!F70+273)/('Config sheet'!$N$28*GERC_A_PARA!CM70*10^5)</f>
        <v>4.0445834991794195E-2</v>
      </c>
      <c r="DO70">
        <f>DL70*(8314.4/'Config sheet'!$N$28)*((GERC_A_PARA!G70+273)/(GERC_A_PARA!CN70*10^5))</f>
        <v>2.6087887078440668E-2</v>
      </c>
      <c r="DP70" s="30">
        <f t="shared" si="128"/>
        <v>1580.5929345131087</v>
      </c>
      <c r="DQ70" s="30">
        <f t="shared" si="106"/>
        <v>39079.250924941603</v>
      </c>
      <c r="DR70" s="30">
        <f t="shared" si="107"/>
        <v>1001.6736014661113</v>
      </c>
      <c r="DS70" s="30">
        <f t="shared" si="108"/>
        <v>38396.118415197605</v>
      </c>
      <c r="DT70" s="19">
        <f>(Coeff_Summary!$B$5+Coeff_Summary!$D$5*(F70)+Coeff_Summary!$E$5*CM70*100+Coeff_Summary!$F$5*(F70)^2+Coeff_Summary!$G$5*(F70)*CM70*100+Coeff_Summary!$H$5*(CM70*100)^2+Coeff_Summary!$B$3+Coeff_Summary!$D$3*(G70)+Coeff_Summary!$E$3*CN70*100+Coeff_Summary!$F$3*(G70)^2+Coeff_Summary!$G$3*(G70)*CN70*100+Coeff_Summary!$H$3*(CN70*100)^2)/2</f>
        <v>1.4109182965540288</v>
      </c>
      <c r="DU70" s="30">
        <f t="shared" si="129"/>
        <v>3.4335737989425765</v>
      </c>
      <c r="DV70" s="30">
        <f>DM70*(8314.4/'Config sheet'!$N$28)*(273+F70)*DU70*((CO70^(1/DU70))-1)</f>
        <v>98867.843571738442</v>
      </c>
      <c r="DW70" s="30">
        <f t="shared" si="109"/>
        <v>355.90093441406424</v>
      </c>
      <c r="DX70" s="30">
        <f t="shared" si="110"/>
        <v>352.7</v>
      </c>
      <c r="DY70" s="30">
        <f t="shared" si="111"/>
        <v>105.6623640793636</v>
      </c>
      <c r="DZ70" s="30">
        <f t="shared" si="112"/>
        <v>1015.7304408591419</v>
      </c>
      <c r="EA70" s="65">
        <f>Coeff_Summary!$B$9+Coeff_Summary!$D$9*(DW70-273)+Coeff_Summary!$E$9*CN70*100+Coeff_Summary!$F$9*(DW70-273)^2+Coeff_Summary!$G$9*(DW70-273)*CN70*100+Coeff_Summary!$H$9*(CN70*100)^2</f>
        <v>0.96009134068686997</v>
      </c>
      <c r="EB70" s="30">
        <f>EA70*(8314.4/'Config sheet'!$C$28)*(DW70/(CM70*10^5))</f>
        <v>4.9583191393752377E-2</v>
      </c>
      <c r="EC70" s="30">
        <f t="shared" si="113"/>
        <v>1.2259158799370071</v>
      </c>
      <c r="ED70" s="30">
        <f t="shared" si="114"/>
        <v>1.0177917075459797</v>
      </c>
      <c r="EE70" s="30">
        <f>('Config sheet'!$N$132*(CN70-CM70) - 'Config sheet'!$N$133*GERC_A_PARA!CN70)*10^5</f>
        <v>113129.24717725023</v>
      </c>
      <c r="EF70" s="30">
        <f>('Config sheet'!$N$132*(CN70-CM70) + 'Config sheet'!$N$133*CM70)*10^5</f>
        <v>155320.79662703301</v>
      </c>
      <c r="EG70" s="30">
        <f>'Config sheet'!$N$148</f>
        <v>386976</v>
      </c>
      <c r="EH70" s="30">
        <f t="shared" si="115"/>
        <v>2278.3356288752452</v>
      </c>
      <c r="EI70" s="30">
        <f>'Config sheet'!$E$127+'Config sheet'!$P$127</f>
        <v>3308.2</v>
      </c>
      <c r="EJ70" s="30"/>
      <c r="EK70" s="63">
        <f t="shared" si="116"/>
        <v>51535.77437804472</v>
      </c>
      <c r="EL70" s="63">
        <f t="shared" si="67"/>
        <v>51049.291269654161</v>
      </c>
      <c r="EM70" s="63">
        <f t="shared" si="68"/>
        <v>39079.250924941603</v>
      </c>
      <c r="EN70" s="63">
        <f t="shared" si="69"/>
        <v>38396.118415197605</v>
      </c>
      <c r="EO70" s="30">
        <f>BL70*(('Config sheet'!$D$8+273)/(C70+273))*(GERC_A_PARA!AI70/'Config sheet'!$D$7)*(1/GERC_A_PARA!BG70)*24*10^-3</f>
        <v>1788.6396211931822</v>
      </c>
      <c r="EP70" s="30">
        <f>BN70*(('Config sheet'!$D$8+273)/(D70+273))*(GERC_A_PARA!AJ70/'Config sheet'!$D$7)*(1/GERC_A_PARA!BH70)*24*10^-3</f>
        <v>1771.7553699481036</v>
      </c>
      <c r="EQ70" s="30">
        <f t="shared" si="130"/>
        <v>1780.1974955706428</v>
      </c>
      <c r="ER70" s="30">
        <f>DP70*(('Config sheet'!$D$8+273)/(F70+273))*(CM70/'Config sheet'!$D$7)*(1/DK70)*24*10^-3</f>
        <v>1356.3140830707903</v>
      </c>
      <c r="ES70" s="30">
        <f>DR70*(('Config sheet'!$D$8+273)/(G70+273))*(CN70/'Config sheet'!$D$7)*(1/DL70)*24*10^-3</f>
        <v>1332.604768750798</v>
      </c>
      <c r="ET70" s="30">
        <f t="shared" si="131"/>
        <v>1344.4594259107942</v>
      </c>
      <c r="EU70">
        <f t="shared" si="132"/>
        <v>1.0095296740912787</v>
      </c>
      <c r="EV70">
        <f t="shared" si="133"/>
        <v>1.0177917075459797</v>
      </c>
      <c r="EW70" s="30">
        <f t="shared" si="134"/>
        <v>0.70925006419659908</v>
      </c>
      <c r="EX70" s="30">
        <f>'Config sheet'!$C$123/('Config sheet'!$F$17*10^-3)</f>
        <v>1.2841244171864261</v>
      </c>
      <c r="EY70" s="30">
        <f t="shared" si="135"/>
        <v>0.7554935621586667</v>
      </c>
      <c r="EZ70" s="30">
        <f>'Config sheet'!$N$123/('Config sheet'!$Q$17*10^-3)</f>
        <v>1.4616189626248377</v>
      </c>
      <c r="FA70" s="1" t="s">
        <v>477</v>
      </c>
      <c r="FB70" s="30">
        <f t="shared" si="136"/>
        <v>-3.2009344140642497</v>
      </c>
      <c r="FC70" s="30"/>
    </row>
    <row r="71" spans="1:159" x14ac:dyDescent="0.25">
      <c r="A71" s="1">
        <v>43482</v>
      </c>
      <c r="B71" s="2">
        <v>0.54166666666666663</v>
      </c>
      <c r="C71">
        <v>29.11</v>
      </c>
      <c r="D71">
        <v>76.900000000000006</v>
      </c>
      <c r="E71">
        <v>25.49</v>
      </c>
      <c r="F71">
        <v>25.43</v>
      </c>
      <c r="G71">
        <v>81.91</v>
      </c>
      <c r="H71">
        <v>66.86</v>
      </c>
      <c r="I71">
        <v>72.069999999999993</v>
      </c>
      <c r="J71">
        <v>72.25</v>
      </c>
      <c r="K71">
        <v>72.650000000000006</v>
      </c>
      <c r="L71">
        <v>70.14</v>
      </c>
      <c r="M71">
        <v>21.84</v>
      </c>
      <c r="N71">
        <v>34.67</v>
      </c>
      <c r="O71">
        <v>34.17</v>
      </c>
      <c r="P71">
        <v>34.11</v>
      </c>
      <c r="Q71">
        <v>64.39</v>
      </c>
      <c r="R71">
        <v>3.7</v>
      </c>
      <c r="S71">
        <v>67.569999999999993</v>
      </c>
      <c r="T71">
        <v>76.53</v>
      </c>
      <c r="U71">
        <v>72.87</v>
      </c>
      <c r="V71">
        <v>72.87</v>
      </c>
      <c r="W71">
        <v>2.86</v>
      </c>
      <c r="X71">
        <v>2.42</v>
      </c>
      <c r="Y71">
        <v>3.95</v>
      </c>
      <c r="Z71">
        <v>3.55</v>
      </c>
      <c r="AA71">
        <v>4.72</v>
      </c>
      <c r="AB71">
        <v>4.38</v>
      </c>
      <c r="AC71">
        <v>3.96</v>
      </c>
      <c r="AD71">
        <v>1.89</v>
      </c>
      <c r="AE71">
        <v>1.3</v>
      </c>
      <c r="AF71">
        <v>2.4700000000000002</v>
      </c>
      <c r="AH71" s="4" t="str">
        <f t="shared" si="70"/>
        <v>ON</v>
      </c>
      <c r="AI71" s="31">
        <f>M71+'Config sheet'!$D$9-'Config sheet'!$C$139</f>
        <v>22.7989</v>
      </c>
      <c r="AJ71" s="31">
        <f>N71+'Config sheet'!$D$9+'Config sheet'!$C$140</f>
        <v>36.0289</v>
      </c>
      <c r="AK71" s="25">
        <f t="shared" si="71"/>
        <v>1.5802911543978</v>
      </c>
      <c r="AL71" s="46">
        <f>'Config sheet'!$C$47</f>
        <v>3546.9708798579968</v>
      </c>
      <c r="AM71" s="4">
        <f>'Config sheet'!$C$42</f>
        <v>1817.9423322060413</v>
      </c>
      <c r="AN71" s="25">
        <f>'Config sheet'!$C$46</f>
        <v>1729.0285476519553</v>
      </c>
      <c r="AO71" s="25">
        <f t="shared" si="72"/>
        <v>1.4725819524995494</v>
      </c>
      <c r="AP71" s="25">
        <f>'Config sheet'!$C$50/100*GERC_A_PARA!AM71</f>
        <v>351.771841281869</v>
      </c>
      <c r="AQ71" s="25">
        <f t="shared" si="73"/>
        <v>351.771841281869</v>
      </c>
      <c r="AR71" s="25">
        <f t="shared" si="74"/>
        <v>479.975798267171</v>
      </c>
      <c r="AS71" s="27">
        <f t="shared" si="75"/>
        <v>2169.7141734879106</v>
      </c>
      <c r="AT71" s="25">
        <f t="shared" si="76"/>
        <v>1590.172572489505</v>
      </c>
      <c r="AU71" s="25">
        <f>'Config sheet'!$C$51/100*GERC_A_PARA!AN71</f>
        <v>266.0974934836359</v>
      </c>
      <c r="AV71" s="25">
        <f t="shared" si="77"/>
        <v>266.0974934836359</v>
      </c>
      <c r="AW71" s="25">
        <f t="shared" si="78"/>
        <v>363.07726163152796</v>
      </c>
      <c r="AX71" s="27">
        <f t="shared" si="79"/>
        <v>1995.1260411355911</v>
      </c>
      <c r="AY71" s="25">
        <f t="shared" si="80"/>
        <v>1462.2178110093182</v>
      </c>
      <c r="AZ71" s="31">
        <f t="shared" si="117"/>
        <v>92.947853476203022</v>
      </c>
      <c r="BA71" s="31">
        <f t="shared" si="118"/>
        <v>94.391083462468444</v>
      </c>
      <c r="BB71" s="31">
        <f t="shared" si="119"/>
        <v>68.121012931408998</v>
      </c>
      <c r="BC71" s="31">
        <f t="shared" si="120"/>
        <v>69.178748907878372</v>
      </c>
      <c r="BD71" s="25">
        <f t="shared" si="81"/>
        <v>93.669468469335726</v>
      </c>
      <c r="BE71">
        <f>'Config sheet'!$D$59</f>
        <v>82.44</v>
      </c>
      <c r="BF71" s="30">
        <f t="shared" si="121"/>
        <v>81.159674694489695</v>
      </c>
      <c r="BG71" s="19">
        <f>Coeff_Summary!$B$10+Coeff_Summary!$D$10*(C71)+Coeff_Summary!$E$10*AI71*100+Coeff_Summary!$F$10*(C71)^2+Coeff_Summary!$G$10*(C71)*AI71*100+Coeff_Summary!$H$10*(AI71*100)^2</f>
        <v>0.96336038632117693</v>
      </c>
      <c r="BH71" s="19">
        <f>Coeff_Summary!$B$8+Coeff_Summary!$D$8*(D71)+Coeff_Summary!$E$8*AJ71*100+Coeff_Summary!$F$8*(D71)^2+Coeff_Summary!$G$8*(D71)*AJ71*100+Coeff_Summary!$H$8*(AJ71*100)^2</f>
        <v>0.97247132962734284</v>
      </c>
      <c r="BI71" s="30">
        <f t="shared" si="122"/>
        <v>0.96791585797425994</v>
      </c>
      <c r="BJ71" s="30">
        <f>BG71*8314.4*(GERC_A_PARA!C71+273)/('Config sheet'!$C$28*AI71*10^5)</f>
        <v>6.4813142033854451E-2</v>
      </c>
      <c r="BK71">
        <f>BH71*(8314.4/'Config sheet'!$C$28)*(BT71/(AJ71*10^5))</f>
        <v>4.7950465825199913E-2</v>
      </c>
      <c r="BL71" s="30">
        <f t="shared" si="123"/>
        <v>3322.4287699251063</v>
      </c>
      <c r="BM71" s="30">
        <f t="shared" si="82"/>
        <v>51261.652585669603</v>
      </c>
      <c r="BN71" s="30">
        <f t="shared" si="83"/>
        <v>2434.991285276953</v>
      </c>
      <c r="BO71" s="30">
        <f t="shared" si="84"/>
        <v>50781.389573013628</v>
      </c>
      <c r="BP71" s="19">
        <f>(Coeff_Summary!$B$4+Coeff_Summary!$D$4*(C71)+Coeff_Summary!$E$4*AI71*100+Coeff_Summary!$F$4*(C71)^2+Coeff_Summary!$G$4*(C71)*AI71*100+Coeff_Summary!$H$4*(AI71*100)^2+Coeff_Summary!$B$2+Coeff_Summary!$D$2*(D71)+Coeff_Summary!$E$2*AJ71*100+Coeff_Summary!$F$2*(D71)^2+Coeff_Summary!$G$2*(D71)*AJ71*100+Coeff_Summary!$H$2*(AJ71*100)^2)/2</f>
        <v>1.3591641512893138</v>
      </c>
      <c r="BQ71" s="30">
        <f t="shared" si="124"/>
        <v>3.7842422368998636</v>
      </c>
      <c r="BR71" s="30">
        <f>BI71*(8314.4/'Config sheet'!$C$28)*(273+C71)*BQ71*((AK71^(1/BQ71))-1)</f>
        <v>72217.679958856083</v>
      </c>
      <c r="BS71" s="30">
        <f t="shared" si="85"/>
        <v>340.94326565686174</v>
      </c>
      <c r="BT71" s="30">
        <f t="shared" si="86"/>
        <v>349.9</v>
      </c>
      <c r="BU71" s="52">
        <f t="shared" si="87"/>
        <v>81.258141152671556</v>
      </c>
      <c r="BV71" s="30">
        <f t="shared" si="88"/>
        <v>1265.5134092412113</v>
      </c>
      <c r="BW71" s="65">
        <f>Coeff_Summary!$B$8+Coeff_Summary!$D$8*(BS71-273)+Coeff_Summary!$E$8*AJ71*100+Coeff_Summary!$F$8*(BS71-273)^2+Coeff_Summary!$G$8*(BS71-273)*AJ71*100+Coeff_Summary!$H$8*(AJ71*100)^2</f>
        <v>0.96840949662970266</v>
      </c>
      <c r="BX71" s="30">
        <f>BW71*(8314.4/'Config sheet'!$C$28)*(BS71/(AI71*10^5))</f>
        <v>7.3527592678558698E-2</v>
      </c>
      <c r="BY71" s="30">
        <f t="shared" si="89"/>
        <v>1.1344549943305069</v>
      </c>
      <c r="BZ71" s="30">
        <f t="shared" si="90"/>
        <v>1.0094574610244851</v>
      </c>
      <c r="CA71" s="30">
        <f>('Config sheet'!$C$132*(AJ71-AI71) - 'Config sheet'!$C$133*GERC_A_PARA!AJ71)*10^5</f>
        <v>98203.386649997308</v>
      </c>
      <c r="CB71" s="30">
        <f>('Config sheet'!$C$132*(AJ71-AI71) + 'Config sheet'!$C$133*AI71)*10^5</f>
        <v>122841.96355679823</v>
      </c>
      <c r="CC71" s="30">
        <f>'Config sheet'!$C$148</f>
        <v>386976</v>
      </c>
      <c r="CD71" s="30">
        <f t="shared" si="125"/>
        <v>8.9567343431382369</v>
      </c>
      <c r="CE71" s="30"/>
      <c r="CF71" s="30"/>
      <c r="CG71" s="30"/>
      <c r="CH71" s="30"/>
      <c r="CI71" s="30"/>
      <c r="CJ71" s="30"/>
      <c r="CK71" s="30"/>
      <c r="CL71" s="30"/>
      <c r="CM71" s="46">
        <f>P71+'Config sheet'!$O$9-'Config sheet'!$C$139</f>
        <v>35.068899999999999</v>
      </c>
      <c r="CN71" s="46">
        <f>Q71+'Config sheet'!$O$9+'Config sheet'!C$140</f>
        <v>65.748900000000006</v>
      </c>
      <c r="CO71" s="27">
        <f t="shared" si="91"/>
        <v>1.8748492253820339</v>
      </c>
      <c r="CP71" s="46">
        <f>'Config sheet'!$N$47</f>
        <v>1852.7346826837274</v>
      </c>
      <c r="CQ71" s="27">
        <f>'Config sheet'!$N$42</f>
        <v>970.82423361890676</v>
      </c>
      <c r="CR71" s="27">
        <f>'Config sheet'!$N$46</f>
        <v>881.91044906482068</v>
      </c>
      <c r="CS71" s="27">
        <f t="shared" si="92"/>
        <v>1.3807756212558393</v>
      </c>
      <c r="CT71" s="27">
        <f>'Config sheet'!$N$50/100*GERC_A_PARA!CQ71</f>
        <v>274.64617569078871</v>
      </c>
      <c r="CU71" s="27">
        <f t="shared" si="93"/>
        <v>274.64617569078871</v>
      </c>
      <c r="CV71" s="27">
        <f t="shared" si="94"/>
        <v>432.9763214840371</v>
      </c>
      <c r="CW71" s="27">
        <f t="shared" si="95"/>
        <v>1245.4704093096955</v>
      </c>
      <c r="CX71" s="27">
        <f t="shared" si="96"/>
        <v>790.0286179172972</v>
      </c>
      <c r="CY71" s="27">
        <f>'Config sheet'!$N$51/100*GERC_A_PARA!CR71</f>
        <v>198.78261521921058</v>
      </c>
      <c r="CZ71" s="27">
        <f t="shared" si="97"/>
        <v>198.78261521921058</v>
      </c>
      <c r="DA71" s="27">
        <f t="shared" si="98"/>
        <v>313.37835051266359</v>
      </c>
      <c r="DB71" s="27">
        <f t="shared" si="99"/>
        <v>1080.6930642840312</v>
      </c>
      <c r="DC71" s="27">
        <f t="shared" si="100"/>
        <v>685.50681058920566</v>
      </c>
      <c r="DD71" s="50">
        <f t="shared" si="101"/>
        <v>83.691162590467414</v>
      </c>
      <c r="DE71" s="50">
        <f t="shared" si="102"/>
        <v>87.005966941998409</v>
      </c>
      <c r="DF71" s="50">
        <f t="shared" si="103"/>
        <v>53.087101081658808</v>
      </c>
      <c r="DG71" s="50">
        <f t="shared" si="104"/>
        <v>55.18975264281292</v>
      </c>
      <c r="DH71" s="27">
        <f t="shared" si="105"/>
        <v>85.348564766232911</v>
      </c>
      <c r="DI71">
        <f>'Config sheet'!$N$59</f>
        <v>71.978923438716066</v>
      </c>
      <c r="DJ71" s="21">
        <f t="shared" si="126"/>
        <v>69.743495814234393</v>
      </c>
      <c r="DK71" s="19">
        <f>Coeff_Summary!$B$11+Coeff_Summary!$D$11*(F71)+Coeff_Summary!$E$11*CM71*100+Coeff_Summary!$F$11*(F71)^2+Coeff_Summary!$G$11*(F71)*CM71*100+Coeff_Summary!$H$11*(CM71*100)^2</f>
        <v>0.94285847665573785</v>
      </c>
      <c r="DL71" s="19">
        <f>Coeff_Summary!$B$9+Coeff_Summary!$D$9*(G71)+Coeff_Summary!$E$9*CN71*100+Coeff_Summary!$F$9*(G71)^2+Coeff_Summary!$G$9*(G71)*CN71*100+Coeff_Summary!$H$9*(CN71*100)^2</f>
        <v>0.95940824510461331</v>
      </c>
      <c r="DM71" s="30">
        <f t="shared" si="127"/>
        <v>0.95113336088017553</v>
      </c>
      <c r="DN71">
        <f>DK71*8314.4*(GERC_A_PARA!F71+273)/('Config sheet'!$N$28*GERC_A_PARA!CM71*10^5)</f>
        <v>4.0737083176976892E-2</v>
      </c>
      <c r="DO71">
        <f>DL71*(8314.4/'Config sheet'!$N$28)*((GERC_A_PARA!G71+273)/(GERC_A_PARA!CN71*10^5))</f>
        <v>2.629397683632035E-2</v>
      </c>
      <c r="DP71" s="30">
        <f t="shared" si="128"/>
        <v>1581.2824605967808</v>
      </c>
      <c r="DQ71" s="30">
        <f t="shared" si="106"/>
        <v>38816.781597423345</v>
      </c>
      <c r="DR71" s="30">
        <f t="shared" si="107"/>
        <v>1003.0414111360074</v>
      </c>
      <c r="DS71" s="30">
        <f t="shared" si="108"/>
        <v>38147.193076951677</v>
      </c>
      <c r="DT71" s="19">
        <f>(Coeff_Summary!$B$5+Coeff_Summary!$D$5*(F71)+Coeff_Summary!$E$5*CM71*100+Coeff_Summary!$F$5*(F71)^2+Coeff_Summary!$G$5*(F71)*CM71*100+Coeff_Summary!$H$5*(CM71*100)^2+Coeff_Summary!$B$3+Coeff_Summary!$D$3*(G71)+Coeff_Summary!$E$3*CN71*100+Coeff_Summary!$F$3*(G71)^2+Coeff_Summary!$G$3*(G71)*CN71*100+Coeff_Summary!$H$3*(CN71*100)^2)/2</f>
        <v>1.4071699740167687</v>
      </c>
      <c r="DU71" s="30">
        <f t="shared" si="129"/>
        <v>3.4559767758288005</v>
      </c>
      <c r="DV71" s="30">
        <f>DM71*(8314.4/'Config sheet'!$N$28)*(273+F71)*DU71*((CO71^(1/DU71))-1)</f>
        <v>99339.520356355322</v>
      </c>
      <c r="DW71" s="30">
        <f t="shared" si="109"/>
        <v>357.95326481817165</v>
      </c>
      <c r="DX71" s="30">
        <f t="shared" si="110"/>
        <v>354.90999999999997</v>
      </c>
      <c r="DY71" s="30">
        <f t="shared" si="111"/>
        <v>105.38821674605462</v>
      </c>
      <c r="DZ71" s="30">
        <f t="shared" si="112"/>
        <v>1016.3587397580966</v>
      </c>
      <c r="EA71" s="65">
        <f>Coeff_Summary!$B$9+Coeff_Summary!$D$9*(DW71-273)+Coeff_Summary!$E$9*CN71*100+Coeff_Summary!$F$9*(DW71-273)^2+Coeff_Summary!$G$9*(DW71-273)*CN71*100+Coeff_Summary!$H$9*(CN71*100)^2</f>
        <v>0.96147801282299805</v>
      </c>
      <c r="EB71" s="30">
        <f>EA71*(8314.4/'Config sheet'!$C$28)*(DW71/(CM71*10^5))</f>
        <v>4.9827216409419353E-2</v>
      </c>
      <c r="EC71" s="30">
        <f t="shared" si="113"/>
        <v>1.2231414849450948</v>
      </c>
      <c r="ED71" s="30">
        <f t="shared" si="114"/>
        <v>1.0175527598877578</v>
      </c>
      <c r="EE71" s="30">
        <f>('Config sheet'!$N$132*(CN71-CM71) - 'Config sheet'!$N$133*GERC_A_PARA!CN71)*10^5</f>
        <v>112763.40437734185</v>
      </c>
      <c r="EF71" s="30">
        <f>('Config sheet'!$N$132*(CN71-CM71) + 'Config sheet'!$N$133*CM71)*10^5</f>
        <v>154988.45985917994</v>
      </c>
      <c r="EG71" s="30">
        <f>'Config sheet'!$N$148</f>
        <v>386976</v>
      </c>
      <c r="EH71" s="30">
        <f t="shared" si="115"/>
        <v>2281.8721489993077</v>
      </c>
      <c r="EI71" s="30">
        <f>'Config sheet'!$E$127+'Config sheet'!$P$127</f>
        <v>3308.2</v>
      </c>
      <c r="EJ71" s="30"/>
      <c r="EK71" s="63">
        <f t="shared" si="116"/>
        <v>51261.652585669603</v>
      </c>
      <c r="EL71" s="63">
        <f t="shared" si="67"/>
        <v>50781.389573013628</v>
      </c>
      <c r="EM71" s="63">
        <f t="shared" si="68"/>
        <v>38816.781597423345</v>
      </c>
      <c r="EN71" s="63">
        <f t="shared" si="69"/>
        <v>38147.193076951677</v>
      </c>
      <c r="EO71" s="30">
        <f>BL71*(('Config sheet'!$D$8+273)/(C71+273))*(GERC_A_PARA!AI71/'Config sheet'!$D$7)*(1/GERC_A_PARA!BG71)*24*10^-3</f>
        <v>1779.1257426342227</v>
      </c>
      <c r="EP71" s="30">
        <f>BN71*(('Config sheet'!$D$8+273)/(D71+273))*(GERC_A_PARA!AJ71/'Config sheet'!$D$7)*(1/GERC_A_PARA!BH71)*24*10^-3</f>
        <v>1762.4573707431034</v>
      </c>
      <c r="EQ71" s="30">
        <f t="shared" si="130"/>
        <v>1770.7915566886631</v>
      </c>
      <c r="ER71" s="30">
        <f>DP71*(('Config sheet'!$D$8+273)/(F71+273))*(CM71/'Config sheet'!$D$7)*(1/DK71)*24*10^-3</f>
        <v>1347.2046237832803</v>
      </c>
      <c r="ES71" s="30">
        <f>DR71*(('Config sheet'!$D$8+273)/(G71+273))*(CN71/'Config sheet'!$D$7)*(1/DL71)*24*10^-3</f>
        <v>1323.9653774138305</v>
      </c>
      <c r="ET71" s="30">
        <f t="shared" si="131"/>
        <v>1335.5850005985553</v>
      </c>
      <c r="EU71">
        <f t="shared" si="132"/>
        <v>1.0094574610244851</v>
      </c>
      <c r="EV71">
        <f t="shared" si="133"/>
        <v>1.0175527598877578</v>
      </c>
      <c r="EW71" s="30">
        <f t="shared" si="134"/>
        <v>0.71465972630211227</v>
      </c>
      <c r="EX71" s="30">
        <f>'Config sheet'!$C$123/('Config sheet'!$F$17*10^-3)</f>
        <v>1.2841244171864261</v>
      </c>
      <c r="EY71" s="30">
        <f t="shared" si="135"/>
        <v>0.76098394284347726</v>
      </c>
      <c r="EZ71" s="30">
        <f>'Config sheet'!$N$123/('Config sheet'!$Q$17*10^-3)</f>
        <v>1.4616189626248377</v>
      </c>
      <c r="FA71" s="1" t="s">
        <v>478</v>
      </c>
      <c r="FB71" s="30">
        <f t="shared" si="136"/>
        <v>-3.0432648181716786</v>
      </c>
      <c r="FC71" s="30"/>
    </row>
    <row r="72" spans="1:159" x14ac:dyDescent="0.25">
      <c r="A72" s="1">
        <v>43482</v>
      </c>
      <c r="B72" s="2">
        <v>0.58333333333333337</v>
      </c>
      <c r="C72">
        <v>30.2</v>
      </c>
      <c r="D72">
        <v>78.2</v>
      </c>
      <c r="E72">
        <v>27.76</v>
      </c>
      <c r="F72">
        <v>27.68</v>
      </c>
      <c r="G72">
        <v>84.13</v>
      </c>
      <c r="H72">
        <v>67.010000000000005</v>
      </c>
      <c r="I72">
        <v>72.209999999999994</v>
      </c>
      <c r="J72">
        <v>72.38</v>
      </c>
      <c r="K72">
        <v>72.8</v>
      </c>
      <c r="L72">
        <v>70.33</v>
      </c>
      <c r="M72">
        <v>21.83</v>
      </c>
      <c r="N72">
        <v>34.75</v>
      </c>
      <c r="O72">
        <v>34.25</v>
      </c>
      <c r="P72">
        <v>34.19</v>
      </c>
      <c r="Q72">
        <v>64.39</v>
      </c>
      <c r="R72">
        <v>3.7</v>
      </c>
      <c r="S72">
        <v>66.45</v>
      </c>
      <c r="T72">
        <v>76.73</v>
      </c>
      <c r="U72">
        <v>73.040000000000006</v>
      </c>
      <c r="V72">
        <v>73.040000000000006</v>
      </c>
      <c r="W72">
        <v>2.86</v>
      </c>
      <c r="X72">
        <v>2.4300000000000002</v>
      </c>
      <c r="Y72">
        <v>3.97</v>
      </c>
      <c r="Z72">
        <v>3.58</v>
      </c>
      <c r="AA72">
        <v>4.75</v>
      </c>
      <c r="AB72">
        <v>4.43</v>
      </c>
      <c r="AC72">
        <v>3.98</v>
      </c>
      <c r="AD72">
        <v>1.87</v>
      </c>
      <c r="AE72">
        <v>1.28</v>
      </c>
      <c r="AF72">
        <v>2.5099999999999998</v>
      </c>
      <c r="AH72" s="4" t="str">
        <f t="shared" si="70"/>
        <v>ON</v>
      </c>
      <c r="AI72" s="31">
        <f>M72+'Config sheet'!$D$9-'Config sheet'!$C$139</f>
        <v>22.788899999999998</v>
      </c>
      <c r="AJ72" s="31">
        <f>N72+'Config sheet'!$D$9+'Config sheet'!$C$140</f>
        <v>36.108899999999998</v>
      </c>
      <c r="AK72" s="25">
        <f t="shared" si="71"/>
        <v>1.5844950831325777</v>
      </c>
      <c r="AL72" s="46">
        <f>'Config sheet'!$C$47</f>
        <v>3546.9708798579968</v>
      </c>
      <c r="AM72" s="4">
        <f>'Config sheet'!$C$42</f>
        <v>1817.9423322060413</v>
      </c>
      <c r="AN72" s="25">
        <f>'Config sheet'!$C$46</f>
        <v>1729.0285476519553</v>
      </c>
      <c r="AO72" s="25">
        <f t="shared" si="72"/>
        <v>1.4690775407869718</v>
      </c>
      <c r="AP72" s="25">
        <f>'Config sheet'!$C$50/100*GERC_A_PARA!AM72</f>
        <v>351.771841281869</v>
      </c>
      <c r="AQ72" s="25">
        <f t="shared" si="73"/>
        <v>351.771841281869</v>
      </c>
      <c r="AR72" s="25">
        <f t="shared" si="74"/>
        <v>481.20115113311635</v>
      </c>
      <c r="AS72" s="27">
        <f t="shared" si="75"/>
        <v>2169.7141734879106</v>
      </c>
      <c r="AT72" s="25">
        <f t="shared" si="76"/>
        <v>1586.1232835082558</v>
      </c>
      <c r="AU72" s="25">
        <f>'Config sheet'!$C$51/100*GERC_A_PARA!AN72</f>
        <v>266.0974934836359</v>
      </c>
      <c r="AV72" s="25">
        <f t="shared" si="77"/>
        <v>266.0974934836359</v>
      </c>
      <c r="AW72" s="25">
        <f t="shared" si="78"/>
        <v>364.00417870673459</v>
      </c>
      <c r="AX72" s="27">
        <f t="shared" si="79"/>
        <v>1995.1260411355911</v>
      </c>
      <c r="AY72" s="25">
        <f t="shared" si="80"/>
        <v>1458.4943519503831</v>
      </c>
      <c r="AZ72" s="31">
        <f t="shared" si="117"/>
        <v>92.880450190398108</v>
      </c>
      <c r="BA72" s="31">
        <f t="shared" si="118"/>
        <v>94.337474337479435</v>
      </c>
      <c r="BB72" s="31">
        <f t="shared" si="119"/>
        <v>67.898272698701206</v>
      </c>
      <c r="BC72" s="31">
        <f t="shared" si="120"/>
        <v>68.96339913450467</v>
      </c>
      <c r="BD72" s="25">
        <f t="shared" si="81"/>
        <v>93.608962263938764</v>
      </c>
      <c r="BE72">
        <f>'Config sheet'!$D$59</f>
        <v>82.44</v>
      </c>
      <c r="BF72" s="30">
        <f t="shared" si="121"/>
        <v>81.019899090270854</v>
      </c>
      <c r="BG72" s="19">
        <f>Coeff_Summary!$B$10+Coeff_Summary!$D$10*(C72)+Coeff_Summary!$E$10*AI72*100+Coeff_Summary!$F$10*(C72)^2+Coeff_Summary!$G$10*(C72)*AI72*100+Coeff_Summary!$H$10*(AI72*100)^2</f>
        <v>0.96392477220556572</v>
      </c>
      <c r="BH72" s="19">
        <f>Coeff_Summary!$B$8+Coeff_Summary!$D$8*(D72)+Coeff_Summary!$E$8*AJ72*100+Coeff_Summary!$F$8*(D72)^2+Coeff_Summary!$G$8*(D72)*AJ72*100+Coeff_Summary!$H$8*(AJ72*100)^2</f>
        <v>0.97297510050570024</v>
      </c>
      <c r="BI72" s="30">
        <f t="shared" si="122"/>
        <v>0.96844993635563292</v>
      </c>
      <c r="BJ72" s="30">
        <f>BG72*8314.4*(GERC_A_PARA!C72+273)/('Config sheet'!$C$28*AI72*10^5)</f>
        <v>6.5113652942086653E-2</v>
      </c>
      <c r="BK72">
        <f>BH72*(8314.4/'Config sheet'!$C$28)*(BT72/(AJ72*10^5))</f>
        <v>4.8046865433766926E-2</v>
      </c>
      <c r="BL72" s="30">
        <f t="shared" si="123"/>
        <v>3320.282632439169</v>
      </c>
      <c r="BM72" s="30">
        <f t="shared" si="82"/>
        <v>50992.111215021105</v>
      </c>
      <c r="BN72" s="30">
        <f t="shared" si="83"/>
        <v>2427.2218228053134</v>
      </c>
      <c r="BO72" s="30">
        <f t="shared" si="84"/>
        <v>50517.797589756658</v>
      </c>
      <c r="BP72" s="19">
        <f>(Coeff_Summary!$B$4+Coeff_Summary!$D$4*(C72)+Coeff_Summary!$E$4*AI72*100+Coeff_Summary!$F$4*(C72)^2+Coeff_Summary!$G$4*(C72)*AI72*100+Coeff_Summary!$H$4*(AI72*100)^2+Coeff_Summary!$B$2+Coeff_Summary!$D$2*(D72)+Coeff_Summary!$E$2*AJ72*100+Coeff_Summary!$F$2*(D72)^2+Coeff_Summary!$G$2*(D72)*AJ72*100+Coeff_Summary!$H$2*(AJ72*100)^2)/2</f>
        <v>1.3578833948630742</v>
      </c>
      <c r="BQ72" s="30">
        <f t="shared" si="124"/>
        <v>3.794206197754995</v>
      </c>
      <c r="BR72" s="30">
        <f>BI72*(8314.4/'Config sheet'!$C$28)*(273+C72)*BQ72*((AK72^(1/BQ72))-1)</f>
        <v>72953.47935771296</v>
      </c>
      <c r="BS72" s="30">
        <f t="shared" si="85"/>
        <v>342.30432743663533</v>
      </c>
      <c r="BT72" s="30">
        <f t="shared" si="86"/>
        <v>351.2</v>
      </c>
      <c r="BU72" s="52">
        <f t="shared" si="87"/>
        <v>81.467348826323601</v>
      </c>
      <c r="BV72" s="30">
        <f t="shared" si="88"/>
        <v>1268.4195251652459</v>
      </c>
      <c r="BW72" s="65">
        <f>Coeff_Summary!$B$8+Coeff_Summary!$D$8*(BS72-273)+Coeff_Summary!$E$8*AJ72*100+Coeff_Summary!$F$8*(BS72-273)^2+Coeff_Summary!$G$8*(BS72-273)*AJ72*100+Coeff_Summary!$H$8*(AJ72*100)^2</f>
        <v>0.96899459403203292</v>
      </c>
      <c r="BX72" s="30">
        <f>BW72*(8314.4/'Config sheet'!$C$28)*(BS72/(AI72*10^5))</f>
        <v>7.3898132890776361E-2</v>
      </c>
      <c r="BY72" s="30">
        <f t="shared" si="89"/>
        <v>1.1349099543916357</v>
      </c>
      <c r="BZ72" s="30">
        <f t="shared" si="90"/>
        <v>1.0093890400590351</v>
      </c>
      <c r="CA72" s="30">
        <f>('Config sheet'!$C$132*(AJ72-AI72) - 'Config sheet'!$C$133*GERC_A_PARA!AJ72)*10^5</f>
        <v>98940.582693649296</v>
      </c>
      <c r="CB72" s="30">
        <f>('Config sheet'!$C$132*(AJ72-AI72) + 'Config sheet'!$C$133*AI72)*10^5</f>
        <v>123608.47737849863</v>
      </c>
      <c r="CC72" s="30">
        <f>'Config sheet'!$C$148</f>
        <v>386976</v>
      </c>
      <c r="CD72" s="30">
        <f t="shared" si="125"/>
        <v>8.8956725633646556</v>
      </c>
      <c r="CE72" s="30"/>
      <c r="CF72" s="30"/>
      <c r="CG72" s="30"/>
      <c r="CH72" s="30"/>
      <c r="CI72" s="30"/>
      <c r="CJ72" s="30"/>
      <c r="CK72" s="30"/>
      <c r="CL72" s="30"/>
      <c r="CM72" s="46">
        <f>P72+'Config sheet'!$O$9-'Config sheet'!$C$139</f>
        <v>35.148899999999998</v>
      </c>
      <c r="CN72" s="46">
        <f>Q72+'Config sheet'!$O$9+'Config sheet'!C$140</f>
        <v>65.748900000000006</v>
      </c>
      <c r="CO72" s="27">
        <f t="shared" si="91"/>
        <v>1.8705820096788239</v>
      </c>
      <c r="CP72" s="46">
        <f>'Config sheet'!$N$47</f>
        <v>1852.7346826837274</v>
      </c>
      <c r="CQ72" s="27">
        <f>'Config sheet'!$N$42</f>
        <v>970.82423361890676</v>
      </c>
      <c r="CR72" s="27">
        <f>'Config sheet'!$N$46</f>
        <v>881.91044906482068</v>
      </c>
      <c r="CS72" s="27">
        <f t="shared" si="92"/>
        <v>1.3788081770998568</v>
      </c>
      <c r="CT72" s="27">
        <f>'Config sheet'!$N$50/100*GERC_A_PARA!CQ72</f>
        <v>274.64617569078871</v>
      </c>
      <c r="CU72" s="27">
        <f t="shared" si="93"/>
        <v>274.64617569078871</v>
      </c>
      <c r="CV72" s="27">
        <f t="shared" si="94"/>
        <v>432.54223211455263</v>
      </c>
      <c r="CW72" s="27">
        <f t="shared" si="95"/>
        <v>1245.4704093096955</v>
      </c>
      <c r="CX72" s="27">
        <f t="shared" si="96"/>
        <v>790.82147234667809</v>
      </c>
      <c r="CY72" s="27">
        <f>'Config sheet'!$N$51/100*GERC_A_PARA!CR72</f>
        <v>198.78261521921058</v>
      </c>
      <c r="CZ72" s="27">
        <f t="shared" si="97"/>
        <v>198.78261521921058</v>
      </c>
      <c r="DA72" s="27">
        <f t="shared" si="98"/>
        <v>313.06416656348625</v>
      </c>
      <c r="DB72" s="27">
        <f t="shared" si="99"/>
        <v>1080.6930642840312</v>
      </c>
      <c r="DC72" s="27">
        <f t="shared" si="100"/>
        <v>686.19476935274929</v>
      </c>
      <c r="DD72" s="50">
        <f t="shared" si="101"/>
        <v>83.735876077672629</v>
      </c>
      <c r="DE72" s="50">
        <f t="shared" si="102"/>
        <v>87.041592322048118</v>
      </c>
      <c r="DF72" s="50">
        <f t="shared" si="103"/>
        <v>53.168769256177427</v>
      </c>
      <c r="DG72" s="50">
        <f t="shared" si="104"/>
        <v>55.267760422885502</v>
      </c>
      <c r="DH72" s="27">
        <f t="shared" si="105"/>
        <v>85.38873419986038</v>
      </c>
      <c r="DI72">
        <f>'Config sheet'!$N$59</f>
        <v>71.978923438716066</v>
      </c>
      <c r="DJ72" s="21">
        <f t="shared" si="126"/>
        <v>69.803499519695919</v>
      </c>
      <c r="DK72" s="19">
        <f>Coeff_Summary!$B$11+Coeff_Summary!$D$11*(F72)+Coeff_Summary!$E$11*CM72*100+Coeff_Summary!$F$11*(F72)^2+Coeff_Summary!$G$11*(F72)*CM72*100+Coeff_Summary!$H$11*(CM72*100)^2</f>
        <v>0.94454796344621661</v>
      </c>
      <c r="DL72" s="19">
        <f>Coeff_Summary!$B$9+Coeff_Summary!$D$9*(G72)+Coeff_Summary!$E$9*CN72*100+Coeff_Summary!$F$9*(G72)^2+Coeff_Summary!$G$9*(G72)*CN72*100+Coeff_Summary!$H$9*(CN72*100)^2</f>
        <v>0.96092631882349888</v>
      </c>
      <c r="DM72" s="30">
        <f t="shared" si="127"/>
        <v>0.95273714113485775</v>
      </c>
      <c r="DN72">
        <f>DK72*8314.4*(GERC_A_PARA!F72+273)/('Config sheet'!$N$28*GERC_A_PARA!CM72*10^5)</f>
        <v>4.1024179526826333E-2</v>
      </c>
      <c r="DO72">
        <f>DL72*(8314.4/'Config sheet'!$N$28)*((GERC_A_PARA!G72+273)/(GERC_A_PARA!CN72*10^5))</f>
        <v>2.6500313732634249E-2</v>
      </c>
      <c r="DP72" s="30">
        <f t="shared" si="128"/>
        <v>1582.0266936254347</v>
      </c>
      <c r="DQ72" s="30">
        <f t="shared" si="106"/>
        <v>38563.274436504536</v>
      </c>
      <c r="DR72" s="30">
        <f t="shared" si="107"/>
        <v>1004.5205970313162</v>
      </c>
      <c r="DS72" s="30">
        <f t="shared" si="108"/>
        <v>37905.988856059572</v>
      </c>
      <c r="DT72" s="19">
        <f>(Coeff_Summary!$B$5+Coeff_Summary!$D$5*(F72)+Coeff_Summary!$E$5*CM72*100+Coeff_Summary!$F$5*(F72)^2+Coeff_Summary!$G$5*(F72)*CM72*100+Coeff_Summary!$H$5*(CM72*100)^2+Coeff_Summary!$B$3+Coeff_Summary!$D$3*(G72)+Coeff_Summary!$E$3*CN72*100+Coeff_Summary!$F$3*(G72)^2+Coeff_Summary!$G$3*(G72)*CN72*100+Coeff_Summary!$H$3*(CN72*100)^2)/2</f>
        <v>1.4035158856712548</v>
      </c>
      <c r="DU72" s="30">
        <f t="shared" si="129"/>
        <v>3.478217179322407</v>
      </c>
      <c r="DV72" s="30">
        <f>DM72*(8314.4/'Config sheet'!$N$28)*(273+F72)*DU72*((CO72^(1/DU72))-1)</f>
        <v>99800.290106819593</v>
      </c>
      <c r="DW72" s="30">
        <f t="shared" si="109"/>
        <v>359.9969657509908</v>
      </c>
      <c r="DX72" s="30">
        <f t="shared" si="110"/>
        <v>357.13</v>
      </c>
      <c r="DY72" s="30">
        <f t="shared" si="111"/>
        <v>105.0787701523309</v>
      </c>
      <c r="DZ72" s="30">
        <f t="shared" si="112"/>
        <v>1017.3917810664971</v>
      </c>
      <c r="EA72" s="65">
        <f>Coeff_Summary!$B$9+Coeff_Summary!$D$9*(DW72-273)+Coeff_Summary!$E$9*CN72*100+Coeff_Summary!$F$9*(DW72-273)^2+Coeff_Summary!$G$9*(DW72-273)*CN72*100+Coeff_Summary!$H$9*(CN72*100)^2</f>
        <v>0.96282120427923068</v>
      </c>
      <c r="EB72" s="30">
        <f>EA72*(8314.4/'Config sheet'!$C$28)*(DW72/(CM72*10^5))</f>
        <v>5.0067491528578277E-2</v>
      </c>
      <c r="EC72" s="30">
        <f t="shared" si="113"/>
        <v>1.2204385829541913</v>
      </c>
      <c r="ED72" s="30">
        <f t="shared" si="114"/>
        <v>1.0173398874499984</v>
      </c>
      <c r="EE72" s="30">
        <f>('Config sheet'!$N$132*(CN72-CM72) - 'Config sheet'!$N$133*GERC_A_PARA!CN72)*10^5</f>
        <v>112397.56157743346</v>
      </c>
      <c r="EF72" s="30">
        <f>('Config sheet'!$N$132*(CN72-CM72) + 'Config sheet'!$N$133*CM72)*10^5</f>
        <v>154656.12309132688</v>
      </c>
      <c r="EG72" s="30">
        <f>'Config sheet'!$N$148</f>
        <v>386976</v>
      </c>
      <c r="EH72" s="30">
        <f t="shared" si="115"/>
        <v>2285.8113062317429</v>
      </c>
      <c r="EI72" s="30">
        <f>'Config sheet'!$E$127+'Config sheet'!$P$127</f>
        <v>3308.2</v>
      </c>
      <c r="EJ72" s="30"/>
      <c r="EK72" s="63">
        <f t="shared" si="116"/>
        <v>50992.111215021105</v>
      </c>
      <c r="EL72" s="63">
        <f t="shared" si="67"/>
        <v>50517.797589756658</v>
      </c>
      <c r="EM72" s="63">
        <f t="shared" si="68"/>
        <v>38563.274436504536</v>
      </c>
      <c r="EN72" s="63">
        <f t="shared" si="69"/>
        <v>37905.988856059572</v>
      </c>
      <c r="EO72" s="30">
        <f>BL72*(('Config sheet'!$D$8+273)/(C72+273))*(GERC_A_PARA!AI72/'Config sheet'!$D$7)*(1/GERC_A_PARA!BG72)*24*10^-3</f>
        <v>1769.7708356611361</v>
      </c>
      <c r="EP72" s="30">
        <f>BN72*(('Config sheet'!$D$8+273)/(D72+273))*(GERC_A_PARA!AJ72/'Config sheet'!$D$7)*(1/GERC_A_PARA!BH72)*24*10^-3</f>
        <v>1753.3089477151734</v>
      </c>
      <c r="EQ72" s="30">
        <f t="shared" si="130"/>
        <v>1761.5398916881547</v>
      </c>
      <c r="ER72" s="30">
        <f>DP72*(('Config sheet'!$D$8+273)/(F72+273))*(CM72/'Config sheet'!$D$7)*(1/DK72)*24*10^-3</f>
        <v>1338.406212238139</v>
      </c>
      <c r="ES72" s="30">
        <f>DR72*(('Config sheet'!$D$8+273)/(G72+273))*(CN72/'Config sheet'!$D$7)*(1/DL72)*24*10^-3</f>
        <v>1315.5939610240841</v>
      </c>
      <c r="ET72" s="30">
        <f t="shared" si="131"/>
        <v>1327.0000866311116</v>
      </c>
      <c r="EU72">
        <f t="shared" si="132"/>
        <v>1.0093890400590353</v>
      </c>
      <c r="EV72">
        <f t="shared" si="133"/>
        <v>1.0173398874499981</v>
      </c>
      <c r="EW72" s="30">
        <f t="shared" si="134"/>
        <v>0.72006290130033235</v>
      </c>
      <c r="EX72" s="30">
        <f>'Config sheet'!$C$123/('Config sheet'!$F$17*10^-3)</f>
        <v>1.2841244171864261</v>
      </c>
      <c r="EY72" s="30">
        <f t="shared" si="135"/>
        <v>0.76668554231173802</v>
      </c>
      <c r="EZ72" s="30">
        <f>'Config sheet'!$N$123/('Config sheet'!$Q$17*10^-3)</f>
        <v>1.4616189626248377</v>
      </c>
      <c r="FA72" s="1" t="s">
        <v>479</v>
      </c>
      <c r="FB72" s="30">
        <f t="shared" si="136"/>
        <v>-2.8669657509908006</v>
      </c>
      <c r="FC72" s="30"/>
    </row>
    <row r="73" spans="1:159" x14ac:dyDescent="0.25">
      <c r="A73" s="1">
        <v>43482</v>
      </c>
      <c r="B73" s="2">
        <v>0.62638888888888888</v>
      </c>
      <c r="C73">
        <v>31.33</v>
      </c>
      <c r="D73">
        <v>79.55</v>
      </c>
      <c r="E73">
        <v>30.09</v>
      </c>
      <c r="F73">
        <v>30.01</v>
      </c>
      <c r="G73">
        <v>86.41</v>
      </c>
      <c r="H73">
        <v>67.150000000000006</v>
      </c>
      <c r="I73">
        <v>72.36</v>
      </c>
      <c r="J73">
        <v>72.510000000000005</v>
      </c>
      <c r="K73">
        <v>72.95</v>
      </c>
      <c r="L73">
        <v>70.53</v>
      </c>
      <c r="M73">
        <v>21.82</v>
      </c>
      <c r="N73">
        <v>34.840000000000003</v>
      </c>
      <c r="O73">
        <v>34.33</v>
      </c>
      <c r="P73">
        <v>34.28</v>
      </c>
      <c r="Q73">
        <v>64.39</v>
      </c>
      <c r="R73">
        <v>3.69</v>
      </c>
      <c r="S73">
        <v>65.290000000000006</v>
      </c>
      <c r="T73">
        <v>76.95</v>
      </c>
      <c r="U73">
        <v>73.209999999999994</v>
      </c>
      <c r="V73">
        <v>73.209999999999994</v>
      </c>
      <c r="W73">
        <v>2.85</v>
      </c>
      <c r="X73">
        <v>2.44</v>
      </c>
      <c r="Y73">
        <v>3.99</v>
      </c>
      <c r="Z73">
        <v>3.61</v>
      </c>
      <c r="AA73">
        <v>4.78</v>
      </c>
      <c r="AB73">
        <v>4.4800000000000004</v>
      </c>
      <c r="AC73">
        <v>3.99</v>
      </c>
      <c r="AD73">
        <v>1.86</v>
      </c>
      <c r="AE73">
        <v>1.26</v>
      </c>
      <c r="AF73">
        <v>2.56</v>
      </c>
      <c r="AH73" s="4" t="str">
        <f t="shared" si="70"/>
        <v>ON</v>
      </c>
      <c r="AI73" s="31">
        <f>M73+'Config sheet'!$D$9-'Config sheet'!$C$139</f>
        <v>22.7789</v>
      </c>
      <c r="AJ73" s="31">
        <f>N73+'Config sheet'!$D$9+'Config sheet'!$C$140</f>
        <v>36.198900000000002</v>
      </c>
      <c r="AK73" s="25">
        <f t="shared" si="71"/>
        <v>1.5891417057013288</v>
      </c>
      <c r="AL73" s="46">
        <f>'Config sheet'!$C$47</f>
        <v>3546.9708798579968</v>
      </c>
      <c r="AM73" s="4">
        <f>'Config sheet'!$C$42</f>
        <v>1817.9423322060413</v>
      </c>
      <c r="AN73" s="25">
        <f>'Config sheet'!$C$46</f>
        <v>1729.0285476519553</v>
      </c>
      <c r="AO73" s="25">
        <f t="shared" si="72"/>
        <v>1.4652742458531833</v>
      </c>
      <c r="AP73" s="25">
        <f>'Config sheet'!$C$50/100*GERC_A_PARA!AM73</f>
        <v>351.771841281869</v>
      </c>
      <c r="AQ73" s="25">
        <f t="shared" si="73"/>
        <v>351.771841281869</v>
      </c>
      <c r="AR73" s="25">
        <f t="shared" si="74"/>
        <v>482.5560273081187</v>
      </c>
      <c r="AS73" s="27">
        <f t="shared" si="75"/>
        <v>2169.7141734879106</v>
      </c>
      <c r="AT73" s="25">
        <f t="shared" si="76"/>
        <v>1581.6699132759329</v>
      </c>
      <c r="AU73" s="25">
        <f>'Config sheet'!$C$51/100*GERC_A_PARA!AN73</f>
        <v>266.0974934836359</v>
      </c>
      <c r="AV73" s="25">
        <f t="shared" si="77"/>
        <v>266.0974934836359</v>
      </c>
      <c r="AW73" s="25">
        <f t="shared" si="78"/>
        <v>365.02907357277917</v>
      </c>
      <c r="AX73" s="27">
        <f t="shared" si="79"/>
        <v>1995.1260411355911</v>
      </c>
      <c r="AY73" s="25">
        <f t="shared" si="80"/>
        <v>1454.3993264258725</v>
      </c>
      <c r="AZ73" s="31">
        <f t="shared" si="117"/>
        <v>92.805922184146226</v>
      </c>
      <c r="BA73" s="31">
        <f t="shared" si="118"/>
        <v>94.278198574367451</v>
      </c>
      <c r="BB73" s="31">
        <f t="shared" si="119"/>
        <v>67.653305069452003</v>
      </c>
      <c r="BC73" s="31">
        <f t="shared" si="120"/>
        <v>68.726559463460973</v>
      </c>
      <c r="BD73" s="25">
        <f t="shared" si="81"/>
        <v>93.542060379256839</v>
      </c>
      <c r="BE73">
        <f>'Config sheet'!$D$59</f>
        <v>82.44</v>
      </c>
      <c r="BF73" s="30">
        <f t="shared" si="121"/>
        <v>80.86599632285666</v>
      </c>
      <c r="BG73" s="19">
        <f>Coeff_Summary!$B$10+Coeff_Summary!$D$10*(C73)+Coeff_Summary!$E$10*AI73*100+Coeff_Summary!$F$10*(C73)^2+Coeff_Summary!$G$10*(C73)*AI73*100+Coeff_Summary!$H$10*(AI73*100)^2</f>
        <v>0.96449979035778444</v>
      </c>
      <c r="BH73" s="19">
        <f>Coeff_Summary!$B$8+Coeff_Summary!$D$8*(D73)+Coeff_Summary!$E$8*AJ73*100+Coeff_Summary!$F$8*(D73)^2+Coeff_Summary!$G$8*(D73)*AJ73*100+Coeff_Summary!$H$8*(AJ73*100)^2</f>
        <v>0.97348715036990918</v>
      </c>
      <c r="BI73" s="30">
        <f t="shared" si="122"/>
        <v>0.96899347036384675</v>
      </c>
      <c r="BJ73" s="30">
        <f>BG73*8314.4*(GERC_A_PARA!C73+273)/('Config sheet'!$C$28*AI73*10^5)</f>
        <v>6.5424022139037544E-2</v>
      </c>
      <c r="BK73">
        <f>BH73*(8314.4/'Config sheet'!$C$28)*(BT73/(AJ73*10^5))</f>
        <v>4.8136959305782455E-2</v>
      </c>
      <c r="BL73" s="30">
        <f t="shared" si="123"/>
        <v>3317.909642071425</v>
      </c>
      <c r="BM73" s="30">
        <f t="shared" si="82"/>
        <v>50713.935548326328</v>
      </c>
      <c r="BN73" s="30">
        <f t="shared" si="83"/>
        <v>2418.6770404861036</v>
      </c>
      <c r="BO73" s="30">
        <f t="shared" si="84"/>
        <v>50245.737898022155</v>
      </c>
      <c r="BP73" s="19">
        <f>(Coeff_Summary!$B$4+Coeff_Summary!$D$4*(C73)+Coeff_Summary!$E$4*AI73*100+Coeff_Summary!$F$4*(C73)^2+Coeff_Summary!$G$4*(C73)*AI73*100+Coeff_Summary!$H$4*(AI73*100)^2+Coeff_Summary!$B$2+Coeff_Summary!$D$2*(D73)+Coeff_Summary!$E$2*AJ73*100+Coeff_Summary!$F$2*(D73)^2+Coeff_Summary!$G$2*(D73)*AJ73*100+Coeff_Summary!$H$2*(AJ73*100)^2)/2</f>
        <v>1.3565741526226553</v>
      </c>
      <c r="BQ73" s="30">
        <f t="shared" si="124"/>
        <v>3.8044657545838723</v>
      </c>
      <c r="BR73" s="30">
        <f>BI73*(8314.4/'Config sheet'!$C$28)*(273+C73)*BQ73*((AK73^(1/BQ73))-1)</f>
        <v>73749.245507704967</v>
      </c>
      <c r="BS73" s="30">
        <f t="shared" si="85"/>
        <v>343.73215428815388</v>
      </c>
      <c r="BT73" s="30">
        <f t="shared" si="86"/>
        <v>352.55</v>
      </c>
      <c r="BU73" s="52">
        <f t="shared" si="87"/>
        <v>81.713302132214594</v>
      </c>
      <c r="BV73" s="30">
        <f t="shared" si="88"/>
        <v>1271.4217425170489</v>
      </c>
      <c r="BW73" s="65">
        <f>Coeff_Summary!$B$8+Coeff_Summary!$D$8*(BS73-273)+Coeff_Summary!$E$8*AJ73*100+Coeff_Summary!$F$8*(BS73-273)^2+Coeff_Summary!$G$8*(BS73-273)*AJ73*100+Coeff_Summary!$H$8*(AJ73*100)^2</f>
        <v>0.96959631964050152</v>
      </c>
      <c r="BX73" s="30">
        <f>BW73*(8314.4/'Config sheet'!$C$28)*(BS73/(AI73*10^5))</f>
        <v>7.4285055963892482E-2</v>
      </c>
      <c r="BY73" s="30">
        <f t="shared" si="89"/>
        <v>1.1354400652106604</v>
      </c>
      <c r="BZ73" s="30">
        <f t="shared" si="90"/>
        <v>1.0093181565221396</v>
      </c>
      <c r="CA73" s="30">
        <f>('Config sheet'!$C$132*(AJ73-AI73) - 'Config sheet'!$C$133*GERC_A_PARA!AJ73)*10^5</f>
        <v>99759.224047261829</v>
      </c>
      <c r="CB73" s="30">
        <f>('Config sheet'!$C$132*(AJ73-AI73) + 'Config sheet'!$C$133*AI73)*10^5</f>
        <v>124460.62476416648</v>
      </c>
      <c r="CC73" s="30">
        <f>'Config sheet'!$C$148</f>
        <v>386976</v>
      </c>
      <c r="CD73" s="30">
        <f t="shared" si="125"/>
        <v>8.8178457118461324</v>
      </c>
      <c r="CE73" s="30"/>
      <c r="CF73" s="30"/>
      <c r="CG73" s="30"/>
      <c r="CH73" s="30"/>
      <c r="CI73" s="30"/>
      <c r="CJ73" s="30"/>
      <c r="CK73" s="30"/>
      <c r="CL73" s="30"/>
      <c r="CM73" s="46">
        <f>P73+'Config sheet'!$O$9-'Config sheet'!$C$139</f>
        <v>35.238900000000001</v>
      </c>
      <c r="CN73" s="46">
        <f>Q73+'Config sheet'!$O$9+'Config sheet'!C$140</f>
        <v>65.748900000000006</v>
      </c>
      <c r="CO73" s="27">
        <f t="shared" si="91"/>
        <v>1.8658045512203845</v>
      </c>
      <c r="CP73" s="46">
        <f>'Config sheet'!$N$47</f>
        <v>1852.7346826837274</v>
      </c>
      <c r="CQ73" s="27">
        <f>'Config sheet'!$N$42</f>
        <v>970.82423361890676</v>
      </c>
      <c r="CR73" s="27">
        <f>'Config sheet'!$N$46</f>
        <v>881.91044906482068</v>
      </c>
      <c r="CS73" s="27">
        <f t="shared" si="92"/>
        <v>1.3768214420424223</v>
      </c>
      <c r="CT73" s="27">
        <f>'Config sheet'!$N$50/100*GERC_A_PARA!CQ73</f>
        <v>274.64617569078871</v>
      </c>
      <c r="CU73" s="27">
        <f t="shared" si="93"/>
        <v>274.64617569078871</v>
      </c>
      <c r="CV73" s="27">
        <f t="shared" si="94"/>
        <v>432.02264263188931</v>
      </c>
      <c r="CW73" s="27">
        <f t="shared" si="95"/>
        <v>1245.4704093096955</v>
      </c>
      <c r="CX73" s="27">
        <f t="shared" si="96"/>
        <v>791.7725857355332</v>
      </c>
      <c r="CY73" s="27">
        <f>'Config sheet'!$N$51/100*GERC_A_PARA!CR73</f>
        <v>198.78261521921058</v>
      </c>
      <c r="CZ73" s="27">
        <f t="shared" si="97"/>
        <v>198.78261521921058</v>
      </c>
      <c r="DA73" s="27">
        <f t="shared" si="98"/>
        <v>312.68809958951715</v>
      </c>
      <c r="DB73" s="27">
        <f t="shared" si="99"/>
        <v>1080.6930642840312</v>
      </c>
      <c r="DC73" s="27">
        <f t="shared" si="100"/>
        <v>687.02004921086575</v>
      </c>
      <c r="DD73" s="50">
        <f t="shared" si="101"/>
        <v>83.789396526037066</v>
      </c>
      <c r="DE73" s="50">
        <f t="shared" si="102"/>
        <v>87.084234630501086</v>
      </c>
      <c r="DF73" s="50">
        <f t="shared" si="103"/>
        <v>53.266738935540459</v>
      </c>
      <c r="DG73" s="50">
        <f t="shared" si="104"/>
        <v>55.361339068993125</v>
      </c>
      <c r="DH73" s="27">
        <f t="shared" si="105"/>
        <v>85.436815578269076</v>
      </c>
      <c r="DI73">
        <f>'Config sheet'!$N$59</f>
        <v>71.978923438716066</v>
      </c>
      <c r="DJ73" s="21">
        <f t="shared" si="126"/>
        <v>69.875427290267936</v>
      </c>
      <c r="DK73" s="19">
        <f>Coeff_Summary!$B$11+Coeff_Summary!$D$11*(F73)+Coeff_Summary!$E$11*CM73*100+Coeff_Summary!$F$11*(F73)^2+Coeff_Summary!$G$11*(F73)*CM73*100+Coeff_Summary!$H$11*(CM73*100)^2</f>
        <v>0.94623337133949192</v>
      </c>
      <c r="DL73" s="19">
        <f>Coeff_Summary!$B$9+Coeff_Summary!$D$9*(G73)+Coeff_Summary!$E$9*CN73*100+Coeff_Summary!$F$9*(G73)^2+Coeff_Summary!$G$9*(G73)*CN73*100+Coeff_Summary!$H$9*(CN73*100)^2</f>
        <v>0.96243927566994103</v>
      </c>
      <c r="DM73" s="30">
        <f t="shared" si="127"/>
        <v>0.95433632350471642</v>
      </c>
      <c r="DN73">
        <f>DK73*8314.4*(GERC_A_PARA!F73+273)/('Config sheet'!$N$28*GERC_A_PARA!CM73*10^5)</f>
        <v>4.131007308264633E-2</v>
      </c>
      <c r="DO73">
        <f>DL73*(8314.4/'Config sheet'!$N$28)*((GERC_A_PARA!G73+273)/(GERC_A_PARA!CN73*10^5))</f>
        <v>2.6711488349791944E-2</v>
      </c>
      <c r="DP73" s="30">
        <f t="shared" si="128"/>
        <v>1582.9175139991248</v>
      </c>
      <c r="DQ73" s="30">
        <f t="shared" si="106"/>
        <v>38317.954820178762</v>
      </c>
      <c r="DR73" s="30">
        <f t="shared" si="107"/>
        <v>1006.2950381613637</v>
      </c>
      <c r="DS73" s="30">
        <f t="shared" si="108"/>
        <v>37672.743090304131</v>
      </c>
      <c r="DT73" s="19">
        <f>(Coeff_Summary!$B$5+Coeff_Summary!$D$5*(F73)+Coeff_Summary!$E$5*CM73*100+Coeff_Summary!$F$5*(F73)^2+Coeff_Summary!$G$5*(F73)*CM73*100+Coeff_Summary!$H$5*(CM73*100)^2+Coeff_Summary!$B$3+Coeff_Summary!$D$3*(G73)+Coeff_Summary!$E$3*CN73*100+Coeff_Summary!$F$3*(G73)^2+Coeff_Summary!$G$3*(G73)*CN73*100+Coeff_Summary!$H$3*(CN73*100)^2)/2</f>
        <v>1.3998577515144479</v>
      </c>
      <c r="DU73" s="30">
        <f t="shared" si="129"/>
        <v>3.5008893693132954</v>
      </c>
      <c r="DV73" s="30">
        <f>DM73*(8314.4/'Config sheet'!$N$28)*(273+F73)*DU73*((CO73^(1/DU73))-1)</f>
        <v>100233.16104746884</v>
      </c>
      <c r="DW73" s="30">
        <f t="shared" si="109"/>
        <v>362.09925321066709</v>
      </c>
      <c r="DX73" s="30">
        <f t="shared" si="110"/>
        <v>359.40999999999997</v>
      </c>
      <c r="DY73" s="30">
        <f t="shared" si="111"/>
        <v>104.76817945153739</v>
      </c>
      <c r="DZ73" s="30">
        <f t="shared" si="112"/>
        <v>1018.3143172242214</v>
      </c>
      <c r="EA73" s="65">
        <f>Coeff_Summary!$B$9+Coeff_Summary!$D$9*(DW73-273)+Coeff_Summary!$E$9*CN73*100+Coeff_Summary!$F$9*(DW73-273)^2+Coeff_Summary!$G$9*(DW73-273)*CN73*100+Coeff_Summary!$H$9*(CN73*100)^2</f>
        <v>0.96416369905506072</v>
      </c>
      <c r="EB73" s="30">
        <f>EA73*(8314.4/'Config sheet'!$C$28)*(DW73/(CM73*10^5))</f>
        <v>5.0301292760038224E-2</v>
      </c>
      <c r="EC73" s="30">
        <f t="shared" si="113"/>
        <v>1.2176519915470438</v>
      </c>
      <c r="ED73" s="30">
        <f t="shared" si="114"/>
        <v>1.0171267520479732</v>
      </c>
      <c r="EE73" s="30">
        <f>('Config sheet'!$N$132*(CN73-CM73) - 'Config sheet'!$N$133*GERC_A_PARA!CN73)*10^5</f>
        <v>111985.9884275365</v>
      </c>
      <c r="EF73" s="30">
        <f>('Config sheet'!$N$132*(CN73-CM73) + 'Config sheet'!$N$133*CM73)*10^5</f>
        <v>154282.24422749216</v>
      </c>
      <c r="EG73" s="30">
        <f>'Config sheet'!$N$148</f>
        <v>386976</v>
      </c>
      <c r="EH73" s="30">
        <f t="shared" si="115"/>
        <v>2289.7360597412703</v>
      </c>
      <c r="EI73" s="30">
        <f>'Config sheet'!$E$127+'Config sheet'!$P$127</f>
        <v>3308.2</v>
      </c>
      <c r="EJ73" s="30"/>
      <c r="EK73" s="63">
        <f t="shared" si="116"/>
        <v>50713.935548326328</v>
      </c>
      <c r="EL73" s="63">
        <f t="shared" ref="EL73:EL136" si="137">BO73</f>
        <v>50245.737898022155</v>
      </c>
      <c r="EM73" s="63">
        <f t="shared" ref="EM73:EM136" si="138">DQ73</f>
        <v>38317.954820178762</v>
      </c>
      <c r="EN73" s="63">
        <f t="shared" ref="EN73:EN136" si="139">DS73</f>
        <v>37672.743090304131</v>
      </c>
      <c r="EO73" s="30">
        <f>BL73*(('Config sheet'!$D$8+273)/(C73+273))*(GERC_A_PARA!AI73/'Config sheet'!$D$7)*(1/GERC_A_PARA!BG73)*24*10^-3</f>
        <v>1760.116260269443</v>
      </c>
      <c r="EP73" s="30">
        <f>BN73*(('Config sheet'!$D$8+273)/(D73+273))*(GERC_A_PARA!AJ73/'Config sheet'!$D$7)*(1/GERC_A_PARA!BH73)*24*10^-3</f>
        <v>1743.8666379829804</v>
      </c>
      <c r="EQ73" s="30">
        <f t="shared" si="130"/>
        <v>1751.9914491262116</v>
      </c>
      <c r="ER73" s="30">
        <f>DP73*(('Config sheet'!$D$8+273)/(F73+273))*(CM73/'Config sheet'!$D$7)*(1/DK73)*24*10^-3</f>
        <v>1329.8919638172765</v>
      </c>
      <c r="ES73" s="30">
        <f>DR73*(('Config sheet'!$D$8+273)/(G73+273))*(CN73/'Config sheet'!$D$7)*(1/DL73)*24*10^-3</f>
        <v>1307.4987568064203</v>
      </c>
      <c r="ET73" s="30">
        <f t="shared" si="131"/>
        <v>1318.6953603118484</v>
      </c>
      <c r="EU73">
        <f t="shared" si="132"/>
        <v>1.0093181565221396</v>
      </c>
      <c r="EV73">
        <f t="shared" si="133"/>
        <v>1.0171267520479728</v>
      </c>
      <c r="EW73" s="30">
        <f t="shared" si="134"/>
        <v>0.72570088350097706</v>
      </c>
      <c r="EX73" s="30">
        <f>'Config sheet'!$C$123/('Config sheet'!$F$17*10^-3)</f>
        <v>1.2841244171864261</v>
      </c>
      <c r="EY73" s="30">
        <f t="shared" si="135"/>
        <v>0.77221346785007872</v>
      </c>
      <c r="EZ73" s="30">
        <f>'Config sheet'!$N$123/('Config sheet'!$Q$17*10^-3)</f>
        <v>1.4616189626248377</v>
      </c>
      <c r="FA73" s="1" t="s">
        <v>480</v>
      </c>
      <c r="FB73" s="30">
        <f t="shared" si="136"/>
        <v>-2.6892532106671183</v>
      </c>
      <c r="FC73" s="30"/>
    </row>
    <row r="74" spans="1:159" x14ac:dyDescent="0.25">
      <c r="A74" s="1">
        <v>43482</v>
      </c>
      <c r="B74" s="2">
        <v>0.66666666666666663</v>
      </c>
      <c r="C74">
        <v>30.55</v>
      </c>
      <c r="D74">
        <v>78.69</v>
      </c>
      <c r="E74">
        <v>28.75</v>
      </c>
      <c r="F74">
        <v>28.68</v>
      </c>
      <c r="G74">
        <v>85.09</v>
      </c>
      <c r="H74">
        <v>67.09</v>
      </c>
      <c r="I74">
        <v>72.319999999999993</v>
      </c>
      <c r="J74">
        <v>72.47</v>
      </c>
      <c r="K74">
        <v>72.900000000000006</v>
      </c>
      <c r="L74">
        <v>70.44</v>
      </c>
      <c r="M74">
        <v>21.82</v>
      </c>
      <c r="N74">
        <v>34.79</v>
      </c>
      <c r="O74">
        <v>34.29</v>
      </c>
      <c r="P74">
        <v>34.24</v>
      </c>
      <c r="Q74">
        <v>64.38</v>
      </c>
      <c r="R74">
        <v>3.69</v>
      </c>
      <c r="S74">
        <v>65.489999999999995</v>
      </c>
      <c r="T74">
        <v>76.790000000000006</v>
      </c>
      <c r="U74">
        <v>73.06</v>
      </c>
      <c r="V74">
        <v>73.06</v>
      </c>
      <c r="W74">
        <v>2.85</v>
      </c>
      <c r="X74">
        <v>2.44</v>
      </c>
      <c r="Y74">
        <v>3.95</v>
      </c>
      <c r="Z74">
        <v>3.61</v>
      </c>
      <c r="AA74">
        <v>4.76</v>
      </c>
      <c r="AB74">
        <v>4.46</v>
      </c>
      <c r="AC74">
        <v>3.98</v>
      </c>
      <c r="AD74">
        <v>1.86</v>
      </c>
      <c r="AE74">
        <v>1.27</v>
      </c>
      <c r="AF74">
        <v>2.5</v>
      </c>
      <c r="AH74" s="4" t="str">
        <f t="shared" si="70"/>
        <v>ON</v>
      </c>
      <c r="AI74" s="31">
        <f>M74+'Config sheet'!$D$9-'Config sheet'!$C$139</f>
        <v>22.7789</v>
      </c>
      <c r="AJ74" s="31">
        <f>N74+'Config sheet'!$D$9+'Config sheet'!$C$140</f>
        <v>36.148899999999998</v>
      </c>
      <c r="AK74" s="25">
        <f t="shared" si="71"/>
        <v>1.586946691894692</v>
      </c>
      <c r="AL74" s="46">
        <f>'Config sheet'!$C$47</f>
        <v>3546.9708798579968</v>
      </c>
      <c r="AM74" s="4">
        <f>'Config sheet'!$C$42</f>
        <v>1817.9423322060413</v>
      </c>
      <c r="AN74" s="25">
        <f>'Config sheet'!$C$46</f>
        <v>1729.0285476519553</v>
      </c>
      <c r="AO74" s="25">
        <f t="shared" si="72"/>
        <v>1.4678956790305582</v>
      </c>
      <c r="AP74" s="25">
        <f>'Config sheet'!$C$50/100*GERC_A_PARA!AM74</f>
        <v>351.771841281869</v>
      </c>
      <c r="AQ74" s="25">
        <f t="shared" si="73"/>
        <v>351.771841281869</v>
      </c>
      <c r="AR74" s="25">
        <f t="shared" si="74"/>
        <v>481.82976816106537</v>
      </c>
      <c r="AS74" s="27">
        <f t="shared" si="75"/>
        <v>2169.7141734879106</v>
      </c>
      <c r="AT74" s="25">
        <f t="shared" si="76"/>
        <v>1584.0539549396929</v>
      </c>
      <c r="AU74" s="25">
        <f>'Config sheet'!$C$51/100*GERC_A_PARA!AN74</f>
        <v>266.0974934836359</v>
      </c>
      <c r="AV74" s="25">
        <f t="shared" si="77"/>
        <v>266.0974934836359</v>
      </c>
      <c r="AW74" s="25">
        <f t="shared" si="78"/>
        <v>364.47969549309482</v>
      </c>
      <c r="AX74" s="27">
        <f t="shared" si="79"/>
        <v>1995.1260411355911</v>
      </c>
      <c r="AY74" s="25">
        <f t="shared" si="80"/>
        <v>1456.5915338901734</v>
      </c>
      <c r="AZ74" s="31">
        <f t="shared" si="117"/>
        <v>92.845871699275875</v>
      </c>
      <c r="BA74" s="31">
        <f t="shared" si="118"/>
        <v>94.309972374772912</v>
      </c>
      <c r="BB74" s="31">
        <f t="shared" si="119"/>
        <v>67.784444634306453</v>
      </c>
      <c r="BC74" s="31">
        <f t="shared" si="120"/>
        <v>68.853347853813347</v>
      </c>
      <c r="BD74" s="25">
        <f t="shared" si="81"/>
        <v>93.577922037024393</v>
      </c>
      <c r="BE74">
        <f>'Config sheet'!$D$59</f>
        <v>82.44</v>
      </c>
      <c r="BF74" s="30">
        <f t="shared" si="121"/>
        <v>80.94840914054214</v>
      </c>
      <c r="BG74" s="19">
        <f>Coeff_Summary!$B$10+Coeff_Summary!$D$10*(C74)+Coeff_Summary!$E$10*AI74*100+Coeff_Summary!$F$10*(C74)^2+Coeff_Summary!$G$10*(C74)*AI74*100+Coeff_Summary!$H$10*(AI74*100)^2</f>
        <v>0.96411388565376788</v>
      </c>
      <c r="BH74" s="19">
        <f>Coeff_Summary!$B$8+Coeff_Summary!$D$8*(D74)+Coeff_Summary!$E$8*AJ74*100+Coeff_Summary!$F$8*(D74)^2+Coeff_Summary!$G$8*(D74)*AJ74*100+Coeff_Summary!$H$8*(AJ74*100)^2</f>
        <v>0.97315709733669686</v>
      </c>
      <c r="BI74" s="30">
        <f t="shared" si="122"/>
        <v>0.96863549149523243</v>
      </c>
      <c r="BJ74" s="30">
        <f>BG74*8314.4*(GERC_A_PARA!C74+273)/('Config sheet'!$C$28*AI74*10^5)</f>
        <v>6.523023026947633E-2</v>
      </c>
      <c r="BK74">
        <f>BH74*(8314.4/'Config sheet'!$C$28)*(BT74/(AJ74*10^5))</f>
        <v>4.8069651361002608E-2</v>
      </c>
      <c r="BL74" s="30">
        <f t="shared" si="123"/>
        <v>3319.1816446294747</v>
      </c>
      <c r="BM74" s="30">
        <f t="shared" si="82"/>
        <v>50884.101296552442</v>
      </c>
      <c r="BN74" s="30">
        <f t="shared" si="83"/>
        <v>2423.2513552172036</v>
      </c>
      <c r="BO74" s="30">
        <f t="shared" si="84"/>
        <v>50411.252975783202</v>
      </c>
      <c r="BP74" s="19">
        <f>(Coeff_Summary!$B$4+Coeff_Summary!$D$4*(C74)+Coeff_Summary!$E$4*AI74*100+Coeff_Summary!$F$4*(C74)^2+Coeff_Summary!$G$4*(C74)*AI74*100+Coeff_Summary!$H$4*(AI74*100)^2+Coeff_Summary!$B$2+Coeff_Summary!$D$2*(D74)+Coeff_Summary!$E$2*AJ74*100+Coeff_Summary!$F$2*(D74)^2+Coeff_Summary!$G$2*(D74)*AJ74*100+Coeff_Summary!$H$2*(AJ74*100)^2)/2</f>
        <v>1.3574382576408706</v>
      </c>
      <c r="BQ74" s="30">
        <f t="shared" si="124"/>
        <v>3.7976859740759239</v>
      </c>
      <c r="BR74" s="30">
        <f>BI74*(8314.4/'Config sheet'!$C$28)*(273+C74)*BQ74*((AK74^(1/BQ74))-1)</f>
        <v>73308.137913021754</v>
      </c>
      <c r="BS74" s="30">
        <f t="shared" si="85"/>
        <v>342.80090504278303</v>
      </c>
      <c r="BT74" s="30">
        <f t="shared" si="86"/>
        <v>351.69</v>
      </c>
      <c r="BU74" s="52">
        <f t="shared" si="87"/>
        <v>81.534908688789017</v>
      </c>
      <c r="BV74" s="30">
        <f t="shared" si="88"/>
        <v>1270.8321896227178</v>
      </c>
      <c r="BW74" s="65">
        <f>Coeff_Summary!$B$8+Coeff_Summary!$D$8*(BS74-273)+Coeff_Summary!$E$8*AJ74*100+Coeff_Summary!$F$8*(BS74-273)^2+Coeff_Summary!$G$8*(BS74-273)*AJ74*100+Coeff_Summary!$H$8*(AJ74*100)^2</f>
        <v>0.9691983635837168</v>
      </c>
      <c r="BX74" s="30">
        <f>BW74*(8314.4/'Config sheet'!$C$28)*(BS74/(AI74*10^5))</f>
        <v>7.405339414024989E-2</v>
      </c>
      <c r="BY74" s="30">
        <f t="shared" si="89"/>
        <v>1.1352618844717195</v>
      </c>
      <c r="BZ74" s="30">
        <f t="shared" si="90"/>
        <v>1.0093798168634369</v>
      </c>
      <c r="CA74" s="30">
        <f>('Config sheet'!$C$132*(AJ74-AI74) - 'Config sheet'!$C$133*GERC_A_PARA!AJ74)*10^5</f>
        <v>99351.997497459</v>
      </c>
      <c r="CB74" s="30">
        <f>('Config sheet'!$C$132*(AJ74-AI74) + 'Config sheet'!$C$133*AI74)*10^5</f>
        <v>124032.45694432907</v>
      </c>
      <c r="CC74" s="30">
        <f>'Config sheet'!$C$148</f>
        <v>386976</v>
      </c>
      <c r="CD74" s="30">
        <f t="shared" si="125"/>
        <v>8.8890949572169689</v>
      </c>
      <c r="CE74" s="30"/>
      <c r="CF74" s="30"/>
      <c r="CG74" s="30"/>
      <c r="CH74" s="30"/>
      <c r="CI74" s="30"/>
      <c r="CJ74" s="30"/>
      <c r="CK74" s="30"/>
      <c r="CL74" s="30"/>
      <c r="CM74" s="46">
        <f>P74+'Config sheet'!$O$9-'Config sheet'!$C$139</f>
        <v>35.198900000000002</v>
      </c>
      <c r="CN74" s="46">
        <f>Q74+'Config sheet'!$O$9+'Config sheet'!C$140</f>
        <v>65.738900000000001</v>
      </c>
      <c r="CO74" s="27">
        <f t="shared" si="91"/>
        <v>1.867640750137078</v>
      </c>
      <c r="CP74" s="46">
        <f>'Config sheet'!$N$47</f>
        <v>1852.7346826837274</v>
      </c>
      <c r="CQ74" s="27">
        <f>'Config sheet'!$N$42</f>
        <v>970.82423361890676</v>
      </c>
      <c r="CR74" s="27">
        <f>'Config sheet'!$N$46</f>
        <v>881.91044906482068</v>
      </c>
      <c r="CS74" s="27">
        <f t="shared" si="92"/>
        <v>1.3781892598883134</v>
      </c>
      <c r="CT74" s="27">
        <f>'Config sheet'!$N$50/100*GERC_A_PARA!CQ74</f>
        <v>274.64617569078871</v>
      </c>
      <c r="CU74" s="27">
        <f t="shared" si="93"/>
        <v>274.64617569078871</v>
      </c>
      <c r="CV74" s="27">
        <f t="shared" si="94"/>
        <v>432.13677212806147</v>
      </c>
      <c r="CW74" s="27">
        <f t="shared" si="95"/>
        <v>1245.4704093096955</v>
      </c>
      <c r="CX74" s="27">
        <f t="shared" si="96"/>
        <v>791.56347461118253</v>
      </c>
      <c r="CY74" s="27">
        <f>'Config sheet'!$N$51/100*GERC_A_PARA!CR74</f>
        <v>198.78261521921058</v>
      </c>
      <c r="CZ74" s="27">
        <f t="shared" si="97"/>
        <v>198.78261521921058</v>
      </c>
      <c r="DA74" s="27">
        <f t="shared" si="98"/>
        <v>312.77070390638306</v>
      </c>
      <c r="DB74" s="27">
        <f t="shared" si="99"/>
        <v>1080.6930642840312</v>
      </c>
      <c r="DC74" s="27">
        <f t="shared" si="100"/>
        <v>686.83860375856023</v>
      </c>
      <c r="DD74" s="50">
        <f t="shared" si="101"/>
        <v>83.777640587915613</v>
      </c>
      <c r="DE74" s="50">
        <f t="shared" si="102"/>
        <v>87.074868110696997</v>
      </c>
      <c r="DF74" s="50">
        <f t="shared" si="103"/>
        <v>53.245199390367468</v>
      </c>
      <c r="DG74" s="50">
        <f t="shared" si="104"/>
        <v>55.340764933320052</v>
      </c>
      <c r="DH74" s="27">
        <f t="shared" si="105"/>
        <v>85.426254349306305</v>
      </c>
      <c r="DI74">
        <f>'Config sheet'!$N$59</f>
        <v>71.978923438716066</v>
      </c>
      <c r="DJ74" s="21">
        <f t="shared" si="126"/>
        <v>69.859618255575029</v>
      </c>
      <c r="DK74" s="19">
        <f>Coeff_Summary!$B$11+Coeff_Summary!$D$11*(F74)+Coeff_Summary!$E$11*CM74*100+Coeff_Summary!$F$11*(F74)^2+Coeff_Summary!$G$11*(F74)*CM74*100+Coeff_Summary!$H$11*(CM74*100)^2</f>
        <v>0.94526202272972415</v>
      </c>
      <c r="DL74" s="19">
        <f>Coeff_Summary!$B$9+Coeff_Summary!$D$9*(G74)+Coeff_Summary!$E$9*CN74*100+Coeff_Summary!$F$9*(G74)^2+Coeff_Summary!$G$9*(G74)*CN74*100+Coeff_Summary!$H$9*(CN74*100)^2</f>
        <v>0.96157298131092894</v>
      </c>
      <c r="DM74" s="30">
        <f t="shared" si="127"/>
        <v>0.9534175020203266</v>
      </c>
      <c r="DN74">
        <f>DK74*8314.4*(GERC_A_PARA!F74+273)/('Config sheet'!$N$28*GERC_A_PARA!CM74*10^5)</f>
        <v>4.113322131782645E-2</v>
      </c>
      <c r="DO74">
        <f>DL74*(8314.4/'Config sheet'!$N$28)*((GERC_A_PARA!G74+273)/(GERC_A_PARA!CN74*10^5))</f>
        <v>2.6593475364035609E-2</v>
      </c>
      <c r="DP74" s="30">
        <f t="shared" si="128"/>
        <v>1582.7218424472139</v>
      </c>
      <c r="DQ74" s="30">
        <f t="shared" si="106"/>
        <v>38477.945362409257</v>
      </c>
      <c r="DR74" s="30">
        <f t="shared" si="107"/>
        <v>1005.9049107757688</v>
      </c>
      <c r="DS74" s="30">
        <f t="shared" si="108"/>
        <v>37825.252134443886</v>
      </c>
      <c r="DT74" s="19">
        <f>(Coeff_Summary!$B$5+Coeff_Summary!$D$5*(F74)+Coeff_Summary!$E$5*CM74*100+Coeff_Summary!$F$5*(F74)^2+Coeff_Summary!$G$5*(F74)*CM74*100+Coeff_Summary!$H$5*(CM74*100)^2+Coeff_Summary!$B$3+Coeff_Summary!$D$3*(G74)+Coeff_Summary!$E$3*CN74*100+Coeff_Summary!$F$3*(G74)^2+Coeff_Summary!$G$3*(G74)*CN74*100+Coeff_Summary!$H$3*(CN74*100)^2)/2</f>
        <v>1.4019595587507008</v>
      </c>
      <c r="DU74" s="30">
        <f t="shared" si="129"/>
        <v>3.4878124632936265</v>
      </c>
      <c r="DV74" s="30">
        <f>DM74*(8314.4/'Config sheet'!$N$28)*(273+F74)*DU74*((CO74^(1/DU74))-1)</f>
        <v>99903.217595935042</v>
      </c>
      <c r="DW74" s="30">
        <f t="shared" si="109"/>
        <v>360.85253100585322</v>
      </c>
      <c r="DX74" s="30">
        <f t="shared" si="110"/>
        <v>358.09000000000003</v>
      </c>
      <c r="DY74" s="30">
        <f t="shared" si="111"/>
        <v>104.89723631599578</v>
      </c>
      <c r="DZ74" s="30">
        <f t="shared" si="112"/>
        <v>1017.9461461494008</v>
      </c>
      <c r="EA74" s="65">
        <f>Coeff_Summary!$B$9+Coeff_Summary!$D$9*(DW74-273)+Coeff_Summary!$E$9*CN74*100+Coeff_Summary!$F$9*(DW74-273)^2+Coeff_Summary!$G$9*(DW74-273)*CN74*100+Coeff_Summary!$H$9*(CN74*100)^2</f>
        <v>0.96337600830131753</v>
      </c>
      <c r="EB74" s="30">
        <f>EA74*(8314.4/'Config sheet'!$C$28)*(DW74/(CM74*10^5))</f>
        <v>5.0144069343793049E-2</v>
      </c>
      <c r="EC74" s="30">
        <f t="shared" si="113"/>
        <v>1.2190649732084426</v>
      </c>
      <c r="ED74" s="30">
        <f t="shared" si="114"/>
        <v>1.0172554891543215</v>
      </c>
      <c r="EE74" s="30">
        <f>('Config sheet'!$N$132*(CN74-CM74) - 'Config sheet'!$N$133*GERC_A_PARA!CN74)*10^5</f>
        <v>112127.36773150905</v>
      </c>
      <c r="EF74" s="30">
        <f>('Config sheet'!$N$132*(CN74-CM74) + 'Config sheet'!$N$133*CM74)*10^5</f>
        <v>154402.68226143013</v>
      </c>
      <c r="EG74" s="30">
        <f>'Config sheet'!$N$148</f>
        <v>386976</v>
      </c>
      <c r="EH74" s="30">
        <f t="shared" si="115"/>
        <v>2288.7783357721187</v>
      </c>
      <c r="EI74" s="30">
        <f>'Config sheet'!$E$127+'Config sheet'!$P$127</f>
        <v>3308.2</v>
      </c>
      <c r="EJ74" s="30"/>
      <c r="EK74" s="63">
        <f t="shared" si="116"/>
        <v>50884.101296552442</v>
      </c>
      <c r="EL74" s="63">
        <f t="shared" si="137"/>
        <v>50411.252975783202</v>
      </c>
      <c r="EM74" s="63">
        <f t="shared" si="138"/>
        <v>38477.945362409257</v>
      </c>
      <c r="EN74" s="63">
        <f t="shared" si="139"/>
        <v>37825.252134443886</v>
      </c>
      <c r="EO74" s="30">
        <f>BL74*(('Config sheet'!$D$8+273)/(C74+273))*(GERC_A_PARA!AI74/'Config sheet'!$D$7)*(1/GERC_A_PARA!BG74)*24*10^-3</f>
        <v>1766.0221616189503</v>
      </c>
      <c r="EP74" s="30">
        <f>BN74*(('Config sheet'!$D$8+273)/(D74+273))*(GERC_A_PARA!AJ74/'Config sheet'!$D$7)*(1/GERC_A_PARA!BH74)*24*10^-3</f>
        <v>1749.6111296406893</v>
      </c>
      <c r="EQ74" s="30">
        <f t="shared" si="130"/>
        <v>1757.81664562982</v>
      </c>
      <c r="ER74" s="30">
        <f>DP74*(('Config sheet'!$D$8+273)/(F74+273))*(CM74/'Config sheet'!$D$7)*(1/DK74)*24*10^-3</f>
        <v>1335.4447167603187</v>
      </c>
      <c r="ES74" s="30">
        <f>DR74*(('Config sheet'!$D$8+273)/(G74+273))*(CN74/'Config sheet'!$D$7)*(1/DL74)*24*10^-3</f>
        <v>1312.7918512098854</v>
      </c>
      <c r="ET74" s="30">
        <f t="shared" si="131"/>
        <v>1324.1182839851022</v>
      </c>
      <c r="EU74">
        <f t="shared" si="132"/>
        <v>1.0093798168634371</v>
      </c>
      <c r="EV74">
        <f t="shared" si="133"/>
        <v>1.0172554891543211</v>
      </c>
      <c r="EW74" s="30">
        <f t="shared" si="134"/>
        <v>0.72296060728642308</v>
      </c>
      <c r="EX74" s="30">
        <f>'Config sheet'!$C$123/('Config sheet'!$F$17*10^-3)</f>
        <v>1.2841244171864261</v>
      </c>
      <c r="EY74" s="30">
        <f t="shared" si="135"/>
        <v>0.76877281921201368</v>
      </c>
      <c r="EZ74" s="30">
        <f>'Config sheet'!$N$123/('Config sheet'!$Q$17*10^-3)</f>
        <v>1.4616189626248377</v>
      </c>
      <c r="FA74" s="1" t="s">
        <v>481</v>
      </c>
      <c r="FB74" s="30">
        <f t="shared" si="136"/>
        <v>-2.7625310058531909</v>
      </c>
      <c r="FC74" s="30"/>
    </row>
    <row r="75" spans="1:159" x14ac:dyDescent="0.25">
      <c r="A75" s="1">
        <v>43482</v>
      </c>
      <c r="B75" s="2">
        <v>0.70833333333333337</v>
      </c>
      <c r="C75">
        <v>29.75</v>
      </c>
      <c r="D75">
        <v>77.8</v>
      </c>
      <c r="E75">
        <v>27.37</v>
      </c>
      <c r="F75">
        <v>27.3</v>
      </c>
      <c r="G75">
        <v>83.73</v>
      </c>
      <c r="H75">
        <v>67.02</v>
      </c>
      <c r="I75">
        <v>72.260000000000005</v>
      </c>
      <c r="J75">
        <v>72.430000000000007</v>
      </c>
      <c r="K75">
        <v>72.849999999999994</v>
      </c>
      <c r="L75">
        <v>70.349999999999994</v>
      </c>
      <c r="M75">
        <v>21.81</v>
      </c>
      <c r="N75">
        <v>34.74</v>
      </c>
      <c r="O75">
        <v>34.24</v>
      </c>
      <c r="P75">
        <v>34.19</v>
      </c>
      <c r="Q75">
        <v>64.37</v>
      </c>
      <c r="R75">
        <v>3.7</v>
      </c>
      <c r="S75">
        <v>65.69</v>
      </c>
      <c r="T75">
        <v>76.63</v>
      </c>
      <c r="U75">
        <v>72.91</v>
      </c>
      <c r="V75">
        <v>72.91</v>
      </c>
      <c r="W75">
        <v>2.85</v>
      </c>
      <c r="X75">
        <v>2.44</v>
      </c>
      <c r="Y75">
        <v>3.91</v>
      </c>
      <c r="Z75">
        <v>3.61</v>
      </c>
      <c r="AA75">
        <v>4.75</v>
      </c>
      <c r="AB75">
        <v>4.4400000000000004</v>
      </c>
      <c r="AC75">
        <v>3.96</v>
      </c>
      <c r="AD75">
        <v>1.86</v>
      </c>
      <c r="AE75">
        <v>1.27</v>
      </c>
      <c r="AF75">
        <v>2.4500000000000002</v>
      </c>
      <c r="AH75" s="4" t="str">
        <f t="shared" si="70"/>
        <v>ON</v>
      </c>
      <c r="AI75" s="31">
        <f>M75+'Config sheet'!$D$9-'Config sheet'!$C$139</f>
        <v>22.768899999999999</v>
      </c>
      <c r="AJ75" s="31">
        <f>N75+'Config sheet'!$D$9+'Config sheet'!$C$140</f>
        <v>36.0989</v>
      </c>
      <c r="AK75" s="25">
        <f t="shared" si="71"/>
        <v>1.585447694003663</v>
      </c>
      <c r="AL75" s="46">
        <f>'Config sheet'!$C$47</f>
        <v>3546.9708798579968</v>
      </c>
      <c r="AM75" s="4">
        <f>'Config sheet'!$C$42</f>
        <v>1817.9423322060413</v>
      </c>
      <c r="AN75" s="25">
        <f>'Config sheet'!$C$46</f>
        <v>1729.0285476519553</v>
      </c>
      <c r="AO75" s="25">
        <f t="shared" si="72"/>
        <v>1.4697979428242649</v>
      </c>
      <c r="AP75" s="25">
        <f>'Config sheet'!$C$50/100*GERC_A_PARA!AM75</f>
        <v>351.771841281869</v>
      </c>
      <c r="AQ75" s="25">
        <f t="shared" si="73"/>
        <v>351.771841281869</v>
      </c>
      <c r="AR75" s="25">
        <f t="shared" si="74"/>
        <v>481.32404496240548</v>
      </c>
      <c r="AS75" s="27">
        <f t="shared" si="75"/>
        <v>2169.7141734879106</v>
      </c>
      <c r="AT75" s="25">
        <f t="shared" si="76"/>
        <v>1585.7183073470289</v>
      </c>
      <c r="AU75" s="25">
        <f>'Config sheet'!$C$51/100*GERC_A_PARA!AN75</f>
        <v>266.0974934836359</v>
      </c>
      <c r="AV75" s="25">
        <f t="shared" si="77"/>
        <v>266.0974934836359</v>
      </c>
      <c r="AW75" s="25">
        <f t="shared" si="78"/>
        <v>364.09714163355466</v>
      </c>
      <c r="AX75" s="27">
        <f t="shared" si="79"/>
        <v>1995.1260411355911</v>
      </c>
      <c r="AY75" s="25">
        <f t="shared" si="80"/>
        <v>1458.1219625844585</v>
      </c>
      <c r="AZ75" s="31">
        <f t="shared" si="117"/>
        <v>92.873690139371632</v>
      </c>
      <c r="BA75" s="31">
        <f t="shared" si="118"/>
        <v>94.332097738756048</v>
      </c>
      <c r="BB75" s="31">
        <f t="shared" si="119"/>
        <v>67.87599607561738</v>
      </c>
      <c r="BC75" s="31">
        <f t="shared" si="120"/>
        <v>68.94186164361534</v>
      </c>
      <c r="BD75" s="25">
        <f t="shared" si="81"/>
        <v>93.602893939063847</v>
      </c>
      <c r="BE75">
        <f>'Config sheet'!$D$59</f>
        <v>82.44</v>
      </c>
      <c r="BF75" s="30">
        <f t="shared" si="121"/>
        <v>81.005911399340107</v>
      </c>
      <c r="BG75" s="19">
        <f>Coeff_Summary!$B$10+Coeff_Summary!$D$10*(C75)+Coeff_Summary!$E$10*AI75*100+Coeff_Summary!$F$10*(C75)^2+Coeff_Summary!$G$10*(C75)*AI75*100+Coeff_Summary!$H$10*(AI75*100)^2</f>
        <v>0.96372816647401027</v>
      </c>
      <c r="BH75" s="19">
        <f>Coeff_Summary!$B$8+Coeff_Summary!$D$8*(D75)+Coeff_Summary!$E$8*AJ75*100+Coeff_Summary!$F$8*(D75)^2+Coeff_Summary!$G$8*(D75)*AJ75*100+Coeff_Summary!$H$8*(AJ75*100)^2</f>
        <v>0.97281139199012445</v>
      </c>
      <c r="BI75" s="30">
        <f t="shared" si="122"/>
        <v>0.96826977923206736</v>
      </c>
      <c r="BJ75" s="30">
        <f>BG75*8314.4*(GERC_A_PARA!C75+273)/('Config sheet'!$C$28*AI75*10^5)</f>
        <v>6.5060850890357194E-2</v>
      </c>
      <c r="BK75">
        <f>BH75*(8314.4/'Config sheet'!$C$28)*(BT75/(AJ75*10^5))</f>
        <v>4.7997359795854101E-2</v>
      </c>
      <c r="BL75" s="30">
        <f t="shared" si="123"/>
        <v>3320.0673907229607</v>
      </c>
      <c r="BM75" s="30">
        <f t="shared" si="82"/>
        <v>51030.187052395821</v>
      </c>
      <c r="BN75" s="30">
        <f t="shared" si="83"/>
        <v>2426.4447858733656</v>
      </c>
      <c r="BO75" s="30">
        <f t="shared" si="84"/>
        <v>50553.713708289353</v>
      </c>
      <c r="BP75" s="19">
        <f>(Coeff_Summary!$B$4+Coeff_Summary!$D$4*(C75)+Coeff_Summary!$E$4*AI75*100+Coeff_Summary!$F$4*(C75)^2+Coeff_Summary!$G$4*(C75)*AI75*100+Coeff_Summary!$H$4*(AI75*100)^2+Coeff_Summary!$B$2+Coeff_Summary!$D$2*(D75)+Coeff_Summary!$E$2*AJ75*100+Coeff_Summary!$F$2*(D75)^2+Coeff_Summary!$G$2*(D75)*AJ75*100+Coeff_Summary!$H$2*(AJ75*100)^2)/2</f>
        <v>1.358319981127448</v>
      </c>
      <c r="BQ75" s="30">
        <f t="shared" si="124"/>
        <v>3.7908016651862848</v>
      </c>
      <c r="BR75" s="30">
        <f>BI75*(8314.4/'Config sheet'!$C$28)*(273+C75)*BQ75*((AK75^(1/BQ75))-1)</f>
        <v>72936.710284480854</v>
      </c>
      <c r="BS75" s="30">
        <f t="shared" si="85"/>
        <v>341.88773123318538</v>
      </c>
      <c r="BT75" s="30">
        <f t="shared" si="86"/>
        <v>350.8</v>
      </c>
      <c r="BU75" s="52">
        <f t="shared" si="87"/>
        <v>81.452094137742719</v>
      </c>
      <c r="BV75" s="30">
        <f t="shared" si="88"/>
        <v>1269.3125559823859</v>
      </c>
      <c r="BW75" s="65">
        <f>Coeff_Summary!$B$8+Coeff_Summary!$D$8*(BS75-273)+Coeff_Summary!$E$8*AJ75*100+Coeff_Summary!$F$8*(BS75-273)^2+Coeff_Summary!$G$8*(BS75-273)*AJ75*100+Coeff_Summary!$H$8*(AJ75*100)^2</f>
        <v>0.96880550115878394</v>
      </c>
      <c r="BX75" s="30">
        <f>BW75*(8314.4/'Config sheet'!$C$28)*(BS75/(AI75*10^5))</f>
        <v>7.3858612941251636E-2</v>
      </c>
      <c r="BY75" s="30">
        <f t="shared" si="89"/>
        <v>1.1352235934590025</v>
      </c>
      <c r="BZ75" s="30">
        <f t="shared" si="90"/>
        <v>1.0094250908421065</v>
      </c>
      <c r="CA75" s="30">
        <f>('Config sheet'!$C$132*(AJ75-AI75) - 'Config sheet'!$C$133*GERC_A_PARA!AJ75)*10^5</f>
        <v>99030.404511623696</v>
      </c>
      <c r="CB75" s="30">
        <f>('Config sheet'!$C$132*(AJ75-AI75) + 'Config sheet'!$C$133*AI75)*10^5</f>
        <v>123685.73443445227</v>
      </c>
      <c r="CC75" s="30">
        <f>'Config sheet'!$C$148</f>
        <v>386976</v>
      </c>
      <c r="CD75" s="30">
        <f t="shared" si="125"/>
        <v>8.9122687668146341</v>
      </c>
      <c r="CE75" s="30"/>
      <c r="CF75" s="30"/>
      <c r="CG75" s="30"/>
      <c r="CH75" s="30"/>
      <c r="CI75" s="30"/>
      <c r="CJ75" s="30"/>
      <c r="CK75" s="30"/>
      <c r="CL75" s="30"/>
      <c r="CM75" s="46">
        <f>P75+'Config sheet'!$O$9-'Config sheet'!$C$139</f>
        <v>35.148899999999998</v>
      </c>
      <c r="CN75" s="46">
        <f>Q75+'Config sheet'!$O$9+'Config sheet'!C$140</f>
        <v>65.72890000000001</v>
      </c>
      <c r="CO75" s="27">
        <f t="shared" si="91"/>
        <v>1.8700130018293606</v>
      </c>
      <c r="CP75" s="46">
        <f>'Config sheet'!$N$47</f>
        <v>1852.7346826837274</v>
      </c>
      <c r="CQ75" s="27">
        <f>'Config sheet'!$N$42</f>
        <v>970.82423361890676</v>
      </c>
      <c r="CR75" s="27">
        <f>'Config sheet'!$N$46</f>
        <v>881.91044906482068</v>
      </c>
      <c r="CS75" s="27">
        <f t="shared" si="92"/>
        <v>1.3794995356384496</v>
      </c>
      <c r="CT75" s="27">
        <f>'Config sheet'!$N$50/100*GERC_A_PARA!CQ75</f>
        <v>274.64617569078871</v>
      </c>
      <c r="CU75" s="27">
        <f t="shared" si="93"/>
        <v>274.64617569078871</v>
      </c>
      <c r="CV75" s="27">
        <f t="shared" si="94"/>
        <v>432.34842432422022</v>
      </c>
      <c r="CW75" s="27">
        <f t="shared" si="95"/>
        <v>1245.4704093096955</v>
      </c>
      <c r="CX75" s="27">
        <f t="shared" si="96"/>
        <v>791.17597198974386</v>
      </c>
      <c r="CY75" s="27">
        <f>'Config sheet'!$N$51/100*GERC_A_PARA!CR75</f>
        <v>198.78261521921058</v>
      </c>
      <c r="CZ75" s="27">
        <f t="shared" si="97"/>
        <v>198.78261521921058</v>
      </c>
      <c r="DA75" s="27">
        <f t="shared" si="98"/>
        <v>312.92389292117088</v>
      </c>
      <c r="DB75" s="27">
        <f t="shared" si="99"/>
        <v>1080.6930642840312</v>
      </c>
      <c r="DC75" s="27">
        <f t="shared" si="100"/>
        <v>686.50236823481725</v>
      </c>
      <c r="DD75" s="50">
        <f t="shared" si="101"/>
        <v>83.755839298987169</v>
      </c>
      <c r="DE75" s="50">
        <f t="shared" si="102"/>
        <v>87.057497978054826</v>
      </c>
      <c r="DF75" s="50">
        <f t="shared" si="103"/>
        <v>53.205284583132567</v>
      </c>
      <c r="DG75" s="50">
        <f t="shared" si="104"/>
        <v>55.302639120875092</v>
      </c>
      <c r="DH75" s="27">
        <f t="shared" si="105"/>
        <v>85.406668638520998</v>
      </c>
      <c r="DI75">
        <f>'Config sheet'!$N$59</f>
        <v>71.978923438716066</v>
      </c>
      <c r="DJ75" s="21">
        <f t="shared" si="126"/>
        <v>69.830315245262412</v>
      </c>
      <c r="DK75" s="19">
        <f>Coeff_Summary!$B$11+Coeff_Summary!$D$11*(F75)+Coeff_Summary!$E$11*CM75*100+Coeff_Summary!$F$11*(F75)^2+Coeff_Summary!$G$11*(F75)*CM75*100+Coeff_Summary!$H$11*(CM75*100)^2</f>
        <v>0.944246831884202</v>
      </c>
      <c r="DL75" s="19">
        <f>Coeff_Summary!$B$9+Coeff_Summary!$D$9*(G75)+Coeff_Summary!$E$9*CN75*100+Coeff_Summary!$F$9*(G75)^2+Coeff_Summary!$G$9*(G75)*CN75*100+Coeff_Summary!$H$9*(CN75*100)^2</f>
        <v>0.96066419532589731</v>
      </c>
      <c r="DM75" s="30">
        <f t="shared" si="127"/>
        <v>0.95245551360504965</v>
      </c>
      <c r="DN75">
        <f>DK75*8314.4*(GERC_A_PARA!F75+273)/('Config sheet'!$N$28*GERC_A_PARA!CM75*10^5)</f>
        <v>4.0959270685389605E-2</v>
      </c>
      <c r="DO75">
        <f>DL75*(8314.4/'Config sheet'!$N$28)*((GERC_A_PARA!G75+273)/(GERC_A_PARA!CN75*10^5))</f>
        <v>2.6471463889127078E-2</v>
      </c>
      <c r="DP75" s="30">
        <f t="shared" si="128"/>
        <v>1582.3589711906448</v>
      </c>
      <c r="DQ75" s="30">
        <f t="shared" si="106"/>
        <v>38632.498692294364</v>
      </c>
      <c r="DR75" s="30">
        <f t="shared" si="107"/>
        <v>1005.1819679620737</v>
      </c>
      <c r="DS75" s="30">
        <f t="shared" si="108"/>
        <v>37972.284878999206</v>
      </c>
      <c r="DT75" s="19">
        <f>(Coeff_Summary!$B$5+Coeff_Summary!$D$5*(F75)+Coeff_Summary!$E$5*CM75*100+Coeff_Summary!$F$5*(F75)^2+Coeff_Summary!$G$5*(F75)*CM75*100+Coeff_Summary!$H$5*(CM75*100)^2+Coeff_Summary!$B$3+Coeff_Summary!$D$3*(G75)+Coeff_Summary!$E$3*CN75*100+Coeff_Summary!$F$3*(G75)^2+Coeff_Summary!$G$3*(G75)*CN75*100+Coeff_Summary!$H$3*(CN75*100)^2)/2</f>
        <v>1.4041528882866252</v>
      </c>
      <c r="DU75" s="30">
        <f t="shared" si="129"/>
        <v>3.4743111554625337</v>
      </c>
      <c r="DV75" s="30">
        <f>DM75*(8314.4/'Config sheet'!$N$28)*(273+F75)*DU75*((CO75^(1/DU75))-1)</f>
        <v>99602.182429707318</v>
      </c>
      <c r="DW75" s="30">
        <f t="shared" si="109"/>
        <v>359.58329840724906</v>
      </c>
      <c r="DX75" s="30">
        <f t="shared" si="110"/>
        <v>356.73</v>
      </c>
      <c r="DY75" s="30">
        <f t="shared" si="111"/>
        <v>105.05635018119628</v>
      </c>
      <c r="DZ75" s="30">
        <f t="shared" si="112"/>
        <v>1017.4119719318587</v>
      </c>
      <c r="EA75" s="65">
        <f>Coeff_Summary!$B$9+Coeff_Summary!$D$9*(DW75-273)+Coeff_Summary!$E$9*CN75*100+Coeff_Summary!$F$9*(DW75-273)^2+Coeff_Summary!$G$9*(DW75-273)*CN75*100+Coeff_Summary!$H$9*(CN75*100)^2</f>
        <v>0.96255992052425943</v>
      </c>
      <c r="EB75" s="30">
        <f>EA75*(8314.4/'Config sheet'!$C$28)*(DW75/(CM75*10^5))</f>
        <v>4.9996388336283407E-2</v>
      </c>
      <c r="EC75" s="30">
        <f t="shared" si="113"/>
        <v>1.2206366837024125</v>
      </c>
      <c r="ED75" s="30">
        <f t="shared" si="114"/>
        <v>1.017386728646932</v>
      </c>
      <c r="EE75" s="30">
        <f>('Config sheet'!$N$132*(CN75-CM75) - 'Config sheet'!$N$133*GERC_A_PARA!CN75)*10^5</f>
        <v>112314.47738547022</v>
      </c>
      <c r="EF75" s="30">
        <f>('Config sheet'!$N$132*(CN75-CM75) + 'Config sheet'!$N$133*CM75)*10^5</f>
        <v>154564.66239134982</v>
      </c>
      <c r="EG75" s="30">
        <f>'Config sheet'!$N$148</f>
        <v>386976</v>
      </c>
      <c r="EH75" s="30">
        <f t="shared" si="115"/>
        <v>2286.7245279142444</v>
      </c>
      <c r="EI75" s="30">
        <f>'Config sheet'!$E$127+'Config sheet'!$P$127</f>
        <v>3308.2</v>
      </c>
      <c r="EJ75" s="30"/>
      <c r="EK75" s="63">
        <f t="shared" si="116"/>
        <v>51030.187052395821</v>
      </c>
      <c r="EL75" s="63">
        <f t="shared" si="137"/>
        <v>50553.713708289353</v>
      </c>
      <c r="EM75" s="63">
        <f t="shared" si="138"/>
        <v>38632.498692294364</v>
      </c>
      <c r="EN75" s="63">
        <f t="shared" si="139"/>
        <v>37972.284878999206</v>
      </c>
      <c r="EO75" s="30">
        <f>BL75*(('Config sheet'!$D$8+273)/(C75+273))*(GERC_A_PARA!AI75/'Config sheet'!$D$7)*(1/GERC_A_PARA!BG75)*24*10^-3</f>
        <v>1771.0923245134986</v>
      </c>
      <c r="EP75" s="30">
        <f>BN75*(('Config sheet'!$D$8+273)/(D75+273))*(GERC_A_PARA!AJ75/'Config sheet'!$D$7)*(1/GERC_A_PARA!BH75)*24*10^-3</f>
        <v>1754.5554797295329</v>
      </c>
      <c r="EQ75" s="30">
        <f t="shared" si="130"/>
        <v>1762.8239021215159</v>
      </c>
      <c r="ER75" s="30">
        <f>DP75*(('Config sheet'!$D$8+273)/(F75+273))*(CM75/'Config sheet'!$D$7)*(1/DK75)*24*10^-3</f>
        <v>1340.8087616933005</v>
      </c>
      <c r="ES75" s="30">
        <f>DR75*(('Config sheet'!$D$8+273)/(G75+273))*(CN75/'Config sheet'!$D$7)*(1/DL75)*24*10^-3</f>
        <v>1317.8948810119653</v>
      </c>
      <c r="ET75" s="30">
        <f t="shared" si="131"/>
        <v>1329.3518213526329</v>
      </c>
      <c r="EU75">
        <f t="shared" si="132"/>
        <v>1.0094250908421061</v>
      </c>
      <c r="EV75">
        <f t="shared" si="133"/>
        <v>1.0173867286469316</v>
      </c>
      <c r="EW75" s="30">
        <f t="shared" si="134"/>
        <v>0.72004501099332663</v>
      </c>
      <c r="EX75" s="30">
        <f>'Config sheet'!$C$123/('Config sheet'!$F$17*10^-3)</f>
        <v>1.2841244171864261</v>
      </c>
      <c r="EY75" s="30">
        <f t="shared" si="135"/>
        <v>0.76534439987198322</v>
      </c>
      <c r="EZ75" s="30">
        <f>'Config sheet'!$N$123/('Config sheet'!$Q$17*10^-3)</f>
        <v>1.4616189626248377</v>
      </c>
      <c r="FA75" s="1" t="s">
        <v>482</v>
      </c>
      <c r="FB75" s="30">
        <f t="shared" si="136"/>
        <v>-2.8532984072490422</v>
      </c>
      <c r="FC75" s="30"/>
    </row>
    <row r="76" spans="1:159" x14ac:dyDescent="0.25">
      <c r="A76" s="1">
        <v>43482</v>
      </c>
      <c r="B76" s="29">
        <v>0.75</v>
      </c>
      <c r="C76">
        <v>28.94</v>
      </c>
      <c r="D76">
        <v>76.91</v>
      </c>
      <c r="E76">
        <v>25.98</v>
      </c>
      <c r="F76">
        <v>25.93</v>
      </c>
      <c r="G76">
        <v>82.36</v>
      </c>
      <c r="H76">
        <v>66.959999999999994</v>
      </c>
      <c r="I76">
        <v>72.209999999999994</v>
      </c>
      <c r="J76">
        <v>72.400000000000006</v>
      </c>
      <c r="K76">
        <v>72.790000000000006</v>
      </c>
      <c r="L76">
        <v>70.260000000000005</v>
      </c>
      <c r="M76">
        <v>21.81</v>
      </c>
      <c r="N76">
        <v>34.69</v>
      </c>
      <c r="O76">
        <v>34.19</v>
      </c>
      <c r="P76">
        <v>34.14</v>
      </c>
      <c r="Q76">
        <v>64.349999999999994</v>
      </c>
      <c r="R76">
        <v>3.7</v>
      </c>
      <c r="S76">
        <v>65.900000000000006</v>
      </c>
      <c r="T76">
        <v>76.459999999999994</v>
      </c>
      <c r="U76">
        <v>72.760000000000005</v>
      </c>
      <c r="V76">
        <v>72.760000000000005</v>
      </c>
      <c r="W76">
        <v>2.84</v>
      </c>
      <c r="X76">
        <v>2.44</v>
      </c>
      <c r="Y76">
        <v>3.87</v>
      </c>
      <c r="Z76">
        <v>3.61</v>
      </c>
      <c r="AA76">
        <v>4.74</v>
      </c>
      <c r="AB76">
        <v>4.42</v>
      </c>
      <c r="AC76">
        <v>3.94</v>
      </c>
      <c r="AD76">
        <v>1.87</v>
      </c>
      <c r="AE76">
        <v>1.28</v>
      </c>
      <c r="AF76">
        <v>2.4</v>
      </c>
      <c r="AH76" s="4" t="str">
        <f t="shared" si="70"/>
        <v>ON</v>
      </c>
      <c r="AI76" s="31">
        <f>M76+'Config sheet'!$D$9-'Config sheet'!$C$139</f>
        <v>22.768899999999999</v>
      </c>
      <c r="AJ76" s="31">
        <f>N76+'Config sheet'!$D$9+'Config sheet'!$C$140</f>
        <v>36.048899999999996</v>
      </c>
      <c r="AK76" s="25">
        <f t="shared" si="71"/>
        <v>1.5832517161566872</v>
      </c>
      <c r="AL76" s="46">
        <f>'Config sheet'!$C$47</f>
        <v>3546.9708798579968</v>
      </c>
      <c r="AM76" s="4">
        <f>'Config sheet'!$C$42</f>
        <v>1817.9423322060413</v>
      </c>
      <c r="AN76" s="25">
        <f>'Config sheet'!$C$46</f>
        <v>1729.0285476519553</v>
      </c>
      <c r="AO76" s="25">
        <f t="shared" si="72"/>
        <v>1.4725384746282193</v>
      </c>
      <c r="AP76" s="25">
        <f>'Config sheet'!$C$50/100*GERC_A_PARA!AM76</f>
        <v>351.771841281869</v>
      </c>
      <c r="AQ76" s="25">
        <f t="shared" si="73"/>
        <v>351.771841281869</v>
      </c>
      <c r="AR76" s="25">
        <f t="shared" si="74"/>
        <v>480.59067063548059</v>
      </c>
      <c r="AS76" s="27">
        <f t="shared" si="75"/>
        <v>2169.7141734879106</v>
      </c>
      <c r="AT76" s="25">
        <f t="shared" si="76"/>
        <v>1588.1380902670874</v>
      </c>
      <c r="AU76" s="25">
        <f>'Config sheet'!$C$51/100*GERC_A_PARA!AN76</f>
        <v>266.0974934836359</v>
      </c>
      <c r="AV76" s="25">
        <f t="shared" si="77"/>
        <v>266.0974934836359</v>
      </c>
      <c r="AW76" s="25">
        <f t="shared" si="78"/>
        <v>363.54238128244515</v>
      </c>
      <c r="AX76" s="27">
        <f t="shared" si="79"/>
        <v>1995.1260411355911</v>
      </c>
      <c r="AY76" s="25">
        <f t="shared" si="80"/>
        <v>1460.3470353505836</v>
      </c>
      <c r="AZ76" s="31">
        <f t="shared" si="117"/>
        <v>92.914031040946611</v>
      </c>
      <c r="BA76" s="31">
        <f t="shared" si="118"/>
        <v>94.36418282791567</v>
      </c>
      <c r="BB76" s="31">
        <f t="shared" si="119"/>
        <v>68.009101668528146</v>
      </c>
      <c r="BC76" s="31">
        <f t="shared" si="120"/>
        <v>69.070550829756698</v>
      </c>
      <c r="BD76" s="25">
        <f t="shared" si="81"/>
        <v>93.63910693443114</v>
      </c>
      <c r="BE76">
        <f>'Config sheet'!$D$59</f>
        <v>82.44</v>
      </c>
      <c r="BF76" s="30">
        <f t="shared" si="121"/>
        <v>81.089466591786788</v>
      </c>
      <c r="BG76" s="19">
        <f>Coeff_Summary!$B$10+Coeff_Summary!$D$10*(C76)+Coeff_Summary!$E$10*AI76*100+Coeff_Summary!$F$10*(C76)^2+Coeff_Summary!$G$10*(C76)*AI76*100+Coeff_Summary!$H$10*(AI76*100)^2</f>
        <v>0.96331830262430573</v>
      </c>
      <c r="BH76" s="19">
        <f>Coeff_Summary!$B$8+Coeff_Summary!$D$8*(D76)+Coeff_Summary!$E$8*AJ76*100+Coeff_Summary!$F$8*(D76)^2+Coeff_Summary!$G$8*(D76)*AJ76*100+Coeff_Summary!$H$8*(AJ76*100)^2</f>
        <v>0.97246257989702012</v>
      </c>
      <c r="BI76" s="30">
        <f t="shared" si="122"/>
        <v>0.96789044126066293</v>
      </c>
      <c r="BJ76" s="30">
        <f>BG76*8314.4*(GERC_A_PARA!C76+273)/('Config sheet'!$C$28*AI76*10^5)</f>
        <v>6.4859186529680105E-2</v>
      </c>
      <c r="BK76">
        <f>BH76*(8314.4/'Config sheet'!$C$28)*(BT76/(AJ76*10^5))</f>
        <v>4.7924801254513823E-2</v>
      </c>
      <c r="BL76" s="30">
        <f t="shared" si="123"/>
        <v>3321.3518551233628</v>
      </c>
      <c r="BM76" s="30">
        <f t="shared" si="82"/>
        <v>51208.657290258867</v>
      </c>
      <c r="BN76" s="30">
        <f t="shared" si="83"/>
        <v>2431.0876781623492</v>
      </c>
      <c r="BO76" s="30">
        <f t="shared" si="84"/>
        <v>50727.13114138112</v>
      </c>
      <c r="BP76" s="19">
        <f>(Coeff_Summary!$B$4+Coeff_Summary!$D$4*(C76)+Coeff_Summary!$E$4*AI76*100+Coeff_Summary!$F$4*(C76)^2+Coeff_Summary!$G$4*(C76)*AI76*100+Coeff_Summary!$H$4*(AI76*100)^2+Coeff_Summary!$B$2+Coeff_Summary!$D$2*(D76)+Coeff_Summary!$E$2*AJ76*100+Coeff_Summary!$F$2*(D76)^2+Coeff_Summary!$G$2*(D76)*AJ76*100+Coeff_Summary!$H$2*(AJ76*100)^2)/2</f>
        <v>1.359229081030094</v>
      </c>
      <c r="BQ76" s="30">
        <f t="shared" si="124"/>
        <v>3.7837389922121205</v>
      </c>
      <c r="BR76" s="30">
        <f>BI76*(8314.4/'Config sheet'!$C$28)*(273+C76)*BQ76*((AK76^(1/BQ76))-1)</f>
        <v>72489.235124931321</v>
      </c>
      <c r="BS76" s="30">
        <f t="shared" si="85"/>
        <v>340.92549576021054</v>
      </c>
      <c r="BT76" s="30">
        <f t="shared" si="86"/>
        <v>349.90999999999997</v>
      </c>
      <c r="BU76" s="52">
        <f t="shared" si="87"/>
        <v>81.27057694436219</v>
      </c>
      <c r="BV76" s="30">
        <f t="shared" si="88"/>
        <v>1268.7646276841406</v>
      </c>
      <c r="BW76" s="65">
        <f>Coeff_Summary!$B$8+Coeff_Summary!$D$8*(BS76-273)+Coeff_Summary!$E$8*AJ76*100+Coeff_Summary!$F$8*(BS76-273)^2+Coeff_Summary!$G$8*(BS76-273)*AJ76*100+Coeff_Summary!$H$8*(AJ76*100)^2</f>
        <v>0.96838593656580874</v>
      </c>
      <c r="BX76" s="30">
        <f>BW76*(8314.4/'Config sheet'!$C$28)*(BS76/(AI76*10^5))</f>
        <v>7.3618843275994689E-2</v>
      </c>
      <c r="BY76" s="30">
        <f t="shared" si="89"/>
        <v>1.1350565311562471</v>
      </c>
      <c r="BZ76" s="30">
        <f t="shared" si="90"/>
        <v>1.0094924774581808</v>
      </c>
      <c r="CA76" s="30">
        <f>('Config sheet'!$C$132*(AJ76-AI76) - 'Config sheet'!$C$133*GERC_A_PARA!AJ76)*10^5</f>
        <v>98623.177961820838</v>
      </c>
      <c r="CB76" s="30">
        <f>('Config sheet'!$C$132*(AJ76-AI76) + 'Config sheet'!$C$133*AI76)*10^5</f>
        <v>123257.56661461484</v>
      </c>
      <c r="CC76" s="30">
        <f>'Config sheet'!$C$148</f>
        <v>386976</v>
      </c>
      <c r="CD76" s="30">
        <f t="shared" si="125"/>
        <v>8.9845042397894304</v>
      </c>
      <c r="CE76" s="30"/>
      <c r="CF76" s="30"/>
      <c r="CG76" s="30"/>
      <c r="CH76" s="30"/>
      <c r="CI76" s="30"/>
      <c r="CJ76" s="30"/>
      <c r="CK76" s="30"/>
      <c r="CL76" s="30"/>
      <c r="CM76" s="46">
        <f>P76+'Config sheet'!$O$9-'Config sheet'!$C$139</f>
        <v>35.0989</v>
      </c>
      <c r="CN76" s="46">
        <f>Q76+'Config sheet'!$O$9+'Config sheet'!C$140</f>
        <v>65.7089</v>
      </c>
      <c r="CO76" s="27">
        <f t="shared" si="91"/>
        <v>1.8721071030716061</v>
      </c>
      <c r="CP76" s="46">
        <f>'Config sheet'!$N$47</f>
        <v>1852.7346826837274</v>
      </c>
      <c r="CQ76" s="27">
        <f>'Config sheet'!$N$42</f>
        <v>970.82423361890676</v>
      </c>
      <c r="CR76" s="27">
        <f>'Config sheet'!$N$46</f>
        <v>881.91044906482068</v>
      </c>
      <c r="CS76" s="27">
        <f t="shared" si="92"/>
        <v>1.3807656546100757</v>
      </c>
      <c r="CT76" s="27">
        <f>'Config sheet'!$N$50/100*GERC_A_PARA!CQ76</f>
        <v>274.64617569078871</v>
      </c>
      <c r="CU76" s="27">
        <f t="shared" si="93"/>
        <v>274.64617569078871</v>
      </c>
      <c r="CV76" s="27">
        <f t="shared" si="94"/>
        <v>432.51901776330266</v>
      </c>
      <c r="CW76" s="27">
        <f t="shared" si="95"/>
        <v>1245.4704093096955</v>
      </c>
      <c r="CX76" s="27">
        <f t="shared" si="96"/>
        <v>790.8639176651061</v>
      </c>
      <c r="CY76" s="27">
        <f>'Config sheet'!$N$51/100*GERC_A_PARA!CR76</f>
        <v>198.78261521921058</v>
      </c>
      <c r="CZ76" s="27">
        <f t="shared" si="97"/>
        <v>198.78261521921058</v>
      </c>
      <c r="DA76" s="27">
        <f t="shared" si="98"/>
        <v>313.04736454743602</v>
      </c>
      <c r="DB76" s="27">
        <f t="shared" si="99"/>
        <v>1080.6930642840312</v>
      </c>
      <c r="DC76" s="27">
        <f t="shared" si="100"/>
        <v>686.23159910068523</v>
      </c>
      <c r="DD76" s="50">
        <f t="shared" si="101"/>
        <v>83.738267277896739</v>
      </c>
      <c r="DE76" s="50">
        <f t="shared" si="102"/>
        <v>87.043497505966513</v>
      </c>
      <c r="DF76" s="50">
        <f t="shared" si="103"/>
        <v>53.173141347124286</v>
      </c>
      <c r="DG76" s="50">
        <f t="shared" si="104"/>
        <v>55.271936555277968</v>
      </c>
      <c r="DH76" s="27">
        <f t="shared" si="105"/>
        <v>85.390882391931626</v>
      </c>
      <c r="DI76">
        <f>'Config sheet'!$N$59</f>
        <v>71.978923438716066</v>
      </c>
      <c r="DJ76" s="21">
        <f t="shared" si="126"/>
        <v>69.806710671566378</v>
      </c>
      <c r="DK76" s="19">
        <f>Coeff_Summary!$B$11+Coeff_Summary!$D$11*(F76)+Coeff_Summary!$E$11*CM76*100+Coeff_Summary!$F$11*(F76)^2+Coeff_Summary!$G$11*(F76)*CM76*100+Coeff_Summary!$H$11*(CM76*100)^2</f>
        <v>0.94322040904304716</v>
      </c>
      <c r="DL76" s="19">
        <f>Coeff_Summary!$B$9+Coeff_Summary!$D$9*(G76)+Coeff_Summary!$E$9*CN76*100+Coeff_Summary!$F$9*(G76)^2+Coeff_Summary!$G$9*(G76)*CN76*100+Coeff_Summary!$H$9*(CN76*100)^2</f>
        <v>0.9597363520208182</v>
      </c>
      <c r="DM76" s="30">
        <f t="shared" si="127"/>
        <v>0.95147838053193268</v>
      </c>
      <c r="DN76">
        <f>DK76*8314.4*(GERC_A_PARA!F76+273)/('Config sheet'!$N$28*GERC_A_PARA!CM76*10^5)</f>
        <v>4.0786108493770248E-2</v>
      </c>
      <c r="DO76">
        <f>DL76*(8314.4/'Config sheet'!$N$28)*((GERC_A_PARA!G76+273)/(GERC_A_PARA!CN76*10^5))</f>
        <v>2.6352351446844537E-2</v>
      </c>
      <c r="DP76" s="30">
        <f t="shared" si="128"/>
        <v>1582.0664939249891</v>
      </c>
      <c r="DQ76" s="30">
        <f t="shared" si="106"/>
        <v>38789.346479736771</v>
      </c>
      <c r="DR76" s="30">
        <f t="shared" si="107"/>
        <v>1004.5997849805967</v>
      </c>
      <c r="DS76" s="30">
        <f t="shared" si="108"/>
        <v>38121.827078960298</v>
      </c>
      <c r="DT76" s="19">
        <f>(Coeff_Summary!$B$5+Coeff_Summary!$D$5*(F76)+Coeff_Summary!$E$5*CM76*100+Coeff_Summary!$F$5*(F76)^2+Coeff_Summary!$G$5*(F76)*CM76*100+Coeff_Summary!$H$5*(CM76*100)^2+Coeff_Summary!$B$3+Coeff_Summary!$D$3*(G76)+Coeff_Summary!$E$3*CN76*100+Coeff_Summary!$F$3*(G76)^2+Coeff_Summary!$G$3*(G76)*CN76*100+Coeff_Summary!$H$3*(CN76*100)^2)/2</f>
        <v>1.4063714345386003</v>
      </c>
      <c r="DU76" s="30">
        <f t="shared" si="129"/>
        <v>3.4608028887055355</v>
      </c>
      <c r="DV76" s="30">
        <f>DM76*(8314.4/'Config sheet'!$N$28)*(273+F76)*DU76*((CO76^(1/DU76))-1)</f>
        <v>99275.645724202259</v>
      </c>
      <c r="DW76" s="30">
        <f t="shared" si="109"/>
        <v>358.31049951734678</v>
      </c>
      <c r="DX76" s="30">
        <f t="shared" si="110"/>
        <v>355.36</v>
      </c>
      <c r="DY76" s="30">
        <f t="shared" si="111"/>
        <v>105.22860095223602</v>
      </c>
      <c r="DZ76" s="30">
        <f t="shared" si="112"/>
        <v>1016.526924384053</v>
      </c>
      <c r="EA76" s="65">
        <f>Coeff_Summary!$B$9+Coeff_Summary!$D$9*(DW76-273)+Coeff_Summary!$E$9*CN76*100+Coeff_Summary!$F$9*(DW76-273)^2+Coeff_Summary!$G$9*(DW76-273)*CN76*100+Coeff_Summary!$H$9*(CN76*100)^2</f>
        <v>0.96173113991507475</v>
      </c>
      <c r="EB76" s="30">
        <f>EA76*(8314.4/'Config sheet'!$C$28)*(DW76/(CM76*10^5))</f>
        <v>4.9847432214865588E-2</v>
      </c>
      <c r="EC76" s="30">
        <f t="shared" si="113"/>
        <v>1.2221669106401603</v>
      </c>
      <c r="ED76" s="30">
        <f t="shared" si="114"/>
        <v>1.017510162862705</v>
      </c>
      <c r="EE76" s="30">
        <f>('Config sheet'!$N$132*(CN76-CM76) - 'Config sheet'!$N$133*GERC_A_PARA!CN76)*10^5</f>
        <v>112460.04494344963</v>
      </c>
      <c r="EF76" s="30">
        <f>('Config sheet'!$N$132*(CN76-CM76) + 'Config sheet'!$N$133*CM76)*10^5</f>
        <v>154680.91217128083</v>
      </c>
      <c r="EG76" s="30">
        <f>'Config sheet'!$N$148</f>
        <v>386976</v>
      </c>
      <c r="EH76" s="30">
        <f t="shared" si="115"/>
        <v>2285.2915520681936</v>
      </c>
      <c r="EI76" s="30">
        <f>'Config sheet'!$E$127+'Config sheet'!$P$127</f>
        <v>3308.2</v>
      </c>
      <c r="EJ76" s="30"/>
      <c r="EK76" s="63">
        <f t="shared" si="116"/>
        <v>51208.657290258867</v>
      </c>
      <c r="EL76" s="63">
        <f t="shared" si="137"/>
        <v>50727.13114138112</v>
      </c>
      <c r="EM76" s="63">
        <f t="shared" si="138"/>
        <v>38789.346479736771</v>
      </c>
      <c r="EN76" s="63">
        <f t="shared" si="139"/>
        <v>38121.827078960298</v>
      </c>
      <c r="EO76" s="30">
        <f>BL76*(('Config sheet'!$D$8+273)/(C76+273))*(GERC_A_PARA!AI76/'Config sheet'!$D$7)*(1/GERC_A_PARA!BG76)*24*10^-3</f>
        <v>1777.2864477705593</v>
      </c>
      <c r="EP76" s="30">
        <f>BN76*(('Config sheet'!$D$8+273)/(D76+273))*(GERC_A_PARA!AJ76/'Config sheet'!$D$7)*(1/GERC_A_PARA!BH76)*24*10^-3</f>
        <v>1760.5742365169681</v>
      </c>
      <c r="EQ76" s="30">
        <f t="shared" si="130"/>
        <v>1768.9303421437637</v>
      </c>
      <c r="ER76" s="30">
        <f>DP76*(('Config sheet'!$D$8+273)/(F76+273))*(CM76/'Config sheet'!$D$7)*(1/DK76)*24*10^-3</f>
        <v>1346.2524398081964</v>
      </c>
      <c r="ES76" s="30">
        <f>DR76*(('Config sheet'!$D$8+273)/(G76+273))*(CN76/'Config sheet'!$D$7)*(1/DL76)*24*10^-3</f>
        <v>1323.0850058741376</v>
      </c>
      <c r="ET76" s="30">
        <f t="shared" si="131"/>
        <v>1334.668722841167</v>
      </c>
      <c r="EU76">
        <f t="shared" si="132"/>
        <v>1.0094924774581808</v>
      </c>
      <c r="EV76">
        <f t="shared" si="133"/>
        <v>1.0175101628627048</v>
      </c>
      <c r="EW76" s="30">
        <f t="shared" si="134"/>
        <v>0.71724962676965953</v>
      </c>
      <c r="EX76" s="30">
        <f>'Config sheet'!$C$123/('Config sheet'!$F$17*10^-3)</f>
        <v>1.2841244171864261</v>
      </c>
      <c r="EY76" s="30">
        <f t="shared" si="135"/>
        <v>0.76163238636485631</v>
      </c>
      <c r="EZ76" s="30">
        <f>'Config sheet'!$N$123/('Config sheet'!$Q$17*10^-3)</f>
        <v>1.4616189626248377</v>
      </c>
      <c r="FA76" s="1" t="s">
        <v>483</v>
      </c>
      <c r="FB76" s="30">
        <f t="shared" si="136"/>
        <v>-2.9504995173467705</v>
      </c>
      <c r="FC76" s="30"/>
    </row>
    <row r="77" spans="1:159" x14ac:dyDescent="0.25">
      <c r="A77" s="1">
        <v>43482</v>
      </c>
      <c r="B77" s="2">
        <v>0.79166666666666663</v>
      </c>
      <c r="C77">
        <v>28.14</v>
      </c>
      <c r="D77">
        <v>76.02</v>
      </c>
      <c r="E77">
        <v>24.6</v>
      </c>
      <c r="F77">
        <v>24.55</v>
      </c>
      <c r="G77">
        <v>80.989999999999995</v>
      </c>
      <c r="H77">
        <v>66.900000000000006</v>
      </c>
      <c r="I77">
        <v>72.16</v>
      </c>
      <c r="J77">
        <v>72.36</v>
      </c>
      <c r="K77">
        <v>72.739999999999995</v>
      </c>
      <c r="L77">
        <v>70.17</v>
      </c>
      <c r="M77">
        <v>21.81</v>
      </c>
      <c r="N77">
        <v>34.64</v>
      </c>
      <c r="O77">
        <v>34.15</v>
      </c>
      <c r="P77">
        <v>34.090000000000003</v>
      </c>
      <c r="Q77">
        <v>64.34</v>
      </c>
      <c r="R77">
        <v>3.7</v>
      </c>
      <c r="S77">
        <v>66.099999999999994</v>
      </c>
      <c r="T77">
        <v>76.3</v>
      </c>
      <c r="U77">
        <v>72.61</v>
      </c>
      <c r="V77">
        <v>72.61</v>
      </c>
      <c r="W77">
        <v>2.84</v>
      </c>
      <c r="X77">
        <v>2.44</v>
      </c>
      <c r="Y77">
        <v>3.84</v>
      </c>
      <c r="Z77">
        <v>3.61</v>
      </c>
      <c r="AA77">
        <v>4.7300000000000004</v>
      </c>
      <c r="AB77">
        <v>4.4000000000000004</v>
      </c>
      <c r="AC77">
        <v>3.92</v>
      </c>
      <c r="AD77">
        <v>1.87</v>
      </c>
      <c r="AE77">
        <v>1.29</v>
      </c>
      <c r="AF77">
        <v>2.34</v>
      </c>
      <c r="AH77" s="4" t="str">
        <f t="shared" si="70"/>
        <v>ON</v>
      </c>
      <c r="AI77" s="31">
        <f>M77+'Config sheet'!$D$9-'Config sheet'!$C$139</f>
        <v>22.768899999999999</v>
      </c>
      <c r="AJ77" s="31">
        <f>N77+'Config sheet'!$D$9+'Config sheet'!$C$140</f>
        <v>35.998899999999999</v>
      </c>
      <c r="AK77" s="25">
        <f t="shared" si="71"/>
        <v>1.5810557383097119</v>
      </c>
      <c r="AL77" s="46">
        <f>'Config sheet'!$C$47</f>
        <v>3546.9708798579968</v>
      </c>
      <c r="AM77" s="4">
        <f>'Config sheet'!$C$42</f>
        <v>1817.9423322060413</v>
      </c>
      <c r="AN77" s="25">
        <f>'Config sheet'!$C$46</f>
        <v>1729.0285476519553</v>
      </c>
      <c r="AO77" s="25">
        <f t="shared" si="72"/>
        <v>1.475154558734797</v>
      </c>
      <c r="AP77" s="25">
        <f>'Config sheet'!$C$50/100*GERC_A_PARA!AM77</f>
        <v>351.771841281869</v>
      </c>
      <c r="AQ77" s="25">
        <f t="shared" si="73"/>
        <v>351.771841281869</v>
      </c>
      <c r="AR77" s="25">
        <f t="shared" si="74"/>
        <v>479.87307685212573</v>
      </c>
      <c r="AS77" s="27">
        <f t="shared" si="75"/>
        <v>2169.7141734879106</v>
      </c>
      <c r="AT77" s="25">
        <f t="shared" si="76"/>
        <v>1590.5129641153146</v>
      </c>
      <c r="AU77" s="25">
        <f>'Config sheet'!$C$51/100*GERC_A_PARA!AN77</f>
        <v>266.0974934836359</v>
      </c>
      <c r="AV77" s="25">
        <f t="shared" si="77"/>
        <v>266.0974934836359</v>
      </c>
      <c r="AW77" s="25">
        <f t="shared" si="78"/>
        <v>362.99955810934995</v>
      </c>
      <c r="AX77" s="27">
        <f t="shared" si="79"/>
        <v>1995.1260411355911</v>
      </c>
      <c r="AY77" s="25">
        <f t="shared" si="80"/>
        <v>1462.5308126964233</v>
      </c>
      <c r="AZ77" s="31">
        <f t="shared" si="117"/>
        <v>92.953503898288773</v>
      </c>
      <c r="BA77" s="31">
        <f t="shared" si="118"/>
        <v>94.395577519104094</v>
      </c>
      <c r="BB77" s="31">
        <f t="shared" si="119"/>
        <v>68.139736937103748</v>
      </c>
      <c r="BC77" s="31">
        <f t="shared" si="120"/>
        <v>69.196851656241336</v>
      </c>
      <c r="BD77" s="25">
        <f t="shared" si="81"/>
        <v>93.674540708696441</v>
      </c>
      <c r="BE77">
        <f>'Config sheet'!$D$59</f>
        <v>82.44</v>
      </c>
      <c r="BF77" s="30">
        <f t="shared" si="121"/>
        <v>81.171417502684491</v>
      </c>
      <c r="BG77" s="19">
        <f>Coeff_Summary!$B$10+Coeff_Summary!$D$10*(C77)+Coeff_Summary!$E$10*AI77*100+Coeff_Summary!$F$10*(C77)^2+Coeff_Summary!$G$10*(C77)*AI77*100+Coeff_Summary!$H$10*(AI77*100)^2</f>
        <v>0.96290886222650818</v>
      </c>
      <c r="BH77" s="19">
        <f>Coeff_Summary!$B$8+Coeff_Summary!$D$8*(D77)+Coeff_Summary!$E$8*AJ77*100+Coeff_Summary!$F$8*(D77)^2+Coeff_Summary!$G$8*(D77)*AJ77*100+Coeff_Summary!$H$8*(AJ77*100)^2</f>
        <v>0.97211066105738397</v>
      </c>
      <c r="BI77" s="30">
        <f t="shared" si="122"/>
        <v>0.96750976164194613</v>
      </c>
      <c r="BJ77" s="30">
        <f>BG77*8314.4*(GERC_A_PARA!C77+273)/('Config sheet'!$C$28*AI77*10^5)</f>
        <v>6.4659845831324114E-2</v>
      </c>
      <c r="BK77">
        <f>BH77*(8314.4/'Config sheet'!$C$28)*(BT77/(AJ77*10^5))</f>
        <v>4.785197579445287E-2</v>
      </c>
      <c r="BL77" s="30">
        <f t="shared" si="123"/>
        <v>3322.6086807781876</v>
      </c>
      <c r="BM77" s="30">
        <f t="shared" si="82"/>
        <v>51385.966639106453</v>
      </c>
      <c r="BN77" s="30">
        <f t="shared" si="83"/>
        <v>2435.6444023981649</v>
      </c>
      <c r="BO77" s="30">
        <f t="shared" si="84"/>
        <v>50899.557687239976</v>
      </c>
      <c r="BP77" s="19">
        <f>(Coeff_Summary!$B$4+Coeff_Summary!$D$4*(C77)+Coeff_Summary!$E$4*AI77*100+Coeff_Summary!$F$4*(C77)^2+Coeff_Summary!$G$4*(C77)*AI77*100+Coeff_Summary!$H$4*(AI77*100)^2+Coeff_Summary!$B$2+Coeff_Summary!$D$2*(D77)+Coeff_Summary!$E$2*AJ77*100+Coeff_Summary!$F$2*(D77)^2+Coeff_Summary!$G$2*(D77)*AJ77*100+Coeff_Summary!$H$2*(AJ77*100)^2)/2</f>
        <v>1.3601382785166527</v>
      </c>
      <c r="BQ77" s="30">
        <f t="shared" si="124"/>
        <v>3.7767112235856382</v>
      </c>
      <c r="BR77" s="30">
        <f>BI77*(8314.4/'Config sheet'!$C$28)*(273+C77)*BQ77*((AK77^(1/BQ77))-1)</f>
        <v>72045.231175355962</v>
      </c>
      <c r="BS77" s="30">
        <f t="shared" si="85"/>
        <v>339.97407993457858</v>
      </c>
      <c r="BT77" s="30">
        <f t="shared" si="86"/>
        <v>349.02</v>
      </c>
      <c r="BU77" s="52">
        <f t="shared" si="87"/>
        <v>81.107100949412242</v>
      </c>
      <c r="BV77" s="30">
        <f t="shared" si="88"/>
        <v>1267.9098933344044</v>
      </c>
      <c r="BW77" s="65">
        <f>Coeff_Summary!$B$8+Coeff_Summary!$D$8*(BS77-273)+Coeff_Summary!$E$8*AJ77*100+Coeff_Summary!$F$8*(BS77-273)^2+Coeff_Summary!$G$8*(BS77-273)*AJ77*100+Coeff_Summary!$H$8*(AJ77*100)^2</f>
        <v>0.96796786012684433</v>
      </c>
      <c r="BX77" s="30">
        <f>BW77*(8314.4/'Config sheet'!$C$28)*(BS77/(AI77*10^5))</f>
        <v>7.3381701840075683E-2</v>
      </c>
      <c r="BY77" s="30">
        <f t="shared" si="89"/>
        <v>1.1348882895808934</v>
      </c>
      <c r="BZ77" s="30">
        <f t="shared" si="90"/>
        <v>1.0095562510553684</v>
      </c>
      <c r="CA77" s="30">
        <f>('Config sheet'!$C$132*(AJ77-AI77) - 'Config sheet'!$C$133*GERC_A_PARA!AJ77)*10^5</f>
        <v>98215.951412018039</v>
      </c>
      <c r="CB77" s="30">
        <f>('Config sheet'!$C$132*(AJ77-AI77) + 'Config sheet'!$C$133*AI77)*10^5</f>
        <v>122829.39879477747</v>
      </c>
      <c r="CC77" s="30">
        <f>'Config sheet'!$C$148</f>
        <v>386976</v>
      </c>
      <c r="CD77" s="30">
        <f t="shared" si="125"/>
        <v>9.0459200654213987</v>
      </c>
      <c r="CE77" s="30"/>
      <c r="CF77" s="30"/>
      <c r="CG77" s="30"/>
      <c r="CH77" s="30"/>
      <c r="CI77" s="30"/>
      <c r="CJ77" s="30"/>
      <c r="CK77" s="30"/>
      <c r="CL77" s="30"/>
      <c r="CM77" s="46">
        <f>P77+'Config sheet'!$O$9-'Config sheet'!$C$139</f>
        <v>35.048900000000003</v>
      </c>
      <c r="CN77" s="46">
        <f>Q77+'Config sheet'!$O$9+'Config sheet'!C$140</f>
        <v>65.698900000000009</v>
      </c>
      <c r="CO77" s="27">
        <f t="shared" si="91"/>
        <v>1.8744924947715906</v>
      </c>
      <c r="CP77" s="46">
        <f>'Config sheet'!$N$47</f>
        <v>1852.7346826837274</v>
      </c>
      <c r="CQ77" s="27">
        <f>'Config sheet'!$N$42</f>
        <v>970.82423361890676</v>
      </c>
      <c r="CR77" s="27">
        <f>'Config sheet'!$N$46</f>
        <v>881.91044906482068</v>
      </c>
      <c r="CS77" s="27">
        <f t="shared" si="92"/>
        <v>1.3820208673160501</v>
      </c>
      <c r="CT77" s="27">
        <f>'Config sheet'!$N$50/100*GERC_A_PARA!CQ77</f>
        <v>274.64617569078871</v>
      </c>
      <c r="CU77" s="27">
        <f t="shared" si="93"/>
        <v>274.64617569078871</v>
      </c>
      <c r="CV77" s="27">
        <f t="shared" si="94"/>
        <v>432.73918511019571</v>
      </c>
      <c r="CW77" s="27">
        <f t="shared" si="95"/>
        <v>1245.4704093096955</v>
      </c>
      <c r="CX77" s="27">
        <f t="shared" si="96"/>
        <v>790.46154502011098</v>
      </c>
      <c r="CY77" s="27">
        <f>'Config sheet'!$N$51/100*GERC_A_PARA!CR77</f>
        <v>198.78261521921058</v>
      </c>
      <c r="CZ77" s="27">
        <f t="shared" si="97"/>
        <v>198.78261521921058</v>
      </c>
      <c r="DA77" s="27">
        <f t="shared" si="98"/>
        <v>313.20671663341062</v>
      </c>
      <c r="DB77" s="27">
        <f t="shared" si="99"/>
        <v>1080.6930642840312</v>
      </c>
      <c r="DC77" s="27">
        <f t="shared" si="100"/>
        <v>685.88246087672303</v>
      </c>
      <c r="DD77" s="50">
        <f t="shared" si="101"/>
        <v>83.71558888367575</v>
      </c>
      <c r="DE77" s="50">
        <f t="shared" si="102"/>
        <v>87.025428541465217</v>
      </c>
      <c r="DF77" s="50">
        <f t="shared" si="103"/>
        <v>53.131694849286546</v>
      </c>
      <c r="DG77" s="50">
        <f t="shared" si="104"/>
        <v>55.232347703106811</v>
      </c>
      <c r="DH77" s="27">
        <f t="shared" si="105"/>
        <v>85.370508712570484</v>
      </c>
      <c r="DI77">
        <f>'Config sheet'!$N$59</f>
        <v>71.978923438716066</v>
      </c>
      <c r="DJ77" s="21">
        <f t="shared" si="126"/>
        <v>69.776264994383581</v>
      </c>
      <c r="DK77" s="19">
        <f>Coeff_Summary!$B$11+Coeff_Summary!$D$11*(F77)+Coeff_Summary!$E$11*CM77*100+Coeff_Summary!$F$11*(F77)^2+Coeff_Summary!$G$11*(F77)*CM77*100+Coeff_Summary!$H$11*(CM77*100)^2</f>
        <v>0.94216670913054235</v>
      </c>
      <c r="DL77" s="19">
        <f>Coeff_Summary!$B$9+Coeff_Summary!$D$9*(G77)+Coeff_Summary!$E$9*CN77*100+Coeff_Summary!$F$9*(G77)^2+Coeff_Summary!$G$9*(G77)*CN77*100+Coeff_Summary!$H$9*(CN77*100)^2</f>
        <v>0.9587878337671758</v>
      </c>
      <c r="DM77" s="30">
        <f t="shared" si="127"/>
        <v>0.95047727144885907</v>
      </c>
      <c r="DN77">
        <f>DK77*8314.4*(GERC_A_PARA!F77+273)/('Config sheet'!$N$28*GERC_A_PARA!CM77*10^5)</f>
        <v>4.0610319057971557E-2</v>
      </c>
      <c r="DO77">
        <f>DL77*(8314.4/'Config sheet'!$N$28)*((GERC_A_PARA!G77+273)/(GERC_A_PARA!CN77*10^5))</f>
        <v>2.6228804413813388E-2</v>
      </c>
      <c r="DP77" s="30">
        <f t="shared" si="128"/>
        <v>1581.6890237013265</v>
      </c>
      <c r="DQ77" s="30">
        <f t="shared" si="106"/>
        <v>38947.958558105704</v>
      </c>
      <c r="DR77" s="30">
        <f t="shared" si="107"/>
        <v>1003.8490999631722</v>
      </c>
      <c r="DS77" s="30">
        <f t="shared" si="108"/>
        <v>38272.773860576563</v>
      </c>
      <c r="DT77" s="19">
        <f>(Coeff_Summary!$B$5+Coeff_Summary!$D$5*(F77)+Coeff_Summary!$E$5*CM77*100+Coeff_Summary!$F$5*(F77)^2+Coeff_Summary!$G$5*(F77)*CM77*100+Coeff_Summary!$H$5*(CM77*100)^2+Coeff_Summary!$B$3+Coeff_Summary!$D$3*(G77)+Coeff_Summary!$E$3*CN77*100+Coeff_Summary!$F$3*(G77)^2+Coeff_Summary!$G$3*(G77)*CN77*100+Coeff_Summary!$H$3*(CN77*100)^2)/2</f>
        <v>1.4086426480464198</v>
      </c>
      <c r="DU77" s="30">
        <f t="shared" si="129"/>
        <v>3.447125880719148</v>
      </c>
      <c r="DV77" s="30">
        <f>DM77*(8314.4/'Config sheet'!$N$28)*(273+F77)*DU77*((CO77^(1/DU77))-1)</f>
        <v>98969.294888465825</v>
      </c>
      <c r="DW77" s="30">
        <f t="shared" si="109"/>
        <v>357.04473196383242</v>
      </c>
      <c r="DX77" s="30">
        <f t="shared" si="110"/>
        <v>353.99</v>
      </c>
      <c r="DY77" s="30">
        <f t="shared" si="111"/>
        <v>105.412352877095</v>
      </c>
      <c r="DZ77" s="30">
        <f t="shared" si="112"/>
        <v>1015.7601422290456</v>
      </c>
      <c r="EA77" s="65">
        <f>Coeff_Summary!$B$9+Coeff_Summary!$D$9*(DW77-273)+Coeff_Summary!$E$9*CN77*100+Coeff_Summary!$F$9*(DW77-273)^2+Coeff_Summary!$G$9*(DW77-273)*CN77*100+Coeff_Summary!$H$9*(CN77*100)^2</f>
        <v>0.96088900021904311</v>
      </c>
      <c r="EB77" s="30">
        <f>EA77*(8314.4/'Config sheet'!$C$28)*(DW77/(CM77*10^5))</f>
        <v>4.9698644499946286E-2</v>
      </c>
      <c r="EC77" s="30">
        <f t="shared" si="113"/>
        <v>1.2237935000954085</v>
      </c>
      <c r="ED77" s="30">
        <f t="shared" si="114"/>
        <v>1.0176413839244776</v>
      </c>
      <c r="EE77" s="30">
        <f>('Config sheet'!$N$132*(CN77-CM77) - 'Config sheet'!$N$133*GERC_A_PARA!CN77)*10^5</f>
        <v>112647.15459741077</v>
      </c>
      <c r="EF77" s="30">
        <f>('Config sheet'!$N$132*(CN77-CM77) + 'Config sheet'!$N$133*CM77)*10^5</f>
        <v>154842.89230120045</v>
      </c>
      <c r="EG77" s="30">
        <f>'Config sheet'!$N$148</f>
        <v>386976</v>
      </c>
      <c r="EH77" s="30">
        <f t="shared" si="115"/>
        <v>2283.6700355634503</v>
      </c>
      <c r="EI77" s="30">
        <f>'Config sheet'!$E$127+'Config sheet'!$P$127</f>
        <v>3308.2</v>
      </c>
      <c r="EJ77" s="30"/>
      <c r="EK77" s="63">
        <f t="shared" si="116"/>
        <v>51385.966639106453</v>
      </c>
      <c r="EL77" s="63">
        <f t="shared" si="137"/>
        <v>50899.557687239976</v>
      </c>
      <c r="EM77" s="63">
        <f t="shared" si="138"/>
        <v>38947.958558105704</v>
      </c>
      <c r="EN77" s="63">
        <f t="shared" si="139"/>
        <v>38272.773860576563</v>
      </c>
      <c r="EO77" s="30">
        <f>BL77*(('Config sheet'!$D$8+273)/(C77+273))*(GERC_A_PARA!AI77/'Config sheet'!$D$7)*(1/GERC_A_PARA!BG77)*24*10^-3</f>
        <v>1783.4402803341357</v>
      </c>
      <c r="EP77" s="30">
        <f>BN77*(('Config sheet'!$D$8+273)/(D77+273))*(GERC_A_PARA!AJ77/'Config sheet'!$D$7)*(1/GERC_A_PARA!BH77)*24*10^-3</f>
        <v>1766.5586028215523</v>
      </c>
      <c r="EQ77" s="30">
        <f t="shared" si="130"/>
        <v>1774.999441577844</v>
      </c>
      <c r="ER77" s="30">
        <f>DP77*(('Config sheet'!$D$8+273)/(F77+273))*(CM77/'Config sheet'!$D$7)*(1/DK77)*24*10^-3</f>
        <v>1351.7573507403461</v>
      </c>
      <c r="ES77" s="30">
        <f>DR77*(('Config sheet'!$D$8+273)/(G77+273))*(CN77/'Config sheet'!$D$7)*(1/DL77)*24*10^-3</f>
        <v>1328.3238792111306</v>
      </c>
      <c r="ET77" s="30">
        <f t="shared" si="131"/>
        <v>1340.0406149757382</v>
      </c>
      <c r="EU77">
        <f t="shared" si="132"/>
        <v>1.0095562510553682</v>
      </c>
      <c r="EV77">
        <f t="shared" si="133"/>
        <v>1.017641383924478</v>
      </c>
      <c r="EW77" s="30">
        <f t="shared" si="134"/>
        <v>0.71431565759103888</v>
      </c>
      <c r="EX77" s="30">
        <f>'Config sheet'!$C$123/('Config sheet'!$F$17*10^-3)</f>
        <v>1.2841244171864261</v>
      </c>
      <c r="EY77" s="30">
        <f t="shared" si="135"/>
        <v>0.75800698193572014</v>
      </c>
      <c r="EZ77" s="30">
        <f>'Config sheet'!$N$123/('Config sheet'!$Q$17*10^-3)</f>
        <v>1.4616189626248377</v>
      </c>
      <c r="FA77" s="1" t="s">
        <v>484</v>
      </c>
      <c r="FB77" s="30">
        <f t="shared" si="136"/>
        <v>-3.0547319638324097</v>
      </c>
      <c r="FC77" s="30"/>
    </row>
    <row r="78" spans="1:159" x14ac:dyDescent="0.25">
      <c r="A78" s="1">
        <v>43482</v>
      </c>
      <c r="B78" s="2">
        <v>0.83333333333333337</v>
      </c>
      <c r="C78">
        <v>27.33</v>
      </c>
      <c r="D78">
        <v>75.13</v>
      </c>
      <c r="E78">
        <v>23.21</v>
      </c>
      <c r="F78">
        <v>23.17</v>
      </c>
      <c r="G78">
        <v>79.63</v>
      </c>
      <c r="H78">
        <v>66.83</v>
      </c>
      <c r="I78">
        <v>72.11</v>
      </c>
      <c r="J78">
        <v>72.319999999999993</v>
      </c>
      <c r="K78">
        <v>72.69</v>
      </c>
      <c r="L78">
        <v>70.08</v>
      </c>
      <c r="M78">
        <v>21.81</v>
      </c>
      <c r="N78">
        <v>34.590000000000003</v>
      </c>
      <c r="O78">
        <v>34.1</v>
      </c>
      <c r="P78">
        <v>34.049999999999997</v>
      </c>
      <c r="Q78">
        <v>64.33</v>
      </c>
      <c r="R78">
        <v>3.7</v>
      </c>
      <c r="S78">
        <v>66.31</v>
      </c>
      <c r="T78">
        <v>76.13</v>
      </c>
      <c r="U78">
        <v>72.459999999999994</v>
      </c>
      <c r="V78">
        <v>72.459999999999994</v>
      </c>
      <c r="W78">
        <v>2.84</v>
      </c>
      <c r="X78">
        <v>2.4300000000000002</v>
      </c>
      <c r="Y78">
        <v>3.8</v>
      </c>
      <c r="Z78">
        <v>3.61</v>
      </c>
      <c r="AA78">
        <v>4.72</v>
      </c>
      <c r="AB78">
        <v>4.38</v>
      </c>
      <c r="AC78">
        <v>3.9</v>
      </c>
      <c r="AD78">
        <v>1.87</v>
      </c>
      <c r="AE78">
        <v>1.29</v>
      </c>
      <c r="AF78">
        <v>2.29</v>
      </c>
      <c r="AH78" s="4" t="str">
        <f t="shared" si="70"/>
        <v>ON</v>
      </c>
      <c r="AI78" s="31">
        <f>M78+'Config sheet'!$D$9-'Config sheet'!$C$139</f>
        <v>22.768899999999999</v>
      </c>
      <c r="AJ78" s="31">
        <f>N78+'Config sheet'!$D$9+'Config sheet'!$C$140</f>
        <v>35.948900000000002</v>
      </c>
      <c r="AK78" s="25">
        <f t="shared" si="71"/>
        <v>1.5788597604627366</v>
      </c>
      <c r="AL78" s="46">
        <f>'Config sheet'!$C$47</f>
        <v>3546.9708798579968</v>
      </c>
      <c r="AM78" s="4">
        <f>'Config sheet'!$C$42</f>
        <v>1817.9423322060413</v>
      </c>
      <c r="AN78" s="25">
        <f>'Config sheet'!$C$46</f>
        <v>1729.0285476519553</v>
      </c>
      <c r="AO78" s="25">
        <f t="shared" si="72"/>
        <v>1.4779608122086136</v>
      </c>
      <c r="AP78" s="25">
        <f>'Config sheet'!$C$50/100*GERC_A_PARA!AM78</f>
        <v>351.771841281869</v>
      </c>
      <c r="AQ78" s="25">
        <f t="shared" si="73"/>
        <v>351.771841281869</v>
      </c>
      <c r="AR78" s="25">
        <f t="shared" si="74"/>
        <v>479.13941054439238</v>
      </c>
      <c r="AS78" s="27">
        <f t="shared" si="75"/>
        <v>2169.7141734879106</v>
      </c>
      <c r="AT78" s="25">
        <f t="shared" si="76"/>
        <v>1592.9483842625718</v>
      </c>
      <c r="AU78" s="25">
        <f>'Config sheet'!$C$51/100*GERC_A_PARA!AN78</f>
        <v>266.0974934836359</v>
      </c>
      <c r="AV78" s="25">
        <f t="shared" si="77"/>
        <v>266.0974934836359</v>
      </c>
      <c r="AW78" s="25">
        <f t="shared" si="78"/>
        <v>362.44457688962007</v>
      </c>
      <c r="AX78" s="27">
        <f t="shared" si="79"/>
        <v>1995.1260411355911</v>
      </c>
      <c r="AY78" s="25">
        <f t="shared" si="80"/>
        <v>1464.7702644252602</v>
      </c>
      <c r="AZ78" s="31">
        <f t="shared" si="117"/>
        <v>92.993860860923732</v>
      </c>
      <c r="BA78" s="31">
        <f t="shared" si="118"/>
        <v>94.427675382409106</v>
      </c>
      <c r="BB78" s="31">
        <f t="shared" si="119"/>
        <v>68.273702690808491</v>
      </c>
      <c r="BC78" s="31">
        <f t="shared" si="120"/>
        <v>69.32637246327937</v>
      </c>
      <c r="BD78" s="25">
        <f t="shared" si="81"/>
        <v>93.710768121666419</v>
      </c>
      <c r="BE78">
        <f>'Config sheet'!$D$59</f>
        <v>82.44</v>
      </c>
      <c r="BF78" s="30">
        <f t="shared" si="121"/>
        <v>81.255402849355178</v>
      </c>
      <c r="BG78" s="19">
        <f>Coeff_Summary!$B$10+Coeff_Summary!$D$10*(C78)+Coeff_Summary!$E$10*AI78*100+Coeff_Summary!$F$10*(C78)^2+Coeff_Summary!$G$10*(C78)*AI78*100+Coeff_Summary!$H$10*(AI78*100)^2</f>
        <v>0.96248960927067284</v>
      </c>
      <c r="BH78" s="19">
        <f>Coeff_Summary!$B$8+Coeff_Summary!$D$8*(D78)+Coeff_Summary!$E$8*AJ78*100+Coeff_Summary!$F$8*(D78)^2+Coeff_Summary!$G$8*(D78)*AJ78*100+Coeff_Summary!$H$8*(AJ78*100)^2</f>
        <v>0.97175563547121657</v>
      </c>
      <c r="BI78" s="30">
        <f t="shared" si="122"/>
        <v>0.96712262237094471</v>
      </c>
      <c r="BJ78" s="30">
        <f>BG78*8314.4*(GERC_A_PARA!C78+273)/('Config sheet'!$C$28*AI78*10^5)</f>
        <v>6.4457847811153879E-2</v>
      </c>
      <c r="BK78">
        <f>BH78*(8314.4/'Config sheet'!$C$28)*(BT78/(AJ78*10^5))</f>
        <v>4.7778883473462166E-2</v>
      </c>
      <c r="BL78" s="30">
        <f t="shared" si="123"/>
        <v>3323.8936565667582</v>
      </c>
      <c r="BM78" s="30">
        <f t="shared" si="82"/>
        <v>51566.935127976561</v>
      </c>
      <c r="BN78" s="30">
        <f t="shared" si="83"/>
        <v>2440.3172981891075</v>
      </c>
      <c r="BO78" s="30">
        <f t="shared" si="84"/>
        <v>51075.226559962066</v>
      </c>
      <c r="BP78" s="19">
        <f>(Coeff_Summary!$B$4+Coeff_Summary!$D$4*(C78)+Coeff_Summary!$E$4*AI78*100+Coeff_Summary!$F$4*(C78)^2+Coeff_Summary!$G$4*(C78)*AI78*100+Coeff_Summary!$H$4*(AI78*100)^2+Coeff_Summary!$B$2+Coeff_Summary!$D$2*(D78)+Coeff_Summary!$E$2*AJ78*100+Coeff_Summary!$F$2*(D78)^2+Coeff_Summary!$G$2*(D78)*AJ78*100+Coeff_Summary!$H$2*(AJ78*100)^2)/2</f>
        <v>1.3610592630703231</v>
      </c>
      <c r="BQ78" s="30">
        <f t="shared" si="124"/>
        <v>3.7696284302370362</v>
      </c>
      <c r="BR78" s="30">
        <f>BI78*(8314.4/'Config sheet'!$C$28)*(273+C78)*BQ78*((AK78^(1/BQ78))-1)</f>
        <v>71599.635053091581</v>
      </c>
      <c r="BS78" s="30">
        <f t="shared" si="85"/>
        <v>339.01188573441135</v>
      </c>
      <c r="BT78" s="30">
        <f t="shared" si="86"/>
        <v>348.13</v>
      </c>
      <c r="BU78" s="52">
        <f t="shared" si="87"/>
        <v>80.924447143119991</v>
      </c>
      <c r="BV78" s="30">
        <f t="shared" si="88"/>
        <v>1267.3596814733348</v>
      </c>
      <c r="BW78" s="65">
        <f>Coeff_Summary!$B$8+Coeff_Summary!$D$8*(BS78-273)+Coeff_Summary!$E$8*AJ78*100+Coeff_Summary!$F$8*(BS78-273)^2+Coeff_Summary!$G$8*(BS78-273)*AJ78*100+Coeff_Summary!$H$8*(AJ78*100)^2</f>
        <v>0.96754091902359984</v>
      </c>
      <c r="BX78" s="30">
        <f>BW78*(8314.4/'Config sheet'!$C$28)*(BS78/(AI78*10^5))</f>
        <v>7.3141742215337036E-2</v>
      </c>
      <c r="BY78" s="30">
        <f t="shared" si="89"/>
        <v>1.1347220656455193</v>
      </c>
      <c r="BZ78" s="30">
        <f t="shared" si="90"/>
        <v>1.0096271441387976</v>
      </c>
      <c r="CA78" s="30">
        <f>('Config sheet'!$C$132*(AJ78-AI78) - 'Config sheet'!$C$133*GERC_A_PARA!AJ78)*10^5</f>
        <v>97808.724862215284</v>
      </c>
      <c r="CB78" s="30">
        <f>('Config sheet'!$C$132*(AJ78-AI78) + 'Config sheet'!$C$133*AI78)*10^5</f>
        <v>122401.23097494013</v>
      </c>
      <c r="CC78" s="30">
        <f>'Config sheet'!$C$148</f>
        <v>386976</v>
      </c>
      <c r="CD78" s="30">
        <f t="shared" si="125"/>
        <v>9.1181142655886447</v>
      </c>
      <c r="CE78" s="30"/>
      <c r="CF78" s="30"/>
      <c r="CG78" s="30"/>
      <c r="CH78" s="30"/>
      <c r="CI78" s="30"/>
      <c r="CJ78" s="30"/>
      <c r="CK78" s="30"/>
      <c r="CL78" s="30"/>
      <c r="CM78" s="46">
        <f>P78+'Config sheet'!$O$9-'Config sheet'!$C$139</f>
        <v>35.008899999999997</v>
      </c>
      <c r="CN78" s="46">
        <f>Q78+'Config sheet'!$O$9+'Config sheet'!C$140</f>
        <v>65.688900000000004</v>
      </c>
      <c r="CO78" s="27">
        <f t="shared" si="91"/>
        <v>1.8763485856453648</v>
      </c>
      <c r="CP78" s="46">
        <f>'Config sheet'!$N$47</f>
        <v>1852.7346826837274</v>
      </c>
      <c r="CQ78" s="27">
        <f>'Config sheet'!$N$42</f>
        <v>970.82423361890676</v>
      </c>
      <c r="CR78" s="27">
        <f>'Config sheet'!$N$46</f>
        <v>881.91044906482068</v>
      </c>
      <c r="CS78" s="27">
        <f t="shared" si="92"/>
        <v>1.383618418379517</v>
      </c>
      <c r="CT78" s="27">
        <f>'Config sheet'!$N$50/100*GERC_A_PARA!CQ78</f>
        <v>274.64617569078871</v>
      </c>
      <c r="CU78" s="27">
        <f t="shared" si="93"/>
        <v>274.64617569078871</v>
      </c>
      <c r="CV78" s="27">
        <f t="shared" si="94"/>
        <v>432.82156246949324</v>
      </c>
      <c r="CW78" s="27">
        <f t="shared" si="95"/>
        <v>1245.4704093096955</v>
      </c>
      <c r="CX78" s="27">
        <f t="shared" si="96"/>
        <v>790.31109933913933</v>
      </c>
      <c r="CY78" s="27">
        <f>'Config sheet'!$N$51/100*GERC_A_PARA!CR78</f>
        <v>198.78261521921058</v>
      </c>
      <c r="CZ78" s="27">
        <f t="shared" si="97"/>
        <v>198.78261521921058</v>
      </c>
      <c r="DA78" s="27">
        <f t="shared" si="98"/>
        <v>313.26633948042399</v>
      </c>
      <c r="DB78" s="27">
        <f t="shared" si="99"/>
        <v>1080.6930642840312</v>
      </c>
      <c r="DC78" s="27">
        <f t="shared" si="100"/>
        <v>685.75191935380747</v>
      </c>
      <c r="DD78" s="50">
        <f t="shared" si="101"/>
        <v>83.707103582583656</v>
      </c>
      <c r="DE78" s="50">
        <f t="shared" si="102"/>
        <v>87.018667895066656</v>
      </c>
      <c r="DF78" s="50">
        <f t="shared" si="103"/>
        <v>53.11619815320482</v>
      </c>
      <c r="DG78" s="50">
        <f t="shared" si="104"/>
        <v>55.217545574040997</v>
      </c>
      <c r="DH78" s="27">
        <f t="shared" si="105"/>
        <v>85.362885738825156</v>
      </c>
      <c r="DI78">
        <f>'Config sheet'!$N$59</f>
        <v>71.978923438716066</v>
      </c>
      <c r="DJ78" s="21">
        <f t="shared" si="126"/>
        <v>69.764878801224029</v>
      </c>
      <c r="DK78" s="19">
        <f>Coeff_Summary!$B$11+Coeff_Summary!$D$11*(F78)+Coeff_Summary!$E$11*CM78*100+Coeff_Summary!$F$11*(F78)^2+Coeff_Summary!$G$11*(F78)*CM78*100+Coeff_Summary!$H$11*(CM78*100)^2</f>
        <v>0.94107831860973934</v>
      </c>
      <c r="DL78" s="19">
        <f>Coeff_Summary!$B$9+Coeff_Summary!$D$9*(G78)+Coeff_Summary!$E$9*CN78*100+Coeff_Summary!$F$9*(G78)^2+Coeff_Summary!$G$9*(G78)*CN78*100+Coeff_Summary!$H$9*(CN78*100)^2</f>
        <v>0.9578298436091135</v>
      </c>
      <c r="DM78" s="30">
        <f t="shared" si="127"/>
        <v>0.94945408110942642</v>
      </c>
      <c r="DN78">
        <f>DK78*8314.4*(GERC_A_PARA!F78+273)/('Config sheet'!$N$28*GERC_A_PARA!CM78*10^5)</f>
        <v>4.0421409434749943E-2</v>
      </c>
      <c r="DO78">
        <f>DL78*(8314.4/'Config sheet'!$N$28)*((GERC_A_PARA!G78+273)/(GERC_A_PARA!CN78*10^5))</f>
        <v>2.6105902808707362E-2</v>
      </c>
      <c r="DP78" s="30">
        <f t="shared" si="128"/>
        <v>1581.5477902228949</v>
      </c>
      <c r="DQ78" s="30">
        <f t="shared" si="106"/>
        <v>39126.487976029151</v>
      </c>
      <c r="DR78" s="30">
        <f t="shared" si="107"/>
        <v>1003.5684215421951</v>
      </c>
      <c r="DS78" s="30">
        <f t="shared" si="108"/>
        <v>38442.203240236726</v>
      </c>
      <c r="DT78" s="19">
        <f>(Coeff_Summary!$B$5+Coeff_Summary!$D$5*(F78)+Coeff_Summary!$E$5*CM78*100+Coeff_Summary!$F$5*(F78)^2+Coeff_Summary!$G$5*(F78)*CM78*100+Coeff_Summary!$H$5*(CM78*100)^2+Coeff_Summary!$B$3+Coeff_Summary!$D$3*(G78)+Coeff_Summary!$E$3*CN78*100+Coeff_Summary!$F$3*(G78)^2+Coeff_Summary!$G$3*(G78)*CN78*100+Coeff_Summary!$H$3*(CN78*100)^2)/2</f>
        <v>1.4109590807790207</v>
      </c>
      <c r="DU78" s="30">
        <f t="shared" si="129"/>
        <v>3.4333322872544483</v>
      </c>
      <c r="DV78" s="30">
        <f>DM78*(8314.4/'Config sheet'!$N$28)*(273+F78)*DU78*((CO78^(1/DU78))-1)</f>
        <v>98611.075816499477</v>
      </c>
      <c r="DW78" s="30">
        <f t="shared" si="109"/>
        <v>355.75168882024775</v>
      </c>
      <c r="DX78" s="30">
        <f t="shared" si="110"/>
        <v>352.63</v>
      </c>
      <c r="DY78" s="30">
        <f t="shared" si="111"/>
        <v>105.5290273118097</v>
      </c>
      <c r="DZ78" s="30">
        <f t="shared" si="112"/>
        <v>1015.5986805299968</v>
      </c>
      <c r="EA78" s="65">
        <f>Coeff_Summary!$B$9+Coeff_Summary!$D$9*(DW78-273)+Coeff_Summary!$E$9*CN78*100+Coeff_Summary!$F$9*(DW78-273)^2+Coeff_Summary!$G$9*(DW78-273)*CN78*100+Coeff_Summary!$H$9*(CN78*100)^2</f>
        <v>0.9600140038772601</v>
      </c>
      <c r="EB78" s="30">
        <f>EA78*(8314.4/'Config sheet'!$C$28)*(DW78/(CM78*10^5))</f>
        <v>4.9530094669920907E-2</v>
      </c>
      <c r="EC78" s="30">
        <f t="shared" si="113"/>
        <v>1.2253430882927181</v>
      </c>
      <c r="ED78" s="30">
        <f t="shared" si="114"/>
        <v>1.0178003516478005</v>
      </c>
      <c r="EE78" s="30">
        <f>('Config sheet'!$N$132*(CN78-CM78) - 'Config sheet'!$N$133*GERC_A_PARA!CN78)*10^5</f>
        <v>112788.53390138334</v>
      </c>
      <c r="EF78" s="30">
        <f>('Config sheet'!$N$132*(CN78-CM78) + 'Config sheet'!$N$133*CM78)*10^5</f>
        <v>154963.33033513845</v>
      </c>
      <c r="EG78" s="30">
        <f>'Config sheet'!$N$148</f>
        <v>386976</v>
      </c>
      <c r="EH78" s="30">
        <f t="shared" si="115"/>
        <v>2282.9583620033318</v>
      </c>
      <c r="EI78" s="30">
        <f>'Config sheet'!$E$127+'Config sheet'!$P$127</f>
        <v>3308.2</v>
      </c>
      <c r="EJ78" s="30"/>
      <c r="EK78" s="63">
        <f t="shared" si="116"/>
        <v>51566.935127976561</v>
      </c>
      <c r="EL78" s="63">
        <f t="shared" si="137"/>
        <v>51075.226559962066</v>
      </c>
      <c r="EM78" s="63">
        <f t="shared" si="138"/>
        <v>39126.487976029151</v>
      </c>
      <c r="EN78" s="63">
        <f t="shared" si="139"/>
        <v>38442.203240236726</v>
      </c>
      <c r="EO78" s="30">
        <f>BL78*(('Config sheet'!$D$8+273)/(C78+273))*(GERC_A_PARA!AI78/'Config sheet'!$D$7)*(1/GERC_A_PARA!BG78)*24*10^-3</f>
        <v>1789.7211097829395</v>
      </c>
      <c r="EP78" s="30">
        <f>BN78*(('Config sheet'!$D$8+273)/(D78+273))*(GERC_A_PARA!AJ78/'Config sheet'!$D$7)*(1/GERC_A_PARA!BH78)*24*10^-3</f>
        <v>1772.6554997781438</v>
      </c>
      <c r="EQ78" s="30">
        <f t="shared" si="130"/>
        <v>1781.1883047805418</v>
      </c>
      <c r="ER78" s="30">
        <f>DP78*(('Config sheet'!$D$8+273)/(F78+273))*(CM78/'Config sheet'!$D$7)*(1/DK78)*24*10^-3</f>
        <v>1357.9535279454071</v>
      </c>
      <c r="ES78" s="30">
        <f>DR78*(('Config sheet'!$D$8+273)/(G78+273))*(CN78/'Config sheet'!$D$7)*(1/DL78)*24*10^-3</f>
        <v>1334.2042235954286</v>
      </c>
      <c r="ET78" s="30">
        <f t="shared" si="131"/>
        <v>1346.0788757704179</v>
      </c>
      <c r="EU78">
        <f t="shared" si="132"/>
        <v>1.0096271441387972</v>
      </c>
      <c r="EV78">
        <f t="shared" si="133"/>
        <v>1.0178003516478</v>
      </c>
      <c r="EW78" s="30">
        <f t="shared" si="134"/>
        <v>0.71152481636661369</v>
      </c>
      <c r="EX78" s="30">
        <f>'Config sheet'!$C$123/('Config sheet'!$F$17*10^-3)</f>
        <v>1.2841244171864261</v>
      </c>
      <c r="EY78" s="30">
        <f t="shared" si="135"/>
        <v>0.75448675319915914</v>
      </c>
      <c r="EZ78" s="30">
        <f>'Config sheet'!$N$123/('Config sheet'!$Q$17*10^-3)</f>
        <v>1.4616189626248377</v>
      </c>
      <c r="FA78" s="1" t="s">
        <v>485</v>
      </c>
      <c r="FB78" s="30">
        <f t="shared" si="136"/>
        <v>-3.1216888202477548</v>
      </c>
      <c r="FC78" s="30"/>
    </row>
    <row r="79" spans="1:159" x14ac:dyDescent="0.25">
      <c r="A79" s="1">
        <v>43482</v>
      </c>
      <c r="B79" s="2">
        <v>0.875</v>
      </c>
      <c r="C79">
        <v>26.52</v>
      </c>
      <c r="D79">
        <v>74.239999999999995</v>
      </c>
      <c r="E79">
        <v>21.83</v>
      </c>
      <c r="F79">
        <v>21.8</v>
      </c>
      <c r="G79">
        <v>78.260000000000005</v>
      </c>
      <c r="H79">
        <v>66.77</v>
      </c>
      <c r="I79">
        <v>72.06</v>
      </c>
      <c r="J79">
        <v>72.28</v>
      </c>
      <c r="K79">
        <v>72.63</v>
      </c>
      <c r="L79">
        <v>69.989999999999995</v>
      </c>
      <c r="M79">
        <v>21.81</v>
      </c>
      <c r="N79">
        <v>34.54</v>
      </c>
      <c r="O79">
        <v>34.049999999999997</v>
      </c>
      <c r="P79">
        <v>34</v>
      </c>
      <c r="Q79">
        <v>64.31</v>
      </c>
      <c r="R79">
        <v>3.7</v>
      </c>
      <c r="S79">
        <v>66.52</v>
      </c>
      <c r="T79">
        <v>75.97</v>
      </c>
      <c r="U79">
        <v>72.31</v>
      </c>
      <c r="V79">
        <v>72.31</v>
      </c>
      <c r="W79">
        <v>2.83</v>
      </c>
      <c r="X79">
        <v>2.4300000000000002</v>
      </c>
      <c r="Y79">
        <v>3.76</v>
      </c>
      <c r="Z79">
        <v>3.61</v>
      </c>
      <c r="AA79">
        <v>4.7</v>
      </c>
      <c r="AB79">
        <v>4.3600000000000003</v>
      </c>
      <c r="AC79">
        <v>3.89</v>
      </c>
      <c r="AD79">
        <v>1.88</v>
      </c>
      <c r="AE79">
        <v>1.3</v>
      </c>
      <c r="AF79">
        <v>2.2400000000000002</v>
      </c>
      <c r="AH79" s="4" t="str">
        <f t="shared" si="70"/>
        <v>ON</v>
      </c>
      <c r="AI79" s="31">
        <f>M79+'Config sheet'!$D$9-'Config sheet'!$C$139</f>
        <v>22.768899999999999</v>
      </c>
      <c r="AJ79" s="31">
        <f>N79+'Config sheet'!$D$9+'Config sheet'!$C$140</f>
        <v>35.898899999999998</v>
      </c>
      <c r="AK79" s="25">
        <f t="shared" si="71"/>
        <v>1.576663782615761</v>
      </c>
      <c r="AL79" s="46">
        <f>'Config sheet'!$C$47</f>
        <v>3546.9708798579968</v>
      </c>
      <c r="AM79" s="4">
        <f>'Config sheet'!$C$42</f>
        <v>1817.9423322060413</v>
      </c>
      <c r="AN79" s="25">
        <f>'Config sheet'!$C$46</f>
        <v>1729.0285476519553</v>
      </c>
      <c r="AO79" s="25">
        <f t="shared" si="72"/>
        <v>1.4808015742711567</v>
      </c>
      <c r="AP79" s="25">
        <f>'Config sheet'!$C$50/100*GERC_A_PARA!AM79</f>
        <v>351.771841281869</v>
      </c>
      <c r="AQ79" s="25">
        <f t="shared" si="73"/>
        <v>351.771841281869</v>
      </c>
      <c r="AR79" s="25">
        <f t="shared" si="74"/>
        <v>478.40558727521619</v>
      </c>
      <c r="AS79" s="27">
        <f t="shared" si="75"/>
        <v>2169.7141734879106</v>
      </c>
      <c r="AT79" s="25">
        <f t="shared" si="76"/>
        <v>1595.3917975964885</v>
      </c>
      <c r="AU79" s="25">
        <f>'Config sheet'!$C$51/100*GERC_A_PARA!AN79</f>
        <v>266.0974934836359</v>
      </c>
      <c r="AV79" s="25">
        <f t="shared" si="77"/>
        <v>266.0974934836359</v>
      </c>
      <c r="AW79" s="25">
        <f t="shared" si="78"/>
        <v>361.88947693654768</v>
      </c>
      <c r="AX79" s="27">
        <f t="shared" si="79"/>
        <v>1995.1260411355911</v>
      </c>
      <c r="AY79" s="25">
        <f t="shared" si="80"/>
        <v>1467.0170661613238</v>
      </c>
      <c r="AZ79" s="31">
        <f t="shared" si="117"/>
        <v>93.034226457575286</v>
      </c>
      <c r="BA79" s="31">
        <f t="shared" si="118"/>
        <v>94.459780112769181</v>
      </c>
      <c r="BB79" s="31">
        <f t="shared" si="119"/>
        <v>68.408108127693367</v>
      </c>
      <c r="BC79" s="31">
        <f t="shared" si="120"/>
        <v>69.456318364931192</v>
      </c>
      <c r="BD79" s="25">
        <f t="shared" si="81"/>
        <v>93.747003285172241</v>
      </c>
      <c r="BE79">
        <f>'Config sheet'!$D$59</f>
        <v>82.44</v>
      </c>
      <c r="BF79" s="30">
        <f t="shared" si="121"/>
        <v>81.339608265742257</v>
      </c>
      <c r="BG79" s="19">
        <f>Coeff_Summary!$B$10+Coeff_Summary!$D$10*(C79)+Coeff_Summary!$E$10*AI79*100+Coeff_Summary!$F$10*(C79)^2+Coeff_Summary!$G$10*(C79)*AI79*100+Coeff_Summary!$H$10*(AI79*100)^2</f>
        <v>0.96206563260305744</v>
      </c>
      <c r="BH79" s="19">
        <f>Coeff_Summary!$B$8+Coeff_Summary!$D$8*(D79)+Coeff_Summary!$E$8*AJ79*100+Coeff_Summary!$F$8*(D79)^2+Coeff_Summary!$G$8*(D79)*AJ79*100+Coeff_Summary!$H$8*(AJ79*100)^2</f>
        <v>0.97139750313851703</v>
      </c>
      <c r="BI79" s="30">
        <f t="shared" si="122"/>
        <v>0.96673156787078729</v>
      </c>
      <c r="BJ79" s="30">
        <f>BG79*8314.4*(GERC_A_PARA!C79+273)/('Config sheet'!$C$28*AI79*10^5)</f>
        <v>6.4255685748615149E-2</v>
      </c>
      <c r="BK79">
        <f>BH79*(8314.4/'Config sheet'!$C$28)*(BT79/(AJ79*10^5))</f>
        <v>4.7705524349654478E-2</v>
      </c>
      <c r="BL79" s="30">
        <f t="shared" si="123"/>
        <v>3325.1789072645788</v>
      </c>
      <c r="BM79" s="30">
        <f t="shared" si="82"/>
        <v>51749.177812427966</v>
      </c>
      <c r="BN79" s="30">
        <f t="shared" si="83"/>
        <v>2445.0055306883132</v>
      </c>
      <c r="BO79" s="30">
        <f t="shared" si="84"/>
        <v>51252.041855106909</v>
      </c>
      <c r="BP79" s="19">
        <f>(Coeff_Summary!$B$4+Coeff_Summary!$D$4*(C79)+Coeff_Summary!$E$4*AI79*100+Coeff_Summary!$F$4*(C79)^2+Coeff_Summary!$G$4*(C79)*AI79*100+Coeff_Summary!$H$4*(AI79*100)^2+Coeff_Summary!$B$2+Coeff_Summary!$D$2*(D79)+Coeff_Summary!$E$2*AJ79*100+Coeff_Summary!$F$2*(D79)^2+Coeff_Summary!$G$2*(D79)*AJ79*100+Coeff_Summary!$H$2*(AJ79*100)^2)/2</f>
        <v>1.3619862115230532</v>
      </c>
      <c r="BQ79" s="30">
        <f t="shared" si="124"/>
        <v>3.7625361634425531</v>
      </c>
      <c r="BR79" s="30">
        <f>BI79*(8314.4/'Config sheet'!$C$28)*(273+C79)*BQ79*((AK79^(1/BQ79))-1)</f>
        <v>71154.989664101886</v>
      </c>
      <c r="BS79" s="30">
        <f t="shared" si="85"/>
        <v>338.04970572760476</v>
      </c>
      <c r="BT79" s="30">
        <f t="shared" si="86"/>
        <v>347.24</v>
      </c>
      <c r="BU79" s="52">
        <f t="shared" si="87"/>
        <v>80.741210661367901</v>
      </c>
      <c r="BV79" s="30">
        <f t="shared" si="88"/>
        <v>1266.8087551323692</v>
      </c>
      <c r="BW79" s="65">
        <f>Coeff_Summary!$B$8+Coeff_Summary!$D$8*(BS79-273)+Coeff_Summary!$E$8*AJ79*100+Coeff_Summary!$F$8*(BS79-273)^2+Coeff_Summary!$G$8*(BS79-273)*AJ79*100+Coeff_Summary!$H$8*(AJ79*100)^2</f>
        <v>0.9671102628939392</v>
      </c>
      <c r="BX79" s="30">
        <f>BW79*(8314.4/'Config sheet'!$C$28)*(BS79/(AI79*10^5))</f>
        <v>7.2901688816107979E-2</v>
      </c>
      <c r="BY79" s="30">
        <f t="shared" si="89"/>
        <v>1.1345562336898596</v>
      </c>
      <c r="BZ79" s="30">
        <f t="shared" si="90"/>
        <v>1.009699827349835</v>
      </c>
      <c r="CA79" s="30">
        <f>('Config sheet'!$C$132*(AJ79-AI79) - 'Config sheet'!$C$133*GERC_A_PARA!AJ79)*10^5</f>
        <v>97401.498312412426</v>
      </c>
      <c r="CB79" s="30">
        <f>('Config sheet'!$C$132*(AJ79-AI79) + 'Config sheet'!$C$133*AI79)*10^5</f>
        <v>121973.0631551027</v>
      </c>
      <c r="CC79" s="30">
        <f>'Config sheet'!$C$148</f>
        <v>386976</v>
      </c>
      <c r="CD79" s="30">
        <f t="shared" si="125"/>
        <v>9.1902942723952492</v>
      </c>
      <c r="CE79" s="30"/>
      <c r="CF79" s="30"/>
      <c r="CG79" s="30"/>
      <c r="CH79" s="30"/>
      <c r="CI79" s="30"/>
      <c r="CJ79" s="30"/>
      <c r="CK79" s="30"/>
      <c r="CL79" s="30"/>
      <c r="CM79" s="46">
        <f>P79+'Config sheet'!$O$9-'Config sheet'!$C$139</f>
        <v>34.9589</v>
      </c>
      <c r="CN79" s="46">
        <f>Q79+'Config sheet'!$O$9+'Config sheet'!C$140</f>
        <v>65.668900000000008</v>
      </c>
      <c r="CO79" s="27">
        <f t="shared" si="91"/>
        <v>1.8784601346152199</v>
      </c>
      <c r="CP79" s="46">
        <f>'Config sheet'!$N$47</f>
        <v>1852.7346826837274</v>
      </c>
      <c r="CQ79" s="27">
        <f>'Config sheet'!$N$42</f>
        <v>970.82423361890676</v>
      </c>
      <c r="CR79" s="27">
        <f>'Config sheet'!$N$46</f>
        <v>881.91044906482068</v>
      </c>
      <c r="CS79" s="27">
        <f t="shared" si="92"/>
        <v>1.384931327060545</v>
      </c>
      <c r="CT79" s="27">
        <f>'Config sheet'!$N$50/100*GERC_A_PARA!CQ79</f>
        <v>274.64617569078871</v>
      </c>
      <c r="CU79" s="27">
        <f t="shared" si="93"/>
        <v>274.64617569078871</v>
      </c>
      <c r="CV79" s="27">
        <f t="shared" si="94"/>
        <v>432.98646532104988</v>
      </c>
      <c r="CW79" s="27">
        <f t="shared" si="95"/>
        <v>1245.4704093096955</v>
      </c>
      <c r="CX79" s="27">
        <f t="shared" si="96"/>
        <v>790.01010943683082</v>
      </c>
      <c r="CY79" s="27">
        <f>'Config sheet'!$N$51/100*GERC_A_PARA!CR79</f>
        <v>198.78261521921058</v>
      </c>
      <c r="CZ79" s="27">
        <f t="shared" si="97"/>
        <v>198.78261521921058</v>
      </c>
      <c r="DA79" s="27">
        <f t="shared" si="98"/>
        <v>313.38569238969751</v>
      </c>
      <c r="DB79" s="27">
        <f t="shared" si="99"/>
        <v>1080.6930642840312</v>
      </c>
      <c r="DC79" s="27">
        <f t="shared" si="100"/>
        <v>685.49075080462876</v>
      </c>
      <c r="DD79" s="50">
        <f t="shared" si="101"/>
        <v>83.69011772192566</v>
      </c>
      <c r="DE79" s="50">
        <f t="shared" si="102"/>
        <v>87.005134445111494</v>
      </c>
      <c r="DF79" s="50">
        <f t="shared" si="103"/>
        <v>53.085194610865699</v>
      </c>
      <c r="DG79" s="50">
        <f t="shared" si="104"/>
        <v>55.187931620667882</v>
      </c>
      <c r="DH79" s="27">
        <f t="shared" si="105"/>
        <v>85.347626083518577</v>
      </c>
      <c r="DI79">
        <f>'Config sheet'!$N$59</f>
        <v>71.978923438716066</v>
      </c>
      <c r="DJ79" s="21">
        <f t="shared" si="126"/>
        <v>69.742094599642684</v>
      </c>
      <c r="DK79" s="19">
        <f>Coeff_Summary!$B$11+Coeff_Summary!$D$11*(F79)+Coeff_Summary!$E$11*CM79*100+Coeff_Summary!$F$11*(F79)^2+Coeff_Summary!$G$11*(F79)*CM79*100+Coeff_Summary!$H$11*(CM79*100)^2</f>
        <v>0.93999418212126051</v>
      </c>
      <c r="DL79" s="19">
        <f>Coeff_Summary!$B$9+Coeff_Summary!$D$9*(G79)+Coeff_Summary!$E$9*CN79*100+Coeff_Summary!$F$9*(G79)^2+Coeff_Summary!$G$9*(G79)*CN79*100+Coeff_Summary!$H$9*(CN79*100)^2</f>
        <v>0.95685284261015102</v>
      </c>
      <c r="DM79" s="30">
        <f t="shared" si="127"/>
        <v>0.94842351236570577</v>
      </c>
      <c r="DN79">
        <f>DK79*8314.4*(GERC_A_PARA!F79+273)/('Config sheet'!$N$28*GERC_A_PARA!CM79*10^5)</f>
        <v>4.0245559609217163E-2</v>
      </c>
      <c r="DO79">
        <f>DL79*(8314.4/'Config sheet'!$N$28)*((GERC_A_PARA!G79+273)/(GERC_A_PARA!CN79*10^5))</f>
        <v>2.5985865808279947E-2</v>
      </c>
      <c r="DP79" s="30">
        <f t="shared" si="128"/>
        <v>1581.2650692965722</v>
      </c>
      <c r="DQ79" s="30">
        <f t="shared" si="106"/>
        <v>39290.423208189801</v>
      </c>
      <c r="DR79" s="30">
        <f t="shared" si="107"/>
        <v>1003.0068808587778</v>
      </c>
      <c r="DS79" s="30">
        <f t="shared" si="108"/>
        <v>38598.170569294132</v>
      </c>
      <c r="DT79" s="19">
        <f>(Coeff_Summary!$B$5+Coeff_Summary!$D$5*(F79)+Coeff_Summary!$E$5*CM79*100+Coeff_Summary!$F$5*(F79)^2+Coeff_Summary!$G$5*(F79)*CM79*100+Coeff_Summary!$H$5*(CM79*100)^2+Coeff_Summary!$B$3+Coeff_Summary!$D$3*(G79)+Coeff_Summary!$E$3*CN79*100+Coeff_Summary!$F$3*(G79)^2+Coeff_Summary!$G$3*(G79)*CN79*100+Coeff_Summary!$H$3*(CN79*100)^2)/2</f>
        <v>1.4132818434715222</v>
      </c>
      <c r="DU79" s="30">
        <f t="shared" si="129"/>
        <v>3.4196562607253917</v>
      </c>
      <c r="DV79" s="30">
        <f>DM79*(8314.4/'Config sheet'!$N$28)*(273+F79)*DU79*((CO79^(1/DU79))-1)</f>
        <v>98277.383571488885</v>
      </c>
      <c r="DW79" s="30">
        <f t="shared" si="109"/>
        <v>354.48232531567294</v>
      </c>
      <c r="DX79" s="30">
        <f t="shared" si="110"/>
        <v>351.26</v>
      </c>
      <c r="DY79" s="30">
        <f t="shared" si="111"/>
        <v>105.70727119318622</v>
      </c>
      <c r="DZ79" s="30">
        <f t="shared" si="112"/>
        <v>1014.6889478451343</v>
      </c>
      <c r="EA79" s="65">
        <f>Coeff_Summary!$B$9+Coeff_Summary!$D$9*(DW79-273)+Coeff_Summary!$E$9*CN79*100+Coeff_Summary!$F$9*(DW79-273)^2+Coeff_Summary!$G$9*(DW79-273)*CN79*100+Coeff_Summary!$H$9*(CN79*100)^2</f>
        <v>0.9591450250125626</v>
      </c>
      <c r="EB79" s="30">
        <f>EA79*(8314.4/'Config sheet'!$C$28)*(DW79/(CM79*10^5))</f>
        <v>4.9379215981581653E-2</v>
      </c>
      <c r="EC79" s="30">
        <f t="shared" si="113"/>
        <v>1.226948176669723</v>
      </c>
      <c r="ED79" s="30">
        <f t="shared" si="114"/>
        <v>1.0179348562039459</v>
      </c>
      <c r="EE79" s="30">
        <f>('Config sheet'!$N$132*(CN79-CM79) - 'Config sheet'!$N$133*GERC_A_PARA!CN79)*10^5</f>
        <v>112934.10145936282</v>
      </c>
      <c r="EF79" s="30">
        <f>('Config sheet'!$N$132*(CN79-CM79) + 'Config sheet'!$N$133*CM79)*10^5</f>
        <v>155079.58011506952</v>
      </c>
      <c r="EG79" s="30">
        <f>'Config sheet'!$N$148</f>
        <v>386976</v>
      </c>
      <c r="EH79" s="30">
        <f t="shared" si="115"/>
        <v>2281.4977029775036</v>
      </c>
      <c r="EI79" s="30">
        <f>'Config sheet'!$E$127+'Config sheet'!$P$127</f>
        <v>3308.2</v>
      </c>
      <c r="EJ79" s="30"/>
      <c r="EK79" s="63">
        <f t="shared" si="116"/>
        <v>51749.177812427966</v>
      </c>
      <c r="EL79" s="63">
        <f t="shared" si="137"/>
        <v>51252.041855106909</v>
      </c>
      <c r="EM79" s="63">
        <f t="shared" si="138"/>
        <v>39290.423208189801</v>
      </c>
      <c r="EN79" s="63">
        <f t="shared" si="139"/>
        <v>38598.170569294132</v>
      </c>
      <c r="EO79" s="30">
        <f>BL79*(('Config sheet'!$D$8+273)/(C79+273))*(GERC_A_PARA!AI79/'Config sheet'!$D$7)*(1/GERC_A_PARA!BG79)*24*10^-3</f>
        <v>1796.0461624287236</v>
      </c>
      <c r="EP79" s="30">
        <f>BN79*(('Config sheet'!$D$8+273)/(D79+273))*(GERC_A_PARA!AJ79/'Config sheet'!$D$7)*(1/GERC_A_PARA!BH79)*24*10^-3</f>
        <v>1778.7921853396933</v>
      </c>
      <c r="EQ79" s="30">
        <f t="shared" si="130"/>
        <v>1787.4191738842085</v>
      </c>
      <c r="ER79" s="30">
        <f>DP79*(('Config sheet'!$D$8+273)/(F79+273))*(CM79/'Config sheet'!$D$7)*(1/DK79)*24*10^-3</f>
        <v>1363.6431882850598</v>
      </c>
      <c r="ES79" s="30">
        <f>DR79*(('Config sheet'!$D$8+273)/(G79+273))*(CN79/'Config sheet'!$D$7)*(1/DL79)*24*10^-3</f>
        <v>1339.6173438547139</v>
      </c>
      <c r="ET79" s="30">
        <f t="shared" si="131"/>
        <v>1351.6302660698868</v>
      </c>
      <c r="EU79">
        <f t="shared" si="132"/>
        <v>1.0096998273498348</v>
      </c>
      <c r="EV79">
        <f t="shared" si="133"/>
        <v>1.0179348562039456</v>
      </c>
      <c r="EW79" s="30">
        <f t="shared" si="134"/>
        <v>0.70873624589104633</v>
      </c>
      <c r="EX79" s="30">
        <f>'Config sheet'!$C$123/('Config sheet'!$F$17*10^-3)</f>
        <v>1.2841244171864261</v>
      </c>
      <c r="EY79" s="30">
        <f t="shared" si="135"/>
        <v>0.75071487618838895</v>
      </c>
      <c r="EZ79" s="30">
        <f>'Config sheet'!$N$123/('Config sheet'!$Q$17*10^-3)</f>
        <v>1.4616189626248377</v>
      </c>
      <c r="FA79" s="1" t="s">
        <v>486</v>
      </c>
      <c r="FB79" s="30">
        <f t="shared" si="136"/>
        <v>-3.222325315672947</v>
      </c>
      <c r="FC79" s="30"/>
    </row>
    <row r="80" spans="1:159" x14ac:dyDescent="0.25">
      <c r="A80" s="1">
        <v>43482</v>
      </c>
      <c r="B80" s="2">
        <v>0.91666666666666663</v>
      </c>
      <c r="C80">
        <v>25.72</v>
      </c>
      <c r="D80">
        <v>73.349999999999994</v>
      </c>
      <c r="E80">
        <v>20.440000000000001</v>
      </c>
      <c r="F80">
        <v>20.420000000000002</v>
      </c>
      <c r="G80">
        <v>76.89</v>
      </c>
      <c r="H80">
        <v>66.7</v>
      </c>
      <c r="I80">
        <v>72.010000000000005</v>
      </c>
      <c r="J80">
        <v>72.239999999999995</v>
      </c>
      <c r="K80">
        <v>72.58</v>
      </c>
      <c r="L80">
        <v>69.900000000000006</v>
      </c>
      <c r="M80">
        <v>21.81</v>
      </c>
      <c r="N80">
        <v>34.49</v>
      </c>
      <c r="O80">
        <v>34.01</v>
      </c>
      <c r="P80">
        <v>33.950000000000003</v>
      </c>
      <c r="Q80">
        <v>64.3</v>
      </c>
      <c r="R80">
        <v>3.7</v>
      </c>
      <c r="S80">
        <v>66.72</v>
      </c>
      <c r="T80">
        <v>75.8</v>
      </c>
      <c r="U80">
        <v>72.16</v>
      </c>
      <c r="V80">
        <v>72.16</v>
      </c>
      <c r="W80">
        <v>2.83</v>
      </c>
      <c r="X80">
        <v>2.4300000000000002</v>
      </c>
      <c r="Y80">
        <v>3.72</v>
      </c>
      <c r="Z80">
        <v>3.61</v>
      </c>
      <c r="AA80">
        <v>4.6900000000000004</v>
      </c>
      <c r="AB80">
        <v>4.34</v>
      </c>
      <c r="AC80">
        <v>3.87</v>
      </c>
      <c r="AD80">
        <v>1.88</v>
      </c>
      <c r="AE80">
        <v>1.31</v>
      </c>
      <c r="AF80">
        <v>2.1800000000000002</v>
      </c>
      <c r="AH80" s="4" t="str">
        <f t="shared" si="70"/>
        <v>ON</v>
      </c>
      <c r="AI80" s="31">
        <f>M80+'Config sheet'!$D$9-'Config sheet'!$C$139</f>
        <v>22.768899999999999</v>
      </c>
      <c r="AJ80" s="31">
        <f>N80+'Config sheet'!$D$9+'Config sheet'!$C$140</f>
        <v>35.8489</v>
      </c>
      <c r="AK80" s="25">
        <f t="shared" si="71"/>
        <v>1.5744678047687857</v>
      </c>
      <c r="AL80" s="46">
        <f>'Config sheet'!$C$47</f>
        <v>3546.9708798579968</v>
      </c>
      <c r="AM80" s="4">
        <f>'Config sheet'!$C$42</f>
        <v>1817.9423322060413</v>
      </c>
      <c r="AN80" s="25">
        <f>'Config sheet'!$C$46</f>
        <v>1729.0285476519553</v>
      </c>
      <c r="AO80" s="25">
        <f t="shared" si="72"/>
        <v>1.4835151453194619</v>
      </c>
      <c r="AP80" s="25">
        <f>'Config sheet'!$C$50/100*GERC_A_PARA!AM80</f>
        <v>351.771841281869</v>
      </c>
      <c r="AQ80" s="25">
        <f t="shared" si="73"/>
        <v>351.771841281869</v>
      </c>
      <c r="AR80" s="25">
        <f t="shared" si="74"/>
        <v>477.68759698338829</v>
      </c>
      <c r="AS80" s="27">
        <f t="shared" si="75"/>
        <v>2169.7141734879106</v>
      </c>
      <c r="AT80" s="25">
        <f t="shared" si="76"/>
        <v>1597.7897577477877</v>
      </c>
      <c r="AU80" s="25">
        <f>'Config sheet'!$C$51/100*GERC_A_PARA!AN80</f>
        <v>266.0974934836359</v>
      </c>
      <c r="AV80" s="25">
        <f t="shared" si="77"/>
        <v>266.0974934836359</v>
      </c>
      <c r="AW80" s="25">
        <f t="shared" si="78"/>
        <v>361.34635382497407</v>
      </c>
      <c r="AX80" s="27">
        <f t="shared" si="79"/>
        <v>1995.1260411355911</v>
      </c>
      <c r="AY80" s="25">
        <f t="shared" si="80"/>
        <v>1469.2220721487124</v>
      </c>
      <c r="AZ80" s="31">
        <f t="shared" si="117"/>
        <v>93.07372112575635</v>
      </c>
      <c r="BA80" s="31">
        <f t="shared" si="118"/>
        <v>94.491192151182958</v>
      </c>
      <c r="BB80" s="31">
        <f t="shared" si="119"/>
        <v>68.54001331020757</v>
      </c>
      <c r="BC80" s="31">
        <f t="shared" si="120"/>
        <v>69.583846969961044</v>
      </c>
      <c r="BD80" s="25">
        <f t="shared" si="81"/>
        <v>93.782456638469654</v>
      </c>
      <c r="BE80">
        <f>'Config sheet'!$D$59</f>
        <v>82.44</v>
      </c>
      <c r="BF80" s="30">
        <f t="shared" si="121"/>
        <v>81.422193389276984</v>
      </c>
      <c r="BG80" s="19">
        <f>Coeff_Summary!$B$10+Coeff_Summary!$D$10*(C80)+Coeff_Summary!$E$10*AI80*100+Coeff_Summary!$F$10*(C80)^2+Coeff_Summary!$G$10*(C80)*AI80*100+Coeff_Summary!$H$10*(AI80*100)^2</f>
        <v>0.96164225361966871</v>
      </c>
      <c r="BH80" s="19">
        <f>Coeff_Summary!$B$8+Coeff_Summary!$D$8*(D80)+Coeff_Summary!$E$8*AJ80*100+Coeff_Summary!$F$8*(D80)^2+Coeff_Summary!$G$8*(D80)*AJ80*100+Coeff_Summary!$H$8*(AJ80*100)^2</f>
        <v>0.97103626405928611</v>
      </c>
      <c r="BI80" s="30">
        <f t="shared" si="122"/>
        <v>0.96633925883947747</v>
      </c>
      <c r="BJ80" s="30">
        <f>BG80*8314.4*(GERC_A_PARA!C80+273)/('Config sheet'!$C$28*AI80*10^5)</f>
        <v>6.4055860999008674E-2</v>
      </c>
      <c r="BK80">
        <f>BH80*(8314.4/'Config sheet'!$C$28)*(BT80/(AJ80*10^5))</f>
        <v>4.7631898481466886E-2</v>
      </c>
      <c r="BL80" s="30">
        <f t="shared" si="123"/>
        <v>3326.436427381971</v>
      </c>
      <c r="BM80" s="30">
        <f t="shared" si="82"/>
        <v>51930.243002017422</v>
      </c>
      <c r="BN80" s="30">
        <f t="shared" si="83"/>
        <v>2449.6065511366637</v>
      </c>
      <c r="BO80" s="30">
        <f t="shared" si="84"/>
        <v>51427.858834763472</v>
      </c>
      <c r="BP80" s="19">
        <f>(Coeff_Summary!$B$4+Coeff_Summary!$D$4*(C80)+Coeff_Summary!$E$4*AI80*100+Coeff_Summary!$F$4*(C80)^2+Coeff_Summary!$G$4*(C80)*AI80*100+Coeff_Summary!$H$4*(AI80*100)^2+Coeff_Summary!$B$2+Coeff_Summary!$D$2*(D80)+Coeff_Summary!$E$2*AJ80*100+Coeff_Summary!$F$2*(D80)^2+Coeff_Summary!$G$2*(D80)*AJ80*100+Coeff_Summary!$H$2*(AJ80*100)^2)/2</f>
        <v>1.3629131286510894</v>
      </c>
      <c r="BQ80" s="30">
        <f t="shared" si="124"/>
        <v>3.7554803644522221</v>
      </c>
      <c r="BR80" s="30">
        <f>BI80*(8314.4/'Config sheet'!$C$28)*(273+C80)*BQ80*((AK80^(1/BQ80))-1)</f>
        <v>70713.809197558337</v>
      </c>
      <c r="BS80" s="30">
        <f t="shared" si="85"/>
        <v>337.0983260737687</v>
      </c>
      <c r="BT80" s="30">
        <f t="shared" si="86"/>
        <v>346.35</v>
      </c>
      <c r="BU80" s="52">
        <f t="shared" si="87"/>
        <v>80.575952285888533</v>
      </c>
      <c r="BV80" s="30">
        <f t="shared" si="88"/>
        <v>1265.9502518534573</v>
      </c>
      <c r="BW80" s="65">
        <f>Coeff_Summary!$B$8+Coeff_Summary!$D$8*(BS80-273)+Coeff_Summary!$E$8*AJ80*100+Coeff_Summary!$F$8*(BS80-273)^2+Coeff_Summary!$G$8*(BS80-273)*AJ80*100+Coeff_Summary!$H$8*(AJ80*100)^2</f>
        <v>0.96668122966770664</v>
      </c>
      <c r="BX80" s="30">
        <f>BW80*(8314.4/'Config sheet'!$C$28)*(BS80/(AI80*10^5))</f>
        <v>7.2664270306411594E-2</v>
      </c>
      <c r="BY80" s="30">
        <f t="shared" si="89"/>
        <v>1.1343890968468311</v>
      </c>
      <c r="BZ80" s="30">
        <f t="shared" si="90"/>
        <v>1.0097687163851814</v>
      </c>
      <c r="CA80" s="30">
        <f>('Config sheet'!$C$132*(AJ80-AI80) - 'Config sheet'!$C$133*GERC_A_PARA!AJ80)*10^5</f>
        <v>96994.271762609642</v>
      </c>
      <c r="CB80" s="30">
        <f>('Config sheet'!$C$132*(AJ80-AI80) + 'Config sheet'!$C$133*AI80)*10^5</f>
        <v>121544.89533526533</v>
      </c>
      <c r="CC80" s="30">
        <f>'Config sheet'!$C$148</f>
        <v>386976</v>
      </c>
      <c r="CD80" s="30">
        <f t="shared" si="125"/>
        <v>9.2516739262313195</v>
      </c>
      <c r="CE80" s="30"/>
      <c r="CF80" s="30"/>
      <c r="CG80" s="30"/>
      <c r="CH80" s="30"/>
      <c r="CI80" s="30"/>
      <c r="CJ80" s="30"/>
      <c r="CK80" s="30"/>
      <c r="CL80" s="30"/>
      <c r="CM80" s="46">
        <f>P80+'Config sheet'!$O$9-'Config sheet'!$C$139</f>
        <v>34.908900000000003</v>
      </c>
      <c r="CN80" s="46">
        <f>Q80+'Config sheet'!$O$9+'Config sheet'!C$140</f>
        <v>65.658900000000003</v>
      </c>
      <c r="CO80" s="27">
        <f t="shared" si="91"/>
        <v>1.8808641922260512</v>
      </c>
      <c r="CP80" s="46">
        <f>'Config sheet'!$N$47</f>
        <v>1852.7346826837274</v>
      </c>
      <c r="CQ80" s="27">
        <f>'Config sheet'!$N$42</f>
        <v>970.82423361890676</v>
      </c>
      <c r="CR80" s="27">
        <f>'Config sheet'!$N$46</f>
        <v>881.91044906482068</v>
      </c>
      <c r="CS80" s="27">
        <f t="shared" si="92"/>
        <v>1.3862343823752701</v>
      </c>
      <c r="CT80" s="27">
        <f>'Config sheet'!$N$50/100*GERC_A_PARA!CQ80</f>
        <v>274.64617569078871</v>
      </c>
      <c r="CU80" s="27">
        <f t="shared" si="93"/>
        <v>274.64617569078871</v>
      </c>
      <c r="CV80" s="27">
        <f t="shared" si="94"/>
        <v>433.20072714559336</v>
      </c>
      <c r="CW80" s="27">
        <f t="shared" si="95"/>
        <v>1245.4704093096955</v>
      </c>
      <c r="CX80" s="27">
        <f t="shared" si="96"/>
        <v>789.61936907826521</v>
      </c>
      <c r="CY80" s="27">
        <f>'Config sheet'!$N$51/100*GERC_A_PARA!CR80</f>
        <v>198.78261521921058</v>
      </c>
      <c r="CZ80" s="27">
        <f t="shared" si="97"/>
        <v>198.78261521921058</v>
      </c>
      <c r="DA80" s="27">
        <f t="shared" si="98"/>
        <v>313.5407701937749</v>
      </c>
      <c r="DB80" s="27">
        <f t="shared" si="99"/>
        <v>1080.6930642840312</v>
      </c>
      <c r="DC80" s="27">
        <f t="shared" si="100"/>
        <v>685.15170590056584</v>
      </c>
      <c r="DD80" s="50">
        <f t="shared" si="101"/>
        <v>83.668047627553889</v>
      </c>
      <c r="DE80" s="50">
        <f t="shared" si="102"/>
        <v>86.987550142278721</v>
      </c>
      <c r="DF80" s="50">
        <f t="shared" si="103"/>
        <v>53.044946299684895</v>
      </c>
      <c r="DG80" s="50">
        <f t="shared" si="104"/>
        <v>55.149487252033573</v>
      </c>
      <c r="DH80" s="27">
        <f t="shared" si="105"/>
        <v>85.327798884916305</v>
      </c>
      <c r="DI80">
        <f>'Config sheet'!$N$59</f>
        <v>71.978923438716066</v>
      </c>
      <c r="DJ80" s="21">
        <f t="shared" si="126"/>
        <v>69.712507830387764</v>
      </c>
      <c r="DK80" s="19">
        <f>Coeff_Summary!$B$11+Coeff_Summary!$D$11*(F80)+Coeff_Summary!$E$11*CM80*100+Coeff_Summary!$F$11*(F80)^2+Coeff_Summary!$G$11*(F80)*CM80*100+Coeff_Summary!$H$11*(CM80*100)^2</f>
        <v>0.93888231111764997</v>
      </c>
      <c r="DL80" s="19">
        <f>Coeff_Summary!$B$9+Coeff_Summary!$D$9*(G80)+Coeff_Summary!$E$9*CN80*100+Coeff_Summary!$F$9*(G80)^2+Coeff_Summary!$G$9*(G80)*CN80*100+Coeff_Summary!$H$9*(CN80*100)^2</f>
        <v>0.95585475536383213</v>
      </c>
      <c r="DM80" s="30">
        <f t="shared" si="127"/>
        <v>0.94736853324074111</v>
      </c>
      <c r="DN80">
        <f>DK80*8314.4*(GERC_A_PARA!F80+273)/('Config sheet'!$N$28*GERC_A_PARA!CM80*10^5)</f>
        <v>4.0067088942684778E-2</v>
      </c>
      <c r="DO80">
        <f>DL80*(8314.4/'Config sheet'!$N$28)*((GERC_A_PARA!G80+273)/(GERC_A_PARA!CN80*10^5))</f>
        <v>2.5861452751706312E-2</v>
      </c>
      <c r="DP80" s="30">
        <f t="shared" si="128"/>
        <v>1580.8977239114631</v>
      </c>
      <c r="DQ80" s="30">
        <f t="shared" si="106"/>
        <v>39456.266118382293</v>
      </c>
      <c r="DR80" s="30">
        <f t="shared" si="107"/>
        <v>1002.2778975729437</v>
      </c>
      <c r="DS80" s="30">
        <f t="shared" si="108"/>
        <v>38755.668801584026</v>
      </c>
      <c r="DT80" s="19">
        <f>(Coeff_Summary!$B$5+Coeff_Summary!$D$5*(F80)+Coeff_Summary!$E$5*CM80*100+Coeff_Summary!$F$5*(F80)^2+Coeff_Summary!$G$5*(F80)*CM80*100+Coeff_Summary!$H$5*(CM80*100)^2+Coeff_Summary!$B$3+Coeff_Summary!$D$3*(G80)+Coeff_Summary!$E$3*CN80*100+Coeff_Summary!$F$3*(G80)^2+Coeff_Summary!$G$3*(G80)*CN80*100+Coeff_Summary!$H$3*(CN80*100)^2)/2</f>
        <v>1.4156581929801813</v>
      </c>
      <c r="DU80" s="30">
        <f t="shared" si="129"/>
        <v>3.4058229018179857</v>
      </c>
      <c r="DV80" s="30">
        <f>DM80*(8314.4/'Config sheet'!$N$28)*(273+F80)*DU80*((CO80^(1/DU80))-1)</f>
        <v>97963.497628559111</v>
      </c>
      <c r="DW80" s="30">
        <f t="shared" si="109"/>
        <v>353.2198618694224</v>
      </c>
      <c r="DX80" s="30">
        <f t="shared" si="110"/>
        <v>349.89</v>
      </c>
      <c r="DY80" s="30">
        <f t="shared" si="111"/>
        <v>105.89669181764194</v>
      </c>
      <c r="DZ80" s="30">
        <f t="shared" si="112"/>
        <v>1013.9005829316721</v>
      </c>
      <c r="EA80" s="65">
        <f>Coeff_Summary!$B$9+Coeff_Summary!$D$9*(DW80-273)+Coeff_Summary!$E$9*CN80*100+Coeff_Summary!$F$9*(DW80-273)^2+Coeff_Summary!$G$9*(DW80-273)*CN80*100+Coeff_Summary!$H$9*(CN80*100)^2</f>
        <v>0.95826252654037269</v>
      </c>
      <c r="EB80" s="30">
        <f>EA80*(8314.4/'Config sheet'!$C$28)*(DW80/(CM80*10^5))</f>
        <v>4.9228493084990534E-2</v>
      </c>
      <c r="EC80" s="30">
        <f t="shared" si="113"/>
        <v>1.2286516036992599</v>
      </c>
      <c r="ED80" s="30">
        <f t="shared" si="114"/>
        <v>1.0180772861999903</v>
      </c>
      <c r="EE80" s="30">
        <f>('Config sheet'!$N$132*(CN80-CM80) - 'Config sheet'!$N$133*GERC_A_PARA!CN80)*10^5</f>
        <v>113121.21111332389</v>
      </c>
      <c r="EF80" s="30">
        <f>('Config sheet'!$N$132*(CN80-CM80) + 'Config sheet'!$N$133*CM80)*10^5</f>
        <v>155241.56024498909</v>
      </c>
      <c r="EG80" s="30">
        <f>'Config sheet'!$N$148</f>
        <v>386976</v>
      </c>
      <c r="EH80" s="30">
        <f t="shared" si="115"/>
        <v>2279.8508347851293</v>
      </c>
      <c r="EI80" s="30">
        <f>'Config sheet'!$E$127+'Config sheet'!$P$127</f>
        <v>3308.2</v>
      </c>
      <c r="EJ80" s="30"/>
      <c r="EK80" s="63">
        <f t="shared" si="116"/>
        <v>51930.243002017422</v>
      </c>
      <c r="EL80" s="63">
        <f t="shared" si="137"/>
        <v>51427.858834763472</v>
      </c>
      <c r="EM80" s="63">
        <f t="shared" si="138"/>
        <v>39456.266118382293</v>
      </c>
      <c r="EN80" s="63">
        <f t="shared" si="139"/>
        <v>38755.668801584026</v>
      </c>
      <c r="EO80" s="30">
        <f>BL80*(('Config sheet'!$D$8+273)/(C80+273))*(GERC_A_PARA!AI80/'Config sheet'!$D$7)*(1/GERC_A_PARA!BG80)*24*10^-3</f>
        <v>1802.3303480459388</v>
      </c>
      <c r="EP80" s="30">
        <f>BN80*(('Config sheet'!$D$8+273)/(D80+273))*(GERC_A_PARA!AJ80/'Config sheet'!$D$7)*(1/GERC_A_PARA!BH80)*24*10^-3</f>
        <v>1784.8942226077356</v>
      </c>
      <c r="EQ80" s="30">
        <f t="shared" si="130"/>
        <v>1793.6122853268371</v>
      </c>
      <c r="ER80" s="30">
        <f>DP80*(('Config sheet'!$D$8+273)/(F80+273))*(CM80/'Config sheet'!$D$7)*(1/DK80)*24*10^-3</f>
        <v>1369.3990579434508</v>
      </c>
      <c r="ES80" s="30">
        <f>DR80*(('Config sheet'!$D$8+273)/(G80+273))*(CN80/'Config sheet'!$D$7)*(1/DL80)*24*10^-3</f>
        <v>1345.0835968011643</v>
      </c>
      <c r="ET80" s="30">
        <f t="shared" si="131"/>
        <v>1357.2413273723075</v>
      </c>
      <c r="EU80">
        <f t="shared" si="132"/>
        <v>1.009768716385181</v>
      </c>
      <c r="EV80">
        <f t="shared" si="133"/>
        <v>1.0180772861999898</v>
      </c>
      <c r="EW80" s="30">
        <f t="shared" si="134"/>
        <v>0.70581042637248237</v>
      </c>
      <c r="EX80" s="30">
        <f>'Config sheet'!$C$123/('Config sheet'!$F$17*10^-3)</f>
        <v>1.2841244171864261</v>
      </c>
      <c r="EY80" s="30">
        <f t="shared" si="135"/>
        <v>0.7470304377590965</v>
      </c>
      <c r="EZ80" s="30">
        <f>'Config sheet'!$N$123/('Config sheet'!$Q$17*10^-3)</f>
        <v>1.4616189626248377</v>
      </c>
      <c r="FA80" s="1" t="s">
        <v>487</v>
      </c>
      <c r="FB80" s="30">
        <f t="shared" si="136"/>
        <v>-3.329861869422416</v>
      </c>
      <c r="FC80" s="30"/>
    </row>
    <row r="81" spans="1:159" x14ac:dyDescent="0.25">
      <c r="A81" s="1">
        <v>43482</v>
      </c>
      <c r="B81" s="2">
        <v>0.95972222222222225</v>
      </c>
      <c r="C81">
        <v>24.89</v>
      </c>
      <c r="D81">
        <v>72.430000000000007</v>
      </c>
      <c r="E81">
        <v>19.010000000000002</v>
      </c>
      <c r="F81">
        <v>19</v>
      </c>
      <c r="G81">
        <v>75.48</v>
      </c>
      <c r="H81">
        <v>66.64</v>
      </c>
      <c r="I81">
        <v>71.95</v>
      </c>
      <c r="J81">
        <v>72.209999999999994</v>
      </c>
      <c r="K81">
        <v>72.52</v>
      </c>
      <c r="L81">
        <v>69.8</v>
      </c>
      <c r="M81">
        <v>21.81</v>
      </c>
      <c r="N81">
        <v>34.44</v>
      </c>
      <c r="O81">
        <v>33.96</v>
      </c>
      <c r="P81">
        <v>33.9</v>
      </c>
      <c r="Q81">
        <v>64.290000000000006</v>
      </c>
      <c r="R81">
        <v>3.7</v>
      </c>
      <c r="S81">
        <v>66.94</v>
      </c>
      <c r="T81">
        <v>75.63</v>
      </c>
      <c r="U81">
        <v>72</v>
      </c>
      <c r="V81">
        <v>72</v>
      </c>
      <c r="W81">
        <v>2.82</v>
      </c>
      <c r="X81">
        <v>2.4300000000000002</v>
      </c>
      <c r="Y81">
        <v>3.68</v>
      </c>
      <c r="Z81">
        <v>3.61</v>
      </c>
      <c r="AA81">
        <v>4.68</v>
      </c>
      <c r="AB81">
        <v>4.32</v>
      </c>
      <c r="AC81">
        <v>3.85</v>
      </c>
      <c r="AD81">
        <v>1.88</v>
      </c>
      <c r="AE81">
        <v>1.31</v>
      </c>
      <c r="AF81">
        <v>2.13</v>
      </c>
      <c r="AH81" s="4" t="str">
        <f t="shared" si="70"/>
        <v>ON</v>
      </c>
      <c r="AI81" s="31">
        <f>M81+'Config sheet'!$D$9-'Config sheet'!$C$139</f>
        <v>22.768899999999999</v>
      </c>
      <c r="AJ81" s="31">
        <f>N81+'Config sheet'!$D$9+'Config sheet'!$C$140</f>
        <v>35.798899999999996</v>
      </c>
      <c r="AK81" s="25">
        <f t="shared" si="71"/>
        <v>1.5722718269218099</v>
      </c>
      <c r="AL81" s="46">
        <f>'Config sheet'!$C$47</f>
        <v>3546.9708798579968</v>
      </c>
      <c r="AM81" s="4">
        <f>'Config sheet'!$C$42</f>
        <v>1817.9423322060413</v>
      </c>
      <c r="AN81" s="25">
        <f>'Config sheet'!$C$46</f>
        <v>1729.0285476519553</v>
      </c>
      <c r="AO81" s="25">
        <f t="shared" si="72"/>
        <v>1.4863290266022191</v>
      </c>
      <c r="AP81" s="25">
        <f>'Config sheet'!$C$50/100*GERC_A_PARA!AM81</f>
        <v>351.771841281869</v>
      </c>
      <c r="AQ81" s="25">
        <f t="shared" si="73"/>
        <v>351.771841281869</v>
      </c>
      <c r="AR81" s="25">
        <f t="shared" si="74"/>
        <v>476.962874820813</v>
      </c>
      <c r="AS81" s="27">
        <f t="shared" si="75"/>
        <v>2169.7141734879106</v>
      </c>
      <c r="AT81" s="25">
        <f t="shared" si="76"/>
        <v>1600.2175224852649</v>
      </c>
      <c r="AU81" s="25">
        <f>'Config sheet'!$C$51/100*GERC_A_PARA!AN81</f>
        <v>266.0974934836359</v>
      </c>
      <c r="AV81" s="25">
        <f t="shared" si="77"/>
        <v>266.0974934836359</v>
      </c>
      <c r="AW81" s="25">
        <f t="shared" si="78"/>
        <v>360.79813839581811</v>
      </c>
      <c r="AX81" s="27">
        <f t="shared" si="79"/>
        <v>1995.1260411355911</v>
      </c>
      <c r="AY81" s="25">
        <f t="shared" si="80"/>
        <v>1471.4544844676607</v>
      </c>
      <c r="AZ81" s="31">
        <f t="shared" si="117"/>
        <v>93.113586095603665</v>
      </c>
      <c r="BA81" s="31">
        <f t="shared" si="118"/>
        <v>94.522898708596387</v>
      </c>
      <c r="BB81" s="31">
        <f t="shared" si="119"/>
        <v>68.673557960907857</v>
      </c>
      <c r="BC81" s="31">
        <f t="shared" si="120"/>
        <v>69.712960646075885</v>
      </c>
      <c r="BD81" s="25">
        <f t="shared" si="81"/>
        <v>93.818242402100026</v>
      </c>
      <c r="BE81">
        <f>'Config sheet'!$D$59</f>
        <v>82.44</v>
      </c>
      <c r="BF81" s="30">
        <f t="shared" si="121"/>
        <v>81.505750852795956</v>
      </c>
      <c r="BG81" s="19">
        <f>Coeff_Summary!$B$10+Coeff_Summary!$D$10*(C81)+Coeff_Summary!$E$10*AI81*100+Coeff_Summary!$F$10*(C81)^2+Coeff_Summary!$G$10*(C81)*AI81*100+Coeff_Summary!$H$10*(AI81*100)^2</f>
        <v>0.96119812769908131</v>
      </c>
      <c r="BH81" s="19">
        <f>Coeff_Summary!$B$8+Coeff_Summary!$D$8*(D81)+Coeff_Summary!$E$8*AJ81*100+Coeff_Summary!$F$8*(D81)^2+Coeff_Summary!$G$8*(D81)*AJ81*100+Coeff_Summary!$H$8*(AJ81*100)^2</f>
        <v>0.97065839518038477</v>
      </c>
      <c r="BI81" s="30">
        <f t="shared" si="122"/>
        <v>0.96592826143973309</v>
      </c>
      <c r="BJ81" s="30">
        <f>BG81*8314.4*(GERC_A_PARA!C81+273)/('Config sheet'!$C$28*AI81*10^5)</f>
        <v>6.3848378968847957E-2</v>
      </c>
      <c r="BK81">
        <f>BH81*(8314.4/'Config sheet'!$C$28)*(BT81/(AJ81*10^5))</f>
        <v>4.7553213451966322E-2</v>
      </c>
      <c r="BL81" s="30">
        <f t="shared" si="123"/>
        <v>3327.7057379970756</v>
      </c>
      <c r="BM81" s="30">
        <f t="shared" si="82"/>
        <v>52118.875870297117</v>
      </c>
      <c r="BN81" s="30">
        <f t="shared" si="83"/>
        <v>2454.2647583194907</v>
      </c>
      <c r="BO81" s="30">
        <f t="shared" si="84"/>
        <v>51610.912915455287</v>
      </c>
      <c r="BP81" s="19">
        <f>(Coeff_Summary!$B$4+Coeff_Summary!$D$4*(C81)+Coeff_Summary!$E$4*AI81*100+Coeff_Summary!$F$4*(C81)^2+Coeff_Summary!$G$4*(C81)*AI81*100+Coeff_Summary!$H$4*(AI81*100)^2+Coeff_Summary!$B$2+Coeff_Summary!$D$2*(D81)+Coeff_Summary!$E$2*AJ81*100+Coeff_Summary!$F$2*(D81)^2+Coeff_Summary!$G$2*(D81)*AJ81*100+Coeff_Summary!$H$2*(AJ81*100)^2)/2</f>
        <v>1.36388101776199</v>
      </c>
      <c r="BQ81" s="30">
        <f t="shared" si="124"/>
        <v>3.7481510471482946</v>
      </c>
      <c r="BR81" s="30">
        <f>BI81*(8314.4/'Config sheet'!$C$28)*(273+C81)*BQ81*((AK81^(1/BQ81))-1)</f>
        <v>70265.725839470178</v>
      </c>
      <c r="BS81" s="30">
        <f t="shared" si="85"/>
        <v>336.11596827176248</v>
      </c>
      <c r="BT81" s="30">
        <f t="shared" si="86"/>
        <v>345.43</v>
      </c>
      <c r="BU81" s="52">
        <f t="shared" si="87"/>
        <v>80.408010668410768</v>
      </c>
      <c r="BV81" s="30">
        <f t="shared" si="88"/>
        <v>1265.1346732609959</v>
      </c>
      <c r="BW81" s="65">
        <f>Coeff_Summary!$B$8+Coeff_Summary!$D$8*(BS81-273)+Coeff_Summary!$E$8*AJ81*100+Coeff_Summary!$F$8*(BS81-273)^2+Coeff_Summary!$G$8*(BS81-273)*AJ81*100+Coeff_Summary!$H$8*(AJ81*100)^2</f>
        <v>0.96623310222703951</v>
      </c>
      <c r="BX81" s="30">
        <f>BW81*(8314.4/'Config sheet'!$C$28)*(BS81/(AI81*10^5))</f>
        <v>7.2418928098823276E-2</v>
      </c>
      <c r="BY81" s="30">
        <f t="shared" si="89"/>
        <v>1.1342328383020805</v>
      </c>
      <c r="BZ81" s="30">
        <f t="shared" si="90"/>
        <v>1.0098421617860922</v>
      </c>
      <c r="CA81" s="30">
        <f>('Config sheet'!$C$132*(AJ81-AI81) - 'Config sheet'!$C$133*GERC_A_PARA!AJ81)*10^5</f>
        <v>96587.045212806799</v>
      </c>
      <c r="CB81" s="30">
        <f>('Config sheet'!$C$132*(AJ81-AI81) + 'Config sheet'!$C$133*AI81)*10^5</f>
        <v>121116.72751542792</v>
      </c>
      <c r="CC81" s="30">
        <f>'Config sheet'!$C$148</f>
        <v>386976</v>
      </c>
      <c r="CD81" s="30">
        <f t="shared" si="125"/>
        <v>9.3140317282375236</v>
      </c>
      <c r="CE81" s="30"/>
      <c r="CF81" s="30"/>
      <c r="CG81" s="30"/>
      <c r="CH81" s="30"/>
      <c r="CI81" s="30"/>
      <c r="CJ81" s="30"/>
      <c r="CK81" s="30"/>
      <c r="CL81" s="30"/>
      <c r="CM81" s="46">
        <f>P81+'Config sheet'!$O$9-'Config sheet'!$C$139</f>
        <v>34.858899999999998</v>
      </c>
      <c r="CN81" s="46">
        <f>Q81+'Config sheet'!$O$9+'Config sheet'!C$140</f>
        <v>65.648900000000012</v>
      </c>
      <c r="CO81" s="27">
        <f t="shared" si="91"/>
        <v>1.8832751463758184</v>
      </c>
      <c r="CP81" s="46">
        <f>'Config sheet'!$N$47</f>
        <v>1852.7346826837274</v>
      </c>
      <c r="CQ81" s="27">
        <f>'Config sheet'!$N$42</f>
        <v>970.82423361890676</v>
      </c>
      <c r="CR81" s="27">
        <f>'Config sheet'!$N$46</f>
        <v>881.91044906482068</v>
      </c>
      <c r="CS81" s="27">
        <f t="shared" si="92"/>
        <v>1.3876210580127082</v>
      </c>
      <c r="CT81" s="27">
        <f>'Config sheet'!$N$50/100*GERC_A_PARA!CQ81</f>
        <v>274.64617569078871</v>
      </c>
      <c r="CU81" s="27">
        <f t="shared" si="93"/>
        <v>274.64617569078871</v>
      </c>
      <c r="CV81" s="27">
        <f t="shared" si="94"/>
        <v>433.40341047946401</v>
      </c>
      <c r="CW81" s="27">
        <f t="shared" si="95"/>
        <v>1245.4704093096955</v>
      </c>
      <c r="CX81" s="27">
        <f t="shared" si="96"/>
        <v>789.25009951936488</v>
      </c>
      <c r="CY81" s="27">
        <f>'Config sheet'!$N$51/100*GERC_A_PARA!CR81</f>
        <v>198.78261521921058</v>
      </c>
      <c r="CZ81" s="27">
        <f t="shared" si="97"/>
        <v>198.78261521921058</v>
      </c>
      <c r="DA81" s="27">
        <f t="shared" si="98"/>
        <v>313.687467751339</v>
      </c>
      <c r="DB81" s="27">
        <f t="shared" si="99"/>
        <v>1080.6930642840312</v>
      </c>
      <c r="DC81" s="27">
        <f t="shared" si="100"/>
        <v>684.83129118161958</v>
      </c>
      <c r="DD81" s="50">
        <f t="shared" si="101"/>
        <v>83.647170178593328</v>
      </c>
      <c r="DE81" s="50">
        <f t="shared" si="102"/>
        <v>86.970916077253221</v>
      </c>
      <c r="DF81" s="50">
        <f t="shared" si="103"/>
        <v>53.006909593748553</v>
      </c>
      <c r="DG81" s="50">
        <f t="shared" si="104"/>
        <v>55.113155363769174</v>
      </c>
      <c r="DH81" s="27">
        <f t="shared" si="105"/>
        <v>85.309043127923275</v>
      </c>
      <c r="DI81">
        <f>'Config sheet'!$N$59</f>
        <v>71.978923438716066</v>
      </c>
      <c r="DJ81" s="21">
        <f t="shared" si="126"/>
        <v>69.684537803341073</v>
      </c>
      <c r="DK81" s="19">
        <f>Coeff_Summary!$B$11+Coeff_Summary!$D$11*(F81)+Coeff_Summary!$E$11*CM81*100+Coeff_Summary!$F$11*(F81)^2+Coeff_Summary!$G$11*(F81)*CM81*100+Coeff_Summary!$H$11*(CM81*100)^2</f>
        <v>0.93771566162625508</v>
      </c>
      <c r="DL81" s="19">
        <f>Coeff_Summary!$B$9+Coeff_Summary!$D$9*(G81)+Coeff_Summary!$E$9*CN81*100+Coeff_Summary!$F$9*(G81)^2+Coeff_Summary!$G$9*(G81)*CN81*100+Coeff_Summary!$H$9*(CN81*100)^2</f>
        <v>0.95481004004499426</v>
      </c>
      <c r="DM81" s="30">
        <f t="shared" si="127"/>
        <v>0.94626285083562467</v>
      </c>
      <c r="DN81">
        <f>DK81*8314.4*(GERC_A_PARA!F81+273)/('Config sheet'!$N$28*GERC_A_PARA!CM81*10^5)</f>
        <v>3.9880760111025287E-2</v>
      </c>
      <c r="DO81">
        <f>DL81*(8314.4/'Config sheet'!$N$28)*((GERC_A_PARA!G81+273)/(GERC_A_PARA!CN81*10^5))</f>
        <v>2.5733002739012717E-2</v>
      </c>
      <c r="DP81" s="30">
        <f t="shared" si="128"/>
        <v>1580.5502294966534</v>
      </c>
      <c r="DQ81" s="30">
        <f t="shared" si="106"/>
        <v>39631.898316293635</v>
      </c>
      <c r="DR81" s="30">
        <f t="shared" si="107"/>
        <v>1001.5889712040531</v>
      </c>
      <c r="DS81" s="30">
        <f t="shared" si="108"/>
        <v>38922.351245297403</v>
      </c>
      <c r="DT81" s="19">
        <f>(Coeff_Summary!$B$5+Coeff_Summary!$D$5*(F81)+Coeff_Summary!$E$5*CM81*100+Coeff_Summary!$F$5*(F81)^2+Coeff_Summary!$G$5*(F81)*CM81*100+Coeff_Summary!$H$5*(CM81*100)^2+Coeff_Summary!$B$3+Coeff_Summary!$D$3*(G81)+Coeff_Summary!$E$3*CN81*100+Coeff_Summary!$F$3*(G81)^2+Coeff_Summary!$G$3*(G81)*CN81*100+Coeff_Summary!$H$3*(CN81*100)^2)/2</f>
        <v>1.4181434472377386</v>
      </c>
      <c r="DU81" s="30">
        <f t="shared" si="129"/>
        <v>3.3915237859304361</v>
      </c>
      <c r="DV81" s="30">
        <f>DM81*(8314.4/'Config sheet'!$N$28)*(273+F81)*DU81*((CO81^(1/DU81))-1)</f>
        <v>97631.431747356808</v>
      </c>
      <c r="DW81" s="30">
        <f t="shared" si="109"/>
        <v>351.9183596984891</v>
      </c>
      <c r="DX81" s="30">
        <f t="shared" si="110"/>
        <v>348.48</v>
      </c>
      <c r="DY81" s="30">
        <f t="shared" si="111"/>
        <v>106.08774734151751</v>
      </c>
      <c r="DZ81" s="30">
        <f t="shared" si="112"/>
        <v>1013.1338005167504</v>
      </c>
      <c r="EA81" s="65">
        <f>Coeff_Summary!$B$9+Coeff_Summary!$D$9*(DW81-273)+Coeff_Summary!$E$9*CN81*100+Coeff_Summary!$F$9*(DW81-273)^2+Coeff_Summary!$G$9*(DW81-273)*CN81*100+Coeff_Summary!$H$9*(CN81*100)^2</f>
        <v>0.95733785366492274</v>
      </c>
      <c r="EB81" s="30">
        <f>EA81*(8314.4/'Config sheet'!$C$28)*(DW81/(CM81*10^5))</f>
        <v>4.9070056987294212E-2</v>
      </c>
      <c r="EC81" s="30">
        <f t="shared" si="113"/>
        <v>1.2304193012040532</v>
      </c>
      <c r="ED81" s="30">
        <f t="shared" si="114"/>
        <v>1.0182298100781351</v>
      </c>
      <c r="EE81" s="30">
        <f>('Config sheet'!$N$132*(CN81-CM81) - 'Config sheet'!$N$133*GERC_A_PARA!CN81)*10^5</f>
        <v>113308.32076728507</v>
      </c>
      <c r="EF81" s="30">
        <f>('Config sheet'!$N$132*(CN81-CM81) + 'Config sheet'!$N$133*CM81)*10^5</f>
        <v>155403.54037490877</v>
      </c>
      <c r="EG81" s="30">
        <f>'Config sheet'!$N$148</f>
        <v>386976</v>
      </c>
      <c r="EH81" s="30">
        <f t="shared" si="115"/>
        <v>2278.2684737777463</v>
      </c>
      <c r="EI81" s="30">
        <f>'Config sheet'!$E$127+'Config sheet'!$P$127</f>
        <v>3308.2</v>
      </c>
      <c r="EJ81" s="30"/>
      <c r="EK81" s="63">
        <f t="shared" si="116"/>
        <v>52118.875870297117</v>
      </c>
      <c r="EL81" s="63">
        <f t="shared" si="137"/>
        <v>51610.912915455287</v>
      </c>
      <c r="EM81" s="63">
        <f t="shared" si="138"/>
        <v>39631.898316293635</v>
      </c>
      <c r="EN81" s="63">
        <f t="shared" si="139"/>
        <v>38922.351245297403</v>
      </c>
      <c r="EO81" s="30">
        <f>BL81*(('Config sheet'!$D$8+273)/(C81+273))*(GERC_A_PARA!AI81/'Config sheet'!$D$7)*(1/GERC_A_PARA!BG81)*24*10^-3</f>
        <v>1808.8771832518951</v>
      </c>
      <c r="EP81" s="30">
        <f>BN81*(('Config sheet'!$D$8+273)/(D81+273))*(GERC_A_PARA!AJ81/'Config sheet'!$D$7)*(1/GERC_A_PARA!BH81)*24*10^-3</f>
        <v>1791.2474361860291</v>
      </c>
      <c r="EQ81" s="30">
        <f t="shared" si="130"/>
        <v>1800.0623097189621</v>
      </c>
      <c r="ER81" s="30">
        <f>DP81*(('Config sheet'!$D$8+273)/(F81+273))*(CM81/'Config sheet'!$D$7)*(1/DK81)*24*10^-3</f>
        <v>1375.4946820362811</v>
      </c>
      <c r="ES81" s="30">
        <f>DR81*(('Config sheet'!$D$8+273)/(G81+273))*(CN81/'Config sheet'!$D$7)*(1/DL81)*24*10^-3</f>
        <v>1350.868603945833</v>
      </c>
      <c r="ET81" s="30">
        <f t="shared" si="131"/>
        <v>1363.1816429910571</v>
      </c>
      <c r="EU81">
        <f t="shared" si="132"/>
        <v>1.0098421617860924</v>
      </c>
      <c r="EV81">
        <f t="shared" si="133"/>
        <v>1.0182298100781351</v>
      </c>
      <c r="EW81" s="30">
        <f t="shared" si="134"/>
        <v>0.70282826679400745</v>
      </c>
      <c r="EX81" s="30">
        <f>'Config sheet'!$C$123/('Config sheet'!$F$17*10^-3)</f>
        <v>1.2841244171864261</v>
      </c>
      <c r="EY81" s="30">
        <f t="shared" si="135"/>
        <v>0.74321262006856181</v>
      </c>
      <c r="EZ81" s="30">
        <f>'Config sheet'!$N$123/('Config sheet'!$Q$17*10^-3)</f>
        <v>1.4616189626248377</v>
      </c>
      <c r="FA81" s="1" t="s">
        <v>488</v>
      </c>
      <c r="FB81" s="30">
        <f t="shared" si="136"/>
        <v>-3.4383596984890801</v>
      </c>
      <c r="FC81" s="30"/>
    </row>
    <row r="82" spans="1:159" x14ac:dyDescent="0.25">
      <c r="A82" s="1">
        <v>43483</v>
      </c>
      <c r="B82" s="2">
        <v>0</v>
      </c>
      <c r="C82">
        <v>24.68</v>
      </c>
      <c r="D82">
        <v>72.19</v>
      </c>
      <c r="E82">
        <v>18.45</v>
      </c>
      <c r="F82">
        <v>18.43</v>
      </c>
      <c r="G82">
        <v>74.94</v>
      </c>
      <c r="H82">
        <v>66.569999999999993</v>
      </c>
      <c r="I82">
        <v>71.88</v>
      </c>
      <c r="J82">
        <v>72.14</v>
      </c>
      <c r="K82">
        <v>72.459999999999994</v>
      </c>
      <c r="L82">
        <v>69.760000000000005</v>
      </c>
      <c r="M82">
        <v>21.81</v>
      </c>
      <c r="N82">
        <v>34.4</v>
      </c>
      <c r="O82">
        <v>33.92</v>
      </c>
      <c r="P82">
        <v>33.86</v>
      </c>
      <c r="Q82">
        <v>64.27</v>
      </c>
      <c r="R82">
        <v>3.71</v>
      </c>
      <c r="S82">
        <v>66.91</v>
      </c>
      <c r="T82">
        <v>75.599999999999994</v>
      </c>
      <c r="U82">
        <v>71.97</v>
      </c>
      <c r="V82">
        <v>71.97</v>
      </c>
      <c r="W82">
        <v>2.83</v>
      </c>
      <c r="X82">
        <v>2.4300000000000002</v>
      </c>
      <c r="Y82">
        <v>3.69</v>
      </c>
      <c r="Z82">
        <v>3.58</v>
      </c>
      <c r="AA82">
        <v>4.67</v>
      </c>
      <c r="AB82">
        <v>4.3</v>
      </c>
      <c r="AC82">
        <v>3.86</v>
      </c>
      <c r="AD82">
        <v>1.91</v>
      </c>
      <c r="AE82">
        <v>1.33</v>
      </c>
      <c r="AF82">
        <v>2.1</v>
      </c>
      <c r="AH82" s="4" t="str">
        <f t="shared" si="70"/>
        <v>ON</v>
      </c>
      <c r="AI82" s="31">
        <f>M82+'Config sheet'!$D$9-'Config sheet'!$C$139</f>
        <v>22.768899999999999</v>
      </c>
      <c r="AJ82" s="31">
        <f>N82+'Config sheet'!$D$9+'Config sheet'!$C$140</f>
        <v>35.758899999999997</v>
      </c>
      <c r="AK82" s="25">
        <f t="shared" si="71"/>
        <v>1.5705150446442295</v>
      </c>
      <c r="AL82" s="46">
        <f>'Config sheet'!$C$47</f>
        <v>3546.9708798579968</v>
      </c>
      <c r="AM82" s="4">
        <f>'Config sheet'!$C$42</f>
        <v>1817.9423322060413</v>
      </c>
      <c r="AN82" s="25">
        <f>'Config sheet'!$C$46</f>
        <v>1729.0285476519553</v>
      </c>
      <c r="AO82" s="25">
        <f t="shared" si="72"/>
        <v>1.488171372008954</v>
      </c>
      <c r="AP82" s="25">
        <f>'Config sheet'!$C$50/100*GERC_A_PARA!AM82</f>
        <v>351.771841281869</v>
      </c>
      <c r="AQ82" s="25">
        <f t="shared" si="73"/>
        <v>351.771841281869</v>
      </c>
      <c r="AR82" s="25">
        <f t="shared" si="74"/>
        <v>476.42508941886354</v>
      </c>
      <c r="AS82" s="27">
        <f t="shared" si="75"/>
        <v>2169.7141734879106</v>
      </c>
      <c r="AT82" s="25">
        <f t="shared" si="76"/>
        <v>1602.0238371455316</v>
      </c>
      <c r="AU82" s="25">
        <f>'Config sheet'!$C$51/100*GERC_A_PARA!AN82</f>
        <v>266.0974934836359</v>
      </c>
      <c r="AV82" s="25">
        <f t="shared" si="77"/>
        <v>266.0974934836359</v>
      </c>
      <c r="AW82" s="25">
        <f t="shared" si="78"/>
        <v>360.39133111138807</v>
      </c>
      <c r="AX82" s="27">
        <f t="shared" si="79"/>
        <v>1995.1260411355911</v>
      </c>
      <c r="AY82" s="25">
        <f t="shared" si="80"/>
        <v>1473.1154522860118</v>
      </c>
      <c r="AZ82" s="31">
        <f t="shared" si="117"/>
        <v>93.143168189183967</v>
      </c>
      <c r="BA82" s="31">
        <f t="shared" si="118"/>
        <v>94.546426792327708</v>
      </c>
      <c r="BB82" s="31">
        <f t="shared" si="119"/>
        <v>68.77291835470399</v>
      </c>
      <c r="BC82" s="31">
        <f t="shared" si="120"/>
        <v>69.809024289478799</v>
      </c>
      <c r="BD82" s="25">
        <f t="shared" si="81"/>
        <v>93.844797490755838</v>
      </c>
      <c r="BE82">
        <f>'Config sheet'!$D$59</f>
        <v>82.44</v>
      </c>
      <c r="BF82" s="30">
        <f t="shared" si="121"/>
        <v>81.567884406423616</v>
      </c>
      <c r="BG82" s="19">
        <f>Coeff_Summary!$B$10+Coeff_Summary!$D$10*(C82)+Coeff_Summary!$E$10*AI82*100+Coeff_Summary!$F$10*(C82)^2+Coeff_Summary!$G$10*(C82)*AI82*100+Coeff_Summary!$H$10*(AI82*100)^2</f>
        <v>0.96108497228491385</v>
      </c>
      <c r="BH82" s="19">
        <f>Coeff_Summary!$B$8+Coeff_Summary!$D$8*(D82)+Coeff_Summary!$E$8*AJ82*100+Coeff_Summary!$F$8*(D82)^2+Coeff_Summary!$G$8*(D82)*AJ82*100+Coeff_Summary!$H$8*(AJ82*100)^2</f>
        <v>0.97057834080688088</v>
      </c>
      <c r="BI82" s="30">
        <f t="shared" si="122"/>
        <v>0.96583165654589731</v>
      </c>
      <c r="BJ82" s="30">
        <f>BG82*8314.4*(GERC_A_PARA!C82+273)/('Config sheet'!$C$28*AI82*10^5)</f>
        <v>6.3795857387147978E-2</v>
      </c>
      <c r="BK82">
        <f>BH82*(8314.4/'Config sheet'!$C$28)*(BT82/(AJ82*10^5))</f>
        <v>4.756940675019946E-2</v>
      </c>
      <c r="BL82" s="30">
        <f t="shared" si="123"/>
        <v>3328.6476392588174</v>
      </c>
      <c r="BM82" s="30">
        <f t="shared" si="82"/>
        <v>52176.548377722589</v>
      </c>
      <c r="BN82" s="30">
        <f t="shared" si="83"/>
        <v>2457.7305751653375</v>
      </c>
      <c r="BO82" s="30">
        <f t="shared" si="84"/>
        <v>51666.201936710764</v>
      </c>
      <c r="BP82" s="19">
        <f>(Coeff_Summary!$B$4+Coeff_Summary!$D$4*(C82)+Coeff_Summary!$E$4*AI82*100+Coeff_Summary!$F$4*(C82)^2+Coeff_Summary!$G$4*(C82)*AI82*100+Coeff_Summary!$H$4*(AI82*100)^2+Coeff_Summary!$B$2+Coeff_Summary!$D$2*(D82)+Coeff_Summary!$E$2*AJ82*100+Coeff_Summary!$F$2*(D82)^2+Coeff_Summary!$G$2*(D82)*AJ82*100+Coeff_Summary!$H$2*(AJ82*100)^2)/2</f>
        <v>1.3641030802668206</v>
      </c>
      <c r="BQ82" s="30">
        <f t="shared" si="124"/>
        <v>3.7464749797425059</v>
      </c>
      <c r="BR82" s="30">
        <f>BI82*(8314.4/'Config sheet'!$C$28)*(273+C82)*BQ82*((AK82^(1/BQ82))-1)</f>
        <v>70026.983979618046</v>
      </c>
      <c r="BS82" s="30">
        <f t="shared" si="85"/>
        <v>335.79694318511525</v>
      </c>
      <c r="BT82" s="30">
        <f t="shared" si="86"/>
        <v>345.19</v>
      </c>
      <c r="BU82" s="52">
        <f t="shared" si="87"/>
        <v>80.229305799021802</v>
      </c>
      <c r="BV82" s="30">
        <f t="shared" si="88"/>
        <v>1265.0428394552137</v>
      </c>
      <c r="BW82" s="65">
        <f>Coeff_Summary!$B$8+Coeff_Summary!$D$8*(BS82-273)+Coeff_Summary!$E$8*AJ82*100+Coeff_Summary!$F$8*(BS82-273)^2+Coeff_Summary!$G$8*(BS82-273)*AJ82*100+Coeff_Summary!$H$8*(AJ82*100)^2</f>
        <v>0.96610607104200663</v>
      </c>
      <c r="BX82" s="30">
        <f>BW82*(8314.4/'Config sheet'!$C$28)*(BS82/(AI82*10^5))</f>
        <v>7.2340679622083418E-2</v>
      </c>
      <c r="BY82" s="30">
        <f t="shared" si="89"/>
        <v>1.1339400798876456</v>
      </c>
      <c r="BZ82" s="30">
        <f t="shared" si="90"/>
        <v>1.0098777619000712</v>
      </c>
      <c r="CA82" s="30">
        <f>('Config sheet'!$C$132*(AJ82-AI82) - 'Config sheet'!$C$133*GERC_A_PARA!AJ82)*10^5</f>
        <v>96261.26397296456</v>
      </c>
      <c r="CB82" s="30">
        <f>('Config sheet'!$C$132*(AJ82-AI82) + 'Config sheet'!$C$133*AI82)*10^5</f>
        <v>120774.19325955803</v>
      </c>
      <c r="CC82" s="30">
        <f>'Config sheet'!$C$148</f>
        <v>386976</v>
      </c>
      <c r="CD82" s="30">
        <f t="shared" si="125"/>
        <v>9.3930568148847442</v>
      </c>
      <c r="CE82" s="30"/>
      <c r="CF82" s="30"/>
      <c r="CG82" s="30"/>
      <c r="CH82" s="30"/>
      <c r="CI82" s="30"/>
      <c r="CJ82" s="30"/>
      <c r="CK82" s="30"/>
      <c r="CL82" s="30"/>
      <c r="CM82" s="46">
        <f>P82+'Config sheet'!$O$9-'Config sheet'!$C$139</f>
        <v>34.818899999999999</v>
      </c>
      <c r="CN82" s="46">
        <f>Q82+'Config sheet'!$O$9+'Config sheet'!C$140</f>
        <v>65.628900000000002</v>
      </c>
      <c r="CO82" s="27">
        <f t="shared" si="91"/>
        <v>1.8848642547581917</v>
      </c>
      <c r="CP82" s="46">
        <f>'Config sheet'!$N$47</f>
        <v>1852.7346826837274</v>
      </c>
      <c r="CQ82" s="27">
        <f>'Config sheet'!$N$42</f>
        <v>970.82423361890676</v>
      </c>
      <c r="CR82" s="27">
        <f>'Config sheet'!$N$46</f>
        <v>881.91044906482068</v>
      </c>
      <c r="CS82" s="27">
        <f t="shared" si="92"/>
        <v>1.3881302622879139</v>
      </c>
      <c r="CT82" s="27">
        <f>'Config sheet'!$N$50/100*GERC_A_PARA!CQ82</f>
        <v>274.64617569078871</v>
      </c>
      <c r="CU82" s="27">
        <f t="shared" si="93"/>
        <v>274.64617569078871</v>
      </c>
      <c r="CV82" s="27">
        <f t="shared" si="94"/>
        <v>433.59426732418103</v>
      </c>
      <c r="CW82" s="27">
        <f t="shared" si="95"/>
        <v>1245.4704093096955</v>
      </c>
      <c r="CX82" s="27">
        <f t="shared" si="96"/>
        <v>788.90269228859961</v>
      </c>
      <c r="CY82" s="27">
        <f>'Config sheet'!$N$51/100*GERC_A_PARA!CR82</f>
        <v>198.78261521921058</v>
      </c>
      <c r="CZ82" s="27">
        <f t="shared" si="97"/>
        <v>198.78261521921058</v>
      </c>
      <c r="DA82" s="27">
        <f t="shared" si="98"/>
        <v>313.82560556676611</v>
      </c>
      <c r="DB82" s="27">
        <f t="shared" si="99"/>
        <v>1080.6930642840312</v>
      </c>
      <c r="DC82" s="27">
        <f t="shared" si="100"/>
        <v>684.52984637653719</v>
      </c>
      <c r="DD82" s="50">
        <f t="shared" si="101"/>
        <v>83.62751092019127</v>
      </c>
      <c r="DE82" s="50">
        <f t="shared" si="102"/>
        <v>86.955252603079217</v>
      </c>
      <c r="DF82" s="50">
        <f t="shared" si="103"/>
        <v>52.971124822547466</v>
      </c>
      <c r="DG82" s="50">
        <f t="shared" si="104"/>
        <v>55.078974477784435</v>
      </c>
      <c r="DH82" s="27">
        <f t="shared" si="105"/>
        <v>85.29138176163525</v>
      </c>
      <c r="DI82">
        <f>'Config sheet'!$N$59</f>
        <v>71.978923438716066</v>
      </c>
      <c r="DJ82" s="21">
        <f t="shared" si="126"/>
        <v>69.658215705900602</v>
      </c>
      <c r="DK82" s="19">
        <f>Coeff_Summary!$B$11+Coeff_Summary!$D$11*(F82)+Coeff_Summary!$E$11*CM82*100+Coeff_Summary!$F$11*(F82)^2+Coeff_Summary!$G$11*(F82)*CM82*100+Coeff_Summary!$H$11*(CM82*100)^2</f>
        <v>0.93727445528002606</v>
      </c>
      <c r="DL82" s="19">
        <f>Coeff_Summary!$B$9+Coeff_Summary!$D$9*(G82)+Coeff_Summary!$E$9*CN82*100+Coeff_Summary!$F$9*(G82)^2+Coeff_Summary!$G$9*(G82)*CN82*100+Coeff_Summary!$H$9*(CN82*100)^2</f>
        <v>0.95441327482869065</v>
      </c>
      <c r="DM82" s="30">
        <f t="shared" si="127"/>
        <v>0.94584386505435836</v>
      </c>
      <c r="DN82">
        <f>DK82*8314.4*(GERC_A_PARA!F82+273)/('Config sheet'!$N$28*GERC_A_PARA!CM82*10^5)</f>
        <v>3.9829887064084045E-2</v>
      </c>
      <c r="DO82">
        <f>DL82*(8314.4/'Config sheet'!$N$28)*((GERC_A_PARA!G82+273)/(GERC_A_PARA!CN82*10^5))</f>
        <v>2.5690277170700795E-2</v>
      </c>
      <c r="DP82" s="30">
        <f t="shared" si="128"/>
        <v>1580.2230112379993</v>
      </c>
      <c r="DQ82" s="30">
        <f t="shared" si="106"/>
        <v>39674.303085406937</v>
      </c>
      <c r="DR82" s="30">
        <f t="shared" si="107"/>
        <v>1000.9408322057284</v>
      </c>
      <c r="DS82" s="30">
        <f t="shared" si="108"/>
        <v>38961.854150303981</v>
      </c>
      <c r="DT82" s="19">
        <f>(Coeff_Summary!$B$5+Coeff_Summary!$D$5*(F82)+Coeff_Summary!$E$5*CM82*100+Coeff_Summary!$F$5*(F82)^2+Coeff_Summary!$G$5*(F82)*CM82*100+Coeff_Summary!$H$5*(CM82*100)^2+Coeff_Summary!$B$3+Coeff_Summary!$D$3*(G82)+Coeff_Summary!$E$3*CN82*100+Coeff_Summary!$F$3*(G82)^2+Coeff_Summary!$G$3*(G82)*CN82*100+Coeff_Summary!$H$3*(CN82*100)^2)/2</f>
        <v>1.419072441707905</v>
      </c>
      <c r="DU82" s="30">
        <f t="shared" si="129"/>
        <v>3.3862222863535454</v>
      </c>
      <c r="DV82" s="30">
        <f>DM82*(8314.4/'Config sheet'!$N$28)*(273+F82)*DU82*((CO82^(1/DU82))-1)</f>
        <v>97554.701834828869</v>
      </c>
      <c r="DW82" s="30">
        <f t="shared" si="109"/>
        <v>351.42156704258065</v>
      </c>
      <c r="DX82" s="30">
        <f t="shared" si="110"/>
        <v>347.94</v>
      </c>
      <c r="DY82" s="30">
        <f t="shared" si="111"/>
        <v>106.1609751240146</v>
      </c>
      <c r="DZ82" s="30">
        <f t="shared" si="112"/>
        <v>1012.721692871547</v>
      </c>
      <c r="EA82" s="65">
        <f>Coeff_Summary!$B$9+Coeff_Summary!$D$9*(DW82-273)+Coeff_Summary!$E$9*CN82*100+Coeff_Summary!$F$9*(DW82-273)^2+Coeff_Summary!$G$9*(DW82-273)*CN82*100+Coeff_Summary!$H$9*(CN82*100)^2</f>
        <v>0.95698839446224171</v>
      </c>
      <c r="EB82" s="30">
        <f>EA82*(8314.4/'Config sheet'!$C$28)*(DW82/(CM82*10^5))</f>
        <v>4.9039171004891982E-2</v>
      </c>
      <c r="EC82" s="30">
        <f t="shared" si="113"/>
        <v>1.2312154168549543</v>
      </c>
      <c r="ED82" s="30">
        <f t="shared" si="114"/>
        <v>1.0182858067368799</v>
      </c>
      <c r="EE82" s="30">
        <f>('Config sheet'!$N$132*(CN82-CM82) - 'Config sheet'!$N$133*GERC_A_PARA!CN82)*10^5</f>
        <v>113408.15797527597</v>
      </c>
      <c r="EF82" s="30">
        <f>('Config sheet'!$N$132*(CN82-CM82) + 'Config sheet'!$N$133*CM82)*10^5</f>
        <v>155478.24805885818</v>
      </c>
      <c r="EG82" s="30">
        <f>'Config sheet'!$N$148</f>
        <v>386976</v>
      </c>
      <c r="EH82" s="30">
        <f t="shared" si="115"/>
        <v>2277.7645323267607</v>
      </c>
      <c r="EI82" s="30">
        <f>'Config sheet'!$E$127+'Config sheet'!$P$127</f>
        <v>3308.2</v>
      </c>
      <c r="EJ82" s="30"/>
      <c r="EK82" s="63">
        <f t="shared" si="116"/>
        <v>52176.548377722589</v>
      </c>
      <c r="EL82" s="63">
        <f t="shared" si="137"/>
        <v>51666.201936710764</v>
      </c>
      <c r="EM82" s="63">
        <f t="shared" si="138"/>
        <v>39674.303085406937</v>
      </c>
      <c r="EN82" s="63">
        <f t="shared" si="139"/>
        <v>38961.854150303981</v>
      </c>
      <c r="EO82" s="30">
        <f>BL82*(('Config sheet'!$D$8+273)/(C82+273))*(GERC_A_PARA!AI82/'Config sheet'!$D$7)*(1/GERC_A_PARA!BG82)*24*10^-3</f>
        <v>1810.8788089784828</v>
      </c>
      <c r="EP82" s="30">
        <f>BN82*(('Config sheet'!$D$8+273)/(D82+273))*(GERC_A_PARA!AJ82/'Config sheet'!$D$7)*(1/GERC_A_PARA!BH82)*24*10^-3</f>
        <v>1793.1663388362365</v>
      </c>
      <c r="EQ82" s="30">
        <f t="shared" si="130"/>
        <v>1802.0225739073596</v>
      </c>
      <c r="ER82" s="30">
        <f>DP82*(('Config sheet'!$D$8+273)/(F82+273))*(CM82/'Config sheet'!$D$7)*(1/DK82)*24*10^-3</f>
        <v>1376.9664140725015</v>
      </c>
      <c r="ES82" s="30">
        <f>DR82*(('Config sheet'!$D$8+273)/(G82+273))*(CN82/'Config sheet'!$D$7)*(1/DL82)*24*10^-3</f>
        <v>1352.2396216883571</v>
      </c>
      <c r="ET82" s="30">
        <f t="shared" si="131"/>
        <v>1364.6030178804294</v>
      </c>
      <c r="EU82">
        <f t="shared" si="132"/>
        <v>1.0098777619000709</v>
      </c>
      <c r="EV82">
        <f t="shared" si="133"/>
        <v>1.0182858067368794</v>
      </c>
      <c r="EW82" s="30">
        <f t="shared" si="134"/>
        <v>0.70201275931421736</v>
      </c>
      <c r="EX82" s="30">
        <f>'Config sheet'!$C$123/('Config sheet'!$F$17*10^-3)</f>
        <v>1.2841244171864261</v>
      </c>
      <c r="EY82" s="30">
        <f t="shared" si="135"/>
        <v>0.74213648922201392</v>
      </c>
      <c r="EZ82" s="30">
        <f>'Config sheet'!$N$123/('Config sheet'!$Q$17*10^-3)</f>
        <v>1.4616189626248377</v>
      </c>
      <c r="FA82" s="1" t="s">
        <v>489</v>
      </c>
      <c r="FB82" s="30">
        <f t="shared" si="136"/>
        <v>-3.4815670425806502</v>
      </c>
      <c r="FC82" s="30"/>
    </row>
    <row r="83" spans="1:159" x14ac:dyDescent="0.25">
      <c r="A83" s="1">
        <v>43483</v>
      </c>
      <c r="B83" s="2">
        <v>4.1666666666666664E-2</v>
      </c>
      <c r="C83">
        <v>24.46</v>
      </c>
      <c r="D83">
        <v>71.94</v>
      </c>
      <c r="E83">
        <v>17.86</v>
      </c>
      <c r="F83">
        <v>17.84</v>
      </c>
      <c r="G83">
        <v>74.37</v>
      </c>
      <c r="H83">
        <v>66.5</v>
      </c>
      <c r="I83">
        <v>71.81</v>
      </c>
      <c r="J83">
        <v>72.06</v>
      </c>
      <c r="K83">
        <v>72.39</v>
      </c>
      <c r="L83">
        <v>69.709999999999994</v>
      </c>
      <c r="M83">
        <v>21.8</v>
      </c>
      <c r="N83">
        <v>34.36</v>
      </c>
      <c r="O83">
        <v>33.89</v>
      </c>
      <c r="P83">
        <v>33.82</v>
      </c>
      <c r="Q83">
        <v>64.25</v>
      </c>
      <c r="R83">
        <v>3.71</v>
      </c>
      <c r="S83">
        <v>66.88</v>
      </c>
      <c r="T83">
        <v>75.56</v>
      </c>
      <c r="U83">
        <v>71.94</v>
      </c>
      <c r="V83">
        <v>71.94</v>
      </c>
      <c r="W83">
        <v>2.84</v>
      </c>
      <c r="X83">
        <v>2.4300000000000002</v>
      </c>
      <c r="Y83">
        <v>3.7</v>
      </c>
      <c r="Z83">
        <v>3.55</v>
      </c>
      <c r="AA83">
        <v>4.66</v>
      </c>
      <c r="AB83">
        <v>4.28</v>
      </c>
      <c r="AC83">
        <v>3.86</v>
      </c>
      <c r="AD83">
        <v>1.94</v>
      </c>
      <c r="AE83">
        <v>1.35</v>
      </c>
      <c r="AF83">
        <v>2.0699999999999998</v>
      </c>
      <c r="AH83" s="4" t="str">
        <f t="shared" si="70"/>
        <v>ON</v>
      </c>
      <c r="AI83" s="31">
        <f>M83+'Config sheet'!$D$9-'Config sheet'!$C$139</f>
        <v>22.758900000000001</v>
      </c>
      <c r="AJ83" s="31">
        <f>N83+'Config sheet'!$D$9+'Config sheet'!$C$140</f>
        <v>35.718899999999998</v>
      </c>
      <c r="AK83" s="25">
        <f t="shared" si="71"/>
        <v>1.5694475567799848</v>
      </c>
      <c r="AL83" s="46">
        <f>'Config sheet'!$C$47</f>
        <v>3546.9708798579968</v>
      </c>
      <c r="AM83" s="4">
        <f>'Config sheet'!$C$42</f>
        <v>1817.9423322060413</v>
      </c>
      <c r="AN83" s="25">
        <f>'Config sheet'!$C$46</f>
        <v>1729.0285476519553</v>
      </c>
      <c r="AO83" s="25">
        <f t="shared" si="72"/>
        <v>1.4893410440776138</v>
      </c>
      <c r="AP83" s="25">
        <f>'Config sheet'!$C$50/100*GERC_A_PARA!AM83</f>
        <v>351.771841281869</v>
      </c>
      <c r="AQ83" s="25">
        <f t="shared" si="73"/>
        <v>351.771841281869</v>
      </c>
      <c r="AR83" s="25">
        <f t="shared" si="74"/>
        <v>476.09420453633805</v>
      </c>
      <c r="AS83" s="27">
        <f t="shared" si="75"/>
        <v>2169.7141734879106</v>
      </c>
      <c r="AT83" s="25">
        <f t="shared" si="76"/>
        <v>1603.1372417282932</v>
      </c>
      <c r="AU83" s="25">
        <f>'Config sheet'!$C$51/100*GERC_A_PARA!AN83</f>
        <v>266.0974934836359</v>
      </c>
      <c r="AV83" s="25">
        <f t="shared" si="77"/>
        <v>266.0974934836359</v>
      </c>
      <c r="AW83" s="25">
        <f t="shared" si="78"/>
        <v>360.14103353910139</v>
      </c>
      <c r="AX83" s="27">
        <f t="shared" si="79"/>
        <v>1995.1260411355911</v>
      </c>
      <c r="AY83" s="25">
        <f t="shared" si="80"/>
        <v>1474.1392657009446</v>
      </c>
      <c r="AZ83" s="31">
        <f t="shared" si="117"/>
        <v>93.16136925511789</v>
      </c>
      <c r="BA83" s="31">
        <f t="shared" si="118"/>
        <v>94.56090298895424</v>
      </c>
      <c r="BB83" s="31">
        <f t="shared" si="119"/>
        <v>68.834163673823141</v>
      </c>
      <c r="BC83" s="31">
        <f t="shared" si="120"/>
        <v>69.868237505843737</v>
      </c>
      <c r="BD83" s="25">
        <f t="shared" si="81"/>
        <v>93.861136122036072</v>
      </c>
      <c r="BE83">
        <f>'Config sheet'!$D$59</f>
        <v>82.44</v>
      </c>
      <c r="BF83" s="30">
        <f t="shared" si="121"/>
        <v>81.606168355934756</v>
      </c>
      <c r="BG83" s="19">
        <f>Coeff_Summary!$B$10+Coeff_Summary!$D$10*(C83)+Coeff_Summary!$E$10*AI83*100+Coeff_Summary!$F$10*(C83)^2+Coeff_Summary!$G$10*(C83)*AI83*100+Coeff_Summary!$H$10*(AI83*100)^2</f>
        <v>0.96098192733137977</v>
      </c>
      <c r="BH83" s="19">
        <f>Coeff_Summary!$B$8+Coeff_Summary!$D$8*(D83)+Coeff_Summary!$E$8*AJ83*100+Coeff_Summary!$F$8*(D83)^2+Coeff_Summary!$G$8*(D83)*AJ83*100+Coeff_Summary!$H$8*(AJ83*100)^2</f>
        <v>0.97049368800126445</v>
      </c>
      <c r="BI83" s="30">
        <f t="shared" si="122"/>
        <v>0.96573780766632211</v>
      </c>
      <c r="BJ83" s="30">
        <f>BG83*8314.4*(GERC_A_PARA!C83+273)/('Config sheet'!$C$28*AI83*10^5)</f>
        <v>6.3769881629150274E-2</v>
      </c>
      <c r="BK83">
        <f>BH83*(8314.4/'Config sheet'!$C$28)*(BT83/(AJ83*10^5))</f>
        <v>4.7584036820247123E-2</v>
      </c>
      <c r="BL83" s="30">
        <f t="shared" si="123"/>
        <v>3329.2271657524952</v>
      </c>
      <c r="BM83" s="30">
        <f t="shared" si="82"/>
        <v>52206.889533109155</v>
      </c>
      <c r="BN83" s="30">
        <f t="shared" si="83"/>
        <v>2459.8668897532993</v>
      </c>
      <c r="BO83" s="30">
        <f t="shared" si="84"/>
        <v>51695.212389097258</v>
      </c>
      <c r="BP83" s="19">
        <f>(Coeff_Summary!$B$4+Coeff_Summary!$D$4*(C83)+Coeff_Summary!$E$4*AI83*100+Coeff_Summary!$F$4*(C83)^2+Coeff_Summary!$G$4*(C83)*AI83*100+Coeff_Summary!$H$4*(AI83*100)^2+Coeff_Summary!$B$2+Coeff_Summary!$D$2*(D83)+Coeff_Summary!$E$2*AJ83*100+Coeff_Summary!$F$2*(D83)^2+Coeff_Summary!$G$2*(D83)*AJ83*100+Coeff_Summary!$H$2*(AJ83*100)^2)/2</f>
        <v>1.3643202213015528</v>
      </c>
      <c r="BQ83" s="30">
        <f t="shared" si="124"/>
        <v>3.7448380340444687</v>
      </c>
      <c r="BR83" s="30">
        <f>BI83*(8314.4/'Config sheet'!$C$28)*(273+C83)*BQ83*((AK83^(1/BQ83))-1)</f>
        <v>69858.446882697433</v>
      </c>
      <c r="BS83" s="30">
        <f t="shared" si="85"/>
        <v>335.50552386479353</v>
      </c>
      <c r="BT83" s="30">
        <f t="shared" si="86"/>
        <v>344.94</v>
      </c>
      <c r="BU83" s="52">
        <f t="shared" si="87"/>
        <v>80.129578485243329</v>
      </c>
      <c r="BV83" s="30">
        <f t="shared" si="88"/>
        <v>1264.3036331844562</v>
      </c>
      <c r="BW83" s="65">
        <f>Coeff_Summary!$B$8+Coeff_Summary!$D$8*(BS83-273)+Coeff_Summary!$E$8*AJ83*100+Coeff_Summary!$F$8*(BS83-273)^2+Coeff_Summary!$G$8*(BS83-273)*AJ83*100+Coeff_Summary!$H$8*(AJ83*100)^2</f>
        <v>0.96599265844760906</v>
      </c>
      <c r="BX83" s="30">
        <f>BW83*(8314.4/'Config sheet'!$C$28)*(BS83/(AI83*10^5))</f>
        <v>7.2301168751821757E-2</v>
      </c>
      <c r="BY83" s="30">
        <f t="shared" si="89"/>
        <v>1.133782389189377</v>
      </c>
      <c r="BZ83" s="30">
        <f t="shared" si="90"/>
        <v>1.0098979599921289</v>
      </c>
      <c r="CA83" s="30">
        <f>('Config sheet'!$C$132*(AJ83-AI83) - 'Config sheet'!$C$133*GERC_A_PARA!AJ83)*10^5</f>
        <v>96021.116297089786</v>
      </c>
      <c r="CB83" s="30">
        <f>('Config sheet'!$C$132*(AJ83-AI83) + 'Config sheet'!$C$133*AI83)*10^5</f>
        <v>120513.10431364866</v>
      </c>
      <c r="CC83" s="30">
        <f>'Config sheet'!$C$148</f>
        <v>386976</v>
      </c>
      <c r="CD83" s="30">
        <f t="shared" si="125"/>
        <v>9.4344761352064666</v>
      </c>
      <c r="CE83" s="30"/>
      <c r="CF83" s="30"/>
      <c r="CG83" s="30"/>
      <c r="CH83" s="30"/>
      <c r="CI83" s="30"/>
      <c r="CJ83" s="30"/>
      <c r="CK83" s="30"/>
      <c r="CL83" s="30"/>
      <c r="CM83" s="46">
        <f>P83+'Config sheet'!$O$9-'Config sheet'!$C$139</f>
        <v>34.7789</v>
      </c>
      <c r="CN83" s="46">
        <f>Q83+'Config sheet'!$O$9+'Config sheet'!C$140</f>
        <v>65.608900000000006</v>
      </c>
      <c r="CO83" s="27">
        <f t="shared" si="91"/>
        <v>1.8864570184795955</v>
      </c>
      <c r="CP83" s="46">
        <f>'Config sheet'!$N$47</f>
        <v>1852.7346826837274</v>
      </c>
      <c r="CQ83" s="27">
        <f>'Config sheet'!$N$42</f>
        <v>970.82423361890676</v>
      </c>
      <c r="CR83" s="27">
        <f>'Config sheet'!$N$46</f>
        <v>881.91044906482068</v>
      </c>
      <c r="CS83" s="27">
        <f t="shared" si="92"/>
        <v>1.3885882905832159</v>
      </c>
      <c r="CT83" s="27">
        <f>'Config sheet'!$N$50/100*GERC_A_PARA!CQ83</f>
        <v>274.64617569078871</v>
      </c>
      <c r="CU83" s="27">
        <f t="shared" si="93"/>
        <v>274.64617569078871</v>
      </c>
      <c r="CV83" s="27">
        <f t="shared" si="94"/>
        <v>433.7927585993304</v>
      </c>
      <c r="CW83" s="27">
        <f t="shared" si="95"/>
        <v>1245.4704093096955</v>
      </c>
      <c r="CX83" s="27">
        <f t="shared" si="96"/>
        <v>788.54171276956208</v>
      </c>
      <c r="CY83" s="27">
        <f>'Config sheet'!$N$51/100*GERC_A_PARA!CR83</f>
        <v>198.78261521921058</v>
      </c>
      <c r="CZ83" s="27">
        <f t="shared" si="97"/>
        <v>198.78261521921058</v>
      </c>
      <c r="DA83" s="27">
        <f t="shared" si="98"/>
        <v>313.96926900818545</v>
      </c>
      <c r="DB83" s="27">
        <f t="shared" si="99"/>
        <v>1080.6930642840312</v>
      </c>
      <c r="DC83" s="27">
        <f t="shared" si="100"/>
        <v>684.21662491446443</v>
      </c>
      <c r="DD83" s="50">
        <f t="shared" si="101"/>
        <v>83.607065275317993</v>
      </c>
      <c r="DE83" s="50">
        <f t="shared" si="102"/>
        <v>86.938962577082634</v>
      </c>
      <c r="DF83" s="50">
        <f t="shared" si="103"/>
        <v>52.933942034300415</v>
      </c>
      <c r="DG83" s="50">
        <f t="shared" si="104"/>
        <v>55.043458234337621</v>
      </c>
      <c r="DH83" s="27">
        <f t="shared" si="105"/>
        <v>85.273013926200321</v>
      </c>
      <c r="DI83">
        <f>'Config sheet'!$N$59</f>
        <v>71.978923438716066</v>
      </c>
      <c r="DJ83" s="21">
        <f t="shared" si="126"/>
        <v>69.630857030259662</v>
      </c>
      <c r="DK83" s="19">
        <f>Coeff_Summary!$B$11+Coeff_Summary!$D$11*(F83)+Coeff_Summary!$E$11*CM83*100+Coeff_Summary!$F$11*(F83)^2+Coeff_Summary!$G$11*(F83)*CM83*100+Coeff_Summary!$H$11*(CM83*100)^2</f>
        <v>0.93681251958313061</v>
      </c>
      <c r="DL83" s="19">
        <f>Coeff_Summary!$B$9+Coeff_Summary!$D$9*(G83)+Coeff_Summary!$E$9*CN83*100+Coeff_Summary!$F$9*(G83)^2+Coeff_Summary!$G$9*(G83)*CN83*100+Coeff_Summary!$H$9*(CN83*100)^2</f>
        <v>0.9539913016074788</v>
      </c>
      <c r="DM83" s="30">
        <f t="shared" si="127"/>
        <v>0.94540191059530465</v>
      </c>
      <c r="DN83">
        <f>DK83*8314.4*(GERC_A_PARA!F83+273)/('Config sheet'!$N$28*GERC_A_PARA!CM83*10^5)</f>
        <v>3.977535502702513E-2</v>
      </c>
      <c r="DO83">
        <f>DL83*(8314.4/'Config sheet'!$N$28)*((GERC_A_PARA!G83+273)/(GERC_A_PARA!CN83*10^5))</f>
        <v>2.5644666271261402E-2</v>
      </c>
      <c r="DP83" s="30">
        <f t="shared" si="128"/>
        <v>1579.8827039804382</v>
      </c>
      <c r="DQ83" s="30">
        <f t="shared" si="106"/>
        <v>39720.140848698808</v>
      </c>
      <c r="DR83" s="30">
        <f t="shared" si="107"/>
        <v>1000.2673721186445</v>
      </c>
      <c r="DS83" s="30">
        <f t="shared" si="108"/>
        <v>39004.889419816325</v>
      </c>
      <c r="DT83" s="19">
        <f>(Coeff_Summary!$B$5+Coeff_Summary!$D$5*(F83)+Coeff_Summary!$E$5*CM83*100+Coeff_Summary!$F$5*(F83)^2+Coeff_Summary!$G$5*(F83)*CM83*100+Coeff_Summary!$H$5*(CM83*100)^2+Coeff_Summary!$B$3+Coeff_Summary!$D$3*(G83)+Coeff_Summary!$E$3*CN83*100+Coeff_Summary!$F$3*(G83)^2+Coeff_Summary!$G$3*(G83)*CN83*100+Coeff_Summary!$H$3*(CN83*100)^2)/2</f>
        <v>1.4200527508019052</v>
      </c>
      <c r="DU83" s="30">
        <f t="shared" si="129"/>
        <v>3.380653377679212</v>
      </c>
      <c r="DV83" s="30">
        <f>DM83*(8314.4/'Config sheet'!$N$28)*(273+F83)*DU83*((CO83^(1/DU83))-1)</f>
        <v>97469.437533840348</v>
      </c>
      <c r="DW83" s="30">
        <f t="shared" si="109"/>
        <v>350.90593686718199</v>
      </c>
      <c r="DX83" s="30">
        <f t="shared" si="110"/>
        <v>347.37</v>
      </c>
      <c r="DY83" s="30">
        <f t="shared" si="111"/>
        <v>106.25497411495134</v>
      </c>
      <c r="DZ83" s="30">
        <f t="shared" si="112"/>
        <v>1012.1094250293191</v>
      </c>
      <c r="EA83" s="65">
        <f>Coeff_Summary!$B$9+Coeff_Summary!$D$9*(DW83-273)+Coeff_Summary!$E$9*CN83*100+Coeff_Summary!$F$9*(DW83-273)^2+Coeff_Summary!$G$9*(DW83-273)*CN83*100+Coeff_Summary!$H$9*(CN83*100)^2</f>
        <v>0.95662319575741139</v>
      </c>
      <c r="EB83" s="30">
        <f>EA83*(8314.4/'Config sheet'!$C$28)*(DW83/(CM83*10^5))</f>
        <v>4.900482763335063E-2</v>
      </c>
      <c r="EC83" s="30">
        <f t="shared" si="113"/>
        <v>1.2320399805370585</v>
      </c>
      <c r="ED83" s="30">
        <f t="shared" si="114"/>
        <v>1.0183374812625183</v>
      </c>
      <c r="EE83" s="30">
        <f>('Config sheet'!$N$132*(CN83-CM83) - 'Config sheet'!$N$133*GERC_A_PARA!CN83)*10^5</f>
        <v>113507.9951832669</v>
      </c>
      <c r="EF83" s="30">
        <f>('Config sheet'!$N$132*(CN83-CM83) + 'Config sheet'!$N$133*CM83)*10^5</f>
        <v>155552.95574280762</v>
      </c>
      <c r="EG83" s="30">
        <f>'Config sheet'!$N$148</f>
        <v>386976</v>
      </c>
      <c r="EH83" s="30">
        <f t="shared" si="115"/>
        <v>2276.4130582137755</v>
      </c>
      <c r="EI83" s="30">
        <f>'Config sheet'!$E$127+'Config sheet'!$P$127</f>
        <v>3308.2</v>
      </c>
      <c r="EJ83" s="30"/>
      <c r="EK83" s="63">
        <f t="shared" si="116"/>
        <v>52206.889533109155</v>
      </c>
      <c r="EL83" s="63">
        <f t="shared" si="137"/>
        <v>51695.212389097258</v>
      </c>
      <c r="EM83" s="63">
        <f t="shared" si="138"/>
        <v>39720.140848698808</v>
      </c>
      <c r="EN83" s="63">
        <f t="shared" si="139"/>
        <v>39004.889419816325</v>
      </c>
      <c r="EO83" s="30">
        <f>BL83*(('Config sheet'!$D$8+273)/(C83+273))*(GERC_A_PARA!AI83/'Config sheet'!$D$7)*(1/GERC_A_PARA!BG83)*24*10^-3</f>
        <v>1811.9318520991533</v>
      </c>
      <c r="EP83" s="30">
        <f>BN83*(('Config sheet'!$D$8+273)/(D83+273))*(GERC_A_PARA!AJ83/'Config sheet'!$D$7)*(1/GERC_A_PARA!BH83)*24*10^-3</f>
        <v>1794.1731975706489</v>
      </c>
      <c r="EQ83" s="30">
        <f t="shared" si="130"/>
        <v>1803.0525248349011</v>
      </c>
      <c r="ER83" s="30">
        <f>DP83*(('Config sheet'!$D$8+273)/(F83+273))*(CM83/'Config sheet'!$D$7)*(1/DK83)*24*10^-3</f>
        <v>1378.5572942049951</v>
      </c>
      <c r="ES83" s="30">
        <f>DR83*(('Config sheet'!$D$8+273)/(G83+273))*(CN83/'Config sheet'!$D$7)*(1/DL83)*24*10^-3</f>
        <v>1353.7332363489973</v>
      </c>
      <c r="ET83" s="30">
        <f t="shared" si="131"/>
        <v>1366.1452652769963</v>
      </c>
      <c r="EU83">
        <f t="shared" si="132"/>
        <v>1.0098979599921289</v>
      </c>
      <c r="EV83">
        <f t="shared" si="133"/>
        <v>1.0183374812625181</v>
      </c>
      <c r="EW83" s="30">
        <f t="shared" si="134"/>
        <v>0.70120177630445002</v>
      </c>
      <c r="EX83" s="30">
        <f>'Config sheet'!$C$123/('Config sheet'!$F$17*10^-3)</f>
        <v>1.2841244171864261</v>
      </c>
      <c r="EY83" s="30">
        <f t="shared" si="135"/>
        <v>0.74085051623269826</v>
      </c>
      <c r="EZ83" s="30">
        <f>'Config sheet'!$N$123/('Config sheet'!$Q$17*10^-3)</f>
        <v>1.4616189626248377</v>
      </c>
      <c r="FA83" s="1" t="s">
        <v>490</v>
      </c>
      <c r="FB83" s="30">
        <f t="shared" si="136"/>
        <v>-3.535936867181988</v>
      </c>
      <c r="FC83" s="30"/>
    </row>
    <row r="84" spans="1:159" x14ac:dyDescent="0.25">
      <c r="A84" s="1">
        <v>43483</v>
      </c>
      <c r="B84" s="2">
        <v>8.3333333333333329E-2</v>
      </c>
      <c r="C84">
        <v>24.24</v>
      </c>
      <c r="D84">
        <v>71.69</v>
      </c>
      <c r="E84">
        <v>17.27</v>
      </c>
      <c r="F84">
        <v>17.260000000000002</v>
      </c>
      <c r="G84">
        <v>73.81</v>
      </c>
      <c r="H84">
        <v>66.44</v>
      </c>
      <c r="I84">
        <v>71.73</v>
      </c>
      <c r="J84">
        <v>71.989999999999995</v>
      </c>
      <c r="K84">
        <v>72.319999999999993</v>
      </c>
      <c r="L84">
        <v>69.66</v>
      </c>
      <c r="M84">
        <v>21.8</v>
      </c>
      <c r="N84">
        <v>34.33</v>
      </c>
      <c r="O84">
        <v>33.85</v>
      </c>
      <c r="P84">
        <v>33.79</v>
      </c>
      <c r="Q84">
        <v>64.239999999999995</v>
      </c>
      <c r="R84">
        <v>3.71</v>
      </c>
      <c r="S84">
        <v>66.849999999999994</v>
      </c>
      <c r="T84">
        <v>75.52</v>
      </c>
      <c r="U84">
        <v>71.900000000000006</v>
      </c>
      <c r="V84">
        <v>71.900000000000006</v>
      </c>
      <c r="W84">
        <v>2.84</v>
      </c>
      <c r="X84">
        <v>2.4300000000000002</v>
      </c>
      <c r="Y84">
        <v>3.71</v>
      </c>
      <c r="Z84">
        <v>3.52</v>
      </c>
      <c r="AA84">
        <v>4.6500000000000004</v>
      </c>
      <c r="AB84">
        <v>4.26</v>
      </c>
      <c r="AC84">
        <v>3.87</v>
      </c>
      <c r="AD84">
        <v>1.97</v>
      </c>
      <c r="AE84">
        <v>1.37</v>
      </c>
      <c r="AF84">
        <v>2.04</v>
      </c>
      <c r="AH84" s="4" t="str">
        <f t="shared" si="70"/>
        <v>ON</v>
      </c>
      <c r="AI84" s="31">
        <f>M84+'Config sheet'!$D$9-'Config sheet'!$C$139</f>
        <v>22.758900000000001</v>
      </c>
      <c r="AJ84" s="31">
        <f>N84+'Config sheet'!$D$9+'Config sheet'!$C$140</f>
        <v>35.688899999999997</v>
      </c>
      <c r="AK84" s="25">
        <f t="shared" si="71"/>
        <v>1.5681293911392904</v>
      </c>
      <c r="AL84" s="46">
        <f>'Config sheet'!$C$47</f>
        <v>3546.9708798579968</v>
      </c>
      <c r="AM84" s="4">
        <f>'Config sheet'!$C$42</f>
        <v>1817.9423322060413</v>
      </c>
      <c r="AN84" s="25">
        <f>'Config sheet'!$C$46</f>
        <v>1729.0285476519553</v>
      </c>
      <c r="AO84" s="25">
        <f t="shared" si="72"/>
        <v>1.4907767737252609</v>
      </c>
      <c r="AP84" s="25">
        <f>'Config sheet'!$C$50/100*GERC_A_PARA!AM84</f>
        <v>351.771841281869</v>
      </c>
      <c r="AQ84" s="25">
        <f t="shared" si="73"/>
        <v>351.771841281869</v>
      </c>
      <c r="AR84" s="25">
        <f t="shared" si="74"/>
        <v>475.68727668370684</v>
      </c>
      <c r="AS84" s="27">
        <f t="shared" si="75"/>
        <v>2169.7141734879106</v>
      </c>
      <c r="AT84" s="25">
        <f t="shared" si="76"/>
        <v>1604.5086494308443</v>
      </c>
      <c r="AU84" s="25">
        <f>'Config sheet'!$C$51/100*GERC_A_PARA!AN84</f>
        <v>266.0974934836359</v>
      </c>
      <c r="AV84" s="25">
        <f t="shared" si="77"/>
        <v>266.0974934836359</v>
      </c>
      <c r="AW84" s="25">
        <f t="shared" si="78"/>
        <v>359.83321333035684</v>
      </c>
      <c r="AX84" s="27">
        <f t="shared" si="79"/>
        <v>1995.1260411355911</v>
      </c>
      <c r="AY84" s="25">
        <f t="shared" si="80"/>
        <v>1475.4003217671341</v>
      </c>
      <c r="AZ84" s="31">
        <f t="shared" si="117"/>
        <v>93.183753235369764</v>
      </c>
      <c r="BA84" s="31">
        <f t="shared" si="118"/>
        <v>94.57870606161967</v>
      </c>
      <c r="BB84" s="31">
        <f t="shared" si="119"/>
        <v>68.90960103386783</v>
      </c>
      <c r="BC84" s="31">
        <f t="shared" si="120"/>
        <v>69.941171875140427</v>
      </c>
      <c r="BD84" s="25">
        <f t="shared" si="81"/>
        <v>93.881229648494724</v>
      </c>
      <c r="BE84">
        <f>'Config sheet'!$D$59</f>
        <v>82.44</v>
      </c>
      <c r="BF84" s="30">
        <f t="shared" si="121"/>
        <v>81.653308051499423</v>
      </c>
      <c r="BG84" s="19">
        <f>Coeff_Summary!$B$10+Coeff_Summary!$D$10*(C84)+Coeff_Summary!$E$10*AI84*100+Coeff_Summary!$F$10*(C84)^2+Coeff_Summary!$G$10*(C84)*AI84*100+Coeff_Summary!$H$10*(AI84*100)^2</f>
        <v>0.96086274479408496</v>
      </c>
      <c r="BH84" s="19">
        <f>Coeff_Summary!$B$8+Coeff_Summary!$D$8*(D84)+Coeff_Summary!$E$8*AJ84*100+Coeff_Summary!$F$8*(D84)^2+Coeff_Summary!$G$8*(D84)*AJ84*100+Coeff_Summary!$H$8*(AJ84*100)^2</f>
        <v>0.9704018082321324</v>
      </c>
      <c r="BI84" s="30">
        <f t="shared" si="122"/>
        <v>0.96563227651310868</v>
      </c>
      <c r="BJ84" s="30">
        <f>BG84*8314.4*(GERC_A_PARA!C84+273)/('Config sheet'!$C$28*AI84*10^5)</f>
        <v>6.3714814733453487E-2</v>
      </c>
      <c r="BK84">
        <f>BH84*(8314.4/'Config sheet'!$C$28)*(BT84/(AJ84*10^5))</f>
        <v>4.7585014215374165E-2</v>
      </c>
      <c r="BL84" s="30">
        <f t="shared" si="123"/>
        <v>3329.9398772847198</v>
      </c>
      <c r="BM84" s="30">
        <f t="shared" si="82"/>
        <v>52263.196420099353</v>
      </c>
      <c r="BN84" s="30">
        <f t="shared" si="83"/>
        <v>2462.4982407701395</v>
      </c>
      <c r="BO84" s="30">
        <f t="shared" si="84"/>
        <v>51749.448463431057</v>
      </c>
      <c r="BP84" s="19">
        <f>(Coeff_Summary!$B$4+Coeff_Summary!$D$4*(C84)+Coeff_Summary!$E$4*AI84*100+Coeff_Summary!$F$4*(C84)^2+Coeff_Summary!$G$4*(C84)*AI84*100+Coeff_Summary!$H$4*(AI84*100)^2+Coeff_Summary!$B$2+Coeff_Summary!$D$2*(D84)+Coeff_Summary!$E$2*AJ84*100+Coeff_Summary!$F$2*(D84)^2+Coeff_Summary!$G$2*(D84)*AJ84*100+Coeff_Summary!$H$2*(AJ84*100)^2)/2</f>
        <v>1.3645648333331732</v>
      </c>
      <c r="BQ84" s="30">
        <f t="shared" si="124"/>
        <v>3.7429963303292806</v>
      </c>
      <c r="BR84" s="30">
        <f>BI84*(8314.4/'Config sheet'!$C$28)*(273+C84)*BQ84*((AK84^(1/BQ84))-1)</f>
        <v>69663.159372000562</v>
      </c>
      <c r="BS84" s="30">
        <f t="shared" si="85"/>
        <v>335.20198445930737</v>
      </c>
      <c r="BT84" s="30">
        <f t="shared" si="86"/>
        <v>344.69</v>
      </c>
      <c r="BU84" s="52">
        <f t="shared" si="87"/>
        <v>80.004182211395928</v>
      </c>
      <c r="BV84" s="30">
        <f t="shared" si="88"/>
        <v>1264.1073118053357</v>
      </c>
      <c r="BW84" s="65">
        <f>Coeff_Summary!$B$8+Coeff_Summary!$D$8*(BS84-273)+Coeff_Summary!$E$8*AJ84*100+Coeff_Summary!$F$8*(BS84-273)^2+Coeff_Summary!$G$8*(BS84-273)*AJ84*100+Coeff_Summary!$H$8*(AJ84*100)^2</f>
        <v>0.96586477145322691</v>
      </c>
      <c r="BX84" s="30">
        <f>BW84*(8314.4/'Config sheet'!$C$28)*(BS84/(AI84*10^5))</f>
        <v>7.2226193021782625E-2</v>
      </c>
      <c r="BY84" s="30">
        <f t="shared" si="89"/>
        <v>1.1335855455899213</v>
      </c>
      <c r="BZ84" s="30">
        <f t="shared" si="90"/>
        <v>1.0099276025527371</v>
      </c>
      <c r="CA84" s="30">
        <f>('Config sheet'!$C$132*(AJ84-AI84) - 'Config sheet'!$C$133*GERC_A_PARA!AJ84)*10^5</f>
        <v>95776.780367208092</v>
      </c>
      <c r="CB84" s="30">
        <f>('Config sheet'!$C$132*(AJ84-AI84) + 'Config sheet'!$C$133*AI84)*10^5</f>
        <v>120256.20362174623</v>
      </c>
      <c r="CC84" s="30">
        <f>'Config sheet'!$C$148</f>
        <v>386976</v>
      </c>
      <c r="CD84" s="30">
        <f t="shared" si="125"/>
        <v>9.4880155406926292</v>
      </c>
      <c r="CE84" s="30"/>
      <c r="CF84" s="30"/>
      <c r="CG84" s="30"/>
      <c r="CH84" s="30"/>
      <c r="CI84" s="30"/>
      <c r="CJ84" s="30"/>
      <c r="CK84" s="30"/>
      <c r="CL84" s="30"/>
      <c r="CM84" s="46">
        <f>P84+'Config sheet'!$O$9-'Config sheet'!$C$139</f>
        <v>34.748899999999999</v>
      </c>
      <c r="CN84" s="46">
        <f>Q84+'Config sheet'!$O$9+'Config sheet'!C$140</f>
        <v>65.5989</v>
      </c>
      <c r="CO84" s="27">
        <f t="shared" si="91"/>
        <v>1.8877978871273624</v>
      </c>
      <c r="CP84" s="46">
        <f>'Config sheet'!$N$47</f>
        <v>1852.7346826837274</v>
      </c>
      <c r="CQ84" s="27">
        <f>'Config sheet'!$N$42</f>
        <v>970.82423361890676</v>
      </c>
      <c r="CR84" s="27">
        <f>'Config sheet'!$N$46</f>
        <v>881.91044906482068</v>
      </c>
      <c r="CS84" s="27">
        <f t="shared" si="92"/>
        <v>1.3891467518022347</v>
      </c>
      <c r="CT84" s="27">
        <f>'Config sheet'!$N$50/100*GERC_A_PARA!CQ84</f>
        <v>274.64617569078871</v>
      </c>
      <c r="CU84" s="27">
        <f t="shared" si="93"/>
        <v>274.64617569078871</v>
      </c>
      <c r="CV84" s="27">
        <f t="shared" si="94"/>
        <v>433.93495064583925</v>
      </c>
      <c r="CW84" s="27">
        <f t="shared" si="95"/>
        <v>1245.4704093096955</v>
      </c>
      <c r="CX84" s="27">
        <f t="shared" si="96"/>
        <v>788.28332298157795</v>
      </c>
      <c r="CY84" s="27">
        <f>'Config sheet'!$N$51/100*GERC_A_PARA!CR84</f>
        <v>198.78261521921058</v>
      </c>
      <c r="CZ84" s="27">
        <f t="shared" si="97"/>
        <v>198.78261521921058</v>
      </c>
      <c r="DA84" s="27">
        <f t="shared" si="98"/>
        <v>314.0721843566235</v>
      </c>
      <c r="DB84" s="27">
        <f t="shared" si="99"/>
        <v>1080.6930642840312</v>
      </c>
      <c r="DC84" s="27">
        <f t="shared" si="100"/>
        <v>683.9924204294208</v>
      </c>
      <c r="DD84" s="50">
        <f t="shared" si="101"/>
        <v>83.592418746977955</v>
      </c>
      <c r="DE84" s="50">
        <f t="shared" si="102"/>
        <v>86.927292985397074</v>
      </c>
      <c r="DF84" s="50">
        <f t="shared" si="103"/>
        <v>52.90732652769929</v>
      </c>
      <c r="DG84" s="50">
        <f t="shared" si="104"/>
        <v>55.018035643497321</v>
      </c>
      <c r="DH84" s="27">
        <f t="shared" si="105"/>
        <v>85.259855866187507</v>
      </c>
      <c r="DI84">
        <f>'Config sheet'!$N$59</f>
        <v>71.978923438716066</v>
      </c>
      <c r="DJ84" s="21">
        <f t="shared" si="126"/>
        <v>69.611268475892913</v>
      </c>
      <c r="DK84" s="19">
        <f>Coeff_Summary!$B$11+Coeff_Summary!$D$11*(F84)+Coeff_Summary!$E$11*CM84*100+Coeff_Summary!$F$11*(F84)^2+Coeff_Summary!$G$11*(F84)*CM84*100+Coeff_Summary!$H$11*(CM84*100)^2</f>
        <v>0.93633984116870339</v>
      </c>
      <c r="DL84" s="19">
        <f>Coeff_Summary!$B$9+Coeff_Summary!$D$9*(G84)+Coeff_Summary!$E$9*CN84*100+Coeff_Summary!$F$9*(G84)^2+Coeff_Summary!$G$9*(G84)*CN84*100+Coeff_Summary!$H$9*(CN84*100)^2</f>
        <v>0.95356922407338163</v>
      </c>
      <c r="DM84" s="30">
        <f t="shared" si="127"/>
        <v>0.94495453262104245</v>
      </c>
      <c r="DN84">
        <f>DK84*8314.4*(GERC_A_PARA!F84+273)/('Config sheet'!$N$28*GERC_A_PARA!CM84*10^5)</f>
        <v>3.9710258781497323E-2</v>
      </c>
      <c r="DO84">
        <f>DL84*(8314.4/'Config sheet'!$N$28)*((GERC_A_PARA!G84+273)/(GERC_A_PARA!CN84*10^5))</f>
        <v>2.5595897669506137E-2</v>
      </c>
      <c r="DP84" s="30">
        <f t="shared" si="128"/>
        <v>1579.6389200390124</v>
      </c>
      <c r="DQ84" s="30">
        <f t="shared" si="106"/>
        <v>39779.114226649981</v>
      </c>
      <c r="DR84" s="30">
        <f t="shared" si="107"/>
        <v>999.78530817889157</v>
      </c>
      <c r="DS84" s="30">
        <f t="shared" si="108"/>
        <v>39060.372919446119</v>
      </c>
      <c r="DT84" s="19">
        <f>(Coeff_Summary!$B$5+Coeff_Summary!$D$5*(F84)+Coeff_Summary!$E$5*CM84*100+Coeff_Summary!$F$5*(F84)^2+Coeff_Summary!$G$5*(F84)*CM84*100+Coeff_Summary!$H$5*(CM84*100)^2+Coeff_Summary!$B$3+Coeff_Summary!$D$3*(G84)+Coeff_Summary!$E$3*CN84*100+Coeff_Summary!$F$3*(G84)^2+Coeff_Summary!$G$3*(G84)*CN84*100+Coeff_Summary!$H$3*(CN84*100)^2)/2</f>
        <v>1.4210501112201286</v>
      </c>
      <c r="DU84" s="30">
        <f t="shared" si="129"/>
        <v>3.3750142164840597</v>
      </c>
      <c r="DV84" s="30">
        <f>DM84*(8314.4/'Config sheet'!$N$28)*(273+F84)*DU84*((CO84^(1/DU84))-1)</f>
        <v>97364.191501245208</v>
      </c>
      <c r="DW84" s="30">
        <f t="shared" si="109"/>
        <v>350.38978599826675</v>
      </c>
      <c r="DX84" s="30">
        <f t="shared" si="110"/>
        <v>346.81</v>
      </c>
      <c r="DY84" s="30">
        <f t="shared" si="111"/>
        <v>106.33030238420291</v>
      </c>
      <c r="DZ84" s="30">
        <f t="shared" si="112"/>
        <v>1011.8003388365502</v>
      </c>
      <c r="EA84" s="65">
        <f>Coeff_Summary!$B$9+Coeff_Summary!$D$9*(DW84-273)+Coeff_Summary!$E$9*CN84*100+Coeff_Summary!$F$9*(DW84-273)^2+Coeff_Summary!$G$9*(DW84-273)*CN84*100+Coeff_Summary!$H$9*(CN84*100)^2</f>
        <v>0.95625072615263296</v>
      </c>
      <c r="EB84" s="30">
        <f>EA84*(8314.4/'Config sheet'!$C$28)*(DW84/(CM84*10^5))</f>
        <v>4.8955922561274165E-2</v>
      </c>
      <c r="EC84" s="30">
        <f t="shared" si="113"/>
        <v>1.2328280918704257</v>
      </c>
      <c r="ED84" s="30">
        <f t="shared" si="114"/>
        <v>1.0184007794468863</v>
      </c>
      <c r="EE84" s="30">
        <f>('Config sheet'!$N$132*(CN84-CM84) - 'Config sheet'!$N$133*GERC_A_PARA!CN84)*10^5</f>
        <v>113603.6441372509</v>
      </c>
      <c r="EF84" s="30">
        <f>('Config sheet'!$N$132*(CN84-CM84) + 'Config sheet'!$N$133*CM84)*10^5</f>
        <v>155631.85168076397</v>
      </c>
      <c r="EG84" s="30">
        <f>'Config sheet'!$N$148</f>
        <v>386976</v>
      </c>
      <c r="EH84" s="30">
        <f t="shared" si="115"/>
        <v>2275.907650641886</v>
      </c>
      <c r="EI84" s="30">
        <f>'Config sheet'!$E$127+'Config sheet'!$P$127</f>
        <v>3308.2</v>
      </c>
      <c r="EJ84" s="30"/>
      <c r="EK84" s="63">
        <f t="shared" si="116"/>
        <v>52263.196420099353</v>
      </c>
      <c r="EL84" s="63">
        <f t="shared" si="137"/>
        <v>51749.448463431057</v>
      </c>
      <c r="EM84" s="63">
        <f t="shared" si="138"/>
        <v>39779.114226649981</v>
      </c>
      <c r="EN84" s="63">
        <f t="shared" si="139"/>
        <v>39060.372919446119</v>
      </c>
      <c r="EO84" s="30">
        <f>BL84*(('Config sheet'!$D$8+273)/(C84+273))*(GERC_A_PARA!AI84/'Config sheet'!$D$7)*(1/GERC_A_PARA!BG84)*24*10^-3</f>
        <v>1813.8860815685298</v>
      </c>
      <c r="EP84" s="30">
        <f>BN84*(('Config sheet'!$D$8+273)/(D84+273))*(GERC_A_PARA!AJ84/'Config sheet'!$D$7)*(1/GERC_A_PARA!BH84)*24*10^-3</f>
        <v>1796.0555558474409</v>
      </c>
      <c r="EQ84" s="30">
        <f t="shared" si="130"/>
        <v>1804.9708187079855</v>
      </c>
      <c r="ER84" s="30">
        <f>DP84*(('Config sheet'!$D$8+273)/(F84+273))*(CM84/'Config sheet'!$D$7)*(1/DK84)*24*10^-3</f>
        <v>1380.6040689293895</v>
      </c>
      <c r="ES84" s="30">
        <f>DR84*(('Config sheet'!$D$8+273)/(G84+273))*(CN84/'Config sheet'!$D$7)*(1/DL84)*24*10^-3</f>
        <v>1355.658888712971</v>
      </c>
      <c r="ET84" s="30">
        <f t="shared" si="131"/>
        <v>1368.1314788211803</v>
      </c>
      <c r="EU84">
        <f t="shared" si="132"/>
        <v>1.0099276025527373</v>
      </c>
      <c r="EV84">
        <f t="shared" si="133"/>
        <v>1.0184007794468863</v>
      </c>
      <c r="EW84" s="30">
        <f t="shared" si="134"/>
        <v>0.70034778330111469</v>
      </c>
      <c r="EX84" s="30">
        <f>'Config sheet'!$C$123/('Config sheet'!$F$17*10^-3)</f>
        <v>1.2841244171864261</v>
      </c>
      <c r="EY84" s="30">
        <f t="shared" si="135"/>
        <v>0.73954905248459391</v>
      </c>
      <c r="EZ84" s="30">
        <f>'Config sheet'!$N$123/('Config sheet'!$Q$17*10^-3)</f>
        <v>1.4616189626248377</v>
      </c>
      <c r="FA84" s="1" t="s">
        <v>491</v>
      </c>
      <c r="FB84" s="30">
        <f t="shared" si="136"/>
        <v>-3.5797859982667433</v>
      </c>
      <c r="FC84" s="30"/>
    </row>
    <row r="85" spans="1:159" x14ac:dyDescent="0.25">
      <c r="A85" s="1">
        <v>43483</v>
      </c>
      <c r="B85" s="29">
        <v>0.125</v>
      </c>
      <c r="C85">
        <v>24.02</v>
      </c>
      <c r="D85">
        <v>71.45</v>
      </c>
      <c r="E85">
        <v>16.690000000000001</v>
      </c>
      <c r="F85">
        <v>16.670000000000002</v>
      </c>
      <c r="G85">
        <v>73.239999999999995</v>
      </c>
      <c r="H85">
        <v>66.37</v>
      </c>
      <c r="I85">
        <v>71.66</v>
      </c>
      <c r="J85">
        <v>71.92</v>
      </c>
      <c r="K85">
        <v>72.25</v>
      </c>
      <c r="L85">
        <v>69.61</v>
      </c>
      <c r="M85">
        <v>21.8</v>
      </c>
      <c r="N85">
        <v>34.29</v>
      </c>
      <c r="O85">
        <v>33.81</v>
      </c>
      <c r="P85">
        <v>33.75</v>
      </c>
      <c r="Q85">
        <v>64.22</v>
      </c>
      <c r="R85">
        <v>3.71</v>
      </c>
      <c r="S85">
        <v>66.819999999999993</v>
      </c>
      <c r="T85">
        <v>75.48</v>
      </c>
      <c r="U85">
        <v>71.87</v>
      </c>
      <c r="V85">
        <v>71.87</v>
      </c>
      <c r="W85">
        <v>2.85</v>
      </c>
      <c r="X85">
        <v>2.44</v>
      </c>
      <c r="Y85">
        <v>3.72</v>
      </c>
      <c r="Z85">
        <v>3.49</v>
      </c>
      <c r="AA85">
        <v>4.6500000000000004</v>
      </c>
      <c r="AB85">
        <v>4.24</v>
      </c>
      <c r="AC85">
        <v>3.88</v>
      </c>
      <c r="AD85">
        <v>1.99</v>
      </c>
      <c r="AE85">
        <v>1.4</v>
      </c>
      <c r="AF85">
        <v>2</v>
      </c>
      <c r="AH85" s="4" t="str">
        <f t="shared" si="70"/>
        <v>ON</v>
      </c>
      <c r="AI85" s="31">
        <f>M85+'Config sheet'!$D$9-'Config sheet'!$C$139</f>
        <v>22.758900000000001</v>
      </c>
      <c r="AJ85" s="31">
        <f>N85+'Config sheet'!$D$9+'Config sheet'!$C$140</f>
        <v>35.648899999999998</v>
      </c>
      <c r="AK85" s="25">
        <f t="shared" si="71"/>
        <v>1.5663718369516979</v>
      </c>
      <c r="AL85" s="46">
        <f>'Config sheet'!$C$47</f>
        <v>3546.9708798579968</v>
      </c>
      <c r="AM85" s="4">
        <f>'Config sheet'!$C$42</f>
        <v>1817.9423322060413</v>
      </c>
      <c r="AN85" s="25">
        <f>'Config sheet'!$C$46</f>
        <v>1729.0285476519553</v>
      </c>
      <c r="AO85" s="25">
        <f t="shared" si="72"/>
        <v>1.4928252880962523</v>
      </c>
      <c r="AP85" s="25">
        <f>'Config sheet'!$C$50/100*GERC_A_PARA!AM85</f>
        <v>351.771841281869</v>
      </c>
      <c r="AQ85" s="25">
        <f t="shared" si="73"/>
        <v>351.771841281869</v>
      </c>
      <c r="AR85" s="25">
        <f t="shared" si="74"/>
        <v>475.13327089395642</v>
      </c>
      <c r="AS85" s="27">
        <f t="shared" si="75"/>
        <v>2169.7141734879106</v>
      </c>
      <c r="AT85" s="25">
        <f t="shared" si="76"/>
        <v>1606.3795078529809</v>
      </c>
      <c r="AU85" s="25">
        <f>'Config sheet'!$C$51/100*GERC_A_PARA!AN85</f>
        <v>266.0974934836359</v>
      </c>
      <c r="AV85" s="25">
        <f t="shared" si="77"/>
        <v>266.0974934836359</v>
      </c>
      <c r="AW85" s="25">
        <f t="shared" si="78"/>
        <v>359.41413614813894</v>
      </c>
      <c r="AX85" s="27">
        <f t="shared" si="79"/>
        <v>1995.1260411355911</v>
      </c>
      <c r="AY85" s="25">
        <f t="shared" si="80"/>
        <v>1477.1206397716396</v>
      </c>
      <c r="AZ85" s="31">
        <f t="shared" si="117"/>
        <v>93.214227567802411</v>
      </c>
      <c r="BA85" s="31">
        <f t="shared" si="118"/>
        <v>94.602943786484701</v>
      </c>
      <c r="BB85" s="31">
        <f t="shared" si="119"/>
        <v>69.012511802212515</v>
      </c>
      <c r="BC85" s="31">
        <f t="shared" si="120"/>
        <v>70.040668092646015</v>
      </c>
      <c r="BD85" s="25">
        <f t="shared" si="81"/>
        <v>93.908585677143549</v>
      </c>
      <c r="BE85">
        <f>'Config sheet'!$D$59</f>
        <v>82.44</v>
      </c>
      <c r="BF85" s="30">
        <f t="shared" si="121"/>
        <v>81.717587812286411</v>
      </c>
      <c r="BG85" s="19">
        <f>Coeff_Summary!$B$10+Coeff_Summary!$D$10*(C85)+Coeff_Summary!$E$10*AI85*100+Coeff_Summary!$F$10*(C85)^2+Coeff_Summary!$G$10*(C85)*AI85*100+Coeff_Summary!$H$10*(AI85*100)^2</f>
        <v>0.96074321379215044</v>
      </c>
      <c r="BH85" s="19">
        <f>Coeff_Summary!$B$8+Coeff_Summary!$D$8*(D85)+Coeff_Summary!$E$8*AJ85*100+Coeff_Summary!$F$8*(D85)^2+Coeff_Summary!$G$8*(D85)*AJ85*100+Coeff_Summary!$H$8*(AJ85*100)^2</f>
        <v>0.9703214872189494</v>
      </c>
      <c r="BI85" s="30">
        <f t="shared" si="122"/>
        <v>0.96553235050554997</v>
      </c>
      <c r="BJ85" s="30">
        <f>BG85*8314.4*(GERC_A_PARA!C85+273)/('Config sheet'!$C$28*AI85*10^5)</f>
        <v>6.3659736446853438E-2</v>
      </c>
      <c r="BK85">
        <f>BH85*(8314.4/'Config sheet'!$C$28)*(BT85/(AJ85*10^5))</f>
        <v>4.7601297289597645E-2</v>
      </c>
      <c r="BL85" s="30">
        <f t="shared" si="123"/>
        <v>3330.9101876547793</v>
      </c>
      <c r="BM85" s="30">
        <f t="shared" si="82"/>
        <v>52323.656577428679</v>
      </c>
      <c r="BN85" s="30">
        <f t="shared" si="83"/>
        <v>2466.0878991935933</v>
      </c>
      <c r="BO85" s="30">
        <f t="shared" si="84"/>
        <v>51807.157359396377</v>
      </c>
      <c r="BP85" s="19">
        <f>(Coeff_Summary!$B$4+Coeff_Summary!$D$4*(C85)+Coeff_Summary!$E$4*AI85*100+Coeff_Summary!$F$4*(C85)^2+Coeff_Summary!$G$4*(C85)*AI85*100+Coeff_Summary!$H$4*(AI85*100)^2+Coeff_Summary!$B$2+Coeff_Summary!$D$2*(D85)+Coeff_Summary!$E$2*AJ85*100+Coeff_Summary!$F$2*(D85)^2+Coeff_Summary!$G$2*(D85)*AJ85*100+Coeff_Summary!$H$2*(AJ85*100)^2)/2</f>
        <v>1.3647938372556894</v>
      </c>
      <c r="BQ85" s="30">
        <f t="shared" si="124"/>
        <v>3.7412743798604398</v>
      </c>
      <c r="BR85" s="30">
        <f>BI85*(8314.4/'Config sheet'!$C$28)*(273+C85)*BQ85*((AK85^(1/BQ85))-1)</f>
        <v>69422.237598179461</v>
      </c>
      <c r="BS85" s="30">
        <f t="shared" si="85"/>
        <v>334.8720263308374</v>
      </c>
      <c r="BT85" s="30">
        <f t="shared" si="86"/>
        <v>344.45</v>
      </c>
      <c r="BU85" s="52">
        <f t="shared" si="87"/>
        <v>79.806085454010955</v>
      </c>
      <c r="BV85" s="30">
        <f t="shared" si="88"/>
        <v>1264.3234250799571</v>
      </c>
      <c r="BW85" s="65">
        <f>Coeff_Summary!$B$8+Coeff_Summary!$D$8*(BS85-273)+Coeff_Summary!$E$8*AJ85*100+Coeff_Summary!$F$8*(BS85-273)^2+Coeff_Summary!$G$8*(BS85-273)*AJ85*100+Coeff_Summary!$H$8*(AJ85*100)^2</f>
        <v>0.96573154482599111</v>
      </c>
      <c r="BX85" s="30">
        <f>BW85*(8314.4/'Config sheet'!$C$28)*(BS85/(AI85*10^5))</f>
        <v>7.2145144007379744E-2</v>
      </c>
      <c r="BY85" s="30">
        <f t="shared" si="89"/>
        <v>1.1332931619597637</v>
      </c>
      <c r="BZ85" s="30">
        <f t="shared" si="90"/>
        <v>1.0099696498390993</v>
      </c>
      <c r="CA85" s="30">
        <f>('Config sheet'!$C$132*(AJ85-AI85) - 'Config sheet'!$C$133*GERC_A_PARA!AJ85)*10^5</f>
        <v>95450.999127365838</v>
      </c>
      <c r="CB85" s="30">
        <f>('Config sheet'!$C$132*(AJ85-AI85) + 'Config sheet'!$C$133*AI85)*10^5</f>
        <v>119913.66936587631</v>
      </c>
      <c r="CC85" s="30">
        <f>'Config sheet'!$C$148</f>
        <v>386976</v>
      </c>
      <c r="CD85" s="30">
        <f t="shared" si="125"/>
        <v>9.5779736691625885</v>
      </c>
      <c r="CE85" s="30"/>
      <c r="CF85" s="30"/>
      <c r="CG85" s="30"/>
      <c r="CH85" s="30"/>
      <c r="CI85" s="30"/>
      <c r="CJ85" s="30"/>
      <c r="CK85" s="30"/>
      <c r="CL85" s="30"/>
      <c r="CM85" s="46">
        <f>P85+'Config sheet'!$O$9-'Config sheet'!$C$139</f>
        <v>34.7089</v>
      </c>
      <c r="CN85" s="46">
        <f>Q85+'Config sheet'!$O$9+'Config sheet'!C$140</f>
        <v>65.578900000000004</v>
      </c>
      <c r="CO85" s="27">
        <f t="shared" si="91"/>
        <v>1.889397243934553</v>
      </c>
      <c r="CP85" s="46">
        <f>'Config sheet'!$N$47</f>
        <v>1852.7346826837274</v>
      </c>
      <c r="CQ85" s="27">
        <f>'Config sheet'!$N$42</f>
        <v>970.82423361890676</v>
      </c>
      <c r="CR85" s="27">
        <f>'Config sheet'!$N$46</f>
        <v>881.91044906482068</v>
      </c>
      <c r="CS85" s="27">
        <f t="shared" si="92"/>
        <v>1.3896097161494658</v>
      </c>
      <c r="CT85" s="27">
        <f>'Config sheet'!$N$50/100*GERC_A_PARA!CQ85</f>
        <v>274.64617569078871</v>
      </c>
      <c r="CU85" s="27">
        <f t="shared" si="93"/>
        <v>274.64617569078871</v>
      </c>
      <c r="CV85" s="27">
        <f t="shared" si="94"/>
        <v>434.13331434289665</v>
      </c>
      <c r="CW85" s="27">
        <f t="shared" si="95"/>
        <v>1245.4704093096955</v>
      </c>
      <c r="CX85" s="27">
        <f t="shared" si="96"/>
        <v>787.92314146795241</v>
      </c>
      <c r="CY85" s="27">
        <f>'Config sheet'!$N$51/100*GERC_A_PARA!CR85</f>
        <v>198.78261521921058</v>
      </c>
      <c r="CZ85" s="27">
        <f t="shared" si="97"/>
        <v>198.78261521921058</v>
      </c>
      <c r="DA85" s="27">
        <f t="shared" si="98"/>
        <v>314.21575545994011</v>
      </c>
      <c r="DB85" s="27">
        <f t="shared" si="99"/>
        <v>1080.6930642840312</v>
      </c>
      <c r="DC85" s="27">
        <f t="shared" si="100"/>
        <v>683.67989139561246</v>
      </c>
      <c r="DD85" s="50">
        <f t="shared" si="101"/>
        <v>83.571986243318889</v>
      </c>
      <c r="DE85" s="50">
        <f t="shared" si="102"/>
        <v>86.911013429636199</v>
      </c>
      <c r="DF85" s="50">
        <f t="shared" si="103"/>
        <v>52.87022593820506</v>
      </c>
      <c r="DG85" s="50">
        <f t="shared" si="104"/>
        <v>54.982597914628158</v>
      </c>
      <c r="DH85" s="27">
        <f t="shared" si="105"/>
        <v>85.241499836477544</v>
      </c>
      <c r="DI85">
        <f>'Config sheet'!$N$59</f>
        <v>71.978923438716066</v>
      </c>
      <c r="DJ85" s="21">
        <f t="shared" si="126"/>
        <v>69.583955881447082</v>
      </c>
      <c r="DK85" s="19">
        <f>Coeff_Summary!$B$11+Coeff_Summary!$D$11*(F85)+Coeff_Summary!$E$11*CM85*100+Coeff_Summary!$F$11*(F85)^2+Coeff_Summary!$G$11*(F85)*CM85*100+Coeff_Summary!$H$11*(CM85*100)^2</f>
        <v>0.93587181695262511</v>
      </c>
      <c r="DL85" s="19">
        <f>Coeff_Summary!$B$9+Coeff_Summary!$D$9*(G85)+Coeff_Summary!$E$9*CN85*100+Coeff_Summary!$F$9*(G85)^2+Coeff_Summary!$G$9*(G85)*CN85*100+Coeff_Summary!$H$9*(CN85*100)^2</f>
        <v>0.95314185659886164</v>
      </c>
      <c r="DM85" s="30">
        <f t="shared" si="127"/>
        <v>0.94450683677574343</v>
      </c>
      <c r="DN85">
        <f>DK85*8314.4*(GERC_A_PARA!F85+273)/('Config sheet'!$N$28*GERC_A_PARA!CM85*10^5)</f>
        <v>3.9655380634453556E-2</v>
      </c>
      <c r="DO85">
        <f>DL85*(8314.4/'Config sheet'!$N$28)*((GERC_A_PARA!G85+273)/(GERC_A_PARA!CN85*10^5))</f>
        <v>2.5550166686069943E-2</v>
      </c>
      <c r="DP85" s="30">
        <f t="shared" si="128"/>
        <v>1579.2988315102123</v>
      </c>
      <c r="DQ85" s="30">
        <f t="shared" si="106"/>
        <v>39825.587505219381</v>
      </c>
      <c r="DR85" s="30">
        <f t="shared" si="107"/>
        <v>999.11333688761442</v>
      </c>
      <c r="DS85" s="30">
        <f t="shared" si="108"/>
        <v>39103.985080157428</v>
      </c>
      <c r="DT85" s="19">
        <f>(Coeff_Summary!$B$5+Coeff_Summary!$D$5*(F85)+Coeff_Summary!$E$5*CM85*100+Coeff_Summary!$F$5*(F85)^2+Coeff_Summary!$G$5*(F85)*CM85*100+Coeff_Summary!$H$5*(CM85*100)^2+Coeff_Summary!$B$3+Coeff_Summary!$D$3*(G85)+Coeff_Summary!$E$3*CN85*100+Coeff_Summary!$F$3*(G85)^2+Coeff_Summary!$G$3*(G85)*CN85*100+Coeff_Summary!$H$3*(CN85*100)^2)/2</f>
        <v>1.4220414449545615</v>
      </c>
      <c r="DU85" s="30">
        <f t="shared" si="129"/>
        <v>3.3694355423024001</v>
      </c>
      <c r="DV85" s="30">
        <f>DM85*(8314.4/'Config sheet'!$N$28)*(273+F85)*DU85*((CO85^(1/DU85))-1)</f>
        <v>97277.927858165669</v>
      </c>
      <c r="DW85" s="30">
        <f t="shared" si="109"/>
        <v>349.87450192594343</v>
      </c>
      <c r="DX85" s="30">
        <f t="shared" si="110"/>
        <v>346.24</v>
      </c>
      <c r="DY85" s="30">
        <f t="shared" si="111"/>
        <v>106.42478685865908</v>
      </c>
      <c r="DZ85" s="30">
        <f t="shared" si="112"/>
        <v>1011.1863824717898</v>
      </c>
      <c r="EA85" s="65">
        <f>Coeff_Summary!$B$9+Coeff_Summary!$D$9*(DW85-273)+Coeff_Summary!$E$9*CN85*100+Coeff_Summary!$F$9*(DW85-273)^2+Coeff_Summary!$G$9*(DW85-273)*CN85*100+Coeff_Summary!$H$9*(CN85*100)^2</f>
        <v>0.95588136078475516</v>
      </c>
      <c r="EB85" s="30">
        <f>EA85*(8314.4/'Config sheet'!$C$28)*(DW85/(CM85*10^5))</f>
        <v>4.8921359893152987E-2</v>
      </c>
      <c r="EC85" s="30">
        <f t="shared" si="113"/>
        <v>1.2336625978732612</v>
      </c>
      <c r="ED85" s="30">
        <f t="shared" si="114"/>
        <v>1.0184534242119512</v>
      </c>
      <c r="EE85" s="30">
        <f>('Config sheet'!$N$132*(CN85-CM85) - 'Config sheet'!$N$133*GERC_A_PARA!CN85)*10^5</f>
        <v>113703.48134524185</v>
      </c>
      <c r="EF85" s="30">
        <f>('Config sheet'!$N$132*(CN85-CM85) + 'Config sheet'!$N$133*CM85)*10^5</f>
        <v>155706.55936471344</v>
      </c>
      <c r="EG85" s="30">
        <f>'Config sheet'!$N$148</f>
        <v>386976</v>
      </c>
      <c r="EH85" s="30">
        <f t="shared" si="115"/>
        <v>2275.5098075517471</v>
      </c>
      <c r="EI85" s="30">
        <f>'Config sheet'!$E$127+'Config sheet'!$P$127</f>
        <v>3308.2</v>
      </c>
      <c r="EJ85" s="30"/>
      <c r="EK85" s="63">
        <f t="shared" si="116"/>
        <v>52323.656577428679</v>
      </c>
      <c r="EL85" s="63">
        <f t="shared" si="137"/>
        <v>51807.157359396377</v>
      </c>
      <c r="EM85" s="63">
        <f t="shared" si="138"/>
        <v>39825.587505219381</v>
      </c>
      <c r="EN85" s="63">
        <f t="shared" si="139"/>
        <v>39103.985080157428</v>
      </c>
      <c r="EO85" s="30">
        <f>BL85*(('Config sheet'!$D$8+273)/(C85+273))*(GERC_A_PARA!AI85/'Config sheet'!$D$7)*(1/GERC_A_PARA!BG85)*24*10^-3</f>
        <v>1815.9844575841798</v>
      </c>
      <c r="EP85" s="30">
        <f>BN85*(('Config sheet'!$D$8+273)/(D85+273))*(GERC_A_PARA!AJ85/'Config sheet'!$D$7)*(1/GERC_A_PARA!BH85)*24*10^-3</f>
        <v>1798.0584445022564</v>
      </c>
      <c r="EQ85" s="30">
        <f t="shared" si="130"/>
        <v>1807.0214510432181</v>
      </c>
      <c r="ER85" s="30">
        <f>DP85*(('Config sheet'!$D$8+273)/(F85+273))*(CM85/'Config sheet'!$D$7)*(1/DK85)*24*10^-3</f>
        <v>1382.2170057364749</v>
      </c>
      <c r="ES85" s="30">
        <f>DR85*(('Config sheet'!$D$8+273)/(G85+273))*(CN85/'Config sheet'!$D$7)*(1/DL85)*24*10^-3</f>
        <v>1357.1725253965278</v>
      </c>
      <c r="ET85" s="30">
        <f t="shared" si="131"/>
        <v>1369.6947655665012</v>
      </c>
      <c r="EU85">
        <f t="shared" si="132"/>
        <v>1.0099696498390995</v>
      </c>
      <c r="EV85">
        <f t="shared" si="133"/>
        <v>1.0184534242119512</v>
      </c>
      <c r="EW85" s="30">
        <f t="shared" si="134"/>
        <v>0.6996726155907258</v>
      </c>
      <c r="EX85" s="30">
        <f>'Config sheet'!$C$123/('Config sheet'!$F$17*10^-3)</f>
        <v>1.2841244171864261</v>
      </c>
      <c r="EY85" s="30">
        <f t="shared" si="135"/>
        <v>0.738256732735316</v>
      </c>
      <c r="EZ85" s="30">
        <f>'Config sheet'!$N$123/('Config sheet'!$Q$17*10^-3)</f>
        <v>1.4616189626248377</v>
      </c>
      <c r="FA85" s="1" t="s">
        <v>492</v>
      </c>
      <c r="FB85" s="30">
        <f t="shared" si="136"/>
        <v>-3.6345019259434252</v>
      </c>
      <c r="FC85" s="30"/>
    </row>
    <row r="86" spans="1:159" x14ac:dyDescent="0.25">
      <c r="A86" s="1">
        <v>43483</v>
      </c>
      <c r="B86" s="2">
        <v>0.16666666666666666</v>
      </c>
      <c r="C86">
        <v>23.81</v>
      </c>
      <c r="D86">
        <v>71.2</v>
      </c>
      <c r="E86">
        <v>16.100000000000001</v>
      </c>
      <c r="F86">
        <v>16.079999999999998</v>
      </c>
      <c r="G86">
        <v>72.680000000000007</v>
      </c>
      <c r="H86">
        <v>66.3</v>
      </c>
      <c r="I86">
        <v>71.58</v>
      </c>
      <c r="J86">
        <v>71.849999999999994</v>
      </c>
      <c r="K86">
        <v>72.180000000000007</v>
      </c>
      <c r="L86">
        <v>69.569999999999993</v>
      </c>
      <c r="M86">
        <v>21.8</v>
      </c>
      <c r="N86">
        <v>34.25</v>
      </c>
      <c r="O86">
        <v>33.78</v>
      </c>
      <c r="P86">
        <v>33.71</v>
      </c>
      <c r="Q86">
        <v>64.2</v>
      </c>
      <c r="R86">
        <v>3.71</v>
      </c>
      <c r="S86">
        <v>66.790000000000006</v>
      </c>
      <c r="T86">
        <v>75.44</v>
      </c>
      <c r="U86">
        <v>71.84</v>
      </c>
      <c r="V86">
        <v>71.84</v>
      </c>
      <c r="W86">
        <v>2.85</v>
      </c>
      <c r="X86">
        <v>2.44</v>
      </c>
      <c r="Y86">
        <v>3.73</v>
      </c>
      <c r="Z86">
        <v>3.46</v>
      </c>
      <c r="AA86">
        <v>4.6399999999999997</v>
      </c>
      <c r="AB86">
        <v>4.22</v>
      </c>
      <c r="AC86">
        <v>3.88</v>
      </c>
      <c r="AD86">
        <v>2.02</v>
      </c>
      <c r="AE86">
        <v>1.42</v>
      </c>
      <c r="AF86">
        <v>1.97</v>
      </c>
      <c r="AH86" s="4" t="str">
        <f t="shared" ref="AH86:AH149" si="140">IF(AND(N86&gt;M86,Q86&gt;P86,P86&gt;M86,Q86&gt;N86),"ON","OFF")</f>
        <v>ON</v>
      </c>
      <c r="AI86" s="31">
        <f>M86+'Config sheet'!$D$9-'Config sheet'!$C$139</f>
        <v>22.758900000000001</v>
      </c>
      <c r="AJ86" s="31">
        <f>N86+'Config sheet'!$D$9+'Config sheet'!$C$140</f>
        <v>35.608899999999998</v>
      </c>
      <c r="AK86" s="25">
        <f t="shared" si="71"/>
        <v>1.5646142827641054</v>
      </c>
      <c r="AL86" s="46">
        <f>'Config sheet'!$C$47</f>
        <v>3546.9708798579968</v>
      </c>
      <c r="AM86" s="4">
        <f>'Config sheet'!$C$42</f>
        <v>1817.9423322060413</v>
      </c>
      <c r="AN86" s="25">
        <f>'Config sheet'!$C$46</f>
        <v>1729.0285476519553</v>
      </c>
      <c r="AO86" s="25">
        <f t="shared" si="72"/>
        <v>1.4945789746737728</v>
      </c>
      <c r="AP86" s="25">
        <f>'Config sheet'!$C$50/100*GERC_A_PARA!AM86</f>
        <v>351.771841281869</v>
      </c>
      <c r="AQ86" s="25">
        <f t="shared" si="73"/>
        <v>351.771841281869</v>
      </c>
      <c r="AR86" s="25">
        <f t="shared" si="74"/>
        <v>474.6090610829844</v>
      </c>
      <c r="AS86" s="27">
        <f t="shared" si="75"/>
        <v>2169.7141734879106</v>
      </c>
      <c r="AT86" s="25">
        <f t="shared" si="76"/>
        <v>1608.1537679065912</v>
      </c>
      <c r="AU86" s="25">
        <f>'Config sheet'!$C$51/100*GERC_A_PARA!AN86</f>
        <v>266.0974934836359</v>
      </c>
      <c r="AV86" s="25">
        <f t="shared" si="77"/>
        <v>266.0974934836359</v>
      </c>
      <c r="AW86" s="25">
        <f t="shared" si="78"/>
        <v>359.01759810731431</v>
      </c>
      <c r="AX86" s="27">
        <f t="shared" si="79"/>
        <v>1995.1260411355911</v>
      </c>
      <c r="AY86" s="25">
        <f t="shared" si="80"/>
        <v>1478.7521322880084</v>
      </c>
      <c r="AZ86" s="31">
        <f t="shared" si="117"/>
        <v>93.243062905518315</v>
      </c>
      <c r="BA86" s="31">
        <f t="shared" si="118"/>
        <v>94.625877938807577</v>
      </c>
      <c r="BB86" s="31">
        <f t="shared" si="119"/>
        <v>69.110108960393944</v>
      </c>
      <c r="BC86" s="31">
        <f t="shared" si="120"/>
        <v>70.135027004104373</v>
      </c>
      <c r="BD86" s="25">
        <f t="shared" si="81"/>
        <v>93.934470422162946</v>
      </c>
      <c r="BE86">
        <f>'Config sheet'!$D$59</f>
        <v>82.44</v>
      </c>
      <c r="BF86" s="30">
        <f t="shared" si="121"/>
        <v>81.778519202206041</v>
      </c>
      <c r="BG86" s="19">
        <f>Coeff_Summary!$B$10+Coeff_Summary!$D$10*(C86)+Coeff_Summary!$E$10*AI86*100+Coeff_Summary!$F$10*(C86)^2+Coeff_Summary!$G$10*(C86)*AI86*100+Coeff_Summary!$H$10*(AI86*100)^2</f>
        <v>0.96062879095190534</v>
      </c>
      <c r="BH86" s="19">
        <f>Coeff_Summary!$B$8+Coeff_Summary!$D$8*(D86)+Coeff_Summary!$E$8*AJ86*100+Coeff_Summary!$F$8*(D86)^2+Coeff_Summary!$G$8*(D86)*AJ86*100+Coeff_Summary!$H$8*(AJ86*100)^2</f>
        <v>0.97023654165840367</v>
      </c>
      <c r="BI86" s="30">
        <f t="shared" si="122"/>
        <v>0.96543266630515445</v>
      </c>
      <c r="BJ86" s="30">
        <f>BG86*8314.4*(GERC_A_PARA!C86+273)/('Config sheet'!$C$28*AI86*10^5)</f>
        <v>6.3607151139853352E-2</v>
      </c>
      <c r="BK86">
        <f>BH86*(8314.4/'Config sheet'!$C$28)*(BT86/(AJ86*10^5))</f>
        <v>4.761601209672555E-2</v>
      </c>
      <c r="BL86" s="30">
        <f t="shared" si="123"/>
        <v>3331.8283120229426</v>
      </c>
      <c r="BM86" s="30">
        <f t="shared" si="82"/>
        <v>52381.347888026547</v>
      </c>
      <c r="BN86" s="30">
        <f t="shared" si="83"/>
        <v>2469.4922121397153</v>
      </c>
      <c r="BO86" s="30">
        <f t="shared" si="84"/>
        <v>51862.642489322134</v>
      </c>
      <c r="BP86" s="19">
        <f>(Coeff_Summary!$B$4+Coeff_Summary!$D$4*(C86)+Coeff_Summary!$E$4*AI86*100+Coeff_Summary!$F$4*(C86)^2+Coeff_Summary!$G$4*(C86)*AI86*100+Coeff_Summary!$H$4*(AI86*100)^2+Coeff_Summary!$B$2+Coeff_Summary!$D$2*(D86)+Coeff_Summary!$E$2*AJ86*100+Coeff_Summary!$F$2*(D86)^2+Coeff_Summary!$G$2*(D86)*AJ86*100+Coeff_Summary!$H$2*(AJ86*100)^2)/2</f>
        <v>1.3650227427048913</v>
      </c>
      <c r="BQ86" s="30">
        <f t="shared" si="124"/>
        <v>3.7395553290455288</v>
      </c>
      <c r="BR86" s="30">
        <f>BI86*(8314.4/'Config sheet'!$C$28)*(273+C86)*BQ86*((AK86^(1/BQ86))-1)</f>
        <v>69183.809222869007</v>
      </c>
      <c r="BS86" s="30">
        <f t="shared" si="85"/>
        <v>334.55326210302565</v>
      </c>
      <c r="BT86" s="30">
        <f t="shared" si="86"/>
        <v>344.2</v>
      </c>
      <c r="BU86" s="52">
        <f t="shared" si="87"/>
        <v>79.64393775696486</v>
      </c>
      <c r="BV86" s="30">
        <f t="shared" si="88"/>
        <v>1263.9384187729297</v>
      </c>
      <c r="BW86" s="65">
        <f>Coeff_Summary!$B$8+Coeff_Summary!$D$8*(BS86-273)+Coeff_Summary!$E$8*AJ86*100+Coeff_Summary!$F$8*(BS86-273)^2+Coeff_Summary!$G$8*(BS86-273)*AJ86*100+Coeff_Summary!$H$8*(AJ86*100)^2</f>
        <v>0.96560371630295139</v>
      </c>
      <c r="BX86" s="30">
        <f>BW86*(8314.4/'Config sheet'!$C$28)*(BS86/(AI86*10^5))</f>
        <v>7.2066928780554401E-2</v>
      </c>
      <c r="BY86" s="30">
        <f t="shared" si="89"/>
        <v>1.1330004172345418</v>
      </c>
      <c r="BZ86" s="30">
        <f t="shared" si="90"/>
        <v>1.0100015227494668</v>
      </c>
      <c r="CA86" s="30">
        <f>('Config sheet'!$C$132*(AJ86-AI86) - 'Config sheet'!$C$133*GERC_A_PARA!AJ86)*10^5</f>
        <v>95125.217887523599</v>
      </c>
      <c r="CB86" s="30">
        <f>('Config sheet'!$C$132*(AJ86-AI86) + 'Config sheet'!$C$133*AI86)*10^5</f>
        <v>119571.13511000643</v>
      </c>
      <c r="CC86" s="30">
        <f>'Config sheet'!$C$148</f>
        <v>386976</v>
      </c>
      <c r="CD86" s="30">
        <f t="shared" si="125"/>
        <v>9.6467378969743436</v>
      </c>
      <c r="CE86" s="30"/>
      <c r="CF86" s="30"/>
      <c r="CG86" s="30"/>
      <c r="CH86" s="30"/>
      <c r="CI86" s="30"/>
      <c r="CJ86" s="30"/>
      <c r="CK86" s="30"/>
      <c r="CL86" s="30"/>
      <c r="CM86" s="46">
        <f>P86+'Config sheet'!$O$9-'Config sheet'!$C$139</f>
        <v>34.668900000000001</v>
      </c>
      <c r="CN86" s="46">
        <f>Q86+'Config sheet'!$O$9+'Config sheet'!C$140</f>
        <v>65.558900000000008</v>
      </c>
      <c r="CO86" s="27">
        <f t="shared" si="91"/>
        <v>1.8910002913273858</v>
      </c>
      <c r="CP86" s="46">
        <f>'Config sheet'!$N$47</f>
        <v>1852.7346826837274</v>
      </c>
      <c r="CQ86" s="27">
        <f>'Config sheet'!$N$42</f>
        <v>970.82423361890676</v>
      </c>
      <c r="CR86" s="27">
        <f>'Config sheet'!$N$46</f>
        <v>881.91044906482068</v>
      </c>
      <c r="CS86" s="27">
        <f t="shared" si="92"/>
        <v>1.3901628139815478</v>
      </c>
      <c r="CT86" s="27">
        <f>'Config sheet'!$N$50/100*GERC_A_PARA!CQ86</f>
        <v>274.64617569078871</v>
      </c>
      <c r="CU86" s="27">
        <f t="shared" si="93"/>
        <v>274.64617569078871</v>
      </c>
      <c r="CV86" s="27">
        <f t="shared" si="94"/>
        <v>434.3191158648288</v>
      </c>
      <c r="CW86" s="27">
        <f t="shared" si="95"/>
        <v>1245.4704093096955</v>
      </c>
      <c r="CX86" s="27">
        <f t="shared" si="96"/>
        <v>787.58606830330746</v>
      </c>
      <c r="CY86" s="27">
        <f>'Config sheet'!$N$51/100*GERC_A_PARA!CR86</f>
        <v>198.78261521921058</v>
      </c>
      <c r="CZ86" s="27">
        <f t="shared" si="97"/>
        <v>198.78261521921058</v>
      </c>
      <c r="DA86" s="27">
        <f t="shared" si="98"/>
        <v>314.35023434845368</v>
      </c>
      <c r="DB86" s="27">
        <f t="shared" si="99"/>
        <v>1080.6930642840312</v>
      </c>
      <c r="DC86" s="27">
        <f t="shared" si="100"/>
        <v>683.38741344634514</v>
      </c>
      <c r="DD86" s="50">
        <f t="shared" si="101"/>
        <v>83.552847709741144</v>
      </c>
      <c r="DE86" s="50">
        <f t="shared" si="102"/>
        <v>86.895764841907564</v>
      </c>
      <c r="DF86" s="50">
        <f t="shared" si="103"/>
        <v>52.835505630143892</v>
      </c>
      <c r="DG86" s="50">
        <f t="shared" si="104"/>
        <v>54.949433782195271</v>
      </c>
      <c r="DH86" s="27">
        <f t="shared" si="105"/>
        <v>85.224306275824347</v>
      </c>
      <c r="DI86">
        <f>'Config sheet'!$N$59</f>
        <v>71.978923438716066</v>
      </c>
      <c r="DJ86" s="21">
        <f t="shared" si="126"/>
        <v>69.558387990996962</v>
      </c>
      <c r="DK86" s="19">
        <f>Coeff_Summary!$B$11+Coeff_Summary!$D$11*(F86)+Coeff_Summary!$E$11*CM86*100+Coeff_Summary!$F$11*(F86)^2+Coeff_Summary!$G$11*(F86)*CM86*100+Coeff_Summary!$H$11*(CM86*100)^2</f>
        <v>0.93540078971786611</v>
      </c>
      <c r="DL86" s="19">
        <f>Coeff_Summary!$B$9+Coeff_Summary!$D$9*(G86)+Coeff_Summary!$E$9*CN86*100+Coeff_Summary!$F$9*(G86)^2+Coeff_Summary!$G$9*(G86)*CN86*100+Coeff_Summary!$H$9*(CN86*100)^2</f>
        <v>0.95271954620295196</v>
      </c>
      <c r="DM86" s="30">
        <f t="shared" si="127"/>
        <v>0.94406016796040904</v>
      </c>
      <c r="DN86">
        <f>DK86*8314.4*(GERC_A_PARA!F86+273)/('Config sheet'!$N$28*GERC_A_PARA!CM86*10^5)</f>
        <v>3.9600329599003462E-2</v>
      </c>
      <c r="DO86">
        <f>DL86*(8314.4/'Config sheet'!$N$28)*((GERC_A_PARA!G86+273)/(GERC_A_PARA!CN86*10^5))</f>
        <v>2.5505318741157149E-2</v>
      </c>
      <c r="DP86" s="30">
        <f t="shared" si="128"/>
        <v>1578.9802804488022</v>
      </c>
      <c r="DQ86" s="30">
        <f t="shared" si="106"/>
        <v>39872.907534803373</v>
      </c>
      <c r="DR86" s="30">
        <f t="shared" si="107"/>
        <v>998.48447760102488</v>
      </c>
      <c r="DS86" s="30">
        <f t="shared" si="108"/>
        <v>39148.08859023593</v>
      </c>
      <c r="DT86" s="19">
        <f>(Coeff_Summary!$B$5+Coeff_Summary!$D$5*(F86)+Coeff_Summary!$E$5*CM86*100+Coeff_Summary!$F$5*(F86)^2+Coeff_Summary!$G$5*(F86)*CM86*100+Coeff_Summary!$H$5*(CM86*100)^2+Coeff_Summary!$B$3+Coeff_Summary!$D$3*(G86)+Coeff_Summary!$E$3*CN86*100+Coeff_Summary!$F$3*(G86)^2+Coeff_Summary!$G$3*(G86)*CN86*100+Coeff_Summary!$H$3*(CN86*100)^2)/2</f>
        <v>1.4230290429690395</v>
      </c>
      <c r="DU86" s="30">
        <f t="shared" si="129"/>
        <v>3.3639038893913189</v>
      </c>
      <c r="DV86" s="30">
        <f>DM86*(8314.4/'Config sheet'!$N$28)*(273+F86)*DU86*((CO86^(1/DU86))-1)</f>
        <v>97191.419450024623</v>
      </c>
      <c r="DW86" s="30">
        <f t="shared" si="109"/>
        <v>349.35838209866108</v>
      </c>
      <c r="DX86" s="30">
        <f t="shared" si="110"/>
        <v>345.68</v>
      </c>
      <c r="DY86" s="30">
        <f t="shared" si="111"/>
        <v>106.49890830152134</v>
      </c>
      <c r="DZ86" s="30">
        <f t="shared" si="112"/>
        <v>1010.7835696032834</v>
      </c>
      <c r="EA86" s="65">
        <f>Coeff_Summary!$B$9+Coeff_Summary!$D$9*(DW86-273)+Coeff_Summary!$E$9*CN86*100+Coeff_Summary!$F$9*(DW86-273)^2+Coeff_Summary!$G$9*(DW86-273)*CN86*100+Coeff_Summary!$H$9*(CN86*100)^2</f>
        <v>0.9555091950477056</v>
      </c>
      <c r="EB86" s="30">
        <f>EA86*(8314.4/'Config sheet'!$C$28)*(DW86/(CM86*10^5))</f>
        <v>4.8886512992323564E-2</v>
      </c>
      <c r="EC86" s="30">
        <f t="shared" si="113"/>
        <v>1.2344976288670533</v>
      </c>
      <c r="ED86" s="30">
        <f t="shared" si="114"/>
        <v>1.0185147978016025</v>
      </c>
      <c r="EE86" s="30">
        <f>('Config sheet'!$N$132*(CN86-CM86) - 'Config sheet'!$N$133*GERC_A_PARA!CN86)*10^5</f>
        <v>113803.31855323278</v>
      </c>
      <c r="EF86" s="30">
        <f>('Config sheet'!$N$132*(CN86-CM86) + 'Config sheet'!$N$133*CM86)*10^5</f>
        <v>155781.26704866288</v>
      </c>
      <c r="EG86" s="30">
        <f>'Config sheet'!$N$148</f>
        <v>386976</v>
      </c>
      <c r="EH86" s="30">
        <f t="shared" si="115"/>
        <v>2274.7219883762132</v>
      </c>
      <c r="EI86" s="30">
        <f>'Config sheet'!$E$127+'Config sheet'!$P$127</f>
        <v>3308.2</v>
      </c>
      <c r="EJ86" s="30"/>
      <c r="EK86" s="63">
        <f t="shared" si="116"/>
        <v>52381.347888026547</v>
      </c>
      <c r="EL86" s="63">
        <f t="shared" si="137"/>
        <v>51862.642489322134</v>
      </c>
      <c r="EM86" s="63">
        <f t="shared" si="138"/>
        <v>39872.907534803373</v>
      </c>
      <c r="EN86" s="63">
        <f t="shared" si="139"/>
        <v>39148.08859023593</v>
      </c>
      <c r="EO86" s="30">
        <f>BL86*(('Config sheet'!$D$8+273)/(C86+273))*(GERC_A_PARA!AI86/'Config sheet'!$D$7)*(1/GERC_A_PARA!BG86)*24*10^-3</f>
        <v>1817.9867359079115</v>
      </c>
      <c r="EP86" s="30">
        <f>BN86*(('Config sheet'!$D$8+273)/(D86+273))*(GERC_A_PARA!AJ86/'Config sheet'!$D$7)*(1/GERC_A_PARA!BH86)*24*10^-3</f>
        <v>1799.9841534485161</v>
      </c>
      <c r="EQ86" s="30">
        <f t="shared" si="130"/>
        <v>1808.9854446782138</v>
      </c>
      <c r="ER86" s="30">
        <f>DP86*(('Config sheet'!$D$8+273)/(F86+273))*(CM86/'Config sheet'!$D$7)*(1/DK86)*24*10^-3</f>
        <v>1383.8593305256416</v>
      </c>
      <c r="ES86" s="30">
        <f>DR86*(('Config sheet'!$D$8+273)/(G86+273))*(CN86/'Config sheet'!$D$7)*(1/DL86)*24*10^-3</f>
        <v>1358.703215223393</v>
      </c>
      <c r="ET86" s="30">
        <f t="shared" si="131"/>
        <v>1371.2812728745173</v>
      </c>
      <c r="EU86">
        <f t="shared" si="132"/>
        <v>1.010001522749467</v>
      </c>
      <c r="EV86">
        <f t="shared" si="133"/>
        <v>1.0185147978016027</v>
      </c>
      <c r="EW86" s="30">
        <f t="shared" si="134"/>
        <v>0.69870015952381626</v>
      </c>
      <c r="EX86" s="30">
        <f>'Config sheet'!$C$123/('Config sheet'!$F$17*10^-3)</f>
        <v>1.2841244171864261</v>
      </c>
      <c r="EY86" s="30">
        <f t="shared" si="135"/>
        <v>0.73710885548991067</v>
      </c>
      <c r="EZ86" s="30">
        <f>'Config sheet'!$N$123/('Config sheet'!$Q$17*10^-3)</f>
        <v>1.4616189626248377</v>
      </c>
      <c r="FA86" s="1" t="s">
        <v>493</v>
      </c>
      <c r="FB86" s="30">
        <f t="shared" si="136"/>
        <v>-3.6783820986610749</v>
      </c>
      <c r="FC86" s="30"/>
    </row>
    <row r="87" spans="1:159" x14ac:dyDescent="0.25">
      <c r="A87" s="1">
        <v>43483</v>
      </c>
      <c r="B87" s="2">
        <v>0.20833333333333334</v>
      </c>
      <c r="C87">
        <v>23.59</v>
      </c>
      <c r="D87">
        <v>70.95</v>
      </c>
      <c r="E87">
        <v>15.51</v>
      </c>
      <c r="F87">
        <v>15.49</v>
      </c>
      <c r="G87">
        <v>72.11</v>
      </c>
      <c r="H87">
        <v>66.23</v>
      </c>
      <c r="I87">
        <v>71.510000000000005</v>
      </c>
      <c r="J87">
        <v>71.77</v>
      </c>
      <c r="K87">
        <v>72.11</v>
      </c>
      <c r="L87">
        <v>69.52</v>
      </c>
      <c r="M87">
        <v>21.8</v>
      </c>
      <c r="N87">
        <v>34.21</v>
      </c>
      <c r="O87">
        <v>33.74</v>
      </c>
      <c r="P87">
        <v>33.67</v>
      </c>
      <c r="Q87">
        <v>64.180000000000007</v>
      </c>
      <c r="R87">
        <v>3.72</v>
      </c>
      <c r="S87">
        <v>66.760000000000005</v>
      </c>
      <c r="T87">
        <v>75.400000000000006</v>
      </c>
      <c r="U87">
        <v>71.81</v>
      </c>
      <c r="V87">
        <v>71.81</v>
      </c>
      <c r="W87">
        <v>2.86</v>
      </c>
      <c r="X87">
        <v>2.44</v>
      </c>
      <c r="Y87">
        <v>3.74</v>
      </c>
      <c r="Z87">
        <v>3.43</v>
      </c>
      <c r="AA87">
        <v>4.63</v>
      </c>
      <c r="AB87">
        <v>4.2</v>
      </c>
      <c r="AC87">
        <v>3.89</v>
      </c>
      <c r="AD87">
        <v>2.0499999999999998</v>
      </c>
      <c r="AE87">
        <v>1.44</v>
      </c>
      <c r="AF87">
        <v>1.94</v>
      </c>
      <c r="AH87" s="4" t="str">
        <f t="shared" si="140"/>
        <v>ON</v>
      </c>
      <c r="AI87" s="31">
        <f>M87+'Config sheet'!$D$9-'Config sheet'!$C$139</f>
        <v>22.758900000000001</v>
      </c>
      <c r="AJ87" s="31">
        <f>N87+'Config sheet'!$D$9+'Config sheet'!$C$140</f>
        <v>35.568899999999999</v>
      </c>
      <c r="AK87" s="25">
        <f t="shared" si="71"/>
        <v>1.5628567285765129</v>
      </c>
      <c r="AL87" s="46">
        <f>'Config sheet'!$C$47</f>
        <v>3546.9708798579968</v>
      </c>
      <c r="AM87" s="4">
        <f>'Config sheet'!$C$42</f>
        <v>1817.9423322060413</v>
      </c>
      <c r="AN87" s="25">
        <f>'Config sheet'!$C$46</f>
        <v>1729.0285476519553</v>
      </c>
      <c r="AO87" s="25">
        <f t="shared" si="72"/>
        <v>1.4965166882931331</v>
      </c>
      <c r="AP87" s="25">
        <f>'Config sheet'!$C$50/100*GERC_A_PARA!AM87</f>
        <v>351.771841281869</v>
      </c>
      <c r="AQ87" s="25">
        <f t="shared" si="73"/>
        <v>351.771841281869</v>
      </c>
      <c r="AR87" s="25">
        <f t="shared" si="74"/>
        <v>474.06886020817825</v>
      </c>
      <c r="AS87" s="27">
        <f t="shared" si="75"/>
        <v>2169.7141734879106</v>
      </c>
      <c r="AT87" s="25">
        <f t="shared" si="76"/>
        <v>1609.9862571189483</v>
      </c>
      <c r="AU87" s="25">
        <f>'Config sheet'!$C$51/100*GERC_A_PARA!AN87</f>
        <v>266.0974934836359</v>
      </c>
      <c r="AV87" s="25">
        <f t="shared" si="77"/>
        <v>266.0974934836359</v>
      </c>
      <c r="AW87" s="25">
        <f t="shared" si="78"/>
        <v>358.60896364061063</v>
      </c>
      <c r="AX87" s="27">
        <f t="shared" si="79"/>
        <v>1995.1260411355911</v>
      </c>
      <c r="AY87" s="25">
        <f t="shared" si="80"/>
        <v>1480.4371684980067</v>
      </c>
      <c r="AZ87" s="31">
        <f t="shared" si="117"/>
        <v>93.272777867606848</v>
      </c>
      <c r="BA87" s="31">
        <f t="shared" si="118"/>
        <v>94.649511699352416</v>
      </c>
      <c r="BB87" s="31">
        <f t="shared" si="119"/>
        <v>69.210909144200286</v>
      </c>
      <c r="BC87" s="31">
        <f t="shared" si="120"/>
        <v>70.232482665683051</v>
      </c>
      <c r="BD87" s="25">
        <f t="shared" si="81"/>
        <v>93.961144783479625</v>
      </c>
      <c r="BE87">
        <f>'Config sheet'!$D$59</f>
        <v>82.44</v>
      </c>
      <c r="BF87" s="30">
        <f t="shared" si="121"/>
        <v>81.841420344210647</v>
      </c>
      <c r="BG87" s="19">
        <f>Coeff_Summary!$B$10+Coeff_Summary!$D$10*(C87)+Coeff_Summary!$E$10*AI87*100+Coeff_Summary!$F$10*(C87)^2+Coeff_Summary!$G$10*(C87)*AI87*100+Coeff_Summary!$H$10*(AI87*100)^2</f>
        <v>0.96050857885999286</v>
      </c>
      <c r="BH87" s="19">
        <f>Coeff_Summary!$B$8+Coeff_Summary!$D$8*(D87)+Coeff_Summary!$E$8*AJ87*100+Coeff_Summary!$F$8*(D87)^2+Coeff_Summary!$G$8*(D87)*AJ87*100+Coeff_Summary!$H$8*(AJ87*100)^2</f>
        <v>0.97015150587137078</v>
      </c>
      <c r="BI87" s="30">
        <f t="shared" si="122"/>
        <v>0.96533004236568187</v>
      </c>
      <c r="BJ87" s="30">
        <f>BG87*8314.4*(GERC_A_PARA!C87+273)/('Config sheet'!$C$28*AI87*10^5)</f>
        <v>6.3552050737358007E-2</v>
      </c>
      <c r="BK87">
        <f>BH87*(8314.4/'Config sheet'!$C$28)*(BT87/(AJ87*10^5))</f>
        <v>4.7630761632631469E-2</v>
      </c>
      <c r="BL87" s="30">
        <f t="shared" si="123"/>
        <v>3332.7744438512336</v>
      </c>
      <c r="BM87" s="30">
        <f t="shared" si="82"/>
        <v>52441.650665603433</v>
      </c>
      <c r="BN87" s="30">
        <f t="shared" si="83"/>
        <v>2473.0082506914264</v>
      </c>
      <c r="BO87" s="30">
        <f t="shared" si="84"/>
        <v>51920.401142550436</v>
      </c>
      <c r="BP87" s="19">
        <f>(Coeff_Summary!$B$4+Coeff_Summary!$D$4*(C87)+Coeff_Summary!$E$4*AI87*100+Coeff_Summary!$F$4*(C87)^2+Coeff_Summary!$G$4*(C87)*AI87*100+Coeff_Summary!$H$4*(AI87*100)^2+Coeff_Summary!$B$2+Coeff_Summary!$D$2*(D87)+Coeff_Summary!$E$2*AJ87*100+Coeff_Summary!$F$2*(D87)^2+Coeff_Summary!$G$2*(D87)*AJ87*100+Coeff_Summary!$H$2*(AJ87*100)^2)/2</f>
        <v>1.3652580475652427</v>
      </c>
      <c r="BQ87" s="30">
        <f t="shared" si="124"/>
        <v>3.7377904653048857</v>
      </c>
      <c r="BR87" s="30">
        <f>BI87*(8314.4/'Config sheet'!$C$28)*(273+C87)*BQ87*((AK87^(1/BQ87))-1)</f>
        <v>68943.033500506368</v>
      </c>
      <c r="BS87" s="30">
        <f t="shared" si="85"/>
        <v>334.22366630978337</v>
      </c>
      <c r="BT87" s="30">
        <f t="shared" si="86"/>
        <v>343.95</v>
      </c>
      <c r="BU87" s="52">
        <f t="shared" si="87"/>
        <v>79.462977850049342</v>
      </c>
      <c r="BV87" s="30">
        <f t="shared" si="88"/>
        <v>1263.8612682287073</v>
      </c>
      <c r="BW87" s="65">
        <f>Coeff_Summary!$B$8+Coeff_Summary!$D$8*(BS87-273)+Coeff_Summary!$E$8*AJ87*100+Coeff_Summary!$F$8*(BS87-273)^2+Coeff_Summary!$G$8*(BS87-273)*AJ87*100+Coeff_Summary!$H$8*(AJ87*100)^2</f>
        <v>0.96547016843316669</v>
      </c>
      <c r="BX87" s="30">
        <f>BW87*(8314.4/'Config sheet'!$C$28)*(BS87/(AI87*10^5))</f>
        <v>7.1985972351524152E-2</v>
      </c>
      <c r="BY87" s="30">
        <f t="shared" si="89"/>
        <v>1.132708882188886</v>
      </c>
      <c r="BZ87" s="30">
        <f t="shared" si="90"/>
        <v>1.0100393970690225</v>
      </c>
      <c r="CA87" s="30">
        <f>('Config sheet'!$C$132*(AJ87-AI87) - 'Config sheet'!$C$133*GERC_A_PARA!AJ87)*10^5</f>
        <v>94799.436647681359</v>
      </c>
      <c r="CB87" s="30">
        <f>('Config sheet'!$C$132*(AJ87-AI87) + 'Config sheet'!$C$133*AI87)*10^5</f>
        <v>119228.60085413652</v>
      </c>
      <c r="CC87" s="30">
        <f>'Config sheet'!$C$148</f>
        <v>386976</v>
      </c>
      <c r="CD87" s="30">
        <f t="shared" si="125"/>
        <v>9.7263336902166202</v>
      </c>
      <c r="CE87" s="30"/>
      <c r="CF87" s="30"/>
      <c r="CG87" s="30"/>
      <c r="CH87" s="30"/>
      <c r="CI87" s="30"/>
      <c r="CJ87" s="30"/>
      <c r="CK87" s="30"/>
      <c r="CL87" s="30"/>
      <c r="CM87" s="46">
        <f>P87+'Config sheet'!$O$9-'Config sheet'!$C$139</f>
        <v>34.628900000000002</v>
      </c>
      <c r="CN87" s="46">
        <f>Q87+'Config sheet'!$O$9+'Config sheet'!C$140</f>
        <v>65.538900000000012</v>
      </c>
      <c r="CO87" s="27">
        <f t="shared" si="91"/>
        <v>1.8926070420948979</v>
      </c>
      <c r="CP87" s="46">
        <f>'Config sheet'!$N$47</f>
        <v>1852.7346826837274</v>
      </c>
      <c r="CQ87" s="27">
        <f>'Config sheet'!$N$42</f>
        <v>970.82423361890676</v>
      </c>
      <c r="CR87" s="27">
        <f>'Config sheet'!$N$46</f>
        <v>881.91044906482068</v>
      </c>
      <c r="CS87" s="27">
        <f t="shared" si="92"/>
        <v>1.3906306567144022</v>
      </c>
      <c r="CT87" s="27">
        <f>'Config sheet'!$N$50/100*GERC_A_PARA!CQ87</f>
        <v>274.64617569078871</v>
      </c>
      <c r="CU87" s="27">
        <f t="shared" si="93"/>
        <v>274.64617569078871</v>
      </c>
      <c r="CV87" s="27">
        <f t="shared" si="94"/>
        <v>434.51745557914984</v>
      </c>
      <c r="CW87" s="27">
        <f t="shared" si="95"/>
        <v>1245.4704093096955</v>
      </c>
      <c r="CX87" s="27">
        <f t="shared" si="96"/>
        <v>787.22656699033405</v>
      </c>
      <c r="CY87" s="27">
        <f>'Config sheet'!$N$51/100*GERC_A_PARA!CR87</f>
        <v>198.78261521921058</v>
      </c>
      <c r="CZ87" s="27">
        <f t="shared" si="97"/>
        <v>198.78261521921058</v>
      </c>
      <c r="DA87" s="27">
        <f t="shared" si="98"/>
        <v>314.49378809361468</v>
      </c>
      <c r="DB87" s="27">
        <f t="shared" si="99"/>
        <v>1080.6930642840312</v>
      </c>
      <c r="DC87" s="27">
        <f t="shared" si="100"/>
        <v>683.07547462176353</v>
      </c>
      <c r="DD87" s="50">
        <f t="shared" si="101"/>
        <v>83.532417676430001</v>
      </c>
      <c r="DE87" s="50">
        <f t="shared" si="102"/>
        <v>86.879487254391364</v>
      </c>
      <c r="DF87" s="50">
        <f t="shared" si="103"/>
        <v>52.798475104892859</v>
      </c>
      <c r="DG87" s="50">
        <f t="shared" si="104"/>
        <v>54.914062977266902</v>
      </c>
      <c r="DH87" s="27">
        <f t="shared" si="105"/>
        <v>85.205952465410689</v>
      </c>
      <c r="DI87">
        <f>'Config sheet'!$N$59</f>
        <v>71.978923438716066</v>
      </c>
      <c r="DJ87" s="21">
        <f t="shared" si="126"/>
        <v>69.531110753245287</v>
      </c>
      <c r="DK87" s="19">
        <f>Coeff_Summary!$B$11+Coeff_Summary!$D$11*(F87)+Coeff_Summary!$E$11*CM87*100+Coeff_Summary!$F$11*(F87)^2+Coeff_Summary!$G$11*(F87)*CM87*100+Coeff_Summary!$H$11*(CM87*100)^2</f>
        <v>0.93492675946442649</v>
      </c>
      <c r="DL87" s="19">
        <f>Coeff_Summary!$B$9+Coeff_Summary!$D$9*(G87)+Coeff_Summary!$E$9*CN87*100+Coeff_Summary!$F$9*(G87)^2+Coeff_Summary!$G$9*(G87)*CN87*100+Coeff_Summary!$H$9*(CN87*100)^2</f>
        <v>0.95228684258046414</v>
      </c>
      <c r="DM87" s="30">
        <f t="shared" si="127"/>
        <v>0.94360680102244532</v>
      </c>
      <c r="DN87">
        <f>DK87*8314.4*(GERC_A_PARA!F87+273)/('Config sheet'!$N$28*GERC_A_PARA!CM87*10^5)</f>
        <v>3.9545105855354271E-2</v>
      </c>
      <c r="DO87">
        <f>DL87*(8314.4/'Config sheet'!$N$28)*((GERC_A_PARA!G87+273)/(GERC_A_PARA!CN87*10^5))</f>
        <v>2.5459464473916012E-2</v>
      </c>
      <c r="DP87" s="30">
        <f t="shared" si="128"/>
        <v>1578.6402330376743</v>
      </c>
      <c r="DQ87" s="30">
        <f t="shared" si="106"/>
        <v>39919.990069363586</v>
      </c>
      <c r="DR87" s="30">
        <f t="shared" si="107"/>
        <v>997.81377532354588</v>
      </c>
      <c r="DS87" s="30">
        <f t="shared" si="108"/>
        <v>39192.2530949477</v>
      </c>
      <c r="DT87" s="19">
        <f>(Coeff_Summary!$B$5+Coeff_Summary!$D$5*(F87)+Coeff_Summary!$E$5*CM87*100+Coeff_Summary!$F$5*(F87)^2+Coeff_Summary!$G$5*(F87)*CM87*100+Coeff_Summary!$H$5*(CM87*100)^2+Coeff_Summary!$B$3+Coeff_Summary!$D$3*(G87)+Coeff_Summary!$E$3*CN87*100+Coeff_Summary!$F$3*(G87)^2+Coeff_Summary!$G$3*(G87)*CN87*100+Coeff_Summary!$H$3*(CN87*100)^2)/2</f>
        <v>1.4240312364933285</v>
      </c>
      <c r="DU87" s="30">
        <f t="shared" si="129"/>
        <v>3.3583168265381635</v>
      </c>
      <c r="DV87" s="30">
        <f>DM87*(8314.4/'Config sheet'!$N$28)*(273+F87)*DU87*((CO87^(1/DU87))-1)</f>
        <v>97104.159696589442</v>
      </c>
      <c r="DW87" s="30">
        <f t="shared" si="109"/>
        <v>348.84343903281382</v>
      </c>
      <c r="DX87" s="30">
        <f t="shared" si="110"/>
        <v>345.11</v>
      </c>
      <c r="DY87" s="30">
        <f t="shared" si="111"/>
        <v>106.59385205371569</v>
      </c>
      <c r="DZ87" s="30">
        <f t="shared" si="112"/>
        <v>1010.1679870983343</v>
      </c>
      <c r="EA87" s="65">
        <f>Coeff_Summary!$B$9+Coeff_Summary!$D$9*(DW87-273)+Coeff_Summary!$E$9*CN87*100+Coeff_Summary!$F$9*(DW87-273)^2+Coeff_Summary!$G$9*(DW87-273)*CN87*100+Coeff_Summary!$H$9*(CN87*100)^2</f>
        <v>0.95513571971753308</v>
      </c>
      <c r="EB87" s="30">
        <f>EA87*(8314.4/'Config sheet'!$C$28)*(DW87/(CM87*10^5))</f>
        <v>4.8851739724827384E-2</v>
      </c>
      <c r="EC87" s="30">
        <f t="shared" si="113"/>
        <v>1.2353422419329048</v>
      </c>
      <c r="ED87" s="30">
        <f t="shared" si="114"/>
        <v>1.0185683883152332</v>
      </c>
      <c r="EE87" s="30">
        <f>('Config sheet'!$N$132*(CN87-CM87) - 'Config sheet'!$N$133*GERC_A_PARA!CN87)*10^5</f>
        <v>113903.15576122372</v>
      </c>
      <c r="EF87" s="30">
        <f>('Config sheet'!$N$132*(CN87-CM87) + 'Config sheet'!$N$133*CM87)*10^5</f>
        <v>155855.97473261232</v>
      </c>
      <c r="EG87" s="30">
        <f>'Config sheet'!$N$148</f>
        <v>386976</v>
      </c>
      <c r="EH87" s="30">
        <f t="shared" si="115"/>
        <v>2274.0292553270415</v>
      </c>
      <c r="EI87" s="30">
        <f>'Config sheet'!$E$127+'Config sheet'!$P$127</f>
        <v>3308.2</v>
      </c>
      <c r="EJ87" s="30"/>
      <c r="EK87" s="63">
        <f t="shared" si="116"/>
        <v>52441.650665603433</v>
      </c>
      <c r="EL87" s="63">
        <f t="shared" si="137"/>
        <v>51920.401142550436</v>
      </c>
      <c r="EM87" s="63">
        <f t="shared" si="138"/>
        <v>39919.990069363586</v>
      </c>
      <c r="EN87" s="63">
        <f t="shared" si="139"/>
        <v>39192.2530949477</v>
      </c>
      <c r="EO87" s="30">
        <f>BL87*(('Config sheet'!$D$8+273)/(C87+273))*(GERC_A_PARA!AI87/'Config sheet'!$D$7)*(1/GERC_A_PARA!BG87)*24*10^-3</f>
        <v>1820.0796497826655</v>
      </c>
      <c r="EP87" s="30">
        <f>BN87*(('Config sheet'!$D$8+273)/(D87+273))*(GERC_A_PARA!AJ87/'Config sheet'!$D$7)*(1/GERC_A_PARA!BH87)*24*10^-3</f>
        <v>1801.9887690165885</v>
      </c>
      <c r="EQ87" s="30">
        <f t="shared" si="130"/>
        <v>1811.0342093996269</v>
      </c>
      <c r="ER87" s="30">
        <f>DP87*(('Config sheet'!$D$8+273)/(F87+273))*(CM87/'Config sheet'!$D$7)*(1/DK87)*24*10^-3</f>
        <v>1385.4934126326227</v>
      </c>
      <c r="ES87" s="30">
        <f>DR87*(('Config sheet'!$D$8+273)/(G87+273))*(CN87/'Config sheet'!$D$7)*(1/DL87)*24*10^-3</f>
        <v>1360.2360219762008</v>
      </c>
      <c r="ET87" s="30">
        <f t="shared" si="131"/>
        <v>1372.8647173044119</v>
      </c>
      <c r="EU87">
        <f t="shared" si="132"/>
        <v>1.0100393970690227</v>
      </c>
      <c r="EV87">
        <f t="shared" si="133"/>
        <v>1.018568388315233</v>
      </c>
      <c r="EW87" s="30">
        <f t="shared" si="134"/>
        <v>0.69786714224889657</v>
      </c>
      <c r="EX87" s="30">
        <f>'Config sheet'!$C$123/('Config sheet'!$F$17*10^-3)</f>
        <v>1.2841244171864261</v>
      </c>
      <c r="EY87" s="30">
        <f t="shared" si="135"/>
        <v>0.73581029096717976</v>
      </c>
      <c r="EZ87" s="30">
        <f>'Config sheet'!$N$123/('Config sheet'!$Q$17*10^-3)</f>
        <v>1.4616189626248377</v>
      </c>
      <c r="FA87" s="1" t="s">
        <v>494</v>
      </c>
      <c r="FB87" s="30">
        <f t="shared" si="136"/>
        <v>-3.7334390328138056</v>
      </c>
      <c r="FC87" s="30"/>
    </row>
    <row r="88" spans="1:159" x14ac:dyDescent="0.25">
      <c r="A88" s="1">
        <v>43483</v>
      </c>
      <c r="B88" s="2">
        <v>0.25</v>
      </c>
      <c r="C88">
        <v>23.37</v>
      </c>
      <c r="D88">
        <v>70.7</v>
      </c>
      <c r="E88">
        <v>14.93</v>
      </c>
      <c r="F88">
        <v>14.9</v>
      </c>
      <c r="G88">
        <v>71.55</v>
      </c>
      <c r="H88">
        <v>66.17</v>
      </c>
      <c r="I88">
        <v>71.44</v>
      </c>
      <c r="J88">
        <v>71.7</v>
      </c>
      <c r="K88">
        <v>72.040000000000006</v>
      </c>
      <c r="L88">
        <v>69.47</v>
      </c>
      <c r="M88">
        <v>21.79</v>
      </c>
      <c r="N88">
        <v>34.18</v>
      </c>
      <c r="O88">
        <v>33.71</v>
      </c>
      <c r="P88">
        <v>33.630000000000003</v>
      </c>
      <c r="Q88">
        <v>64.17</v>
      </c>
      <c r="R88">
        <v>3.72</v>
      </c>
      <c r="S88">
        <v>66.73</v>
      </c>
      <c r="T88">
        <v>75.37</v>
      </c>
      <c r="U88">
        <v>71.77</v>
      </c>
      <c r="V88">
        <v>71.77</v>
      </c>
      <c r="W88">
        <v>2.87</v>
      </c>
      <c r="X88">
        <v>2.44</v>
      </c>
      <c r="Y88">
        <v>3.74</v>
      </c>
      <c r="Z88">
        <v>3.4</v>
      </c>
      <c r="AA88">
        <v>4.62</v>
      </c>
      <c r="AB88">
        <v>4.1900000000000004</v>
      </c>
      <c r="AC88">
        <v>3.9</v>
      </c>
      <c r="AD88">
        <v>2.08</v>
      </c>
      <c r="AE88">
        <v>1.46</v>
      </c>
      <c r="AF88">
        <v>1.91</v>
      </c>
      <c r="AH88" s="4" t="str">
        <f t="shared" si="140"/>
        <v>ON</v>
      </c>
      <c r="AI88" s="31">
        <f>M88+'Config sheet'!$D$9-'Config sheet'!$C$139</f>
        <v>22.748899999999999</v>
      </c>
      <c r="AJ88" s="31">
        <f>N88+'Config sheet'!$D$9+'Config sheet'!$C$140</f>
        <v>35.538899999999998</v>
      </c>
      <c r="AK88" s="25">
        <f t="shared" si="71"/>
        <v>1.5622249867026536</v>
      </c>
      <c r="AL88" s="46">
        <f>'Config sheet'!$C$47</f>
        <v>3546.9708798579968</v>
      </c>
      <c r="AM88" s="4">
        <f>'Config sheet'!$C$42</f>
        <v>1817.9423322060413</v>
      </c>
      <c r="AN88" s="25">
        <f>'Config sheet'!$C$46</f>
        <v>1729.0285476519553</v>
      </c>
      <c r="AO88" s="25">
        <f t="shared" si="72"/>
        <v>1.4972654050617469</v>
      </c>
      <c r="AP88" s="25">
        <f>'Config sheet'!$C$50/100*GERC_A_PARA!AM88</f>
        <v>351.771841281869</v>
      </c>
      <c r="AQ88" s="25">
        <f t="shared" si="73"/>
        <v>351.771841281869</v>
      </c>
      <c r="AR88" s="25">
        <f t="shared" si="74"/>
        <v>473.87015793316993</v>
      </c>
      <c r="AS88" s="27">
        <f t="shared" si="75"/>
        <v>2169.7141734879106</v>
      </c>
      <c r="AT88" s="25">
        <f t="shared" si="76"/>
        <v>1610.661353295962</v>
      </c>
      <c r="AU88" s="25">
        <f>'Config sheet'!$C$51/100*GERC_A_PARA!AN88</f>
        <v>266.0974934836359</v>
      </c>
      <c r="AV88" s="25">
        <f t="shared" si="77"/>
        <v>266.0974934836359</v>
      </c>
      <c r="AW88" s="25">
        <f t="shared" si="78"/>
        <v>358.45865548309428</v>
      </c>
      <c r="AX88" s="27">
        <f t="shared" si="79"/>
        <v>1995.1260411355911</v>
      </c>
      <c r="AY88" s="25">
        <f t="shared" si="80"/>
        <v>1481.0579424135249</v>
      </c>
      <c r="AZ88" s="31">
        <f t="shared" si="117"/>
        <v>93.283707932410778</v>
      </c>
      <c r="BA88" s="31">
        <f t="shared" si="118"/>
        <v>94.658204913684827</v>
      </c>
      <c r="BB88" s="31">
        <f t="shared" si="119"/>
        <v>69.248044325281342</v>
      </c>
      <c r="BC88" s="31">
        <f t="shared" si="120"/>
        <v>70.268385711723624</v>
      </c>
      <c r="BD88" s="25">
        <f t="shared" si="81"/>
        <v>93.970956423047795</v>
      </c>
      <c r="BE88">
        <f>'Config sheet'!$D$59</f>
        <v>82.44</v>
      </c>
      <c r="BF88" s="30">
        <f t="shared" si="121"/>
        <v>81.864585720775139</v>
      </c>
      <c r="BG88" s="19">
        <f>Coeff_Summary!$B$10+Coeff_Summary!$D$10*(C88)+Coeff_Summary!$E$10*AI88*100+Coeff_Summary!$F$10*(C88)^2+Coeff_Summary!$G$10*(C88)*AI88*100+Coeff_Summary!$H$10*(AI88*100)^2</f>
        <v>0.96040410718588243</v>
      </c>
      <c r="BH88" s="19">
        <f>Coeff_Summary!$B$8+Coeff_Summary!$D$8*(D88)+Coeff_Summary!$E$8*AJ88*100+Coeff_Summary!$F$8*(D88)^2+Coeff_Summary!$G$8*(D88)*AJ88*100+Coeff_Summary!$H$8*(AJ88*100)^2</f>
        <v>0.97005912251242488</v>
      </c>
      <c r="BI88" s="30">
        <f t="shared" si="122"/>
        <v>0.96523161484915365</v>
      </c>
      <c r="BJ88" s="30">
        <f>BG88*8314.4*(GERC_A_PARA!C88+273)/('Config sheet'!$C$28*AI88*10^5)</f>
        <v>6.3525915386492604E-2</v>
      </c>
      <c r="BK88">
        <f>BH88*(8314.4/'Config sheet'!$C$28)*(BT88/(AJ88*10^5))</f>
        <v>4.7631783084587744E-2</v>
      </c>
      <c r="BL88" s="30">
        <f t="shared" si="123"/>
        <v>3333.1224598495533</v>
      </c>
      <c r="BM88" s="30">
        <f t="shared" si="82"/>
        <v>52468.704143352945</v>
      </c>
      <c r="BN88" s="30">
        <f t="shared" si="83"/>
        <v>2474.3035730150109</v>
      </c>
      <c r="BO88" s="30">
        <f t="shared" si="84"/>
        <v>51946.48221799665</v>
      </c>
      <c r="BP88" s="19">
        <f>(Coeff_Summary!$B$4+Coeff_Summary!$D$4*(C88)+Coeff_Summary!$E$4*AI88*100+Coeff_Summary!$F$4*(C88)^2+Coeff_Summary!$G$4*(C88)*AI88*100+Coeff_Summary!$H$4*(AI88*100)^2+Coeff_Summary!$B$2+Coeff_Summary!$D$2*(D88)+Coeff_Summary!$E$2*AJ88*100+Coeff_Summary!$F$2*(D88)^2+Coeff_Summary!$G$2*(D88)*AJ88*100+Coeff_Summary!$H$2*(AJ88*100)^2)/2</f>
        <v>1.3654868744099844</v>
      </c>
      <c r="BQ88" s="30">
        <f t="shared" si="124"/>
        <v>3.7360763683082401</v>
      </c>
      <c r="BR88" s="30">
        <f>BI88*(8314.4/'Config sheet'!$C$28)*(273+C88)*BQ88*((AK88^(1/BQ88))-1)</f>
        <v>68820.622323613905</v>
      </c>
      <c r="BS88" s="30">
        <f t="shared" si="85"/>
        <v>333.95791427495169</v>
      </c>
      <c r="BT88" s="30">
        <f t="shared" si="86"/>
        <v>343.7</v>
      </c>
      <c r="BU88" s="52">
        <f t="shared" si="87"/>
        <v>79.41667922026555</v>
      </c>
      <c r="BV88" s="30">
        <f t="shared" si="88"/>
        <v>1263.0039527353299</v>
      </c>
      <c r="BW88" s="65">
        <f>Coeff_Summary!$B$8+Coeff_Summary!$D$8*(BS88-273)+Coeff_Summary!$E$8*AJ88*100+Coeff_Summary!$F$8*(BS88-273)^2+Coeff_Summary!$G$8*(BS88-273)*AJ88*100+Coeff_Summary!$H$8*(AJ88*100)^2</f>
        <v>0.9653604182630251</v>
      </c>
      <c r="BX88" s="30">
        <f>BW88*(8314.4/'Config sheet'!$C$28)*(BS88/(AI88*10^5))</f>
        <v>7.1952172414926463E-2</v>
      </c>
      <c r="BY88" s="30">
        <f t="shared" si="89"/>
        <v>1.1326428273747553</v>
      </c>
      <c r="BZ88" s="30">
        <f t="shared" si="90"/>
        <v>1.0100530758399531</v>
      </c>
      <c r="CA88" s="30">
        <f>('Config sheet'!$C$132*(AJ88-AI88) - 'Config sheet'!$C$133*GERC_A_PARA!AJ88)*10^5</f>
        <v>94640.734281767145</v>
      </c>
      <c r="CB88" s="30">
        <f>('Config sheet'!$C$132*(AJ88-AI88) + 'Config sheet'!$C$133*AI88)*10^5</f>
        <v>119053.14547219465</v>
      </c>
      <c r="CC88" s="30">
        <f>'Config sheet'!$C$148</f>
        <v>386976</v>
      </c>
      <c r="CD88" s="30">
        <f t="shared" si="125"/>
        <v>9.7420857250482982</v>
      </c>
      <c r="CE88" s="30"/>
      <c r="CF88" s="30"/>
      <c r="CG88" s="30"/>
      <c r="CH88" s="30"/>
      <c r="CI88" s="30"/>
      <c r="CJ88" s="30"/>
      <c r="CK88" s="30"/>
      <c r="CL88" s="30"/>
      <c r="CM88" s="46">
        <f>P88+'Config sheet'!$O$9-'Config sheet'!$C$139</f>
        <v>34.588900000000002</v>
      </c>
      <c r="CN88" s="46">
        <f>Q88+'Config sheet'!$O$9+'Config sheet'!C$140</f>
        <v>65.528900000000007</v>
      </c>
      <c r="CO88" s="27">
        <f t="shared" si="91"/>
        <v>1.894506619175516</v>
      </c>
      <c r="CP88" s="46">
        <f>'Config sheet'!$N$47</f>
        <v>1852.7346826837274</v>
      </c>
      <c r="CQ88" s="27">
        <f>'Config sheet'!$N$42</f>
        <v>970.82423361890676</v>
      </c>
      <c r="CR88" s="27">
        <f>'Config sheet'!$N$46</f>
        <v>881.91044906482068</v>
      </c>
      <c r="CS88" s="27">
        <f t="shared" si="92"/>
        <v>1.3910588722673678</v>
      </c>
      <c r="CT88" s="27">
        <f>'Config sheet'!$N$50/100*GERC_A_PARA!CQ88</f>
        <v>274.64617569078871</v>
      </c>
      <c r="CU88" s="27">
        <f t="shared" si="93"/>
        <v>274.64617569078871</v>
      </c>
      <c r="CV88" s="27">
        <f t="shared" si="94"/>
        <v>434.76952390110347</v>
      </c>
      <c r="CW88" s="27">
        <f t="shared" si="95"/>
        <v>1245.4704093096955</v>
      </c>
      <c r="CX88" s="27">
        <f t="shared" si="96"/>
        <v>786.77015303114467</v>
      </c>
      <c r="CY88" s="27">
        <f>'Config sheet'!$N$51/100*GERC_A_PARA!CR88</f>
        <v>198.78261521921058</v>
      </c>
      <c r="CZ88" s="27">
        <f t="shared" si="97"/>
        <v>198.78261521921058</v>
      </c>
      <c r="DA88" s="27">
        <f t="shared" si="98"/>
        <v>314.67622937511379</v>
      </c>
      <c r="DB88" s="27">
        <f t="shared" si="99"/>
        <v>1080.6930642840312</v>
      </c>
      <c r="DC88" s="27">
        <f t="shared" si="100"/>
        <v>682.67944481932784</v>
      </c>
      <c r="DD88" s="50">
        <f t="shared" si="101"/>
        <v>83.506453314064004</v>
      </c>
      <c r="DE88" s="50">
        <f t="shared" si="102"/>
        <v>86.85880020144937</v>
      </c>
      <c r="DF88" s="50">
        <f t="shared" si="103"/>
        <v>52.751462067580427</v>
      </c>
      <c r="DG88" s="50">
        <f t="shared" si="104"/>
        <v>54.869157079751389</v>
      </c>
      <c r="DH88" s="27">
        <f t="shared" si="105"/>
        <v>85.18262675775668</v>
      </c>
      <c r="DI88">
        <f>'Config sheet'!$N$59</f>
        <v>71.978923438716066</v>
      </c>
      <c r="DJ88" s="21">
        <f t="shared" si="126"/>
        <v>69.496468165711292</v>
      </c>
      <c r="DK88" s="19">
        <f>Coeff_Summary!$B$11+Coeff_Summary!$D$11*(F88)+Coeff_Summary!$E$11*CM88*100+Coeff_Summary!$F$11*(F88)^2+Coeff_Summary!$G$11*(F88)*CM88*100+Coeff_Summary!$H$11*(CM88*100)^2</f>
        <v>0.93444972619230604</v>
      </c>
      <c r="DL88" s="19">
        <f>Coeff_Summary!$B$9+Coeff_Summary!$D$9*(G88)+Coeff_Summary!$E$9*CN88*100+Coeff_Summary!$F$9*(G88)^2+Coeff_Summary!$G$9*(G88)*CN88*100+Coeff_Summary!$H$9*(CN88*100)^2</f>
        <v>0.95185400117339602</v>
      </c>
      <c r="DM88" s="30">
        <f t="shared" si="127"/>
        <v>0.94315186368285109</v>
      </c>
      <c r="DN88">
        <f>DK88*8314.4*(GERC_A_PARA!F88+273)/('Config sheet'!$N$28*GERC_A_PARA!CM88*10^5)</f>
        <v>3.948970958454677E-2</v>
      </c>
      <c r="DO88">
        <f>DL88*(8314.4/'Config sheet'!$N$28)*((GERC_A_PARA!G88+273)/(GERC_A_PARA!CN88*10^5))</f>
        <v>2.5410476025970127E-2</v>
      </c>
      <c r="DP88" s="30">
        <f t="shared" si="128"/>
        <v>1578.208069561987</v>
      </c>
      <c r="DQ88" s="30">
        <f t="shared" si="106"/>
        <v>39965.046240288786</v>
      </c>
      <c r="DR88" s="30">
        <f t="shared" si="107"/>
        <v>996.96226833079038</v>
      </c>
      <c r="DS88" s="30">
        <f t="shared" si="108"/>
        <v>39234.301132803281</v>
      </c>
      <c r="DT88" s="19">
        <f>(Coeff_Summary!$B$5+Coeff_Summary!$D$5*(F88)+Coeff_Summary!$E$5*CM88*100+Coeff_Summary!$F$5*(F88)^2+Coeff_Summary!$G$5*(F88)*CM88*100+Coeff_Summary!$H$5*(CM88*100)^2+Coeff_Summary!$B$3+Coeff_Summary!$D$3*(G88)+Coeff_Summary!$E$3*CN88*100+Coeff_Summary!$F$3*(G88)^2+Coeff_Summary!$G$3*(G88)*CN88*100+Coeff_Summary!$H$3*(CN88*100)^2)/2</f>
        <v>1.4250399865735037</v>
      </c>
      <c r="DU88" s="30">
        <f t="shared" si="129"/>
        <v>3.3527198183436475</v>
      </c>
      <c r="DV88" s="30">
        <f>DM88*(8314.4/'Config sheet'!$N$28)*(273+F88)*DU88*((CO88^(1/DU88))-1)</f>
        <v>97042.006096495796</v>
      </c>
      <c r="DW88" s="30">
        <f t="shared" si="109"/>
        <v>348.34463959060838</v>
      </c>
      <c r="DX88" s="30">
        <f t="shared" si="110"/>
        <v>344.55</v>
      </c>
      <c r="DY88" s="30">
        <f t="shared" si="111"/>
        <v>106.69839292252142</v>
      </c>
      <c r="DZ88" s="30">
        <f t="shared" si="112"/>
        <v>1009.6705912673356</v>
      </c>
      <c r="EA88" s="65">
        <f>Coeff_Summary!$B$9+Coeff_Summary!$D$9*(DW88-273)+Coeff_Summary!$E$9*CN88*100+Coeff_Summary!$F$9*(DW88-273)^2+Coeff_Summary!$G$9*(DW88-273)*CN88*100+Coeff_Summary!$H$9*(CN88*100)^2</f>
        <v>0.95476727084455071</v>
      </c>
      <c r="EB88" s="30">
        <f>EA88*(8314.4/'Config sheet'!$C$28)*(DW88/(CM88*10^5))</f>
        <v>4.8819461973645041E-2</v>
      </c>
      <c r="EC88" s="30">
        <f t="shared" si="113"/>
        <v>1.2362578121554282</v>
      </c>
      <c r="ED88" s="30">
        <f t="shared" si="114"/>
        <v>1.0186251592710169</v>
      </c>
      <c r="EE88" s="30">
        <f>('Config sheet'!$N$132*(CN88-CM88) - 'Config sheet'!$N$133*GERC_A_PARA!CN88)*10^5</f>
        <v>114044.53506519625</v>
      </c>
      <c r="EF88" s="30">
        <f>('Config sheet'!$N$132*(CN88-CM88) + 'Config sheet'!$N$133*CM88)*10^5</f>
        <v>155976.41276655029</v>
      </c>
      <c r="EG88" s="30">
        <f>'Config sheet'!$N$148</f>
        <v>386976</v>
      </c>
      <c r="EH88" s="30">
        <f t="shared" si="115"/>
        <v>2272.6745440026652</v>
      </c>
      <c r="EI88" s="30">
        <f>'Config sheet'!$E$127+'Config sheet'!$P$127</f>
        <v>3308.2</v>
      </c>
      <c r="EJ88" s="30"/>
      <c r="EK88" s="63">
        <f t="shared" si="116"/>
        <v>52468.704143352945</v>
      </c>
      <c r="EL88" s="63">
        <f t="shared" si="137"/>
        <v>51946.48221799665</v>
      </c>
      <c r="EM88" s="63">
        <f t="shared" si="138"/>
        <v>39965.046240288786</v>
      </c>
      <c r="EN88" s="63">
        <f t="shared" si="139"/>
        <v>39234.301132803281</v>
      </c>
      <c r="EO88" s="30">
        <f>BL88*(('Config sheet'!$D$8+273)/(C88+273))*(GERC_A_PARA!AI88/'Config sheet'!$D$7)*(1/GERC_A_PARA!BG88)*24*10^-3</f>
        <v>1821.0185882730216</v>
      </c>
      <c r="EP88" s="30">
        <f>BN88*(('Config sheet'!$D$8+273)/(D88+273))*(GERC_A_PARA!AJ88/'Config sheet'!$D$7)*(1/GERC_A_PARA!BH88)*24*10^-3</f>
        <v>1802.8939585760627</v>
      </c>
      <c r="EQ88" s="30">
        <f t="shared" si="130"/>
        <v>1811.9562734245421</v>
      </c>
      <c r="ER88" s="30">
        <f>DP88*(('Config sheet'!$D$8+273)/(F88+273))*(CM88/'Config sheet'!$D$7)*(1/DK88)*24*10^-3</f>
        <v>1387.0571662284244</v>
      </c>
      <c r="ES88" s="30">
        <f>DR88*(('Config sheet'!$D$8+273)/(G88+273))*(CN88/'Config sheet'!$D$7)*(1/DL88)*24*10^-3</f>
        <v>1361.695373027186</v>
      </c>
      <c r="ET88" s="30">
        <f t="shared" si="131"/>
        <v>1374.3762696278052</v>
      </c>
      <c r="EU88">
        <f t="shared" si="132"/>
        <v>1.0100530758399533</v>
      </c>
      <c r="EV88">
        <f t="shared" si="133"/>
        <v>1.0186251592710172</v>
      </c>
      <c r="EW88" s="30">
        <f t="shared" si="134"/>
        <v>0.6970388696788421</v>
      </c>
      <c r="EX88" s="30">
        <f>'Config sheet'!$C$123/('Config sheet'!$F$17*10^-3)</f>
        <v>1.2841244171864261</v>
      </c>
      <c r="EY88" s="30">
        <f t="shared" si="135"/>
        <v>0.73463913309618223</v>
      </c>
      <c r="EZ88" s="30">
        <f>'Config sheet'!$N$123/('Config sheet'!$Q$17*10^-3)</f>
        <v>1.4616189626248377</v>
      </c>
      <c r="FA88" s="1" t="s">
        <v>495</v>
      </c>
      <c r="FB88" s="30">
        <f t="shared" si="136"/>
        <v>-3.7946395906083694</v>
      </c>
      <c r="FC88" s="30"/>
    </row>
    <row r="89" spans="1:159" x14ac:dyDescent="0.25">
      <c r="A89" s="1">
        <v>43483</v>
      </c>
      <c r="B89" s="2">
        <v>0.29305555555555557</v>
      </c>
      <c r="C89">
        <v>23.15</v>
      </c>
      <c r="D89">
        <v>70.44</v>
      </c>
      <c r="E89">
        <v>14.32</v>
      </c>
      <c r="F89">
        <v>14.3</v>
      </c>
      <c r="G89">
        <v>70.959999999999994</v>
      </c>
      <c r="H89">
        <v>66.099999999999994</v>
      </c>
      <c r="I89">
        <v>71.36</v>
      </c>
      <c r="J89">
        <v>71.63</v>
      </c>
      <c r="K89">
        <v>71.97</v>
      </c>
      <c r="L89">
        <v>69.42</v>
      </c>
      <c r="M89">
        <v>21.79</v>
      </c>
      <c r="N89">
        <v>34.14</v>
      </c>
      <c r="O89">
        <v>33.67</v>
      </c>
      <c r="P89">
        <v>33.590000000000003</v>
      </c>
      <c r="Q89">
        <v>64.150000000000006</v>
      </c>
      <c r="R89">
        <v>3.72</v>
      </c>
      <c r="S89">
        <v>66.7</v>
      </c>
      <c r="T89">
        <v>75.33</v>
      </c>
      <c r="U89">
        <v>71.739999999999995</v>
      </c>
      <c r="V89">
        <v>71.739999999999995</v>
      </c>
      <c r="W89">
        <v>2.87</v>
      </c>
      <c r="X89">
        <v>2.44</v>
      </c>
      <c r="Y89">
        <v>3.75</v>
      </c>
      <c r="Z89">
        <v>3.37</v>
      </c>
      <c r="AA89">
        <v>4.6100000000000003</v>
      </c>
      <c r="AB89">
        <v>4.17</v>
      </c>
      <c r="AC89">
        <v>3.9</v>
      </c>
      <c r="AD89">
        <v>2.11</v>
      </c>
      <c r="AE89">
        <v>1.48</v>
      </c>
      <c r="AF89">
        <v>1.88</v>
      </c>
      <c r="AH89" s="4" t="str">
        <f t="shared" si="140"/>
        <v>ON</v>
      </c>
      <c r="AI89" s="31">
        <f>M89+'Config sheet'!$D$9-'Config sheet'!$C$139</f>
        <v>22.748899999999999</v>
      </c>
      <c r="AJ89" s="31">
        <f>N89+'Config sheet'!$D$9+'Config sheet'!$C$140</f>
        <v>35.498899999999999</v>
      </c>
      <c r="AK89" s="25">
        <f t="shared" si="71"/>
        <v>1.5604666599264141</v>
      </c>
      <c r="AL89" s="46">
        <f>'Config sheet'!$C$47</f>
        <v>3546.9708798579968</v>
      </c>
      <c r="AM89" s="4">
        <f>'Config sheet'!$C$42</f>
        <v>1817.9423322060413</v>
      </c>
      <c r="AN89" s="25">
        <f>'Config sheet'!$C$46</f>
        <v>1729.0285476519553</v>
      </c>
      <c r="AO89" s="25">
        <f t="shared" si="72"/>
        <v>1.4990804868879199</v>
      </c>
      <c r="AP89" s="25">
        <f>'Config sheet'!$C$50/100*GERC_A_PARA!AM89</f>
        <v>351.771841281869</v>
      </c>
      <c r="AQ89" s="25">
        <f t="shared" si="73"/>
        <v>351.771841281869</v>
      </c>
      <c r="AR89" s="25">
        <f t="shared" si="74"/>
        <v>473.34351088991644</v>
      </c>
      <c r="AS89" s="27">
        <f t="shared" si="75"/>
        <v>2169.7141734879106</v>
      </c>
      <c r="AT89" s="25">
        <f t="shared" si="76"/>
        <v>1612.4533923117742</v>
      </c>
      <c r="AU89" s="25">
        <f>'Config sheet'!$C$51/100*GERC_A_PARA!AN89</f>
        <v>266.0974934836359</v>
      </c>
      <c r="AV89" s="25">
        <f t="shared" si="77"/>
        <v>266.0974934836359</v>
      </c>
      <c r="AW89" s="25">
        <f t="shared" si="78"/>
        <v>358.06027380009868</v>
      </c>
      <c r="AX89" s="27">
        <f t="shared" si="79"/>
        <v>1995.1260411355911</v>
      </c>
      <c r="AY89" s="25">
        <f t="shared" si="80"/>
        <v>1482.7057832908465</v>
      </c>
      <c r="AZ89" s="31">
        <f t="shared" si="117"/>
        <v>93.312677335560892</v>
      </c>
      <c r="BA89" s="31">
        <f t="shared" si="118"/>
        <v>94.681245694794939</v>
      </c>
      <c r="BB89" s="31">
        <f t="shared" si="119"/>
        <v>69.346619455199658</v>
      </c>
      <c r="BC89" s="31">
        <f t="shared" si="120"/>
        <v>70.363690146087038</v>
      </c>
      <c r="BD89" s="25">
        <f t="shared" si="81"/>
        <v>93.996961515177915</v>
      </c>
      <c r="BE89">
        <f>'Config sheet'!$D$59</f>
        <v>82.44</v>
      </c>
      <c r="BF89" s="30">
        <f t="shared" si="121"/>
        <v>81.926058157910632</v>
      </c>
      <c r="BG89" s="19">
        <f>Coeff_Summary!$B$10+Coeff_Summary!$D$10*(C89)+Coeff_Summary!$E$10*AI89*100+Coeff_Summary!$F$10*(C89)^2+Coeff_Summary!$G$10*(C89)*AI89*100+Coeff_Summary!$H$10*(AI89*100)^2</f>
        <v>0.96028324840424739</v>
      </c>
      <c r="BH89" s="19">
        <f>Coeff_Summary!$B$8+Coeff_Summary!$D$8*(D89)+Coeff_Summary!$E$8*AJ89*100+Coeff_Summary!$F$8*(D89)^2+Coeff_Summary!$G$8*(D89)*AJ89*100+Coeff_Summary!$H$8*(AJ89*100)^2</f>
        <v>0.96996929773553031</v>
      </c>
      <c r="BI89" s="30">
        <f t="shared" si="122"/>
        <v>0.96512627306988885</v>
      </c>
      <c r="BJ89" s="30">
        <f>BG89*8314.4*(GERC_A_PARA!C89+273)/('Config sheet'!$C$28*AI89*10^5)</f>
        <v>6.3470770856343589E-2</v>
      </c>
      <c r="BK89">
        <f>BH89*(8314.4/'Config sheet'!$C$28)*(BT89/(AJ89*10^5))</f>
        <v>4.764496937155515E-2</v>
      </c>
      <c r="BL89" s="30">
        <f t="shared" si="123"/>
        <v>3334.044852894689</v>
      </c>
      <c r="BM89" s="30">
        <f t="shared" si="82"/>
        <v>52528.822447119652</v>
      </c>
      <c r="BN89" s="30">
        <f t="shared" si="83"/>
        <v>2477.7419988585448</v>
      </c>
      <c r="BO89" s="30">
        <f t="shared" si="84"/>
        <v>52004.273096202232</v>
      </c>
      <c r="BP89" s="19">
        <f>(Coeff_Summary!$B$4+Coeff_Summary!$D$4*(C89)+Coeff_Summary!$E$4*AI89*100+Coeff_Summary!$F$4*(C89)^2+Coeff_Summary!$G$4*(C89)*AI89*100+Coeff_Summary!$H$4*(AI89*100)^2+Coeff_Summary!$B$2+Coeff_Summary!$D$2*(D89)+Coeff_Summary!$E$2*AJ89*100+Coeff_Summary!$F$2*(D89)^2+Coeff_Summary!$G$2*(D89)*AJ89*100+Coeff_Summary!$H$2*(AJ89*100)^2)/2</f>
        <v>1.3657285060424773</v>
      </c>
      <c r="BQ89" s="30">
        <f t="shared" si="124"/>
        <v>3.7342686814898034</v>
      </c>
      <c r="BR89" s="30">
        <f>BI89*(8314.4/'Config sheet'!$C$28)*(273+C89)*BQ89*((AK89^(1/BQ89))-1)</f>
        <v>68579.92223762245</v>
      </c>
      <c r="BS89" s="30">
        <f t="shared" si="85"/>
        <v>333.62867278854179</v>
      </c>
      <c r="BT89" s="30">
        <f t="shared" si="86"/>
        <v>343.44</v>
      </c>
      <c r="BU89" s="52">
        <f t="shared" si="87"/>
        <v>79.252850049781756</v>
      </c>
      <c r="BV89" s="30">
        <f t="shared" si="88"/>
        <v>1262.6333719630422</v>
      </c>
      <c r="BW89" s="65">
        <f>Coeff_Summary!$B$8+Coeff_Summary!$D$8*(BS89-273)+Coeff_Summary!$E$8*AJ89*100+Coeff_Summary!$F$8*(BS89-273)^2+Coeff_Summary!$G$8*(BS89-273)*AJ89*100+Coeff_Summary!$H$8*(AJ89*100)^2</f>
        <v>0.96522657472745399</v>
      </c>
      <c r="BX89" s="30">
        <f>BW89*(8314.4/'Config sheet'!$C$28)*(BS89/(AI89*10^5))</f>
        <v>7.1871270351232003E-2</v>
      </c>
      <c r="BY89" s="30">
        <f t="shared" si="89"/>
        <v>1.1323522525652265</v>
      </c>
      <c r="BZ89" s="30">
        <f t="shared" si="90"/>
        <v>1.010086658647205</v>
      </c>
      <c r="CA89" s="30">
        <f>('Config sheet'!$C$132*(AJ89-AI89) - 'Config sheet'!$C$133*GERC_A_PARA!AJ89)*10^5</f>
        <v>94314.953041924906</v>
      </c>
      <c r="CB89" s="30">
        <f>('Config sheet'!$C$132*(AJ89-AI89) + 'Config sheet'!$C$133*AI89)*10^5</f>
        <v>118710.61121632476</v>
      </c>
      <c r="CC89" s="30">
        <f>'Config sheet'!$C$148</f>
        <v>386976</v>
      </c>
      <c r="CD89" s="30">
        <f t="shared" si="125"/>
        <v>9.811327211458206</v>
      </c>
      <c r="CE89" s="30"/>
      <c r="CF89" s="30"/>
      <c r="CG89" s="30"/>
      <c r="CH89" s="30"/>
      <c r="CI89" s="30"/>
      <c r="CJ89" s="30"/>
      <c r="CK89" s="30"/>
      <c r="CL89" s="30"/>
      <c r="CM89" s="46">
        <f>P89+'Config sheet'!$O$9-'Config sheet'!$C$139</f>
        <v>34.548900000000003</v>
      </c>
      <c r="CN89" s="46">
        <f>Q89+'Config sheet'!$O$9+'Config sheet'!C$140</f>
        <v>65.508900000000011</v>
      </c>
      <c r="CO89" s="27">
        <f t="shared" si="91"/>
        <v>1.8961211500221427</v>
      </c>
      <c r="CP89" s="46">
        <f>'Config sheet'!$N$47</f>
        <v>1852.7346826837274</v>
      </c>
      <c r="CQ89" s="27">
        <f>'Config sheet'!$N$42</f>
        <v>970.82423361890676</v>
      </c>
      <c r="CR89" s="27">
        <f>'Config sheet'!$N$46</f>
        <v>881.91044906482068</v>
      </c>
      <c r="CS89" s="27">
        <f t="shared" si="92"/>
        <v>1.3914609603091455</v>
      </c>
      <c r="CT89" s="27">
        <f>'Config sheet'!$N$50/100*GERC_A_PARA!CQ89</f>
        <v>274.64617569078871</v>
      </c>
      <c r="CU89" s="27">
        <f t="shared" si="93"/>
        <v>274.64617569078871</v>
      </c>
      <c r="CV89" s="27">
        <f t="shared" si="94"/>
        <v>434.9780322835519</v>
      </c>
      <c r="CW89" s="27">
        <f t="shared" si="95"/>
        <v>1245.4704093096955</v>
      </c>
      <c r="CX89" s="27">
        <f t="shared" si="96"/>
        <v>786.39301175091521</v>
      </c>
      <c r="CY89" s="27">
        <f>'Config sheet'!$N$51/100*GERC_A_PARA!CR89</f>
        <v>198.78261521921058</v>
      </c>
      <c r="CZ89" s="27">
        <f t="shared" si="97"/>
        <v>198.78261521921058</v>
      </c>
      <c r="DA89" s="27">
        <f t="shared" si="98"/>
        <v>314.8271429695011</v>
      </c>
      <c r="DB89" s="27">
        <f t="shared" si="99"/>
        <v>1080.6930642840312</v>
      </c>
      <c r="DC89" s="27">
        <f t="shared" si="100"/>
        <v>682.3521998179591</v>
      </c>
      <c r="DD89" s="50">
        <f t="shared" si="101"/>
        <v>83.484975854475749</v>
      </c>
      <c r="DE89" s="50">
        <f t="shared" si="102"/>
        <v>86.841688079175796</v>
      </c>
      <c r="DF89" s="50">
        <f t="shared" si="103"/>
        <v>52.712614532963002</v>
      </c>
      <c r="DG89" s="50">
        <f t="shared" si="104"/>
        <v>54.832050704414108</v>
      </c>
      <c r="DH89" s="27">
        <f t="shared" si="105"/>
        <v>85.16333196682578</v>
      </c>
      <c r="DI89">
        <f>'Config sheet'!$N$59</f>
        <v>71.978923438716066</v>
      </c>
      <c r="DJ89" s="21">
        <f t="shared" si="126"/>
        <v>69.467832292757166</v>
      </c>
      <c r="DK89" s="19">
        <f>Coeff_Summary!$B$11+Coeff_Summary!$D$11*(F89)+Coeff_Summary!$E$11*CM89*100+Coeff_Summary!$F$11*(F89)^2+Coeff_Summary!$G$11*(F89)*CM89*100+Coeff_Summary!$H$11*(CM89*100)^2</f>
        <v>0.93396034135050765</v>
      </c>
      <c r="DL89" s="19">
        <f>Coeff_Summary!$B$9+Coeff_Summary!$D$9*(G89)+Coeff_Summary!$E$9*CN89*100+Coeff_Summary!$F$9*(G89)^2+Coeff_Summary!$G$9*(G89)*CN89*100+Coeff_Summary!$H$9*(CN89*100)^2</f>
        <v>0.95140010694248189</v>
      </c>
      <c r="DM89" s="30">
        <f t="shared" si="127"/>
        <v>0.94268022414649477</v>
      </c>
      <c r="DN89">
        <f>DK89*8314.4*(GERC_A_PARA!F89+273)/('Config sheet'!$N$28*GERC_A_PARA!CM89*10^5)</f>
        <v>3.9432373737592945E-2</v>
      </c>
      <c r="DO89">
        <f>DL89*(8314.4/'Config sheet'!$N$28)*((GERC_A_PARA!G89+273)/(GERC_A_PARA!CN89*10^5))</f>
        <v>2.536260825920187E-2</v>
      </c>
      <c r="DP89" s="30">
        <f t="shared" si="128"/>
        <v>1577.8505882784591</v>
      </c>
      <c r="DQ89" s="30">
        <f t="shared" si="106"/>
        <v>40014.090928901183</v>
      </c>
      <c r="DR89" s="30">
        <f t="shared" si="107"/>
        <v>996.25865611449785</v>
      </c>
      <c r="DS89" s="30">
        <f t="shared" si="108"/>
        <v>39280.60733868106</v>
      </c>
      <c r="DT89" s="19">
        <f>(Coeff_Summary!$B$5+Coeff_Summary!$D$5*(F89)+Coeff_Summary!$E$5*CM89*100+Coeff_Summary!$F$5*(F89)^2+Coeff_Summary!$G$5*(F89)*CM89*100+Coeff_Summary!$H$5*(CM89*100)^2+Coeff_Summary!$B$3+Coeff_Summary!$D$3*(G89)+Coeff_Summary!$E$3*CN89*100+Coeff_Summary!$F$3*(G89)^2+Coeff_Summary!$G$3*(G89)*CN89*100+Coeff_Summary!$H$3*(CN89*100)^2)/2</f>
        <v>1.4260817679095583</v>
      </c>
      <c r="DU89" s="30">
        <f t="shared" si="129"/>
        <v>3.3469673553651411</v>
      </c>
      <c r="DV89" s="30">
        <f>DM89*(8314.4/'Config sheet'!$N$28)*(273+F89)*DU89*((CO89^(1/DU89))-1)</f>
        <v>96949.488160733905</v>
      </c>
      <c r="DW89" s="30">
        <f t="shared" si="109"/>
        <v>347.82106518031793</v>
      </c>
      <c r="DX89" s="30">
        <f t="shared" si="110"/>
        <v>343.96</v>
      </c>
      <c r="DY89" s="30">
        <f t="shared" si="111"/>
        <v>106.81444613540053</v>
      </c>
      <c r="DZ89" s="30">
        <f t="shared" si="112"/>
        <v>1008.8485674432725</v>
      </c>
      <c r="EA89" s="65">
        <f>Coeff_Summary!$B$9+Coeff_Summary!$D$9*(DW89-273)+Coeff_Summary!$E$9*CN89*100+Coeff_Summary!$F$9*(DW89-273)^2+Coeff_Summary!$G$9*(DW89-273)*CN89*100+Coeff_Summary!$H$9*(CN89*100)^2</f>
        <v>0.95438294191281992</v>
      </c>
      <c r="EB89" s="30">
        <f>EA89*(8314.4/'Config sheet'!$C$28)*(DW89/(CM89*10^5))</f>
        <v>4.8782876978597907E-2</v>
      </c>
      <c r="EC89" s="30">
        <f t="shared" si="113"/>
        <v>1.237127577031728</v>
      </c>
      <c r="ED89" s="30">
        <f t="shared" si="114"/>
        <v>1.0186729187737846</v>
      </c>
      <c r="EE89" s="30">
        <f>('Config sheet'!$N$132*(CN89-CM89) - 'Config sheet'!$N$133*GERC_A_PARA!CN89)*10^5</f>
        <v>114144.37227318718</v>
      </c>
      <c r="EF89" s="30">
        <f>('Config sheet'!$N$132*(CN89-CM89) + 'Config sheet'!$N$133*CM89)*10^5</f>
        <v>156051.12045049973</v>
      </c>
      <c r="EG89" s="30">
        <f>'Config sheet'!$N$148</f>
        <v>386976</v>
      </c>
      <c r="EH89" s="30">
        <f t="shared" si="115"/>
        <v>2271.4819394063147</v>
      </c>
      <c r="EI89" s="30">
        <f>'Config sheet'!$E$127+'Config sheet'!$P$127</f>
        <v>3308.2</v>
      </c>
      <c r="EJ89" s="30"/>
      <c r="EK89" s="63">
        <f t="shared" si="116"/>
        <v>52528.822447119652</v>
      </c>
      <c r="EL89" s="63">
        <f t="shared" si="137"/>
        <v>52004.273096202232</v>
      </c>
      <c r="EM89" s="63">
        <f t="shared" si="138"/>
        <v>40014.090928901183</v>
      </c>
      <c r="EN89" s="63">
        <f t="shared" si="139"/>
        <v>39280.60733868106</v>
      </c>
      <c r="EO89" s="30">
        <f>BL89*(('Config sheet'!$D$8+273)/(C89+273))*(GERC_A_PARA!AI89/'Config sheet'!$D$7)*(1/GERC_A_PARA!BG89)*24*10^-3</f>
        <v>1823.1050996599911</v>
      </c>
      <c r="EP89" s="30">
        <f>BN89*(('Config sheet'!$D$8+273)/(D89+273))*(GERC_A_PARA!AJ89/'Config sheet'!$D$7)*(1/GERC_A_PARA!BH89)*24*10^-3</f>
        <v>1804.8996925686056</v>
      </c>
      <c r="EQ89" s="30">
        <f t="shared" si="130"/>
        <v>1814.0023961142983</v>
      </c>
      <c r="ER89" s="30">
        <f>DP89*(('Config sheet'!$D$8+273)/(F89+273))*(CM89/'Config sheet'!$D$7)*(1/DK89)*24*10^-3</f>
        <v>1388.7593483401683</v>
      </c>
      <c r="ES89" s="30">
        <f>DR89*(('Config sheet'!$D$8+273)/(G89+273))*(CN89/'Config sheet'!$D$7)*(1/DL89)*24*10^-3</f>
        <v>1363.3025112828866</v>
      </c>
      <c r="ET89" s="30">
        <f t="shared" si="131"/>
        <v>1376.0309298115276</v>
      </c>
      <c r="EU89">
        <f t="shared" si="132"/>
        <v>1.0100866586472055</v>
      </c>
      <c r="EV89">
        <f t="shared" si="133"/>
        <v>1.0186729187737844</v>
      </c>
      <c r="EW89" s="30">
        <f t="shared" si="134"/>
        <v>0.69604834848491848</v>
      </c>
      <c r="EX89" s="30">
        <f>'Config sheet'!$C$123/('Config sheet'!$F$17*10^-3)</f>
        <v>1.2841244171864261</v>
      </c>
      <c r="EY89" s="30">
        <f t="shared" si="135"/>
        <v>0.73315835101283122</v>
      </c>
      <c r="EZ89" s="30">
        <f>'Config sheet'!$N$123/('Config sheet'!$Q$17*10^-3)</f>
        <v>1.4616189626248377</v>
      </c>
      <c r="FA89" s="1" t="s">
        <v>496</v>
      </c>
      <c r="FB89" s="30">
        <f t="shared" si="136"/>
        <v>-3.8610651803179508</v>
      </c>
      <c r="FC89" s="30"/>
    </row>
    <row r="90" spans="1:159" x14ac:dyDescent="0.25">
      <c r="A90" s="1">
        <v>43483</v>
      </c>
      <c r="B90" s="2">
        <v>0.33333333333333331</v>
      </c>
      <c r="C90">
        <v>24.06</v>
      </c>
      <c r="D90">
        <v>71.44</v>
      </c>
      <c r="E90">
        <v>16.079999999999998</v>
      </c>
      <c r="F90">
        <v>16.05</v>
      </c>
      <c r="G90">
        <v>72.66</v>
      </c>
      <c r="H90">
        <v>66.16</v>
      </c>
      <c r="I90">
        <v>71.42</v>
      </c>
      <c r="J90">
        <v>71.680000000000007</v>
      </c>
      <c r="K90">
        <v>72.03</v>
      </c>
      <c r="L90">
        <v>69.48</v>
      </c>
      <c r="M90">
        <v>21.78</v>
      </c>
      <c r="N90">
        <v>34.200000000000003</v>
      </c>
      <c r="O90">
        <v>33.729999999999997</v>
      </c>
      <c r="P90">
        <v>33.65</v>
      </c>
      <c r="Q90">
        <v>64.150000000000006</v>
      </c>
      <c r="R90">
        <v>3.72</v>
      </c>
      <c r="S90">
        <v>65.790000000000006</v>
      </c>
      <c r="T90">
        <v>75.48</v>
      </c>
      <c r="U90">
        <v>71.88</v>
      </c>
      <c r="V90">
        <v>71.88</v>
      </c>
      <c r="W90">
        <v>2.88</v>
      </c>
      <c r="X90">
        <v>2.4500000000000002</v>
      </c>
      <c r="Y90">
        <v>3.78</v>
      </c>
      <c r="Z90">
        <v>3.41</v>
      </c>
      <c r="AA90">
        <v>4.63</v>
      </c>
      <c r="AB90">
        <v>4.2</v>
      </c>
      <c r="AC90">
        <v>3.91</v>
      </c>
      <c r="AD90">
        <v>2.09</v>
      </c>
      <c r="AE90">
        <v>1.46</v>
      </c>
      <c r="AF90">
        <v>1.96</v>
      </c>
      <c r="AH90" s="4" t="str">
        <f t="shared" si="140"/>
        <v>ON</v>
      </c>
      <c r="AI90" s="31">
        <f>M90+'Config sheet'!$D$9-'Config sheet'!$C$139</f>
        <v>22.738900000000001</v>
      </c>
      <c r="AJ90" s="31">
        <f>N90+'Config sheet'!$D$9+'Config sheet'!$C$140</f>
        <v>35.558900000000001</v>
      </c>
      <c r="AK90" s="25">
        <f t="shared" si="71"/>
        <v>1.563791564235737</v>
      </c>
      <c r="AL90" s="46">
        <f>'Config sheet'!$C$47</f>
        <v>3546.9708798579968</v>
      </c>
      <c r="AM90" s="4">
        <f>'Config sheet'!$C$42</f>
        <v>1817.9423322060413</v>
      </c>
      <c r="AN90" s="25">
        <f>'Config sheet'!$C$46</f>
        <v>1729.0285476519553</v>
      </c>
      <c r="AO90" s="25">
        <f t="shared" si="72"/>
        <v>1.4947245778937375</v>
      </c>
      <c r="AP90" s="25">
        <f>'Config sheet'!$C$50/100*GERC_A_PARA!AM90</f>
        <v>351.771841281869</v>
      </c>
      <c r="AQ90" s="25">
        <f t="shared" si="73"/>
        <v>351.771841281869</v>
      </c>
      <c r="AR90" s="25">
        <f t="shared" si="74"/>
        <v>474.42824217906451</v>
      </c>
      <c r="AS90" s="27">
        <f t="shared" si="75"/>
        <v>2169.7141734879106</v>
      </c>
      <c r="AT90" s="25">
        <f t="shared" si="76"/>
        <v>1608.7666837825768</v>
      </c>
      <c r="AU90" s="25">
        <f>'Config sheet'!$C$51/100*GERC_A_PARA!AN90</f>
        <v>266.0974934836359</v>
      </c>
      <c r="AV90" s="25">
        <f t="shared" si="77"/>
        <v>266.0974934836359</v>
      </c>
      <c r="AW90" s="25">
        <f t="shared" si="78"/>
        <v>358.88081780980042</v>
      </c>
      <c r="AX90" s="27">
        <f t="shared" si="79"/>
        <v>1995.1260411355911</v>
      </c>
      <c r="AY90" s="25">
        <f t="shared" si="80"/>
        <v>1479.3157293000695</v>
      </c>
      <c r="AZ90" s="31">
        <f t="shared" si="117"/>
        <v>93.253009255340132</v>
      </c>
      <c r="BA90" s="31">
        <f t="shared" si="118"/>
        <v>94.633788756572841</v>
      </c>
      <c r="BB90" s="31">
        <f t="shared" si="119"/>
        <v>69.143823774396978</v>
      </c>
      <c r="BC90" s="31">
        <f t="shared" si="120"/>
        <v>70.167623169900864</v>
      </c>
      <c r="BD90" s="25">
        <f t="shared" si="81"/>
        <v>93.943399005956479</v>
      </c>
      <c r="BE90">
        <f>'Config sheet'!$D$59</f>
        <v>82.44</v>
      </c>
      <c r="BF90" s="30">
        <f t="shared" si="121"/>
        <v>81.799561239052707</v>
      </c>
      <c r="BG90" s="19">
        <f>Coeff_Summary!$B$10+Coeff_Summary!$D$10*(C90)+Coeff_Summary!$E$10*AI90*100+Coeff_Summary!$F$10*(C90)^2+Coeff_Summary!$G$10*(C90)*AI90*100+Coeff_Summary!$H$10*(AI90*100)^2</f>
        <v>0.96079683585588815</v>
      </c>
      <c r="BH90" s="19">
        <f>Coeff_Summary!$B$8+Coeff_Summary!$D$8*(D90)+Coeff_Summary!$E$8*AJ90*100+Coeff_Summary!$F$8*(D90)^2+Coeff_Summary!$G$8*(D90)*AJ90*100+Coeff_Summary!$H$8*(AJ90*100)^2</f>
        <v>0.97038147061259938</v>
      </c>
      <c r="BI90" s="30">
        <f t="shared" si="122"/>
        <v>0.96558915323424377</v>
      </c>
      <c r="BJ90" s="30">
        <f>BG90*8314.4*(GERC_A_PARA!C90+273)/('Config sheet'!$C$28*AI90*10^5)</f>
        <v>6.3727865686189655E-2</v>
      </c>
      <c r="BK90">
        <f>BH90*(8314.4/'Config sheet'!$C$28)*(BT90/(AJ90*10^5))</f>
        <v>4.7723341274269256E-2</v>
      </c>
      <c r="BL90" s="30">
        <f t="shared" si="123"/>
        <v>3332.1450062900835</v>
      </c>
      <c r="BM90" s="30">
        <f t="shared" si="82"/>
        <v>52287.095612119119</v>
      </c>
      <c r="BN90" s="30">
        <f t="shared" si="83"/>
        <v>2470.6682277115337</v>
      </c>
      <c r="BO90" s="30">
        <f t="shared" si="84"/>
        <v>51770.646432998838</v>
      </c>
      <c r="BP90" s="19">
        <f>(Coeff_Summary!$B$4+Coeff_Summary!$D$4*(C90)+Coeff_Summary!$E$4*AI90*100+Coeff_Summary!$F$4*(C90)^2+Coeff_Summary!$G$4*(C90)*AI90*100+Coeff_Summary!$H$4*(AI90*100)^2+Coeff_Summary!$B$2+Coeff_Summary!$D$2*(D90)+Coeff_Summary!$E$2*AJ90*100+Coeff_Summary!$F$2*(D90)^2+Coeff_Summary!$G$2*(D90)*AJ90*100+Coeff_Summary!$H$2*(AJ90*100)^2)/2</f>
        <v>1.3646485549743232</v>
      </c>
      <c r="BQ90" s="30">
        <f t="shared" si="124"/>
        <v>3.7423665509120556</v>
      </c>
      <c r="BR90" s="30">
        <f>BI90*(8314.4/'Config sheet'!$C$28)*(273+C90)*BQ90*((AK90^(1/BQ90))-1)</f>
        <v>69163.805149102976</v>
      </c>
      <c r="BS90" s="30">
        <f t="shared" si="85"/>
        <v>334.75789432281312</v>
      </c>
      <c r="BT90" s="30">
        <f t="shared" si="86"/>
        <v>344.44</v>
      </c>
      <c r="BU90" s="52">
        <f t="shared" si="87"/>
        <v>79.564994349542246</v>
      </c>
      <c r="BV90" s="30">
        <f t="shared" si="88"/>
        <v>1262.5507968861107</v>
      </c>
      <c r="BW90" s="65">
        <f>Coeff_Summary!$B$8+Coeff_Summary!$D$8*(BS90-273)+Coeff_Summary!$E$8*AJ90*100+Coeff_Summary!$F$8*(BS90-273)^2+Coeff_Summary!$G$8*(BS90-273)*AJ90*100+Coeff_Summary!$H$8*(AJ90*100)^2</f>
        <v>0.96574836192104574</v>
      </c>
      <c r="BX90" s="30">
        <f>BW90*(8314.4/'Config sheet'!$C$28)*(BS90/(AI90*10^5))</f>
        <v>7.2185245936813164E-2</v>
      </c>
      <c r="BY90" s="30">
        <f t="shared" si="89"/>
        <v>1.1327108661110596</v>
      </c>
      <c r="BZ90" s="30">
        <f t="shared" si="90"/>
        <v>1.0099757143227615</v>
      </c>
      <c r="CA90" s="30">
        <f>('Config sheet'!$C$132*(AJ90-AI90) - 'Config sheet'!$C$133*GERC_A_PARA!AJ90)*10^5</f>
        <v>94889.258465655774</v>
      </c>
      <c r="CB90" s="30">
        <f>('Config sheet'!$C$132*(AJ90-AI90) + 'Config sheet'!$C$133*AI90)*10^5</f>
        <v>119305.85791009018</v>
      </c>
      <c r="CC90" s="30">
        <f>'Config sheet'!$C$148</f>
        <v>386976</v>
      </c>
      <c r="CD90" s="30">
        <f t="shared" si="125"/>
        <v>9.6821056771868825</v>
      </c>
      <c r="CE90" s="30"/>
      <c r="CF90" s="30"/>
      <c r="CG90" s="30"/>
      <c r="CH90" s="30"/>
      <c r="CI90" s="30"/>
      <c r="CJ90" s="30"/>
      <c r="CK90" s="30"/>
      <c r="CL90" s="30"/>
      <c r="CM90" s="46">
        <f>P90+'Config sheet'!$O$9-'Config sheet'!$C$139</f>
        <v>34.608899999999998</v>
      </c>
      <c r="CN90" s="46">
        <f>Q90+'Config sheet'!$O$9+'Config sheet'!C$140</f>
        <v>65.508900000000011</v>
      </c>
      <c r="CO90" s="27">
        <f t="shared" si="91"/>
        <v>1.8928339242218046</v>
      </c>
      <c r="CP90" s="46">
        <f>'Config sheet'!$N$47</f>
        <v>1852.7346826837274</v>
      </c>
      <c r="CQ90" s="27">
        <f>'Config sheet'!$N$42</f>
        <v>970.82423361890676</v>
      </c>
      <c r="CR90" s="27">
        <f>'Config sheet'!$N$46</f>
        <v>881.91044906482068</v>
      </c>
      <c r="CS90" s="27">
        <f t="shared" si="92"/>
        <v>1.3894783892916447</v>
      </c>
      <c r="CT90" s="27">
        <f>'Config sheet'!$N$50/100*GERC_A_PARA!CQ90</f>
        <v>274.64617569078871</v>
      </c>
      <c r="CU90" s="27">
        <f t="shared" si="93"/>
        <v>274.64617569078871</v>
      </c>
      <c r="CV90" s="27">
        <f t="shared" si="94"/>
        <v>434.72029435849947</v>
      </c>
      <c r="CW90" s="27">
        <f t="shared" si="95"/>
        <v>1245.4704093096955</v>
      </c>
      <c r="CX90" s="27">
        <f t="shared" si="96"/>
        <v>786.85925017077875</v>
      </c>
      <c r="CY90" s="27">
        <f>'Config sheet'!$N$51/100*GERC_A_PARA!CR90</f>
        <v>198.78261521921058</v>
      </c>
      <c r="CZ90" s="27">
        <f t="shared" si="97"/>
        <v>198.78261521921058</v>
      </c>
      <c r="DA90" s="27">
        <f t="shared" si="98"/>
        <v>314.64059815905824</v>
      </c>
      <c r="DB90" s="27">
        <f t="shared" si="99"/>
        <v>1080.6930642840312</v>
      </c>
      <c r="DC90" s="27">
        <f t="shared" si="100"/>
        <v>682.75675429222281</v>
      </c>
      <c r="DD90" s="50">
        <f t="shared" si="101"/>
        <v>83.511524215767849</v>
      </c>
      <c r="DE90" s="50">
        <f t="shared" si="102"/>
        <v>86.862840432075188</v>
      </c>
      <c r="DF90" s="50">
        <f t="shared" si="103"/>
        <v>52.760639541375234</v>
      </c>
      <c r="DG90" s="50">
        <f t="shared" si="104"/>
        <v>54.877923216151849</v>
      </c>
      <c r="DH90" s="27">
        <f t="shared" si="105"/>
        <v>85.187182323921519</v>
      </c>
      <c r="DI90">
        <f>'Config sheet'!$N$59</f>
        <v>71.978923438716066</v>
      </c>
      <c r="DJ90" s="21">
        <f t="shared" si="126"/>
        <v>69.503231851342534</v>
      </c>
      <c r="DK90" s="19">
        <f>Coeff_Summary!$B$11+Coeff_Summary!$D$11*(F90)+Coeff_Summary!$E$11*CM90*100+Coeff_Summary!$F$11*(F90)^2+Coeff_Summary!$G$11*(F90)*CM90*100+Coeff_Summary!$H$11*(CM90*100)^2</f>
        <v>0.93547575396484084</v>
      </c>
      <c r="DL90" s="19">
        <f>Coeff_Summary!$B$9+Coeff_Summary!$D$9*(G90)+Coeff_Summary!$E$9*CN90*100+Coeff_Summary!$F$9*(G90)^2+Coeff_Summary!$G$9*(G90)*CN90*100+Coeff_Summary!$H$9*(CN90*100)^2</f>
        <v>0.95272995183834519</v>
      </c>
      <c r="DM90" s="30">
        <f t="shared" si="127"/>
        <v>0.94410285290159301</v>
      </c>
      <c r="DN90">
        <f>DK90*8314.4*(GERC_A_PARA!F90+273)/('Config sheet'!$N$28*GERC_A_PARA!CM90*10^5)</f>
        <v>3.9668045077899991E-2</v>
      </c>
      <c r="DO90">
        <f>DL90*(8314.4/'Config sheet'!$N$28)*((GERC_A_PARA!G90+273)/(GERC_A_PARA!CN90*10^5))</f>
        <v>2.5523587784469538E-2</v>
      </c>
      <c r="DP90" s="30">
        <f t="shared" si="128"/>
        <v>1578.2924721163156</v>
      </c>
      <c r="DQ90" s="30">
        <f t="shared" si="106"/>
        <v>39787.503241384074</v>
      </c>
      <c r="DR90" s="30">
        <f t="shared" si="107"/>
        <v>997.12849207549709</v>
      </c>
      <c r="DS90" s="30">
        <f t="shared" si="108"/>
        <v>39066.940764582665</v>
      </c>
      <c r="DT90" s="19">
        <f>(Coeff_Summary!$B$5+Coeff_Summary!$D$5*(F90)+Coeff_Summary!$E$5*CM90*100+Coeff_Summary!$F$5*(F90)^2+Coeff_Summary!$G$5*(F90)*CM90*100+Coeff_Summary!$H$5*(CM90*100)^2+Coeff_Summary!$B$3+Coeff_Summary!$D$3*(G90)+Coeff_Summary!$E$3*CN90*100+Coeff_Summary!$F$3*(G90)^2+Coeff_Summary!$G$3*(G90)*CN90*100+Coeff_Summary!$H$3*(CN90*100)^2)/2</f>
        <v>1.4229021692263335</v>
      </c>
      <c r="DU90" s="30">
        <f t="shared" si="129"/>
        <v>3.3646130778411987</v>
      </c>
      <c r="DV90" s="30">
        <f>DM90*(8314.4/'Config sheet'!$N$28)*(273+F90)*DU90*((CO90^(1/DU90))-1)</f>
        <v>97346.028188384953</v>
      </c>
      <c r="DW90" s="30">
        <f t="shared" si="109"/>
        <v>349.4088161765896</v>
      </c>
      <c r="DX90" s="30">
        <f t="shared" si="110"/>
        <v>345.65999999999997</v>
      </c>
      <c r="DY90" s="30">
        <f t="shared" si="111"/>
        <v>106.62218013882635</v>
      </c>
      <c r="DZ90" s="30">
        <f t="shared" si="112"/>
        <v>1009.0550596086698</v>
      </c>
      <c r="EA90" s="65">
        <f>Coeff_Summary!$B$9+Coeff_Summary!$D$9*(DW90-273)+Coeff_Summary!$E$9*CN90*100+Coeff_Summary!$F$9*(DW90-273)^2+Coeff_Summary!$G$9*(DW90-273)*CN90*100+Coeff_Summary!$H$9*(CN90*100)^2</f>
        <v>0.95557063541735876</v>
      </c>
      <c r="EB90" s="30">
        <f>EA90*(8314.4/'Config sheet'!$C$28)*(DW90/(CM90*10^5))</f>
        <v>4.8981484446872281E-2</v>
      </c>
      <c r="EC90" s="30">
        <f t="shared" si="113"/>
        <v>1.2347844304069582</v>
      </c>
      <c r="ED90" s="30">
        <f t="shared" si="114"/>
        <v>1.0184443025918901</v>
      </c>
      <c r="EE90" s="30">
        <f>('Config sheet'!$N$132*(CN90-CM90) - 'Config sheet'!$N$133*GERC_A_PARA!CN90)*10^5</f>
        <v>113869.99017325592</v>
      </c>
      <c r="EF90" s="30">
        <f>('Config sheet'!$N$132*(CN90-CM90) + 'Config sheet'!$N$133*CM90)*10^5</f>
        <v>155801.86787460995</v>
      </c>
      <c r="EG90" s="30">
        <f>'Config sheet'!$N$148</f>
        <v>386976</v>
      </c>
      <c r="EH90" s="30">
        <f t="shared" si="115"/>
        <v>2271.6058564947807</v>
      </c>
      <c r="EI90" s="30">
        <f>'Config sheet'!$E$127+'Config sheet'!$P$127</f>
        <v>3308.2</v>
      </c>
      <c r="EJ90" s="30"/>
      <c r="EK90" s="63">
        <f t="shared" si="116"/>
        <v>52287.095612119119</v>
      </c>
      <c r="EL90" s="63">
        <f t="shared" si="137"/>
        <v>51770.646432998838</v>
      </c>
      <c r="EM90" s="63">
        <f t="shared" si="138"/>
        <v>39787.503241384074</v>
      </c>
      <c r="EN90" s="63">
        <f t="shared" si="139"/>
        <v>39066.940764582665</v>
      </c>
      <c r="EO90" s="30">
        <f>BL90*(('Config sheet'!$D$8+273)/(C90+273))*(GERC_A_PARA!AI90/'Config sheet'!$D$7)*(1/GERC_A_PARA!BG90)*24*10^-3</f>
        <v>1814.7155450291443</v>
      </c>
      <c r="EP90" s="30">
        <f>BN90*(('Config sheet'!$D$8+273)/(D90+273))*(GERC_A_PARA!AJ90/'Config sheet'!$D$7)*(1/GERC_A_PARA!BH90)*24*10^-3</f>
        <v>1796.791268635603</v>
      </c>
      <c r="EQ90" s="30">
        <f t="shared" si="130"/>
        <v>1805.7534068323737</v>
      </c>
      <c r="ER90" s="30">
        <f>DP90*(('Config sheet'!$D$8+273)/(F90+273))*(CM90/'Config sheet'!$D$7)*(1/DK90)*24*10^-3</f>
        <v>1380.8952244289876</v>
      </c>
      <c r="ES90" s="30">
        <f>DR90*(('Config sheet'!$D$8+273)/(G90+273))*(CN90/'Config sheet'!$D$7)*(1/DL90)*24*10^-3</f>
        <v>1355.8868373210762</v>
      </c>
      <c r="ET90" s="30">
        <f t="shared" si="131"/>
        <v>1368.3910308750319</v>
      </c>
      <c r="EU90">
        <f t="shared" si="132"/>
        <v>1.0099757143227617</v>
      </c>
      <c r="EV90">
        <f t="shared" si="133"/>
        <v>1.0184443025918906</v>
      </c>
      <c r="EW90" s="30">
        <f t="shared" si="134"/>
        <v>0.69918228707698182</v>
      </c>
      <c r="EX90" s="30">
        <f>'Config sheet'!$C$123/('Config sheet'!$F$17*10^-3)</f>
        <v>1.2841244171864261</v>
      </c>
      <c r="EY90" s="30">
        <f t="shared" si="135"/>
        <v>0.7374025675712147</v>
      </c>
      <c r="EZ90" s="30">
        <f>'Config sheet'!$N$123/('Config sheet'!$Q$17*10^-3)</f>
        <v>1.4616189626248377</v>
      </c>
      <c r="FA90" s="1" t="s">
        <v>497</v>
      </c>
      <c r="FB90" s="30">
        <f t="shared" si="136"/>
        <v>-3.748816176589628</v>
      </c>
      <c r="FC90" s="30"/>
    </row>
    <row r="91" spans="1:159" x14ac:dyDescent="0.25">
      <c r="A91" s="1">
        <v>43483</v>
      </c>
      <c r="B91" s="2">
        <v>0.375</v>
      </c>
      <c r="C91">
        <v>24.99</v>
      </c>
      <c r="D91">
        <v>72.47</v>
      </c>
      <c r="E91">
        <v>17.899999999999999</v>
      </c>
      <c r="F91">
        <v>17.87</v>
      </c>
      <c r="G91">
        <v>74.42</v>
      </c>
      <c r="H91">
        <v>66.23</v>
      </c>
      <c r="I91">
        <v>71.48</v>
      </c>
      <c r="J91">
        <v>71.739999999999995</v>
      </c>
      <c r="K91">
        <v>72.09</v>
      </c>
      <c r="L91">
        <v>69.540000000000006</v>
      </c>
      <c r="M91">
        <v>21.78</v>
      </c>
      <c r="N91">
        <v>34.26</v>
      </c>
      <c r="O91">
        <v>33.79</v>
      </c>
      <c r="P91">
        <v>33.72</v>
      </c>
      <c r="Q91">
        <v>64.14</v>
      </c>
      <c r="R91">
        <v>3.72</v>
      </c>
      <c r="S91">
        <v>64.849999999999994</v>
      </c>
      <c r="T91">
        <v>75.650000000000006</v>
      </c>
      <c r="U91">
        <v>72.03</v>
      </c>
      <c r="V91">
        <v>72.03</v>
      </c>
      <c r="W91">
        <v>2.88</v>
      </c>
      <c r="X91">
        <v>2.4500000000000002</v>
      </c>
      <c r="Y91">
        <v>3.8</v>
      </c>
      <c r="Z91">
        <v>3.44</v>
      </c>
      <c r="AA91">
        <v>4.6500000000000004</v>
      </c>
      <c r="AB91">
        <v>4.2300000000000004</v>
      </c>
      <c r="AC91">
        <v>3.93</v>
      </c>
      <c r="AD91">
        <v>2.0699999999999998</v>
      </c>
      <c r="AE91">
        <v>1.43</v>
      </c>
      <c r="AF91">
        <v>2.0499999999999998</v>
      </c>
      <c r="AH91" s="4" t="str">
        <f t="shared" si="140"/>
        <v>ON</v>
      </c>
      <c r="AI91" s="31">
        <f>M91+'Config sheet'!$D$9-'Config sheet'!$C$139</f>
        <v>22.738900000000001</v>
      </c>
      <c r="AJ91" s="31">
        <f>N91+'Config sheet'!$D$9+'Config sheet'!$C$140</f>
        <v>35.618899999999996</v>
      </c>
      <c r="AK91" s="25">
        <f t="shared" si="71"/>
        <v>1.5664302143023627</v>
      </c>
      <c r="AL91" s="46">
        <f>'Config sheet'!$C$47</f>
        <v>3546.9708798579968</v>
      </c>
      <c r="AM91" s="4">
        <f>'Config sheet'!$C$42</f>
        <v>1817.9423322060413</v>
      </c>
      <c r="AN91" s="25">
        <f>'Config sheet'!$C$46</f>
        <v>1729.0285476519553</v>
      </c>
      <c r="AO91" s="25">
        <f t="shared" si="72"/>
        <v>1.491258377544439</v>
      </c>
      <c r="AP91" s="25">
        <f>'Config sheet'!$C$50/100*GERC_A_PARA!AM91</f>
        <v>351.771841281869</v>
      </c>
      <c r="AQ91" s="25">
        <f t="shared" si="73"/>
        <v>351.771841281869</v>
      </c>
      <c r="AR91" s="25">
        <f t="shared" si="74"/>
        <v>475.29524958911566</v>
      </c>
      <c r="AS91" s="27">
        <f t="shared" si="75"/>
        <v>2169.7141734879106</v>
      </c>
      <c r="AT91" s="25">
        <f t="shared" si="76"/>
        <v>1605.8320602257695</v>
      </c>
      <c r="AU91" s="25">
        <f>'Config sheet'!$C$51/100*GERC_A_PARA!AN91</f>
        <v>266.0974934836359</v>
      </c>
      <c r="AV91" s="25">
        <f t="shared" si="77"/>
        <v>266.0974934836359</v>
      </c>
      <c r="AW91" s="25">
        <f t="shared" si="78"/>
        <v>359.5366647866523</v>
      </c>
      <c r="AX91" s="27">
        <f t="shared" si="79"/>
        <v>1995.1260411355911</v>
      </c>
      <c r="AY91" s="25">
        <f t="shared" si="80"/>
        <v>1476.6172430429124</v>
      </c>
      <c r="AZ91" s="31">
        <f t="shared" si="117"/>
        <v>93.205317565967391</v>
      </c>
      <c r="BA91" s="31">
        <f t="shared" si="118"/>
        <v>94.595857226885698</v>
      </c>
      <c r="BB91" s="31">
        <f t="shared" si="119"/>
        <v>68.982398216236049</v>
      </c>
      <c r="BC91" s="31">
        <f t="shared" si="120"/>
        <v>70.011553667125924</v>
      </c>
      <c r="BD91" s="25">
        <f t="shared" si="81"/>
        <v>93.900587396426545</v>
      </c>
      <c r="BE91">
        <f>'Config sheet'!$D$59</f>
        <v>82.44</v>
      </c>
      <c r="BF91" s="30">
        <f t="shared" si="121"/>
        <v>81.698781669053773</v>
      </c>
      <c r="BG91" s="19">
        <f>Coeff_Summary!$B$10+Coeff_Summary!$D$10*(C91)+Coeff_Summary!$E$10*AI91*100+Coeff_Summary!$F$10*(C91)^2+Coeff_Summary!$G$10*(C91)*AI91*100+Coeff_Summary!$H$10*(AI91*100)^2</f>
        <v>0.96129905644439317</v>
      </c>
      <c r="BH91" s="19">
        <f>Coeff_Summary!$B$8+Coeff_Summary!$D$8*(D91)+Coeff_Summary!$E$8*AJ91*100+Coeff_Summary!$F$8*(D91)^2+Coeff_Summary!$G$8*(D91)*AJ91*100+Coeff_Summary!$H$8*(AJ91*100)^2</f>
        <v>0.97080327070036143</v>
      </c>
      <c r="BI91" s="30">
        <f t="shared" si="122"/>
        <v>0.9660511635723773</v>
      </c>
      <c r="BJ91" s="30">
        <f>BG91*8314.4*(GERC_A_PARA!C91+273)/('Config sheet'!$C$28*AI91*10^5)</f>
        <v>6.3960792927488491E-2</v>
      </c>
      <c r="BK91">
        <f>BH91*(8314.4/'Config sheet'!$C$28)*(BT91/(AJ91*10^5))</f>
        <v>4.7806192091428508E-2</v>
      </c>
      <c r="BL91" s="30">
        <f t="shared" si="123"/>
        <v>3330.626490966858</v>
      </c>
      <c r="BM91" s="30">
        <f t="shared" si="82"/>
        <v>52072.939351185742</v>
      </c>
      <c r="BN91" s="30">
        <f t="shared" si="83"/>
        <v>2465.0374990333426</v>
      </c>
      <c r="BO91" s="30">
        <f t="shared" si="84"/>
        <v>51563.142580337742</v>
      </c>
      <c r="BP91" s="19">
        <f>(Coeff_Summary!$B$4+Coeff_Summary!$D$4*(C91)+Coeff_Summary!$E$4*AI91*100+Coeff_Summary!$F$4*(C91)^2+Coeff_Summary!$G$4*(C91)*AI91*100+Coeff_Summary!$H$4*(AI91*100)^2+Coeff_Summary!$B$2+Coeff_Summary!$D$2*(D91)+Coeff_Summary!$E$2*AJ91*100+Coeff_Summary!$F$2*(D91)^2+Coeff_Summary!$G$2*(D91)*AJ91*100+Coeff_Summary!$H$2*(AJ91*100)^2)/2</f>
        <v>1.3635642809617006</v>
      </c>
      <c r="BQ91" s="30">
        <f t="shared" si="124"/>
        <v>3.7505452333072959</v>
      </c>
      <c r="BR91" s="30">
        <f>BI91*(8314.4/'Config sheet'!$C$28)*(273+C91)*BQ91*((AK91^(1/BQ91))-1)</f>
        <v>69681.982752931348</v>
      </c>
      <c r="BS91" s="30">
        <f t="shared" si="85"/>
        <v>335.86938153300082</v>
      </c>
      <c r="BT91" s="30">
        <f t="shared" si="86"/>
        <v>345.47</v>
      </c>
      <c r="BU91" s="52">
        <f t="shared" si="87"/>
        <v>79.779657820136521</v>
      </c>
      <c r="BV91" s="30">
        <f t="shared" si="88"/>
        <v>1263.3914183516736</v>
      </c>
      <c r="BW91" s="65">
        <f>Coeff_Summary!$B$8+Coeff_Summary!$D$8*(BS91-273)+Coeff_Summary!$E$8*AJ91*100+Coeff_Summary!$F$8*(BS91-273)^2+Coeff_Summary!$G$8*(BS91-273)*AJ91*100+Coeff_Summary!$H$8*(AJ91*100)^2</f>
        <v>0.96625621516307381</v>
      </c>
      <c r="BX91" s="30">
        <f>BW91*(8314.4/'Config sheet'!$C$28)*(BS91/(AI91*10^5))</f>
        <v>7.2463006305593117E-2</v>
      </c>
      <c r="BY91" s="30">
        <f t="shared" si="89"/>
        <v>1.1329285174394801</v>
      </c>
      <c r="BZ91" s="30">
        <f t="shared" si="90"/>
        <v>1.0098868444655738</v>
      </c>
      <c r="CA91" s="30">
        <f>('Config sheet'!$C$132*(AJ91-AI91) - 'Config sheet'!$C$133*GERC_A_PARA!AJ91)*10^5</f>
        <v>95377.930325419089</v>
      </c>
      <c r="CB91" s="30">
        <f>('Config sheet'!$C$132*(AJ91-AI91) + 'Config sheet'!$C$133*AI91)*10^5</f>
        <v>119819.65929389499</v>
      </c>
      <c r="CC91" s="30">
        <f>'Config sheet'!$C$148</f>
        <v>386976</v>
      </c>
      <c r="CD91" s="30">
        <f t="shared" si="125"/>
        <v>9.6006184669992081</v>
      </c>
      <c r="CE91" s="30"/>
      <c r="CF91" s="30"/>
      <c r="CG91" s="30"/>
      <c r="CH91" s="30"/>
      <c r="CI91" s="30"/>
      <c r="CJ91" s="30"/>
      <c r="CK91" s="30"/>
      <c r="CL91" s="30"/>
      <c r="CM91" s="46">
        <f>P91+'Config sheet'!$O$9-'Config sheet'!$C$139</f>
        <v>34.678899999999999</v>
      </c>
      <c r="CN91" s="46">
        <f>Q91+'Config sheet'!$O$9+'Config sheet'!C$140</f>
        <v>65.498900000000006</v>
      </c>
      <c r="CO91" s="27">
        <f t="shared" si="91"/>
        <v>1.8887248442136286</v>
      </c>
      <c r="CP91" s="46">
        <f>'Config sheet'!$N$47</f>
        <v>1852.7346826837274</v>
      </c>
      <c r="CQ91" s="27">
        <f>'Config sheet'!$N$42</f>
        <v>970.82423361890676</v>
      </c>
      <c r="CR91" s="27">
        <f>'Config sheet'!$N$46</f>
        <v>881.91044906482068</v>
      </c>
      <c r="CS91" s="27">
        <f t="shared" si="92"/>
        <v>1.3876930625812263</v>
      </c>
      <c r="CT91" s="27">
        <f>'Config sheet'!$N$50/100*GERC_A_PARA!CQ91</f>
        <v>274.64617569078871</v>
      </c>
      <c r="CU91" s="27">
        <f t="shared" si="93"/>
        <v>274.64617569078871</v>
      </c>
      <c r="CV91" s="27">
        <f t="shared" si="94"/>
        <v>434.29653469252094</v>
      </c>
      <c r="CW91" s="27">
        <f t="shared" si="95"/>
        <v>1245.4704093096955</v>
      </c>
      <c r="CX91" s="27">
        <f t="shared" si="96"/>
        <v>787.62701870308013</v>
      </c>
      <c r="CY91" s="27">
        <f>'Config sheet'!$N$51/100*GERC_A_PARA!CR91</f>
        <v>198.78261521921058</v>
      </c>
      <c r="CZ91" s="27">
        <f t="shared" si="97"/>
        <v>198.78261521921058</v>
      </c>
      <c r="DA91" s="27">
        <f t="shared" si="98"/>
        <v>314.33389061282804</v>
      </c>
      <c r="DB91" s="27">
        <f t="shared" si="99"/>
        <v>1080.6930642840312</v>
      </c>
      <c r="DC91" s="27">
        <f t="shared" si="100"/>
        <v>683.42294605529617</v>
      </c>
      <c r="DD91" s="50">
        <f t="shared" si="101"/>
        <v>83.55517368920539</v>
      </c>
      <c r="DE91" s="50">
        <f t="shared" si="102"/>
        <v>86.897618061318099</v>
      </c>
      <c r="DF91" s="50">
        <f t="shared" si="103"/>
        <v>52.839723736609983</v>
      </c>
      <c r="DG91" s="50">
        <f t="shared" si="104"/>
        <v>54.953462831742051</v>
      </c>
      <c r="DH91" s="27">
        <f t="shared" si="105"/>
        <v>85.226395875261744</v>
      </c>
      <c r="DI91">
        <f>'Config sheet'!$N$59</f>
        <v>71.978923438716066</v>
      </c>
      <c r="DJ91" s="21">
        <f t="shared" si="126"/>
        <v>69.561494579718882</v>
      </c>
      <c r="DK91" s="19">
        <f>Coeff_Summary!$B$11+Coeff_Summary!$D$11*(F91)+Coeff_Summary!$E$11*CM91*100+Coeff_Summary!$F$11*(F91)^2+Coeff_Summary!$G$11*(F91)*CM91*100+Coeff_Summary!$H$11*(CM91*100)^2</f>
        <v>0.93700585485671106</v>
      </c>
      <c r="DL91" s="19">
        <f>Coeff_Summary!$B$9+Coeff_Summary!$D$9*(G91)+Coeff_Summary!$E$9*CN91*100+Coeff_Summary!$F$9*(G91)^2+Coeff_Summary!$G$9*(G91)*CN91*100+Coeff_Summary!$H$9*(CN91*100)^2</f>
        <v>0.95408435123278146</v>
      </c>
      <c r="DM91" s="30">
        <f t="shared" si="127"/>
        <v>0.94554510304474626</v>
      </c>
      <c r="DN91">
        <f>DK91*8314.4*(GERC_A_PARA!F91+273)/('Config sheet'!$N$28*GERC_A_PARA!CM91*10^5)</f>
        <v>3.990239897590226E-2</v>
      </c>
      <c r="DO91">
        <f>DL91*(8314.4/'Config sheet'!$N$28)*((GERC_A_PARA!G91+273)/(GERC_A_PARA!CN91*10^5))</f>
        <v>2.5693937703042881E-2</v>
      </c>
      <c r="DP91" s="30">
        <f t="shared" si="128"/>
        <v>1579.0189951823081</v>
      </c>
      <c r="DQ91" s="30">
        <f t="shared" si="106"/>
        <v>39572.031649924225</v>
      </c>
      <c r="DR91" s="30">
        <f t="shared" si="107"/>
        <v>998.56087656091779</v>
      </c>
      <c r="DS91" s="30">
        <f t="shared" si="108"/>
        <v>38863.676253198835</v>
      </c>
      <c r="DT91" s="19">
        <f>(Coeff_Summary!$B$5+Coeff_Summary!$D$5*(F91)+Coeff_Summary!$E$5*CM91*100+Coeff_Summary!$F$5*(F91)^2+Coeff_Summary!$G$5*(F91)*CM91*100+Coeff_Summary!$H$5*(CM91*100)^2+Coeff_Summary!$B$3+Coeff_Summary!$D$3*(G91)+Coeff_Summary!$E$3*CN91*100+Coeff_Summary!$F$3*(G91)^2+Coeff_Summary!$G$3*(G91)*CN91*100+Coeff_Summary!$H$3*(CN91*100)^2)/2</f>
        <v>1.4196672584108727</v>
      </c>
      <c r="DU91" s="30">
        <f t="shared" si="129"/>
        <v>3.3828401667231232</v>
      </c>
      <c r="DV91" s="30">
        <f>DM91*(8314.4/'Config sheet'!$N$28)*(273+F91)*DU91*((CO91^(1/DU91))-1)</f>
        <v>97690.581314901166</v>
      </c>
      <c r="DW91" s="30">
        <f t="shared" si="109"/>
        <v>351.02418967807904</v>
      </c>
      <c r="DX91" s="30">
        <f t="shared" si="110"/>
        <v>347.42</v>
      </c>
      <c r="DY91" s="30">
        <f t="shared" si="111"/>
        <v>106.37345654832721</v>
      </c>
      <c r="DZ91" s="30">
        <f t="shared" si="112"/>
        <v>1009.4975499875504</v>
      </c>
      <c r="EA91" s="65">
        <f>Coeff_Summary!$B$9+Coeff_Summary!$D$9*(DW91-273)+Coeff_Summary!$E$9*CN91*100+Coeff_Summary!$F$9*(DW91-273)^2+Coeff_Summary!$G$9*(DW91-273)*CN91*100+Coeff_Summary!$H$9*(CN91*100)^2</f>
        <v>0.95676036797180641</v>
      </c>
      <c r="EB91" s="30">
        <f>EA91*(8314.4/'Config sheet'!$C$28)*(DW91/(CM91*10^5))</f>
        <v>4.9169749289641719E-2</v>
      </c>
      <c r="EC91" s="30">
        <f t="shared" si="113"/>
        <v>1.2322504548996207</v>
      </c>
      <c r="ED91" s="30">
        <f t="shared" si="114"/>
        <v>1.0182266698628926</v>
      </c>
      <c r="EE91" s="30">
        <f>('Config sheet'!$N$132*(CN91-CM91) - 'Config sheet'!$N$133*GERC_A_PARA!CN91)*10^5</f>
        <v>113508.33562735443</v>
      </c>
      <c r="EF91" s="30">
        <f>('Config sheet'!$N$132*(CN91-CM91) + 'Config sheet'!$N$133*CM91)*10^5</f>
        <v>155465.34285274995</v>
      </c>
      <c r="EG91" s="30">
        <f>'Config sheet'!$N$148</f>
        <v>386976</v>
      </c>
      <c r="EH91" s="30">
        <f t="shared" si="115"/>
        <v>2272.888968339224</v>
      </c>
      <c r="EI91" s="30">
        <f>'Config sheet'!$E$127+'Config sheet'!$P$127</f>
        <v>3308.2</v>
      </c>
      <c r="EJ91" s="30"/>
      <c r="EK91" s="63">
        <f t="shared" si="116"/>
        <v>52072.939351185742</v>
      </c>
      <c r="EL91" s="63">
        <f t="shared" si="137"/>
        <v>51563.142580337742</v>
      </c>
      <c r="EM91" s="63">
        <f t="shared" si="138"/>
        <v>39572.031649924225</v>
      </c>
      <c r="EN91" s="63">
        <f t="shared" si="139"/>
        <v>38863.676253198835</v>
      </c>
      <c r="EO91" s="30">
        <f>BL91*(('Config sheet'!$D$8+273)/(C91+273))*(GERC_A_PARA!AI91/'Config sheet'!$D$7)*(1/GERC_A_PARA!BG91)*24*10^-3</f>
        <v>1807.2828756251265</v>
      </c>
      <c r="EP91" s="30">
        <f>BN91*(('Config sheet'!$D$8+273)/(D91+273))*(GERC_A_PARA!AJ91/'Config sheet'!$D$7)*(1/GERC_A_PARA!BH91)*24*10^-3</f>
        <v>1789.5894827519321</v>
      </c>
      <c r="EQ91" s="30">
        <f t="shared" si="130"/>
        <v>1798.4361791885294</v>
      </c>
      <c r="ER91" s="30">
        <f>DP91*(('Config sheet'!$D$8+273)/(F91+273))*(CM91/'Config sheet'!$D$7)*(1/DK91)*24*10^-3</f>
        <v>1373.4169041674245</v>
      </c>
      <c r="ES91" s="30">
        <f>DR91*(('Config sheet'!$D$8+273)/(G91+273))*(CN91/'Config sheet'!$D$7)*(1/DL91)*24*10^-3</f>
        <v>1348.8321852268507</v>
      </c>
      <c r="ET91" s="30">
        <f t="shared" si="131"/>
        <v>1361.1245446971375</v>
      </c>
      <c r="EU91">
        <f t="shared" si="132"/>
        <v>1.0098868444655735</v>
      </c>
      <c r="EV91">
        <f t="shared" si="133"/>
        <v>1.0182266698628926</v>
      </c>
      <c r="EW91" s="30">
        <f t="shared" si="134"/>
        <v>0.70249444098801839</v>
      </c>
      <c r="EX91" s="30">
        <f>'Config sheet'!$C$123/('Config sheet'!$F$17*10^-3)</f>
        <v>1.2841244171864261</v>
      </c>
      <c r="EY91" s="30">
        <f t="shared" si="135"/>
        <v>0.74166434946786797</v>
      </c>
      <c r="EZ91" s="30">
        <f>'Config sheet'!$N$123/('Config sheet'!$Q$17*10^-3)</f>
        <v>1.4616189626248377</v>
      </c>
      <c r="FA91" s="1" t="s">
        <v>498</v>
      </c>
      <c r="FB91" s="30">
        <f t="shared" si="136"/>
        <v>-3.6041896780790239</v>
      </c>
      <c r="FC91" s="30"/>
    </row>
    <row r="92" spans="1:159" x14ac:dyDescent="0.25">
      <c r="A92" s="1">
        <v>43483</v>
      </c>
      <c r="B92" s="2">
        <v>0.41666666666666669</v>
      </c>
      <c r="C92">
        <v>25.93</v>
      </c>
      <c r="D92">
        <v>73.5</v>
      </c>
      <c r="E92">
        <v>19.72</v>
      </c>
      <c r="F92">
        <v>19.68</v>
      </c>
      <c r="G92">
        <v>76.17</v>
      </c>
      <c r="H92">
        <v>66.3</v>
      </c>
      <c r="I92">
        <v>71.540000000000006</v>
      </c>
      <c r="J92">
        <v>71.790000000000006</v>
      </c>
      <c r="K92">
        <v>72.150000000000006</v>
      </c>
      <c r="L92">
        <v>69.599999999999994</v>
      </c>
      <c r="M92">
        <v>21.77</v>
      </c>
      <c r="N92">
        <v>34.32</v>
      </c>
      <c r="O92">
        <v>33.85</v>
      </c>
      <c r="P92">
        <v>33.78</v>
      </c>
      <c r="Q92">
        <v>64.14</v>
      </c>
      <c r="R92">
        <v>3.72</v>
      </c>
      <c r="S92">
        <v>63.91</v>
      </c>
      <c r="T92">
        <v>75.81</v>
      </c>
      <c r="U92">
        <v>72.17</v>
      </c>
      <c r="V92">
        <v>72.17</v>
      </c>
      <c r="W92">
        <v>2.89</v>
      </c>
      <c r="X92">
        <v>2.4500000000000002</v>
      </c>
      <c r="Y92">
        <v>3.83</v>
      </c>
      <c r="Z92">
        <v>3.47</v>
      </c>
      <c r="AA92">
        <v>4.68</v>
      </c>
      <c r="AB92">
        <v>4.26</v>
      </c>
      <c r="AC92">
        <v>3.94</v>
      </c>
      <c r="AD92">
        <v>2.06</v>
      </c>
      <c r="AE92">
        <v>1.4</v>
      </c>
      <c r="AF92">
        <v>2.13</v>
      </c>
      <c r="AH92" s="4" t="str">
        <f t="shared" si="140"/>
        <v>ON</v>
      </c>
      <c r="AI92" s="31">
        <f>M92+'Config sheet'!$D$9-'Config sheet'!$C$139</f>
        <v>22.728899999999999</v>
      </c>
      <c r="AJ92" s="31">
        <f>N92+'Config sheet'!$D$9+'Config sheet'!$C$140</f>
        <v>35.678899999999999</v>
      </c>
      <c r="AK92" s="25">
        <f t="shared" si="71"/>
        <v>1.5697592052409048</v>
      </c>
      <c r="AL92" s="46">
        <f>'Config sheet'!$C$47</f>
        <v>3546.9708798579968</v>
      </c>
      <c r="AM92" s="4">
        <f>'Config sheet'!$C$42</f>
        <v>1817.9423322060413</v>
      </c>
      <c r="AN92" s="25">
        <f>'Config sheet'!$C$46</f>
        <v>1729.0285476519553</v>
      </c>
      <c r="AO92" s="25">
        <f t="shared" si="72"/>
        <v>1.4869709710529186</v>
      </c>
      <c r="AP92" s="25">
        <f>'Config sheet'!$C$50/100*GERC_A_PARA!AM92</f>
        <v>351.771841281869</v>
      </c>
      <c r="AQ92" s="25">
        <f t="shared" si="73"/>
        <v>351.771841281869</v>
      </c>
      <c r="AR92" s="25">
        <f t="shared" si="74"/>
        <v>476.38751779800981</v>
      </c>
      <c r="AS92" s="27">
        <f t="shared" si="75"/>
        <v>2169.7141734879106</v>
      </c>
      <c r="AT92" s="25">
        <f t="shared" si="76"/>
        <v>1602.150185191942</v>
      </c>
      <c r="AU92" s="25">
        <f>'Config sheet'!$C$51/100*GERC_A_PARA!AN92</f>
        <v>266.0974934836359</v>
      </c>
      <c r="AV92" s="25">
        <f t="shared" si="77"/>
        <v>266.0974934836359</v>
      </c>
      <c r="AW92" s="25">
        <f t="shared" si="78"/>
        <v>360.36291009252864</v>
      </c>
      <c r="AX92" s="27">
        <f t="shared" si="79"/>
        <v>1995.1260411355911</v>
      </c>
      <c r="AY92" s="25">
        <f t="shared" si="80"/>
        <v>1473.2316336156632</v>
      </c>
      <c r="AZ92" s="31">
        <f t="shared" si="117"/>
        <v>93.145234900552552</v>
      </c>
      <c r="BA92" s="31">
        <f t="shared" si="118"/>
        <v>94.548070548811552</v>
      </c>
      <c r="BB92" s="31">
        <f t="shared" si="119"/>
        <v>68.779868412699344</v>
      </c>
      <c r="BC92" s="31">
        <f t="shared" si="120"/>
        <v>69.815743746471526</v>
      </c>
      <c r="BD92" s="25">
        <f t="shared" si="81"/>
        <v>93.846652724682059</v>
      </c>
      <c r="BE92">
        <f>'Config sheet'!$D$59</f>
        <v>82.44</v>
      </c>
      <c r="BF92" s="30">
        <f t="shared" si="121"/>
        <v>81.572229402133743</v>
      </c>
      <c r="BG92" s="19">
        <f>Coeff_Summary!$B$10+Coeff_Summary!$D$10*(C92)+Coeff_Summary!$E$10*AI92*100+Coeff_Summary!$F$10*(C92)^2+Coeff_Summary!$G$10*(C92)*AI92*100+Coeff_Summary!$H$10*(AI92*100)^2</f>
        <v>0.96181585494908317</v>
      </c>
      <c r="BH92" s="19">
        <f>Coeff_Summary!$B$8+Coeff_Summary!$D$8*(D92)+Coeff_Summary!$E$8*AJ92*100+Coeff_Summary!$F$8*(D92)^2+Coeff_Summary!$G$8*(D92)*AJ92*100+Coeff_Summary!$H$8*(AJ92*100)^2</f>
        <v>0.97122096099113497</v>
      </c>
      <c r="BI92" s="30">
        <f t="shared" si="122"/>
        <v>0.96651840797010902</v>
      </c>
      <c r="BJ92" s="30">
        <f>BG92*8314.4*(GERC_A_PARA!C92+273)/('Config sheet'!$C$28*AI92*10^5)</f>
        <v>6.4225293964191812E-2</v>
      </c>
      <c r="BK92">
        <f>BH92*(8314.4/'Config sheet'!$C$28)*(BT92/(AJ92*10^5))</f>
        <v>4.7888685256606549E-2</v>
      </c>
      <c r="BL92" s="30">
        <f t="shared" si="123"/>
        <v>3328.7134438659336</v>
      </c>
      <c r="BM92" s="30">
        <f t="shared" si="82"/>
        <v>51828.699230583909</v>
      </c>
      <c r="BN92" s="30">
        <f t="shared" si="83"/>
        <v>2457.9730020233596</v>
      </c>
      <c r="BO92" s="30">
        <f t="shared" si="84"/>
        <v>51326.800659750137</v>
      </c>
      <c r="BP92" s="19">
        <f>(Coeff_Summary!$B$4+Coeff_Summary!$D$4*(C92)+Coeff_Summary!$E$4*AI92*100+Coeff_Summary!$F$4*(C92)^2+Coeff_Summary!$G$4*(C92)*AI92*100+Coeff_Summary!$H$4*(AI92*100)^2+Coeff_Summary!$B$2+Coeff_Summary!$D$2*(D92)+Coeff_Summary!$E$2*AJ92*100+Coeff_Summary!$F$2*(D92)^2+Coeff_Summary!$G$2*(D92)*AJ92*100+Coeff_Summary!$H$2*(AJ92*100)^2)/2</f>
        <v>1.3624652681723342</v>
      </c>
      <c r="BQ92" s="30">
        <f t="shared" si="124"/>
        <v>3.7588850237770917</v>
      </c>
      <c r="BR92" s="30">
        <f>BI92*(8314.4/'Config sheet'!$C$28)*(273+C92)*BQ92*((AK92^(1/BQ92))-1)</f>
        <v>70277.143193343203</v>
      </c>
      <c r="BS92" s="30">
        <f t="shared" si="85"/>
        <v>337.02972514019604</v>
      </c>
      <c r="BT92" s="30">
        <f t="shared" si="86"/>
        <v>346.5</v>
      </c>
      <c r="BU92" s="52">
        <f t="shared" si="87"/>
        <v>80.091917469405161</v>
      </c>
      <c r="BV92" s="30">
        <f t="shared" si="88"/>
        <v>1263.2613711697202</v>
      </c>
      <c r="BW92" s="65">
        <f>Coeff_Summary!$B$8+Coeff_Summary!$D$8*(BS92-273)+Coeff_Summary!$E$8*AJ92*100+Coeff_Summary!$F$8*(BS92-273)^2+Coeff_Summary!$G$8*(BS92-273)*AJ92*100+Coeff_Summary!$H$8*(AJ92*100)^2</f>
        <v>0.96678326554862959</v>
      </c>
      <c r="BX92" s="30">
        <f>BW92*(8314.4/'Config sheet'!$C$28)*(BS92/(AI92*10^5))</f>
        <v>7.2785018605269439E-2</v>
      </c>
      <c r="BY92" s="30">
        <f t="shared" si="89"/>
        <v>1.1332765350338452</v>
      </c>
      <c r="BZ92" s="30">
        <f t="shared" si="90"/>
        <v>1.0097784892956976</v>
      </c>
      <c r="CA92" s="30">
        <f>('Config sheet'!$C$132*(AJ92-AI92) - 'Config sheet'!$C$133*GERC_A_PARA!AJ92)*10^5</f>
        <v>95952.235749150001</v>
      </c>
      <c r="CB92" s="30">
        <f>('Config sheet'!$C$132*(AJ92-AI92) + 'Config sheet'!$C$133*AI92)*10^5</f>
        <v>120414.90598766047</v>
      </c>
      <c r="CC92" s="30">
        <f>'Config sheet'!$C$148</f>
        <v>386976</v>
      </c>
      <c r="CD92" s="30">
        <f t="shared" si="125"/>
        <v>9.4702748598039648</v>
      </c>
      <c r="CE92" s="30"/>
      <c r="CF92" s="30"/>
      <c r="CG92" s="30"/>
      <c r="CH92" s="30"/>
      <c r="CI92" s="30"/>
      <c r="CJ92" s="30"/>
      <c r="CK92" s="30"/>
      <c r="CL92" s="30"/>
      <c r="CM92" s="46">
        <f>P92+'Config sheet'!$O$9-'Config sheet'!$C$139</f>
        <v>34.738900000000001</v>
      </c>
      <c r="CN92" s="46">
        <f>Q92+'Config sheet'!$O$9+'Config sheet'!C$140</f>
        <v>65.498900000000006</v>
      </c>
      <c r="CO92" s="27">
        <f t="shared" si="91"/>
        <v>1.8854626945585498</v>
      </c>
      <c r="CP92" s="46">
        <f>'Config sheet'!$N$47</f>
        <v>1852.7346826837274</v>
      </c>
      <c r="CQ92" s="27">
        <f>'Config sheet'!$N$42</f>
        <v>970.82423361890676</v>
      </c>
      <c r="CR92" s="27">
        <f>'Config sheet'!$N$46</f>
        <v>881.91044906482068</v>
      </c>
      <c r="CS92" s="27">
        <f t="shared" si="92"/>
        <v>1.3855828758148208</v>
      </c>
      <c r="CT92" s="27">
        <f>'Config sheet'!$N$50/100*GERC_A_PARA!CQ92</f>
        <v>274.64617569078871</v>
      </c>
      <c r="CU92" s="27">
        <f t="shared" si="93"/>
        <v>274.64617569078871</v>
      </c>
      <c r="CV92" s="27">
        <f t="shared" si="94"/>
        <v>434.05785855961193</v>
      </c>
      <c r="CW92" s="27">
        <f t="shared" si="95"/>
        <v>1245.4704093096955</v>
      </c>
      <c r="CX92" s="27">
        <f t="shared" si="96"/>
        <v>788.06011251140933</v>
      </c>
      <c r="CY92" s="27">
        <f>'Config sheet'!$N$51/100*GERC_A_PARA!CR92</f>
        <v>198.78261521921058</v>
      </c>
      <c r="CZ92" s="27">
        <f t="shared" si="97"/>
        <v>198.78261521921058</v>
      </c>
      <c r="DA92" s="27">
        <f t="shared" si="98"/>
        <v>314.16114229120757</v>
      </c>
      <c r="DB92" s="27">
        <f t="shared" si="99"/>
        <v>1080.6930642840312</v>
      </c>
      <c r="DC92" s="27">
        <f t="shared" si="100"/>
        <v>683.79874099297365</v>
      </c>
      <c r="DD92" s="50">
        <f t="shared" si="101"/>
        <v>83.579758585692687</v>
      </c>
      <c r="DE92" s="50">
        <f t="shared" si="102"/>
        <v>86.917206027625056</v>
      </c>
      <c r="DF92" s="50">
        <f t="shared" si="103"/>
        <v>52.884334675782227</v>
      </c>
      <c r="DG92" s="50">
        <f t="shared" si="104"/>
        <v>54.996074293946172</v>
      </c>
      <c r="DH92" s="27">
        <f t="shared" si="105"/>
        <v>85.248482306658872</v>
      </c>
      <c r="DI92">
        <f>'Config sheet'!$N$59</f>
        <v>71.978923438716066</v>
      </c>
      <c r="DJ92" s="21">
        <f t="shared" si="126"/>
        <v>69.594343395761527</v>
      </c>
      <c r="DK92" s="19">
        <f>Coeff_Summary!$B$11+Coeff_Summary!$D$11*(F92)+Coeff_Summary!$E$11*CM92*100+Coeff_Summary!$F$11*(F92)^2+Coeff_Summary!$G$11*(F92)*CM92*100+Coeff_Summary!$H$11*(CM92*100)^2</f>
        <v>0.93851013946209405</v>
      </c>
      <c r="DL92" s="19">
        <f>Coeff_Summary!$B$9+Coeff_Summary!$D$9*(G92)+Coeff_Summary!$E$9*CN92*100+Coeff_Summary!$F$9*(G92)^2+Coeff_Summary!$G$9*(G92)*CN92*100+Coeff_Summary!$H$9*(CN92*100)^2</f>
        <v>0.95539827466364946</v>
      </c>
      <c r="DM92" s="30">
        <f t="shared" si="127"/>
        <v>0.94695420706287181</v>
      </c>
      <c r="DN92">
        <f>DK92*8314.4*(GERC_A_PARA!F92+273)/('Config sheet'!$N$28*GERC_A_PARA!CM92*10^5)</f>
        <v>4.0145700242131918E-2</v>
      </c>
      <c r="DO92">
        <f>DL92*(8314.4/'Config sheet'!$N$28)*((GERC_A_PARA!G92+273)/(GERC_A_PARA!CN92*10^5))</f>
        <v>2.5858924238409173E-2</v>
      </c>
      <c r="DP92" s="30">
        <f t="shared" si="128"/>
        <v>1579.4281981569698</v>
      </c>
      <c r="DQ92" s="30">
        <f t="shared" si="106"/>
        <v>39342.400023686692</v>
      </c>
      <c r="DR92" s="30">
        <f t="shared" si="107"/>
        <v>999.36887640160228</v>
      </c>
      <c r="DS92" s="30">
        <f t="shared" si="108"/>
        <v>38646.962541357556</v>
      </c>
      <c r="DT92" s="19">
        <f>(Coeff_Summary!$B$5+Coeff_Summary!$D$5*(F92)+Coeff_Summary!$E$5*CM92*100+Coeff_Summary!$F$5*(F92)^2+Coeff_Summary!$G$5*(F92)*CM92*100+Coeff_Summary!$H$5*(CM92*100)^2+Coeff_Summary!$B$3+Coeff_Summary!$D$3*(G92)+Coeff_Summary!$E$3*CN92*100+Coeff_Summary!$F$3*(G92)^2+Coeff_Summary!$G$3*(G92)*CN92*100+Coeff_Summary!$H$3*(CN92*100)^2)/2</f>
        <v>1.4165008948232432</v>
      </c>
      <c r="DU92" s="30">
        <f t="shared" si="129"/>
        <v>3.4009552258570421</v>
      </c>
      <c r="DV92" s="30">
        <f>DM92*(8314.4/'Config sheet'!$N$28)*(273+F92)*DU92*((CO92^(1/DU92))-1)</f>
        <v>98100.971368566577</v>
      </c>
      <c r="DW92" s="30">
        <f t="shared" si="109"/>
        <v>352.6757284521745</v>
      </c>
      <c r="DX92" s="30">
        <f t="shared" si="110"/>
        <v>349.17</v>
      </c>
      <c r="DY92" s="30">
        <f t="shared" si="111"/>
        <v>106.20592751314302</v>
      </c>
      <c r="DZ92" s="30">
        <f t="shared" si="112"/>
        <v>1009.4455566618087</v>
      </c>
      <c r="EA92" s="65">
        <f>Coeff_Summary!$B$9+Coeff_Summary!$D$9*(DW92-273)+Coeff_Summary!$E$9*CN92*100+Coeff_Summary!$F$9*(DW92-273)^2+Coeff_Summary!$G$9*(DW92-273)*CN92*100+Coeff_Summary!$H$9*(CN92*100)^2</f>
        <v>0.957947552612464</v>
      </c>
      <c r="EB92" s="30">
        <f>EA92*(8314.4/'Config sheet'!$C$28)*(DW92/(CM92*10^5))</f>
        <v>4.9376957529703232E-2</v>
      </c>
      <c r="EC92" s="30">
        <f t="shared" si="113"/>
        <v>1.2299438602862713</v>
      </c>
      <c r="ED92" s="30">
        <f t="shared" si="114"/>
        <v>1.0179946219986868</v>
      </c>
      <c r="EE92" s="30">
        <f>('Config sheet'!$N$132*(CN92-CM92) - 'Config sheet'!$N$133*GERC_A_PARA!CN92)*10^5</f>
        <v>113233.95352742312</v>
      </c>
      <c r="EF92" s="30">
        <f>('Config sheet'!$N$132*(CN92-CM92) + 'Config sheet'!$N$133*CM92)*10^5</f>
        <v>155216.09027686011</v>
      </c>
      <c r="EG92" s="30">
        <f>'Config sheet'!$N$148</f>
        <v>386976</v>
      </c>
      <c r="EH92" s="30">
        <f t="shared" si="115"/>
        <v>2272.7069278315289</v>
      </c>
      <c r="EI92" s="30">
        <f>'Config sheet'!$E$127+'Config sheet'!$P$127</f>
        <v>3308.2</v>
      </c>
      <c r="EJ92" s="30"/>
      <c r="EK92" s="63">
        <f t="shared" si="116"/>
        <v>51828.699230583909</v>
      </c>
      <c r="EL92" s="63">
        <f t="shared" si="137"/>
        <v>51326.800659750137</v>
      </c>
      <c r="EM92" s="63">
        <f t="shared" si="138"/>
        <v>39342.400023686692</v>
      </c>
      <c r="EN92" s="63">
        <f t="shared" si="139"/>
        <v>38646.962541357556</v>
      </c>
      <c r="EO92" s="30">
        <f>BL92*(('Config sheet'!$D$8+273)/(C92+273))*(GERC_A_PARA!AI92/'Config sheet'!$D$7)*(1/GERC_A_PARA!BG92)*24*10^-3</f>
        <v>1798.8060930005206</v>
      </c>
      <c r="EP92" s="30">
        <f>BN92*(('Config sheet'!$D$8+273)/(D92+273))*(GERC_A_PARA!AJ92/'Config sheet'!$D$7)*(1/GERC_A_PARA!BH92)*24*10^-3</f>
        <v>1781.3868210394894</v>
      </c>
      <c r="EQ92" s="30">
        <f t="shared" si="130"/>
        <v>1790.0964570200049</v>
      </c>
      <c r="ER92" s="30">
        <f>DP92*(('Config sheet'!$D$8+273)/(F92+273))*(CM92/'Config sheet'!$D$7)*(1/DK92)*24*10^-3</f>
        <v>1365.4471350133895</v>
      </c>
      <c r="ES92" s="30">
        <f>DR92*(('Config sheet'!$D$8+273)/(G92+273))*(CN92/'Config sheet'!$D$7)*(1/DL92)*24*10^-3</f>
        <v>1341.31075499449</v>
      </c>
      <c r="ET92" s="30">
        <f t="shared" si="131"/>
        <v>1353.3789450039399</v>
      </c>
      <c r="EU92">
        <f t="shared" si="132"/>
        <v>1.0097784892956976</v>
      </c>
      <c r="EV92">
        <f t="shared" si="133"/>
        <v>1.0179946219986871</v>
      </c>
      <c r="EW92" s="30">
        <f t="shared" si="134"/>
        <v>0.70569458210798686</v>
      </c>
      <c r="EX92" s="30">
        <f>'Config sheet'!$C$123/('Config sheet'!$F$17*10^-3)</f>
        <v>1.2841244171864261</v>
      </c>
      <c r="EY92" s="30">
        <f t="shared" si="135"/>
        <v>0.74587059329408301</v>
      </c>
      <c r="EZ92" s="30">
        <f>'Config sheet'!$N$123/('Config sheet'!$Q$17*10^-3)</f>
        <v>1.4616189626248377</v>
      </c>
      <c r="FA92" s="1" t="s">
        <v>499</v>
      </c>
      <c r="FB92" s="30">
        <f t="shared" si="136"/>
        <v>-3.5057284521744805</v>
      </c>
      <c r="FC92" s="30"/>
    </row>
    <row r="93" spans="1:159" x14ac:dyDescent="0.25">
      <c r="A93" s="1">
        <v>43483</v>
      </c>
      <c r="B93" s="2">
        <v>0.45833333333333331</v>
      </c>
      <c r="C93">
        <v>26.87</v>
      </c>
      <c r="D93">
        <v>74.53</v>
      </c>
      <c r="E93">
        <v>21.54</v>
      </c>
      <c r="F93">
        <v>21.5</v>
      </c>
      <c r="G93">
        <v>77.930000000000007</v>
      </c>
      <c r="H93">
        <v>66.36</v>
      </c>
      <c r="I93">
        <v>71.599999999999994</v>
      </c>
      <c r="J93">
        <v>71.849999999999994</v>
      </c>
      <c r="K93">
        <v>72.22</v>
      </c>
      <c r="L93">
        <v>69.66</v>
      </c>
      <c r="M93">
        <v>21.76</v>
      </c>
      <c r="N93">
        <v>34.39</v>
      </c>
      <c r="O93">
        <v>33.909999999999997</v>
      </c>
      <c r="P93">
        <v>33.840000000000003</v>
      </c>
      <c r="Q93">
        <v>64.13</v>
      </c>
      <c r="R93">
        <v>3.71</v>
      </c>
      <c r="S93">
        <v>62.98</v>
      </c>
      <c r="T93">
        <v>75.98</v>
      </c>
      <c r="U93">
        <v>72.319999999999993</v>
      </c>
      <c r="V93">
        <v>72.319999999999993</v>
      </c>
      <c r="W93">
        <v>2.89</v>
      </c>
      <c r="X93">
        <v>2.4500000000000002</v>
      </c>
      <c r="Y93">
        <v>3.86</v>
      </c>
      <c r="Z93">
        <v>3.5</v>
      </c>
      <c r="AA93">
        <v>4.7</v>
      </c>
      <c r="AB93">
        <v>4.29</v>
      </c>
      <c r="AC93">
        <v>3.95</v>
      </c>
      <c r="AD93">
        <v>2.04</v>
      </c>
      <c r="AE93">
        <v>1.38</v>
      </c>
      <c r="AF93">
        <v>2.21</v>
      </c>
      <c r="AH93" s="4" t="str">
        <f t="shared" si="140"/>
        <v>ON</v>
      </c>
      <c r="AI93" s="31">
        <f>M93+'Config sheet'!$D$9-'Config sheet'!$C$139</f>
        <v>22.718900000000001</v>
      </c>
      <c r="AJ93" s="31">
        <f>N93+'Config sheet'!$D$9+'Config sheet'!$C$140</f>
        <v>35.748899999999999</v>
      </c>
      <c r="AK93" s="25">
        <f t="shared" si="71"/>
        <v>1.5735312889268405</v>
      </c>
      <c r="AL93" s="46">
        <f>'Config sheet'!$C$47</f>
        <v>3546.9708798579968</v>
      </c>
      <c r="AM93" s="4">
        <f>'Config sheet'!$C$42</f>
        <v>1817.9423322060413</v>
      </c>
      <c r="AN93" s="25">
        <f>'Config sheet'!$C$46</f>
        <v>1729.0285476519553</v>
      </c>
      <c r="AO93" s="25">
        <f t="shared" si="72"/>
        <v>1.4823156195188898</v>
      </c>
      <c r="AP93" s="25">
        <f>'Config sheet'!$C$50/100*GERC_A_PARA!AM93</f>
        <v>351.771841281869</v>
      </c>
      <c r="AQ93" s="25">
        <f t="shared" si="73"/>
        <v>351.771841281869</v>
      </c>
      <c r="AR93" s="25">
        <f t="shared" si="74"/>
        <v>477.61413842339238</v>
      </c>
      <c r="AS93" s="27">
        <f t="shared" si="75"/>
        <v>2169.7141734879106</v>
      </c>
      <c r="AT93" s="25">
        <f t="shared" si="76"/>
        <v>1598.0355028489855</v>
      </c>
      <c r="AU93" s="25">
        <f>'Config sheet'!$C$51/100*GERC_A_PARA!AN93</f>
        <v>266.0974934836359</v>
      </c>
      <c r="AV93" s="25">
        <f t="shared" si="77"/>
        <v>266.0974934836359</v>
      </c>
      <c r="AW93" s="25">
        <f t="shared" si="78"/>
        <v>361.29078616322323</v>
      </c>
      <c r="AX93" s="27">
        <f t="shared" si="79"/>
        <v>1995.1260411355911</v>
      </c>
      <c r="AY93" s="25">
        <f t="shared" si="80"/>
        <v>1469.4480431346017</v>
      </c>
      <c r="AZ93" s="31">
        <f t="shared" si="117"/>
        <v>93.077761878793154</v>
      </c>
      <c r="BA93" s="31">
        <f t="shared" si="118"/>
        <v>94.494405959412219</v>
      </c>
      <c r="BB93" s="31">
        <f t="shared" si="119"/>
        <v>68.553531071296263</v>
      </c>
      <c r="BC93" s="31">
        <f t="shared" si="120"/>
        <v>69.596916215474437</v>
      </c>
      <c r="BD93" s="25">
        <f t="shared" si="81"/>
        <v>93.78608391910268</v>
      </c>
      <c r="BE93">
        <f>'Config sheet'!$D$59</f>
        <v>82.44</v>
      </c>
      <c r="BF93" s="30">
        <f t="shared" si="121"/>
        <v>81.430653781244018</v>
      </c>
      <c r="BG93" s="19">
        <f>Coeff_Summary!$B$10+Coeff_Summary!$D$10*(C93)+Coeff_Summary!$E$10*AI93*100+Coeff_Summary!$F$10*(C93)^2+Coeff_Summary!$G$10*(C93)*AI93*100+Coeff_Summary!$H$10*(AI93*100)^2</f>
        <v>0.96232586310393542</v>
      </c>
      <c r="BH93" s="19">
        <f>Coeff_Summary!$B$8+Coeff_Summary!$D$8*(D93)+Coeff_Summary!$E$8*AJ93*100+Coeff_Summary!$F$8*(D93)^2+Coeff_Summary!$G$8*(D93)*AJ93*100+Coeff_Summary!$H$8*(AJ93*100)^2</f>
        <v>0.97162772976075495</v>
      </c>
      <c r="BI93" s="30">
        <f t="shared" si="122"/>
        <v>0.96697679643234524</v>
      </c>
      <c r="BJ93" s="30">
        <f>BG93*8314.4*(GERC_A_PARA!C93+273)/('Config sheet'!$C$28*AI93*10^5)</f>
        <v>6.4489789923190349E-2</v>
      </c>
      <c r="BK93">
        <f>BH93*(8314.4/'Config sheet'!$C$28)*(BT93/(AJ93*10^5))</f>
        <v>4.7957065733411665E-2</v>
      </c>
      <c r="BL93" s="30">
        <f t="shared" si="123"/>
        <v>3326.5650859697553</v>
      </c>
      <c r="BM93" s="30">
        <f t="shared" si="82"/>
        <v>51582.81783723925</v>
      </c>
      <c r="BN93" s="30">
        <f t="shared" si="83"/>
        <v>2450.0780678276647</v>
      </c>
      <c r="BO93" s="30">
        <f t="shared" si="84"/>
        <v>51088.990336635557</v>
      </c>
      <c r="BP93" s="19">
        <f>(Coeff_Summary!$B$4+Coeff_Summary!$D$4*(C93)+Coeff_Summary!$E$4*AI93*100+Coeff_Summary!$F$4*(C93)^2+Coeff_Summary!$G$4*(C93)*AI93*100+Coeff_Summary!$H$4*(AI93*100)^2+Coeff_Summary!$B$2+Coeff_Summary!$D$2*(D93)+Coeff_Summary!$E$2*AJ93*100+Coeff_Summary!$F$2*(D93)^2+Coeff_Summary!$G$2*(D93)*AJ93*100+Coeff_Summary!$H$2*(AJ93*100)^2)/2</f>
        <v>1.3613845753112797</v>
      </c>
      <c r="BQ93" s="30">
        <f t="shared" si="124"/>
        <v>3.7671352578859989</v>
      </c>
      <c r="BR93" s="30">
        <f>BI93*(8314.4/'Config sheet'!$C$28)*(273+C93)*BQ93*((AK93^(1/BQ93))-1)</f>
        <v>70920.52116729744</v>
      </c>
      <c r="BS93" s="30">
        <f t="shared" si="85"/>
        <v>338.21613237777041</v>
      </c>
      <c r="BT93" s="30">
        <f t="shared" si="86"/>
        <v>347.53</v>
      </c>
      <c r="BU93" s="52">
        <f t="shared" si="87"/>
        <v>80.457684384746969</v>
      </c>
      <c r="BV93" s="30">
        <f t="shared" si="88"/>
        <v>1263.0104715807829</v>
      </c>
      <c r="BW93" s="65">
        <f>Coeff_Summary!$B$8+Coeff_Summary!$D$8*(BS93-273)+Coeff_Summary!$E$8*AJ93*100+Coeff_Summary!$F$8*(BS93-273)^2+Coeff_Summary!$G$8*(BS93-273)*AJ93*100+Coeff_Summary!$H$8*(AJ93*100)^2</f>
        <v>0.96730974346029142</v>
      </c>
      <c r="BX93" s="30">
        <f>BW93*(8314.4/'Config sheet'!$C$28)*(BS93/(AI93*10^5))</f>
        <v>7.3113178706327817E-2</v>
      </c>
      <c r="BY93" s="30">
        <f t="shared" si="89"/>
        <v>1.13371711697942</v>
      </c>
      <c r="BZ93" s="30">
        <f t="shared" si="90"/>
        <v>1.0096660258374606</v>
      </c>
      <c r="CA93" s="30">
        <f>('Config sheet'!$C$132*(AJ93-AI93) - 'Config sheet'!$C$133*GERC_A_PARA!AJ93)*10^5</f>
        <v>96607.986482841385</v>
      </c>
      <c r="CB93" s="30">
        <f>('Config sheet'!$C$132*(AJ93-AI93) + 'Config sheet'!$C$133*AI93)*10^5</f>
        <v>121095.78624539335</v>
      </c>
      <c r="CC93" s="30">
        <f>'Config sheet'!$C$148</f>
        <v>386976</v>
      </c>
      <c r="CD93" s="30">
        <f t="shared" si="125"/>
        <v>9.3138676222295658</v>
      </c>
      <c r="CE93" s="30"/>
      <c r="CF93" s="30"/>
      <c r="CG93" s="30"/>
      <c r="CH93" s="30"/>
      <c r="CI93" s="30"/>
      <c r="CJ93" s="30"/>
      <c r="CK93" s="30"/>
      <c r="CL93" s="30"/>
      <c r="CM93" s="46">
        <f>P93+'Config sheet'!$O$9-'Config sheet'!$C$139</f>
        <v>34.798900000000003</v>
      </c>
      <c r="CN93" s="46">
        <f>Q93+'Config sheet'!$O$9+'Config sheet'!C$140</f>
        <v>65.488900000000001</v>
      </c>
      <c r="CO93" s="27">
        <f t="shared" si="91"/>
        <v>1.8819244286457328</v>
      </c>
      <c r="CP93" s="46">
        <f>'Config sheet'!$N$47</f>
        <v>1852.7346826837274</v>
      </c>
      <c r="CQ93" s="27">
        <f>'Config sheet'!$N$42</f>
        <v>970.82423361890676</v>
      </c>
      <c r="CR93" s="27">
        <f>'Config sheet'!$N$46</f>
        <v>881.91044906482068</v>
      </c>
      <c r="CS93" s="27">
        <f t="shared" si="92"/>
        <v>1.383616440008806</v>
      </c>
      <c r="CT93" s="27">
        <f>'Config sheet'!$N$50/100*GERC_A_PARA!CQ93</f>
        <v>274.64617569078871</v>
      </c>
      <c r="CU93" s="27">
        <f t="shared" si="93"/>
        <v>274.64617569078871</v>
      </c>
      <c r="CV93" s="27">
        <f t="shared" si="94"/>
        <v>433.75104941162192</v>
      </c>
      <c r="CW93" s="27">
        <f t="shared" si="95"/>
        <v>1245.4704093096955</v>
      </c>
      <c r="CX93" s="27">
        <f t="shared" si="96"/>
        <v>788.61753837127151</v>
      </c>
      <c r="CY93" s="27">
        <f>'Config sheet'!$N$51/100*GERC_A_PARA!CR93</f>
        <v>198.78261521921058</v>
      </c>
      <c r="CZ93" s="27">
        <f t="shared" si="97"/>
        <v>198.78261521921058</v>
      </c>
      <c r="DA93" s="27">
        <f t="shared" si="98"/>
        <v>313.93908085285977</v>
      </c>
      <c r="DB93" s="27">
        <f t="shared" si="99"/>
        <v>1080.6930642840312</v>
      </c>
      <c r="DC93" s="27">
        <f t="shared" si="100"/>
        <v>684.28241869105682</v>
      </c>
      <c r="DD93" s="50">
        <f t="shared" si="101"/>
        <v>83.611361540930673</v>
      </c>
      <c r="DE93" s="50">
        <f t="shared" si="102"/>
        <v>86.94238561797728</v>
      </c>
      <c r="DF93" s="50">
        <f t="shared" si="103"/>
        <v>52.941752469916217</v>
      </c>
      <c r="DG93" s="50">
        <f t="shared" si="104"/>
        <v>55.050918603659944</v>
      </c>
      <c r="DH93" s="27">
        <f t="shared" si="105"/>
        <v>85.276873579453977</v>
      </c>
      <c r="DI93">
        <f>'Config sheet'!$N$59</f>
        <v>71.978923438716066</v>
      </c>
      <c r="DJ93" s="21">
        <f t="shared" si="126"/>
        <v>69.636604558121036</v>
      </c>
      <c r="DK93" s="19">
        <f>Coeff_Summary!$B$11+Coeff_Summary!$D$11*(F93)+Coeff_Summary!$E$11*CM93*100+Coeff_Summary!$F$11*(F93)^2+Coeff_Summary!$G$11*(F93)*CM93*100+Coeff_Summary!$H$11*(CM93*100)^2</f>
        <v>0.93998923884544472</v>
      </c>
      <c r="DL93" s="19">
        <f>Coeff_Summary!$B$9+Coeff_Summary!$D$9*(G93)+Coeff_Summary!$E$9*CN93*100+Coeff_Summary!$F$9*(G93)^2+Coeff_Summary!$G$9*(G93)*CN93*100+Coeff_Summary!$H$9*(CN93*100)^2</f>
        <v>0.95669657995334578</v>
      </c>
      <c r="DM93" s="30">
        <f t="shared" si="127"/>
        <v>0.94834290939939525</v>
      </c>
      <c r="DN93">
        <f>DK93*8314.4*(GERC_A_PARA!F93+273)/('Config sheet'!$N$28*GERC_A_PARA!CM93*10^5)</f>
        <v>4.0389246351346192E-2</v>
      </c>
      <c r="DO93">
        <f>DL93*(8314.4/'Config sheet'!$N$28)*((GERC_A_PARA!G93+273)/(GERC_A_PARA!CN93*10^5))</f>
        <v>2.6028557887503353E-2</v>
      </c>
      <c r="DP93" s="30">
        <f t="shared" si="128"/>
        <v>1579.9542131149001</v>
      </c>
      <c r="DQ93" s="30">
        <f t="shared" si="106"/>
        <v>39118.19000956029</v>
      </c>
      <c r="DR93" s="30">
        <f t="shared" si="107"/>
        <v>1000.4088358683515</v>
      </c>
      <c r="DS93" s="30">
        <f t="shared" si="108"/>
        <v>38435.0466204146</v>
      </c>
      <c r="DT93" s="19">
        <f>(Coeff_Summary!$B$5+Coeff_Summary!$D$5*(F93)+Coeff_Summary!$E$5*CM93*100+Coeff_Summary!$F$5*(F93)^2+Coeff_Summary!$G$5*(F93)*CM93*100+Coeff_Summary!$H$5*(CM93*100)^2+Coeff_Summary!$B$3+Coeff_Summary!$D$3*(G93)+Coeff_Summary!$E$3*CN93*100+Coeff_Summary!$F$3*(G93)^2+Coeff_Summary!$G$3*(G93)*CN93*100+Coeff_Summary!$H$3*(CN93*100)^2)/2</f>
        <v>1.4133668500657923</v>
      </c>
      <c r="DU93" s="30">
        <f t="shared" si="129"/>
        <v>3.4191586718694009</v>
      </c>
      <c r="DV93" s="30">
        <f>DM93*(8314.4/'Config sheet'!$N$28)*(273+F93)*DU93*((CO93^(1/DU93))-1)</f>
        <v>98484.641311966712</v>
      </c>
      <c r="DW93" s="30">
        <f t="shared" si="109"/>
        <v>354.3219776245146</v>
      </c>
      <c r="DX93" s="30">
        <f t="shared" si="110"/>
        <v>350.93</v>
      </c>
      <c r="DY93" s="30">
        <f t="shared" si="111"/>
        <v>106.01094741186354</v>
      </c>
      <c r="DZ93" s="30">
        <f t="shared" si="112"/>
        <v>1009.4714549980976</v>
      </c>
      <c r="EA93" s="65">
        <f>Coeff_Summary!$B$9+Coeff_Summary!$D$9*(DW93-273)+Coeff_Summary!$E$9*CN93*100+Coeff_Summary!$F$9*(DW93-273)^2+Coeff_Summary!$G$9*(DW93-273)*CN93*100+Coeff_Summary!$H$9*(CN93*100)^2</f>
        <v>0.95911083749983816</v>
      </c>
      <c r="EB93" s="30">
        <f>EA93*(8314.4/'Config sheet'!$C$28)*(DW93/(CM93*10^5))</f>
        <v>4.9582047628963705E-2</v>
      </c>
      <c r="EC93" s="30">
        <f t="shared" si="113"/>
        <v>1.2276051698922357</v>
      </c>
      <c r="ED93" s="30">
        <f t="shared" si="114"/>
        <v>1.0177739706131341</v>
      </c>
      <c r="EE93" s="30">
        <f>('Config sheet'!$N$132*(CN93-CM93) - 'Config sheet'!$N$133*GERC_A_PARA!CN93)*10^5</f>
        <v>112918.02933151016</v>
      </c>
      <c r="EF93" s="30">
        <f>('Config sheet'!$N$132*(CN93-CM93) + 'Config sheet'!$N$133*CM93)*10^5</f>
        <v>154921.10735098174</v>
      </c>
      <c r="EG93" s="30">
        <f>'Config sheet'!$N$148</f>
        <v>386976</v>
      </c>
      <c r="EH93" s="30">
        <f t="shared" si="115"/>
        <v>2272.4819265788806</v>
      </c>
      <c r="EI93" s="30">
        <f>'Config sheet'!$E$127+'Config sheet'!$P$127</f>
        <v>3308.2</v>
      </c>
      <c r="EJ93" s="30"/>
      <c r="EK93" s="63">
        <f t="shared" si="116"/>
        <v>51582.81783723925</v>
      </c>
      <c r="EL93" s="63">
        <f t="shared" si="137"/>
        <v>51088.990336635557</v>
      </c>
      <c r="EM93" s="63">
        <f t="shared" si="138"/>
        <v>39118.19000956029</v>
      </c>
      <c r="EN93" s="63">
        <f t="shared" si="139"/>
        <v>38435.0466204146</v>
      </c>
      <c r="EO93" s="30">
        <f>BL93*(('Config sheet'!$D$8+273)/(C93+273))*(GERC_A_PARA!AI93/'Config sheet'!$D$7)*(1/GERC_A_PARA!BG93)*24*10^-3</f>
        <v>1790.2723471209245</v>
      </c>
      <c r="EP93" s="30">
        <f>BN93*(('Config sheet'!$D$8+273)/(D93+273))*(GERC_A_PARA!AJ93/'Config sheet'!$D$7)*(1/GERC_A_PARA!BH93)*24*10^-3</f>
        <v>1773.1331958367077</v>
      </c>
      <c r="EQ93" s="30">
        <f t="shared" si="130"/>
        <v>1781.702771478816</v>
      </c>
      <c r="ER93" s="30">
        <f>DP93*(('Config sheet'!$D$8+273)/(F93+273))*(CM93/'Config sheet'!$D$7)*(1/DK93)*24*10^-3</f>
        <v>1357.6655324358678</v>
      </c>
      <c r="ES93" s="30">
        <f>DR93*(('Config sheet'!$D$8+273)/(G93+273))*(CN93/'Config sheet'!$D$7)*(1/DL93)*24*10^-3</f>
        <v>1333.9558405271198</v>
      </c>
      <c r="ET93" s="30">
        <f t="shared" si="131"/>
        <v>1345.8106864814938</v>
      </c>
      <c r="EU93">
        <f t="shared" si="132"/>
        <v>1.0096660258374606</v>
      </c>
      <c r="EV93">
        <f t="shared" si="133"/>
        <v>1.0177739706131343</v>
      </c>
      <c r="EW93" s="30">
        <f t="shared" si="134"/>
        <v>0.70887832235478998</v>
      </c>
      <c r="EX93" s="30">
        <f>'Config sheet'!$C$123/('Config sheet'!$F$17*10^-3)</f>
        <v>1.2841244171864261</v>
      </c>
      <c r="EY93" s="30">
        <f t="shared" si="135"/>
        <v>0.75008429130346244</v>
      </c>
      <c r="EZ93" s="30">
        <f>'Config sheet'!$N$123/('Config sheet'!$Q$17*10^-3)</f>
        <v>1.4616189626248377</v>
      </c>
      <c r="FA93" s="1" t="s">
        <v>500</v>
      </c>
      <c r="FB93" s="30">
        <f t="shared" si="136"/>
        <v>-3.3919776245145954</v>
      </c>
      <c r="FC93" s="30"/>
    </row>
    <row r="94" spans="1:159" x14ac:dyDescent="0.25">
      <c r="A94" s="1">
        <v>43483</v>
      </c>
      <c r="B94" s="29">
        <v>0.5</v>
      </c>
      <c r="C94">
        <v>27.8</v>
      </c>
      <c r="D94">
        <v>75.56</v>
      </c>
      <c r="E94">
        <v>23.36</v>
      </c>
      <c r="F94">
        <v>23.31</v>
      </c>
      <c r="G94">
        <v>79.680000000000007</v>
      </c>
      <c r="H94">
        <v>66.430000000000007</v>
      </c>
      <c r="I94">
        <v>71.66</v>
      </c>
      <c r="J94">
        <v>71.91</v>
      </c>
      <c r="K94">
        <v>72.28</v>
      </c>
      <c r="L94">
        <v>69.72</v>
      </c>
      <c r="M94">
        <v>21.75</v>
      </c>
      <c r="N94">
        <v>34.450000000000003</v>
      </c>
      <c r="O94">
        <v>33.97</v>
      </c>
      <c r="P94">
        <v>33.909999999999997</v>
      </c>
      <c r="Q94">
        <v>64.13</v>
      </c>
      <c r="R94">
        <v>3.71</v>
      </c>
      <c r="S94">
        <v>62.04</v>
      </c>
      <c r="T94">
        <v>76.14</v>
      </c>
      <c r="U94">
        <v>72.459999999999994</v>
      </c>
      <c r="V94">
        <v>72.459999999999994</v>
      </c>
      <c r="W94">
        <v>2.89</v>
      </c>
      <c r="X94">
        <v>2.4500000000000002</v>
      </c>
      <c r="Y94">
        <v>3.88</v>
      </c>
      <c r="Z94">
        <v>3.54</v>
      </c>
      <c r="AA94">
        <v>4.72</v>
      </c>
      <c r="AB94">
        <v>4.32</v>
      </c>
      <c r="AC94">
        <v>3.96</v>
      </c>
      <c r="AD94">
        <v>2.02</v>
      </c>
      <c r="AE94">
        <v>1.35</v>
      </c>
      <c r="AF94">
        <v>2.2999999999999998</v>
      </c>
      <c r="AH94" s="4" t="str">
        <f t="shared" si="140"/>
        <v>ON</v>
      </c>
      <c r="AI94" s="31">
        <f>M94+'Config sheet'!$D$9-'Config sheet'!$C$139</f>
        <v>22.7089</v>
      </c>
      <c r="AJ94" s="31">
        <f>N94+'Config sheet'!$D$9+'Config sheet'!$C$140</f>
        <v>35.808900000000001</v>
      </c>
      <c r="AK94" s="25">
        <f t="shared" si="71"/>
        <v>1.5768663387482442</v>
      </c>
      <c r="AL94" s="46">
        <f>'Config sheet'!$C$47</f>
        <v>3546.9708798579968</v>
      </c>
      <c r="AM94" s="4">
        <f>'Config sheet'!$C$42</f>
        <v>1817.9423322060413</v>
      </c>
      <c r="AN94" s="25">
        <f>'Config sheet'!$C$46</f>
        <v>1729.0285476519553</v>
      </c>
      <c r="AO94" s="25">
        <f t="shared" si="72"/>
        <v>1.4783410062287636</v>
      </c>
      <c r="AP94" s="25">
        <f>'Config sheet'!$C$50/100*GERC_A_PARA!AM94</f>
        <v>351.771841281869</v>
      </c>
      <c r="AQ94" s="25">
        <f t="shared" si="73"/>
        <v>351.771841281869</v>
      </c>
      <c r="AR94" s="25">
        <f t="shared" si="74"/>
        <v>478.69207703526018</v>
      </c>
      <c r="AS94" s="27">
        <f t="shared" si="75"/>
        <v>2169.7141734879106</v>
      </c>
      <c r="AT94" s="25">
        <f t="shared" si="76"/>
        <v>1594.4369804286332</v>
      </c>
      <c r="AU94" s="25">
        <f>'Config sheet'!$C$51/100*GERC_A_PARA!AN94</f>
        <v>266.0974934836359</v>
      </c>
      <c r="AV94" s="25">
        <f t="shared" si="77"/>
        <v>266.0974934836359</v>
      </c>
      <c r="AW94" s="25">
        <f t="shared" si="78"/>
        <v>362.1061918582954</v>
      </c>
      <c r="AX94" s="27">
        <f t="shared" si="79"/>
        <v>1995.1260411355911</v>
      </c>
      <c r="AY94" s="25">
        <f t="shared" si="80"/>
        <v>1466.1390792728255</v>
      </c>
      <c r="AZ94" s="31">
        <f t="shared" si="117"/>
        <v>93.018467445038496</v>
      </c>
      <c r="BA94" s="31">
        <f t="shared" si="118"/>
        <v>94.447246200472463</v>
      </c>
      <c r="BB94" s="31">
        <f t="shared" si="119"/>
        <v>68.355586265424137</v>
      </c>
      <c r="BC94" s="31">
        <f t="shared" si="120"/>
        <v>69.40553916352988</v>
      </c>
      <c r="BD94" s="25">
        <f t="shared" si="81"/>
        <v>93.73285682275548</v>
      </c>
      <c r="BE94">
        <f>'Config sheet'!$D$59</f>
        <v>82.44</v>
      </c>
      <c r="BF94" s="30">
        <f t="shared" si="121"/>
        <v>81.306709768616244</v>
      </c>
      <c r="BG94" s="19">
        <f>Coeff_Summary!$B$10+Coeff_Summary!$D$10*(C94)+Coeff_Summary!$E$10*AI94*100+Coeff_Summary!$F$10*(C94)^2+Coeff_Summary!$G$10*(C94)*AI94*100+Coeff_Summary!$H$10*(AI94*100)^2</f>
        <v>0.96282392368800773</v>
      </c>
      <c r="BH94" s="19">
        <f>Coeff_Summary!$B$8+Coeff_Summary!$D$8*(D94)+Coeff_Summary!$E$8*AJ94*100+Coeff_Summary!$F$8*(D94)^2+Coeff_Summary!$G$8*(D94)*AJ94*100+Coeff_Summary!$H$8*(AJ94*100)^2</f>
        <v>0.9720373204979097</v>
      </c>
      <c r="BI94" s="30">
        <f t="shared" si="122"/>
        <v>0.96743062209295871</v>
      </c>
      <c r="BJ94" s="30">
        <f>BG94*8314.4*(GERC_A_PARA!C94+273)/('Config sheet'!$C$28*AI94*10^5)</f>
        <v>6.4751777019742482E-2</v>
      </c>
      <c r="BK94">
        <f>BH94*(8314.4/'Config sheet'!$C$28)*(BT94/(AJ94*10^5))</f>
        <v>4.8038848734129141E-2</v>
      </c>
      <c r="BL94" s="30">
        <f t="shared" si="123"/>
        <v>3324.6771363621265</v>
      </c>
      <c r="BM94" s="30">
        <f t="shared" si="82"/>
        <v>51344.955912923433</v>
      </c>
      <c r="BN94" s="30">
        <f t="shared" si="83"/>
        <v>2443.1735013648245</v>
      </c>
      <c r="BO94" s="30">
        <f t="shared" si="84"/>
        <v>50858.285861232034</v>
      </c>
      <c r="BP94" s="19">
        <f>(Coeff_Summary!$B$4+Coeff_Summary!$D$4*(C94)+Coeff_Summary!$E$4*AI94*100+Coeff_Summary!$F$4*(C94)^2+Coeff_Summary!$G$4*(C94)*AI94*100+Coeff_Summary!$H$4*(AI94*100)^2+Coeff_Summary!$B$2+Coeff_Summary!$D$2*(D94)+Coeff_Summary!$E$2*AJ94*100+Coeff_Summary!$F$2*(D94)^2+Coeff_Summary!$G$2*(D94)*AJ94*100+Coeff_Summary!$H$2*(AJ94*100)^2)/2</f>
        <v>1.3603080410271213</v>
      </c>
      <c r="BQ94" s="30">
        <f t="shared" si="124"/>
        <v>3.7754029500682926</v>
      </c>
      <c r="BR94" s="30">
        <f>BI94*(8314.4/'Config sheet'!$C$28)*(273+C94)*BQ94*((AK94^(1/BQ94))-1)</f>
        <v>71517.115591547175</v>
      </c>
      <c r="BS94" s="30">
        <f t="shared" si="85"/>
        <v>339.36592610999224</v>
      </c>
      <c r="BT94" s="30">
        <f t="shared" si="86"/>
        <v>348.56</v>
      </c>
      <c r="BU94" s="52">
        <f t="shared" si="87"/>
        <v>80.749426528459466</v>
      </c>
      <c r="BV94" s="30">
        <f t="shared" si="88"/>
        <v>1263.1817080917792</v>
      </c>
      <c r="BW94" s="65">
        <f>Coeff_Summary!$B$8+Coeff_Summary!$D$8*(BS94-273)+Coeff_Summary!$E$8*AJ94*100+Coeff_Summary!$F$8*(BS94-273)^2+Coeff_Summary!$G$8*(BS94-273)*AJ94*100+Coeff_Summary!$H$8*(AJ94*100)^2</f>
        <v>0.96782085635043147</v>
      </c>
      <c r="BX94" s="30">
        <f>BW94*(8314.4/'Config sheet'!$C$28)*(BS94/(AI94*10^5))</f>
        <v>7.3432818665760041E-2</v>
      </c>
      <c r="BY94" s="30">
        <f t="shared" si="89"/>
        <v>1.1340664618883085</v>
      </c>
      <c r="BZ94" s="30">
        <f t="shared" si="90"/>
        <v>1.0095691398844879</v>
      </c>
      <c r="CA94" s="30">
        <f>('Config sheet'!$C$132*(AJ94-AI94) - 'Config sheet'!$C$133*GERC_A_PARA!AJ94)*10^5</f>
        <v>97182.291906572267</v>
      </c>
      <c r="CB94" s="30">
        <f>('Config sheet'!$C$132*(AJ94-AI94) + 'Config sheet'!$C$133*AI94)*10^5</f>
        <v>121691.03293915882</v>
      </c>
      <c r="CC94" s="30">
        <f>'Config sheet'!$C$148</f>
        <v>386976</v>
      </c>
      <c r="CD94" s="30">
        <f t="shared" si="125"/>
        <v>9.1940738900077577</v>
      </c>
      <c r="CE94" s="30"/>
      <c r="CF94" s="30"/>
      <c r="CG94" s="30"/>
      <c r="CH94" s="30"/>
      <c r="CI94" s="30"/>
      <c r="CJ94" s="30"/>
      <c r="CK94" s="30"/>
      <c r="CL94" s="30"/>
      <c r="CM94" s="46">
        <f>P94+'Config sheet'!$O$9-'Config sheet'!$C$139</f>
        <v>34.868899999999996</v>
      </c>
      <c r="CN94" s="46">
        <f>Q94+'Config sheet'!$O$9+'Config sheet'!C$140</f>
        <v>65.488900000000001</v>
      </c>
      <c r="CO94" s="27">
        <f t="shared" si="91"/>
        <v>1.8781464284792468</v>
      </c>
      <c r="CP94" s="46">
        <f>'Config sheet'!$N$47</f>
        <v>1852.7346826837274</v>
      </c>
      <c r="CQ94" s="27">
        <f>'Config sheet'!$N$42</f>
        <v>970.82423361890676</v>
      </c>
      <c r="CR94" s="27">
        <f>'Config sheet'!$N$46</f>
        <v>881.91044906482068</v>
      </c>
      <c r="CS94" s="27">
        <f t="shared" si="92"/>
        <v>1.3818094965866974</v>
      </c>
      <c r="CT94" s="27">
        <f>'Config sheet'!$N$50/100*GERC_A_PARA!CQ94</f>
        <v>274.64617569078871</v>
      </c>
      <c r="CU94" s="27">
        <f t="shared" si="93"/>
        <v>274.64617569078871</v>
      </c>
      <c r="CV94" s="27">
        <f t="shared" si="94"/>
        <v>433.37961674150915</v>
      </c>
      <c r="CW94" s="27">
        <f t="shared" si="95"/>
        <v>1245.4704093096955</v>
      </c>
      <c r="CX94" s="27">
        <f t="shared" si="96"/>
        <v>789.29343152973968</v>
      </c>
      <c r="CY94" s="27">
        <f>'Config sheet'!$N$51/100*GERC_A_PARA!CR94</f>
        <v>198.78261521921058</v>
      </c>
      <c r="CZ94" s="27">
        <f t="shared" si="97"/>
        <v>198.78261521921058</v>
      </c>
      <c r="DA94" s="27">
        <f t="shared" si="98"/>
        <v>313.67024638845419</v>
      </c>
      <c r="DB94" s="27">
        <f t="shared" si="99"/>
        <v>1080.6930642840312</v>
      </c>
      <c r="DC94" s="27">
        <f t="shared" si="100"/>
        <v>684.86889031101157</v>
      </c>
      <c r="DD94" s="50">
        <f t="shared" si="101"/>
        <v>83.649621058694066</v>
      </c>
      <c r="DE94" s="50">
        <f t="shared" si="102"/>
        <v>86.972868810992026</v>
      </c>
      <c r="DF94" s="50">
        <f t="shared" si="103"/>
        <v>53.011373018627559</v>
      </c>
      <c r="DG94" s="50">
        <f t="shared" si="104"/>
        <v>55.1174187364769</v>
      </c>
      <c r="DH94" s="27">
        <f t="shared" si="105"/>
        <v>85.311244934843046</v>
      </c>
      <c r="DI94">
        <f>'Config sheet'!$N$59</f>
        <v>71.978923438716066</v>
      </c>
      <c r="DJ94" s="21">
        <f t="shared" si="126"/>
        <v>69.687820406197631</v>
      </c>
      <c r="DK94" s="19">
        <f>Coeff_Summary!$B$11+Coeff_Summary!$D$11*(F94)+Coeff_Summary!$E$11*CM94*100+Coeff_Summary!$F$11*(F94)^2+Coeff_Summary!$G$11*(F94)*CM94*100+Coeff_Summary!$H$11*(CM94*100)^2</f>
        <v>0.94141050775516188</v>
      </c>
      <c r="DL94" s="19">
        <f>Coeff_Summary!$B$9+Coeff_Summary!$D$9*(G94)+Coeff_Summary!$E$9*CN94*100+Coeff_Summary!$F$9*(G94)^2+Coeff_Summary!$G$9*(G94)*CN94*100+Coeff_Summary!$H$9*(CN94*100)^2</f>
        <v>0.95795507528964674</v>
      </c>
      <c r="DM94" s="30">
        <f t="shared" si="127"/>
        <v>0.94968279152240431</v>
      </c>
      <c r="DN94">
        <f>DK94*8314.4*(GERC_A_PARA!F94+273)/('Config sheet'!$N$28*GERC_A_PARA!CM94*10^5)</f>
        <v>4.0617219277439998E-2</v>
      </c>
      <c r="DO94">
        <f>DL94*(8314.4/'Config sheet'!$N$28)*((GERC_A_PARA!G94+273)/(GERC_A_PARA!CN94*10^5))</f>
        <v>2.6192766035666771E-2</v>
      </c>
      <c r="DP94" s="30">
        <f t="shared" si="128"/>
        <v>1580.5910231371017</v>
      </c>
      <c r="DQ94" s="30">
        <f t="shared" si="106"/>
        <v>38914.309035798731</v>
      </c>
      <c r="DR94" s="30">
        <f t="shared" si="107"/>
        <v>1001.6698134068415</v>
      </c>
      <c r="DS94" s="30">
        <f t="shared" si="108"/>
        <v>38242.231158132156</v>
      </c>
      <c r="DT94" s="19">
        <f>(Coeff_Summary!$B$5+Coeff_Summary!$D$5*(F94)+Coeff_Summary!$E$5*CM94*100+Coeff_Summary!$F$5*(F94)^2+Coeff_Summary!$G$5*(F94)*CM94*100+Coeff_Summary!$H$5*(CM94*100)^2+Coeff_Summary!$B$3+Coeff_Summary!$D$3*(G94)+Coeff_Summary!$E$3*CN94*100+Coeff_Summary!$F$3*(G94)^2+Coeff_Summary!$G$3*(G94)*CN94*100+Coeff_Summary!$H$3*(CN94*100)^2)/2</f>
        <v>1.4103394382715504</v>
      </c>
      <c r="DU94" s="30">
        <f t="shared" si="129"/>
        <v>3.4370067966468039</v>
      </c>
      <c r="DV94" s="30">
        <f>DM94*(8314.4/'Config sheet'!$N$28)*(273+F94)*DU94*((CO94^(1/DU94))-1)</f>
        <v>98835.837178934729</v>
      </c>
      <c r="DW94" s="30">
        <f t="shared" si="109"/>
        <v>355.94928128778491</v>
      </c>
      <c r="DX94" s="30">
        <f t="shared" si="110"/>
        <v>352.68</v>
      </c>
      <c r="DY94" s="30">
        <f t="shared" si="111"/>
        <v>105.79968296573514</v>
      </c>
      <c r="DZ94" s="30">
        <f t="shared" si="112"/>
        <v>1009.8035698689665</v>
      </c>
      <c r="EA94" s="65">
        <f>Coeff_Summary!$B$9+Coeff_Summary!$D$9*(DW94-273)+Coeff_Summary!$E$9*CN94*100+Coeff_Summary!$F$9*(DW94-273)^2+Coeff_Summary!$G$9*(DW94-273)*CN94*100+Coeff_Summary!$H$9*(CN94*100)^2</f>
        <v>0.96023234293003856</v>
      </c>
      <c r="EB94" s="30">
        <f>EA94*(8314.4/'Config sheet'!$C$28)*(DW94/(CM94*10^5))</f>
        <v>4.9767896818980299E-2</v>
      </c>
      <c r="EC94" s="30">
        <f t="shared" si="113"/>
        <v>1.2252905960655671</v>
      </c>
      <c r="ED94" s="30">
        <f t="shared" si="114"/>
        <v>1.0175742329177271</v>
      </c>
      <c r="EE94" s="30">
        <f>('Config sheet'!$N$132*(CN94-CM94) - 'Config sheet'!$N$133*GERC_A_PARA!CN94)*10^5</f>
        <v>112597.91688159035</v>
      </c>
      <c r="EF94" s="30">
        <f>('Config sheet'!$N$132*(CN94-CM94) + 'Config sheet'!$N$133*CM94)*10^5</f>
        <v>154630.31267911033</v>
      </c>
      <c r="EG94" s="30">
        <f>'Config sheet'!$N$148</f>
        <v>386976</v>
      </c>
      <c r="EH94" s="30">
        <f t="shared" si="115"/>
        <v>2272.9852779607459</v>
      </c>
      <c r="EI94" s="30">
        <f>'Config sheet'!$E$127+'Config sheet'!$P$127</f>
        <v>3308.2</v>
      </c>
      <c r="EJ94" s="30"/>
      <c r="EK94" s="63">
        <f t="shared" si="116"/>
        <v>51344.955912923433</v>
      </c>
      <c r="EL94" s="63">
        <f t="shared" si="137"/>
        <v>50858.285861232034</v>
      </c>
      <c r="EM94" s="63">
        <f t="shared" si="138"/>
        <v>38914.309035798731</v>
      </c>
      <c r="EN94" s="63">
        <f t="shared" si="139"/>
        <v>38242.231158132156</v>
      </c>
      <c r="EO94" s="30">
        <f>BL94*(('Config sheet'!$D$8+273)/(C94+273))*(GERC_A_PARA!AI94/'Config sheet'!$D$7)*(1/GERC_A_PARA!BG94)*24*10^-3</f>
        <v>1782.0169310077674</v>
      </c>
      <c r="EP94" s="30">
        <f>BN94*(('Config sheet'!$D$8+273)/(D94+273))*(GERC_A_PARA!AJ94/'Config sheet'!$D$7)*(1/GERC_A_PARA!BH94)*24*10^-3</f>
        <v>1765.1261915668906</v>
      </c>
      <c r="EQ94" s="30">
        <f t="shared" si="130"/>
        <v>1773.5715612873291</v>
      </c>
      <c r="ER94" s="30">
        <f>DP94*(('Config sheet'!$D$8+273)/(F94+273))*(CM94/'Config sheet'!$D$7)*(1/DK94)*24*10^-3</f>
        <v>1350.5894849314229</v>
      </c>
      <c r="ES94" s="30">
        <f>DR94*(('Config sheet'!$D$8+273)/(G94+273))*(CN94/'Config sheet'!$D$7)*(1/DL94)*24*10^-3</f>
        <v>1327.2638410456107</v>
      </c>
      <c r="ET94" s="30">
        <f t="shared" si="131"/>
        <v>1338.9266629885169</v>
      </c>
      <c r="EU94">
        <f t="shared" si="132"/>
        <v>1.0095691398844877</v>
      </c>
      <c r="EV94">
        <f t="shared" si="133"/>
        <v>1.0175742329177269</v>
      </c>
      <c r="EW94" s="30">
        <f t="shared" si="134"/>
        <v>0.71222483245892343</v>
      </c>
      <c r="EX94" s="30">
        <f>'Config sheet'!$C$123/('Config sheet'!$F$17*10^-3)</f>
        <v>1.2841244171864261</v>
      </c>
      <c r="EY94" s="30">
        <f t="shared" si="135"/>
        <v>0.75418885722617579</v>
      </c>
      <c r="EZ94" s="30">
        <f>'Config sheet'!$N$123/('Config sheet'!$Q$17*10^-3)</f>
        <v>1.4616189626248377</v>
      </c>
      <c r="FA94" s="1" t="s">
        <v>501</v>
      </c>
      <c r="FB94" s="30">
        <f t="shared" si="136"/>
        <v>-3.2692812877849065</v>
      </c>
      <c r="FC94" s="30"/>
    </row>
    <row r="95" spans="1:159" x14ac:dyDescent="0.25">
      <c r="A95" s="1">
        <v>43483</v>
      </c>
      <c r="B95" s="2">
        <v>0.54166666666666663</v>
      </c>
      <c r="C95">
        <v>28.74</v>
      </c>
      <c r="D95">
        <v>76.59</v>
      </c>
      <c r="E95">
        <v>25.18</v>
      </c>
      <c r="F95">
        <v>25.12</v>
      </c>
      <c r="G95">
        <v>81.44</v>
      </c>
      <c r="H95">
        <v>66.5</v>
      </c>
      <c r="I95">
        <v>71.73</v>
      </c>
      <c r="J95">
        <v>71.959999999999994</v>
      </c>
      <c r="K95">
        <v>72.34</v>
      </c>
      <c r="L95">
        <v>69.78</v>
      </c>
      <c r="M95">
        <v>21.75</v>
      </c>
      <c r="N95">
        <v>34.51</v>
      </c>
      <c r="O95">
        <v>34.03</v>
      </c>
      <c r="P95">
        <v>33.97</v>
      </c>
      <c r="Q95">
        <v>64.12</v>
      </c>
      <c r="R95">
        <v>3.71</v>
      </c>
      <c r="S95">
        <v>61.1</v>
      </c>
      <c r="T95">
        <v>76.3</v>
      </c>
      <c r="U95">
        <v>72.599999999999994</v>
      </c>
      <c r="V95">
        <v>72.599999999999994</v>
      </c>
      <c r="W95">
        <v>2.9</v>
      </c>
      <c r="X95">
        <v>2.46</v>
      </c>
      <c r="Y95">
        <v>3.91</v>
      </c>
      <c r="Z95">
        <v>3.57</v>
      </c>
      <c r="AA95">
        <v>4.74</v>
      </c>
      <c r="AB95">
        <v>4.3499999999999996</v>
      </c>
      <c r="AC95">
        <v>3.98</v>
      </c>
      <c r="AD95">
        <v>2.0099999999999998</v>
      </c>
      <c r="AE95">
        <v>1.32</v>
      </c>
      <c r="AF95">
        <v>2.38</v>
      </c>
      <c r="AH95" s="4" t="str">
        <f t="shared" si="140"/>
        <v>ON</v>
      </c>
      <c r="AI95" s="31">
        <f>M95+'Config sheet'!$D$9-'Config sheet'!$C$139</f>
        <v>22.7089</v>
      </c>
      <c r="AJ95" s="31">
        <f>N95+'Config sheet'!$D$9+'Config sheet'!$C$140</f>
        <v>35.868899999999996</v>
      </c>
      <c r="AK95" s="25">
        <f t="shared" si="71"/>
        <v>1.5795084746509076</v>
      </c>
      <c r="AL95" s="46">
        <f>'Config sheet'!$C$47</f>
        <v>3546.9708798579968</v>
      </c>
      <c r="AM95" s="4">
        <f>'Config sheet'!$C$42</f>
        <v>1817.9423322060413</v>
      </c>
      <c r="AN95" s="25">
        <f>'Config sheet'!$C$46</f>
        <v>1729.0285476519553</v>
      </c>
      <c r="AO95" s="25">
        <f t="shared" si="72"/>
        <v>1.4749486513487775</v>
      </c>
      <c r="AP95" s="25">
        <f>'Config sheet'!$C$50/100*GERC_A_PARA!AM95</f>
        <v>351.771841281869</v>
      </c>
      <c r="AQ95" s="25">
        <f t="shared" si="73"/>
        <v>351.771841281869</v>
      </c>
      <c r="AR95" s="25">
        <f t="shared" si="74"/>
        <v>479.57542156875132</v>
      </c>
      <c r="AS95" s="27">
        <f t="shared" si="75"/>
        <v>2169.7141734879106</v>
      </c>
      <c r="AT95" s="25">
        <f t="shared" si="76"/>
        <v>1591.5001385320015</v>
      </c>
      <c r="AU95" s="25">
        <f>'Config sheet'!$C$51/100*GERC_A_PARA!AN95</f>
        <v>266.0974934836359</v>
      </c>
      <c r="AV95" s="25">
        <f t="shared" si="77"/>
        <v>266.0974934836359</v>
      </c>
      <c r="AW95" s="25">
        <f t="shared" si="78"/>
        <v>362.77439703750446</v>
      </c>
      <c r="AX95" s="27">
        <f t="shared" si="79"/>
        <v>1995.1260411355911</v>
      </c>
      <c r="AY95" s="25">
        <f t="shared" si="80"/>
        <v>1463.4385531766861</v>
      </c>
      <c r="AZ95" s="31">
        <f t="shared" si="117"/>
        <v>92.969877095507485</v>
      </c>
      <c r="BA95" s="31">
        <f t="shared" si="118"/>
        <v>94.4085999224734</v>
      </c>
      <c r="BB95" s="31">
        <f t="shared" si="119"/>
        <v>68.194038682500107</v>
      </c>
      <c r="BC95" s="31">
        <f t="shared" si="120"/>
        <v>69.249351684739736</v>
      </c>
      <c r="BD95" s="25">
        <f t="shared" si="81"/>
        <v>93.689238508990442</v>
      </c>
      <c r="BE95">
        <f>'Config sheet'!$D$59</f>
        <v>82.44</v>
      </c>
      <c r="BF95" s="30">
        <f t="shared" si="121"/>
        <v>81.205466846305185</v>
      </c>
      <c r="BG95" s="19">
        <f>Coeff_Summary!$B$10+Coeff_Summary!$D$10*(C95)+Coeff_Summary!$E$10*AI95*100+Coeff_Summary!$F$10*(C95)^2+Coeff_Summary!$G$10*(C95)*AI95*100+Coeff_Summary!$H$10*(AI95*100)^2</f>
        <v>0.96330555547532004</v>
      </c>
      <c r="BH95" s="19">
        <f>Coeff_Summary!$B$8+Coeff_Summary!$D$8*(D95)+Coeff_Summary!$E$8*AJ95*100+Coeff_Summary!$F$8*(D95)^2+Coeff_Summary!$G$8*(D95)*AJ95*100+Coeff_Summary!$H$8*(AJ95*100)^2</f>
        <v>0.97244280143807593</v>
      </c>
      <c r="BI95" s="30">
        <f t="shared" si="122"/>
        <v>0.96787417845669799</v>
      </c>
      <c r="BJ95" s="30">
        <f>BG95*8314.4*(GERC_A_PARA!C95+273)/('Config sheet'!$C$28*AI95*10^5)</f>
        <v>6.4986618215978939E-2</v>
      </c>
      <c r="BK95">
        <f>BH95*(8314.4/'Config sheet'!$C$28)*(BT95/(AJ95*10^5))</f>
        <v>4.8120274192086469E-2</v>
      </c>
      <c r="BL95" s="30">
        <f t="shared" si="123"/>
        <v>3323.1300074745955</v>
      </c>
      <c r="BM95" s="30">
        <f t="shared" si="82"/>
        <v>51135.604509075725</v>
      </c>
      <c r="BN95" s="30">
        <f t="shared" si="83"/>
        <v>2437.538516307774</v>
      </c>
      <c r="BO95" s="30">
        <f t="shared" si="84"/>
        <v>50655.125250899648</v>
      </c>
      <c r="BP95" s="19">
        <f>(Coeff_Summary!$B$4+Coeff_Summary!$D$4*(C95)+Coeff_Summary!$E$4*AI95*100+Coeff_Summary!$F$4*(C95)^2+Coeff_Summary!$G$4*(C95)*AI95*100+Coeff_Summary!$H$4*(AI95*100)^2+Coeff_Summary!$B$2+Coeff_Summary!$D$2*(D95)+Coeff_Summary!$E$2*AJ95*100+Coeff_Summary!$F$2*(D95)^2+Coeff_Summary!$G$2*(D95)*AJ95*100+Coeff_Summary!$H$2*(AJ95*100)^2)/2</f>
        <v>1.3592499835475711</v>
      </c>
      <c r="BQ95" s="30">
        <f t="shared" si="124"/>
        <v>3.7835770237901269</v>
      </c>
      <c r="BR95" s="30">
        <f>BI95*(8314.4/'Config sheet'!$C$28)*(273+C95)*BQ95*((AK95^(1/BQ95))-1)</f>
        <v>72044.014977663013</v>
      </c>
      <c r="BS95" s="30">
        <f t="shared" si="85"/>
        <v>340.48836125708192</v>
      </c>
      <c r="BT95" s="30">
        <f t="shared" si="86"/>
        <v>349.59000000000003</v>
      </c>
      <c r="BU95" s="52">
        <f t="shared" si="87"/>
        <v>80.978811404559906</v>
      </c>
      <c r="BV95" s="30">
        <f t="shared" si="88"/>
        <v>1263.7099457271177</v>
      </c>
      <c r="BW95" s="65">
        <f>Coeff_Summary!$B$8+Coeff_Summary!$D$8*(BS95-273)+Coeff_Summary!$E$8*AJ95*100+Coeff_Summary!$F$8*(BS95-273)^2+Coeff_Summary!$G$8*(BS95-273)*AJ95*100+Coeff_Summary!$H$8*(AJ95*100)^2</f>
        <v>0.96831360216423279</v>
      </c>
      <c r="BX95" s="30">
        <f>BW95*(8314.4/'Config sheet'!$C$28)*(BS95/(AI95*10^5))</f>
        <v>7.3713204337287133E-2</v>
      </c>
      <c r="BY95" s="30">
        <f t="shared" si="89"/>
        <v>1.1342828163839196</v>
      </c>
      <c r="BZ95" s="30">
        <f t="shared" si="90"/>
        <v>1.0094853039212957</v>
      </c>
      <c r="CA95" s="30">
        <f>('Config sheet'!$C$132*(AJ95-AI95) - 'Config sheet'!$C$133*GERC_A_PARA!AJ95)*10^5</f>
        <v>97670.963766335568</v>
      </c>
      <c r="CB95" s="30">
        <f>('Config sheet'!$C$132*(AJ95-AI95) + 'Config sheet'!$C$133*AI95)*10^5</f>
        <v>122204.83432296362</v>
      </c>
      <c r="CC95" s="30">
        <f>'Config sheet'!$C$148</f>
        <v>386976</v>
      </c>
      <c r="CD95" s="30">
        <f t="shared" si="125"/>
        <v>9.1016387429181123</v>
      </c>
      <c r="CE95" s="30"/>
      <c r="CF95" s="30"/>
      <c r="CG95" s="30"/>
      <c r="CH95" s="30"/>
      <c r="CI95" s="30"/>
      <c r="CJ95" s="30"/>
      <c r="CK95" s="30"/>
      <c r="CL95" s="30"/>
      <c r="CM95" s="46">
        <f>P95+'Config sheet'!$O$9-'Config sheet'!$C$139</f>
        <v>34.928899999999999</v>
      </c>
      <c r="CN95" s="46">
        <f>Q95+'Config sheet'!$O$9+'Config sheet'!C$140</f>
        <v>65.47890000000001</v>
      </c>
      <c r="CO95" s="27">
        <f t="shared" si="91"/>
        <v>1.8746338991494154</v>
      </c>
      <c r="CP95" s="46">
        <f>'Config sheet'!$N$47</f>
        <v>1852.7346826837274</v>
      </c>
      <c r="CQ95" s="27">
        <f>'Config sheet'!$N$42</f>
        <v>970.82423361890676</v>
      </c>
      <c r="CR95" s="27">
        <f>'Config sheet'!$N$46</f>
        <v>881.91044906482068</v>
      </c>
      <c r="CS95" s="27">
        <f t="shared" si="92"/>
        <v>1.3800049150133891</v>
      </c>
      <c r="CT95" s="27">
        <f>'Config sheet'!$N$50/100*GERC_A_PARA!CQ95</f>
        <v>274.64617569078871</v>
      </c>
      <c r="CU95" s="27">
        <f t="shared" si="93"/>
        <v>274.64617569078871</v>
      </c>
      <c r="CV95" s="27">
        <f t="shared" si="94"/>
        <v>433.05036290433588</v>
      </c>
      <c r="CW95" s="27">
        <f t="shared" si="95"/>
        <v>1245.4704093096955</v>
      </c>
      <c r="CX95" s="27">
        <f t="shared" si="96"/>
        <v>789.89354161680637</v>
      </c>
      <c r="CY95" s="27">
        <f>'Config sheet'!$N$51/100*GERC_A_PARA!CR95</f>
        <v>198.78261521921058</v>
      </c>
      <c r="CZ95" s="27">
        <f t="shared" si="97"/>
        <v>198.78261521921058</v>
      </c>
      <c r="DA95" s="27">
        <f t="shared" si="98"/>
        <v>313.43193999784216</v>
      </c>
      <c r="DB95" s="27">
        <f t="shared" si="99"/>
        <v>1080.6930642840312</v>
      </c>
      <c r="DC95" s="27">
        <f t="shared" si="100"/>
        <v>685.38960505786724</v>
      </c>
      <c r="DD95" s="50">
        <f t="shared" si="101"/>
        <v>83.683535934916918</v>
      </c>
      <c r="DE95" s="50">
        <f t="shared" si="102"/>
        <v>86.999890419689905</v>
      </c>
      <c r="DF95" s="50">
        <f t="shared" si="103"/>
        <v>53.073187512568417</v>
      </c>
      <c r="DG95" s="50">
        <f t="shared" si="104"/>
        <v>55.176462684465932</v>
      </c>
      <c r="DH95" s="27">
        <f t="shared" si="105"/>
        <v>85.341713177303404</v>
      </c>
      <c r="DI95">
        <f>'Config sheet'!$N$59</f>
        <v>71.978923438716066</v>
      </c>
      <c r="DJ95" s="21">
        <f t="shared" si="126"/>
        <v>69.733269137910284</v>
      </c>
      <c r="DK95" s="19">
        <f>Coeff_Summary!$B$11+Coeff_Summary!$D$11*(F95)+Coeff_Summary!$E$11*CM95*100+Coeff_Summary!$F$11*(F95)^2+Coeff_Summary!$G$11*(F95)*CM95*100+Coeff_Summary!$H$11*(CM95*100)^2</f>
        <v>0.94281380920565261</v>
      </c>
      <c r="DL95" s="19">
        <f>Coeff_Summary!$B$9+Coeff_Summary!$D$9*(G95)+Coeff_Summary!$E$9*CN95*100+Coeff_Summary!$F$9*(G95)^2+Coeff_Summary!$G$9*(G95)*CN95*100+Coeff_Summary!$H$9*(CN95*100)^2</f>
        <v>0.95919728647460312</v>
      </c>
      <c r="DM95" s="30">
        <f t="shared" si="127"/>
        <v>0.95100554784012781</v>
      </c>
      <c r="DN95">
        <f>DK95*8314.4*(GERC_A_PARA!F95+273)/('Config sheet'!$N$28*GERC_A_PARA!CM95*10^5)</f>
        <v>4.0855941527524052E-2</v>
      </c>
      <c r="DO95">
        <f>DL95*(8314.4/'Config sheet'!$N$28)*((GERC_A_PARA!G95+273)/(GERC_A_PARA!CN95*10^5))</f>
        <v>2.6361637215440194E-2</v>
      </c>
      <c r="DP95" s="30">
        <f t="shared" si="128"/>
        <v>1581.1555188323691</v>
      </c>
      <c r="DQ95" s="30">
        <f t="shared" si="106"/>
        <v>38700.748525576571</v>
      </c>
      <c r="DR95" s="30">
        <f t="shared" si="107"/>
        <v>1002.7894065421347</v>
      </c>
      <c r="DS95" s="30">
        <f t="shared" si="108"/>
        <v>38039.724101612097</v>
      </c>
      <c r="DT95" s="19">
        <f>(Coeff_Summary!$B$5+Coeff_Summary!$D$5*(F95)+Coeff_Summary!$E$5*CM95*100+Coeff_Summary!$F$5*(F95)^2+Coeff_Summary!$G$5*(F95)*CM95*100+Coeff_Summary!$H$5*(CM95*100)^2+Coeff_Summary!$B$3+Coeff_Summary!$D$3*(G95)+Coeff_Summary!$E$3*CN95*100+Coeff_Summary!$F$3*(G95)^2+Coeff_Summary!$G$3*(G95)*CN95*100+Coeff_Summary!$H$3*(CN95*100)^2)/2</f>
        <v>1.4073351905842149</v>
      </c>
      <c r="DU95" s="30">
        <f t="shared" si="129"/>
        <v>3.4549806231221121</v>
      </c>
      <c r="DV95" s="30">
        <f>DM95*(8314.4/'Config sheet'!$N$28)*(273+F95)*DU95*((CO95^(1/DU95))-1)</f>
        <v>99205.843104109284</v>
      </c>
      <c r="DW95" s="30">
        <f t="shared" si="109"/>
        <v>357.58829692733713</v>
      </c>
      <c r="DX95" s="30">
        <f t="shared" si="110"/>
        <v>354.44</v>
      </c>
      <c r="DY95" s="30">
        <f t="shared" si="111"/>
        <v>105.59001585109576</v>
      </c>
      <c r="DZ95" s="30">
        <f t="shared" si="112"/>
        <v>1010.0229950965934</v>
      </c>
      <c r="EA95" s="65">
        <f>Coeff_Summary!$B$9+Coeff_Summary!$D$9*(DW95-273)+Coeff_Summary!$E$9*CN95*100+Coeff_Summary!$F$9*(DW95-273)^2+Coeff_Summary!$G$9*(DW95-273)*CN95*100+Coeff_Summary!$H$9*(CN95*100)^2</f>
        <v>0.96134183690490282</v>
      </c>
      <c r="EB95" s="30">
        <f>EA95*(8314.4/'Config sheet'!$C$28)*(DW95/(CM95*10^5))</f>
        <v>4.996884551496221E-2</v>
      </c>
      <c r="EC95" s="30">
        <f t="shared" si="113"/>
        <v>1.2230496629553604</v>
      </c>
      <c r="ED95" s="30">
        <f t="shared" si="114"/>
        <v>1.0173772139408461</v>
      </c>
      <c r="EE95" s="30">
        <f>('Config sheet'!$N$132*(CN95-CM95) - 'Config sheet'!$N$133*GERC_A_PARA!CN95)*10^5</f>
        <v>112281.99268567744</v>
      </c>
      <c r="EF95" s="30">
        <f>('Config sheet'!$N$132*(CN95-CM95) + 'Config sheet'!$N$133*CM95)*10^5</f>
        <v>154335.32975323201</v>
      </c>
      <c r="EG95" s="30">
        <f>'Config sheet'!$N$148</f>
        <v>386976</v>
      </c>
      <c r="EH95" s="30">
        <f t="shared" si="115"/>
        <v>2273.732940823711</v>
      </c>
      <c r="EI95" s="30">
        <f>'Config sheet'!$E$127+'Config sheet'!$P$127</f>
        <v>3308.2</v>
      </c>
      <c r="EJ95" s="30"/>
      <c r="EK95" s="63">
        <f t="shared" si="116"/>
        <v>51135.604509075725</v>
      </c>
      <c r="EL95" s="63">
        <f t="shared" si="137"/>
        <v>50655.125250899648</v>
      </c>
      <c r="EM95" s="63">
        <f t="shared" si="138"/>
        <v>38700.748525576571</v>
      </c>
      <c r="EN95" s="63">
        <f t="shared" si="139"/>
        <v>38039.724101612097</v>
      </c>
      <c r="EO95" s="30">
        <f>BL95*(('Config sheet'!$D$8+273)/(C95+273))*(GERC_A_PARA!AI95/'Config sheet'!$D$7)*(1/GERC_A_PARA!BG95)*24*10^-3</f>
        <v>1774.7510226131915</v>
      </c>
      <c r="EP95" s="30">
        <f>BN95*(('Config sheet'!$D$8+273)/(D95+273))*(GERC_A_PARA!AJ95/'Config sheet'!$D$7)*(1/GERC_A_PARA!BH95)*24*10^-3</f>
        <v>1758.0751455412565</v>
      </c>
      <c r="EQ95" s="30">
        <f t="shared" si="130"/>
        <v>1766.4130840772241</v>
      </c>
      <c r="ER95" s="30">
        <f>DP95*(('Config sheet'!$D$8+273)/(F95+273))*(CM95/'Config sheet'!$D$7)*(1/DK95)*24*10^-3</f>
        <v>1343.1774921028391</v>
      </c>
      <c r="ES95" s="30">
        <f>DR95*(('Config sheet'!$D$8+273)/(G95+273))*(CN95/'Config sheet'!$D$7)*(1/DL95)*24*10^-3</f>
        <v>1320.2354777536195</v>
      </c>
      <c r="ET95" s="30">
        <f t="shared" si="131"/>
        <v>1331.7064849282292</v>
      </c>
      <c r="EU95">
        <f t="shared" si="132"/>
        <v>1.0094853039212957</v>
      </c>
      <c r="EV95">
        <f t="shared" si="133"/>
        <v>1.0173772139408459</v>
      </c>
      <c r="EW95" s="30">
        <f t="shared" si="134"/>
        <v>0.71541020450903248</v>
      </c>
      <c r="EX95" s="30">
        <f>'Config sheet'!$C$123/('Config sheet'!$F$17*10^-3)</f>
        <v>1.2841244171864261</v>
      </c>
      <c r="EY95" s="30">
        <f t="shared" si="135"/>
        <v>0.75844264973375675</v>
      </c>
      <c r="EZ95" s="30">
        <f>'Config sheet'!$N$123/('Config sheet'!$Q$17*10^-3)</f>
        <v>1.4616189626248377</v>
      </c>
      <c r="FA95" s="1" t="s">
        <v>502</v>
      </c>
      <c r="FB95" s="30">
        <f t="shared" si="136"/>
        <v>-3.1482969273371282</v>
      </c>
      <c r="FC95" s="30"/>
    </row>
    <row r="96" spans="1:159" x14ac:dyDescent="0.25">
      <c r="A96" s="1">
        <v>43483</v>
      </c>
      <c r="B96" s="2">
        <v>0.58333333333333337</v>
      </c>
      <c r="C96">
        <v>29.68</v>
      </c>
      <c r="D96">
        <v>77.62</v>
      </c>
      <c r="E96">
        <v>27</v>
      </c>
      <c r="F96">
        <v>26.94</v>
      </c>
      <c r="G96">
        <v>83.19</v>
      </c>
      <c r="H96">
        <v>66.569999999999993</v>
      </c>
      <c r="I96">
        <v>71.790000000000006</v>
      </c>
      <c r="J96">
        <v>72.02</v>
      </c>
      <c r="K96">
        <v>72.41</v>
      </c>
      <c r="L96">
        <v>69.84</v>
      </c>
      <c r="M96">
        <v>21.74</v>
      </c>
      <c r="N96">
        <v>34.58</v>
      </c>
      <c r="O96">
        <v>34.090000000000003</v>
      </c>
      <c r="P96">
        <v>34.03</v>
      </c>
      <c r="Q96">
        <v>64.12</v>
      </c>
      <c r="R96">
        <v>3.71</v>
      </c>
      <c r="S96">
        <v>60.16</v>
      </c>
      <c r="T96">
        <v>76.47</v>
      </c>
      <c r="U96">
        <v>72.75</v>
      </c>
      <c r="V96">
        <v>72.75</v>
      </c>
      <c r="W96">
        <v>2.9</v>
      </c>
      <c r="X96">
        <v>2.46</v>
      </c>
      <c r="Y96">
        <v>3.93</v>
      </c>
      <c r="Z96">
        <v>3.6</v>
      </c>
      <c r="AA96">
        <v>4.76</v>
      </c>
      <c r="AB96">
        <v>4.38</v>
      </c>
      <c r="AC96">
        <v>3.99</v>
      </c>
      <c r="AD96">
        <v>1.99</v>
      </c>
      <c r="AE96">
        <v>1.3</v>
      </c>
      <c r="AF96">
        <v>2.46</v>
      </c>
      <c r="AH96" s="4" t="str">
        <f t="shared" si="140"/>
        <v>ON</v>
      </c>
      <c r="AI96" s="31">
        <f>M96+'Config sheet'!$D$9-'Config sheet'!$C$139</f>
        <v>22.698899999999998</v>
      </c>
      <c r="AJ96" s="31">
        <f>N96+'Config sheet'!$D$9+'Config sheet'!$C$140</f>
        <v>35.938899999999997</v>
      </c>
      <c r="AK96" s="25">
        <f t="shared" si="71"/>
        <v>1.583288176960117</v>
      </c>
      <c r="AL96" s="46">
        <f>'Config sheet'!$C$47</f>
        <v>3546.9708798579968</v>
      </c>
      <c r="AM96" s="4">
        <f>'Config sheet'!$C$42</f>
        <v>1817.9423322060413</v>
      </c>
      <c r="AN96" s="25">
        <f>'Config sheet'!$C$46</f>
        <v>1729.0285476519553</v>
      </c>
      <c r="AO96" s="25">
        <f t="shared" si="72"/>
        <v>1.470520725224955</v>
      </c>
      <c r="AP96" s="25">
        <f>'Config sheet'!$C$50/100*GERC_A_PARA!AM96</f>
        <v>351.771841281869</v>
      </c>
      <c r="AQ96" s="25">
        <f t="shared" si="73"/>
        <v>351.771841281869</v>
      </c>
      <c r="AR96" s="25">
        <f t="shared" si="74"/>
        <v>480.80400945598342</v>
      </c>
      <c r="AS96" s="27">
        <f t="shared" si="75"/>
        <v>2169.7141734879106</v>
      </c>
      <c r="AT96" s="25">
        <f t="shared" si="76"/>
        <v>1587.4334133086804</v>
      </c>
      <c r="AU96" s="25">
        <f>'Config sheet'!$C$51/100*GERC_A_PARA!AN96</f>
        <v>266.0974934836359</v>
      </c>
      <c r="AV96" s="25">
        <f t="shared" si="77"/>
        <v>266.0974934836359</v>
      </c>
      <c r="AW96" s="25">
        <f t="shared" si="78"/>
        <v>363.70376124165875</v>
      </c>
      <c r="AX96" s="27">
        <f t="shared" si="79"/>
        <v>1995.1260411355911</v>
      </c>
      <c r="AY96" s="25">
        <f t="shared" si="80"/>
        <v>1459.6990608996236</v>
      </c>
      <c r="AZ96" s="31">
        <f t="shared" si="117"/>
        <v>92.902295860092764</v>
      </c>
      <c r="BA96" s="31">
        <f t="shared" si="118"/>
        <v>94.354849265469113</v>
      </c>
      <c r="BB96" s="31">
        <f t="shared" si="119"/>
        <v>67.97033933014572</v>
      </c>
      <c r="BC96" s="31">
        <f t="shared" si="120"/>
        <v>69.033074615044114</v>
      </c>
      <c r="BD96" s="25">
        <f t="shared" si="81"/>
        <v>93.628572562780931</v>
      </c>
      <c r="BE96">
        <f>'Config sheet'!$D$59</f>
        <v>82.44</v>
      </c>
      <c r="BF96" s="30">
        <f t="shared" si="121"/>
        <v>81.065139767687924</v>
      </c>
      <c r="BG96" s="19">
        <f>Coeff_Summary!$B$10+Coeff_Summary!$D$10*(C96)+Coeff_Summary!$E$10*AI96*100+Coeff_Summary!$F$10*(C96)^2+Coeff_Summary!$G$10*(C96)*AI96*100+Coeff_Summary!$H$10*(AI96*100)^2</f>
        <v>0.96379547659162379</v>
      </c>
      <c r="BH96" s="19">
        <f>Coeff_Summary!$B$8+Coeff_Summary!$D$8*(D96)+Coeff_Summary!$E$8*AJ96*100+Coeff_Summary!$F$8*(D96)^2+Coeff_Summary!$G$8*(D96)*AJ96*100+Coeff_Summary!$H$8*(AJ96*100)^2</f>
        <v>0.97283772154458581</v>
      </c>
      <c r="BI96" s="30">
        <f t="shared" si="122"/>
        <v>0.96831659906810486</v>
      </c>
      <c r="BJ96" s="30">
        <f>BG96*8314.4*(GERC_A_PARA!C96+273)/('Config sheet'!$C$28*AI96*10^5)</f>
        <v>6.5250956460708748E-2</v>
      </c>
      <c r="BK96">
        <f>BH96*(8314.4/'Config sheet'!$C$28)*(BT96/(AJ96*10^5))</f>
        <v>4.8187610539630429E-2</v>
      </c>
      <c r="BL96" s="30">
        <f t="shared" si="123"/>
        <v>3320.978204028554</v>
      </c>
      <c r="BM96" s="30">
        <f t="shared" si="82"/>
        <v>50895.471639995056</v>
      </c>
      <c r="BN96" s="30">
        <f t="shared" si="83"/>
        <v>2429.7355985235968</v>
      </c>
      <c r="BO96" s="30">
        <f t="shared" si="84"/>
        <v>50422.412967028838</v>
      </c>
      <c r="BP96" s="19">
        <f>(Coeff_Summary!$B$4+Coeff_Summary!$D$4*(C96)+Coeff_Summary!$E$4*AI96*100+Coeff_Summary!$F$4*(C96)^2+Coeff_Summary!$G$4*(C96)*AI96*100+Coeff_Summary!$H$4*(AI96*100)^2+Coeff_Summary!$B$2+Coeff_Summary!$D$2*(D96)+Coeff_Summary!$E$2*AJ96*100+Coeff_Summary!$F$2*(D96)^2+Coeff_Summary!$G$2*(D96)*AJ96*100+Coeff_Summary!$H$2*(AJ96*100)^2)/2</f>
        <v>1.3581936808563853</v>
      </c>
      <c r="BQ96" s="30">
        <f t="shared" si="124"/>
        <v>3.7917857110408981</v>
      </c>
      <c r="BR96" s="30">
        <f>BI96*(8314.4/'Config sheet'!$C$28)*(273+C96)*BQ96*((AK96^(1/BQ96))-1)</f>
        <v>72693.200175897247</v>
      </c>
      <c r="BS96" s="30">
        <f t="shared" si="85"/>
        <v>341.67505536613442</v>
      </c>
      <c r="BT96" s="30">
        <f t="shared" si="86"/>
        <v>350.62</v>
      </c>
      <c r="BU96" s="52">
        <f t="shared" si="87"/>
        <v>81.341375398695064</v>
      </c>
      <c r="BV96" s="30">
        <f t="shared" si="88"/>
        <v>1263.4525001160234</v>
      </c>
      <c r="BW96" s="65">
        <f>Coeff_Summary!$B$8+Coeff_Summary!$D$8*(BS96-273)+Coeff_Summary!$E$8*AJ96*100+Coeff_Summary!$F$8*(BS96-273)^2+Coeff_Summary!$G$8*(BS96-273)*AJ96*100+Coeff_Summary!$H$8*(AJ96*100)^2</f>
        <v>0.96882419672406861</v>
      </c>
      <c r="BX96" s="30">
        <f>BW96*(8314.4/'Config sheet'!$C$28)*(BS96/(AI96*10^5))</f>
        <v>7.404172418006609E-2</v>
      </c>
      <c r="BY96" s="30">
        <f t="shared" si="89"/>
        <v>1.1347224346765057</v>
      </c>
      <c r="BZ96" s="30">
        <f t="shared" si="90"/>
        <v>1.0093819126283297</v>
      </c>
      <c r="CA96" s="30">
        <f>('Config sheet'!$C$132*(AJ96-AI96) - 'Config sheet'!$C$133*GERC_A_PARA!AJ96)*10^5</f>
        <v>98326.71450002701</v>
      </c>
      <c r="CB96" s="30">
        <f>('Config sheet'!$C$132*(AJ96-AI96) + 'Config sheet'!$C$133*AI96)*10^5</f>
        <v>122885.71458069654</v>
      </c>
      <c r="CC96" s="30">
        <f>'Config sheet'!$C$148</f>
        <v>386976</v>
      </c>
      <c r="CD96" s="30">
        <f t="shared" si="125"/>
        <v>8.9449446338655889</v>
      </c>
      <c r="CE96" s="30"/>
      <c r="CF96" s="30"/>
      <c r="CG96" s="30"/>
      <c r="CH96" s="30"/>
      <c r="CI96" s="30"/>
      <c r="CJ96" s="30"/>
      <c r="CK96" s="30"/>
      <c r="CL96" s="30"/>
      <c r="CM96" s="46">
        <f>P96+'Config sheet'!$O$9-'Config sheet'!$C$139</f>
        <v>34.988900000000001</v>
      </c>
      <c r="CN96" s="46">
        <f>Q96+'Config sheet'!$O$9+'Config sheet'!C$140</f>
        <v>65.47890000000001</v>
      </c>
      <c r="CO96" s="27">
        <f t="shared" si="91"/>
        <v>1.8714192215245409</v>
      </c>
      <c r="CP96" s="46">
        <f>'Config sheet'!$N$47</f>
        <v>1852.7346826837274</v>
      </c>
      <c r="CQ96" s="27">
        <f>'Config sheet'!$N$42</f>
        <v>970.82423361890676</v>
      </c>
      <c r="CR96" s="27">
        <f>'Config sheet'!$N$46</f>
        <v>881.91044906482068</v>
      </c>
      <c r="CS96" s="27">
        <f t="shared" si="92"/>
        <v>1.3779157453902469</v>
      </c>
      <c r="CT96" s="27">
        <f>'Config sheet'!$N$50/100*GERC_A_PARA!CQ96</f>
        <v>274.64617569078871</v>
      </c>
      <c r="CU96" s="27">
        <f t="shared" si="93"/>
        <v>274.64617569078871</v>
      </c>
      <c r="CV96" s="27">
        <f t="shared" si="94"/>
        <v>432.81001994397951</v>
      </c>
      <c r="CW96" s="27">
        <f t="shared" si="95"/>
        <v>1245.4704093096955</v>
      </c>
      <c r="CX96" s="27">
        <f t="shared" si="96"/>
        <v>790.33217599080513</v>
      </c>
      <c r="CY96" s="27">
        <f>'Config sheet'!$N$51/100*GERC_A_PARA!CR96</f>
        <v>198.78261521921058</v>
      </c>
      <c r="CZ96" s="27">
        <f t="shared" si="97"/>
        <v>198.78261521921058</v>
      </c>
      <c r="DA96" s="27">
        <f t="shared" si="98"/>
        <v>313.25798526466957</v>
      </c>
      <c r="DB96" s="27">
        <f t="shared" si="99"/>
        <v>1080.6930642840312</v>
      </c>
      <c r="DC96" s="27">
        <f t="shared" si="100"/>
        <v>685.77020753721445</v>
      </c>
      <c r="DD96" s="50">
        <f t="shared" si="101"/>
        <v>83.708292523394363</v>
      </c>
      <c r="DE96" s="50">
        <f t="shared" si="102"/>
        <v>87.019615181241036</v>
      </c>
      <c r="DF96" s="50">
        <f t="shared" si="103"/>
        <v>53.118369159133174</v>
      </c>
      <c r="DG96" s="50">
        <f t="shared" si="104"/>
        <v>55.219619274769499</v>
      </c>
      <c r="DH96" s="27">
        <f t="shared" si="105"/>
        <v>85.363953852317707</v>
      </c>
      <c r="DI96">
        <f>'Config sheet'!$N$59</f>
        <v>71.978923438716066</v>
      </c>
      <c r="DJ96" s="21">
        <f t="shared" si="126"/>
        <v>69.766474034634527</v>
      </c>
      <c r="DK96" s="19">
        <f>Coeff_Summary!$B$11+Coeff_Summary!$D$11*(F96)+Coeff_Summary!$E$11*CM96*100+Coeff_Summary!$F$11*(F96)^2+Coeff_Summary!$G$11*(F96)*CM96*100+Coeff_Summary!$H$11*(CM96*100)^2</f>
        <v>0.94419132422156571</v>
      </c>
      <c r="DL96" s="19">
        <f>Coeff_Summary!$B$9+Coeff_Summary!$D$9*(G96)+Coeff_Summary!$E$9*CN96*100+Coeff_Summary!$F$9*(G96)^2+Coeff_Summary!$G$9*(G96)*CN96*100+Coeff_Summary!$H$9*(CN96*100)^2</f>
        <v>0.96040035371633714</v>
      </c>
      <c r="DM96" s="30">
        <f t="shared" si="127"/>
        <v>0.95229583896895142</v>
      </c>
      <c r="DN96">
        <f>DK96*8314.4*(GERC_A_PARA!F96+273)/('Config sheet'!$N$28*GERC_A_PARA!CM96*10^5)</f>
        <v>4.1094830000185316E-2</v>
      </c>
      <c r="DO96">
        <f>DL96*(8314.4/'Config sheet'!$N$28)*((GERC_A_PARA!G96+273)/(GERC_A_PARA!CN96*10^5))</f>
        <v>2.6525021434851116E-2</v>
      </c>
      <c r="DP96" s="30">
        <f t="shared" si="128"/>
        <v>1581.5675795320221</v>
      </c>
      <c r="DQ96" s="30">
        <f t="shared" si="106"/>
        <v>38485.804163805769</v>
      </c>
      <c r="DR96" s="30">
        <f t="shared" si="107"/>
        <v>1003.6077431184</v>
      </c>
      <c r="DS96" s="30">
        <f t="shared" si="108"/>
        <v>37836.265112297471</v>
      </c>
      <c r="DT96" s="19">
        <f>(Coeff_Summary!$B$5+Coeff_Summary!$D$5*(F96)+Coeff_Summary!$E$5*CM96*100+Coeff_Summary!$F$5*(F96)^2+Coeff_Summary!$G$5*(F96)*CM96*100+Coeff_Summary!$H$5*(CM96*100)^2+Coeff_Summary!$B$3+Coeff_Summary!$D$3*(G96)+Coeff_Summary!$E$3*CN96*100+Coeff_Summary!$F$3*(G96)^2+Coeff_Summary!$G$3*(G96)*CN96*100+Coeff_Summary!$H$3*(CN96*100)^2)/2</f>
        <v>1.4044000972586055</v>
      </c>
      <c r="DU96" s="30">
        <f t="shared" si="129"/>
        <v>3.472798613993707</v>
      </c>
      <c r="DV96" s="30">
        <f>DM96*(8314.4/'Config sheet'!$N$28)*(273+F96)*DU96*((CO96^(1/DU96))-1)</f>
        <v>99600.678032300697</v>
      </c>
      <c r="DW96" s="30">
        <f t="shared" si="109"/>
        <v>359.25816723391637</v>
      </c>
      <c r="DX96" s="30">
        <f t="shared" si="110"/>
        <v>356.19</v>
      </c>
      <c r="DY96" s="30">
        <f t="shared" si="111"/>
        <v>105.45451952696244</v>
      </c>
      <c r="DZ96" s="30">
        <f t="shared" si="112"/>
        <v>1009.7065241774484</v>
      </c>
      <c r="EA96" s="65">
        <f>Coeff_Summary!$B$9+Coeff_Summary!$D$9*(DW96-273)+Coeff_Summary!$E$9*CN96*100+Coeff_Summary!$F$9*(DW96-273)^2+Coeff_Summary!$G$9*(DW96-273)*CN96*100+Coeff_Summary!$H$9*(CN96*100)^2</f>
        <v>0.96244312891866413</v>
      </c>
      <c r="EB96" s="30">
        <f>EA96*(8314.4/'Config sheet'!$C$28)*(DW96/(CM96*10^5))</f>
        <v>5.0173514356983168E-2</v>
      </c>
      <c r="EC96" s="30">
        <f t="shared" si="113"/>
        <v>1.2209203531625978</v>
      </c>
      <c r="ED96" s="30">
        <f t="shared" si="114"/>
        <v>1.0171671027671594</v>
      </c>
      <c r="EE96" s="30">
        <f>('Config sheet'!$N$132*(CN96-CM96) - 'Config sheet'!$N$133*GERC_A_PARA!CN96)*10^5</f>
        <v>112007.61058574615</v>
      </c>
      <c r="EF96" s="30">
        <f>('Config sheet'!$N$132*(CN96-CM96) + 'Config sheet'!$N$133*CM96)*10^5</f>
        <v>154086.0771773422</v>
      </c>
      <c r="EG96" s="30">
        <f>'Config sheet'!$N$148</f>
        <v>386976</v>
      </c>
      <c r="EH96" s="30">
        <f t="shared" si="115"/>
        <v>2273.1590242934717</v>
      </c>
      <c r="EI96" s="30">
        <f>'Config sheet'!$E$127+'Config sheet'!$P$127</f>
        <v>3308.2</v>
      </c>
      <c r="EJ96" s="30"/>
      <c r="EK96" s="63">
        <f t="shared" si="116"/>
        <v>50895.471639995056</v>
      </c>
      <c r="EL96" s="63">
        <f t="shared" si="137"/>
        <v>50422.412967028838</v>
      </c>
      <c r="EM96" s="63">
        <f t="shared" si="138"/>
        <v>38485.804163805769</v>
      </c>
      <c r="EN96" s="63">
        <f t="shared" si="139"/>
        <v>37836.265112297471</v>
      </c>
      <c r="EO96" s="30">
        <f>BL96*(('Config sheet'!$D$8+273)/(C96+273))*(GERC_A_PARA!AI96/'Config sheet'!$D$7)*(1/GERC_A_PARA!BG96)*24*10^-3</f>
        <v>1766.4167893709043</v>
      </c>
      <c r="EP96" s="30">
        <f>BN96*(('Config sheet'!$D$8+273)/(D96+273))*(GERC_A_PARA!AJ96/'Config sheet'!$D$7)*(1/GERC_A_PARA!BH96)*24*10^-3</f>
        <v>1749.9984567499648</v>
      </c>
      <c r="EQ96" s="30">
        <f t="shared" si="130"/>
        <v>1758.2076230604346</v>
      </c>
      <c r="ER96" s="30">
        <f>DP96*(('Config sheet'!$D$8+273)/(F96+273))*(CM96/'Config sheet'!$D$7)*(1/DK96)*24*10^-3</f>
        <v>1335.7174702742138</v>
      </c>
      <c r="ES96" s="30">
        <f>DR96*(('Config sheet'!$D$8+273)/(G96+273))*(CN96/'Config sheet'!$D$7)*(1/DL96)*24*10^-3</f>
        <v>1313.1740759610213</v>
      </c>
      <c r="ET96" s="30">
        <f t="shared" si="131"/>
        <v>1324.4457731176176</v>
      </c>
      <c r="EU96">
        <f t="shared" si="132"/>
        <v>1.0093819126283294</v>
      </c>
      <c r="EV96">
        <f t="shared" si="133"/>
        <v>1.0171671027671594</v>
      </c>
      <c r="EW96" s="30">
        <f t="shared" si="134"/>
        <v>0.71860256066731598</v>
      </c>
      <c r="EX96" s="30">
        <f>'Config sheet'!$C$123/('Config sheet'!$F$17*10^-3)</f>
        <v>1.2841244171864261</v>
      </c>
      <c r="EY96" s="30">
        <f t="shared" si="135"/>
        <v>0.76236154372760512</v>
      </c>
      <c r="EZ96" s="30">
        <f>'Config sheet'!$N$123/('Config sheet'!$Q$17*10^-3)</f>
        <v>1.4616189626248377</v>
      </c>
      <c r="FA96" s="1" t="s">
        <v>503</v>
      </c>
      <c r="FB96" s="30">
        <f t="shared" si="136"/>
        <v>-3.0681672339163697</v>
      </c>
      <c r="FC96" s="30"/>
    </row>
    <row r="97" spans="1:159" x14ac:dyDescent="0.25">
      <c r="A97" s="1">
        <v>43483</v>
      </c>
      <c r="B97" s="2">
        <v>0.62638888888888888</v>
      </c>
      <c r="C97">
        <v>30.65</v>
      </c>
      <c r="D97">
        <v>78.680000000000007</v>
      </c>
      <c r="E97">
        <v>28.87</v>
      </c>
      <c r="F97">
        <v>28.81</v>
      </c>
      <c r="G97">
        <v>85</v>
      </c>
      <c r="H97">
        <v>66.64</v>
      </c>
      <c r="I97">
        <v>71.849999999999994</v>
      </c>
      <c r="J97">
        <v>72.08</v>
      </c>
      <c r="K97">
        <v>72.47</v>
      </c>
      <c r="L97">
        <v>69.900000000000006</v>
      </c>
      <c r="M97">
        <v>21.73</v>
      </c>
      <c r="N97">
        <v>34.64</v>
      </c>
      <c r="O97">
        <v>34.159999999999997</v>
      </c>
      <c r="P97">
        <v>34.1</v>
      </c>
      <c r="Q97">
        <v>64.11</v>
      </c>
      <c r="R97">
        <v>3.71</v>
      </c>
      <c r="S97">
        <v>59.19</v>
      </c>
      <c r="T97">
        <v>76.64</v>
      </c>
      <c r="U97">
        <v>72.900000000000006</v>
      </c>
      <c r="V97">
        <v>72.900000000000006</v>
      </c>
      <c r="W97">
        <v>2.91</v>
      </c>
      <c r="X97">
        <v>2.46</v>
      </c>
      <c r="Y97">
        <v>3.96</v>
      </c>
      <c r="Z97">
        <v>3.63</v>
      </c>
      <c r="AA97">
        <v>4.78</v>
      </c>
      <c r="AB97">
        <v>4.41</v>
      </c>
      <c r="AC97">
        <v>4</v>
      </c>
      <c r="AD97">
        <v>1.97</v>
      </c>
      <c r="AE97">
        <v>1.27</v>
      </c>
      <c r="AF97">
        <v>2.5499999999999998</v>
      </c>
      <c r="AH97" s="4" t="str">
        <f t="shared" si="140"/>
        <v>ON</v>
      </c>
      <c r="AI97" s="31">
        <f>M97+'Config sheet'!$D$9-'Config sheet'!$C$139</f>
        <v>22.6889</v>
      </c>
      <c r="AJ97" s="31">
        <f>N97+'Config sheet'!$D$9+'Config sheet'!$C$140</f>
        <v>35.998899999999999</v>
      </c>
      <c r="AK97" s="25">
        <f t="shared" si="71"/>
        <v>1.5866304668802806</v>
      </c>
      <c r="AL97" s="46">
        <f>'Config sheet'!$C$47</f>
        <v>3546.9708798579968</v>
      </c>
      <c r="AM97" s="4">
        <f>'Config sheet'!$C$42</f>
        <v>1817.9423322060413</v>
      </c>
      <c r="AN97" s="25">
        <f>'Config sheet'!$C$46</f>
        <v>1729.0285476519553</v>
      </c>
      <c r="AO97" s="25">
        <f t="shared" si="72"/>
        <v>1.4665232641043227</v>
      </c>
      <c r="AP97" s="25">
        <f>'Config sheet'!$C$50/100*GERC_A_PARA!AM97</f>
        <v>351.771841281869</v>
      </c>
      <c r="AQ97" s="25">
        <f t="shared" si="73"/>
        <v>351.771841281869</v>
      </c>
      <c r="AR97" s="25">
        <f t="shared" si="74"/>
        <v>481.90615827263684</v>
      </c>
      <c r="AS97" s="27">
        <f t="shared" si="75"/>
        <v>2169.7141734879106</v>
      </c>
      <c r="AT97" s="25">
        <f t="shared" si="76"/>
        <v>1583.8028561390738</v>
      </c>
      <c r="AU97" s="25">
        <f>'Config sheet'!$C$51/100*GERC_A_PARA!AN97</f>
        <v>266.0974934836359</v>
      </c>
      <c r="AV97" s="25">
        <f t="shared" si="77"/>
        <v>266.0974934836359</v>
      </c>
      <c r="AW97" s="25">
        <f t="shared" si="78"/>
        <v>364.53748072440277</v>
      </c>
      <c r="AX97" s="27">
        <f t="shared" si="79"/>
        <v>1995.1260411355911</v>
      </c>
      <c r="AY97" s="25">
        <f t="shared" si="80"/>
        <v>1456.3606399954224</v>
      </c>
      <c r="AZ97" s="31">
        <f t="shared" si="117"/>
        <v>92.841669689662154</v>
      </c>
      <c r="BA97" s="31">
        <f t="shared" si="118"/>
        <v>94.306630311312702</v>
      </c>
      <c r="BB97" s="31">
        <f t="shared" si="119"/>
        <v>67.770632380959881</v>
      </c>
      <c r="BC97" s="31">
        <f t="shared" si="120"/>
        <v>68.839993887213751</v>
      </c>
      <c r="BD97" s="25">
        <f t="shared" si="81"/>
        <v>93.574150000487435</v>
      </c>
      <c r="BE97">
        <f>'Config sheet'!$D$59</f>
        <v>82.44</v>
      </c>
      <c r="BF97" s="30">
        <f t="shared" si="121"/>
        <v>80.939731567287126</v>
      </c>
      <c r="BG97" s="19">
        <f>Coeff_Summary!$B$10+Coeff_Summary!$D$10*(C97)+Coeff_Summary!$E$10*AI97*100+Coeff_Summary!$F$10*(C97)^2+Coeff_Summary!$G$10*(C97)*AI97*100+Coeff_Summary!$H$10*(AI97*100)^2</f>
        <v>0.96429345406616396</v>
      </c>
      <c r="BH97" s="19">
        <f>Coeff_Summary!$B$8+Coeff_Summary!$D$8*(D97)+Coeff_Summary!$E$8*AJ97*100+Coeff_Summary!$F$8*(D97)^2+Coeff_Summary!$G$8*(D97)*AJ97*100+Coeff_Summary!$H$8*(AJ97*100)^2</f>
        <v>0.97324772128747117</v>
      </c>
      <c r="BI97" s="30">
        <f t="shared" si="122"/>
        <v>0.96877058767681756</v>
      </c>
      <c r="BJ97" s="30">
        <f>BG97*8314.4*(GERC_A_PARA!C97+273)/('Config sheet'!$C$28*AI97*10^5)</f>
        <v>6.5522754705544931E-2</v>
      </c>
      <c r="BK97">
        <f>BH97*(8314.4/'Config sheet'!$C$28)*(BT97/(AJ97*10^5))</f>
        <v>4.8273070127481665E-2</v>
      </c>
      <c r="BL97" s="30">
        <f t="shared" si="123"/>
        <v>3319.0478515919308</v>
      </c>
      <c r="BM97" s="30">
        <f t="shared" si="82"/>
        <v>50654.888771198945</v>
      </c>
      <c r="BN97" s="30">
        <f t="shared" si="83"/>
        <v>2422.7695662618789</v>
      </c>
      <c r="BO97" s="30">
        <f t="shared" si="84"/>
        <v>50188.843590509605</v>
      </c>
      <c r="BP97" s="19">
        <f>(Coeff_Summary!$B$4+Coeff_Summary!$D$4*(C97)+Coeff_Summary!$E$4*AI97*100+Coeff_Summary!$F$4*(C97)^2+Coeff_Summary!$G$4*(C97)*AI97*100+Coeff_Summary!$H$4*(AI97*100)^2+Coeff_Summary!$B$2+Coeff_Summary!$D$2*(D97)+Coeff_Summary!$E$2*AJ97*100+Coeff_Summary!$F$2*(D97)^2+Coeff_Summary!$G$2*(D97)*AJ97*100+Coeff_Summary!$H$2*(AJ97*100)^2)/2</f>
        <v>1.3571026039046885</v>
      </c>
      <c r="BQ97" s="30">
        <f t="shared" si="124"/>
        <v>3.8003156209605859</v>
      </c>
      <c r="BR97" s="30">
        <f>BI97*(8314.4/'Config sheet'!$C$28)*(273+C97)*BQ97*((AK97^(1/BQ97))-1)</f>
        <v>73305.758568518228</v>
      </c>
      <c r="BS97" s="30">
        <f t="shared" si="85"/>
        <v>342.86700249324025</v>
      </c>
      <c r="BT97" s="30">
        <f t="shared" si="86"/>
        <v>351.68</v>
      </c>
      <c r="BU97" s="52">
        <f t="shared" si="87"/>
        <v>81.651056617198094</v>
      </c>
      <c r="BV97" s="30">
        <f t="shared" si="88"/>
        <v>1263.2669912737358</v>
      </c>
      <c r="BW97" s="65">
        <f>Coeff_Summary!$B$8+Coeff_Summary!$D$8*(BS97-273)+Coeff_Summary!$E$8*AJ97*100+Coeff_Summary!$F$8*(BS97-273)^2+Coeff_Summary!$G$8*(BS97-273)*AJ97*100+Coeff_Summary!$H$8*(AJ97*100)^2</f>
        <v>0.96933913615562728</v>
      </c>
      <c r="BX97" s="30">
        <f>BW97*(8314.4/'Config sheet'!$C$28)*(BS97/(AI97*10^5))</f>
        <v>7.437227758872425E-2</v>
      </c>
      <c r="BY97" s="30">
        <f t="shared" si="89"/>
        <v>1.1350602996309986</v>
      </c>
      <c r="BZ97" s="30">
        <f t="shared" si="90"/>
        <v>1.0092858322158567</v>
      </c>
      <c r="CA97" s="30">
        <f>('Config sheet'!$C$132*(AJ97-AI97) - 'Config sheet'!$C$133*GERC_A_PARA!AJ97)*10^5</f>
        <v>98901.019923757864</v>
      </c>
      <c r="CB97" s="30">
        <f>('Config sheet'!$C$132*(AJ97-AI97) + 'Config sheet'!$C$133*AI97)*10^5</f>
        <v>123480.96127446198</v>
      </c>
      <c r="CC97" s="30">
        <f>'Config sheet'!$C$148</f>
        <v>386976</v>
      </c>
      <c r="CD97" s="30">
        <f t="shared" si="125"/>
        <v>8.812997506759757</v>
      </c>
      <c r="CE97" s="30"/>
      <c r="CF97" s="30"/>
      <c r="CG97" s="30"/>
      <c r="CH97" s="30"/>
      <c r="CI97" s="30"/>
      <c r="CJ97" s="30"/>
      <c r="CK97" s="30"/>
      <c r="CL97" s="30"/>
      <c r="CM97" s="46">
        <f>P97+'Config sheet'!$O$9-'Config sheet'!$C$139</f>
        <v>35.058900000000001</v>
      </c>
      <c r="CN97" s="46">
        <f>Q97+'Config sheet'!$O$9+'Config sheet'!C$140</f>
        <v>65.468900000000005</v>
      </c>
      <c r="CO97" s="27">
        <f t="shared" si="91"/>
        <v>1.8673974368847854</v>
      </c>
      <c r="CP97" s="46">
        <f>'Config sheet'!$N$47</f>
        <v>1852.7346826837274</v>
      </c>
      <c r="CQ97" s="27">
        <f>'Config sheet'!$N$42</f>
        <v>970.82423361890676</v>
      </c>
      <c r="CR97" s="27">
        <f>'Config sheet'!$N$46</f>
        <v>881.91044906482068</v>
      </c>
      <c r="CS97" s="27">
        <f t="shared" si="92"/>
        <v>1.3762260674719684</v>
      </c>
      <c r="CT97" s="27">
        <f>'Config sheet'!$N$50/100*GERC_A_PARA!CQ97</f>
        <v>274.64617569078871</v>
      </c>
      <c r="CU97" s="27">
        <f t="shared" si="93"/>
        <v>274.64617569078871</v>
      </c>
      <c r="CV97" s="27">
        <f t="shared" si="94"/>
        <v>432.37533662671751</v>
      </c>
      <c r="CW97" s="27">
        <f t="shared" si="95"/>
        <v>1245.4704093096955</v>
      </c>
      <c r="CX97" s="27">
        <f t="shared" si="96"/>
        <v>791.12672688882549</v>
      </c>
      <c r="CY97" s="27">
        <f>'Config sheet'!$N$51/100*GERC_A_PARA!CR97</f>
        <v>198.78261521921058</v>
      </c>
      <c r="CZ97" s="27">
        <f t="shared" si="97"/>
        <v>198.78261521921058</v>
      </c>
      <c r="DA97" s="27">
        <f t="shared" si="98"/>
        <v>312.94337142968652</v>
      </c>
      <c r="DB97" s="27">
        <f t="shared" si="99"/>
        <v>1080.6930642840312</v>
      </c>
      <c r="DC97" s="27">
        <f t="shared" si="100"/>
        <v>686.45963832440373</v>
      </c>
      <c r="DD97" s="50">
        <f t="shared" si="101"/>
        <v>83.753067190343245</v>
      </c>
      <c r="DE97" s="50">
        <f t="shared" si="102"/>
        <v>87.05528930612715</v>
      </c>
      <c r="DF97" s="50">
        <f t="shared" si="103"/>
        <v>53.200212078840543</v>
      </c>
      <c r="DG97" s="50">
        <f t="shared" si="104"/>
        <v>55.297793967893988</v>
      </c>
      <c r="DH97" s="27">
        <f t="shared" si="105"/>
        <v>85.404178248235198</v>
      </c>
      <c r="DI97">
        <f>'Config sheet'!$N$59</f>
        <v>71.978923438716066</v>
      </c>
      <c r="DJ97" s="21">
        <f t="shared" si="126"/>
        <v>69.826590635801224</v>
      </c>
      <c r="DK97" s="19">
        <f>Coeff_Summary!$B$11+Coeff_Summary!$D$11*(F97)+Coeff_Summary!$E$11*CM97*100+Coeff_Summary!$F$11*(F97)^2+Coeff_Summary!$G$11*(F97)*CM97*100+Coeff_Summary!$H$11*(CM97*100)^2</f>
        <v>0.94555941525870413</v>
      </c>
      <c r="DL97" s="19">
        <f>Coeff_Summary!$B$9+Coeff_Summary!$D$9*(G97)+Coeff_Summary!$E$9*CN97*100+Coeff_Summary!$F$9*(G97)^2+Coeff_Summary!$G$9*(G97)*CN97*100+Coeff_Summary!$H$9*(CN97*100)^2</f>
        <v>0.9616196427867465</v>
      </c>
      <c r="DM97" s="30">
        <f t="shared" si="127"/>
        <v>0.95358952902272531</v>
      </c>
      <c r="DN97">
        <f>DK97*8314.4*(GERC_A_PARA!F97+273)/('Config sheet'!$N$28*GERC_A_PARA!CM97*10^5)</f>
        <v>4.1328272057035341E-2</v>
      </c>
      <c r="DO97">
        <f>DL97*(8314.4/'Config sheet'!$N$28)*((GERC_A_PARA!G97+273)/(GERC_A_PARA!CN97*10^5))</f>
        <v>2.6697733479254512E-2</v>
      </c>
      <c r="DP97" s="30">
        <f t="shared" si="128"/>
        <v>1582.3128308660855</v>
      </c>
      <c r="DQ97" s="30">
        <f t="shared" si="106"/>
        <v>38286.450221833729</v>
      </c>
      <c r="DR97" s="30">
        <f t="shared" si="107"/>
        <v>1005.0900940240692</v>
      </c>
      <c r="DS97" s="30">
        <f t="shared" si="108"/>
        <v>37647.019542129856</v>
      </c>
      <c r="DT97" s="19">
        <f>(Coeff_Summary!$B$5+Coeff_Summary!$D$5*(F97)+Coeff_Summary!$E$5*CM97*100+Coeff_Summary!$F$5*(F97)^2+Coeff_Summary!$G$5*(F97)*CM97*100+Coeff_Summary!$H$5*(CM97*100)^2+Coeff_Summary!$B$3+Coeff_Summary!$D$3*(G97)+Coeff_Summary!$E$3*CN97*100+Coeff_Summary!$F$3*(G97)^2+Coeff_Summary!$G$3*(G97)*CN97*100+Coeff_Summary!$H$3*(CN97*100)^2)/2</f>
        <v>1.4014431353052128</v>
      </c>
      <c r="DU97" s="30">
        <f t="shared" si="129"/>
        <v>3.4910128286032616</v>
      </c>
      <c r="DV97" s="30">
        <f>DM97*(8314.4/'Config sheet'!$N$28)*(273+F97)*DU97*((CO97^(1/DU97))-1)</f>
        <v>99933.082525140169</v>
      </c>
      <c r="DW97" s="30">
        <f t="shared" si="109"/>
        <v>360.93528958423786</v>
      </c>
      <c r="DX97" s="30">
        <f t="shared" si="110"/>
        <v>358</v>
      </c>
      <c r="DY97" s="30">
        <f t="shared" si="111"/>
        <v>105.22386471656499</v>
      </c>
      <c r="DZ97" s="30">
        <f t="shared" si="112"/>
        <v>1010.0378210883117</v>
      </c>
      <c r="EA97" s="65">
        <f>Coeff_Summary!$B$9+Coeff_Summary!$D$9*(DW97-273)+Coeff_Summary!$E$9*CN97*100+Coeff_Summary!$F$9*(DW97-273)^2+Coeff_Summary!$G$9*(DW97-273)*CN97*100+Coeff_Summary!$H$9*(CN97*100)^2</f>
        <v>0.9635276192202421</v>
      </c>
      <c r="EB97" s="30">
        <f>EA97*(8314.4/'Config sheet'!$C$28)*(DW97/(CM97*10^5))</f>
        <v>5.0363779435452491E-2</v>
      </c>
      <c r="EC97" s="30">
        <f t="shared" si="113"/>
        <v>1.218627755981369</v>
      </c>
      <c r="ED97" s="30">
        <f t="shared" si="114"/>
        <v>1.0169848951518805</v>
      </c>
      <c r="EE97" s="30">
        <f>('Config sheet'!$N$132*(CN97-CM97) - 'Config sheet'!$N$133*GERC_A_PARA!CN97)*10^5</f>
        <v>111645.95603984463</v>
      </c>
      <c r="EF97" s="30">
        <f>('Config sheet'!$N$132*(CN97-CM97) + 'Config sheet'!$N$133*CM97)*10^5</f>
        <v>153749.55215548218</v>
      </c>
      <c r="EG97" s="30">
        <f>'Config sheet'!$N$148</f>
        <v>386976</v>
      </c>
      <c r="EH97" s="30">
        <f t="shared" si="115"/>
        <v>2273.3048123620474</v>
      </c>
      <c r="EI97" s="30">
        <f>'Config sheet'!$E$127+'Config sheet'!$P$127</f>
        <v>3308.2</v>
      </c>
      <c r="EJ97" s="30"/>
      <c r="EK97" s="63">
        <f t="shared" si="116"/>
        <v>50654.888771198945</v>
      </c>
      <c r="EL97" s="63">
        <f t="shared" si="137"/>
        <v>50188.843590509605</v>
      </c>
      <c r="EM97" s="63">
        <f t="shared" si="138"/>
        <v>38286.450221833729</v>
      </c>
      <c r="EN97" s="63">
        <f t="shared" si="139"/>
        <v>37647.019542129856</v>
      </c>
      <c r="EO97" s="30">
        <f>BL97*(('Config sheet'!$D$8+273)/(C97+273))*(GERC_A_PARA!AI97/'Config sheet'!$D$7)*(1/GERC_A_PARA!BG97)*24*10^-3</f>
        <v>1758.0669380976431</v>
      </c>
      <c r="EP97" s="30">
        <f>BN97*(('Config sheet'!$D$8+273)/(D97+273))*(GERC_A_PARA!AJ97/'Config sheet'!$D$7)*(1/GERC_A_PARA!BH97)*24*10^-3</f>
        <v>1741.8920210520148</v>
      </c>
      <c r="EQ97" s="30">
        <f t="shared" si="130"/>
        <v>1749.9794795748289</v>
      </c>
      <c r="ER97" s="30">
        <f>DP97*(('Config sheet'!$D$8+273)/(F97+273))*(CM97/'Config sheet'!$D$7)*(1/DK97)*24*10^-3</f>
        <v>1328.798541364044</v>
      </c>
      <c r="ES97" s="30">
        <f>DR97*(('Config sheet'!$D$8+273)/(G97+273))*(CN97/'Config sheet'!$D$7)*(1/DL97)*24*10^-3</f>
        <v>1306.6059758592537</v>
      </c>
      <c r="ET97" s="30">
        <f t="shared" si="131"/>
        <v>1317.7022586116489</v>
      </c>
      <c r="EU97">
        <f t="shared" si="132"/>
        <v>1.0092858322158564</v>
      </c>
      <c r="EV97">
        <f t="shared" si="133"/>
        <v>1.0169848951518807</v>
      </c>
      <c r="EW97" s="30">
        <f t="shared" si="134"/>
        <v>0.72187531683551875</v>
      </c>
      <c r="EX97" s="30">
        <f>'Config sheet'!$C$123/('Config sheet'!$F$17*10^-3)</f>
        <v>1.2841244171864261</v>
      </c>
      <c r="EY97" s="30">
        <f t="shared" si="135"/>
        <v>0.76651444929031454</v>
      </c>
      <c r="EZ97" s="30">
        <f>'Config sheet'!$N$123/('Config sheet'!$Q$17*10^-3)</f>
        <v>1.4616189626248377</v>
      </c>
      <c r="FA97" s="1" t="s">
        <v>504</v>
      </c>
      <c r="FB97" s="30">
        <f t="shared" si="136"/>
        <v>-2.9352895842378643</v>
      </c>
      <c r="FC97" s="30"/>
    </row>
    <row r="98" spans="1:159" x14ac:dyDescent="0.25">
      <c r="A98" s="1">
        <v>43484</v>
      </c>
      <c r="B98" s="2">
        <v>1.3888888888888889E-3</v>
      </c>
      <c r="C98">
        <v>22.48</v>
      </c>
      <c r="D98">
        <v>70.13</v>
      </c>
      <c r="E98">
        <v>15.06</v>
      </c>
      <c r="F98">
        <v>14.94</v>
      </c>
      <c r="G98">
        <v>68.55</v>
      </c>
      <c r="H98">
        <v>46.77</v>
      </c>
      <c r="I98">
        <v>51.97</v>
      </c>
      <c r="J98">
        <v>52.07</v>
      </c>
      <c r="K98">
        <v>52.04</v>
      </c>
      <c r="L98">
        <v>51.75</v>
      </c>
      <c r="M98">
        <v>20.399999999999999</v>
      </c>
      <c r="N98">
        <v>32.869999999999997</v>
      </c>
      <c r="O98">
        <v>32.450000000000003</v>
      </c>
      <c r="P98">
        <v>32.39</v>
      </c>
      <c r="Q98">
        <v>64.849999999999994</v>
      </c>
      <c r="R98">
        <v>4.1399999999999997</v>
      </c>
      <c r="S98">
        <v>87.35</v>
      </c>
      <c r="T98">
        <v>74.739999999999995</v>
      </c>
      <c r="U98">
        <v>71.17</v>
      </c>
      <c r="V98">
        <v>71.17</v>
      </c>
      <c r="W98">
        <v>3.91</v>
      </c>
      <c r="X98">
        <v>1.97</v>
      </c>
      <c r="Y98">
        <v>3.16</v>
      </c>
      <c r="Z98">
        <v>3.13</v>
      </c>
      <c r="AA98">
        <v>3.76</v>
      </c>
      <c r="AB98">
        <v>3.37</v>
      </c>
      <c r="AC98">
        <v>3.91</v>
      </c>
      <c r="AD98">
        <v>1.44</v>
      </c>
      <c r="AE98">
        <v>1.21</v>
      </c>
      <c r="AF98">
        <v>1.5</v>
      </c>
      <c r="AH98" s="4" t="str">
        <f t="shared" si="140"/>
        <v>ON</v>
      </c>
      <c r="AI98" s="31">
        <f>M98+'Config sheet'!$D$9-'Config sheet'!$C$139</f>
        <v>21.358899999999998</v>
      </c>
      <c r="AJ98" s="31">
        <f>N98+'Config sheet'!$D$9+'Config sheet'!$C$140</f>
        <v>34.228899999999996</v>
      </c>
      <c r="AK98" s="25">
        <f t="shared" si="71"/>
        <v>1.6025591205539611</v>
      </c>
      <c r="AL98" s="46">
        <f>'Config sheet'!$C$47</f>
        <v>3546.9708798579968</v>
      </c>
      <c r="AM98" s="4">
        <f>'Config sheet'!$C$42</f>
        <v>1817.9423322060413</v>
      </c>
      <c r="AN98" s="25">
        <f>'Config sheet'!$C$46</f>
        <v>1729.0285476519553</v>
      </c>
      <c r="AO98" s="25">
        <f t="shared" si="72"/>
        <v>1.4641763921777002</v>
      </c>
      <c r="AP98" s="25">
        <f>'Config sheet'!$C$50/100*GERC_A_PARA!AM98</f>
        <v>351.771841281869</v>
      </c>
      <c r="AQ98" s="25">
        <f t="shared" si="73"/>
        <v>351.771841281869</v>
      </c>
      <c r="AR98" s="25">
        <f t="shared" si="74"/>
        <v>485.45003001760966</v>
      </c>
      <c r="AS98" s="27">
        <f t="shared" si="75"/>
        <v>2169.7141734879106</v>
      </c>
      <c r="AT98" s="25">
        <f t="shared" si="76"/>
        <v>1572.2408129947469</v>
      </c>
      <c r="AU98" s="25">
        <f>'Config sheet'!$C$51/100*GERC_A_PARA!AN98</f>
        <v>266.0974934836359</v>
      </c>
      <c r="AV98" s="25">
        <f t="shared" si="77"/>
        <v>266.0974934836359</v>
      </c>
      <c r="AW98" s="25">
        <f t="shared" si="78"/>
        <v>367.21823932386422</v>
      </c>
      <c r="AX98" s="27">
        <f t="shared" si="79"/>
        <v>1995.1260411355911</v>
      </c>
      <c r="AY98" s="25">
        <f t="shared" si="80"/>
        <v>1445.7289477440429</v>
      </c>
      <c r="AZ98" s="31">
        <f t="shared" si="117"/>
        <v>92.646731066902191</v>
      </c>
      <c r="BA98" s="31">
        <f t="shared" si="118"/>
        <v>94.151586104373365</v>
      </c>
      <c r="BB98" s="31">
        <f t="shared" si="119"/>
        <v>67.134636236335382</v>
      </c>
      <c r="BC98" s="31">
        <f t="shared" si="120"/>
        <v>68.225099918816426</v>
      </c>
      <c r="BD98" s="25">
        <f t="shared" si="81"/>
        <v>93.399158585637778</v>
      </c>
      <c r="BE98">
        <f>'Config sheet'!$D$59</f>
        <v>82.44</v>
      </c>
      <c r="BF98" s="30">
        <f t="shared" si="121"/>
        <v>80.539513331606841</v>
      </c>
      <c r="BG98" s="19">
        <f>Coeff_Summary!$B$10+Coeff_Summary!$D$10*(C98)+Coeff_Summary!$E$10*AI98*100+Coeff_Summary!$F$10*(C98)^2+Coeff_Summary!$G$10*(C98)*AI98*100+Coeff_Summary!$H$10*(AI98*100)^2</f>
        <v>0.9621835685219291</v>
      </c>
      <c r="BH98" s="19">
        <f>Coeff_Summary!$B$8+Coeff_Summary!$D$8*(D98)+Coeff_Summary!$E$8*AJ98*100+Coeff_Summary!$F$8*(D98)^2+Coeff_Summary!$G$8*(D98)*AJ98*100+Coeff_Summary!$H$8*(AJ98*100)^2</f>
        <v>0.97076182277622869</v>
      </c>
      <c r="BI98" s="30">
        <f t="shared" si="122"/>
        <v>0.96647269564907889</v>
      </c>
      <c r="BJ98" s="30">
        <f>BG98*8314.4*(GERC_A_PARA!C98+273)/('Config sheet'!$C$28*AI98*10^5)</f>
        <v>6.7581873736358586E-2</v>
      </c>
      <c r="BK98">
        <f>BH98*(8314.4/'Config sheet'!$C$28)*(BT98/(AJ98*10^5))</f>
        <v>4.9408483100303963E-2</v>
      </c>
      <c r="BL98" s="30">
        <f t="shared" si="123"/>
        <v>3312.8409570649619</v>
      </c>
      <c r="BM98" s="30">
        <f t="shared" si="82"/>
        <v>49019.667166799431</v>
      </c>
      <c r="BN98" s="30">
        <f t="shared" si="83"/>
        <v>2400.5852122379256</v>
      </c>
      <c r="BO98" s="30">
        <f t="shared" si="84"/>
        <v>48586.498949269648</v>
      </c>
      <c r="BP98" s="19">
        <f>(Coeff_Summary!$B$4+Coeff_Summary!$D$4*(C98)+Coeff_Summary!$E$4*AI98*100+Coeff_Summary!$F$4*(C98)^2+Coeff_Summary!$G$4*(C98)*AI98*100+Coeff_Summary!$H$4*(AI98*100)^2+Coeff_Summary!$B$2+Coeff_Summary!$D$2*(D98)+Coeff_Summary!$E$2*AJ98*100+Coeff_Summary!$F$2*(D98)^2+Coeff_Summary!$G$2*(D98)*AJ98*100+Coeff_Summary!$H$2*(AJ98*100)^2)/2</f>
        <v>1.3625943935870848</v>
      </c>
      <c r="BQ98" s="30">
        <f t="shared" si="124"/>
        <v>3.7579025425825527</v>
      </c>
      <c r="BR98" s="30">
        <f>BI98*(8314.4/'Config sheet'!$C$28)*(273+C98)*BQ98*((AK98^(1/BQ98))-1)</f>
        <v>72853.813290701146</v>
      </c>
      <c r="BS98" s="30">
        <f t="shared" si="85"/>
        <v>334.98882390278874</v>
      </c>
      <c r="BT98" s="30">
        <f t="shared" si="86"/>
        <v>343.13</v>
      </c>
      <c r="BU98" s="52">
        <f t="shared" si="87"/>
        <v>82.914635682662635</v>
      </c>
      <c r="BV98" s="30">
        <f t="shared" si="88"/>
        <v>1196.4345585134092</v>
      </c>
      <c r="BW98" s="65">
        <f>Coeff_Summary!$B$8+Coeff_Summary!$D$8*(BS98-273)+Coeff_Summary!$E$8*AJ98*100+Coeff_Summary!$F$8*(BS98-273)^2+Coeff_Summary!$G$8*(BS98-273)*AJ98*100+Coeff_Summary!$H$8*(AJ98*100)^2</f>
        <v>0.96696580709234037</v>
      </c>
      <c r="BX98" s="30">
        <f>BW98*(8314.4/'Config sheet'!$C$28)*(BS98/(AI98*10^5))</f>
        <v>7.6999097972212202E-2</v>
      </c>
      <c r="BY98" s="30">
        <f t="shared" si="89"/>
        <v>1.1393454149050504</v>
      </c>
      <c r="BZ98" s="30">
        <f t="shared" si="90"/>
        <v>1.0089154029801997</v>
      </c>
      <c r="CA98" s="30">
        <f>('Config sheet'!$C$132*(AJ98-AI98) - 'Config sheet'!$C$133*GERC_A_PARA!AJ98)*10^5</f>
        <v>95874.464068412868</v>
      </c>
      <c r="CB98" s="30">
        <f>('Config sheet'!$C$132*(AJ98-AI98) + 'Config sheet'!$C$133*AI98)*10^5</f>
        <v>119156.04667697323</v>
      </c>
      <c r="CC98" s="30">
        <f>'Config sheet'!$C$148</f>
        <v>386976</v>
      </c>
      <c r="CD98" s="30">
        <f t="shared" si="125"/>
        <v>8.1411760972112575</v>
      </c>
      <c r="CE98" s="30"/>
      <c r="CF98" s="30"/>
      <c r="CG98" s="30"/>
      <c r="CH98" s="30"/>
      <c r="CI98" s="30"/>
      <c r="CJ98" s="30"/>
      <c r="CK98" s="30"/>
      <c r="CL98" s="30"/>
      <c r="CM98" s="46">
        <f>P98+'Config sheet'!$O$9-'Config sheet'!$C$139</f>
        <v>33.3489</v>
      </c>
      <c r="CN98" s="46">
        <f>Q98+'Config sheet'!$O$9+'Config sheet'!C$140</f>
        <v>66.2089</v>
      </c>
      <c r="CO98" s="27">
        <f t="shared" si="91"/>
        <v>1.9853398462917817</v>
      </c>
      <c r="CP98" s="46">
        <f>'Config sheet'!$N$47</f>
        <v>1852.7346826837274</v>
      </c>
      <c r="CQ98" s="27">
        <f>'Config sheet'!$N$42</f>
        <v>970.82423361890676</v>
      </c>
      <c r="CR98" s="27">
        <f>'Config sheet'!$N$46</f>
        <v>881.91044906482068</v>
      </c>
      <c r="CS98" s="27">
        <f t="shared" si="92"/>
        <v>1.3315067841308614</v>
      </c>
      <c r="CT98" s="27">
        <f>'Config sheet'!$N$50/100*GERC_A_PARA!CQ98</f>
        <v>274.64617569078871</v>
      </c>
      <c r="CU98" s="27">
        <f t="shared" si="93"/>
        <v>274.64617569078871</v>
      </c>
      <c r="CV98" s="27">
        <f t="shared" si="94"/>
        <v>459.68054737119627</v>
      </c>
      <c r="CW98" s="27">
        <f t="shared" si="95"/>
        <v>1245.4704093096955</v>
      </c>
      <c r="CX98" s="27">
        <f t="shared" si="96"/>
        <v>744.13347880202889</v>
      </c>
      <c r="CY98" s="27">
        <f>'Config sheet'!$N$51/100*GERC_A_PARA!CR98</f>
        <v>198.78261521921058</v>
      </c>
      <c r="CZ98" s="27">
        <f t="shared" si="97"/>
        <v>198.78261521921058</v>
      </c>
      <c r="DA98" s="27">
        <f t="shared" si="98"/>
        <v>332.70625794083929</v>
      </c>
      <c r="DB98" s="27">
        <f t="shared" si="99"/>
        <v>1080.6930642840312</v>
      </c>
      <c r="DC98" s="27">
        <f t="shared" si="100"/>
        <v>645.68365770216826</v>
      </c>
      <c r="DD98" s="50">
        <f t="shared" si="101"/>
        <v>80.940486931330327</v>
      </c>
      <c r="DE98" s="50">
        <f t="shared" si="102"/>
        <v>84.814371701385141</v>
      </c>
      <c r="DF98" s="50">
        <f t="shared" si="103"/>
        <v>48.359660467183559</v>
      </c>
      <c r="DG98" s="50">
        <f t="shared" si="104"/>
        <v>50.674197471733372</v>
      </c>
      <c r="DH98" s="27">
        <f t="shared" si="105"/>
        <v>82.877429316357734</v>
      </c>
      <c r="DI98">
        <f>'Config sheet'!$N$59</f>
        <v>71.978923438716066</v>
      </c>
      <c r="DJ98" s="21">
        <f t="shared" si="126"/>
        <v>66.197179142908098</v>
      </c>
      <c r="DK98" s="19">
        <f>Coeff_Summary!$B$11+Coeff_Summary!$D$11*(F98)+Coeff_Summary!$E$11*CM98*100+Coeff_Summary!$F$11*(F98)^2+Coeff_Summary!$G$11*(F98)*CM98*100+Coeff_Summary!$H$11*(CM98*100)^2</f>
        <v>0.9366433632890121</v>
      </c>
      <c r="DL98" s="19">
        <f>Coeff_Summary!$B$9+Coeff_Summary!$D$9*(G98)+Coeff_Summary!$E$9*CN98*100+Coeff_Summary!$F$9*(G98)^2+Coeff_Summary!$G$9*(G98)*CN98*100+Coeff_Summary!$H$9*(CN98*100)^2</f>
        <v>0.94908039658993937</v>
      </c>
      <c r="DM98" s="30">
        <f t="shared" si="127"/>
        <v>0.94286187993947568</v>
      </c>
      <c r="DN98">
        <f>DK98*8314.4*(GERC_A_PARA!F98+273)/('Config sheet'!$N$28*GERC_A_PARA!CM98*10^5)</f>
        <v>4.1059894740456321E-2</v>
      </c>
      <c r="DO98">
        <f>DL98*(8314.4/'Config sheet'!$N$28)*((GERC_A_PARA!G98+273)/(GERC_A_PARA!CN98*10^5))</f>
        <v>2.4857875287536822E-2</v>
      </c>
      <c r="DP98" s="30">
        <f t="shared" si="128"/>
        <v>1535.4988770608511</v>
      </c>
      <c r="DQ98" s="30">
        <f t="shared" si="106"/>
        <v>37396.561456547621</v>
      </c>
      <c r="DR98" s="30">
        <f t="shared" si="107"/>
        <v>917.41731681702299</v>
      </c>
      <c r="DS98" s="30">
        <f t="shared" si="108"/>
        <v>36906.505733295533</v>
      </c>
      <c r="DT98" s="19">
        <f>(Coeff_Summary!$B$5+Coeff_Summary!$D$5*(F98)+Coeff_Summary!$E$5*CM98*100+Coeff_Summary!$F$5*(F98)^2+Coeff_Summary!$G$5*(F98)*CM98*100+Coeff_Summary!$H$5*(CM98*100)^2+Coeff_Summary!$B$3+Coeff_Summary!$D$3*(G98)+Coeff_Summary!$E$3*CN98*100+Coeff_Summary!$F$3*(G98)^2+Coeff_Summary!$G$3*(G98)*CN98*100+Coeff_Summary!$H$3*(CN98*100)^2)/2</f>
        <v>1.4259843381639961</v>
      </c>
      <c r="DU98" s="30">
        <f t="shared" si="129"/>
        <v>3.3475041460679678</v>
      </c>
      <c r="DV98" s="30">
        <f>DM98*(8314.4/'Config sheet'!$N$28)*(273+F98)*DU98*((CO98^(1/DU98))-1)</f>
        <v>104908.2626245454</v>
      </c>
      <c r="DW98" s="30">
        <f t="shared" si="109"/>
        <v>353.40624162647077</v>
      </c>
      <c r="DX98" s="30">
        <f t="shared" si="110"/>
        <v>341.55</v>
      </c>
      <c r="DY98" s="30">
        <f t="shared" si="111"/>
        <v>122.11572771212604</v>
      </c>
      <c r="DZ98" s="30">
        <f t="shared" si="112"/>
        <v>892.41582646434995</v>
      </c>
      <c r="EA98" s="65">
        <f>Coeff_Summary!$B$9+Coeff_Summary!$D$9*(DW98-273)+Coeff_Summary!$E$9*CN98*100+Coeff_Summary!$F$9*(DW98-273)^2+Coeff_Summary!$G$9*(DW98-273)*CN98*100+Coeff_Summary!$H$9*(CN98*100)^2</f>
        <v>0.95815326206989437</v>
      </c>
      <c r="EB98" s="30">
        <f>EA98*(8314.4/'Config sheet'!$C$28)*(DW98/(CM98*10^5))</f>
        <v>5.1552623240530393E-2</v>
      </c>
      <c r="EC98" s="30">
        <f t="shared" si="113"/>
        <v>1.2555468923239979</v>
      </c>
      <c r="ED98" s="30">
        <f t="shared" si="114"/>
        <v>1.0132783018471994</v>
      </c>
      <c r="EE98" s="30">
        <f>('Config sheet'!$N$132*(CN98-CM98) - 'Config sheet'!$N$133*GERC_A_PARA!CN98)*10^5</f>
        <v>122539.96099052744</v>
      </c>
      <c r="EF98" s="30">
        <f>('Config sheet'!$N$132*(CN98-CM98) + 'Config sheet'!$N$133*CM98)*10^5</f>
        <v>164237.29646749422</v>
      </c>
      <c r="EG98" s="30">
        <f>'Config sheet'!$N$148</f>
        <v>386976</v>
      </c>
      <c r="EH98" s="30">
        <f t="shared" si="115"/>
        <v>2088.8503849777589</v>
      </c>
      <c r="EI98" s="30">
        <f>'Config sheet'!$E$127+'Config sheet'!$P$127</f>
        <v>3308.2</v>
      </c>
      <c r="EJ98" s="30"/>
      <c r="EK98" s="63">
        <f t="shared" si="116"/>
        <v>49019.667166799431</v>
      </c>
      <c r="EL98" s="63">
        <f t="shared" si="137"/>
        <v>48586.498949269648</v>
      </c>
      <c r="EM98" s="63">
        <f t="shared" si="138"/>
        <v>37396.561456547621</v>
      </c>
      <c r="EN98" s="63">
        <f t="shared" si="139"/>
        <v>36906.505733295533</v>
      </c>
      <c r="EO98" s="30">
        <f>BL98*(('Config sheet'!$D$8+273)/(C98+273))*(GERC_A_PARA!AI98/'Config sheet'!$D$7)*(1/GERC_A_PARA!BG98)*24*10^-3</f>
        <v>1701.3136985013034</v>
      </c>
      <c r="EP98" s="30">
        <f>BN98*(('Config sheet'!$D$8+273)/(D98+273))*(GERC_A_PARA!AJ98/'Config sheet'!$D$7)*(1/GERC_A_PARA!BH98)*24*10^-3</f>
        <v>1686.2798342416552</v>
      </c>
      <c r="EQ98" s="30">
        <f t="shared" si="130"/>
        <v>1693.7967663714794</v>
      </c>
      <c r="ER98" s="30">
        <f>DP98*(('Config sheet'!$D$8+273)/(F98+273))*(CM98/'Config sheet'!$D$7)*(1/DK98)*24*10^-3</f>
        <v>1297.9133878322571</v>
      </c>
      <c r="ES98" s="30">
        <f>DR98*(('Config sheet'!$D$8+273)/(G98+273))*(CN98/'Config sheet'!$D$7)*(1/DL98)*24*10^-3</f>
        <v>1280.9051427097279</v>
      </c>
      <c r="ET98" s="30">
        <f t="shared" si="131"/>
        <v>1289.4092652709924</v>
      </c>
      <c r="EU98">
        <f t="shared" si="132"/>
        <v>1.0089154029801994</v>
      </c>
      <c r="EV98">
        <f t="shared" si="133"/>
        <v>1.0132783018471989</v>
      </c>
      <c r="EW98" s="30">
        <f t="shared" si="134"/>
        <v>0.70636252369076147</v>
      </c>
      <c r="EX98" s="30">
        <f>'Config sheet'!$C$123/('Config sheet'!$F$17*10^-3)</f>
        <v>1.2841244171864261</v>
      </c>
      <c r="EY98" s="30">
        <f t="shared" si="135"/>
        <v>0.69211215593118358</v>
      </c>
      <c r="EZ98" s="30">
        <f>'Config sheet'!$N$123/('Config sheet'!$Q$17*10^-3)</f>
        <v>1.4616189626248377</v>
      </c>
      <c r="FA98" s="1" t="s">
        <v>505</v>
      </c>
      <c r="FB98" s="30">
        <f t="shared" si="136"/>
        <v>-11.856241626470762</v>
      </c>
      <c r="FC98" s="30"/>
    </row>
    <row r="99" spans="1:159" x14ac:dyDescent="0.25">
      <c r="A99" s="1">
        <v>43484</v>
      </c>
      <c r="B99" s="2">
        <v>4.3055555555555562E-2</v>
      </c>
      <c r="C99">
        <v>24.2</v>
      </c>
      <c r="D99">
        <v>72.209999999999994</v>
      </c>
      <c r="E99">
        <v>16.59</v>
      </c>
      <c r="F99">
        <v>16.579999999999998</v>
      </c>
      <c r="G99">
        <v>72.97</v>
      </c>
      <c r="H99">
        <v>64.95</v>
      </c>
      <c r="I99">
        <v>68.39</v>
      </c>
      <c r="J99">
        <v>68.099999999999994</v>
      </c>
      <c r="K99">
        <v>68.38</v>
      </c>
      <c r="L99">
        <v>67.05</v>
      </c>
      <c r="M99">
        <v>21.69</v>
      </c>
      <c r="N99">
        <v>34.159999999999997</v>
      </c>
      <c r="O99">
        <v>33.68</v>
      </c>
      <c r="P99">
        <v>33.590000000000003</v>
      </c>
      <c r="Q99">
        <v>64.14</v>
      </c>
      <c r="R99">
        <v>3.79</v>
      </c>
      <c r="S99">
        <v>87.37</v>
      </c>
      <c r="T99">
        <v>75.34</v>
      </c>
      <c r="U99">
        <v>71.760000000000005</v>
      </c>
      <c r="V99">
        <v>71.760000000000005</v>
      </c>
      <c r="W99">
        <v>2.99</v>
      </c>
      <c r="X99">
        <v>2.44</v>
      </c>
      <c r="Y99">
        <v>3.74</v>
      </c>
      <c r="Z99">
        <v>3.48</v>
      </c>
      <c r="AA99">
        <v>4.6500000000000004</v>
      </c>
      <c r="AB99">
        <v>4.2300000000000004</v>
      </c>
      <c r="AC99">
        <v>3.97</v>
      </c>
      <c r="AD99">
        <v>1.87</v>
      </c>
      <c r="AE99">
        <v>1.51</v>
      </c>
      <c r="AF99">
        <v>2.02</v>
      </c>
      <c r="AH99" s="4" t="str">
        <f t="shared" si="140"/>
        <v>ON</v>
      </c>
      <c r="AI99" s="31">
        <f>M99+'Config sheet'!$D$9-'Config sheet'!$C$139</f>
        <v>22.648900000000001</v>
      </c>
      <c r="AJ99" s="31">
        <f>N99+'Config sheet'!$D$9+'Config sheet'!$C$140</f>
        <v>35.518899999999995</v>
      </c>
      <c r="AK99" s="25">
        <f t="shared" si="71"/>
        <v>1.5682395171509431</v>
      </c>
      <c r="AL99" s="46">
        <f>'Config sheet'!$C$47</f>
        <v>3546.9708798579968</v>
      </c>
      <c r="AM99" s="4">
        <f>'Config sheet'!$C$42</f>
        <v>1817.9423322060413</v>
      </c>
      <c r="AN99" s="25">
        <f>'Config sheet'!$C$46</f>
        <v>1729.0285476519553</v>
      </c>
      <c r="AO99" s="25">
        <f t="shared" si="72"/>
        <v>1.4988161138480116</v>
      </c>
      <c r="AP99" s="25">
        <f>'Config sheet'!$C$50/100*GERC_A_PARA!AM99</f>
        <v>351.771841281869</v>
      </c>
      <c r="AQ99" s="25">
        <f t="shared" si="73"/>
        <v>351.771841281869</v>
      </c>
      <c r="AR99" s="25">
        <f t="shared" si="74"/>
        <v>474.94016902378036</v>
      </c>
      <c r="AS99" s="27">
        <f t="shared" si="75"/>
        <v>2169.7141734879106</v>
      </c>
      <c r="AT99" s="25">
        <f t="shared" si="76"/>
        <v>1607.0326319882095</v>
      </c>
      <c r="AU99" s="25">
        <f>'Config sheet'!$C$51/100*GERC_A_PARA!AN99</f>
        <v>266.0974934836359</v>
      </c>
      <c r="AV99" s="25">
        <f t="shared" si="77"/>
        <v>266.0974934836359</v>
      </c>
      <c r="AW99" s="25">
        <f t="shared" si="78"/>
        <v>359.26806441182936</v>
      </c>
      <c r="AX99" s="27">
        <f t="shared" si="79"/>
        <v>1995.1260411355911</v>
      </c>
      <c r="AY99" s="25">
        <f t="shared" si="80"/>
        <v>1477.7212096467924</v>
      </c>
      <c r="AZ99" s="31">
        <f t="shared" si="117"/>
        <v>93.224849569763379</v>
      </c>
      <c r="BA99" s="31">
        <f t="shared" si="118"/>
        <v>94.611391983393204</v>
      </c>
      <c r="BB99" s="31">
        <f t="shared" si="119"/>
        <v>69.048438361799043</v>
      </c>
      <c r="BC99" s="31">
        <f t="shared" si="120"/>
        <v>70.075402618919071</v>
      </c>
      <c r="BD99" s="25">
        <f t="shared" si="81"/>
        <v>93.918120776578291</v>
      </c>
      <c r="BE99">
        <f>'Config sheet'!$D$59</f>
        <v>82.44</v>
      </c>
      <c r="BF99" s="30">
        <f t="shared" si="121"/>
        <v>81.740020633468674</v>
      </c>
      <c r="BG99" s="19">
        <f>Coeff_Summary!$B$10+Coeff_Summary!$D$10*(C99)+Coeff_Summary!$E$10*AI99*100+Coeff_Summary!$F$10*(C99)^2+Coeff_Summary!$G$10*(C99)*AI99*100+Coeff_Summary!$H$10*(AI99*100)^2</f>
        <v>0.96101596409642842</v>
      </c>
      <c r="BH99" s="19">
        <f>Coeff_Summary!$B$8+Coeff_Summary!$D$8*(D99)+Coeff_Summary!$E$8*AJ99*100+Coeff_Summary!$F$8*(D99)^2+Coeff_Summary!$G$8*(D99)*AJ99*100+Coeff_Summary!$H$8*(AJ99*100)^2</f>
        <v>0.97075730222850654</v>
      </c>
      <c r="BI99" s="30">
        <f t="shared" si="122"/>
        <v>0.96588663316246748</v>
      </c>
      <c r="BJ99" s="30">
        <f>BG99*8314.4*(GERC_A_PARA!C99+273)/('Config sheet'!$C$28*AI99*10^5)</f>
        <v>6.4025853642692726E-2</v>
      </c>
      <c r="BK99">
        <f>BH99*(8314.4/'Config sheet'!$C$28)*(BT99/(AJ99*10^5))</f>
        <v>4.7902437295128247E-2</v>
      </c>
      <c r="BL99" s="30">
        <f t="shared" si="123"/>
        <v>3331.2483948550948</v>
      </c>
      <c r="BM99" s="30">
        <f t="shared" si="82"/>
        <v>52029.738071837332</v>
      </c>
      <c r="BN99" s="30">
        <f t="shared" si="83"/>
        <v>2467.3410632630089</v>
      </c>
      <c r="BO99" s="30">
        <f t="shared" si="84"/>
        <v>51507.630980479174</v>
      </c>
      <c r="BP99" s="19">
        <f>(Coeff_Summary!$B$4+Coeff_Summary!$D$4*(C99)+Coeff_Summary!$E$4*AI99*100+Coeff_Summary!$F$4*(C99)^2+Coeff_Summary!$G$4*(C99)*AI99*100+Coeff_Summary!$H$4*(AI99*100)^2+Coeff_Summary!$B$2+Coeff_Summary!$D$2*(D99)+Coeff_Summary!$E$2*AJ99*100+Coeff_Summary!$F$2*(D99)^2+Coeff_Summary!$G$2*(D99)*AJ99*100+Coeff_Summary!$H$2*(AJ99*100)^2)/2</f>
        <v>1.363933982596895</v>
      </c>
      <c r="BQ99" s="30">
        <f t="shared" si="124"/>
        <v>3.7477510972302692</v>
      </c>
      <c r="BR99" s="30">
        <f>BI99*(8314.4/'Config sheet'!$C$28)*(273+C99)*BQ99*((AK99^(1/BQ99))-1)</f>
        <v>69678.254523025345</v>
      </c>
      <c r="BS99" s="30">
        <f t="shared" si="85"/>
        <v>335.11205120714578</v>
      </c>
      <c r="BT99" s="30">
        <f t="shared" si="86"/>
        <v>345.21</v>
      </c>
      <c r="BU99" s="52">
        <f t="shared" si="87"/>
        <v>78.966988558937274</v>
      </c>
      <c r="BV99" s="30">
        <f t="shared" si="88"/>
        <v>1275.2661299411343</v>
      </c>
      <c r="BW99" s="65">
        <f>Coeff_Summary!$B$8+Coeff_Summary!$D$8*(BS99-273)+Coeff_Summary!$E$8*AJ99*100+Coeff_Summary!$F$8*(BS99-273)^2+Coeff_Summary!$G$8*(BS99-273)*AJ99*100+Coeff_Summary!$H$8*(AJ99*100)^2</f>
        <v>0.96595936229496882</v>
      </c>
      <c r="BX99" s="30">
        <f>BW99*(8314.4/'Config sheet'!$C$28)*(BS99/(AI99*10^5))</f>
        <v>7.2564611184595437E-2</v>
      </c>
      <c r="BY99" s="30">
        <f t="shared" si="89"/>
        <v>1.1333642123626295</v>
      </c>
      <c r="BZ99" s="30">
        <f t="shared" si="90"/>
        <v>1.0101364998043887</v>
      </c>
      <c r="CA99" s="30">
        <f>('Config sheet'!$C$132*(AJ99-AI99) - 'Config sheet'!$C$133*GERC_A_PARA!AJ99)*10^5</f>
        <v>95334.179301520751</v>
      </c>
      <c r="CB99" s="30">
        <f>('Config sheet'!$C$132*(AJ99-AI99) + 'Config sheet'!$C$133*AI99)*10^5</f>
        <v>119696.33144386527</v>
      </c>
      <c r="CC99" s="30">
        <f>'Config sheet'!$C$148</f>
        <v>386976</v>
      </c>
      <c r="CD99" s="30">
        <f t="shared" si="125"/>
        <v>10.097948792854197</v>
      </c>
      <c r="CE99" s="30"/>
      <c r="CF99" s="30"/>
      <c r="CG99" s="30"/>
      <c r="CH99" s="30"/>
      <c r="CI99" s="30"/>
      <c r="CJ99" s="30"/>
      <c r="CK99" s="30"/>
      <c r="CL99" s="30"/>
      <c r="CM99" s="46">
        <f>P99+'Config sheet'!$O$9-'Config sheet'!$C$139</f>
        <v>34.548900000000003</v>
      </c>
      <c r="CN99" s="46">
        <f>Q99+'Config sheet'!$O$9+'Config sheet'!C$140</f>
        <v>65.498900000000006</v>
      </c>
      <c r="CO99" s="27">
        <f t="shared" si="91"/>
        <v>1.8958317052062439</v>
      </c>
      <c r="CP99" s="46">
        <f>'Config sheet'!$N$47</f>
        <v>1852.7346826837274</v>
      </c>
      <c r="CQ99" s="27">
        <f>'Config sheet'!$N$42</f>
        <v>970.82423361890676</v>
      </c>
      <c r="CR99" s="27">
        <f>'Config sheet'!$N$46</f>
        <v>881.91044906482068</v>
      </c>
      <c r="CS99" s="27">
        <f t="shared" si="92"/>
        <v>1.38532845316623</v>
      </c>
      <c r="CT99" s="27">
        <f>'Config sheet'!$N$50/100*GERC_A_PARA!CQ99</f>
        <v>274.64617569078871</v>
      </c>
      <c r="CU99" s="27">
        <f t="shared" si="93"/>
        <v>274.64617569078871</v>
      </c>
      <c r="CV99" s="27">
        <f t="shared" si="94"/>
        <v>435.81629092407712</v>
      </c>
      <c r="CW99" s="27">
        <f t="shared" si="95"/>
        <v>1245.4704093096955</v>
      </c>
      <c r="CX99" s="27">
        <f t="shared" si="96"/>
        <v>784.88044613398699</v>
      </c>
      <c r="CY99" s="27">
        <f>'Config sheet'!$N$51/100*GERC_A_PARA!CR99</f>
        <v>198.78261521921058</v>
      </c>
      <c r="CZ99" s="27">
        <f t="shared" si="97"/>
        <v>198.78261521921058</v>
      </c>
      <c r="DA99" s="27">
        <f t="shared" si="98"/>
        <v>315.43385538548358</v>
      </c>
      <c r="DB99" s="27">
        <f t="shared" si="99"/>
        <v>1080.6930642840312</v>
      </c>
      <c r="DC99" s="27">
        <f t="shared" si="100"/>
        <v>681.03974858726724</v>
      </c>
      <c r="DD99" s="50">
        <f t="shared" si="101"/>
        <v>83.398630807504631</v>
      </c>
      <c r="DE99" s="50">
        <f t="shared" si="102"/>
        <v>86.772892838499615</v>
      </c>
      <c r="DF99" s="50">
        <f t="shared" si="103"/>
        <v>52.556812322372323</v>
      </c>
      <c r="DG99" s="50">
        <f t="shared" si="104"/>
        <v>54.683231600152034</v>
      </c>
      <c r="DH99" s="27">
        <f t="shared" si="105"/>
        <v>85.085761823002116</v>
      </c>
      <c r="DI99">
        <f>'Config sheet'!$N$59</f>
        <v>71.978923438716066</v>
      </c>
      <c r="DJ99" s="21">
        <f t="shared" si="126"/>
        <v>69.352891892132149</v>
      </c>
      <c r="DK99" s="19">
        <f>Coeff_Summary!$B$11+Coeff_Summary!$D$11*(F99)+Coeff_Summary!$E$11*CM99*100+Coeff_Summary!$F$11*(F99)^2+Coeff_Summary!$G$11*(F99)*CM99*100+Coeff_Summary!$H$11*(CM99*100)^2</f>
        <v>0.93606106475335937</v>
      </c>
      <c r="DL99" s="19">
        <f>Coeff_Summary!$B$9+Coeff_Summary!$D$9*(G99)+Coeff_Summary!$E$9*CN99*100+Coeff_Summary!$F$9*(G99)^2+Coeff_Summary!$G$9*(G99)*CN99*100+Coeff_Summary!$H$9*(CN99*100)^2</f>
        <v>0.95297480272133439</v>
      </c>
      <c r="DM99" s="30">
        <f t="shared" si="127"/>
        <v>0.94451793373734683</v>
      </c>
      <c r="DN99">
        <f>DK99*8314.4*(GERC_A_PARA!F99+273)/('Config sheet'!$N$28*GERC_A_PARA!CM99*10^5)</f>
        <v>3.9834704988891204E-2</v>
      </c>
      <c r="DO99">
        <f>DL99*(8314.4/'Config sheet'!$N$28)*((GERC_A_PARA!G99+273)/(GERC_A_PARA!CN99*10^5))</f>
        <v>2.5556944951647467E-2</v>
      </c>
      <c r="DP99" s="30">
        <f t="shared" si="128"/>
        <v>1576.4134193204302</v>
      </c>
      <c r="DQ99" s="30">
        <f t="shared" si="106"/>
        <v>39573.869563237589</v>
      </c>
      <c r="DR99" s="30">
        <f t="shared" si="107"/>
        <v>993.43674373893589</v>
      </c>
      <c r="DS99" s="30">
        <f t="shared" si="108"/>
        <v>38871.49835860551</v>
      </c>
      <c r="DT99" s="19">
        <f>(Coeff_Summary!$B$5+Coeff_Summary!$D$5*(F99)+Coeff_Summary!$E$5*CM99*100+Coeff_Summary!$F$5*(F99)^2+Coeff_Summary!$G$5*(F99)*CM99*100+Coeff_Summary!$H$5*(CM99*100)^2+Coeff_Summary!$B$3+Coeff_Summary!$D$3*(G99)+Coeff_Summary!$E$3*CN99*100+Coeff_Summary!$F$3*(G99)^2+Coeff_Summary!$G$3*(G99)*CN99*100+Coeff_Summary!$H$3*(CN99*100)^2)/2</f>
        <v>1.4219678570400018</v>
      </c>
      <c r="DU99" s="30">
        <f t="shared" si="129"/>
        <v>3.3698487534447481</v>
      </c>
      <c r="DV99" s="30">
        <f>DM99*(8314.4/'Config sheet'!$N$28)*(273+F99)*DU99*((CO99^(1/DU99))-1)</f>
        <v>97818.20404992807</v>
      </c>
      <c r="DW99" s="30">
        <f t="shared" si="109"/>
        <v>350.11073992105599</v>
      </c>
      <c r="DX99" s="30">
        <f t="shared" si="110"/>
        <v>345.97</v>
      </c>
      <c r="DY99" s="30">
        <f t="shared" si="111"/>
        <v>107.34303940602233</v>
      </c>
      <c r="DZ99" s="30">
        <f t="shared" si="112"/>
        <v>1001.7326148957836</v>
      </c>
      <c r="EA99" s="65">
        <f>Coeff_Summary!$B$9+Coeff_Summary!$D$9*(DW99-273)+Coeff_Summary!$E$9*CN99*100+Coeff_Summary!$F$9*(DW99-273)^2+Coeff_Summary!$G$9*(DW99-273)*CN99*100+Coeff_Summary!$H$9*(CN99*100)^2</f>
        <v>0.95609320995074909</v>
      </c>
      <c r="EB99" s="30">
        <f>EA99*(8314.4/'Config sheet'!$C$28)*(DW99/(CM99*10^5))</f>
        <v>4.9192005360165887E-2</v>
      </c>
      <c r="EC99" s="30">
        <f t="shared" si="113"/>
        <v>1.2349032175306476</v>
      </c>
      <c r="ED99" s="30">
        <f t="shared" si="114"/>
        <v>1.0180690540444934</v>
      </c>
      <c r="EE99" s="30">
        <f>('Config sheet'!$N$132*(CN99-CM99) - 'Config sheet'!$N$133*GERC_A_PARA!CN99)*10^5</f>
        <v>114102.83017720557</v>
      </c>
      <c r="EF99" s="30">
        <f>('Config sheet'!$N$132*(CN99-CM99) + 'Config sheet'!$N$133*CM99)*10^5</f>
        <v>156005.39010051117</v>
      </c>
      <c r="EG99" s="30">
        <f>'Config sheet'!$N$148</f>
        <v>386976</v>
      </c>
      <c r="EH99" s="30">
        <f t="shared" si="115"/>
        <v>2276.9987448369179</v>
      </c>
      <c r="EI99" s="30">
        <f>'Config sheet'!$E$127+'Config sheet'!$P$127</f>
        <v>3308.2</v>
      </c>
      <c r="EJ99" s="30"/>
      <c r="EK99" s="63">
        <f t="shared" si="116"/>
        <v>52029.738071837332</v>
      </c>
      <c r="EL99" s="63">
        <f t="shared" si="137"/>
        <v>51507.630980479174</v>
      </c>
      <c r="EM99" s="63">
        <f t="shared" si="138"/>
        <v>39573.869563237589</v>
      </c>
      <c r="EN99" s="63">
        <f t="shared" si="139"/>
        <v>38871.49835860551</v>
      </c>
      <c r="EO99" s="30">
        <f>BL99*(('Config sheet'!$D$8+273)/(C99+273))*(GERC_A_PARA!AI99/'Config sheet'!$D$7)*(1/GERC_A_PARA!BG99)*24*10^-3</f>
        <v>1805.7834993013721</v>
      </c>
      <c r="EP99" s="30">
        <f>BN99*(('Config sheet'!$D$8+273)/(D99+273))*(GERC_A_PARA!AJ99/'Config sheet'!$D$7)*(1/GERC_A_PARA!BH99)*24*10^-3</f>
        <v>1787.6628551201338</v>
      </c>
      <c r="EQ99" s="30">
        <f t="shared" si="130"/>
        <v>1796.723177210753</v>
      </c>
      <c r="ER99" s="30">
        <f>DP99*(('Config sheet'!$D$8+273)/(F99+273))*(CM99/'Config sheet'!$D$7)*(1/DK99)*24*10^-3</f>
        <v>1373.4806921790007</v>
      </c>
      <c r="ES99" s="30">
        <f>DR99*(('Config sheet'!$D$8+273)/(G99+273))*(CN99/'Config sheet'!$D$7)*(1/DL99)*24*10^-3</f>
        <v>1349.1036651419267</v>
      </c>
      <c r="ET99" s="30">
        <f t="shared" si="131"/>
        <v>1361.2921786604638</v>
      </c>
      <c r="EU99">
        <f t="shared" si="132"/>
        <v>1.0101364998043887</v>
      </c>
      <c r="EV99">
        <f t="shared" si="133"/>
        <v>1.0180690540444937</v>
      </c>
      <c r="EW99" s="30">
        <f t="shared" si="134"/>
        <v>0.70977329513880227</v>
      </c>
      <c r="EX99" s="30">
        <f>'Config sheet'!$C$123/('Config sheet'!$F$17*10^-3)</f>
        <v>1.2841244171864261</v>
      </c>
      <c r="EY99" s="30">
        <f t="shared" si="135"/>
        <v>0.73586892703776985</v>
      </c>
      <c r="EZ99" s="30">
        <f>'Config sheet'!$N$123/('Config sheet'!$Q$17*10^-3)</f>
        <v>1.4616189626248377</v>
      </c>
      <c r="FA99" s="1" t="s">
        <v>506</v>
      </c>
      <c r="FB99" s="30">
        <f t="shared" si="136"/>
        <v>-4.1407399210559674</v>
      </c>
      <c r="FC99" s="30"/>
    </row>
    <row r="100" spans="1:159" x14ac:dyDescent="0.25">
      <c r="A100" s="1">
        <v>43484</v>
      </c>
      <c r="B100" s="2">
        <v>8.4722222222222213E-2</v>
      </c>
      <c r="C100">
        <v>23.95</v>
      </c>
      <c r="D100">
        <v>71.98</v>
      </c>
      <c r="E100">
        <v>15.27</v>
      </c>
      <c r="F100">
        <v>15.25</v>
      </c>
      <c r="G100">
        <v>71.92</v>
      </c>
      <c r="H100">
        <v>66.59</v>
      </c>
      <c r="I100">
        <v>71.37</v>
      </c>
      <c r="J100">
        <v>71.52</v>
      </c>
      <c r="K100">
        <v>71.81</v>
      </c>
      <c r="L100">
        <v>69.400000000000006</v>
      </c>
      <c r="M100">
        <v>21.68</v>
      </c>
      <c r="N100">
        <v>34.020000000000003</v>
      </c>
      <c r="O100">
        <v>33.549999999999997</v>
      </c>
      <c r="P100">
        <v>33.46</v>
      </c>
      <c r="Q100">
        <v>63.99</v>
      </c>
      <c r="R100">
        <v>3.75</v>
      </c>
      <c r="S100">
        <v>87.51</v>
      </c>
      <c r="T100">
        <v>75.34</v>
      </c>
      <c r="U100">
        <v>72.180000000000007</v>
      </c>
      <c r="V100">
        <v>72.180000000000007</v>
      </c>
      <c r="W100">
        <v>3.1</v>
      </c>
      <c r="X100">
        <v>2.46</v>
      </c>
      <c r="Y100">
        <v>3.83</v>
      </c>
      <c r="Z100">
        <v>3.44</v>
      </c>
      <c r="AA100">
        <v>4.63</v>
      </c>
      <c r="AB100">
        <v>4.17</v>
      </c>
      <c r="AC100">
        <v>3.92</v>
      </c>
      <c r="AD100">
        <v>1.76</v>
      </c>
      <c r="AE100">
        <v>1.45</v>
      </c>
      <c r="AF100">
        <v>1.98</v>
      </c>
      <c r="AH100" s="4" t="str">
        <f t="shared" si="140"/>
        <v>ON</v>
      </c>
      <c r="AI100" s="31">
        <f>M100+'Config sheet'!$D$9-'Config sheet'!$C$139</f>
        <v>22.6389</v>
      </c>
      <c r="AJ100" s="31">
        <f>N100+'Config sheet'!$D$9+'Config sheet'!$C$140</f>
        <v>35.378900000000002</v>
      </c>
      <c r="AK100" s="25">
        <f t="shared" si="71"/>
        <v>1.5627481900622382</v>
      </c>
      <c r="AL100" s="46">
        <f>'Config sheet'!$C$47</f>
        <v>3546.9708798579968</v>
      </c>
      <c r="AM100" s="4">
        <f>'Config sheet'!$C$42</f>
        <v>1817.9423322060413</v>
      </c>
      <c r="AN100" s="25">
        <f>'Config sheet'!$C$46</f>
        <v>1729.0285476519553</v>
      </c>
      <c r="AO100" s="25">
        <f t="shared" si="72"/>
        <v>1.5056017156118688</v>
      </c>
      <c r="AP100" s="25">
        <f>'Config sheet'!$C$50/100*GERC_A_PARA!AM100</f>
        <v>351.771841281869</v>
      </c>
      <c r="AQ100" s="25">
        <f t="shared" si="73"/>
        <v>351.771841281869</v>
      </c>
      <c r="AR100" s="25">
        <f t="shared" si="74"/>
        <v>473.1942823299388</v>
      </c>
      <c r="AS100" s="27">
        <f t="shared" si="75"/>
        <v>2169.7141734879106</v>
      </c>
      <c r="AT100" s="25">
        <f t="shared" si="76"/>
        <v>1612.9619024665901</v>
      </c>
      <c r="AU100" s="25">
        <f>'Config sheet'!$C$51/100*GERC_A_PARA!AN100</f>
        <v>266.0974934836359</v>
      </c>
      <c r="AV100" s="25">
        <f t="shared" si="77"/>
        <v>266.0974934836359</v>
      </c>
      <c r="AW100" s="25">
        <f t="shared" si="78"/>
        <v>357.94738998989516</v>
      </c>
      <c r="AX100" s="27">
        <f t="shared" si="79"/>
        <v>1995.1260411355911</v>
      </c>
      <c r="AY100" s="25">
        <f t="shared" si="80"/>
        <v>1483.1733756882472</v>
      </c>
      <c r="AZ100" s="31">
        <f t="shared" si="117"/>
        <v>93.32088598758105</v>
      </c>
      <c r="BA100" s="31">
        <f t="shared" si="118"/>
        <v>94.687774436634228</v>
      </c>
      <c r="BB100" s="31">
        <f t="shared" si="119"/>
        <v>69.374591198076615</v>
      </c>
      <c r="BC100" s="31">
        <f t="shared" si="120"/>
        <v>70.390733794269465</v>
      </c>
      <c r="BD100" s="25">
        <f t="shared" si="81"/>
        <v>94.004330212107647</v>
      </c>
      <c r="BE100">
        <f>'Config sheet'!$D$59</f>
        <v>82.44</v>
      </c>
      <c r="BF100" s="30">
        <f t="shared" si="121"/>
        <v>81.94349635414035</v>
      </c>
      <c r="BG100" s="19">
        <f>Coeff_Summary!$B$10+Coeff_Summary!$D$10*(C100)+Coeff_Summary!$E$10*AI100*100+Coeff_Summary!$F$10*(C100)^2+Coeff_Summary!$G$10*(C100)*AI100*100+Coeff_Summary!$H$10*(AI100*100)^2</f>
        <v>0.96089662554947719</v>
      </c>
      <c r="BH100" s="19">
        <f>Coeff_Summary!$B$8+Coeff_Summary!$D$8*(D100)+Coeff_Summary!$E$8*AJ100*100+Coeff_Summary!$F$8*(D100)^2+Coeff_Summary!$G$8*(D100)*AJ100*100+Coeff_Summary!$H$8*(AJ100*100)^2</f>
        <v>0.97075357607924306</v>
      </c>
      <c r="BI100" s="30">
        <f t="shared" si="122"/>
        <v>0.96582510081436013</v>
      </c>
      <c r="BJ100" s="30">
        <f>BG100*8314.4*(GERC_A_PARA!C100+273)/('Config sheet'!$C$28*AI100*10^5)</f>
        <v>6.3992306125333437E-2</v>
      </c>
      <c r="BK100">
        <f>BH100*(8314.4/'Config sheet'!$C$28)*(BT100/(AJ100*10^5))</f>
        <v>4.8059768648032318E-2</v>
      </c>
      <c r="BL100" s="30">
        <f t="shared" si="123"/>
        <v>3334.3062184290111</v>
      </c>
      <c r="BM100" s="30">
        <f t="shared" si="82"/>
        <v>52104.798534663489</v>
      </c>
      <c r="BN100" s="30">
        <f t="shared" si="83"/>
        <v>2478.7176888087033</v>
      </c>
      <c r="BO100" s="30">
        <f t="shared" si="84"/>
        <v>51575.730773106581</v>
      </c>
      <c r="BP100" s="19">
        <f>(Coeff_Summary!$B$4+Coeff_Summary!$D$4*(C100)+Coeff_Summary!$E$4*AI100*100+Coeff_Summary!$F$4*(C100)^2+Coeff_Summary!$G$4*(C100)*AI100*100+Coeff_Summary!$H$4*(AI100*100)^2+Coeff_Summary!$B$2+Coeff_Summary!$D$2*(D100)+Coeff_Summary!$E$2*AJ100*100+Coeff_Summary!$F$2*(D100)^2+Coeff_Summary!$G$2*(D100)*AJ100*100+Coeff_Summary!$H$2*(AJ100*100)^2)/2</f>
        <v>1.3640550121093094</v>
      </c>
      <c r="BQ100" s="30">
        <f t="shared" si="124"/>
        <v>3.7468376117281554</v>
      </c>
      <c r="BR100" s="30">
        <f>BI100*(8314.4/'Config sheet'!$C$28)*(273+C100)*BQ100*((AK100^(1/BQ100))-1)</f>
        <v>69040.565240060925</v>
      </c>
      <c r="BS100" s="30">
        <f t="shared" si="85"/>
        <v>334.52663570786427</v>
      </c>
      <c r="BT100" s="30">
        <f t="shared" si="86"/>
        <v>344.98</v>
      </c>
      <c r="BU100" s="52">
        <f t="shared" si="87"/>
        <v>78.235760374483178</v>
      </c>
      <c r="BV100" s="30">
        <f t="shared" si="88"/>
        <v>1277.2451161767758</v>
      </c>
      <c r="BW100" s="65">
        <f>Coeff_Summary!$B$8+Coeff_Summary!$D$8*(BS100-273)+Coeff_Summary!$E$8*AJ100*100+Coeff_Summary!$F$8*(BS100-273)^2+Coeff_Summary!$G$8*(BS100-273)*AJ100*100+Coeff_Summary!$H$8*(AJ100*100)^2</f>
        <v>0.96578112196737786</v>
      </c>
      <c r="BX100" s="30">
        <f>BW100*(8314.4/'Config sheet'!$C$28)*(BS100/(AI100*10^5))</f>
        <v>7.2456471098637384E-2</v>
      </c>
      <c r="BY100" s="30">
        <f t="shared" si="89"/>
        <v>1.1322684786000099</v>
      </c>
      <c r="BZ100" s="30">
        <f t="shared" si="90"/>
        <v>1.0102580759133477</v>
      </c>
      <c r="CA100" s="30">
        <f>('Config sheet'!$C$132*(AJ100-AI100) - 'Config sheet'!$C$133*GERC_A_PARA!AJ100)*10^5</f>
        <v>94279.578526040437</v>
      </c>
      <c r="CB100" s="30">
        <f>('Config sheet'!$C$132*(AJ100-AI100) + 'Config sheet'!$C$133*AI100)*10^5</f>
        <v>118578.90685828123</v>
      </c>
      <c r="CC100" s="30">
        <f>'Config sheet'!$C$148</f>
        <v>386976</v>
      </c>
      <c r="CD100" s="30">
        <f t="shared" si="125"/>
        <v>10.453364292135745</v>
      </c>
      <c r="CE100" s="30"/>
      <c r="CF100" s="30"/>
      <c r="CG100" s="30"/>
      <c r="CH100" s="30"/>
      <c r="CI100" s="30"/>
      <c r="CJ100" s="30"/>
      <c r="CK100" s="30"/>
      <c r="CL100" s="30"/>
      <c r="CM100" s="46">
        <f>P100+'Config sheet'!$O$9-'Config sheet'!$C$139</f>
        <v>34.418900000000001</v>
      </c>
      <c r="CN100" s="46">
        <f>Q100+'Config sheet'!$O$9+'Config sheet'!C$140</f>
        <v>65.348900000000015</v>
      </c>
      <c r="CO100" s="27">
        <f t="shared" si="91"/>
        <v>1.898634180639126</v>
      </c>
      <c r="CP100" s="46">
        <f>'Config sheet'!$N$47</f>
        <v>1852.7346826837274</v>
      </c>
      <c r="CQ100" s="27">
        <f>'Config sheet'!$N$42</f>
        <v>970.82423361890676</v>
      </c>
      <c r="CR100" s="27">
        <f>'Config sheet'!$N$46</f>
        <v>881.91044906482068</v>
      </c>
      <c r="CS100" s="27">
        <f t="shared" si="92"/>
        <v>1.3887884335770977</v>
      </c>
      <c r="CT100" s="27">
        <f>'Config sheet'!$N$50/100*GERC_A_PARA!CQ100</f>
        <v>274.64617569078871</v>
      </c>
      <c r="CU100" s="27">
        <f t="shared" si="93"/>
        <v>274.64617569078871</v>
      </c>
      <c r="CV100" s="27">
        <f t="shared" si="94"/>
        <v>435.77849002003916</v>
      </c>
      <c r="CW100" s="27">
        <f t="shared" si="95"/>
        <v>1245.4704093096955</v>
      </c>
      <c r="CX100" s="27">
        <f t="shared" si="96"/>
        <v>784.94852932557421</v>
      </c>
      <c r="CY100" s="27">
        <f>'Config sheet'!$N$51/100*GERC_A_PARA!CR100</f>
        <v>198.78261521921058</v>
      </c>
      <c r="CZ100" s="27">
        <f t="shared" si="97"/>
        <v>198.78261521921058</v>
      </c>
      <c r="DA100" s="27">
        <f t="shared" si="98"/>
        <v>315.40649595641662</v>
      </c>
      <c r="DB100" s="27">
        <f t="shared" si="99"/>
        <v>1080.6930642840312</v>
      </c>
      <c r="DC100" s="27">
        <f t="shared" si="100"/>
        <v>681.09882428460435</v>
      </c>
      <c r="DD100" s="50">
        <f t="shared" si="101"/>
        <v>83.40252449935214</v>
      </c>
      <c r="DE100" s="50">
        <f t="shared" si="102"/>
        <v>86.775995129565118</v>
      </c>
      <c r="DF100" s="50">
        <f t="shared" si="103"/>
        <v>52.563825249041187</v>
      </c>
      <c r="DG100" s="50">
        <f t="shared" si="104"/>
        <v>54.689930205140755</v>
      </c>
      <c r="DH100" s="27">
        <f t="shared" si="105"/>
        <v>85.089259814458629</v>
      </c>
      <c r="DI100">
        <f>'Config sheet'!$N$59</f>
        <v>71.978923438716066</v>
      </c>
      <c r="DJ100" s="21">
        <f t="shared" si="126"/>
        <v>69.358068770774793</v>
      </c>
      <c r="DK100" s="19">
        <f>Coeff_Summary!$B$11+Coeff_Summary!$D$11*(F100)+Coeff_Summary!$E$11*CM100*100+Coeff_Summary!$F$11*(F100)^2+Coeff_Summary!$G$11*(F100)*CM100*100+Coeff_Summary!$H$11*(CM100*100)^2</f>
        <v>0.93506778169792326</v>
      </c>
      <c r="DL100" s="19">
        <f>Coeff_Summary!$B$9+Coeff_Summary!$D$9*(G100)+Coeff_Summary!$E$9*CN100*100+Coeff_Summary!$F$9*(G100)^2+Coeff_Summary!$G$9*(G100)*CN100*100+Coeff_Summary!$H$9*(CN100*100)^2</f>
        <v>0.95223846084234165</v>
      </c>
      <c r="DM100" s="30">
        <f t="shared" si="127"/>
        <v>0.94365312127013246</v>
      </c>
      <c r="DN100">
        <f>DK100*8314.4*(GERC_A_PARA!F100+273)/('Config sheet'!$N$28*GERC_A_PARA!CM100*10^5)</f>
        <v>3.9759279660794185E-2</v>
      </c>
      <c r="DO100">
        <f>DL100*(8314.4/'Config sheet'!$N$28)*((GERC_A_PARA!G100+273)/(GERC_A_PARA!CN100*10^5))</f>
        <v>2.5518133141667364E-2</v>
      </c>
      <c r="DP100" s="30">
        <f t="shared" si="128"/>
        <v>1576.4782278213427</v>
      </c>
      <c r="DQ100" s="30">
        <f t="shared" si="106"/>
        <v>39650.573181180538</v>
      </c>
      <c r="DR100" s="30">
        <f t="shared" si="107"/>
        <v>993.56376289020943</v>
      </c>
      <c r="DS100" s="30">
        <f t="shared" si="108"/>
        <v>38935.597575822103</v>
      </c>
      <c r="DT100" s="19">
        <f>(Coeff_Summary!$B$5+Coeff_Summary!$D$5*(F100)+Coeff_Summary!$E$5*CM100*100+Coeff_Summary!$F$5*(F100)^2+Coeff_Summary!$G$5*(F100)*CM100*100+Coeff_Summary!$H$5*(CM100*100)^2+Coeff_Summary!$B$3+Coeff_Summary!$D$3*(G100)+Coeff_Summary!$E$3*CN100*100+Coeff_Summary!$F$3*(G100)^2+Coeff_Summary!$G$3*(G100)*CN100*100+Coeff_Summary!$H$3*(CN100*100)^2)/2</f>
        <v>1.4238112958872389</v>
      </c>
      <c r="DU100" s="30">
        <f t="shared" si="129"/>
        <v>3.3595406958337999</v>
      </c>
      <c r="DV100" s="30">
        <f>DM100*(8314.4/'Config sheet'!$N$28)*(273+F100)*DU100*((CO100^(1/DU100))-1)</f>
        <v>97555.854388234613</v>
      </c>
      <c r="DW100" s="30">
        <f t="shared" si="109"/>
        <v>348.8591181483298</v>
      </c>
      <c r="DX100" s="30">
        <f t="shared" si="110"/>
        <v>344.92</v>
      </c>
      <c r="DY100" s="30">
        <f t="shared" si="111"/>
        <v>106.95097608669454</v>
      </c>
      <c r="DZ100" s="30">
        <f t="shared" si="112"/>
        <v>1004.6517690232223</v>
      </c>
      <c r="EA100" s="65">
        <f>Coeff_Summary!$B$9+Coeff_Summary!$D$9*(DW100-273)+Coeff_Summary!$E$9*CN100*100+Coeff_Summary!$F$9*(DW100-273)^2+Coeff_Summary!$G$9*(DW100-273)*CN100*100+Coeff_Summary!$H$9*(CN100*100)^2</f>
        <v>0.95523991277855846</v>
      </c>
      <c r="EB100" s="30">
        <f>EA100*(8314.4/'Config sheet'!$C$28)*(DW100/(CM100*10^5))</f>
        <v>4.9157369735833845E-2</v>
      </c>
      <c r="EC100" s="30">
        <f t="shared" si="113"/>
        <v>1.2363747571691277</v>
      </c>
      <c r="ED100" s="30">
        <f t="shared" si="114"/>
        <v>1.0183630315154688</v>
      </c>
      <c r="EE100" s="30">
        <f>('Config sheet'!$N$132*(CN100-CM100) - 'Config sheet'!$N$133*GERC_A_PARA!CN100)*10^5</f>
        <v>114074.19328733224</v>
      </c>
      <c r="EF100" s="30">
        <f>('Config sheet'!$N$132*(CN100-CM100) + 'Config sheet'!$N$133*CM100)*10^5</f>
        <v>155859.48209844422</v>
      </c>
      <c r="EG100" s="30">
        <f>'Config sheet'!$N$148</f>
        <v>386976</v>
      </c>
      <c r="EH100" s="30">
        <f t="shared" si="115"/>
        <v>2281.896885199998</v>
      </c>
      <c r="EI100" s="30">
        <f>'Config sheet'!$E$127+'Config sheet'!$P$127</f>
        <v>3308.2</v>
      </c>
      <c r="EJ100" s="30"/>
      <c r="EK100" s="63">
        <f t="shared" si="116"/>
        <v>52104.798534663489</v>
      </c>
      <c r="EL100" s="63">
        <f t="shared" si="137"/>
        <v>51575.730773106581</v>
      </c>
      <c r="EM100" s="63">
        <f t="shared" si="138"/>
        <v>39650.573181180538</v>
      </c>
      <c r="EN100" s="63">
        <f t="shared" si="139"/>
        <v>38935.597575822103</v>
      </c>
      <c r="EO100" s="30">
        <f>BL100*(('Config sheet'!$D$8+273)/(C100+273))*(GERC_A_PARA!AI100/'Config sheet'!$D$7)*(1/GERC_A_PARA!BG100)*24*10^-3</f>
        <v>1808.388604578555</v>
      </c>
      <c r="EP100" s="30">
        <f>BN100*(('Config sheet'!$D$8+273)/(D100+273))*(GERC_A_PARA!AJ100/'Config sheet'!$D$7)*(1/GERC_A_PARA!BH100)*24*10^-3</f>
        <v>1790.0263781050592</v>
      </c>
      <c r="EQ100" s="30">
        <f t="shared" si="130"/>
        <v>1799.2074913418071</v>
      </c>
      <c r="ER100" s="30">
        <f>DP100*(('Config sheet'!$D$8+273)/(F100+273))*(CM100/'Config sheet'!$D$7)*(1/DK100)*24*10^-3</f>
        <v>1376.1428260422701</v>
      </c>
      <c r="ES100" s="30">
        <f>DR100*(('Config sheet'!$D$8+273)/(G100+273))*(CN100/'Config sheet'!$D$7)*(1/DL100)*24*10^-3</f>
        <v>1351.3283411264194</v>
      </c>
      <c r="ET100" s="30">
        <f t="shared" si="131"/>
        <v>1363.7355835843448</v>
      </c>
      <c r="EU100">
        <f t="shared" si="132"/>
        <v>1.0102580759133473</v>
      </c>
      <c r="EV100">
        <f t="shared" si="133"/>
        <v>1.0183630315154688</v>
      </c>
      <c r="EW100" s="30">
        <f t="shared" si="134"/>
        <v>0.70989317370184812</v>
      </c>
      <c r="EX100" s="30">
        <f>'Config sheet'!$C$123/('Config sheet'!$F$17*10^-3)</f>
        <v>1.2841244171864261</v>
      </c>
      <c r="EY100" s="30">
        <f t="shared" si="135"/>
        <v>0.7366910280236787</v>
      </c>
      <c r="EZ100" s="30">
        <f>'Config sheet'!$N$123/('Config sheet'!$Q$17*10^-3)</f>
        <v>1.4616189626248377</v>
      </c>
      <c r="FA100" s="1" t="s">
        <v>507</v>
      </c>
      <c r="FB100" s="30">
        <f t="shared" si="136"/>
        <v>-3.9391181483297828</v>
      </c>
      <c r="FC100" s="30"/>
    </row>
    <row r="101" spans="1:159" x14ac:dyDescent="0.25">
      <c r="A101" s="1">
        <v>43484</v>
      </c>
      <c r="B101" s="2">
        <v>0.12638888888888888</v>
      </c>
      <c r="C101">
        <v>23.41</v>
      </c>
      <c r="D101">
        <v>71.14</v>
      </c>
      <c r="E101">
        <v>14.84</v>
      </c>
      <c r="F101">
        <v>14.83</v>
      </c>
      <c r="G101">
        <v>70.8</v>
      </c>
      <c r="H101">
        <v>66.72</v>
      </c>
      <c r="I101">
        <v>71.5</v>
      </c>
      <c r="J101">
        <v>72.05</v>
      </c>
      <c r="K101">
        <v>72.260000000000005</v>
      </c>
      <c r="L101">
        <v>69.69</v>
      </c>
      <c r="M101">
        <v>21.93</v>
      </c>
      <c r="N101">
        <v>34.31</v>
      </c>
      <c r="O101">
        <v>33.83</v>
      </c>
      <c r="P101">
        <v>33.76</v>
      </c>
      <c r="Q101">
        <v>63.96</v>
      </c>
      <c r="R101">
        <v>3.73</v>
      </c>
      <c r="S101">
        <v>87.32</v>
      </c>
      <c r="T101">
        <v>75.47</v>
      </c>
      <c r="U101">
        <v>71.930000000000007</v>
      </c>
      <c r="V101">
        <v>71.930000000000007</v>
      </c>
      <c r="W101">
        <v>2.97</v>
      </c>
      <c r="X101">
        <v>2.42</v>
      </c>
      <c r="Y101">
        <v>3.81</v>
      </c>
      <c r="Z101">
        <v>3.42</v>
      </c>
      <c r="AA101">
        <v>4.6100000000000003</v>
      </c>
      <c r="AB101">
        <v>4.1399999999999997</v>
      </c>
      <c r="AC101">
        <v>3.89</v>
      </c>
      <c r="AD101">
        <v>1.74</v>
      </c>
      <c r="AE101">
        <v>1.68</v>
      </c>
      <c r="AF101">
        <v>2.0699999999999998</v>
      </c>
      <c r="AH101" s="4" t="str">
        <f t="shared" si="140"/>
        <v>ON</v>
      </c>
      <c r="AI101" s="31">
        <f>M101+'Config sheet'!$D$9-'Config sheet'!$C$139</f>
        <v>22.8889</v>
      </c>
      <c r="AJ101" s="31">
        <f>N101+'Config sheet'!$D$9+'Config sheet'!$C$140</f>
        <v>35.668900000000001</v>
      </c>
      <c r="AK101" s="25">
        <f t="shared" si="71"/>
        <v>1.5583492435197848</v>
      </c>
      <c r="AL101" s="46">
        <f>'Config sheet'!$C$47</f>
        <v>3546.9708798579968</v>
      </c>
      <c r="AM101" s="4">
        <f>'Config sheet'!$C$42</f>
        <v>1817.9423322060413</v>
      </c>
      <c r="AN101" s="25">
        <f>'Config sheet'!$C$46</f>
        <v>1729.0285476519553</v>
      </c>
      <c r="AO101" s="25">
        <f t="shared" si="72"/>
        <v>1.5072839860668152</v>
      </c>
      <c r="AP101" s="25">
        <f>'Config sheet'!$C$50/100*GERC_A_PARA!AM101</f>
        <v>351.771841281869</v>
      </c>
      <c r="AQ101" s="25">
        <f t="shared" si="73"/>
        <v>351.771841281869</v>
      </c>
      <c r="AR101" s="25">
        <f t="shared" si="74"/>
        <v>472.15388063539518</v>
      </c>
      <c r="AS101" s="27">
        <f t="shared" si="75"/>
        <v>2169.7141734879106</v>
      </c>
      <c r="AT101" s="25">
        <f t="shared" si="76"/>
        <v>1616.5161002935831</v>
      </c>
      <c r="AU101" s="25">
        <f>'Config sheet'!$C$51/100*GERC_A_PARA!AN101</f>
        <v>266.0974934836359</v>
      </c>
      <c r="AV101" s="25">
        <f t="shared" si="77"/>
        <v>266.0974934836359</v>
      </c>
      <c r="AW101" s="25">
        <f t="shared" si="78"/>
        <v>357.16037906222863</v>
      </c>
      <c r="AX101" s="27">
        <f t="shared" si="79"/>
        <v>1995.1260411355911</v>
      </c>
      <c r="AY101" s="25">
        <f t="shared" si="80"/>
        <v>1486.4415815775887</v>
      </c>
      <c r="AZ101" s="31">
        <f t="shared" si="117"/>
        <v>93.378115618912702</v>
      </c>
      <c r="BA101" s="31">
        <f t="shared" si="118"/>
        <v>94.733291957367754</v>
      </c>
      <c r="BB101" s="31">
        <f t="shared" si="119"/>
        <v>69.570097830164329</v>
      </c>
      <c r="BC101" s="31">
        <f t="shared" si="120"/>
        <v>70.579753570361646</v>
      </c>
      <c r="BD101" s="25">
        <f t="shared" si="81"/>
        <v>94.055703788140221</v>
      </c>
      <c r="BE101">
        <f>'Config sheet'!$D$59</f>
        <v>82.44</v>
      </c>
      <c r="BF101" s="30">
        <f t="shared" si="121"/>
        <v>82.065314744201601</v>
      </c>
      <c r="BG101" s="19">
        <f>Coeff_Summary!$B$10+Coeff_Summary!$D$10*(C101)+Coeff_Summary!$E$10*AI101*100+Coeff_Summary!$F$10*(C101)^2+Coeff_Summary!$G$10*(C101)*AI101*100+Coeff_Summary!$H$10*(AI101*100)^2</f>
        <v>0.96020098307288182</v>
      </c>
      <c r="BH101" s="19">
        <f>Coeff_Summary!$B$8+Coeff_Summary!$D$8*(D101)+Coeff_Summary!$E$8*AJ101*100+Coeff_Summary!$F$8*(D101)^2+Coeff_Summary!$G$8*(D101)*AJ101*100+Coeff_Summary!$H$8*(AJ101*100)^2</f>
        <v>0.97016601647587541</v>
      </c>
      <c r="BI101" s="30">
        <f t="shared" si="122"/>
        <v>0.96518349977437867</v>
      </c>
      <c r="BJ101" s="30">
        <f>BG101*8314.4*(GERC_A_PARA!C101+273)/('Config sheet'!$C$28*AI101*10^5)</f>
        <v>6.3132525164457595E-2</v>
      </c>
      <c r="BK101">
        <f>BH101*(8314.4/'Config sheet'!$C$28)*(BT101/(AJ101*10^5))</f>
        <v>4.7524174360026296E-2</v>
      </c>
      <c r="BL101" s="30">
        <f t="shared" si="123"/>
        <v>3336.1284242108286</v>
      </c>
      <c r="BM101" s="30">
        <f t="shared" si="82"/>
        <v>52843.259722628762</v>
      </c>
      <c r="BN101" s="30">
        <f t="shared" si="83"/>
        <v>2485.5372086704556</v>
      </c>
      <c r="BO101" s="30">
        <f t="shared" si="84"/>
        <v>52300.481642056671</v>
      </c>
      <c r="BP101" s="19">
        <f>(Coeff_Summary!$B$4+Coeff_Summary!$D$4*(C101)+Coeff_Summary!$E$4*AI101*100+Coeff_Summary!$F$4*(C101)^2+Coeff_Summary!$G$4*(C101)*AI101*100+Coeff_Summary!$H$4*(AI101*100)^2+Coeff_Summary!$B$2+Coeff_Summary!$D$2*(D101)+Coeff_Summary!$E$2*AJ101*100+Coeff_Summary!$F$2*(D101)^2+Coeff_Summary!$G$2*(D101)*AJ101*100+Coeff_Summary!$H$2*(AJ101*100)^2)/2</f>
        <v>1.3655861451173503</v>
      </c>
      <c r="BQ101" s="30">
        <f t="shared" si="124"/>
        <v>3.7353334182809572</v>
      </c>
      <c r="BR101" s="30">
        <f>BI101*(8314.4/'Config sheet'!$C$28)*(273+C101)*BQ101*((AK101^(1/BQ101))-1)</f>
        <v>68420.870049252961</v>
      </c>
      <c r="BS101" s="30">
        <f t="shared" si="85"/>
        <v>333.78887667705629</v>
      </c>
      <c r="BT101" s="30">
        <f t="shared" si="86"/>
        <v>344.14</v>
      </c>
      <c r="BU101" s="52">
        <f t="shared" si="87"/>
        <v>78.313171332613223</v>
      </c>
      <c r="BV101" s="30">
        <f t="shared" si="88"/>
        <v>1282.4512945681529</v>
      </c>
      <c r="BW101" s="65">
        <f>Coeff_Summary!$B$8+Coeff_Summary!$D$8*(BS101-273)+Coeff_Summary!$E$8*AJ101*100+Coeff_Summary!$F$8*(BS101-273)^2+Coeff_Summary!$G$8*(BS101-273)*AJ101*100+Coeff_Summary!$H$8*(AJ101*100)^2</f>
        <v>0.96516563852586845</v>
      </c>
      <c r="BX101" s="30">
        <f>BW101*(8314.4/'Config sheet'!$C$28)*(BS101/(AI101*10^5))</f>
        <v>7.1461458339559414E-2</v>
      </c>
      <c r="BY101" s="30">
        <f t="shared" si="89"/>
        <v>1.1319277686644926</v>
      </c>
      <c r="BZ101" s="30">
        <f t="shared" si="90"/>
        <v>1.010378070402618</v>
      </c>
      <c r="CA101" s="30">
        <f>('Config sheet'!$C$132*(AJ101-AI101) - 'Config sheet'!$C$133*GERC_A_PARA!AJ101)*10^5</f>
        <v>94500.653415709807</v>
      </c>
      <c r="CB101" s="30">
        <f>('Config sheet'!$C$132*(AJ101-AI101) + 'Config sheet'!$C$133*AI101)*10^5</f>
        <v>119026.14746432401</v>
      </c>
      <c r="CC101" s="30">
        <f>'Config sheet'!$C$148</f>
        <v>386976</v>
      </c>
      <c r="CD101" s="30">
        <f t="shared" si="125"/>
        <v>10.351123322943693</v>
      </c>
      <c r="CE101" s="30"/>
      <c r="CF101" s="30"/>
      <c r="CG101" s="30"/>
      <c r="CH101" s="30"/>
      <c r="CI101" s="30"/>
      <c r="CJ101" s="30"/>
      <c r="CK101" s="30"/>
      <c r="CL101" s="30"/>
      <c r="CM101" s="46">
        <f>P101+'Config sheet'!$O$9-'Config sheet'!$C$139</f>
        <v>34.718899999999998</v>
      </c>
      <c r="CN101" s="46">
        <f>Q101+'Config sheet'!$O$9+'Config sheet'!C$140</f>
        <v>65.318900000000014</v>
      </c>
      <c r="CO101" s="27">
        <f t="shared" si="91"/>
        <v>1.8813643289389934</v>
      </c>
      <c r="CP101" s="46">
        <f>'Config sheet'!$N$47</f>
        <v>1852.7346826837274</v>
      </c>
      <c r="CQ101" s="27">
        <f>'Config sheet'!$N$42</f>
        <v>970.82423361890676</v>
      </c>
      <c r="CR101" s="27">
        <f>'Config sheet'!$N$46</f>
        <v>881.91044906482068</v>
      </c>
      <c r="CS101" s="27">
        <f t="shared" si="92"/>
        <v>1.3911231920121887</v>
      </c>
      <c r="CT101" s="27">
        <f>'Config sheet'!$N$50/100*GERC_A_PARA!CQ101</f>
        <v>274.64617569078871</v>
      </c>
      <c r="CU101" s="27">
        <f t="shared" si="93"/>
        <v>274.64617569078871</v>
      </c>
      <c r="CV101" s="27">
        <f t="shared" si="94"/>
        <v>432.59017036909376</v>
      </c>
      <c r="CW101" s="27">
        <f t="shared" si="95"/>
        <v>1245.4704093096955</v>
      </c>
      <c r="CX101" s="27">
        <f t="shared" si="96"/>
        <v>790.73383604878086</v>
      </c>
      <c r="CY101" s="27">
        <f>'Config sheet'!$N$51/100*GERC_A_PARA!CR101</f>
        <v>198.78261521921058</v>
      </c>
      <c r="CZ101" s="27">
        <f t="shared" si="97"/>
        <v>198.78261521921058</v>
      </c>
      <c r="DA101" s="27">
        <f t="shared" si="98"/>
        <v>313.09886317479993</v>
      </c>
      <c r="DB101" s="27">
        <f t="shared" si="99"/>
        <v>1080.6930642840312</v>
      </c>
      <c r="DC101" s="27">
        <f t="shared" si="100"/>
        <v>686.11872745034111</v>
      </c>
      <c r="DD101" s="50">
        <f t="shared" si="101"/>
        <v>83.730938185427974</v>
      </c>
      <c r="DE101" s="50">
        <f t="shared" si="102"/>
        <v>87.037658066438553</v>
      </c>
      <c r="DF101" s="50">
        <f t="shared" si="103"/>
        <v>53.159742256761618</v>
      </c>
      <c r="DG101" s="50">
        <f t="shared" si="104"/>
        <v>55.259138016552889</v>
      </c>
      <c r="DH101" s="27">
        <f t="shared" si="105"/>
        <v>85.38429812593327</v>
      </c>
      <c r="DI101">
        <f>'Config sheet'!$N$59</f>
        <v>71.978923438716066</v>
      </c>
      <c r="DJ101" s="21">
        <f t="shared" si="126"/>
        <v>69.796869131295253</v>
      </c>
      <c r="DK101" s="19">
        <f>Coeff_Summary!$B$11+Coeff_Summary!$D$11*(F101)+Coeff_Summary!$E$11*CM101*100+Coeff_Summary!$F$11*(F101)^2+Coeff_Summary!$G$11*(F101)*CM101*100+Coeff_Summary!$H$11*(CM101*100)^2</f>
        <v>0.93415891899087755</v>
      </c>
      <c r="DL101" s="19">
        <f>Coeff_Summary!$B$9+Coeff_Summary!$D$9*(G101)+Coeff_Summary!$E$9*CN101*100+Coeff_Summary!$F$9*(G101)^2+Coeff_Summary!$G$9*(G101)*CN101*100+Coeff_Summary!$H$9*(CN101*100)^2</f>
        <v>0.95137571896324957</v>
      </c>
      <c r="DM101" s="30">
        <f t="shared" si="127"/>
        <v>0.94276731897706356</v>
      </c>
      <c r="DN101">
        <f>DK101*8314.4*(GERC_A_PARA!F101+273)/('Config sheet'!$N$28*GERC_A_PARA!CM101*10^5)</f>
        <v>3.9320039911658361E-2</v>
      </c>
      <c r="DO101">
        <f>DL101*(8314.4/'Config sheet'!$N$28)*((GERC_A_PARA!G101+273)/(GERC_A_PARA!CN101*10^5))</f>
        <v>2.5423899184055389E-2</v>
      </c>
      <c r="DP101" s="30">
        <f t="shared" si="128"/>
        <v>1581.9445049452377</v>
      </c>
      <c r="DQ101" s="30">
        <f t="shared" si="106"/>
        <v>40232.525411964103</v>
      </c>
      <c r="DR101" s="30">
        <f t="shared" si="107"/>
        <v>1004.3570987005219</v>
      </c>
      <c r="DS101" s="30">
        <f t="shared" si="108"/>
        <v>39504.447820120564</v>
      </c>
      <c r="DT101" s="19">
        <f>(Coeff_Summary!$B$5+Coeff_Summary!$D$5*(F101)+Coeff_Summary!$E$5*CM101*100+Coeff_Summary!$F$5*(F101)^2+Coeff_Summary!$G$5*(F101)*CM101*100+Coeff_Summary!$H$5*(CM101*100)^2+Coeff_Summary!$B$3+Coeff_Summary!$D$3*(G101)+Coeff_Summary!$E$3*CN101*100+Coeff_Summary!$F$3*(G101)^2+Coeff_Summary!$G$3*(G101)*CN101*100+Coeff_Summary!$H$3*(CN101*100)^2)/2</f>
        <v>1.4258603744234266</v>
      </c>
      <c r="DU101" s="30">
        <f t="shared" si="129"/>
        <v>3.3481874812933756</v>
      </c>
      <c r="DV101" s="30">
        <f>DM101*(8314.4/'Config sheet'!$N$28)*(273+F101)*DU101*((CO101^(1/DU101))-1)</f>
        <v>95832.244401215547</v>
      </c>
      <c r="DW101" s="30">
        <f t="shared" si="109"/>
        <v>347.62629658716304</v>
      </c>
      <c r="DX101" s="30">
        <f t="shared" si="110"/>
        <v>343.8</v>
      </c>
      <c r="DY101" s="30">
        <f t="shared" si="111"/>
        <v>106.83633479929077</v>
      </c>
      <c r="DZ101" s="30">
        <f t="shared" si="112"/>
        <v>1002.4609697005686</v>
      </c>
      <c r="EA101" s="65">
        <f>Coeff_Summary!$B$9+Coeff_Summary!$D$9*(DW101-273)+Coeff_Summary!$E$9*CN101*100+Coeff_Summary!$F$9*(DW101-273)^2+Coeff_Summary!$G$9*(DW101-273)*CN101*100+Coeff_Summary!$H$9*(CN101*100)^2</f>
        <v>0.95433055150330937</v>
      </c>
      <c r="EB101" s="30">
        <f>EA101*(8314.4/'Config sheet'!$C$28)*(DW101/(CM101*10^5))</f>
        <v>4.8514166765745298E-2</v>
      </c>
      <c r="EC101" s="30">
        <f t="shared" si="113"/>
        <v>1.2338280142833957</v>
      </c>
      <c r="ED101" s="30">
        <f t="shared" si="114"/>
        <v>1.0184302687929918</v>
      </c>
      <c r="EE101" s="30">
        <f>('Config sheet'!$N$132*(CN101-CM101) - 'Config sheet'!$N$133*GERC_A_PARA!CN101)*10^5</f>
        <v>112577.65649973086</v>
      </c>
      <c r="EF101" s="30">
        <f>('Config sheet'!$N$132*(CN101-CM101) + 'Config sheet'!$N$133*CM101)*10^5</f>
        <v>154476.02816902957</v>
      </c>
      <c r="EG101" s="30">
        <f>'Config sheet'!$N$148</f>
        <v>386976</v>
      </c>
      <c r="EH101" s="30">
        <f t="shared" si="115"/>
        <v>2284.9122642687216</v>
      </c>
      <c r="EI101" s="30">
        <f>'Config sheet'!$E$127+'Config sheet'!$P$127</f>
        <v>3308.2</v>
      </c>
      <c r="EJ101" s="30"/>
      <c r="EK101" s="63">
        <f t="shared" si="116"/>
        <v>52843.259722628762</v>
      </c>
      <c r="EL101" s="63">
        <f t="shared" si="137"/>
        <v>52300.481642056671</v>
      </c>
      <c r="EM101" s="63">
        <f t="shared" si="138"/>
        <v>40232.525411964103</v>
      </c>
      <c r="EN101" s="63">
        <f t="shared" si="139"/>
        <v>39504.447820120564</v>
      </c>
      <c r="EO101" s="30">
        <f>BL101*(('Config sheet'!$D$8+273)/(C101+273))*(GERC_A_PARA!AI101/'Config sheet'!$D$7)*(1/GERC_A_PARA!BG101)*24*10^-3</f>
        <v>1834.0181979134484</v>
      </c>
      <c r="EP101" s="30">
        <f>BN101*(('Config sheet'!$D$8+273)/(D101+273))*(GERC_A_PARA!AJ101/'Config sheet'!$D$7)*(1/GERC_A_PARA!BH101)*24*10^-3</f>
        <v>1815.1801307233677</v>
      </c>
      <c r="EQ101" s="30">
        <f t="shared" si="130"/>
        <v>1824.5991643184079</v>
      </c>
      <c r="ER101" s="30">
        <f>DP101*(('Config sheet'!$D$8+273)/(F101+273))*(CM101/'Config sheet'!$D$7)*(1/DK101)*24*10^-3</f>
        <v>1396.3405009619405</v>
      </c>
      <c r="ES101" s="30">
        <f>DR101*(('Config sheet'!$D$8+273)/(G101+273))*(CN101/'Config sheet'!$D$7)*(1/DL101)*24*10^-3</f>
        <v>1371.0712885790756</v>
      </c>
      <c r="ET101" s="30">
        <f t="shared" si="131"/>
        <v>1383.7058947705082</v>
      </c>
      <c r="EU101">
        <f t="shared" si="132"/>
        <v>1.0103780704026182</v>
      </c>
      <c r="EV101">
        <f t="shared" si="133"/>
        <v>1.0184302687929909</v>
      </c>
      <c r="EW101" s="30">
        <f t="shared" si="134"/>
        <v>0.70286741309958989</v>
      </c>
      <c r="EX101" s="30">
        <f>'Config sheet'!$C$123/('Config sheet'!$F$17*10^-3)</f>
        <v>1.2841244171864261</v>
      </c>
      <c r="EY101" s="30">
        <f t="shared" si="135"/>
        <v>0.72447546367274085</v>
      </c>
      <c r="EZ101" s="30">
        <f>'Config sheet'!$N$123/('Config sheet'!$Q$17*10^-3)</f>
        <v>1.4616189626248377</v>
      </c>
      <c r="FA101" s="1" t="s">
        <v>508</v>
      </c>
      <c r="FB101" s="30">
        <f t="shared" si="136"/>
        <v>-3.8262965871630286</v>
      </c>
      <c r="FC101" s="30"/>
    </row>
    <row r="102" spans="1:159" x14ac:dyDescent="0.25">
      <c r="A102" s="1">
        <v>43484</v>
      </c>
      <c r="B102" s="2">
        <v>0.16805555555555554</v>
      </c>
      <c r="C102">
        <v>23.49</v>
      </c>
      <c r="D102">
        <v>71.34</v>
      </c>
      <c r="E102">
        <v>14.55</v>
      </c>
      <c r="F102">
        <v>14.53</v>
      </c>
      <c r="G102">
        <v>71.09</v>
      </c>
      <c r="H102">
        <v>66.64</v>
      </c>
      <c r="I102">
        <v>71.87</v>
      </c>
      <c r="J102">
        <v>72.02</v>
      </c>
      <c r="K102">
        <v>72.260000000000005</v>
      </c>
      <c r="L102">
        <v>69.64</v>
      </c>
      <c r="M102">
        <v>21.69</v>
      </c>
      <c r="N102">
        <v>34.020000000000003</v>
      </c>
      <c r="O102">
        <v>33.549999999999997</v>
      </c>
      <c r="P102">
        <v>33.47</v>
      </c>
      <c r="Q102">
        <v>63.99</v>
      </c>
      <c r="R102">
        <v>3.72</v>
      </c>
      <c r="S102">
        <v>87.4</v>
      </c>
      <c r="T102">
        <v>75.2</v>
      </c>
      <c r="U102">
        <v>71.849999999999994</v>
      </c>
      <c r="V102">
        <v>71.849999999999994</v>
      </c>
      <c r="W102">
        <v>2.96</v>
      </c>
      <c r="X102">
        <v>2.42</v>
      </c>
      <c r="Y102">
        <v>3.78</v>
      </c>
      <c r="Z102">
        <v>3.4</v>
      </c>
      <c r="AA102">
        <v>4.6399999999999997</v>
      </c>
      <c r="AB102">
        <v>4.05</v>
      </c>
      <c r="AC102">
        <v>3.88</v>
      </c>
      <c r="AD102">
        <v>1.83</v>
      </c>
      <c r="AE102">
        <v>1.33</v>
      </c>
      <c r="AF102">
        <v>1.92</v>
      </c>
      <c r="AH102" s="4" t="str">
        <f t="shared" si="140"/>
        <v>ON</v>
      </c>
      <c r="AI102" s="31">
        <f>M102+'Config sheet'!$D$9-'Config sheet'!$C$139</f>
        <v>22.648900000000001</v>
      </c>
      <c r="AJ102" s="31">
        <f>N102+'Config sheet'!$D$9+'Config sheet'!$C$140</f>
        <v>35.378900000000002</v>
      </c>
      <c r="AK102" s="25">
        <f t="shared" si="71"/>
        <v>1.5620582015020597</v>
      </c>
      <c r="AL102" s="46">
        <f>'Config sheet'!$C$47</f>
        <v>3546.9708798579968</v>
      </c>
      <c r="AM102" s="4">
        <f>'Config sheet'!$C$42</f>
        <v>1817.9423322060413</v>
      </c>
      <c r="AN102" s="25">
        <f>'Config sheet'!$C$46</f>
        <v>1729.0285476519553</v>
      </c>
      <c r="AO102" s="25">
        <f t="shared" si="72"/>
        <v>1.5047974897109944</v>
      </c>
      <c r="AP102" s="25">
        <f>'Config sheet'!$C$50/100*GERC_A_PARA!AM102</f>
        <v>351.771841281869</v>
      </c>
      <c r="AQ102" s="25">
        <f t="shared" si="73"/>
        <v>351.771841281869</v>
      </c>
      <c r="AR102" s="25">
        <f t="shared" si="74"/>
        <v>473.13040519425152</v>
      </c>
      <c r="AS102" s="27">
        <f t="shared" si="75"/>
        <v>2169.7141734879106</v>
      </c>
      <c r="AT102" s="25">
        <f t="shared" si="76"/>
        <v>1613.1796677701323</v>
      </c>
      <c r="AU102" s="25">
        <f>'Config sheet'!$C$51/100*GERC_A_PARA!AN102</f>
        <v>266.0974934836359</v>
      </c>
      <c r="AV102" s="25">
        <f t="shared" si="77"/>
        <v>266.0974934836359</v>
      </c>
      <c r="AW102" s="25">
        <f t="shared" si="78"/>
        <v>357.89907018795941</v>
      </c>
      <c r="AX102" s="27">
        <f t="shared" si="79"/>
        <v>1995.1260411355911</v>
      </c>
      <c r="AY102" s="25">
        <f t="shared" si="80"/>
        <v>1483.37361829774</v>
      </c>
      <c r="AZ102" s="31">
        <f t="shared" si="117"/>
        <v>93.324399692859572</v>
      </c>
      <c r="BA102" s="31">
        <f t="shared" si="118"/>
        <v>94.690569058041802</v>
      </c>
      <c r="BB102" s="31">
        <f t="shared" si="119"/>
        <v>69.386569867569264</v>
      </c>
      <c r="BC102" s="31">
        <f t="shared" si="120"/>
        <v>70.402315014820431</v>
      </c>
      <c r="BD102" s="25">
        <f t="shared" si="81"/>
        <v>94.007484375450687</v>
      </c>
      <c r="BE102">
        <f>'Config sheet'!$D$59</f>
        <v>82.44</v>
      </c>
      <c r="BF102" s="30">
        <f t="shared" si="121"/>
        <v>81.950963408322764</v>
      </c>
      <c r="BG102" s="19">
        <f>Coeff_Summary!$B$10+Coeff_Summary!$D$10*(C102)+Coeff_Summary!$E$10*AI102*100+Coeff_Summary!$F$10*(C102)^2+Coeff_Summary!$G$10*(C102)*AI102*100+Coeff_Summary!$H$10*(AI102*100)^2</f>
        <v>0.96063053160231493</v>
      </c>
      <c r="BH102" s="19">
        <f>Coeff_Summary!$B$8+Coeff_Summary!$D$8*(D102)+Coeff_Summary!$E$8*AJ102*100+Coeff_Summary!$F$8*(D102)^2+Coeff_Summary!$G$8*(D102)*AJ102*100+Coeff_Summary!$H$8*(AJ102*100)^2</f>
        <v>0.97046550955479549</v>
      </c>
      <c r="BI102" s="30">
        <f t="shared" si="122"/>
        <v>0.96554802057855516</v>
      </c>
      <c r="BJ102" s="30">
        <f>BG102*8314.4*(GERC_A_PARA!C102+273)/('Config sheet'!$C$28*AI102*10^5)</f>
        <v>6.3847280846502111E-2</v>
      </c>
      <c r="BK102">
        <f>BH102*(8314.4/'Config sheet'!$C$28)*(BT102/(AJ102*10^5))</f>
        <v>4.7956374074948238E-2</v>
      </c>
      <c r="BL102" s="30">
        <f t="shared" si="123"/>
        <v>3334.418095684292</v>
      </c>
      <c r="BM102" s="30">
        <f t="shared" si="82"/>
        <v>52224.903730837097</v>
      </c>
      <c r="BN102" s="30">
        <f t="shared" si="83"/>
        <v>2479.1355200282906</v>
      </c>
      <c r="BO102" s="30">
        <f t="shared" si="84"/>
        <v>51695.641462671745</v>
      </c>
      <c r="BP102" s="19">
        <f>(Coeff_Summary!$B$4+Coeff_Summary!$D$4*(C102)+Coeff_Summary!$E$4*AI102*100+Coeff_Summary!$F$4*(C102)^2+Coeff_Summary!$G$4*(C102)*AI102*100+Coeff_Summary!$H$4*(AI102*100)^2+Coeff_Summary!$B$2+Coeff_Summary!$D$2*(D102)+Coeff_Summary!$E$2*AJ102*100+Coeff_Summary!$F$2*(D102)^2+Coeff_Summary!$G$2*(D102)*AJ102*100+Coeff_Summary!$H$2*(AJ102*100)^2)/2</f>
        <v>1.36471307899213</v>
      </c>
      <c r="BQ102" s="30">
        <f t="shared" si="124"/>
        <v>3.7418813790924634</v>
      </c>
      <c r="BR102" s="30">
        <f>BI102*(8314.4/'Config sheet'!$C$28)*(273+C102)*BQ102*((AK102^(1/BQ102))-1)</f>
        <v>68847.068088330721</v>
      </c>
      <c r="BS102" s="30">
        <f t="shared" si="85"/>
        <v>334.02172035917488</v>
      </c>
      <c r="BT102" s="30">
        <f t="shared" si="86"/>
        <v>344.34000000000003</v>
      </c>
      <c r="BU102" s="52">
        <f t="shared" si="87"/>
        <v>78.436197197857638</v>
      </c>
      <c r="BV102" s="30">
        <f t="shared" si="88"/>
        <v>1273.3390788076611</v>
      </c>
      <c r="BW102" s="65">
        <f>Coeff_Summary!$B$8+Coeff_Summary!$D$8*(BS102-273)+Coeff_Summary!$E$8*AJ102*100+Coeff_Summary!$F$8*(BS102-273)^2+Coeff_Summary!$G$8*(BS102-273)*AJ102*100+Coeff_Summary!$H$8*(AJ102*100)^2</f>
        <v>0.96552652368430958</v>
      </c>
      <c r="BX102" s="30">
        <f>BW102*(8314.4/'Config sheet'!$C$28)*(BS102/(AI102*10^5))</f>
        <v>7.2296102915984886E-2</v>
      </c>
      <c r="BY102" s="30">
        <f t="shared" si="89"/>
        <v>1.1323286122363605</v>
      </c>
      <c r="BZ102" s="30">
        <f t="shared" si="90"/>
        <v>1.0102380443145778</v>
      </c>
      <c r="CA102" s="30">
        <f>('Config sheet'!$C$132*(AJ102-AI102) - 'Config sheet'!$C$133*GERC_A_PARA!AJ102)*10^5</f>
        <v>94193.944962072957</v>
      </c>
      <c r="CB102" s="30">
        <f>('Config sheet'!$C$132*(AJ102-AI102) + 'Config sheet'!$C$133*AI102)*10^5</f>
        <v>118497.46154832066</v>
      </c>
      <c r="CC102" s="30">
        <f>'Config sheet'!$C$148</f>
        <v>386976</v>
      </c>
      <c r="CD102" s="30">
        <f t="shared" si="125"/>
        <v>10.318279640825153</v>
      </c>
      <c r="CE102" s="30"/>
      <c r="CF102" s="30"/>
      <c r="CG102" s="30"/>
      <c r="CH102" s="30"/>
      <c r="CI102" s="30"/>
      <c r="CJ102" s="30"/>
      <c r="CK102" s="30"/>
      <c r="CL102" s="30"/>
      <c r="CM102" s="46">
        <f>P102+'Config sheet'!$O$9-'Config sheet'!$C$139</f>
        <v>34.428899999999999</v>
      </c>
      <c r="CN102" s="46">
        <f>Q102+'Config sheet'!$O$9+'Config sheet'!C$140</f>
        <v>65.348900000000015</v>
      </c>
      <c r="CO102" s="27">
        <f t="shared" si="91"/>
        <v>1.8980827153931732</v>
      </c>
      <c r="CP102" s="46">
        <f>'Config sheet'!$N$47</f>
        <v>1852.7346826837274</v>
      </c>
      <c r="CQ102" s="27">
        <f>'Config sheet'!$N$42</f>
        <v>970.82423361890676</v>
      </c>
      <c r="CR102" s="27">
        <f>'Config sheet'!$N$46</f>
        <v>881.91044906482068</v>
      </c>
      <c r="CS102" s="27">
        <f t="shared" si="92"/>
        <v>1.3893093786640482</v>
      </c>
      <c r="CT102" s="27">
        <f>'Config sheet'!$N$50/100*GERC_A_PARA!CQ102</f>
        <v>274.64617569078871</v>
      </c>
      <c r="CU102" s="27">
        <f t="shared" si="93"/>
        <v>274.64617569078871</v>
      </c>
      <c r="CV102" s="27">
        <f t="shared" si="94"/>
        <v>435.61196845717859</v>
      </c>
      <c r="CW102" s="27">
        <f t="shared" si="95"/>
        <v>1245.4704093096955</v>
      </c>
      <c r="CX102" s="27">
        <f t="shared" si="96"/>
        <v>785.24859191644236</v>
      </c>
      <c r="CY102" s="27">
        <f>'Config sheet'!$N$51/100*GERC_A_PARA!CR102</f>
        <v>198.78261521921058</v>
      </c>
      <c r="CZ102" s="27">
        <f t="shared" si="97"/>
        <v>198.78261521921058</v>
      </c>
      <c r="DA102" s="27">
        <f t="shared" si="98"/>
        <v>315.28597146095422</v>
      </c>
      <c r="DB102" s="27">
        <f t="shared" si="99"/>
        <v>1080.6930642840312</v>
      </c>
      <c r="DC102" s="27">
        <f t="shared" si="100"/>
        <v>681.35918820684481</v>
      </c>
      <c r="DD102" s="50">
        <f t="shared" si="101"/>
        <v>83.419677095784536</v>
      </c>
      <c r="DE102" s="50">
        <f t="shared" si="102"/>
        <v>86.789661425909628</v>
      </c>
      <c r="DF102" s="50">
        <f t="shared" si="103"/>
        <v>52.594733273426776</v>
      </c>
      <c r="DG102" s="50">
        <f t="shared" si="104"/>
        <v>54.719452921706427</v>
      </c>
      <c r="DH102" s="27">
        <f t="shared" si="105"/>
        <v>85.104669260847089</v>
      </c>
      <c r="DI102">
        <f>'Config sheet'!$N$59</f>
        <v>71.978923438716066</v>
      </c>
      <c r="DJ102" s="21">
        <f t="shared" si="126"/>
        <v>69.380881179206852</v>
      </c>
      <c r="DK102" s="19">
        <f>Coeff_Summary!$B$11+Coeff_Summary!$D$11*(F102)+Coeff_Summary!$E$11*CM102*100+Coeff_Summary!$F$11*(F102)^2+Coeff_Summary!$G$11*(F102)*CM102*100+Coeff_Summary!$H$11*(CM102*100)^2</f>
        <v>0.93438445854852836</v>
      </c>
      <c r="DL102" s="19">
        <f>Coeff_Summary!$B$9+Coeff_Summary!$D$9*(G102)+Coeff_Summary!$E$9*CN102*100+Coeff_Summary!$F$9*(G102)^2+Coeff_Summary!$G$9*(G102)*CN102*100+Coeff_Summary!$H$9*(CN102*100)^2</f>
        <v>0.95158823037697138</v>
      </c>
      <c r="DM102" s="30">
        <f t="shared" si="127"/>
        <v>0.94298634446274987</v>
      </c>
      <c r="DN102">
        <f>DK102*8314.4*(GERC_A_PARA!F102+273)/('Config sheet'!$N$28*GERC_A_PARA!CM102*10^5)</f>
        <v>3.9619474235196059E-2</v>
      </c>
      <c r="DO102">
        <f>DL102*(8314.4/'Config sheet'!$N$28)*((GERC_A_PARA!G102+273)/(GERC_A_PARA!CN102*10^5))</f>
        <v>2.5439344474421897E-2</v>
      </c>
      <c r="DP102" s="30">
        <f t="shared" si="128"/>
        <v>1576.763723978991</v>
      </c>
      <c r="DQ102" s="30">
        <f t="shared" si="106"/>
        <v>39797.69430100789</v>
      </c>
      <c r="DR102" s="30">
        <f t="shared" si="107"/>
        <v>994.12357353851291</v>
      </c>
      <c r="DS102" s="30">
        <f t="shared" si="108"/>
        <v>39078.191442317191</v>
      </c>
      <c r="DT102" s="19">
        <f>(Coeff_Summary!$B$5+Coeff_Summary!$D$5*(F102)+Coeff_Summary!$E$5*CM102*100+Coeff_Summary!$F$5*(F102)^2+Coeff_Summary!$G$5*(F102)*CM102*100+Coeff_Summary!$H$5*(CM102*100)^2+Coeff_Summary!$B$3+Coeff_Summary!$D$3*(G102)+Coeff_Summary!$E$3*CN102*100+Coeff_Summary!$F$3*(G102)^2+Coeff_Summary!$G$3*(G102)*CN102*100+Coeff_Summary!$H$3*(CN102*100)^2)/2</f>
        <v>1.425312744118816</v>
      </c>
      <c r="DU102" s="30">
        <f t="shared" si="129"/>
        <v>3.3512109943280666</v>
      </c>
      <c r="DV102" s="30">
        <f>DM102*(8314.4/'Config sheet'!$N$28)*(273+F102)*DU102*((CO102^(1/DU102))-1)</f>
        <v>97218.797520798267</v>
      </c>
      <c r="DW102" s="30">
        <f t="shared" si="109"/>
        <v>348.12265529717644</v>
      </c>
      <c r="DX102" s="30">
        <f t="shared" si="110"/>
        <v>344.09000000000003</v>
      </c>
      <c r="DY102" s="30">
        <f t="shared" si="111"/>
        <v>107.12987145893995</v>
      </c>
      <c r="DZ102" s="30">
        <f t="shared" si="112"/>
        <v>1003.2174373842519</v>
      </c>
      <c r="EA102" s="65">
        <f>Coeff_Summary!$B$9+Coeff_Summary!$D$9*(DW102-273)+Coeff_Summary!$E$9*CN102*100+Coeff_Summary!$F$9*(DW102-273)^2+Coeff_Summary!$G$9*(DW102-273)*CN102*100+Coeff_Summary!$H$9*(CN102*100)^2</f>
        <v>0.95468936559209794</v>
      </c>
      <c r="EB102" s="30">
        <f>EA102*(8314.4/'Config sheet'!$C$28)*(DW102/(CM102*10^5))</f>
        <v>4.9011084183214308E-2</v>
      </c>
      <c r="EC102" s="30">
        <f t="shared" si="113"/>
        <v>1.2370452947524273</v>
      </c>
      <c r="ED102" s="30">
        <f t="shared" si="114"/>
        <v>1.018411877114445</v>
      </c>
      <c r="EE102" s="30">
        <f>('Config sheet'!$N$132*(CN102-CM102) - 'Config sheet'!$N$133*GERC_A_PARA!CN102)*10^5</f>
        <v>114028.46293734371</v>
      </c>
      <c r="EF102" s="30">
        <f>('Config sheet'!$N$132*(CN102-CM102) + 'Config sheet'!$N$133*CM102)*10^5</f>
        <v>155817.94000246259</v>
      </c>
      <c r="EG102" s="30">
        <f>'Config sheet'!$N$148</f>
        <v>386976</v>
      </c>
      <c r="EH102" s="30">
        <f t="shared" si="115"/>
        <v>2276.556516191913</v>
      </c>
      <c r="EI102" s="30">
        <f>'Config sheet'!$E$127+'Config sheet'!$P$127</f>
        <v>3308.2</v>
      </c>
      <c r="EJ102" s="30"/>
      <c r="EK102" s="63">
        <f t="shared" si="116"/>
        <v>52224.903730837097</v>
      </c>
      <c r="EL102" s="63">
        <f t="shared" si="137"/>
        <v>51695.641462671745</v>
      </c>
      <c r="EM102" s="63">
        <f t="shared" si="138"/>
        <v>39797.69430100789</v>
      </c>
      <c r="EN102" s="63">
        <f t="shared" si="139"/>
        <v>39078.191442317191</v>
      </c>
      <c r="EO102" s="30">
        <f>BL102*(('Config sheet'!$D$8+273)/(C102+273))*(GERC_A_PARA!AI102/'Config sheet'!$D$7)*(1/GERC_A_PARA!BG102)*24*10^-3</f>
        <v>1812.5570664903028</v>
      </c>
      <c r="EP102" s="30">
        <f>BN102*(('Config sheet'!$D$8+273)/(D102+273))*(GERC_A_PARA!AJ102/'Config sheet'!$D$7)*(1/GERC_A_PARA!BH102)*24*10^-3</f>
        <v>1794.1880893231253</v>
      </c>
      <c r="EQ102" s="30">
        <f t="shared" si="130"/>
        <v>1803.372577906714</v>
      </c>
      <c r="ER102" s="30">
        <f>DP102*(('Config sheet'!$D$8+273)/(F102+273))*(CM102/'Config sheet'!$D$7)*(1/DK102)*24*10^-3</f>
        <v>1381.2489230634812</v>
      </c>
      <c r="ES102" s="30">
        <f>DR102*(('Config sheet'!$D$8+273)/(G102+273))*(CN102/'Config sheet'!$D$7)*(1/DL102)*24*10^-3</f>
        <v>1356.2773118643258</v>
      </c>
      <c r="ET102" s="30">
        <f t="shared" si="131"/>
        <v>1368.7631174639037</v>
      </c>
      <c r="EU102">
        <f t="shared" si="132"/>
        <v>1.0102380443145775</v>
      </c>
      <c r="EV102">
        <f t="shared" si="133"/>
        <v>1.0184118771144448</v>
      </c>
      <c r="EW102" s="30">
        <f t="shared" si="134"/>
        <v>0.70608763513843842</v>
      </c>
      <c r="EX102" s="30">
        <f>'Config sheet'!$C$123/('Config sheet'!$F$17*10^-3)</f>
        <v>1.2841244171864261</v>
      </c>
      <c r="EY102" s="30">
        <f t="shared" si="135"/>
        <v>0.73293722236105485</v>
      </c>
      <c r="EZ102" s="30">
        <f>'Config sheet'!$N$123/('Config sheet'!$Q$17*10^-3)</f>
        <v>1.4616189626248377</v>
      </c>
      <c r="FA102" s="1" t="s">
        <v>509</v>
      </c>
      <c r="FB102" s="30">
        <f t="shared" si="136"/>
        <v>-4.0326552971764045</v>
      </c>
      <c r="FC102" s="30"/>
    </row>
    <row r="103" spans="1:159" x14ac:dyDescent="0.25">
      <c r="A103" s="1">
        <v>43484</v>
      </c>
      <c r="B103" s="29">
        <v>0.20972222222222223</v>
      </c>
      <c r="C103">
        <v>22.72</v>
      </c>
      <c r="D103">
        <v>71.08</v>
      </c>
      <c r="E103">
        <v>13.61</v>
      </c>
      <c r="F103">
        <v>13.62</v>
      </c>
      <c r="G103">
        <v>69.86</v>
      </c>
      <c r="H103">
        <v>66.62</v>
      </c>
      <c r="I103">
        <v>71.94</v>
      </c>
      <c r="J103">
        <v>71.95</v>
      </c>
      <c r="K103">
        <v>72.150000000000006</v>
      </c>
      <c r="L103">
        <v>69.540000000000006</v>
      </c>
      <c r="M103">
        <v>21.89</v>
      </c>
      <c r="N103">
        <v>34.229999999999997</v>
      </c>
      <c r="O103">
        <v>33.729999999999997</v>
      </c>
      <c r="P103">
        <v>33.659999999999997</v>
      </c>
      <c r="Q103">
        <v>63.95</v>
      </c>
      <c r="R103">
        <v>3.72</v>
      </c>
      <c r="S103">
        <v>87.32</v>
      </c>
      <c r="T103">
        <v>75.14</v>
      </c>
      <c r="U103">
        <v>71.81</v>
      </c>
      <c r="V103">
        <v>71.81</v>
      </c>
      <c r="W103">
        <v>2.96</v>
      </c>
      <c r="X103">
        <v>2.42</v>
      </c>
      <c r="Y103">
        <v>3.76</v>
      </c>
      <c r="Z103">
        <v>3.4</v>
      </c>
      <c r="AA103">
        <v>4.5999999999999996</v>
      </c>
      <c r="AB103">
        <v>4.1100000000000003</v>
      </c>
      <c r="AC103">
        <v>3.91</v>
      </c>
      <c r="AD103">
        <v>1.97</v>
      </c>
      <c r="AE103">
        <v>1.56</v>
      </c>
      <c r="AF103">
        <v>1.94</v>
      </c>
      <c r="AH103" s="4" t="str">
        <f t="shared" si="140"/>
        <v>ON</v>
      </c>
      <c r="AI103" s="31">
        <f>M103+'Config sheet'!$D$9-'Config sheet'!$C$139</f>
        <v>22.8489</v>
      </c>
      <c r="AJ103" s="31">
        <f>N103+'Config sheet'!$D$9+'Config sheet'!$C$140</f>
        <v>35.588899999999995</v>
      </c>
      <c r="AK103" s="25">
        <f t="shared" si="71"/>
        <v>1.5575760758723611</v>
      </c>
      <c r="AL103" s="46">
        <f>'Config sheet'!$C$47</f>
        <v>3546.9708798579968</v>
      </c>
      <c r="AM103" s="4">
        <f>'Config sheet'!$C$42</f>
        <v>1817.9423322060413</v>
      </c>
      <c r="AN103" s="25">
        <f>'Config sheet'!$C$46</f>
        <v>1729.0285476519553</v>
      </c>
      <c r="AO103" s="25">
        <f t="shared" si="72"/>
        <v>1.5192899167982403</v>
      </c>
      <c r="AP103" s="25">
        <f>'Config sheet'!$C$50/100*GERC_A_PARA!AM103</f>
        <v>351.771841281869</v>
      </c>
      <c r="AQ103" s="25">
        <f t="shared" si="73"/>
        <v>351.771841281869</v>
      </c>
      <c r="AR103" s="25">
        <f t="shared" si="74"/>
        <v>470.90316331701007</v>
      </c>
      <c r="AS103" s="27">
        <f t="shared" si="75"/>
        <v>2169.7141734879106</v>
      </c>
      <c r="AT103" s="25">
        <f t="shared" si="76"/>
        <v>1620.8095619637998</v>
      </c>
      <c r="AU103" s="25">
        <f>'Config sheet'!$C$51/100*GERC_A_PARA!AN103</f>
        <v>266.0974934836359</v>
      </c>
      <c r="AV103" s="25">
        <f t="shared" si="77"/>
        <v>266.0974934836359</v>
      </c>
      <c r="AW103" s="25">
        <f t="shared" si="78"/>
        <v>356.21427506974857</v>
      </c>
      <c r="AX103" s="27">
        <f t="shared" si="79"/>
        <v>1995.1260411355911</v>
      </c>
      <c r="AY103" s="25">
        <f t="shared" si="80"/>
        <v>1490.3895657358414</v>
      </c>
      <c r="AZ103" s="31">
        <f t="shared" si="117"/>
        <v>93.446914133377533</v>
      </c>
      <c r="BA103" s="31">
        <f t="shared" si="118"/>
        <v>94.788010775849102</v>
      </c>
      <c r="BB103" s="31">
        <f t="shared" si="119"/>
        <v>69.806269329895386</v>
      </c>
      <c r="BC103" s="31">
        <f t="shared" si="120"/>
        <v>70.808088965032482</v>
      </c>
      <c r="BD103" s="25">
        <f t="shared" si="81"/>
        <v>94.117462454613317</v>
      </c>
      <c r="BE103">
        <f>'Config sheet'!$D$59</f>
        <v>82.44</v>
      </c>
      <c r="BF103" s="30">
        <f t="shared" si="121"/>
        <v>82.212320801038629</v>
      </c>
      <c r="BG103" s="19">
        <f>Coeff_Summary!$B$10+Coeff_Summary!$D$10*(C103)+Coeff_Summary!$E$10*AI103*100+Coeff_Summary!$F$10*(C103)^2+Coeff_Summary!$G$10*(C103)*AI103*100+Coeff_Summary!$H$10*(AI103*100)^2</f>
        <v>0.9598836725230947</v>
      </c>
      <c r="BH103" s="19">
        <f>Coeff_Summary!$B$8+Coeff_Summary!$D$8*(D103)+Coeff_Summary!$E$8*AJ103*100+Coeff_Summary!$F$8*(D103)^2+Coeff_Summary!$G$8*(D103)*AJ103*100+Coeff_Summary!$H$8*(AJ103*100)^2</f>
        <v>0.97019631263485617</v>
      </c>
      <c r="BI103" s="30">
        <f t="shared" si="122"/>
        <v>0.96503999257897544</v>
      </c>
      <c r="BJ103" s="30">
        <f>BG103*8314.4*(GERC_A_PARA!C103+273)/('Config sheet'!$C$28*AI103*10^5)</f>
        <v>6.3074975377647086E-2</v>
      </c>
      <c r="BK103">
        <f>BH103*(8314.4/'Config sheet'!$C$28)*(BT103/(AJ103*10^5))</f>
        <v>4.7624186365620796E-2</v>
      </c>
      <c r="BL103" s="30">
        <f t="shared" si="123"/>
        <v>3338.3189861264177</v>
      </c>
      <c r="BM103" s="30">
        <f t="shared" si="82"/>
        <v>52926.203555990171</v>
      </c>
      <c r="BN103" s="30">
        <f t="shared" si="83"/>
        <v>2493.7751708101396</v>
      </c>
      <c r="BO103" s="30">
        <f t="shared" si="84"/>
        <v>52363.627835337873</v>
      </c>
      <c r="BP103" s="19">
        <f>(Coeff_Summary!$B$4+Coeff_Summary!$D$4*(C103)+Coeff_Summary!$E$4*AI103*100+Coeff_Summary!$F$4*(C103)^2+Coeff_Summary!$G$4*(C103)*AI103*100+Coeff_Summary!$H$4*(AI103*100)^2+Coeff_Summary!$B$2+Coeff_Summary!$D$2*(D103)+Coeff_Summary!$E$2*AJ103*100+Coeff_Summary!$F$2*(D103)^2+Coeff_Summary!$G$2*(D103)*AJ103*100+Coeff_Summary!$H$2*(AJ103*100)^2)/2</f>
        <v>1.3658936304551932</v>
      </c>
      <c r="BQ103" s="30">
        <f t="shared" si="124"/>
        <v>3.7330347313123249</v>
      </c>
      <c r="BR103" s="30">
        <f>BI103*(8314.4/'Config sheet'!$C$28)*(273+C103)*BQ103*((AK103^(1/BQ103))-1)</f>
        <v>68173.017420247867</v>
      </c>
      <c r="BS103" s="30">
        <f t="shared" si="85"/>
        <v>332.99194788564375</v>
      </c>
      <c r="BT103" s="30">
        <f t="shared" si="86"/>
        <v>344.08</v>
      </c>
      <c r="BU103" s="52">
        <f t="shared" si="87"/>
        <v>77.071852534416365</v>
      </c>
      <c r="BV103" s="30">
        <f t="shared" si="88"/>
        <v>1300.423954458922</v>
      </c>
      <c r="BW103" s="65">
        <f>Coeff_Summary!$B$8+Coeff_Summary!$D$8*(BS103-273)+Coeff_Summary!$E$8*AJ103*100+Coeff_Summary!$F$8*(BS103-273)^2+Coeff_Summary!$G$8*(BS103-273)*AJ103*100+Coeff_Summary!$H$8*(AJ103*100)^2</f>
        <v>0.96482522394914183</v>
      </c>
      <c r="BX103" s="30">
        <f>BW103*(8314.4/'Config sheet'!$C$28)*(BS103/(AI103*10^5))</f>
        <v>7.1390458062161891E-2</v>
      </c>
      <c r="BY103" s="30">
        <f t="shared" si="89"/>
        <v>1.1318348938660339</v>
      </c>
      <c r="BZ103" s="30">
        <f t="shared" si="90"/>
        <v>1.0107436353039054</v>
      </c>
      <c r="CA103" s="30">
        <f>('Config sheet'!$C$132*(AJ103-AI103) - 'Config sheet'!$C$133*GERC_A_PARA!AJ103)*10^5</f>
        <v>94191.62519189516</v>
      </c>
      <c r="CB103" s="30">
        <f>('Config sheet'!$C$132*(AJ103-AI103) + 'Config sheet'!$C$133*AI103)*10^5</f>
        <v>118666.86019242638</v>
      </c>
      <c r="CC103" s="30">
        <f>'Config sheet'!$C$148</f>
        <v>386976</v>
      </c>
      <c r="CD103" s="30">
        <f t="shared" si="125"/>
        <v>11.088052114356231</v>
      </c>
      <c r="CE103" s="30"/>
      <c r="CF103" s="30"/>
      <c r="CG103" s="30"/>
      <c r="CH103" s="30"/>
      <c r="CI103" s="30"/>
      <c r="CJ103" s="30"/>
      <c r="CK103" s="30"/>
      <c r="CL103" s="30"/>
      <c r="CM103" s="46">
        <f>P103+'Config sheet'!$O$9-'Config sheet'!$C$139</f>
        <v>34.618899999999996</v>
      </c>
      <c r="CN103" s="46">
        <f>Q103+'Config sheet'!$O$9+'Config sheet'!C$140</f>
        <v>65.308900000000008</v>
      </c>
      <c r="CO103" s="27">
        <f t="shared" si="91"/>
        <v>1.8865099699874928</v>
      </c>
      <c r="CP103" s="46">
        <f>'Config sheet'!$N$47</f>
        <v>1852.7346826837274</v>
      </c>
      <c r="CQ103" s="27">
        <f>'Config sheet'!$N$42</f>
        <v>970.82423361890676</v>
      </c>
      <c r="CR103" s="27">
        <f>'Config sheet'!$N$46</f>
        <v>881.91044906482068</v>
      </c>
      <c r="CS103" s="27">
        <f t="shared" si="92"/>
        <v>1.3932818330498637</v>
      </c>
      <c r="CT103" s="27">
        <f>'Config sheet'!$N$50/100*GERC_A_PARA!CQ103</f>
        <v>274.64617569078871</v>
      </c>
      <c r="CU103" s="27">
        <f t="shared" si="93"/>
        <v>274.64617569078871</v>
      </c>
      <c r="CV103" s="27">
        <f t="shared" si="94"/>
        <v>433.13405536025567</v>
      </c>
      <c r="CW103" s="27">
        <f t="shared" si="95"/>
        <v>1245.4704093096955</v>
      </c>
      <c r="CX103" s="27">
        <f t="shared" si="96"/>
        <v>789.74091420366483</v>
      </c>
      <c r="CY103" s="27">
        <f>'Config sheet'!$N$51/100*GERC_A_PARA!CR103</f>
        <v>198.78261521921058</v>
      </c>
      <c r="CZ103" s="27">
        <f t="shared" si="97"/>
        <v>198.78261521921058</v>
      </c>
      <c r="DA103" s="27">
        <f t="shared" si="98"/>
        <v>313.49251468168768</v>
      </c>
      <c r="DB103" s="27">
        <f t="shared" si="99"/>
        <v>1080.6930642840312</v>
      </c>
      <c r="DC103" s="27">
        <f t="shared" si="100"/>
        <v>685.25717044876785</v>
      </c>
      <c r="DD103" s="50">
        <f t="shared" si="101"/>
        <v>83.674915171958844</v>
      </c>
      <c r="DE103" s="50">
        <f t="shared" si="102"/>
        <v>86.993021844324943</v>
      </c>
      <c r="DF103" s="50">
        <f t="shared" si="103"/>
        <v>53.057466086603121</v>
      </c>
      <c r="DG103" s="50">
        <f t="shared" si="104"/>
        <v>55.161445897983839</v>
      </c>
      <c r="DH103" s="27">
        <f t="shared" si="105"/>
        <v>85.333968508141893</v>
      </c>
      <c r="DI103">
        <f>'Config sheet'!$N$59</f>
        <v>71.978923438716066</v>
      </c>
      <c r="DJ103" s="21">
        <f t="shared" si="126"/>
        <v>69.721712250217678</v>
      </c>
      <c r="DK103" s="19">
        <f>Coeff_Summary!$B$11+Coeff_Summary!$D$11*(F103)+Coeff_Summary!$E$11*CM103*100+Coeff_Summary!$F$11*(F103)^2+Coeff_Summary!$G$11*(F103)*CM103*100+Coeff_Summary!$H$11*(CM103*100)^2</f>
        <v>0.93319823808452684</v>
      </c>
      <c r="DL103" s="19">
        <f>Coeff_Summary!$B$9+Coeff_Summary!$D$9*(G103)+Coeff_Summary!$E$9*CN103*100+Coeff_Summary!$F$9*(G103)^2+Coeff_Summary!$G$9*(G103)*CN103*100+Coeff_Summary!$H$9*(CN103*100)^2</f>
        <v>0.95063513364938068</v>
      </c>
      <c r="DM103" s="30">
        <f t="shared" si="127"/>
        <v>0.94191668586695376</v>
      </c>
      <c r="DN103">
        <f>DK103*8314.4*(GERC_A_PARA!F103+273)/('Config sheet'!$N$28*GERC_A_PARA!CM103*10^5)</f>
        <v>3.9227463068544584E-2</v>
      </c>
      <c r="DO103">
        <f>DL103*(8314.4/'Config sheet'!$N$28)*((GERC_A_PARA!G103+273)/(GERC_A_PARA!CN103*10^5))</f>
        <v>2.5338528917637923E-2</v>
      </c>
      <c r="DP103" s="30">
        <f t="shared" si="128"/>
        <v>1581.0120306607546</v>
      </c>
      <c r="DQ103" s="30">
        <f t="shared" si="106"/>
        <v>40303.703247343678</v>
      </c>
      <c r="DR103" s="30">
        <f t="shared" si="107"/>
        <v>1002.5046577807096</v>
      </c>
      <c r="DS103" s="30">
        <f t="shared" si="108"/>
        <v>39564.438055552433</v>
      </c>
      <c r="DT103" s="19">
        <f>(Coeff_Summary!$B$5+Coeff_Summary!$D$5*(F103)+Coeff_Summary!$E$5*CM103*100+Coeff_Summary!$F$5*(F103)^2+Coeff_Summary!$G$5*(F103)*CM103*100+Coeff_Summary!$H$5*(CM103*100)^2+Coeff_Summary!$B$3+Coeff_Summary!$D$3*(G103)+Coeff_Summary!$E$3*CN103*100+Coeff_Summary!$F$3*(G103)^2+Coeff_Summary!$G$3*(G103)*CN103*100+Coeff_Summary!$H$3*(CN103*100)^2)/2</f>
        <v>1.4277325731164758</v>
      </c>
      <c r="DU103" s="30">
        <f t="shared" si="129"/>
        <v>3.3379093921090974</v>
      </c>
      <c r="DV103" s="30">
        <f>DM103*(8314.4/'Config sheet'!$N$28)*(273+F103)*DU103*((CO103^(1/DU103))-1)</f>
        <v>95824.467293980255</v>
      </c>
      <c r="DW103" s="30">
        <f t="shared" si="109"/>
        <v>346.64971687448394</v>
      </c>
      <c r="DX103" s="30">
        <f t="shared" si="110"/>
        <v>342.86</v>
      </c>
      <c r="DY103" s="30">
        <f t="shared" si="111"/>
        <v>106.73847239417486</v>
      </c>
      <c r="DZ103" s="30">
        <f t="shared" si="112"/>
        <v>1005.0736385609342</v>
      </c>
      <c r="EA103" s="65">
        <f>Coeff_Summary!$B$9+Coeff_Summary!$D$9*(DW103-273)+Coeff_Summary!$E$9*CN103*100+Coeff_Summary!$F$9*(DW103-273)^2+Coeff_Summary!$G$9*(DW103-273)*CN103*100+Coeff_Summary!$H$9*(CN103*100)^2</f>
        <v>0.9535940076995757</v>
      </c>
      <c r="EB103" s="30">
        <f>EA103*(8314.4/'Config sheet'!$C$28)*(DW103/(CM103*10^5))</f>
        <v>4.8480175524189081E-2</v>
      </c>
      <c r="EC103" s="30">
        <f t="shared" si="113"/>
        <v>1.2358733329116047</v>
      </c>
      <c r="ED103" s="30">
        <f t="shared" si="114"/>
        <v>1.0186850926772482</v>
      </c>
      <c r="EE103" s="30">
        <f>('Config sheet'!$N$132*(CN103-CM103) - 'Config sheet'!$N$133*GERC_A_PARA!CN103)*10^5</f>
        <v>112993.4179036347</v>
      </c>
      <c r="EF103" s="30">
        <f>('Config sheet'!$N$132*(CN103-CM103) + 'Config sheet'!$N$133*CM103)*10^5</f>
        <v>154845.71877885732</v>
      </c>
      <c r="EG103" s="30">
        <f>'Config sheet'!$N$148</f>
        <v>386976</v>
      </c>
      <c r="EH103" s="30">
        <f t="shared" si="115"/>
        <v>2305.4975930198561</v>
      </c>
      <c r="EI103" s="30">
        <f>'Config sheet'!$E$127+'Config sheet'!$P$127</f>
        <v>3308.2</v>
      </c>
      <c r="EJ103" s="30"/>
      <c r="EK103" s="63">
        <f t="shared" si="116"/>
        <v>52926.203555990171</v>
      </c>
      <c r="EL103" s="63">
        <f t="shared" si="137"/>
        <v>52363.627835337873</v>
      </c>
      <c r="EM103" s="63">
        <f t="shared" si="138"/>
        <v>40303.703247343678</v>
      </c>
      <c r="EN103" s="63">
        <f t="shared" si="139"/>
        <v>39564.438055552433</v>
      </c>
      <c r="EO103" s="30">
        <f>BL103*(('Config sheet'!$D$8+273)/(C103+273))*(GERC_A_PARA!AI103/'Config sheet'!$D$7)*(1/GERC_A_PARA!BG103)*24*10^-3</f>
        <v>1836.896909419665</v>
      </c>
      <c r="EP103" s="30">
        <f>BN103*(('Config sheet'!$D$8+273)/(D103+273))*(GERC_A_PARA!AJ103/'Config sheet'!$D$7)*(1/GERC_A_PARA!BH103)*24*10^-3</f>
        <v>1817.3717303372939</v>
      </c>
      <c r="EQ103" s="30">
        <f t="shared" si="130"/>
        <v>1827.1343198784793</v>
      </c>
      <c r="ER103" s="30">
        <f>DP103*(('Config sheet'!$D$8+273)/(F103+273))*(CM103/'Config sheet'!$D$7)*(1/DK103)*24*10^-3</f>
        <v>1398.8108528300775</v>
      </c>
      <c r="ES103" s="30">
        <f>DR103*(('Config sheet'!$D$8+273)/(G103+273))*(CN103/'Config sheet'!$D$7)*(1/DL103)*24*10^-3</f>
        <v>1373.1533551294106</v>
      </c>
      <c r="ET103" s="30">
        <f t="shared" si="131"/>
        <v>1385.9821039797439</v>
      </c>
      <c r="EU103">
        <f t="shared" si="132"/>
        <v>1.0107436353039052</v>
      </c>
      <c r="EV103">
        <f t="shared" si="133"/>
        <v>1.0186850926772479</v>
      </c>
      <c r="EW103" s="30">
        <f t="shared" si="134"/>
        <v>0.71172871108097391</v>
      </c>
      <c r="EX103" s="30">
        <f>'Config sheet'!$C$123/('Config sheet'!$F$17*10^-3)</f>
        <v>1.2841244171864261</v>
      </c>
      <c r="EY103" s="30">
        <f t="shared" si="135"/>
        <v>0.72517071878124584</v>
      </c>
      <c r="EZ103" s="30">
        <f>'Config sheet'!$N$123/('Config sheet'!$Q$17*10^-3)</f>
        <v>1.4616189626248377</v>
      </c>
      <c r="FA103" s="1" t="s">
        <v>510</v>
      </c>
      <c r="FB103" s="30">
        <f t="shared" si="136"/>
        <v>-3.7897168744839291</v>
      </c>
      <c r="FC103" s="30"/>
    </row>
    <row r="104" spans="1:159" x14ac:dyDescent="0.25">
      <c r="A104" s="1">
        <v>43484</v>
      </c>
      <c r="B104" s="2">
        <v>0.25138888888888888</v>
      </c>
      <c r="C104">
        <v>22.45</v>
      </c>
      <c r="D104">
        <v>70.64</v>
      </c>
      <c r="E104">
        <v>12.74</v>
      </c>
      <c r="F104">
        <v>12.71</v>
      </c>
      <c r="G104">
        <v>69.31</v>
      </c>
      <c r="H104">
        <v>66.680000000000007</v>
      </c>
      <c r="I104">
        <v>72</v>
      </c>
      <c r="J104">
        <v>72.02</v>
      </c>
      <c r="K104">
        <v>72.239999999999995</v>
      </c>
      <c r="L104">
        <v>69.58</v>
      </c>
      <c r="M104">
        <v>21.77</v>
      </c>
      <c r="N104">
        <v>34.03</v>
      </c>
      <c r="O104">
        <v>33.549999999999997</v>
      </c>
      <c r="P104">
        <v>33.47</v>
      </c>
      <c r="Q104">
        <v>63.95</v>
      </c>
      <c r="R104">
        <v>3.71</v>
      </c>
      <c r="S104">
        <v>87.38</v>
      </c>
      <c r="T104">
        <v>75.12</v>
      </c>
      <c r="U104">
        <v>71.86</v>
      </c>
      <c r="V104">
        <v>71.86</v>
      </c>
      <c r="W104">
        <v>2.94</v>
      </c>
      <c r="X104">
        <v>2.38</v>
      </c>
      <c r="Y104">
        <v>3.78</v>
      </c>
      <c r="Z104">
        <v>3.41</v>
      </c>
      <c r="AA104">
        <v>4.6100000000000003</v>
      </c>
      <c r="AB104">
        <v>4.04</v>
      </c>
      <c r="AC104">
        <v>3.87</v>
      </c>
      <c r="AD104">
        <v>1.7</v>
      </c>
      <c r="AE104">
        <v>1.26</v>
      </c>
      <c r="AF104">
        <v>2.0099999999999998</v>
      </c>
      <c r="AH104" s="4" t="str">
        <f t="shared" si="140"/>
        <v>ON</v>
      </c>
      <c r="AI104" s="31">
        <f>M104+'Config sheet'!$D$9-'Config sheet'!$C$139</f>
        <v>22.728899999999999</v>
      </c>
      <c r="AJ104" s="31">
        <f>N104+'Config sheet'!$D$9+'Config sheet'!$C$140</f>
        <v>35.3889</v>
      </c>
      <c r="AK104" s="25">
        <f t="shared" si="71"/>
        <v>1.5570001187914946</v>
      </c>
      <c r="AL104" s="46">
        <f>'Config sheet'!$C$47</f>
        <v>3546.9708798579968</v>
      </c>
      <c r="AM104" s="4">
        <f>'Config sheet'!$C$42</f>
        <v>1817.9423322060413</v>
      </c>
      <c r="AN104" s="25">
        <f>'Config sheet'!$C$46</f>
        <v>1729.0285476519553</v>
      </c>
      <c r="AO104" s="25">
        <f t="shared" si="72"/>
        <v>1.5180411346854912</v>
      </c>
      <c r="AP104" s="25">
        <f>'Config sheet'!$C$50/100*GERC_A_PARA!AM104</f>
        <v>351.771841281869</v>
      </c>
      <c r="AQ104" s="25">
        <f t="shared" si="73"/>
        <v>351.771841281869</v>
      </c>
      <c r="AR104" s="25">
        <f t="shared" si="74"/>
        <v>470.90142173522725</v>
      </c>
      <c r="AS104" s="27">
        <f t="shared" si="75"/>
        <v>2169.7141734879106</v>
      </c>
      <c r="AT104" s="25">
        <f t="shared" si="76"/>
        <v>1620.8155563657624</v>
      </c>
      <c r="AU104" s="25">
        <f>'Config sheet'!$C$51/100*GERC_A_PARA!AN104</f>
        <v>266.0974934836359</v>
      </c>
      <c r="AV104" s="25">
        <f t="shared" si="77"/>
        <v>266.0974934836359</v>
      </c>
      <c r="AW104" s="25">
        <f t="shared" si="78"/>
        <v>356.21295765177274</v>
      </c>
      <c r="AX104" s="27">
        <f t="shared" si="79"/>
        <v>1995.1260411355911</v>
      </c>
      <c r="AY104" s="25">
        <f t="shared" si="80"/>
        <v>1490.3950777924999</v>
      </c>
      <c r="AZ104" s="31">
        <f t="shared" si="117"/>
        <v>93.44700993299405</v>
      </c>
      <c r="BA104" s="31">
        <f t="shared" si="118"/>
        <v>94.788086969962706</v>
      </c>
      <c r="BB104" s="31">
        <f t="shared" si="119"/>
        <v>69.806599065435194</v>
      </c>
      <c r="BC104" s="31">
        <f t="shared" si="120"/>
        <v>70.808407760038264</v>
      </c>
      <c r="BD104" s="25">
        <f t="shared" si="81"/>
        <v>94.11754845147837</v>
      </c>
      <c r="BE104">
        <f>'Config sheet'!$D$59</f>
        <v>82.44</v>
      </c>
      <c r="BF104" s="30">
        <f t="shared" si="121"/>
        <v>82.212525932107553</v>
      </c>
      <c r="BG104" s="19">
        <f>Coeff_Summary!$B$10+Coeff_Summary!$D$10*(C104)+Coeff_Summary!$E$10*AI104*100+Coeff_Summary!$F$10*(C104)^2+Coeff_Summary!$G$10*(C104)*AI104*100+Coeff_Summary!$H$10*(AI104*100)^2</f>
        <v>0.95992897921665199</v>
      </c>
      <c r="BH104" s="19">
        <f>Coeff_Summary!$B$8+Coeff_Summary!$D$8*(D104)+Coeff_Summary!$E$8*AJ104*100+Coeff_Summary!$F$8*(D104)^2+Coeff_Summary!$G$8*(D104)*AJ104*100+Coeff_Summary!$H$8*(AJ104*100)^2</f>
        <v>0.97014071951737668</v>
      </c>
      <c r="BI104" s="30">
        <f t="shared" si="122"/>
        <v>0.96503484936701434</v>
      </c>
      <c r="BJ104" s="30">
        <f>BG104*8314.4*(GERC_A_PARA!C104+273)/('Config sheet'!$C$28*AI104*10^5)</f>
        <v>6.3353084409926361E-2</v>
      </c>
      <c r="BK104">
        <f>BH104*(8314.4/'Config sheet'!$C$28)*(BT104/(AJ104*10^5))</f>
        <v>4.7829348465033943E-2</v>
      </c>
      <c r="BL104" s="30">
        <f t="shared" si="123"/>
        <v>3338.322036410179</v>
      </c>
      <c r="BM104" s="30">
        <f t="shared" si="82"/>
        <v>52693.914866236883</v>
      </c>
      <c r="BN104" s="30">
        <f t="shared" si="83"/>
        <v>2493.7866724049395</v>
      </c>
      <c r="BO104" s="30">
        <f t="shared" si="84"/>
        <v>52139.256595310799</v>
      </c>
      <c r="BP104" s="19">
        <f>(Coeff_Summary!$B$4+Coeff_Summary!$D$4*(C104)+Coeff_Summary!$E$4*AI104*100+Coeff_Summary!$F$4*(C104)^2+Coeff_Summary!$G$4*(C104)*AI104*100+Coeff_Summary!$H$4*(AI104*100)^2+Coeff_Summary!$B$2+Coeff_Summary!$D$2*(D104)+Coeff_Summary!$E$2*AJ104*100+Coeff_Summary!$F$2*(D104)^2+Coeff_Summary!$G$2*(D104)*AJ104*100+Coeff_Summary!$H$2*(AJ104*100)^2)/2</f>
        <v>1.3658957591082419</v>
      </c>
      <c r="BQ104" s="30">
        <f t="shared" si="124"/>
        <v>3.7330188314759147</v>
      </c>
      <c r="BR104" s="30">
        <f>BI104*(8314.4/'Config sheet'!$C$28)*(273+C104)*BQ104*((AK104^(1/BQ104))-1)</f>
        <v>68050.144126805142</v>
      </c>
      <c r="BS104" s="30">
        <f t="shared" si="85"/>
        <v>332.6551266353764</v>
      </c>
      <c r="BT104" s="30">
        <f t="shared" si="86"/>
        <v>343.64</v>
      </c>
      <c r="BU104" s="52">
        <f t="shared" si="87"/>
        <v>77.205077060337004</v>
      </c>
      <c r="BV104" s="30">
        <f t="shared" si="88"/>
        <v>1290.1528118310714</v>
      </c>
      <c r="BW104" s="65">
        <f>Coeff_Summary!$B$8+Coeff_Summary!$D$8*(BS104-273)+Coeff_Summary!$E$8*AJ104*100+Coeff_Summary!$F$8*(BS104-273)^2+Coeff_Summary!$G$8*(BS104-273)*AJ104*100+Coeff_Summary!$H$8*(AJ104*100)^2</f>
        <v>0.96482225081737705</v>
      </c>
      <c r="BX104" s="30">
        <f>BW104*(8314.4/'Config sheet'!$C$28)*(BS104/(AI104*10^5))</f>
        <v>7.1694559089635235E-2</v>
      </c>
      <c r="BY104" s="30">
        <f t="shared" si="89"/>
        <v>1.1316664335667594</v>
      </c>
      <c r="BZ104" s="30">
        <f t="shared" si="90"/>
        <v>1.010638016480196</v>
      </c>
      <c r="CA104" s="30">
        <f>('Config sheet'!$C$132*(AJ104-AI104) - 'Config sheet'!$C$133*GERC_A_PARA!AJ104)*10^5</f>
        <v>93590.321760293693</v>
      </c>
      <c r="CB104" s="30">
        <f>('Config sheet'!$C$132*(AJ104-AI104) + 'Config sheet'!$C$133*AI104)*10^5</f>
        <v>117931.53263260363</v>
      </c>
      <c r="CC104" s="30">
        <f>'Config sheet'!$C$148</f>
        <v>386976</v>
      </c>
      <c r="CD104" s="30">
        <f t="shared" si="125"/>
        <v>10.984873364623581</v>
      </c>
      <c r="CE104" s="30"/>
      <c r="CF104" s="30"/>
      <c r="CG104" s="30"/>
      <c r="CH104" s="30"/>
      <c r="CI104" s="30"/>
      <c r="CJ104" s="30"/>
      <c r="CK104" s="30"/>
      <c r="CL104" s="30"/>
      <c r="CM104" s="46">
        <f>P104+'Config sheet'!$O$9-'Config sheet'!$C$139</f>
        <v>34.428899999999999</v>
      </c>
      <c r="CN104" s="46">
        <f>Q104+'Config sheet'!$O$9+'Config sheet'!C$140</f>
        <v>65.308900000000008</v>
      </c>
      <c r="CO104" s="27">
        <f t="shared" si="91"/>
        <v>1.8969209007548893</v>
      </c>
      <c r="CP104" s="46">
        <f>'Config sheet'!$N$47</f>
        <v>1852.7346826837274</v>
      </c>
      <c r="CQ104" s="27">
        <f>'Config sheet'!$N$42</f>
        <v>970.82423361890676</v>
      </c>
      <c r="CR104" s="27">
        <f>'Config sheet'!$N$46</f>
        <v>881.91044906482068</v>
      </c>
      <c r="CS104" s="27">
        <f t="shared" si="92"/>
        <v>1.3933457705902856</v>
      </c>
      <c r="CT104" s="27">
        <f>'Config sheet'!$N$50/100*GERC_A_PARA!CQ104</f>
        <v>274.64617569078871</v>
      </c>
      <c r="CU104" s="27">
        <f t="shared" si="93"/>
        <v>274.64617569078871</v>
      </c>
      <c r="CV104" s="27">
        <f t="shared" si="94"/>
        <v>434.83914434217252</v>
      </c>
      <c r="CW104" s="27">
        <f t="shared" si="95"/>
        <v>1245.4704093096955</v>
      </c>
      <c r="CX104" s="27">
        <f t="shared" si="96"/>
        <v>786.64418625518476</v>
      </c>
      <c r="CY104" s="27">
        <f>'Config sheet'!$N$51/100*GERC_A_PARA!CR104</f>
        <v>198.78261521921058</v>
      </c>
      <c r="CZ104" s="27">
        <f t="shared" si="97"/>
        <v>198.78261521921058</v>
      </c>
      <c r="DA104" s="27">
        <f t="shared" si="98"/>
        <v>314.72661905672362</v>
      </c>
      <c r="DB104" s="27">
        <f t="shared" si="99"/>
        <v>1080.6930642840312</v>
      </c>
      <c r="DC104" s="27">
        <f t="shared" si="100"/>
        <v>682.57014361065001</v>
      </c>
      <c r="DD104" s="50">
        <f t="shared" si="101"/>
        <v>83.499282042616699</v>
      </c>
      <c r="DE104" s="50">
        <f t="shared" si="102"/>
        <v>86.853086505499476</v>
      </c>
      <c r="DF104" s="50">
        <f t="shared" si="103"/>
        <v>52.738486827408437</v>
      </c>
      <c r="DG104" s="50">
        <f t="shared" si="104"/>
        <v>54.856763394112022</v>
      </c>
      <c r="DH104" s="27">
        <f t="shared" si="105"/>
        <v>85.176184274058087</v>
      </c>
      <c r="DI104">
        <f>'Config sheet'!$N$59</f>
        <v>71.978923438716066</v>
      </c>
      <c r="DJ104" s="21">
        <f t="shared" si="126"/>
        <v>69.486904692409155</v>
      </c>
      <c r="DK104" s="19">
        <f>Coeff_Summary!$B$11+Coeff_Summary!$D$11*(F104)+Coeff_Summary!$E$11*CM104*100+Coeff_Summary!$F$11*(F104)^2+Coeff_Summary!$G$11*(F104)*CM104*100+Coeff_Summary!$H$11*(CM104*100)^2</f>
        <v>0.93267339705117946</v>
      </c>
      <c r="DL104" s="19">
        <f>Coeff_Summary!$B$9+Coeff_Summary!$D$9*(G104)+Coeff_Summary!$E$9*CN104*100+Coeff_Summary!$F$9*(G104)^2+Coeff_Summary!$G$9*(G104)*CN104*100+Coeff_Summary!$H$9*(CN104*100)^2</f>
        <v>0.95019497832465238</v>
      </c>
      <c r="DM104" s="30">
        <f t="shared" si="127"/>
        <v>0.94143418768791598</v>
      </c>
      <c r="DN104">
        <f>DK104*8314.4*(GERC_A_PARA!F104+273)/('Config sheet'!$N$28*GERC_A_PARA!CM104*10^5)</f>
        <v>3.9296599254750694E-2</v>
      </c>
      <c r="DO104">
        <f>DL104*(8314.4/'Config sheet'!$N$28)*((GERC_A_PARA!G104+273)/(GERC_A_PARA!CN104*10^5))</f>
        <v>2.5286168813919797E-2</v>
      </c>
      <c r="DP104" s="30">
        <f t="shared" si="128"/>
        <v>1578.0887074320769</v>
      </c>
      <c r="DQ104" s="30">
        <f t="shared" si="106"/>
        <v>40158.403967775826</v>
      </c>
      <c r="DR104" s="30">
        <f t="shared" si="107"/>
        <v>996.72725888722471</v>
      </c>
      <c r="DS104" s="30">
        <f t="shared" si="108"/>
        <v>39417.883595657077</v>
      </c>
      <c r="DT104" s="19">
        <f>(Coeff_Summary!$B$5+Coeff_Summary!$D$5*(F104)+Coeff_Summary!$E$5*CM104*100+Coeff_Summary!$F$5*(F104)^2+Coeff_Summary!$G$5*(F104)*CM104*100+Coeff_Summary!$H$5*(CM104*100)^2+Coeff_Summary!$B$3+Coeff_Summary!$D$3*(G104)+Coeff_Summary!$E$3*CN104*100+Coeff_Summary!$F$3*(G104)^2+Coeff_Summary!$G$3*(G104)*CN104*100+Coeff_Summary!$H$3*(CN104*100)^2)/2</f>
        <v>1.4287657719983755</v>
      </c>
      <c r="DU104" s="30">
        <f t="shared" si="129"/>
        <v>3.3322757209355527</v>
      </c>
      <c r="DV104" s="30">
        <f>DM104*(8314.4/'Config sheet'!$N$28)*(273+F104)*DU104*((CO104^(1/DU104))-1)</f>
        <v>96397.165239498616</v>
      </c>
      <c r="DW104" s="30">
        <f t="shared" si="109"/>
        <v>346.23158369120978</v>
      </c>
      <c r="DX104" s="30">
        <f t="shared" si="110"/>
        <v>342.31</v>
      </c>
      <c r="DY104" s="30">
        <f t="shared" si="111"/>
        <v>106.92859309401021</v>
      </c>
      <c r="DZ104" s="30">
        <f t="shared" si="112"/>
        <v>1005.6442006512061</v>
      </c>
      <c r="EA104" s="65">
        <f>Coeff_Summary!$B$9+Coeff_Summary!$D$9*(DW104-273)+Coeff_Summary!$E$9*CN104*100+Coeff_Summary!$F$9*(DW104-273)^2+Coeff_Summary!$G$9*(DW104-273)*CN104*100+Coeff_Summary!$H$9*(CN104*100)^2</f>
        <v>0.95327388507016675</v>
      </c>
      <c r="EB104" s="30">
        <f>EA104*(8314.4/'Config sheet'!$C$28)*(DW104/(CM104*10^5))</f>
        <v>4.8672574137561632E-2</v>
      </c>
      <c r="EC104" s="30">
        <f t="shared" si="113"/>
        <v>1.238595070836249</v>
      </c>
      <c r="ED104" s="30">
        <f t="shared" si="114"/>
        <v>1.0187864061834191</v>
      </c>
      <c r="EE104" s="30">
        <f>('Config sheet'!$N$132*(CN104-CM104) - 'Config sheet'!$N$133*GERC_A_PARA!CN104)*10^5</f>
        <v>113862.29455341712</v>
      </c>
      <c r="EF104" s="30">
        <f>('Config sheet'!$N$132*(CN104-CM104) + 'Config sheet'!$N$133*CM104)*10^5</f>
        <v>155635.01860250838</v>
      </c>
      <c r="EG104" s="30">
        <f>'Config sheet'!$N$148</f>
        <v>386976</v>
      </c>
      <c r="EH104" s="30">
        <f t="shared" si="115"/>
        <v>2295.7970124822778</v>
      </c>
      <c r="EI104" s="30">
        <f>'Config sheet'!$E$127+'Config sheet'!$P$127</f>
        <v>3308.2</v>
      </c>
      <c r="EJ104" s="30"/>
      <c r="EK104" s="63">
        <f t="shared" si="116"/>
        <v>52693.914866236883</v>
      </c>
      <c r="EL104" s="63">
        <f t="shared" si="137"/>
        <v>52139.256595310799</v>
      </c>
      <c r="EM104" s="63">
        <f t="shared" si="138"/>
        <v>40158.403967775826</v>
      </c>
      <c r="EN104" s="63">
        <f t="shared" si="139"/>
        <v>39417.883595657077</v>
      </c>
      <c r="EO104" s="30">
        <f>BL104*(('Config sheet'!$D$8+273)/(C104+273))*(GERC_A_PARA!AI104/'Config sheet'!$D$7)*(1/GERC_A_PARA!BG104)*24*10^-3</f>
        <v>1828.8349222066663</v>
      </c>
      <c r="EP104" s="30">
        <f>BN104*(('Config sheet'!$D$8+273)/(D104+273))*(GERC_A_PARA!AJ104/'Config sheet'!$D$7)*(1/GERC_A_PARA!BH104)*24*10^-3</f>
        <v>1809.5845321315426</v>
      </c>
      <c r="EQ104" s="30">
        <f t="shared" si="130"/>
        <v>1819.2097271691046</v>
      </c>
      <c r="ER104" s="30">
        <f>DP104*(('Config sheet'!$D$8+273)/(F104+273))*(CM104/'Config sheet'!$D$7)*(1/DK104)*24*10^-3</f>
        <v>1393.7679859768612</v>
      </c>
      <c r="ES104" s="30">
        <f>DR104*(('Config sheet'!$D$8+273)/(G104+273))*(CN104/'Config sheet'!$D$7)*(1/DL104)*24*10^-3</f>
        <v>1368.0669250370147</v>
      </c>
      <c r="ET104" s="30">
        <f t="shared" si="131"/>
        <v>1380.917455506938</v>
      </c>
      <c r="EU104">
        <f t="shared" si="132"/>
        <v>1.0106380164801962</v>
      </c>
      <c r="EV104">
        <f t="shared" si="133"/>
        <v>1.0187864061834191</v>
      </c>
      <c r="EW104" s="30">
        <f t="shared" si="134"/>
        <v>0.70918310987633881</v>
      </c>
      <c r="EX104" s="30">
        <f>'Config sheet'!$C$123/('Config sheet'!$F$17*10^-3)</f>
        <v>1.2841244171864261</v>
      </c>
      <c r="EY104" s="30">
        <f t="shared" si="135"/>
        <v>0.72824352870681308</v>
      </c>
      <c r="EZ104" s="30">
        <f>'Config sheet'!$N$123/('Config sheet'!$Q$17*10^-3)</f>
        <v>1.4616189626248377</v>
      </c>
      <c r="FA104" s="1" t="s">
        <v>511</v>
      </c>
      <c r="FB104" s="30">
        <f t="shared" si="136"/>
        <v>-3.9215836912097757</v>
      </c>
      <c r="FC104" s="30"/>
    </row>
    <row r="105" spans="1:159" x14ac:dyDescent="0.25">
      <c r="A105" s="1">
        <v>43484</v>
      </c>
      <c r="B105" s="2">
        <v>0.29305555555555557</v>
      </c>
      <c r="C105">
        <v>22.15</v>
      </c>
      <c r="D105">
        <v>70.2</v>
      </c>
      <c r="E105">
        <v>12.95</v>
      </c>
      <c r="F105">
        <v>12.89</v>
      </c>
      <c r="G105">
        <v>69.16</v>
      </c>
      <c r="H105">
        <v>66.63</v>
      </c>
      <c r="I105">
        <v>71.87</v>
      </c>
      <c r="J105">
        <v>71.97</v>
      </c>
      <c r="K105">
        <v>72.2</v>
      </c>
      <c r="L105">
        <v>69.5</v>
      </c>
      <c r="M105">
        <v>21.77</v>
      </c>
      <c r="N105">
        <v>34.07</v>
      </c>
      <c r="O105">
        <v>33.590000000000003</v>
      </c>
      <c r="P105">
        <v>33.51</v>
      </c>
      <c r="Q105">
        <v>63.92</v>
      </c>
      <c r="R105">
        <v>3.72</v>
      </c>
      <c r="S105">
        <v>87.5</v>
      </c>
      <c r="T105">
        <v>74.989999999999995</v>
      </c>
      <c r="U105">
        <v>71.7</v>
      </c>
      <c r="V105">
        <v>71.7</v>
      </c>
      <c r="W105">
        <v>2.97</v>
      </c>
      <c r="X105">
        <v>2.37</v>
      </c>
      <c r="Y105">
        <v>3.8</v>
      </c>
      <c r="Z105">
        <v>3.42</v>
      </c>
      <c r="AA105">
        <v>4.63</v>
      </c>
      <c r="AB105">
        <v>4.04</v>
      </c>
      <c r="AC105">
        <v>3.87</v>
      </c>
      <c r="AD105">
        <v>1.8</v>
      </c>
      <c r="AE105">
        <v>1.53</v>
      </c>
      <c r="AF105">
        <v>1.89</v>
      </c>
      <c r="AH105" s="4" t="str">
        <f t="shared" si="140"/>
        <v>ON</v>
      </c>
      <c r="AI105" s="31">
        <f>M105+'Config sheet'!$D$9-'Config sheet'!$C$139</f>
        <v>22.728899999999999</v>
      </c>
      <c r="AJ105" s="31">
        <f>N105+'Config sheet'!$D$9+'Config sheet'!$C$140</f>
        <v>35.428899999999999</v>
      </c>
      <c r="AK105" s="25">
        <f t="shared" si="71"/>
        <v>1.5587599927845166</v>
      </c>
      <c r="AL105" s="46">
        <f>'Config sheet'!$C$47</f>
        <v>3546.9708798579968</v>
      </c>
      <c r="AM105" s="4">
        <f>'Config sheet'!$C$42</f>
        <v>1817.9423322060413</v>
      </c>
      <c r="AN105" s="25">
        <f>'Config sheet'!$C$46</f>
        <v>1729.0285476519553</v>
      </c>
      <c r="AO105" s="25">
        <f t="shared" si="72"/>
        <v>1.5146699323900574</v>
      </c>
      <c r="AP105" s="25">
        <f>'Config sheet'!$C$50/100*GERC_A_PARA!AM105</f>
        <v>351.771841281869</v>
      </c>
      <c r="AQ105" s="25">
        <f t="shared" si="73"/>
        <v>351.771841281869</v>
      </c>
      <c r="AR105" s="25">
        <f t="shared" si="74"/>
        <v>471.55877520548313</v>
      </c>
      <c r="AS105" s="27">
        <f t="shared" si="75"/>
        <v>2169.7141734879106</v>
      </c>
      <c r="AT105" s="25">
        <f t="shared" si="76"/>
        <v>1618.5561376323128</v>
      </c>
      <c r="AU105" s="25">
        <f>'Config sheet'!$C$51/100*GERC_A_PARA!AN105</f>
        <v>266.0974934836359</v>
      </c>
      <c r="AV105" s="25">
        <f t="shared" si="77"/>
        <v>266.0974934836359</v>
      </c>
      <c r="AW105" s="25">
        <f t="shared" si="78"/>
        <v>356.71021209411367</v>
      </c>
      <c r="AX105" s="27">
        <f t="shared" si="79"/>
        <v>1995.1260411355911</v>
      </c>
      <c r="AY105" s="25">
        <f t="shared" si="80"/>
        <v>1488.3174653548726</v>
      </c>
      <c r="AZ105" s="31">
        <f t="shared" si="117"/>
        <v>93.410850729337795</v>
      </c>
      <c r="BA105" s="31">
        <f t="shared" si="118"/>
        <v>94.759327789380279</v>
      </c>
      <c r="BB105" s="31">
        <f t="shared" si="119"/>
        <v>69.682314664691418</v>
      </c>
      <c r="BC105" s="31">
        <f t="shared" si="120"/>
        <v>70.68824708134683</v>
      </c>
      <c r="BD105" s="25">
        <f t="shared" si="81"/>
        <v>94.085089259359037</v>
      </c>
      <c r="BE105">
        <f>'Config sheet'!$D$59</f>
        <v>82.44</v>
      </c>
      <c r="BF105" s="30">
        <f t="shared" si="121"/>
        <v>82.135185066189081</v>
      </c>
      <c r="BG105" s="19">
        <f>Coeff_Summary!$B$10+Coeff_Summary!$D$10*(C105)+Coeff_Summary!$E$10*AI105*100+Coeff_Summary!$F$10*(C105)^2+Coeff_Summary!$G$10*(C105)*AI105*100+Coeff_Summary!$H$10*(AI105*100)^2</f>
        <v>0.9597622352955234</v>
      </c>
      <c r="BH105" s="19">
        <f>Coeff_Summary!$B$8+Coeff_Summary!$D$8*(D105)+Coeff_Summary!$E$8*AJ105*100+Coeff_Summary!$F$8*(D105)^2+Coeff_Summary!$G$8*(D105)*AJ105*100+Coeff_Summary!$H$8*(AJ105*100)^2</f>
        <v>0.96991049584873379</v>
      </c>
      <c r="BI105" s="30">
        <f t="shared" si="122"/>
        <v>0.9648363655721286</v>
      </c>
      <c r="BJ105" s="30">
        <f>BG105*8314.4*(GERC_A_PARA!C105+273)/('Config sheet'!$C$28*AI105*10^5)</f>
        <v>6.3277762135450333E-2</v>
      </c>
      <c r="BK105">
        <f>BH105*(8314.4/'Config sheet'!$C$28)*(BT105/(AJ105*10^5))</f>
        <v>4.7702853037749578E-2</v>
      </c>
      <c r="BL105" s="30">
        <f t="shared" si="123"/>
        <v>3337.1707183178687</v>
      </c>
      <c r="BM105" s="30">
        <f t="shared" si="82"/>
        <v>52738.444055186861</v>
      </c>
      <c r="BN105" s="30">
        <f t="shared" si="83"/>
        <v>2489.451474512533</v>
      </c>
      <c r="BO105" s="30">
        <f t="shared" si="84"/>
        <v>52186.636982540847</v>
      </c>
      <c r="BP105" s="19">
        <f>(Coeff_Summary!$B$4+Coeff_Summary!$D$4*(C105)+Coeff_Summary!$E$4*AI105*100+Coeff_Summary!$F$4*(C105)^2+Coeff_Summary!$G$4*(C105)*AI105*100+Coeff_Summary!$H$4*(AI105*100)^2+Coeff_Summary!$B$2+Coeff_Summary!$D$2*(D105)+Coeff_Summary!$E$2*AJ105*100+Coeff_Summary!$F$2*(D105)^2+Coeff_Summary!$G$2*(D105)*AJ105*100+Coeff_Summary!$H$2*(AJ105*100)^2)/2</f>
        <v>1.3663734388732194</v>
      </c>
      <c r="BQ105" s="30">
        <f t="shared" si="124"/>
        <v>3.7294555060418615</v>
      </c>
      <c r="BR105" s="30">
        <f>BI105*(8314.4/'Config sheet'!$C$28)*(273+C105)*BQ105*((AK105^(1/BQ105))-1)</f>
        <v>68154.938211674074</v>
      </c>
      <c r="BS105" s="30">
        <f t="shared" si="85"/>
        <v>332.45569622560259</v>
      </c>
      <c r="BT105" s="30">
        <f t="shared" si="86"/>
        <v>343.2</v>
      </c>
      <c r="BU105" s="52">
        <f t="shared" si="87"/>
        <v>77.639326171909659</v>
      </c>
      <c r="BV105" s="30">
        <f t="shared" si="88"/>
        <v>1285.9982653072161</v>
      </c>
      <c r="BW105" s="65">
        <f>Coeff_Summary!$B$8+Coeff_Summary!$D$8*(BS105-273)+Coeff_Summary!$E$8*AJ105*100+Coeff_Summary!$F$8*(BS105-273)^2+Coeff_Summary!$G$8*(BS105-273)*AJ105*100+Coeff_Summary!$H$8*(AJ105*100)^2</f>
        <v>0.96468572971614963</v>
      </c>
      <c r="BX105" s="30">
        <f>BW105*(8314.4/'Config sheet'!$C$28)*(BS105/(AI105*10^5))</f>
        <v>7.1641438806780505E-2</v>
      </c>
      <c r="BY105" s="30">
        <f t="shared" si="89"/>
        <v>1.1321740274794667</v>
      </c>
      <c r="BZ105" s="30">
        <f t="shared" si="90"/>
        <v>1.0105737235536105</v>
      </c>
      <c r="CA105" s="30">
        <f>('Config sheet'!$C$132*(AJ105-AI105) - 'Config sheet'!$C$133*GERC_A_PARA!AJ105)*10^5</f>
        <v>93916.103000135932</v>
      </c>
      <c r="CB105" s="30">
        <f>('Config sheet'!$C$132*(AJ105-AI105) + 'Config sheet'!$C$133*AI105)*10^5</f>
        <v>118274.06688847354</v>
      </c>
      <c r="CC105" s="30">
        <f>'Config sheet'!$C$148</f>
        <v>386976</v>
      </c>
      <c r="CD105" s="30">
        <f t="shared" si="125"/>
        <v>10.744303774397395</v>
      </c>
      <c r="CE105" s="30"/>
      <c r="CF105" s="30"/>
      <c r="CG105" s="30"/>
      <c r="CH105" s="30"/>
      <c r="CI105" s="30"/>
      <c r="CJ105" s="30"/>
      <c r="CK105" s="30"/>
      <c r="CL105" s="30"/>
      <c r="CM105" s="46">
        <f>P105+'Config sheet'!$O$9-'Config sheet'!$C$139</f>
        <v>34.468899999999998</v>
      </c>
      <c r="CN105" s="46">
        <f>Q105+'Config sheet'!$O$9+'Config sheet'!C$140</f>
        <v>65.278900000000007</v>
      </c>
      <c r="CO105" s="27">
        <f t="shared" si="91"/>
        <v>1.8938492380087562</v>
      </c>
      <c r="CP105" s="46">
        <f>'Config sheet'!$N$47</f>
        <v>1852.7346826837274</v>
      </c>
      <c r="CQ105" s="27">
        <f>'Config sheet'!$N$42</f>
        <v>970.82423361890676</v>
      </c>
      <c r="CR105" s="27">
        <f>'Config sheet'!$N$46</f>
        <v>881.91044906482068</v>
      </c>
      <c r="CS105" s="27">
        <f t="shared" si="92"/>
        <v>1.3914919665944869</v>
      </c>
      <c r="CT105" s="27">
        <f>'Config sheet'!$N$50/100*GERC_A_PARA!CQ105</f>
        <v>274.64617569078871</v>
      </c>
      <c r="CU105" s="27">
        <f t="shared" si="93"/>
        <v>274.64617569078871</v>
      </c>
      <c r="CV105" s="27">
        <f t="shared" si="94"/>
        <v>434.59896431169204</v>
      </c>
      <c r="CW105" s="27">
        <f t="shared" si="95"/>
        <v>1245.4704093096955</v>
      </c>
      <c r="CX105" s="27">
        <f t="shared" si="96"/>
        <v>787.07892319693372</v>
      </c>
      <c r="CY105" s="27">
        <f>'Config sheet'!$N$51/100*GERC_A_PARA!CR105</f>
        <v>198.78261521921058</v>
      </c>
      <c r="CZ105" s="27">
        <f t="shared" si="97"/>
        <v>198.78261521921058</v>
      </c>
      <c r="DA105" s="27">
        <f t="shared" si="98"/>
        <v>314.55278224846569</v>
      </c>
      <c r="DB105" s="27">
        <f t="shared" si="99"/>
        <v>1080.6930642840312</v>
      </c>
      <c r="DC105" s="27">
        <f t="shared" si="100"/>
        <v>682.94736429307181</v>
      </c>
      <c r="DD105" s="50">
        <f t="shared" si="101"/>
        <v>83.52402184846035</v>
      </c>
      <c r="DE105" s="50">
        <f t="shared" si="102"/>
        <v>86.872797895521259</v>
      </c>
      <c r="DF105" s="50">
        <f t="shared" si="103"/>
        <v>52.783267017961407</v>
      </c>
      <c r="DG105" s="50">
        <f t="shared" si="104"/>
        <v>54.899536521794296</v>
      </c>
      <c r="DH105" s="27">
        <f t="shared" si="105"/>
        <v>85.198409871990805</v>
      </c>
      <c r="DI105">
        <f>'Config sheet'!$N$59</f>
        <v>71.978923438716066</v>
      </c>
      <c r="DJ105" s="21">
        <f t="shared" si="126"/>
        <v>69.519905820934326</v>
      </c>
      <c r="DK105" s="19">
        <f>Coeff_Summary!$B$11+Coeff_Summary!$D$11*(F105)+Coeff_Summary!$E$11*CM105*100+Coeff_Summary!$F$11*(F105)^2+Coeff_Summary!$G$11*(F105)*CM105*100+Coeff_Summary!$H$11*(CM105*100)^2</f>
        <v>0.9327730063653743</v>
      </c>
      <c r="DL105" s="19">
        <f>Coeff_Summary!$B$9+Coeff_Summary!$D$9*(G105)+Coeff_Summary!$E$9*CN105*100+Coeff_Summary!$F$9*(G105)^2+Coeff_Summary!$G$9*(G105)*CN105*100+Coeff_Summary!$H$9*(CN105*100)^2</f>
        <v>0.95009110026088961</v>
      </c>
      <c r="DM105" s="30">
        <f t="shared" si="127"/>
        <v>0.94143205331313196</v>
      </c>
      <c r="DN105">
        <f>DK105*8314.4*(GERC_A_PARA!F105+273)/('Config sheet'!$N$28*GERC_A_PARA!CM105*10^5)</f>
        <v>3.9279920009827718E-2</v>
      </c>
      <c r="DO105">
        <f>DL105*(8314.4/'Config sheet'!$N$28)*((GERC_A_PARA!G105+273)/(GERC_A_PARA!CN105*10^5))</f>
        <v>2.528393960262202E-2</v>
      </c>
      <c r="DP105" s="30">
        <f t="shared" si="128"/>
        <v>1578.5004887934106</v>
      </c>
      <c r="DQ105" s="30">
        <f t="shared" si="106"/>
        <v>40185.939492709622</v>
      </c>
      <c r="DR105" s="30">
        <f t="shared" si="107"/>
        <v>997.53832423361712</v>
      </c>
      <c r="DS105" s="30">
        <f t="shared" si="108"/>
        <v>39453.437237690974</v>
      </c>
      <c r="DT105" s="19">
        <f>(Coeff_Summary!$B$5+Coeff_Summary!$D$5*(F105)+Coeff_Summary!$E$5*CM105*100+Coeff_Summary!$F$5*(F105)^2+Coeff_Summary!$G$5*(F105)*CM105*100+Coeff_Summary!$H$5*(CM105*100)^2+Coeff_Summary!$B$3+Coeff_Summary!$D$3*(G105)+Coeff_Summary!$E$3*CN105*100+Coeff_Summary!$F$3*(G105)^2+Coeff_Summary!$G$3*(G105)*CN105*100+Coeff_Summary!$H$3*(CN105*100)^2)/2</f>
        <v>1.4287795320207055</v>
      </c>
      <c r="DU105" s="30">
        <f t="shared" si="129"/>
        <v>3.3322008755579091</v>
      </c>
      <c r="DV105" s="30">
        <f>DM105*(8314.4/'Config sheet'!$N$28)*(273+F105)*DU105*((CO105^(1/DU105))-1)</f>
        <v>96189.58997682546</v>
      </c>
      <c r="DW105" s="30">
        <f t="shared" si="109"/>
        <v>346.2827539090423</v>
      </c>
      <c r="DX105" s="30">
        <f t="shared" si="110"/>
        <v>342.15999999999997</v>
      </c>
      <c r="DY105" s="30">
        <f t="shared" si="111"/>
        <v>107.32673522132984</v>
      </c>
      <c r="DZ105" s="30">
        <f t="shared" si="112"/>
        <v>1000.4416872630057</v>
      </c>
      <c r="EA105" s="65">
        <f>Coeff_Summary!$B$9+Coeff_Summary!$D$9*(DW105-273)+Coeff_Summary!$E$9*CN105*100+Coeff_Summary!$F$9*(DW105-273)^2+Coeff_Summary!$G$9*(DW105-273)*CN105*100+Coeff_Summary!$H$9*(CN105*100)^2</f>
        <v>0.95332854896222197</v>
      </c>
      <c r="EB105" s="30">
        <f>EA105*(8314.4/'Config sheet'!$C$28)*(DW105/(CM105*10^5))</f>
        <v>4.8626064535004197E-2</v>
      </c>
      <c r="EC105" s="30">
        <f t="shared" si="113"/>
        <v>1.2379369541190028</v>
      </c>
      <c r="ED105" s="30">
        <f t="shared" si="114"/>
        <v>1.0185662468546306</v>
      </c>
      <c r="EE105" s="30">
        <f>('Config sheet'!$N$132*(CN105-CM105) - 'Config sheet'!$N$133*GERC_A_PARA!CN105)*10^5</f>
        <v>113554.74686551803</v>
      </c>
      <c r="EF105" s="30">
        <f>('Config sheet'!$N$132*(CN105-CM105) + 'Config sheet'!$N$133*CM105)*10^5</f>
        <v>155331.6591686162</v>
      </c>
      <c r="EG105" s="30">
        <f>'Config sheet'!$N$148</f>
        <v>386976</v>
      </c>
      <c r="EH105" s="30">
        <f t="shared" si="115"/>
        <v>2286.439952570222</v>
      </c>
      <c r="EI105" s="30">
        <f>'Config sheet'!$E$127+'Config sheet'!$P$127</f>
        <v>3308.2</v>
      </c>
      <c r="EJ105" s="30"/>
      <c r="EK105" s="63">
        <f t="shared" si="116"/>
        <v>52738.444055186861</v>
      </c>
      <c r="EL105" s="63">
        <f t="shared" si="137"/>
        <v>52186.636982540847</v>
      </c>
      <c r="EM105" s="63">
        <f t="shared" si="138"/>
        <v>40185.939492709622</v>
      </c>
      <c r="EN105" s="63">
        <f t="shared" si="139"/>
        <v>39453.437237690974</v>
      </c>
      <c r="EO105" s="30">
        <f>BL105*(('Config sheet'!$D$8+273)/(C105+273))*(GERC_A_PARA!AI105/'Config sheet'!$D$7)*(1/GERC_A_PARA!BG105)*24*10^-3</f>
        <v>1830.3803859668747</v>
      </c>
      <c r="EP105" s="30">
        <f>BN105*(('Config sheet'!$D$8+273)/(D105+273))*(GERC_A_PARA!AJ105/'Config sheet'!$D$7)*(1/GERC_A_PARA!BH105)*24*10^-3</f>
        <v>1811.2289517388913</v>
      </c>
      <c r="EQ105" s="30">
        <f t="shared" si="130"/>
        <v>1820.804668852883</v>
      </c>
      <c r="ER105" s="30">
        <f>DP105*(('Config sheet'!$D$8+273)/(F105+273))*(CM105/'Config sheet'!$D$7)*(1/DK105)*24*10^-3</f>
        <v>1394.72365476192</v>
      </c>
      <c r="ES105" s="30">
        <f>DR105*(('Config sheet'!$D$8+273)/(G105+273))*(CN105/'Config sheet'!$D$7)*(1/DL105)*24*10^-3</f>
        <v>1369.3008766674502</v>
      </c>
      <c r="ET105" s="30">
        <f t="shared" si="131"/>
        <v>1382.0122657146851</v>
      </c>
      <c r="EU105">
        <f t="shared" si="132"/>
        <v>1.0105737235536107</v>
      </c>
      <c r="EV105">
        <f t="shared" si="133"/>
        <v>1.0185662468546304</v>
      </c>
      <c r="EW105" s="30">
        <f t="shared" si="134"/>
        <v>0.70628018881201693</v>
      </c>
      <c r="EX105" s="30">
        <f>'Config sheet'!$C$123/('Config sheet'!$F$17*10^-3)</f>
        <v>1.2841244171864261</v>
      </c>
      <c r="EY105" s="30">
        <f t="shared" si="135"/>
        <v>0.72390217661754519</v>
      </c>
      <c r="EZ105" s="30">
        <f>'Config sheet'!$N$123/('Config sheet'!$Q$17*10^-3)</f>
        <v>1.4616189626248377</v>
      </c>
      <c r="FA105" s="1" t="s">
        <v>512</v>
      </c>
      <c r="FB105" s="30">
        <f t="shared" si="136"/>
        <v>-4.1227539090423306</v>
      </c>
      <c r="FC105" s="30"/>
    </row>
    <row r="106" spans="1:159" x14ac:dyDescent="0.25">
      <c r="A106" s="1">
        <v>43484</v>
      </c>
      <c r="B106" s="2">
        <v>0.3347222222222222</v>
      </c>
      <c r="C106">
        <v>21.97</v>
      </c>
      <c r="D106">
        <v>70.349999999999994</v>
      </c>
      <c r="E106">
        <v>14.38</v>
      </c>
      <c r="F106">
        <v>14.33</v>
      </c>
      <c r="G106">
        <v>70.180000000000007</v>
      </c>
      <c r="H106">
        <v>66.739999999999995</v>
      </c>
      <c r="I106">
        <v>71.97</v>
      </c>
      <c r="J106">
        <v>72.040000000000006</v>
      </c>
      <c r="K106">
        <v>72.260000000000005</v>
      </c>
      <c r="L106">
        <v>69.61</v>
      </c>
      <c r="M106">
        <v>21.84</v>
      </c>
      <c r="N106">
        <v>34.29</v>
      </c>
      <c r="O106">
        <v>33.78</v>
      </c>
      <c r="P106">
        <v>33.700000000000003</v>
      </c>
      <c r="Q106">
        <v>63.89</v>
      </c>
      <c r="R106">
        <v>3.72</v>
      </c>
      <c r="S106">
        <v>86.85</v>
      </c>
      <c r="T106">
        <v>75.209999999999994</v>
      </c>
      <c r="U106">
        <v>71.760000000000005</v>
      </c>
      <c r="V106">
        <v>71.760000000000005</v>
      </c>
      <c r="W106">
        <v>3.02</v>
      </c>
      <c r="X106">
        <v>2.4300000000000002</v>
      </c>
      <c r="Y106">
        <v>3.78</v>
      </c>
      <c r="Z106">
        <v>3.45</v>
      </c>
      <c r="AA106">
        <v>4.59</v>
      </c>
      <c r="AB106">
        <v>4.2</v>
      </c>
      <c r="AC106">
        <v>3.9</v>
      </c>
      <c r="AD106">
        <v>1.92</v>
      </c>
      <c r="AE106">
        <v>1.48</v>
      </c>
      <c r="AF106">
        <v>1.89</v>
      </c>
      <c r="AH106" s="4" t="str">
        <f t="shared" si="140"/>
        <v>ON</v>
      </c>
      <c r="AI106" s="31">
        <f>M106+'Config sheet'!$D$9-'Config sheet'!$C$139</f>
        <v>22.7989</v>
      </c>
      <c r="AJ106" s="31">
        <f>N106+'Config sheet'!$D$9+'Config sheet'!$C$140</f>
        <v>35.648899999999998</v>
      </c>
      <c r="AK106" s="25">
        <f t="shared" si="71"/>
        <v>1.56362368359877</v>
      </c>
      <c r="AL106" s="46">
        <f>'Config sheet'!$C$47</f>
        <v>3546.9708798579968</v>
      </c>
      <c r="AM106" s="4">
        <f>'Config sheet'!$C$42</f>
        <v>1817.9423322060413</v>
      </c>
      <c r="AN106" s="25">
        <f>'Config sheet'!$C$46</f>
        <v>1729.0285476519553</v>
      </c>
      <c r="AO106" s="25">
        <f t="shared" si="72"/>
        <v>1.5146106030657571</v>
      </c>
      <c r="AP106" s="25">
        <f>'Config sheet'!$C$50/100*GERC_A_PARA!AM106</f>
        <v>351.771841281869</v>
      </c>
      <c r="AQ106" s="25">
        <f t="shared" si="73"/>
        <v>351.771841281869</v>
      </c>
      <c r="AR106" s="25">
        <f t="shared" si="74"/>
        <v>472.53513790801929</v>
      </c>
      <c r="AS106" s="27">
        <f t="shared" si="75"/>
        <v>2169.7141734879106</v>
      </c>
      <c r="AT106" s="25">
        <f t="shared" si="76"/>
        <v>1615.2118406309485</v>
      </c>
      <c r="AU106" s="25">
        <f>'Config sheet'!$C$51/100*GERC_A_PARA!AN106</f>
        <v>266.0974934836359</v>
      </c>
      <c r="AV106" s="25">
        <f t="shared" si="77"/>
        <v>266.0974934836359</v>
      </c>
      <c r="AW106" s="25">
        <f t="shared" si="78"/>
        <v>357.44878078377633</v>
      </c>
      <c r="AX106" s="27">
        <f t="shared" si="79"/>
        <v>1995.1260411355911</v>
      </c>
      <c r="AY106" s="25">
        <f t="shared" si="80"/>
        <v>1485.2422704198698</v>
      </c>
      <c r="AZ106" s="31">
        <f t="shared" si="117"/>
        <v>93.357143706554965</v>
      </c>
      <c r="BA106" s="31">
        <f t="shared" si="118"/>
        <v>94.716611971260008</v>
      </c>
      <c r="BB106" s="31">
        <f t="shared" si="119"/>
        <v>69.498354098829793</v>
      </c>
      <c r="BC106" s="31">
        <f t="shared" si="120"/>
        <v>70.510390276195821</v>
      </c>
      <c r="BD106" s="25">
        <f t="shared" si="81"/>
        <v>94.036877838907486</v>
      </c>
      <c r="BE106">
        <f>'Config sheet'!$D$59</f>
        <v>82.44</v>
      </c>
      <c r="BF106" s="30">
        <f t="shared" si="121"/>
        <v>82.02062501321015</v>
      </c>
      <c r="BG106" s="19">
        <f>Coeff_Summary!$B$10+Coeff_Summary!$D$10*(C106)+Coeff_Summary!$E$10*AI106*100+Coeff_Summary!$F$10*(C106)^2+Coeff_Summary!$G$10*(C106)*AI106*100+Coeff_Summary!$H$10*(AI106*100)^2</f>
        <v>0.95954702206272091</v>
      </c>
      <c r="BH106" s="19">
        <f>Coeff_Summary!$B$8+Coeff_Summary!$D$8*(D106)+Coeff_Summary!$E$8*AJ106*100+Coeff_Summary!$F$8*(D106)^2+Coeff_Summary!$G$8*(D106)*AJ106*100+Coeff_Summary!$H$8*(AJ106*100)^2</f>
        <v>0.96981865190943717</v>
      </c>
      <c r="BI106" s="30">
        <f t="shared" si="122"/>
        <v>0.96468283698607904</v>
      </c>
      <c r="BJ106" s="30">
        <f>BG106*8314.4*(GERC_A_PARA!C106+273)/('Config sheet'!$C$28*AI106*10^5)</f>
        <v>6.303086991942973E-2</v>
      </c>
      <c r="BK106">
        <f>BH106*(8314.4/'Config sheet'!$C$28)*(BT106/(AJ106*10^5))</f>
        <v>4.7424693757406378E-2</v>
      </c>
      <c r="BL106" s="30">
        <f t="shared" si="123"/>
        <v>3335.4606732736866</v>
      </c>
      <c r="BM106" s="30">
        <f t="shared" si="82"/>
        <v>52917.890512018879</v>
      </c>
      <c r="BN106" s="30">
        <f t="shared" si="83"/>
        <v>2483.03469611849</v>
      </c>
      <c r="BO106" s="30">
        <f t="shared" si="84"/>
        <v>52357.421827963015</v>
      </c>
      <c r="BP106" s="19">
        <f>(Coeff_Summary!$B$4+Coeff_Summary!$D$4*(C106)+Coeff_Summary!$E$4*AI106*100+Coeff_Summary!$F$4*(C106)^2+Coeff_Summary!$G$4*(C106)*AI106*100+Coeff_Summary!$H$4*(AI106*100)^2+Coeff_Summary!$B$2+Coeff_Summary!$D$2*(D106)+Coeff_Summary!$E$2*AJ106*100+Coeff_Summary!$F$2*(D106)^2+Coeff_Summary!$G$2*(D106)*AJ106*100+Coeff_Summary!$H$2*(AJ106*100)^2)/2</f>
        <v>1.3667500739002167</v>
      </c>
      <c r="BQ106" s="30">
        <f t="shared" si="124"/>
        <v>3.7266524839803421</v>
      </c>
      <c r="BR106" s="30">
        <f>BI106*(8314.4/'Config sheet'!$C$28)*(273+C106)*BQ106*((AK106^(1/BQ106))-1)</f>
        <v>68612.876099126239</v>
      </c>
      <c r="BS106" s="30">
        <f t="shared" si="85"/>
        <v>332.56058563898824</v>
      </c>
      <c r="BT106" s="30">
        <f t="shared" si="86"/>
        <v>343.35</v>
      </c>
      <c r="BU106" s="52">
        <f t="shared" si="87"/>
        <v>77.698606116139416</v>
      </c>
      <c r="BV106" s="30">
        <f t="shared" si="88"/>
        <v>1298.0529819791016</v>
      </c>
      <c r="BW106" s="65">
        <f>Coeff_Summary!$B$8+Coeff_Summary!$D$8*(BS106-273)+Coeff_Summary!$E$8*AJ106*100+Coeff_Summary!$F$8*(BS106-273)^2+Coeff_Summary!$G$8*(BS106-273)*AJ106*100+Coeff_Summary!$H$8*(AJ106*100)^2</f>
        <v>0.96455223617735042</v>
      </c>
      <c r="BX106" s="30">
        <f>BW106*(8314.4/'Config sheet'!$C$28)*(BS106/(AI106*10^5))</f>
        <v>7.1434123361147725E-2</v>
      </c>
      <c r="BY106" s="30">
        <f t="shared" si="89"/>
        <v>1.1333196488079509</v>
      </c>
      <c r="BZ106" s="30">
        <f t="shared" si="90"/>
        <v>1.0107046654416534</v>
      </c>
      <c r="CA106" s="30">
        <f>('Config sheet'!$C$132*(AJ106-AI106) - 'Config sheet'!$C$133*GERC_A_PARA!AJ106)*10^5</f>
        <v>95108.464871495933</v>
      </c>
      <c r="CB106" s="30">
        <f>('Config sheet'!$C$132*(AJ106-AI106) + 'Config sheet'!$C$133*AI106)*10^5</f>
        <v>119587.88812603409</v>
      </c>
      <c r="CC106" s="30">
        <f>'Config sheet'!$C$148</f>
        <v>386976</v>
      </c>
      <c r="CD106" s="30">
        <f t="shared" si="125"/>
        <v>10.789414361011779</v>
      </c>
      <c r="CE106" s="30"/>
      <c r="CF106" s="30"/>
      <c r="CG106" s="30"/>
      <c r="CH106" s="30"/>
      <c r="CI106" s="30"/>
      <c r="CJ106" s="30"/>
      <c r="CK106" s="30"/>
      <c r="CL106" s="30"/>
      <c r="CM106" s="46">
        <f>P106+'Config sheet'!$O$9-'Config sheet'!$C$139</f>
        <v>34.658900000000003</v>
      </c>
      <c r="CN106" s="46">
        <f>Q106+'Config sheet'!$O$9+'Config sheet'!C$140</f>
        <v>65.248900000000006</v>
      </c>
      <c r="CO106" s="27">
        <f t="shared" si="91"/>
        <v>1.8826015828546203</v>
      </c>
      <c r="CP106" s="46">
        <f>'Config sheet'!$N$47</f>
        <v>1852.7346826837274</v>
      </c>
      <c r="CQ106" s="27">
        <f>'Config sheet'!$N$42</f>
        <v>970.82423361890676</v>
      </c>
      <c r="CR106" s="27">
        <f>'Config sheet'!$N$46</f>
        <v>881.91044906482068</v>
      </c>
      <c r="CS106" s="27">
        <f t="shared" si="92"/>
        <v>1.3903552434240309</v>
      </c>
      <c r="CT106" s="27">
        <f>'Config sheet'!$N$50/100*GERC_A_PARA!CQ106</f>
        <v>274.64617569078871</v>
      </c>
      <c r="CU106" s="27">
        <f t="shared" si="93"/>
        <v>274.64617569078871</v>
      </c>
      <c r="CV106" s="27">
        <f t="shared" si="94"/>
        <v>432.90338182692705</v>
      </c>
      <c r="CW106" s="27">
        <f t="shared" si="95"/>
        <v>1245.4704093096955</v>
      </c>
      <c r="CX106" s="27">
        <f t="shared" si="96"/>
        <v>790.16172941264938</v>
      </c>
      <c r="CY106" s="27">
        <f>'Config sheet'!$N$51/100*GERC_A_PARA!CR106</f>
        <v>198.78261521921058</v>
      </c>
      <c r="CZ106" s="27">
        <f t="shared" si="97"/>
        <v>198.78261521921058</v>
      </c>
      <c r="DA106" s="27">
        <f t="shared" si="98"/>
        <v>313.32555845846127</v>
      </c>
      <c r="DB106" s="27">
        <f t="shared" si="99"/>
        <v>1080.6930642840312</v>
      </c>
      <c r="DC106" s="27">
        <f t="shared" si="100"/>
        <v>685.62231126166523</v>
      </c>
      <c r="DD106" s="50">
        <f t="shared" si="101"/>
        <v>83.698675758617128</v>
      </c>
      <c r="DE106" s="50">
        <f t="shared" si="102"/>
        <v>87.01195304345103</v>
      </c>
      <c r="DF106" s="50">
        <f t="shared" si="103"/>
        <v>53.100812265490298</v>
      </c>
      <c r="DG106" s="50">
        <f t="shared" si="104"/>
        <v>55.202849286874915</v>
      </c>
      <c r="DH106" s="27">
        <f t="shared" si="105"/>
        <v>85.355314401034079</v>
      </c>
      <c r="DI106">
        <f>'Config sheet'!$N$59</f>
        <v>71.978923438716066</v>
      </c>
      <c r="DJ106" s="21">
        <f t="shared" si="126"/>
        <v>69.75357258860835</v>
      </c>
      <c r="DK106" s="19">
        <f>Coeff_Summary!$B$11+Coeff_Summary!$D$11*(F106)+Coeff_Summary!$E$11*CM106*100+Coeff_Summary!$F$11*(F106)^2+Coeff_Summary!$G$11*(F106)*CM106*100+Coeff_Summary!$H$11*(CM106*100)^2</f>
        <v>0.93379600329271839</v>
      </c>
      <c r="DL106" s="19">
        <f>Coeff_Summary!$B$9+Coeff_Summary!$D$9*(G106)+Coeff_Summary!$E$9*CN106*100+Coeff_Summary!$F$9*(G106)^2+Coeff_Summary!$G$9*(G106)*CN106*100+Coeff_Summary!$H$9*(CN106*100)^2</f>
        <v>0.95092264062552667</v>
      </c>
      <c r="DM106" s="30">
        <f t="shared" si="127"/>
        <v>0.94235932195912253</v>
      </c>
      <c r="DN106">
        <f>DK106*8314.4*(GERC_A_PARA!F106+273)/('Config sheet'!$N$28*GERC_A_PARA!CM106*10^5)</f>
        <v>3.9304411068883355E-2</v>
      </c>
      <c r="DO106">
        <f>DL106*(8314.4/'Config sheet'!$N$28)*((GERC_A_PARA!G106+273)/(GERC_A_PARA!CN106*10^5))</f>
        <v>2.5393177457845171E-2</v>
      </c>
      <c r="DP106" s="30">
        <f t="shared" si="128"/>
        <v>1581.4075134216969</v>
      </c>
      <c r="DQ106" s="30">
        <f t="shared" si="106"/>
        <v>40234.86093329791</v>
      </c>
      <c r="DR106" s="30">
        <f t="shared" si="107"/>
        <v>1003.2897500985359</v>
      </c>
      <c r="DS106" s="30">
        <f t="shared" si="108"/>
        <v>39510.209061630121</v>
      </c>
      <c r="DT106" s="19">
        <f>(Coeff_Summary!$B$5+Coeff_Summary!$D$5*(F106)+Coeff_Summary!$E$5*CM106*100+Coeff_Summary!$F$5*(F106)^2+Coeff_Summary!$G$5*(F106)*CM106*100+Coeff_Summary!$H$5*(CM106*100)^2+Coeff_Summary!$B$3+Coeff_Summary!$D$3*(G106)+Coeff_Summary!$E$3*CN106*100+Coeff_Summary!$F$3*(G106)^2+Coeff_Summary!$G$3*(G106)*CN106*100+Coeff_Summary!$H$3*(CN106*100)^2)/2</f>
        <v>1.4267402954410258</v>
      </c>
      <c r="DU106" s="30">
        <f t="shared" si="129"/>
        <v>3.3433456148464353</v>
      </c>
      <c r="DV106" s="30">
        <f>DM106*(8314.4/'Config sheet'!$N$28)*(273+F106)*DU106*((CO106^(1/DU106))-1)</f>
        <v>95747.046805895487</v>
      </c>
      <c r="DW106" s="30">
        <f t="shared" si="109"/>
        <v>347.18555999277493</v>
      </c>
      <c r="DX106" s="30">
        <f t="shared" si="110"/>
        <v>343.18</v>
      </c>
      <c r="DY106" s="30">
        <f t="shared" si="111"/>
        <v>107.17199640604282</v>
      </c>
      <c r="DZ106" s="30">
        <f t="shared" si="112"/>
        <v>998.49080662558174</v>
      </c>
      <c r="EA106" s="65">
        <f>Coeff_Summary!$B$9+Coeff_Summary!$D$9*(DW106-273)+Coeff_Summary!$E$9*CN106*100+Coeff_Summary!$F$9*(DW106-273)^2+Coeff_Summary!$G$9*(DW106-273)*CN106*100+Coeff_Summary!$H$9*(CN106*100)^2</f>
        <v>0.95403222271999821</v>
      </c>
      <c r="EB106" s="30">
        <f>EA106*(8314.4/'Config sheet'!$C$28)*(DW106/(CM106*10^5))</f>
        <v>4.8521364659254634E-2</v>
      </c>
      <c r="EC106" s="30">
        <f t="shared" si="113"/>
        <v>1.2345017604822526</v>
      </c>
      <c r="ED106" s="30">
        <f t="shared" si="114"/>
        <v>1.0183408766715822</v>
      </c>
      <c r="EE106" s="30">
        <f>('Config sheet'!$N$132*(CN106-CM106) - 'Config sheet'!$N$133*GERC_A_PARA!CN106)*10^5</f>
        <v>112561.24392779068</v>
      </c>
      <c r="EF106" s="30">
        <f>('Config sheet'!$N$132*(CN106-CM106) + 'Config sheet'!$N$133*CM106)*10^5</f>
        <v>154405.16829499946</v>
      </c>
      <c r="EG106" s="30">
        <f>'Config sheet'!$N$148</f>
        <v>386976</v>
      </c>
      <c r="EH106" s="30">
        <f t="shared" si="115"/>
        <v>2296.5437886046834</v>
      </c>
      <c r="EI106" s="30">
        <f>'Config sheet'!$E$127+'Config sheet'!$P$127</f>
        <v>3308.2</v>
      </c>
      <c r="EJ106" s="30"/>
      <c r="EK106" s="63">
        <f t="shared" si="116"/>
        <v>52917.890512018879</v>
      </c>
      <c r="EL106" s="63">
        <f t="shared" si="137"/>
        <v>52357.421827963015</v>
      </c>
      <c r="EM106" s="63">
        <f t="shared" si="138"/>
        <v>40234.86093329791</v>
      </c>
      <c r="EN106" s="63">
        <f t="shared" si="139"/>
        <v>39510.209061630121</v>
      </c>
      <c r="EO106" s="30">
        <f>BL106*(('Config sheet'!$D$8+273)/(C106+273))*(GERC_A_PARA!AI106/'Config sheet'!$D$7)*(1/GERC_A_PARA!BG106)*24*10^-3</f>
        <v>1836.6083906189042</v>
      </c>
      <c r="EP106" s="30">
        <f>BN106*(('Config sheet'!$D$8+273)/(D106+273))*(GERC_A_PARA!AJ106/'Config sheet'!$D$7)*(1/GERC_A_PARA!BH106)*24*10^-3</f>
        <v>1817.1563399446188</v>
      </c>
      <c r="EQ106" s="30">
        <f t="shared" si="130"/>
        <v>1826.8823652817614</v>
      </c>
      <c r="ER106" s="30">
        <f>DP106*(('Config sheet'!$D$8+273)/(F106+273))*(CM106/'Config sheet'!$D$7)*(1/DK106)*24*10^-3</f>
        <v>1396.4215593343861</v>
      </c>
      <c r="ES106" s="30">
        <f>DR106*(('Config sheet'!$D$8+273)/(G106+273))*(CN106/'Config sheet'!$D$7)*(1/DL106)*24*10^-3</f>
        <v>1371.2712425907423</v>
      </c>
      <c r="ET106" s="30">
        <f t="shared" si="131"/>
        <v>1383.8464009625641</v>
      </c>
      <c r="EU106">
        <f t="shared" si="132"/>
        <v>1.0107046654416527</v>
      </c>
      <c r="EV106">
        <f t="shared" si="133"/>
        <v>1.018340876671582</v>
      </c>
      <c r="EW106" s="30">
        <f t="shared" si="134"/>
        <v>0.71052904480738255</v>
      </c>
      <c r="EX106" s="30">
        <f>'Config sheet'!$C$123/('Config sheet'!$F$17*10^-3)</f>
        <v>1.2841244171864261</v>
      </c>
      <c r="EY106" s="30">
        <f t="shared" si="135"/>
        <v>0.72153297210662981</v>
      </c>
      <c r="EZ106" s="30">
        <f>'Config sheet'!$N$123/('Config sheet'!$Q$17*10^-3)</f>
        <v>1.4616189626248377</v>
      </c>
      <c r="FA106" s="1" t="s">
        <v>513</v>
      </c>
      <c r="FB106" s="30">
        <f t="shared" si="136"/>
        <v>-4.0055599927749199</v>
      </c>
      <c r="FC106" s="30"/>
    </row>
    <row r="107" spans="1:159" x14ac:dyDescent="0.25">
      <c r="A107" s="1">
        <v>43484</v>
      </c>
      <c r="B107" s="2">
        <v>0.37638888888888888</v>
      </c>
      <c r="C107">
        <v>22.87</v>
      </c>
      <c r="D107">
        <v>71.78</v>
      </c>
      <c r="E107">
        <v>19.02</v>
      </c>
      <c r="F107">
        <v>18.95</v>
      </c>
      <c r="G107">
        <v>74.290000000000006</v>
      </c>
      <c r="H107">
        <v>66.900000000000006</v>
      </c>
      <c r="I107">
        <v>72.180000000000007</v>
      </c>
      <c r="J107">
        <v>72.260000000000005</v>
      </c>
      <c r="K107">
        <v>72.459999999999994</v>
      </c>
      <c r="L107">
        <v>69.87</v>
      </c>
      <c r="M107">
        <v>21.82</v>
      </c>
      <c r="N107">
        <v>34.58</v>
      </c>
      <c r="O107">
        <v>34.06</v>
      </c>
      <c r="P107">
        <v>33.97</v>
      </c>
      <c r="Q107">
        <v>63.96</v>
      </c>
      <c r="R107">
        <v>3.71</v>
      </c>
      <c r="S107">
        <v>84.45</v>
      </c>
      <c r="T107">
        <v>75.7</v>
      </c>
      <c r="U107">
        <v>72.2</v>
      </c>
      <c r="V107">
        <v>72.2</v>
      </c>
      <c r="W107">
        <v>2.99</v>
      </c>
      <c r="X107">
        <v>2.54</v>
      </c>
      <c r="Y107">
        <v>3.67</v>
      </c>
      <c r="Z107">
        <v>3.64</v>
      </c>
      <c r="AA107">
        <v>4.68</v>
      </c>
      <c r="AB107">
        <v>4.3899999999999997</v>
      </c>
      <c r="AC107">
        <v>3.9</v>
      </c>
      <c r="AD107">
        <v>1.71</v>
      </c>
      <c r="AE107">
        <v>1.5</v>
      </c>
      <c r="AF107">
        <v>2.3199999999999998</v>
      </c>
      <c r="AH107" s="4" t="str">
        <f t="shared" si="140"/>
        <v>ON</v>
      </c>
      <c r="AI107" s="31">
        <f>M107+'Config sheet'!$D$9-'Config sheet'!$C$139</f>
        <v>22.7789</v>
      </c>
      <c r="AJ107" s="31">
        <f>N107+'Config sheet'!$D$9+'Config sheet'!$C$140</f>
        <v>35.938899999999997</v>
      </c>
      <c r="AK107" s="25">
        <f t="shared" si="71"/>
        <v>1.5777276339068171</v>
      </c>
      <c r="AL107" s="46">
        <f>'Config sheet'!$C$47</f>
        <v>3546.9708798579968</v>
      </c>
      <c r="AM107" s="4">
        <f>'Config sheet'!$C$42</f>
        <v>1817.9423322060413</v>
      </c>
      <c r="AN107" s="25">
        <f>'Config sheet'!$C$46</f>
        <v>1729.0285476519553</v>
      </c>
      <c r="AO107" s="25">
        <f t="shared" si="72"/>
        <v>1.5049067548090194</v>
      </c>
      <c r="AP107" s="25">
        <f>'Config sheet'!$C$50/100*GERC_A_PARA!AM107</f>
        <v>351.771841281869</v>
      </c>
      <c r="AQ107" s="25">
        <f t="shared" si="73"/>
        <v>351.771841281869</v>
      </c>
      <c r="AR107" s="25">
        <f t="shared" si="74"/>
        <v>476.26862290967239</v>
      </c>
      <c r="AS107" s="27">
        <f t="shared" si="75"/>
        <v>2169.7141734879106</v>
      </c>
      <c r="AT107" s="25">
        <f t="shared" si="76"/>
        <v>1602.5501432370561</v>
      </c>
      <c r="AU107" s="25">
        <f>'Config sheet'!$C$51/100*GERC_A_PARA!AN107</f>
        <v>266.0974934836359</v>
      </c>
      <c r="AV107" s="25">
        <f t="shared" si="77"/>
        <v>266.0974934836359</v>
      </c>
      <c r="AW107" s="25">
        <f t="shared" si="78"/>
        <v>360.27297216100084</v>
      </c>
      <c r="AX107" s="27">
        <f t="shared" si="79"/>
        <v>1995.1260411355911</v>
      </c>
      <c r="AY107" s="25">
        <f t="shared" si="80"/>
        <v>1473.599408653002</v>
      </c>
      <c r="AZ107" s="31">
        <f t="shared" si="117"/>
        <v>93.15177498085275</v>
      </c>
      <c r="BA107" s="31">
        <f t="shared" si="118"/>
        <v>94.553272194073571</v>
      </c>
      <c r="BB107" s="31">
        <f t="shared" si="119"/>
        <v>68.801869003038689</v>
      </c>
      <c r="BC107" s="31">
        <f t="shared" si="120"/>
        <v>69.837014363306523</v>
      </c>
      <c r="BD107" s="25">
        <f t="shared" si="81"/>
        <v>93.852523587463168</v>
      </c>
      <c r="BE107">
        <f>'Config sheet'!$D$59</f>
        <v>82.44</v>
      </c>
      <c r="BF107" s="30">
        <f t="shared" si="121"/>
        <v>81.58598263531789</v>
      </c>
      <c r="BG107" s="19">
        <f>Coeff_Summary!$B$10+Coeff_Summary!$D$10*(C107)+Coeff_Summary!$E$10*AI107*100+Coeff_Summary!$F$10*(C107)^2+Coeff_Summary!$G$10*(C107)*AI107*100+Coeff_Summary!$H$10*(AI107*100)^2</f>
        <v>0.96008031679795169</v>
      </c>
      <c r="BH107" s="19">
        <f>Coeff_Summary!$B$8+Coeff_Summary!$D$8*(D107)+Coeff_Summary!$E$8*AJ107*100+Coeff_Summary!$F$8*(D107)^2+Coeff_Summary!$G$8*(D107)*AJ107*100+Coeff_Summary!$H$8*(AJ107*100)^2</f>
        <v>0.97026461881741721</v>
      </c>
      <c r="BI107" s="30">
        <f t="shared" si="122"/>
        <v>0.96517246780768451</v>
      </c>
      <c r="BJ107" s="30">
        <f>BG107*8314.4*(GERC_A_PARA!C107+273)/('Config sheet'!$C$28*AI107*10^5)</f>
        <v>6.3313866235901226E-2</v>
      </c>
      <c r="BK107">
        <f>BH107*(8314.4/'Config sheet'!$C$28)*(BT107/(AJ107*10^5))</f>
        <v>4.7259656918720465E-2</v>
      </c>
      <c r="BL107" s="30">
        <f t="shared" si="123"/>
        <v>3328.9216816591761</v>
      </c>
      <c r="BM107" s="30">
        <f t="shared" si="82"/>
        <v>52578.082489165041</v>
      </c>
      <c r="BN107" s="30">
        <f t="shared" si="83"/>
        <v>2458.7404105822784</v>
      </c>
      <c r="BO107" s="30">
        <f t="shared" si="84"/>
        <v>52026.201011381519</v>
      </c>
      <c r="BP107" s="19">
        <f>(Coeff_Summary!$B$4+Coeff_Summary!$D$4*(C107)+Coeff_Summary!$E$4*AI107*100+Coeff_Summary!$F$4*(C107)^2+Coeff_Summary!$G$4*(C107)*AI107*100+Coeff_Summary!$H$4*(AI107*100)^2+Coeff_Summary!$B$2+Coeff_Summary!$D$2*(D107)+Coeff_Summary!$E$2*AJ107*100+Coeff_Summary!$F$2*(D107)^2+Coeff_Summary!$G$2*(D107)*AJ107*100+Coeff_Summary!$H$2*(AJ107*100)^2)/2</f>
        <v>1.3656414836026365</v>
      </c>
      <c r="BQ107" s="30">
        <f t="shared" si="124"/>
        <v>3.7349194356917041</v>
      </c>
      <c r="BR107" s="30">
        <f>BI107*(8314.4/'Config sheet'!$C$28)*(273+C107)*BQ107*((AK107^(1/BQ107))-1)</f>
        <v>70317.050341037946</v>
      </c>
      <c r="BS107" s="30">
        <f t="shared" si="85"/>
        <v>334.28947242909277</v>
      </c>
      <c r="BT107" s="30">
        <f t="shared" si="86"/>
        <v>344.78</v>
      </c>
      <c r="BU107" s="52">
        <f t="shared" si="87"/>
        <v>78.551364606609624</v>
      </c>
      <c r="BV107" s="30">
        <f t="shared" si="88"/>
        <v>1307.4020248977502</v>
      </c>
      <c r="BW107" s="65">
        <f>Coeff_Summary!$B$8+Coeff_Summary!$D$8*(BS107-273)+Coeff_Summary!$E$8*AJ107*100+Coeff_Summary!$F$8*(BS107-273)^2+Coeff_Summary!$G$8*(BS107-273)*AJ107*100+Coeff_Summary!$H$8*(AJ107*100)^2</f>
        <v>0.96519600686001084</v>
      </c>
      <c r="BX107" s="30">
        <f>BW107*(8314.4/'Config sheet'!$C$28)*(BS107/(AI107*10^5))</f>
        <v>7.1916501613911901E-2</v>
      </c>
      <c r="BY107" s="30">
        <f t="shared" si="89"/>
        <v>1.1358728488631242</v>
      </c>
      <c r="BZ107" s="30">
        <f t="shared" si="90"/>
        <v>1.0106077604563668</v>
      </c>
      <c r="CA107" s="30">
        <f>('Config sheet'!$C$132*(AJ107-AI107) - 'Config sheet'!$C$133*GERC_A_PARA!AJ107)*10^5</f>
        <v>97641.645988287171</v>
      </c>
      <c r="CB107" s="30">
        <f>('Config sheet'!$C$132*(AJ107-AI107) + 'Config sheet'!$C$133*AI107)*10^5</f>
        <v>122234.15210101203</v>
      </c>
      <c r="CC107" s="30">
        <f>'Config sheet'!$C$148</f>
        <v>386976</v>
      </c>
      <c r="CD107" s="30">
        <f t="shared" si="125"/>
        <v>10.490527570907204</v>
      </c>
      <c r="CE107" s="30"/>
      <c r="CF107" s="30"/>
      <c r="CG107" s="30"/>
      <c r="CH107" s="30"/>
      <c r="CI107" s="30"/>
      <c r="CJ107" s="30"/>
      <c r="CK107" s="30"/>
      <c r="CL107" s="30"/>
      <c r="CM107" s="46">
        <f>P107+'Config sheet'!$O$9-'Config sheet'!$C$139</f>
        <v>34.928899999999999</v>
      </c>
      <c r="CN107" s="46">
        <f>Q107+'Config sheet'!$O$9+'Config sheet'!C$140</f>
        <v>65.318900000000014</v>
      </c>
      <c r="CO107" s="27">
        <f t="shared" si="91"/>
        <v>1.8700531651440502</v>
      </c>
      <c r="CP107" s="46">
        <f>'Config sheet'!$N$47</f>
        <v>1852.7346826837274</v>
      </c>
      <c r="CQ107" s="27">
        <f>'Config sheet'!$N$42</f>
        <v>970.82423361890676</v>
      </c>
      <c r="CR107" s="27">
        <f>'Config sheet'!$N$46</f>
        <v>881.91044906482068</v>
      </c>
      <c r="CS107" s="27">
        <f t="shared" si="92"/>
        <v>1.3836908394024248</v>
      </c>
      <c r="CT107" s="27">
        <f>'Config sheet'!$N$50/100*GERC_A_PARA!CQ107</f>
        <v>274.64617569078871</v>
      </c>
      <c r="CU107" s="27">
        <f t="shared" si="93"/>
        <v>274.64617569078871</v>
      </c>
      <c r="CV107" s="27">
        <f t="shared" si="94"/>
        <v>431.76129832391109</v>
      </c>
      <c r="CW107" s="27">
        <f t="shared" si="95"/>
        <v>1245.4704093096955</v>
      </c>
      <c r="CX107" s="27">
        <f t="shared" si="96"/>
        <v>792.25184420380822</v>
      </c>
      <c r="CY107" s="27">
        <f>'Config sheet'!$N$51/100*GERC_A_PARA!CR107</f>
        <v>198.78261521921058</v>
      </c>
      <c r="CZ107" s="27">
        <f t="shared" si="97"/>
        <v>198.78261521921058</v>
      </c>
      <c r="DA107" s="27">
        <f t="shared" si="98"/>
        <v>312.49894456166396</v>
      </c>
      <c r="DB107" s="27">
        <f t="shared" si="99"/>
        <v>1080.6930642840312</v>
      </c>
      <c r="DC107" s="27">
        <f t="shared" si="100"/>
        <v>687.43590116430664</v>
      </c>
      <c r="DD107" s="50">
        <f t="shared" si="101"/>
        <v>83.816316363730436</v>
      </c>
      <c r="DE107" s="50">
        <f t="shared" si="102"/>
        <v>87.105682956468158</v>
      </c>
      <c r="DF107" s="50">
        <f t="shared" si="103"/>
        <v>53.316105077389686</v>
      </c>
      <c r="DG107" s="50">
        <f t="shared" si="104"/>
        <v>55.408492604126067</v>
      </c>
      <c r="DH107" s="27">
        <f t="shared" si="105"/>
        <v>85.460999660099304</v>
      </c>
      <c r="DI107">
        <f>'Config sheet'!$N$59</f>
        <v>71.978923438716066</v>
      </c>
      <c r="DJ107" s="21">
        <f t="shared" si="126"/>
        <v>69.911649250428596</v>
      </c>
      <c r="DK107" s="19">
        <f>Coeff_Summary!$B$11+Coeff_Summary!$D$11*(F107)+Coeff_Summary!$E$11*CM107*100+Coeff_Summary!$F$11*(F107)^2+Coeff_Summary!$G$11*(F107)*CM107*100+Coeff_Summary!$H$11*(CM107*100)^2</f>
        <v>0.93755673204470957</v>
      </c>
      <c r="DL107" s="19">
        <f>Coeff_Summary!$B$9+Coeff_Summary!$D$9*(G107)+Coeff_Summary!$E$9*CN107*100+Coeff_Summary!$F$9*(G107)^2+Coeff_Summary!$G$9*(G107)*CN107*100+Coeff_Summary!$H$9*(CN107*100)^2</f>
        <v>0.95407612744118364</v>
      </c>
      <c r="DM107" s="30">
        <f t="shared" si="127"/>
        <v>0.94581642974294655</v>
      </c>
      <c r="DN107">
        <f>DK107*8314.4*(GERC_A_PARA!F107+273)/('Config sheet'!$N$28*GERC_A_PARA!CM107*10^5)</f>
        <v>3.9787276494055161E-2</v>
      </c>
      <c r="DO107">
        <f>DL107*(8314.4/'Config sheet'!$N$28)*((GERC_A_PARA!G107+273)/(GERC_A_PARA!CN107*10^5))</f>
        <v>2.5754879939346154E-2</v>
      </c>
      <c r="DP107" s="30">
        <f t="shared" si="128"/>
        <v>1583.3655808708822</v>
      </c>
      <c r="DQ107" s="30">
        <f t="shared" si="106"/>
        <v>39795.776951645879</v>
      </c>
      <c r="DR107" s="30">
        <f t="shared" si="107"/>
        <v>1007.189164926895</v>
      </c>
      <c r="DS107" s="30">
        <f t="shared" si="108"/>
        <v>39106.731124309983</v>
      </c>
      <c r="DT107" s="19">
        <f>(Coeff_Summary!$B$5+Coeff_Summary!$D$5*(F107)+Coeff_Summary!$E$5*CM107*100+Coeff_Summary!$F$5*(F107)^2+Coeff_Summary!$G$5*(F107)*CM107*100+Coeff_Summary!$H$5*(CM107*100)^2+Coeff_Summary!$B$3+Coeff_Summary!$D$3*(G107)+Coeff_Summary!$E$3*CN107*100+Coeff_Summary!$F$3*(G107)^2+Coeff_Summary!$G$3*(G107)*CN107*100+Coeff_Summary!$H$3*(CN107*100)^2)/2</f>
        <v>1.4190680746957354</v>
      </c>
      <c r="DU107" s="30">
        <f t="shared" si="129"/>
        <v>3.3862471526280085</v>
      </c>
      <c r="DV107" s="30">
        <f>DM107*(8314.4/'Config sheet'!$N$28)*(273+F107)*DU107*((CO107^(1/DU107))-1)</f>
        <v>96393.739949081108</v>
      </c>
      <c r="DW107" s="30">
        <f t="shared" si="109"/>
        <v>351.2289140835307</v>
      </c>
      <c r="DX107" s="30">
        <f t="shared" si="110"/>
        <v>347.29</v>
      </c>
      <c r="DY107" s="30">
        <f t="shared" si="111"/>
        <v>107.1176618784436</v>
      </c>
      <c r="DZ107" s="30">
        <f t="shared" si="112"/>
        <v>994.7689783568527</v>
      </c>
      <c r="EA107" s="65">
        <f>Coeff_Summary!$B$9+Coeff_Summary!$D$9*(DW107-273)+Coeff_Summary!$E$9*CN107*100+Coeff_Summary!$F$9*(DW107-273)^2+Coeff_Summary!$G$9*(DW107-273)*CN107*100+Coeff_Summary!$H$9*(CN107*100)^2</f>
        <v>0.95699227630238737</v>
      </c>
      <c r="EB107" s="30">
        <f>EA107*(8314.4/'Config sheet'!$C$28)*(DW107/(CM107*10^5))</f>
        <v>4.8858133231633141E-2</v>
      </c>
      <c r="EC107" s="30">
        <f t="shared" si="113"/>
        <v>1.2279838565711656</v>
      </c>
      <c r="ED107" s="30">
        <f t="shared" si="114"/>
        <v>1.0176196221858995</v>
      </c>
      <c r="EE107" s="30">
        <f>('Config sheet'!$N$132*(CN107-CM107) - 'Config sheet'!$N$133*GERC_A_PARA!CN107)*10^5</f>
        <v>111617.31914997133</v>
      </c>
      <c r="EF107" s="30">
        <f>('Config sheet'!$N$132*(CN107-CM107) + 'Config sheet'!$N$133*CM107)*10^5</f>
        <v>153603.64415341525</v>
      </c>
      <c r="EG107" s="30">
        <f>'Config sheet'!$N$148</f>
        <v>386976</v>
      </c>
      <c r="EH107" s="30">
        <f t="shared" si="115"/>
        <v>2302.171003254603</v>
      </c>
      <c r="EI107" s="30">
        <f>'Config sheet'!$E$127+'Config sheet'!$P$127</f>
        <v>3308.2</v>
      </c>
      <c r="EJ107" s="30"/>
      <c r="EK107" s="63">
        <f t="shared" si="116"/>
        <v>52578.082489165041</v>
      </c>
      <c r="EL107" s="63">
        <f t="shared" si="137"/>
        <v>52026.201011381519</v>
      </c>
      <c r="EM107" s="63">
        <f t="shared" si="138"/>
        <v>39795.776951645879</v>
      </c>
      <c r="EN107" s="63">
        <f t="shared" si="139"/>
        <v>39106.731124309983</v>
      </c>
      <c r="EO107" s="30">
        <f>BL107*(('Config sheet'!$D$8+273)/(C107+273))*(GERC_A_PARA!AI107/'Config sheet'!$D$7)*(1/GERC_A_PARA!BG107)*24*10^-3</f>
        <v>1824.8147559910994</v>
      </c>
      <c r="EP107" s="30">
        <f>BN107*(('Config sheet'!$D$8+273)/(D107+273))*(GERC_A_PARA!AJ107/'Config sheet'!$D$7)*(1/GERC_A_PARA!BH107)*24*10^-3</f>
        <v>1805.6607394020559</v>
      </c>
      <c r="EQ107" s="30">
        <f t="shared" si="130"/>
        <v>1815.2377476965776</v>
      </c>
      <c r="ER107" s="30">
        <f>DP107*(('Config sheet'!$D$8+273)/(F107+273))*(CM107/'Config sheet'!$D$7)*(1/DK107)*24*10^-3</f>
        <v>1381.1823780842319</v>
      </c>
      <c r="ES107" s="30">
        <f>DR107*(('Config sheet'!$D$8+273)/(G107+273))*(CN107/'Config sheet'!$D$7)*(1/DL107)*24*10^-3</f>
        <v>1357.2678316848701</v>
      </c>
      <c r="ET107" s="30">
        <f t="shared" si="131"/>
        <v>1369.225104884551</v>
      </c>
      <c r="EU107">
        <f t="shared" si="132"/>
        <v>1.010607760456367</v>
      </c>
      <c r="EV107">
        <f t="shared" si="133"/>
        <v>1.0176196221858991</v>
      </c>
      <c r="EW107" s="30">
        <f t="shared" si="134"/>
        <v>0.72023734993212929</v>
      </c>
      <c r="EX107" s="30">
        <f>'Config sheet'!$C$123/('Config sheet'!$F$17*10^-3)</f>
        <v>1.2841244171864261</v>
      </c>
      <c r="EY107" s="30">
        <f t="shared" si="135"/>
        <v>0.72651967511268256</v>
      </c>
      <c r="EZ107" s="30">
        <f>'Config sheet'!$N$123/('Config sheet'!$Q$17*10^-3)</f>
        <v>1.4616189626248377</v>
      </c>
      <c r="FA107" s="1" t="s">
        <v>514</v>
      </c>
      <c r="FB107" s="30">
        <f t="shared" si="136"/>
        <v>-3.9389140835306762</v>
      </c>
      <c r="FC107" s="30"/>
    </row>
    <row r="108" spans="1:159" x14ac:dyDescent="0.25">
      <c r="A108" s="1">
        <v>43484</v>
      </c>
      <c r="B108" s="2">
        <v>0.41805555555555557</v>
      </c>
      <c r="C108">
        <v>24.4</v>
      </c>
      <c r="D108">
        <v>73.83</v>
      </c>
      <c r="E108">
        <v>23.02</v>
      </c>
      <c r="F108">
        <v>22.92</v>
      </c>
      <c r="G108">
        <v>78.31</v>
      </c>
      <c r="H108">
        <v>66.790000000000006</v>
      </c>
      <c r="I108">
        <v>72.13</v>
      </c>
      <c r="J108">
        <v>72.290000000000006</v>
      </c>
      <c r="K108">
        <v>72.52</v>
      </c>
      <c r="L108">
        <v>69.94</v>
      </c>
      <c r="M108">
        <v>21.8</v>
      </c>
      <c r="N108">
        <v>34.729999999999997</v>
      </c>
      <c r="O108">
        <v>34.22</v>
      </c>
      <c r="P108">
        <v>34.15</v>
      </c>
      <c r="Q108">
        <v>63.89</v>
      </c>
      <c r="R108">
        <v>3.71</v>
      </c>
      <c r="S108">
        <v>83.45</v>
      </c>
      <c r="T108">
        <v>76.12</v>
      </c>
      <c r="U108">
        <v>72.36</v>
      </c>
      <c r="V108">
        <v>72.36</v>
      </c>
      <c r="W108">
        <v>2.95</v>
      </c>
      <c r="X108">
        <v>2.5299999999999998</v>
      </c>
      <c r="Y108">
        <v>3.83</v>
      </c>
      <c r="Z108">
        <v>3.74</v>
      </c>
      <c r="AA108">
        <v>4.71</v>
      </c>
      <c r="AB108">
        <v>4.37</v>
      </c>
      <c r="AC108">
        <v>3.97</v>
      </c>
      <c r="AD108">
        <v>1.86</v>
      </c>
      <c r="AE108">
        <v>1.31</v>
      </c>
      <c r="AF108">
        <v>2.34</v>
      </c>
      <c r="AH108" s="4" t="str">
        <f t="shared" si="140"/>
        <v>ON</v>
      </c>
      <c r="AI108" s="31">
        <f>M108+'Config sheet'!$D$9-'Config sheet'!$C$139</f>
        <v>22.758900000000001</v>
      </c>
      <c r="AJ108" s="31">
        <f>N108+'Config sheet'!$D$9+'Config sheet'!$C$140</f>
        <v>36.088899999999995</v>
      </c>
      <c r="AK108" s="25">
        <f t="shared" si="71"/>
        <v>1.5857049330152158</v>
      </c>
      <c r="AL108" s="46">
        <f>'Config sheet'!$C$47</f>
        <v>3546.9708798579968</v>
      </c>
      <c r="AM108" s="4">
        <f>'Config sheet'!$C$42</f>
        <v>1817.9423322060413</v>
      </c>
      <c r="AN108" s="25">
        <f>'Config sheet'!$C$46</f>
        <v>1729.0285476519553</v>
      </c>
      <c r="AO108" s="25">
        <f t="shared" si="72"/>
        <v>1.5003922836560384</v>
      </c>
      <c r="AP108" s="25">
        <f>'Config sheet'!$C$50/100*GERC_A_PARA!AM108</f>
        <v>351.771841281869</v>
      </c>
      <c r="AQ108" s="25">
        <f t="shared" si="73"/>
        <v>351.771841281869</v>
      </c>
      <c r="AR108" s="25">
        <f t="shared" si="74"/>
        <v>478.30812418334233</v>
      </c>
      <c r="AS108" s="27">
        <f t="shared" si="75"/>
        <v>2169.7141734879106</v>
      </c>
      <c r="AT108" s="25">
        <f t="shared" si="76"/>
        <v>1595.7168847306646</v>
      </c>
      <c r="AU108" s="25">
        <f>'Config sheet'!$C$51/100*GERC_A_PARA!AN108</f>
        <v>266.0974934836359</v>
      </c>
      <c r="AV108" s="25">
        <f t="shared" si="77"/>
        <v>266.0974934836359</v>
      </c>
      <c r="AW108" s="25">
        <f t="shared" si="78"/>
        <v>361.81575106821128</v>
      </c>
      <c r="AX108" s="27">
        <f t="shared" si="79"/>
        <v>1995.1260411355911</v>
      </c>
      <c r="AY108" s="25">
        <f t="shared" si="80"/>
        <v>1467.315994847396</v>
      </c>
      <c r="AZ108" s="31">
        <f t="shared" si="117"/>
        <v>93.039587633787932</v>
      </c>
      <c r="BA108" s="31">
        <f t="shared" si="118"/>
        <v>94.464044118035986</v>
      </c>
      <c r="BB108" s="31">
        <f t="shared" si="119"/>
        <v>68.425990275461047</v>
      </c>
      <c r="BC108" s="31">
        <f t="shared" si="120"/>
        <v>69.473607187980292</v>
      </c>
      <c r="BD108" s="25">
        <f t="shared" si="81"/>
        <v>93.751815875911959</v>
      </c>
      <c r="BE108">
        <f>'Config sheet'!$D$59</f>
        <v>82.44</v>
      </c>
      <c r="BF108" s="30">
        <f t="shared" si="121"/>
        <v>81.35080730381631</v>
      </c>
      <c r="BG108" s="19">
        <f>Coeff_Summary!$B$10+Coeff_Summary!$D$10*(C108)+Coeff_Summary!$E$10*AI108*100+Coeff_Summary!$F$10*(C108)^2+Coeff_Summary!$G$10*(C108)*AI108*100+Coeff_Summary!$H$10*(AI108*100)^2</f>
        <v>0.96094945756150341</v>
      </c>
      <c r="BH108" s="19">
        <f>Coeff_Summary!$B$8+Coeff_Summary!$D$8*(D108)+Coeff_Summary!$E$8*AJ108*100+Coeff_Summary!$F$8*(D108)^2+Coeff_Summary!$G$8*(D108)*AJ108*100+Coeff_Summary!$H$8*(AJ108*100)^2</f>
        <v>0.97108496191467053</v>
      </c>
      <c r="BI108" s="30">
        <f t="shared" si="122"/>
        <v>0.96601720973808702</v>
      </c>
      <c r="BJ108" s="30">
        <f>BG108*8314.4*(GERC_A_PARA!C108+273)/('Config sheet'!$C$28*AI108*10^5)</f>
        <v>6.3754864517475321E-2</v>
      </c>
      <c r="BK108">
        <f>BH108*(8314.4/'Config sheet'!$C$28)*(BT108/(AJ108*10^5))</f>
        <v>4.7383084045490104E-2</v>
      </c>
      <c r="BL108" s="30">
        <f t="shared" si="123"/>
        <v>3325.3496084566832</v>
      </c>
      <c r="BM108" s="30">
        <f t="shared" si="82"/>
        <v>52158.366794822359</v>
      </c>
      <c r="BN108" s="30">
        <f t="shared" si="83"/>
        <v>2445.6292827348311</v>
      </c>
      <c r="BO108" s="30">
        <f t="shared" si="84"/>
        <v>51613.974311737627</v>
      </c>
      <c r="BP108" s="19">
        <f>(Coeff_Summary!$B$4+Coeff_Summary!$D$4*(C108)+Coeff_Summary!$E$4*AI108*100+Coeff_Summary!$F$4*(C108)^2+Coeff_Summary!$G$4*(C108)*AI108*100+Coeff_Summary!$H$4*(AI108*100)^2+Coeff_Summary!$B$2+Coeff_Summary!$D$2*(D108)+Coeff_Summary!$E$2*AJ108*100+Coeff_Summary!$F$2*(D108)^2+Coeff_Summary!$G$2*(D108)*AJ108*100+Coeff_Summary!$H$2*(AJ108*100)^2)/2</f>
        <v>1.3636635576105491</v>
      </c>
      <c r="BQ108" s="30">
        <f t="shared" si="124"/>
        <v>3.7497943609486155</v>
      </c>
      <c r="BR108" s="30">
        <f>BI108*(8314.4/'Config sheet'!$C$28)*(273+C108)*BQ108*((AK108^(1/BQ108))-1)</f>
        <v>71556.40232429358</v>
      </c>
      <c r="BS108" s="30">
        <f t="shared" si="85"/>
        <v>336.30747951360024</v>
      </c>
      <c r="BT108" s="30">
        <f t="shared" si="86"/>
        <v>346.83</v>
      </c>
      <c r="BU108" s="52">
        <f t="shared" si="87"/>
        <v>78.71227900789043</v>
      </c>
      <c r="BV108" s="30">
        <f t="shared" si="88"/>
        <v>1317.1265179654592</v>
      </c>
      <c r="BW108" s="65">
        <f>Coeff_Summary!$B$8+Coeff_Summary!$D$8*(BS108-273)+Coeff_Summary!$E$8*AJ108*100+Coeff_Summary!$F$8*(BS108-273)^2+Coeff_Summary!$G$8*(BS108-273)*AJ108*100+Coeff_Summary!$H$8*(AJ108*100)^2</f>
        <v>0.96609457926401432</v>
      </c>
      <c r="BX108" s="30">
        <f>BW108*(8314.4/'Config sheet'!$C$28)*(BS108/(AI108*10^5))</f>
        <v>7.2481636195274257E-2</v>
      </c>
      <c r="BY108" s="30">
        <f t="shared" si="89"/>
        <v>1.136880091328669</v>
      </c>
      <c r="BZ108" s="30">
        <f t="shared" si="90"/>
        <v>1.0105473854773654</v>
      </c>
      <c r="CA108" s="30">
        <f>('Config sheet'!$C$132*(AJ108-AI108) - 'Config sheet'!$C$133*GERC_A_PARA!AJ108)*10^5</f>
        <v>99034.592765630543</v>
      </c>
      <c r="CB108" s="30">
        <f>('Config sheet'!$C$132*(AJ108-AI108) + 'Config sheet'!$C$133*AI108)*10^5</f>
        <v>123681.54618044529</v>
      </c>
      <c r="CC108" s="30">
        <f>'Config sheet'!$C$148</f>
        <v>386976</v>
      </c>
      <c r="CD108" s="30">
        <f t="shared" si="125"/>
        <v>10.522520486399742</v>
      </c>
      <c r="CE108" s="30"/>
      <c r="CF108" s="30"/>
      <c r="CG108" s="30"/>
      <c r="CH108" s="30"/>
      <c r="CI108" s="30"/>
      <c r="CJ108" s="30"/>
      <c r="CK108" s="30"/>
      <c r="CL108" s="30"/>
      <c r="CM108" s="46">
        <f>P108+'Config sheet'!$O$9-'Config sheet'!$C$139</f>
        <v>35.108899999999998</v>
      </c>
      <c r="CN108" s="46">
        <f>Q108+'Config sheet'!$O$9+'Config sheet'!C$140</f>
        <v>65.248900000000006</v>
      </c>
      <c r="CO108" s="27">
        <f t="shared" si="91"/>
        <v>1.8584717835078857</v>
      </c>
      <c r="CP108" s="46">
        <f>'Config sheet'!$N$47</f>
        <v>1852.7346826837274</v>
      </c>
      <c r="CQ108" s="27">
        <f>'Config sheet'!$N$42</f>
        <v>970.82423361890676</v>
      </c>
      <c r="CR108" s="27">
        <f>'Config sheet'!$N$46</f>
        <v>881.91044906482068</v>
      </c>
      <c r="CS108" s="27">
        <f t="shared" si="92"/>
        <v>1.3828415475590576</v>
      </c>
      <c r="CT108" s="27">
        <f>'Config sheet'!$N$50/100*GERC_A_PARA!CQ108</f>
        <v>274.64617569078871</v>
      </c>
      <c r="CU108" s="27">
        <f t="shared" si="93"/>
        <v>274.64617569078871</v>
      </c>
      <c r="CV108" s="27">
        <f t="shared" si="94"/>
        <v>429.94542696076905</v>
      </c>
      <c r="CW108" s="27">
        <f t="shared" si="95"/>
        <v>1245.4704093096955</v>
      </c>
      <c r="CX108" s="27">
        <f t="shared" si="96"/>
        <v>795.597914067734</v>
      </c>
      <c r="CY108" s="27">
        <f>'Config sheet'!$N$51/100*GERC_A_PARA!CR108</f>
        <v>198.78261521921058</v>
      </c>
      <c r="CZ108" s="27">
        <f t="shared" si="97"/>
        <v>198.78261521921058</v>
      </c>
      <c r="DA108" s="27">
        <f t="shared" si="98"/>
        <v>311.1846584349442</v>
      </c>
      <c r="DB108" s="27">
        <f t="shared" si="99"/>
        <v>1080.6930642840312</v>
      </c>
      <c r="DC108" s="27">
        <f t="shared" si="100"/>
        <v>690.33928166016176</v>
      </c>
      <c r="DD108" s="50">
        <f t="shared" si="101"/>
        <v>84.003360660757622</v>
      </c>
      <c r="DE108" s="50">
        <f t="shared" si="102"/>
        <v>87.254710119953231</v>
      </c>
      <c r="DF108" s="50">
        <f t="shared" si="103"/>
        <v>53.660767864746447</v>
      </c>
      <c r="DG108" s="50">
        <f t="shared" si="104"/>
        <v>55.737707491979343</v>
      </c>
      <c r="DH108" s="27">
        <f t="shared" si="105"/>
        <v>85.629035390355426</v>
      </c>
      <c r="DI108">
        <f>'Config sheet'!$N$59</f>
        <v>71.978923438716066</v>
      </c>
      <c r="DJ108" s="21">
        <f t="shared" si="126"/>
        <v>70.164136534359159</v>
      </c>
      <c r="DK108" s="19">
        <f>Coeff_Summary!$B$11+Coeff_Summary!$D$11*(F108)+Coeff_Summary!$E$11*CM108*100+Coeff_Summary!$F$11*(F108)^2+Coeff_Summary!$G$11*(F108)*CM108*100+Coeff_Summary!$H$11*(CM108*100)^2</f>
        <v>0.94071368052213666</v>
      </c>
      <c r="DL108" s="19">
        <f>Coeff_Summary!$B$9+Coeff_Summary!$D$9*(G108)+Coeff_Summary!$E$9*CN108*100+Coeff_Summary!$F$9*(G108)^2+Coeff_Summary!$G$9*(G108)*CN108*100+Coeff_Summary!$H$9*(CN108*100)^2</f>
        <v>0.9570832794771239</v>
      </c>
      <c r="DM108" s="30">
        <f t="shared" si="127"/>
        <v>0.94889847999963028</v>
      </c>
      <c r="DN108">
        <f>DK108*8314.4*(GERC_A_PARA!F108+273)/('Config sheet'!$N$28*GERC_A_PARA!CM108*10^5)</f>
        <v>4.0256650767506237E-2</v>
      </c>
      <c r="DO108">
        <f>DL108*(8314.4/'Config sheet'!$N$28)*((GERC_A_PARA!G108+273)/(GERC_A_PARA!CN108*10^5))</f>
        <v>2.6163156032368632E-2</v>
      </c>
      <c r="DP108" s="30">
        <f t="shared" si="128"/>
        <v>1586.4788371246384</v>
      </c>
      <c r="DQ108" s="30">
        <f t="shared" si="106"/>
        <v>39409.111460538807</v>
      </c>
      <c r="DR108" s="30">
        <f t="shared" si="107"/>
        <v>1013.4317476306346</v>
      </c>
      <c r="DS108" s="30">
        <f t="shared" si="108"/>
        <v>38735.072572163437</v>
      </c>
      <c r="DT108" s="19">
        <f>(Coeff_Summary!$B$5+Coeff_Summary!$D$5*(F108)+Coeff_Summary!$E$5*CM108*100+Coeff_Summary!$F$5*(F108)^2+Coeff_Summary!$G$5*(F108)*CM108*100+Coeff_Summary!$H$5*(CM108*100)^2+Coeff_Summary!$B$3+Coeff_Summary!$D$3*(G108)+Coeff_Summary!$E$3*CN108*100+Coeff_Summary!$F$3*(G108)^2+Coeff_Summary!$G$3*(G108)*CN108*100+Coeff_Summary!$H$3*(CN108*100)^2)/2</f>
        <v>1.4120904143284803</v>
      </c>
      <c r="DU108" s="30">
        <f t="shared" si="129"/>
        <v>3.4266519317843018</v>
      </c>
      <c r="DV108" s="30">
        <f>DM108*(8314.4/'Config sheet'!$N$28)*(273+F108)*DU108*((CO108^(1/DU108))-1)</f>
        <v>96850.648787955652</v>
      </c>
      <c r="DW108" s="30">
        <f t="shared" si="109"/>
        <v>354.58643610678757</v>
      </c>
      <c r="DX108" s="30">
        <f t="shared" si="110"/>
        <v>351.31</v>
      </c>
      <c r="DY108" s="30">
        <f t="shared" si="111"/>
        <v>105.91521232494595</v>
      </c>
      <c r="DZ108" s="30">
        <f t="shared" si="112"/>
        <v>1001.0098143934263</v>
      </c>
      <c r="EA108" s="65">
        <f>Coeff_Summary!$B$9+Coeff_Summary!$D$9*(DW108-273)+Coeff_Summary!$E$9*CN108*100+Coeff_Summary!$F$9*(DW108-273)^2+Coeff_Summary!$G$9*(DW108-273)*CN108*100+Coeff_Summary!$H$9*(CN108*100)^2</f>
        <v>0.95939796362129992</v>
      </c>
      <c r="EB108" s="30">
        <f>EA108*(8314.4/'Config sheet'!$C$28)*(DW108/(CM108*10^5))</f>
        <v>4.9195657899613818E-2</v>
      </c>
      <c r="EC108" s="30">
        <f t="shared" si="113"/>
        <v>1.2220504428878827</v>
      </c>
      <c r="ED108" s="30">
        <f t="shared" si="114"/>
        <v>1.017401255338289</v>
      </c>
      <c r="EE108" s="30">
        <f>('Config sheet'!$N$132*(CN108-CM108) - 'Config sheet'!$N$133*GERC_A_PARA!CN108)*10^5</f>
        <v>110503.37817830598</v>
      </c>
      <c r="EF108" s="30">
        <f>('Config sheet'!$N$132*(CN108-CM108) + 'Config sheet'!$N$133*CM108)*10^5</f>
        <v>152535.77397582596</v>
      </c>
      <c r="EG108" s="30">
        <f>'Config sheet'!$N$148</f>
        <v>386976</v>
      </c>
      <c r="EH108" s="30">
        <f t="shared" si="115"/>
        <v>2318.1363323588857</v>
      </c>
      <c r="EI108" s="30">
        <f>'Config sheet'!$E$127+'Config sheet'!$P$127</f>
        <v>3308.2</v>
      </c>
      <c r="EJ108" s="30"/>
      <c r="EK108" s="63">
        <f t="shared" si="116"/>
        <v>52158.366794822359</v>
      </c>
      <c r="EL108" s="63">
        <f t="shared" si="137"/>
        <v>51613.974311737627</v>
      </c>
      <c r="EM108" s="63">
        <f t="shared" si="138"/>
        <v>39409.111460538807</v>
      </c>
      <c r="EN108" s="63">
        <f t="shared" si="139"/>
        <v>38735.072572163437</v>
      </c>
      <c r="EO108" s="30">
        <f>BL108*(('Config sheet'!$D$8+273)/(C108+273))*(GERC_A_PARA!AI108/'Config sheet'!$D$7)*(1/GERC_A_PARA!BG108)*24*10^-3</f>
        <v>1810.2477851907588</v>
      </c>
      <c r="EP108" s="30">
        <f>BN108*(('Config sheet'!$D$8+273)/(D108+273))*(GERC_A_PARA!AJ108/'Config sheet'!$D$7)*(1/GERC_A_PARA!BH108)*24*10^-3</f>
        <v>1791.3536873242501</v>
      </c>
      <c r="EQ108" s="30">
        <f t="shared" si="130"/>
        <v>1800.8007362575045</v>
      </c>
      <c r="ER108" s="30">
        <f>DP108*(('Config sheet'!$D$8+273)/(F108+273))*(CM108/'Config sheet'!$D$7)*(1/DK108)*24*10^-3</f>
        <v>1367.7624726711711</v>
      </c>
      <c r="ES108" s="30">
        <f>DR108*(('Config sheet'!$D$8+273)/(G108+273))*(CN108/'Config sheet'!$D$7)*(1/DL108)*24*10^-3</f>
        <v>1344.3687684623367</v>
      </c>
      <c r="ET108" s="30">
        <f t="shared" si="131"/>
        <v>1356.0656205667538</v>
      </c>
      <c r="EU108">
        <f t="shared" si="132"/>
        <v>1.0105473854773654</v>
      </c>
      <c r="EV108">
        <f t="shared" si="133"/>
        <v>1.0174012553382892</v>
      </c>
      <c r="EW108" s="30">
        <f t="shared" si="134"/>
        <v>0.73141158343968904</v>
      </c>
      <c r="EX108" s="30">
        <f>'Config sheet'!$C$123/('Config sheet'!$F$17*10^-3)</f>
        <v>1.2841244171864261</v>
      </c>
      <c r="EY108" s="30">
        <f t="shared" si="135"/>
        <v>0.73817210554682777</v>
      </c>
      <c r="EZ108" s="30">
        <f>'Config sheet'!$N$123/('Config sheet'!$Q$17*10^-3)</f>
        <v>1.4616189626248377</v>
      </c>
      <c r="FA108" s="1" t="s">
        <v>515</v>
      </c>
      <c r="FB108" s="30">
        <f t="shared" si="136"/>
        <v>-3.2764361067875711</v>
      </c>
      <c r="FC108" s="30"/>
    </row>
    <row r="109" spans="1:159" x14ac:dyDescent="0.25">
      <c r="A109" s="1">
        <v>43484</v>
      </c>
      <c r="B109" s="2">
        <v>0.4597222222222222</v>
      </c>
      <c r="C109">
        <v>26.03</v>
      </c>
      <c r="D109">
        <v>75.319999999999993</v>
      </c>
      <c r="E109">
        <v>25.09</v>
      </c>
      <c r="F109">
        <v>25.02</v>
      </c>
      <c r="G109">
        <v>80.5</v>
      </c>
      <c r="H109">
        <v>67.06</v>
      </c>
      <c r="I109">
        <v>72.260000000000005</v>
      </c>
      <c r="J109">
        <v>72.37</v>
      </c>
      <c r="K109">
        <v>72.63</v>
      </c>
      <c r="L109">
        <v>70.16</v>
      </c>
      <c r="M109">
        <v>21.85</v>
      </c>
      <c r="N109">
        <v>34.840000000000003</v>
      </c>
      <c r="O109">
        <v>34.33</v>
      </c>
      <c r="P109">
        <v>34.26</v>
      </c>
      <c r="Q109">
        <v>63.87</v>
      </c>
      <c r="R109">
        <v>3.7</v>
      </c>
      <c r="S109">
        <v>82.3</v>
      </c>
      <c r="T109">
        <v>76.39</v>
      </c>
      <c r="U109">
        <v>72.83</v>
      </c>
      <c r="V109">
        <v>72.83</v>
      </c>
      <c r="W109">
        <v>2.99</v>
      </c>
      <c r="X109">
        <v>2.5299999999999998</v>
      </c>
      <c r="Y109">
        <v>3.87</v>
      </c>
      <c r="Z109">
        <v>3.7</v>
      </c>
      <c r="AA109">
        <v>4.71</v>
      </c>
      <c r="AB109">
        <v>4.5</v>
      </c>
      <c r="AC109">
        <v>4.08</v>
      </c>
      <c r="AD109">
        <v>1.73</v>
      </c>
      <c r="AE109">
        <v>1.6</v>
      </c>
      <c r="AF109">
        <v>2.4700000000000002</v>
      </c>
      <c r="AH109" s="4" t="str">
        <f t="shared" si="140"/>
        <v>ON</v>
      </c>
      <c r="AI109" s="31">
        <f>M109+'Config sheet'!$D$9-'Config sheet'!$C$139</f>
        <v>22.808900000000001</v>
      </c>
      <c r="AJ109" s="31">
        <f>N109+'Config sheet'!$D$9+'Config sheet'!$C$140</f>
        <v>36.198900000000002</v>
      </c>
      <c r="AK109" s="25">
        <f t="shared" si="71"/>
        <v>1.5870515456685768</v>
      </c>
      <c r="AL109" s="46">
        <f>'Config sheet'!$C$47</f>
        <v>3546.9708798579968</v>
      </c>
      <c r="AM109" s="4">
        <f>'Config sheet'!$C$42</f>
        <v>1817.9423322060413</v>
      </c>
      <c r="AN109" s="25">
        <f>'Config sheet'!$C$46</f>
        <v>1729.0285476519553</v>
      </c>
      <c r="AO109" s="25">
        <f t="shared" si="72"/>
        <v>1.493299654243051</v>
      </c>
      <c r="AP109" s="25">
        <f>'Config sheet'!$C$50/100*GERC_A_PARA!AM109</f>
        <v>351.771841281869</v>
      </c>
      <c r="AQ109" s="25">
        <f t="shared" si="73"/>
        <v>351.771841281869</v>
      </c>
      <c r="AR109" s="25">
        <f t="shared" si="74"/>
        <v>479.27905858298476</v>
      </c>
      <c r="AS109" s="27">
        <f t="shared" si="75"/>
        <v>2169.7141734879106</v>
      </c>
      <c r="AT109" s="25">
        <f t="shared" si="76"/>
        <v>1592.4842452323817</v>
      </c>
      <c r="AU109" s="25">
        <f>'Config sheet'!$C$51/100*GERC_A_PARA!AN109</f>
        <v>266.0974934836359</v>
      </c>
      <c r="AV109" s="25">
        <f t="shared" si="77"/>
        <v>266.0974934836359</v>
      </c>
      <c r="AW109" s="25">
        <f t="shared" si="78"/>
        <v>362.55021352302407</v>
      </c>
      <c r="AX109" s="27">
        <f t="shared" si="79"/>
        <v>1995.1260411355911</v>
      </c>
      <c r="AY109" s="25">
        <f t="shared" si="80"/>
        <v>1464.3434727873776</v>
      </c>
      <c r="AZ109" s="31">
        <f t="shared" si="117"/>
        <v>92.986179206994549</v>
      </c>
      <c r="BA109" s="31">
        <f t="shared" si="118"/>
        <v>94.421565787888682</v>
      </c>
      <c r="BB109" s="31">
        <f t="shared" si="119"/>
        <v>68.248171681272737</v>
      </c>
      <c r="BC109" s="31">
        <f t="shared" si="120"/>
        <v>69.301688565580733</v>
      </c>
      <c r="BD109" s="25">
        <f t="shared" si="81"/>
        <v>93.703872497441608</v>
      </c>
      <c r="BE109">
        <f>'Config sheet'!$D$59</f>
        <v>82.44</v>
      </c>
      <c r="BF109" s="30">
        <f t="shared" si="121"/>
        <v>81.239401310434175</v>
      </c>
      <c r="BG109" s="19">
        <f>Coeff_Summary!$B$10+Coeff_Summary!$D$10*(C109)+Coeff_Summary!$E$10*AI109*100+Coeff_Summary!$F$10*(C109)^2+Coeff_Summary!$G$10*(C109)*AI109*100+Coeff_Summary!$H$10*(AI109*100)^2</f>
        <v>0.96174494256385235</v>
      </c>
      <c r="BH109" s="19">
        <f>Coeff_Summary!$B$8+Coeff_Summary!$D$8*(D109)+Coeff_Summary!$E$8*AJ109*100+Coeff_Summary!$F$8*(D109)^2+Coeff_Summary!$G$8*(D109)*AJ109*100+Coeff_Summary!$H$8*(AJ109*100)^2</f>
        <v>0.97167126177848939</v>
      </c>
      <c r="BI109" s="30">
        <f t="shared" si="122"/>
        <v>0.96670810217117087</v>
      </c>
      <c r="BJ109" s="30">
        <f>BG109*8314.4*(GERC_A_PARA!C109+273)/('Config sheet'!$C$28*AI109*10^5)</f>
        <v>6.4016719544342501E-2</v>
      </c>
      <c r="BK109">
        <f>BH109*(8314.4/'Config sheet'!$C$28)*(BT109/(AJ109*10^5))</f>
        <v>4.747068307194819E-2</v>
      </c>
      <c r="BL109" s="30">
        <f t="shared" si="123"/>
        <v>3323.6490707835201</v>
      </c>
      <c r="BM109" s="30">
        <f t="shared" si="82"/>
        <v>51918.453404681663</v>
      </c>
      <c r="BN109" s="30">
        <f t="shared" si="83"/>
        <v>2439.4267441206321</v>
      </c>
      <c r="BO109" s="30">
        <f t="shared" si="84"/>
        <v>51388.0691462424</v>
      </c>
      <c r="BP109" s="19">
        <f>(Coeff_Summary!$B$4+Coeff_Summary!$D$4*(C109)+Coeff_Summary!$E$4*AI109*100+Coeff_Summary!$F$4*(C109)^2+Coeff_Summary!$G$4*(C109)*AI109*100+Coeff_Summary!$H$4*(AI109*100)^2+Coeff_Summary!$B$2+Coeff_Summary!$D$2*(D109)+Coeff_Summary!$E$2*AJ109*100+Coeff_Summary!$F$2*(D109)^2+Coeff_Summary!$G$2*(D109)*AJ109*100+Coeff_Summary!$H$2*(AJ109*100)^2)/2</f>
        <v>1.3620399116768029</v>
      </c>
      <c r="BQ109" s="30">
        <f t="shared" si="124"/>
        <v>3.7621264058110562</v>
      </c>
      <c r="BR109" s="30">
        <f>BI109*(8314.4/'Config sheet'!$C$28)*(273+C109)*BQ109*((AK109^(1/BQ109))-1)</f>
        <v>72126.088787502129</v>
      </c>
      <c r="BS109" s="30">
        <f t="shared" si="85"/>
        <v>338.09074798445232</v>
      </c>
      <c r="BT109" s="30">
        <f t="shared" si="86"/>
        <v>348.32</v>
      </c>
      <c r="BU109" s="52">
        <f t="shared" si="87"/>
        <v>79.246800536523281</v>
      </c>
      <c r="BV109" s="30">
        <f t="shared" si="88"/>
        <v>1312.5924168488516</v>
      </c>
      <c r="BW109" s="65">
        <f>Coeff_Summary!$B$8+Coeff_Summary!$D$8*(BS109-273)+Coeff_Summary!$E$8*AJ109*100+Coeff_Summary!$F$8*(BS109-273)^2+Coeff_Summary!$G$8*(BS109-273)*AJ109*100+Coeff_Summary!$H$8*(AJ109*100)^2</f>
        <v>0.96689448587520532</v>
      </c>
      <c r="BX109" s="30">
        <f>BW109*(8314.4/'Config sheet'!$C$28)*(BS109/(AI109*10^5))</f>
        <v>7.2766437494079544E-2</v>
      </c>
      <c r="BY109" s="30">
        <f t="shared" si="89"/>
        <v>1.1366786366439219</v>
      </c>
      <c r="BZ109" s="30">
        <f t="shared" si="90"/>
        <v>1.0103211556155161</v>
      </c>
      <c r="CA109" s="30">
        <f>('Config sheet'!$C$132*(AJ109-AI109) - 'Config sheet'!$C$133*GERC_A_PARA!AJ109)*10^5</f>
        <v>99502.323355359404</v>
      </c>
      <c r="CB109" s="30">
        <f>('Config sheet'!$C$132*(AJ109-AI109) + 'Config sheet'!$C$133*AI109)*10^5</f>
        <v>124216.28883428479</v>
      </c>
      <c r="CC109" s="30">
        <f>'Config sheet'!$C$148</f>
        <v>386976</v>
      </c>
      <c r="CD109" s="30">
        <f t="shared" si="125"/>
        <v>10.229252015547672</v>
      </c>
      <c r="CE109" s="30"/>
      <c r="CF109" s="30"/>
      <c r="CG109" s="30"/>
      <c r="CH109" s="30"/>
      <c r="CI109" s="30"/>
      <c r="CJ109" s="30"/>
      <c r="CK109" s="30"/>
      <c r="CL109" s="30"/>
      <c r="CM109" s="46">
        <f>P109+'Config sheet'!$O$9-'Config sheet'!$C$139</f>
        <v>35.218899999999998</v>
      </c>
      <c r="CN109" s="46">
        <f>Q109+'Config sheet'!$O$9+'Config sheet'!C$140</f>
        <v>65.22890000000001</v>
      </c>
      <c r="CO109" s="27">
        <f t="shared" si="91"/>
        <v>1.8520992989559586</v>
      </c>
      <c r="CP109" s="46">
        <f>'Config sheet'!$N$47</f>
        <v>1852.7346826837274</v>
      </c>
      <c r="CQ109" s="27">
        <f>'Config sheet'!$N$42</f>
        <v>970.82423361890676</v>
      </c>
      <c r="CR109" s="27">
        <f>'Config sheet'!$N$46</f>
        <v>881.91044906482068</v>
      </c>
      <c r="CS109" s="27">
        <f t="shared" si="92"/>
        <v>1.3831330523627063</v>
      </c>
      <c r="CT109" s="27">
        <f>'Config sheet'!$N$50/100*GERC_A_PARA!CQ109</f>
        <v>274.64617569078871</v>
      </c>
      <c r="CU109" s="27">
        <f t="shared" si="93"/>
        <v>274.64617569078871</v>
      </c>
      <c r="CV109" s="27">
        <f t="shared" si="94"/>
        <v>428.83854681252302</v>
      </c>
      <c r="CW109" s="27">
        <f t="shared" si="95"/>
        <v>1245.4704093096955</v>
      </c>
      <c r="CX109" s="27">
        <f t="shared" si="96"/>
        <v>797.65144107367382</v>
      </c>
      <c r="CY109" s="27">
        <f>'Config sheet'!$N$51/100*GERC_A_PARA!CR109</f>
        <v>198.78261521921058</v>
      </c>
      <c r="CZ109" s="27">
        <f t="shared" si="97"/>
        <v>198.78261521921058</v>
      </c>
      <c r="DA109" s="27">
        <f t="shared" si="98"/>
        <v>310.38352392051246</v>
      </c>
      <c r="DB109" s="27">
        <f t="shared" si="99"/>
        <v>1080.6930642840312</v>
      </c>
      <c r="DC109" s="27">
        <f t="shared" si="100"/>
        <v>692.1211243888614</v>
      </c>
      <c r="DD109" s="50">
        <f t="shared" si="101"/>
        <v>84.117375135254207</v>
      </c>
      <c r="DE109" s="50">
        <f t="shared" si="102"/>
        <v>87.345550920771629</v>
      </c>
      <c r="DF109" s="50">
        <f t="shared" si="103"/>
        <v>53.872291942414449</v>
      </c>
      <c r="DG109" s="50">
        <f t="shared" si="104"/>
        <v>55.939750990907051</v>
      </c>
      <c r="DH109" s="27">
        <f t="shared" si="105"/>
        <v>85.731463028012911</v>
      </c>
      <c r="DI109">
        <f>'Config sheet'!$N$59</f>
        <v>71.978923438716066</v>
      </c>
      <c r="DJ109" s="21">
        <f t="shared" si="126"/>
        <v>70.318742247336829</v>
      </c>
      <c r="DK109" s="19">
        <f>Coeff_Summary!$B$11+Coeff_Summary!$D$11*(F109)+Coeff_Summary!$E$11*CM109*100+Coeff_Summary!$F$11*(F109)^2+Coeff_Summary!$G$11*(F109)*CM109*100+Coeff_Summary!$H$11*(CM109*100)^2</f>
        <v>0.94229966238000118</v>
      </c>
      <c r="DL109" s="19">
        <f>Coeff_Summary!$B$9+Coeff_Summary!$D$9*(G109)+Coeff_Summary!$E$9*CN109*100+Coeff_Summary!$F$9*(G109)^2+Coeff_Summary!$G$9*(G109)*CN109*100+Coeff_Summary!$H$9*(CN109*100)^2</f>
        <v>0.95864997393128137</v>
      </c>
      <c r="DM109" s="30">
        <f t="shared" si="127"/>
        <v>0.95047481815564128</v>
      </c>
      <c r="DN109">
        <f>DK109*8314.4*(GERC_A_PARA!F109+273)/('Config sheet'!$N$28*GERC_A_PARA!CM109*10^5)</f>
        <v>4.0483844038072606E-2</v>
      </c>
      <c r="DO109">
        <f>DL109*(8314.4/'Config sheet'!$N$28)*((GERC_A_PARA!G109+273)/(GERC_A_PARA!CN109*10^5))</f>
        <v>2.6377432040024275E-2</v>
      </c>
      <c r="DP109" s="30">
        <f t="shared" si="128"/>
        <v>1588.3765494921722</v>
      </c>
      <c r="DQ109" s="30">
        <f t="shared" si="106"/>
        <v>39234.825329294326</v>
      </c>
      <c r="DR109" s="30">
        <f t="shared" si="107"/>
        <v>1017.2629025945962</v>
      </c>
      <c r="DS109" s="30">
        <f t="shared" si="108"/>
        <v>38565.653436279688</v>
      </c>
      <c r="DT109" s="19">
        <f>(Coeff_Summary!$B$5+Coeff_Summary!$D$5*(F109)+Coeff_Summary!$E$5*CM109*100+Coeff_Summary!$F$5*(F109)^2+Coeff_Summary!$G$5*(F109)*CM109*100+Coeff_Summary!$H$5*(CM109*100)^2+Coeff_Summary!$B$3+Coeff_Summary!$D$3*(G109)+Coeff_Summary!$E$3*CN109*100+Coeff_Summary!$F$3*(G109)^2+Coeff_Summary!$G$3*(G109)*CN109*100+Coeff_Summary!$H$3*(CN109*100)^2)/2</f>
        <v>1.4085093026187381</v>
      </c>
      <c r="DU109" s="30">
        <f t="shared" si="129"/>
        <v>3.4479246704775788</v>
      </c>
      <c r="DV109" s="30">
        <f>DM109*(8314.4/'Config sheet'!$N$28)*(273+F109)*DU109*((CO109^(1/DU109))-1)</f>
        <v>97052.896977117765</v>
      </c>
      <c r="DW109" s="30">
        <f t="shared" si="109"/>
        <v>356.34933628067284</v>
      </c>
      <c r="DX109" s="30">
        <f t="shared" si="110"/>
        <v>353.5</v>
      </c>
      <c r="DY109" s="30">
        <f t="shared" si="111"/>
        <v>105.13578997958336</v>
      </c>
      <c r="DZ109" s="30">
        <f t="shared" si="112"/>
        <v>1006.0675556764021</v>
      </c>
      <c r="EA109" s="65">
        <f>Coeff_Summary!$B$9+Coeff_Summary!$D$9*(DW109-273)+Coeff_Summary!$E$9*CN109*100+Coeff_Summary!$F$9*(DW109-273)^2+Coeff_Summary!$G$9*(DW109-273)*CN109*100+Coeff_Summary!$H$9*(CN109*100)^2</f>
        <v>0.96061170164077736</v>
      </c>
      <c r="EB109" s="30">
        <f>EA109*(8314.4/'Config sheet'!$C$28)*(DW109/(CM109*10^5))</f>
        <v>4.9348178174197045E-2</v>
      </c>
      <c r="EC109" s="30">
        <f t="shared" si="113"/>
        <v>1.2189597936349144</v>
      </c>
      <c r="ED109" s="30">
        <f t="shared" si="114"/>
        <v>1.0173514988957799</v>
      </c>
      <c r="EE109" s="30">
        <f>('Config sheet'!$N$132*(CN109-CM109) - 'Config sheet'!$N$133*GERC_A_PARA!CN109)*10^5</f>
        <v>109917.26013646867</v>
      </c>
      <c r="EF109" s="30">
        <f>('Config sheet'!$N$132*(CN109-CM109) + 'Config sheet'!$N$133*CM109)*10^5</f>
        <v>151987.3502200509</v>
      </c>
      <c r="EG109" s="30">
        <f>'Config sheet'!$N$148</f>
        <v>386976</v>
      </c>
      <c r="EH109" s="30">
        <f t="shared" si="115"/>
        <v>2318.6599725252536</v>
      </c>
      <c r="EI109" s="30">
        <f>'Config sheet'!$E$127+'Config sheet'!$P$127</f>
        <v>3308.2</v>
      </c>
      <c r="EJ109" s="30"/>
      <c r="EK109" s="63">
        <f t="shared" si="116"/>
        <v>51918.453404681663</v>
      </c>
      <c r="EL109" s="63">
        <f t="shared" si="137"/>
        <v>51388.0691462424</v>
      </c>
      <c r="EM109" s="63">
        <f t="shared" si="138"/>
        <v>39234.825329294326</v>
      </c>
      <c r="EN109" s="63">
        <f t="shared" si="139"/>
        <v>38565.653436279688</v>
      </c>
      <c r="EO109" s="30">
        <f>BL109*(('Config sheet'!$D$8+273)/(C109+273))*(GERC_A_PARA!AI109/'Config sheet'!$D$7)*(1/GERC_A_PARA!BG109)*24*10^-3</f>
        <v>1801.9211693508066</v>
      </c>
      <c r="EP109" s="30">
        <f>BN109*(('Config sheet'!$D$8+273)/(D109+273))*(GERC_A_PARA!AJ109/'Config sheet'!$D$7)*(1/GERC_A_PARA!BH109)*24*10^-3</f>
        <v>1783.5132515393343</v>
      </c>
      <c r="EQ109" s="30">
        <f t="shared" si="130"/>
        <v>1792.7172104450706</v>
      </c>
      <c r="ER109" s="30">
        <f>DP109*(('Config sheet'!$D$8+273)/(F109+273))*(CM109/'Config sheet'!$D$7)*(1/DK109)*24*10^-3</f>
        <v>1361.7135661876553</v>
      </c>
      <c r="ES109" s="30">
        <f>DR109*(('Config sheet'!$D$8+273)/(G109+273))*(CN109/'Config sheet'!$D$7)*(1/DL109)*24*10^-3</f>
        <v>1338.4887796063028</v>
      </c>
      <c r="ET109" s="30">
        <f t="shared" si="131"/>
        <v>1350.1011728969791</v>
      </c>
      <c r="EU109">
        <f t="shared" si="132"/>
        <v>1.0103211556155161</v>
      </c>
      <c r="EV109">
        <f t="shared" si="133"/>
        <v>1.0173514988957797</v>
      </c>
      <c r="EW109" s="30">
        <f t="shared" si="134"/>
        <v>0.73218040703864251</v>
      </c>
      <c r="EX109" s="30">
        <f>'Config sheet'!$C$123/('Config sheet'!$F$17*10^-3)</f>
        <v>1.2841244171864261</v>
      </c>
      <c r="EY109" s="30">
        <f t="shared" si="135"/>
        <v>0.7451793805331145</v>
      </c>
      <c r="EZ109" s="30">
        <f>'Config sheet'!$N$123/('Config sheet'!$Q$17*10^-3)</f>
        <v>1.4616189626248377</v>
      </c>
      <c r="FA109" s="1" t="s">
        <v>516</v>
      </c>
      <c r="FB109" s="30">
        <f t="shared" si="136"/>
        <v>-2.8493362806728442</v>
      </c>
      <c r="FC109" s="30"/>
    </row>
    <row r="110" spans="1:159" x14ac:dyDescent="0.25">
      <c r="A110" s="1">
        <v>43484</v>
      </c>
      <c r="B110" s="2">
        <v>0.50138888888888888</v>
      </c>
      <c r="C110">
        <v>27.3</v>
      </c>
      <c r="D110">
        <v>76.459999999999994</v>
      </c>
      <c r="E110">
        <v>27.24</v>
      </c>
      <c r="F110">
        <v>27.16</v>
      </c>
      <c r="G110">
        <v>82.62</v>
      </c>
      <c r="H110">
        <v>67.040000000000006</v>
      </c>
      <c r="I110">
        <v>72.34</v>
      </c>
      <c r="J110">
        <v>72.5</v>
      </c>
      <c r="K110">
        <v>72.819999999999993</v>
      </c>
      <c r="L110">
        <v>70.3</v>
      </c>
      <c r="M110">
        <v>21.85</v>
      </c>
      <c r="N110">
        <v>34.869999999999997</v>
      </c>
      <c r="O110">
        <v>34.36</v>
      </c>
      <c r="P110">
        <v>34.299999999999997</v>
      </c>
      <c r="Q110">
        <v>63.81</v>
      </c>
      <c r="R110">
        <v>3.7</v>
      </c>
      <c r="S110">
        <v>81.28</v>
      </c>
      <c r="T110">
        <v>76.64</v>
      </c>
      <c r="U110">
        <v>73.05</v>
      </c>
      <c r="V110">
        <v>73.05</v>
      </c>
      <c r="W110">
        <v>3.01</v>
      </c>
      <c r="X110">
        <v>2.76</v>
      </c>
      <c r="Y110">
        <v>3.66</v>
      </c>
      <c r="Z110">
        <v>3.69</v>
      </c>
      <c r="AA110">
        <v>4.67</v>
      </c>
      <c r="AB110">
        <v>4.6100000000000003</v>
      </c>
      <c r="AC110">
        <v>4.25</v>
      </c>
      <c r="AD110">
        <v>1.72</v>
      </c>
      <c r="AE110">
        <v>1.48</v>
      </c>
      <c r="AF110">
        <v>2.4500000000000002</v>
      </c>
      <c r="AH110" s="4" t="str">
        <f t="shared" si="140"/>
        <v>ON</v>
      </c>
      <c r="AI110" s="31">
        <f>M110+'Config sheet'!$D$9-'Config sheet'!$C$139</f>
        <v>22.808900000000001</v>
      </c>
      <c r="AJ110" s="31">
        <f>N110+'Config sheet'!$D$9+'Config sheet'!$C$140</f>
        <v>36.228899999999996</v>
      </c>
      <c r="AK110" s="25">
        <f t="shared" si="71"/>
        <v>1.5883668217230991</v>
      </c>
      <c r="AL110" s="46">
        <f>'Config sheet'!$C$47</f>
        <v>3546.9708798579968</v>
      </c>
      <c r="AM110" s="4">
        <f>'Config sheet'!$C$42</f>
        <v>1817.9423322060413</v>
      </c>
      <c r="AN110" s="25">
        <f>'Config sheet'!$C$46</f>
        <v>1729.0285476519553</v>
      </c>
      <c r="AO110" s="25">
        <f t="shared" si="72"/>
        <v>1.4873272907811814</v>
      </c>
      <c r="AP110" s="25">
        <f>'Config sheet'!$C$50/100*GERC_A_PARA!AM110</f>
        <v>351.771841281869</v>
      </c>
      <c r="AQ110" s="25">
        <f t="shared" si="73"/>
        <v>351.771841281869</v>
      </c>
      <c r="AR110" s="25">
        <f t="shared" si="74"/>
        <v>480.14204563904883</v>
      </c>
      <c r="AS110" s="27">
        <f t="shared" si="75"/>
        <v>2169.7141734879106</v>
      </c>
      <c r="AT110" s="25">
        <f t="shared" si="76"/>
        <v>1589.6219812355007</v>
      </c>
      <c r="AU110" s="25">
        <f>'Config sheet'!$C$51/100*GERC_A_PARA!AN110</f>
        <v>266.0974934836359</v>
      </c>
      <c r="AV110" s="25">
        <f t="shared" si="77"/>
        <v>266.0974934836359</v>
      </c>
      <c r="AW110" s="25">
        <f t="shared" si="78"/>
        <v>363.20301930671229</v>
      </c>
      <c r="AX110" s="27">
        <f t="shared" si="79"/>
        <v>1995.1260411355911</v>
      </c>
      <c r="AY110" s="25">
        <f t="shared" si="80"/>
        <v>1461.7115236087434</v>
      </c>
      <c r="AZ110" s="31">
        <f t="shared" si="117"/>
        <v>92.938708666220194</v>
      </c>
      <c r="BA110" s="31">
        <f t="shared" si="118"/>
        <v>94.383810148482098</v>
      </c>
      <c r="BB110" s="31">
        <f t="shared" si="119"/>
        <v>68.090726423182076</v>
      </c>
      <c r="BC110" s="31">
        <f t="shared" si="120"/>
        <v>69.149467297620276</v>
      </c>
      <c r="BD110" s="25">
        <f t="shared" si="81"/>
        <v>93.661259407351139</v>
      </c>
      <c r="BE110">
        <f>'Config sheet'!$D$59</f>
        <v>82.44</v>
      </c>
      <c r="BF110" s="30">
        <f t="shared" si="121"/>
        <v>81.14067813387615</v>
      </c>
      <c r="BG110" s="19">
        <f>Coeff_Summary!$B$10+Coeff_Summary!$D$10*(C110)+Coeff_Summary!$E$10*AI110*100+Coeff_Summary!$F$10*(C110)^2+Coeff_Summary!$G$10*(C110)*AI110*100+Coeff_Summary!$H$10*(AI110*100)^2</f>
        <v>0.96241323351668706</v>
      </c>
      <c r="BH110" s="19">
        <f>Coeff_Summary!$B$8+Coeff_Summary!$D$8*(D110)+Coeff_Summary!$E$8*AJ110*100+Coeff_Summary!$F$8*(D110)^2+Coeff_Summary!$G$8*(D110)*AJ110*100+Coeff_Summary!$H$8*(AJ110*100)^2</f>
        <v>0.97215013126322447</v>
      </c>
      <c r="BI110" s="30">
        <f t="shared" si="122"/>
        <v>0.96728168238995571</v>
      </c>
      <c r="BJ110" s="30">
        <f>BG110*8314.4*(GERC_A_PARA!C110+273)/('Config sheet'!$C$28*AI110*10^5)</f>
        <v>6.4333275184376967E-2</v>
      </c>
      <c r="BK110">
        <f>BH110*(8314.4/'Config sheet'!$C$28)*(BT110/(AJ110*10^5))</f>
        <v>4.7610062147642483E-2</v>
      </c>
      <c r="BL110" s="30">
        <f t="shared" si="123"/>
        <v>3322.1375968870038</v>
      </c>
      <c r="BM110" s="30">
        <f t="shared" si="82"/>
        <v>51639.491186572908</v>
      </c>
      <c r="BN110" s="30">
        <f t="shared" si="83"/>
        <v>2433.9348533687812</v>
      </c>
      <c r="BO110" s="30">
        <f t="shared" si="84"/>
        <v>51122.27843393611</v>
      </c>
      <c r="BP110" s="19">
        <f>(Coeff_Summary!$B$4+Coeff_Summary!$D$4*(C110)+Coeff_Summary!$E$4*AI110*100+Coeff_Summary!$F$4*(C110)^2+Coeff_Summary!$G$4*(C110)*AI110*100+Coeff_Summary!$H$4*(AI110*100)^2+Coeff_Summary!$B$2+Coeff_Summary!$D$2*(D110)+Coeff_Summary!$E$2*AJ110*100+Coeff_Summary!$F$2*(D110)^2+Coeff_Summary!$G$2*(D110)*AJ110*100+Coeff_Summary!$H$2*(AJ110*100)^2)/2</f>
        <v>1.3606800555289418</v>
      </c>
      <c r="BQ110" s="30">
        <f t="shared" si="124"/>
        <v>3.7725403294991944</v>
      </c>
      <c r="BR110" s="30">
        <f>BI110*(8314.4/'Config sheet'!$C$28)*(273+C110)*BQ110*((AK110^(1/BQ110))-1)</f>
        <v>72600.959613489074</v>
      </c>
      <c r="BS110" s="30">
        <f t="shared" si="85"/>
        <v>339.48613422414155</v>
      </c>
      <c r="BT110" s="30">
        <f t="shared" si="86"/>
        <v>349.46</v>
      </c>
      <c r="BU110" s="52">
        <f t="shared" si="87"/>
        <v>79.711420309482421</v>
      </c>
      <c r="BV110" s="30">
        <f t="shared" si="88"/>
        <v>1306.4754918922888</v>
      </c>
      <c r="BW110" s="65">
        <f>Coeff_Summary!$B$8+Coeff_Summary!$D$8*(BS110-273)+Coeff_Summary!$E$8*AJ110*100+Coeff_Summary!$F$8*(BS110-273)^2+Coeff_Summary!$G$8*(BS110-273)*AJ110*100+Coeff_Summary!$H$8*(AJ110*100)^2</f>
        <v>0.96755513037024521</v>
      </c>
      <c r="BX110" s="30">
        <f>BW110*(8314.4/'Config sheet'!$C$28)*(BS110/(AI110*10^5))</f>
        <v>7.3116686943040507E-2</v>
      </c>
      <c r="BY110" s="30">
        <f t="shared" si="89"/>
        <v>1.1365298398611074</v>
      </c>
      <c r="BZ110" s="30">
        <f t="shared" si="90"/>
        <v>1.0101171694314286</v>
      </c>
      <c r="CA110" s="30">
        <f>('Config sheet'!$C$132*(AJ110-AI110) - 'Config sheet'!$C$133*GERC_A_PARA!AJ110)*10^5</f>
        <v>99746.659285241025</v>
      </c>
      <c r="CB110" s="30">
        <f>('Config sheet'!$C$132*(AJ110-AI110) + 'Config sheet'!$C$133*AI110)*10^5</f>
        <v>124473.18952618715</v>
      </c>
      <c r="CC110" s="30">
        <f>'Config sheet'!$C$148</f>
        <v>386976</v>
      </c>
      <c r="CD110" s="30">
        <f t="shared" si="125"/>
        <v>9.9738657758584282</v>
      </c>
      <c r="CE110" s="30"/>
      <c r="CF110" s="30"/>
      <c r="CG110" s="30"/>
      <c r="CH110" s="30"/>
      <c r="CI110" s="30"/>
      <c r="CJ110" s="30"/>
      <c r="CK110" s="30"/>
      <c r="CL110" s="30"/>
      <c r="CM110" s="46">
        <f>P110+'Config sheet'!$O$9-'Config sheet'!$C$139</f>
        <v>35.258899999999997</v>
      </c>
      <c r="CN110" s="46">
        <f>Q110+'Config sheet'!$O$9+'Config sheet'!C$140</f>
        <v>65.168900000000008</v>
      </c>
      <c r="CO110" s="27">
        <f t="shared" si="91"/>
        <v>1.8482964584828232</v>
      </c>
      <c r="CP110" s="46">
        <f>'Config sheet'!$N$47</f>
        <v>1852.7346826837274</v>
      </c>
      <c r="CQ110" s="27">
        <f>'Config sheet'!$N$42</f>
        <v>970.82423361890676</v>
      </c>
      <c r="CR110" s="27">
        <f>'Config sheet'!$N$46</f>
        <v>881.91044906482068</v>
      </c>
      <c r="CS110" s="27">
        <f t="shared" si="92"/>
        <v>1.3812468691791531</v>
      </c>
      <c r="CT110" s="27">
        <f>'Config sheet'!$N$50/100*GERC_A_PARA!CQ110</f>
        <v>274.64617569078871</v>
      </c>
      <c r="CU110" s="27">
        <f t="shared" si="93"/>
        <v>274.64617569078871</v>
      </c>
      <c r="CV110" s="27">
        <f t="shared" si="94"/>
        <v>428.46152232202701</v>
      </c>
      <c r="CW110" s="27">
        <f t="shared" si="95"/>
        <v>1245.4704093096955</v>
      </c>
      <c r="CX110" s="27">
        <f t="shared" si="96"/>
        <v>798.35333403837797</v>
      </c>
      <c r="CY110" s="27">
        <f>'Config sheet'!$N$51/100*GERC_A_PARA!CR110</f>
        <v>198.78261521921058</v>
      </c>
      <c r="CZ110" s="27">
        <f t="shared" si="97"/>
        <v>198.78261521921058</v>
      </c>
      <c r="DA110" s="27">
        <f t="shared" si="98"/>
        <v>310.11064222451222</v>
      </c>
      <c r="DB110" s="27">
        <f t="shared" si="99"/>
        <v>1080.6930642840312</v>
      </c>
      <c r="DC110" s="27">
        <f t="shared" si="100"/>
        <v>692.73015600708015</v>
      </c>
      <c r="DD110" s="50">
        <f t="shared" si="101"/>
        <v>84.156210639915088</v>
      </c>
      <c r="DE110" s="50">
        <f t="shared" si="102"/>
        <v>87.376493030176235</v>
      </c>
      <c r="DF110" s="50">
        <f t="shared" si="103"/>
        <v>53.944590607857492</v>
      </c>
      <c r="DG110" s="50">
        <f t="shared" si="104"/>
        <v>56.00880920638285</v>
      </c>
      <c r="DH110" s="27">
        <f t="shared" si="105"/>
        <v>85.766351835045668</v>
      </c>
      <c r="DI110">
        <f>'Config sheet'!$N$59</f>
        <v>71.978923438716066</v>
      </c>
      <c r="DJ110" s="21">
        <f t="shared" si="126"/>
        <v>70.371525871082923</v>
      </c>
      <c r="DK110" s="19">
        <f>Coeff_Summary!$B$11+Coeff_Summary!$D$11*(F110)+Coeff_Summary!$E$11*CM110*100+Coeff_Summary!$F$11*(F110)^2+Coeff_Summary!$G$11*(F110)*CM110*100+Coeff_Summary!$H$11*(CM110*100)^2</f>
        <v>0.9439770823486785</v>
      </c>
      <c r="DL110" s="19">
        <f>Coeff_Summary!$B$9+Coeff_Summary!$D$9*(G110)+Coeff_Summary!$E$9*CN110*100+Coeff_Summary!$F$9*(G110)^2+Coeff_Summary!$G$9*(G110)*CN110*100+Coeff_Summary!$H$9*(CN110*100)^2</f>
        <v>0.96014177665521128</v>
      </c>
      <c r="DM110" s="30">
        <f t="shared" si="127"/>
        <v>0.95205942950194489</v>
      </c>
      <c r="DN110">
        <f>DK110*8314.4*(GERC_A_PARA!F110+273)/('Config sheet'!$N$28*GERC_A_PARA!CM110*10^5)</f>
        <v>4.0800791950824318E-2</v>
      </c>
      <c r="DO110">
        <f>DL110*(8314.4/'Config sheet'!$N$28)*((GERC_A_PARA!G110+273)/(GERC_A_PARA!CN110*10^5))</f>
        <v>2.6601384366225903E-2</v>
      </c>
      <c r="DP110" s="30">
        <f t="shared" si="128"/>
        <v>1589.0229465204425</v>
      </c>
      <c r="DQ110" s="30">
        <f t="shared" si="106"/>
        <v>38945.884884676576</v>
      </c>
      <c r="DR110" s="30">
        <f t="shared" si="107"/>
        <v>1018.572386574168</v>
      </c>
      <c r="DS110" s="30">
        <f t="shared" si="108"/>
        <v>38290.202214715755</v>
      </c>
      <c r="DT110" s="19">
        <f>(Coeff_Summary!$B$5+Coeff_Summary!$D$5*(F110)+Coeff_Summary!$E$5*CM110*100+Coeff_Summary!$F$5*(F110)^2+Coeff_Summary!$G$5*(F110)*CM110*100+Coeff_Summary!$H$5*(CM110*100)^2+Coeff_Summary!$B$3+Coeff_Summary!$D$3*(G110)+Coeff_Summary!$E$3*CN110*100+Coeff_Summary!$F$3*(G110)^2+Coeff_Summary!$G$3*(G110)*CN110*100+Coeff_Summary!$H$3*(CN110*100)^2)/2</f>
        <v>1.4048742525015736</v>
      </c>
      <c r="DU110" s="30">
        <f t="shared" si="129"/>
        <v>3.4699026767480436</v>
      </c>
      <c r="DV110" s="30">
        <f>DM110*(8314.4/'Config sheet'!$N$28)*(273+F110)*DU110*((CO110^(1/DU110))-1)</f>
        <v>97499.643144334419</v>
      </c>
      <c r="DW110" s="30">
        <f t="shared" si="109"/>
        <v>358.28976788537665</v>
      </c>
      <c r="DX110" s="30">
        <f t="shared" si="110"/>
        <v>355.62</v>
      </c>
      <c r="DY110" s="30">
        <f t="shared" si="111"/>
        <v>104.81386203638053</v>
      </c>
      <c r="DZ110" s="30">
        <f t="shared" si="112"/>
        <v>1006.3368539507513</v>
      </c>
      <c r="EA110" s="65">
        <f>Coeff_Summary!$B$9+Coeff_Summary!$D$9*(DW110-273)+Coeff_Summary!$E$9*CN110*100+Coeff_Summary!$F$9*(DW110-273)^2+Coeff_Summary!$G$9*(DW110-273)*CN110*100+Coeff_Summary!$H$9*(CN110*100)^2</f>
        <v>0.9619295207670473</v>
      </c>
      <c r="EB110" s="30">
        <f>EA110*(8314.4/'Config sheet'!$C$28)*(DW110/(CM110*10^5))</f>
        <v>4.9628595438277912E-2</v>
      </c>
      <c r="EC110" s="30">
        <f t="shared" si="113"/>
        <v>1.2163635327984177</v>
      </c>
      <c r="ED110" s="30">
        <f t="shared" si="114"/>
        <v>1.0171240325732422</v>
      </c>
      <c r="EE110" s="30">
        <f>('Config sheet'!$N$132*(CN110-CM110) - 'Config sheet'!$N$133*GERC_A_PARA!CN110)*10^5</f>
        <v>109485.08616062469</v>
      </c>
      <c r="EF110" s="30">
        <f>('Config sheet'!$N$132*(CN110-CM110) + 'Config sheet'!$N$133*CM110)*10^5</f>
        <v>151546.79973619306</v>
      </c>
      <c r="EG110" s="30">
        <f>'Config sheet'!$N$148</f>
        <v>386976</v>
      </c>
      <c r="EH110" s="30">
        <f t="shared" si="115"/>
        <v>2312.81234584304</v>
      </c>
      <c r="EI110" s="30">
        <f>'Config sheet'!$E$127+'Config sheet'!$P$127</f>
        <v>3308.2</v>
      </c>
      <c r="EJ110" s="30"/>
      <c r="EK110" s="63">
        <f t="shared" si="116"/>
        <v>51639.491186572908</v>
      </c>
      <c r="EL110" s="63">
        <f t="shared" si="137"/>
        <v>51122.27843393611</v>
      </c>
      <c r="EM110" s="63">
        <f t="shared" si="138"/>
        <v>38945.884884676576</v>
      </c>
      <c r="EN110" s="63">
        <f t="shared" si="139"/>
        <v>38290.202214715755</v>
      </c>
      <c r="EO110" s="30">
        <f>BL110*(('Config sheet'!$D$8+273)/(C110+273))*(GERC_A_PARA!AI110/'Config sheet'!$D$7)*(1/GERC_A_PARA!BG110)*24*10^-3</f>
        <v>1792.2392953099686</v>
      </c>
      <c r="EP110" s="30">
        <f>BN110*(('Config sheet'!$D$8+273)/(D110+273))*(GERC_A_PARA!AJ110/'Config sheet'!$D$7)*(1/GERC_A_PARA!BH110)*24*10^-3</f>
        <v>1774.288517755597</v>
      </c>
      <c r="EQ110" s="30">
        <f t="shared" si="130"/>
        <v>1783.2639065327828</v>
      </c>
      <c r="ER110" s="30">
        <f>DP110*(('Config sheet'!$D$8+273)/(F110+273))*(CM110/'Config sheet'!$D$7)*(1/DK110)*24*10^-3</f>
        <v>1351.6853802596161</v>
      </c>
      <c r="ES110" s="30">
        <f>DR110*(('Config sheet'!$D$8+273)/(G110+273))*(CN110/'Config sheet'!$D$7)*(1/DL110)*24*10^-3</f>
        <v>1328.9287608709437</v>
      </c>
      <c r="ET110" s="30">
        <f t="shared" si="131"/>
        <v>1340.3070705652799</v>
      </c>
      <c r="EU110">
        <f t="shared" si="132"/>
        <v>1.0101171694314286</v>
      </c>
      <c r="EV110">
        <f t="shared" si="133"/>
        <v>1.017124032573242</v>
      </c>
      <c r="EW110" s="30">
        <f t="shared" si="134"/>
        <v>0.73263160158525364</v>
      </c>
      <c r="EX110" s="30">
        <f>'Config sheet'!$C$123/('Config sheet'!$F$17*10^-3)</f>
        <v>1.2841244171864261</v>
      </c>
      <c r="EY110" s="30">
        <f t="shared" si="135"/>
        <v>0.75082559515732816</v>
      </c>
      <c r="EZ110" s="30">
        <f>'Config sheet'!$N$123/('Config sheet'!$Q$17*10^-3)</f>
        <v>1.4616189626248377</v>
      </c>
      <c r="FA110" s="1" t="s">
        <v>517</v>
      </c>
      <c r="FB110" s="30">
        <f t="shared" si="136"/>
        <v>-2.6697678853766433</v>
      </c>
      <c r="FC110" s="30"/>
    </row>
    <row r="111" spans="1:159" x14ac:dyDescent="0.25">
      <c r="A111" s="1">
        <v>43484</v>
      </c>
      <c r="B111" s="2">
        <v>0.54305555555555551</v>
      </c>
      <c r="C111">
        <v>28.82</v>
      </c>
      <c r="D111">
        <v>78.77</v>
      </c>
      <c r="E111">
        <v>28.2</v>
      </c>
      <c r="F111">
        <v>28.1</v>
      </c>
      <c r="G111">
        <v>83.19</v>
      </c>
      <c r="H111">
        <v>67</v>
      </c>
      <c r="I111">
        <v>72.349999999999994</v>
      </c>
      <c r="J111">
        <v>72.47</v>
      </c>
      <c r="K111">
        <v>72.84</v>
      </c>
      <c r="L111">
        <v>70.33</v>
      </c>
      <c r="M111">
        <v>22.1</v>
      </c>
      <c r="N111">
        <v>35.090000000000003</v>
      </c>
      <c r="O111">
        <v>34.58</v>
      </c>
      <c r="P111">
        <v>34.520000000000003</v>
      </c>
      <c r="Q111">
        <v>63.81</v>
      </c>
      <c r="R111">
        <v>3.7</v>
      </c>
      <c r="S111">
        <v>80.5</v>
      </c>
      <c r="T111">
        <v>76.53</v>
      </c>
      <c r="U111">
        <v>72.930000000000007</v>
      </c>
      <c r="V111">
        <v>72.930000000000007</v>
      </c>
      <c r="W111">
        <v>3.02</v>
      </c>
      <c r="X111">
        <v>2.6</v>
      </c>
      <c r="Y111">
        <v>3.64</v>
      </c>
      <c r="Z111">
        <v>3.75</v>
      </c>
      <c r="AA111">
        <v>4.67</v>
      </c>
      <c r="AB111">
        <v>4.4800000000000004</v>
      </c>
      <c r="AC111">
        <v>4.1100000000000003</v>
      </c>
      <c r="AD111">
        <v>1.9</v>
      </c>
      <c r="AE111">
        <v>1.1299999999999999</v>
      </c>
      <c r="AF111">
        <v>2.4500000000000002</v>
      </c>
      <c r="AH111" s="4" t="str">
        <f t="shared" si="140"/>
        <v>ON</v>
      </c>
      <c r="AI111" s="31">
        <f>M111+'Config sheet'!$D$9-'Config sheet'!$C$139</f>
        <v>23.058900000000001</v>
      </c>
      <c r="AJ111" s="31">
        <f>N111+'Config sheet'!$D$9+'Config sheet'!$C$140</f>
        <v>36.448900000000002</v>
      </c>
      <c r="AK111" s="25">
        <f t="shared" si="71"/>
        <v>1.5806868497629982</v>
      </c>
      <c r="AL111" s="46">
        <f>'Config sheet'!$C$47</f>
        <v>3546.9708798579968</v>
      </c>
      <c r="AM111" s="4">
        <f>'Config sheet'!$C$42</f>
        <v>1817.9423322060413</v>
      </c>
      <c r="AN111" s="25">
        <f>'Config sheet'!$C$46</f>
        <v>1729.0285476519553</v>
      </c>
      <c r="AO111" s="25">
        <f t="shared" si="72"/>
        <v>1.5025938392032692</v>
      </c>
      <c r="AP111" s="25">
        <f>'Config sheet'!$C$50/100*GERC_A_PARA!AM111</f>
        <v>351.771841281869</v>
      </c>
      <c r="AQ111" s="25">
        <f t="shared" si="73"/>
        <v>351.771841281869</v>
      </c>
      <c r="AR111" s="25">
        <f t="shared" si="74"/>
        <v>477.08540220700689</v>
      </c>
      <c r="AS111" s="27">
        <f t="shared" si="75"/>
        <v>2169.7141734879106</v>
      </c>
      <c r="AT111" s="25">
        <f t="shared" si="76"/>
        <v>1599.8065468623161</v>
      </c>
      <c r="AU111" s="25">
        <f>'Config sheet'!$C$51/100*GERC_A_PARA!AN111</f>
        <v>266.0974934836359</v>
      </c>
      <c r="AV111" s="25">
        <f t="shared" si="77"/>
        <v>266.0974934836359</v>
      </c>
      <c r="AW111" s="25">
        <f t="shared" si="78"/>
        <v>360.8908241270878</v>
      </c>
      <c r="AX111" s="27">
        <f t="shared" si="79"/>
        <v>1995.1260411355911</v>
      </c>
      <c r="AY111" s="25">
        <f t="shared" si="80"/>
        <v>1471.0765783924569</v>
      </c>
      <c r="AZ111" s="31">
        <f t="shared" si="117"/>
        <v>93.106846201602437</v>
      </c>
      <c r="BA111" s="31">
        <f t="shared" si="118"/>
        <v>94.517538141739621</v>
      </c>
      <c r="BB111" s="31">
        <f t="shared" si="119"/>
        <v>68.650951323960783</v>
      </c>
      <c r="BC111" s="31">
        <f t="shared" si="120"/>
        <v>69.691104091092043</v>
      </c>
      <c r="BD111" s="25">
        <f t="shared" si="81"/>
        <v>93.812192171671029</v>
      </c>
      <c r="BE111">
        <f>'Config sheet'!$D$59</f>
        <v>82.44</v>
      </c>
      <c r="BF111" s="30">
        <f t="shared" si="121"/>
        <v>81.491609939598717</v>
      </c>
      <c r="BG111" s="19">
        <f>Coeff_Summary!$B$10+Coeff_Summary!$D$10*(C111)+Coeff_Summary!$E$10*AI111*100+Coeff_Summary!$F$10*(C111)^2+Coeff_Summary!$G$10*(C111)*AI111*100+Coeff_Summary!$H$10*(AI111*100)^2</f>
        <v>0.96282697812718665</v>
      </c>
      <c r="BH111" s="19">
        <f>Coeff_Summary!$B$8+Coeff_Summary!$D$8*(D111)+Coeff_Summary!$E$8*AJ111*100+Coeff_Summary!$F$8*(D111)^2+Coeff_Summary!$G$8*(D111)*AJ111*100+Coeff_Summary!$H$8*(AJ111*100)^2</f>
        <v>0.97300185114452886</v>
      </c>
      <c r="BI111" s="30">
        <f t="shared" si="122"/>
        <v>0.96791441463585781</v>
      </c>
      <c r="BJ111" s="30">
        <f>BG111*8314.4*(GERC_A_PARA!C111+273)/('Config sheet'!$C$28*AI111*10^5)</f>
        <v>6.398538155625319E-2</v>
      </c>
      <c r="BK111">
        <f>BH111*(8314.4/'Config sheet'!$C$28)*(BT111/(AJ111*10^5))</f>
        <v>4.7677241894482233E-2</v>
      </c>
      <c r="BL111" s="30">
        <f t="shared" si="123"/>
        <v>3327.4911380855947</v>
      </c>
      <c r="BM111" s="30">
        <f t="shared" si="82"/>
        <v>52003.927415205108</v>
      </c>
      <c r="BN111" s="30">
        <f t="shared" si="83"/>
        <v>2453.4762100844682</v>
      </c>
      <c r="BO111" s="30">
        <f t="shared" si="84"/>
        <v>51460.112049149662</v>
      </c>
      <c r="BP111" s="19">
        <f>(Coeff_Summary!$B$4+Coeff_Summary!$D$4*(C111)+Coeff_Summary!$E$4*AI111*100+Coeff_Summary!$F$4*(C111)^2+Coeff_Summary!$G$4*(C111)*AI111*100+Coeff_Summary!$H$4*(AI111*100)^2+Coeff_Summary!$B$2+Coeff_Summary!$D$2*(D111)+Coeff_Summary!$E$2*AJ111*100+Coeff_Summary!$F$2*(D111)^2+Coeff_Summary!$G$2*(D111)*AJ111*100+Coeff_Summary!$H$2*(AJ111*100)^2)/2</f>
        <v>1.3591307344924666</v>
      </c>
      <c r="BQ111" s="30">
        <f t="shared" si="124"/>
        <v>3.784501308174661</v>
      </c>
      <c r="BR111" s="30">
        <f>BI111*(8314.4/'Config sheet'!$C$28)*(273+C111)*BQ111*((AK111^(1/BQ111))-1)</f>
        <v>72189.853691061959</v>
      </c>
      <c r="BS111" s="30">
        <f t="shared" si="85"/>
        <v>340.63570331287258</v>
      </c>
      <c r="BT111" s="30">
        <f t="shared" si="86"/>
        <v>351.77</v>
      </c>
      <c r="BU111" s="52">
        <f t="shared" si="87"/>
        <v>77.709115741486656</v>
      </c>
      <c r="BV111" s="30">
        <f t="shared" si="88"/>
        <v>1341.9546427306964</v>
      </c>
      <c r="BW111" s="65">
        <f>Coeff_Summary!$B$8+Coeff_Summary!$D$8*(BS111-273)+Coeff_Summary!$E$8*AJ111*100+Coeff_Summary!$F$8*(BS111-273)^2+Coeff_Summary!$G$8*(BS111-273)*AJ111*100+Coeff_Summary!$H$8*(AJ111*100)^2</f>
        <v>0.96794488669847467</v>
      </c>
      <c r="BX111" s="30">
        <f>BW111*(8314.4/'Config sheet'!$C$28)*(BS111/(AI111*10^5))</f>
        <v>7.2598106687803629E-2</v>
      </c>
      <c r="BY111" s="30">
        <f t="shared" si="89"/>
        <v>1.1346045756401171</v>
      </c>
      <c r="BZ111" s="30">
        <f t="shared" si="90"/>
        <v>1.0105677066061582</v>
      </c>
      <c r="CA111" s="30">
        <f>('Config sheet'!$C$132*(AJ111-AI111) - 'Config sheet'!$C$133*GERC_A_PARA!AJ111)*10^5</f>
        <v>99397.617005186519</v>
      </c>
      <c r="CB111" s="30">
        <f>('Config sheet'!$C$132*(AJ111-AI111) + 'Config sheet'!$C$133*AI111)*10^5</f>
        <v>124320.99518445767</v>
      </c>
      <c r="CC111" s="30">
        <f>'Config sheet'!$C$148</f>
        <v>386976</v>
      </c>
      <c r="CD111" s="30">
        <f t="shared" si="125"/>
        <v>11.134296687127403</v>
      </c>
      <c r="CE111" s="30"/>
      <c r="CF111" s="30"/>
      <c r="CG111" s="30"/>
      <c r="CH111" s="30"/>
      <c r="CI111" s="30"/>
      <c r="CJ111" s="30"/>
      <c r="CK111" s="30"/>
      <c r="CL111" s="30"/>
      <c r="CM111" s="46">
        <f>P111+'Config sheet'!$O$9-'Config sheet'!$C$139</f>
        <v>35.478900000000003</v>
      </c>
      <c r="CN111" s="46">
        <f>Q111+'Config sheet'!$O$9+'Config sheet'!C$140</f>
        <v>65.168900000000008</v>
      </c>
      <c r="CO111" s="27">
        <f t="shared" si="91"/>
        <v>1.8368354148522079</v>
      </c>
      <c r="CP111" s="46">
        <f>'Config sheet'!$N$47</f>
        <v>1852.7346826837274</v>
      </c>
      <c r="CQ111" s="27">
        <f>'Config sheet'!$N$42</f>
        <v>970.82423361890676</v>
      </c>
      <c r="CR111" s="27">
        <f>'Config sheet'!$N$46</f>
        <v>881.91044906482068</v>
      </c>
      <c r="CS111" s="27">
        <f t="shared" si="92"/>
        <v>1.3818484721682716</v>
      </c>
      <c r="CT111" s="27">
        <f>'Config sheet'!$N$50/100*GERC_A_PARA!CQ111</f>
        <v>274.64617569078871</v>
      </c>
      <c r="CU111" s="27">
        <f t="shared" si="93"/>
        <v>274.64617569078871</v>
      </c>
      <c r="CV111" s="27">
        <f t="shared" si="94"/>
        <v>426.45462933557229</v>
      </c>
      <c r="CW111" s="27">
        <f t="shared" si="95"/>
        <v>1245.4704093096955</v>
      </c>
      <c r="CX111" s="27">
        <f t="shared" si="96"/>
        <v>802.11038014968551</v>
      </c>
      <c r="CY111" s="27">
        <f>'Config sheet'!$N$51/100*GERC_A_PARA!CR111</f>
        <v>198.78261521921058</v>
      </c>
      <c r="CZ111" s="27">
        <f t="shared" si="97"/>
        <v>198.78261521921058</v>
      </c>
      <c r="DA111" s="27">
        <f t="shared" si="98"/>
        <v>308.65809901938962</v>
      </c>
      <c r="DB111" s="27">
        <f t="shared" si="99"/>
        <v>1080.6930642840312</v>
      </c>
      <c r="DC111" s="27">
        <f t="shared" si="100"/>
        <v>695.99014006156744</v>
      </c>
      <c r="DD111" s="50">
        <f t="shared" si="101"/>
        <v>84.362931168405993</v>
      </c>
      <c r="DE111" s="50">
        <f t="shared" si="102"/>
        <v>87.54119719108769</v>
      </c>
      <c r="DF111" s="50">
        <f t="shared" si="103"/>
        <v>54.331586109329734</v>
      </c>
      <c r="DG111" s="50">
        <f t="shared" si="104"/>
        <v>56.378459442179945</v>
      </c>
      <c r="DH111" s="27">
        <f t="shared" si="105"/>
        <v>85.952064179746841</v>
      </c>
      <c r="DI111">
        <f>'Config sheet'!$N$59</f>
        <v>71.978923438716066</v>
      </c>
      <c r="DJ111" s="21">
        <f t="shared" si="126"/>
        <v>70.653543477750844</v>
      </c>
      <c r="DK111" s="19">
        <f>Coeff_Summary!$B$11+Coeff_Summary!$D$11*(F111)+Coeff_Summary!$E$11*CM111*100+Coeff_Summary!$F$11*(F111)^2+Coeff_Summary!$G$11*(F111)*CM111*100+Coeff_Summary!$H$11*(CM111*100)^2</f>
        <v>0.94441131085254604</v>
      </c>
      <c r="DL111" s="19">
        <f>Coeff_Summary!$B$9+Coeff_Summary!$D$9*(G111)+Coeff_Summary!$E$9*CN111*100+Coeff_Summary!$F$9*(G111)^2+Coeff_Summary!$G$9*(G111)*CN111*100+Coeff_Summary!$H$9*(CN111*100)^2</f>
        <v>0.96052884616653944</v>
      </c>
      <c r="DM111" s="30">
        <f t="shared" si="127"/>
        <v>0.95247007850954279</v>
      </c>
      <c r="DN111">
        <f>DK111*8314.4*(GERC_A_PARA!F111+273)/('Config sheet'!$N$28*GERC_A_PARA!CM111*10^5)</f>
        <v>4.0693483975698497E-2</v>
      </c>
      <c r="DO111">
        <f>DL111*(8314.4/'Config sheet'!$N$28)*((GERC_A_PARA!G111+273)/(GERC_A_PARA!CN111*10^5))</f>
        <v>2.6654763196756668E-2</v>
      </c>
      <c r="DP111" s="30">
        <f t="shared" si="128"/>
        <v>1592.4637035407463</v>
      </c>
      <c r="DQ111" s="30">
        <f t="shared" si="106"/>
        <v>39133.137494242088</v>
      </c>
      <c r="DR111" s="30">
        <f t="shared" si="107"/>
        <v>1025.5817055738864</v>
      </c>
      <c r="DS111" s="30">
        <f t="shared" si="108"/>
        <v>38476.489098904414</v>
      </c>
      <c r="DT111" s="19">
        <f>(Coeff_Summary!$B$5+Coeff_Summary!$D$5*(F111)+Coeff_Summary!$E$5*CM111*100+Coeff_Summary!$F$5*(F111)^2+Coeff_Summary!$G$5*(F111)*CM111*100+Coeff_Summary!$H$5*(CM111*100)^2+Coeff_Summary!$B$3+Coeff_Summary!$D$3*(G111)+Coeff_Summary!$E$3*CN111*100+Coeff_Summary!$F$3*(G111)^2+Coeff_Summary!$G$3*(G111)*CN111*100+Coeff_Summary!$H$3*(CN111*100)^2)/2</f>
        <v>1.4039775058957711</v>
      </c>
      <c r="DU111" s="30">
        <f t="shared" si="129"/>
        <v>3.4753853504358401</v>
      </c>
      <c r="DV111" s="30">
        <f>DM111*(8314.4/'Config sheet'!$N$28)*(273+F111)*DU111*((CO111^(1/DU111))-1)</f>
        <v>96753.260513350993</v>
      </c>
      <c r="DW111" s="30">
        <f t="shared" si="109"/>
        <v>358.66893790951349</v>
      </c>
      <c r="DX111" s="30">
        <f t="shared" si="110"/>
        <v>356.19</v>
      </c>
      <c r="DY111" s="30">
        <f t="shared" si="111"/>
        <v>104.49979653206297</v>
      </c>
      <c r="DZ111" s="30">
        <f t="shared" si="112"/>
        <v>1006.4502973892489</v>
      </c>
      <c r="EA111" s="65">
        <f>Coeff_Summary!$B$9+Coeff_Summary!$D$9*(DW111-273)+Coeff_Summary!$E$9*CN111*100+Coeff_Summary!$F$9*(DW111-273)^2+Coeff_Summary!$G$9*(DW111-273)*CN111*100+Coeff_Summary!$H$9*(CN111*100)^2</f>
        <v>0.96217822302694211</v>
      </c>
      <c r="EB111" s="30">
        <f>EA111*(8314.4/'Config sheet'!$C$28)*(DW111/(CM111*10^5))</f>
        <v>4.9385815354550826E-2</v>
      </c>
      <c r="EC111" s="30">
        <f t="shared" si="113"/>
        <v>1.2136049934688131</v>
      </c>
      <c r="ED111" s="30">
        <f t="shared" si="114"/>
        <v>1.0170662243545596</v>
      </c>
      <c r="EE111" s="30">
        <f>('Config sheet'!$N$132*(CN111-CM111) - 'Config sheet'!$N$133*GERC_A_PARA!CN111)*10^5</f>
        <v>108479.01846087657</v>
      </c>
      <c r="EF111" s="30">
        <f>('Config sheet'!$N$132*(CN111-CM111) + 'Config sheet'!$N$133*CM111)*10^5</f>
        <v>150632.87362459709</v>
      </c>
      <c r="EG111" s="30">
        <f>'Config sheet'!$N$148</f>
        <v>386976</v>
      </c>
      <c r="EH111" s="30">
        <f t="shared" si="115"/>
        <v>2348.4049401199454</v>
      </c>
      <c r="EI111" s="30">
        <f>'Config sheet'!$E$127+'Config sheet'!$P$127</f>
        <v>3308.2</v>
      </c>
      <c r="EJ111" s="30"/>
      <c r="EK111" s="63">
        <f t="shared" si="116"/>
        <v>52003.927415205108</v>
      </c>
      <c r="EL111" s="63">
        <f t="shared" si="137"/>
        <v>51460.112049149662</v>
      </c>
      <c r="EM111" s="63">
        <f t="shared" si="138"/>
        <v>39133.137494242088</v>
      </c>
      <c r="EN111" s="63">
        <f t="shared" si="139"/>
        <v>38476.489098904414</v>
      </c>
      <c r="EO111" s="30">
        <f>BL111*(('Config sheet'!$D$8+273)/(C111+273))*(GERC_A_PARA!AI111/'Config sheet'!$D$7)*(1/GERC_A_PARA!BG111)*24*10^-3</f>
        <v>1804.8876951020845</v>
      </c>
      <c r="EP111" s="30">
        <f>BN111*(('Config sheet'!$D$8+273)/(D111+273))*(GERC_A_PARA!AJ111/'Config sheet'!$D$7)*(1/GERC_A_PARA!BH111)*24*10^-3</f>
        <v>1786.0136270963299</v>
      </c>
      <c r="EQ111" s="30">
        <f t="shared" si="130"/>
        <v>1795.4506610992071</v>
      </c>
      <c r="ER111" s="30">
        <f>DP111*(('Config sheet'!$D$8+273)/(F111+273))*(CM111/'Config sheet'!$D$7)*(1/DK111)*24*10^-3</f>
        <v>1358.1843111611649</v>
      </c>
      <c r="ES111" s="30">
        <f>DR111*(('Config sheet'!$D$8+273)/(G111+273))*(CN111/'Config sheet'!$D$7)*(1/DL111)*24*10^-3</f>
        <v>1335.3941745760774</v>
      </c>
      <c r="ET111" s="30">
        <f t="shared" si="131"/>
        <v>1346.7892428686212</v>
      </c>
      <c r="EU111">
        <f t="shared" si="132"/>
        <v>1.0105677066061582</v>
      </c>
      <c r="EV111">
        <f t="shared" si="133"/>
        <v>1.0170662243545598</v>
      </c>
      <c r="EW111" s="30">
        <f t="shared" si="134"/>
        <v>0.74741939269393665</v>
      </c>
      <c r="EX111" s="30">
        <f>'Config sheet'!$C$123/('Config sheet'!$F$17*10^-3)</f>
        <v>1.2841244171864261</v>
      </c>
      <c r="EY111" s="30">
        <f t="shared" si="135"/>
        <v>0.74729606188830233</v>
      </c>
      <c r="EZ111" s="30">
        <f>'Config sheet'!$N$123/('Config sheet'!$Q$17*10^-3)</f>
        <v>1.4616189626248377</v>
      </c>
      <c r="FA111" s="1" t="s">
        <v>518</v>
      </c>
      <c r="FB111" s="30">
        <f t="shared" si="136"/>
        <v>-2.4789379095134905</v>
      </c>
      <c r="FC111" s="30"/>
    </row>
    <row r="112" spans="1:159" x14ac:dyDescent="0.25">
      <c r="A112" s="1">
        <v>43484</v>
      </c>
      <c r="B112" s="29">
        <v>0.58472222222222225</v>
      </c>
      <c r="C112">
        <v>30.11</v>
      </c>
      <c r="D112">
        <v>79.930000000000007</v>
      </c>
      <c r="E112">
        <v>29.37</v>
      </c>
      <c r="F112">
        <v>29.28</v>
      </c>
      <c r="G112">
        <v>84.32</v>
      </c>
      <c r="H112">
        <v>67.12</v>
      </c>
      <c r="I112">
        <v>72.400000000000006</v>
      </c>
      <c r="J112">
        <v>72.58</v>
      </c>
      <c r="K112">
        <v>72.959999999999994</v>
      </c>
      <c r="L112">
        <v>70.48</v>
      </c>
      <c r="M112">
        <v>22.02</v>
      </c>
      <c r="N112">
        <v>35.020000000000003</v>
      </c>
      <c r="O112">
        <v>34.520000000000003</v>
      </c>
      <c r="P112">
        <v>34.46</v>
      </c>
      <c r="Q112">
        <v>63.84</v>
      </c>
      <c r="R112">
        <v>3.7</v>
      </c>
      <c r="S112">
        <v>79.77</v>
      </c>
      <c r="T112">
        <v>76.8</v>
      </c>
      <c r="U112">
        <v>73.17</v>
      </c>
      <c r="V112">
        <v>73.17</v>
      </c>
      <c r="W112">
        <v>2.92</v>
      </c>
      <c r="X112">
        <v>2.5299999999999998</v>
      </c>
      <c r="Y112">
        <v>3.86</v>
      </c>
      <c r="Z112">
        <v>3.75</v>
      </c>
      <c r="AA112">
        <v>4.72</v>
      </c>
      <c r="AB112">
        <v>4.43</v>
      </c>
      <c r="AC112">
        <v>4.04</v>
      </c>
      <c r="AD112">
        <v>1.82</v>
      </c>
      <c r="AE112">
        <v>1.24</v>
      </c>
      <c r="AF112">
        <v>2.68</v>
      </c>
      <c r="AH112" s="4" t="str">
        <f t="shared" si="140"/>
        <v>ON</v>
      </c>
      <c r="AI112" s="31">
        <f>M112+'Config sheet'!$D$9-'Config sheet'!$C$139</f>
        <v>22.978899999999999</v>
      </c>
      <c r="AJ112" s="31">
        <f>N112+'Config sheet'!$D$9+'Config sheet'!$C$140</f>
        <v>36.378900000000002</v>
      </c>
      <c r="AK112" s="25">
        <f t="shared" si="71"/>
        <v>1.583143666581081</v>
      </c>
      <c r="AL112" s="46">
        <f>'Config sheet'!$C$47</f>
        <v>3546.9708798579968</v>
      </c>
      <c r="AM112" s="4">
        <f>'Config sheet'!$C$42</f>
        <v>1817.9423322060413</v>
      </c>
      <c r="AN112" s="25">
        <f>'Config sheet'!$C$46</f>
        <v>1729.0285476519553</v>
      </c>
      <c r="AO112" s="25">
        <f t="shared" si="72"/>
        <v>1.4952957574692187</v>
      </c>
      <c r="AP112" s="25">
        <f>'Config sheet'!$C$50/100*GERC_A_PARA!AM112</f>
        <v>351.771841281869</v>
      </c>
      <c r="AQ112" s="25">
        <f t="shared" si="73"/>
        <v>351.771841281869</v>
      </c>
      <c r="AR112" s="25">
        <f t="shared" si="74"/>
        <v>478.29196854842172</v>
      </c>
      <c r="AS112" s="27">
        <f t="shared" si="75"/>
        <v>2169.7141734879106</v>
      </c>
      <c r="AT112" s="25">
        <f t="shared" si="76"/>
        <v>1595.7707844846254</v>
      </c>
      <c r="AU112" s="25">
        <f>'Config sheet'!$C$51/100*GERC_A_PARA!AN112</f>
        <v>266.0974934836359</v>
      </c>
      <c r="AV112" s="25">
        <f t="shared" si="77"/>
        <v>266.0974934836359</v>
      </c>
      <c r="AW112" s="25">
        <f t="shared" si="78"/>
        <v>361.80353015268167</v>
      </c>
      <c r="AX112" s="27">
        <f t="shared" si="79"/>
        <v>1995.1260411355911</v>
      </c>
      <c r="AY112" s="25">
        <f t="shared" si="80"/>
        <v>1467.365557505949</v>
      </c>
      <c r="AZ112" s="31">
        <f t="shared" si="117"/>
        <v>93.040476310762699</v>
      </c>
      <c r="BA112" s="31">
        <f t="shared" si="118"/>
        <v>94.464750926234515</v>
      </c>
      <c r="BB112" s="31">
        <f t="shared" si="119"/>
        <v>68.428955152454435</v>
      </c>
      <c r="BC112" s="31">
        <f t="shared" si="120"/>
        <v>69.476473691174846</v>
      </c>
      <c r="BD112" s="25">
        <f t="shared" si="81"/>
        <v>93.7526136184986</v>
      </c>
      <c r="BE112">
        <f>'Config sheet'!$D$59</f>
        <v>82.44</v>
      </c>
      <c r="BF112" s="30">
        <f t="shared" si="121"/>
        <v>81.352664020156624</v>
      </c>
      <c r="BG112" s="19">
        <f>Coeff_Summary!$B$10+Coeff_Summary!$D$10*(C112)+Coeff_Summary!$E$10*AI112*100+Coeff_Summary!$F$10*(C112)^2+Coeff_Summary!$G$10*(C112)*AI112*100+Coeff_Summary!$H$10*(AI112*100)^2</f>
        <v>0.96360342132245513</v>
      </c>
      <c r="BH112" s="19">
        <f>Coeff_Summary!$B$8+Coeff_Summary!$D$8*(D112)+Coeff_Summary!$E$8*AJ112*100+Coeff_Summary!$F$8*(D112)^2+Coeff_Summary!$G$8*(D112)*AJ112*100+Coeff_Summary!$H$8*(AJ112*100)^2</f>
        <v>0.97353466624548302</v>
      </c>
      <c r="BI112" s="30">
        <f t="shared" si="122"/>
        <v>0.96856904378396913</v>
      </c>
      <c r="BJ112" s="30">
        <f>BG112*8314.4*(GERC_A_PARA!C112+273)/('Config sheet'!$C$28*AI112*10^5)</f>
        <v>6.4534573962155756E-2</v>
      </c>
      <c r="BK112">
        <f>BH112*(8314.4/'Config sheet'!$C$28)*(BT112/(AJ112*10^5))</f>
        <v>4.7952750032863409E-2</v>
      </c>
      <c r="BL112" s="30">
        <f t="shared" si="123"/>
        <v>3325.3779041539278</v>
      </c>
      <c r="BM112" s="30">
        <f t="shared" si="82"/>
        <v>51528.62566512006</v>
      </c>
      <c r="BN112" s="30">
        <f t="shared" si="83"/>
        <v>2445.7327014134107</v>
      </c>
      <c r="BO112" s="30">
        <f t="shared" si="84"/>
        <v>51002.970627071008</v>
      </c>
      <c r="BP112" s="19">
        <f>(Coeff_Summary!$B$4+Coeff_Summary!$D$4*(C112)+Coeff_Summary!$E$4*AI112*100+Coeff_Summary!$F$4*(C112)^2+Coeff_Summary!$G$4*(C112)*AI112*100+Coeff_Summary!$H$4*(AI112*100)^2+Coeff_Summary!$B$2+Coeff_Summary!$D$2*(D112)+Coeff_Summary!$E$2*AJ112*100+Coeff_Summary!$F$2*(D112)^2+Coeff_Summary!$G$2*(D112)*AJ112*100+Coeff_Summary!$H$2*(AJ112*100)^2)/2</f>
        <v>1.3575532167973769</v>
      </c>
      <c r="BQ112" s="30">
        <f t="shared" si="124"/>
        <v>3.7967864726740617</v>
      </c>
      <c r="BR112" s="30">
        <f>BI112*(8314.4/'Config sheet'!$C$28)*(273+C112)*BQ112*((AK112^(1/BQ112))-1)</f>
        <v>72794.165827291203</v>
      </c>
      <c r="BS112" s="30">
        <f t="shared" si="85"/>
        <v>342.0976205805361</v>
      </c>
      <c r="BT112" s="30">
        <f t="shared" si="86"/>
        <v>352.93</v>
      </c>
      <c r="BU112" s="52">
        <f t="shared" si="87"/>
        <v>78.25696623953452</v>
      </c>
      <c r="BV112" s="30">
        <f t="shared" si="88"/>
        <v>1331.4339433295395</v>
      </c>
      <c r="BW112" s="65">
        <f>Coeff_Summary!$B$8+Coeff_Summary!$D$8*(BS112-273)+Coeff_Summary!$E$8*AJ112*100+Coeff_Summary!$F$8*(BS112-273)^2+Coeff_Summary!$G$8*(BS112-273)*AJ112*100+Coeff_Summary!$H$8*(AJ112*100)^2</f>
        <v>0.96869743424249544</v>
      </c>
      <c r="BX112" s="30">
        <f>BW112*(8314.4/'Config sheet'!$C$28)*(BS112/(AI112*10^5))</f>
        <v>7.3220392466368245E-2</v>
      </c>
      <c r="BY112" s="30">
        <f t="shared" si="89"/>
        <v>1.1345917075288359</v>
      </c>
      <c r="BZ112" s="30">
        <f t="shared" si="90"/>
        <v>1.0103063612096752</v>
      </c>
      <c r="CA112" s="30">
        <f>('Config sheet'!$C$132*(AJ112-AI112) - 'Config sheet'!$C$133*GERC_A_PARA!AJ112)*10^5</f>
        <v>99512.568347202396</v>
      </c>
      <c r="CB112" s="30">
        <f>('Config sheet'!$C$132*(AJ112-AI112) + 'Config sheet'!$C$133*AI112)*10^5</f>
        <v>124373.12271636982</v>
      </c>
      <c r="CC112" s="30">
        <f>'Config sheet'!$C$148</f>
        <v>386976</v>
      </c>
      <c r="CD112" s="30">
        <f t="shared" si="125"/>
        <v>10.832379419463905</v>
      </c>
      <c r="CE112" s="30"/>
      <c r="CF112" s="30"/>
      <c r="CG112" s="30"/>
      <c r="CH112" s="30"/>
      <c r="CI112" s="30"/>
      <c r="CJ112" s="30"/>
      <c r="CK112" s="30"/>
      <c r="CL112" s="30"/>
      <c r="CM112" s="46">
        <f>P112+'Config sheet'!$O$9-'Config sheet'!$C$139</f>
        <v>35.418900000000001</v>
      </c>
      <c r="CN112" s="46">
        <f>Q112+'Config sheet'!$O$9+'Config sheet'!C$140</f>
        <v>65.198900000000009</v>
      </c>
      <c r="CO112" s="27">
        <f t="shared" si="91"/>
        <v>1.8407940393405782</v>
      </c>
      <c r="CP112" s="46">
        <f>'Config sheet'!$N$47</f>
        <v>1852.7346826837274</v>
      </c>
      <c r="CQ112" s="27">
        <f>'Config sheet'!$N$42</f>
        <v>970.82423361890676</v>
      </c>
      <c r="CR112" s="27">
        <f>'Config sheet'!$N$46</f>
        <v>881.91044906482068</v>
      </c>
      <c r="CS112" s="27">
        <f t="shared" si="92"/>
        <v>1.3776717413462878</v>
      </c>
      <c r="CT112" s="27">
        <f>'Config sheet'!$N$50/100*GERC_A_PARA!CQ112</f>
        <v>274.64617569078871</v>
      </c>
      <c r="CU112" s="27">
        <f t="shared" si="93"/>
        <v>274.64617569078871</v>
      </c>
      <c r="CV112" s="27">
        <f t="shared" si="94"/>
        <v>427.69172114671522</v>
      </c>
      <c r="CW112" s="27">
        <f t="shared" si="95"/>
        <v>1245.4704093096955</v>
      </c>
      <c r="CX112" s="27">
        <f t="shared" si="96"/>
        <v>799.79028805097619</v>
      </c>
      <c r="CY112" s="27">
        <f>'Config sheet'!$N$51/100*GERC_A_PARA!CR112</f>
        <v>198.78261521921058</v>
      </c>
      <c r="CZ112" s="27">
        <f t="shared" si="97"/>
        <v>198.78261521921058</v>
      </c>
      <c r="DA112" s="27">
        <f t="shared" si="98"/>
        <v>309.55347775483619</v>
      </c>
      <c r="DB112" s="27">
        <f t="shared" si="99"/>
        <v>1080.6930642840312</v>
      </c>
      <c r="DC112" s="27">
        <f t="shared" si="100"/>
        <v>693.97699914642919</v>
      </c>
      <c r="DD112" s="50">
        <f t="shared" si="101"/>
        <v>84.23550420806616</v>
      </c>
      <c r="DE112" s="50">
        <f t="shared" si="102"/>
        <v>87.439670019434828</v>
      </c>
      <c r="DF112" s="50">
        <f t="shared" si="103"/>
        <v>54.092604425687497</v>
      </c>
      <c r="DG112" s="50">
        <f t="shared" si="104"/>
        <v>56.150188996209721</v>
      </c>
      <c r="DH112" s="27">
        <f t="shared" si="105"/>
        <v>85.837587113750487</v>
      </c>
      <c r="DI112">
        <f>'Config sheet'!$N$59</f>
        <v>71.978923438716066</v>
      </c>
      <c r="DJ112" s="21">
        <f t="shared" si="126"/>
        <v>70.479491912349545</v>
      </c>
      <c r="DK112" s="19">
        <f>Coeff_Summary!$B$11+Coeff_Summary!$D$11*(F112)+Coeff_Summary!$E$11*CM112*100+Coeff_Summary!$F$11*(F112)^2+Coeff_Summary!$G$11*(F112)*CM112*100+Coeff_Summary!$H$11*(CM112*100)^2</f>
        <v>0.94542208437417852</v>
      </c>
      <c r="DL112" s="19">
        <f>Coeff_Summary!$B$9+Coeff_Summary!$D$9*(G112)+Coeff_Summary!$E$9*CN112*100+Coeff_Summary!$F$9*(G112)^2+Coeff_Summary!$G$9*(G112)*CN112*100+Coeff_Summary!$H$9*(CN112*100)^2</f>
        <v>0.96127543081247691</v>
      </c>
      <c r="DM112" s="30">
        <f t="shared" si="127"/>
        <v>0.95334875759332771</v>
      </c>
      <c r="DN112">
        <f>DK112*8314.4*(GERC_A_PARA!F112+273)/('Config sheet'!$N$28*GERC_A_PARA!CM112*10^5)</f>
        <v>4.0965963321268027E-2</v>
      </c>
      <c r="DO112">
        <f>DL112*(8314.4/'Config sheet'!$N$28)*((GERC_A_PARA!G112+273)/(GERC_A_PARA!CN112*10^5))</f>
        <v>2.6747794854698453E-2</v>
      </c>
      <c r="DP112" s="30">
        <f t="shared" si="128"/>
        <v>1590.3427472353133</v>
      </c>
      <c r="DQ112" s="30">
        <f t="shared" si="106"/>
        <v>38821.075309845466</v>
      </c>
      <c r="DR112" s="30">
        <f t="shared" si="107"/>
        <v>1021.2532344434323</v>
      </c>
      <c r="DS112" s="30">
        <f t="shared" si="108"/>
        <v>38180.838457568832</v>
      </c>
      <c r="DT112" s="19">
        <f>(Coeff_Summary!$B$5+Coeff_Summary!$D$5*(F112)+Coeff_Summary!$E$5*CM112*100+Coeff_Summary!$F$5*(F112)^2+Coeff_Summary!$G$5*(F112)*CM112*100+Coeff_Summary!$H$5*(CM112*100)^2+Coeff_Summary!$B$3+Coeff_Summary!$D$3*(G112)+Coeff_Summary!$E$3*CN112*100+Coeff_Summary!$F$3*(G112)^2+Coeff_Summary!$G$3*(G112)*CN112*100+Coeff_Summary!$H$3*(CN112*100)^2)/2</f>
        <v>1.4019708827420996</v>
      </c>
      <c r="DU112" s="30">
        <f t="shared" si="129"/>
        <v>3.4877423786975879</v>
      </c>
      <c r="DV112" s="30">
        <f>DM112*(8314.4/'Config sheet'!$N$28)*(273+F112)*DU112*((CO112^(1/DU112))-1)</f>
        <v>97566.128731462668</v>
      </c>
      <c r="DW112" s="30">
        <f t="shared" si="109"/>
        <v>360.07360498966983</v>
      </c>
      <c r="DX112" s="30">
        <f t="shared" si="110"/>
        <v>357.32</v>
      </c>
      <c r="DY112" s="30">
        <f t="shared" si="111"/>
        <v>105.00291604227804</v>
      </c>
      <c r="DZ112" s="30">
        <f t="shared" si="112"/>
        <v>1001.9885833057227</v>
      </c>
      <c r="EA112" s="65">
        <f>Coeff_Summary!$B$9+Coeff_Summary!$D$9*(DW112-273)+Coeff_Summary!$E$9*CN112*100+Coeff_Summary!$F$9*(DW112-273)^2+Coeff_Summary!$G$9*(DW112-273)*CN112*100+Coeff_Summary!$H$9*(CN112*100)^2</f>
        <v>0.96307699144729375</v>
      </c>
      <c r="EB112" s="30">
        <f>EA112*(8314.4/'Config sheet'!$C$28)*(DW112/(CM112*10^5))</f>
        <v>4.9709604703017982E-2</v>
      </c>
      <c r="EC112" s="30">
        <f t="shared" si="113"/>
        <v>1.2134367331528262</v>
      </c>
      <c r="ED112" s="30">
        <f t="shared" si="114"/>
        <v>1.0167685383071967</v>
      </c>
      <c r="EE112" s="30">
        <f>('Config sheet'!$N$132*(CN112-CM112) - 'Config sheet'!$N$133*GERC_A_PARA!CN112)*10^5</f>
        <v>108878.02684875276</v>
      </c>
      <c r="EF112" s="30">
        <f>('Config sheet'!$N$132*(CN112-CM112) + 'Config sheet'!$N$133*CM112)*10^5</f>
        <v>151019.31725045256</v>
      </c>
      <c r="EG112" s="30">
        <f>'Config sheet'!$N$148</f>
        <v>386976</v>
      </c>
      <c r="EH112" s="30">
        <f t="shared" si="115"/>
        <v>2333.4225266352623</v>
      </c>
      <c r="EI112" s="30">
        <f>'Config sheet'!$E$127+'Config sheet'!$P$127</f>
        <v>3308.2</v>
      </c>
      <c r="EJ112" s="30"/>
      <c r="EK112" s="63">
        <f t="shared" si="116"/>
        <v>51528.62566512006</v>
      </c>
      <c r="EL112" s="63">
        <f t="shared" si="137"/>
        <v>51002.970627071008</v>
      </c>
      <c r="EM112" s="63">
        <f t="shared" si="138"/>
        <v>38821.075309845466</v>
      </c>
      <c r="EN112" s="63">
        <f t="shared" si="139"/>
        <v>38180.838457568832</v>
      </c>
      <c r="EO112" s="30">
        <f>BL112*(('Config sheet'!$D$8+273)/(C112+273))*(GERC_A_PARA!AI112/'Config sheet'!$D$7)*(1/GERC_A_PARA!BG112)*24*10^-3</f>
        <v>1788.3915125476456</v>
      </c>
      <c r="EP112" s="30">
        <f>BN112*(('Config sheet'!$D$8+273)/(D112+273))*(GERC_A_PARA!AJ112/'Config sheet'!$D$7)*(1/GERC_A_PARA!BH112)*24*10^-3</f>
        <v>1770.1477306411712</v>
      </c>
      <c r="EQ112" s="30">
        <f t="shared" si="130"/>
        <v>1779.2696215944084</v>
      </c>
      <c r="ER112" s="30">
        <f>DP112*(('Config sheet'!$D$8+273)/(F112+273))*(CM112/'Config sheet'!$D$7)*(1/DK112)*24*10^-3</f>
        <v>1347.3536446188632</v>
      </c>
      <c r="ES112" s="30">
        <f>DR112*(('Config sheet'!$D$8+273)/(G112+273))*(CN112/'Config sheet'!$D$7)*(1/DL112)*24*10^-3</f>
        <v>1325.1330994781295</v>
      </c>
      <c r="ET112" s="30">
        <f t="shared" si="131"/>
        <v>1336.2433720484964</v>
      </c>
      <c r="EU112">
        <f t="shared" si="132"/>
        <v>1.010306361209675</v>
      </c>
      <c r="EV112">
        <f t="shared" si="133"/>
        <v>1.0167685383071969</v>
      </c>
      <c r="EW112" s="30">
        <f t="shared" si="134"/>
        <v>0.74830364502960367</v>
      </c>
      <c r="EX112" s="30">
        <f>'Config sheet'!$C$123/('Config sheet'!$F$17*10^-3)</f>
        <v>1.2841244171864261</v>
      </c>
      <c r="EY112" s="30">
        <f t="shared" si="135"/>
        <v>0.74985485747977765</v>
      </c>
      <c r="EZ112" s="30">
        <f>'Config sheet'!$N$123/('Config sheet'!$Q$17*10^-3)</f>
        <v>1.4616189626248377</v>
      </c>
      <c r="FA112" s="1" t="s">
        <v>519</v>
      </c>
      <c r="FB112" s="30">
        <f t="shared" si="136"/>
        <v>-2.7536049896698387</v>
      </c>
      <c r="FC112" s="30"/>
    </row>
    <row r="113" spans="1:159" x14ac:dyDescent="0.25">
      <c r="A113" s="1">
        <v>43484</v>
      </c>
      <c r="B113" s="2">
        <v>0.62638888888888888</v>
      </c>
      <c r="C113">
        <v>30.91</v>
      </c>
      <c r="D113">
        <v>80.81</v>
      </c>
      <c r="E113">
        <v>30.11</v>
      </c>
      <c r="F113">
        <v>30.03</v>
      </c>
      <c r="G113">
        <v>85.59</v>
      </c>
      <c r="H113">
        <v>67.150000000000006</v>
      </c>
      <c r="I113">
        <v>72.44</v>
      </c>
      <c r="J113">
        <v>72.59</v>
      </c>
      <c r="K113">
        <v>72.97</v>
      </c>
      <c r="L113">
        <v>70.510000000000005</v>
      </c>
      <c r="M113">
        <v>21.88</v>
      </c>
      <c r="N113">
        <v>34.869999999999997</v>
      </c>
      <c r="O113">
        <v>34.36</v>
      </c>
      <c r="P113">
        <v>34.299999999999997</v>
      </c>
      <c r="Q113">
        <v>63.84</v>
      </c>
      <c r="R113">
        <v>3.7</v>
      </c>
      <c r="S113">
        <v>79.03</v>
      </c>
      <c r="T113">
        <v>76.89</v>
      </c>
      <c r="U113">
        <v>73.069999999999993</v>
      </c>
      <c r="V113">
        <v>73.069999999999993</v>
      </c>
      <c r="W113">
        <v>2.87</v>
      </c>
      <c r="X113">
        <v>2.54</v>
      </c>
      <c r="Y113">
        <v>4.04</v>
      </c>
      <c r="Z113">
        <v>3.74</v>
      </c>
      <c r="AA113">
        <v>4.8</v>
      </c>
      <c r="AB113">
        <v>4.46</v>
      </c>
      <c r="AC113">
        <v>4.03</v>
      </c>
      <c r="AD113">
        <v>1.83</v>
      </c>
      <c r="AE113">
        <v>1.1299999999999999</v>
      </c>
      <c r="AF113">
        <v>2.36</v>
      </c>
      <c r="AH113" s="4" t="str">
        <f t="shared" si="140"/>
        <v>ON</v>
      </c>
      <c r="AI113" s="31">
        <f>M113+'Config sheet'!$D$9-'Config sheet'!$C$139</f>
        <v>22.838899999999999</v>
      </c>
      <c r="AJ113" s="31">
        <f>N113+'Config sheet'!$D$9+'Config sheet'!$C$140</f>
        <v>36.228899999999996</v>
      </c>
      <c r="AK113" s="25">
        <f t="shared" si="71"/>
        <v>1.5862804250642544</v>
      </c>
      <c r="AL113" s="46">
        <f>'Config sheet'!$C$47</f>
        <v>3546.9708798579968</v>
      </c>
      <c r="AM113" s="4">
        <f>'Config sheet'!$C$42</f>
        <v>1817.9423322060413</v>
      </c>
      <c r="AN113" s="25">
        <f>'Config sheet'!$C$46</f>
        <v>1729.0285476519553</v>
      </c>
      <c r="AO113" s="25">
        <f t="shared" si="72"/>
        <v>1.4914233613648089</v>
      </c>
      <c r="AP113" s="25">
        <f>'Config sheet'!$C$50/100*GERC_A_PARA!AM113</f>
        <v>351.771841281869</v>
      </c>
      <c r="AQ113" s="25">
        <f t="shared" si="73"/>
        <v>351.771841281869</v>
      </c>
      <c r="AR113" s="25">
        <f t="shared" si="74"/>
        <v>479.30937544782864</v>
      </c>
      <c r="AS113" s="27">
        <f t="shared" si="75"/>
        <v>2169.7141734879106</v>
      </c>
      <c r="AT113" s="25">
        <f t="shared" si="76"/>
        <v>1592.3835187869961</v>
      </c>
      <c r="AU113" s="25">
        <f>'Config sheet'!$C$51/100*GERC_A_PARA!AN113</f>
        <v>266.0974934836359</v>
      </c>
      <c r="AV113" s="25">
        <f t="shared" si="77"/>
        <v>266.0974934836359</v>
      </c>
      <c r="AW113" s="25">
        <f t="shared" si="78"/>
        <v>362.57314668821385</v>
      </c>
      <c r="AX113" s="27">
        <f t="shared" si="79"/>
        <v>1995.1260411355911</v>
      </c>
      <c r="AY113" s="25">
        <f t="shared" si="80"/>
        <v>1464.2508513920457</v>
      </c>
      <c r="AZ113" s="31">
        <f t="shared" si="117"/>
        <v>92.984511559770155</v>
      </c>
      <c r="BA113" s="31">
        <f t="shared" si="118"/>
        <v>94.420239426607893</v>
      </c>
      <c r="BB113" s="31">
        <f t="shared" si="119"/>
        <v>68.242630996972622</v>
      </c>
      <c r="BC113" s="31">
        <f t="shared" si="120"/>
        <v>69.296331719653722</v>
      </c>
      <c r="BD113" s="25">
        <f t="shared" si="81"/>
        <v>93.702375493189024</v>
      </c>
      <c r="BE113">
        <f>'Config sheet'!$D$59</f>
        <v>82.44</v>
      </c>
      <c r="BF113" s="30">
        <f t="shared" si="121"/>
        <v>81.235928425751098</v>
      </c>
      <c r="BG113" s="19">
        <f>Coeff_Summary!$B$10+Coeff_Summary!$D$10*(C113)+Coeff_Summary!$E$10*AI113*100+Coeff_Summary!$F$10*(C113)^2+Coeff_Summary!$G$10*(C113)*AI113*100+Coeff_Summary!$H$10*(AI113*100)^2</f>
        <v>0.96420635771495755</v>
      </c>
      <c r="BH113" s="19">
        <f>Coeff_Summary!$B$8+Coeff_Summary!$D$8*(D113)+Coeff_Summary!$E$8*AJ113*100+Coeff_Summary!$F$8*(D113)^2+Coeff_Summary!$G$8*(D113)*AJ113*100+Coeff_Summary!$H$8*(AJ113*100)^2</f>
        <v>0.97399180326717738</v>
      </c>
      <c r="BI113" s="30">
        <f t="shared" si="122"/>
        <v>0.96909908049106752</v>
      </c>
      <c r="BJ113" s="30">
        <f>BG113*8314.4*(GERC_A_PARA!C113+273)/('Config sheet'!$C$28*AI113*10^5)</f>
        <v>6.5142269207963829E-2</v>
      </c>
      <c r="BK113">
        <f>BH113*(8314.4/'Config sheet'!$C$28)*(BT113/(AJ113*10^5))</f>
        <v>4.8294018288502917E-2</v>
      </c>
      <c r="BL113" s="30">
        <f t="shared" si="123"/>
        <v>3323.5959724786107</v>
      </c>
      <c r="BM113" s="30">
        <f t="shared" si="82"/>
        <v>51020.574089431502</v>
      </c>
      <c r="BN113" s="30">
        <f t="shared" si="83"/>
        <v>2439.2334780087417</v>
      </c>
      <c r="BO113" s="30">
        <f t="shared" si="84"/>
        <v>50507.983482282238</v>
      </c>
      <c r="BP113" s="19">
        <f>(Coeff_Summary!$B$4+Coeff_Summary!$D$4*(C113)+Coeff_Summary!$E$4*AI113*100+Coeff_Summary!$F$4*(C113)^2+Coeff_Summary!$G$4*(C113)*AI113*100+Coeff_Summary!$H$4*(AI113*100)^2+Coeff_Summary!$B$2+Coeff_Summary!$D$2*(D113)+Coeff_Summary!$E$2*AJ113*100+Coeff_Summary!$F$2*(D113)^2+Coeff_Summary!$G$2*(D113)*AJ113*100+Coeff_Summary!$H$2*(AJ113*100)^2)/2</f>
        <v>1.3562589995352401</v>
      </c>
      <c r="BQ113" s="30">
        <f t="shared" si="124"/>
        <v>3.8069466351855148</v>
      </c>
      <c r="BR113" s="30">
        <f>BI113*(8314.4/'Config sheet'!$C$28)*(273+C113)*BQ113*((AK113^(1/BQ113))-1)</f>
        <v>73348.238174586659</v>
      </c>
      <c r="BS113" s="30">
        <f t="shared" si="85"/>
        <v>343.06810182727781</v>
      </c>
      <c r="BT113" s="30">
        <f t="shared" si="86"/>
        <v>353.81</v>
      </c>
      <c r="BU113" s="52">
        <f t="shared" si="87"/>
        <v>78.47314995446456</v>
      </c>
      <c r="BV113" s="30">
        <f t="shared" si="88"/>
        <v>1324.6814081161961</v>
      </c>
      <c r="BW113" s="65">
        <f>Coeff_Summary!$B$8+Coeff_Summary!$D$8*(BS113-273)+Coeff_Summary!$E$8*AJ113*100+Coeff_Summary!$F$8*(BS113-273)^2+Coeff_Summary!$G$8*(BS113-273)*AJ113*100+Coeff_Summary!$H$8*(AJ113*100)^2</f>
        <v>0.96926502857649299</v>
      </c>
      <c r="BX113" s="30">
        <f>BW113*(8314.4/'Config sheet'!$C$28)*(BS113/(AI113*10^5))</f>
        <v>7.3921502362470914E-2</v>
      </c>
      <c r="BY113" s="30">
        <f t="shared" si="89"/>
        <v>1.1347701463466029</v>
      </c>
      <c r="BZ113" s="30">
        <f t="shared" si="90"/>
        <v>1.0101487046563455</v>
      </c>
      <c r="CA113" s="30">
        <f>('Config sheet'!$C$132*(AJ113-AI113) - 'Config sheet'!$C$133*GERC_A_PARA!AJ113)*10^5</f>
        <v>99489.758593338614</v>
      </c>
      <c r="CB113" s="30">
        <f>('Config sheet'!$C$132*(AJ113-AI113) + 'Config sheet'!$C$133*AI113)*10^5</f>
        <v>124228.8535963055</v>
      </c>
      <c r="CC113" s="30">
        <f>'Config sheet'!$C$148</f>
        <v>386976</v>
      </c>
      <c r="CD113" s="30">
        <f t="shared" si="125"/>
        <v>10.741898172722188</v>
      </c>
      <c r="CE113" s="30"/>
      <c r="CF113" s="30"/>
      <c r="CG113" s="30"/>
      <c r="CH113" s="30"/>
      <c r="CI113" s="30"/>
      <c r="CJ113" s="30"/>
      <c r="CK113" s="30"/>
      <c r="CL113" s="30"/>
      <c r="CM113" s="46">
        <f>P113+'Config sheet'!$O$9-'Config sheet'!$C$139</f>
        <v>35.258899999999997</v>
      </c>
      <c r="CN113" s="46">
        <f>Q113+'Config sheet'!$O$9+'Config sheet'!C$140</f>
        <v>65.198900000000009</v>
      </c>
      <c r="CO113" s="27">
        <f t="shared" si="91"/>
        <v>1.8491473074883225</v>
      </c>
      <c r="CP113" s="46">
        <f>'Config sheet'!$N$47</f>
        <v>1852.7346826837274</v>
      </c>
      <c r="CQ113" s="27">
        <f>'Config sheet'!$N$42</f>
        <v>970.82423361890676</v>
      </c>
      <c r="CR113" s="27">
        <f>'Config sheet'!$N$46</f>
        <v>881.91044906482068</v>
      </c>
      <c r="CS113" s="27">
        <f t="shared" si="92"/>
        <v>1.3771429909191579</v>
      </c>
      <c r="CT113" s="27">
        <f>'Config sheet'!$N$50/100*GERC_A_PARA!CQ113</f>
        <v>274.64617569078871</v>
      </c>
      <c r="CU113" s="27">
        <f t="shared" si="93"/>
        <v>274.64617569078871</v>
      </c>
      <c r="CV113" s="27">
        <f t="shared" si="94"/>
        <v>429.17312371548689</v>
      </c>
      <c r="CW113" s="27">
        <f t="shared" si="95"/>
        <v>1245.4704093096955</v>
      </c>
      <c r="CX113" s="27">
        <f t="shared" si="96"/>
        <v>797.02960402458586</v>
      </c>
      <c r="CY113" s="27">
        <f>'Config sheet'!$N$51/100*GERC_A_PARA!CR113</f>
        <v>198.78261521921058</v>
      </c>
      <c r="CZ113" s="27">
        <f t="shared" si="97"/>
        <v>198.78261521921058</v>
      </c>
      <c r="DA113" s="27">
        <f t="shared" si="98"/>
        <v>310.6256830242969</v>
      </c>
      <c r="DB113" s="27">
        <f t="shared" si="99"/>
        <v>1080.6930642840312</v>
      </c>
      <c r="DC113" s="27">
        <f t="shared" si="100"/>
        <v>691.58155718514388</v>
      </c>
      <c r="DD113" s="50">
        <f t="shared" si="101"/>
        <v>84.082911955269836</v>
      </c>
      <c r="DE113" s="50">
        <f t="shared" si="102"/>
        <v>87.318092452166212</v>
      </c>
      <c r="DF113" s="50">
        <f t="shared" si="103"/>
        <v>53.808239457159729</v>
      </c>
      <c r="DG113" s="50">
        <f t="shared" si="104"/>
        <v>55.878569359111026</v>
      </c>
      <c r="DH113" s="27">
        <f t="shared" si="105"/>
        <v>85.700502203718031</v>
      </c>
      <c r="DI113">
        <f>'Config sheet'!$N$59</f>
        <v>71.978923438716066</v>
      </c>
      <c r="DJ113" s="21">
        <f t="shared" si="126"/>
        <v>70.271953305926701</v>
      </c>
      <c r="DK113" s="19">
        <f>Coeff_Summary!$B$11+Coeff_Summary!$D$11*(F113)+Coeff_Summary!$E$11*CM113*100+Coeff_Summary!$F$11*(F113)^2+Coeff_Summary!$G$11*(F113)*CM113*100+Coeff_Summary!$H$11*(CM113*100)^2</f>
        <v>0.94622123660570212</v>
      </c>
      <c r="DL113" s="19">
        <f>Coeff_Summary!$B$9+Coeff_Summary!$D$9*(G113)+Coeff_Summary!$E$9*CN113*100+Coeff_Summary!$F$9*(G113)^2+Coeff_Summary!$G$9*(G113)*CN113*100+Coeff_Summary!$H$9*(CN113*100)^2</f>
        <v>0.9621148094077332</v>
      </c>
      <c r="DM113" s="30">
        <f t="shared" si="127"/>
        <v>0.95416802300671766</v>
      </c>
      <c r="DN113">
        <f>DK113*8314.4*(GERC_A_PARA!F113+273)/('Config sheet'!$N$28*GERC_A_PARA!CM113*10^5)</f>
        <v>4.1288836255275616E-2</v>
      </c>
      <c r="DO113">
        <f>DL113*(8314.4/'Config sheet'!$N$28)*((GERC_A_PARA!G113+273)/(GERC_A_PARA!CN113*10^5))</f>
        <v>2.6866301848753164E-2</v>
      </c>
      <c r="DP113" s="30">
        <f t="shared" si="128"/>
        <v>1587.802927562416</v>
      </c>
      <c r="DQ113" s="30">
        <f t="shared" si="106"/>
        <v>38455.986449836957</v>
      </c>
      <c r="DR113" s="30">
        <f t="shared" si="107"/>
        <v>1016.1027746340203</v>
      </c>
      <c r="DS113" s="30">
        <f t="shared" si="108"/>
        <v>37820.716090896465</v>
      </c>
      <c r="DT113" s="19">
        <f>(Coeff_Summary!$B$5+Coeff_Summary!$D$5*(F113)+Coeff_Summary!$E$5*CM113*100+Coeff_Summary!$F$5*(F113)^2+Coeff_Summary!$G$5*(F113)*CM113*100+Coeff_Summary!$H$5*(CM113*100)^2+Coeff_Summary!$B$3+Coeff_Summary!$D$3*(G113)+Coeff_Summary!$E$3*CN113*100+Coeff_Summary!$F$3*(G113)^2+Coeff_Summary!$G$3*(G113)*CN113*100+Coeff_Summary!$H$3*(CN113*100)^2)/2</f>
        <v>1.4000489143056878</v>
      </c>
      <c r="DU113" s="30">
        <f t="shared" si="129"/>
        <v>3.4996943229694004</v>
      </c>
      <c r="DV113" s="30">
        <f>DM113*(8314.4/'Config sheet'!$N$28)*(273+F113)*DU113*((CO113^(1/DU113))-1)</f>
        <v>98653.945130463326</v>
      </c>
      <c r="DW113" s="30">
        <f t="shared" si="109"/>
        <v>361.21839811903004</v>
      </c>
      <c r="DX113" s="30">
        <f t="shared" si="110"/>
        <v>358.59000000000003</v>
      </c>
      <c r="DY113" s="30">
        <f t="shared" si="111"/>
        <v>104.73073815520166</v>
      </c>
      <c r="DZ113" s="30">
        <f t="shared" si="112"/>
        <v>1006.240395340162</v>
      </c>
      <c r="EA113" s="65">
        <f>Coeff_Summary!$B$9+Coeff_Summary!$D$9*(DW113-273)+Coeff_Summary!$E$9*CN113*100+Coeff_Summary!$F$9*(DW113-273)^2+Coeff_Summary!$G$9*(DW113-273)*CN113*100+Coeff_Summary!$H$9*(CN113*100)^2</f>
        <v>0.96380590602894467</v>
      </c>
      <c r="EB113" s="30">
        <f>EA113*(8314.4/'Config sheet'!$C$28)*(DW113/(CM113*10^5))</f>
        <v>5.0131854563563671E-2</v>
      </c>
      <c r="EC113" s="30">
        <f t="shared" si="113"/>
        <v>1.2141745592831561</v>
      </c>
      <c r="ED113" s="30">
        <f t="shared" si="114"/>
        <v>1.0167968887054839</v>
      </c>
      <c r="EE113" s="30">
        <f>('Config sheet'!$N$132*(CN113-CM113) - 'Config sheet'!$N$133*GERC_A_PARA!CN113)*10^5</f>
        <v>109609.71244856957</v>
      </c>
      <c r="EF113" s="30">
        <f>('Config sheet'!$N$132*(CN113-CM113) + 'Config sheet'!$N$133*CM113)*10^5</f>
        <v>151683.99078615871</v>
      </c>
      <c r="EG113" s="30">
        <f>'Config sheet'!$N$148</f>
        <v>386976</v>
      </c>
      <c r="EH113" s="30">
        <f t="shared" si="115"/>
        <v>2330.9218034563582</v>
      </c>
      <c r="EI113" s="30">
        <f>'Config sheet'!$E$127+'Config sheet'!$P$127</f>
        <v>3308.2</v>
      </c>
      <c r="EJ113" s="30"/>
      <c r="EK113" s="63">
        <f t="shared" si="116"/>
        <v>51020.574089431502</v>
      </c>
      <c r="EL113" s="63">
        <f t="shared" si="137"/>
        <v>50507.983482282238</v>
      </c>
      <c r="EM113" s="63">
        <f t="shared" si="138"/>
        <v>38455.986449836957</v>
      </c>
      <c r="EN113" s="63">
        <f t="shared" si="139"/>
        <v>37820.716090896465</v>
      </c>
      <c r="EO113" s="30">
        <f>BL113*(('Config sheet'!$D$8+273)/(C113+273))*(GERC_A_PARA!AI113/'Config sheet'!$D$7)*(1/GERC_A_PARA!BG113)*24*10^-3</f>
        <v>1770.7586897395479</v>
      </c>
      <c r="EP113" s="30">
        <f>BN113*(('Config sheet'!$D$8+273)/(D113+273))*(GERC_A_PARA!AJ113/'Config sheet'!$D$7)*(1/GERC_A_PARA!BH113)*24*10^-3</f>
        <v>1752.9683318674979</v>
      </c>
      <c r="EQ113" s="30">
        <f t="shared" si="130"/>
        <v>1761.8635108035228</v>
      </c>
      <c r="ER113" s="30">
        <f>DP113*(('Config sheet'!$D$8+273)/(F113+273))*(CM113/'Config sheet'!$D$7)*(1/DK113)*24*10^-3</f>
        <v>1334.6825941078678</v>
      </c>
      <c r="ES113" s="30">
        <f>DR113*(('Config sheet'!$D$8+273)/(G113+273))*(CN113/'Config sheet'!$D$7)*(1/DL113)*24*10^-3</f>
        <v>1312.6344198467152</v>
      </c>
      <c r="ET113" s="30">
        <f t="shared" si="131"/>
        <v>1323.6585069772914</v>
      </c>
      <c r="EU113">
        <f t="shared" si="132"/>
        <v>1.0101487046563455</v>
      </c>
      <c r="EV113">
        <f t="shared" si="133"/>
        <v>1.0167968887054837</v>
      </c>
      <c r="EW113" s="30">
        <f t="shared" si="134"/>
        <v>0.75186380783381812</v>
      </c>
      <c r="EX113" s="30">
        <f>'Config sheet'!$C$123/('Config sheet'!$F$17*10^-3)</f>
        <v>1.2841244171864261</v>
      </c>
      <c r="EY113" s="30">
        <f t="shared" si="135"/>
        <v>0.76019637242993598</v>
      </c>
      <c r="EZ113" s="30">
        <f>'Config sheet'!$N$123/('Config sheet'!$Q$17*10^-3)</f>
        <v>1.4616189626248377</v>
      </c>
      <c r="FA113" s="1" t="s">
        <v>520</v>
      </c>
      <c r="FB113" s="30">
        <f t="shared" si="136"/>
        <v>-2.6283981190300096</v>
      </c>
      <c r="FC113" s="30"/>
    </row>
    <row r="114" spans="1:159" x14ac:dyDescent="0.25">
      <c r="A114" s="1">
        <v>43484</v>
      </c>
      <c r="B114" s="2">
        <v>0.66805555555555562</v>
      </c>
      <c r="C114">
        <v>31.04</v>
      </c>
      <c r="D114">
        <v>80.89</v>
      </c>
      <c r="E114">
        <v>30.17</v>
      </c>
      <c r="F114">
        <v>30.1</v>
      </c>
      <c r="G114">
        <v>85.82</v>
      </c>
      <c r="H114">
        <v>67.12</v>
      </c>
      <c r="I114">
        <v>72.41</v>
      </c>
      <c r="J114">
        <v>72.599999999999994</v>
      </c>
      <c r="K114">
        <v>73.02</v>
      </c>
      <c r="L114">
        <v>70.510000000000005</v>
      </c>
      <c r="M114">
        <v>21.86</v>
      </c>
      <c r="N114">
        <v>34.89</v>
      </c>
      <c r="O114">
        <v>34.29</v>
      </c>
      <c r="P114">
        <v>34.26</v>
      </c>
      <c r="Q114">
        <v>63.89</v>
      </c>
      <c r="R114">
        <v>3.7</v>
      </c>
      <c r="S114">
        <v>78.599999999999994</v>
      </c>
      <c r="T114">
        <v>76.849999999999994</v>
      </c>
      <c r="U114">
        <v>73.09</v>
      </c>
      <c r="V114">
        <v>73.09</v>
      </c>
      <c r="W114">
        <v>2.85</v>
      </c>
      <c r="X114">
        <v>2.56</v>
      </c>
      <c r="Y114">
        <v>3.9</v>
      </c>
      <c r="Z114">
        <v>3.74</v>
      </c>
      <c r="AA114">
        <v>4.83</v>
      </c>
      <c r="AB114">
        <v>4.45</v>
      </c>
      <c r="AC114">
        <v>4.0199999999999996</v>
      </c>
      <c r="AD114">
        <v>1.63</v>
      </c>
      <c r="AE114">
        <v>1.29</v>
      </c>
      <c r="AF114">
        <v>2.61</v>
      </c>
      <c r="AH114" s="4" t="str">
        <f t="shared" si="140"/>
        <v>ON</v>
      </c>
      <c r="AI114" s="31">
        <f>M114+'Config sheet'!$D$9-'Config sheet'!$C$139</f>
        <v>22.818899999999999</v>
      </c>
      <c r="AJ114" s="31">
        <f>N114+'Config sheet'!$D$9+'Config sheet'!$C$140</f>
        <v>36.248899999999999</v>
      </c>
      <c r="AK114" s="25">
        <f t="shared" si="71"/>
        <v>1.588547213055844</v>
      </c>
      <c r="AL114" s="46">
        <f>'Config sheet'!$C$47</f>
        <v>3546.9708798579968</v>
      </c>
      <c r="AM114" s="4">
        <f>'Config sheet'!$C$42</f>
        <v>1817.9423322060413</v>
      </c>
      <c r="AN114" s="25">
        <f>'Config sheet'!$C$46</f>
        <v>1729.0285476519553</v>
      </c>
      <c r="AO114" s="25">
        <f t="shared" si="72"/>
        <v>1.4882001859614553</v>
      </c>
      <c r="AP114" s="25">
        <f>'Config sheet'!$C$50/100*GERC_A_PARA!AM114</f>
        <v>351.771841281869</v>
      </c>
      <c r="AQ114" s="25">
        <f t="shared" si="73"/>
        <v>351.771841281869</v>
      </c>
      <c r="AR114" s="25">
        <f t="shared" si="74"/>
        <v>480.09107459796564</v>
      </c>
      <c r="AS114" s="27">
        <f t="shared" si="75"/>
        <v>2169.7141734879106</v>
      </c>
      <c r="AT114" s="25">
        <f t="shared" si="76"/>
        <v>1589.790750645305</v>
      </c>
      <c r="AU114" s="25">
        <f>'Config sheet'!$C$51/100*GERC_A_PARA!AN114</f>
        <v>266.0974934836359</v>
      </c>
      <c r="AV114" s="25">
        <f t="shared" si="77"/>
        <v>266.0974934836359</v>
      </c>
      <c r="AW114" s="25">
        <f t="shared" si="78"/>
        <v>363.16446230845156</v>
      </c>
      <c r="AX114" s="27">
        <f t="shared" si="79"/>
        <v>1995.1260411355911</v>
      </c>
      <c r="AY114" s="25">
        <f t="shared" si="80"/>
        <v>1461.8667128260893</v>
      </c>
      <c r="AZ114" s="31">
        <f t="shared" si="117"/>
        <v>92.941512442785609</v>
      </c>
      <c r="BA114" s="31">
        <f t="shared" si="118"/>
        <v>94.386040128913194</v>
      </c>
      <c r="BB114" s="31">
        <f t="shared" si="119"/>
        <v>68.100009963524059</v>
      </c>
      <c r="BC114" s="31">
        <f t="shared" si="120"/>
        <v>69.158442812660596</v>
      </c>
      <c r="BD114" s="25">
        <f t="shared" si="81"/>
        <v>93.663776285849394</v>
      </c>
      <c r="BE114">
        <f>'Config sheet'!$D$59</f>
        <v>82.44</v>
      </c>
      <c r="BF114" s="30">
        <f t="shared" si="121"/>
        <v>81.146501336970857</v>
      </c>
      <c r="BG114" s="19">
        <f>Coeff_Summary!$B$10+Coeff_Summary!$D$10*(C114)+Coeff_Summary!$E$10*AI114*100+Coeff_Summary!$F$10*(C114)^2+Coeff_Summary!$G$10*(C114)*AI114*100+Coeff_Summary!$H$10*(AI114*100)^2</f>
        <v>0.96429948608280736</v>
      </c>
      <c r="BH114" s="19">
        <f>Coeff_Summary!$B$8+Coeff_Summary!$D$8*(D114)+Coeff_Summary!$E$8*AJ114*100+Coeff_Summary!$F$8*(D114)^2+Coeff_Summary!$G$8*(D114)*AJ114*100+Coeff_Summary!$H$8*(AJ114*100)^2</f>
        <v>0.97401262254812138</v>
      </c>
      <c r="BI114" s="30">
        <f t="shared" si="122"/>
        <v>0.96915605431546437</v>
      </c>
      <c r="BJ114" s="30">
        <f>BG114*8314.4*(GERC_A_PARA!C114+273)/('Config sheet'!$C$28*AI114*10^5)</f>
        <v>6.5233553792374555E-2</v>
      </c>
      <c r="BK114">
        <f>BH114*(8314.4/'Config sheet'!$C$28)*(BT114/(AJ114*10^5))</f>
        <v>4.8279318201368625E-2</v>
      </c>
      <c r="BL114" s="30">
        <f t="shared" si="123"/>
        <v>3322.2268698344183</v>
      </c>
      <c r="BM114" s="30">
        <f t="shared" si="82"/>
        <v>50928.190734608856</v>
      </c>
      <c r="BN114" s="30">
        <f t="shared" si="83"/>
        <v>2434.2586750574546</v>
      </c>
      <c r="BO114" s="30">
        <f t="shared" si="84"/>
        <v>50420.320040651444</v>
      </c>
      <c r="BP114" s="19">
        <f>(Coeff_Summary!$B$4+Coeff_Summary!$D$4*(C114)+Coeff_Summary!$E$4*AI114*100+Coeff_Summary!$F$4*(C114)^2+Coeff_Summary!$G$4*(C114)*AI114*100+Coeff_Summary!$H$4*(AI114*100)^2+Coeff_Summary!$B$2+Coeff_Summary!$D$2*(D114)+Coeff_Summary!$E$2*AJ114*100+Coeff_Summary!$F$2*(D114)^2+Coeff_Summary!$G$2*(D114)*AJ114*100+Coeff_Summary!$H$2*(AJ114*100)^2)/2</f>
        <v>1.3561291925355266</v>
      </c>
      <c r="BQ114" s="30">
        <f t="shared" si="124"/>
        <v>3.807969750753422</v>
      </c>
      <c r="BR114" s="30">
        <f>BI114*(8314.4/'Config sheet'!$C$28)*(273+C114)*BQ114*((AK114^(1/BQ114))-1)</f>
        <v>73623.905083933161</v>
      </c>
      <c r="BS114" s="30">
        <f t="shared" si="85"/>
        <v>343.33240044998928</v>
      </c>
      <c r="BT114" s="30">
        <f t="shared" si="86"/>
        <v>353.89</v>
      </c>
      <c r="BU114" s="52">
        <f t="shared" si="87"/>
        <v>78.821264694060744</v>
      </c>
      <c r="BV114" s="30">
        <f t="shared" si="88"/>
        <v>1321.3905520204603</v>
      </c>
      <c r="BW114" s="65">
        <f>Coeff_Summary!$B$8+Coeff_Summary!$D$8*(BS114-273)+Coeff_Summary!$E$8*AJ114*100+Coeff_Summary!$F$8*(BS114-273)^2+Coeff_Summary!$G$8*(BS114-273)*AJ114*100+Coeff_Summary!$H$8*(AJ114*100)^2</f>
        <v>0.9693740274413547</v>
      </c>
      <c r="BX114" s="30">
        <f>BW114*(8314.4/'Config sheet'!$C$28)*(BS114/(AI114*10^5))</f>
        <v>7.4051617443792114E-2</v>
      </c>
      <c r="BY114" s="30">
        <f t="shared" si="89"/>
        <v>1.1351768091538244</v>
      </c>
      <c r="BZ114" s="30">
        <f t="shared" si="90"/>
        <v>1.0100727384028492</v>
      </c>
      <c r="CA114" s="30">
        <f>('Config sheet'!$C$132*(AJ114-AI114) - 'Config sheet'!$C$133*GERC_A_PARA!AJ114)*10^5</f>
        <v>99823.916341194723</v>
      </c>
      <c r="CB114" s="30">
        <f>('Config sheet'!$C$132*(AJ114-AI114) + 'Config sheet'!$C$133*AI114)*10^5</f>
        <v>124563.01134416161</v>
      </c>
      <c r="CC114" s="30">
        <f>'Config sheet'!$C$148</f>
        <v>386976</v>
      </c>
      <c r="CD114" s="30">
        <f t="shared" si="125"/>
        <v>10.557599550010707</v>
      </c>
      <c r="CE114" s="30"/>
      <c r="CF114" s="30"/>
      <c r="CG114" s="30"/>
      <c r="CH114" s="30"/>
      <c r="CI114" s="30"/>
      <c r="CJ114" s="30"/>
      <c r="CK114" s="30"/>
      <c r="CL114" s="30"/>
      <c r="CM114" s="46">
        <f>P114+'Config sheet'!$O$9-'Config sheet'!$C$139</f>
        <v>35.218899999999998</v>
      </c>
      <c r="CN114" s="46">
        <f>Q114+'Config sheet'!$O$9+'Config sheet'!C$140</f>
        <v>65.248900000000006</v>
      </c>
      <c r="CO114" s="27">
        <f t="shared" si="91"/>
        <v>1.8526671758629603</v>
      </c>
      <c r="CP114" s="46">
        <f>'Config sheet'!$N$47</f>
        <v>1852.7346826837274</v>
      </c>
      <c r="CQ114" s="27">
        <f>'Config sheet'!$N$42</f>
        <v>970.82423361890676</v>
      </c>
      <c r="CR114" s="27">
        <f>'Config sheet'!$N$46</f>
        <v>881.91044906482068</v>
      </c>
      <c r="CS114" s="27">
        <f t="shared" si="92"/>
        <v>1.3768029836275597</v>
      </c>
      <c r="CT114" s="27">
        <f>'Config sheet'!$N$50/100*GERC_A_PARA!CQ114</f>
        <v>274.64617569078871</v>
      </c>
      <c r="CU114" s="27">
        <f t="shared" si="93"/>
        <v>274.64617569078871</v>
      </c>
      <c r="CV114" s="27">
        <f t="shared" si="94"/>
        <v>429.81370342536229</v>
      </c>
      <c r="CW114" s="27">
        <f t="shared" si="95"/>
        <v>1245.4704093096955</v>
      </c>
      <c r="CX114" s="27">
        <f t="shared" si="96"/>
        <v>795.84173823892263</v>
      </c>
      <c r="CY114" s="27">
        <f>'Config sheet'!$N$51/100*GERC_A_PARA!CR114</f>
        <v>198.78261521921058</v>
      </c>
      <c r="CZ114" s="27">
        <f t="shared" si="97"/>
        <v>198.78261521921058</v>
      </c>
      <c r="DA114" s="27">
        <f t="shared" si="98"/>
        <v>311.08931995521402</v>
      </c>
      <c r="DB114" s="27">
        <f t="shared" si="99"/>
        <v>1080.6930642840312</v>
      </c>
      <c r="DC114" s="27">
        <f t="shared" si="100"/>
        <v>690.55084757833913</v>
      </c>
      <c r="DD114" s="50">
        <f t="shared" si="101"/>
        <v>84.016928877417783</v>
      </c>
      <c r="DE114" s="50">
        <f t="shared" si="102"/>
        <v>87.265520568999534</v>
      </c>
      <c r="DF114" s="50">
        <f t="shared" si="103"/>
        <v>53.685883036241464</v>
      </c>
      <c r="DG114" s="50">
        <f t="shared" si="104"/>
        <v>55.761696993226515</v>
      </c>
      <c r="DH114" s="27">
        <f t="shared" si="105"/>
        <v>85.641224723208666</v>
      </c>
      <c r="DI114">
        <f>'Config sheet'!$N$59</f>
        <v>71.978923438716066</v>
      </c>
      <c r="DJ114" s="21">
        <f t="shared" si="126"/>
        <v>70.182507368971329</v>
      </c>
      <c r="DK114" s="19">
        <f>Coeff_Summary!$B$11+Coeff_Summary!$D$11*(F114)+Coeff_Summary!$E$11*CM114*100+Coeff_Summary!$F$11*(F114)^2+Coeff_Summary!$G$11*(F114)*CM114*100+Coeff_Summary!$H$11*(CM114*100)^2</f>
        <v>0.94632953659829189</v>
      </c>
      <c r="DL114" s="19">
        <f>Coeff_Summary!$B$9+Coeff_Summary!$D$9*(G114)+Coeff_Summary!$E$9*CN114*100+Coeff_Summary!$F$9*(G114)^2+Coeff_Summary!$G$9*(G114)*CN114*100+Coeff_Summary!$H$9*(CN114*100)^2</f>
        <v>0.96224582550140025</v>
      </c>
      <c r="DM114" s="30">
        <f t="shared" si="127"/>
        <v>0.95428768104984607</v>
      </c>
      <c r="DN114">
        <f>DK114*8314.4*(GERC_A_PARA!F114+273)/('Config sheet'!$N$28*GERC_A_PARA!CM114*10^5)</f>
        <v>4.1350010956165396E-2</v>
      </c>
      <c r="DO114">
        <f>DL114*(8314.4/'Config sheet'!$N$28)*((GERC_A_PARA!G114+273)/(GERC_A_PARA!CN114*10^5))</f>
        <v>2.686659122933226E-2</v>
      </c>
      <c r="DP114" s="30">
        <f t="shared" si="128"/>
        <v>1586.704673121998</v>
      </c>
      <c r="DQ114" s="30">
        <f t="shared" si="106"/>
        <v>38372.533318166294</v>
      </c>
      <c r="DR114" s="30">
        <f t="shared" si="107"/>
        <v>1013.8866372819912</v>
      </c>
      <c r="DS114" s="30">
        <f t="shared" si="108"/>
        <v>37737.821989678225</v>
      </c>
      <c r="DT114" s="19">
        <f>(Coeff_Summary!$B$5+Coeff_Summary!$D$5*(F114)+Coeff_Summary!$E$5*CM114*100+Coeff_Summary!$F$5*(F114)^2+Coeff_Summary!$G$5*(F114)*CM114*100+Coeff_Summary!$H$5*(CM114*100)^2+Coeff_Summary!$B$3+Coeff_Summary!$D$3*(G114)+Coeff_Summary!$E$3*CN114*100+Coeff_Summary!$F$3*(G114)^2+Coeff_Summary!$G$3*(G114)*CN114*100+Coeff_Summary!$H$3*(CN114*100)^2)/2</f>
        <v>1.3997837425957018</v>
      </c>
      <c r="DU114" s="30">
        <f t="shared" si="129"/>
        <v>3.5013523399106607</v>
      </c>
      <c r="DV114" s="30">
        <f>DM114*(8314.4/'Config sheet'!$N$28)*(273+F114)*DU114*((CO114^(1/DU114))-1)</f>
        <v>99017.847768309177</v>
      </c>
      <c r="DW114" s="30">
        <f t="shared" si="109"/>
        <v>361.46806075044867</v>
      </c>
      <c r="DX114" s="30">
        <f t="shared" si="110"/>
        <v>358.82</v>
      </c>
      <c r="DY114" s="30">
        <f t="shared" si="111"/>
        <v>104.75244212212613</v>
      </c>
      <c r="DZ114" s="30">
        <f t="shared" si="112"/>
        <v>1007.5515996490565</v>
      </c>
      <c r="EA114" s="65">
        <f>Coeff_Summary!$B$9+Coeff_Summary!$D$9*(DW114-273)+Coeff_Summary!$E$9*CN114*100+Coeff_Summary!$F$9*(DW114-273)^2+Coeff_Summary!$G$9*(DW114-273)*CN114*100+Coeff_Summary!$H$9*(CN114*100)^2</f>
        <v>0.96394518009443064</v>
      </c>
      <c r="EB114" s="30">
        <f>EA114*(8314.4/'Config sheet'!$C$28)*(DW114/(CM114*10^5))</f>
        <v>5.0230738407522478E-2</v>
      </c>
      <c r="EC114" s="30">
        <f t="shared" si="113"/>
        <v>1.2147696517123399</v>
      </c>
      <c r="ED114" s="30">
        <f t="shared" si="114"/>
        <v>1.0168189708632807</v>
      </c>
      <c r="EE114" s="30">
        <f>('Config sheet'!$N$132*(CN114-CM114) - 'Config sheet'!$N$133*GERC_A_PARA!CN114)*10^5</f>
        <v>110000.34432843191</v>
      </c>
      <c r="EF114" s="30">
        <f>('Config sheet'!$N$132*(CN114-CM114) + 'Config sheet'!$N$133*CM114)*10^5</f>
        <v>152078.81092002799</v>
      </c>
      <c r="EG114" s="30">
        <f>'Config sheet'!$N$148</f>
        <v>386976</v>
      </c>
      <c r="EH114" s="30">
        <f t="shared" si="115"/>
        <v>2328.9421516695165</v>
      </c>
      <c r="EI114" s="30">
        <f>'Config sheet'!$E$127+'Config sheet'!$P$127</f>
        <v>3308.2</v>
      </c>
      <c r="EJ114" s="30"/>
      <c r="EK114" s="63">
        <f t="shared" si="116"/>
        <v>50928.190734608856</v>
      </c>
      <c r="EL114" s="63">
        <f t="shared" si="137"/>
        <v>50420.320040651444</v>
      </c>
      <c r="EM114" s="63">
        <f t="shared" si="138"/>
        <v>38372.533318166294</v>
      </c>
      <c r="EN114" s="63">
        <f t="shared" si="139"/>
        <v>37737.821989678225</v>
      </c>
      <c r="EO114" s="30">
        <f>BL114*(('Config sheet'!$D$8+273)/(C114+273))*(GERC_A_PARA!AI114/'Config sheet'!$D$7)*(1/GERC_A_PARA!BG114)*24*10^-3</f>
        <v>1767.5523630515584</v>
      </c>
      <c r="EP114" s="30">
        <f>BN114*(('Config sheet'!$D$8+273)/(D114+273))*(GERC_A_PARA!AJ114/'Config sheet'!$D$7)*(1/GERC_A_PARA!BH114)*24*10^-3</f>
        <v>1749.9258180618297</v>
      </c>
      <c r="EQ114" s="30">
        <f t="shared" si="130"/>
        <v>1758.739090556694</v>
      </c>
      <c r="ER114" s="30">
        <f>DP114*(('Config sheet'!$D$8+273)/(F114+273))*(CM114/'Config sheet'!$D$7)*(1/DK114)*24*10^-3</f>
        <v>1331.7862065087636</v>
      </c>
      <c r="ES114" s="30">
        <f>DR114*(('Config sheet'!$D$8+273)/(G114+273))*(CN114/'Config sheet'!$D$7)*(1/DL114)*24*10^-3</f>
        <v>1309.7574343819288</v>
      </c>
      <c r="ET114" s="30">
        <f t="shared" si="131"/>
        <v>1320.7718204453463</v>
      </c>
      <c r="EU114">
        <f t="shared" si="132"/>
        <v>1.0100727384028492</v>
      </c>
      <c r="EV114">
        <f t="shared" si="133"/>
        <v>1.0168189708632807</v>
      </c>
      <c r="EW114" s="30">
        <f t="shared" si="134"/>
        <v>0.75132835740985338</v>
      </c>
      <c r="EX114" s="30">
        <f>'Config sheet'!$C$123/('Config sheet'!$F$17*10^-3)</f>
        <v>1.2841244171864261</v>
      </c>
      <c r="EY114" s="30">
        <f t="shared" si="135"/>
        <v>0.76285061814032629</v>
      </c>
      <c r="EZ114" s="30">
        <f>'Config sheet'!$N$123/('Config sheet'!$Q$17*10^-3)</f>
        <v>1.4616189626248377</v>
      </c>
      <c r="FA114" s="1" t="s">
        <v>521</v>
      </c>
      <c r="FB114" s="30">
        <f t="shared" si="136"/>
        <v>-2.6480607504486784</v>
      </c>
      <c r="FC114" s="30"/>
    </row>
    <row r="115" spans="1:159" x14ac:dyDescent="0.25">
      <c r="A115" s="1">
        <v>43484</v>
      </c>
      <c r="B115" s="2">
        <v>0.70972222222222225</v>
      </c>
      <c r="C115">
        <v>30.27</v>
      </c>
      <c r="D115">
        <v>80.23</v>
      </c>
      <c r="E115">
        <v>29.71</v>
      </c>
      <c r="F115">
        <v>29.68</v>
      </c>
      <c r="G115">
        <v>85.35</v>
      </c>
      <c r="H115">
        <v>66.989999999999995</v>
      </c>
      <c r="I115">
        <v>72.27</v>
      </c>
      <c r="J115">
        <v>72.47</v>
      </c>
      <c r="K115">
        <v>72.84</v>
      </c>
      <c r="L115">
        <v>70.33</v>
      </c>
      <c r="M115">
        <v>21.87</v>
      </c>
      <c r="N115">
        <v>34.82</v>
      </c>
      <c r="O115">
        <v>34.340000000000003</v>
      </c>
      <c r="P115">
        <v>34.29</v>
      </c>
      <c r="Q115">
        <v>63.81</v>
      </c>
      <c r="R115">
        <v>3.7</v>
      </c>
      <c r="S115">
        <v>77.92</v>
      </c>
      <c r="T115">
        <v>76.88</v>
      </c>
      <c r="U115">
        <v>72.959999999999994</v>
      </c>
      <c r="V115">
        <v>72.959999999999994</v>
      </c>
      <c r="W115">
        <v>2.85</v>
      </c>
      <c r="X115">
        <v>2.52</v>
      </c>
      <c r="Y115">
        <v>3.86</v>
      </c>
      <c r="Z115">
        <v>3.7</v>
      </c>
      <c r="AA115">
        <v>4.8099999999999996</v>
      </c>
      <c r="AB115">
        <v>4.42</v>
      </c>
      <c r="AC115">
        <v>4.01</v>
      </c>
      <c r="AD115">
        <v>1.63</v>
      </c>
      <c r="AE115">
        <v>1.51</v>
      </c>
      <c r="AF115">
        <v>2.4</v>
      </c>
      <c r="AH115" s="4" t="str">
        <f t="shared" si="140"/>
        <v>ON</v>
      </c>
      <c r="AI115" s="31">
        <f>M115+'Config sheet'!$D$9-'Config sheet'!$C$139</f>
        <v>22.828900000000001</v>
      </c>
      <c r="AJ115" s="31">
        <f>N115+'Config sheet'!$D$9+'Config sheet'!$C$140</f>
        <v>36.178899999999999</v>
      </c>
      <c r="AK115" s="25">
        <f t="shared" si="71"/>
        <v>1.584785075058369</v>
      </c>
      <c r="AL115" s="46">
        <f>'Config sheet'!$C$47</f>
        <v>3546.9708798579968</v>
      </c>
      <c r="AM115" s="4">
        <f>'Config sheet'!$C$42</f>
        <v>1817.9423322060413</v>
      </c>
      <c r="AN115" s="25">
        <f>'Config sheet'!$C$46</f>
        <v>1729.0285476519553</v>
      </c>
      <c r="AO115" s="25">
        <f t="shared" si="72"/>
        <v>1.4951923104816449</v>
      </c>
      <c r="AP115" s="25">
        <f>'Config sheet'!$C$50/100*GERC_A_PARA!AM115</f>
        <v>351.771841281869</v>
      </c>
      <c r="AQ115" s="25">
        <f t="shared" si="73"/>
        <v>351.771841281869</v>
      </c>
      <c r="AR115" s="25">
        <f t="shared" si="74"/>
        <v>478.63374516521873</v>
      </c>
      <c r="AS115" s="27">
        <f t="shared" si="75"/>
        <v>2169.7141734879106</v>
      </c>
      <c r="AT115" s="25">
        <f t="shared" si="76"/>
        <v>1594.6312970468639</v>
      </c>
      <c r="AU115" s="25">
        <f>'Config sheet'!$C$51/100*GERC_A_PARA!AN115</f>
        <v>266.0974934836359</v>
      </c>
      <c r="AV115" s="25">
        <f t="shared" si="77"/>
        <v>266.0974934836359</v>
      </c>
      <c r="AW115" s="25">
        <f t="shared" si="78"/>
        <v>362.06206676757836</v>
      </c>
      <c r="AX115" s="27">
        <f t="shared" si="79"/>
        <v>1995.1260411355911</v>
      </c>
      <c r="AY115" s="25">
        <f t="shared" si="80"/>
        <v>1466.3177600179645</v>
      </c>
      <c r="AZ115" s="31">
        <f t="shared" si="117"/>
        <v>93.021676120528809</v>
      </c>
      <c r="BA115" s="31">
        <f t="shared" si="118"/>
        <v>94.449798216792672</v>
      </c>
      <c r="BB115" s="31">
        <f t="shared" si="119"/>
        <v>68.366275087329441</v>
      </c>
      <c r="BC115" s="31">
        <f t="shared" si="120"/>
        <v>69.415873333279805</v>
      </c>
      <c r="BD115" s="25">
        <f t="shared" si="81"/>
        <v>93.735737168660734</v>
      </c>
      <c r="BE115">
        <f>'Config sheet'!$D$59</f>
        <v>82.44</v>
      </c>
      <c r="BF115" s="30">
        <f t="shared" si="121"/>
        <v>81.313405689482678</v>
      </c>
      <c r="BG115" s="19">
        <f>Coeff_Summary!$B$10+Coeff_Summary!$D$10*(C115)+Coeff_Summary!$E$10*AI115*100+Coeff_Summary!$F$10*(C115)^2+Coeff_Summary!$G$10*(C115)*AI115*100+Coeff_Summary!$H$10*(AI115*100)^2</f>
        <v>0.96390173663075984</v>
      </c>
      <c r="BH115" s="19">
        <f>Coeff_Summary!$B$8+Coeff_Summary!$D$8*(D115)+Coeff_Summary!$E$8*AJ115*100+Coeff_Summary!$F$8*(D115)^2+Coeff_Summary!$G$8*(D115)*AJ115*100+Coeff_Summary!$H$8*(AJ115*100)^2</f>
        <v>0.97378264664905967</v>
      </c>
      <c r="BI115" s="30">
        <f t="shared" si="122"/>
        <v>0.9688421916399097</v>
      </c>
      <c r="BJ115" s="30">
        <f>BG115*8314.4*(GERC_A_PARA!C115+273)/('Config sheet'!$C$28*AI115*10^5)</f>
        <v>6.5013015874592239E-2</v>
      </c>
      <c r="BK115">
        <f>BH115*(8314.4/'Config sheet'!$C$28)*(BT115/(AJ115*10^5))</f>
        <v>4.8271115894102469E-2</v>
      </c>
      <c r="BL115" s="30">
        <f t="shared" si="123"/>
        <v>3324.7793013926253</v>
      </c>
      <c r="BM115" s="30">
        <f t="shared" si="82"/>
        <v>51140.210258911917</v>
      </c>
      <c r="BN115" s="30">
        <f t="shared" si="83"/>
        <v>2443.5463410608672</v>
      </c>
      <c r="BO115" s="30">
        <f t="shared" si="84"/>
        <v>50621.293827587026</v>
      </c>
      <c r="BP115" s="19">
        <f>(Coeff_Summary!$B$4+Coeff_Summary!$D$4*(C115)+Coeff_Summary!$E$4*AI115*100+Coeff_Summary!$F$4*(C115)^2+Coeff_Summary!$G$4*(C115)*AI115*100+Coeff_Summary!$H$4*(AI115*100)^2+Coeff_Summary!$B$2+Coeff_Summary!$D$2*(D115)+Coeff_Summary!$E$2*AJ115*100+Coeff_Summary!$F$2*(D115)^2+Coeff_Summary!$G$2*(D115)*AJ115*100+Coeff_Summary!$H$2*(AJ115*100)^2)/2</f>
        <v>1.3568751862909221</v>
      </c>
      <c r="BQ115" s="30">
        <f t="shared" si="124"/>
        <v>3.8021001134688226</v>
      </c>
      <c r="BR115" s="30">
        <f>BI115*(8314.4/'Config sheet'!$C$28)*(273+C115)*BQ115*((AK115^(1/BQ115))-1)</f>
        <v>73021.313599723217</v>
      </c>
      <c r="BS115" s="30">
        <f t="shared" si="85"/>
        <v>342.31360992022883</v>
      </c>
      <c r="BT115" s="30">
        <f t="shared" si="86"/>
        <v>353.23</v>
      </c>
      <c r="BU115" s="52">
        <f t="shared" si="87"/>
        <v>78.149739632163389</v>
      </c>
      <c r="BV115" s="30">
        <f t="shared" si="88"/>
        <v>1327.3397925460431</v>
      </c>
      <c r="BW115" s="65">
        <f>Coeff_Summary!$B$8+Coeff_Summary!$D$8*(BS115-273)+Coeff_Summary!$E$8*AJ115*100+Coeff_Summary!$F$8*(BS115-273)^2+Coeff_Summary!$G$8*(BS115-273)*AJ115*100+Coeff_Summary!$H$8*(AJ115*100)^2</f>
        <v>0.96894730404287566</v>
      </c>
      <c r="BX115" s="30">
        <f>BW115*(8314.4/'Config sheet'!$C$28)*(BS115/(AI115*10^5))</f>
        <v>7.3767051358449132E-2</v>
      </c>
      <c r="BY115" s="30">
        <f t="shared" si="89"/>
        <v>1.1346505059962626</v>
      </c>
      <c r="BZ115" s="30">
        <f t="shared" si="90"/>
        <v>1.0102509515677787</v>
      </c>
      <c r="CA115" s="30">
        <f>('Config sheet'!$C$132*(AJ115-AI115) - 'Config sheet'!$C$133*GERC_A_PARA!AJ115)*10^5</f>
        <v>99168.165607503295</v>
      </c>
      <c r="CB115" s="30">
        <f>('Config sheet'!$C$132*(AJ115-AI115) + 'Config sheet'!$C$133*AI115)*10^5</f>
        <v>123882.13108642869</v>
      </c>
      <c r="CC115" s="30">
        <f>'Config sheet'!$C$148</f>
        <v>386976</v>
      </c>
      <c r="CD115" s="30">
        <f t="shared" si="125"/>
        <v>10.91639007977119</v>
      </c>
      <c r="CE115" s="30"/>
      <c r="CF115" s="30"/>
      <c r="CG115" s="30"/>
      <c r="CH115" s="30"/>
      <c r="CI115" s="30"/>
      <c r="CJ115" s="30"/>
      <c r="CK115" s="30"/>
      <c r="CL115" s="30"/>
      <c r="CM115" s="46">
        <f>P115+'Config sheet'!$O$9-'Config sheet'!$C$139</f>
        <v>35.248899999999999</v>
      </c>
      <c r="CN115" s="46">
        <f>Q115+'Config sheet'!$O$9+'Config sheet'!C$140</f>
        <v>65.168900000000008</v>
      </c>
      <c r="CO115" s="27">
        <f t="shared" si="91"/>
        <v>1.8488208142665448</v>
      </c>
      <c r="CP115" s="46">
        <f>'Config sheet'!$N$47</f>
        <v>1852.7346826837274</v>
      </c>
      <c r="CQ115" s="27">
        <f>'Config sheet'!$N$42</f>
        <v>970.82423361890676</v>
      </c>
      <c r="CR115" s="27">
        <f>'Config sheet'!$N$46</f>
        <v>881.91044906482068</v>
      </c>
      <c r="CS115" s="27">
        <f t="shared" si="92"/>
        <v>1.3787945049123611</v>
      </c>
      <c r="CT115" s="27">
        <f>'Config sheet'!$N$50/100*GERC_A_PARA!CQ115</f>
        <v>274.64617569078871</v>
      </c>
      <c r="CU115" s="27">
        <f t="shared" si="93"/>
        <v>274.64617569078871</v>
      </c>
      <c r="CV115" s="27">
        <f t="shared" si="94"/>
        <v>428.88878931241015</v>
      </c>
      <c r="CW115" s="27">
        <f t="shared" si="95"/>
        <v>1245.4704093096955</v>
      </c>
      <c r="CX115" s="27">
        <f t="shared" si="96"/>
        <v>797.55799959551746</v>
      </c>
      <c r="CY115" s="27">
        <f>'Config sheet'!$N$51/100*GERC_A_PARA!CR115</f>
        <v>198.78261521921058</v>
      </c>
      <c r="CZ115" s="27">
        <f t="shared" si="97"/>
        <v>198.78261521921058</v>
      </c>
      <c r="DA115" s="27">
        <f t="shared" si="98"/>
        <v>310.41988829186261</v>
      </c>
      <c r="DB115" s="27">
        <f t="shared" si="99"/>
        <v>1080.6930642840312</v>
      </c>
      <c r="DC115" s="27">
        <f t="shared" si="100"/>
        <v>692.04004533904595</v>
      </c>
      <c r="DD115" s="50">
        <f t="shared" si="101"/>
        <v>84.112199893624748</v>
      </c>
      <c r="DE115" s="50">
        <f t="shared" si="102"/>
        <v>87.341427557522152</v>
      </c>
      <c r="DF115" s="50">
        <f t="shared" si="103"/>
        <v>53.862666978912245</v>
      </c>
      <c r="DG115" s="50">
        <f t="shared" si="104"/>
        <v>55.930557421435068</v>
      </c>
      <c r="DH115" s="27">
        <f t="shared" si="105"/>
        <v>85.72681372557345</v>
      </c>
      <c r="DI115">
        <f>'Config sheet'!$N$59</f>
        <v>71.978923438716066</v>
      </c>
      <c r="DJ115" s="21">
        <f t="shared" si="126"/>
        <v>70.311712962873557</v>
      </c>
      <c r="DK115" s="19">
        <f>Coeff_Summary!$B$11+Coeff_Summary!$D$11*(F115)+Coeff_Summary!$E$11*CM115*100+Coeff_Summary!$F$11*(F115)^2+Coeff_Summary!$G$11*(F115)*CM115*100+Coeff_Summary!$H$11*(CM115*100)^2</f>
        <v>0.94596659429561003</v>
      </c>
      <c r="DL115" s="19">
        <f>Coeff_Summary!$B$9+Coeff_Summary!$D$9*(G115)+Coeff_Summary!$E$9*CN115*100+Coeff_Summary!$F$9*(G115)^2+Coeff_Summary!$G$9*(G115)*CN115*100+Coeff_Summary!$H$9*(CN115*100)^2</f>
        <v>0.96196911414950581</v>
      </c>
      <c r="DM115" s="30">
        <f t="shared" si="127"/>
        <v>0.95396785422255792</v>
      </c>
      <c r="DN115">
        <f>DK115*8314.4*(GERC_A_PARA!F115+273)/('Config sheet'!$N$28*GERC_A_PARA!CM115*10^5)</f>
        <v>4.1241745823866131E-2</v>
      </c>
      <c r="DO115">
        <f>DL115*(8314.4/'Config sheet'!$N$28)*((GERC_A_PARA!G115+273)/(GERC_A_PARA!CN115*10^5))</f>
        <v>2.6856612396668839E-2</v>
      </c>
      <c r="DP115" s="30">
        <f t="shared" si="128"/>
        <v>1588.2904102533732</v>
      </c>
      <c r="DQ115" s="30">
        <f t="shared" si="106"/>
        <v>38511.716187684942</v>
      </c>
      <c r="DR115" s="30">
        <f t="shared" si="107"/>
        <v>1017.0885738510037</v>
      </c>
      <c r="DS115" s="30">
        <f t="shared" si="108"/>
        <v>37871.067237696676</v>
      </c>
      <c r="DT115" s="19">
        <f>(Coeff_Summary!$B$5+Coeff_Summary!$D$5*(F115)+Coeff_Summary!$E$5*CM115*100+Coeff_Summary!$F$5*(F115)^2+Coeff_Summary!$G$5*(F115)*CM115*100+Coeff_Summary!$H$5*(CM115*100)^2+Coeff_Summary!$B$3+Coeff_Summary!$D$3*(G115)+Coeff_Summary!$E$3*CN115*100+Coeff_Summary!$F$3*(G115)^2+Coeff_Summary!$G$3*(G115)*CN115*100+Coeff_Summary!$H$3*(CN115*100)^2)/2</f>
        <v>1.4004906744837948</v>
      </c>
      <c r="DU115" s="30">
        <f t="shared" si="129"/>
        <v>3.4969370417649097</v>
      </c>
      <c r="DV115" s="30">
        <f>DM115*(8314.4/'Config sheet'!$N$28)*(273+F115)*DU115*((CO115^(1/DU115))-1)</f>
        <v>98495.488602902726</v>
      </c>
      <c r="DW115" s="30">
        <f t="shared" si="109"/>
        <v>360.83294326173456</v>
      </c>
      <c r="DX115" s="30">
        <f t="shared" si="110"/>
        <v>358.35</v>
      </c>
      <c r="DY115" s="30">
        <f t="shared" si="111"/>
        <v>104.46011004443068</v>
      </c>
      <c r="DZ115" s="30">
        <f t="shared" si="112"/>
        <v>1008.6865538191639</v>
      </c>
      <c r="EA115" s="65">
        <f>Coeff_Summary!$B$9+Coeff_Summary!$D$9*(DW115-273)+Coeff_Summary!$E$9*CN115*100+Coeff_Summary!$F$9*(DW115-273)^2+Coeff_Summary!$G$9*(DW115-273)*CN115*100+Coeff_Summary!$H$9*(CN115*100)^2</f>
        <v>0.96357286805350539</v>
      </c>
      <c r="EB115" s="30">
        <f>EA115*(8314.4/'Config sheet'!$C$28)*(DW115/(CM115*10^5))</f>
        <v>5.0080454263813294E-2</v>
      </c>
      <c r="EC115" s="30">
        <f t="shared" si="113"/>
        <v>1.2143146043742963</v>
      </c>
      <c r="ED115" s="30">
        <f t="shared" si="114"/>
        <v>1.0169165803003979</v>
      </c>
      <c r="EE115" s="30">
        <f>('Config sheet'!$N$132*(CN115-CM115) - 'Config sheet'!$N$133*GERC_A_PARA!CN115)*10^5</f>
        <v>109530.81651061322</v>
      </c>
      <c r="EF115" s="30">
        <f>('Config sheet'!$N$132*(CN115-CM115) + 'Config sheet'!$N$133*CM115)*10^5</f>
        <v>151588.34183217469</v>
      </c>
      <c r="EG115" s="30">
        <f>'Config sheet'!$N$148</f>
        <v>386976</v>
      </c>
      <c r="EH115" s="30">
        <f t="shared" si="115"/>
        <v>2336.0263463652072</v>
      </c>
      <c r="EI115" s="30">
        <f>'Config sheet'!$E$127+'Config sheet'!$P$127</f>
        <v>3308.2</v>
      </c>
      <c r="EJ115" s="30"/>
      <c r="EK115" s="63">
        <f t="shared" si="116"/>
        <v>51140.210258911917</v>
      </c>
      <c r="EL115" s="63">
        <f t="shared" si="137"/>
        <v>50621.293827587026</v>
      </c>
      <c r="EM115" s="63">
        <f t="shared" si="138"/>
        <v>38511.716187684942</v>
      </c>
      <c r="EN115" s="63">
        <f t="shared" si="139"/>
        <v>37871.067237696676</v>
      </c>
      <c r="EO115" s="30">
        <f>BL115*(('Config sheet'!$D$8+273)/(C115+273))*(GERC_A_PARA!AI115/'Config sheet'!$D$7)*(1/GERC_A_PARA!BG115)*24*10^-3</f>
        <v>1774.9108732556185</v>
      </c>
      <c r="EP115" s="30">
        <f>BN115*(('Config sheet'!$D$8+273)/(D115+273))*(GERC_A_PARA!AJ115/'Config sheet'!$D$7)*(1/GERC_A_PARA!BH115)*24*10^-3</f>
        <v>1756.9009665382509</v>
      </c>
      <c r="EQ115" s="30">
        <f t="shared" si="130"/>
        <v>1765.9059198969348</v>
      </c>
      <c r="ER115" s="30">
        <f>DP115*(('Config sheet'!$D$8+273)/(F115+273))*(CM115/'Config sheet'!$D$7)*(1/DK115)*24*10^-3</f>
        <v>1336.6167926019548</v>
      </c>
      <c r="ES115" s="30">
        <f>DR115*(('Config sheet'!$D$8+273)/(G115+273))*(CN115/'Config sheet'!$D$7)*(1/DL115)*24*10^-3</f>
        <v>1314.3819448858992</v>
      </c>
      <c r="ET115" s="30">
        <f t="shared" si="131"/>
        <v>1325.4993687439269</v>
      </c>
      <c r="EU115">
        <f t="shared" si="132"/>
        <v>1.0102509515677789</v>
      </c>
      <c r="EV115">
        <f t="shared" si="133"/>
        <v>1.0169165803003979</v>
      </c>
      <c r="EW115" s="30">
        <f t="shared" si="134"/>
        <v>0.75164807909104914</v>
      </c>
      <c r="EX115" s="30">
        <f>'Config sheet'!$C$123/('Config sheet'!$F$17*10^-3)</f>
        <v>1.2841244171864261</v>
      </c>
      <c r="EY115" s="30">
        <f t="shared" si="135"/>
        <v>0.76098606880138919</v>
      </c>
      <c r="EZ115" s="30">
        <f>'Config sheet'!$N$123/('Config sheet'!$Q$17*10^-3)</f>
        <v>1.4616189626248377</v>
      </c>
      <c r="FA115" s="1" t="s">
        <v>522</v>
      </c>
      <c r="FB115" s="30">
        <f t="shared" si="136"/>
        <v>-2.4829432617345333</v>
      </c>
      <c r="FC115" s="30"/>
    </row>
    <row r="116" spans="1:159" x14ac:dyDescent="0.25">
      <c r="A116" s="1">
        <v>43484</v>
      </c>
      <c r="B116" s="2">
        <v>0.75138888888888899</v>
      </c>
      <c r="C116">
        <v>29.36</v>
      </c>
      <c r="D116">
        <v>79.33</v>
      </c>
      <c r="E116">
        <v>28.47</v>
      </c>
      <c r="F116">
        <v>28.42</v>
      </c>
      <c r="G116">
        <v>84.14</v>
      </c>
      <c r="H116">
        <v>67.069999999999993</v>
      </c>
      <c r="I116">
        <v>72.36</v>
      </c>
      <c r="J116">
        <v>72.569999999999993</v>
      </c>
      <c r="K116">
        <v>72.94</v>
      </c>
      <c r="L116">
        <v>70.42</v>
      </c>
      <c r="M116">
        <v>21.84</v>
      </c>
      <c r="N116">
        <v>34.76</v>
      </c>
      <c r="O116">
        <v>34.29</v>
      </c>
      <c r="P116">
        <v>34.24</v>
      </c>
      <c r="Q116">
        <v>63.8</v>
      </c>
      <c r="R116">
        <v>3.7</v>
      </c>
      <c r="S116">
        <v>78.62</v>
      </c>
      <c r="T116">
        <v>76.599999999999994</v>
      </c>
      <c r="U116">
        <v>72.84</v>
      </c>
      <c r="V116">
        <v>72.84</v>
      </c>
      <c r="W116">
        <v>2.99</v>
      </c>
      <c r="X116">
        <v>2.4900000000000002</v>
      </c>
      <c r="Y116">
        <v>3.93</v>
      </c>
      <c r="Z116">
        <v>3.69</v>
      </c>
      <c r="AA116">
        <v>4.79</v>
      </c>
      <c r="AB116">
        <v>4.4800000000000004</v>
      </c>
      <c r="AC116">
        <v>3.99</v>
      </c>
      <c r="AD116">
        <v>1.67</v>
      </c>
      <c r="AE116">
        <v>1.46</v>
      </c>
      <c r="AF116">
        <v>2.36</v>
      </c>
      <c r="AH116" s="4" t="str">
        <f t="shared" si="140"/>
        <v>ON</v>
      </c>
      <c r="AI116" s="31">
        <f>M116+'Config sheet'!$D$9-'Config sheet'!$C$139</f>
        <v>22.7989</v>
      </c>
      <c r="AJ116" s="31">
        <f>N116+'Config sheet'!$D$9+'Config sheet'!$C$140</f>
        <v>36.118899999999996</v>
      </c>
      <c r="AK116" s="25">
        <f t="shared" si="71"/>
        <v>1.5842387132712541</v>
      </c>
      <c r="AL116" s="46">
        <f>'Config sheet'!$C$47</f>
        <v>3546.9708798579968</v>
      </c>
      <c r="AM116" s="4">
        <f>'Config sheet'!$C$42</f>
        <v>1817.9423322060413</v>
      </c>
      <c r="AN116" s="25">
        <f>'Config sheet'!$C$46</f>
        <v>1729.0285476519553</v>
      </c>
      <c r="AO116" s="25">
        <f t="shared" si="72"/>
        <v>1.4979580984953822</v>
      </c>
      <c r="AP116" s="25">
        <f>'Config sheet'!$C$50/100*GERC_A_PARA!AM116</f>
        <v>351.771841281869</v>
      </c>
      <c r="AQ116" s="25">
        <f t="shared" si="73"/>
        <v>351.771841281869</v>
      </c>
      <c r="AR116" s="25">
        <f t="shared" si="74"/>
        <v>478.25157239673138</v>
      </c>
      <c r="AS116" s="27">
        <f t="shared" si="75"/>
        <v>2169.7141734879106</v>
      </c>
      <c r="AT116" s="25">
        <f t="shared" si="76"/>
        <v>1595.9055733748116</v>
      </c>
      <c r="AU116" s="25">
        <f>'Config sheet'!$C$51/100*GERC_A_PARA!AN116</f>
        <v>266.0974934836359</v>
      </c>
      <c r="AV116" s="25">
        <f t="shared" si="77"/>
        <v>266.0974934836359</v>
      </c>
      <c r="AW116" s="25">
        <f t="shared" si="78"/>
        <v>361.77297252000699</v>
      </c>
      <c r="AX116" s="27">
        <f t="shared" si="79"/>
        <v>1995.1260411355911</v>
      </c>
      <c r="AY116" s="25">
        <f t="shared" si="80"/>
        <v>1467.489500478785</v>
      </c>
      <c r="AZ116" s="31">
        <f t="shared" si="117"/>
        <v>93.042698391792143</v>
      </c>
      <c r="BA116" s="31">
        <f t="shared" si="118"/>
        <v>94.466518255797467</v>
      </c>
      <c r="BB116" s="31">
        <f t="shared" si="119"/>
        <v>68.4363695180148</v>
      </c>
      <c r="BC116" s="31">
        <f t="shared" si="120"/>
        <v>69.48364205013597</v>
      </c>
      <c r="BD116" s="25">
        <f t="shared" si="81"/>
        <v>93.754608323794798</v>
      </c>
      <c r="BE116">
        <f>'Config sheet'!$D$59</f>
        <v>82.44</v>
      </c>
      <c r="BF116" s="30">
        <f t="shared" si="121"/>
        <v>81.357307053935088</v>
      </c>
      <c r="BG116" s="19">
        <f>Coeff_Summary!$B$10+Coeff_Summary!$D$10*(C116)+Coeff_Summary!$E$10*AI116*100+Coeff_Summary!$F$10*(C116)^2+Coeff_Summary!$G$10*(C116)*AI116*100+Coeff_Summary!$H$10*(AI116*100)^2</f>
        <v>0.96348725677184721</v>
      </c>
      <c r="BH116" s="19">
        <f>Coeff_Summary!$B$8+Coeff_Summary!$D$8*(D116)+Coeff_Summary!$E$8*AJ116*100+Coeff_Summary!$F$8*(D116)^2+Coeff_Summary!$G$8*(D116)*AJ116*100+Coeff_Summary!$H$8*(AJ116*100)^2</f>
        <v>0.97344496335660224</v>
      </c>
      <c r="BI116" s="30">
        <f t="shared" si="122"/>
        <v>0.96846611006422467</v>
      </c>
      <c r="BJ116" s="30">
        <f>BG116*8314.4*(GERC_A_PARA!C116+273)/('Config sheet'!$C$28*AI116*10^5)</f>
        <v>6.4875318439140683E-2</v>
      </c>
      <c r="BK116">
        <f>BH116*(8314.4/'Config sheet'!$C$28)*(BT116/(AJ116*10^5))</f>
        <v>4.8211383613204248E-2</v>
      </c>
      <c r="BL116" s="30">
        <f t="shared" si="123"/>
        <v>3325.4486557699233</v>
      </c>
      <c r="BM116" s="30">
        <f t="shared" si="82"/>
        <v>51259.072568399264</v>
      </c>
      <c r="BN116" s="30">
        <f t="shared" si="83"/>
        <v>2445.991323909544</v>
      </c>
      <c r="BO116" s="30">
        <f t="shared" si="84"/>
        <v>50734.725714024731</v>
      </c>
      <c r="BP116" s="19">
        <f>(Coeff_Summary!$B$4+Coeff_Summary!$D$4*(C116)+Coeff_Summary!$E$4*AI116*100+Coeff_Summary!$F$4*(C116)^2+Coeff_Summary!$G$4*(C116)*AI116*100+Coeff_Summary!$H$4*(AI116*100)^2+Coeff_Summary!$B$2+Coeff_Summary!$D$2*(D116)+Coeff_Summary!$E$2*AJ116*100+Coeff_Summary!$F$2*(D116)^2+Coeff_Summary!$G$2*(D116)*AJ116*100+Coeff_Summary!$H$2*(AJ116*100)^2)/2</f>
        <v>1.3577820482447556</v>
      </c>
      <c r="BQ116" s="30">
        <f t="shared" si="124"/>
        <v>3.7949976945626651</v>
      </c>
      <c r="BR116" s="30">
        <f>BI116*(8314.4/'Config sheet'!$C$28)*(273+C116)*BQ116*((AK116^(1/BQ116))-1)</f>
        <v>72724.48304996443</v>
      </c>
      <c r="BS116" s="30">
        <f t="shared" si="85"/>
        <v>341.33280046027573</v>
      </c>
      <c r="BT116" s="30">
        <f t="shared" si="86"/>
        <v>352.33</v>
      </c>
      <c r="BU116" s="52">
        <f t="shared" si="87"/>
        <v>77.992396358366491</v>
      </c>
      <c r="BV116" s="30">
        <f t="shared" si="88"/>
        <v>1327.6898091694397</v>
      </c>
      <c r="BW116" s="65">
        <f>Coeff_Summary!$B$8+Coeff_Summary!$D$8*(BS116-273)+Coeff_Summary!$E$8*AJ116*100+Coeff_Summary!$F$8*(BS116-273)^2+Coeff_Summary!$G$8*(BS116-273)*AJ116*100+Coeff_Summary!$H$8*(AJ116*100)^2</f>
        <v>0.96852739273942445</v>
      </c>
      <c r="BX116" s="30">
        <f>BW116*(8314.4/'Config sheet'!$C$28)*(BS116/(AI116*10^5))</f>
        <v>7.3620561112610644E-2</v>
      </c>
      <c r="BY116" s="30">
        <f t="shared" si="89"/>
        <v>1.1348007668228071</v>
      </c>
      <c r="BZ116" s="30">
        <f t="shared" si="90"/>
        <v>1.0103350682790739</v>
      </c>
      <c r="CA116" s="30">
        <f>('Config sheet'!$C$132*(AJ116-AI116) - 'Config sheet'!$C$133*GERC_A_PARA!AJ116)*10^5</f>
        <v>98936.394439642332</v>
      </c>
      <c r="CB116" s="30">
        <f>('Config sheet'!$C$132*(AJ116-AI116) + 'Config sheet'!$C$133*AI116)*10^5</f>
        <v>123612.66563250551</v>
      </c>
      <c r="CC116" s="30">
        <f>'Config sheet'!$C$148</f>
        <v>386976</v>
      </c>
      <c r="CD116" s="30">
        <f t="shared" si="125"/>
        <v>10.997199539724249</v>
      </c>
      <c r="CE116" s="30"/>
      <c r="CF116" s="30"/>
      <c r="CG116" s="30"/>
      <c r="CH116" s="30"/>
      <c r="CI116" s="30"/>
      <c r="CJ116" s="30"/>
      <c r="CK116" s="30"/>
      <c r="CL116" s="30"/>
      <c r="CM116" s="46">
        <f>P116+'Config sheet'!$O$9-'Config sheet'!$C$139</f>
        <v>35.198900000000002</v>
      </c>
      <c r="CN116" s="46">
        <f>Q116+'Config sheet'!$O$9+'Config sheet'!C$140</f>
        <v>65.158900000000003</v>
      </c>
      <c r="CO116" s="27">
        <f t="shared" si="91"/>
        <v>1.8511629624789412</v>
      </c>
      <c r="CP116" s="46">
        <f>'Config sheet'!$N$47</f>
        <v>1852.7346826837274</v>
      </c>
      <c r="CQ116" s="27">
        <f>'Config sheet'!$N$42</f>
        <v>970.82423361890676</v>
      </c>
      <c r="CR116" s="27">
        <f>'Config sheet'!$N$46</f>
        <v>881.91044906482068</v>
      </c>
      <c r="CS116" s="27">
        <f t="shared" si="92"/>
        <v>1.3801584480963682</v>
      </c>
      <c r="CT116" s="27">
        <f>'Config sheet'!$N$50/100*GERC_A_PARA!CQ116</f>
        <v>274.64617569078871</v>
      </c>
      <c r="CU116" s="27">
        <f t="shared" si="93"/>
        <v>274.64617569078871</v>
      </c>
      <c r="CV116" s="27">
        <f t="shared" si="94"/>
        <v>429.09334581301891</v>
      </c>
      <c r="CW116" s="27">
        <f t="shared" si="95"/>
        <v>1245.4704093096955</v>
      </c>
      <c r="CX116" s="27">
        <f t="shared" si="96"/>
        <v>797.17778938013726</v>
      </c>
      <c r="CY116" s="27">
        <f>'Config sheet'!$N$51/100*GERC_A_PARA!CR116</f>
        <v>198.78261521921058</v>
      </c>
      <c r="CZ116" s="27">
        <f t="shared" si="97"/>
        <v>198.78261521921058</v>
      </c>
      <c r="DA116" s="27">
        <f t="shared" si="98"/>
        <v>310.56794160463431</v>
      </c>
      <c r="DB116" s="27">
        <f t="shared" si="99"/>
        <v>1080.6930642840312</v>
      </c>
      <c r="DC116" s="27">
        <f t="shared" si="100"/>
        <v>691.71013742661387</v>
      </c>
      <c r="DD116" s="50">
        <f t="shared" si="101"/>
        <v>84.091129498642303</v>
      </c>
      <c r="DE116" s="50">
        <f t="shared" si="102"/>
        <v>87.324639763145882</v>
      </c>
      <c r="DF116" s="50">
        <f t="shared" si="103"/>
        <v>53.823503327839902</v>
      </c>
      <c r="DG116" s="50">
        <f t="shared" si="104"/>
        <v>55.893149098086383</v>
      </c>
      <c r="DH116" s="27">
        <f t="shared" si="105"/>
        <v>85.707884630894085</v>
      </c>
      <c r="DI116">
        <f>'Config sheet'!$N$59</f>
        <v>71.978923438716066</v>
      </c>
      <c r="DJ116" s="21">
        <f t="shared" si="126"/>
        <v>70.28310542192861</v>
      </c>
      <c r="DK116" s="19">
        <f>Coeff_Summary!$B$11+Coeff_Summary!$D$11*(F116)+Coeff_Summary!$E$11*CM116*100+Coeff_Summary!$F$11*(F116)^2+Coeff_Summary!$G$11*(F116)*CM116*100+Coeff_Summary!$H$11*(CM116*100)^2</f>
        <v>0.94505895105366589</v>
      </c>
      <c r="DL116" s="19">
        <f>Coeff_Summary!$B$9+Coeff_Summary!$D$9*(G116)+Coeff_Summary!$E$9*CN116*100+Coeff_Summary!$F$9*(G116)^2+Coeff_Summary!$G$9*(G116)*CN116*100+Coeff_Summary!$H$9*(CN116*100)^2</f>
        <v>0.96117152786968574</v>
      </c>
      <c r="DM116" s="30">
        <f t="shared" si="127"/>
        <v>0.95311523946167576</v>
      </c>
      <c r="DN116">
        <f>DK116*8314.4*(GERC_A_PARA!F116+273)/('Config sheet'!$N$28*GERC_A_PARA!CM116*10^5)</f>
        <v>4.1088941968346719E-2</v>
      </c>
      <c r="DO116">
        <f>DL116*(8314.4/'Config sheet'!$N$28)*((GERC_A_PARA!G116+273)/(GERC_A_PARA!CN116*10^5))</f>
        <v>2.6747840968489815E-2</v>
      </c>
      <c r="DP116" s="30">
        <f t="shared" si="128"/>
        <v>1587.9397043511306</v>
      </c>
      <c r="DQ116" s="30">
        <f t="shared" si="106"/>
        <v>38646.400425068525</v>
      </c>
      <c r="DR116" s="30">
        <f t="shared" si="107"/>
        <v>1016.3792360873468</v>
      </c>
      <c r="DS116" s="30">
        <f t="shared" si="108"/>
        <v>37998.55237978603</v>
      </c>
      <c r="DT116" s="19">
        <f>(Coeff_Summary!$B$5+Coeff_Summary!$D$5*(F116)+Coeff_Summary!$E$5*CM116*100+Coeff_Summary!$F$5*(F116)^2+Coeff_Summary!$G$5*(F116)*CM116*100+Coeff_Summary!$H$5*(CM116*100)^2+Coeff_Summary!$B$3+Coeff_Summary!$D$3*(G116)+Coeff_Summary!$E$3*CN116*100+Coeff_Summary!$F$3*(G116)^2+Coeff_Summary!$G$3*(G116)*CN116*100+Coeff_Summary!$H$3*(CN116*100)^2)/2</f>
        <v>1.4024351488657962</v>
      </c>
      <c r="DU116" s="30">
        <f t="shared" si="129"/>
        <v>3.4848724143960874</v>
      </c>
      <c r="DV116" s="30">
        <f>DM116*(8314.4/'Config sheet'!$N$28)*(273+F116)*DU116*((CO116^(1/DU116))-1)</f>
        <v>98248.814630816225</v>
      </c>
      <c r="DW116" s="30">
        <f t="shared" si="109"/>
        <v>359.68019561273945</v>
      </c>
      <c r="DX116" s="30">
        <f t="shared" si="110"/>
        <v>357.14</v>
      </c>
      <c r="DY116" s="30">
        <f t="shared" si="111"/>
        <v>104.55885788359558</v>
      </c>
      <c r="DZ116" s="30">
        <f t="shared" si="112"/>
        <v>1008.7255872397351</v>
      </c>
      <c r="EA116" s="65">
        <f>Coeff_Summary!$B$9+Coeff_Summary!$D$9*(DW116-273)+Coeff_Summary!$E$9*CN116*100+Coeff_Summary!$F$9*(DW116-273)^2+Coeff_Summary!$G$9*(DW116-273)*CN116*100+Coeff_Summary!$H$9*(CN116*100)^2</f>
        <v>0.9628390024937975</v>
      </c>
      <c r="EB116" s="30">
        <f>EA116*(8314.4/'Config sheet'!$C$28)*(DW116/(CM116*10^5))</f>
        <v>4.9953301074082392E-2</v>
      </c>
      <c r="EC116" s="30">
        <f t="shared" si="113"/>
        <v>1.2157358812637333</v>
      </c>
      <c r="ED116" s="30">
        <f t="shared" si="114"/>
        <v>1.0170492822675825</v>
      </c>
      <c r="EE116" s="30">
        <f>('Config sheet'!$N$132*(CN116-CM116) - 'Config sheet'!$N$133*GERC_A_PARA!CN116)*10^5</f>
        <v>109717.9261645743</v>
      </c>
      <c r="EF116" s="30">
        <f>('Config sheet'!$N$132*(CN116-CM116) + 'Config sheet'!$N$133*CM116)*10^5</f>
        <v>151750.32196209428</v>
      </c>
      <c r="EG116" s="30">
        <f>'Config sheet'!$N$148</f>
        <v>386976</v>
      </c>
      <c r="EH116" s="30">
        <f t="shared" si="115"/>
        <v>2336.4153964091747</v>
      </c>
      <c r="EI116" s="30">
        <f>'Config sheet'!$E$127+'Config sheet'!$P$127</f>
        <v>3308.2</v>
      </c>
      <c r="EJ116" s="30"/>
      <c r="EK116" s="63">
        <f t="shared" si="116"/>
        <v>51259.072568399264</v>
      </c>
      <c r="EL116" s="63">
        <f t="shared" si="137"/>
        <v>50734.725714024731</v>
      </c>
      <c r="EM116" s="63">
        <f t="shared" si="138"/>
        <v>38646.400425068525</v>
      </c>
      <c r="EN116" s="63">
        <f t="shared" si="139"/>
        <v>37998.55237978603</v>
      </c>
      <c r="EO116" s="30">
        <f>BL116*(('Config sheet'!$D$8+273)/(C116+273))*(GERC_A_PARA!AI116/'Config sheet'!$D$7)*(1/GERC_A_PARA!BG116)*24*10^-3</f>
        <v>1779.0361986006112</v>
      </c>
      <c r="EP116" s="30">
        <f>BN116*(('Config sheet'!$D$8+273)/(D116+273))*(GERC_A_PARA!AJ116/'Config sheet'!$D$7)*(1/GERC_A_PARA!BH116)*24*10^-3</f>
        <v>1760.8378195076245</v>
      </c>
      <c r="EQ116" s="30">
        <f t="shared" si="130"/>
        <v>1769.9370090541179</v>
      </c>
      <c r="ER116" s="30">
        <f>DP116*(('Config sheet'!$D$8+273)/(F116+273))*(CM116/'Config sheet'!$D$7)*(1/DK116)*24*10^-3</f>
        <v>1341.2912457607897</v>
      </c>
      <c r="ES116" s="30">
        <f>DR116*(('Config sheet'!$D$8+273)/(G116+273))*(CN116/'Config sheet'!$D$7)*(1/DL116)*24*10^-3</f>
        <v>1318.8065407905178</v>
      </c>
      <c r="ET116" s="30">
        <f t="shared" si="131"/>
        <v>1330.0488932756539</v>
      </c>
      <c r="EU116">
        <f t="shared" si="132"/>
        <v>1.0103350682790737</v>
      </c>
      <c r="EV116">
        <f t="shared" si="133"/>
        <v>1.0170492822675827</v>
      </c>
      <c r="EW116" s="30">
        <f t="shared" si="134"/>
        <v>0.75013393266406581</v>
      </c>
      <c r="EX116" s="30">
        <f>'Config sheet'!$C$123/('Config sheet'!$F$17*10^-3)</f>
        <v>1.2841244171864261</v>
      </c>
      <c r="EY116" s="30">
        <f t="shared" si="135"/>
        <v>0.75841241050578112</v>
      </c>
      <c r="EZ116" s="30">
        <f>'Config sheet'!$N$123/('Config sheet'!$Q$17*10^-3)</f>
        <v>1.4616189626248377</v>
      </c>
      <c r="FA116" s="1" t="s">
        <v>523</v>
      </c>
      <c r="FB116" s="30">
        <f t="shared" si="136"/>
        <v>-2.5401956127394669</v>
      </c>
      <c r="FC116" s="30"/>
    </row>
    <row r="117" spans="1:159" x14ac:dyDescent="0.25">
      <c r="A117" s="1">
        <v>43484</v>
      </c>
      <c r="B117" s="2">
        <v>0.79305555555555562</v>
      </c>
      <c r="C117">
        <v>28.36</v>
      </c>
      <c r="D117">
        <v>78.08</v>
      </c>
      <c r="E117">
        <v>26.08</v>
      </c>
      <c r="F117">
        <v>26.07</v>
      </c>
      <c r="G117">
        <v>81.81</v>
      </c>
      <c r="H117">
        <v>66.989999999999995</v>
      </c>
      <c r="I117">
        <v>72.34</v>
      </c>
      <c r="J117">
        <v>72.56</v>
      </c>
      <c r="K117">
        <v>72.91</v>
      </c>
      <c r="L117">
        <v>70.349999999999994</v>
      </c>
      <c r="M117">
        <v>21.85</v>
      </c>
      <c r="N117">
        <v>34.69</v>
      </c>
      <c r="O117">
        <v>34.21</v>
      </c>
      <c r="P117">
        <v>34.159999999999997</v>
      </c>
      <c r="Q117">
        <v>63.81</v>
      </c>
      <c r="R117">
        <v>3.7</v>
      </c>
      <c r="S117">
        <v>79.599999999999994</v>
      </c>
      <c r="T117">
        <v>76.400000000000006</v>
      </c>
      <c r="U117">
        <v>72.75</v>
      </c>
      <c r="V117">
        <v>72.75</v>
      </c>
      <c r="W117">
        <v>3.03</v>
      </c>
      <c r="X117">
        <v>2.6</v>
      </c>
      <c r="Y117">
        <v>3.7</v>
      </c>
      <c r="Z117">
        <v>3.7</v>
      </c>
      <c r="AA117">
        <v>4.76</v>
      </c>
      <c r="AB117">
        <v>4.5599999999999996</v>
      </c>
      <c r="AC117">
        <v>4.07</v>
      </c>
      <c r="AD117">
        <v>1.91</v>
      </c>
      <c r="AE117">
        <v>1.65</v>
      </c>
      <c r="AF117">
        <v>2.31</v>
      </c>
      <c r="AH117" s="4" t="str">
        <f t="shared" si="140"/>
        <v>ON</v>
      </c>
      <c r="AI117" s="31">
        <f>M117+'Config sheet'!$D$9-'Config sheet'!$C$139</f>
        <v>22.808900000000001</v>
      </c>
      <c r="AJ117" s="31">
        <f>N117+'Config sheet'!$D$9+'Config sheet'!$C$140</f>
        <v>36.048899999999996</v>
      </c>
      <c r="AK117" s="25">
        <f t="shared" si="71"/>
        <v>1.5804751653959637</v>
      </c>
      <c r="AL117" s="46">
        <f>'Config sheet'!$C$47</f>
        <v>3546.9708798579968</v>
      </c>
      <c r="AM117" s="4">
        <f>'Config sheet'!$C$42</f>
        <v>1817.9423322060413</v>
      </c>
      <c r="AN117" s="25">
        <f>'Config sheet'!$C$46</f>
        <v>1729.0285476519553</v>
      </c>
      <c r="AO117" s="25">
        <f t="shared" si="72"/>
        <v>1.5006559038040426</v>
      </c>
      <c r="AP117" s="25">
        <f>'Config sheet'!$C$50/100*GERC_A_PARA!AM117</f>
        <v>351.771841281869</v>
      </c>
      <c r="AQ117" s="25">
        <f t="shared" si="73"/>
        <v>351.771841281869</v>
      </c>
      <c r="AR117" s="25">
        <f t="shared" si="74"/>
        <v>477.2305809666297</v>
      </c>
      <c r="AS117" s="27">
        <f t="shared" si="75"/>
        <v>2169.7141734879106</v>
      </c>
      <c r="AT117" s="25">
        <f t="shared" si="76"/>
        <v>1599.3198682223187</v>
      </c>
      <c r="AU117" s="25">
        <f>'Config sheet'!$C$51/100*GERC_A_PARA!AN117</f>
        <v>266.0974934836359</v>
      </c>
      <c r="AV117" s="25">
        <f t="shared" si="77"/>
        <v>266.0974934836359</v>
      </c>
      <c r="AW117" s="25">
        <f t="shared" si="78"/>
        <v>361.00064446944924</v>
      </c>
      <c r="AX117" s="27">
        <f t="shared" si="79"/>
        <v>1995.1260411355911</v>
      </c>
      <c r="AY117" s="25">
        <f t="shared" si="80"/>
        <v>1470.6290608160923</v>
      </c>
      <c r="AZ117" s="31">
        <f t="shared" si="117"/>
        <v>93.098860317944258</v>
      </c>
      <c r="BA117" s="31">
        <f t="shared" si="118"/>
        <v>94.511186578457981</v>
      </c>
      <c r="BB117" s="31">
        <f t="shared" si="119"/>
        <v>68.624180472577024</v>
      </c>
      <c r="BC117" s="31">
        <f t="shared" si="120"/>
        <v>69.665221489155115</v>
      </c>
      <c r="BD117" s="25">
        <f t="shared" si="81"/>
        <v>93.805023448201126</v>
      </c>
      <c r="BE117">
        <f>'Config sheet'!$D$59</f>
        <v>82.44</v>
      </c>
      <c r="BF117" s="30">
        <f t="shared" si="121"/>
        <v>81.474862214533601</v>
      </c>
      <c r="BG117" s="19">
        <f>Coeff_Summary!$B$10+Coeff_Summary!$D$10*(C117)+Coeff_Summary!$E$10*AI117*100+Coeff_Summary!$F$10*(C117)^2+Coeff_Summary!$G$10*(C117)*AI117*100+Coeff_Summary!$H$10*(AI117*100)^2</f>
        <v>0.96296212877820531</v>
      </c>
      <c r="BH117" s="19">
        <f>Coeff_Summary!$B$8+Coeff_Summary!$D$8*(D117)+Coeff_Summary!$E$8*AJ117*100+Coeff_Summary!$F$8*(D117)^2+Coeff_Summary!$G$8*(D117)*AJ117*100+Coeff_Summary!$H$8*(AJ117*100)^2</f>
        <v>0.97296249359952303</v>
      </c>
      <c r="BI117" s="30">
        <f t="shared" si="122"/>
        <v>0.96796231118886422</v>
      </c>
      <c r="BJ117" s="30">
        <f>BG117*8314.4*(GERC_A_PARA!C117+273)/('Config sheet'!$C$28*AI117*10^5)</f>
        <v>6.4597179858109213E-2</v>
      </c>
      <c r="BK117">
        <f>BH117*(8314.4/'Config sheet'!$C$28)*(BT117/(AJ117*10^5))</f>
        <v>4.8109767299090389E-2</v>
      </c>
      <c r="BL117" s="30">
        <f t="shared" si="123"/>
        <v>3327.2368655516598</v>
      </c>
      <c r="BM117" s="30">
        <f t="shared" si="82"/>
        <v>51507.463218364865</v>
      </c>
      <c r="BN117" s="30">
        <f t="shared" si="83"/>
        <v>2452.5424087562064</v>
      </c>
      <c r="BO117" s="30">
        <f t="shared" si="84"/>
        <v>50978.055942552368</v>
      </c>
      <c r="BP117" s="19">
        <f>(Coeff_Summary!$B$4+Coeff_Summary!$D$4*(C117)+Coeff_Summary!$E$4*AI117*100+Coeff_Summary!$F$4*(C117)^2+Coeff_Summary!$G$4*(C117)*AI117*100+Coeff_Summary!$H$4*(AI117*100)^2+Coeff_Summary!$B$2+Coeff_Summary!$D$2*(D117)+Coeff_Summary!$E$2*AJ117*100+Coeff_Summary!$F$2*(D117)^2+Coeff_Summary!$G$2*(D117)*AJ117*100+Coeff_Summary!$H$2*(AJ117*100)^2)/2</f>
        <v>1.3589924381878999</v>
      </c>
      <c r="BQ117" s="30">
        <f t="shared" si="124"/>
        <v>3.7855739943931375</v>
      </c>
      <c r="BR117" s="30">
        <f>BI117*(8314.4/'Config sheet'!$C$28)*(273+C117)*BQ117*((AK117^(1/BQ117))-1)</f>
        <v>72059.751322520693</v>
      </c>
      <c r="BS117" s="30">
        <f t="shared" si="85"/>
        <v>340.09285295286821</v>
      </c>
      <c r="BT117" s="30">
        <f t="shared" si="86"/>
        <v>351.08</v>
      </c>
      <c r="BU117" s="52">
        <f t="shared" si="87"/>
        <v>77.901956864175816</v>
      </c>
      <c r="BV117" s="30">
        <f t="shared" si="88"/>
        <v>1323.4637557310073</v>
      </c>
      <c r="BW117" s="65">
        <f>Coeff_Summary!$B$8+Coeff_Summary!$D$8*(BS117-273)+Coeff_Summary!$E$8*AJ117*100+Coeff_Summary!$F$8*(BS117-273)^2+Coeff_Summary!$G$8*(BS117-273)*AJ117*100+Coeff_Summary!$H$8*(AJ117*100)^2</f>
        <v>0.96798682813488857</v>
      </c>
      <c r="BX117" s="30">
        <f>BW117*(8314.4/'Config sheet'!$C$28)*(BS117/(AI117*10^5))</f>
        <v>7.3280039793994833E-2</v>
      </c>
      <c r="BY117" s="30">
        <f t="shared" si="89"/>
        <v>1.1344154644979538</v>
      </c>
      <c r="BZ117" s="30">
        <f t="shared" si="90"/>
        <v>1.0103850032337265</v>
      </c>
      <c r="CA117" s="30">
        <f>('Config sheet'!$C$132*(AJ117-AI117) - 'Config sheet'!$C$133*GERC_A_PARA!AJ117)*10^5</f>
        <v>98280.643705950919</v>
      </c>
      <c r="CB117" s="30">
        <f>('Config sheet'!$C$132*(AJ117-AI117) + 'Config sheet'!$C$133*AI117)*10^5</f>
        <v>122931.78537477259</v>
      </c>
      <c r="CC117" s="30">
        <f>'Config sheet'!$C$148</f>
        <v>386976</v>
      </c>
      <c r="CD117" s="30">
        <f t="shared" si="125"/>
        <v>10.987147047131771</v>
      </c>
      <c r="CE117" s="30"/>
      <c r="CF117" s="30"/>
      <c r="CG117" s="30"/>
      <c r="CH117" s="30"/>
      <c r="CI117" s="30"/>
      <c r="CJ117" s="30"/>
      <c r="CK117" s="30"/>
      <c r="CL117" s="30"/>
      <c r="CM117" s="46">
        <f>P117+'Config sheet'!$O$9-'Config sheet'!$C$139</f>
        <v>35.118899999999996</v>
      </c>
      <c r="CN117" s="46">
        <f>Q117+'Config sheet'!$O$9+'Config sheet'!C$140</f>
        <v>65.168900000000008</v>
      </c>
      <c r="CO117" s="27">
        <f t="shared" si="91"/>
        <v>1.8556646136410884</v>
      </c>
      <c r="CP117" s="46">
        <f>'Config sheet'!$N$47</f>
        <v>1852.7346826837274</v>
      </c>
      <c r="CQ117" s="27">
        <f>'Config sheet'!$N$42</f>
        <v>970.82423361890676</v>
      </c>
      <c r="CR117" s="27">
        <f>'Config sheet'!$N$46</f>
        <v>881.91044906482068</v>
      </c>
      <c r="CS117" s="27">
        <f t="shared" si="92"/>
        <v>1.3820482993686816</v>
      </c>
      <c r="CT117" s="27">
        <f>'Config sheet'!$N$50/100*GERC_A_PARA!CQ117</f>
        <v>274.64617569078871</v>
      </c>
      <c r="CU117" s="27">
        <f t="shared" si="93"/>
        <v>274.64617569078871</v>
      </c>
      <c r="CV117" s="27">
        <f t="shared" si="94"/>
        <v>429.58592273086663</v>
      </c>
      <c r="CW117" s="27">
        <f t="shared" si="95"/>
        <v>1245.4704093096955</v>
      </c>
      <c r="CX117" s="27">
        <f t="shared" si="96"/>
        <v>796.2637199060415</v>
      </c>
      <c r="CY117" s="27">
        <f>'Config sheet'!$N$51/100*GERC_A_PARA!CR117</f>
        <v>198.78261521921058</v>
      </c>
      <c r="CZ117" s="27">
        <f t="shared" si="97"/>
        <v>198.78261521921058</v>
      </c>
      <c r="DA117" s="27">
        <f t="shared" si="98"/>
        <v>310.92445750251682</v>
      </c>
      <c r="DB117" s="27">
        <f t="shared" si="99"/>
        <v>1080.6930642840312</v>
      </c>
      <c r="DC117" s="27">
        <f t="shared" si="100"/>
        <v>690.91700052545173</v>
      </c>
      <c r="DD117" s="50">
        <f t="shared" si="101"/>
        <v>84.040391486467684</v>
      </c>
      <c r="DE117" s="50">
        <f t="shared" si="102"/>
        <v>87.284214355071811</v>
      </c>
      <c r="DF117" s="50">
        <f t="shared" si="103"/>
        <v>53.729349366448929</v>
      </c>
      <c r="DG117" s="50">
        <f t="shared" si="104"/>
        <v>55.803215148216168</v>
      </c>
      <c r="DH117" s="27">
        <f t="shared" si="105"/>
        <v>85.662302920769747</v>
      </c>
      <c r="DI117">
        <f>'Config sheet'!$N$59</f>
        <v>71.978923438716066</v>
      </c>
      <c r="DJ117" s="21">
        <f t="shared" si="126"/>
        <v>70.214292589051155</v>
      </c>
      <c r="DK117" s="19">
        <f>Coeff_Summary!$B$11+Coeff_Summary!$D$11*(F117)+Coeff_Summary!$E$11*CM117*100+Coeff_Summary!$F$11*(F117)^2+Coeff_Summary!$G$11*(F117)*CM117*100+Coeff_Summary!$H$11*(CM117*100)^2</f>
        <v>0.94330433738645447</v>
      </c>
      <c r="DL117" s="19">
        <f>Coeff_Summary!$B$9+Coeff_Summary!$D$9*(G117)+Coeff_Summary!$E$9*CN117*100+Coeff_Summary!$F$9*(G117)^2+Coeff_Summary!$G$9*(G117)*CN117*100+Coeff_Summary!$H$9*(CN117*100)^2</f>
        <v>0.95958670303405202</v>
      </c>
      <c r="DM117" s="30">
        <f t="shared" si="127"/>
        <v>0.95144552021025319</v>
      </c>
      <c r="DN117">
        <f>DK117*8314.4*(GERC_A_PARA!F117+273)/('Config sheet'!$N$28*GERC_A_PARA!CM117*10^5)</f>
        <v>4.0785600626648918E-2</v>
      </c>
      <c r="DO117">
        <f>DL117*(8314.4/'Config sheet'!$N$28)*((GERC_A_PARA!G117+273)/(GERC_A_PARA!CN117*10^5))</f>
        <v>2.6525450403521486E-2</v>
      </c>
      <c r="DP117" s="30">
        <f t="shared" si="128"/>
        <v>1587.0951961986968</v>
      </c>
      <c r="DQ117" s="30">
        <f t="shared" si="106"/>
        <v>38913.125510322978</v>
      </c>
      <c r="DR117" s="30">
        <f t="shared" si="107"/>
        <v>1014.6739057980647</v>
      </c>
      <c r="DS117" s="30">
        <f t="shared" si="108"/>
        <v>38252.843603490997</v>
      </c>
      <c r="DT117" s="19">
        <f>(Coeff_Summary!$B$5+Coeff_Summary!$D$5*(F117)+Coeff_Summary!$E$5*CM117*100+Coeff_Summary!$F$5*(F117)^2+Coeff_Summary!$G$5*(F117)*CM117*100+Coeff_Summary!$H$5*(CM117*100)^2+Coeff_Summary!$B$3+Coeff_Summary!$D$3*(G117)+Coeff_Summary!$E$3*CN117*100+Coeff_Summary!$F$3*(G117)^2+Coeff_Summary!$G$3*(G117)*CN117*100+Coeff_Summary!$H$3*(CN117*100)^2)/2</f>
        <v>1.4062472801312984</v>
      </c>
      <c r="DU117" s="30">
        <f t="shared" si="129"/>
        <v>3.4615549417999838</v>
      </c>
      <c r="DV117" s="30">
        <f>DM117*(8314.4/'Config sheet'!$N$28)*(273+F117)*DU117*((CO117^(1/DU117))-1)</f>
        <v>97791.061335225968</v>
      </c>
      <c r="DW117" s="30">
        <f t="shared" si="109"/>
        <v>357.551825450335</v>
      </c>
      <c r="DX117" s="30">
        <f t="shared" si="110"/>
        <v>354.81</v>
      </c>
      <c r="DY117" s="30">
        <f t="shared" si="111"/>
        <v>104.91895488040007</v>
      </c>
      <c r="DZ117" s="30">
        <f t="shared" si="112"/>
        <v>1007.4855311636513</v>
      </c>
      <c r="EA117" s="65">
        <f>Coeff_Summary!$B$9+Coeff_Summary!$D$9*(DW117-273)+Coeff_Summary!$E$9*CN117*100+Coeff_Summary!$F$9*(DW117-273)^2+Coeff_Summary!$G$9*(DW117-273)*CN117*100+Coeff_Summary!$H$9*(CN117*100)^2</f>
        <v>0.96144178758737309</v>
      </c>
      <c r="EB117" s="30">
        <f>EA117*(8314.4/'Config sheet'!$C$28)*(DW117/(CM117*10^5))</f>
        <v>4.9698602184184891E-2</v>
      </c>
      <c r="EC117" s="30">
        <f t="shared" si="113"/>
        <v>1.2185330464819071</v>
      </c>
      <c r="ED117" s="30">
        <f t="shared" si="114"/>
        <v>1.017260988847682</v>
      </c>
      <c r="EE117" s="30">
        <f>('Config sheet'!$N$132*(CN117-CM117) - 'Config sheet'!$N$133*GERC_A_PARA!CN117)*10^5</f>
        <v>110125.31106046437</v>
      </c>
      <c r="EF117" s="30">
        <f>('Config sheet'!$N$132*(CN117-CM117) + 'Config sheet'!$N$133*CM117)*10^5</f>
        <v>152128.38907993594</v>
      </c>
      <c r="EG117" s="30">
        <f>'Config sheet'!$N$148</f>
        <v>386976</v>
      </c>
      <c r="EH117" s="30">
        <f t="shared" si="115"/>
        <v>2330.9492868946586</v>
      </c>
      <c r="EI117" s="30">
        <f>'Config sheet'!$E$127+'Config sheet'!$P$127</f>
        <v>3308.2</v>
      </c>
      <c r="EJ117" s="30"/>
      <c r="EK117" s="63">
        <f t="shared" si="116"/>
        <v>51507.463218364865</v>
      </c>
      <c r="EL117" s="63">
        <f t="shared" si="137"/>
        <v>50978.055942552368</v>
      </c>
      <c r="EM117" s="63">
        <f t="shared" si="138"/>
        <v>38913.125510322978</v>
      </c>
      <c r="EN117" s="63">
        <f t="shared" si="139"/>
        <v>38252.843603490997</v>
      </c>
      <c r="EO117" s="30">
        <f>BL117*(('Config sheet'!$D$8+273)/(C117+273))*(GERC_A_PARA!AI117/'Config sheet'!$D$7)*(1/GERC_A_PARA!BG117)*24*10^-3</f>
        <v>1787.6570326411236</v>
      </c>
      <c r="EP117" s="30">
        <f>BN117*(('Config sheet'!$D$8+273)/(D117+273))*(GERC_A_PARA!AJ117/'Config sheet'!$D$7)*(1/GERC_A_PARA!BH117)*24*10^-3</f>
        <v>1769.2830227287088</v>
      </c>
      <c r="EQ117" s="30">
        <f t="shared" si="130"/>
        <v>1778.4700276849162</v>
      </c>
      <c r="ER117" s="30">
        <f>DP117*(('Config sheet'!$D$8+273)/(F117+273))*(CM117/'Config sheet'!$D$7)*(1/DK117)*24*10^-3</f>
        <v>1350.5484085998035</v>
      </c>
      <c r="ES117" s="30">
        <f>DR117*(('Config sheet'!$D$8+273)/(G117+273))*(CN117/'Config sheet'!$D$7)*(1/DL117)*24*10^-3</f>
        <v>1327.6321646126016</v>
      </c>
      <c r="ET117" s="30">
        <f t="shared" si="131"/>
        <v>1339.0902866062024</v>
      </c>
      <c r="EU117">
        <f t="shared" si="132"/>
        <v>1.0103850032337263</v>
      </c>
      <c r="EV117">
        <f t="shared" si="133"/>
        <v>1.0172609888476818</v>
      </c>
      <c r="EW117" s="30">
        <f t="shared" si="134"/>
        <v>0.74415859425744546</v>
      </c>
      <c r="EX117" s="30">
        <f>'Config sheet'!$C$123/('Config sheet'!$F$17*10^-3)</f>
        <v>1.2841244171864261</v>
      </c>
      <c r="EY117" s="30">
        <f t="shared" si="135"/>
        <v>0.75236564796316163</v>
      </c>
      <c r="EZ117" s="30">
        <f>'Config sheet'!$N$123/('Config sheet'!$Q$17*10^-3)</f>
        <v>1.4616189626248377</v>
      </c>
      <c r="FA117" s="1" t="s">
        <v>524</v>
      </c>
      <c r="FB117" s="30">
        <f t="shared" si="136"/>
        <v>-2.7418254503349999</v>
      </c>
      <c r="FC117" s="30"/>
    </row>
    <row r="118" spans="1:159" x14ac:dyDescent="0.25">
      <c r="A118" s="1">
        <v>43484</v>
      </c>
      <c r="B118" s="2">
        <v>0.83472222222222225</v>
      </c>
      <c r="C118">
        <v>27.16</v>
      </c>
      <c r="D118">
        <v>76.569999999999993</v>
      </c>
      <c r="E118">
        <v>22.43</v>
      </c>
      <c r="F118">
        <v>22.42</v>
      </c>
      <c r="G118">
        <v>78.489999999999995</v>
      </c>
      <c r="H118">
        <v>66.989999999999995</v>
      </c>
      <c r="I118">
        <v>72.3</v>
      </c>
      <c r="J118">
        <v>72.56</v>
      </c>
      <c r="K118">
        <v>72.92</v>
      </c>
      <c r="L118">
        <v>70.260000000000005</v>
      </c>
      <c r="M118">
        <v>21.88</v>
      </c>
      <c r="N118">
        <v>34.5</v>
      </c>
      <c r="O118">
        <v>34.04</v>
      </c>
      <c r="P118">
        <v>33.979999999999997</v>
      </c>
      <c r="Q118">
        <v>63.72</v>
      </c>
      <c r="R118">
        <v>3.7</v>
      </c>
      <c r="S118">
        <v>79.86</v>
      </c>
      <c r="T118">
        <v>75.89</v>
      </c>
      <c r="U118">
        <v>72.59</v>
      </c>
      <c r="V118">
        <v>72.59</v>
      </c>
      <c r="W118">
        <v>2.84</v>
      </c>
      <c r="X118">
        <v>2.64</v>
      </c>
      <c r="Y118">
        <v>3.8</v>
      </c>
      <c r="Z118">
        <v>3.75</v>
      </c>
      <c r="AA118">
        <v>4.7</v>
      </c>
      <c r="AB118">
        <v>4.53</v>
      </c>
      <c r="AC118">
        <v>4.12</v>
      </c>
      <c r="AD118">
        <v>1.75</v>
      </c>
      <c r="AE118">
        <v>1.71</v>
      </c>
      <c r="AF118">
        <v>2.4300000000000002</v>
      </c>
      <c r="AH118" s="4" t="str">
        <f t="shared" si="140"/>
        <v>ON</v>
      </c>
      <c r="AI118" s="31">
        <f>M118+'Config sheet'!$D$9-'Config sheet'!$C$139</f>
        <v>22.838899999999999</v>
      </c>
      <c r="AJ118" s="31">
        <f>N118+'Config sheet'!$D$9+'Config sheet'!$C$140</f>
        <v>35.858899999999998</v>
      </c>
      <c r="AK118" s="25">
        <f t="shared" si="71"/>
        <v>1.570079995096086</v>
      </c>
      <c r="AL118" s="46">
        <f>'Config sheet'!$C$47</f>
        <v>3546.9708798579968</v>
      </c>
      <c r="AM118" s="4">
        <f>'Config sheet'!$C$42</f>
        <v>1817.9423322060413</v>
      </c>
      <c r="AN118" s="25">
        <f>'Config sheet'!$C$46</f>
        <v>1729.0285476519553</v>
      </c>
      <c r="AO118" s="25">
        <f t="shared" si="72"/>
        <v>1.5101056898783525</v>
      </c>
      <c r="AP118" s="25">
        <f>'Config sheet'!$C$50/100*GERC_A_PARA!AM118</f>
        <v>351.771841281869</v>
      </c>
      <c r="AQ118" s="25">
        <f t="shared" si="73"/>
        <v>351.771841281869</v>
      </c>
      <c r="AR118" s="25">
        <f t="shared" si="74"/>
        <v>474.24363886880167</v>
      </c>
      <c r="AS118" s="27">
        <f t="shared" si="75"/>
        <v>2169.7141734879106</v>
      </c>
      <c r="AT118" s="25">
        <f t="shared" si="76"/>
        <v>1609.3929096945897</v>
      </c>
      <c r="AU118" s="25">
        <f>'Config sheet'!$C$51/100*GERC_A_PARA!AN118</f>
        <v>266.0974934836359</v>
      </c>
      <c r="AV118" s="25">
        <f t="shared" si="77"/>
        <v>266.0974934836359</v>
      </c>
      <c r="AW118" s="25">
        <f t="shared" si="78"/>
        <v>358.74117480150636</v>
      </c>
      <c r="AX118" s="27">
        <f t="shared" si="79"/>
        <v>1995.1260411355911</v>
      </c>
      <c r="AY118" s="25">
        <f t="shared" si="80"/>
        <v>1479.8915653433407</v>
      </c>
      <c r="AZ118" s="31">
        <f t="shared" si="117"/>
        <v>93.263163774930348</v>
      </c>
      <c r="BA118" s="31">
        <f t="shared" si="118"/>
        <v>94.641865141921343</v>
      </c>
      <c r="BB118" s="31">
        <f t="shared" si="119"/>
        <v>69.178270736818106</v>
      </c>
      <c r="BC118" s="31">
        <f t="shared" si="120"/>
        <v>70.200927191633369</v>
      </c>
      <c r="BD118" s="25">
        <f t="shared" si="81"/>
        <v>93.952514458425838</v>
      </c>
      <c r="BE118">
        <f>'Config sheet'!$D$59</f>
        <v>82.44</v>
      </c>
      <c r="BF118" s="30">
        <f t="shared" si="121"/>
        <v>81.821056711325781</v>
      </c>
      <c r="BG118" s="19">
        <f>Coeff_Summary!$B$10+Coeff_Summary!$D$10*(C118)+Coeff_Summary!$E$10*AI118*100+Coeff_Summary!$F$10*(C118)^2+Coeff_Summary!$G$10*(C118)*AI118*100+Coeff_Summary!$H$10*(AI118*100)^2</f>
        <v>0.96229447576857841</v>
      </c>
      <c r="BH118" s="19">
        <f>Coeff_Summary!$B$8+Coeff_Summary!$D$8*(D118)+Coeff_Summary!$E$8*AJ118*100+Coeff_Summary!$F$8*(D118)^2+Coeff_Summary!$G$8*(D118)*AJ118*100+Coeff_Summary!$H$8*(AJ118*100)^2</f>
        <v>0.97244077519318561</v>
      </c>
      <c r="BI118" s="30">
        <f t="shared" si="122"/>
        <v>0.96736762548088207</v>
      </c>
      <c r="BJ118" s="30">
        <f>BG118*8314.4*(GERC_A_PARA!C118+273)/('Config sheet'!$C$28*AI118*10^5)</f>
        <v>6.4210893176398456E-2</v>
      </c>
      <c r="BK118">
        <f>BH118*(8314.4/'Config sheet'!$C$28)*(BT118/(AJ118*10^5))</f>
        <v>4.8130839519961714E-2</v>
      </c>
      <c r="BL118" s="30">
        <f t="shared" si="123"/>
        <v>3332.4683287347389</v>
      </c>
      <c r="BM118" s="30">
        <f t="shared" si="82"/>
        <v>51898.800404159942</v>
      </c>
      <c r="BN118" s="30">
        <f t="shared" si="83"/>
        <v>2471.8697815509072</v>
      </c>
      <c r="BO118" s="30">
        <f t="shared" si="84"/>
        <v>51357.296199367716</v>
      </c>
      <c r="BP118" s="19">
        <f>(Coeff_Summary!$B$4+Coeff_Summary!$D$4*(C118)+Coeff_Summary!$E$4*AI118*100+Coeff_Summary!$F$4*(C118)^2+Coeff_Summary!$G$4*(C118)*AI118*100+Coeff_Summary!$H$4*(AI118*100)^2+Coeff_Summary!$B$2+Coeff_Summary!$D$2*(D118)+Coeff_Summary!$E$2*AJ118*100+Coeff_Summary!$F$2*(D118)^2+Coeff_Summary!$G$2*(D118)*AJ118*100+Coeff_Summary!$H$2*(AJ118*100)^2)/2</f>
        <v>1.3603905978626631</v>
      </c>
      <c r="BQ118" s="30">
        <f t="shared" si="124"/>
        <v>3.7747671718702214</v>
      </c>
      <c r="BR118" s="30">
        <f>BI118*(8314.4/'Config sheet'!$C$28)*(273+C118)*BQ118*((AK118^(1/BQ118))-1)</f>
        <v>70644.082545024576</v>
      </c>
      <c r="BS118" s="30">
        <f t="shared" si="85"/>
        <v>338.26403665762285</v>
      </c>
      <c r="BT118" s="30">
        <f t="shared" si="86"/>
        <v>349.57</v>
      </c>
      <c r="BU118" s="52">
        <f t="shared" si="87"/>
        <v>77.118066499945073</v>
      </c>
      <c r="BV118" s="30">
        <f t="shared" si="88"/>
        <v>1320.6096783148594</v>
      </c>
      <c r="BW118" s="65">
        <f>Coeff_Summary!$B$8+Coeff_Summary!$D$8*(BS118-273)+Coeff_Summary!$E$8*AJ118*100+Coeff_Summary!$F$8*(BS118-273)^2+Coeff_Summary!$G$8*(BS118-273)*AJ118*100+Coeff_Summary!$H$8*(AJ118*100)^2</f>
        <v>0.96724667503874673</v>
      </c>
      <c r="BX118" s="30">
        <f>BW118*(8314.4/'Config sheet'!$C$28)*(BS118/(AI118*10^5))</f>
        <v>7.2734586525642506E-2</v>
      </c>
      <c r="BY118" s="30">
        <f t="shared" si="89"/>
        <v>1.132745285536334</v>
      </c>
      <c r="BZ118" s="30">
        <f t="shared" si="90"/>
        <v>1.0105438612400879</v>
      </c>
      <c r="CA118" s="30">
        <f>('Config sheet'!$C$132*(AJ118-AI118) - 'Config sheet'!$C$133*GERC_A_PARA!AJ118)*10^5</f>
        <v>96476.282124797843</v>
      </c>
      <c r="CB118" s="30">
        <f>('Config sheet'!$C$132*(AJ118-AI118) + 'Config sheet'!$C$133*AI118)*10^5</f>
        <v>121060.41172950888</v>
      </c>
      <c r="CC118" s="30">
        <f>'Config sheet'!$C$148</f>
        <v>386976</v>
      </c>
      <c r="CD118" s="30">
        <f t="shared" si="125"/>
        <v>11.30596334237714</v>
      </c>
      <c r="CE118" s="30"/>
      <c r="CF118" s="30"/>
      <c r="CG118" s="30"/>
      <c r="CH118" s="30"/>
      <c r="CI118" s="30"/>
      <c r="CJ118" s="30"/>
      <c r="CK118" s="30"/>
      <c r="CL118" s="30"/>
      <c r="CM118" s="46">
        <f>P118+'Config sheet'!$O$9-'Config sheet'!$C$139</f>
        <v>34.938899999999997</v>
      </c>
      <c r="CN118" s="46">
        <f>Q118+'Config sheet'!$O$9+'Config sheet'!C$140</f>
        <v>65.078900000000004</v>
      </c>
      <c r="CO118" s="27">
        <f t="shared" si="91"/>
        <v>1.8626487954686612</v>
      </c>
      <c r="CP118" s="46">
        <f>'Config sheet'!$N$47</f>
        <v>1852.7346826837274</v>
      </c>
      <c r="CQ118" s="27">
        <f>'Config sheet'!$N$42</f>
        <v>970.82423361890676</v>
      </c>
      <c r="CR118" s="27">
        <f>'Config sheet'!$N$46</f>
        <v>881.91044906482068</v>
      </c>
      <c r="CS118" s="27">
        <f t="shared" si="92"/>
        <v>1.3877216463831266</v>
      </c>
      <c r="CT118" s="27">
        <f>'Config sheet'!$N$50/100*GERC_A_PARA!CQ118</f>
        <v>274.64617569078871</v>
      </c>
      <c r="CU118" s="27">
        <f t="shared" si="93"/>
        <v>274.64617569078871</v>
      </c>
      <c r="CV118" s="27">
        <f t="shared" si="94"/>
        <v>429.96336394265211</v>
      </c>
      <c r="CW118" s="27">
        <f t="shared" si="95"/>
        <v>1245.4704093096955</v>
      </c>
      <c r="CX118" s="27">
        <f t="shared" si="96"/>
        <v>795.56472373905126</v>
      </c>
      <c r="CY118" s="27">
        <f>'Config sheet'!$N$51/100*GERC_A_PARA!CR118</f>
        <v>198.78261521921058</v>
      </c>
      <c r="CZ118" s="27">
        <f t="shared" si="97"/>
        <v>198.78261521921058</v>
      </c>
      <c r="DA118" s="27">
        <f t="shared" si="98"/>
        <v>311.19764081184746</v>
      </c>
      <c r="DB118" s="27">
        <f t="shared" si="99"/>
        <v>1080.6930642840312</v>
      </c>
      <c r="DC118" s="27">
        <f t="shared" si="100"/>
        <v>690.310482454865</v>
      </c>
      <c r="DD118" s="50">
        <f t="shared" si="101"/>
        <v>84.001513057323152</v>
      </c>
      <c r="DE118" s="50">
        <f t="shared" si="102"/>
        <v>87.253238045672106</v>
      </c>
      <c r="DF118" s="50">
        <f t="shared" si="103"/>
        <v>53.657349086399819</v>
      </c>
      <c r="DG118" s="50">
        <f t="shared" si="104"/>
        <v>55.734441944402796</v>
      </c>
      <c r="DH118" s="27">
        <f t="shared" si="105"/>
        <v>85.627375551497636</v>
      </c>
      <c r="DI118">
        <f>'Config sheet'!$N$59</f>
        <v>71.978923438716066</v>
      </c>
      <c r="DJ118" s="21">
        <f t="shared" si="126"/>
        <v>70.16163553344947</v>
      </c>
      <c r="DK118" s="19">
        <f>Coeff_Summary!$B$11+Coeff_Summary!$D$11*(F118)+Coeff_Summary!$E$11*CM118*100+Coeff_Summary!$F$11*(F118)^2+Coeff_Summary!$G$11*(F118)*CM118*100+Coeff_Summary!$H$11*(CM118*100)^2</f>
        <v>0.94055341967660466</v>
      </c>
      <c r="DL118" s="19">
        <f>Coeff_Summary!$B$9+Coeff_Summary!$D$9*(G118)+Coeff_Summary!$E$9*CN118*100+Coeff_Summary!$F$9*(G118)^2+Coeff_Summary!$G$9*(G118)*CN118*100+Coeff_Summary!$H$9*(CN118*100)^2</f>
        <v>0.95729155299479196</v>
      </c>
      <c r="DM118" s="30">
        <f t="shared" si="127"/>
        <v>0.94892248633569831</v>
      </c>
      <c r="DN118">
        <f>DK118*8314.4*(GERC_A_PARA!F118+273)/('Config sheet'!$N$28*GERC_A_PARA!CM118*10^5)</f>
        <v>4.0377294685658746E-2</v>
      </c>
      <c r="DO118">
        <f>DL118*(8314.4/'Config sheet'!$N$28)*((GERC_A_PARA!G118+273)/(GERC_A_PARA!CN118*10^5))</f>
        <v>2.6250651203643019E-2</v>
      </c>
      <c r="DP118" s="30">
        <f t="shared" si="128"/>
        <v>1586.4480847144432</v>
      </c>
      <c r="DQ118" s="30">
        <f t="shared" si="106"/>
        <v>39290.59876510052</v>
      </c>
      <c r="DR118" s="30">
        <f t="shared" si="107"/>
        <v>1013.3698262182935</v>
      </c>
      <c r="DS118" s="30">
        <f t="shared" si="108"/>
        <v>38603.607139378691</v>
      </c>
      <c r="DT118" s="19">
        <f>(Coeff_Summary!$B$5+Coeff_Summary!$D$5*(F118)+Coeff_Summary!$E$5*CM118*100+Coeff_Summary!$F$5*(F118)^2+Coeff_Summary!$G$5*(F118)*CM118*100+Coeff_Summary!$H$5*(CM118*100)^2+Coeff_Summary!$B$3+Coeff_Summary!$D$3*(G118)+Coeff_Summary!$E$3*CN118*100+Coeff_Summary!$F$3*(G118)^2+Coeff_Summary!$G$3*(G118)*CN118*100+Coeff_Summary!$H$3*(CN118*100)^2)/2</f>
        <v>1.4119099613177406</v>
      </c>
      <c r="DU118" s="30">
        <f t="shared" si="129"/>
        <v>3.4277150200517155</v>
      </c>
      <c r="DV118" s="30">
        <f>DM118*(8314.4/'Config sheet'!$N$28)*(273+F118)*DU118*((CO118^(1/DU118))-1)</f>
        <v>97069.642910271868</v>
      </c>
      <c r="DW118" s="30">
        <f t="shared" si="109"/>
        <v>354.19936658162908</v>
      </c>
      <c r="DX118" s="30">
        <f t="shared" si="110"/>
        <v>351.49</v>
      </c>
      <c r="DY118" s="30">
        <f t="shared" si="111"/>
        <v>104.83211446696822</v>
      </c>
      <c r="DZ118" s="30">
        <f t="shared" si="112"/>
        <v>1010.5905500140348</v>
      </c>
      <c r="EA118" s="65">
        <f>Coeff_Summary!$B$9+Coeff_Summary!$D$9*(DW118-273)+Coeff_Summary!$E$9*CN118*100+Coeff_Summary!$F$9*(DW118-273)^2+Coeff_Summary!$G$9*(DW118-273)*CN118*100+Coeff_Summary!$H$9*(CN118*100)^2</f>
        <v>0.95920355450695338</v>
      </c>
      <c r="EB118" s="30">
        <f>EA118*(8314.4/'Config sheet'!$C$28)*(DW118/(CM118*10^5))</f>
        <v>4.9371056008508045E-2</v>
      </c>
      <c r="EC118" s="30">
        <f t="shared" si="113"/>
        <v>1.222743038949653</v>
      </c>
      <c r="ED118" s="30">
        <f t="shared" si="114"/>
        <v>1.0177960474844083</v>
      </c>
      <c r="EE118" s="30">
        <f>('Config sheet'!$N$132*(CN118-CM118) - 'Config sheet'!$N$133*GERC_A_PARA!CN118)*10^5</f>
        <v>110574.57849642354</v>
      </c>
      <c r="EF118" s="30">
        <f>('Config sheet'!$N$132*(CN118-CM118) + 'Config sheet'!$N$133*CM118)*10^5</f>
        <v>152464.57365770839</v>
      </c>
      <c r="EG118" s="30">
        <f>'Config sheet'!$N$148</f>
        <v>386976</v>
      </c>
      <c r="EH118" s="30">
        <f t="shared" si="115"/>
        <v>2331.2002283288939</v>
      </c>
      <c r="EI118" s="30">
        <f>'Config sheet'!$E$127+'Config sheet'!$P$127</f>
        <v>3308.2</v>
      </c>
      <c r="EJ118" s="30"/>
      <c r="EK118" s="63">
        <f t="shared" si="116"/>
        <v>51898.800404159942</v>
      </c>
      <c r="EL118" s="63">
        <f t="shared" si="137"/>
        <v>51357.296199367716</v>
      </c>
      <c r="EM118" s="63">
        <f t="shared" si="138"/>
        <v>39290.59876510052</v>
      </c>
      <c r="EN118" s="63">
        <f t="shared" si="139"/>
        <v>38603.607139378691</v>
      </c>
      <c r="EO118" s="30">
        <f>BL118*(('Config sheet'!$D$8+273)/(C118+273))*(GERC_A_PARA!AI118/'Config sheet'!$D$7)*(1/GERC_A_PARA!BG118)*24*10^-3</f>
        <v>1801.2390774285886</v>
      </c>
      <c r="EP118" s="30">
        <f>BN118*(('Config sheet'!$D$8+273)/(D118+273))*(GERC_A_PARA!AJ118/'Config sheet'!$D$7)*(1/GERC_A_PARA!BH118)*24*10^-3</f>
        <v>1782.4452223362182</v>
      </c>
      <c r="EQ118" s="30">
        <f t="shared" si="130"/>
        <v>1791.8421498824034</v>
      </c>
      <c r="ER118" s="30">
        <f>DP118*(('Config sheet'!$D$8+273)/(F118+273))*(CM118/'Config sheet'!$D$7)*(1/DK118)*24*10^-3</f>
        <v>1363.6492812961783</v>
      </c>
      <c r="ES118" s="30">
        <f>DR118*(('Config sheet'!$D$8+273)/(G118+273))*(CN118/'Config sheet'!$D$7)*(1/DL118)*24*10^-3</f>
        <v>1339.8060295739831</v>
      </c>
      <c r="ET118" s="30">
        <f t="shared" si="131"/>
        <v>1351.7276554350806</v>
      </c>
      <c r="EU118">
        <f t="shared" si="132"/>
        <v>1.0105438612400877</v>
      </c>
      <c r="EV118">
        <f t="shared" si="133"/>
        <v>1.0177960474844083</v>
      </c>
      <c r="EW118" s="30">
        <f t="shared" si="134"/>
        <v>0.73701228559755083</v>
      </c>
      <c r="EX118" s="30">
        <f>'Config sheet'!$C$123/('Config sheet'!$F$17*10^-3)</f>
        <v>1.2841244171864261</v>
      </c>
      <c r="EY118" s="30">
        <f t="shared" si="135"/>
        <v>0.74762881853501473</v>
      </c>
      <c r="EZ118" s="30">
        <f>'Config sheet'!$N$123/('Config sheet'!$Q$17*10^-3)</f>
        <v>1.4616189626248377</v>
      </c>
      <c r="FA118" s="1" t="s">
        <v>525</v>
      </c>
      <c r="FB118" s="30">
        <f t="shared" si="136"/>
        <v>-2.7093665816290695</v>
      </c>
      <c r="FC118" s="30"/>
    </row>
    <row r="119" spans="1:159" x14ac:dyDescent="0.25">
      <c r="A119" s="1">
        <v>43484</v>
      </c>
      <c r="B119" s="2">
        <v>0.87638888888888899</v>
      </c>
      <c r="C119">
        <v>26.61</v>
      </c>
      <c r="D119">
        <v>75.989999999999995</v>
      </c>
      <c r="E119">
        <v>21.13</v>
      </c>
      <c r="F119">
        <v>21.09</v>
      </c>
      <c r="G119">
        <v>77.09</v>
      </c>
      <c r="H119">
        <v>66.760000000000005</v>
      </c>
      <c r="I119">
        <v>72.05</v>
      </c>
      <c r="J119">
        <v>72.34</v>
      </c>
      <c r="K119">
        <v>72.73</v>
      </c>
      <c r="L119">
        <v>69.97</v>
      </c>
      <c r="M119">
        <v>21.81</v>
      </c>
      <c r="N119">
        <v>34.380000000000003</v>
      </c>
      <c r="O119">
        <v>33.9</v>
      </c>
      <c r="P119">
        <v>33.840000000000003</v>
      </c>
      <c r="Q119">
        <v>63.78</v>
      </c>
      <c r="R119">
        <v>3.71</v>
      </c>
      <c r="S119">
        <v>80.36</v>
      </c>
      <c r="T119">
        <v>75.86</v>
      </c>
      <c r="U119">
        <v>72.39</v>
      </c>
      <c r="V119">
        <v>72.39</v>
      </c>
      <c r="W119">
        <v>2.8</v>
      </c>
      <c r="X119">
        <v>2.57</v>
      </c>
      <c r="Y119">
        <v>3.72</v>
      </c>
      <c r="Z119">
        <v>3.76</v>
      </c>
      <c r="AA119">
        <v>4.66</v>
      </c>
      <c r="AB119">
        <v>4.4800000000000004</v>
      </c>
      <c r="AC119">
        <v>4.04</v>
      </c>
      <c r="AD119">
        <v>1.97</v>
      </c>
      <c r="AE119">
        <v>1.31</v>
      </c>
      <c r="AF119">
        <v>2.11</v>
      </c>
      <c r="AH119" s="4" t="str">
        <f t="shared" si="140"/>
        <v>ON</v>
      </c>
      <c r="AI119" s="31">
        <f>M119+'Config sheet'!$D$9-'Config sheet'!$C$139</f>
        <v>22.768899999999999</v>
      </c>
      <c r="AJ119" s="31">
        <f>N119+'Config sheet'!$D$9+'Config sheet'!$C$140</f>
        <v>35.738900000000001</v>
      </c>
      <c r="AK119" s="25">
        <f t="shared" si="71"/>
        <v>1.5696366535054396</v>
      </c>
      <c r="AL119" s="46">
        <f>'Config sheet'!$C$47</f>
        <v>3546.9708798579968</v>
      </c>
      <c r="AM119" s="4">
        <f>'Config sheet'!$C$42</f>
        <v>1817.9423322060413</v>
      </c>
      <c r="AN119" s="25">
        <f>'Config sheet'!$C$46</f>
        <v>1729.0285476519553</v>
      </c>
      <c r="AO119" s="25">
        <f t="shared" si="72"/>
        <v>1.5114669089303501</v>
      </c>
      <c r="AP119" s="25">
        <f>'Config sheet'!$C$50/100*GERC_A_PARA!AM119</f>
        <v>351.771841281869</v>
      </c>
      <c r="AQ119" s="25">
        <f t="shared" si="73"/>
        <v>351.771841281869</v>
      </c>
      <c r="AR119" s="25">
        <f t="shared" si="74"/>
        <v>474.02748695834975</v>
      </c>
      <c r="AS119" s="27">
        <f t="shared" si="75"/>
        <v>2169.7141734879106</v>
      </c>
      <c r="AT119" s="25">
        <f t="shared" si="76"/>
        <v>1610.1267771636062</v>
      </c>
      <c r="AU119" s="25">
        <f>'Config sheet'!$C$51/100*GERC_A_PARA!AN119</f>
        <v>266.0974934836359</v>
      </c>
      <c r="AV119" s="25">
        <f t="shared" si="77"/>
        <v>266.0974934836359</v>
      </c>
      <c r="AW119" s="25">
        <f t="shared" si="78"/>
        <v>358.57766688292668</v>
      </c>
      <c r="AX119" s="27">
        <f t="shared" si="79"/>
        <v>1995.1260411355911</v>
      </c>
      <c r="AY119" s="25">
        <f t="shared" si="80"/>
        <v>1480.5663814624718</v>
      </c>
      <c r="AZ119" s="31">
        <f t="shared" si="117"/>
        <v>93.275053696113361</v>
      </c>
      <c r="BA119" s="31">
        <f t="shared" si="118"/>
        <v>94.651321776908773</v>
      </c>
      <c r="BB119" s="31">
        <f t="shared" si="119"/>
        <v>69.218638764781133</v>
      </c>
      <c r="BC119" s="31">
        <f t="shared" si="120"/>
        <v>70.239955819590236</v>
      </c>
      <c r="BD119" s="25">
        <f t="shared" si="81"/>
        <v>93.96318773651106</v>
      </c>
      <c r="BE119">
        <f>'Config sheet'!$D$59</f>
        <v>82.44</v>
      </c>
      <c r="BF119" s="30">
        <f t="shared" si="121"/>
        <v>81.846242514348376</v>
      </c>
      <c r="BG119" s="19">
        <f>Coeff_Summary!$B$10+Coeff_Summary!$D$10*(C119)+Coeff_Summary!$E$10*AI119*100+Coeff_Summary!$F$10*(C119)^2+Coeff_Summary!$G$10*(C119)*AI119*100+Coeff_Summary!$H$10*(AI119*100)^2</f>
        <v>0.96211297439139898</v>
      </c>
      <c r="BH119" s="19">
        <f>Coeff_Summary!$B$8+Coeff_Summary!$D$8*(D119)+Coeff_Summary!$E$8*AJ119*100+Coeff_Summary!$F$8*(D119)^2+Coeff_Summary!$G$8*(D119)*AJ119*100+Coeff_Summary!$H$8*(AJ119*100)^2</f>
        <v>0.97227024872744483</v>
      </c>
      <c r="BI119" s="30">
        <f t="shared" si="122"/>
        <v>0.9671916115594219</v>
      </c>
      <c r="BJ119" s="30">
        <f>BG119*8314.4*(GERC_A_PARA!C119+273)/('Config sheet'!$C$28*AI119*10^5)</f>
        <v>6.4278156221281108E-2</v>
      </c>
      <c r="BK119">
        <f>BH119*(8314.4/'Config sheet'!$C$28)*(BT119/(AJ119*10^5))</f>
        <v>4.8203867359424474E-2</v>
      </c>
      <c r="BL119" s="30">
        <f t="shared" si="123"/>
        <v>3332.8469068003474</v>
      </c>
      <c r="BM119" s="30">
        <f t="shared" si="82"/>
        <v>51850.381260576884</v>
      </c>
      <c r="BN119" s="30">
        <f t="shared" si="83"/>
        <v>2473.2778696834371</v>
      </c>
      <c r="BO119" s="30">
        <f t="shared" si="84"/>
        <v>51308.702084872857</v>
      </c>
      <c r="BP119" s="19">
        <f>(Coeff_Summary!$B$4+Coeff_Summary!$D$4*(C119)+Coeff_Summary!$E$4*AI119*100+Coeff_Summary!$F$4*(C119)^2+Coeff_Summary!$G$4*(C119)*AI119*100+Coeff_Summary!$H$4*(AI119*100)^2+Coeff_Summary!$B$2+Coeff_Summary!$D$2*(D119)+Coeff_Summary!$E$2*AJ119*100+Coeff_Summary!$F$2*(D119)^2+Coeff_Summary!$G$2*(D119)*AJ119*100+Coeff_Summary!$H$2*(AJ119*100)^2)/2</f>
        <v>1.3608035920363009</v>
      </c>
      <c r="BQ119" s="30">
        <f t="shared" si="124"/>
        <v>3.7715910319966794</v>
      </c>
      <c r="BR119" s="30">
        <f>BI119*(8314.4/'Config sheet'!$C$28)*(273+C119)*BQ119*((AK119^(1/BQ119))-1)</f>
        <v>70458.598281017301</v>
      </c>
      <c r="BS119" s="30">
        <f t="shared" si="85"/>
        <v>337.65291603278138</v>
      </c>
      <c r="BT119" s="30">
        <f t="shared" si="86"/>
        <v>348.99</v>
      </c>
      <c r="BU119" s="52">
        <f t="shared" si="87"/>
        <v>77.041142229204908</v>
      </c>
      <c r="BV119" s="30">
        <f t="shared" si="88"/>
        <v>1317.2273491537067</v>
      </c>
      <c r="BW119" s="65">
        <f>Coeff_Summary!$B$8+Coeff_Summary!$D$8*(BS119-273)+Coeff_Summary!$E$8*AJ119*100+Coeff_Summary!$F$8*(BS119-273)^2+Coeff_Summary!$G$8*(BS119-273)*AJ119*100+Coeff_Summary!$H$8*(AJ119*100)^2</f>
        <v>0.96704206367417589</v>
      </c>
      <c r="BX119" s="30">
        <f>BW119*(8314.4/'Config sheet'!$C$28)*(BS119/(AI119*10^5))</f>
        <v>7.2810984740355633E-2</v>
      </c>
      <c r="BY119" s="30">
        <f t="shared" si="89"/>
        <v>1.1327484953006399</v>
      </c>
      <c r="BZ119" s="30">
        <f t="shared" si="90"/>
        <v>1.0105572574182056</v>
      </c>
      <c r="CA119" s="30">
        <f>('Config sheet'!$C$132*(AJ119-AI119) - 'Config sheet'!$C$133*GERC_A_PARA!AJ119)*10^5</f>
        <v>96098.373353043455</v>
      </c>
      <c r="CB119" s="30">
        <f>('Config sheet'!$C$132*(AJ119-AI119) + 'Config sheet'!$C$133*AI119)*10^5</f>
        <v>120602.92613162308</v>
      </c>
      <c r="CC119" s="30">
        <f>'Config sheet'!$C$148</f>
        <v>386976</v>
      </c>
      <c r="CD119" s="30">
        <f t="shared" si="125"/>
        <v>11.337083967218632</v>
      </c>
      <c r="CE119" s="30"/>
      <c r="CF119" s="30"/>
      <c r="CG119" s="30"/>
      <c r="CH119" s="30"/>
      <c r="CI119" s="30"/>
      <c r="CJ119" s="30"/>
      <c r="CK119" s="30"/>
      <c r="CL119" s="30"/>
      <c r="CM119" s="46">
        <f>P119+'Config sheet'!$O$9-'Config sheet'!$C$139</f>
        <v>34.798900000000003</v>
      </c>
      <c r="CN119" s="46">
        <f>Q119+'Config sheet'!$O$9+'Config sheet'!C$140</f>
        <v>65.138900000000007</v>
      </c>
      <c r="CO119" s="27">
        <f t="shared" si="91"/>
        <v>1.8718666394627417</v>
      </c>
      <c r="CP119" s="46">
        <f>'Config sheet'!$N$47</f>
        <v>1852.7346826837274</v>
      </c>
      <c r="CQ119" s="27">
        <f>'Config sheet'!$N$42</f>
        <v>970.82423361890676</v>
      </c>
      <c r="CR119" s="27">
        <f>'Config sheet'!$N$46</f>
        <v>881.91044906482068</v>
      </c>
      <c r="CS119" s="27">
        <f t="shared" si="92"/>
        <v>1.3850910480464804</v>
      </c>
      <c r="CT119" s="27">
        <f>'Config sheet'!$N$50/100*GERC_A_PARA!CQ119</f>
        <v>274.64617569078871</v>
      </c>
      <c r="CU119" s="27">
        <f t="shared" si="93"/>
        <v>274.64617569078871</v>
      </c>
      <c r="CV119" s="27">
        <f t="shared" si="94"/>
        <v>431.86599784954518</v>
      </c>
      <c r="CW119" s="27">
        <f t="shared" si="95"/>
        <v>1245.4704093096955</v>
      </c>
      <c r="CX119" s="27">
        <f t="shared" si="96"/>
        <v>792.05977445836879</v>
      </c>
      <c r="CY119" s="27">
        <f>'Config sheet'!$N$51/100*GERC_A_PARA!CR119</f>
        <v>198.78261521921058</v>
      </c>
      <c r="CZ119" s="27">
        <f t="shared" si="97"/>
        <v>198.78261521921058</v>
      </c>
      <c r="DA119" s="27">
        <f t="shared" si="98"/>
        <v>312.57472368170966</v>
      </c>
      <c r="DB119" s="27">
        <f t="shared" si="99"/>
        <v>1080.6930642840312</v>
      </c>
      <c r="DC119" s="27">
        <f t="shared" si="100"/>
        <v>687.26924249445494</v>
      </c>
      <c r="DD119" s="50">
        <f t="shared" si="101"/>
        <v>83.805531762150835</v>
      </c>
      <c r="DE119" s="50">
        <f t="shared" si="102"/>
        <v>87.097090347079529</v>
      </c>
      <c r="DF119" s="50">
        <f t="shared" si="103"/>
        <v>53.296320883836607</v>
      </c>
      <c r="DG119" s="50">
        <f t="shared" si="104"/>
        <v>55.389595144635884</v>
      </c>
      <c r="DH119" s="27">
        <f t="shared" si="105"/>
        <v>85.451311054615189</v>
      </c>
      <c r="DI119">
        <f>'Config sheet'!$N$59</f>
        <v>71.978923438716066</v>
      </c>
      <c r="DJ119" s="21">
        <f t="shared" si="126"/>
        <v>69.897134534425717</v>
      </c>
      <c r="DK119" s="19">
        <f>Coeff_Summary!$B$11+Coeff_Summary!$D$11*(F119)+Coeff_Summary!$E$11*CM119*100+Coeff_Summary!$F$11*(F119)^2+Coeff_Summary!$G$11*(F119)*CM119*100+Coeff_Summary!$H$11*(CM119*100)^2</f>
        <v>0.93963756422349998</v>
      </c>
      <c r="DL119" s="19">
        <f>Coeff_Summary!$B$9+Coeff_Summary!$D$9*(G119)+Coeff_Summary!$E$9*CN119*100+Coeff_Summary!$F$9*(G119)^2+Coeff_Summary!$G$9*(G119)*CN119*100+Coeff_Summary!$H$9*(CN119*100)^2</f>
        <v>0.95624909586865714</v>
      </c>
      <c r="DM119" s="30">
        <f t="shared" si="127"/>
        <v>0.94794333004607856</v>
      </c>
      <c r="DN119">
        <f>DK119*8314.4*(GERC_A_PARA!F119+273)/('Config sheet'!$N$28*GERC_A_PARA!CM119*10^5)</f>
        <v>4.0317927201114712E-2</v>
      </c>
      <c r="DO119">
        <f>DL119*(8314.4/'Config sheet'!$N$28)*((GERC_A_PARA!G119+273)/(GERC_A_PARA!CN119*10^5))</f>
        <v>2.6093564365089396E-2</v>
      </c>
      <c r="DP119" s="30">
        <f t="shared" si="128"/>
        <v>1583.1860767168098</v>
      </c>
      <c r="DQ119" s="30">
        <f t="shared" si="106"/>
        <v>39267.546389960189</v>
      </c>
      <c r="DR119" s="30">
        <f t="shared" si="107"/>
        <v>1006.8308307260112</v>
      </c>
      <c r="DS119" s="30">
        <f t="shared" si="108"/>
        <v>38585.408135082194</v>
      </c>
      <c r="DT119" s="19">
        <f>(Coeff_Summary!$B$5+Coeff_Summary!$D$5*(F119)+Coeff_Summary!$E$5*CM119*100+Coeff_Summary!$F$5*(F119)^2+Coeff_Summary!$G$5*(F119)*CM119*100+Coeff_Summary!$H$5*(CM119*100)^2+Coeff_Summary!$B$3+Coeff_Summary!$D$3*(G119)+Coeff_Summary!$E$3*CN119*100+Coeff_Summary!$F$3*(G119)^2+Coeff_Summary!$G$3*(G119)*CN119*100+Coeff_Summary!$H$3*(CN119*100)^2)/2</f>
        <v>1.414138785330288</v>
      </c>
      <c r="DU119" s="30">
        <f t="shared" si="129"/>
        <v>3.4146494736117754</v>
      </c>
      <c r="DV119" s="30">
        <f>DM119*(8314.4/'Config sheet'!$N$28)*(273+F119)*DU119*((CO119^(1/DU119))-1)</f>
        <v>97406.399738810738</v>
      </c>
      <c r="DW119" s="30">
        <f t="shared" si="109"/>
        <v>353.36013322993563</v>
      </c>
      <c r="DX119" s="30">
        <f t="shared" si="110"/>
        <v>350.09000000000003</v>
      </c>
      <c r="DY119" s="30">
        <f t="shared" si="111"/>
        <v>105.83952362488505</v>
      </c>
      <c r="DZ119" s="30">
        <f t="shared" si="112"/>
        <v>1003.8547535152658</v>
      </c>
      <c r="EA119" s="65">
        <f>Coeff_Summary!$B$9+Coeff_Summary!$D$9*(DW119-273)+Coeff_Summary!$E$9*CN119*100+Coeff_Summary!$F$9*(DW119-273)^2+Coeff_Summary!$G$9*(DW119-273)*CN119*100+Coeff_Summary!$H$9*(CN119*100)^2</f>
        <v>0.95859172120878311</v>
      </c>
      <c r="EB119" s="30">
        <f>EA119*(8314.4/'Config sheet'!$C$28)*(DW119/(CM119*10^5))</f>
        <v>4.9420688621961514E-2</v>
      </c>
      <c r="EC119" s="30">
        <f t="shared" si="113"/>
        <v>1.2257745388407548</v>
      </c>
      <c r="ED119" s="30">
        <f t="shared" si="114"/>
        <v>1.0176786585356288</v>
      </c>
      <c r="EE119" s="30">
        <f>('Config sheet'!$N$132*(CN119-CM119) - 'Config sheet'!$N$133*GERC_A_PARA!CN119)*10^5</f>
        <v>111464.05597215302</v>
      </c>
      <c r="EF119" s="30">
        <f>('Config sheet'!$N$132*(CN119-CM119) + 'Config sheet'!$N$133*CM119)*10^5</f>
        <v>153320.54510138257</v>
      </c>
      <c r="EG119" s="30">
        <f>'Config sheet'!$N$148</f>
        <v>386976</v>
      </c>
      <c r="EH119" s="30">
        <f t="shared" si="115"/>
        <v>2321.0821026689723</v>
      </c>
      <c r="EI119" s="30">
        <f>'Config sheet'!$E$127+'Config sheet'!$P$127</f>
        <v>3308.2</v>
      </c>
      <c r="EJ119" s="30"/>
      <c r="EK119" s="63">
        <f t="shared" si="116"/>
        <v>51850.381260576884</v>
      </c>
      <c r="EL119" s="63">
        <f t="shared" si="137"/>
        <v>51308.702084872857</v>
      </c>
      <c r="EM119" s="63">
        <f t="shared" si="138"/>
        <v>39267.546389960189</v>
      </c>
      <c r="EN119" s="63">
        <f t="shared" si="139"/>
        <v>38585.408135082194</v>
      </c>
      <c r="EO119" s="30">
        <f>BL119*(('Config sheet'!$D$8+273)/(C119+273))*(GERC_A_PARA!AI119/'Config sheet'!$D$7)*(1/GERC_A_PARA!BG119)*24*10^-3</f>
        <v>1799.5586059564494</v>
      </c>
      <c r="EP119" s="30">
        <f>BN119*(('Config sheet'!$D$8+273)/(D119+273))*(GERC_A_PARA!AJ119/'Config sheet'!$D$7)*(1/GERC_A_PARA!BH119)*24*10^-3</f>
        <v>1780.7586781910836</v>
      </c>
      <c r="EQ119" s="30">
        <f t="shared" si="130"/>
        <v>1790.1586420737665</v>
      </c>
      <c r="ER119" s="30">
        <f>DP119*(('Config sheet'!$D$8+273)/(F119+273))*(CM119/'Config sheet'!$D$7)*(1/DK119)*24*10^-3</f>
        <v>1362.8492081036006</v>
      </c>
      <c r="ES119" s="30">
        <f>DR119*(('Config sheet'!$D$8+273)/(G119+273))*(CN119/'Config sheet'!$D$7)*(1/DL119)*24*10^-3</f>
        <v>1339.1744011460837</v>
      </c>
      <c r="ET119" s="30">
        <f t="shared" si="131"/>
        <v>1351.0118046248422</v>
      </c>
      <c r="EU119">
        <f t="shared" si="132"/>
        <v>1.0105572574182049</v>
      </c>
      <c r="EV119">
        <f t="shared" si="133"/>
        <v>1.017678658535629</v>
      </c>
      <c r="EW119" s="30">
        <f t="shared" si="134"/>
        <v>0.73581598758632705</v>
      </c>
      <c r="EX119" s="30">
        <f>'Config sheet'!$C$123/('Config sheet'!$F$17*10^-3)</f>
        <v>1.2841244171864261</v>
      </c>
      <c r="EY119" s="30">
        <f t="shared" si="135"/>
        <v>0.74303921703631803</v>
      </c>
      <c r="EZ119" s="30">
        <f>'Config sheet'!$N$123/('Config sheet'!$Q$17*10^-3)</f>
        <v>1.4616189626248377</v>
      </c>
      <c r="FA119" s="1" t="s">
        <v>526</v>
      </c>
      <c r="FB119" s="30">
        <f t="shared" si="136"/>
        <v>-3.2701332299355954</v>
      </c>
      <c r="FC119" s="30"/>
    </row>
    <row r="120" spans="1:159" x14ac:dyDescent="0.25">
      <c r="A120" s="1">
        <v>43484</v>
      </c>
      <c r="B120" s="2">
        <v>0.91805555555555562</v>
      </c>
      <c r="C120">
        <v>26.2</v>
      </c>
      <c r="D120">
        <v>75.52</v>
      </c>
      <c r="E120">
        <v>20.02</v>
      </c>
      <c r="F120">
        <v>20.010000000000002</v>
      </c>
      <c r="G120">
        <v>76.27</v>
      </c>
      <c r="H120">
        <v>66.55</v>
      </c>
      <c r="I120">
        <v>71.83</v>
      </c>
      <c r="J120">
        <v>72.12</v>
      </c>
      <c r="K120">
        <v>72.47</v>
      </c>
      <c r="L120">
        <v>69.75</v>
      </c>
      <c r="M120">
        <v>21.78</v>
      </c>
      <c r="N120">
        <v>34.29</v>
      </c>
      <c r="O120">
        <v>33.82</v>
      </c>
      <c r="P120">
        <v>33.76</v>
      </c>
      <c r="Q120">
        <v>63.8</v>
      </c>
      <c r="R120">
        <v>3.71</v>
      </c>
      <c r="S120">
        <v>80.33</v>
      </c>
      <c r="T120">
        <v>75.72</v>
      </c>
      <c r="U120">
        <v>72.37</v>
      </c>
      <c r="V120">
        <v>72.37</v>
      </c>
      <c r="W120">
        <v>2.74</v>
      </c>
      <c r="X120">
        <v>2.4500000000000002</v>
      </c>
      <c r="Y120">
        <v>3.67</v>
      </c>
      <c r="Z120">
        <v>3.6</v>
      </c>
      <c r="AA120">
        <v>4.68</v>
      </c>
      <c r="AB120">
        <v>4.3600000000000003</v>
      </c>
      <c r="AC120">
        <v>3.99</v>
      </c>
      <c r="AD120">
        <v>2.02</v>
      </c>
      <c r="AE120">
        <v>1.42</v>
      </c>
      <c r="AF120">
        <v>1.93</v>
      </c>
      <c r="AH120" s="4" t="str">
        <f t="shared" si="140"/>
        <v>ON</v>
      </c>
      <c r="AI120" s="31">
        <f>M120+'Config sheet'!$D$9-'Config sheet'!$C$139</f>
        <v>22.738900000000001</v>
      </c>
      <c r="AJ120" s="31">
        <f>N120+'Config sheet'!$D$9+'Config sheet'!$C$140</f>
        <v>35.648899999999998</v>
      </c>
      <c r="AK120" s="25">
        <f t="shared" si="71"/>
        <v>1.5677495393356757</v>
      </c>
      <c r="AL120" s="46">
        <f>'Config sheet'!$C$47</f>
        <v>3546.9708798579968</v>
      </c>
      <c r="AM120" s="4">
        <f>'Config sheet'!$C$42</f>
        <v>1817.9423322060413</v>
      </c>
      <c r="AN120" s="25">
        <f>'Config sheet'!$C$46</f>
        <v>1729.0285476519553</v>
      </c>
      <c r="AO120" s="25">
        <f t="shared" si="72"/>
        <v>1.5136487529353488</v>
      </c>
      <c r="AP120" s="25">
        <f>'Config sheet'!$C$50/100*GERC_A_PARA!AM120</f>
        <v>351.771841281869</v>
      </c>
      <c r="AQ120" s="25">
        <f t="shared" si="73"/>
        <v>351.771841281869</v>
      </c>
      <c r="AR120" s="25">
        <f t="shared" si="74"/>
        <v>473.44729290306742</v>
      </c>
      <c r="AS120" s="27">
        <f t="shared" si="75"/>
        <v>2169.7141734879106</v>
      </c>
      <c r="AT120" s="25">
        <f t="shared" si="76"/>
        <v>1612.0999344682618</v>
      </c>
      <c r="AU120" s="25">
        <f>'Config sheet'!$C$51/100*GERC_A_PARA!AN120</f>
        <v>266.0974934836359</v>
      </c>
      <c r="AV120" s="25">
        <f t="shared" si="77"/>
        <v>266.0974934836359</v>
      </c>
      <c r="AW120" s="25">
        <f t="shared" si="78"/>
        <v>358.13877961076145</v>
      </c>
      <c r="AX120" s="27">
        <f t="shared" si="79"/>
        <v>1995.1260411355911</v>
      </c>
      <c r="AY120" s="25">
        <f t="shared" si="80"/>
        <v>1482.3807667717806</v>
      </c>
      <c r="AZ120" s="31">
        <f t="shared" si="117"/>
        <v>93.30696857289486</v>
      </c>
      <c r="BA120" s="31">
        <f t="shared" si="118"/>
        <v>94.676705237046605</v>
      </c>
      <c r="BB120" s="31">
        <f t="shared" si="119"/>
        <v>69.327176712861203</v>
      </c>
      <c r="BC120" s="31">
        <f t="shared" si="120"/>
        <v>70.344892508563504</v>
      </c>
      <c r="BD120" s="25">
        <f t="shared" si="81"/>
        <v>93.991836904970739</v>
      </c>
      <c r="BE120">
        <f>'Config sheet'!$D$59</f>
        <v>82.44</v>
      </c>
      <c r="BF120" s="30">
        <f t="shared" si="121"/>
        <v>81.913935757841557</v>
      </c>
      <c r="BG120" s="19">
        <f>Coeff_Summary!$B$10+Coeff_Summary!$D$10*(C120)+Coeff_Summary!$E$10*AI120*100+Coeff_Summary!$F$10*(C120)^2+Coeff_Summary!$G$10*(C120)*AI120*100+Coeff_Summary!$H$10*(AI120*100)^2</f>
        <v>0.96194316180247397</v>
      </c>
      <c r="BH120" s="19">
        <f>Coeff_Summary!$B$8+Coeff_Summary!$D$8*(D120)+Coeff_Summary!$E$8*AJ120*100+Coeff_Summary!$F$8*(D120)^2+Coeff_Summary!$G$8*(D120)*AJ120*100+Coeff_Summary!$H$8*(AJ120*100)^2</f>
        <v>0.97212713792043104</v>
      </c>
      <c r="BI120" s="30">
        <f t="shared" si="122"/>
        <v>0.96703514986145245</v>
      </c>
      <c r="BJ120" s="30">
        <f>BG120*8314.4*(GERC_A_PARA!C120+273)/('Config sheet'!$C$28*AI120*10^5)</f>
        <v>6.4263538296140607E-2</v>
      </c>
      <c r="BK120">
        <f>BH120*(8314.4/'Config sheet'!$C$28)*(BT120/(AJ120*10^5))</f>
        <v>4.8253378193167697E-2</v>
      </c>
      <c r="BL120" s="30">
        <f t="shared" si="123"/>
        <v>3333.8630844629342</v>
      </c>
      <c r="BM120" s="30">
        <f t="shared" si="82"/>
        <v>51877.988247390851</v>
      </c>
      <c r="BN120" s="30">
        <f t="shared" si="83"/>
        <v>2477.063811289519</v>
      </c>
      <c r="BO120" s="30">
        <f t="shared" si="84"/>
        <v>51334.515924944128</v>
      </c>
      <c r="BP120" s="19">
        <f>(Coeff_Summary!$B$4+Coeff_Summary!$D$4*(C120)+Coeff_Summary!$E$4*AI120*100+Coeff_Summary!$F$4*(C120)^2+Coeff_Summary!$G$4*(C120)*AI120*100+Coeff_Summary!$H$4*(AI120*100)^2+Coeff_Summary!$B$2+Coeff_Summary!$D$2*(D120)+Coeff_Summary!$E$2*AJ120*100+Coeff_Summary!$F$2*(D120)^2+Coeff_Summary!$G$2*(D120)*AJ120*100+Coeff_Summary!$H$2*(AJ120*100)^2)/2</f>
        <v>1.3611684577561021</v>
      </c>
      <c r="BQ120" s="30">
        <f t="shared" si="124"/>
        <v>3.7687910683365997</v>
      </c>
      <c r="BR120" s="30">
        <f>BI120*(8314.4/'Config sheet'!$C$28)*(273+C120)*BQ120*((AK120^(1/BQ120))-1)</f>
        <v>70154.837704773847</v>
      </c>
      <c r="BS120" s="30">
        <f t="shared" si="85"/>
        <v>337.11318041445611</v>
      </c>
      <c r="BT120" s="30">
        <f t="shared" si="86"/>
        <v>348.52</v>
      </c>
      <c r="BU120" s="52">
        <f t="shared" si="87"/>
        <v>76.871817547559019</v>
      </c>
      <c r="BV120" s="30">
        <f t="shared" si="88"/>
        <v>1315.1373148966065</v>
      </c>
      <c r="BW120" s="65">
        <f>Coeff_Summary!$B$8+Coeff_Summary!$D$8*(BS120-273)+Coeff_Summary!$E$8*AJ120*100+Coeff_Summary!$F$8*(BS120-273)^2+Coeff_Summary!$G$8*(BS120-273)*AJ120*100+Coeff_Summary!$H$8*(AJ120*100)^2</f>
        <v>0.96684840139881678</v>
      </c>
      <c r="BX120" s="30">
        <f>BW120*(8314.4/'Config sheet'!$C$28)*(BS120/(AI120*10^5))</f>
        <v>7.2775927527005999E-2</v>
      </c>
      <c r="BY120" s="30">
        <f t="shared" si="89"/>
        <v>1.1324606371911614</v>
      </c>
      <c r="BZ120" s="30">
        <f t="shared" si="90"/>
        <v>1.0105868792693269</v>
      </c>
      <c r="CA120" s="30">
        <f>('Config sheet'!$C$132*(AJ120-AI120) - 'Config sheet'!$C$133*GERC_A_PARA!AJ120)*10^5</f>
        <v>95622.266255300798</v>
      </c>
      <c r="CB120" s="30">
        <f>('Config sheet'!$C$132*(AJ120-AI120) + 'Config sheet'!$C$133*AI120)*10^5</f>
        <v>120076.55998579744</v>
      </c>
      <c r="CC120" s="30">
        <f>'Config sheet'!$C$148</f>
        <v>386976</v>
      </c>
      <c r="CD120" s="30">
        <f t="shared" si="125"/>
        <v>11.406819585543872</v>
      </c>
      <c r="CE120" s="30"/>
      <c r="CF120" s="30"/>
      <c r="CG120" s="30"/>
      <c r="CH120" s="30"/>
      <c r="CI120" s="30"/>
      <c r="CJ120" s="30"/>
      <c r="CK120" s="30"/>
      <c r="CL120" s="30"/>
      <c r="CM120" s="46">
        <f>P120+'Config sheet'!$O$9-'Config sheet'!$C$139</f>
        <v>34.718899999999998</v>
      </c>
      <c r="CN120" s="46">
        <f>Q120+'Config sheet'!$O$9+'Config sheet'!C$140</f>
        <v>65.158900000000003</v>
      </c>
      <c r="CO120" s="27">
        <f t="shared" si="91"/>
        <v>1.8767558880033643</v>
      </c>
      <c r="CP120" s="46">
        <f>'Config sheet'!$N$47</f>
        <v>1852.7346826837274</v>
      </c>
      <c r="CQ120" s="27">
        <f>'Config sheet'!$N$42</f>
        <v>970.82423361890676</v>
      </c>
      <c r="CR120" s="27">
        <f>'Config sheet'!$N$46</f>
        <v>881.91044906482068</v>
      </c>
      <c r="CS120" s="27">
        <f t="shared" si="92"/>
        <v>1.3869489670154653</v>
      </c>
      <c r="CT120" s="27">
        <f>'Config sheet'!$N$50/100*GERC_A_PARA!CQ120</f>
        <v>274.64617569078871</v>
      </c>
      <c r="CU120" s="27">
        <f t="shared" si="93"/>
        <v>274.64617569078871</v>
      </c>
      <c r="CV120" s="27">
        <f t="shared" si="94"/>
        <v>432.41674306537823</v>
      </c>
      <c r="CW120" s="27">
        <f t="shared" si="95"/>
        <v>1245.4704093096955</v>
      </c>
      <c r="CX120" s="27">
        <f t="shared" si="96"/>
        <v>791.05097186588728</v>
      </c>
      <c r="CY120" s="27">
        <f>'Config sheet'!$N$51/100*GERC_A_PARA!CR120</f>
        <v>198.78261521921058</v>
      </c>
      <c r="CZ120" s="27">
        <f t="shared" si="97"/>
        <v>198.78261521921058</v>
      </c>
      <c r="DA120" s="27">
        <f t="shared" si="98"/>
        <v>312.97334046218151</v>
      </c>
      <c r="DB120" s="27">
        <f t="shared" si="99"/>
        <v>1080.6930642840312</v>
      </c>
      <c r="DC120" s="27">
        <f t="shared" si="100"/>
        <v>686.39390578891994</v>
      </c>
      <c r="DD120" s="50">
        <f t="shared" si="101"/>
        <v>83.748802109474155</v>
      </c>
      <c r="DE120" s="50">
        <f t="shared" si="102"/>
        <v>87.051891111613543</v>
      </c>
      <c r="DF120" s="50">
        <f t="shared" si="103"/>
        <v>53.192408913209235</v>
      </c>
      <c r="DG120" s="50">
        <f t="shared" si="104"/>
        <v>55.290340542713068</v>
      </c>
      <c r="DH120" s="27">
        <f t="shared" si="105"/>
        <v>85.400346610543849</v>
      </c>
      <c r="DI120">
        <f>'Config sheet'!$N$59</f>
        <v>71.978923438716066</v>
      </c>
      <c r="DJ120" s="21">
        <f t="shared" si="126"/>
        <v>69.820860669252497</v>
      </c>
      <c r="DK120" s="19">
        <f>Coeff_Summary!$B$11+Coeff_Summary!$D$11*(F120)+Coeff_Summary!$E$11*CM120*100+Coeff_Summary!$F$11*(F120)^2+Coeff_Summary!$G$11*(F120)*CM120*100+Coeff_Summary!$H$11*(CM120*100)^2</f>
        <v>0.93883067124903496</v>
      </c>
      <c r="DL120" s="19">
        <f>Coeff_Summary!$B$9+Coeff_Summary!$D$9*(G120)+Coeff_Summary!$E$9*CN120*100+Coeff_Summary!$F$9*(G120)^2+Coeff_Summary!$G$9*(G120)*CN120*100+Coeff_Summary!$H$9*(CN120*100)^2</f>
        <v>0.95563689576997646</v>
      </c>
      <c r="DM120" s="30">
        <f t="shared" si="127"/>
        <v>0.94723378350950571</v>
      </c>
      <c r="DN120">
        <f>DK120*8314.4*(GERC_A_PARA!F120+273)/('Config sheet'!$N$28*GERC_A_PARA!CM120*10^5)</f>
        <v>4.0227851613922887E-2</v>
      </c>
      <c r="DO120">
        <f>DL120*(8314.4/'Config sheet'!$N$28)*((GERC_A_PARA!G120+273)/(GERC_A_PARA!CN120*10^5))</f>
        <v>2.6007795024055511E-2</v>
      </c>
      <c r="DP120" s="30">
        <f t="shared" si="128"/>
        <v>1582.241840785663</v>
      </c>
      <c r="DQ120" s="30">
        <f t="shared" si="106"/>
        <v>39331.999530346482</v>
      </c>
      <c r="DR120" s="30">
        <f t="shared" si="107"/>
        <v>1004.9487619493826</v>
      </c>
      <c r="DS120" s="30">
        <f t="shared" si="108"/>
        <v>38640.290767436098</v>
      </c>
      <c r="DT120" s="19">
        <f>(Coeff_Summary!$B$5+Coeff_Summary!$D$5*(F120)+Coeff_Summary!$E$5*CM120*100+Coeff_Summary!$F$5*(F120)^2+Coeff_Summary!$G$5*(F120)*CM120*100+Coeff_Summary!$H$5*(CM120*100)^2+Coeff_Summary!$B$3+Coeff_Summary!$D$3*(G120)+Coeff_Summary!$E$3*CN120*100+Coeff_Summary!$F$3*(G120)^2+Coeff_Summary!$G$3*(G120)*CN120*100+Coeff_Summary!$H$3*(CN120*100)^2)/2</f>
        <v>1.4157290357171104</v>
      </c>
      <c r="DU120" s="30">
        <f t="shared" si="129"/>
        <v>3.4054129350745335</v>
      </c>
      <c r="DV120" s="30">
        <f>DM120*(8314.4/'Config sheet'!$N$28)*(273+F120)*DU120*((CO120^(1/DU120))-1)</f>
        <v>97442.998822661786</v>
      </c>
      <c r="DW120" s="30">
        <f t="shared" si="109"/>
        <v>352.50775733711203</v>
      </c>
      <c r="DX120" s="30">
        <f t="shared" si="110"/>
        <v>349.27</v>
      </c>
      <c r="DY120" s="30">
        <f t="shared" si="111"/>
        <v>105.75498993443304</v>
      </c>
      <c r="DZ120" s="30">
        <f t="shared" si="112"/>
        <v>1006.6843040547135</v>
      </c>
      <c r="EA120" s="65">
        <f>Coeff_Summary!$B$9+Coeff_Summary!$D$9*(DW120-273)+Coeff_Summary!$E$9*CN120*100+Coeff_Summary!$F$9*(DW120-273)^2+Coeff_Summary!$G$9*(DW120-273)*CN120*100+Coeff_Summary!$H$9*(CN120*100)^2</f>
        <v>0.95798132718812157</v>
      </c>
      <c r="EB120" s="30">
        <f>EA120*(8314.4/'Config sheet'!$C$28)*(DW120/(CM120*10^5))</f>
        <v>4.9383611821510853E-2</v>
      </c>
      <c r="EC120" s="30">
        <f t="shared" si="113"/>
        <v>1.2275975434994184</v>
      </c>
      <c r="ED120" s="30">
        <f t="shared" si="114"/>
        <v>1.0179012307923241</v>
      </c>
      <c r="EE120" s="30">
        <f>('Config sheet'!$N$132*(CN120-CM120) - 'Config sheet'!$N$133*GERC_A_PARA!CN120)*10^5</f>
        <v>111912.98296402468</v>
      </c>
      <c r="EF120" s="30">
        <f>('Config sheet'!$N$132*(CN120-CM120) + 'Config sheet'!$N$133*CM120)*10^5</f>
        <v>153744.34256921272</v>
      </c>
      <c r="EG120" s="30">
        <f>'Config sheet'!$N$148</f>
        <v>386976</v>
      </c>
      <c r="EH120" s="30">
        <f t="shared" si="115"/>
        <v>2321.82161895132</v>
      </c>
      <c r="EI120" s="30">
        <f>'Config sheet'!$E$127+'Config sheet'!$P$127</f>
        <v>3308.2</v>
      </c>
      <c r="EJ120" s="30"/>
      <c r="EK120" s="63">
        <f t="shared" si="116"/>
        <v>51877.988247390851</v>
      </c>
      <c r="EL120" s="63">
        <f t="shared" si="137"/>
        <v>51334.515924944128</v>
      </c>
      <c r="EM120" s="63">
        <f t="shared" si="138"/>
        <v>39331.999530346482</v>
      </c>
      <c r="EN120" s="63">
        <f t="shared" si="139"/>
        <v>38640.290767436098</v>
      </c>
      <c r="EO120" s="30">
        <f>BL120*(('Config sheet'!$D$8+273)/(C120+273))*(GERC_A_PARA!AI120/'Config sheet'!$D$7)*(1/GERC_A_PARA!BG120)*24*10^-3</f>
        <v>1800.5167549516507</v>
      </c>
      <c r="EP120" s="30">
        <f>BN120*(('Config sheet'!$D$8+273)/(D120+273))*(GERC_A_PARA!AJ120/'Config sheet'!$D$7)*(1/GERC_A_PARA!BH120)*24*10^-3</f>
        <v>1781.654592877218</v>
      </c>
      <c r="EQ120" s="30">
        <f t="shared" si="130"/>
        <v>1791.0856739144342</v>
      </c>
      <c r="ER120" s="30">
        <f>DP120*(('Config sheet'!$D$8+273)/(F120+273))*(CM120/'Config sheet'!$D$7)*(1/DK120)*24*10^-3</f>
        <v>1365.0861676136992</v>
      </c>
      <c r="ES120" s="30">
        <f>DR120*(('Config sheet'!$D$8+273)/(G120+273))*(CN120/'Config sheet'!$D$7)*(1/DL120)*24*10^-3</f>
        <v>1341.0791993552552</v>
      </c>
      <c r="ET120" s="30">
        <f t="shared" si="131"/>
        <v>1353.0826834844772</v>
      </c>
      <c r="EU120">
        <f t="shared" si="132"/>
        <v>1.0105868792693269</v>
      </c>
      <c r="EV120">
        <f t="shared" si="133"/>
        <v>1.0179012307923243</v>
      </c>
      <c r="EW120" s="30">
        <f t="shared" si="134"/>
        <v>0.73426823409421937</v>
      </c>
      <c r="EX120" s="30">
        <f>'Config sheet'!$C$123/('Config sheet'!$F$17*10^-3)</f>
        <v>1.2841244171864261</v>
      </c>
      <c r="EY120" s="30">
        <f t="shared" si="135"/>
        <v>0.74399319150422216</v>
      </c>
      <c r="EZ120" s="30">
        <f>'Config sheet'!$N$123/('Config sheet'!$Q$17*10^-3)</f>
        <v>1.4616189626248377</v>
      </c>
      <c r="FA120" s="1" t="s">
        <v>527</v>
      </c>
      <c r="FB120" s="30">
        <f t="shared" si="136"/>
        <v>-3.2377573371120434</v>
      </c>
      <c r="FC120" s="30"/>
    </row>
    <row r="121" spans="1:159" x14ac:dyDescent="0.25">
      <c r="A121" s="1">
        <v>43484</v>
      </c>
      <c r="B121" s="29">
        <v>0.95972222222222225</v>
      </c>
      <c r="C121">
        <v>25.5</v>
      </c>
      <c r="D121">
        <v>75.010000000000005</v>
      </c>
      <c r="E121">
        <v>19.03</v>
      </c>
      <c r="F121">
        <v>19.059999999999999</v>
      </c>
      <c r="G121">
        <v>75.42</v>
      </c>
      <c r="H121">
        <v>66.489999999999995</v>
      </c>
      <c r="I121">
        <v>71.790000000000006</v>
      </c>
      <c r="J121">
        <v>72.05</v>
      </c>
      <c r="K121">
        <v>72.39</v>
      </c>
      <c r="L121">
        <v>69.72</v>
      </c>
      <c r="M121">
        <v>21.81</v>
      </c>
      <c r="N121">
        <v>34.32</v>
      </c>
      <c r="O121">
        <v>33.840000000000003</v>
      </c>
      <c r="P121">
        <v>33.770000000000003</v>
      </c>
      <c r="Q121">
        <v>63.77</v>
      </c>
      <c r="R121">
        <v>3.71</v>
      </c>
      <c r="S121">
        <v>80.44</v>
      </c>
      <c r="T121">
        <v>75.75</v>
      </c>
      <c r="U121">
        <v>72.17</v>
      </c>
      <c r="V121">
        <v>72.17</v>
      </c>
      <c r="W121">
        <v>2.79</v>
      </c>
      <c r="X121">
        <v>2.4700000000000002</v>
      </c>
      <c r="Y121">
        <v>3.64</v>
      </c>
      <c r="Z121">
        <v>3.67</v>
      </c>
      <c r="AA121">
        <v>4.6900000000000004</v>
      </c>
      <c r="AB121">
        <v>4.2699999999999996</v>
      </c>
      <c r="AC121">
        <v>3.93</v>
      </c>
      <c r="AD121">
        <v>2.1</v>
      </c>
      <c r="AE121">
        <v>1.46</v>
      </c>
      <c r="AF121">
        <v>2.1800000000000002</v>
      </c>
      <c r="AH121" s="4" t="str">
        <f t="shared" si="140"/>
        <v>ON</v>
      </c>
      <c r="AI121" s="31">
        <f>M121+'Config sheet'!$D$9-'Config sheet'!$C$139</f>
        <v>22.768899999999999</v>
      </c>
      <c r="AJ121" s="31">
        <f>N121+'Config sheet'!$D$9+'Config sheet'!$C$140</f>
        <v>35.678899999999999</v>
      </c>
      <c r="AK121" s="25">
        <f t="shared" si="71"/>
        <v>1.5670014800890688</v>
      </c>
      <c r="AL121" s="46">
        <f>'Config sheet'!$C$47</f>
        <v>3546.9708798579968</v>
      </c>
      <c r="AM121" s="4">
        <f>'Config sheet'!$C$42</f>
        <v>1817.9423322060413</v>
      </c>
      <c r="AN121" s="25">
        <f>'Config sheet'!$C$46</f>
        <v>1729.0285476519553</v>
      </c>
      <c r="AO121" s="25">
        <f t="shared" si="72"/>
        <v>1.5189716586804505</v>
      </c>
      <c r="AP121" s="25">
        <f>'Config sheet'!$C$50/100*GERC_A_PARA!AM121</f>
        <v>351.771841281869</v>
      </c>
      <c r="AQ121" s="25">
        <f t="shared" si="73"/>
        <v>351.771841281869</v>
      </c>
      <c r="AR121" s="25">
        <f t="shared" si="74"/>
        <v>472.80612134361132</v>
      </c>
      <c r="AS121" s="27">
        <f t="shared" si="75"/>
        <v>2169.7141734879106</v>
      </c>
      <c r="AT121" s="25">
        <f t="shared" si="76"/>
        <v>1614.2861003876972</v>
      </c>
      <c r="AU121" s="25">
        <f>'Config sheet'!$C$51/100*GERC_A_PARA!AN121</f>
        <v>266.0974934836359</v>
      </c>
      <c r="AV121" s="25">
        <f t="shared" si="77"/>
        <v>266.0974934836359</v>
      </c>
      <c r="AW121" s="25">
        <f t="shared" si="78"/>
        <v>357.65376596031535</v>
      </c>
      <c r="AX121" s="27">
        <f t="shared" si="79"/>
        <v>1995.1260411355911</v>
      </c>
      <c r="AY121" s="25">
        <f t="shared" si="80"/>
        <v>1484.391020753344</v>
      </c>
      <c r="AZ121" s="31">
        <f t="shared" si="117"/>
        <v>93.342237654212639</v>
      </c>
      <c r="BA121" s="31">
        <f t="shared" si="118"/>
        <v>94.704756459862139</v>
      </c>
      <c r="BB121" s="31">
        <f t="shared" si="119"/>
        <v>69.447431678087881</v>
      </c>
      <c r="BC121" s="31">
        <f t="shared" si="120"/>
        <v>70.461157447294184</v>
      </c>
      <c r="BD121" s="25">
        <f t="shared" si="81"/>
        <v>94.023497057037389</v>
      </c>
      <c r="BE121">
        <f>'Config sheet'!$D$59</f>
        <v>82.44</v>
      </c>
      <c r="BF121" s="30">
        <f t="shared" si="121"/>
        <v>81.988895809864204</v>
      </c>
      <c r="BG121" s="19">
        <f>Coeff_Summary!$B$10+Coeff_Summary!$D$10*(C121)+Coeff_Summary!$E$10*AI121*100+Coeff_Summary!$F$10*(C121)^2+Coeff_Summary!$G$10*(C121)*AI121*100+Coeff_Summary!$H$10*(AI121*100)^2</f>
        <v>0.96152501659484479</v>
      </c>
      <c r="BH121" s="19">
        <f>Coeff_Summary!$B$8+Coeff_Summary!$D$8*(D121)+Coeff_Summary!$E$8*AJ121*100+Coeff_Summary!$F$8*(D121)^2+Coeff_Summary!$G$8*(D121)*AJ121*100+Coeff_Summary!$H$8*(AJ121*100)^2</f>
        <v>0.97188532319074328</v>
      </c>
      <c r="BI121" s="30">
        <f t="shared" si="122"/>
        <v>0.96670516989279398</v>
      </c>
      <c r="BJ121" s="30">
        <f>BG121*8314.4*(GERC_A_PARA!C121+273)/('Config sheet'!$C$28*AI121*10^5)</f>
        <v>6.4000881905451307E-2</v>
      </c>
      <c r="BK121">
        <f>BH121*(8314.4/'Config sheet'!$C$28)*(BT121/(AJ121*10^5))</f>
        <v>4.8130278588191258E-2</v>
      </c>
      <c r="BL121" s="30">
        <f t="shared" si="123"/>
        <v>3334.9860608372569</v>
      </c>
      <c r="BM121" s="30">
        <f t="shared" si="82"/>
        <v>52108.439158136003</v>
      </c>
      <c r="BN121" s="30">
        <f t="shared" si="83"/>
        <v>2481.258457348737</v>
      </c>
      <c r="BO121" s="30">
        <f t="shared" si="84"/>
        <v>51552.962711450265</v>
      </c>
      <c r="BP121" s="19">
        <f>(Coeff_Summary!$B$4+Coeff_Summary!$D$4*(C121)+Coeff_Summary!$E$4*AI121*100+Coeff_Summary!$F$4*(C121)^2+Coeff_Summary!$G$4*(C121)*AI121*100+Coeff_Summary!$H$4*(AI121*100)^2+Coeff_Summary!$B$2+Coeff_Summary!$D$2*(D121)+Coeff_Summary!$E$2*AJ121*100+Coeff_Summary!$F$2*(D121)^2+Coeff_Summary!$G$2*(D121)*AJ121*100+Coeff_Summary!$H$2*(AJ121*100)^2)/2</f>
        <v>1.3619486978322157</v>
      </c>
      <c r="BQ121" s="30">
        <f t="shared" si="124"/>
        <v>3.7628224828247845</v>
      </c>
      <c r="BR121" s="30">
        <f>BI121*(8314.4/'Config sheet'!$C$28)*(273+C121)*BQ121*((AK121^(1/BQ121))-1)</f>
        <v>69894.780999795228</v>
      </c>
      <c r="BS121" s="30">
        <f t="shared" si="85"/>
        <v>336.3454690679165</v>
      </c>
      <c r="BT121" s="30">
        <f t="shared" si="86"/>
        <v>348.01</v>
      </c>
      <c r="BU121" s="52">
        <f t="shared" si="87"/>
        <v>76.440050632026853</v>
      </c>
      <c r="BV121" s="30">
        <f t="shared" si="88"/>
        <v>1323.5164583535086</v>
      </c>
      <c r="BW121" s="65">
        <f>Coeff_Summary!$B$8+Coeff_Summary!$D$8*(BS121-273)+Coeff_Summary!$E$8*AJ121*100+Coeff_Summary!$F$8*(BS121-273)^2+Coeff_Summary!$G$8*(BS121-273)*AJ121*100+Coeff_Summary!$H$8*(AJ121*100)^2</f>
        <v>0.96644451976027268</v>
      </c>
      <c r="BX121" s="30">
        <f>BW121*(8314.4/'Config sheet'!$C$28)*(BS121/(AI121*10^5))</f>
        <v>7.2484232428541642E-2</v>
      </c>
      <c r="BY121" s="30">
        <f t="shared" si="89"/>
        <v>1.1325505254071782</v>
      </c>
      <c r="BZ121" s="30">
        <f t="shared" si="90"/>
        <v>1.0107748695219483</v>
      </c>
      <c r="CA121" s="30">
        <f>('Config sheet'!$C$132*(AJ121-AI121) - 'Config sheet'!$C$133*GERC_A_PARA!AJ121)*10^5</f>
        <v>95609.701493280081</v>
      </c>
      <c r="CB121" s="30">
        <f>('Config sheet'!$C$132*(AJ121-AI121) + 'Config sheet'!$C$133*AI121)*10^5</f>
        <v>120089.1247478182</v>
      </c>
      <c r="CC121" s="30">
        <f>'Config sheet'!$C$148</f>
        <v>386976</v>
      </c>
      <c r="CD121" s="30">
        <f t="shared" si="125"/>
        <v>11.664530932083494</v>
      </c>
      <c r="CE121" s="30"/>
      <c r="CF121" s="30"/>
      <c r="CG121" s="30"/>
      <c r="CH121" s="30"/>
      <c r="CI121" s="30"/>
      <c r="CJ121" s="30"/>
      <c r="CK121" s="30"/>
      <c r="CL121" s="30"/>
      <c r="CM121" s="46">
        <f>P121+'Config sheet'!$O$9-'Config sheet'!$C$139</f>
        <v>34.728900000000003</v>
      </c>
      <c r="CN121" s="46">
        <f>Q121+'Config sheet'!$O$9+'Config sheet'!C$140</f>
        <v>65.128900000000016</v>
      </c>
      <c r="CO121" s="27">
        <f t="shared" si="91"/>
        <v>1.8753516523702165</v>
      </c>
      <c r="CP121" s="46">
        <f>'Config sheet'!$N$47</f>
        <v>1852.7346826837274</v>
      </c>
      <c r="CQ121" s="27">
        <f>'Config sheet'!$N$42</f>
        <v>970.82423361890676</v>
      </c>
      <c r="CR121" s="27">
        <f>'Config sheet'!$N$46</f>
        <v>881.91044906482068</v>
      </c>
      <c r="CS121" s="27">
        <f t="shared" si="92"/>
        <v>1.3900754626976886</v>
      </c>
      <c r="CT121" s="27">
        <f>'Config sheet'!$N$50/100*GERC_A_PARA!CQ121</f>
        <v>274.64617569078871</v>
      </c>
      <c r="CU121" s="27">
        <f t="shared" si="93"/>
        <v>274.64617569078871</v>
      </c>
      <c r="CV121" s="27">
        <f t="shared" si="94"/>
        <v>431.74297122449138</v>
      </c>
      <c r="CW121" s="27">
        <f t="shared" si="95"/>
        <v>1245.4704093096955</v>
      </c>
      <c r="CX121" s="27">
        <f t="shared" si="96"/>
        <v>792.28547457947593</v>
      </c>
      <c r="CY121" s="27">
        <f>'Config sheet'!$N$51/100*GERC_A_PARA!CR121</f>
        <v>198.78261521921058</v>
      </c>
      <c r="CZ121" s="27">
        <f t="shared" si="97"/>
        <v>198.78261521921058</v>
      </c>
      <c r="DA121" s="27">
        <f t="shared" si="98"/>
        <v>312.48567982661763</v>
      </c>
      <c r="DB121" s="27">
        <f t="shared" si="99"/>
        <v>1080.6930642840312</v>
      </c>
      <c r="DC121" s="27">
        <f t="shared" si="100"/>
        <v>687.46508219780344</v>
      </c>
      <c r="DD121" s="50">
        <f t="shared" si="101"/>
        <v>83.818204151322163</v>
      </c>
      <c r="DE121" s="50">
        <f t="shared" si="102"/>
        <v>87.107187047394902</v>
      </c>
      <c r="DF121" s="50">
        <f t="shared" si="103"/>
        <v>53.319569182889232</v>
      </c>
      <c r="DG121" s="50">
        <f t="shared" si="104"/>
        <v>55.411801447277625</v>
      </c>
      <c r="DH121" s="27">
        <f t="shared" si="105"/>
        <v>85.46269559935854</v>
      </c>
      <c r="DI121">
        <f>'Config sheet'!$N$59</f>
        <v>71.978923438716066</v>
      </c>
      <c r="DJ121" s="21">
        <f t="shared" si="126"/>
        <v>69.914190457220982</v>
      </c>
      <c r="DK121" s="19">
        <f>Coeff_Summary!$B$11+Coeff_Summary!$D$11*(F121)+Coeff_Summary!$E$11*CM121*100+Coeff_Summary!$F$11*(F121)^2+Coeff_Summary!$G$11*(F121)*CM121*100+Coeff_Summary!$H$11*(CM121*100)^2</f>
        <v>0.93798139820364435</v>
      </c>
      <c r="DL121" s="19">
        <f>Coeff_Summary!$B$9+Coeff_Summary!$D$9*(G121)+Coeff_Summary!$E$9*CN121*100+Coeff_Summary!$F$9*(G121)^2+Coeff_Summary!$G$9*(G121)*CN121*100+Coeff_Summary!$H$9*(CN121*100)^2</f>
        <v>0.95502058394657441</v>
      </c>
      <c r="DM121" s="30">
        <f t="shared" si="127"/>
        <v>0.94650099107510943</v>
      </c>
      <c r="DN121">
        <f>DK121*8314.4*(GERC_A_PARA!F121+273)/('Config sheet'!$N$28*GERC_A_PARA!CM121*10^5)</f>
        <v>4.0049616649803624E-2</v>
      </c>
      <c r="DO121">
        <f>DL121*(8314.4/'Config sheet'!$N$28)*((GERC_A_PARA!G121+273)/(GERC_A_PARA!CN121*10^5))</f>
        <v>2.5939712007173026E-2</v>
      </c>
      <c r="DP121" s="30">
        <f t="shared" si="128"/>
        <v>1583.3970021257355</v>
      </c>
      <c r="DQ121" s="30">
        <f t="shared" si="106"/>
        <v>39535.884100241426</v>
      </c>
      <c r="DR121" s="30">
        <f t="shared" si="107"/>
        <v>1007.2519073112447</v>
      </c>
      <c r="DS121" s="30">
        <f t="shared" si="108"/>
        <v>38830.496924280138</v>
      </c>
      <c r="DT121" s="19">
        <f>(Coeff_Summary!$B$5+Coeff_Summary!$D$5*(F121)+Coeff_Summary!$E$5*CM121*100+Coeff_Summary!$F$5*(F121)^2+Coeff_Summary!$G$5*(F121)*CM121*100+Coeff_Summary!$H$5*(CM121*100)^2+Coeff_Summary!$B$3+Coeff_Summary!$D$3*(G121)+Coeff_Summary!$E$3*CN121*100+Coeff_Summary!$F$3*(G121)^2+Coeff_Summary!$G$3*(G121)*CN121*100+Coeff_Summary!$H$3*(CN121*100)^2)/2</f>
        <v>1.4173664365207281</v>
      </c>
      <c r="DU121" s="30">
        <f t="shared" si="129"/>
        <v>3.3959760835975508</v>
      </c>
      <c r="DV121" s="30">
        <f>DM121*(8314.4/'Config sheet'!$N$28)*(273+F121)*DU121*((CO121^(1/DU121))-1)</f>
        <v>96951.193321554369</v>
      </c>
      <c r="DW121" s="30">
        <f t="shared" si="109"/>
        <v>351.46792426729331</v>
      </c>
      <c r="DX121" s="30">
        <f t="shared" si="110"/>
        <v>348.42</v>
      </c>
      <c r="DY121" s="30">
        <f t="shared" si="111"/>
        <v>105.40795647142177</v>
      </c>
      <c r="DZ121" s="30">
        <f t="shared" si="112"/>
        <v>1010.1101132458663</v>
      </c>
      <c r="EA121" s="65">
        <f>Coeff_Summary!$B$9+Coeff_Summary!$D$9*(DW121-273)+Coeff_Summary!$E$9*CN121*100+Coeff_Summary!$F$9*(DW121-273)^2+Coeff_Summary!$G$9*(DW121-273)*CN121*100+Coeff_Summary!$H$9*(CN121*100)^2</f>
        <v>0.9572525541312269</v>
      </c>
      <c r="EB121" s="30">
        <f>EA121*(8314.4/'Config sheet'!$C$28)*(DW121/(CM121*10^5))</f>
        <v>4.9186315047701927E-2</v>
      </c>
      <c r="EC121" s="30">
        <f t="shared" si="113"/>
        <v>1.22813447823459</v>
      </c>
      <c r="ED121" s="30">
        <f t="shared" si="114"/>
        <v>1.0181658034749543</v>
      </c>
      <c r="EE121" s="30">
        <f>('Config sheet'!$N$132*(CN121-CM121) - 'Config sheet'!$N$133*GERC_A_PARA!CN121)*10^5</f>
        <v>111742.62632609127</v>
      </c>
      <c r="EF121" s="30">
        <f>('Config sheet'!$N$132*(CN121-CM121) + 'Config sheet'!$N$133*CM121)*10^5</f>
        <v>153565.6094232655</v>
      </c>
      <c r="EG121" s="30">
        <f>'Config sheet'!$N$148</f>
        <v>386976</v>
      </c>
      <c r="EH121" s="30">
        <f t="shared" si="115"/>
        <v>2333.626571599375</v>
      </c>
      <c r="EI121" s="30">
        <f>'Config sheet'!$E$127+'Config sheet'!$P$127</f>
        <v>3308.2</v>
      </c>
      <c r="EJ121" s="30"/>
      <c r="EK121" s="63">
        <f t="shared" si="116"/>
        <v>52108.439158136003</v>
      </c>
      <c r="EL121" s="63">
        <f t="shared" si="137"/>
        <v>51552.962711450265</v>
      </c>
      <c r="EM121" s="63">
        <f t="shared" si="138"/>
        <v>39535.884100241426</v>
      </c>
      <c r="EN121" s="63">
        <f t="shared" si="139"/>
        <v>38830.496924280138</v>
      </c>
      <c r="EO121" s="30">
        <f>BL121*(('Config sheet'!$D$8+273)/(C121+273))*(GERC_A_PARA!AI121/'Config sheet'!$D$7)*(1/GERC_A_PARA!BG121)*24*10^-3</f>
        <v>1808.5149588143729</v>
      </c>
      <c r="EP121" s="30">
        <f>BN121*(('Config sheet'!$D$8+273)/(D121+273))*(GERC_A_PARA!AJ121/'Config sheet'!$D$7)*(1/GERC_A_PARA!BH121)*24*10^-3</f>
        <v>1789.2361725116098</v>
      </c>
      <c r="EQ121" s="30">
        <f t="shared" si="130"/>
        <v>1798.8755656629914</v>
      </c>
      <c r="ER121" s="30">
        <f>DP121*(('Config sheet'!$D$8+273)/(F121+273))*(CM121/'Config sheet'!$D$7)*(1/DK121)*24*10^-3</f>
        <v>1372.1623399282728</v>
      </c>
      <c r="ES121" s="30">
        <f>DR121*(('Config sheet'!$D$8+273)/(G121+273))*(CN121/'Config sheet'!$D$7)*(1/DL121)*24*10^-3</f>
        <v>1347.6806383058085</v>
      </c>
      <c r="ET121" s="30">
        <f t="shared" si="131"/>
        <v>1359.9214891170407</v>
      </c>
      <c r="EU121">
        <f t="shared" si="132"/>
        <v>1.0107748695219485</v>
      </c>
      <c r="EV121">
        <f t="shared" si="133"/>
        <v>1.0181658034749543</v>
      </c>
      <c r="EW121" s="30">
        <f t="shared" si="134"/>
        <v>0.73574653167614457</v>
      </c>
      <c r="EX121" s="30">
        <f>'Config sheet'!$C$123/('Config sheet'!$F$17*10^-3)</f>
        <v>1.2841244171864261</v>
      </c>
      <c r="EY121" s="30">
        <f t="shared" si="135"/>
        <v>0.74277090356275111</v>
      </c>
      <c r="EZ121" s="30">
        <f>'Config sheet'!$N$123/('Config sheet'!$Q$17*10^-3)</f>
        <v>1.4616189626248377</v>
      </c>
      <c r="FA121" s="1" t="s">
        <v>528</v>
      </c>
      <c r="FB121" s="30">
        <f t="shared" si="136"/>
        <v>-3.0479242672932969</v>
      </c>
      <c r="FC121" s="30"/>
    </row>
    <row r="122" spans="1:159" x14ac:dyDescent="0.25">
      <c r="A122" s="1">
        <v>43485</v>
      </c>
      <c r="B122" s="2">
        <v>1.3888888888888889E-3</v>
      </c>
      <c r="C122">
        <v>25.02</v>
      </c>
      <c r="D122">
        <v>74.12</v>
      </c>
      <c r="E122">
        <v>17.71</v>
      </c>
      <c r="F122">
        <v>17.71</v>
      </c>
      <c r="G122">
        <v>73.66</v>
      </c>
      <c r="H122">
        <v>66.53</v>
      </c>
      <c r="I122">
        <v>71.819999999999993</v>
      </c>
      <c r="J122">
        <v>72.13</v>
      </c>
      <c r="K122">
        <v>72.45</v>
      </c>
      <c r="L122">
        <v>69.819999999999993</v>
      </c>
      <c r="M122">
        <v>21.87</v>
      </c>
      <c r="N122">
        <v>34.32</v>
      </c>
      <c r="O122">
        <v>33.85</v>
      </c>
      <c r="P122">
        <v>33.770000000000003</v>
      </c>
      <c r="Q122">
        <v>63.78</v>
      </c>
      <c r="R122">
        <v>3.71</v>
      </c>
      <c r="S122">
        <v>80.55</v>
      </c>
      <c r="T122">
        <v>75.56</v>
      </c>
      <c r="U122">
        <v>72.16</v>
      </c>
      <c r="V122">
        <v>72.16</v>
      </c>
      <c r="W122">
        <v>2.8</v>
      </c>
      <c r="X122">
        <v>2.4900000000000002</v>
      </c>
      <c r="Y122">
        <v>3.61</v>
      </c>
      <c r="Z122">
        <v>3.62</v>
      </c>
      <c r="AA122">
        <v>4.62</v>
      </c>
      <c r="AB122">
        <v>4.24</v>
      </c>
      <c r="AC122">
        <v>3.93</v>
      </c>
      <c r="AD122">
        <v>2.09</v>
      </c>
      <c r="AE122">
        <v>1.59</v>
      </c>
      <c r="AF122">
        <v>2.21</v>
      </c>
      <c r="AH122" s="4" t="str">
        <f t="shared" si="140"/>
        <v>ON</v>
      </c>
      <c r="AI122" s="31">
        <f>M122+'Config sheet'!$D$9-'Config sheet'!$C$139</f>
        <v>22.828900000000001</v>
      </c>
      <c r="AJ122" s="31">
        <f>N122+'Config sheet'!$D$9+'Config sheet'!$C$140</f>
        <v>35.678899999999999</v>
      </c>
      <c r="AK122" s="25">
        <f t="shared" si="71"/>
        <v>1.5628830123221005</v>
      </c>
      <c r="AL122" s="46">
        <f>'Config sheet'!$C$47</f>
        <v>3546.9708798579968</v>
      </c>
      <c r="AM122" s="4">
        <f>'Config sheet'!$C$42</f>
        <v>1817.9423322060413</v>
      </c>
      <c r="AN122" s="25">
        <f>'Config sheet'!$C$46</f>
        <v>1729.0285476519553</v>
      </c>
      <c r="AO122" s="25">
        <f t="shared" si="72"/>
        <v>1.5187020347583096</v>
      </c>
      <c r="AP122" s="25">
        <f>'Config sheet'!$C$50/100*GERC_A_PARA!AM122</f>
        <v>351.771841281869</v>
      </c>
      <c r="AQ122" s="25">
        <f t="shared" si="73"/>
        <v>351.771841281869</v>
      </c>
      <c r="AR122" s="25">
        <f t="shared" si="74"/>
        <v>472.01230001326172</v>
      </c>
      <c r="AS122" s="27">
        <f t="shared" si="75"/>
        <v>2169.7141734879106</v>
      </c>
      <c r="AT122" s="25">
        <f t="shared" si="76"/>
        <v>1617.0009761223737</v>
      </c>
      <c r="AU122" s="25">
        <f>'Config sheet'!$C$51/100*GERC_A_PARA!AN122</f>
        <v>266.0974934836359</v>
      </c>
      <c r="AV122" s="25">
        <f t="shared" si="77"/>
        <v>266.0974934836359</v>
      </c>
      <c r="AW122" s="25">
        <f t="shared" si="78"/>
        <v>357.0532805277403</v>
      </c>
      <c r="AX122" s="27">
        <f t="shared" si="79"/>
        <v>1995.1260411355911</v>
      </c>
      <c r="AY122" s="25">
        <f t="shared" si="80"/>
        <v>1486.8874414076797</v>
      </c>
      <c r="AZ122" s="31">
        <f t="shared" si="117"/>
        <v>93.385903578939008</v>
      </c>
      <c r="BA122" s="31">
        <f t="shared" si="118"/>
        <v>94.739486102318921</v>
      </c>
      <c r="BB122" s="31">
        <f t="shared" si="119"/>
        <v>69.596769513869617</v>
      </c>
      <c r="BC122" s="31">
        <f t="shared" si="120"/>
        <v>70.605540294976251</v>
      </c>
      <c r="BD122" s="25">
        <f t="shared" si="81"/>
        <v>94.062694840628964</v>
      </c>
      <c r="BE122">
        <f>'Config sheet'!$D$59</f>
        <v>82.44</v>
      </c>
      <c r="BF122" s="30">
        <f t="shared" si="121"/>
        <v>82.08192487252596</v>
      </c>
      <c r="BG122" s="19">
        <f>Coeff_Summary!$B$10+Coeff_Summary!$D$10*(C122)+Coeff_Summary!$E$10*AI122*100+Coeff_Summary!$F$10*(C122)^2+Coeff_Summary!$G$10*(C122)*AI122*100+Coeff_Summary!$H$10*(AI122*100)^2</f>
        <v>0.96117376112028463</v>
      </c>
      <c r="BH122" s="19">
        <f>Coeff_Summary!$B$8+Coeff_Summary!$D$8*(D122)+Coeff_Summary!$E$8*AJ122*100+Coeff_Summary!$F$8*(D122)^2+Coeff_Summary!$G$8*(D122)*AJ122*100+Coeff_Summary!$H$8*(AJ122*100)^2</f>
        <v>0.97149518358586828</v>
      </c>
      <c r="BI122" s="30">
        <f t="shared" si="122"/>
        <v>0.96633447235307646</v>
      </c>
      <c r="BJ122" s="30">
        <f>BG122*8314.4*(GERC_A_PARA!C122+273)/('Config sheet'!$C$28*AI122*10^5)</f>
        <v>6.3706744976493895E-2</v>
      </c>
      <c r="BK122">
        <f>BH122*(8314.4/'Config sheet'!$C$28)*(BT122/(AJ122*10^5))</f>
        <v>4.7987919007775541E-2</v>
      </c>
      <c r="BL122" s="30">
        <f t="shared" si="123"/>
        <v>3336.3763948067999</v>
      </c>
      <c r="BM122" s="30">
        <f t="shared" si="82"/>
        <v>52370.850151547289</v>
      </c>
      <c r="BN122" s="30">
        <f t="shared" si="83"/>
        <v>2486.4675509040276</v>
      </c>
      <c r="BO122" s="30">
        <f t="shared" si="84"/>
        <v>51814.448351076491</v>
      </c>
      <c r="BP122" s="19">
        <f>(Coeff_Summary!$B$4+Coeff_Summary!$D$4*(C122)+Coeff_Summary!$E$4*AI122*100+Coeff_Summary!$F$4*(C122)^2+Coeff_Summary!$G$4*(C122)*AI122*100+Coeff_Summary!$H$4*(AI122*100)^2+Coeff_Summary!$B$2+Coeff_Summary!$D$2*(D122)+Coeff_Summary!$E$2*AJ122*100+Coeff_Summary!$F$2*(D122)^2+Coeff_Summary!$G$2*(D122)*AJ122*100+Coeff_Summary!$H$2*(AJ122*100)^2)/2</f>
        <v>1.3628330110664995</v>
      </c>
      <c r="BQ122" s="30">
        <f t="shared" si="124"/>
        <v>3.7560888053174457</v>
      </c>
      <c r="BR122" s="30">
        <f>BI122*(8314.4/'Config sheet'!$C$28)*(273+C122)*BQ122*((AK122^(1/BQ122))-1)</f>
        <v>69329.71455823764</v>
      </c>
      <c r="BS122" s="30">
        <f t="shared" si="85"/>
        <v>335.64123111076663</v>
      </c>
      <c r="BT122" s="30">
        <f t="shared" si="86"/>
        <v>347.12</v>
      </c>
      <c r="BU122" s="52">
        <f t="shared" si="87"/>
        <v>76.621651956754832</v>
      </c>
      <c r="BV122" s="30">
        <f t="shared" si="88"/>
        <v>1316.3004333104539</v>
      </c>
      <c r="BW122" s="65">
        <f>Coeff_Summary!$B$8+Coeff_Summary!$D$8*(BS122-273)+Coeff_Summary!$E$8*AJ122*100+Coeff_Summary!$F$8*(BS122-273)^2+Coeff_Summary!$G$8*(BS122-273)*AJ122*100+Coeff_Summary!$H$8*(AJ122*100)^2</f>
        <v>0.96609333335272107</v>
      </c>
      <c r="BX122" s="30">
        <f>BW122*(8314.4/'Config sheet'!$C$28)*(BS122/(AI122*10^5))</f>
        <v>7.2116142715438425E-2</v>
      </c>
      <c r="BY122" s="30">
        <f t="shared" si="89"/>
        <v>1.1320016858818855</v>
      </c>
      <c r="BZ122" s="30">
        <f t="shared" si="90"/>
        <v>1.010738352297043</v>
      </c>
      <c r="CA122" s="30">
        <f>('Config sheet'!$C$132*(AJ122-AI122) - 'Config sheet'!$C$133*GERC_A_PARA!AJ122)*10^5</f>
        <v>95095.900109475202</v>
      </c>
      <c r="CB122" s="30">
        <f>('Config sheet'!$C$132*(AJ122-AI122) + 'Config sheet'!$C$133*AI122)*10^5</f>
        <v>119600.45288805483</v>
      </c>
      <c r="CC122" s="30">
        <f>'Config sheet'!$C$148</f>
        <v>386976</v>
      </c>
      <c r="CD122" s="30">
        <f t="shared" si="125"/>
        <v>11.478768889233379</v>
      </c>
      <c r="CE122" s="30"/>
      <c r="CF122" s="30"/>
      <c r="CG122" s="30"/>
      <c r="CH122" s="30"/>
      <c r="CI122" s="30"/>
      <c r="CJ122" s="30"/>
      <c r="CK122" s="30"/>
      <c r="CL122" s="30"/>
      <c r="CM122" s="46">
        <f>P122+'Config sheet'!$O$9-'Config sheet'!$C$139</f>
        <v>34.728900000000003</v>
      </c>
      <c r="CN122" s="46">
        <f>Q122+'Config sheet'!$O$9+'Config sheet'!C$140</f>
        <v>65.138900000000007</v>
      </c>
      <c r="CO122" s="27">
        <f t="shared" si="91"/>
        <v>1.8756395969927064</v>
      </c>
      <c r="CP122" s="46">
        <f>'Config sheet'!$N$47</f>
        <v>1852.7346826837274</v>
      </c>
      <c r="CQ122" s="27">
        <f>'Config sheet'!$N$42</f>
        <v>970.82423361890676</v>
      </c>
      <c r="CR122" s="27">
        <f>'Config sheet'!$N$46</f>
        <v>881.91044906482068</v>
      </c>
      <c r="CS122" s="27">
        <f t="shared" si="92"/>
        <v>1.3886200976429894</v>
      </c>
      <c r="CT122" s="27">
        <f>'Config sheet'!$N$50/100*GERC_A_PARA!CQ122</f>
        <v>274.64617569078871</v>
      </c>
      <c r="CU122" s="27">
        <f t="shared" si="93"/>
        <v>274.64617569078871</v>
      </c>
      <c r="CV122" s="27">
        <f t="shared" si="94"/>
        <v>431.99546444821948</v>
      </c>
      <c r="CW122" s="27">
        <f t="shared" si="95"/>
        <v>1245.4704093096955</v>
      </c>
      <c r="CX122" s="27">
        <f t="shared" si="96"/>
        <v>791.8223986213867</v>
      </c>
      <c r="CY122" s="27">
        <f>'Config sheet'!$N$51/100*GERC_A_PARA!CR122</f>
        <v>198.78261521921058</v>
      </c>
      <c r="CZ122" s="27">
        <f t="shared" si="97"/>
        <v>198.78261521921058</v>
      </c>
      <c r="DA122" s="27">
        <f t="shared" si="98"/>
        <v>312.668428642295</v>
      </c>
      <c r="DB122" s="27">
        <f t="shared" si="99"/>
        <v>1080.6930642840312</v>
      </c>
      <c r="DC122" s="27">
        <f t="shared" si="100"/>
        <v>687.06327178753361</v>
      </c>
      <c r="DD122" s="50">
        <f t="shared" si="101"/>
        <v>83.792196021839558</v>
      </c>
      <c r="DE122" s="50">
        <f t="shared" si="102"/>
        <v>87.086465123091671</v>
      </c>
      <c r="DF122" s="50">
        <f t="shared" si="103"/>
        <v>53.271869924665836</v>
      </c>
      <c r="DG122" s="50">
        <f t="shared" si="104"/>
        <v>55.366240085498106</v>
      </c>
      <c r="DH122" s="27">
        <f t="shared" si="105"/>
        <v>85.439330572465622</v>
      </c>
      <c r="DI122">
        <f>'Config sheet'!$N$59</f>
        <v>71.978923438716066</v>
      </c>
      <c r="DJ122" s="21">
        <f t="shared" si="126"/>
        <v>69.879192788773793</v>
      </c>
      <c r="DK122" s="19">
        <f>Coeff_Summary!$B$11+Coeff_Summary!$D$11*(F122)+Coeff_Summary!$E$11*CM122*100+Coeff_Summary!$F$11*(F122)^2+Coeff_Summary!$G$11*(F122)*CM122*100+Coeff_Summary!$H$11*(CM122*100)^2</f>
        <v>0.93677901422168397</v>
      </c>
      <c r="DL122" s="19">
        <f>Coeff_Summary!$B$9+Coeff_Summary!$D$9*(G122)+Coeff_Summary!$E$9*CN122*100+Coeff_Summary!$F$9*(G122)^2+Coeff_Summary!$G$9*(G122)*CN122*100+Coeff_Summary!$H$9*(CN122*100)^2</f>
        <v>0.95368858421413338</v>
      </c>
      <c r="DM122" s="30">
        <f t="shared" si="127"/>
        <v>0.94523379921790873</v>
      </c>
      <c r="DN122">
        <f>DK122*8314.4*(GERC_A_PARA!F122+273)/('Config sheet'!$N$28*GERC_A_PARA!CM122*10^5)</f>
        <v>3.9813392106094816E-2</v>
      </c>
      <c r="DO122">
        <f>DL122*(8314.4/'Config sheet'!$N$28)*((GERC_A_PARA!G122+273)/(GERC_A_PARA!CN122*10^5))</f>
        <v>2.5768727980655024E-2</v>
      </c>
      <c r="DP122" s="30">
        <f t="shared" si="128"/>
        <v>1582.9641101688719</v>
      </c>
      <c r="DQ122" s="30">
        <f t="shared" si="106"/>
        <v>39759.58908375819</v>
      </c>
      <c r="DR122" s="30">
        <f t="shared" si="107"/>
        <v>1006.3879713852049</v>
      </c>
      <c r="DS122" s="30">
        <f t="shared" si="108"/>
        <v>39054.623578653773</v>
      </c>
      <c r="DT122" s="19">
        <f>(Coeff_Summary!$B$5+Coeff_Summary!$D$5*(F122)+Coeff_Summary!$E$5*CM122*100+Coeff_Summary!$F$5*(F122)^2+Coeff_Summary!$G$5*(F122)*CM122*100+Coeff_Summary!$H$5*(CM122*100)^2+Coeff_Summary!$B$3+Coeff_Summary!$D$3*(G122)+Coeff_Summary!$E$3*CN122*100+Coeff_Summary!$F$3*(G122)^2+Coeff_Summary!$G$3*(G122)*CN122*100+Coeff_Summary!$H$3*(CN122*100)^2)/2</f>
        <v>1.420244836903187</v>
      </c>
      <c r="DU122" s="30">
        <f t="shared" si="129"/>
        <v>3.3795652252840713</v>
      </c>
      <c r="DV122" s="30">
        <f>DM122*(8314.4/'Config sheet'!$N$28)*(273+F122)*DU122*((CO122^(1/DU122))-1)</f>
        <v>96444.328250260834</v>
      </c>
      <c r="DW122" s="30">
        <f t="shared" si="109"/>
        <v>350.17391960764394</v>
      </c>
      <c r="DX122" s="30">
        <f t="shared" si="110"/>
        <v>346.65999999999997</v>
      </c>
      <c r="DY122" s="30">
        <f t="shared" si="111"/>
        <v>106.28046399936362</v>
      </c>
      <c r="DZ122" s="30">
        <f t="shared" si="112"/>
        <v>1002.2190125784188</v>
      </c>
      <c r="EA122" s="65">
        <f>Coeff_Summary!$B$9+Coeff_Summary!$D$9*(DW122-273)+Coeff_Summary!$E$9*CN122*100+Coeff_Summary!$F$9*(DW122-273)^2+Coeff_Summary!$G$9*(DW122-273)*CN122*100+Coeff_Summary!$H$9*(CN122*100)^2</f>
        <v>0.95631041596574362</v>
      </c>
      <c r="EB122" s="30">
        <f>EA122*(8314.4/'Config sheet'!$C$28)*(DW122/(CM122*10^5))</f>
        <v>4.8956993598702703E-2</v>
      </c>
      <c r="EC122" s="30">
        <f t="shared" si="113"/>
        <v>1.2296614533180694</v>
      </c>
      <c r="ED122" s="30">
        <f t="shared" si="114"/>
        <v>1.0180507566200108</v>
      </c>
      <c r="EE122" s="30">
        <f>('Config sheet'!$N$132*(CN122-CM122) - 'Config sheet'!$N$133*GERC_A_PARA!CN122)*10^5</f>
        <v>111784.16842207283</v>
      </c>
      <c r="EF122" s="30">
        <f>('Config sheet'!$N$132*(CN122-CM122) + 'Config sheet'!$N$133*CM122)*10^5</f>
        <v>153611.33977325397</v>
      </c>
      <c r="EG122" s="30">
        <f>'Config sheet'!$N$148</f>
        <v>386976</v>
      </c>
      <c r="EH122" s="30">
        <f t="shared" si="115"/>
        <v>2318.5194458888727</v>
      </c>
      <c r="EI122" s="30">
        <f>'Config sheet'!$E$127+'Config sheet'!$P$127</f>
        <v>3308.2</v>
      </c>
      <c r="EJ122" s="30"/>
      <c r="EK122" s="63">
        <f t="shared" si="116"/>
        <v>52370.850151547289</v>
      </c>
      <c r="EL122" s="63">
        <f t="shared" si="137"/>
        <v>51814.448351076491</v>
      </c>
      <c r="EM122" s="63">
        <f t="shared" si="138"/>
        <v>39759.58908375819</v>
      </c>
      <c r="EN122" s="63">
        <f t="shared" si="139"/>
        <v>39054.623578653773</v>
      </c>
      <c r="EO122" s="30">
        <f>BL122*(('Config sheet'!$D$8+273)/(C122+273))*(GERC_A_PARA!AI122/'Config sheet'!$D$7)*(1/GERC_A_PARA!BG122)*24*10^-3</f>
        <v>1817.6223935141811</v>
      </c>
      <c r="EP122" s="30">
        <f>BN122*(('Config sheet'!$D$8+273)/(D122+273))*(GERC_A_PARA!AJ122/'Config sheet'!$D$7)*(1/GERC_A_PARA!BH122)*24*10^-3</f>
        <v>1798.3114911820473</v>
      </c>
      <c r="EQ122" s="30">
        <f t="shared" si="130"/>
        <v>1807.9669423481141</v>
      </c>
      <c r="ER122" s="30">
        <f>DP122*(('Config sheet'!$D$8+273)/(F122+273))*(CM122/'Config sheet'!$D$7)*(1/DK122)*24*10^-3</f>
        <v>1379.9264145309216</v>
      </c>
      <c r="ES122" s="30">
        <f>DR122*(('Config sheet'!$D$8+273)/(G122+273))*(CN122/'Config sheet'!$D$7)*(1/DL122)*24*10^-3</f>
        <v>1355.4593477366097</v>
      </c>
      <c r="ET122" s="30">
        <f t="shared" si="131"/>
        <v>1367.6928811337657</v>
      </c>
      <c r="EU122">
        <f t="shared" si="132"/>
        <v>1.010738352297043</v>
      </c>
      <c r="EV122">
        <f t="shared" si="133"/>
        <v>1.0180507566200105</v>
      </c>
      <c r="EW122" s="30">
        <f t="shared" si="134"/>
        <v>0.7280555869018801</v>
      </c>
      <c r="EX122" s="30">
        <f>'Config sheet'!$C$123/('Config sheet'!$F$17*10^-3)</f>
        <v>1.2841244171864261</v>
      </c>
      <c r="EY122" s="30">
        <f t="shared" si="135"/>
        <v>0.73278074807819216</v>
      </c>
      <c r="EZ122" s="30">
        <f>'Config sheet'!$N$123/('Config sheet'!$Q$17*10^-3)</f>
        <v>1.4616189626248377</v>
      </c>
      <c r="FA122" s="1" t="s">
        <v>529</v>
      </c>
      <c r="FB122" s="30">
        <f t="shared" si="136"/>
        <v>-3.5139196076439703</v>
      </c>
      <c r="FC122" s="30"/>
    </row>
    <row r="123" spans="1:159" x14ac:dyDescent="0.25">
      <c r="A123" s="1">
        <v>43485</v>
      </c>
      <c r="B123" s="2">
        <v>4.3055555555555562E-2</v>
      </c>
      <c r="C123">
        <v>25.36</v>
      </c>
      <c r="D123">
        <v>74.62</v>
      </c>
      <c r="E123">
        <v>17.440000000000001</v>
      </c>
      <c r="F123">
        <v>17.440000000000001</v>
      </c>
      <c r="G123">
        <v>74.05</v>
      </c>
      <c r="H123">
        <v>66.38</v>
      </c>
      <c r="I123">
        <v>71.680000000000007</v>
      </c>
      <c r="J123">
        <v>71.97</v>
      </c>
      <c r="K123">
        <v>72.31</v>
      </c>
      <c r="L123">
        <v>69.67</v>
      </c>
      <c r="M123">
        <v>21.71</v>
      </c>
      <c r="N123">
        <v>34.11</v>
      </c>
      <c r="O123">
        <v>33.630000000000003</v>
      </c>
      <c r="P123">
        <v>33.56</v>
      </c>
      <c r="Q123">
        <v>63.78</v>
      </c>
      <c r="R123">
        <v>3.72</v>
      </c>
      <c r="S123">
        <v>80.540000000000006</v>
      </c>
      <c r="T123">
        <v>75.55</v>
      </c>
      <c r="U123">
        <v>72.12</v>
      </c>
      <c r="V123">
        <v>72.12</v>
      </c>
      <c r="W123">
        <v>2.85</v>
      </c>
      <c r="X123">
        <v>2.5099999999999998</v>
      </c>
      <c r="Y123">
        <v>3.61</v>
      </c>
      <c r="Z123">
        <v>3.62</v>
      </c>
      <c r="AA123">
        <v>4.6399999999999997</v>
      </c>
      <c r="AB123">
        <v>4.1900000000000004</v>
      </c>
      <c r="AC123">
        <v>3.94</v>
      </c>
      <c r="AD123">
        <v>1.89</v>
      </c>
      <c r="AE123">
        <v>1.46</v>
      </c>
      <c r="AF123">
        <v>2</v>
      </c>
      <c r="AH123" s="4" t="str">
        <f t="shared" si="140"/>
        <v>ON</v>
      </c>
      <c r="AI123" s="31">
        <f>M123+'Config sheet'!$D$9-'Config sheet'!$C$139</f>
        <v>22.668900000000001</v>
      </c>
      <c r="AJ123" s="31">
        <f>N123+'Config sheet'!$D$9+'Config sheet'!$C$140</f>
        <v>35.468899999999998</v>
      </c>
      <c r="AK123" s="25">
        <f t="shared" si="71"/>
        <v>1.5646502476961828</v>
      </c>
      <c r="AL123" s="46">
        <f>'Config sheet'!$C$47</f>
        <v>3546.9708798579968</v>
      </c>
      <c r="AM123" s="4">
        <f>'Config sheet'!$C$42</f>
        <v>1817.9423322060413</v>
      </c>
      <c r="AN123" s="25">
        <f>'Config sheet'!$C$46</f>
        <v>1729.0285476519553</v>
      </c>
      <c r="AO123" s="25">
        <f t="shared" si="72"/>
        <v>1.5182549131848</v>
      </c>
      <c r="AP123" s="25">
        <f>'Config sheet'!$C$50/100*GERC_A_PARA!AM123</f>
        <v>351.771841281869</v>
      </c>
      <c r="AQ123" s="25">
        <f t="shared" si="73"/>
        <v>351.771841281869</v>
      </c>
      <c r="AR123" s="25">
        <f t="shared" si="74"/>
        <v>472.40467678663788</v>
      </c>
      <c r="AS123" s="27">
        <f t="shared" si="75"/>
        <v>2169.7141734879106</v>
      </c>
      <c r="AT123" s="25">
        <f t="shared" si="76"/>
        <v>1615.6579038440193</v>
      </c>
      <c r="AU123" s="25">
        <f>'Config sheet'!$C$51/100*GERC_A_PARA!AN123</f>
        <v>266.0974934836359</v>
      </c>
      <c r="AV123" s="25">
        <f t="shared" si="77"/>
        <v>266.0974934836359</v>
      </c>
      <c r="AW123" s="25">
        <f t="shared" si="78"/>
        <v>357.3500935856477</v>
      </c>
      <c r="AX123" s="27">
        <f t="shared" si="79"/>
        <v>1995.1260411355911</v>
      </c>
      <c r="AY123" s="25">
        <f t="shared" si="80"/>
        <v>1485.6524407285974</v>
      </c>
      <c r="AZ123" s="31">
        <f t="shared" si="117"/>
        <v>93.364320013474611</v>
      </c>
      <c r="BA123" s="31">
        <f t="shared" si="118"/>
        <v>94.722319638624001</v>
      </c>
      <c r="BB123" s="31">
        <f t="shared" si="119"/>
        <v>69.522890807457372</v>
      </c>
      <c r="BC123" s="31">
        <f t="shared" si="120"/>
        <v>70.534112863615476</v>
      </c>
      <c r="BD123" s="25">
        <f t="shared" si="81"/>
        <v>94.043319826049299</v>
      </c>
      <c r="BE123">
        <f>'Config sheet'!$D$59</f>
        <v>82.44</v>
      </c>
      <c r="BF123" s="30">
        <f t="shared" si="121"/>
        <v>82.035910830792858</v>
      </c>
      <c r="BG123" s="19">
        <f>Coeff_Summary!$B$10+Coeff_Summary!$D$10*(C123)+Coeff_Summary!$E$10*AI123*100+Coeff_Summary!$F$10*(C123)^2+Coeff_Summary!$G$10*(C123)*AI123*100+Coeff_Summary!$H$10*(AI123*100)^2</f>
        <v>0.96160659554732886</v>
      </c>
      <c r="BH123" s="19">
        <f>Coeff_Summary!$B$8+Coeff_Summary!$D$8*(D123)+Coeff_Summary!$E$8*AJ123*100+Coeff_Summary!$F$8*(D123)^2+Coeff_Summary!$G$8*(D123)*AJ123*100+Coeff_Summary!$H$8*(AJ123*100)^2</f>
        <v>0.9718579057420702</v>
      </c>
      <c r="BI123" s="30">
        <f t="shared" si="122"/>
        <v>0.96673225064469959</v>
      </c>
      <c r="BJ123" s="30">
        <f>BG123*8314.4*(GERC_A_PARA!C123+273)/('Config sheet'!$C$28*AI123*10^5)</f>
        <v>6.4258512781576252E-2</v>
      </c>
      <c r="BK123">
        <f>BH123*(8314.4/'Config sheet'!$C$28)*(BT123/(AJ123*10^5))</f>
        <v>4.8359621362889932E-2</v>
      </c>
      <c r="BL123" s="30">
        <f t="shared" si="123"/>
        <v>3335.6891686816907</v>
      </c>
      <c r="BM123" s="30">
        <f t="shared" si="82"/>
        <v>51910.463287878585</v>
      </c>
      <c r="BN123" s="30">
        <f t="shared" si="83"/>
        <v>2483.8905677072994</v>
      </c>
      <c r="BO123" s="30">
        <f t="shared" si="84"/>
        <v>51362.903548566246</v>
      </c>
      <c r="BP123" s="19">
        <f>(Coeff_Summary!$B$4+Coeff_Summary!$D$4*(C123)+Coeff_Summary!$E$4*AI123*100+Coeff_Summary!$F$4*(C123)^2+Coeff_Summary!$G$4*(C123)*AI123*100+Coeff_Summary!$H$4*(AI123*100)^2+Coeff_Summary!$B$2+Coeff_Summary!$D$2*(D123)+Coeff_Summary!$E$2*AJ123*100+Coeff_Summary!$F$2*(D123)^2+Coeff_Summary!$G$2*(D123)*AJ123*100+Coeff_Summary!$H$2*(AJ123*100)^2)/2</f>
        <v>1.3618726847771521</v>
      </c>
      <c r="BQ123" s="30">
        <f t="shared" si="124"/>
        <v>3.7634028266483242</v>
      </c>
      <c r="BR123" s="30">
        <f>BI123*(8314.4/'Config sheet'!$C$28)*(273+C123)*BQ123*((AK123^(1/BQ123))-1)</f>
        <v>69615.576467127161</v>
      </c>
      <c r="BS123" s="30">
        <f t="shared" si="85"/>
        <v>336.04742153323434</v>
      </c>
      <c r="BT123" s="30">
        <f t="shared" si="86"/>
        <v>347.62</v>
      </c>
      <c r="BU123" s="52">
        <f t="shared" si="87"/>
        <v>76.507148869740845</v>
      </c>
      <c r="BV123" s="30">
        <f t="shared" si="88"/>
        <v>1312.0694092892456</v>
      </c>
      <c r="BW123" s="65">
        <f>Coeff_Summary!$B$8+Coeff_Summary!$D$8*(BS123-273)+Coeff_Summary!$E$8*AJ123*100+Coeff_Summary!$F$8*(BS123-273)^2+Coeff_Summary!$G$8*(BS123-273)*AJ123*100+Coeff_Summary!$H$8*(AJ123*100)^2</f>
        <v>0.96646676172745627</v>
      </c>
      <c r="BX123" s="30">
        <f>BW123*(8314.4/'Config sheet'!$C$28)*(BS123/(AI123*10^5))</f>
        <v>7.2741144176318523E-2</v>
      </c>
      <c r="BY123" s="30">
        <f t="shared" si="89"/>
        <v>1.1320079010165693</v>
      </c>
      <c r="BZ123" s="30">
        <f t="shared" si="90"/>
        <v>1.010660607198629</v>
      </c>
      <c r="CA123" s="30">
        <f>('Config sheet'!$C$132*(AJ123-AI123) - 'Config sheet'!$C$133*GERC_A_PARA!AJ123)*10^5</f>
        <v>94755.685623783022</v>
      </c>
      <c r="CB123" s="30">
        <f>('Config sheet'!$C$132*(AJ123-AI123) + 'Config sheet'!$C$133*AI123)*10^5</f>
        <v>119105.2730041068</v>
      </c>
      <c r="CC123" s="30">
        <f>'Config sheet'!$C$148</f>
        <v>386976</v>
      </c>
      <c r="CD123" s="30">
        <f t="shared" si="125"/>
        <v>11.572578466765663</v>
      </c>
      <c r="CE123" s="30"/>
      <c r="CF123" s="30"/>
      <c r="CG123" s="30"/>
      <c r="CH123" s="30"/>
      <c r="CI123" s="30"/>
      <c r="CJ123" s="30"/>
      <c r="CK123" s="30"/>
      <c r="CL123" s="30"/>
      <c r="CM123" s="46">
        <f>P123+'Config sheet'!$O$9-'Config sheet'!$C$139</f>
        <v>34.518900000000002</v>
      </c>
      <c r="CN123" s="46">
        <f>Q123+'Config sheet'!$O$9+'Config sheet'!C$140</f>
        <v>65.138900000000007</v>
      </c>
      <c r="CO123" s="27">
        <f t="shared" si="91"/>
        <v>1.8870502825988082</v>
      </c>
      <c r="CP123" s="46">
        <f>'Config sheet'!$N$47</f>
        <v>1852.7346826837274</v>
      </c>
      <c r="CQ123" s="27">
        <f>'Config sheet'!$N$42</f>
        <v>970.82423361890676</v>
      </c>
      <c r="CR123" s="27">
        <f>'Config sheet'!$N$46</f>
        <v>881.91044906482068</v>
      </c>
      <c r="CS123" s="27">
        <f t="shared" si="92"/>
        <v>1.3897024830394189</v>
      </c>
      <c r="CT123" s="27">
        <f>'Config sheet'!$N$50/100*GERC_A_PARA!CQ123</f>
        <v>274.64617569078871</v>
      </c>
      <c r="CU123" s="27">
        <f t="shared" si="93"/>
        <v>274.64617569078871</v>
      </c>
      <c r="CV123" s="27">
        <f t="shared" si="94"/>
        <v>433.73194324793104</v>
      </c>
      <c r="CW123" s="27">
        <f t="shared" si="95"/>
        <v>1245.4704093096955</v>
      </c>
      <c r="CX123" s="27">
        <f t="shared" si="96"/>
        <v>788.65227746764731</v>
      </c>
      <c r="CY123" s="27">
        <f>'Config sheet'!$N$51/100*GERC_A_PARA!CR123</f>
        <v>198.78261521921058</v>
      </c>
      <c r="CZ123" s="27">
        <f t="shared" si="97"/>
        <v>198.78261521921058</v>
      </c>
      <c r="DA123" s="27">
        <f t="shared" si="98"/>
        <v>313.92525224892699</v>
      </c>
      <c r="DB123" s="27">
        <f t="shared" si="99"/>
        <v>1080.6930642840312</v>
      </c>
      <c r="DC123" s="27">
        <f t="shared" si="100"/>
        <v>684.31256176007889</v>
      </c>
      <c r="DD123" s="50">
        <f t="shared" si="101"/>
        <v>83.613329576238129</v>
      </c>
      <c r="DE123" s="50">
        <f t="shared" si="102"/>
        <v>86.943953646108412</v>
      </c>
      <c r="DF123" s="50">
        <f t="shared" si="103"/>
        <v>52.945330779477608</v>
      </c>
      <c r="DG123" s="50">
        <f t="shared" si="104"/>
        <v>55.054336532209724</v>
      </c>
      <c r="DH123" s="27">
        <f t="shared" si="105"/>
        <v>85.278641611173271</v>
      </c>
      <c r="DI123">
        <f>'Config sheet'!$N$59</f>
        <v>71.978923438716066</v>
      </c>
      <c r="DJ123" s="21">
        <f t="shared" si="126"/>
        <v>69.639237633508472</v>
      </c>
      <c r="DK123" s="19">
        <f>Coeff_Summary!$B$11+Coeff_Summary!$D$11*(F123)+Coeff_Summary!$E$11*CM123*100+Coeff_Summary!$F$11*(F123)^2+Coeff_Summary!$G$11*(F123)*CM123*100+Coeff_Summary!$H$11*(CM123*100)^2</f>
        <v>0.93688766775129795</v>
      </c>
      <c r="DL123" s="19">
        <f>Coeff_Summary!$B$9+Coeff_Summary!$D$9*(G123)+Coeff_Summary!$E$9*CN123*100+Coeff_Summary!$F$9*(G123)^2+Coeff_Summary!$G$9*(G123)*CN123*100+Coeff_Summary!$H$9*(CN123*100)^2</f>
        <v>0.95398505352196827</v>
      </c>
      <c r="DM123" s="30">
        <f t="shared" si="127"/>
        <v>0.94543636063663317</v>
      </c>
      <c r="DN123">
        <f>DK123*8314.4*(GERC_A_PARA!F123+273)/('Config sheet'!$N$28*GERC_A_PARA!CM123*10^5)</f>
        <v>4.0023041324473679E-2</v>
      </c>
      <c r="DO123">
        <f>DL123*(8314.4/'Config sheet'!$N$28)*((GERC_A_PARA!G123+273)/(GERC_A_PARA!CN123*10^5))</f>
        <v>2.580573798936811E-2</v>
      </c>
      <c r="DP123" s="30">
        <f t="shared" si="128"/>
        <v>1579.9869700517643</v>
      </c>
      <c r="DQ123" s="30">
        <f t="shared" si="106"/>
        <v>39476.934230023602</v>
      </c>
      <c r="DR123" s="30">
        <f t="shared" si="107"/>
        <v>1000.4736467333357</v>
      </c>
      <c r="DS123" s="30">
        <f t="shared" si="108"/>
        <v>38769.425898438865</v>
      </c>
      <c r="DT123" s="19">
        <f>(Coeff_Summary!$B$5+Coeff_Summary!$D$5*(F123)+Coeff_Summary!$E$5*CM123*100+Coeff_Summary!$F$5*(F123)^2+Coeff_Summary!$G$5*(F123)*CM123*100+Coeff_Summary!$H$5*(CM123*100)^2+Coeff_Summary!$B$3+Coeff_Summary!$D$3*(G123)+Coeff_Summary!$E$3*CN123*100+Coeff_Summary!$F$3*(G123)^2+Coeff_Summary!$G$3*(G123)*CN123*100+Coeff_Summary!$H$3*(CN123*100)^2)/2</f>
        <v>1.4197292049537811</v>
      </c>
      <c r="DU123" s="30">
        <f t="shared" si="129"/>
        <v>3.382488490668921</v>
      </c>
      <c r="DV123" s="30">
        <f>DM123*(8314.4/'Config sheet'!$N$28)*(273+F123)*DU123*((CO123^(1/DU123))-1)</f>
        <v>97386.707868399768</v>
      </c>
      <c r="DW123" s="30">
        <f t="shared" si="109"/>
        <v>350.42020860420189</v>
      </c>
      <c r="DX123" s="30">
        <f t="shared" si="110"/>
        <v>347.05</v>
      </c>
      <c r="DY123" s="30">
        <f t="shared" si="111"/>
        <v>105.95338032892049</v>
      </c>
      <c r="DZ123" s="30">
        <f t="shared" si="112"/>
        <v>1007.9193555233725</v>
      </c>
      <c r="EA123" s="65">
        <f>Coeff_Summary!$B$9+Coeff_Summary!$D$9*(DW123-273)+Coeff_Summary!$E$9*CN123*100+Coeff_Summary!$F$9*(DW123-273)^2+Coeff_Summary!$G$9*(DW123-273)*CN123*100+Coeff_Summary!$H$9*(CN123*100)^2</f>
        <v>0.95649001367301822</v>
      </c>
      <c r="EB123" s="30">
        <f>EA123*(8314.4/'Config sheet'!$C$28)*(DW123/(CM123*10^5))</f>
        <v>4.9298728789662308E-2</v>
      </c>
      <c r="EC123" s="30">
        <f t="shared" si="113"/>
        <v>1.2317586859526499</v>
      </c>
      <c r="ED123" s="30">
        <f t="shared" si="114"/>
        <v>1.0182491309888917</v>
      </c>
      <c r="EE123" s="30">
        <f>('Config sheet'!$N$132*(CN123-CM123) - 'Config sheet'!$N$133*GERC_A_PARA!CN123)*10^5</f>
        <v>112744.5057718324</v>
      </c>
      <c r="EF123" s="30">
        <f>('Config sheet'!$N$132*(CN123-CM123) + 'Config sheet'!$N$133*CM123)*10^5</f>
        <v>154483.72378886832</v>
      </c>
      <c r="EG123" s="30">
        <f>'Config sheet'!$N$148</f>
        <v>386976</v>
      </c>
      <c r="EH123" s="30">
        <f t="shared" si="115"/>
        <v>2319.9887648126182</v>
      </c>
      <c r="EI123" s="30">
        <f>'Config sheet'!$E$127+'Config sheet'!$P$127</f>
        <v>3308.2</v>
      </c>
      <c r="EJ123" s="30"/>
      <c r="EK123" s="63">
        <f t="shared" si="116"/>
        <v>51910.463287878585</v>
      </c>
      <c r="EL123" s="63">
        <f t="shared" si="137"/>
        <v>51362.903548566246</v>
      </c>
      <c r="EM123" s="63">
        <f t="shared" si="138"/>
        <v>39476.934230023602</v>
      </c>
      <c r="EN123" s="63">
        <f t="shared" si="139"/>
        <v>38769.425898438865</v>
      </c>
      <c r="EO123" s="30">
        <f>BL123*(('Config sheet'!$D$8+273)/(C123+273))*(GERC_A_PARA!AI123/'Config sheet'!$D$7)*(1/GERC_A_PARA!BG123)*24*10^-3</f>
        <v>1801.6438583049471</v>
      </c>
      <c r="EP123" s="30">
        <f>BN123*(('Config sheet'!$D$8+273)/(D123+273))*(GERC_A_PARA!AJ123/'Config sheet'!$D$7)*(1/GERC_A_PARA!BH123)*24*10^-3</f>
        <v>1782.6398352447738</v>
      </c>
      <c r="EQ123" s="30">
        <f t="shared" si="130"/>
        <v>1792.1418467748604</v>
      </c>
      <c r="ER123" s="30">
        <f>DP123*(('Config sheet'!$D$8+273)/(F123+273))*(CM123/'Config sheet'!$D$7)*(1/DK123)*24*10^-3</f>
        <v>1370.1163810810776</v>
      </c>
      <c r="ES123" s="30">
        <f>DR123*(('Config sheet'!$D$8+273)/(G123+273))*(CN123/'Config sheet'!$D$7)*(1/DL123)*24*10^-3</f>
        <v>1345.5610610248827</v>
      </c>
      <c r="ET123" s="30">
        <f t="shared" si="131"/>
        <v>1357.8387210529802</v>
      </c>
      <c r="EU123">
        <f t="shared" si="132"/>
        <v>1.010660607198629</v>
      </c>
      <c r="EV123">
        <f t="shared" si="133"/>
        <v>1.0182491309888915</v>
      </c>
      <c r="EW123" s="30">
        <f t="shared" si="134"/>
        <v>0.73212363834394389</v>
      </c>
      <c r="EX123" s="30">
        <f>'Config sheet'!$C$123/('Config sheet'!$F$17*10^-3)</f>
        <v>1.2841244171864261</v>
      </c>
      <c r="EY123" s="30">
        <f t="shared" si="135"/>
        <v>0.74229681323401109</v>
      </c>
      <c r="EZ123" s="30">
        <f>'Config sheet'!$N$123/('Config sheet'!$Q$17*10^-3)</f>
        <v>1.4616189626248377</v>
      </c>
      <c r="FA123" s="1" t="s">
        <v>530</v>
      </c>
      <c r="FB123" s="30">
        <f t="shared" si="136"/>
        <v>-3.3702086042018777</v>
      </c>
      <c r="FC123" s="30"/>
    </row>
    <row r="124" spans="1:159" x14ac:dyDescent="0.25">
      <c r="A124" s="1">
        <v>43485</v>
      </c>
      <c r="B124" s="2">
        <v>8.4722222222222213E-2</v>
      </c>
      <c r="C124">
        <v>24.6</v>
      </c>
      <c r="D124">
        <v>73.88</v>
      </c>
      <c r="E124">
        <v>16.239999999999998</v>
      </c>
      <c r="F124">
        <v>16.239999999999998</v>
      </c>
      <c r="G124">
        <v>72.69</v>
      </c>
      <c r="H124">
        <v>66.349999999999994</v>
      </c>
      <c r="I124">
        <v>71.63</v>
      </c>
      <c r="J124">
        <v>71.95</v>
      </c>
      <c r="K124">
        <v>72.28</v>
      </c>
      <c r="L124">
        <v>69.7</v>
      </c>
      <c r="M124">
        <v>21.8</v>
      </c>
      <c r="N124">
        <v>34.159999999999997</v>
      </c>
      <c r="O124">
        <v>33.68</v>
      </c>
      <c r="P124">
        <v>33.6</v>
      </c>
      <c r="Q124">
        <v>63.74</v>
      </c>
      <c r="R124">
        <v>3.72</v>
      </c>
      <c r="S124">
        <v>80.67</v>
      </c>
      <c r="T124">
        <v>75.17</v>
      </c>
      <c r="U124">
        <v>71.989999999999995</v>
      </c>
      <c r="V124">
        <v>71.989999999999995</v>
      </c>
      <c r="W124">
        <v>2.84</v>
      </c>
      <c r="X124">
        <v>2.4700000000000002</v>
      </c>
      <c r="Y124">
        <v>3.62</v>
      </c>
      <c r="Z124">
        <v>3.5</v>
      </c>
      <c r="AA124">
        <v>4.63</v>
      </c>
      <c r="AB124">
        <v>4.1900000000000004</v>
      </c>
      <c r="AC124">
        <v>3.89</v>
      </c>
      <c r="AD124">
        <v>1.97</v>
      </c>
      <c r="AE124">
        <v>1.38</v>
      </c>
      <c r="AF124">
        <v>2.3199999999999998</v>
      </c>
      <c r="AH124" s="4" t="str">
        <f t="shared" si="140"/>
        <v>ON</v>
      </c>
      <c r="AI124" s="31">
        <f>M124+'Config sheet'!$D$9-'Config sheet'!$C$139</f>
        <v>22.758900000000001</v>
      </c>
      <c r="AJ124" s="31">
        <f>N124+'Config sheet'!$D$9+'Config sheet'!$C$140</f>
        <v>35.518899999999995</v>
      </c>
      <c r="AK124" s="25">
        <f t="shared" si="71"/>
        <v>1.5606597858420219</v>
      </c>
      <c r="AL124" s="46">
        <f>'Config sheet'!$C$47</f>
        <v>3546.9708798579968</v>
      </c>
      <c r="AM124" s="4">
        <f>'Config sheet'!$C$42</f>
        <v>1817.9423322060413</v>
      </c>
      <c r="AN124" s="25">
        <f>'Config sheet'!$C$46</f>
        <v>1729.0285476519553</v>
      </c>
      <c r="AO124" s="25">
        <f t="shared" si="72"/>
        <v>1.5249710707985351</v>
      </c>
      <c r="AP124" s="25">
        <f>'Config sheet'!$C$50/100*GERC_A_PARA!AM124</f>
        <v>351.771841281869</v>
      </c>
      <c r="AQ124" s="25">
        <f t="shared" si="73"/>
        <v>351.771841281869</v>
      </c>
      <c r="AR124" s="25">
        <f t="shared" si="74"/>
        <v>471.00224615000036</v>
      </c>
      <c r="AS124" s="27">
        <f t="shared" si="75"/>
        <v>2169.7141734879106</v>
      </c>
      <c r="AT124" s="25">
        <f t="shared" si="76"/>
        <v>1620.4685988273186</v>
      </c>
      <c r="AU124" s="25">
        <f>'Config sheet'!$C$51/100*GERC_A_PARA!AN124</f>
        <v>266.0974934836359</v>
      </c>
      <c r="AV124" s="25">
        <f t="shared" si="77"/>
        <v>266.0974934836359</v>
      </c>
      <c r="AW124" s="25">
        <f t="shared" si="78"/>
        <v>356.28922618979811</v>
      </c>
      <c r="AX124" s="27">
        <f t="shared" si="79"/>
        <v>1995.1260411355911</v>
      </c>
      <c r="AY124" s="25">
        <f t="shared" si="80"/>
        <v>1490.0760385252195</v>
      </c>
      <c r="AZ124" s="31">
        <f t="shared" si="117"/>
        <v>93.441463859667792</v>
      </c>
      <c r="BA124" s="31">
        <f t="shared" si="118"/>
        <v>94.78367590699159</v>
      </c>
      <c r="BB124" s="31">
        <f t="shared" si="119"/>
        <v>69.78751388697286</v>
      </c>
      <c r="BC124" s="31">
        <f t="shared" si="120"/>
        <v>70.789955822520312</v>
      </c>
      <c r="BD124" s="25">
        <f t="shared" si="81"/>
        <v>94.112569883329684</v>
      </c>
      <c r="BE124">
        <f>'Config sheet'!$D$59</f>
        <v>82.44</v>
      </c>
      <c r="BF124" s="30">
        <f t="shared" si="121"/>
        <v>82.200652369038139</v>
      </c>
      <c r="BG124" s="19">
        <f>Coeff_Summary!$B$10+Coeff_Summary!$D$10*(C124)+Coeff_Summary!$E$10*AI124*100+Coeff_Summary!$F$10*(C124)^2+Coeff_Summary!$G$10*(C124)*AI124*100+Coeff_Summary!$H$10*(AI124*100)^2</f>
        <v>0.96105758933220131</v>
      </c>
      <c r="BH124" s="19">
        <f>Coeff_Summary!$B$8+Coeff_Summary!$D$8*(D124)+Coeff_Summary!$E$8*AJ124*100+Coeff_Summary!$F$8*(D124)^2+Coeff_Summary!$G$8*(D124)*AJ124*100+Coeff_Summary!$H$8*(AJ124*100)^2</f>
        <v>0.97149956733147325</v>
      </c>
      <c r="BI124" s="30">
        <f t="shared" si="122"/>
        <v>0.96627857833183728</v>
      </c>
      <c r="BJ124" s="30">
        <f>BG124*8314.4*(GERC_A_PARA!C124+273)/('Config sheet'!$C$28*AI124*10^5)</f>
        <v>6.380491824486284E-2</v>
      </c>
      <c r="BK124">
        <f>BH124*(8314.4/'Config sheet'!$C$28)*(BT124/(AJ124*10^5))</f>
        <v>4.8170976386613752E-2</v>
      </c>
      <c r="BL124" s="30">
        <f t="shared" si="123"/>
        <v>3338.1454480477109</v>
      </c>
      <c r="BM124" s="30">
        <f t="shared" si="82"/>
        <v>52317.99585162037</v>
      </c>
      <c r="BN124" s="30">
        <f t="shared" si="83"/>
        <v>2493.1209571184595</v>
      </c>
      <c r="BO124" s="30">
        <f t="shared" si="84"/>
        <v>51755.665841377333</v>
      </c>
      <c r="BP124" s="19">
        <f>(Coeff_Summary!$B$4+Coeff_Summary!$D$4*(C124)+Coeff_Summary!$E$4*AI124*100+Coeff_Summary!$F$4*(C124)^2+Coeff_Summary!$G$4*(C124)*AI124*100+Coeff_Summary!$H$4*(AI124*100)^2+Coeff_Summary!$B$2+Coeff_Summary!$D$2*(D124)+Coeff_Summary!$E$2*AJ124*100+Coeff_Summary!$F$2*(D124)^2+Coeff_Summary!$G$2*(D124)*AJ124*100+Coeff_Summary!$H$2*(AJ124*100)^2)/2</f>
        <v>1.3629424273047166</v>
      </c>
      <c r="BQ124" s="30">
        <f t="shared" si="124"/>
        <v>3.755257927341813</v>
      </c>
      <c r="BR124" s="30">
        <f>BI124*(8314.4/'Config sheet'!$C$28)*(273+C124)*BQ124*((AK124^(1/BQ124))-1)</f>
        <v>68994.895594455666</v>
      </c>
      <c r="BS124" s="30">
        <f t="shared" si="85"/>
        <v>335.04999412612449</v>
      </c>
      <c r="BT124" s="30">
        <f t="shared" si="86"/>
        <v>346.88</v>
      </c>
      <c r="BU124" s="52">
        <f t="shared" si="87"/>
        <v>75.994306262427955</v>
      </c>
      <c r="BV124" s="30">
        <f t="shared" si="88"/>
        <v>1319.4243822792948</v>
      </c>
      <c r="BW124" s="65">
        <f>Coeff_Summary!$B$8+Coeff_Summary!$D$8*(BS124-273)+Coeff_Summary!$E$8*AJ124*100+Coeff_Summary!$F$8*(BS124-273)^2+Coeff_Summary!$G$8*(BS124-273)*AJ124*100+Coeff_Summary!$H$8*(AJ124*100)^2</f>
        <v>0.96592823326394817</v>
      </c>
      <c r="BX124" s="30">
        <f>BW124*(8314.4/'Config sheet'!$C$28)*(BS124/(AI124*10^5))</f>
        <v>7.2198187009526849E-2</v>
      </c>
      <c r="BY124" s="30">
        <f t="shared" si="89"/>
        <v>1.1315457960850812</v>
      </c>
      <c r="BZ124" s="30">
        <f t="shared" si="90"/>
        <v>1.0108650908282484</v>
      </c>
      <c r="CA124" s="30">
        <f>('Config sheet'!$C$132*(AJ124-AI124) - 'Config sheet'!$C$133*GERC_A_PARA!AJ124)*10^5</f>
        <v>94392.210097878531</v>
      </c>
      <c r="CB124" s="30">
        <f>('Config sheet'!$C$132*(AJ124-AI124) + 'Config sheet'!$C$133*AI124)*10^5</f>
        <v>118800.4330342991</v>
      </c>
      <c r="CC124" s="30">
        <f>'Config sheet'!$C$148</f>
        <v>386976</v>
      </c>
      <c r="CD124" s="30">
        <f t="shared" si="125"/>
        <v>11.830005873875507</v>
      </c>
      <c r="CE124" s="30"/>
      <c r="CF124" s="30"/>
      <c r="CG124" s="30"/>
      <c r="CH124" s="30"/>
      <c r="CI124" s="30"/>
      <c r="CJ124" s="30"/>
      <c r="CK124" s="30"/>
      <c r="CL124" s="30"/>
      <c r="CM124" s="46">
        <f>P124+'Config sheet'!$O$9-'Config sheet'!$C$139</f>
        <v>34.558900000000001</v>
      </c>
      <c r="CN124" s="46">
        <f>Q124+'Config sheet'!$O$9+'Config sheet'!C$140</f>
        <v>65.098900000000015</v>
      </c>
      <c r="CO124" s="27">
        <f t="shared" si="91"/>
        <v>1.883708682857383</v>
      </c>
      <c r="CP124" s="46">
        <f>'Config sheet'!$N$47</f>
        <v>1852.7346826837274</v>
      </c>
      <c r="CQ124" s="27">
        <f>'Config sheet'!$N$42</f>
        <v>970.82423361890676</v>
      </c>
      <c r="CR124" s="27">
        <f>'Config sheet'!$N$46</f>
        <v>881.91044906482068</v>
      </c>
      <c r="CS124" s="27">
        <f t="shared" si="92"/>
        <v>1.3918736524815647</v>
      </c>
      <c r="CT124" s="27">
        <f>'Config sheet'!$N$50/100*GERC_A_PARA!CQ124</f>
        <v>274.64617569078871</v>
      </c>
      <c r="CU124" s="27">
        <f t="shared" si="93"/>
        <v>274.64617569078871</v>
      </c>
      <c r="CV124" s="27">
        <f t="shared" si="94"/>
        <v>432.87133942785562</v>
      </c>
      <c r="CW124" s="27">
        <f t="shared" si="95"/>
        <v>1245.4704093096955</v>
      </c>
      <c r="CX124" s="27">
        <f t="shared" si="96"/>
        <v>790.22021948847259</v>
      </c>
      <c r="CY124" s="27">
        <f>'Config sheet'!$N$51/100*GERC_A_PARA!CR124</f>
        <v>198.78261521921058</v>
      </c>
      <c r="CZ124" s="27">
        <f t="shared" si="97"/>
        <v>198.78261521921058</v>
      </c>
      <c r="DA124" s="27">
        <f t="shared" si="98"/>
        <v>313.30236690347493</v>
      </c>
      <c r="DB124" s="27">
        <f t="shared" si="99"/>
        <v>1080.6930642840312</v>
      </c>
      <c r="DC124" s="27">
        <f t="shared" si="100"/>
        <v>685.6730630248536</v>
      </c>
      <c r="DD124" s="50">
        <f t="shared" si="101"/>
        <v>83.701976294178749</v>
      </c>
      <c r="DE124" s="50">
        <f t="shared" si="102"/>
        <v>87.014582738451367</v>
      </c>
      <c r="DF124" s="50">
        <f t="shared" si="103"/>
        <v>53.10683705080136</v>
      </c>
      <c r="DG124" s="50">
        <f t="shared" si="104"/>
        <v>55.208604039326502</v>
      </c>
      <c r="DH124" s="27">
        <f t="shared" si="105"/>
        <v>85.358279516315065</v>
      </c>
      <c r="DI124">
        <f>'Config sheet'!$N$59</f>
        <v>71.978923438716066</v>
      </c>
      <c r="DJ124" s="21">
        <f t="shared" si="126"/>
        <v>69.758000030689487</v>
      </c>
      <c r="DK124" s="19">
        <f>Coeff_Summary!$B$11+Coeff_Summary!$D$11*(F124)+Coeff_Summary!$E$11*CM124*100+Coeff_Summary!$F$11*(F124)^2+Coeff_Summary!$G$11*(F124)*CM124*100+Coeff_Summary!$H$11*(CM124*100)^2</f>
        <v>0.93573467824799139</v>
      </c>
      <c r="DL124" s="19">
        <f>Coeff_Summary!$B$9+Coeff_Summary!$D$9*(G124)+Coeff_Summary!$E$9*CN124*100+Coeff_Summary!$F$9*(G124)^2+Coeff_Summary!$G$9*(G124)*CN124*100+Coeff_Summary!$H$9*(CN124*100)^2</f>
        <v>0.95296609778346042</v>
      </c>
      <c r="DM124" s="30">
        <f t="shared" si="127"/>
        <v>0.94435038801572591</v>
      </c>
      <c r="DN124">
        <f>DK124*8314.4*(GERC_A_PARA!F124+273)/('Config sheet'!$N$28*GERC_A_PARA!CM124*10^5)</f>
        <v>3.9762552141986415E-2</v>
      </c>
      <c r="DO124">
        <f>DL124*(8314.4/'Config sheet'!$N$28)*((GERC_A_PARA!G124+273)/(GERC_A_PARA!CN124*10^5))</f>
        <v>2.5692934025754937E-2</v>
      </c>
      <c r="DP124" s="30">
        <f t="shared" si="128"/>
        <v>1581.462449140889</v>
      </c>
      <c r="DQ124" s="30">
        <f t="shared" si="106"/>
        <v>39772.659548957316</v>
      </c>
      <c r="DR124" s="30">
        <f t="shared" si="107"/>
        <v>1003.3988718893301</v>
      </c>
      <c r="DS124" s="30">
        <f t="shared" si="108"/>
        <v>39053.49505367934</v>
      </c>
      <c r="DT124" s="19">
        <f>(Coeff_Summary!$B$5+Coeff_Summary!$D$5*(F124)+Coeff_Summary!$E$5*CM124*100+Coeff_Summary!$F$5*(F124)^2+Coeff_Summary!$G$5*(F124)*CM124*100+Coeff_Summary!$H$5*(CM124*100)^2+Coeff_Summary!$B$3+Coeff_Summary!$D$3*(G124)+Coeff_Summary!$E$3*CN124*100+Coeff_Summary!$F$3*(G124)^2+Coeff_Summary!$G$3*(G124)*CN124*100+Coeff_Summary!$H$3*(CN124*100)^2)/2</f>
        <v>1.4221656879029214</v>
      </c>
      <c r="DU124" s="30">
        <f t="shared" si="129"/>
        <v>3.3687382197436038</v>
      </c>
      <c r="DV124" s="30">
        <f>DM124*(8314.4/'Config sheet'!$N$28)*(273+F124)*DU124*((CO124^(1/DU124))-1)</f>
        <v>96614.522156046674</v>
      </c>
      <c r="DW124" s="30">
        <f t="shared" si="109"/>
        <v>349.0562108744665</v>
      </c>
      <c r="DX124" s="30">
        <f t="shared" si="110"/>
        <v>345.69</v>
      </c>
      <c r="DY124" s="30">
        <f t="shared" si="111"/>
        <v>105.96317249684057</v>
      </c>
      <c r="DZ124" s="30">
        <f t="shared" si="112"/>
        <v>1007.324947236375</v>
      </c>
      <c r="EA124" s="65">
        <f>Coeff_Summary!$B$9+Coeff_Summary!$D$9*(DW124-273)+Coeff_Summary!$E$9*CN124*100+Coeff_Summary!$F$9*(DW124-273)^2+Coeff_Summary!$G$9*(DW124-273)*CN124*100+Coeff_Summary!$H$9*(CN124*100)^2</f>
        <v>0.95550798565588191</v>
      </c>
      <c r="EB124" s="30">
        <f>EA124*(8314.4/'Config sheet'!$C$28)*(DW124/(CM124*10^5))</f>
        <v>4.8999637265739422E-2</v>
      </c>
      <c r="EC124" s="30">
        <f t="shared" si="113"/>
        <v>1.232306142995266</v>
      </c>
      <c r="ED124" s="30">
        <f t="shared" si="114"/>
        <v>1.0184148561937794</v>
      </c>
      <c r="EE124" s="30">
        <f>('Config sheet'!$N$132*(CN124-CM124) - 'Config sheet'!$N$133*GERC_A_PARA!CN124)*10^5</f>
        <v>112395.41598795168</v>
      </c>
      <c r="EF124" s="30">
        <f>('Config sheet'!$N$132*(CN124-CM124) + 'Config sheet'!$N$133*CM124)*10^5</f>
        <v>154134.6340049876</v>
      </c>
      <c r="EG124" s="30">
        <f>'Config sheet'!$N$148</f>
        <v>386976</v>
      </c>
      <c r="EH124" s="30">
        <f t="shared" si="115"/>
        <v>2326.7493295156701</v>
      </c>
      <c r="EI124" s="30">
        <f>'Config sheet'!$E$127+'Config sheet'!$P$127</f>
        <v>3308.2</v>
      </c>
      <c r="EJ124" s="30"/>
      <c r="EK124" s="63">
        <f t="shared" si="116"/>
        <v>52317.99585162037</v>
      </c>
      <c r="EL124" s="63">
        <f t="shared" si="137"/>
        <v>51755.665841377333</v>
      </c>
      <c r="EM124" s="63">
        <f t="shared" si="138"/>
        <v>39772.659548957316</v>
      </c>
      <c r="EN124" s="63">
        <f t="shared" si="139"/>
        <v>39053.49505367934</v>
      </c>
      <c r="EO124" s="30">
        <f>BL124*(('Config sheet'!$D$8+273)/(C124+273))*(GERC_A_PARA!AI124/'Config sheet'!$D$7)*(1/GERC_A_PARA!BG124)*24*10^-3</f>
        <v>1815.7879921465747</v>
      </c>
      <c r="EP124" s="30">
        <f>BN124*(('Config sheet'!$D$8+273)/(D124+273))*(GERC_A_PARA!AJ124/'Config sheet'!$D$7)*(1/GERC_A_PARA!BH124)*24*10^-3</f>
        <v>1796.2713408757802</v>
      </c>
      <c r="EQ124" s="30">
        <f t="shared" si="130"/>
        <v>1806.0296665111773</v>
      </c>
      <c r="ER124" s="30">
        <f>DP124*(('Config sheet'!$D$8+273)/(F124+273))*(CM124/'Config sheet'!$D$7)*(1/DK124)*24*10^-3</f>
        <v>1380.3800479963102</v>
      </c>
      <c r="ES124" s="30">
        <f>DR124*(('Config sheet'!$D$8+273)/(G124+273))*(CN124/'Config sheet'!$D$7)*(1/DL124)*24*10^-3</f>
        <v>1355.420180294049</v>
      </c>
      <c r="ET124" s="30">
        <f t="shared" si="131"/>
        <v>1367.9001141451795</v>
      </c>
      <c r="EU124">
        <f t="shared" si="132"/>
        <v>1.0108650908282482</v>
      </c>
      <c r="EV124">
        <f t="shared" si="133"/>
        <v>1.0184148561937791</v>
      </c>
      <c r="EW124" s="30">
        <f t="shared" si="134"/>
        <v>0.73056628401243873</v>
      </c>
      <c r="EX124" s="30">
        <f>'Config sheet'!$C$123/('Config sheet'!$F$17*10^-3)</f>
        <v>1.2841244171864261</v>
      </c>
      <c r="EY124" s="30">
        <f t="shared" si="135"/>
        <v>0.73640241478148194</v>
      </c>
      <c r="EZ124" s="30">
        <f>'Config sheet'!$N$123/('Config sheet'!$Q$17*10^-3)</f>
        <v>1.4616189626248377</v>
      </c>
      <c r="FA124" s="1" t="s">
        <v>531</v>
      </c>
      <c r="FB124" s="30">
        <f t="shared" si="136"/>
        <v>-3.3662108744665034</v>
      </c>
      <c r="FC124" s="30"/>
    </row>
    <row r="125" spans="1:159" x14ac:dyDescent="0.25">
      <c r="A125" s="1">
        <v>43485</v>
      </c>
      <c r="B125" s="2">
        <v>0.12638888888888888</v>
      </c>
      <c r="C125">
        <v>24.28</v>
      </c>
      <c r="D125">
        <v>73.33</v>
      </c>
      <c r="E125">
        <v>15.8</v>
      </c>
      <c r="F125">
        <v>15.81</v>
      </c>
      <c r="G125">
        <v>72.08</v>
      </c>
      <c r="H125">
        <v>66.28</v>
      </c>
      <c r="I125">
        <v>71.61</v>
      </c>
      <c r="J125">
        <v>71.83</v>
      </c>
      <c r="K125">
        <v>72.099999999999994</v>
      </c>
      <c r="L125">
        <v>69.31</v>
      </c>
      <c r="M125">
        <v>21.77</v>
      </c>
      <c r="N125">
        <v>34.1</v>
      </c>
      <c r="O125">
        <v>33.61</v>
      </c>
      <c r="P125">
        <v>33.549999999999997</v>
      </c>
      <c r="Q125">
        <v>63.74</v>
      </c>
      <c r="R125">
        <v>3.72</v>
      </c>
      <c r="S125">
        <v>80.86</v>
      </c>
      <c r="T125">
        <v>75.45</v>
      </c>
      <c r="U125">
        <v>71.95</v>
      </c>
      <c r="V125">
        <v>71.95</v>
      </c>
      <c r="W125">
        <v>2.86</v>
      </c>
      <c r="X125">
        <v>2.46</v>
      </c>
      <c r="Y125">
        <v>3.71</v>
      </c>
      <c r="Z125">
        <v>3.49</v>
      </c>
      <c r="AA125">
        <v>4.59</v>
      </c>
      <c r="AB125">
        <v>4.22</v>
      </c>
      <c r="AC125">
        <v>3.9</v>
      </c>
      <c r="AD125">
        <v>1.93</v>
      </c>
      <c r="AE125">
        <v>1.19</v>
      </c>
      <c r="AF125">
        <v>2.11</v>
      </c>
      <c r="AH125" s="4" t="str">
        <f t="shared" si="140"/>
        <v>ON</v>
      </c>
      <c r="AI125" s="31">
        <f>M125+'Config sheet'!$D$9-'Config sheet'!$C$139</f>
        <v>22.728899999999999</v>
      </c>
      <c r="AJ125" s="31">
        <f>N125+'Config sheet'!$D$9+'Config sheet'!$C$140</f>
        <v>35.4589</v>
      </c>
      <c r="AK125" s="25">
        <f t="shared" si="71"/>
        <v>1.5600798982792832</v>
      </c>
      <c r="AL125" s="46">
        <f>'Config sheet'!$C$47</f>
        <v>3546.9708798579968</v>
      </c>
      <c r="AM125" s="4">
        <f>'Config sheet'!$C$42</f>
        <v>1817.9423322060413</v>
      </c>
      <c r="AN125" s="25">
        <f>'Config sheet'!$C$46</f>
        <v>1729.0285476519553</v>
      </c>
      <c r="AO125" s="25">
        <f t="shared" si="72"/>
        <v>1.5229707836036608</v>
      </c>
      <c r="AP125" s="25">
        <f>'Config sheet'!$C$50/100*GERC_A_PARA!AM125</f>
        <v>351.771841281869</v>
      </c>
      <c r="AQ125" s="25">
        <f t="shared" si="73"/>
        <v>351.771841281869</v>
      </c>
      <c r="AR125" s="25">
        <f t="shared" si="74"/>
        <v>471.06787972225555</v>
      </c>
      <c r="AS125" s="27">
        <f t="shared" si="75"/>
        <v>2169.7141734879106</v>
      </c>
      <c r="AT125" s="25">
        <f t="shared" si="76"/>
        <v>1620.2428200225077</v>
      </c>
      <c r="AU125" s="25">
        <f>'Config sheet'!$C$51/100*GERC_A_PARA!AN125</f>
        <v>266.0974934836359</v>
      </c>
      <c r="AV125" s="25">
        <f t="shared" si="77"/>
        <v>266.0974934836359</v>
      </c>
      <c r="AW125" s="25">
        <f t="shared" si="78"/>
        <v>356.33887464659858</v>
      </c>
      <c r="AX125" s="27">
        <f t="shared" si="79"/>
        <v>1995.1260411355911</v>
      </c>
      <c r="AY125" s="25">
        <f t="shared" si="80"/>
        <v>1489.8684272285248</v>
      </c>
      <c r="AZ125" s="31">
        <f t="shared" si="117"/>
        <v>93.437853537651932</v>
      </c>
      <c r="BA125" s="31">
        <f t="shared" si="118"/>
        <v>94.780804441574332</v>
      </c>
      <c r="BB125" s="31">
        <f t="shared" si="119"/>
        <v>69.775094416849356</v>
      </c>
      <c r="BC125" s="31">
        <f t="shared" si="120"/>
        <v>70.777948426981538</v>
      </c>
      <c r="BD125" s="25">
        <f t="shared" si="81"/>
        <v>94.109328989613132</v>
      </c>
      <c r="BE125">
        <f>'Config sheet'!$D$59</f>
        <v>82.44</v>
      </c>
      <c r="BF125" s="30">
        <f t="shared" si="121"/>
        <v>82.192925205764283</v>
      </c>
      <c r="BG125" s="19">
        <f>Coeff_Summary!$B$10+Coeff_Summary!$D$10*(C125)+Coeff_Summary!$E$10*AI125*100+Coeff_Summary!$F$10*(C125)^2+Coeff_Summary!$G$10*(C125)*AI125*100+Coeff_Summary!$H$10*(AI125*100)^2</f>
        <v>0.96093208531405483</v>
      </c>
      <c r="BH125" s="19">
        <f>Coeff_Summary!$B$8+Coeff_Summary!$D$8*(D125)+Coeff_Summary!$E$8*AJ125*100+Coeff_Summary!$F$8*(D125)^2+Coeff_Summary!$G$8*(D125)*AJ125*100+Coeff_Summary!$H$8*(AJ125*100)^2</f>
        <v>0.97129848656789264</v>
      </c>
      <c r="BI125" s="30">
        <f t="shared" si="122"/>
        <v>0.96611528594097373</v>
      </c>
      <c r="BJ125" s="30">
        <f>BG125*8314.4*(GERC_A_PARA!C125+273)/('Config sheet'!$C$28*AI125*10^5)</f>
        <v>6.3812102434609899E-2</v>
      </c>
      <c r="BK125">
        <f>BH125*(8314.4/'Config sheet'!$C$28)*(BT125/(AJ125*10^5))</f>
        <v>4.8166007691739239E-2</v>
      </c>
      <c r="BL125" s="30">
        <f t="shared" si="123"/>
        <v>3338.0304944913382</v>
      </c>
      <c r="BM125" s="30">
        <f t="shared" si="82"/>
        <v>52310.304270446417</v>
      </c>
      <c r="BN125" s="30">
        <f t="shared" si="83"/>
        <v>2492.687750212508</v>
      </c>
      <c r="BO125" s="30">
        <f t="shared" si="84"/>
        <v>51752.010799101772</v>
      </c>
      <c r="BP125" s="19">
        <f>(Coeff_Summary!$B$4+Coeff_Summary!$D$4*(C125)+Coeff_Summary!$E$4*AI125*100+Coeff_Summary!$F$4*(C125)^2+Coeff_Summary!$G$4*(C125)*AI125*100+Coeff_Summary!$H$4*(AI125*100)^2+Coeff_Summary!$B$2+Coeff_Summary!$D$2*(D125)+Coeff_Summary!$E$2*AJ125*100+Coeff_Summary!$F$2*(D125)^2+Coeff_Summary!$G$2*(D125)*AJ125*100+Coeff_Summary!$H$2*(AJ125*100)^2)/2</f>
        <v>1.3633318342552689</v>
      </c>
      <c r="BQ125" s="30">
        <f t="shared" si="124"/>
        <v>3.7523049337246404</v>
      </c>
      <c r="BR125" s="30">
        <f>BI125*(8314.4/'Config sheet'!$C$28)*(273+C125)*BQ125*((AK125^(1/BQ125))-1)</f>
        <v>68851.324043402929</v>
      </c>
      <c r="BS125" s="30">
        <f t="shared" si="85"/>
        <v>334.68779708901241</v>
      </c>
      <c r="BT125" s="30">
        <f t="shared" si="86"/>
        <v>346.33</v>
      </c>
      <c r="BU125" s="52">
        <f t="shared" si="87"/>
        <v>76.26462199594782</v>
      </c>
      <c r="BV125" s="30">
        <f t="shared" si="88"/>
        <v>1311.8190088499707</v>
      </c>
      <c r="BW125" s="65">
        <f>Coeff_Summary!$B$8+Coeff_Summary!$D$8*(BS125-273)+Coeff_Summary!$E$8*AJ125*100+Coeff_Summary!$F$8*(BS125-273)^2+Coeff_Summary!$G$8*(BS125-273)*AJ125*100+Coeff_Summary!$H$8*(AJ125*100)^2</f>
        <v>0.96579583060838314</v>
      </c>
      <c r="BX125" s="30">
        <f>BW125*(8314.4/'Config sheet'!$C$28)*(BS125/(AI125*10^5))</f>
        <v>7.2205432044550988E-2</v>
      </c>
      <c r="BY125" s="30">
        <f t="shared" si="89"/>
        <v>1.1315319397059826</v>
      </c>
      <c r="BZ125" s="30">
        <f t="shared" si="90"/>
        <v>1.0107878604661742</v>
      </c>
      <c r="CA125" s="30">
        <f>('Config sheet'!$C$132*(AJ125-AI125) - 'Config sheet'!$C$133*GERC_A_PARA!AJ125)*10^5</f>
        <v>94160.438930017626</v>
      </c>
      <c r="CB125" s="30">
        <f>('Config sheet'!$C$132*(AJ125-AI125) + 'Config sheet'!$C$133*AI125)*10^5</f>
        <v>118530.96758037597</v>
      </c>
      <c r="CC125" s="30">
        <f>'Config sheet'!$C$148</f>
        <v>386976</v>
      </c>
      <c r="CD125" s="30">
        <f t="shared" si="125"/>
        <v>11.642202910987578</v>
      </c>
      <c r="CE125" s="30"/>
      <c r="CF125" s="30"/>
      <c r="CG125" s="30"/>
      <c r="CH125" s="30"/>
      <c r="CI125" s="30"/>
      <c r="CJ125" s="30"/>
      <c r="CK125" s="30"/>
      <c r="CL125" s="30"/>
      <c r="CM125" s="46">
        <f>P125+'Config sheet'!$O$9-'Config sheet'!$C$139</f>
        <v>34.508899999999997</v>
      </c>
      <c r="CN125" s="46">
        <f>Q125+'Config sheet'!$O$9+'Config sheet'!C$140</f>
        <v>65.098900000000015</v>
      </c>
      <c r="CO125" s="27">
        <f t="shared" si="91"/>
        <v>1.8864379913587515</v>
      </c>
      <c r="CP125" s="46">
        <f>'Config sheet'!$N$47</f>
        <v>1852.7346826837274</v>
      </c>
      <c r="CQ125" s="27">
        <f>'Config sheet'!$N$42</f>
        <v>970.82423361890676</v>
      </c>
      <c r="CR125" s="27">
        <f>'Config sheet'!$N$46</f>
        <v>881.91044906482068</v>
      </c>
      <c r="CS125" s="27">
        <f t="shared" si="92"/>
        <v>1.3897828118945177</v>
      </c>
      <c r="CT125" s="27">
        <f>'Config sheet'!$N$50/100*GERC_A_PARA!CQ125</f>
        <v>274.64617569078871</v>
      </c>
      <c r="CU125" s="27">
        <f t="shared" si="93"/>
        <v>274.64617569078871</v>
      </c>
      <c r="CV125" s="27">
        <f t="shared" si="94"/>
        <v>433.61922352816157</v>
      </c>
      <c r="CW125" s="27">
        <f t="shared" si="95"/>
        <v>1245.4704093096955</v>
      </c>
      <c r="CX125" s="27">
        <f t="shared" si="96"/>
        <v>788.85728835943485</v>
      </c>
      <c r="CY125" s="27">
        <f>'Config sheet'!$N$51/100*GERC_A_PARA!CR125</f>
        <v>198.78261521921058</v>
      </c>
      <c r="CZ125" s="27">
        <f t="shared" si="97"/>
        <v>198.78261521921058</v>
      </c>
      <c r="DA125" s="27">
        <f t="shared" si="98"/>
        <v>313.84366829595109</v>
      </c>
      <c r="DB125" s="27">
        <f t="shared" si="99"/>
        <v>1080.6930642840312</v>
      </c>
      <c r="DC125" s="27">
        <f t="shared" si="100"/>
        <v>684.49044944588934</v>
      </c>
      <c r="DD125" s="50">
        <f t="shared" si="101"/>
        <v>83.624940299978419</v>
      </c>
      <c r="DE125" s="50">
        <f t="shared" si="102"/>
        <v>86.953204466649481</v>
      </c>
      <c r="DF125" s="50">
        <f t="shared" si="103"/>
        <v>52.966447979140341</v>
      </c>
      <c r="DG125" s="50">
        <f t="shared" si="104"/>
        <v>55.074507252037236</v>
      </c>
      <c r="DH125" s="27">
        <f t="shared" si="105"/>
        <v>85.28907238331395</v>
      </c>
      <c r="DI125">
        <f>'Config sheet'!$N$59</f>
        <v>71.978923438716066</v>
      </c>
      <c r="DJ125" s="21">
        <f t="shared" si="126"/>
        <v>69.654774999451362</v>
      </c>
      <c r="DK125" s="19">
        <f>Coeff_Summary!$B$11+Coeff_Summary!$D$11*(F125)+Coeff_Summary!$E$11*CM125*100+Coeff_Summary!$F$11*(F125)^2+Coeff_Summary!$G$11*(F125)*CM125*100+Coeff_Summary!$H$11*(CM125*100)^2</f>
        <v>0.93542708960493881</v>
      </c>
      <c r="DL125" s="19">
        <f>Coeff_Summary!$B$9+Coeff_Summary!$D$9*(G125)+Coeff_Summary!$E$9*CN125*100+Coeff_Summary!$F$9*(G125)^2+Coeff_Summary!$G$9*(G125)*CN125*100+Coeff_Summary!$H$9*(CN125*100)^2</f>
        <v>0.95249456654119469</v>
      </c>
      <c r="DM125" s="30">
        <f t="shared" si="127"/>
        <v>0.94396082807306669</v>
      </c>
      <c r="DN125">
        <f>DK125*8314.4*(GERC_A_PARA!F125+273)/('Config sheet'!$N$28*GERC_A_PARA!CM125*10^5)</f>
        <v>3.9747895366441507E-2</v>
      </c>
      <c r="DO125">
        <f>DL125*(8314.4/'Config sheet'!$N$28)*((GERC_A_PARA!G125+273)/(GERC_A_PARA!CN125*10^5))</f>
        <v>2.5634906086176447E-2</v>
      </c>
      <c r="DP125" s="30">
        <f t="shared" si="128"/>
        <v>1580.1802245848864</v>
      </c>
      <c r="DQ125" s="30">
        <f t="shared" si="106"/>
        <v>39755.066526591661</v>
      </c>
      <c r="DR125" s="30">
        <f t="shared" si="107"/>
        <v>1000.856124535413</v>
      </c>
      <c r="DS125" s="30">
        <f t="shared" si="108"/>
        <v>39042.706892346367</v>
      </c>
      <c r="DT125" s="19">
        <f>(Coeff_Summary!$B$5+Coeff_Summary!$D$5*(F125)+Coeff_Summary!$E$5*CM125*100+Coeff_Summary!$F$5*(F125)^2+Coeff_Summary!$G$5*(F125)*CM125*100+Coeff_Summary!$H$5*(CM125*100)^2+Coeff_Summary!$B$3+Coeff_Summary!$D$3*(G125)+Coeff_Summary!$E$3*CN125*100+Coeff_Summary!$F$3*(G125)^2+Coeff_Summary!$G$3*(G125)*CN125*100+Coeff_Summary!$H$3*(CN125*100)^2)/2</f>
        <v>1.4230420877168988</v>
      </c>
      <c r="DU125" s="30">
        <f t="shared" si="129"/>
        <v>3.3638309970453895</v>
      </c>
      <c r="DV125" s="30">
        <f>DM125*(8314.4/'Config sheet'!$N$28)*(273+F125)*DU125*((CO125^(1/DU125))-1)</f>
        <v>96686.701987855384</v>
      </c>
      <c r="DW125" s="30">
        <f t="shared" si="109"/>
        <v>348.78296510350879</v>
      </c>
      <c r="DX125" s="30">
        <f t="shared" si="110"/>
        <v>345.08</v>
      </c>
      <c r="DY125" s="30">
        <f t="shared" si="111"/>
        <v>106.58070926516579</v>
      </c>
      <c r="DZ125" s="30">
        <f t="shared" si="112"/>
        <v>1001.7933035248866</v>
      </c>
      <c r="EA125" s="65">
        <f>Coeff_Summary!$B$9+Coeff_Summary!$D$9*(DW125-273)+Coeff_Summary!$E$9*CN125*100+Coeff_Summary!$F$9*(DW125-273)^2+Coeff_Summary!$G$9*(DW125-273)*CN125*100+Coeff_Summary!$H$9*(CN125*100)^2</f>
        <v>0.95530545388067512</v>
      </c>
      <c r="EB125" s="30">
        <f>EA125*(8314.4/'Config sheet'!$C$28)*(DW125/(CM125*10^5))</f>
        <v>4.9021826796734058E-2</v>
      </c>
      <c r="EC125" s="30">
        <f t="shared" si="113"/>
        <v>1.2333188045504011</v>
      </c>
      <c r="ED125" s="30">
        <f t="shared" si="114"/>
        <v>1.0182456517733134</v>
      </c>
      <c r="EE125" s="30">
        <f>('Config sheet'!$N$132*(CN125-CM125) - 'Config sheet'!$N$133*GERC_A_PARA!CN125)*10^5</f>
        <v>112624.06773789447</v>
      </c>
      <c r="EF125" s="30">
        <f>('Config sheet'!$N$132*(CN125-CM125) + 'Config sheet'!$N$133*CM125)*10^5</f>
        <v>154342.34448489582</v>
      </c>
      <c r="EG125" s="30">
        <f>'Config sheet'!$N$148</f>
        <v>386976</v>
      </c>
      <c r="EH125" s="30">
        <f t="shared" si="115"/>
        <v>2313.6123123748575</v>
      </c>
      <c r="EI125" s="30">
        <f>'Config sheet'!$E$127+'Config sheet'!$P$127</f>
        <v>3308.2</v>
      </c>
      <c r="EJ125" s="30"/>
      <c r="EK125" s="63">
        <f t="shared" si="116"/>
        <v>52310.304270446417</v>
      </c>
      <c r="EL125" s="63">
        <f t="shared" si="137"/>
        <v>51752.010799101772</v>
      </c>
      <c r="EM125" s="63">
        <f t="shared" si="138"/>
        <v>39755.066526591661</v>
      </c>
      <c r="EN125" s="63">
        <f t="shared" si="139"/>
        <v>39042.706892346367</v>
      </c>
      <c r="EO125" s="30">
        <f>BL125*(('Config sheet'!$D$8+273)/(C125+273))*(GERC_A_PARA!AI125/'Config sheet'!$D$7)*(1/GERC_A_PARA!BG125)*24*10^-3</f>
        <v>1815.521042304385</v>
      </c>
      <c r="EP125" s="30">
        <f>BN125*(('Config sheet'!$D$8+273)/(D125+273))*(GERC_A_PARA!AJ125/'Config sheet'!$D$7)*(1/GERC_A_PARA!BH125)*24*10^-3</f>
        <v>1796.1444862100627</v>
      </c>
      <c r="EQ125" s="30">
        <f t="shared" si="130"/>
        <v>1805.832764257224</v>
      </c>
      <c r="ER125" s="30">
        <f>DP125*(('Config sheet'!$D$8+273)/(F125+273))*(CM125/'Config sheet'!$D$7)*(1/DK125)*24*10^-3</f>
        <v>1379.7694512363023</v>
      </c>
      <c r="ES125" s="30">
        <f>DR125*(('Config sheet'!$D$8+273)/(G125+273))*(CN125/'Config sheet'!$D$7)*(1/DL125)*24*10^-3</f>
        <v>1355.0457581953642</v>
      </c>
      <c r="ET125" s="30">
        <f t="shared" si="131"/>
        <v>1367.4076047158333</v>
      </c>
      <c r="EU125">
        <f t="shared" si="132"/>
        <v>1.0107878604661742</v>
      </c>
      <c r="EV125">
        <f t="shared" si="133"/>
        <v>1.0182456517733134</v>
      </c>
      <c r="EW125" s="30">
        <f t="shared" si="134"/>
        <v>0.72643438241610858</v>
      </c>
      <c r="EX125" s="30">
        <f>'Config sheet'!$C$123/('Config sheet'!$F$17*10^-3)</f>
        <v>1.2841244171864261</v>
      </c>
      <c r="EY125" s="30">
        <f t="shared" si="135"/>
        <v>0.7326222993567989</v>
      </c>
      <c r="EZ125" s="30">
        <f>'Config sheet'!$N$123/('Config sheet'!$Q$17*10^-3)</f>
        <v>1.4616189626248377</v>
      </c>
      <c r="FA125" s="1" t="s">
        <v>532</v>
      </c>
      <c r="FB125" s="30">
        <f t="shared" si="136"/>
        <v>-3.7029651035088023</v>
      </c>
      <c r="FC125" s="30"/>
    </row>
    <row r="126" spans="1:159" x14ac:dyDescent="0.25">
      <c r="A126" s="1">
        <v>43485</v>
      </c>
      <c r="B126" s="2">
        <v>0.16805555555555554</v>
      </c>
      <c r="C126">
        <v>23.97</v>
      </c>
      <c r="D126">
        <v>73.099999999999994</v>
      </c>
      <c r="E126">
        <v>15.56</v>
      </c>
      <c r="F126">
        <v>15.56</v>
      </c>
      <c r="G126">
        <v>71.94</v>
      </c>
      <c r="H126">
        <v>66.319999999999993</v>
      </c>
      <c r="I126">
        <v>71.61</v>
      </c>
      <c r="J126">
        <v>71.92</v>
      </c>
      <c r="K126">
        <v>72.180000000000007</v>
      </c>
      <c r="L126">
        <v>69.39</v>
      </c>
      <c r="M126">
        <v>21.77</v>
      </c>
      <c r="N126">
        <v>34.090000000000003</v>
      </c>
      <c r="O126">
        <v>33.61</v>
      </c>
      <c r="P126">
        <v>33.54</v>
      </c>
      <c r="Q126">
        <v>63.73</v>
      </c>
      <c r="R126">
        <v>3.72</v>
      </c>
      <c r="S126">
        <v>80.64</v>
      </c>
      <c r="T126">
        <v>75.180000000000007</v>
      </c>
      <c r="U126">
        <v>72.08</v>
      </c>
      <c r="V126">
        <v>72.08</v>
      </c>
      <c r="W126">
        <v>2.87</v>
      </c>
      <c r="X126">
        <v>2.46</v>
      </c>
      <c r="Y126">
        <v>3.67</v>
      </c>
      <c r="Z126">
        <v>3.45</v>
      </c>
      <c r="AA126">
        <v>4.58</v>
      </c>
      <c r="AB126">
        <v>4.2</v>
      </c>
      <c r="AC126">
        <v>3.91</v>
      </c>
      <c r="AD126">
        <v>2.16</v>
      </c>
      <c r="AE126">
        <v>1.44</v>
      </c>
      <c r="AF126">
        <v>1.97</v>
      </c>
      <c r="AH126" s="4" t="str">
        <f t="shared" si="140"/>
        <v>ON</v>
      </c>
      <c r="AI126" s="31">
        <f>M126+'Config sheet'!$D$9-'Config sheet'!$C$139</f>
        <v>22.728899999999999</v>
      </c>
      <c r="AJ126" s="31">
        <f>N126+'Config sheet'!$D$9+'Config sheet'!$C$140</f>
        <v>35.448900000000002</v>
      </c>
      <c r="AK126" s="25">
        <f t="shared" si="71"/>
        <v>1.5596399297810277</v>
      </c>
      <c r="AL126" s="46">
        <f>'Config sheet'!$C$47</f>
        <v>3546.9708798579968</v>
      </c>
      <c r="AM126" s="4">
        <f>'Config sheet'!$C$42</f>
        <v>1817.9423322060413</v>
      </c>
      <c r="AN126" s="25">
        <f>'Config sheet'!$C$46</f>
        <v>1729.0285476519553</v>
      </c>
      <c r="AO126" s="25">
        <f t="shared" si="72"/>
        <v>1.5254581696007468</v>
      </c>
      <c r="AP126" s="25">
        <f>'Config sheet'!$C$50/100*GERC_A_PARA!AM126</f>
        <v>351.771841281869</v>
      </c>
      <c r="AQ126" s="25">
        <f t="shared" si="73"/>
        <v>351.771841281869</v>
      </c>
      <c r="AR126" s="25">
        <f t="shared" si="74"/>
        <v>470.7565778645959</v>
      </c>
      <c r="AS126" s="27">
        <f t="shared" si="75"/>
        <v>2169.7141734879106</v>
      </c>
      <c r="AT126" s="25">
        <f t="shared" si="76"/>
        <v>1621.3142540150409</v>
      </c>
      <c r="AU126" s="25">
        <f>'Config sheet'!$C$51/100*GERC_A_PARA!AN126</f>
        <v>266.0974934836359</v>
      </c>
      <c r="AV126" s="25">
        <f t="shared" si="77"/>
        <v>266.0974934836359</v>
      </c>
      <c r="AW126" s="25">
        <f t="shared" si="78"/>
        <v>356.10339063588816</v>
      </c>
      <c r="AX126" s="27">
        <f t="shared" si="79"/>
        <v>1995.1260411355911</v>
      </c>
      <c r="AY126" s="25">
        <f t="shared" si="80"/>
        <v>1490.853647257034</v>
      </c>
      <c r="AZ126" s="31">
        <f t="shared" si="117"/>
        <v>93.454977395331298</v>
      </c>
      <c r="BA126" s="31">
        <f t="shared" si="118"/>
        <v>94.794423881868141</v>
      </c>
      <c r="BB126" s="31">
        <f t="shared" si="119"/>
        <v>69.834031049412019</v>
      </c>
      <c r="BC126" s="31">
        <f t="shared" si="120"/>
        <v>70.834929558371613</v>
      </c>
      <c r="BD126" s="25">
        <f t="shared" si="81"/>
        <v>94.12470063859972</v>
      </c>
      <c r="BE126">
        <f>'Config sheet'!$D$59</f>
        <v>82.44</v>
      </c>
      <c r="BF126" s="30">
        <f t="shared" si="121"/>
        <v>82.229590471245757</v>
      </c>
      <c r="BG126" s="19">
        <f>Coeff_Summary!$B$10+Coeff_Summary!$D$10*(C126)+Coeff_Summary!$E$10*AI126*100+Coeff_Summary!$F$10*(C126)^2+Coeff_Summary!$G$10*(C126)*AI126*100+Coeff_Summary!$H$10*(AI126*100)^2</f>
        <v>0.96076385648267548</v>
      </c>
      <c r="BH126" s="19">
        <f>Coeff_Summary!$B$8+Coeff_Summary!$D$8*(D126)+Coeff_Summary!$E$8*AJ126*100+Coeff_Summary!$F$8*(D126)^2+Coeff_Summary!$G$8*(D126)*AJ126*100+Coeff_Summary!$H$8*(AJ126*100)^2</f>
        <v>0.97120360861425159</v>
      </c>
      <c r="BI126" s="30">
        <f t="shared" si="122"/>
        <v>0.96598373254846348</v>
      </c>
      <c r="BJ126" s="30">
        <f>BG126*8314.4*(GERC_A_PARA!C126+273)/('Config sheet'!$C$28*AI126*10^5)</f>
        <v>6.373440011107169E-2</v>
      </c>
      <c r="BK126">
        <f>BH126*(8314.4/'Config sheet'!$C$28)*(BT126/(AJ126*10^5))</f>
        <v>4.8142895625108553E-2</v>
      </c>
      <c r="BL126" s="30">
        <f t="shared" si="123"/>
        <v>3338.5757224046461</v>
      </c>
      <c r="BM126" s="30">
        <f t="shared" si="82"/>
        <v>52382.633500690652</v>
      </c>
      <c r="BN126" s="30">
        <f t="shared" si="83"/>
        <v>2494.7435348785007</v>
      </c>
      <c r="BO126" s="30">
        <f t="shared" si="84"/>
        <v>51819.557226162913</v>
      </c>
      <c r="BP126" s="19">
        <f>(Coeff_Summary!$B$4+Coeff_Summary!$D$4*(C126)+Coeff_Summary!$E$4*AI126*100+Coeff_Summary!$F$4*(C126)^2+Coeff_Summary!$G$4*(C126)*AI126*100+Coeff_Summary!$H$4*(AI126*100)^2+Coeff_Summary!$B$2+Coeff_Summary!$D$2*(D126)+Coeff_Summary!$E$2*AJ126*100+Coeff_Summary!$F$2*(D126)^2+Coeff_Summary!$G$2*(D126)*AJ126*100+Coeff_Summary!$H$2*(AJ126*100)^2)/2</f>
        <v>1.3636385179547077</v>
      </c>
      <c r="BQ126" s="30">
        <f t="shared" si="124"/>
        <v>3.7499837080640428</v>
      </c>
      <c r="BR126" s="30">
        <f>BI126*(8314.4/'Config sheet'!$C$28)*(273+C126)*BQ126*((AK126^(1/BQ126))-1)</f>
        <v>68726.481684814833</v>
      </c>
      <c r="BS126" s="30">
        <f t="shared" si="85"/>
        <v>334.33817027783385</v>
      </c>
      <c r="BT126" s="30">
        <f t="shared" si="86"/>
        <v>346.1</v>
      </c>
      <c r="BU126" s="52">
        <f t="shared" si="87"/>
        <v>76.05978074055335</v>
      </c>
      <c r="BV126" s="30">
        <f t="shared" si="88"/>
        <v>1314.7823647675516</v>
      </c>
      <c r="BW126" s="65">
        <f>Coeff_Summary!$B$8+Coeff_Summary!$D$8*(BS126-273)+Coeff_Summary!$E$8*AJ126*100+Coeff_Summary!$F$8*(BS126-273)^2+Coeff_Summary!$G$8*(BS126-273)*AJ126*100+Coeff_Summary!$H$8*(AJ126*100)^2</f>
        <v>0.9656279754543895</v>
      </c>
      <c r="BX126" s="30">
        <f>BW126*(8314.4/'Config sheet'!$C$28)*(BS126/(AI126*10^5))</f>
        <v>7.2117467492076842E-2</v>
      </c>
      <c r="BY126" s="30">
        <f t="shared" si="89"/>
        <v>1.1315312824219848</v>
      </c>
      <c r="BZ126" s="30">
        <f t="shared" si="90"/>
        <v>1.010866095826914</v>
      </c>
      <c r="CA126" s="30">
        <f>('Config sheet'!$C$132*(AJ126-AI126) - 'Config sheet'!$C$133*GERC_A_PARA!AJ126)*10^5</f>
        <v>94078.993620057066</v>
      </c>
      <c r="CB126" s="30">
        <f>('Config sheet'!$C$132*(AJ126-AI126) + 'Config sheet'!$C$133*AI126)*10^5</f>
        <v>118445.33401640851</v>
      </c>
      <c r="CC126" s="30">
        <f>'Config sheet'!$C$148</f>
        <v>386976</v>
      </c>
      <c r="CD126" s="30">
        <f t="shared" si="125"/>
        <v>11.761829722166169</v>
      </c>
      <c r="CE126" s="30"/>
      <c r="CF126" s="30"/>
      <c r="CG126" s="30"/>
      <c r="CH126" s="30"/>
      <c r="CI126" s="30"/>
      <c r="CJ126" s="30"/>
      <c r="CK126" s="30"/>
      <c r="CL126" s="30"/>
      <c r="CM126" s="46">
        <f>P126+'Config sheet'!$O$9-'Config sheet'!$C$139</f>
        <v>34.498899999999999</v>
      </c>
      <c r="CN126" s="46">
        <f>Q126+'Config sheet'!$O$9+'Config sheet'!C$140</f>
        <v>65.08890000000001</v>
      </c>
      <c r="CO126" s="27">
        <f t="shared" si="91"/>
        <v>1.886694938099476</v>
      </c>
      <c r="CP126" s="46">
        <f>'Config sheet'!$N$47</f>
        <v>1852.7346826837274</v>
      </c>
      <c r="CQ126" s="27">
        <f>'Config sheet'!$N$42</f>
        <v>970.82423361890676</v>
      </c>
      <c r="CR126" s="27">
        <f>'Config sheet'!$N$46</f>
        <v>881.91044906482068</v>
      </c>
      <c r="CS126" s="27">
        <f t="shared" si="92"/>
        <v>1.3910679948744318</v>
      </c>
      <c r="CT126" s="27">
        <f>'Config sheet'!$N$50/100*GERC_A_PARA!CQ126</f>
        <v>274.64617569078871</v>
      </c>
      <c r="CU126" s="27">
        <f t="shared" si="93"/>
        <v>274.64617569078871</v>
      </c>
      <c r="CV126" s="27">
        <f t="shared" si="94"/>
        <v>433.47874826814973</v>
      </c>
      <c r="CW126" s="27">
        <f t="shared" si="95"/>
        <v>1245.4704093096955</v>
      </c>
      <c r="CX126" s="27">
        <f t="shared" si="96"/>
        <v>789.11292934099902</v>
      </c>
      <c r="CY126" s="27">
        <f>'Config sheet'!$N$51/100*GERC_A_PARA!CR126</f>
        <v>198.78261521921058</v>
      </c>
      <c r="CZ126" s="27">
        <f t="shared" si="97"/>
        <v>198.78261521921058</v>
      </c>
      <c r="DA126" s="27">
        <f t="shared" si="98"/>
        <v>313.74199551828173</v>
      </c>
      <c r="DB126" s="27">
        <f t="shared" si="99"/>
        <v>1080.6930642840312</v>
      </c>
      <c r="DC126" s="27">
        <f t="shared" si="100"/>
        <v>684.71226879515541</v>
      </c>
      <c r="DD126" s="50">
        <f t="shared" si="101"/>
        <v>83.639409990283568</v>
      </c>
      <c r="DE126" s="50">
        <f t="shared" si="102"/>
        <v>86.964733162990157</v>
      </c>
      <c r="DF126" s="50">
        <f t="shared" si="103"/>
        <v>52.992780344228841</v>
      </c>
      <c r="DG126" s="50">
        <f t="shared" si="104"/>
        <v>55.099659391860648</v>
      </c>
      <c r="DH126" s="27">
        <f t="shared" si="105"/>
        <v>85.302071576636862</v>
      </c>
      <c r="DI126">
        <f>'Config sheet'!$N$59</f>
        <v>71.978923438716066</v>
      </c>
      <c r="DJ126" s="21">
        <f t="shared" si="126"/>
        <v>69.674145722340796</v>
      </c>
      <c r="DK126" s="19">
        <f>Coeff_Summary!$B$11+Coeff_Summary!$D$11*(F126)+Coeff_Summary!$E$11*CM126*100+Coeff_Summary!$F$11*(F126)^2+Coeff_Summary!$G$11*(F126)*CM126*100+Coeff_Summary!$H$11*(CM126*100)^2</f>
        <v>0.93521491671215418</v>
      </c>
      <c r="DL126" s="19">
        <f>Coeff_Summary!$B$9+Coeff_Summary!$D$9*(G126)+Coeff_Summary!$E$9*CN126*100+Coeff_Summary!$F$9*(G126)^2+Coeff_Summary!$G$9*(G126)*CN126*100+Coeff_Summary!$H$9*(CN126*100)^2</f>
        <v>0.95239115518557849</v>
      </c>
      <c r="DM126" s="30">
        <f t="shared" si="127"/>
        <v>0.94380303594886628</v>
      </c>
      <c r="DN126">
        <f>DK126*8314.4*(GERC_A_PARA!F126+273)/('Config sheet'!$N$28*GERC_A_PARA!CM126*10^5)</f>
        <v>3.9715989881141375E-2</v>
      </c>
      <c r="DO126">
        <f>DL126*(8314.4/'Config sheet'!$N$28)*((GERC_A_PARA!G126+273)/(GERC_A_PARA!CN126*10^5))</f>
        <v>2.56256603208295E-2</v>
      </c>
      <c r="DP126" s="30">
        <f t="shared" si="128"/>
        <v>1580.4210651480491</v>
      </c>
      <c r="DQ126" s="30">
        <f t="shared" si="106"/>
        <v>39793.067474279211</v>
      </c>
      <c r="DR126" s="30">
        <f t="shared" si="107"/>
        <v>1001.3330601747684</v>
      </c>
      <c r="DS126" s="30">
        <f t="shared" si="108"/>
        <v>39075.405185202086</v>
      </c>
      <c r="DT126" s="19">
        <f>(Coeff_Summary!$B$5+Coeff_Summary!$D$5*(F126)+Coeff_Summary!$E$5*CM126*100+Coeff_Summary!$F$5*(F126)^2+Coeff_Summary!$G$5*(F126)*CM126*100+Coeff_Summary!$H$5*(CM126*100)^2+Coeff_Summary!$B$3+Coeff_Summary!$D$3*(G126)+Coeff_Summary!$E$3*CN126*100+Coeff_Summary!$F$3*(G126)^2+Coeff_Summary!$G$3*(G126)*CN126*100+Coeff_Summary!$H$3*(CN126*100)^2)/2</f>
        <v>1.4233849477406708</v>
      </c>
      <c r="DU126" s="30">
        <f t="shared" si="129"/>
        <v>3.3619167505513539</v>
      </c>
      <c r="DV126" s="30">
        <f>DM126*(8314.4/'Config sheet'!$N$28)*(273+F126)*DU126*((CO126^(1/DU126))-1)</f>
        <v>96614.957665110545</v>
      </c>
      <c r="DW126" s="30">
        <f t="shared" si="109"/>
        <v>348.5326111830642</v>
      </c>
      <c r="DX126" s="30">
        <f t="shared" si="110"/>
        <v>344.94</v>
      </c>
      <c r="DY126" s="30">
        <f t="shared" si="111"/>
        <v>106.37213760742144</v>
      </c>
      <c r="DZ126" s="30">
        <f t="shared" si="112"/>
        <v>1003.9715327787691</v>
      </c>
      <c r="EA126" s="65">
        <f>Coeff_Summary!$B$9+Coeff_Summary!$D$9*(DW126-273)+Coeff_Summary!$E$9*CN126*100+Coeff_Summary!$F$9*(DW126-273)^2+Coeff_Summary!$G$9*(DW126-273)*CN126*100+Coeff_Summary!$H$9*(CN126*100)^2</f>
        <v>0.95512422316632717</v>
      </c>
      <c r="EB126" s="30">
        <f>EA126*(8314.4/'Config sheet'!$C$28)*(DW126/(CM126*10^5))</f>
        <v>4.8991542823725705E-2</v>
      </c>
      <c r="EC126" s="30">
        <f t="shared" si="113"/>
        <v>1.2335470668197726</v>
      </c>
      <c r="ED126" s="30">
        <f t="shared" si="114"/>
        <v>1.0183660869458855</v>
      </c>
      <c r="EE126" s="30">
        <f>('Config sheet'!$N$132*(CN126-CM126) - 'Config sheet'!$N$133*GERC_A_PARA!CN126)*10^5</f>
        <v>112628.25599190134</v>
      </c>
      <c r="EF126" s="30">
        <f>('Config sheet'!$N$132*(CN126-CM126) + 'Config sheet'!$N$133*CM126)*10^5</f>
        <v>154338.15623088885</v>
      </c>
      <c r="EG126" s="30">
        <f>'Config sheet'!$N$148</f>
        <v>386976</v>
      </c>
      <c r="EH126" s="30">
        <f t="shared" si="115"/>
        <v>2318.7538975463208</v>
      </c>
      <c r="EI126" s="30">
        <f>'Config sheet'!$E$127+'Config sheet'!$P$127</f>
        <v>3308.2</v>
      </c>
      <c r="EJ126" s="30"/>
      <c r="EK126" s="63">
        <f t="shared" si="116"/>
        <v>52382.633500690652</v>
      </c>
      <c r="EL126" s="63">
        <f t="shared" si="137"/>
        <v>51819.557226162913</v>
      </c>
      <c r="EM126" s="63">
        <f t="shared" si="138"/>
        <v>39793.067474279211</v>
      </c>
      <c r="EN126" s="63">
        <f t="shared" si="139"/>
        <v>39075.405185202086</v>
      </c>
      <c r="EO126" s="30">
        <f>BL126*(('Config sheet'!$D$8+273)/(C126+273))*(GERC_A_PARA!AI126/'Config sheet'!$D$7)*(1/GERC_A_PARA!BG126)*24*10^-3</f>
        <v>1818.0313553548153</v>
      </c>
      <c r="EP126" s="30">
        <f>BN126*(('Config sheet'!$D$8+273)/(D126+273))*(GERC_A_PARA!AJ126/'Config sheet'!$D$7)*(1/GERC_A_PARA!BH126)*24*10^-3</f>
        <v>1798.4888036704995</v>
      </c>
      <c r="EQ126" s="30">
        <f t="shared" si="130"/>
        <v>1808.2600795126573</v>
      </c>
      <c r="ER126" s="30">
        <f>DP126*(('Config sheet'!$D$8+273)/(F126+273))*(CM126/'Config sheet'!$D$7)*(1/DK126)*24*10^-3</f>
        <v>1381.0883409104583</v>
      </c>
      <c r="ES126" s="30">
        <f>DR126*(('Config sheet'!$D$8+273)/(G126+273))*(CN126/'Config sheet'!$D$7)*(1/DL126)*24*10^-3</f>
        <v>1356.1806099144455</v>
      </c>
      <c r="ET126" s="30">
        <f t="shared" si="131"/>
        <v>1368.634475412452</v>
      </c>
      <c r="EU126">
        <f t="shared" si="132"/>
        <v>1.0108660958269142</v>
      </c>
      <c r="EV126">
        <f t="shared" si="133"/>
        <v>1.0183660869458855</v>
      </c>
      <c r="EW126" s="30">
        <f t="shared" si="134"/>
        <v>0.72709804284453239</v>
      </c>
      <c r="EX126" s="30">
        <f>'Config sheet'!$C$123/('Config sheet'!$F$17*10^-3)</f>
        <v>1.2841244171864261</v>
      </c>
      <c r="EY126" s="30">
        <f t="shared" si="135"/>
        <v>0.73355709710309025</v>
      </c>
      <c r="EZ126" s="30">
        <f>'Config sheet'!$N$123/('Config sheet'!$Q$17*10^-3)</f>
        <v>1.4616189626248377</v>
      </c>
      <c r="FA126" s="1" t="s">
        <v>533</v>
      </c>
      <c r="FB126" s="30">
        <f t="shared" si="136"/>
        <v>-3.5926111830642071</v>
      </c>
      <c r="FC126" s="30"/>
    </row>
    <row r="127" spans="1:159" x14ac:dyDescent="0.25">
      <c r="A127" s="1">
        <v>43485</v>
      </c>
      <c r="B127" s="2">
        <v>0.20972222222222223</v>
      </c>
      <c r="C127">
        <v>23.36</v>
      </c>
      <c r="D127">
        <v>72.739999999999995</v>
      </c>
      <c r="E127">
        <v>14.88</v>
      </c>
      <c r="F127">
        <v>14.86</v>
      </c>
      <c r="G127">
        <v>70.930000000000007</v>
      </c>
      <c r="H127">
        <v>66.23</v>
      </c>
      <c r="I127">
        <v>71.55</v>
      </c>
      <c r="J127">
        <v>71.83</v>
      </c>
      <c r="K127">
        <v>72.08</v>
      </c>
      <c r="L127">
        <v>69.290000000000006</v>
      </c>
      <c r="M127">
        <v>21.88</v>
      </c>
      <c r="N127">
        <v>34.200000000000003</v>
      </c>
      <c r="O127">
        <v>33.71</v>
      </c>
      <c r="P127">
        <v>33.64</v>
      </c>
      <c r="Q127">
        <v>63.73</v>
      </c>
      <c r="R127">
        <v>3.72</v>
      </c>
      <c r="S127">
        <v>80.7</v>
      </c>
      <c r="T127">
        <v>75.33</v>
      </c>
      <c r="U127">
        <v>71.72</v>
      </c>
      <c r="V127">
        <v>71.72</v>
      </c>
      <c r="W127">
        <v>2.88</v>
      </c>
      <c r="X127">
        <v>2.5</v>
      </c>
      <c r="Y127">
        <v>3.76</v>
      </c>
      <c r="Z127">
        <v>3.46</v>
      </c>
      <c r="AA127">
        <v>4.5999999999999996</v>
      </c>
      <c r="AB127">
        <v>4.24</v>
      </c>
      <c r="AC127">
        <v>3.94</v>
      </c>
      <c r="AD127">
        <v>1.84</v>
      </c>
      <c r="AE127">
        <v>1.3</v>
      </c>
      <c r="AF127">
        <v>2.16</v>
      </c>
      <c r="AH127" s="4" t="str">
        <f t="shared" si="140"/>
        <v>ON</v>
      </c>
      <c r="AI127" s="31">
        <f>M127+'Config sheet'!$D$9-'Config sheet'!$C$139</f>
        <v>22.838899999999999</v>
      </c>
      <c r="AJ127" s="31">
        <f>N127+'Config sheet'!$D$9+'Config sheet'!$C$140</f>
        <v>35.558900000000001</v>
      </c>
      <c r="AK127" s="25">
        <f t="shared" si="71"/>
        <v>1.556944511338112</v>
      </c>
      <c r="AL127" s="46">
        <f>'Config sheet'!$C$47</f>
        <v>3546.9708798579968</v>
      </c>
      <c r="AM127" s="4">
        <f>'Config sheet'!$C$42</f>
        <v>1817.9423322060413</v>
      </c>
      <c r="AN127" s="25">
        <f>'Config sheet'!$C$46</f>
        <v>1729.0285476519553</v>
      </c>
      <c r="AO127" s="25">
        <f t="shared" si="72"/>
        <v>1.5339747073577592</v>
      </c>
      <c r="AP127" s="25">
        <f>'Config sheet'!$C$50/100*GERC_A_PARA!AM127</f>
        <v>351.771841281869</v>
      </c>
      <c r="AQ127" s="25">
        <f t="shared" si="73"/>
        <v>351.771841281869</v>
      </c>
      <c r="AR127" s="25">
        <f t="shared" si="74"/>
        <v>469.46602196313285</v>
      </c>
      <c r="AS127" s="27">
        <f t="shared" si="75"/>
        <v>2169.7141734879106</v>
      </c>
      <c r="AT127" s="25">
        <f t="shared" si="76"/>
        <v>1625.7712255119252</v>
      </c>
      <c r="AU127" s="25">
        <f>'Config sheet'!$C$51/100*GERC_A_PARA!AN127</f>
        <v>266.0974934836359</v>
      </c>
      <c r="AV127" s="25">
        <f t="shared" si="77"/>
        <v>266.0974934836359</v>
      </c>
      <c r="AW127" s="25">
        <f t="shared" si="78"/>
        <v>355.1271507830096</v>
      </c>
      <c r="AX127" s="27">
        <f t="shared" si="79"/>
        <v>1995.1260411355911</v>
      </c>
      <c r="AY127" s="25">
        <f t="shared" si="80"/>
        <v>1494.9519842668985</v>
      </c>
      <c r="AZ127" s="31">
        <f t="shared" si="117"/>
        <v>93.525967320512081</v>
      </c>
      <c r="BA127" s="31">
        <f t="shared" si="118"/>
        <v>94.85088563631426</v>
      </c>
      <c r="BB127" s="31">
        <f t="shared" si="119"/>
        <v>70.079196774304719</v>
      </c>
      <c r="BC127" s="31">
        <f t="shared" si="120"/>
        <v>71.071960752300143</v>
      </c>
      <c r="BD127" s="25">
        <f t="shared" si="81"/>
        <v>94.188426478413163</v>
      </c>
      <c r="BE127">
        <f>'Config sheet'!$D$59</f>
        <v>82.44</v>
      </c>
      <c r="BF127" s="30">
        <f t="shared" si="121"/>
        <v>82.38200262085779</v>
      </c>
      <c r="BG127" s="19">
        <f>Coeff_Summary!$B$10+Coeff_Summary!$D$10*(C127)+Coeff_Summary!$E$10*AI127*100+Coeff_Summary!$F$10*(C127)^2+Coeff_Summary!$G$10*(C127)*AI127*100+Coeff_Summary!$H$10*(AI127*100)^2</f>
        <v>0.96025382261544356</v>
      </c>
      <c r="BH127" s="19">
        <f>Coeff_Summary!$B$8+Coeff_Summary!$D$8*(D127)+Coeff_Summary!$E$8*AJ127*100+Coeff_Summary!$F$8*(D127)^2+Coeff_Summary!$G$8*(D127)*AJ127*100+Coeff_Summary!$H$8*(AJ127*100)^2</f>
        <v>0.97096634190066866</v>
      </c>
      <c r="BI127" s="30">
        <f t="shared" si="122"/>
        <v>0.96561008225805611</v>
      </c>
      <c r="BJ127" s="30">
        <f>BG127*8314.4*(GERC_A_PARA!C127+273)/('Config sheet'!$C$28*AI127*10^5)</f>
        <v>6.3263546213419189E-2</v>
      </c>
      <c r="BK127">
        <f>BH127*(8314.4/'Config sheet'!$C$28)*(BT127/(AJ127*10^5))</f>
        <v>4.7932333245506394E-2</v>
      </c>
      <c r="BL127" s="30">
        <f t="shared" si="123"/>
        <v>3340.8360593857738</v>
      </c>
      <c r="BM127" s="30">
        <f t="shared" si="82"/>
        <v>52808.232534348987</v>
      </c>
      <c r="BN127" s="30">
        <f t="shared" si="83"/>
        <v>2503.2952270255819</v>
      </c>
      <c r="BO127" s="30">
        <f t="shared" si="84"/>
        <v>52225.607591515756</v>
      </c>
      <c r="BP127" s="19">
        <f>(Coeff_Summary!$B$4+Coeff_Summary!$D$4*(C127)+Coeff_Summary!$E$4*AI127*100+Coeff_Summary!$F$4*(C127)^2+Coeff_Summary!$G$4*(C127)*AI127*100+Coeff_Summary!$H$4*(AI127*100)^2+Coeff_Summary!$B$2+Coeff_Summary!$D$2*(D127)+Coeff_Summary!$E$2*AJ127*100+Coeff_Summary!$F$2*(D127)^2+Coeff_Summary!$G$2*(D127)*AJ127*100+Coeff_Summary!$H$2*(AJ127*100)^2)/2</f>
        <v>1.3645125272775824</v>
      </c>
      <c r="BQ127" s="30">
        <f t="shared" si="124"/>
        <v>3.7433899390746674</v>
      </c>
      <c r="BR127" s="30">
        <f>BI127*(8314.4/'Config sheet'!$C$28)*(273+C127)*BQ127*((AK127^(1/BQ127))-1)</f>
        <v>68283.146725383383</v>
      </c>
      <c r="BS127" s="30">
        <f t="shared" si="85"/>
        <v>333.56690809936367</v>
      </c>
      <c r="BT127" s="30">
        <f t="shared" si="86"/>
        <v>345.74</v>
      </c>
      <c r="BU127" s="52">
        <f t="shared" si="87"/>
        <v>75.348133048529107</v>
      </c>
      <c r="BV127" s="30">
        <f t="shared" si="88"/>
        <v>1329.352516615063</v>
      </c>
      <c r="BW127" s="65">
        <f>Coeff_Summary!$B$8+Coeff_Summary!$D$8*(BS127-273)+Coeff_Summary!$E$8*AJ127*100+Coeff_Summary!$F$8*(BS127-273)^2+Coeff_Summary!$G$8*(BS127-273)*AJ127*100+Coeff_Summary!$H$8*(AJ127*100)^2</f>
        <v>0.96514469796293356</v>
      </c>
      <c r="BX127" s="30">
        <f>BW127*(8314.4/'Config sheet'!$C$28)*(BS127/(AI127*10^5))</f>
        <v>7.1568726643653116E-2</v>
      </c>
      <c r="BY127" s="30">
        <f t="shared" si="89"/>
        <v>1.1312790845175902</v>
      </c>
      <c r="BZ127" s="30">
        <f t="shared" si="90"/>
        <v>1.0111559246450563</v>
      </c>
      <c r="CA127" s="30">
        <f>('Config sheet'!$C$132*(AJ127-AI127) - 'Config sheet'!$C$133*GERC_A_PARA!AJ127)*10^5</f>
        <v>94032.922825981019</v>
      </c>
      <c r="CB127" s="30">
        <f>('Config sheet'!$C$132*(AJ127-AI127) + 'Config sheet'!$C$133*AI127)*10^5</f>
        <v>118491.40481048459</v>
      </c>
      <c r="CC127" s="30">
        <f>'Config sheet'!$C$148</f>
        <v>386976</v>
      </c>
      <c r="CD127" s="30">
        <f t="shared" si="125"/>
        <v>12.173091900636337</v>
      </c>
      <c r="CE127" s="30"/>
      <c r="CF127" s="30"/>
      <c r="CG127" s="30"/>
      <c r="CH127" s="30"/>
      <c r="CI127" s="30"/>
      <c r="CJ127" s="30"/>
      <c r="CK127" s="30"/>
      <c r="CL127" s="30"/>
      <c r="CM127" s="46">
        <f>P127+'Config sheet'!$O$9-'Config sheet'!$C$139</f>
        <v>34.5989</v>
      </c>
      <c r="CN127" s="46">
        <f>Q127+'Config sheet'!$O$9+'Config sheet'!C$140</f>
        <v>65.08890000000001</v>
      </c>
      <c r="CO127" s="27">
        <f t="shared" si="91"/>
        <v>1.8812418891930094</v>
      </c>
      <c r="CP127" s="46">
        <f>'Config sheet'!$N$47</f>
        <v>1852.7346826837274</v>
      </c>
      <c r="CQ127" s="27">
        <f>'Config sheet'!$N$42</f>
        <v>970.82423361890676</v>
      </c>
      <c r="CR127" s="27">
        <f>'Config sheet'!$N$46</f>
        <v>881.91044906482068</v>
      </c>
      <c r="CS127" s="27">
        <f t="shared" si="92"/>
        <v>1.3920183870223546</v>
      </c>
      <c r="CT127" s="27">
        <f>'Config sheet'!$N$50/100*GERC_A_PARA!CQ127</f>
        <v>274.64617569078871</v>
      </c>
      <c r="CU127" s="27">
        <f t="shared" si="93"/>
        <v>274.64617569078871</v>
      </c>
      <c r="CV127" s="27">
        <f t="shared" si="94"/>
        <v>432.44358391300551</v>
      </c>
      <c r="CW127" s="27">
        <f t="shared" si="95"/>
        <v>1245.4704093096955</v>
      </c>
      <c r="CX127" s="27">
        <f t="shared" si="96"/>
        <v>791.00187302527286</v>
      </c>
      <c r="CY127" s="27">
        <f>'Config sheet'!$N$51/100*GERC_A_PARA!CR127</f>
        <v>198.78261521921058</v>
      </c>
      <c r="CZ127" s="27">
        <f t="shared" si="97"/>
        <v>198.78261521921058</v>
      </c>
      <c r="DA127" s="27">
        <f t="shared" si="98"/>
        <v>312.99276725329781</v>
      </c>
      <c r="DB127" s="27">
        <f t="shared" si="99"/>
        <v>1080.6930642840312</v>
      </c>
      <c r="DC127" s="27">
        <f t="shared" si="100"/>
        <v>686.35130278838312</v>
      </c>
      <c r="DD127" s="50">
        <f t="shared" si="101"/>
        <v>83.746037361057518</v>
      </c>
      <c r="DE127" s="50">
        <f t="shared" si="102"/>
        <v>87.049688303932001</v>
      </c>
      <c r="DF127" s="50">
        <f t="shared" si="103"/>
        <v>53.187351474497447</v>
      </c>
      <c r="DG127" s="50">
        <f t="shared" si="104"/>
        <v>55.285509780067947</v>
      </c>
      <c r="DH127" s="27">
        <f t="shared" si="105"/>
        <v>85.397862832494752</v>
      </c>
      <c r="DI127">
        <f>'Config sheet'!$N$59</f>
        <v>71.978923438716066</v>
      </c>
      <c r="DJ127" s="21">
        <f t="shared" si="126"/>
        <v>69.817146729888734</v>
      </c>
      <c r="DK127" s="19">
        <f>Coeff_Summary!$B$11+Coeff_Summary!$D$11*(F127)+Coeff_Summary!$E$11*CM127*100+Coeff_Summary!$F$11*(F127)^2+Coeff_Summary!$G$11*(F127)*CM127*100+Coeff_Summary!$H$11*(CM127*100)^2</f>
        <v>0.93439520329066339</v>
      </c>
      <c r="DL127" s="19">
        <f>Coeff_Summary!$B$9+Coeff_Summary!$D$9*(G127)+Coeff_Summary!$E$9*CN127*100+Coeff_Summary!$F$9*(G127)^2+Coeff_Summary!$G$9*(G127)*CN127*100+Coeff_Summary!$H$9*(CN127*100)^2</f>
        <v>0.95160189282667418</v>
      </c>
      <c r="DM127" s="30">
        <f t="shared" si="127"/>
        <v>0.94299854805866878</v>
      </c>
      <c r="DN127">
        <f>DK127*8314.4*(GERC_A_PARA!F127+273)/('Config sheet'!$N$28*GERC_A_PARA!CM127*10^5)</f>
        <v>3.9470507865736547E-2</v>
      </c>
      <c r="DO127">
        <f>DL127*(8314.4/'Config sheet'!$N$28)*((GERC_A_PARA!G127+273)/(GERC_A_PARA!CN127*10^5))</f>
        <v>2.5529452993649376E-2</v>
      </c>
      <c r="DP127" s="30">
        <f t="shared" si="128"/>
        <v>1582.1958229683066</v>
      </c>
      <c r="DQ127" s="30">
        <f t="shared" si="106"/>
        <v>40085.519759470211</v>
      </c>
      <c r="DR127" s="30">
        <f t="shared" si="107"/>
        <v>1004.8571608813661</v>
      </c>
      <c r="DS127" s="30">
        <f t="shared" si="108"/>
        <v>39360.700800417901</v>
      </c>
      <c r="DT127" s="19">
        <f>(Coeff_Summary!$B$5+Coeff_Summary!$D$5*(F127)+Coeff_Summary!$E$5*CM127*100+Coeff_Summary!$F$5*(F127)^2+Coeff_Summary!$G$5*(F127)*CM127*100+Coeff_Summary!$H$5*(CM127*100)^2+Coeff_Summary!$B$3+Coeff_Summary!$D$3*(G127)+Coeff_Summary!$E$3*CN127*100+Coeff_Summary!$F$3*(G127)^2+Coeff_Summary!$G$3*(G127)*CN127*100+Coeff_Summary!$H$3*(CN127*100)^2)/2</f>
        <v>1.4252178302129577</v>
      </c>
      <c r="DU127" s="30">
        <f t="shared" si="129"/>
        <v>3.3517358138514082</v>
      </c>
      <c r="DV127" s="30">
        <f>DM127*(8314.4/'Config sheet'!$N$28)*(273+F127)*DU127*((CO127^(1/DU127))-1)</f>
        <v>95845.029897807879</v>
      </c>
      <c r="DW127" s="30">
        <f t="shared" si="109"/>
        <v>347.58631337365733</v>
      </c>
      <c r="DX127" s="30">
        <f t="shared" si="110"/>
        <v>343.93</v>
      </c>
      <c r="DY127" s="30">
        <f t="shared" si="111"/>
        <v>106.52097979963852</v>
      </c>
      <c r="DZ127" s="30">
        <f t="shared" si="112"/>
        <v>1001.888664729142</v>
      </c>
      <c r="EA127" s="65">
        <f>Coeff_Summary!$B$9+Coeff_Summary!$D$9*(DW127-273)+Coeff_Summary!$E$9*CN127*100+Coeff_Summary!$F$9*(DW127-273)^2+Coeff_Summary!$G$9*(DW127-273)*CN127*100+Coeff_Summary!$H$9*(CN127*100)^2</f>
        <v>0.95441559301741175</v>
      </c>
      <c r="EB127" s="30">
        <f>EA127*(8314.4/'Config sheet'!$C$28)*(DW127/(CM127*10^5))</f>
        <v>4.8681167644137539E-2</v>
      </c>
      <c r="EC127" s="30">
        <f t="shared" si="113"/>
        <v>1.23335549189618</v>
      </c>
      <c r="ED127" s="30">
        <f t="shared" si="114"/>
        <v>1.0184147879563317</v>
      </c>
      <c r="EE127" s="30">
        <f>('Config sheet'!$N$132*(CN127-CM127) - 'Config sheet'!$N$133*GERC_A_PARA!CN127)*10^5</f>
        <v>112170.95249201586</v>
      </c>
      <c r="EF127" s="30">
        <f>('Config sheet'!$N$132*(CN127-CM127) + 'Config sheet'!$N$133*CM127)*10^5</f>
        <v>153922.73527107251</v>
      </c>
      <c r="EG127" s="30">
        <f>'Config sheet'!$N$148</f>
        <v>386976</v>
      </c>
      <c r="EH127" s="30">
        <f t="shared" si="115"/>
        <v>2331.241181344205</v>
      </c>
      <c r="EI127" s="30">
        <f>'Config sheet'!$E$127+'Config sheet'!$P$127</f>
        <v>3308.2</v>
      </c>
      <c r="EJ127" s="30"/>
      <c r="EK127" s="63">
        <f t="shared" si="116"/>
        <v>52808.232534348987</v>
      </c>
      <c r="EL127" s="63">
        <f t="shared" si="137"/>
        <v>52225.607591515756</v>
      </c>
      <c r="EM127" s="63">
        <f t="shared" si="138"/>
        <v>40085.519759470211</v>
      </c>
      <c r="EN127" s="63">
        <f t="shared" si="139"/>
        <v>39360.700800417901</v>
      </c>
      <c r="EO127" s="30">
        <f>BL127*(('Config sheet'!$D$8+273)/(C127+273))*(GERC_A_PARA!AI127/'Config sheet'!$D$7)*(1/GERC_A_PARA!BG127)*24*10^-3</f>
        <v>1832.8025177857639</v>
      </c>
      <c r="EP127" s="30">
        <f>BN127*(('Config sheet'!$D$8+273)/(D127+273))*(GERC_A_PARA!AJ127/'Config sheet'!$D$7)*(1/GERC_A_PARA!BH127)*24*10^-3</f>
        <v>1812.5814952121541</v>
      </c>
      <c r="EQ127" s="30">
        <f t="shared" si="130"/>
        <v>1822.692006498959</v>
      </c>
      <c r="ER127" s="30">
        <f>DP127*(('Config sheet'!$D$8+273)/(F127+273))*(CM127/'Config sheet'!$D$7)*(1/DK127)*24*10^-3</f>
        <v>1391.2384114374659</v>
      </c>
      <c r="ES127" s="30">
        <f>DR127*(('Config sheet'!$D$8+273)/(G127+273))*(CN127/'Config sheet'!$D$7)*(1/DL127)*24*10^-3</f>
        <v>1366.0822956324948</v>
      </c>
      <c r="ET127" s="30">
        <f t="shared" si="131"/>
        <v>1378.6603535349805</v>
      </c>
      <c r="EU127">
        <f t="shared" si="132"/>
        <v>1.0111559246450561</v>
      </c>
      <c r="EV127">
        <f t="shared" si="133"/>
        <v>1.0184147879563314</v>
      </c>
      <c r="EW127" s="30">
        <f t="shared" si="134"/>
        <v>0.72933469388966798</v>
      </c>
      <c r="EX127" s="30">
        <f>'Config sheet'!$C$123/('Config sheet'!$F$17*10^-3)</f>
        <v>1.2841244171864261</v>
      </c>
      <c r="EY127" s="30">
        <f t="shared" si="135"/>
        <v>0.72671174024858998</v>
      </c>
      <c r="EZ127" s="30">
        <f>'Config sheet'!$N$123/('Config sheet'!$Q$17*10^-3)</f>
        <v>1.4616189626248377</v>
      </c>
      <c r="FA127" s="1" t="s">
        <v>534</v>
      </c>
      <c r="FB127" s="30">
        <f t="shared" si="136"/>
        <v>-3.6563133736573263</v>
      </c>
      <c r="FC127" s="30"/>
    </row>
    <row r="128" spans="1:159" x14ac:dyDescent="0.25">
      <c r="A128" s="1">
        <v>43485</v>
      </c>
      <c r="B128" s="2">
        <v>0.25138888888888888</v>
      </c>
      <c r="C128">
        <v>23.43</v>
      </c>
      <c r="D128">
        <v>72.709999999999994</v>
      </c>
      <c r="E128">
        <v>14.08</v>
      </c>
      <c r="F128">
        <v>14.08</v>
      </c>
      <c r="G128">
        <v>70.55</v>
      </c>
      <c r="H128">
        <v>66.209999999999994</v>
      </c>
      <c r="I128">
        <v>71.510000000000005</v>
      </c>
      <c r="J128">
        <v>71.77</v>
      </c>
      <c r="K128">
        <v>72</v>
      </c>
      <c r="L128">
        <v>69.25</v>
      </c>
      <c r="M128">
        <v>21.72</v>
      </c>
      <c r="N128">
        <v>33.979999999999997</v>
      </c>
      <c r="O128">
        <v>33.5</v>
      </c>
      <c r="P128">
        <v>33.43</v>
      </c>
      <c r="Q128">
        <v>63.77</v>
      </c>
      <c r="R128">
        <v>3.72</v>
      </c>
      <c r="S128">
        <v>80.739999999999995</v>
      </c>
      <c r="T128">
        <v>75.13</v>
      </c>
      <c r="U128">
        <v>71.680000000000007</v>
      </c>
      <c r="V128">
        <v>71.680000000000007</v>
      </c>
      <c r="W128">
        <v>2.87</v>
      </c>
      <c r="X128">
        <v>2.5099999999999998</v>
      </c>
      <c r="Y128">
        <v>3.73</v>
      </c>
      <c r="Z128">
        <v>3.42</v>
      </c>
      <c r="AA128">
        <v>4.58</v>
      </c>
      <c r="AB128">
        <v>4.2</v>
      </c>
      <c r="AC128">
        <v>3.93</v>
      </c>
      <c r="AD128">
        <v>2.16</v>
      </c>
      <c r="AE128">
        <v>1.51</v>
      </c>
      <c r="AF128">
        <v>2.06</v>
      </c>
      <c r="AH128" s="4" t="str">
        <f t="shared" si="140"/>
        <v>ON</v>
      </c>
      <c r="AI128" s="31">
        <f>M128+'Config sheet'!$D$9-'Config sheet'!$C$139</f>
        <v>22.678899999999999</v>
      </c>
      <c r="AJ128" s="31">
        <f>N128+'Config sheet'!$D$9+'Config sheet'!$C$140</f>
        <v>35.338899999999995</v>
      </c>
      <c r="AK128" s="25">
        <f t="shared" si="71"/>
        <v>1.5582281327577614</v>
      </c>
      <c r="AL128" s="46">
        <f>'Config sheet'!$C$47</f>
        <v>3546.9708798579968</v>
      </c>
      <c r="AM128" s="4">
        <f>'Config sheet'!$C$42</f>
        <v>1817.9423322060413</v>
      </c>
      <c r="AN128" s="25">
        <f>'Config sheet'!$C$46</f>
        <v>1729.0285476519553</v>
      </c>
      <c r="AO128" s="25">
        <f t="shared" si="72"/>
        <v>1.5307463695470336</v>
      </c>
      <c r="AP128" s="25">
        <f>'Config sheet'!$C$50/100*GERC_A_PARA!AM128</f>
        <v>351.771841281869</v>
      </c>
      <c r="AQ128" s="25">
        <f t="shared" si="73"/>
        <v>351.771841281869</v>
      </c>
      <c r="AR128" s="25">
        <f t="shared" si="74"/>
        <v>470.00483421588382</v>
      </c>
      <c r="AS128" s="27">
        <f t="shared" si="75"/>
        <v>2169.7141734879106</v>
      </c>
      <c r="AT128" s="25">
        <f t="shared" si="76"/>
        <v>1623.907445838388</v>
      </c>
      <c r="AU128" s="25">
        <f>'Config sheet'!$C$51/100*GERC_A_PARA!AN128</f>
        <v>266.0974934836359</v>
      </c>
      <c r="AV128" s="25">
        <f t="shared" si="77"/>
        <v>266.0974934836359</v>
      </c>
      <c r="AW128" s="25">
        <f t="shared" si="78"/>
        <v>355.53473482780646</v>
      </c>
      <c r="AX128" s="27">
        <f t="shared" si="79"/>
        <v>1995.1260411355911</v>
      </c>
      <c r="AY128" s="25">
        <f t="shared" si="80"/>
        <v>1493.2381754126955</v>
      </c>
      <c r="AZ128" s="31">
        <f t="shared" si="117"/>
        <v>93.496328742697727</v>
      </c>
      <c r="BA128" s="31">
        <f t="shared" si="118"/>
        <v>94.827312627913074</v>
      </c>
      <c r="BB128" s="31">
        <f t="shared" si="119"/>
        <v>69.976675388421398</v>
      </c>
      <c r="BC128" s="31">
        <f t="shared" si="120"/>
        <v>70.972840997653492</v>
      </c>
      <c r="BD128" s="25">
        <f t="shared" si="81"/>
        <v>94.161820685305401</v>
      </c>
      <c r="BE128">
        <f>'Config sheet'!$D$59</f>
        <v>82.44</v>
      </c>
      <c r="BF128" s="30">
        <f t="shared" si="121"/>
        <v>82.318289439171423</v>
      </c>
      <c r="BG128" s="19">
        <f>Coeff_Summary!$B$10+Coeff_Summary!$D$10*(C128)+Coeff_Summary!$E$10*AI128*100+Coeff_Summary!$F$10*(C128)^2+Coeff_Summary!$G$10*(C128)*AI128*100+Coeff_Summary!$H$10*(AI128*100)^2</f>
        <v>0.96054955152829957</v>
      </c>
      <c r="BH128" s="19">
        <f>Coeff_Summary!$B$8+Coeff_Summary!$D$8*(D128)+Coeff_Summary!$E$8*AJ128*100+Coeff_Summary!$F$8*(D128)^2+Coeff_Summary!$G$8*(D128)*AJ128*100+Coeff_Summary!$H$8*(AJ128*100)^2</f>
        <v>0.97110770401801139</v>
      </c>
      <c r="BI128" s="30">
        <f t="shared" si="122"/>
        <v>0.96582862777315548</v>
      </c>
      <c r="BJ128" s="30">
        <f>BG128*8314.4*(GERC_A_PARA!C128+273)/('Config sheet'!$C$28*AI128*10^5)</f>
        <v>6.3744545092582247E-2</v>
      </c>
      <c r="BK128">
        <f>BH128*(8314.4/'Config sheet'!$C$28)*(BT128/(AJ128*10^5))</f>
        <v>4.82335690962458E-2</v>
      </c>
      <c r="BL128" s="30">
        <f t="shared" si="123"/>
        <v>3339.8923596518857</v>
      </c>
      <c r="BM128" s="30">
        <f t="shared" si="82"/>
        <v>52394.951674704767</v>
      </c>
      <c r="BN128" s="30">
        <f t="shared" si="83"/>
        <v>2499.7191507573762</v>
      </c>
      <c r="BO128" s="30">
        <f t="shared" si="84"/>
        <v>51825.299217841595</v>
      </c>
      <c r="BP128" s="19">
        <f>(Coeff_Summary!$B$4+Coeff_Summary!$D$4*(C128)+Coeff_Summary!$E$4*AI128*100+Coeff_Summary!$F$4*(C128)^2+Coeff_Summary!$G$4*(C128)*AI128*100+Coeff_Summary!$H$4*(AI128*100)^2+Coeff_Summary!$B$2+Coeff_Summary!$D$2*(D128)+Coeff_Summary!$E$2*AJ128*100+Coeff_Summary!$F$2*(D128)^2+Coeff_Summary!$G$2*(D128)*AJ128*100+Coeff_Summary!$H$2*(AJ128*100)^2)/2</f>
        <v>1.3639887248622515</v>
      </c>
      <c r="BQ128" s="30">
        <f t="shared" si="124"/>
        <v>3.7473378478370218</v>
      </c>
      <c r="BR128" s="30">
        <f>BI128*(8314.4/'Config sheet'!$C$28)*(273+C128)*BQ128*((AK128^(1/BQ128))-1)</f>
        <v>68445.223803333894</v>
      </c>
      <c r="BS128" s="30">
        <f t="shared" si="85"/>
        <v>333.67750094201756</v>
      </c>
      <c r="BT128" s="30">
        <f t="shared" si="86"/>
        <v>345.71</v>
      </c>
      <c r="BU128" s="52">
        <f t="shared" si="87"/>
        <v>75.583402885587589</v>
      </c>
      <c r="BV128" s="30">
        <f t="shared" si="88"/>
        <v>1317.9643122065524</v>
      </c>
      <c r="BW128" s="65">
        <f>Coeff_Summary!$B$8+Coeff_Summary!$D$8*(BS128-273)+Coeff_Summary!$E$8*AJ128*100+Coeff_Summary!$F$8*(BS128-273)^2+Coeff_Summary!$G$8*(BS128-273)*AJ128*100+Coeff_Summary!$H$8*(AJ128*100)^2</f>
        <v>0.96538580187560064</v>
      </c>
      <c r="BX128" s="30">
        <f>BW128*(8314.4/'Config sheet'!$C$28)*(BS128/(AI128*10^5))</f>
        <v>7.211555166136438E-2</v>
      </c>
      <c r="BY128" s="30">
        <f t="shared" si="89"/>
        <v>1.1313211437405997</v>
      </c>
      <c r="BZ128" s="30">
        <f t="shared" si="90"/>
        <v>1.0109917832691848</v>
      </c>
      <c r="CA128" s="30">
        <f>('Config sheet'!$C$132*(AJ128-AI128) - 'Config sheet'!$C$133*GERC_A_PARA!AJ128)*10^5</f>
        <v>93611.263030328249</v>
      </c>
      <c r="CB128" s="30">
        <f>('Config sheet'!$C$132*(AJ128-AI128) + 'Config sheet'!$C$133*AI128)*10^5</f>
        <v>117910.59136256903</v>
      </c>
      <c r="CC128" s="30">
        <f>'Config sheet'!$C$148</f>
        <v>386976</v>
      </c>
      <c r="CD128" s="30">
        <f t="shared" si="125"/>
        <v>12.03249905798242</v>
      </c>
      <c r="CE128" s="30"/>
      <c r="CF128" s="30"/>
      <c r="CG128" s="30"/>
      <c r="CH128" s="30"/>
      <c r="CI128" s="30"/>
      <c r="CJ128" s="30"/>
      <c r="CK128" s="30"/>
      <c r="CL128" s="30"/>
      <c r="CM128" s="46">
        <f>P128+'Config sheet'!$O$9-'Config sheet'!$C$139</f>
        <v>34.3889</v>
      </c>
      <c r="CN128" s="46">
        <f>Q128+'Config sheet'!$O$9+'Config sheet'!C$140</f>
        <v>65.128900000000016</v>
      </c>
      <c r="CO128" s="27">
        <f t="shared" si="91"/>
        <v>1.8938930875951256</v>
      </c>
      <c r="CP128" s="46">
        <f>'Config sheet'!$N$47</f>
        <v>1852.7346826837274</v>
      </c>
      <c r="CQ128" s="27">
        <f>'Config sheet'!$N$42</f>
        <v>970.82423361890676</v>
      </c>
      <c r="CR128" s="27">
        <f>'Config sheet'!$N$46</f>
        <v>881.91044906482068</v>
      </c>
      <c r="CS128" s="27">
        <f t="shared" si="92"/>
        <v>1.3911703070824983</v>
      </c>
      <c r="CT128" s="27">
        <f>'Config sheet'!$N$50/100*GERC_A_PARA!CQ128</f>
        <v>274.64617569078871</v>
      </c>
      <c r="CU128" s="27">
        <f t="shared" si="93"/>
        <v>274.64617569078871</v>
      </c>
      <c r="CV128" s="27">
        <f t="shared" si="94"/>
        <v>434.6523176372653</v>
      </c>
      <c r="CW128" s="27">
        <f t="shared" si="95"/>
        <v>1245.4704093096955</v>
      </c>
      <c r="CX128" s="27">
        <f t="shared" si="96"/>
        <v>786.98230970532859</v>
      </c>
      <c r="CY128" s="27">
        <f>'Config sheet'!$N$51/100*GERC_A_PARA!CR128</f>
        <v>198.78261521921058</v>
      </c>
      <c r="CZ128" s="27">
        <f t="shared" si="97"/>
        <v>198.78261521921058</v>
      </c>
      <c r="DA128" s="27">
        <f t="shared" si="98"/>
        <v>314.59139816423959</v>
      </c>
      <c r="DB128" s="27">
        <f t="shared" si="99"/>
        <v>1080.6930642840312</v>
      </c>
      <c r="DC128" s="27">
        <f t="shared" si="100"/>
        <v>682.86353289128704</v>
      </c>
      <c r="DD128" s="50">
        <f t="shared" si="101"/>
        <v>83.518526175430594</v>
      </c>
      <c r="DE128" s="50">
        <f t="shared" si="102"/>
        <v>86.868419229204875</v>
      </c>
      <c r="DF128" s="50">
        <f t="shared" si="103"/>
        <v>52.773315320397678</v>
      </c>
      <c r="DG128" s="50">
        <f t="shared" si="104"/>
        <v>54.890030862588908</v>
      </c>
      <c r="DH128" s="27">
        <f t="shared" si="105"/>
        <v>85.193472702317735</v>
      </c>
      <c r="DI128">
        <f>'Config sheet'!$N$59</f>
        <v>71.978923438716066</v>
      </c>
      <c r="DJ128" s="21">
        <f t="shared" si="126"/>
        <v>69.51257289690551</v>
      </c>
      <c r="DK128" s="19">
        <f>Coeff_Summary!$B$11+Coeff_Summary!$D$11*(F128)+Coeff_Summary!$E$11*CM128*100+Coeff_Summary!$F$11*(F128)^2+Coeff_Summary!$G$11*(F128)*CM128*100+Coeff_Summary!$H$11*(CM128*100)^2</f>
        <v>0.93403530778535715</v>
      </c>
      <c r="DL128" s="19">
        <f>Coeff_Summary!$B$9+Coeff_Summary!$D$9*(G128)+Coeff_Summary!$E$9*CN128*100+Coeff_Summary!$F$9*(G128)^2+Coeff_Summary!$G$9*(G128)*CN128*100+Coeff_Summary!$H$9*(CN128*100)^2</f>
        <v>0.95128089179795472</v>
      </c>
      <c r="DM128" s="30">
        <f t="shared" si="127"/>
        <v>0.94265809979165593</v>
      </c>
      <c r="DN128">
        <f>DK128*8314.4*(GERC_A_PARA!F128+273)/('Config sheet'!$N$28*GERC_A_PARA!CM128*10^5)</f>
        <v>3.9588680914097542E-2</v>
      </c>
      <c r="DO128">
        <f>DL128*(8314.4/'Config sheet'!$N$28)*((GERC_A_PARA!G128+273)/(GERC_A_PARA!CN128*10^5))</f>
        <v>2.5476987122309513E-2</v>
      </c>
      <c r="DP128" s="30">
        <f t="shared" si="128"/>
        <v>1578.4090161385343</v>
      </c>
      <c r="DQ128" s="30">
        <f t="shared" si="106"/>
        <v>39870.209860325565</v>
      </c>
      <c r="DR128" s="30">
        <f t="shared" si="107"/>
        <v>997.35807763501975</v>
      </c>
      <c r="DS128" s="30">
        <f t="shared" si="108"/>
        <v>39147.410674854094</v>
      </c>
      <c r="DT128" s="19">
        <f>(Coeff_Summary!$B$5+Coeff_Summary!$D$5*(F128)+Coeff_Summary!$E$5*CM128*100+Coeff_Summary!$F$5*(F128)^2+Coeff_Summary!$G$5*(F128)*CM128*100+Coeff_Summary!$H$5*(CM128*100)^2+Coeff_Summary!$B$3+Coeff_Summary!$D$3*(G128)+Coeff_Summary!$E$3*CN128*100+Coeff_Summary!$F$3*(G128)^2+Coeff_Summary!$G$3*(G128)*CN128*100+Coeff_Summary!$H$3*(CN128*100)^2)/2</f>
        <v>1.4259487537520534</v>
      </c>
      <c r="DU128" s="30">
        <f t="shared" si="129"/>
        <v>3.347700260163466</v>
      </c>
      <c r="DV128" s="30">
        <f>DM128*(8314.4/'Config sheet'!$N$28)*(273+F128)*DU128*((CO128^(1/DU128))-1)</f>
        <v>96675.34970657657</v>
      </c>
      <c r="DW128" s="30">
        <f t="shared" si="109"/>
        <v>347.41813710149802</v>
      </c>
      <c r="DX128" s="30">
        <f t="shared" si="110"/>
        <v>343.55</v>
      </c>
      <c r="DY128" s="30">
        <f t="shared" si="111"/>
        <v>106.84989747033474</v>
      </c>
      <c r="DZ128" s="30">
        <f t="shared" si="112"/>
        <v>1002.0460093956951</v>
      </c>
      <c r="EA128" s="65">
        <f>Coeff_Summary!$B$9+Coeff_Summary!$D$9*(DW128-273)+Coeff_Summary!$E$9*CN128*100+Coeff_Summary!$F$9*(DW128-273)^2+Coeff_Summary!$G$9*(DW128-273)*CN128*100+Coeff_Summary!$H$9*(CN128*100)^2</f>
        <v>0.95426867942528149</v>
      </c>
      <c r="EB128" s="30">
        <f>EA128*(8314.4/'Config sheet'!$C$28)*(DW128/(CM128*10^5))</f>
        <v>4.8947211743436837E-2</v>
      </c>
      <c r="EC128" s="30">
        <f t="shared" si="113"/>
        <v>1.2363941059225017</v>
      </c>
      <c r="ED128" s="30">
        <f t="shared" si="114"/>
        <v>1.0184635247392173</v>
      </c>
      <c r="EE128" s="30">
        <f>('Config sheet'!$N$132*(CN128-CM128) - 'Config sheet'!$N$133*GERC_A_PARA!CN128)*10^5</f>
        <v>113297.45822570194</v>
      </c>
      <c r="EF128" s="30">
        <f>('Config sheet'!$N$132*(CN128-CM128) + 'Config sheet'!$N$133*CM128)*10^5</f>
        <v>154978.04068664106</v>
      </c>
      <c r="EG128" s="30">
        <f>'Config sheet'!$N$148</f>
        <v>386976</v>
      </c>
      <c r="EH128" s="30">
        <f t="shared" si="115"/>
        <v>2320.0103216022476</v>
      </c>
      <c r="EI128" s="30">
        <f>'Config sheet'!$E$127+'Config sheet'!$P$127</f>
        <v>3308.2</v>
      </c>
      <c r="EJ128" s="30"/>
      <c r="EK128" s="63">
        <f t="shared" si="116"/>
        <v>52394.951674704767</v>
      </c>
      <c r="EL128" s="63">
        <f t="shared" si="137"/>
        <v>51825.299217841595</v>
      </c>
      <c r="EM128" s="63">
        <f t="shared" si="138"/>
        <v>39870.209860325565</v>
      </c>
      <c r="EN128" s="63">
        <f t="shared" si="139"/>
        <v>39147.410674854094</v>
      </c>
      <c r="EO128" s="30">
        <f>BL128*(('Config sheet'!$D$8+273)/(C128+273))*(GERC_A_PARA!AI128/'Config sheet'!$D$7)*(1/GERC_A_PARA!BG128)*24*10^-3</f>
        <v>1818.4588792325155</v>
      </c>
      <c r="EP128" s="30">
        <f>BN128*(('Config sheet'!$D$8+273)/(D128+273))*(GERC_A_PARA!AJ128/'Config sheet'!$D$7)*(1/GERC_A_PARA!BH128)*24*10^-3</f>
        <v>1798.6880895829561</v>
      </c>
      <c r="EQ128" s="30">
        <f t="shared" si="130"/>
        <v>1808.5734844077358</v>
      </c>
      <c r="ER128" s="30">
        <f>DP128*(('Config sheet'!$D$8+273)/(F128+273))*(CM128/'Config sheet'!$D$7)*(1/DK128)*24*10^-3</f>
        <v>1383.7657029918687</v>
      </c>
      <c r="ES128" s="30">
        <f>DR128*(('Config sheet'!$D$8+273)/(G128+273))*(CN128/'Config sheet'!$D$7)*(1/DL128)*24*10^-3</f>
        <v>1358.6796869786658</v>
      </c>
      <c r="ET128" s="30">
        <f t="shared" si="131"/>
        <v>1371.2226949852673</v>
      </c>
      <c r="EU128">
        <f t="shared" si="132"/>
        <v>1.0109917832691846</v>
      </c>
      <c r="EV128">
        <f t="shared" si="133"/>
        <v>1.0184635247392175</v>
      </c>
      <c r="EW128" s="30">
        <f t="shared" si="134"/>
        <v>0.72873141377396344</v>
      </c>
      <c r="EX128" s="30">
        <f>'Config sheet'!$C$123/('Config sheet'!$F$17*10^-3)</f>
        <v>1.2841244171864261</v>
      </c>
      <c r="EY128" s="30">
        <f t="shared" si="135"/>
        <v>0.73076825016119018</v>
      </c>
      <c r="EZ128" s="30">
        <f>'Config sheet'!$N$123/('Config sheet'!$Q$17*10^-3)</f>
        <v>1.4616189626248377</v>
      </c>
      <c r="FA128" s="1" t="s">
        <v>535</v>
      </c>
      <c r="FB128" s="30">
        <f t="shared" si="136"/>
        <v>-3.8681371014980073</v>
      </c>
      <c r="FC128" s="30"/>
    </row>
    <row r="129" spans="1:159" x14ac:dyDescent="0.25">
      <c r="A129" s="1">
        <v>43485</v>
      </c>
      <c r="B129" s="2">
        <v>0.29305555555555557</v>
      </c>
      <c r="C129">
        <v>22.96</v>
      </c>
      <c r="D129">
        <v>72.180000000000007</v>
      </c>
      <c r="E129">
        <v>13.88</v>
      </c>
      <c r="F129">
        <v>13.85</v>
      </c>
      <c r="G129">
        <v>69.680000000000007</v>
      </c>
      <c r="H129">
        <v>66.150000000000006</v>
      </c>
      <c r="I129">
        <v>71.400000000000006</v>
      </c>
      <c r="J129">
        <v>71.73</v>
      </c>
      <c r="K129">
        <v>71.94</v>
      </c>
      <c r="L129">
        <v>69.19</v>
      </c>
      <c r="M129">
        <v>21.93</v>
      </c>
      <c r="N129">
        <v>34.21</v>
      </c>
      <c r="O129">
        <v>33.71</v>
      </c>
      <c r="P129">
        <v>33.64</v>
      </c>
      <c r="Q129">
        <v>63.7</v>
      </c>
      <c r="R129">
        <v>3.73</v>
      </c>
      <c r="S129">
        <v>80.819999999999993</v>
      </c>
      <c r="T129">
        <v>75.03</v>
      </c>
      <c r="U129">
        <v>71.739999999999995</v>
      </c>
      <c r="V129">
        <v>71.739999999999995</v>
      </c>
      <c r="W129">
        <v>2.88</v>
      </c>
      <c r="X129">
        <v>2.5299999999999998</v>
      </c>
      <c r="Y129">
        <v>3.69</v>
      </c>
      <c r="Z129">
        <v>3.43</v>
      </c>
      <c r="AA129">
        <v>4.6100000000000003</v>
      </c>
      <c r="AB129">
        <v>4.2300000000000004</v>
      </c>
      <c r="AC129">
        <v>3.96</v>
      </c>
      <c r="AD129">
        <v>1.82</v>
      </c>
      <c r="AE129">
        <v>1.51</v>
      </c>
      <c r="AF129">
        <v>1.9</v>
      </c>
      <c r="AH129" s="4" t="str">
        <f t="shared" si="140"/>
        <v>ON</v>
      </c>
      <c r="AI129" s="31">
        <f>M129+'Config sheet'!$D$9-'Config sheet'!$C$139</f>
        <v>22.8889</v>
      </c>
      <c r="AJ129" s="31">
        <f>N129+'Config sheet'!$D$9+'Config sheet'!$C$140</f>
        <v>35.568899999999999</v>
      </c>
      <c r="AK129" s="25">
        <f t="shared" si="71"/>
        <v>1.5539803136017896</v>
      </c>
      <c r="AL129" s="46">
        <f>'Config sheet'!$C$47</f>
        <v>3546.9708798579968</v>
      </c>
      <c r="AM129" s="4">
        <f>'Config sheet'!$C$42</f>
        <v>1817.9423322060413</v>
      </c>
      <c r="AN129" s="25">
        <f>'Config sheet'!$C$46</f>
        <v>1729.0285476519553</v>
      </c>
      <c r="AO129" s="25">
        <f t="shared" si="72"/>
        <v>1.5360751618617938</v>
      </c>
      <c r="AP129" s="25">
        <f>'Config sheet'!$C$50/100*GERC_A_PARA!AM129</f>
        <v>351.771841281869</v>
      </c>
      <c r="AQ129" s="25">
        <f t="shared" si="73"/>
        <v>351.771841281869</v>
      </c>
      <c r="AR129" s="25">
        <f t="shared" si="74"/>
        <v>468.69894821214478</v>
      </c>
      <c r="AS129" s="27">
        <f t="shared" si="75"/>
        <v>2169.7141734879106</v>
      </c>
      <c r="AT129" s="25">
        <f t="shared" si="76"/>
        <v>1628.4319663498529</v>
      </c>
      <c r="AU129" s="25">
        <f>'Config sheet'!$C$51/100*GERC_A_PARA!AN129</f>
        <v>266.0974934836359</v>
      </c>
      <c r="AV129" s="25">
        <f t="shared" si="77"/>
        <v>266.0974934836359</v>
      </c>
      <c r="AW129" s="25">
        <f t="shared" si="78"/>
        <v>354.54689853282605</v>
      </c>
      <c r="AX129" s="27">
        <f t="shared" si="79"/>
        <v>1995.1260411355911</v>
      </c>
      <c r="AY129" s="25">
        <f t="shared" si="80"/>
        <v>1497.3986260408833</v>
      </c>
      <c r="AZ129" s="31">
        <f t="shared" si="117"/>
        <v>93.568161934576509</v>
      </c>
      <c r="BA129" s="31">
        <f t="shared" si="118"/>
        <v>94.8844450735469</v>
      </c>
      <c r="BB129" s="31">
        <f t="shared" si="119"/>
        <v>70.225556798536005</v>
      </c>
      <c r="BC129" s="31">
        <f t="shared" si="120"/>
        <v>71.213464591395635</v>
      </c>
      <c r="BD129" s="25">
        <f t="shared" si="81"/>
        <v>94.226303504061704</v>
      </c>
      <c r="BE129">
        <f>'Config sheet'!$D$59</f>
        <v>82.44</v>
      </c>
      <c r="BF129" s="30">
        <f t="shared" si="121"/>
        <v>82.472907099513762</v>
      </c>
      <c r="BG129" s="19">
        <f>Coeff_Summary!$B$10+Coeff_Summary!$D$10*(C129)+Coeff_Summary!$E$10*AI129*100+Coeff_Summary!$F$10*(C129)^2+Coeff_Summary!$G$10*(C129)*AI129*100+Coeff_Summary!$H$10*(AI129*100)^2</f>
        <v>0.95995209026111483</v>
      </c>
      <c r="BH129" s="19">
        <f>Coeff_Summary!$B$8+Coeff_Summary!$D$8*(D129)+Coeff_Summary!$E$8*AJ129*100+Coeff_Summary!$F$8*(D129)^2+Coeff_Summary!$G$8*(D129)*AJ129*100+Coeff_Summary!$H$8*(AJ129*100)^2</f>
        <v>0.97070838932147541</v>
      </c>
      <c r="BI129" s="30">
        <f t="shared" si="122"/>
        <v>0.96533023979129506</v>
      </c>
      <c r="BJ129" s="30">
        <f>BG129*8314.4*(GERC_A_PARA!C129+273)/('Config sheet'!$C$28*AI129*10^5)</f>
        <v>6.3020339743097717E-2</v>
      </c>
      <c r="BK129">
        <f>BH129*(8314.4/'Config sheet'!$C$28)*(BT129/(AJ129*10^5))</f>
        <v>4.7828532695660307E-2</v>
      </c>
      <c r="BL129" s="30">
        <f t="shared" si="123"/>
        <v>3342.179546455684</v>
      </c>
      <c r="BM129" s="30">
        <f t="shared" si="82"/>
        <v>53033.347012727507</v>
      </c>
      <c r="BN129" s="30">
        <f t="shared" si="83"/>
        <v>2508.4004507284994</v>
      </c>
      <c r="BO129" s="30">
        <f t="shared" si="84"/>
        <v>52445.691083391685</v>
      </c>
      <c r="BP129" s="19">
        <f>(Coeff_Summary!$B$4+Coeff_Summary!$D$4*(C129)+Coeff_Summary!$E$4*AI129*100+Coeff_Summary!$F$4*(C129)^2+Coeff_Summary!$G$4*(C129)*AI129*100+Coeff_Summary!$H$4*(AI129*100)^2+Coeff_Summary!$B$2+Coeff_Summary!$D$2*(D129)+Coeff_Summary!$E$2*AJ129*100+Coeff_Summary!$F$2*(D129)^2+Coeff_Summary!$G$2*(D129)*AJ129*100+Coeff_Summary!$H$2*(AJ129*100)^2)/2</f>
        <v>1.3651703336729997</v>
      </c>
      <c r="BQ129" s="30">
        <f t="shared" si="124"/>
        <v>3.7384480824104225</v>
      </c>
      <c r="BR129" s="30">
        <f>BI129*(8314.4/'Config sheet'!$C$28)*(273+C129)*BQ129*((AK129^(1/BQ129))-1)</f>
        <v>67865.555889078183</v>
      </c>
      <c r="BS129" s="30">
        <f t="shared" si="85"/>
        <v>332.99898366631328</v>
      </c>
      <c r="BT129" s="30">
        <f t="shared" si="86"/>
        <v>345.18</v>
      </c>
      <c r="BU129" s="52">
        <f t="shared" si="87"/>
        <v>75.251896924651106</v>
      </c>
      <c r="BV129" s="30">
        <f t="shared" si="88"/>
        <v>1328.5518087193768</v>
      </c>
      <c r="BW129" s="65">
        <f>Coeff_Summary!$B$8+Coeff_Summary!$D$8*(BS129-273)+Coeff_Summary!$E$8*AJ129*100+Coeff_Summary!$F$8*(BS129-273)^2+Coeff_Summary!$G$8*(BS129-273)*AJ129*100+Coeff_Summary!$H$8*(AJ129*100)^2</f>
        <v>0.9648457685500953</v>
      </c>
      <c r="BX129" s="30">
        <f>BW129*(8314.4/'Config sheet'!$C$28)*(BS129/(AI129*10^5))</f>
        <v>7.1268721405762139E-2</v>
      </c>
      <c r="BY129" s="30">
        <f t="shared" si="89"/>
        <v>1.1308844366166373</v>
      </c>
      <c r="BZ129" s="30">
        <f t="shared" si="90"/>
        <v>1.0112050373862251</v>
      </c>
      <c r="CA129" s="30">
        <f>('Config sheet'!$C$132*(AJ129-AI129) - 'Config sheet'!$C$133*GERC_A_PARA!AJ129)*10^5</f>
        <v>93686.200316104179</v>
      </c>
      <c r="CB129" s="30">
        <f>('Config sheet'!$C$132*(AJ129-AI129) + 'Config sheet'!$C$133*AI129)*10^5</f>
        <v>118169.81182464922</v>
      </c>
      <c r="CC129" s="30">
        <f>'Config sheet'!$C$148</f>
        <v>386976</v>
      </c>
      <c r="CD129" s="30">
        <f t="shared" si="125"/>
        <v>12.181016333686728</v>
      </c>
      <c r="CE129" s="30"/>
      <c r="CF129" s="30"/>
      <c r="CG129" s="30"/>
      <c r="CH129" s="30"/>
      <c r="CI129" s="30"/>
      <c r="CJ129" s="30"/>
      <c r="CK129" s="30"/>
      <c r="CL129" s="30"/>
      <c r="CM129" s="46">
        <f>P129+'Config sheet'!$O$9-'Config sheet'!$C$139</f>
        <v>34.5989</v>
      </c>
      <c r="CN129" s="46">
        <f>Q129+'Config sheet'!$O$9+'Config sheet'!C$140</f>
        <v>65.058900000000008</v>
      </c>
      <c r="CO129" s="27">
        <f t="shared" si="91"/>
        <v>1.8803748096037738</v>
      </c>
      <c r="CP129" s="46">
        <f>'Config sheet'!$N$47</f>
        <v>1852.7346826837274</v>
      </c>
      <c r="CQ129" s="27">
        <f>'Config sheet'!$N$42</f>
        <v>970.82423361890676</v>
      </c>
      <c r="CR129" s="27">
        <f>'Config sheet'!$N$46</f>
        <v>881.91044906482068</v>
      </c>
      <c r="CS129" s="27">
        <f t="shared" si="92"/>
        <v>1.3920293383464721</v>
      </c>
      <c r="CT129" s="27">
        <f>'Config sheet'!$N$50/100*GERC_A_PARA!CQ129</f>
        <v>274.64617569078871</v>
      </c>
      <c r="CU129" s="27">
        <f t="shared" si="93"/>
        <v>274.64617569078871</v>
      </c>
      <c r="CV129" s="27">
        <f t="shared" si="94"/>
        <v>432.29884638772143</v>
      </c>
      <c r="CW129" s="27">
        <f t="shared" si="95"/>
        <v>1245.4704093096955</v>
      </c>
      <c r="CX129" s="27">
        <f t="shared" si="96"/>
        <v>791.26670753629094</v>
      </c>
      <c r="CY129" s="27">
        <f>'Config sheet'!$N$51/100*GERC_A_PARA!CR129</f>
        <v>198.78261521921058</v>
      </c>
      <c r="CZ129" s="27">
        <f t="shared" si="97"/>
        <v>198.78261521921058</v>
      </c>
      <c r="DA129" s="27">
        <f t="shared" si="98"/>
        <v>312.88800954558917</v>
      </c>
      <c r="DB129" s="27">
        <f t="shared" si="99"/>
        <v>1080.6930642840312</v>
      </c>
      <c r="DC129" s="27">
        <f t="shared" si="100"/>
        <v>686.58109935127288</v>
      </c>
      <c r="DD129" s="50">
        <f t="shared" si="101"/>
        <v>83.760946087093799</v>
      </c>
      <c r="DE129" s="50">
        <f t="shared" si="102"/>
        <v>87.061566801099119</v>
      </c>
      <c r="DF129" s="50">
        <f t="shared" si="103"/>
        <v>53.214630821453063</v>
      </c>
      <c r="DG129" s="50">
        <f t="shared" si="104"/>
        <v>55.311566457719678</v>
      </c>
      <c r="DH129" s="27">
        <f t="shared" si="105"/>
        <v>85.411256444096466</v>
      </c>
      <c r="DI129">
        <f>'Config sheet'!$N$59</f>
        <v>71.978923438716066</v>
      </c>
      <c r="DJ129" s="21">
        <f t="shared" si="126"/>
        <v>69.837177541841413</v>
      </c>
      <c r="DK129" s="19">
        <f>Coeff_Summary!$B$11+Coeff_Summary!$D$11*(F129)+Coeff_Summary!$E$11*CM129*100+Coeff_Summary!$F$11*(F129)^2+Coeff_Summary!$G$11*(F129)*CM129*100+Coeff_Summary!$H$11*(CM129*100)^2</f>
        <v>0.93345040024284776</v>
      </c>
      <c r="DL129" s="19">
        <f>Coeff_Summary!$B$9+Coeff_Summary!$D$9*(G129)+Coeff_Summary!$E$9*CN129*100+Coeff_Summary!$F$9*(G129)^2+Coeff_Summary!$G$9*(G129)*CN129*100+Coeff_Summary!$H$9*(CN129*100)^2</f>
        <v>0.9506289004169296</v>
      </c>
      <c r="DM129" s="30">
        <f t="shared" si="127"/>
        <v>0.94203965032988868</v>
      </c>
      <c r="DN129">
        <f>DK129*8314.4*(GERC_A_PARA!F129+273)/('Config sheet'!$N$28*GERC_A_PARA!CM129*10^5)</f>
        <v>3.929224954392023E-2</v>
      </c>
      <c r="DO129">
        <f>DL129*(8314.4/'Config sheet'!$N$28)*((GERC_A_PARA!G129+273)/(GERC_A_PARA!CN129*10^5))</f>
        <v>2.5422376140185155E-2</v>
      </c>
      <c r="DP129" s="30">
        <f t="shared" si="128"/>
        <v>1582.4439710557153</v>
      </c>
      <c r="DQ129" s="30">
        <f t="shared" si="106"/>
        <v>40273.692380144472</v>
      </c>
      <c r="DR129" s="30">
        <f t="shared" si="107"/>
        <v>1005.3512483944987</v>
      </c>
      <c r="DS129" s="30">
        <f t="shared" si="108"/>
        <v>39545.919816886817</v>
      </c>
      <c r="DT129" s="19">
        <f>(Coeff_Summary!$B$5+Coeff_Summary!$D$5*(F129)+Coeff_Summary!$E$5*CM129*100+Coeff_Summary!$F$5*(F129)^2+Coeff_Summary!$G$5*(F129)*CM129*100+Coeff_Summary!$H$5*(CM129*100)^2+Coeff_Summary!$B$3+Coeff_Summary!$D$3*(G129)+Coeff_Summary!$E$3*CN129*100+Coeff_Summary!$F$3*(G129)^2+Coeff_Summary!$G$3*(G129)*CN129*100+Coeff_Summary!$H$3*(CN129*100)^2)/2</f>
        <v>1.4273633484949799</v>
      </c>
      <c r="DU129" s="30">
        <f t="shared" si="129"/>
        <v>3.3399292511200143</v>
      </c>
      <c r="DV129" s="30">
        <f>DM129*(8314.4/'Config sheet'!$N$28)*(273+F129)*DU129*((CO129^(1/DU129))-1)</f>
        <v>95368.005863719998</v>
      </c>
      <c r="DW129" s="30">
        <f t="shared" si="109"/>
        <v>346.54983998932954</v>
      </c>
      <c r="DX129" s="30">
        <f t="shared" si="110"/>
        <v>342.68</v>
      </c>
      <c r="DY129" s="30">
        <f t="shared" si="111"/>
        <v>106.93147051644193</v>
      </c>
      <c r="DZ129" s="30">
        <f t="shared" si="112"/>
        <v>997.73707416780212</v>
      </c>
      <c r="EA129" s="65">
        <f>Coeff_Summary!$B$9+Coeff_Summary!$D$9*(DW129-273)+Coeff_Summary!$E$9*CN129*100+Coeff_Summary!$F$9*(DW129-273)^2+Coeff_Summary!$G$9*(DW129-273)*CN129*100+Coeff_Summary!$H$9*(CN129*100)^2</f>
        <v>0.95364555821520636</v>
      </c>
      <c r="EB129" s="30">
        <f>EA129*(8314.4/'Config sheet'!$C$28)*(DW129/(CM129*10^5))</f>
        <v>4.8496844990119102E-2</v>
      </c>
      <c r="EC129" s="30">
        <f t="shared" si="113"/>
        <v>1.23425982357946</v>
      </c>
      <c r="ED129" s="30">
        <f t="shared" si="114"/>
        <v>1.0184032276054655</v>
      </c>
      <c r="EE129" s="30">
        <f>('Config sheet'!$N$132*(CN129-CM129) - 'Config sheet'!$N$133*GERC_A_PARA!CN129)*10^5</f>
        <v>112046.32620407094</v>
      </c>
      <c r="EF129" s="30">
        <f>('Config sheet'!$N$132*(CN129-CM129) + 'Config sheet'!$N$133*CM129)*10^5</f>
        <v>153785.54422110686</v>
      </c>
      <c r="EG129" s="30">
        <f>'Config sheet'!$N$148</f>
        <v>386976</v>
      </c>
      <c r="EH129" s="30">
        <f t="shared" si="115"/>
        <v>2326.2888828871792</v>
      </c>
      <c r="EI129" s="30">
        <f>'Config sheet'!$E$127+'Config sheet'!$P$127</f>
        <v>3308.2</v>
      </c>
      <c r="EJ129" s="30"/>
      <c r="EK129" s="63">
        <f t="shared" si="116"/>
        <v>53033.347012727507</v>
      </c>
      <c r="EL129" s="63">
        <f t="shared" si="137"/>
        <v>52445.691083391685</v>
      </c>
      <c r="EM129" s="63">
        <f t="shared" si="138"/>
        <v>40273.692380144472</v>
      </c>
      <c r="EN129" s="63">
        <f t="shared" si="139"/>
        <v>39545.919816886817</v>
      </c>
      <c r="EO129" s="30">
        <f>BL129*(('Config sheet'!$D$8+273)/(C129+273))*(GERC_A_PARA!AI129/'Config sheet'!$D$7)*(1/GERC_A_PARA!BG129)*24*10^-3</f>
        <v>1840.6155113847037</v>
      </c>
      <c r="EP129" s="30">
        <f>BN129*(('Config sheet'!$D$8+273)/(D129+273))*(GERC_A_PARA!AJ129/'Config sheet'!$D$7)*(1/GERC_A_PARA!BH129)*24*10^-3</f>
        <v>1820.2198795828274</v>
      </c>
      <c r="EQ129" s="30">
        <f t="shared" si="130"/>
        <v>1830.4176954837656</v>
      </c>
      <c r="ER129" s="30">
        <f>DP129*(('Config sheet'!$D$8+273)/(F129+273))*(CM129/'Config sheet'!$D$7)*(1/DK129)*24*10^-3</f>
        <v>1397.7692729414143</v>
      </c>
      <c r="ES129" s="30">
        <f>DR129*(('Config sheet'!$D$8+273)/(G129+273))*(CN129/'Config sheet'!$D$7)*(1/DL129)*24*10^-3</f>
        <v>1372.5106471116931</v>
      </c>
      <c r="ET129" s="30">
        <f t="shared" si="131"/>
        <v>1385.1399600265536</v>
      </c>
      <c r="EU129">
        <f t="shared" si="132"/>
        <v>1.0112050373862254</v>
      </c>
      <c r="EV129">
        <f t="shared" si="133"/>
        <v>1.0184032276054655</v>
      </c>
      <c r="EW129" s="30">
        <f t="shared" si="134"/>
        <v>0.72581892755808974</v>
      </c>
      <c r="EX129" s="30">
        <f>'Config sheet'!$C$123/('Config sheet'!$F$17*10^-3)</f>
        <v>1.2841244171864261</v>
      </c>
      <c r="EY129" s="30">
        <f t="shared" si="135"/>
        <v>0.72031498834866847</v>
      </c>
      <c r="EZ129" s="30">
        <f>'Config sheet'!$N$123/('Config sheet'!$Q$17*10^-3)</f>
        <v>1.4616189626248377</v>
      </c>
      <c r="FA129" s="1" t="s">
        <v>536</v>
      </c>
      <c r="FB129" s="30">
        <f t="shared" si="136"/>
        <v>-3.8698399893295345</v>
      </c>
      <c r="FC129" s="30"/>
    </row>
    <row r="130" spans="1:159" x14ac:dyDescent="0.25">
      <c r="A130" s="1">
        <v>43485</v>
      </c>
      <c r="B130" s="29">
        <v>0.3347222222222222</v>
      </c>
      <c r="C130">
        <v>23.34</v>
      </c>
      <c r="D130">
        <v>72.78</v>
      </c>
      <c r="E130">
        <v>15.55</v>
      </c>
      <c r="F130">
        <v>15.52</v>
      </c>
      <c r="G130">
        <v>71.47</v>
      </c>
      <c r="H130">
        <v>66.19</v>
      </c>
      <c r="I130">
        <v>71.45</v>
      </c>
      <c r="J130">
        <v>71.709999999999994</v>
      </c>
      <c r="K130">
        <v>71.930000000000007</v>
      </c>
      <c r="L130">
        <v>69.17</v>
      </c>
      <c r="M130">
        <v>21.76</v>
      </c>
      <c r="N130">
        <v>34.119999999999997</v>
      </c>
      <c r="O130">
        <v>33.619999999999997</v>
      </c>
      <c r="P130">
        <v>33.549999999999997</v>
      </c>
      <c r="Q130">
        <v>63.71</v>
      </c>
      <c r="R130">
        <v>3.73</v>
      </c>
      <c r="S130">
        <v>80.27</v>
      </c>
      <c r="T130">
        <v>75.28</v>
      </c>
      <c r="U130">
        <v>71.77</v>
      </c>
      <c r="V130">
        <v>71.77</v>
      </c>
      <c r="W130">
        <v>2.91</v>
      </c>
      <c r="X130">
        <v>2.52</v>
      </c>
      <c r="Y130">
        <v>3.63</v>
      </c>
      <c r="Z130">
        <v>3.46</v>
      </c>
      <c r="AA130">
        <v>4.59</v>
      </c>
      <c r="AB130">
        <v>4.26</v>
      </c>
      <c r="AC130">
        <v>3.93</v>
      </c>
      <c r="AD130">
        <v>1.76</v>
      </c>
      <c r="AE130">
        <v>1.56</v>
      </c>
      <c r="AF130">
        <v>2.06</v>
      </c>
      <c r="AH130" s="4" t="str">
        <f t="shared" si="140"/>
        <v>ON</v>
      </c>
      <c r="AI130" s="31">
        <f>M130+'Config sheet'!$D$9-'Config sheet'!$C$139</f>
        <v>22.718900000000001</v>
      </c>
      <c r="AJ130" s="31">
        <f>N130+'Config sheet'!$D$9+'Config sheet'!$C$140</f>
        <v>35.478899999999996</v>
      </c>
      <c r="AK130" s="25">
        <f t="shared" si="71"/>
        <v>1.5616469107219098</v>
      </c>
      <c r="AL130" s="46">
        <f>'Config sheet'!$C$47</f>
        <v>3546.9708798579968</v>
      </c>
      <c r="AM130" s="4">
        <f>'Config sheet'!$C$42</f>
        <v>1817.9423322060413</v>
      </c>
      <c r="AN130" s="25">
        <f>'Config sheet'!$C$46</f>
        <v>1729.0285476519553</v>
      </c>
      <c r="AO130" s="25">
        <f t="shared" si="72"/>
        <v>1.5294135359533227</v>
      </c>
      <c r="AP130" s="25">
        <f>'Config sheet'!$C$50/100*GERC_A_PARA!AM130</f>
        <v>351.771841281869</v>
      </c>
      <c r="AQ130" s="25">
        <f t="shared" si="73"/>
        <v>351.771841281869</v>
      </c>
      <c r="AR130" s="25">
        <f t="shared" si="74"/>
        <v>470.79769184829416</v>
      </c>
      <c r="AS130" s="27">
        <f t="shared" si="75"/>
        <v>2169.7141734879106</v>
      </c>
      <c r="AT130" s="25">
        <f t="shared" si="76"/>
        <v>1621.172667323</v>
      </c>
      <c r="AU130" s="25">
        <f>'Config sheet'!$C$51/100*GERC_A_PARA!AN130</f>
        <v>266.0974934836359</v>
      </c>
      <c r="AV130" s="25">
        <f t="shared" si="77"/>
        <v>266.0974934836359</v>
      </c>
      <c r="AW130" s="25">
        <f t="shared" si="78"/>
        <v>356.1344912719407</v>
      </c>
      <c r="AX130" s="27">
        <f t="shared" si="79"/>
        <v>1995.1260411355911</v>
      </c>
      <c r="AY130" s="25">
        <f t="shared" si="80"/>
        <v>1490.723453473991</v>
      </c>
      <c r="AZ130" s="31">
        <f t="shared" si="117"/>
        <v>93.45271582834043</v>
      </c>
      <c r="BA130" s="31">
        <f t="shared" si="118"/>
        <v>94.792625147191671</v>
      </c>
      <c r="BB130" s="31">
        <f t="shared" si="119"/>
        <v>69.826242755496821</v>
      </c>
      <c r="BC130" s="31">
        <f t="shared" si="120"/>
        <v>70.827399677895102</v>
      </c>
      <c r="BD130" s="25">
        <f t="shared" si="81"/>
        <v>94.122670487766044</v>
      </c>
      <c r="BE130">
        <f>'Config sheet'!$D$59</f>
        <v>82.44</v>
      </c>
      <c r="BF130" s="30">
        <f t="shared" si="121"/>
        <v>82.224745852230996</v>
      </c>
      <c r="BG130" s="19">
        <f>Coeff_Summary!$B$10+Coeff_Summary!$D$10*(C130)+Coeff_Summary!$E$10*AI130*100+Coeff_Summary!$F$10*(C130)^2+Coeff_Summary!$G$10*(C130)*AI130*100+Coeff_Summary!$H$10*(AI130*100)^2</f>
        <v>0.96043593781946446</v>
      </c>
      <c r="BH130" s="19">
        <f>Coeff_Summary!$B$8+Coeff_Summary!$D$8*(D130)+Coeff_Summary!$E$8*AJ130*100+Coeff_Summary!$F$8*(D130)^2+Coeff_Summary!$G$8*(D130)*AJ130*100+Coeff_Summary!$H$8*(AJ130*100)^2</f>
        <v>0.97104037941897259</v>
      </c>
      <c r="BI130" s="30">
        <f t="shared" si="122"/>
        <v>0.96573815861921852</v>
      </c>
      <c r="BJ130" s="30">
        <f>BG130*8314.4*(GERC_A_PARA!C130+273)/('Config sheet'!$C$28*AI130*10^5)</f>
        <v>6.3605469611033263E-2</v>
      </c>
      <c r="BK130">
        <f>BH130*(8314.4/'Config sheet'!$C$28)*(BT130/(AJ130*10^5))</f>
        <v>4.8049635563699934E-2</v>
      </c>
      <c r="BL130" s="30">
        <f t="shared" si="123"/>
        <v>3338.5037135457587</v>
      </c>
      <c r="BM130" s="30">
        <f t="shared" si="82"/>
        <v>52487.682804037475</v>
      </c>
      <c r="BN130" s="30">
        <f t="shared" si="83"/>
        <v>2494.471869286001</v>
      </c>
      <c r="BO130" s="30">
        <f t="shared" si="84"/>
        <v>51914.480516278883</v>
      </c>
      <c r="BP130" s="19">
        <f>(Coeff_Summary!$B$4+Coeff_Summary!$D$4*(C130)+Coeff_Summary!$E$4*AI130*100+Coeff_Summary!$F$4*(C130)^2+Coeff_Summary!$G$4*(C130)*AI130*100+Coeff_Summary!$H$4*(AI130*100)^2+Coeff_Summary!$B$2+Coeff_Summary!$D$2*(D130)+Coeff_Summary!$E$2*AJ130*100+Coeff_Summary!$F$2*(D130)^2+Coeff_Summary!$G$2*(D130)*AJ130*100+Coeff_Summary!$H$2*(AJ130*100)^2)/2</f>
        <v>1.3642151075775408</v>
      </c>
      <c r="BQ130" s="30">
        <f t="shared" si="124"/>
        <v>3.7456302036760007</v>
      </c>
      <c r="BR130" s="30">
        <f>BI130*(8314.4/'Config sheet'!$C$28)*(273+C130)*BQ130*((AK130^(1/BQ130))-1)</f>
        <v>68778.500879555359</v>
      </c>
      <c r="BS130" s="30">
        <f t="shared" si="85"/>
        <v>333.78944025169574</v>
      </c>
      <c r="BT130" s="30">
        <f t="shared" si="86"/>
        <v>345.78</v>
      </c>
      <c r="BU130" s="52">
        <f t="shared" si="87"/>
        <v>75.74724970003183</v>
      </c>
      <c r="BV130" s="30">
        <f t="shared" si="88"/>
        <v>1323.8559640410274</v>
      </c>
      <c r="BW130" s="65">
        <f>Coeff_Summary!$B$8+Coeff_Summary!$D$8*(BS130-273)+Coeff_Summary!$E$8*AJ130*100+Coeff_Summary!$F$8*(BS130-273)^2+Coeff_Summary!$G$8*(BS130-273)*AJ130*100+Coeff_Summary!$H$8*(AJ130*100)^2</f>
        <v>0.96532509650008691</v>
      </c>
      <c r="BX130" s="30">
        <f>BW130*(8314.4/'Config sheet'!$C$28)*(BS130/(AI130*10^5))</f>
        <v>7.20082033324176E-2</v>
      </c>
      <c r="BY130" s="30">
        <f t="shared" si="89"/>
        <v>1.1321070935057882</v>
      </c>
      <c r="BZ130" s="30">
        <f t="shared" si="90"/>
        <v>1.0110412794668888</v>
      </c>
      <c r="CA130" s="30">
        <f>('Config sheet'!$C$132*(AJ130-AI130) - 'Config sheet'!$C$133*GERC_A_PARA!AJ130)*10^5</f>
        <v>94408.963113906182</v>
      </c>
      <c r="CB130" s="30">
        <f>('Config sheet'!$C$132*(AJ130-AI130) + 'Config sheet'!$C$133*AI130)*10^5</f>
        <v>118783.68001827144</v>
      </c>
      <c r="CC130" s="30">
        <f>'Config sheet'!$C$148</f>
        <v>386976</v>
      </c>
      <c r="CD130" s="30">
        <f t="shared" si="125"/>
        <v>11.990559748304236</v>
      </c>
      <c r="CE130" s="30"/>
      <c r="CF130" s="30"/>
      <c r="CG130" s="30"/>
      <c r="CH130" s="30"/>
      <c r="CI130" s="30"/>
      <c r="CJ130" s="30"/>
      <c r="CK130" s="30"/>
      <c r="CL130" s="30"/>
      <c r="CM130" s="46">
        <f>P130+'Config sheet'!$O$9-'Config sheet'!$C$139</f>
        <v>34.508899999999997</v>
      </c>
      <c r="CN130" s="46">
        <f>Q130+'Config sheet'!$O$9+'Config sheet'!C$140</f>
        <v>65.068900000000014</v>
      </c>
      <c r="CO130" s="27">
        <f t="shared" si="91"/>
        <v>1.8855686504061278</v>
      </c>
      <c r="CP130" s="46">
        <f>'Config sheet'!$N$47</f>
        <v>1852.7346826837274</v>
      </c>
      <c r="CQ130" s="27">
        <f>'Config sheet'!$N$42</f>
        <v>970.82423361890676</v>
      </c>
      <c r="CR130" s="27">
        <f>'Config sheet'!$N$46</f>
        <v>881.91044906482068</v>
      </c>
      <c r="CS130" s="27">
        <f t="shared" si="92"/>
        <v>1.3878505391087117</v>
      </c>
      <c r="CT130" s="27">
        <f>'Config sheet'!$N$50/100*GERC_A_PARA!CQ130</f>
        <v>274.64617569078871</v>
      </c>
      <c r="CU130" s="27">
        <f t="shared" si="93"/>
        <v>274.64617569078871</v>
      </c>
      <c r="CV130" s="27">
        <f t="shared" si="94"/>
        <v>433.75093453334841</v>
      </c>
      <c r="CW130" s="27">
        <f t="shared" si="95"/>
        <v>1245.4704093096955</v>
      </c>
      <c r="CX130" s="27">
        <f t="shared" si="96"/>
        <v>788.61774723542408</v>
      </c>
      <c r="CY130" s="27">
        <f>'Config sheet'!$N$51/100*GERC_A_PARA!CR130</f>
        <v>198.78261521921058</v>
      </c>
      <c r="CZ130" s="27">
        <f t="shared" si="97"/>
        <v>198.78261521921058</v>
      </c>
      <c r="DA130" s="27">
        <f t="shared" si="98"/>
        <v>313.93899770659499</v>
      </c>
      <c r="DB130" s="27">
        <f t="shared" si="99"/>
        <v>1080.6930642840312</v>
      </c>
      <c r="DC130" s="27">
        <f t="shared" si="100"/>
        <v>684.28259992221206</v>
      </c>
      <c r="DD130" s="50">
        <f t="shared" si="101"/>
        <v>83.611373373996798</v>
      </c>
      <c r="DE130" s="50">
        <f t="shared" si="102"/>
        <v>86.942395045948658</v>
      </c>
      <c r="DF130" s="50">
        <f t="shared" si="103"/>
        <v>52.941773984022007</v>
      </c>
      <c r="DG130" s="50">
        <f t="shared" si="104"/>
        <v>55.050939153496429</v>
      </c>
      <c r="DH130" s="27">
        <f t="shared" si="105"/>
        <v>85.276884209972735</v>
      </c>
      <c r="DI130">
        <f>'Config sheet'!$N$59</f>
        <v>71.978923438716066</v>
      </c>
      <c r="DJ130" s="21">
        <f t="shared" si="126"/>
        <v>69.636620389365973</v>
      </c>
      <c r="DK130" s="19">
        <f>Coeff_Summary!$B$11+Coeff_Summary!$D$11*(F130)+Coeff_Summary!$E$11*CM130*100+Coeff_Summary!$F$11*(F130)^2+Coeff_Summary!$G$11*(F130)*CM130*100+Coeff_Summary!$H$11*(CM130*100)^2</f>
        <v>0.93516094308516462</v>
      </c>
      <c r="DL130" s="19">
        <f>Coeff_Summary!$B$9+Coeff_Summary!$D$9*(G130)+Coeff_Summary!$E$9*CN130*100+Coeff_Summary!$F$9*(G130)^2+Coeff_Summary!$G$9*(G130)*CN130*100+Coeff_Summary!$H$9*(CN130*100)^2</f>
        <v>0.9520356741829421</v>
      </c>
      <c r="DM130" s="30">
        <f t="shared" si="127"/>
        <v>0.94359830863405336</v>
      </c>
      <c r="DN130">
        <f>DK130*8314.4*(GERC_A_PARA!F130+273)/('Config sheet'!$N$28*GERC_A_PARA!CM130*10^5)</f>
        <v>3.9696686030835954E-2</v>
      </c>
      <c r="DO130">
        <f>DL130*(8314.4/'Config sheet'!$N$28)*((GERC_A_PARA!G130+273)/(GERC_A_PARA!CN130*10^5))</f>
        <v>2.5589054957886825E-2</v>
      </c>
      <c r="DP130" s="30">
        <f t="shared" si="128"/>
        <v>1579.954410070208</v>
      </c>
      <c r="DQ130" s="30">
        <f t="shared" si="106"/>
        <v>39800.662676045969</v>
      </c>
      <c r="DR130" s="30">
        <f t="shared" si="107"/>
        <v>1000.4092255349751</v>
      </c>
      <c r="DS130" s="30">
        <f t="shared" si="108"/>
        <v>39095.200161998873</v>
      </c>
      <c r="DT130" s="19">
        <f>(Coeff_Summary!$B$5+Coeff_Summary!$D$5*(F130)+Coeff_Summary!$E$5*CM130*100+Coeff_Summary!$F$5*(F130)^2+Coeff_Summary!$G$5*(F130)*CM130*100+Coeff_Summary!$H$5*(CM130*100)^2+Coeff_Summary!$B$3+Coeff_Summary!$D$3*(G130)+Coeff_Summary!$E$3*CN130*100+Coeff_Summary!$F$3*(G130)^2+Coeff_Summary!$G$3*(G130)*CN130*100+Coeff_Summary!$H$3*(CN130*100)^2)/2</f>
        <v>1.4238576934942984</v>
      </c>
      <c r="DU130" s="30">
        <f t="shared" si="129"/>
        <v>3.3592824085743573</v>
      </c>
      <c r="DV130" s="30">
        <f>DM130*(8314.4/'Config sheet'!$N$28)*(273+F130)*DU130*((CO130^(1/DU130))-1)</f>
        <v>96488.286164506775</v>
      </c>
      <c r="DW130" s="30">
        <f t="shared" si="109"/>
        <v>348.47395510963429</v>
      </c>
      <c r="DX130" s="30">
        <f t="shared" si="110"/>
        <v>344.47</v>
      </c>
      <c r="DY130" s="30">
        <f t="shared" si="111"/>
        <v>107.15630940059748</v>
      </c>
      <c r="DZ130" s="30">
        <f t="shared" si="112"/>
        <v>995.50775438466235</v>
      </c>
      <c r="EA130" s="65">
        <f>Coeff_Summary!$B$9+Coeff_Summary!$D$9*(DW130-273)+Coeff_Summary!$E$9*CN130*100+Coeff_Summary!$F$9*(DW130-273)^2+Coeff_Summary!$G$9*(DW130-273)*CN130*100+Coeff_Summary!$H$9*(CN130*100)^2</f>
        <v>0.9550903927196468</v>
      </c>
      <c r="EB130" s="30">
        <f>EA130*(8314.4/'Config sheet'!$C$28)*(DW130/(CM130*10^5))</f>
        <v>4.8967368944775595E-2</v>
      </c>
      <c r="EC130" s="30">
        <f t="shared" si="113"/>
        <v>1.2335379559577915</v>
      </c>
      <c r="ED130" s="30">
        <f t="shared" si="114"/>
        <v>1.0180447346764787</v>
      </c>
      <c r="EE130" s="30">
        <f>('Config sheet'!$N$132*(CN130-CM130) - 'Config sheet'!$N$133*GERC_A_PARA!CN130)*10^5</f>
        <v>112499.44144994955</v>
      </c>
      <c r="EF130" s="30">
        <f>('Config sheet'!$N$132*(CN130-CM130) + 'Config sheet'!$N$133*CM130)*10^5</f>
        <v>154205.15343493017</v>
      </c>
      <c r="EG130" s="30">
        <f>'Config sheet'!$N$148</f>
        <v>386976</v>
      </c>
      <c r="EH130" s="30">
        <f t="shared" si="115"/>
        <v>2319.3637184256895</v>
      </c>
      <c r="EI130" s="30">
        <f>'Config sheet'!$E$127+'Config sheet'!$P$127</f>
        <v>3308.2</v>
      </c>
      <c r="EJ130" s="30"/>
      <c r="EK130" s="63">
        <f t="shared" si="116"/>
        <v>52487.682804037475</v>
      </c>
      <c r="EL130" s="63">
        <f t="shared" si="137"/>
        <v>51914.480516278883</v>
      </c>
      <c r="EM130" s="63">
        <f t="shared" si="138"/>
        <v>39800.662676045969</v>
      </c>
      <c r="EN130" s="63">
        <f t="shared" si="139"/>
        <v>39095.200161998873</v>
      </c>
      <c r="EO130" s="30">
        <f>BL130*(('Config sheet'!$D$8+273)/(C130+273))*(GERC_A_PARA!AI130/'Config sheet'!$D$7)*(1/GERC_A_PARA!BG130)*24*10^-3</f>
        <v>1821.6772760460719</v>
      </c>
      <c r="EP130" s="30">
        <f>BN130*(('Config sheet'!$D$8+273)/(D130+273))*(GERC_A_PARA!AJ130/'Config sheet'!$D$7)*(1/GERC_A_PARA!BH130)*24*10^-3</f>
        <v>1801.7832832766462</v>
      </c>
      <c r="EQ130" s="30">
        <f t="shared" si="130"/>
        <v>1811.730279661359</v>
      </c>
      <c r="ER130" s="30">
        <f>DP130*(('Config sheet'!$D$8+273)/(F130+273))*(CM130/'Config sheet'!$D$7)*(1/DK130)*24*10^-3</f>
        <v>1381.35194573594</v>
      </c>
      <c r="ES130" s="30">
        <f>DR130*(('Config sheet'!$D$8+273)/(G130+273))*(CN130/'Config sheet'!$D$7)*(1/DL130)*24*10^-3</f>
        <v>1356.8676293728051</v>
      </c>
      <c r="ET130" s="30">
        <f t="shared" si="131"/>
        <v>1369.1097875543726</v>
      </c>
      <c r="EU130">
        <f t="shared" si="132"/>
        <v>1.0110412794668886</v>
      </c>
      <c r="EV130">
        <f t="shared" si="133"/>
        <v>1.0180447346764787</v>
      </c>
      <c r="EW130" s="30">
        <f t="shared" si="134"/>
        <v>0.73071360505630945</v>
      </c>
      <c r="EX130" s="30">
        <f>'Config sheet'!$C$123/('Config sheet'!$F$17*10^-3)</f>
        <v>1.2841244171864261</v>
      </c>
      <c r="EY130" s="30">
        <f t="shared" si="135"/>
        <v>0.72712047158973869</v>
      </c>
      <c r="EZ130" s="30">
        <f>'Config sheet'!$N$123/('Config sheet'!$Q$17*10^-3)</f>
        <v>1.4616189626248377</v>
      </c>
      <c r="FA130" s="1" t="s">
        <v>537</v>
      </c>
      <c r="FB130" s="30">
        <f t="shared" si="136"/>
        <v>-4.003955109634262</v>
      </c>
      <c r="FC130" s="30"/>
    </row>
    <row r="131" spans="1:159" x14ac:dyDescent="0.25">
      <c r="A131" s="1">
        <v>43485</v>
      </c>
      <c r="B131" s="2">
        <v>0.37638888888888888</v>
      </c>
      <c r="C131">
        <v>24.19</v>
      </c>
      <c r="D131">
        <v>74.099999999999994</v>
      </c>
      <c r="E131">
        <v>20.49</v>
      </c>
      <c r="F131">
        <v>20.399999999999999</v>
      </c>
      <c r="G131">
        <v>75.63</v>
      </c>
      <c r="H131">
        <v>66.599999999999994</v>
      </c>
      <c r="I131">
        <v>71.88</v>
      </c>
      <c r="J131">
        <v>72.08</v>
      </c>
      <c r="K131">
        <v>72.28</v>
      </c>
      <c r="L131">
        <v>69.599999999999994</v>
      </c>
      <c r="M131">
        <v>21.89</v>
      </c>
      <c r="N131">
        <v>34.6</v>
      </c>
      <c r="O131">
        <v>34.08</v>
      </c>
      <c r="P131">
        <v>34.01</v>
      </c>
      <c r="Q131">
        <v>63.72</v>
      </c>
      <c r="R131">
        <v>3.72</v>
      </c>
      <c r="S131">
        <v>77.53</v>
      </c>
      <c r="T131">
        <v>75.89</v>
      </c>
      <c r="U131">
        <v>72.239999999999995</v>
      </c>
      <c r="V131">
        <v>72.239999999999995</v>
      </c>
      <c r="W131">
        <v>2.9</v>
      </c>
      <c r="X131">
        <v>2.5099999999999998</v>
      </c>
      <c r="Y131">
        <v>3.64</v>
      </c>
      <c r="Z131">
        <v>3.66</v>
      </c>
      <c r="AA131">
        <v>4.67</v>
      </c>
      <c r="AB131">
        <v>4.41</v>
      </c>
      <c r="AC131">
        <v>3.94</v>
      </c>
      <c r="AD131">
        <v>1.84</v>
      </c>
      <c r="AE131">
        <v>1.41</v>
      </c>
      <c r="AF131">
        <v>2.2799999999999998</v>
      </c>
      <c r="AH131" s="4" t="str">
        <f t="shared" si="140"/>
        <v>ON</v>
      </c>
      <c r="AI131" s="31">
        <f>M131+'Config sheet'!$D$9-'Config sheet'!$C$139</f>
        <v>22.8489</v>
      </c>
      <c r="AJ131" s="31">
        <f>N131+'Config sheet'!$D$9+'Config sheet'!$C$140</f>
        <v>35.9589</v>
      </c>
      <c r="AK131" s="25">
        <f t="shared" si="71"/>
        <v>1.5737694155954991</v>
      </c>
      <c r="AL131" s="46">
        <f>'Config sheet'!$C$47</f>
        <v>3546.9708798579968</v>
      </c>
      <c r="AM131" s="4">
        <f>'Config sheet'!$C$42</f>
        <v>1817.9423322060413</v>
      </c>
      <c r="AN131" s="25">
        <f>'Config sheet'!$C$46</f>
        <v>1729.0285476519553</v>
      </c>
      <c r="AO131" s="25">
        <f t="shared" si="72"/>
        <v>1.520537894339</v>
      </c>
      <c r="AP131" s="25">
        <f>'Config sheet'!$C$50/100*GERC_A_PARA!AM131</f>
        <v>351.771841281869</v>
      </c>
      <c r="AQ131" s="25">
        <f t="shared" si="73"/>
        <v>351.771841281869</v>
      </c>
      <c r="AR131" s="25">
        <f t="shared" si="74"/>
        <v>474.00372141535343</v>
      </c>
      <c r="AS131" s="27">
        <f t="shared" si="75"/>
        <v>2169.7141734879106</v>
      </c>
      <c r="AT131" s="25">
        <f t="shared" si="76"/>
        <v>1610.2075055111343</v>
      </c>
      <c r="AU131" s="25">
        <f>'Config sheet'!$C$51/100*GERC_A_PARA!AN131</f>
        <v>266.0974934836359</v>
      </c>
      <c r="AV131" s="25">
        <f t="shared" si="77"/>
        <v>266.0974934836359</v>
      </c>
      <c r="AW131" s="25">
        <f t="shared" si="78"/>
        <v>358.55968945926605</v>
      </c>
      <c r="AX131" s="27">
        <f t="shared" si="79"/>
        <v>1995.1260411355911</v>
      </c>
      <c r="AY131" s="25">
        <f t="shared" si="80"/>
        <v>1480.6406139260744</v>
      </c>
      <c r="AZ131" s="31">
        <f t="shared" si="117"/>
        <v>93.276360973169133</v>
      </c>
      <c r="BA131" s="31">
        <f t="shared" si="118"/>
        <v>94.652361518194979</v>
      </c>
      <c r="BB131" s="31">
        <f t="shared" si="119"/>
        <v>69.22307940880475</v>
      </c>
      <c r="BC131" s="31">
        <f t="shared" si="120"/>
        <v>70.244249124272983</v>
      </c>
      <c r="BD131" s="25">
        <f t="shared" si="81"/>
        <v>93.964361245682056</v>
      </c>
      <c r="BE131">
        <f>'Config sheet'!$D$59</f>
        <v>82.44</v>
      </c>
      <c r="BF131" s="30">
        <f t="shared" si="121"/>
        <v>81.849012756110454</v>
      </c>
      <c r="BG131" s="19">
        <f>Coeff_Summary!$B$10+Coeff_Summary!$D$10*(C131)+Coeff_Summary!$E$10*AI131*100+Coeff_Summary!$F$10*(C131)^2+Coeff_Summary!$G$10*(C131)*AI131*100+Coeff_Summary!$H$10*(AI131*100)^2</f>
        <v>0.96069252205448386</v>
      </c>
      <c r="BH131" s="19">
        <f>Coeff_Summary!$B$8+Coeff_Summary!$D$8*(D131)+Coeff_Summary!$E$8*AJ131*100+Coeff_Summary!$F$8*(D131)^2+Coeff_Summary!$G$8*(D131)*AJ131*100+Coeff_Summary!$H$8*(AJ131*100)^2</f>
        <v>0.97129439617936453</v>
      </c>
      <c r="BI131" s="30">
        <f t="shared" si="122"/>
        <v>0.96599345911692414</v>
      </c>
      <c r="BJ131" s="30">
        <f>BG131*8314.4*(GERC_A_PARA!C131+273)/('Config sheet'!$C$28*AI131*10^5)</f>
        <v>6.344193050332457E-2</v>
      </c>
      <c r="BK131">
        <f>BH131*(8314.4/'Config sheet'!$C$28)*(BT131/(AJ131*10^5))</f>
        <v>4.7601669359982265E-2</v>
      </c>
      <c r="BL131" s="30">
        <f t="shared" si="123"/>
        <v>3332.8885308289155</v>
      </c>
      <c r="BM131" s="30">
        <f t="shared" si="82"/>
        <v>52534.475297126417</v>
      </c>
      <c r="BN131" s="30">
        <f t="shared" si="83"/>
        <v>2473.4327649920751</v>
      </c>
      <c r="BO131" s="30">
        <f t="shared" si="84"/>
        <v>51961.050909517864</v>
      </c>
      <c r="BP131" s="19">
        <f>(Coeff_Summary!$B$4+Coeff_Summary!$D$4*(C131)+Coeff_Summary!$E$4*AI131*100+Coeff_Summary!$F$4*(C131)^2+Coeff_Summary!$G$4*(C131)*AI131*100+Coeff_Summary!$H$4*(AI131*100)^2+Coeff_Summary!$B$2+Coeff_Summary!$D$2*(D131)+Coeff_Summary!$E$2*AJ131*100+Coeff_Summary!$F$2*(D131)^2+Coeff_Summary!$G$2*(D131)*AJ131*100+Coeff_Summary!$H$2*(AJ131*100)^2)/2</f>
        <v>1.3636619525087816</v>
      </c>
      <c r="BQ131" s="30">
        <f t="shared" si="124"/>
        <v>3.7498064977689745</v>
      </c>
      <c r="BR131" s="30">
        <f>BI131*(8314.4/'Config sheet'!$C$28)*(273+C131)*BQ131*((AK131^(1/BQ131))-1)</f>
        <v>70260.023601096807</v>
      </c>
      <c r="BS131" s="30">
        <f t="shared" si="85"/>
        <v>335.39341301838408</v>
      </c>
      <c r="BT131" s="30">
        <f t="shared" si="86"/>
        <v>347.1</v>
      </c>
      <c r="BU131" s="52">
        <f t="shared" si="87"/>
        <v>76.544606328158849</v>
      </c>
      <c r="BV131" s="30">
        <f t="shared" si="88"/>
        <v>1339.4780331030927</v>
      </c>
      <c r="BW131" s="65">
        <f>Coeff_Summary!$B$8+Coeff_Summary!$D$8*(BS131-273)+Coeff_Summary!$E$8*AJ131*100+Coeff_Summary!$F$8*(BS131-273)^2+Coeff_Summary!$G$8*(BS131-273)*AJ131*100+Coeff_Summary!$H$8*(AJ131*100)^2</f>
        <v>0.96574004500125854</v>
      </c>
      <c r="BX131" s="30">
        <f>BW131*(8314.4/'Config sheet'!$C$28)*(BS131/(AI131*10^5))</f>
        <v>7.197348909990571E-2</v>
      </c>
      <c r="BY131" s="30">
        <f t="shared" si="89"/>
        <v>1.1344782311776289</v>
      </c>
      <c r="BZ131" s="30">
        <f t="shared" si="90"/>
        <v>1.0110356580086703</v>
      </c>
      <c r="CA131" s="30">
        <f>('Config sheet'!$C$132*(AJ131-AI131) - 'Config sheet'!$C$133*GERC_A_PARA!AJ131)*10^5</f>
        <v>97205.10166043599</v>
      </c>
      <c r="CB131" s="30">
        <f>('Config sheet'!$C$132*(AJ131-AI131) + 'Config sheet'!$C$133*AI131)*10^5</f>
        <v>121835.30205922309</v>
      </c>
      <c r="CC131" s="30">
        <f>'Config sheet'!$C$148</f>
        <v>386976</v>
      </c>
      <c r="CD131" s="30">
        <f t="shared" si="125"/>
        <v>11.706586981615942</v>
      </c>
      <c r="CE131" s="30"/>
      <c r="CF131" s="30"/>
      <c r="CG131" s="30"/>
      <c r="CH131" s="30"/>
      <c r="CI131" s="30"/>
      <c r="CJ131" s="30"/>
      <c r="CK131" s="30"/>
      <c r="CL131" s="30"/>
      <c r="CM131" s="46">
        <f>P131+'Config sheet'!$O$9-'Config sheet'!$C$139</f>
        <v>34.968899999999998</v>
      </c>
      <c r="CN131" s="46">
        <f>Q131+'Config sheet'!$O$9+'Config sheet'!C$140</f>
        <v>65.078900000000004</v>
      </c>
      <c r="CO131" s="27">
        <f t="shared" si="91"/>
        <v>1.8610508194424191</v>
      </c>
      <c r="CP131" s="46">
        <f>'Config sheet'!$N$47</f>
        <v>1852.7346826837274</v>
      </c>
      <c r="CQ131" s="27">
        <f>'Config sheet'!$N$42</f>
        <v>970.82423361890676</v>
      </c>
      <c r="CR131" s="27">
        <f>'Config sheet'!$N$46</f>
        <v>881.91044906482068</v>
      </c>
      <c r="CS131" s="27">
        <f t="shared" si="92"/>
        <v>1.3844150261452863</v>
      </c>
      <c r="CT131" s="27">
        <f>'Config sheet'!$N$50/100*GERC_A_PARA!CQ131</f>
        <v>274.64617569078871</v>
      </c>
      <c r="CU131" s="27">
        <f t="shared" si="93"/>
        <v>274.64617569078871</v>
      </c>
      <c r="CV131" s="27">
        <f t="shared" si="94"/>
        <v>430.15714614826209</v>
      </c>
      <c r="CW131" s="27">
        <f t="shared" si="95"/>
        <v>1245.4704093096955</v>
      </c>
      <c r="CX131" s="27">
        <f t="shared" si="96"/>
        <v>795.20632846827141</v>
      </c>
      <c r="CY131" s="27">
        <f>'Config sheet'!$N$51/100*GERC_A_PARA!CR131</f>
        <v>198.78261521921058</v>
      </c>
      <c r="CZ131" s="27">
        <f t="shared" si="97"/>
        <v>198.78261521921058</v>
      </c>
      <c r="DA131" s="27">
        <f t="shared" si="98"/>
        <v>311.33789593652637</v>
      </c>
      <c r="DB131" s="27">
        <f t="shared" si="99"/>
        <v>1080.6930642840312</v>
      </c>
      <c r="DC131" s="27">
        <f t="shared" si="100"/>
        <v>689.99950334166488</v>
      </c>
      <c r="DD131" s="50">
        <f t="shared" si="101"/>
        <v>83.98155247136954</v>
      </c>
      <c r="DE131" s="50">
        <f t="shared" si="102"/>
        <v>87.237334489383855</v>
      </c>
      <c r="DF131" s="50">
        <f t="shared" si="103"/>
        <v>53.62043248930955</v>
      </c>
      <c r="DG131" s="50">
        <f t="shared" si="104"/>
        <v>55.699179961337521</v>
      </c>
      <c r="DH131" s="27">
        <f t="shared" si="105"/>
        <v>85.609443480376697</v>
      </c>
      <c r="DI131">
        <f>'Config sheet'!$N$59</f>
        <v>71.978923438716066</v>
      </c>
      <c r="DJ131" s="21">
        <f t="shared" si="126"/>
        <v>70.134624852850109</v>
      </c>
      <c r="DK131" s="19">
        <f>Coeff_Summary!$B$11+Coeff_Summary!$D$11*(F131)+Coeff_Summary!$E$11*CM131*100+Coeff_Summary!$F$11*(F131)^2+Coeff_Summary!$G$11*(F131)*CM131*100+Coeff_Summary!$H$11*(CM131*100)^2</f>
        <v>0.9387687573968363</v>
      </c>
      <c r="DL131" s="19">
        <f>Coeff_Summary!$B$9+Coeff_Summary!$D$9*(G131)+Coeff_Summary!$E$9*CN131*100+Coeff_Summary!$F$9*(G131)^2+Coeff_Summary!$G$9*(G131)*CN131*100+Coeff_Summary!$H$9*(CN131*100)^2</f>
        <v>0.95520160907437512</v>
      </c>
      <c r="DM131" s="30">
        <f t="shared" si="127"/>
        <v>0.94698518323560577</v>
      </c>
      <c r="DN131">
        <f>DK131*8314.4*(GERC_A_PARA!F131+273)/('Config sheet'!$N$28*GERC_A_PARA!CM131*10^5)</f>
        <v>3.9990777768071827E-2</v>
      </c>
      <c r="DO131">
        <f>DL131*(8314.4/'Config sheet'!$N$28)*((GERC_A_PARA!G131+273)/(GERC_A_PARA!CN131*10^5))</f>
        <v>2.5980211500152586E-2</v>
      </c>
      <c r="DP131" s="30">
        <f t="shared" si="128"/>
        <v>1586.1158510134621</v>
      </c>
      <c r="DQ131" s="30">
        <f t="shared" si="106"/>
        <v>39662.040588762909</v>
      </c>
      <c r="DR131" s="30">
        <f t="shared" si="107"/>
        <v>1012.7011874242884</v>
      </c>
      <c r="DS131" s="30">
        <f t="shared" si="108"/>
        <v>38979.712979562952</v>
      </c>
      <c r="DT131" s="19">
        <f>(Coeff_Summary!$B$5+Coeff_Summary!$D$5*(F131)+Coeff_Summary!$E$5*CM131*100+Coeff_Summary!$F$5*(F131)^2+Coeff_Summary!$G$5*(F131)*CM131*100+Coeff_Summary!$H$5*(CM131*100)^2+Coeff_Summary!$B$3+Coeff_Summary!$D$3*(G131)+Coeff_Summary!$E$3*CN131*100+Coeff_Summary!$F$3*(G131)^2+Coeff_Summary!$G$3*(G131)*CN131*100+Coeff_Summary!$H$3*(CN131*100)^2)/2</f>
        <v>1.4163363623709144</v>
      </c>
      <c r="DU131" s="30">
        <f t="shared" si="129"/>
        <v>3.4019040621513121</v>
      </c>
      <c r="DV131" s="30">
        <f>DM131*(8314.4/'Config sheet'!$N$28)*(273+F131)*DU131*((CO131^(1/DU131))-1)</f>
        <v>96132.004600948305</v>
      </c>
      <c r="DW131" s="30">
        <f t="shared" si="109"/>
        <v>352.17324478684662</v>
      </c>
      <c r="DX131" s="30">
        <f t="shared" si="110"/>
        <v>348.63</v>
      </c>
      <c r="DY131" s="30">
        <f t="shared" si="111"/>
        <v>106.41543506580958</v>
      </c>
      <c r="DZ131" s="30">
        <f t="shared" si="112"/>
        <v>995.25857368029222</v>
      </c>
      <c r="EA131" s="65">
        <f>Coeff_Summary!$B$9+Coeff_Summary!$D$9*(DW131-273)+Coeff_Summary!$E$9*CN131*100+Coeff_Summary!$F$9*(DW131-273)^2+Coeff_Summary!$G$9*(DW131-273)*CN131*100+Coeff_Summary!$H$9*(CN131*100)^2</f>
        <v>0.95777994548743539</v>
      </c>
      <c r="EB131" s="30">
        <f>EA131*(8314.4/'Config sheet'!$C$28)*(DW131/(CM131*10^5))</f>
        <v>4.8973733271484042E-2</v>
      </c>
      <c r="EC131" s="30">
        <f t="shared" si="113"/>
        <v>1.2246256763374106</v>
      </c>
      <c r="ED131" s="30">
        <f t="shared" si="114"/>
        <v>1.0175046853104768</v>
      </c>
      <c r="EE131" s="30">
        <f>('Config sheet'!$N$132*(CN131-CM131) - 'Config sheet'!$N$133*GERC_A_PARA!CN131)*10^5</f>
        <v>110437.38744645788</v>
      </c>
      <c r="EF131" s="30">
        <f>('Config sheet'!$N$132*(CN131-CM131) + 'Config sheet'!$N$133*CM131)*10^5</f>
        <v>152339.94736976348</v>
      </c>
      <c r="EG131" s="30">
        <f>'Config sheet'!$N$148</f>
        <v>386976</v>
      </c>
      <c r="EH131" s="30">
        <f t="shared" si="115"/>
        <v>2334.736606783385</v>
      </c>
      <c r="EI131" s="30">
        <f>'Config sheet'!$E$127+'Config sheet'!$P$127</f>
        <v>3308.2</v>
      </c>
      <c r="EJ131" s="30"/>
      <c r="EK131" s="63">
        <f t="shared" si="116"/>
        <v>52534.475297126417</v>
      </c>
      <c r="EL131" s="63">
        <f t="shared" si="137"/>
        <v>51961.050909517864</v>
      </c>
      <c r="EM131" s="63">
        <f t="shared" si="138"/>
        <v>39662.040588762909</v>
      </c>
      <c r="EN131" s="63">
        <f t="shared" si="139"/>
        <v>38979.712979562952</v>
      </c>
      <c r="EO131" s="30">
        <f>BL131*(('Config sheet'!$D$8+273)/(C131+273))*(GERC_A_PARA!AI131/'Config sheet'!$D$7)*(1/GERC_A_PARA!BG131)*24*10^-3</f>
        <v>1823.3012917540609</v>
      </c>
      <c r="EP131" s="30">
        <f>BN131*(('Config sheet'!$D$8+273)/(D131+273))*(GERC_A_PARA!AJ131/'Config sheet'!$D$7)*(1/GERC_A_PARA!BH131)*24*10^-3</f>
        <v>1803.399590619013</v>
      </c>
      <c r="EQ131" s="30">
        <f t="shared" si="130"/>
        <v>1813.350441186537</v>
      </c>
      <c r="ER131" s="30">
        <f>DP131*(('Config sheet'!$D$8+273)/(F131+273))*(CM131/'Config sheet'!$D$7)*(1/DK131)*24*10^-3</f>
        <v>1376.5408225757801</v>
      </c>
      <c r="ES131" s="30">
        <f>DR131*(('Config sheet'!$D$8+273)/(G131+273))*(CN131/'Config sheet'!$D$7)*(1/DL131)*24*10^-3</f>
        <v>1352.8594437437393</v>
      </c>
      <c r="ET131" s="30">
        <f t="shared" si="131"/>
        <v>1364.7001331597598</v>
      </c>
      <c r="EU131">
        <f t="shared" si="132"/>
        <v>1.0110356580086706</v>
      </c>
      <c r="EV131">
        <f t="shared" si="133"/>
        <v>1.0175046853104768</v>
      </c>
      <c r="EW131" s="30">
        <f t="shared" si="134"/>
        <v>0.7386757698234141</v>
      </c>
      <c r="EX131" s="30">
        <f>'Config sheet'!$C$123/('Config sheet'!$F$17*10^-3)</f>
        <v>1.2841244171864261</v>
      </c>
      <c r="EY131" s="30">
        <f t="shared" si="135"/>
        <v>0.72928737200011795</v>
      </c>
      <c r="EZ131" s="30">
        <f>'Config sheet'!$N$123/('Config sheet'!$Q$17*10^-3)</f>
        <v>1.4616189626248377</v>
      </c>
      <c r="FA131" s="1" t="s">
        <v>538</v>
      </c>
      <c r="FB131" s="30">
        <f t="shared" si="136"/>
        <v>-3.5432447868466284</v>
      </c>
      <c r="FC131" s="30"/>
    </row>
    <row r="132" spans="1:159" x14ac:dyDescent="0.25">
      <c r="A132" s="1">
        <v>43485</v>
      </c>
      <c r="B132" s="2">
        <v>0.41805555555555557</v>
      </c>
      <c r="C132">
        <v>25.89</v>
      </c>
      <c r="D132">
        <v>76.27</v>
      </c>
      <c r="E132">
        <v>24.69</v>
      </c>
      <c r="F132">
        <v>24.56</v>
      </c>
      <c r="G132">
        <v>79.94</v>
      </c>
      <c r="H132">
        <v>66.680000000000007</v>
      </c>
      <c r="I132">
        <v>72.010000000000005</v>
      </c>
      <c r="J132">
        <v>72.239999999999995</v>
      </c>
      <c r="K132">
        <v>72.48</v>
      </c>
      <c r="L132">
        <v>69.930000000000007</v>
      </c>
      <c r="M132">
        <v>21.77</v>
      </c>
      <c r="N132">
        <v>34.68</v>
      </c>
      <c r="O132">
        <v>34.15</v>
      </c>
      <c r="P132">
        <v>34.090000000000003</v>
      </c>
      <c r="Q132">
        <v>63.77</v>
      </c>
      <c r="R132">
        <v>3.71</v>
      </c>
      <c r="S132">
        <v>76.52</v>
      </c>
      <c r="T132">
        <v>76.36</v>
      </c>
      <c r="U132">
        <v>72.8</v>
      </c>
      <c r="V132">
        <v>72.8</v>
      </c>
      <c r="W132">
        <v>2.91</v>
      </c>
      <c r="X132">
        <v>2.48</v>
      </c>
      <c r="Y132">
        <v>3.88</v>
      </c>
      <c r="Z132">
        <v>3.75</v>
      </c>
      <c r="AA132">
        <v>4.6399999999999997</v>
      </c>
      <c r="AB132">
        <v>4.59</v>
      </c>
      <c r="AC132">
        <v>4.09</v>
      </c>
      <c r="AD132">
        <v>1.78</v>
      </c>
      <c r="AE132">
        <v>1.44</v>
      </c>
      <c r="AF132">
        <v>2.5499999999999998</v>
      </c>
      <c r="AH132" s="4" t="str">
        <f t="shared" si="140"/>
        <v>ON</v>
      </c>
      <c r="AI132" s="31">
        <f>M132+'Config sheet'!$D$9-'Config sheet'!$C$139</f>
        <v>22.728899999999999</v>
      </c>
      <c r="AJ132" s="31">
        <f>N132+'Config sheet'!$D$9+'Config sheet'!$C$140</f>
        <v>36.038899999999998</v>
      </c>
      <c r="AK132" s="25">
        <f t="shared" ref="AK132:AK195" si="141">IF(AH132="ON", AJ132/AI132, "OFF")</f>
        <v>1.5855980711781037</v>
      </c>
      <c r="AL132" s="46">
        <f>'Config sheet'!$C$47</f>
        <v>3546.9708798579968</v>
      </c>
      <c r="AM132" s="4">
        <f>'Config sheet'!$C$42</f>
        <v>1817.9423322060413</v>
      </c>
      <c r="AN132" s="25">
        <f>'Config sheet'!$C$46</f>
        <v>1729.0285476519553</v>
      </c>
      <c r="AO132" s="25">
        <f t="shared" ref="AO132:AO195" si="142">IF(AK132="OFF", "OFF", 1/(1-LN((D132+273)/(C132+273))/LN(AJ132/AI132)))</f>
        <v>1.5103988300859952</v>
      </c>
      <c r="AP132" s="25">
        <f>'Config sheet'!$C$50/100*GERC_A_PARA!AM132</f>
        <v>351.771841281869</v>
      </c>
      <c r="AQ132" s="25">
        <f t="shared" ref="AQ132:AQ195" si="143">IF(AH132="OFF", "OFF",AP132)</f>
        <v>351.771841281869</v>
      </c>
      <c r="AR132" s="25">
        <f t="shared" ref="AR132:AR195" si="144">IF(AH132="OFF", "OFF", AQ132*(AJ132/AI132)^(1/AO132 ))</f>
        <v>477.31411971691159</v>
      </c>
      <c r="AS132" s="27">
        <f t="shared" ref="AS132:AS195" si="145">IF(AH132="OFF", "OFF", AM132+AP132)</f>
        <v>2169.7141734879106</v>
      </c>
      <c r="AT132" s="25">
        <f t="shared" ref="AT132:AT195" si="146">IF(AH132="OFF", "OFF", AS132*(AI132/AJ132)^(1/AO132 ))</f>
        <v>1599.0399578287786</v>
      </c>
      <c r="AU132" s="25">
        <f>'Config sheet'!$C$51/100*GERC_A_PARA!AN132</f>
        <v>266.0974934836359</v>
      </c>
      <c r="AV132" s="25">
        <f t="shared" ref="AV132:AV195" si="147">IF(AH132="OFF","OFF",AU132)</f>
        <v>266.0974934836359</v>
      </c>
      <c r="AW132" s="25">
        <f t="shared" ref="AW132:AW195" si="148">IF(AH132="OFF", "OFF", AV132*(AJ132/AI132)^(1/AO132 ))</f>
        <v>361.06383728209101</v>
      </c>
      <c r="AX132" s="27">
        <f t="shared" ref="AX132:AX195" si="149">IF(AH132="OFF", "OFF", AN132+AU132)</f>
        <v>1995.1260411355911</v>
      </c>
      <c r="AY132" s="25">
        <f t="shared" ref="AY132:AY195" si="150">IF(AH132="OFF", "OFF", AX132*(AI132/AJ132)^(1/AO132 ))</f>
        <v>1470.3716736808833</v>
      </c>
      <c r="AZ132" s="31">
        <f t="shared" si="117"/>
        <v>93.094265081406675</v>
      </c>
      <c r="BA132" s="31">
        <f t="shared" si="118"/>
        <v>94.50753176242111</v>
      </c>
      <c r="BB132" s="31">
        <f t="shared" si="119"/>
        <v>68.608783372868118</v>
      </c>
      <c r="BC132" s="31">
        <f t="shared" si="120"/>
        <v>69.650335260957291</v>
      </c>
      <c r="BD132" s="25">
        <f t="shared" ref="BD132:BD195" si="151">IF(AH132="OFF", "OFF", AVERAGE(AZ132:BA132))</f>
        <v>93.800898421913899</v>
      </c>
      <c r="BE132">
        <f>'Config sheet'!$D$59</f>
        <v>82.44</v>
      </c>
      <c r="BF132" s="30">
        <f t="shared" si="121"/>
        <v>81.465228869413295</v>
      </c>
      <c r="BG132" s="19">
        <f>Coeff_Summary!$B$10+Coeff_Summary!$D$10*(C132)+Coeff_Summary!$E$10*AI132*100+Coeff_Summary!$F$10*(C132)^2+Coeff_Summary!$G$10*(C132)*AI132*100+Coeff_Summary!$H$10*(AI132*100)^2</f>
        <v>0.9617946620604394</v>
      </c>
      <c r="BH132" s="19">
        <f>Coeff_Summary!$B$8+Coeff_Summary!$D$8*(D132)+Coeff_Summary!$E$8*AJ132*100+Coeff_Summary!$F$8*(D132)^2+Coeff_Summary!$G$8*(D132)*AJ132*100+Coeff_Summary!$H$8*(AJ132*100)^2</f>
        <v>0.97219270146300674</v>
      </c>
      <c r="BI132" s="30">
        <f t="shared" si="122"/>
        <v>0.96699368176172307</v>
      </c>
      <c r="BJ132" s="30">
        <f>BG132*8314.4*(GERC_A_PARA!C132+273)/('Config sheet'!$C$28*AI132*10^5)</f>
        <v>6.4215284972979167E-2</v>
      </c>
      <c r="BK132">
        <f>BH132*(8314.4/'Config sheet'!$C$28)*(BT132/(AJ132*10^5))</f>
        <v>4.7837139066130067E-2</v>
      </c>
      <c r="BL132" s="30">
        <f t="shared" si="123"/>
        <v>3327.090552070465</v>
      </c>
      <c r="BM132" s="30">
        <f t="shared" ref="BM132:BM195" si="152">BL132/BJ132</f>
        <v>51811.50490059267</v>
      </c>
      <c r="BN132" s="30">
        <f t="shared" ref="BN132:BN195" si="153">AL132*AVERAGE(BB132,BC132)/100</f>
        <v>2452.0053383450545</v>
      </c>
      <c r="BO132" s="30">
        <f t="shared" ref="BO132:BO195" si="154">BN132/BK132</f>
        <v>51257.35748861156</v>
      </c>
      <c r="BP132" s="19">
        <f>(Coeff_Summary!$B$4+Coeff_Summary!$D$4*(C132)+Coeff_Summary!$E$4*AI132*100+Coeff_Summary!$F$4*(C132)^2+Coeff_Summary!$G$4*(C132)*AI132*100+Coeff_Summary!$H$4*(AI132*100)^2+Coeff_Summary!$B$2+Coeff_Summary!$D$2*(D132)+Coeff_Summary!$E$2*AJ132*100+Coeff_Summary!$F$2*(D132)^2+Coeff_Summary!$G$2*(D132)*AJ132*100+Coeff_Summary!$H$2*(AJ132*100)^2)/2</f>
        <v>1.3613061547490937</v>
      </c>
      <c r="BQ132" s="30">
        <f t="shared" si="124"/>
        <v>3.7677358574044844</v>
      </c>
      <c r="BR132" s="30">
        <f>BI132*(8314.4/'Config sheet'!$C$28)*(273+C132)*BQ132*((AK132^(1/BQ132))-1)</f>
        <v>71954.922264415058</v>
      </c>
      <c r="BS132" s="30">
        <f t="shared" ref="BS132:BS195" si="155">(273+C132)*(AK132)^(1/BQ132)</f>
        <v>337.78854339400959</v>
      </c>
      <c r="BT132" s="30">
        <f t="shared" ref="BT132:BT195" si="156">D132+273</f>
        <v>349.27</v>
      </c>
      <c r="BU132" s="52">
        <f t="shared" ref="BU132:BU195" si="157">((BS132-273)-C132)*100/(D132-C132)</f>
        <v>77.210288594699477</v>
      </c>
      <c r="BV132" s="30">
        <f t="shared" ref="BV132:BV195" si="158">BM132*BR132/(BU132/100)*1/(3600*1000)</f>
        <v>1341.2478495703576</v>
      </c>
      <c r="BW132" s="65">
        <f>Coeff_Summary!$B$8+Coeff_Summary!$D$8*(BS132-273)+Coeff_Summary!$E$8*AJ132*100+Coeff_Summary!$F$8*(BS132-273)^2+Coeff_Summary!$G$8*(BS132-273)*AJ132*100+Coeff_Summary!$H$8*(AJ132*100)^2</f>
        <v>0.96687136841930621</v>
      </c>
      <c r="BX132" s="30">
        <f>BW132*(8314.4/'Config sheet'!$C$28)*(BS132/(AI132*10^5))</f>
        <v>7.2955540999570995E-2</v>
      </c>
      <c r="BY132" s="30">
        <f t="shared" ref="BY132:BY195" si="159">BM132/(BL132/BX132)</f>
        <v>1.1361086543533925</v>
      </c>
      <c r="BZ132" s="30">
        <f t="shared" ref="BZ132:BZ195" si="160">BM132/BO132</f>
        <v>1.0108110803820551</v>
      </c>
      <c r="CA132" s="30">
        <f>('Config sheet'!$C$132*(AJ132-AI132) - 'Config sheet'!$C$133*GERC_A_PARA!AJ132)*10^5</f>
        <v>98884.266907730198</v>
      </c>
      <c r="CB132" s="30">
        <f>('Config sheet'!$C$132*(AJ132-AI132) + 'Config sheet'!$C$133*AI132)*10^5</f>
        <v>123497.71429048963</v>
      </c>
      <c r="CC132" s="30">
        <f>'Config sheet'!$C$148</f>
        <v>386976</v>
      </c>
      <c r="CD132" s="30">
        <f t="shared" si="125"/>
        <v>11.481456605990388</v>
      </c>
      <c r="CE132" s="30"/>
      <c r="CF132" s="30"/>
      <c r="CG132" s="30"/>
      <c r="CH132" s="30"/>
      <c r="CI132" s="30"/>
      <c r="CJ132" s="30"/>
      <c r="CK132" s="30"/>
      <c r="CL132" s="30"/>
      <c r="CM132" s="46">
        <f>P132+'Config sheet'!$O$9-'Config sheet'!$C$139</f>
        <v>35.048900000000003</v>
      </c>
      <c r="CN132" s="46">
        <f>Q132+'Config sheet'!$O$9+'Config sheet'!C$140</f>
        <v>65.128900000000016</v>
      </c>
      <c r="CO132" s="27">
        <f t="shared" ref="CO132:CO195" si="161">IF(AH132="ON", CN132/CM132, "OFF")</f>
        <v>1.8582295022097701</v>
      </c>
      <c r="CP132" s="46">
        <f>'Config sheet'!$N$47</f>
        <v>1852.7346826837274</v>
      </c>
      <c r="CQ132" s="27">
        <f>'Config sheet'!$N$42</f>
        <v>970.82423361890676</v>
      </c>
      <c r="CR132" s="27">
        <f>'Config sheet'!$N$46</f>
        <v>881.91044906482068</v>
      </c>
      <c r="CS132" s="27">
        <f t="shared" ref="CS132:CS195" si="162">IF(CO132="OFF", "OFF", 1/(1-LN((G132+273)/(F132+273))/LN(CN132/CM132)))</f>
        <v>1.3801876356310006</v>
      </c>
      <c r="CT132" s="27">
        <f>'Config sheet'!$N$50/100*GERC_A_PARA!CQ132</f>
        <v>274.64617569078871</v>
      </c>
      <c r="CU132" s="27">
        <f t="shared" ref="CU132:CU195" si="163">IF(AH132="OFF", "OFF",CT132)</f>
        <v>274.64617569078871</v>
      </c>
      <c r="CV132" s="27">
        <f t="shared" ref="CV132:CV195" si="164">IF(AH132="OFF", "OFF", CU132*(CN132/CM132)^(1/CS132 ))</f>
        <v>430.27545807516685</v>
      </c>
      <c r="CW132" s="27">
        <f t="shared" ref="CW132:CW195" si="165">IF(AH132="OFF", "OFF", CQ132+CT132)</f>
        <v>1245.4704093096955</v>
      </c>
      <c r="CX132" s="27">
        <f t="shared" ref="CX132:CX195" si="166">IF(AH132="OFF", "OFF", CW132*(CM132/CN132)^(1/CS132 ))</f>
        <v>794.98767227665689</v>
      </c>
      <c r="CY132" s="27">
        <f>'Config sheet'!$N$51/100*GERC_A_PARA!CR132</f>
        <v>198.78261521921058</v>
      </c>
      <c r="CZ132" s="27">
        <f t="shared" ref="CZ132:CZ195" si="167">IF(AK132="OFF","OFF",CY132)</f>
        <v>198.78261521921058</v>
      </c>
      <c r="DA132" s="27">
        <f t="shared" ref="DA132:DA195" si="168">IF(AH132="OFF", "OFF", CZ132*(CN132/CM132)^(1/CS132 ))</f>
        <v>311.42352740101921</v>
      </c>
      <c r="DB132" s="27">
        <f t="shared" ref="DB132:DB195" si="169">IF(AH132="OFF", "OFF", CR132+CY132)</f>
        <v>1080.6930642840312</v>
      </c>
      <c r="DC132" s="27">
        <f t="shared" ref="DC132:DC195" si="170">IF(AK132="OFF", "OFF", DB132*(CM132/CN132)^(1/CS132 ))</f>
        <v>689.80977564683224</v>
      </c>
      <c r="DD132" s="50">
        <f t="shared" ref="DD132:DD195" si="171">IF(AH132="OFF", "OFF", (CW132-CV132)*100/(CW132-CU132))</f>
        <v>83.969365720894245</v>
      </c>
      <c r="DE132" s="50">
        <f t="shared" ref="DE132:DE195" si="172">IF(AH132="OFF", "OFF", (DB132-DA132)*100/(DB132-CZ132))</f>
        <v>87.227624720712484</v>
      </c>
      <c r="DF132" s="50">
        <f t="shared" ref="DF132:DF195" si="173">IF(AH132="OFF", "OFF", (CX132-CU132)*100/(CW132-CU132))</f>
        <v>53.597909752026872</v>
      </c>
      <c r="DG132" s="50">
        <f t="shared" ref="DG132:DG195" si="174">IF(AH132="OFF", "OFF", (DC132-CZ132)*100/(DB132-CZ132))</f>
        <v>55.677666700548535</v>
      </c>
      <c r="DH132" s="27">
        <f t="shared" ref="DH132:DH195" si="175">IF(AH132="OFF", "OFF", AVERAGE(DD132:DE132))</f>
        <v>85.598495220803358</v>
      </c>
      <c r="DI132">
        <f>'Config sheet'!$N$59</f>
        <v>71.978923438716066</v>
      </c>
      <c r="DJ132" s="21">
        <f t="shared" si="126"/>
        <v>70.118141723545534</v>
      </c>
      <c r="DK132" s="19">
        <f>Coeff_Summary!$B$11+Coeff_Summary!$D$11*(F132)+Coeff_Summary!$E$11*CM132*100+Coeff_Summary!$F$11*(F132)^2+Coeff_Summary!$G$11*(F132)*CM132*100+Coeff_Summary!$H$11*(CM132*100)^2</f>
        <v>0.94217495860870715</v>
      </c>
      <c r="DL132" s="19">
        <f>Coeff_Summary!$B$9+Coeff_Summary!$D$9*(G132)+Coeff_Summary!$E$9*CN132*100+Coeff_Summary!$F$9*(G132)^2+Coeff_Summary!$G$9*(G132)*CN132*100+Coeff_Summary!$H$9*(CN132*100)^2</f>
        <v>0.95830061684770618</v>
      </c>
      <c r="DM132" s="30">
        <f t="shared" si="127"/>
        <v>0.95023778772820666</v>
      </c>
      <c r="DN132">
        <f>DK132*8314.4*(GERC_A_PARA!F132+273)/('Config sheet'!$N$28*GERC_A_PARA!CM132*10^5)</f>
        <v>4.0612039471478796E-2</v>
      </c>
      <c r="DO132">
        <f>DL132*(8314.4/'Config sheet'!$N$28)*((GERC_A_PARA!G132+273)/(GERC_A_PARA!CN132*10^5))</f>
        <v>2.6366470066361294E-2</v>
      </c>
      <c r="DP132" s="30">
        <f t="shared" si="128"/>
        <v>1585.9130088111967</v>
      </c>
      <c r="DQ132" s="30">
        <f t="shared" ref="DQ132:DQ195" si="176">DP132/DN132</f>
        <v>39050.316838309947</v>
      </c>
      <c r="DR132" s="30">
        <f t="shared" ref="DR132:DR195" si="177">CP132*AVERAGE(DF132,DG132)/100</f>
        <v>1012.2932523197185</v>
      </c>
      <c r="DS132" s="30">
        <f t="shared" ref="DS132:DS195" si="178">DR132/DO132</f>
        <v>38393.203556331042</v>
      </c>
      <c r="DT132" s="19">
        <f>(Coeff_Summary!$B$5+Coeff_Summary!$D$5*(F132)+Coeff_Summary!$E$5*CM132*100+Coeff_Summary!$F$5*(F132)^2+Coeff_Summary!$G$5*(F132)*CM132*100+Coeff_Summary!$H$5*(CM132*100)^2+Coeff_Summary!$B$3+Coeff_Summary!$D$3*(G132)+Coeff_Summary!$E$3*CN132*100+Coeff_Summary!$F$3*(G132)^2+Coeff_Summary!$G$3*(G132)*CN132*100+Coeff_Summary!$H$3*(CN132*100)^2)/2</f>
        <v>1.4089888059002327</v>
      </c>
      <c r="DU132" s="30">
        <f t="shared" si="129"/>
        <v>3.4450546948317617</v>
      </c>
      <c r="DV132" s="30">
        <f>DM132*(8314.4/'Config sheet'!$N$28)*(273+F132)*DU132*((CO132^(1/DU132))-1)</f>
        <v>97453.935414238542</v>
      </c>
      <c r="DW132" s="30">
        <f t="shared" ref="DW132:DW195" si="179">(273+F132)*(CO132)^(1/DU132)</f>
        <v>356.19377806739192</v>
      </c>
      <c r="DX132" s="30">
        <f t="shared" ref="DX132:DX195" si="180">G132+273</f>
        <v>352.94</v>
      </c>
      <c r="DY132" s="30">
        <f t="shared" ref="DY132:DY195" si="181">((DW132-273)-F132)*100/(G132-F132)</f>
        <v>105.8753666800143</v>
      </c>
      <c r="DZ132" s="30">
        <f t="shared" ref="DZ132:DZ195" si="182">DQ132*DV132/(DY132/100)*1/(3600*1000)</f>
        <v>998.45044602926714</v>
      </c>
      <c r="EA132" s="65">
        <f>Coeff_Summary!$B$9+Coeff_Summary!$D$9*(DW132-273)+Coeff_Summary!$E$9*CN132*100+Coeff_Summary!$F$9*(DW132-273)^2+Coeff_Summary!$G$9*(DW132-273)*CN132*100+Coeff_Summary!$H$9*(CN132*100)^2</f>
        <v>0.96054802498363878</v>
      </c>
      <c r="EB132" s="30">
        <f>EA132*(8314.4/'Config sheet'!$C$28)*(DW132/(CM132*10^5))</f>
        <v>4.9562602714342326E-2</v>
      </c>
      <c r="EC132" s="30">
        <f t="shared" ref="EC132:EC195" si="183">DQ132/(DP132/EB132)</f>
        <v>1.2203918680111931</v>
      </c>
      <c r="ED132" s="30">
        <f t="shared" ref="ED132:ED195" si="184">DQ132/DS132</f>
        <v>1.0171153543104259</v>
      </c>
      <c r="EE132" s="30">
        <f>('Config sheet'!$N$132*(CN132-CM132) - 'Config sheet'!$N$133*GERC_A_PARA!CN132)*10^5</f>
        <v>110279.25512645766</v>
      </c>
      <c r="EF132" s="30">
        <f>('Config sheet'!$N$132*(CN132-CM132) + 'Config sheet'!$N$133*CM132)*10^5</f>
        <v>152236.26235185319</v>
      </c>
      <c r="EG132" s="30">
        <f>'Config sheet'!$N$148</f>
        <v>386976</v>
      </c>
      <c r="EH132" s="30">
        <f t="shared" ref="EH132:EH195" si="185">BV132+DZ132</f>
        <v>2339.6982955996245</v>
      </c>
      <c r="EI132" s="30">
        <f>'Config sheet'!$E$127+'Config sheet'!$P$127</f>
        <v>3308.2</v>
      </c>
      <c r="EJ132" s="30"/>
      <c r="EK132" s="63">
        <f t="shared" ref="EK132:EK195" si="186">BM132</f>
        <v>51811.50490059267</v>
      </c>
      <c r="EL132" s="63">
        <f t="shared" si="137"/>
        <v>51257.35748861156</v>
      </c>
      <c r="EM132" s="63">
        <f t="shared" si="138"/>
        <v>39050.316838309947</v>
      </c>
      <c r="EN132" s="63">
        <f t="shared" si="139"/>
        <v>38393.203556331042</v>
      </c>
      <c r="EO132" s="30">
        <f>BL132*(('Config sheet'!$D$8+273)/(C132+273))*(GERC_A_PARA!AI132/'Config sheet'!$D$7)*(1/GERC_A_PARA!BG132)*24*10^-3</f>
        <v>1798.2093335600475</v>
      </c>
      <c r="EP132" s="30">
        <f>BN132*(('Config sheet'!$D$8+273)/(D132+273))*(GERC_A_PARA!AJ132/'Config sheet'!$D$7)*(1/GERC_A_PARA!BH132)*24*10^-3</f>
        <v>1778.9766737424163</v>
      </c>
      <c r="EQ132" s="30">
        <f t="shared" si="130"/>
        <v>1788.5930036512318</v>
      </c>
      <c r="ER132" s="30">
        <f>DP132*(('Config sheet'!$D$8+273)/(F132+273))*(CM132/'Config sheet'!$D$7)*(1/DK132)*24*10^-3</f>
        <v>1355.3098747441088</v>
      </c>
      <c r="ES132" s="30">
        <f>DR132*(('Config sheet'!$D$8+273)/(G132+273))*(CN132/'Config sheet'!$D$7)*(1/DL132)*24*10^-3</f>
        <v>1332.5036034511236</v>
      </c>
      <c r="ET132" s="30">
        <f t="shared" si="131"/>
        <v>1343.9067390976161</v>
      </c>
      <c r="EU132">
        <f t="shared" si="132"/>
        <v>1.0108110803820556</v>
      </c>
      <c r="EV132">
        <f t="shared" si="133"/>
        <v>1.0171153543104259</v>
      </c>
      <c r="EW132" s="30">
        <f t="shared" si="134"/>
        <v>0.74988991169725905</v>
      </c>
      <c r="EX132" s="30">
        <f>'Config sheet'!$C$123/('Config sheet'!$F$17*10^-3)</f>
        <v>1.2841244171864261</v>
      </c>
      <c r="EY132" s="30">
        <f t="shared" si="135"/>
        <v>0.7429462305544281</v>
      </c>
      <c r="EZ132" s="30">
        <f>'Config sheet'!$N$123/('Config sheet'!$Q$17*10^-3)</f>
        <v>1.4616189626248377</v>
      </c>
      <c r="FA132" s="1" t="s">
        <v>539</v>
      </c>
      <c r="FB132" s="30">
        <f t="shared" si="136"/>
        <v>-3.2537780673919201</v>
      </c>
      <c r="FC132" s="30"/>
    </row>
    <row r="133" spans="1:159" x14ac:dyDescent="0.25">
      <c r="A133" s="1">
        <v>43485</v>
      </c>
      <c r="B133" s="2">
        <v>0.4597222222222222</v>
      </c>
      <c r="C133">
        <v>27.44</v>
      </c>
      <c r="D133">
        <v>77.92</v>
      </c>
      <c r="E133">
        <v>26.88</v>
      </c>
      <c r="F133">
        <v>26.81</v>
      </c>
      <c r="G133">
        <v>82.21</v>
      </c>
      <c r="H133">
        <v>66.92</v>
      </c>
      <c r="I133">
        <v>72.2</v>
      </c>
      <c r="J133">
        <v>72.37</v>
      </c>
      <c r="K133">
        <v>72.64</v>
      </c>
      <c r="L133">
        <v>70.09</v>
      </c>
      <c r="M133">
        <v>21.8</v>
      </c>
      <c r="N133">
        <v>34.729999999999997</v>
      </c>
      <c r="O133">
        <v>34.22</v>
      </c>
      <c r="P133">
        <v>34.15</v>
      </c>
      <c r="Q133">
        <v>63.72</v>
      </c>
      <c r="R133">
        <v>3.71</v>
      </c>
      <c r="S133">
        <v>75.48</v>
      </c>
      <c r="T133">
        <v>76.59</v>
      </c>
      <c r="U133">
        <v>72.92</v>
      </c>
      <c r="V133">
        <v>72.92</v>
      </c>
      <c r="W133">
        <v>3</v>
      </c>
      <c r="X133">
        <v>2.75</v>
      </c>
      <c r="Y133">
        <v>3.67</v>
      </c>
      <c r="Z133">
        <v>3.66</v>
      </c>
      <c r="AA133">
        <v>4.6500000000000004</v>
      </c>
      <c r="AB133">
        <v>4.68</v>
      </c>
      <c r="AC133">
        <v>4.22</v>
      </c>
      <c r="AD133">
        <v>1.6</v>
      </c>
      <c r="AE133">
        <v>1.45</v>
      </c>
      <c r="AF133">
        <v>2.4700000000000002</v>
      </c>
      <c r="AH133" s="4" t="str">
        <f t="shared" si="140"/>
        <v>ON</v>
      </c>
      <c r="AI133" s="31">
        <f>M133+'Config sheet'!$D$9-'Config sheet'!$C$139</f>
        <v>22.758900000000001</v>
      </c>
      <c r="AJ133" s="31">
        <f>N133+'Config sheet'!$D$9+'Config sheet'!$C$140</f>
        <v>36.088899999999995</v>
      </c>
      <c r="AK133" s="25">
        <f t="shared" si="141"/>
        <v>1.5857049330152158</v>
      </c>
      <c r="AL133" s="46">
        <f>'Config sheet'!$C$47</f>
        <v>3546.9708798579968</v>
      </c>
      <c r="AM133" s="4">
        <f>'Config sheet'!$C$42</f>
        <v>1817.9423322060413</v>
      </c>
      <c r="AN133" s="25">
        <f>'Config sheet'!$C$46</f>
        <v>1729.0285476519553</v>
      </c>
      <c r="AO133" s="25">
        <f t="shared" si="142"/>
        <v>1.508016467039486</v>
      </c>
      <c r="AP133" s="25">
        <f>'Config sheet'!$C$50/100*GERC_A_PARA!AM133</f>
        <v>351.771841281869</v>
      </c>
      <c r="AQ133" s="25">
        <f t="shared" si="143"/>
        <v>351.771841281869</v>
      </c>
      <c r="AR133" s="25">
        <f t="shared" si="144"/>
        <v>477.56565028017451</v>
      </c>
      <c r="AS133" s="27">
        <f t="shared" si="145"/>
        <v>2169.7141734879106</v>
      </c>
      <c r="AT133" s="25">
        <f t="shared" si="146"/>
        <v>1598.1977544143651</v>
      </c>
      <c r="AU133" s="25">
        <f>'Config sheet'!$C$51/100*GERC_A_PARA!AN133</f>
        <v>266.0974934836359</v>
      </c>
      <c r="AV133" s="25">
        <f t="shared" si="147"/>
        <v>266.0974934836359</v>
      </c>
      <c r="AW133" s="25">
        <f t="shared" si="148"/>
        <v>361.25410735082329</v>
      </c>
      <c r="AX133" s="27">
        <f t="shared" si="149"/>
        <v>1995.1260411355911</v>
      </c>
      <c r="AY133" s="25">
        <f t="shared" si="150"/>
        <v>1469.5972389721271</v>
      </c>
      <c r="AZ133" s="31">
        <f t="shared" ref="AZ133:AZ196" si="187">IF(AH133="OFF", "OFF", (AS133-AR133)*100/(AS133-AQ133))</f>
        <v>93.080429077986381</v>
      </c>
      <c r="BA133" s="31">
        <f t="shared" ref="BA133:BA196" si="188">IF(AH133="OFF", "OFF", (AX133-AW133)*100/(AX133-AV133))</f>
        <v>94.496527313189162</v>
      </c>
      <c r="BB133" s="31">
        <f t="shared" ref="BB133:BB196" si="189">IF(AH133="OFF", "OFF", (AT133-AQ133)*100/(AS133-AQ133))</f>
        <v>68.562456082970456</v>
      </c>
      <c r="BC133" s="31">
        <f t="shared" ref="BC133:BC196" si="190">IF(AH133="OFF", "OFF", (AY133-AV133)*100/(AX133-AV133))</f>
        <v>69.605545097729049</v>
      </c>
      <c r="BD133" s="25">
        <f t="shared" si="151"/>
        <v>93.788478195587771</v>
      </c>
      <c r="BE133">
        <f>'Config sheet'!$D$59</f>
        <v>82.44</v>
      </c>
      <c r="BF133" s="30">
        <f t="shared" ref="BF133:BF196" si="191">AVERAGE(AZ133:BC133)</f>
        <v>81.436239392968758</v>
      </c>
      <c r="BG133" s="19">
        <f>Coeff_Summary!$B$10+Coeff_Summary!$D$10*(C133)+Coeff_Summary!$E$10*AI133*100+Coeff_Summary!$F$10*(C133)^2+Coeff_Summary!$G$10*(C133)*AI133*100+Coeff_Summary!$H$10*(AI133*100)^2</f>
        <v>0.96256198088609091</v>
      </c>
      <c r="BH133" s="19">
        <f>Coeff_Summary!$B$8+Coeff_Summary!$D$8*(D133)+Coeff_Summary!$E$8*AJ133*100+Coeff_Summary!$F$8*(D133)^2+Coeff_Summary!$G$8*(D133)*AJ133*100+Coeff_Summary!$H$8*(AJ133*100)^2</f>
        <v>0.97286891283222054</v>
      </c>
      <c r="BI133" s="30">
        <f t="shared" ref="BI133:BI196" si="192">AVERAGE(BG133:BH133)</f>
        <v>0.96771544685915578</v>
      </c>
      <c r="BJ133" s="30">
        <f>BG133*8314.4*(GERC_A_PARA!C133+273)/('Config sheet'!$C$28*AI133*10^5)</f>
        <v>6.4514639425864148E-2</v>
      </c>
      <c r="BK133">
        <f>BH133*(8314.4/'Config sheet'!$C$28)*(BT133/(AJ133*10^5))</f>
        <v>4.8029922579044641E-2</v>
      </c>
      <c r="BL133" s="30">
        <f t="shared" ref="BL133:BL196" si="193">AL133*AVERAGE(AZ133:BA133)/100</f>
        <v>3326.650010259465</v>
      </c>
      <c r="BM133" s="30">
        <f t="shared" si="152"/>
        <v>51564.265721150405</v>
      </c>
      <c r="BN133" s="30">
        <f t="shared" si="153"/>
        <v>2450.3893835806321</v>
      </c>
      <c r="BO133" s="30">
        <f t="shared" si="154"/>
        <v>51017.974879054498</v>
      </c>
      <c r="BP133" s="19">
        <f>(Coeff_Summary!$B$4+Coeff_Summary!$D$4*(C133)+Coeff_Summary!$E$4*AI133*100+Coeff_Summary!$F$4*(C133)^2+Coeff_Summary!$G$4*(C133)*AI133*100+Coeff_Summary!$H$4*(AI133*100)^2+Coeff_Summary!$B$2+Coeff_Summary!$D$2*(D133)+Coeff_Summary!$E$2*AJ133*100+Coeff_Summary!$F$2*(D133)^2+Coeff_Summary!$G$2*(D133)*AJ133*100+Coeff_Summary!$H$2*(AJ133*100)^2)/2</f>
        <v>1.3595780175985692</v>
      </c>
      <c r="BQ133" s="30">
        <f t="shared" ref="BQ133:BQ196" si="194">BP133/(BP133-1)</f>
        <v>3.7810376359446813</v>
      </c>
      <c r="BR133" s="30">
        <f>BI133*(8314.4/'Config sheet'!$C$28)*(273+C133)*BQ133*((AK133^(1/BQ133))-1)</f>
        <v>72377.401631620494</v>
      </c>
      <c r="BS133" s="30">
        <f t="shared" si="155"/>
        <v>339.40020464776899</v>
      </c>
      <c r="BT133" s="30">
        <f t="shared" si="156"/>
        <v>350.92</v>
      </c>
      <c r="BU133" s="52">
        <f t="shared" si="157"/>
        <v>77.179486227751553</v>
      </c>
      <c r="BV133" s="30">
        <f t="shared" si="158"/>
        <v>1343.2209027546519</v>
      </c>
      <c r="BW133" s="65">
        <f>Coeff_Summary!$B$8+Coeff_Summary!$D$8*(BS133-273)+Coeff_Summary!$E$8*AJ133*100+Coeff_Summary!$F$8*(BS133-273)^2+Coeff_Summary!$G$8*(BS133-273)*AJ133*100+Coeff_Summary!$H$8*(AJ133*100)^2</f>
        <v>0.96762121355953901</v>
      </c>
      <c r="BX133" s="30">
        <f>BW133*(8314.4/'Config sheet'!$C$28)*(BS133/(AI133*10^5))</f>
        <v>7.326377592259993E-2</v>
      </c>
      <c r="BY133" s="30">
        <f t="shared" si="159"/>
        <v>1.1356147468946129</v>
      </c>
      <c r="BZ133" s="30">
        <f t="shared" si="160"/>
        <v>1.0107078111859784</v>
      </c>
      <c r="CA133" s="30">
        <f>('Config sheet'!$C$132*(AJ133-AI133) - 'Config sheet'!$C$133*GERC_A_PARA!AJ133)*10^5</f>
        <v>99034.592765630543</v>
      </c>
      <c r="CB133" s="30">
        <f>('Config sheet'!$C$132*(AJ133-AI133) + 'Config sheet'!$C$133*AI133)*10^5</f>
        <v>123681.54618044529</v>
      </c>
      <c r="CC133" s="30">
        <f>'Config sheet'!$C$148</f>
        <v>386976</v>
      </c>
      <c r="CD133" s="30">
        <f t="shared" ref="CD133:CD196" si="195">BT133-BS133</f>
        <v>11.519795352231029</v>
      </c>
      <c r="CE133" s="30"/>
      <c r="CF133" s="30"/>
      <c r="CG133" s="30"/>
      <c r="CH133" s="30"/>
      <c r="CI133" s="30"/>
      <c r="CJ133" s="30"/>
      <c r="CK133" s="30"/>
      <c r="CL133" s="30"/>
      <c r="CM133" s="46">
        <f>P133+'Config sheet'!$O$9-'Config sheet'!$C$139</f>
        <v>35.108899999999998</v>
      </c>
      <c r="CN133" s="46">
        <f>Q133+'Config sheet'!$O$9+'Config sheet'!C$140</f>
        <v>65.078900000000004</v>
      </c>
      <c r="CO133" s="27">
        <f t="shared" si="161"/>
        <v>1.8536297064277152</v>
      </c>
      <c r="CP133" s="46">
        <f>'Config sheet'!$N$47</f>
        <v>1852.7346826837274</v>
      </c>
      <c r="CQ133" s="27">
        <f>'Config sheet'!$N$42</f>
        <v>970.82423361890676</v>
      </c>
      <c r="CR133" s="27">
        <f>'Config sheet'!$N$46</f>
        <v>881.91044906482068</v>
      </c>
      <c r="CS133" s="27">
        <f t="shared" si="162"/>
        <v>1.3788331486814116</v>
      </c>
      <c r="CT133" s="27">
        <f>'Config sheet'!$N$50/100*GERC_A_PARA!CQ133</f>
        <v>274.64617569078871</v>
      </c>
      <c r="CU133" s="27">
        <f t="shared" si="163"/>
        <v>274.64617569078871</v>
      </c>
      <c r="CV133" s="27">
        <f t="shared" si="164"/>
        <v>429.69219747828083</v>
      </c>
      <c r="CW133" s="27">
        <f t="shared" si="165"/>
        <v>1245.4704093096955</v>
      </c>
      <c r="CX133" s="27">
        <f t="shared" si="166"/>
        <v>796.06678189738125</v>
      </c>
      <c r="CY133" s="27">
        <f>'Config sheet'!$N$51/100*GERC_A_PARA!CR133</f>
        <v>198.78261521921058</v>
      </c>
      <c r="CZ133" s="27">
        <f t="shared" si="167"/>
        <v>198.78261521921058</v>
      </c>
      <c r="DA133" s="27">
        <f t="shared" si="168"/>
        <v>311.00137673202954</v>
      </c>
      <c r="DB133" s="27">
        <f t="shared" si="169"/>
        <v>1080.6930642840312</v>
      </c>
      <c r="DC133" s="27">
        <f t="shared" si="170"/>
        <v>690.74611766989597</v>
      </c>
      <c r="DD133" s="50">
        <f t="shared" si="171"/>
        <v>84.029444628763272</v>
      </c>
      <c r="DE133" s="50">
        <f t="shared" si="172"/>
        <v>87.275492468445535</v>
      </c>
      <c r="DF133" s="50">
        <f t="shared" si="173"/>
        <v>53.709063716190073</v>
      </c>
      <c r="DG133" s="50">
        <f t="shared" si="174"/>
        <v>55.783838707474708</v>
      </c>
      <c r="DH133" s="27">
        <f t="shared" si="175"/>
        <v>85.652468548604404</v>
      </c>
      <c r="DI133">
        <f>'Config sheet'!$N$59</f>
        <v>71.978923438716066</v>
      </c>
      <c r="DJ133" s="21">
        <f t="shared" ref="DJ133:DJ196" si="196">AVERAGE(DD133:DG133)</f>
        <v>70.199459880218399</v>
      </c>
      <c r="DK133" s="19">
        <f>Coeff_Summary!$B$11+Coeff_Summary!$D$11*(F133)+Coeff_Summary!$E$11*CM133*100+Coeff_Summary!$F$11*(F133)^2+Coeff_Summary!$G$11*(F133)*CM133*100+Coeff_Summary!$H$11*(CM133*100)^2</f>
        <v>0.94391394332336886</v>
      </c>
      <c r="DL133" s="19">
        <f>Coeff_Summary!$B$9+Coeff_Summary!$D$9*(G133)+Coeff_Summary!$E$9*CN133*100+Coeff_Summary!$F$9*(G133)^2+Coeff_Summary!$G$9*(G133)*CN133*100+Coeff_Summary!$H$9*(CN133*100)^2</f>
        <v>0.95989984990608479</v>
      </c>
      <c r="DM133" s="30">
        <f t="shared" ref="DM133:DM196" si="197">AVERAGE(DK133:DL133)</f>
        <v>0.95190689661472683</v>
      </c>
      <c r="DN133">
        <f>DK133*8314.4*(GERC_A_PARA!F133+273)/('Config sheet'!$N$28*GERC_A_PARA!CM133*10^5)</f>
        <v>4.0924593823131079E-2</v>
      </c>
      <c r="DO133">
        <f>DL133*(8314.4/'Config sheet'!$N$28)*((GERC_A_PARA!G133+273)/(GERC_A_PARA!CN133*10^5))</f>
        <v>2.6600756544117168E-2</v>
      </c>
      <c r="DP133" s="30">
        <f t="shared" ref="DP133:DP196" si="198">CP133*AVERAGE(DD133:DE133)/100</f>
        <v>1586.9129913747652</v>
      </c>
      <c r="DQ133" s="30">
        <f t="shared" si="176"/>
        <v>38776.511704260891</v>
      </c>
      <c r="DR133" s="30">
        <f t="shared" si="177"/>
        <v>1014.3064891401445</v>
      </c>
      <c r="DS133" s="30">
        <f t="shared" si="178"/>
        <v>38130.738404297801</v>
      </c>
      <c r="DT133" s="19">
        <f>(Coeff_Summary!$B$5+Coeff_Summary!$D$5*(F133)+Coeff_Summary!$E$5*CM133*100+Coeff_Summary!$F$5*(F133)^2+Coeff_Summary!$G$5*(F133)*CM133*100+Coeff_Summary!$H$5*(CM133*100)^2+Coeff_Summary!$B$3+Coeff_Summary!$D$3*(G133)+Coeff_Summary!$E$3*CN133*100+Coeff_Summary!$F$3*(G133)^2+Coeff_Summary!$G$3*(G133)*CN133*100+Coeff_Summary!$H$3*(CN133*100)^2)/2</f>
        <v>1.4051688680914785</v>
      </c>
      <c r="DU133" s="30">
        <f t="shared" ref="DU133:DU196" si="199">DT133/(DT133-1)</f>
        <v>3.4681067050152072</v>
      </c>
      <c r="DV133" s="30">
        <f>DM133*(8314.4/'Config sheet'!$N$28)*(273+F133)*DU133*((CO133^(1/DU133))-1)</f>
        <v>97873.555204495584</v>
      </c>
      <c r="DW133" s="30">
        <f t="shared" si="179"/>
        <v>358.20226949271188</v>
      </c>
      <c r="DX133" s="30">
        <f t="shared" si="180"/>
        <v>355.21</v>
      </c>
      <c r="DY133" s="30">
        <f t="shared" si="181"/>
        <v>105.40120847059907</v>
      </c>
      <c r="DZ133" s="30">
        <f t="shared" si="182"/>
        <v>1000.1980669845793</v>
      </c>
      <c r="EA133" s="65">
        <f>Coeff_Summary!$B$9+Coeff_Summary!$D$9*(DW133-273)+Coeff_Summary!$E$9*CN133*100+Coeff_Summary!$F$9*(DW133-273)^2+Coeff_Summary!$G$9*(DW133-273)*CN133*100+Coeff_Summary!$H$9*(CN133*100)^2</f>
        <v>0.96190755993004495</v>
      </c>
      <c r="EB133" s="30">
        <f>EA133*(8314.4/'Config sheet'!$C$28)*(DW133/(CM133*10^5))</f>
        <v>4.9827320463767769E-2</v>
      </c>
      <c r="EC133" s="30">
        <f t="shared" si="183"/>
        <v>1.2175397678743671</v>
      </c>
      <c r="ED133" s="30">
        <f t="shared" si="184"/>
        <v>1.0169357669687902</v>
      </c>
      <c r="EE133" s="30">
        <f>('Config sheet'!$N$132*(CN133-CM133) - 'Config sheet'!$N$133*GERC_A_PARA!CN133)*10^5</f>
        <v>109797.1625466182</v>
      </c>
      <c r="EF133" s="30">
        <f>('Config sheet'!$N$132*(CN133-CM133) + 'Config sheet'!$N$133*CM133)*10^5</f>
        <v>151758.35802602064</v>
      </c>
      <c r="EG133" s="30">
        <f>'Config sheet'!$N$148</f>
        <v>386976</v>
      </c>
      <c r="EH133" s="30">
        <f t="shared" si="185"/>
        <v>2343.4189697392312</v>
      </c>
      <c r="EI133" s="30">
        <f>'Config sheet'!$E$127+'Config sheet'!$P$127</f>
        <v>3308.2</v>
      </c>
      <c r="EJ133" s="30"/>
      <c r="EK133" s="63">
        <f t="shared" si="186"/>
        <v>51564.265721150405</v>
      </c>
      <c r="EL133" s="63">
        <f t="shared" si="137"/>
        <v>51017.974879054498</v>
      </c>
      <c r="EM133" s="63">
        <f t="shared" si="138"/>
        <v>38776.511704260891</v>
      </c>
      <c r="EN133" s="63">
        <f t="shared" si="139"/>
        <v>38130.738404297801</v>
      </c>
      <c r="EO133" s="30">
        <f>BL133*(('Config sheet'!$D$8+273)/(C133+273))*(GERC_A_PARA!AI133/'Config sheet'!$D$7)*(1/GERC_A_PARA!BG133)*24*10^-3</f>
        <v>1789.6284633276957</v>
      </c>
      <c r="EP133" s="30">
        <f>BN133*(('Config sheet'!$D$8+273)/(D133+273))*(GERC_A_PARA!AJ133/'Config sheet'!$D$7)*(1/GERC_A_PARA!BH133)*24*10^-3</f>
        <v>1770.6684795754388</v>
      </c>
      <c r="EQ133" s="30">
        <f t="shared" ref="EQ133:EQ196" si="200">AVERAGE(EO133:EP133)</f>
        <v>1780.1484714515673</v>
      </c>
      <c r="ER133" s="30">
        <f>DP133*(('Config sheet'!$D$8+273)/(F133+273))*(CM133/'Config sheet'!$D$7)*(1/DK133)*24*10^-3</f>
        <v>1345.8069863688659</v>
      </c>
      <c r="ES133" s="30">
        <f>DR133*(('Config sheet'!$D$8+273)/(G133+273))*(CN133/'Config sheet'!$D$7)*(1/DL133)*24*10^-3</f>
        <v>1323.3942890811597</v>
      </c>
      <c r="ET133" s="30">
        <f t="shared" ref="ET133:ET196" si="201">AVERAGE(ER133:ES133)</f>
        <v>1334.6006377250128</v>
      </c>
      <c r="EU133">
        <f t="shared" ref="EU133:EU196" si="202">EO133/EP133</f>
        <v>1.0107078111859782</v>
      </c>
      <c r="EV133">
        <f t="shared" ref="EV133:EV196" si="203">ER133/ES133</f>
        <v>1.0169357669687902</v>
      </c>
      <c r="EW133" s="30">
        <f t="shared" ref="EW133:EW196" si="204">BV133/EQ133</f>
        <v>0.75455554651537782</v>
      </c>
      <c r="EX133" s="30">
        <f>'Config sheet'!$C$123/('Config sheet'!$F$17*10^-3)</f>
        <v>1.2841244171864261</v>
      </c>
      <c r="EY133" s="30">
        <f t="shared" ref="EY133:EY196" si="205">DZ133/ET133</f>
        <v>0.74943622737176052</v>
      </c>
      <c r="EZ133" s="30">
        <f>'Config sheet'!$N$123/('Config sheet'!$Q$17*10^-3)</f>
        <v>1.4616189626248377</v>
      </c>
      <c r="FA133" s="1" t="s">
        <v>540</v>
      </c>
      <c r="FB133" s="30">
        <f t="shared" ref="FB133:FB196" si="206">DX133-DW133</f>
        <v>-2.9922694927118982</v>
      </c>
      <c r="FC133" s="30"/>
    </row>
    <row r="134" spans="1:159" x14ac:dyDescent="0.25">
      <c r="A134" s="1">
        <v>43485</v>
      </c>
      <c r="B134" s="2">
        <v>0.50138888888888888</v>
      </c>
      <c r="C134">
        <v>29.03</v>
      </c>
      <c r="D134">
        <v>79.459999999999994</v>
      </c>
      <c r="E134">
        <v>29.2</v>
      </c>
      <c r="F134">
        <v>29.09</v>
      </c>
      <c r="G134">
        <v>84.45</v>
      </c>
      <c r="H134">
        <v>67.010000000000005</v>
      </c>
      <c r="I134">
        <v>72.34</v>
      </c>
      <c r="J134">
        <v>72.489999999999995</v>
      </c>
      <c r="K134">
        <v>72.84</v>
      </c>
      <c r="L134">
        <v>70.33</v>
      </c>
      <c r="M134">
        <v>21.85</v>
      </c>
      <c r="N134">
        <v>34.85</v>
      </c>
      <c r="O134">
        <v>34.340000000000003</v>
      </c>
      <c r="P134">
        <v>34.28</v>
      </c>
      <c r="Q134">
        <v>63.69</v>
      </c>
      <c r="R134">
        <v>3.71</v>
      </c>
      <c r="S134">
        <v>74.22</v>
      </c>
      <c r="T134">
        <v>76.59</v>
      </c>
      <c r="U134">
        <v>73.12</v>
      </c>
      <c r="V134">
        <v>73.12</v>
      </c>
      <c r="W134">
        <v>3.04</v>
      </c>
      <c r="X134">
        <v>2.58</v>
      </c>
      <c r="Y134">
        <v>3.69</v>
      </c>
      <c r="Z134">
        <v>3.69</v>
      </c>
      <c r="AA134">
        <v>4.68</v>
      </c>
      <c r="AB134">
        <v>4.49</v>
      </c>
      <c r="AC134">
        <v>4.05</v>
      </c>
      <c r="AD134">
        <v>1.67</v>
      </c>
      <c r="AE134">
        <v>1.54</v>
      </c>
      <c r="AF134">
        <v>2.68</v>
      </c>
      <c r="AH134" s="4" t="str">
        <f t="shared" si="140"/>
        <v>ON</v>
      </c>
      <c r="AI134" s="31">
        <f>M134+'Config sheet'!$D$9-'Config sheet'!$C$139</f>
        <v>22.808900000000001</v>
      </c>
      <c r="AJ134" s="31">
        <f>N134+'Config sheet'!$D$9+'Config sheet'!$C$140</f>
        <v>36.2089</v>
      </c>
      <c r="AK134" s="25">
        <f t="shared" si="141"/>
        <v>1.5874899710200843</v>
      </c>
      <c r="AL134" s="46">
        <f>'Config sheet'!$C$47</f>
        <v>3546.9708798579968</v>
      </c>
      <c r="AM134" s="4">
        <f>'Config sheet'!$C$42</f>
        <v>1817.9423322060413</v>
      </c>
      <c r="AN134" s="25">
        <f>'Config sheet'!$C$46</f>
        <v>1729.0285476519553</v>
      </c>
      <c r="AO134" s="25">
        <f t="shared" si="142"/>
        <v>1.5017518446206646</v>
      </c>
      <c r="AP134" s="25">
        <f>'Config sheet'!$C$50/100*GERC_A_PARA!AM134</f>
        <v>351.771841281869</v>
      </c>
      <c r="AQ134" s="25">
        <f t="shared" si="143"/>
        <v>351.771841281869</v>
      </c>
      <c r="AR134" s="25">
        <f t="shared" si="144"/>
        <v>478.53345799528711</v>
      </c>
      <c r="AS134" s="27">
        <f t="shared" si="145"/>
        <v>2169.7141734879106</v>
      </c>
      <c r="AT134" s="25">
        <f t="shared" si="146"/>
        <v>1594.9654869706681</v>
      </c>
      <c r="AU134" s="25">
        <f>'Config sheet'!$C$51/100*GERC_A_PARA!AN134</f>
        <v>266.0974934836359</v>
      </c>
      <c r="AV134" s="25">
        <f t="shared" si="147"/>
        <v>266.0974934836359</v>
      </c>
      <c r="AW134" s="25">
        <f t="shared" si="148"/>
        <v>361.98620462793087</v>
      </c>
      <c r="AX134" s="27">
        <f t="shared" si="149"/>
        <v>1995.1260411355911</v>
      </c>
      <c r="AY134" s="25">
        <f t="shared" si="150"/>
        <v>1466.6250590289651</v>
      </c>
      <c r="AZ134" s="31">
        <f t="shared" si="187"/>
        <v>93.027192641496228</v>
      </c>
      <c r="BA134" s="31">
        <f t="shared" si="188"/>
        <v>94.454185775329549</v>
      </c>
      <c r="BB134" s="31">
        <f t="shared" si="189"/>
        <v>68.384657954480048</v>
      </c>
      <c r="BC134" s="31">
        <f t="shared" si="190"/>
        <v>69.433646261981181</v>
      </c>
      <c r="BD134" s="25">
        <f t="shared" si="151"/>
        <v>93.740689208412888</v>
      </c>
      <c r="BE134">
        <f>'Config sheet'!$D$59</f>
        <v>82.44</v>
      </c>
      <c r="BF134" s="30">
        <f t="shared" si="191"/>
        <v>81.324920658321759</v>
      </c>
      <c r="BG134" s="19">
        <f>Coeff_Summary!$B$10+Coeff_Summary!$D$10*(C134)+Coeff_Summary!$E$10*AI134*100+Coeff_Summary!$F$10*(C134)^2+Coeff_Summary!$G$10*(C134)*AI134*100+Coeff_Summary!$H$10*(AI134*100)^2</f>
        <v>0.96330489943346809</v>
      </c>
      <c r="BH134" s="19">
        <f>Coeff_Summary!$B$8+Coeff_Summary!$D$8*(D134)+Coeff_Summary!$E$8*AJ134*100+Coeff_Summary!$F$8*(D134)^2+Coeff_Summary!$G$8*(D134)*AJ134*100+Coeff_Summary!$H$8*(AJ134*100)^2</f>
        <v>0.97344325814880894</v>
      </c>
      <c r="BI134" s="30">
        <f t="shared" si="192"/>
        <v>0.96837407879113857</v>
      </c>
      <c r="BJ134" s="30">
        <f>BG134*8314.4*(GERC_A_PARA!C134+273)/('Config sheet'!$C$28*AI134*10^5)</f>
        <v>6.4763840608431489E-2</v>
      </c>
      <c r="BK134">
        <f>BH134*(8314.4/'Config sheet'!$C$28)*(BT134/(AJ134*10^5))</f>
        <v>4.8109210693314829E-2</v>
      </c>
      <c r="BL134" s="30">
        <f t="shared" si="193"/>
        <v>3324.9549488005928</v>
      </c>
      <c r="BM134" s="30">
        <f t="shared" si="152"/>
        <v>51339.681488372429</v>
      </c>
      <c r="BN134" s="30">
        <f t="shared" si="153"/>
        <v>2444.1875588359926</v>
      </c>
      <c r="BO134" s="30">
        <f t="shared" si="154"/>
        <v>50804.981491322462</v>
      </c>
      <c r="BP134" s="19">
        <f>(Coeff_Summary!$B$4+Coeff_Summary!$D$4*(C134)+Coeff_Summary!$E$4*AI134*100+Coeff_Summary!$F$4*(C134)^2+Coeff_Summary!$G$4*(C134)*AI134*100+Coeff_Summary!$H$4*(AI134*100)^2+Coeff_Summary!$B$2+Coeff_Summary!$D$2*(D134)+Coeff_Summary!$E$2*AJ134*100+Coeff_Summary!$F$2*(D134)^2+Coeff_Summary!$G$2*(D134)*AJ134*100+Coeff_Summary!$H$2*(AJ134*100)^2)/2</f>
        <v>1.3580048289676327</v>
      </c>
      <c r="BQ134" s="30">
        <f t="shared" si="194"/>
        <v>3.793258411859048</v>
      </c>
      <c r="BR134" s="30">
        <f>BI134*(8314.4/'Config sheet'!$C$28)*(273+C134)*BQ134*((AK134^(1/BQ134))-1)</f>
        <v>72984.060043194098</v>
      </c>
      <c r="BS134" s="30">
        <f t="shared" si="155"/>
        <v>341.16355922687552</v>
      </c>
      <c r="BT134" s="30">
        <f t="shared" si="156"/>
        <v>352.46</v>
      </c>
      <c r="BU134" s="52">
        <f t="shared" si="157"/>
        <v>77.599760513336349</v>
      </c>
      <c r="BV134" s="30">
        <f t="shared" si="158"/>
        <v>1341.2764748667103</v>
      </c>
      <c r="BW134" s="65">
        <f>Coeff_Summary!$B$8+Coeff_Summary!$D$8*(BS134-273)+Coeff_Summary!$E$8*AJ134*100+Coeff_Summary!$F$8*(BS134-273)^2+Coeff_Summary!$G$8*(BS134-273)*AJ134*100+Coeff_Summary!$H$8*(AJ134*100)^2</f>
        <v>0.96837920847096093</v>
      </c>
      <c r="BX134" s="30">
        <f>BW134*(8314.4/'Config sheet'!$C$28)*(BS134/(AI134*10^5))</f>
        <v>7.3540543710528317E-2</v>
      </c>
      <c r="BY134" s="30">
        <f t="shared" si="159"/>
        <v>1.1355185705424982</v>
      </c>
      <c r="BZ134" s="30">
        <f t="shared" si="160"/>
        <v>1.010524558445933</v>
      </c>
      <c r="CA134" s="30">
        <f>('Config sheet'!$C$132*(AJ134-AI134) - 'Config sheet'!$C$133*GERC_A_PARA!AJ134)*10^5</f>
        <v>99583.768665319934</v>
      </c>
      <c r="CB134" s="30">
        <f>('Config sheet'!$C$132*(AJ134-AI134) + 'Config sheet'!$C$133*AI134)*10^5</f>
        <v>124301.92239825224</v>
      </c>
      <c r="CC134" s="30">
        <f>'Config sheet'!$C$148</f>
        <v>386976</v>
      </c>
      <c r="CD134" s="30">
        <f t="shared" si="195"/>
        <v>11.296440773124459</v>
      </c>
      <c r="CE134" s="30"/>
      <c r="CF134" s="30"/>
      <c r="CG134" s="30"/>
      <c r="CH134" s="30"/>
      <c r="CI134" s="30"/>
      <c r="CJ134" s="30"/>
      <c r="CK134" s="30"/>
      <c r="CL134" s="30"/>
      <c r="CM134" s="46">
        <f>P134+'Config sheet'!$O$9-'Config sheet'!$C$139</f>
        <v>35.238900000000001</v>
      </c>
      <c r="CN134" s="46">
        <f>Q134+'Config sheet'!$O$9+'Config sheet'!C$140</f>
        <v>65.048900000000003</v>
      </c>
      <c r="CO134" s="27">
        <f t="shared" si="161"/>
        <v>1.8459401400157214</v>
      </c>
      <c r="CP134" s="46">
        <f>'Config sheet'!$N$47</f>
        <v>1852.7346826837274</v>
      </c>
      <c r="CQ134" s="27">
        <f>'Config sheet'!$N$42</f>
        <v>970.82423361890676</v>
      </c>
      <c r="CR134" s="27">
        <f>'Config sheet'!$N$46</f>
        <v>881.91044906482068</v>
      </c>
      <c r="CS134" s="27">
        <f t="shared" si="162"/>
        <v>1.378375575739416</v>
      </c>
      <c r="CT134" s="27">
        <f>'Config sheet'!$N$50/100*GERC_A_PARA!CQ134</f>
        <v>274.64617569078871</v>
      </c>
      <c r="CU134" s="27">
        <f t="shared" si="163"/>
        <v>274.64617569078871</v>
      </c>
      <c r="CV134" s="27">
        <f t="shared" si="164"/>
        <v>428.46190806784386</v>
      </c>
      <c r="CW134" s="27">
        <f t="shared" si="165"/>
        <v>1245.4704093096955</v>
      </c>
      <c r="CX134" s="27">
        <f t="shared" si="166"/>
        <v>798.35261527796274</v>
      </c>
      <c r="CY134" s="27">
        <f>'Config sheet'!$N$51/100*GERC_A_PARA!CR134</f>
        <v>198.78261521921058</v>
      </c>
      <c r="CZ134" s="27">
        <f t="shared" si="167"/>
        <v>198.78261521921058</v>
      </c>
      <c r="DA134" s="27">
        <f t="shared" si="168"/>
        <v>310.11092141850463</v>
      </c>
      <c r="DB134" s="27">
        <f t="shared" si="169"/>
        <v>1080.6930642840312</v>
      </c>
      <c r="DC134" s="27">
        <f t="shared" si="170"/>
        <v>692.72953233959697</v>
      </c>
      <c r="DD134" s="50">
        <f t="shared" si="171"/>
        <v>84.156170906067956</v>
      </c>
      <c r="DE134" s="50">
        <f t="shared" si="172"/>
        <v>87.376461372314296</v>
      </c>
      <c r="DF134" s="50">
        <f t="shared" si="173"/>
        <v>53.944516571755969</v>
      </c>
      <c r="DG134" s="50">
        <f t="shared" si="174"/>
        <v>56.008738488603754</v>
      </c>
      <c r="DH134" s="27">
        <f t="shared" si="175"/>
        <v>85.766316139191133</v>
      </c>
      <c r="DI134">
        <f>'Config sheet'!$N$59</f>
        <v>71.978923438716066</v>
      </c>
      <c r="DJ134" s="21">
        <f t="shared" si="196"/>
        <v>70.371471834685494</v>
      </c>
      <c r="DK134" s="19">
        <f>Coeff_Summary!$B$11+Coeff_Summary!$D$11*(F134)+Coeff_Summary!$E$11*CM134*100+Coeff_Summary!$F$11*(F134)^2+Coeff_Summary!$G$11*(F134)*CM134*100+Coeff_Summary!$H$11*(CM134*100)^2</f>
        <v>0.94552486673050506</v>
      </c>
      <c r="DL134" s="19">
        <f>Coeff_Summary!$B$9+Coeff_Summary!$D$9*(G134)+Coeff_Summary!$E$9*CN134*100+Coeff_Summary!$F$9*(G134)^2+Coeff_Summary!$G$9*(G134)*CN134*100+Coeff_Summary!$H$9*(CN134*100)^2</f>
        <v>0.96142249973765403</v>
      </c>
      <c r="DM134" s="30">
        <f t="shared" si="197"/>
        <v>0.95347368323407955</v>
      </c>
      <c r="DN134">
        <f>DK134*8314.4*(GERC_A_PARA!F134+273)/('Config sheet'!$N$28*GERC_A_PARA!CM134*10^5)</f>
        <v>4.115380975407823E-2</v>
      </c>
      <c r="DO134">
        <f>DL134*(8314.4/'Config sheet'!$N$28)*((GERC_A_PARA!G134+273)/(GERC_A_PARA!CN134*10^5))</f>
        <v>2.6823331112489704E-2</v>
      </c>
      <c r="DP134" s="30">
        <f t="shared" si="198"/>
        <v>1589.0222851709655</v>
      </c>
      <c r="DQ134" s="30">
        <f t="shared" si="176"/>
        <v>38611.790613467994</v>
      </c>
      <c r="DR134" s="30">
        <f t="shared" si="177"/>
        <v>1018.5710456214927</v>
      </c>
      <c r="DS134" s="30">
        <f t="shared" si="178"/>
        <v>37973.324094232914</v>
      </c>
      <c r="DT134" s="19">
        <f>(Coeff_Summary!$B$5+Coeff_Summary!$D$5*(F134)+Coeff_Summary!$E$5*CM134*100+Coeff_Summary!$F$5*(F134)^2+Coeff_Summary!$G$5*(F134)*CM134*100+Coeff_Summary!$H$5*(CM134*100)^2+Coeff_Summary!$B$3+Coeff_Summary!$D$3*(G134)+Coeff_Summary!$E$3*CN134*100+Coeff_Summary!$F$3*(G134)^2+Coeff_Summary!$G$3*(G134)*CN134*100+Coeff_Summary!$H$3*(CN134*100)^2)/2</f>
        <v>1.4015862696631498</v>
      </c>
      <c r="DU134" s="30">
        <f t="shared" si="199"/>
        <v>3.4901249757338544</v>
      </c>
      <c r="DV134" s="30">
        <f>DM134*(8314.4/'Config sheet'!$N$28)*(273+F134)*DU134*((CO134^(1/DU134))-1)</f>
        <v>97998.037216796743</v>
      </c>
      <c r="DW134" s="30">
        <f t="shared" si="179"/>
        <v>360.09221830160317</v>
      </c>
      <c r="DX134" s="30">
        <f t="shared" si="180"/>
        <v>357.45</v>
      </c>
      <c r="DY134" s="30">
        <f t="shared" si="181"/>
        <v>104.77279317486121</v>
      </c>
      <c r="DZ134" s="30">
        <f t="shared" si="182"/>
        <v>1003.1971667467225</v>
      </c>
      <c r="EA134" s="65">
        <f>Coeff_Summary!$B$9+Coeff_Summary!$D$9*(DW134-273)+Coeff_Summary!$E$9*CN134*100+Coeff_Summary!$F$9*(DW134-273)^2+Coeff_Summary!$G$9*(DW134-273)*CN134*100+Coeff_Summary!$H$9*(CN134*100)^2</f>
        <v>0.96314546783779531</v>
      </c>
      <c r="EB134" s="30">
        <f>EA134*(8314.4/'Config sheet'!$C$28)*(DW134/(CM134*10^5))</f>
        <v>4.9969656380834393E-2</v>
      </c>
      <c r="EC134" s="30">
        <f t="shared" si="183"/>
        <v>1.2142170233919238</v>
      </c>
      <c r="ED134" s="30">
        <f t="shared" si="184"/>
        <v>1.0168135535791043</v>
      </c>
      <c r="EE134" s="30">
        <f>('Config sheet'!$N$132*(CN134-CM134) - 'Config sheet'!$N$133*GERC_A_PARA!CN134)*10^5</f>
        <v>109078.04170882214</v>
      </c>
      <c r="EF134" s="30">
        <f>('Config sheet'!$N$132*(CN134-CM134) + 'Config sheet'!$N$133*CM134)*10^5</f>
        <v>151081.11972829374</v>
      </c>
      <c r="EG134" s="30">
        <f>'Config sheet'!$N$148</f>
        <v>386976</v>
      </c>
      <c r="EH134" s="30">
        <f t="shared" si="185"/>
        <v>2344.4736416134328</v>
      </c>
      <c r="EI134" s="30">
        <f>'Config sheet'!$E$127+'Config sheet'!$P$127</f>
        <v>3308.2</v>
      </c>
      <c r="EJ134" s="30"/>
      <c r="EK134" s="63">
        <f t="shared" si="186"/>
        <v>51339.681488372429</v>
      </c>
      <c r="EL134" s="63">
        <f t="shared" si="137"/>
        <v>50804.981491322462</v>
      </c>
      <c r="EM134" s="63">
        <f t="shared" si="138"/>
        <v>38611.790613467994</v>
      </c>
      <c r="EN134" s="63">
        <f t="shared" si="139"/>
        <v>37973.324094232914</v>
      </c>
      <c r="EO134" s="30">
        <f>BL134*(('Config sheet'!$D$8+273)/(C134+273))*(GERC_A_PARA!AI134/'Config sheet'!$D$7)*(1/GERC_A_PARA!BG134)*24*10^-3</f>
        <v>1781.8338728342021</v>
      </c>
      <c r="EP134" s="30">
        <f>BN134*(('Config sheet'!$D$8+273)/(D134+273))*(GERC_A_PARA!AJ134/'Config sheet'!$D$7)*(1/GERC_A_PARA!BH134)*24*10^-3</f>
        <v>1763.2761697295625</v>
      </c>
      <c r="EQ134" s="30">
        <f t="shared" si="200"/>
        <v>1772.5550212818823</v>
      </c>
      <c r="ER134" s="30">
        <f>DP134*(('Config sheet'!$D$8+273)/(F134+273))*(CM134/'Config sheet'!$D$7)*(1/DK134)*24*10^-3</f>
        <v>1340.090051424276</v>
      </c>
      <c r="ES134" s="30">
        <f>DR134*(('Config sheet'!$D$8+273)/(G134+273))*(CN134/'Config sheet'!$D$7)*(1/DL134)*24*10^-3</f>
        <v>1317.9309488030169</v>
      </c>
      <c r="ET134" s="30">
        <f t="shared" si="201"/>
        <v>1329.0105001136465</v>
      </c>
      <c r="EU134">
        <f t="shared" si="202"/>
        <v>1.010524558445933</v>
      </c>
      <c r="EV134">
        <f t="shared" si="203"/>
        <v>1.0168135535791041</v>
      </c>
      <c r="EW134" s="30">
        <f t="shared" si="204"/>
        <v>0.75669102440426439</v>
      </c>
      <c r="EX134" s="30">
        <f>'Config sheet'!$C$123/('Config sheet'!$F$17*10^-3)</f>
        <v>1.2841244171864261</v>
      </c>
      <c r="EY134" s="30">
        <f t="shared" si="205"/>
        <v>0.75484517741653434</v>
      </c>
      <c r="EZ134" s="30">
        <f>'Config sheet'!$N$123/('Config sheet'!$Q$17*10^-3)</f>
        <v>1.4616189626248377</v>
      </c>
      <c r="FA134" s="1" t="s">
        <v>541</v>
      </c>
      <c r="FB134" s="30">
        <f t="shared" si="206"/>
        <v>-2.6422183016031795</v>
      </c>
      <c r="FC134" s="30"/>
    </row>
    <row r="135" spans="1:159" x14ac:dyDescent="0.25">
      <c r="A135" s="1">
        <v>43485</v>
      </c>
      <c r="B135" s="2">
        <v>0.54305555555555551</v>
      </c>
      <c r="C135">
        <v>30.57</v>
      </c>
      <c r="D135">
        <v>81.709999999999994</v>
      </c>
      <c r="E135">
        <v>30.63</v>
      </c>
      <c r="F135">
        <v>30.54</v>
      </c>
      <c r="G135">
        <v>85.79</v>
      </c>
      <c r="H135">
        <v>67.23</v>
      </c>
      <c r="I135">
        <v>72.5</v>
      </c>
      <c r="J135">
        <v>72.62</v>
      </c>
      <c r="K135">
        <v>73.040000000000006</v>
      </c>
      <c r="L135">
        <v>70.510000000000005</v>
      </c>
      <c r="M135">
        <v>21.88</v>
      </c>
      <c r="N135">
        <v>34.9</v>
      </c>
      <c r="O135">
        <v>34.39</v>
      </c>
      <c r="P135">
        <v>34.33</v>
      </c>
      <c r="Q135">
        <v>63.68</v>
      </c>
      <c r="R135">
        <v>3.7</v>
      </c>
      <c r="S135">
        <v>73.45</v>
      </c>
      <c r="T135">
        <v>76.88</v>
      </c>
      <c r="U135">
        <v>73.44</v>
      </c>
      <c r="V135">
        <v>73.44</v>
      </c>
      <c r="W135">
        <v>2.91</v>
      </c>
      <c r="X135">
        <v>2.54</v>
      </c>
      <c r="Y135">
        <v>3.95</v>
      </c>
      <c r="Z135">
        <v>3.72</v>
      </c>
      <c r="AA135">
        <v>4.7699999999999996</v>
      </c>
      <c r="AB135">
        <v>4.4400000000000004</v>
      </c>
      <c r="AC135">
        <v>3.99</v>
      </c>
      <c r="AD135">
        <v>1.67</v>
      </c>
      <c r="AE135">
        <v>1.27</v>
      </c>
      <c r="AF135">
        <v>2.5299999999999998</v>
      </c>
      <c r="AH135" s="4" t="str">
        <f t="shared" si="140"/>
        <v>ON</v>
      </c>
      <c r="AI135" s="31">
        <f>M135+'Config sheet'!$D$9-'Config sheet'!$C$139</f>
        <v>22.838899999999999</v>
      </c>
      <c r="AJ135" s="31">
        <f>N135+'Config sheet'!$D$9+'Config sheet'!$C$140</f>
        <v>36.258899999999997</v>
      </c>
      <c r="AK135" s="25">
        <f t="shared" si="141"/>
        <v>1.5875939734400517</v>
      </c>
      <c r="AL135" s="46">
        <f>'Config sheet'!$C$47</f>
        <v>3546.9708798579968</v>
      </c>
      <c r="AM135" s="4">
        <f>'Config sheet'!$C$42</f>
        <v>1817.9423322060413</v>
      </c>
      <c r="AN135" s="25">
        <f>'Config sheet'!$C$46</f>
        <v>1729.0285476519553</v>
      </c>
      <c r="AO135" s="25">
        <f t="shared" si="142"/>
        <v>1.5079034950881569</v>
      </c>
      <c r="AP135" s="25">
        <f>'Config sheet'!$C$50/100*GERC_A_PARA!AM135</f>
        <v>351.771841281869</v>
      </c>
      <c r="AQ135" s="25">
        <f t="shared" si="143"/>
        <v>351.771841281869</v>
      </c>
      <c r="AR135" s="25">
        <f t="shared" si="144"/>
        <v>477.95381445892798</v>
      </c>
      <c r="AS135" s="27">
        <f t="shared" si="145"/>
        <v>2169.7141734879106</v>
      </c>
      <c r="AT135" s="25">
        <f t="shared" si="146"/>
        <v>1596.8997982101025</v>
      </c>
      <c r="AU135" s="25">
        <f>'Config sheet'!$C$51/100*GERC_A_PARA!AN135</f>
        <v>266.0974934836359</v>
      </c>
      <c r="AV135" s="25">
        <f t="shared" si="147"/>
        <v>266.0974934836359</v>
      </c>
      <c r="AW135" s="25">
        <f t="shared" si="148"/>
        <v>361.54773379531082</v>
      </c>
      <c r="AX135" s="27">
        <f t="shared" si="149"/>
        <v>1995.1260411355911</v>
      </c>
      <c r="AY135" s="25">
        <f t="shared" si="150"/>
        <v>1468.4037240589553</v>
      </c>
      <c r="AZ135" s="31">
        <f t="shared" si="187"/>
        <v>93.059077235748219</v>
      </c>
      <c r="BA135" s="31">
        <f t="shared" si="188"/>
        <v>94.479545150292779</v>
      </c>
      <c r="BB135" s="31">
        <f t="shared" si="189"/>
        <v>68.491059087517499</v>
      </c>
      <c r="BC135" s="31">
        <f t="shared" si="190"/>
        <v>69.53651703484411</v>
      </c>
      <c r="BD135" s="25">
        <f t="shared" si="151"/>
        <v>93.769311193020499</v>
      </c>
      <c r="BE135">
        <f>'Config sheet'!$D$59</f>
        <v>82.44</v>
      </c>
      <c r="BF135" s="30">
        <f t="shared" si="191"/>
        <v>81.391549627100659</v>
      </c>
      <c r="BG135" s="19">
        <f>Coeff_Summary!$B$10+Coeff_Summary!$D$10*(C135)+Coeff_Summary!$E$10*AI135*100+Coeff_Summary!$F$10*(C135)^2+Coeff_Summary!$G$10*(C135)*AI135*100+Coeff_Summary!$H$10*(AI135*100)^2</f>
        <v>0.96403718740784539</v>
      </c>
      <c r="BH135" s="19">
        <f>Coeff_Summary!$B$8+Coeff_Summary!$D$8*(D135)+Coeff_Summary!$E$8*AJ135*100+Coeff_Summary!$F$8*(D135)^2+Coeff_Summary!$G$8*(D135)*AJ135*100+Coeff_Summary!$H$8*(AJ135*100)^2</f>
        <v>0.97434261351425411</v>
      </c>
      <c r="BI135" s="30">
        <f t="shared" si="192"/>
        <v>0.9691899004610498</v>
      </c>
      <c r="BJ135" s="30">
        <f>BG135*8314.4*(GERC_A_PARA!C135+273)/('Config sheet'!$C$28*AI135*10^5)</f>
        <v>6.5057974701890051E-2</v>
      </c>
      <c r="BK135">
        <f>BH135*(8314.4/'Config sheet'!$C$28)*(BT135/(AJ135*10^5))</f>
        <v>4.8394230583793205E-2</v>
      </c>
      <c r="BL135" s="30">
        <f t="shared" si="193"/>
        <v>3325.9701622598623</v>
      </c>
      <c r="BM135" s="30">
        <f t="shared" si="152"/>
        <v>51123.17402286482</v>
      </c>
      <c r="BN135" s="30">
        <f t="shared" si="153"/>
        <v>2447.8989656169979</v>
      </c>
      <c r="BO135" s="30">
        <f t="shared" si="154"/>
        <v>50582.454480364802</v>
      </c>
      <c r="BP135" s="19">
        <f>(Coeff_Summary!$B$4+Coeff_Summary!$D$4*(C135)+Coeff_Summary!$E$4*AI135*100+Coeff_Summary!$F$4*(C135)^2+Coeff_Summary!$G$4*(C135)*AI135*100+Coeff_Summary!$H$4*(AI135*100)^2+Coeff_Summary!$B$2+Coeff_Summary!$D$2*(D135)+Coeff_Summary!$E$2*AJ135*100+Coeff_Summary!$F$2*(D135)^2+Coeff_Summary!$G$2*(D135)*AJ135*100+Coeff_Summary!$H$2*(AJ135*100)^2)/2</f>
        <v>1.3560025484529705</v>
      </c>
      <c r="BQ135" s="30">
        <f t="shared" si="194"/>
        <v>3.808968655830014</v>
      </c>
      <c r="BR135" s="30">
        <f>BI135*(8314.4/'Config sheet'!$C$28)*(273+C135)*BQ135*((AK135^(1/BQ135))-1)</f>
        <v>73410.22393607616</v>
      </c>
      <c r="BS135" s="30">
        <f t="shared" si="155"/>
        <v>342.73671840003442</v>
      </c>
      <c r="BT135" s="30">
        <f t="shared" si="156"/>
        <v>354.71</v>
      </c>
      <c r="BU135" s="52">
        <f t="shared" si="157"/>
        <v>76.587247555796679</v>
      </c>
      <c r="BV135" s="30">
        <f t="shared" si="158"/>
        <v>1361.1794874159418</v>
      </c>
      <c r="BW135" s="65">
        <f>Coeff_Summary!$B$8+Coeff_Summary!$D$8*(BS135-273)+Coeff_Summary!$E$8*AJ135*100+Coeff_Summary!$F$8*(BS135-273)^2+Coeff_Summary!$G$8*(BS135-273)*AJ135*100+Coeff_Summary!$H$8*(AJ135*100)^2</f>
        <v>0.96908766719735628</v>
      </c>
      <c r="BX135" s="30">
        <f>BW135*(8314.4/'Config sheet'!$C$28)*(BS135/(AI135*10^5))</f>
        <v>7.3836585085877884E-2</v>
      </c>
      <c r="BY135" s="30">
        <f t="shared" si="159"/>
        <v>1.1349351931752156</v>
      </c>
      <c r="BZ135" s="30">
        <f t="shared" si="160"/>
        <v>1.0106898636702162</v>
      </c>
      <c r="CA135" s="30">
        <f>('Config sheet'!$C$132*(AJ135-AI135) - 'Config sheet'!$C$133*GERC_A_PARA!AJ135)*10^5</f>
        <v>99734.094523220323</v>
      </c>
      <c r="CB135" s="30">
        <f>('Config sheet'!$C$132*(AJ135-AI135) + 'Config sheet'!$C$133*AI135)*10^5</f>
        <v>124485.75428820796</v>
      </c>
      <c r="CC135" s="30">
        <f>'Config sheet'!$C$148</f>
        <v>386976</v>
      </c>
      <c r="CD135" s="30">
        <f t="shared" si="195"/>
        <v>11.97328159996556</v>
      </c>
      <c r="CE135" s="30"/>
      <c r="CF135" s="30"/>
      <c r="CG135" s="30"/>
      <c r="CH135" s="30"/>
      <c r="CI135" s="30"/>
      <c r="CJ135" s="30"/>
      <c r="CK135" s="30"/>
      <c r="CL135" s="30"/>
      <c r="CM135" s="46">
        <f>P135+'Config sheet'!$O$9-'Config sheet'!$C$139</f>
        <v>35.288899999999998</v>
      </c>
      <c r="CN135" s="46">
        <f>Q135+'Config sheet'!$O$9+'Config sheet'!C$140</f>
        <v>65.038900000000012</v>
      </c>
      <c r="CO135" s="27">
        <f t="shared" si="161"/>
        <v>1.8430412962716327</v>
      </c>
      <c r="CP135" s="46">
        <f>'Config sheet'!$N$47</f>
        <v>1852.7346826837274</v>
      </c>
      <c r="CQ135" s="27">
        <f>'Config sheet'!$N$42</f>
        <v>970.82423361890676</v>
      </c>
      <c r="CR135" s="27">
        <f>'Config sheet'!$N$46</f>
        <v>881.91044906482068</v>
      </c>
      <c r="CS135" s="27">
        <f t="shared" si="162"/>
        <v>1.3764664847859831</v>
      </c>
      <c r="CT135" s="27">
        <f>'Config sheet'!$N$50/100*GERC_A_PARA!CQ135</f>
        <v>274.64617569078871</v>
      </c>
      <c r="CU135" s="27">
        <f t="shared" si="163"/>
        <v>274.64617569078871</v>
      </c>
      <c r="CV135" s="27">
        <f t="shared" si="164"/>
        <v>428.23703369915546</v>
      </c>
      <c r="CW135" s="27">
        <f t="shared" si="165"/>
        <v>1245.4704093096955</v>
      </c>
      <c r="CX135" s="27">
        <f t="shared" si="166"/>
        <v>798.77184347688922</v>
      </c>
      <c r="CY135" s="27">
        <f>'Config sheet'!$N$51/100*GERC_A_PARA!CR135</f>
        <v>198.78261521921058</v>
      </c>
      <c r="CZ135" s="27">
        <f t="shared" si="167"/>
        <v>198.78261521921058</v>
      </c>
      <c r="DA135" s="27">
        <f t="shared" si="168"/>
        <v>309.94816249789989</v>
      </c>
      <c r="DB135" s="27">
        <f t="shared" si="169"/>
        <v>1080.6930642840312</v>
      </c>
      <c r="DC135" s="27">
        <f t="shared" si="170"/>
        <v>693.09329610591828</v>
      </c>
      <c r="DD135" s="50">
        <f t="shared" si="171"/>
        <v>84.179334148280205</v>
      </c>
      <c r="DE135" s="50">
        <f t="shared" si="172"/>
        <v>87.394916638467166</v>
      </c>
      <c r="DF135" s="50">
        <f t="shared" si="173"/>
        <v>53.98769928026374</v>
      </c>
      <c r="DG135" s="50">
        <f t="shared" si="174"/>
        <v>56.049985733911605</v>
      </c>
      <c r="DH135" s="27">
        <f t="shared" si="175"/>
        <v>85.787125393373685</v>
      </c>
      <c r="DI135">
        <f>'Config sheet'!$N$59</f>
        <v>71.978923438716066</v>
      </c>
      <c r="DJ135" s="21">
        <f t="shared" si="196"/>
        <v>70.402983950230677</v>
      </c>
      <c r="DK135" s="19">
        <f>Coeff_Summary!$B$11+Coeff_Summary!$D$11*(F135)+Coeff_Summary!$E$11*CM135*100+Coeff_Summary!$F$11*(F135)^2+Coeff_Summary!$G$11*(F135)*CM135*100+Coeff_Summary!$H$11*(CM135*100)^2</f>
        <v>0.94656901410701977</v>
      </c>
      <c r="DL135" s="19">
        <f>Coeff_Summary!$B$9+Coeff_Summary!$D$9*(G135)+Coeff_Summary!$E$9*CN135*100+Coeff_Summary!$F$9*(G135)^2+Coeff_Summary!$G$9*(G135)*CN135*100+Coeff_Summary!$H$9*(CN135*100)^2</f>
        <v>0.96230805427800392</v>
      </c>
      <c r="DM135" s="30">
        <f t="shared" si="197"/>
        <v>0.9544385341925119</v>
      </c>
      <c r="DN135">
        <f>DK135*8314.4*(GERC_A_PARA!F135+273)/('Config sheet'!$N$28*GERC_A_PARA!CM135*10^5)</f>
        <v>4.1338353724296166E-2</v>
      </c>
      <c r="DO135">
        <f>DL135*(8314.4/'Config sheet'!$N$28)*((GERC_A_PARA!G135+273)/(GERC_A_PARA!CN135*10^5))</f>
        <v>2.6952828508510968E-2</v>
      </c>
      <c r="DP135" s="30">
        <f t="shared" si="198"/>
        <v>1589.4078254404135</v>
      </c>
      <c r="DQ135" s="30">
        <f t="shared" si="176"/>
        <v>38448.745105837545</v>
      </c>
      <c r="DR135" s="30">
        <f t="shared" si="177"/>
        <v>1019.3531771399504</v>
      </c>
      <c r="DS135" s="30">
        <f t="shared" si="178"/>
        <v>37819.896224177974</v>
      </c>
      <c r="DT135" s="19">
        <f>(Coeff_Summary!$B$5+Coeff_Summary!$D$5*(F135)+Coeff_Summary!$E$5*CM135*100+Coeff_Summary!$F$5*(F135)^2+Coeff_Summary!$G$5*(F135)*CM135*100+Coeff_Summary!$H$5*(CM135*100)^2+Coeff_Summary!$B$3+Coeff_Summary!$D$3*(G135)+Coeff_Summary!$E$3*CN135*100+Coeff_Summary!$F$3*(G135)^2+Coeff_Summary!$G$3*(G135)*CN135*100+Coeff_Summary!$H$3*(CN135*100)^2)/2</f>
        <v>1.3993753706392627</v>
      </c>
      <c r="DU135" s="30">
        <f t="shared" si="199"/>
        <v>3.5039100393180078</v>
      </c>
      <c r="DV135" s="30">
        <f>DM135*(8314.4/'Config sheet'!$N$28)*(273+F135)*DU135*((CO135^(1/DU135))-1)</f>
        <v>98257.7124551015</v>
      </c>
      <c r="DW135" s="30">
        <f t="shared" si="179"/>
        <v>361.40855686134597</v>
      </c>
      <c r="DX135" s="30">
        <f t="shared" si="180"/>
        <v>358.79</v>
      </c>
      <c r="DY135" s="30">
        <f t="shared" si="181"/>
        <v>104.73946943230038</v>
      </c>
      <c r="DZ135" s="30">
        <f t="shared" si="182"/>
        <v>1001.9266962920893</v>
      </c>
      <c r="EA135" s="65">
        <f>Coeff_Summary!$B$9+Coeff_Summary!$D$9*(DW135-273)+Coeff_Summary!$E$9*CN135*100+Coeff_Summary!$F$9*(DW135-273)^2+Coeff_Summary!$G$9*(DW135-273)*CN135*100+Coeff_Summary!$H$9*(CN135*100)^2</f>
        <v>0.96398404726814069</v>
      </c>
      <c r="EB135" s="30">
        <f>EA135*(8314.4/'Config sheet'!$C$28)*(DW135/(CM135*10^5))</f>
        <v>5.0124867934666015E-2</v>
      </c>
      <c r="EC135" s="30">
        <f t="shared" si="183"/>
        <v>1.2125511400132432</v>
      </c>
      <c r="ED135" s="30">
        <f t="shared" si="184"/>
        <v>1.0166274618505577</v>
      </c>
      <c r="EE135" s="30">
        <f>('Config sheet'!$N$132*(CN135-CM135) - 'Config sheet'!$N$133*GERC_A_PARA!CN135)*10^5</f>
        <v>108807.8478628978</v>
      </c>
      <c r="EF135" s="30">
        <f>('Config sheet'!$N$132*(CN135-CM135) + 'Config sheet'!$N$133*CM135)*10^5</f>
        <v>150827.67889839705</v>
      </c>
      <c r="EG135" s="30">
        <f>'Config sheet'!$N$148</f>
        <v>386976</v>
      </c>
      <c r="EH135" s="30">
        <f t="shared" si="185"/>
        <v>2363.106183708031</v>
      </c>
      <c r="EI135" s="30">
        <f>'Config sheet'!$E$127+'Config sheet'!$P$127</f>
        <v>3308.2</v>
      </c>
      <c r="EJ135" s="30"/>
      <c r="EK135" s="63">
        <f t="shared" si="186"/>
        <v>51123.17402286482</v>
      </c>
      <c r="EL135" s="63">
        <f t="shared" si="137"/>
        <v>50582.454480364802</v>
      </c>
      <c r="EM135" s="63">
        <f t="shared" si="138"/>
        <v>38448.745105837545</v>
      </c>
      <c r="EN135" s="63">
        <f t="shared" si="139"/>
        <v>37819.896224177974</v>
      </c>
      <c r="EO135" s="30">
        <f>BL135*(('Config sheet'!$D$8+273)/(C135+273))*(GERC_A_PARA!AI135/'Config sheet'!$D$7)*(1/GERC_A_PARA!BG135)*24*10^-3</f>
        <v>1774.3196007433185</v>
      </c>
      <c r="EP135" s="30">
        <f>BN135*(('Config sheet'!$D$8+273)/(D135+273))*(GERC_A_PARA!AJ135/'Config sheet'!$D$7)*(1/GERC_A_PARA!BH135)*24*10^-3</f>
        <v>1755.5529787348016</v>
      </c>
      <c r="EQ135" s="30">
        <f t="shared" si="200"/>
        <v>1764.9362897390602</v>
      </c>
      <c r="ER135" s="30">
        <f>DP135*(('Config sheet'!$D$8+273)/(F135+273))*(CM135/'Config sheet'!$D$7)*(1/DK135)*24*10^-3</f>
        <v>1334.4312705380883</v>
      </c>
      <c r="ES135" s="30">
        <f>DR135*(('Config sheet'!$D$8+273)/(G135+273))*(CN135/'Config sheet'!$D$7)*(1/DL135)*24*10^-3</f>
        <v>1312.6059649313772</v>
      </c>
      <c r="ET135" s="30">
        <f t="shared" si="201"/>
        <v>1323.5186177347327</v>
      </c>
      <c r="EU135">
        <f t="shared" si="202"/>
        <v>1.0106898636702162</v>
      </c>
      <c r="EV135">
        <f t="shared" si="203"/>
        <v>1.0166274618505577</v>
      </c>
      <c r="EW135" s="30">
        <f t="shared" si="204"/>
        <v>0.77123434728467599</v>
      </c>
      <c r="EX135" s="30">
        <f>'Config sheet'!$C$123/('Config sheet'!$F$17*10^-3)</f>
        <v>1.2841244171864261</v>
      </c>
      <c r="EY135" s="30">
        <f t="shared" si="205"/>
        <v>0.75701745549068</v>
      </c>
      <c r="EZ135" s="30">
        <f>'Config sheet'!$N$123/('Config sheet'!$Q$17*10^-3)</f>
        <v>1.4616189626248377</v>
      </c>
      <c r="FA135" s="1" t="s">
        <v>542</v>
      </c>
      <c r="FB135" s="30">
        <f t="shared" si="206"/>
        <v>-2.6185568613459509</v>
      </c>
      <c r="FC135" s="30"/>
    </row>
    <row r="136" spans="1:159" x14ac:dyDescent="0.25">
      <c r="A136" s="1">
        <v>43485</v>
      </c>
      <c r="B136" s="2">
        <v>0.58472222222222225</v>
      </c>
      <c r="C136">
        <v>31.79</v>
      </c>
      <c r="D136">
        <v>83.98</v>
      </c>
      <c r="E136">
        <v>31.32</v>
      </c>
      <c r="F136">
        <v>31.24</v>
      </c>
      <c r="G136">
        <v>86.91</v>
      </c>
      <c r="H136">
        <v>67.28</v>
      </c>
      <c r="I136">
        <v>72.53</v>
      </c>
      <c r="J136">
        <v>72.73</v>
      </c>
      <c r="K136">
        <v>73.13</v>
      </c>
      <c r="L136">
        <v>70.64</v>
      </c>
      <c r="M136">
        <v>21.81</v>
      </c>
      <c r="N136">
        <v>34.74</v>
      </c>
      <c r="O136">
        <v>34.26</v>
      </c>
      <c r="P136">
        <v>34.200000000000003</v>
      </c>
      <c r="Q136">
        <v>63.64</v>
      </c>
      <c r="R136">
        <v>3.7</v>
      </c>
      <c r="S136">
        <v>72.69</v>
      </c>
      <c r="T136">
        <v>76.94</v>
      </c>
      <c r="U136">
        <v>73.53</v>
      </c>
      <c r="V136">
        <v>73.53</v>
      </c>
      <c r="W136">
        <v>2.81</v>
      </c>
      <c r="X136">
        <v>2.5499999999999998</v>
      </c>
      <c r="Y136">
        <v>3.95</v>
      </c>
      <c r="Z136">
        <v>3.73</v>
      </c>
      <c r="AA136">
        <v>4.8</v>
      </c>
      <c r="AB136">
        <v>4.49</v>
      </c>
      <c r="AC136">
        <v>4.0199999999999996</v>
      </c>
      <c r="AD136">
        <v>1.54</v>
      </c>
      <c r="AE136">
        <v>1.72</v>
      </c>
      <c r="AF136">
        <v>2.36</v>
      </c>
      <c r="AH136" s="4" t="str">
        <f t="shared" si="140"/>
        <v>ON</v>
      </c>
      <c r="AI136" s="31">
        <f>M136+'Config sheet'!$D$9-'Config sheet'!$C$139</f>
        <v>22.768899999999999</v>
      </c>
      <c r="AJ136" s="31">
        <f>N136+'Config sheet'!$D$9+'Config sheet'!$C$140</f>
        <v>36.0989</v>
      </c>
      <c r="AK136" s="25">
        <f t="shared" si="141"/>
        <v>1.585447694003663</v>
      </c>
      <c r="AL136" s="46">
        <f>'Config sheet'!$C$47</f>
        <v>3546.9708798579968</v>
      </c>
      <c r="AM136" s="4">
        <f>'Config sheet'!$C$42</f>
        <v>1817.9423322060413</v>
      </c>
      <c r="AN136" s="25">
        <f>'Config sheet'!$C$46</f>
        <v>1729.0285476519553</v>
      </c>
      <c r="AO136" s="25">
        <f t="shared" si="142"/>
        <v>1.5219665813144212</v>
      </c>
      <c r="AP136" s="25">
        <f>'Config sheet'!$C$50/100*GERC_A_PARA!AM136</f>
        <v>351.771841281869</v>
      </c>
      <c r="AQ136" s="25">
        <f t="shared" si="143"/>
        <v>351.771841281869</v>
      </c>
      <c r="AR136" s="25">
        <f t="shared" si="144"/>
        <v>476.1785402995867</v>
      </c>
      <c r="AS136" s="27">
        <f t="shared" si="145"/>
        <v>2169.7141734879106</v>
      </c>
      <c r="AT136" s="25">
        <f t="shared" si="146"/>
        <v>1602.8533108254258</v>
      </c>
      <c r="AU136" s="25">
        <f>'Config sheet'!$C$51/100*GERC_A_PARA!AN136</f>
        <v>266.0974934836359</v>
      </c>
      <c r="AV136" s="25">
        <f t="shared" si="147"/>
        <v>266.0974934836359</v>
      </c>
      <c r="AW136" s="25">
        <f t="shared" si="148"/>
        <v>360.20482925148622</v>
      </c>
      <c r="AX136" s="27">
        <f t="shared" si="149"/>
        <v>1995.1260411355911</v>
      </c>
      <c r="AY136" s="25">
        <f t="shared" si="150"/>
        <v>1473.8781815705483</v>
      </c>
      <c r="AZ136" s="31">
        <f t="shared" si="187"/>
        <v>93.156730177092442</v>
      </c>
      <c r="BA136" s="31">
        <f t="shared" si="188"/>
        <v>94.557213303640978</v>
      </c>
      <c r="BB136" s="31">
        <f t="shared" si="189"/>
        <v>68.818545416971006</v>
      </c>
      <c r="BC136" s="31">
        <f t="shared" si="190"/>
        <v>69.853137458435569</v>
      </c>
      <c r="BD136" s="25">
        <f t="shared" si="151"/>
        <v>93.856971740366703</v>
      </c>
      <c r="BE136">
        <f>'Config sheet'!$D$59</f>
        <v>82.44</v>
      </c>
      <c r="BF136" s="30">
        <f t="shared" si="191"/>
        <v>81.596406589034999</v>
      </c>
      <c r="BG136" s="19">
        <f>Coeff_Summary!$B$10+Coeff_Summary!$D$10*(C136)+Coeff_Summary!$E$10*AI136*100+Coeff_Summary!$F$10*(C136)^2+Coeff_Summary!$G$10*(C136)*AI136*100+Coeff_Summary!$H$10*(AI136*100)^2</f>
        <v>0.96473948669212795</v>
      </c>
      <c r="BH136" s="19">
        <f>Coeff_Summary!$B$8+Coeff_Summary!$D$8*(D136)+Coeff_Summary!$E$8*AJ136*100+Coeff_Summary!$F$8*(D136)^2+Coeff_Summary!$G$8*(D136)*AJ136*100+Coeff_Summary!$H$8*(AJ136*100)^2</f>
        <v>0.97534609808735229</v>
      </c>
      <c r="BI136" s="30">
        <f t="shared" si="192"/>
        <v>0.97004279238974012</v>
      </c>
      <c r="BJ136" s="30">
        <f>BG136*8314.4*(GERC_A_PARA!C136+273)/('Config sheet'!$C$28*AI136*10^5)</f>
        <v>6.556797986731483E-2</v>
      </c>
      <c r="BK136">
        <f>BH136*(8314.4/'Config sheet'!$C$28)*(BT136/(AJ136*10^5))</f>
        <v>4.8970185864959666E-2</v>
      </c>
      <c r="BL136" s="30">
        <f t="shared" si="193"/>
        <v>3329.0794563473564</v>
      </c>
      <c r="BM136" s="30">
        <f t="shared" si="152"/>
        <v>50772.945316969861</v>
      </c>
      <c r="BN136" s="30">
        <f t="shared" si="153"/>
        <v>2459.32210509985</v>
      </c>
      <c r="BO136" s="30">
        <f t="shared" si="154"/>
        <v>50220.803978193675</v>
      </c>
      <c r="BP136" s="19">
        <f>(Coeff_Summary!$B$4+Coeff_Summary!$D$4*(C136)+Coeff_Summary!$E$4*AI136*100+Coeff_Summary!$F$4*(C136)^2+Coeff_Summary!$G$4*(C136)*AI136*100+Coeff_Summary!$H$4*(AI136*100)^2+Coeff_Summary!$B$2+Coeff_Summary!$D$2*(D136)+Coeff_Summary!$E$2*AJ136*100+Coeff_Summary!$F$2*(D136)^2+Coeff_Summary!$G$2*(D136)*AJ136*100+Coeff_Summary!$H$2*(AJ136*100)^2)/2</f>
        <v>1.353859453578258</v>
      </c>
      <c r="BQ136" s="30">
        <f t="shared" si="194"/>
        <v>3.825980738646126</v>
      </c>
      <c r="BR136" s="30">
        <f>BI136*(8314.4/'Config sheet'!$C$28)*(273+C136)*BQ136*((AK136^(1/BQ136))-1)</f>
        <v>73520.696887206956</v>
      </c>
      <c r="BS136" s="30">
        <f t="shared" si="155"/>
        <v>343.80690875016967</v>
      </c>
      <c r="BT136" s="30">
        <f t="shared" si="156"/>
        <v>356.98</v>
      </c>
      <c r="BU136" s="52">
        <f t="shared" si="157"/>
        <v>74.759357635887454</v>
      </c>
      <c r="BV136" s="30">
        <f t="shared" si="158"/>
        <v>1386.9918543250153</v>
      </c>
      <c r="BW136" s="65">
        <f>Coeff_Summary!$B$8+Coeff_Summary!$D$8*(BS136-273)+Coeff_Summary!$E$8*AJ136*100+Coeff_Summary!$F$8*(BS136-273)^2+Coeff_Summary!$G$8*(BS136-273)*AJ136*100+Coeff_Summary!$H$8*(AJ136*100)^2</f>
        <v>0.96970311210190274</v>
      </c>
      <c r="BX136" s="30">
        <f>BW136*(8314.4/'Config sheet'!$C$28)*(BS136/(AI136*10^5))</f>
        <v>7.4342031368441225E-2</v>
      </c>
      <c r="BY136" s="30">
        <f t="shared" si="159"/>
        <v>1.1338161022938607</v>
      </c>
      <c r="BZ136" s="30">
        <f t="shared" si="160"/>
        <v>1.0109942751815748</v>
      </c>
      <c r="CA136" s="30">
        <f>('Config sheet'!$C$132*(AJ136-AI136) - 'Config sheet'!$C$133*GERC_A_PARA!AJ136)*10^5</f>
        <v>99030.404511623696</v>
      </c>
      <c r="CB136" s="30">
        <f>('Config sheet'!$C$132*(AJ136-AI136) + 'Config sheet'!$C$133*AI136)*10^5</f>
        <v>123685.73443445227</v>
      </c>
      <c r="CC136" s="30">
        <f>'Config sheet'!$C$148</f>
        <v>386976</v>
      </c>
      <c r="CD136" s="30">
        <f t="shared" si="195"/>
        <v>13.17309124983035</v>
      </c>
      <c r="CE136" s="30"/>
      <c r="CF136" s="30"/>
      <c r="CG136" s="30"/>
      <c r="CH136" s="30"/>
      <c r="CI136" s="30"/>
      <c r="CJ136" s="30"/>
      <c r="CK136" s="30"/>
      <c r="CL136" s="30"/>
      <c r="CM136" s="46">
        <f>P136+'Config sheet'!$O$9-'Config sheet'!$C$139</f>
        <v>35.158900000000003</v>
      </c>
      <c r="CN136" s="46">
        <f>Q136+'Config sheet'!$O$9+'Config sheet'!C$140</f>
        <v>64.998900000000006</v>
      </c>
      <c r="CO136" s="27">
        <f t="shared" si="161"/>
        <v>1.8487182477267492</v>
      </c>
      <c r="CP136" s="46">
        <f>'Config sheet'!$N$47</f>
        <v>1852.7346826837274</v>
      </c>
      <c r="CQ136" s="27">
        <f>'Config sheet'!$N$42</f>
        <v>970.82423361890676</v>
      </c>
      <c r="CR136" s="27">
        <f>'Config sheet'!$N$46</f>
        <v>881.91044906482068</v>
      </c>
      <c r="CS136" s="27">
        <f t="shared" si="162"/>
        <v>1.376380547297567</v>
      </c>
      <c r="CT136" s="27">
        <f>'Config sheet'!$N$50/100*GERC_A_PARA!CQ136</f>
        <v>274.64617569078871</v>
      </c>
      <c r="CU136" s="27">
        <f t="shared" si="163"/>
        <v>274.64617569078871</v>
      </c>
      <c r="CV136" s="27">
        <f t="shared" si="164"/>
        <v>429.20688783932195</v>
      </c>
      <c r="CW136" s="27">
        <f t="shared" si="165"/>
        <v>1245.4704093096955</v>
      </c>
      <c r="CX136" s="27">
        <f t="shared" si="166"/>
        <v>796.96690464344135</v>
      </c>
      <c r="CY136" s="27">
        <f>'Config sheet'!$N$51/100*GERC_A_PARA!CR136</f>
        <v>198.78261521921058</v>
      </c>
      <c r="CZ136" s="27">
        <f t="shared" si="167"/>
        <v>198.78261521921058</v>
      </c>
      <c r="DA136" s="27">
        <f t="shared" si="168"/>
        <v>310.65012072425628</v>
      </c>
      <c r="DB136" s="27">
        <f t="shared" si="169"/>
        <v>1080.6930642840312</v>
      </c>
      <c r="DC136" s="27">
        <f t="shared" si="170"/>
        <v>691.52715301316891</v>
      </c>
      <c r="DD136" s="50">
        <f t="shared" si="171"/>
        <v>84.079434073005899</v>
      </c>
      <c r="DE136" s="50">
        <f t="shared" si="172"/>
        <v>87.315321456541284</v>
      </c>
      <c r="DF136" s="50">
        <f t="shared" si="173"/>
        <v>53.801781091270904</v>
      </c>
      <c r="DG136" s="50">
        <f t="shared" si="174"/>
        <v>55.872400459305759</v>
      </c>
      <c r="DH136" s="27">
        <f t="shared" si="175"/>
        <v>85.697377764773591</v>
      </c>
      <c r="DI136">
        <f>'Config sheet'!$N$59</f>
        <v>71.978923438716066</v>
      </c>
      <c r="DJ136" s="21">
        <f t="shared" si="196"/>
        <v>70.267234270030954</v>
      </c>
      <c r="DK136" s="19">
        <f>Coeff_Summary!$B$11+Coeff_Summary!$D$11*(F136)+Coeff_Summary!$E$11*CM136*100+Coeff_Summary!$F$11*(F136)^2+Coeff_Summary!$G$11*(F136)*CM136*100+Coeff_Summary!$H$11*(CM136*100)^2</f>
        <v>0.94727233303500658</v>
      </c>
      <c r="DL136" s="19">
        <f>Coeff_Summary!$B$9+Coeff_Summary!$D$9*(G136)+Coeff_Summary!$E$9*CN136*100+Coeff_Summary!$F$9*(G136)^2+Coeff_Summary!$G$9*(G136)*CN136*100+Coeff_Summary!$H$9*(CN136*100)^2</f>
        <v>0.96304762732455262</v>
      </c>
      <c r="DM136" s="30">
        <f t="shared" si="197"/>
        <v>0.95515998017977966</v>
      </c>
      <c r="DN136">
        <f>DK136*8314.4*(GERC_A_PARA!F136+273)/('Config sheet'!$N$28*GERC_A_PARA!CM136*10^5)</f>
        <v>4.161778583955221E-2</v>
      </c>
      <c r="DO136">
        <f>DL136*(8314.4/'Config sheet'!$N$28)*((GERC_A_PARA!G136+273)/(GERC_A_PARA!CN136*10^5))</f>
        <v>2.7074394755836059E-2</v>
      </c>
      <c r="DP136" s="30">
        <f t="shared" si="198"/>
        <v>1587.7450399984532</v>
      </c>
      <c r="DQ136" s="30">
        <f t="shared" si="176"/>
        <v>38150.636992550222</v>
      </c>
      <c r="DR136" s="30">
        <f t="shared" si="177"/>
        <v>1015.9857997685259</v>
      </c>
      <c r="DS136" s="30">
        <f t="shared" si="178"/>
        <v>37525.706813797704</v>
      </c>
      <c r="DT136" s="19">
        <f>(Coeff_Summary!$B$5+Coeff_Summary!$D$5*(F136)+Coeff_Summary!$E$5*CM136*100+Coeff_Summary!$F$5*(F136)^2+Coeff_Summary!$G$5*(F136)*CM136*100+Coeff_Summary!$H$5*(CM136*100)^2+Coeff_Summary!$B$3+Coeff_Summary!$D$3*(G136)+Coeff_Summary!$E$3*CN136*100+Coeff_Summary!$F$3*(G136)^2+Coeff_Summary!$G$3*(G136)*CN136*100+Coeff_Summary!$H$3*(CN136*100)^2)/2</f>
        <v>1.3976655560748905</v>
      </c>
      <c r="DU136" s="30">
        <f t="shared" si="199"/>
        <v>3.5146759248409101</v>
      </c>
      <c r="DV136" s="30">
        <f>DM136*(8314.4/'Config sheet'!$N$28)*(273+F136)*DU136*((CO136^(1/DU136))-1)</f>
        <v>99071.865536790341</v>
      </c>
      <c r="DW136" s="30">
        <f t="shared" si="179"/>
        <v>362.36538625550207</v>
      </c>
      <c r="DX136" s="30">
        <f t="shared" si="180"/>
        <v>359.90999999999997</v>
      </c>
      <c r="DY136" s="30">
        <f t="shared" si="181"/>
        <v>104.4106094045304</v>
      </c>
      <c r="DZ136" s="30">
        <f t="shared" si="182"/>
        <v>1005.5530860919588</v>
      </c>
      <c r="EA136" s="65">
        <f>Coeff_Summary!$B$9+Coeff_Summary!$D$9*(DW136-273)+Coeff_Summary!$E$9*CN136*100+Coeff_Summary!$F$9*(DW136-273)^2+Coeff_Summary!$G$9*(DW136-273)*CN136*100+Coeff_Summary!$H$9*(CN136*100)^2</f>
        <v>0.96459526933215756</v>
      </c>
      <c r="EB136" s="30">
        <f>EA136*(8314.4/'Config sheet'!$C$28)*(DW136/(CM136*10^5))</f>
        <v>5.0475384943049061E-2</v>
      </c>
      <c r="EC136" s="30">
        <f t="shared" si="183"/>
        <v>1.2128320602553266</v>
      </c>
      <c r="ED136" s="30">
        <f t="shared" si="184"/>
        <v>1.0166533886184588</v>
      </c>
      <c r="EE136" s="30">
        <f>('Config sheet'!$N$132*(CN136-CM136) - 'Config sheet'!$N$133*GERC_A_PARA!CN136)*10^5</f>
        <v>109236.17402882235</v>
      </c>
      <c r="EF136" s="30">
        <f>('Config sheet'!$N$132*(CN136-CM136) + 'Config sheet'!$N$133*CM136)*10^5</f>
        <v>151184.80474620403</v>
      </c>
      <c r="EG136" s="30">
        <f>'Config sheet'!$N$148</f>
        <v>386976</v>
      </c>
      <c r="EH136" s="30">
        <f t="shared" si="185"/>
        <v>2392.544940416974</v>
      </c>
      <c r="EI136" s="30">
        <f>'Config sheet'!$E$127+'Config sheet'!$P$127</f>
        <v>3308.2</v>
      </c>
      <c r="EJ136" s="30"/>
      <c r="EK136" s="63">
        <f t="shared" si="186"/>
        <v>50772.945316969861</v>
      </c>
      <c r="EL136" s="63">
        <f t="shared" si="137"/>
        <v>50220.803978193675</v>
      </c>
      <c r="EM136" s="63">
        <f t="shared" si="138"/>
        <v>38150.636992550222</v>
      </c>
      <c r="EN136" s="63">
        <f t="shared" si="139"/>
        <v>37525.706813797704</v>
      </c>
      <c r="EO136" s="30">
        <f>BL136*(('Config sheet'!$D$8+273)/(C136+273))*(GERC_A_PARA!AI136/'Config sheet'!$D$7)*(1/GERC_A_PARA!BG136)*24*10^-3</f>
        <v>1762.1642979967696</v>
      </c>
      <c r="EP136" s="30">
        <f>BN136*(('Config sheet'!$D$8+273)/(D136+273))*(GERC_A_PARA!AJ136/'Config sheet'!$D$7)*(1/GERC_A_PARA!BH136)*24*10^-3</f>
        <v>1743.0012624752849</v>
      </c>
      <c r="EQ136" s="30">
        <f t="shared" si="200"/>
        <v>1752.5827802360272</v>
      </c>
      <c r="ER136" s="30">
        <f>DP136*(('Config sheet'!$D$8+273)/(F136+273))*(CM136/'Config sheet'!$D$7)*(1/DK136)*24*10^-3</f>
        <v>1324.0849045571783</v>
      </c>
      <c r="ES136" s="30">
        <f>DR136*(('Config sheet'!$D$8+273)/(G136+273))*(CN136/'Config sheet'!$D$7)*(1/DL136)*24*10^-3</f>
        <v>1302.3956044217698</v>
      </c>
      <c r="ET136" s="30">
        <f t="shared" si="201"/>
        <v>1313.240254489474</v>
      </c>
      <c r="EU136">
        <f t="shared" si="202"/>
        <v>1.0109942751815744</v>
      </c>
      <c r="EV136">
        <f t="shared" si="203"/>
        <v>1.016653388618459</v>
      </c>
      <c r="EW136" s="30">
        <f t="shared" si="204"/>
        <v>0.79139876870079917</v>
      </c>
      <c r="EX136" s="30">
        <f>'Config sheet'!$C$123/('Config sheet'!$F$17*10^-3)</f>
        <v>1.2841244171864261</v>
      </c>
      <c r="EY136" s="30">
        <f t="shared" si="205"/>
        <v>0.76570382506502632</v>
      </c>
      <c r="EZ136" s="30">
        <f>'Config sheet'!$N$123/('Config sheet'!$Q$17*10^-3)</f>
        <v>1.4616189626248377</v>
      </c>
      <c r="FA136" s="1" t="s">
        <v>543</v>
      </c>
      <c r="FB136" s="30">
        <f t="shared" si="206"/>
        <v>-2.4553862555021055</v>
      </c>
      <c r="FC136" s="30"/>
    </row>
    <row r="137" spans="1:159" x14ac:dyDescent="0.25">
      <c r="A137" s="1">
        <v>43485</v>
      </c>
      <c r="B137" s="2">
        <v>0.62638888888888888</v>
      </c>
      <c r="C137">
        <v>32.39</v>
      </c>
      <c r="D137">
        <v>84.23</v>
      </c>
      <c r="E137">
        <v>32.450000000000003</v>
      </c>
      <c r="F137">
        <v>32.340000000000003</v>
      </c>
      <c r="G137">
        <v>87.86</v>
      </c>
      <c r="H137">
        <v>67.22</v>
      </c>
      <c r="I137">
        <v>72.510000000000005</v>
      </c>
      <c r="J137">
        <v>72.680000000000007</v>
      </c>
      <c r="K137">
        <v>73.08</v>
      </c>
      <c r="L137">
        <v>70.67</v>
      </c>
      <c r="M137">
        <v>21.77</v>
      </c>
      <c r="N137">
        <v>34.74</v>
      </c>
      <c r="O137">
        <v>34.25</v>
      </c>
      <c r="P137">
        <v>34.200000000000003</v>
      </c>
      <c r="Q137">
        <v>63.69</v>
      </c>
      <c r="R137">
        <v>3.7</v>
      </c>
      <c r="S137">
        <v>71.97</v>
      </c>
      <c r="T137">
        <v>77.040000000000006</v>
      </c>
      <c r="U137">
        <v>73.34</v>
      </c>
      <c r="V137">
        <v>73.34</v>
      </c>
      <c r="W137">
        <v>2.79</v>
      </c>
      <c r="X137">
        <v>2.59</v>
      </c>
      <c r="Y137">
        <v>3.77</v>
      </c>
      <c r="Z137">
        <v>3.73</v>
      </c>
      <c r="AA137">
        <v>4.8499999999999996</v>
      </c>
      <c r="AB137">
        <v>4.49</v>
      </c>
      <c r="AC137">
        <v>4.04</v>
      </c>
      <c r="AD137">
        <v>1.82</v>
      </c>
      <c r="AE137">
        <v>1.51</v>
      </c>
      <c r="AF137">
        <v>2.61</v>
      </c>
      <c r="AH137" s="4" t="str">
        <f t="shared" si="140"/>
        <v>ON</v>
      </c>
      <c r="AI137" s="31">
        <f>M137+'Config sheet'!$D$9-'Config sheet'!$C$139</f>
        <v>22.728899999999999</v>
      </c>
      <c r="AJ137" s="31">
        <f>N137+'Config sheet'!$D$9+'Config sheet'!$C$140</f>
        <v>36.0989</v>
      </c>
      <c r="AK137" s="25">
        <f t="shared" si="141"/>
        <v>1.5882378821676368</v>
      </c>
      <c r="AL137" s="46">
        <f>'Config sheet'!$C$47</f>
        <v>3546.9708798579968</v>
      </c>
      <c r="AM137" s="4">
        <f>'Config sheet'!$C$42</f>
        <v>1817.9423322060413</v>
      </c>
      <c r="AN137" s="25">
        <f>'Config sheet'!$C$46</f>
        <v>1729.0285476519553</v>
      </c>
      <c r="AO137" s="25">
        <f t="shared" si="142"/>
        <v>1.5126627111887465</v>
      </c>
      <c r="AP137" s="25">
        <f>'Config sheet'!$C$50/100*GERC_A_PARA!AM137</f>
        <v>351.771841281869</v>
      </c>
      <c r="AQ137" s="25">
        <f t="shared" si="143"/>
        <v>351.771841281869</v>
      </c>
      <c r="AR137" s="25">
        <f t="shared" si="144"/>
        <v>477.62110700158382</v>
      </c>
      <c r="AS137" s="27">
        <f t="shared" si="145"/>
        <v>2169.7141734879106</v>
      </c>
      <c r="AT137" s="25">
        <f t="shared" si="146"/>
        <v>1598.012187222454</v>
      </c>
      <c r="AU137" s="25">
        <f>'Config sheet'!$C$51/100*GERC_A_PARA!AN137</f>
        <v>266.0974934836359</v>
      </c>
      <c r="AV137" s="25">
        <f t="shared" si="147"/>
        <v>266.0974934836359</v>
      </c>
      <c r="AW137" s="25">
        <f t="shared" si="148"/>
        <v>361.29605753793908</v>
      </c>
      <c r="AX137" s="27">
        <f t="shared" si="149"/>
        <v>1995.1260411355911</v>
      </c>
      <c r="AY137" s="25">
        <f t="shared" si="150"/>
        <v>1469.4266036223257</v>
      </c>
      <c r="AZ137" s="31">
        <f t="shared" si="187"/>
        <v>93.077378556502467</v>
      </c>
      <c r="BA137" s="31">
        <f t="shared" si="188"/>
        <v>94.494101084474039</v>
      </c>
      <c r="BB137" s="31">
        <f t="shared" si="189"/>
        <v>68.552248542905858</v>
      </c>
      <c r="BC137" s="31">
        <f t="shared" si="190"/>
        <v>69.595676241021437</v>
      </c>
      <c r="BD137" s="25">
        <f t="shared" si="151"/>
        <v>93.78573982048826</v>
      </c>
      <c r="BE137">
        <f>'Config sheet'!$D$59</f>
        <v>82.44</v>
      </c>
      <c r="BF137" s="30">
        <f t="shared" si="191"/>
        <v>81.429851106225954</v>
      </c>
      <c r="BG137" s="19">
        <f>Coeff_Summary!$B$10+Coeff_Summary!$D$10*(C137)+Coeff_Summary!$E$10*AI137*100+Coeff_Summary!$F$10*(C137)^2+Coeff_Summary!$G$10*(C137)*AI137*100+Coeff_Summary!$H$10*(AI137*100)^2</f>
        <v>0.96508734912804994</v>
      </c>
      <c r="BH137" s="19">
        <f>Coeff_Summary!$B$8+Coeff_Summary!$D$8*(D137)+Coeff_Summary!$E$8*AJ137*100+Coeff_Summary!$F$8*(D137)^2+Coeff_Summary!$G$8*(D137)*AJ137*100+Coeff_Summary!$H$8*(AJ137*100)^2</f>
        <v>0.97544444523371721</v>
      </c>
      <c r="BI137" s="30">
        <f t="shared" si="192"/>
        <v>0.97026589718088352</v>
      </c>
      <c r="BJ137" s="30">
        <f>BG137*8314.4*(GERC_A_PARA!C137+273)/('Config sheet'!$C$28*AI137*10^5)</f>
        <v>6.5836403973714361E-2</v>
      </c>
      <c r="BK137">
        <f>BH137*(8314.4/'Config sheet'!$C$28)*(BT137/(AJ137*10^5))</f>
        <v>4.9009421905955933E-2</v>
      </c>
      <c r="BL137" s="30">
        <f t="shared" si="193"/>
        <v>3326.552880892104</v>
      </c>
      <c r="BM137" s="30">
        <f t="shared" si="152"/>
        <v>50527.560439361987</v>
      </c>
      <c r="BN137" s="30">
        <f t="shared" si="153"/>
        <v>2450.0333316070146</v>
      </c>
      <c r="BO137" s="30">
        <f t="shared" si="154"/>
        <v>49991.067764651008</v>
      </c>
      <c r="BP137" s="19">
        <f>(Coeff_Summary!$B$4+Coeff_Summary!$D$4*(C137)+Coeff_Summary!$E$4*AI137*100+Coeff_Summary!$F$4*(C137)^2+Coeff_Summary!$G$4*(C137)*AI137*100+Coeff_Summary!$H$4*(AI137*100)^2+Coeff_Summary!$B$2+Coeff_Summary!$D$2*(D137)+Coeff_Summary!$E$2*AJ137*100+Coeff_Summary!$F$2*(D137)^2+Coeff_Summary!$G$2*(D137)*AJ137*100+Coeff_Summary!$H$2*(AJ137*100)^2)/2</f>
        <v>1.3533292272587565</v>
      </c>
      <c r="BQ137" s="30">
        <f t="shared" si="194"/>
        <v>3.8302215691532981</v>
      </c>
      <c r="BR137" s="30">
        <f>BI137*(8314.4/'Config sheet'!$C$28)*(273+C137)*BQ137*((AK137^(1/BQ137))-1)</f>
        <v>73975.775473808695</v>
      </c>
      <c r="BS137" s="30">
        <f t="shared" si="155"/>
        <v>344.59593153376449</v>
      </c>
      <c r="BT137" s="30">
        <f t="shared" si="156"/>
        <v>357.23</v>
      </c>
      <c r="BU137" s="52">
        <f t="shared" si="157"/>
        <v>75.62872595247778</v>
      </c>
      <c r="BV137" s="30">
        <f t="shared" si="158"/>
        <v>1372.8673343314911</v>
      </c>
      <c r="BW137" s="65">
        <f>Coeff_Summary!$B$8+Coeff_Summary!$D$8*(BS137-273)+Coeff_Summary!$E$8*AJ137*100+Coeff_Summary!$F$8*(BS137-273)^2+Coeff_Summary!$G$8*(BS137-273)*AJ137*100+Coeff_Summary!$H$8*(AJ137*100)^2</f>
        <v>0.97006657376830352</v>
      </c>
      <c r="BX137" s="30">
        <f>BW137*(8314.4/'Config sheet'!$C$28)*(BS137/(AI137*10^5))</f>
        <v>7.4671753941964139E-2</v>
      </c>
      <c r="BY137" s="30">
        <f t="shared" si="159"/>
        <v>1.1342015881027971</v>
      </c>
      <c r="BZ137" s="30">
        <f t="shared" si="160"/>
        <v>1.0107317706682459</v>
      </c>
      <c r="CA137" s="30">
        <f>('Config sheet'!$C$132*(AJ137-AI137) - 'Config sheet'!$C$133*GERC_A_PARA!AJ137)*10^5</f>
        <v>99372.938767493586</v>
      </c>
      <c r="CB137" s="30">
        <f>('Config sheet'!$C$132*(AJ137-AI137) + 'Config sheet'!$C$133*AI137)*10^5</f>
        <v>124011.51567429451</v>
      </c>
      <c r="CC137" s="30">
        <f>'Config sheet'!$C$148</f>
        <v>386976</v>
      </c>
      <c r="CD137" s="30">
        <f t="shared" si="195"/>
        <v>12.634068466235533</v>
      </c>
      <c r="CE137" s="30"/>
      <c r="CF137" s="30"/>
      <c r="CG137" s="30"/>
      <c r="CH137" s="30"/>
      <c r="CI137" s="30"/>
      <c r="CJ137" s="30"/>
      <c r="CK137" s="30"/>
      <c r="CL137" s="30"/>
      <c r="CM137" s="46">
        <f>P137+'Config sheet'!$O$9-'Config sheet'!$C$139</f>
        <v>35.158900000000003</v>
      </c>
      <c r="CN137" s="46">
        <f>Q137+'Config sheet'!$O$9+'Config sheet'!C$140</f>
        <v>65.048900000000003</v>
      </c>
      <c r="CO137" s="27">
        <f t="shared" si="161"/>
        <v>1.8501403627531008</v>
      </c>
      <c r="CP137" s="46">
        <f>'Config sheet'!$N$47</f>
        <v>1852.7346826837274</v>
      </c>
      <c r="CQ137" s="27">
        <f>'Config sheet'!$N$42</f>
        <v>970.82423361890676</v>
      </c>
      <c r="CR137" s="27">
        <f>'Config sheet'!$N$46</f>
        <v>881.91044906482068</v>
      </c>
      <c r="CS137" s="27">
        <f t="shared" si="162"/>
        <v>1.3727468781851673</v>
      </c>
      <c r="CT137" s="27">
        <f>'Config sheet'!$N$50/100*GERC_A_PARA!CQ137</f>
        <v>274.64617569078871</v>
      </c>
      <c r="CU137" s="27">
        <f t="shared" si="163"/>
        <v>274.64617569078871</v>
      </c>
      <c r="CV137" s="27">
        <f t="shared" si="164"/>
        <v>429.95518473518842</v>
      </c>
      <c r="CW137" s="27">
        <f t="shared" si="165"/>
        <v>1245.4704093096955</v>
      </c>
      <c r="CX137" s="27">
        <f t="shared" si="166"/>
        <v>795.57985808132037</v>
      </c>
      <c r="CY137" s="27">
        <f>'Config sheet'!$N$51/100*GERC_A_PARA!CR137</f>
        <v>198.78261521921058</v>
      </c>
      <c r="CZ137" s="27">
        <f t="shared" si="167"/>
        <v>198.78261521921058</v>
      </c>
      <c r="DA137" s="27">
        <f t="shared" si="168"/>
        <v>311.19172088871011</v>
      </c>
      <c r="DB137" s="27">
        <f t="shared" si="169"/>
        <v>1080.6930642840312</v>
      </c>
      <c r="DC137" s="27">
        <f t="shared" si="170"/>
        <v>690.32361450408939</v>
      </c>
      <c r="DD137" s="50">
        <f t="shared" si="171"/>
        <v>84.002355558692656</v>
      </c>
      <c r="DE137" s="50">
        <f t="shared" si="172"/>
        <v>87.253909306925863</v>
      </c>
      <c r="DF137" s="50">
        <f t="shared" si="173"/>
        <v>53.658908003219679</v>
      </c>
      <c r="DG137" s="50">
        <f t="shared" si="174"/>
        <v>55.735930990057973</v>
      </c>
      <c r="DH137" s="27">
        <f t="shared" si="175"/>
        <v>85.628132432809252</v>
      </c>
      <c r="DI137">
        <f>'Config sheet'!$N$59</f>
        <v>71.978923438716066</v>
      </c>
      <c r="DJ137" s="21">
        <f t="shared" si="196"/>
        <v>70.162775964724034</v>
      </c>
      <c r="DK137" s="19">
        <f>Coeff_Summary!$B$11+Coeff_Summary!$D$11*(F137)+Coeff_Summary!$E$11*CM137*100+Coeff_Summary!$F$11*(F137)^2+Coeff_Summary!$G$11*(F137)*CM137*100+Coeff_Summary!$H$11*(CM137*100)^2</f>
        <v>0.94808809274022354</v>
      </c>
      <c r="DL137" s="19">
        <f>Coeff_Summary!$B$9+Coeff_Summary!$D$9*(G137)+Coeff_Summary!$E$9*CN137*100+Coeff_Summary!$F$9*(G137)^2+Coeff_Summary!$G$9*(G137)*CN137*100+Coeff_Summary!$H$9*(CN137*100)^2</f>
        <v>0.96363435630021299</v>
      </c>
      <c r="DM137" s="30">
        <f t="shared" si="197"/>
        <v>0.95586122452021827</v>
      </c>
      <c r="DN137">
        <f>DK137*8314.4*(GERC_A_PARA!F137+273)/('Config sheet'!$N$28*GERC_A_PARA!CM137*10^5)</f>
        <v>4.180422716501471E-2</v>
      </c>
      <c r="DO137">
        <f>DL137*(8314.4/'Config sheet'!$N$28)*((GERC_A_PARA!G137+273)/(GERC_A_PARA!CN137*10^5))</f>
        <v>2.7141518891537968E-2</v>
      </c>
      <c r="DP137" s="30">
        <f t="shared" si="198"/>
        <v>1586.4621077170104</v>
      </c>
      <c r="DQ137" s="30">
        <f t="shared" si="176"/>
        <v>37949.801139840121</v>
      </c>
      <c r="DR137" s="30">
        <f t="shared" si="177"/>
        <v>1013.3980615472387</v>
      </c>
      <c r="DS137" s="30">
        <f t="shared" si="178"/>
        <v>37337.558947859412</v>
      </c>
      <c r="DT137" s="19">
        <f>(Coeff_Summary!$B$5+Coeff_Summary!$D$5*(F137)+Coeff_Summary!$E$5*CM137*100+Coeff_Summary!$F$5*(F137)^2+Coeff_Summary!$G$5*(F137)*CM137*100+Coeff_Summary!$H$5*(CM137*100)^2+Coeff_Summary!$B$3+Coeff_Summary!$D$3*(G137)+Coeff_Summary!$E$3*CN137*100+Coeff_Summary!$F$3*(G137)^2+Coeff_Summary!$G$3*(G137)*CN137*100+Coeff_Summary!$H$3*(CN137*100)^2)/2</f>
        <v>1.3960740985128215</v>
      </c>
      <c r="DU137" s="30">
        <f t="shared" si="199"/>
        <v>3.5247800948226575</v>
      </c>
      <c r="DV137" s="30">
        <f>DM137*(8314.4/'Config sheet'!$N$28)*(273+F137)*DU137*((CO137^(1/DU137))-1)</f>
        <v>99613.069942017479</v>
      </c>
      <c r="DW137" s="30">
        <f t="shared" si="179"/>
        <v>363.57262511121758</v>
      </c>
      <c r="DX137" s="30">
        <f t="shared" si="180"/>
        <v>360.86</v>
      </c>
      <c r="DY137" s="30">
        <f t="shared" si="181"/>
        <v>104.88585214556481</v>
      </c>
      <c r="DZ137" s="30">
        <f t="shared" si="182"/>
        <v>1001.1667493486426</v>
      </c>
      <c r="EA137" s="65">
        <f>Coeff_Summary!$B$9+Coeff_Summary!$D$9*(DW137-273)+Coeff_Summary!$E$9*CN137*100+Coeff_Summary!$F$9*(DW137-273)^2+Coeff_Summary!$G$9*(DW137-273)*CN137*100+Coeff_Summary!$H$9*(CN137*100)^2</f>
        <v>0.96531917009397339</v>
      </c>
      <c r="EB137" s="30">
        <f>EA137*(8314.4/'Config sheet'!$C$28)*(DW137/(CM137*10^5))</f>
        <v>5.0681552786927549E-2</v>
      </c>
      <c r="EC137" s="30">
        <f t="shared" si="183"/>
        <v>1.2123547359665612</v>
      </c>
      <c r="ED137" s="30">
        <f t="shared" si="184"/>
        <v>1.0163974884602307</v>
      </c>
      <c r="EE137" s="30">
        <f>('Config sheet'!$N$132*(CN137-CM137) - 'Config sheet'!$N$133*GERC_A_PARA!CN137)*10^5</f>
        <v>109443.88450873051</v>
      </c>
      <c r="EF137" s="30">
        <f>('Config sheet'!$N$132*(CN137-CM137) + 'Config sheet'!$N$133*CM137)*10^5</f>
        <v>151413.45649614677</v>
      </c>
      <c r="EG137" s="30">
        <f>'Config sheet'!$N$148</f>
        <v>386976</v>
      </c>
      <c r="EH137" s="30">
        <f t="shared" si="185"/>
        <v>2374.0340836801338</v>
      </c>
      <c r="EI137" s="30">
        <f>'Config sheet'!$E$127+'Config sheet'!$P$127</f>
        <v>3308.2</v>
      </c>
      <c r="EJ137" s="30"/>
      <c r="EK137" s="63">
        <f t="shared" si="186"/>
        <v>50527.560439361987</v>
      </c>
      <c r="EL137" s="63">
        <f t="shared" ref="EL137:EL200" si="207">BO137</f>
        <v>49991.067764651008</v>
      </c>
      <c r="EM137" s="63">
        <f t="shared" ref="EM137:EM200" si="208">DQ137</f>
        <v>37949.801139840121</v>
      </c>
      <c r="EN137" s="63">
        <f t="shared" ref="EN137:EN200" si="209">DS137</f>
        <v>37337.558947859412</v>
      </c>
      <c r="EO137" s="30">
        <f>BL137*(('Config sheet'!$D$8+273)/(C137+273))*(GERC_A_PARA!AI137/'Config sheet'!$D$7)*(1/GERC_A_PARA!BG137)*24*10^-3</f>
        <v>1753.6477845684192</v>
      </c>
      <c r="EP137" s="30">
        <f>BN137*(('Config sheet'!$D$8+273)/(D137+273))*(GERC_A_PARA!AJ137/'Config sheet'!$D$7)*(1/GERC_A_PARA!BH137)*24*10^-3</f>
        <v>1735.0278634350179</v>
      </c>
      <c r="EQ137" s="30">
        <f t="shared" si="200"/>
        <v>1744.3378240017187</v>
      </c>
      <c r="ER137" s="30">
        <f>DP137*(('Config sheet'!$D$8+273)/(F137+273))*(CM137/'Config sheet'!$D$7)*(1/DK137)*24*10^-3</f>
        <v>1317.1145433304641</v>
      </c>
      <c r="ES137" s="30">
        <f>DR137*(('Config sheet'!$D$8+273)/(G137+273))*(CN137/'Config sheet'!$D$7)*(1/DL137)*24*10^-3</f>
        <v>1295.8656020744393</v>
      </c>
      <c r="ET137" s="30">
        <f t="shared" si="201"/>
        <v>1306.4900727024517</v>
      </c>
      <c r="EU137">
        <f t="shared" si="202"/>
        <v>1.0107317706682459</v>
      </c>
      <c r="EV137">
        <f t="shared" si="203"/>
        <v>1.0163974884602303</v>
      </c>
      <c r="EW137" s="30">
        <f t="shared" si="204"/>
        <v>0.78704211732448126</v>
      </c>
      <c r="EX137" s="30">
        <f>'Config sheet'!$C$123/('Config sheet'!$F$17*10^-3)</f>
        <v>1.2841244171864261</v>
      </c>
      <c r="EY137" s="30">
        <f t="shared" si="205"/>
        <v>0.76630260747236056</v>
      </c>
      <c r="EZ137" s="30">
        <f>'Config sheet'!$N$123/('Config sheet'!$Q$17*10^-3)</f>
        <v>1.4616189626248377</v>
      </c>
      <c r="FA137" s="1" t="s">
        <v>544</v>
      </c>
      <c r="FB137" s="30">
        <f t="shared" si="206"/>
        <v>-2.7126251112175623</v>
      </c>
      <c r="FC137" s="30"/>
    </row>
    <row r="138" spans="1:159" x14ac:dyDescent="0.25">
      <c r="A138" s="1">
        <v>43485</v>
      </c>
      <c r="B138" s="2">
        <v>0.66805555555555562</v>
      </c>
      <c r="C138">
        <v>32.25</v>
      </c>
      <c r="D138">
        <v>83.84</v>
      </c>
      <c r="E138">
        <v>32.58</v>
      </c>
      <c r="F138">
        <v>32.51</v>
      </c>
      <c r="G138">
        <v>87.98</v>
      </c>
      <c r="H138">
        <v>67.08</v>
      </c>
      <c r="I138">
        <v>72.34</v>
      </c>
      <c r="J138">
        <v>72.56</v>
      </c>
      <c r="K138">
        <v>72.97</v>
      </c>
      <c r="L138">
        <v>70.510000000000005</v>
      </c>
      <c r="M138">
        <v>21.82</v>
      </c>
      <c r="N138">
        <v>34.880000000000003</v>
      </c>
      <c r="O138">
        <v>34.28</v>
      </c>
      <c r="P138">
        <v>34.25</v>
      </c>
      <c r="Q138">
        <v>63.68</v>
      </c>
      <c r="R138">
        <v>3.7</v>
      </c>
      <c r="S138">
        <v>71</v>
      </c>
      <c r="T138">
        <v>77.14</v>
      </c>
      <c r="U138">
        <v>73.27</v>
      </c>
      <c r="V138">
        <v>73.27</v>
      </c>
      <c r="W138">
        <v>2.74</v>
      </c>
      <c r="X138">
        <v>2.57</v>
      </c>
      <c r="Y138">
        <v>3.67</v>
      </c>
      <c r="Z138">
        <v>3.69</v>
      </c>
      <c r="AA138">
        <v>4.88</v>
      </c>
      <c r="AB138">
        <v>4.45</v>
      </c>
      <c r="AC138">
        <v>4.0599999999999996</v>
      </c>
      <c r="AD138">
        <v>1.59</v>
      </c>
      <c r="AE138">
        <v>1.25</v>
      </c>
      <c r="AF138">
        <v>2.5499999999999998</v>
      </c>
      <c r="AH138" s="4" t="str">
        <f t="shared" si="140"/>
        <v>ON</v>
      </c>
      <c r="AI138" s="31">
        <f>M138+'Config sheet'!$D$9-'Config sheet'!$C$139</f>
        <v>22.7789</v>
      </c>
      <c r="AJ138" s="31">
        <f>N138+'Config sheet'!$D$9+'Config sheet'!$C$140</f>
        <v>36.238900000000001</v>
      </c>
      <c r="AK138" s="25">
        <f t="shared" si="141"/>
        <v>1.5908977167466383</v>
      </c>
      <c r="AL138" s="46">
        <f>'Config sheet'!$C$47</f>
        <v>3546.9708798579968</v>
      </c>
      <c r="AM138" s="4">
        <f>'Config sheet'!$C$42</f>
        <v>1817.9423322060413</v>
      </c>
      <c r="AN138" s="25">
        <f>'Config sheet'!$C$46</f>
        <v>1729.0285476519553</v>
      </c>
      <c r="AO138" s="25">
        <f t="shared" si="142"/>
        <v>1.5067675091201111</v>
      </c>
      <c r="AP138" s="25">
        <f>'Config sheet'!$C$50/100*GERC_A_PARA!AM138</f>
        <v>351.771841281869</v>
      </c>
      <c r="AQ138" s="25">
        <f t="shared" si="143"/>
        <v>351.771841281869</v>
      </c>
      <c r="AR138" s="25">
        <f t="shared" si="144"/>
        <v>478.72429964034035</v>
      </c>
      <c r="AS138" s="27">
        <f t="shared" si="145"/>
        <v>2169.7141734879106</v>
      </c>
      <c r="AT138" s="25">
        <f t="shared" si="146"/>
        <v>1594.3296599663458</v>
      </c>
      <c r="AU138" s="25">
        <f>'Config sheet'!$C$51/100*GERC_A_PARA!AN138</f>
        <v>266.0974934836359</v>
      </c>
      <c r="AV138" s="25">
        <f t="shared" si="147"/>
        <v>266.0974934836359</v>
      </c>
      <c r="AW138" s="25">
        <f t="shared" si="148"/>
        <v>362.13056661897576</v>
      </c>
      <c r="AX138" s="27">
        <f t="shared" si="149"/>
        <v>1995.1260411355911</v>
      </c>
      <c r="AY138" s="25">
        <f t="shared" si="150"/>
        <v>1466.0403944544873</v>
      </c>
      <c r="AZ138" s="31">
        <f t="shared" si="187"/>
        <v>93.016694968293265</v>
      </c>
      <c r="BA138" s="31">
        <f t="shared" si="188"/>
        <v>94.445836463154166</v>
      </c>
      <c r="BB138" s="31">
        <f t="shared" si="189"/>
        <v>68.349682862418106</v>
      </c>
      <c r="BC138" s="31">
        <f t="shared" si="190"/>
        <v>69.399831633803302</v>
      </c>
      <c r="BD138" s="25">
        <f t="shared" si="151"/>
        <v>93.731265715723708</v>
      </c>
      <c r="BE138">
        <f>'Config sheet'!$D$59</f>
        <v>82.44</v>
      </c>
      <c r="BF138" s="30">
        <f t="shared" si="191"/>
        <v>81.303011481917196</v>
      </c>
      <c r="BG138" s="19">
        <f>Coeff_Summary!$B$10+Coeff_Summary!$D$10*(C138)+Coeff_Summary!$E$10*AI138*100+Coeff_Summary!$F$10*(C138)^2+Coeff_Summary!$G$10*(C138)*AI138*100+Coeff_Summary!$H$10*(AI138*100)^2</f>
        <v>0.964949329856851</v>
      </c>
      <c r="BH138" s="19">
        <f>Coeff_Summary!$B$8+Coeff_Summary!$D$8*(D138)+Coeff_Summary!$E$8*AJ138*100+Coeff_Summary!$F$8*(D138)^2+Coeff_Summary!$G$8*(D138)*AJ138*100+Coeff_Summary!$H$8*(AJ138*100)^2</f>
        <v>0.97521061455481683</v>
      </c>
      <c r="BI138" s="30">
        <f t="shared" si="192"/>
        <v>0.97007997220583397</v>
      </c>
      <c r="BJ138" s="30">
        <f>BG138*8314.4*(GERC_A_PARA!C138+273)/('Config sheet'!$C$28*AI138*10^5)</f>
        <v>6.5652386574880942E-2</v>
      </c>
      <c r="BK138">
        <f>BH138*(8314.4/'Config sheet'!$C$28)*(BT138/(AJ138*10^5))</f>
        <v>4.875509740226424E-2</v>
      </c>
      <c r="BL138" s="30">
        <f t="shared" si="193"/>
        <v>3324.6207002590422</v>
      </c>
      <c r="BM138" s="30">
        <f t="shared" si="152"/>
        <v>50639.753917659793</v>
      </c>
      <c r="BN138" s="30">
        <f t="shared" si="153"/>
        <v>2442.9675831633717</v>
      </c>
      <c r="BO138" s="30">
        <f t="shared" si="154"/>
        <v>50106.916267793524</v>
      </c>
      <c r="BP138" s="19">
        <f>(Coeff_Summary!$B$4+Coeff_Summary!$D$4*(C138)+Coeff_Summary!$E$4*AI138*100+Coeff_Summary!$F$4*(C138)^2+Coeff_Summary!$G$4*(C138)*AI138*100+Coeff_Summary!$H$4*(AI138*100)^2+Coeff_Summary!$B$2+Coeff_Summary!$D$2*(D138)+Coeff_Summary!$E$2*AJ138*100+Coeff_Summary!$F$2*(D138)^2+Coeff_Summary!$G$2*(D138)*AJ138*100+Coeff_Summary!$H$2*(AJ138*100)^2)/2</f>
        <v>1.353812867110151</v>
      </c>
      <c r="BQ138" s="30">
        <f t="shared" si="194"/>
        <v>3.8263528349540614</v>
      </c>
      <c r="BR138" s="30">
        <f>BI138*(8314.4/'Config sheet'!$C$28)*(273+C138)*BQ138*((AK138^(1/BQ138))-1)</f>
        <v>74216.264210851965</v>
      </c>
      <c r="BS138" s="30">
        <f t="shared" si="155"/>
        <v>344.63070185424158</v>
      </c>
      <c r="BT138" s="30">
        <f t="shared" si="156"/>
        <v>356.84000000000003</v>
      </c>
      <c r="BU138" s="52">
        <f t="shared" si="157"/>
        <v>76.333983047570413</v>
      </c>
      <c r="BV138" s="30">
        <f t="shared" si="158"/>
        <v>1367.6351410963471</v>
      </c>
      <c r="BW138" s="65">
        <f>Coeff_Summary!$B$8+Coeff_Summary!$D$8*(BS138-273)+Coeff_Summary!$E$8*AJ138*100+Coeff_Summary!$F$8*(BS138-273)^2+Coeff_Summary!$G$8*(BS138-273)*AJ138*100+Coeff_Summary!$H$8*(AJ138*100)^2</f>
        <v>0.96998289226191314</v>
      </c>
      <c r="BX138" s="30">
        <f>BW138*(8314.4/'Config sheet'!$C$28)*(BS138/(AI138*10^5))</f>
        <v>7.4508938411530709E-2</v>
      </c>
      <c r="BY138" s="30">
        <f t="shared" si="159"/>
        <v>1.1349006837176936</v>
      </c>
      <c r="BZ138" s="30">
        <f t="shared" si="160"/>
        <v>1.0106340140155212</v>
      </c>
      <c r="CA138" s="30">
        <f>('Config sheet'!$C$132*(AJ138-AI138) - 'Config sheet'!$C$133*GERC_A_PARA!AJ138)*10^5</f>
        <v>100085.00528710407</v>
      </c>
      <c r="CB138" s="30">
        <f>('Config sheet'!$C$132*(AJ138-AI138) + 'Config sheet'!$C$133*AI138)*10^5</f>
        <v>124803.15902003639</v>
      </c>
      <c r="CC138" s="30">
        <f>'Config sheet'!$C$148</f>
        <v>386976</v>
      </c>
      <c r="CD138" s="30">
        <f t="shared" si="195"/>
        <v>12.209298145758453</v>
      </c>
      <c r="CE138" s="30"/>
      <c r="CF138" s="30"/>
      <c r="CG138" s="30"/>
      <c r="CH138" s="30"/>
      <c r="CI138" s="30"/>
      <c r="CJ138" s="30"/>
      <c r="CK138" s="30"/>
      <c r="CL138" s="30"/>
      <c r="CM138" s="46">
        <f>P138+'Config sheet'!$O$9-'Config sheet'!$C$139</f>
        <v>35.2089</v>
      </c>
      <c r="CN138" s="46">
        <f>Q138+'Config sheet'!$O$9+'Config sheet'!C$140</f>
        <v>65.038900000000012</v>
      </c>
      <c r="CO138" s="27">
        <f t="shared" si="161"/>
        <v>1.8472289676757869</v>
      </c>
      <c r="CP138" s="46">
        <f>'Config sheet'!$N$47</f>
        <v>1852.7346826837274</v>
      </c>
      <c r="CQ138" s="27">
        <f>'Config sheet'!$N$42</f>
        <v>970.82423361890676</v>
      </c>
      <c r="CR138" s="27">
        <f>'Config sheet'!$N$46</f>
        <v>881.91044906482068</v>
      </c>
      <c r="CS138" s="27">
        <f t="shared" si="162"/>
        <v>1.3733720643163423</v>
      </c>
      <c r="CT138" s="27">
        <f>'Config sheet'!$N$50/100*GERC_A_PARA!CQ138</f>
        <v>274.64617569078871</v>
      </c>
      <c r="CU138" s="27">
        <f t="shared" si="163"/>
        <v>274.64617569078871</v>
      </c>
      <c r="CV138" s="27">
        <f t="shared" si="164"/>
        <v>429.37482372076335</v>
      </c>
      <c r="CW138" s="27">
        <f t="shared" si="165"/>
        <v>1245.4704093096955</v>
      </c>
      <c r="CX138" s="27">
        <f t="shared" si="166"/>
        <v>796.65519717430948</v>
      </c>
      <c r="CY138" s="27">
        <f>'Config sheet'!$N$51/100*GERC_A_PARA!CR138</f>
        <v>198.78261521921058</v>
      </c>
      <c r="CZ138" s="27">
        <f t="shared" si="167"/>
        <v>198.78261521921058</v>
      </c>
      <c r="DA138" s="27">
        <f t="shared" si="168"/>
        <v>310.77166887113327</v>
      </c>
      <c r="DB138" s="27">
        <f t="shared" si="169"/>
        <v>1080.6930642840312</v>
      </c>
      <c r="DC138" s="27">
        <f t="shared" si="170"/>
        <v>691.25668484511107</v>
      </c>
      <c r="DD138" s="50">
        <f t="shared" si="171"/>
        <v>84.062135794324149</v>
      </c>
      <c r="DE138" s="50">
        <f t="shared" si="172"/>
        <v>87.301539088160709</v>
      </c>
      <c r="DF138" s="50">
        <f t="shared" si="173"/>
        <v>53.769673583203257</v>
      </c>
      <c r="DG138" s="50">
        <f t="shared" si="174"/>
        <v>55.841732020311227</v>
      </c>
      <c r="DH138" s="27">
        <f t="shared" si="175"/>
        <v>85.681837441242436</v>
      </c>
      <c r="DI138">
        <f>'Config sheet'!$N$59</f>
        <v>71.978923438716066</v>
      </c>
      <c r="DJ138" s="21">
        <f t="shared" si="196"/>
        <v>70.243770121499836</v>
      </c>
      <c r="DK138" s="19">
        <f>Coeff_Summary!$B$11+Coeff_Summary!$D$11*(F138)+Coeff_Summary!$E$11*CM138*100+Coeff_Summary!$F$11*(F138)^2+Coeff_Summary!$G$11*(F138)*CM138*100+Coeff_Summary!$H$11*(CM138*100)^2</f>
        <v>0.94814723987050509</v>
      </c>
      <c r="DL138" s="19">
        <f>Coeff_Summary!$B$9+Coeff_Summary!$D$9*(G138)+Coeff_Summary!$E$9*CN138*100+Coeff_Summary!$F$9*(G138)^2+Coeff_Summary!$G$9*(G138)*CN138*100+Coeff_Summary!$H$9*(CN138*100)^2</f>
        <v>0.96371397301669959</v>
      </c>
      <c r="DM138" s="30">
        <f t="shared" si="197"/>
        <v>0.95593060644360239</v>
      </c>
      <c r="DN138">
        <f>DK138*8314.4*(GERC_A_PARA!F138+273)/('Config sheet'!$N$28*GERC_A_PARA!CM138*10^5)</f>
        <v>4.1770708621345388E-2</v>
      </c>
      <c r="DO138">
        <f>DL138*(8314.4/'Config sheet'!$N$28)*((GERC_A_PARA!G138+273)/(GERC_A_PARA!CN138*10^5))</f>
        <v>2.7156962569877485E-2</v>
      </c>
      <c r="DP138" s="30">
        <f t="shared" si="198"/>
        <v>1587.4571190345901</v>
      </c>
      <c r="DQ138" s="30">
        <f t="shared" si="176"/>
        <v>38004.074420307494</v>
      </c>
      <c r="DR138" s="30">
        <f t="shared" si="177"/>
        <v>1015.4042638967237</v>
      </c>
      <c r="DS138" s="30">
        <f t="shared" si="178"/>
        <v>37390.200074253167</v>
      </c>
      <c r="DT138" s="19">
        <f>(Coeff_Summary!$B$5+Coeff_Summary!$D$5*(F138)+Coeff_Summary!$E$5*CM138*100+Coeff_Summary!$F$5*(F138)^2+Coeff_Summary!$G$5*(F138)*CM138*100+Coeff_Summary!$H$5*(CM138*100)^2+Coeff_Summary!$B$3+Coeff_Summary!$D$3*(G138)+Coeff_Summary!$E$3*CN138*100+Coeff_Summary!$F$3*(G138)^2+Coeff_Summary!$G$3*(G138)*CN138*100+Coeff_Summary!$H$3*(CN138*100)^2)/2</f>
        <v>1.3959169208881552</v>
      </c>
      <c r="DU138" s="30">
        <f t="shared" si="199"/>
        <v>3.5257824236375477</v>
      </c>
      <c r="DV138" s="30">
        <f>DM138*(8314.4/'Config sheet'!$N$28)*(273+F138)*DU138*((CO138^(1/DU138))-1)</f>
        <v>99395.246960971461</v>
      </c>
      <c r="DW138" s="30">
        <f t="shared" si="179"/>
        <v>363.59455376415229</v>
      </c>
      <c r="DX138" s="30">
        <f t="shared" si="180"/>
        <v>360.98</v>
      </c>
      <c r="DY138" s="30">
        <f t="shared" si="181"/>
        <v>104.7134554969394</v>
      </c>
      <c r="DZ138" s="30">
        <f t="shared" si="182"/>
        <v>1002.0532129013548</v>
      </c>
      <c r="EA138" s="65">
        <f>Coeff_Summary!$B$9+Coeff_Summary!$D$9*(DW138-273)+Coeff_Summary!$E$9*CN138*100+Coeff_Summary!$F$9*(DW138-273)^2+Coeff_Summary!$G$9*(DW138-273)*CN138*100+Coeff_Summary!$H$9*(CN138*100)^2</f>
        <v>0.96533594497390185</v>
      </c>
      <c r="EB138" s="30">
        <f>EA138*(8314.4/'Config sheet'!$C$28)*(DW138/(CM138*10^5))</f>
        <v>5.0613512150784683E-2</v>
      </c>
      <c r="EC138" s="30">
        <f t="shared" si="183"/>
        <v>1.2116986716600853</v>
      </c>
      <c r="ED138" s="30">
        <f t="shared" si="184"/>
        <v>1.0164180545927872</v>
      </c>
      <c r="EE138" s="30">
        <f>('Config sheet'!$N$132*(CN138-CM138) - 'Config sheet'!$N$133*GERC_A_PARA!CN138)*10^5</f>
        <v>109173.6906628062</v>
      </c>
      <c r="EF138" s="30">
        <f>('Config sheet'!$N$132*(CN138-CM138) + 'Config sheet'!$N$133*CM138)*10^5</f>
        <v>151160.01566625011</v>
      </c>
      <c r="EG138" s="30">
        <f>'Config sheet'!$N$148</f>
        <v>386976</v>
      </c>
      <c r="EH138" s="30">
        <f t="shared" si="185"/>
        <v>2369.6883539977016</v>
      </c>
      <c r="EI138" s="30">
        <f>'Config sheet'!$E$127+'Config sheet'!$P$127</f>
        <v>3308.2</v>
      </c>
      <c r="EJ138" s="30"/>
      <c r="EK138" s="63">
        <f t="shared" si="186"/>
        <v>50639.753917659793</v>
      </c>
      <c r="EL138" s="63">
        <f t="shared" si="207"/>
        <v>50106.916267793524</v>
      </c>
      <c r="EM138" s="63">
        <f t="shared" si="208"/>
        <v>38004.074420307494</v>
      </c>
      <c r="EN138" s="63">
        <f t="shared" si="209"/>
        <v>37390.200074253167</v>
      </c>
      <c r="EO138" s="30">
        <f>BL138*(('Config sheet'!$D$8+273)/(C138+273))*(GERC_A_PARA!AI138/'Config sheet'!$D$7)*(1/GERC_A_PARA!BG138)*24*10^-3</f>
        <v>1757.5416564068603</v>
      </c>
      <c r="EP138" s="30">
        <f>BN138*(('Config sheet'!$D$8+273)/(D138+273))*(GERC_A_PARA!AJ138/'Config sheet'!$D$7)*(1/GERC_A_PARA!BH138)*24*10^-3</f>
        <v>1739.0485893342077</v>
      </c>
      <c r="EQ138" s="30">
        <f t="shared" si="200"/>
        <v>1748.295122870534</v>
      </c>
      <c r="ER138" s="30">
        <f>DP138*(('Config sheet'!$D$8+273)/(F138+273))*(CM138/'Config sheet'!$D$7)*(1/DK138)*24*10^-3</f>
        <v>1318.9981929115104</v>
      </c>
      <c r="ES138" s="30">
        <f>DR138*(('Config sheet'!$D$8+273)/(G138+273))*(CN138/'Config sheet'!$D$7)*(1/DL138)*24*10^-3</f>
        <v>1297.6926048799353</v>
      </c>
      <c r="ET138" s="30">
        <f t="shared" si="201"/>
        <v>1308.3453988957228</v>
      </c>
      <c r="EU138">
        <f t="shared" si="202"/>
        <v>1.0106340140155214</v>
      </c>
      <c r="EV138">
        <f t="shared" si="203"/>
        <v>1.0164180545927872</v>
      </c>
      <c r="EW138" s="30">
        <f t="shared" si="204"/>
        <v>0.78226789242014272</v>
      </c>
      <c r="EX138" s="30">
        <f>'Config sheet'!$C$123/('Config sheet'!$F$17*10^-3)</f>
        <v>1.2841244171864261</v>
      </c>
      <c r="EY138" s="30">
        <f t="shared" si="205"/>
        <v>0.76589348175727401</v>
      </c>
      <c r="EZ138" s="30">
        <f>'Config sheet'!$N$123/('Config sheet'!$Q$17*10^-3)</f>
        <v>1.4616189626248377</v>
      </c>
      <c r="FA138" s="1" t="s">
        <v>545</v>
      </c>
      <c r="FB138" s="30">
        <f t="shared" si="206"/>
        <v>-2.6145537641522765</v>
      </c>
      <c r="FC138" s="30"/>
    </row>
    <row r="139" spans="1:159" x14ac:dyDescent="0.25">
      <c r="A139" s="1">
        <v>43485</v>
      </c>
      <c r="B139" s="29">
        <v>0.70972222222222225</v>
      </c>
      <c r="C139">
        <v>31.62</v>
      </c>
      <c r="D139">
        <v>83.17</v>
      </c>
      <c r="E139">
        <v>32.1</v>
      </c>
      <c r="F139">
        <v>32.049999999999997</v>
      </c>
      <c r="G139">
        <v>87.57</v>
      </c>
      <c r="H139">
        <v>66.8</v>
      </c>
      <c r="I139">
        <v>71.989999999999995</v>
      </c>
      <c r="J139">
        <v>72.3</v>
      </c>
      <c r="K139">
        <v>72.64</v>
      </c>
      <c r="L139">
        <v>70.17</v>
      </c>
      <c r="M139">
        <v>21.82</v>
      </c>
      <c r="N139">
        <v>34.82</v>
      </c>
      <c r="O139">
        <v>34.33</v>
      </c>
      <c r="P139">
        <v>34.29</v>
      </c>
      <c r="Q139">
        <v>63.64</v>
      </c>
      <c r="R139">
        <v>3.71</v>
      </c>
      <c r="S139">
        <v>70.510000000000005</v>
      </c>
      <c r="T139">
        <v>76.94</v>
      </c>
      <c r="U139">
        <v>73.36</v>
      </c>
      <c r="V139">
        <v>73.36</v>
      </c>
      <c r="W139">
        <v>2.78</v>
      </c>
      <c r="X139">
        <v>2.54</v>
      </c>
      <c r="Y139">
        <v>3.65</v>
      </c>
      <c r="Z139">
        <v>3.68</v>
      </c>
      <c r="AA139">
        <v>4.8499999999999996</v>
      </c>
      <c r="AB139">
        <v>4.4000000000000004</v>
      </c>
      <c r="AC139">
        <v>4.03</v>
      </c>
      <c r="AD139">
        <v>2.0099999999999998</v>
      </c>
      <c r="AE139">
        <v>1.4</v>
      </c>
      <c r="AF139">
        <v>2.5499999999999998</v>
      </c>
      <c r="AH139" s="4" t="str">
        <f t="shared" si="140"/>
        <v>ON</v>
      </c>
      <c r="AI139" s="31">
        <f>M139+'Config sheet'!$D$9-'Config sheet'!$C$139</f>
        <v>22.7789</v>
      </c>
      <c r="AJ139" s="31">
        <f>N139+'Config sheet'!$D$9+'Config sheet'!$C$140</f>
        <v>36.178899999999999</v>
      </c>
      <c r="AK139" s="25">
        <f t="shared" si="141"/>
        <v>1.5882637001786741</v>
      </c>
      <c r="AL139" s="46">
        <f>'Config sheet'!$C$47</f>
        <v>3546.9708798579968</v>
      </c>
      <c r="AM139" s="4">
        <f>'Config sheet'!$C$42</f>
        <v>1817.9423322060413</v>
      </c>
      <c r="AN139" s="25">
        <f>'Config sheet'!$C$46</f>
        <v>1729.0285476519553</v>
      </c>
      <c r="AO139" s="25">
        <f t="shared" si="142"/>
        <v>1.510427305635206</v>
      </c>
      <c r="AP139" s="25">
        <f>'Config sheet'!$C$50/100*GERC_A_PARA!AM139</f>
        <v>351.771841281869</v>
      </c>
      <c r="AQ139" s="25">
        <f t="shared" si="143"/>
        <v>351.771841281869</v>
      </c>
      <c r="AR139" s="25">
        <f t="shared" si="144"/>
        <v>477.84248436867466</v>
      </c>
      <c r="AS139" s="27">
        <f t="shared" si="145"/>
        <v>2169.7141734879106</v>
      </c>
      <c r="AT139" s="25">
        <f t="shared" si="146"/>
        <v>1597.2718517726801</v>
      </c>
      <c r="AU139" s="25">
        <f>'Config sheet'!$C$51/100*GERC_A_PARA!AN139</f>
        <v>266.0974934836359</v>
      </c>
      <c r="AV139" s="25">
        <f t="shared" si="147"/>
        <v>266.0974934836359</v>
      </c>
      <c r="AW139" s="25">
        <f t="shared" si="148"/>
        <v>361.46351824850143</v>
      </c>
      <c r="AX139" s="27">
        <f t="shared" si="149"/>
        <v>1995.1260411355911</v>
      </c>
      <c r="AY139" s="25">
        <f t="shared" si="150"/>
        <v>1468.7458399747131</v>
      </c>
      <c r="AZ139" s="31">
        <f t="shared" si="187"/>
        <v>93.065201197343754</v>
      </c>
      <c r="BA139" s="31">
        <f t="shared" si="188"/>
        <v>94.484415836026884</v>
      </c>
      <c r="BB139" s="31">
        <f t="shared" si="189"/>
        <v>68.511524729138046</v>
      </c>
      <c r="BC139" s="31">
        <f t="shared" si="190"/>
        <v>69.556303632134373</v>
      </c>
      <c r="BD139" s="25">
        <f t="shared" si="151"/>
        <v>93.774808516685312</v>
      </c>
      <c r="BE139">
        <f>'Config sheet'!$D$59</f>
        <v>82.44</v>
      </c>
      <c r="BF139" s="30">
        <f t="shared" si="191"/>
        <v>81.404361348660757</v>
      </c>
      <c r="BG139" s="19">
        <f>Coeff_Summary!$B$10+Coeff_Summary!$D$10*(C139)+Coeff_Summary!$E$10*AI139*100+Coeff_Summary!$F$10*(C139)^2+Coeff_Summary!$G$10*(C139)*AI139*100+Coeff_Summary!$H$10*(AI139*100)^2</f>
        <v>0.96464215071697768</v>
      </c>
      <c r="BH139" s="19">
        <f>Coeff_Summary!$B$8+Coeff_Summary!$D$8*(D139)+Coeff_Summary!$E$8*AJ139*100+Coeff_Summary!$F$8*(D139)^2+Coeff_Summary!$G$8*(D139)*AJ139*100+Coeff_Summary!$H$8*(AJ139*100)^2</f>
        <v>0.97497872828266674</v>
      </c>
      <c r="BI139" s="30">
        <f t="shared" si="192"/>
        <v>0.96981043949982215</v>
      </c>
      <c r="BJ139" s="30">
        <f>BG139*8314.4*(GERC_A_PARA!C139+273)/('Config sheet'!$C$28*AI139*10^5)</f>
        <v>6.5496031337852034E-2</v>
      </c>
      <c r="BK139">
        <f>BH139*(8314.4/'Config sheet'!$C$28)*(BT139/(AJ139*10^5))</f>
        <v>4.8732669633998985E-2</v>
      </c>
      <c r="BL139" s="30">
        <f t="shared" si="193"/>
        <v>3326.1651507294246</v>
      </c>
      <c r="BM139" s="30">
        <f t="shared" si="152"/>
        <v>50784.224368830393</v>
      </c>
      <c r="BN139" s="30">
        <f t="shared" si="153"/>
        <v>2448.6128332133262</v>
      </c>
      <c r="BO139" s="30">
        <f t="shared" si="154"/>
        <v>50245.817674331134</v>
      </c>
      <c r="BP139" s="19">
        <f>(Coeff_Summary!$B$4+Coeff_Summary!$D$4*(C139)+Coeff_Summary!$E$4*AI139*100+Coeff_Summary!$F$4*(C139)^2+Coeff_Summary!$G$4*(C139)*AI139*100+Coeff_Summary!$H$4*(AI139*100)^2+Coeff_Summary!$B$2+Coeff_Summary!$D$2*(D139)+Coeff_Summary!$E$2*AJ139*100+Coeff_Summary!$F$2*(D139)^2+Coeff_Summary!$G$2*(D139)*AJ139*100+Coeff_Summary!$H$2*(AJ139*100)^2)/2</f>
        <v>1.354465932762525</v>
      </c>
      <c r="BQ139" s="30">
        <f t="shared" si="194"/>
        <v>3.8211455814851223</v>
      </c>
      <c r="BR139" s="30">
        <f>BI139*(8314.4/'Config sheet'!$C$28)*(273+C139)*BQ139*((AK139^(1/BQ139))-1)</f>
        <v>73768.163135163108</v>
      </c>
      <c r="BS139" s="30">
        <f t="shared" si="155"/>
        <v>343.82716549927801</v>
      </c>
      <c r="BT139" s="30">
        <f t="shared" si="156"/>
        <v>356.17</v>
      </c>
      <c r="BU139" s="52">
        <f t="shared" si="157"/>
        <v>76.056577108201765</v>
      </c>
      <c r="BV139" s="30">
        <f t="shared" si="158"/>
        <v>1368.2281337173354</v>
      </c>
      <c r="BW139" s="65">
        <f>Coeff_Summary!$B$8+Coeff_Summary!$D$8*(BS139-273)+Coeff_Summary!$E$8*AJ139*100+Coeff_Summary!$F$8*(BS139-273)^2+Coeff_Summary!$G$8*(BS139-273)*AJ139*100+Coeff_Summary!$H$8*(AJ139*100)^2</f>
        <v>0.96965481450850288</v>
      </c>
      <c r="BX139" s="30">
        <f>BW139*(8314.4/'Config sheet'!$C$28)*(BS139/(AI139*10^5))</f>
        <v>7.4310071929717697E-2</v>
      </c>
      <c r="BY139" s="30">
        <f t="shared" si="159"/>
        <v>1.1345736590725577</v>
      </c>
      <c r="BZ139" s="30">
        <f t="shared" si="160"/>
        <v>1.0107154529355846</v>
      </c>
      <c r="CA139" s="30">
        <f>('Config sheet'!$C$132*(AJ139-AI139) - 'Config sheet'!$C$133*GERC_A_PARA!AJ139)*10^5</f>
        <v>99596.33342734068</v>
      </c>
      <c r="CB139" s="30">
        <f>('Config sheet'!$C$132*(AJ139-AI139) + 'Config sheet'!$C$133*AI139)*10^5</f>
        <v>124289.35763623151</v>
      </c>
      <c r="CC139" s="30">
        <f>'Config sheet'!$C$148</f>
        <v>386976</v>
      </c>
      <c r="CD139" s="30">
        <f t="shared" si="195"/>
        <v>12.342834500722006</v>
      </c>
      <c r="CE139" s="30"/>
      <c r="CF139" s="30"/>
      <c r="CG139" s="30"/>
      <c r="CH139" s="30"/>
      <c r="CI139" s="30"/>
      <c r="CJ139" s="30"/>
      <c r="CK139" s="30"/>
      <c r="CL139" s="30"/>
      <c r="CM139" s="46">
        <f>P139+'Config sheet'!$O$9-'Config sheet'!$C$139</f>
        <v>35.248899999999999</v>
      </c>
      <c r="CN139" s="46">
        <f>Q139+'Config sheet'!$O$9+'Config sheet'!C$140</f>
        <v>64.998900000000006</v>
      </c>
      <c r="CO139" s="27">
        <f t="shared" si="161"/>
        <v>1.8439979687309394</v>
      </c>
      <c r="CP139" s="46">
        <f>'Config sheet'!$N$47</f>
        <v>1852.7346826837274</v>
      </c>
      <c r="CQ139" s="27">
        <f>'Config sheet'!$N$42</f>
        <v>970.82423361890676</v>
      </c>
      <c r="CR139" s="27">
        <f>'Config sheet'!$N$46</f>
        <v>881.91044906482068</v>
      </c>
      <c r="CS139" s="27">
        <f t="shared" si="162"/>
        <v>1.3759855781248387</v>
      </c>
      <c r="CT139" s="27">
        <f>'Config sheet'!$N$50/100*GERC_A_PARA!CQ139</f>
        <v>274.64617569078871</v>
      </c>
      <c r="CU139" s="27">
        <f t="shared" si="163"/>
        <v>274.64617569078871</v>
      </c>
      <c r="CV139" s="27">
        <f t="shared" si="164"/>
        <v>428.4650811993036</v>
      </c>
      <c r="CW139" s="27">
        <f t="shared" si="165"/>
        <v>1245.4704093096955</v>
      </c>
      <c r="CX139" s="27">
        <f t="shared" si="166"/>
        <v>798.34670282929267</v>
      </c>
      <c r="CY139" s="27">
        <f>'Config sheet'!$N$51/100*GERC_A_PARA!CR139</f>
        <v>198.78261521921058</v>
      </c>
      <c r="CZ139" s="27">
        <f t="shared" si="167"/>
        <v>198.78261521921058</v>
      </c>
      <c r="DA139" s="27">
        <f t="shared" si="168"/>
        <v>310.11321805842107</v>
      </c>
      <c r="DB139" s="27">
        <f t="shared" si="169"/>
        <v>1080.6930642840312</v>
      </c>
      <c r="DC139" s="27">
        <f t="shared" si="170"/>
        <v>692.72440211552828</v>
      </c>
      <c r="DD139" s="50">
        <f t="shared" si="171"/>
        <v>84.155844056845424</v>
      </c>
      <c r="DE139" s="50">
        <f t="shared" si="172"/>
        <v>87.376200955860583</v>
      </c>
      <c r="DF139" s="50">
        <f t="shared" si="173"/>
        <v>53.943907558459294</v>
      </c>
      <c r="DG139" s="50">
        <f t="shared" si="174"/>
        <v>56.008156771483371</v>
      </c>
      <c r="DH139" s="27">
        <f t="shared" si="175"/>
        <v>85.766022506353011</v>
      </c>
      <c r="DI139">
        <f>'Config sheet'!$N$59</f>
        <v>71.978923438716066</v>
      </c>
      <c r="DJ139" s="21">
        <f t="shared" si="196"/>
        <v>70.371027335662177</v>
      </c>
      <c r="DK139" s="19">
        <f>Coeff_Summary!$B$11+Coeff_Summary!$D$11*(F139)+Coeff_Summary!$E$11*CM139*100+Coeff_Summary!$F$11*(F139)^2+Coeff_Summary!$G$11*(F139)*CM139*100+Coeff_Summary!$H$11*(CM139*100)^2</f>
        <v>0.94775529824330462</v>
      </c>
      <c r="DL139" s="19">
        <f>Coeff_Summary!$B$9+Coeff_Summary!$D$9*(G139)+Coeff_Summary!$E$9*CN139*100+Coeff_Summary!$F$9*(G139)^2+Coeff_Summary!$G$9*(G139)*CN139*100+Coeff_Summary!$H$9*(CN139*100)^2</f>
        <v>0.96346895807662569</v>
      </c>
      <c r="DM139" s="30">
        <f t="shared" si="197"/>
        <v>0.95561212815996521</v>
      </c>
      <c r="DN139">
        <f>DK139*8314.4*(GERC_A_PARA!F139+273)/('Config sheet'!$N$28*GERC_A_PARA!CM139*10^5)</f>
        <v>4.1643264388226575E-2</v>
      </c>
      <c r="DO139">
        <f>DL139*(8314.4/'Config sheet'!$N$28)*((GERC_A_PARA!G139+273)/(GERC_A_PARA!CN139*10^5))</f>
        <v>2.713591025467655E-2</v>
      </c>
      <c r="DP139" s="30">
        <f t="shared" si="198"/>
        <v>1589.0168449335335</v>
      </c>
      <c r="DQ139" s="30">
        <f t="shared" si="176"/>
        <v>38157.835805561437</v>
      </c>
      <c r="DR139" s="30">
        <f t="shared" si="177"/>
        <v>1018.5600150837855</v>
      </c>
      <c r="DS139" s="30">
        <f t="shared" si="178"/>
        <v>37535.502053344564</v>
      </c>
      <c r="DT139" s="19">
        <f>(Coeff_Summary!$B$5+Coeff_Summary!$D$5*(F139)+Coeff_Summary!$E$5*CM139*100+Coeff_Summary!$F$5*(F139)^2+Coeff_Summary!$G$5*(F139)*CM139*100+Coeff_Summary!$H$5*(CM139*100)^2+Coeff_Summary!$B$3+Coeff_Summary!$D$3*(G139)+Coeff_Summary!$E$3*CN139*100+Coeff_Summary!$F$3*(G139)^2+Coeff_Summary!$G$3*(G139)*CN139*100+Coeff_Summary!$H$3*(CN139*100)^2)/2</f>
        <v>1.396638280765337</v>
      </c>
      <c r="DU139" s="30">
        <f t="shared" si="199"/>
        <v>3.5211888223961663</v>
      </c>
      <c r="DV139" s="30">
        <f>DM139*(8314.4/'Config sheet'!$N$28)*(273+F139)*DU139*((CO139^(1/DU139))-1)</f>
        <v>98915.758858938221</v>
      </c>
      <c r="DW139" s="30">
        <f t="shared" si="179"/>
        <v>362.94904960721396</v>
      </c>
      <c r="DX139" s="30">
        <f t="shared" si="180"/>
        <v>360.57</v>
      </c>
      <c r="DY139" s="30">
        <f t="shared" si="181"/>
        <v>104.28503171328164</v>
      </c>
      <c r="DZ139" s="30">
        <f t="shared" si="182"/>
        <v>1005.3672727291228</v>
      </c>
      <c r="EA139" s="65">
        <f>Coeff_Summary!$B$9+Coeff_Summary!$D$9*(DW139-273)+Coeff_Summary!$E$9*CN139*100+Coeff_Summary!$F$9*(DW139-273)^2+Coeff_Summary!$G$9*(DW139-273)*CN139*100+Coeff_Summary!$H$9*(CN139*100)^2</f>
        <v>0.96495517735672798</v>
      </c>
      <c r="EB139" s="30">
        <f>EA139*(8314.4/'Config sheet'!$C$28)*(DW139/(CM139*10^5))</f>
        <v>5.0446416370054335E-2</v>
      </c>
      <c r="EC139" s="30">
        <f t="shared" si="183"/>
        <v>1.2113943782062531</v>
      </c>
      <c r="ED139" s="30">
        <f t="shared" si="184"/>
        <v>1.0165798702074753</v>
      </c>
      <c r="EE139" s="30">
        <f>('Config sheet'!$N$132*(CN139-CM139) - 'Config sheet'!$N$133*GERC_A_PARA!CN139)*10^5</f>
        <v>108824.60087892543</v>
      </c>
      <c r="EF139" s="30">
        <f>('Config sheet'!$N$132*(CN139-CM139) + 'Config sheet'!$N$133*CM139)*10^5</f>
        <v>150810.92588236934</v>
      </c>
      <c r="EG139" s="30">
        <f>'Config sheet'!$N$148</f>
        <v>386976</v>
      </c>
      <c r="EH139" s="30">
        <f t="shared" si="185"/>
        <v>2373.5954064464581</v>
      </c>
      <c r="EI139" s="30">
        <f>'Config sheet'!$E$127+'Config sheet'!$P$127</f>
        <v>3308.2</v>
      </c>
      <c r="EJ139" s="30"/>
      <c r="EK139" s="63">
        <f t="shared" si="186"/>
        <v>50784.224368830393</v>
      </c>
      <c r="EL139" s="63">
        <f t="shared" si="207"/>
        <v>50245.817674331134</v>
      </c>
      <c r="EM139" s="63">
        <f t="shared" si="208"/>
        <v>38157.835805561437</v>
      </c>
      <c r="EN139" s="63">
        <f t="shared" si="209"/>
        <v>37535.502053344564</v>
      </c>
      <c r="EO139" s="30">
        <f>BL139*(('Config sheet'!$D$8+273)/(C139+273))*(GERC_A_PARA!AI139/'Config sheet'!$D$7)*(1/GERC_A_PARA!BG139)*24*10^-3</f>
        <v>1762.5557573139283</v>
      </c>
      <c r="EP139" s="30">
        <f>BN139*(('Config sheet'!$D$8+273)/(D139+273))*(GERC_A_PARA!AJ139/'Config sheet'!$D$7)*(1/GERC_A_PARA!BH139)*24*10^-3</f>
        <v>1743.8694067599854</v>
      </c>
      <c r="EQ139" s="30">
        <f t="shared" si="200"/>
        <v>1753.212582036957</v>
      </c>
      <c r="ER139" s="30">
        <f>DP139*(('Config sheet'!$D$8+273)/(F139+273))*(CM139/'Config sheet'!$D$7)*(1/DK139)*24*10^-3</f>
        <v>1324.3347520142663</v>
      </c>
      <c r="ES139" s="30">
        <f>DR139*(('Config sheet'!$D$8+273)/(G139+273))*(CN139/'Config sheet'!$D$7)*(1/DL139)*24*10^-3</f>
        <v>1302.7355654248602</v>
      </c>
      <c r="ET139" s="30">
        <f t="shared" si="201"/>
        <v>1313.5351587195632</v>
      </c>
      <c r="EU139">
        <f t="shared" si="202"/>
        <v>1.0107154529355848</v>
      </c>
      <c r="EV139">
        <f t="shared" si="203"/>
        <v>1.0165798702074753</v>
      </c>
      <c r="EW139" s="30">
        <f t="shared" si="204"/>
        <v>0.78041199780101378</v>
      </c>
      <c r="EX139" s="30">
        <f>'Config sheet'!$C$123/('Config sheet'!$F$17*10^-3)</f>
        <v>1.2841244171864261</v>
      </c>
      <c r="EY139" s="30">
        <f t="shared" si="205"/>
        <v>0.76539045495299629</v>
      </c>
      <c r="EZ139" s="30">
        <f>'Config sheet'!$N$123/('Config sheet'!$Q$17*10^-3)</f>
        <v>1.4616189626248377</v>
      </c>
      <c r="FA139" s="1" t="s">
        <v>546</v>
      </c>
      <c r="FB139" s="30">
        <f t="shared" si="206"/>
        <v>-2.3790496072139717</v>
      </c>
      <c r="FC139" s="30"/>
    </row>
    <row r="140" spans="1:159" x14ac:dyDescent="0.25">
      <c r="A140" s="1">
        <v>43485</v>
      </c>
      <c r="B140" s="2">
        <v>0.75138888888888899</v>
      </c>
      <c r="C140">
        <v>30.3</v>
      </c>
      <c r="D140">
        <v>81.94</v>
      </c>
      <c r="E140">
        <v>31.23</v>
      </c>
      <c r="F140">
        <v>31.16</v>
      </c>
      <c r="G140">
        <v>86.4</v>
      </c>
      <c r="H140">
        <v>67.099999999999994</v>
      </c>
      <c r="I140">
        <v>72.39</v>
      </c>
      <c r="J140">
        <v>72.62</v>
      </c>
      <c r="K140">
        <v>72.94</v>
      </c>
      <c r="L140">
        <v>70.489999999999995</v>
      </c>
      <c r="M140">
        <v>21.92</v>
      </c>
      <c r="N140">
        <v>34.93</v>
      </c>
      <c r="O140">
        <v>34.47</v>
      </c>
      <c r="P140">
        <v>34.43</v>
      </c>
      <c r="Q140">
        <v>63.61</v>
      </c>
      <c r="R140">
        <v>3.7</v>
      </c>
      <c r="S140">
        <v>70.989999999999995</v>
      </c>
      <c r="T140">
        <v>76.86</v>
      </c>
      <c r="U140">
        <v>73.260000000000005</v>
      </c>
      <c r="V140">
        <v>73.260000000000005</v>
      </c>
      <c r="W140">
        <v>2.88</v>
      </c>
      <c r="X140">
        <v>2.5099999999999998</v>
      </c>
      <c r="Y140">
        <v>3.71</v>
      </c>
      <c r="Z140">
        <v>3.68</v>
      </c>
      <c r="AA140">
        <v>4.8</v>
      </c>
      <c r="AB140">
        <v>4.4000000000000004</v>
      </c>
      <c r="AC140">
        <v>3.99</v>
      </c>
      <c r="AD140">
        <v>1.79</v>
      </c>
      <c r="AE140">
        <v>1.32</v>
      </c>
      <c r="AF140">
        <v>2.4900000000000002</v>
      </c>
      <c r="AH140" s="4" t="str">
        <f t="shared" si="140"/>
        <v>ON</v>
      </c>
      <c r="AI140" s="31">
        <f>M140+'Config sheet'!$D$9-'Config sheet'!$C$139</f>
        <v>22.878900000000002</v>
      </c>
      <c r="AJ140" s="31">
        <f>N140+'Config sheet'!$D$9+'Config sheet'!$C$140</f>
        <v>36.288899999999998</v>
      </c>
      <c r="AK140" s="25">
        <f t="shared" si="141"/>
        <v>1.5861295779080287</v>
      </c>
      <c r="AL140" s="46">
        <f>'Config sheet'!$C$47</f>
        <v>3546.9708798579968</v>
      </c>
      <c r="AM140" s="4">
        <f>'Config sheet'!$C$42</f>
        <v>1817.9423322060413</v>
      </c>
      <c r="AN140" s="25">
        <f>'Config sheet'!$C$46</f>
        <v>1729.0285476519553</v>
      </c>
      <c r="AO140" s="25">
        <f t="shared" si="142"/>
        <v>1.5170720591979507</v>
      </c>
      <c r="AP140" s="25">
        <f>'Config sheet'!$C$50/100*GERC_A_PARA!AM140</f>
        <v>351.771841281869</v>
      </c>
      <c r="AQ140" s="25">
        <f t="shared" si="143"/>
        <v>351.771841281869</v>
      </c>
      <c r="AR140" s="25">
        <f t="shared" si="144"/>
        <v>476.77909089631765</v>
      </c>
      <c r="AS140" s="27">
        <f t="shared" si="145"/>
        <v>2169.7141734879106</v>
      </c>
      <c r="AT140" s="25">
        <f t="shared" si="146"/>
        <v>1600.8343579588498</v>
      </c>
      <c r="AU140" s="25">
        <f>'Config sheet'!$C$51/100*GERC_A_PARA!AN140</f>
        <v>266.0974934836359</v>
      </c>
      <c r="AV140" s="25">
        <f t="shared" si="147"/>
        <v>266.0974934836359</v>
      </c>
      <c r="AW140" s="25">
        <f t="shared" si="148"/>
        <v>360.6591152111522</v>
      </c>
      <c r="AX140" s="27">
        <f t="shared" si="149"/>
        <v>1995.1260411355911</v>
      </c>
      <c r="AY140" s="25">
        <f t="shared" si="150"/>
        <v>1472.0216856831403</v>
      </c>
      <c r="AZ140" s="31">
        <f t="shared" si="187"/>
        <v>93.123695543039887</v>
      </c>
      <c r="BA140" s="31">
        <f t="shared" si="188"/>
        <v>94.530939245859614</v>
      </c>
      <c r="BB140" s="31">
        <f t="shared" si="189"/>
        <v>68.70748838117791</v>
      </c>
      <c r="BC140" s="31">
        <f t="shared" si="190"/>
        <v>69.745765264383067</v>
      </c>
      <c r="BD140" s="25">
        <f t="shared" si="151"/>
        <v>93.82731739444975</v>
      </c>
      <c r="BE140">
        <f>'Config sheet'!$D$59</f>
        <v>82.44</v>
      </c>
      <c r="BF140" s="30">
        <f t="shared" si="191"/>
        <v>81.526972108615126</v>
      </c>
      <c r="BG140" s="19">
        <f>Coeff_Summary!$B$10+Coeff_Summary!$D$10*(C140)+Coeff_Summary!$E$10*AI140*100+Coeff_Summary!$F$10*(C140)^2+Coeff_Summary!$G$10*(C140)*AI140*100+Coeff_Summary!$H$10*(AI140*100)^2</f>
        <v>0.96384425364513115</v>
      </c>
      <c r="BH140" s="19">
        <f>Coeff_Summary!$B$8+Coeff_Summary!$D$8*(D140)+Coeff_Summary!$E$8*AJ140*100+Coeff_Summary!$F$8*(D140)^2+Coeff_Summary!$G$8*(D140)*AJ140*100+Coeff_Summary!$H$8*(AJ140*100)^2</f>
        <v>0.97441841535196183</v>
      </c>
      <c r="BI140" s="30">
        <f t="shared" si="192"/>
        <v>0.96913133449854649</v>
      </c>
      <c r="BJ140" s="30">
        <f>BG140*8314.4*(GERC_A_PARA!C140+273)/('Config sheet'!$C$28*AI140*10^5)</f>
        <v>6.4873483283683628E-2</v>
      </c>
      <c r="BK140">
        <f>BH140*(8314.4/'Config sheet'!$C$28)*(BT140/(AJ140*10^5))</f>
        <v>4.8389341116999905E-2</v>
      </c>
      <c r="BL140" s="30">
        <f t="shared" si="193"/>
        <v>3328.0276253330694</v>
      </c>
      <c r="BM140" s="30">
        <f t="shared" si="152"/>
        <v>51300.276428506557</v>
      </c>
      <c r="BN140" s="30">
        <f t="shared" si="153"/>
        <v>2455.4482945119894</v>
      </c>
      <c r="BO140" s="30">
        <f t="shared" si="154"/>
        <v>50743.577776250262</v>
      </c>
      <c r="BP140" s="19">
        <f>(Coeff_Summary!$B$4+Coeff_Summary!$D$4*(C140)+Coeff_Summary!$E$4*AI140*100+Coeff_Summary!$F$4*(C140)^2+Coeff_Summary!$G$4*(C140)*AI140*100+Coeff_Summary!$H$4*(AI140*100)^2+Coeff_Summary!$B$2+Coeff_Summary!$D$2*(D140)+Coeff_Summary!$E$2*AJ140*100+Coeff_Summary!$F$2*(D140)^2+Coeff_Summary!$G$2*(D140)*AJ140*100+Coeff_Summary!$H$2*(AJ140*100)^2)/2</f>
        <v>1.3561265086464105</v>
      </c>
      <c r="BQ140" s="30">
        <f t="shared" si="194"/>
        <v>3.8079909125576386</v>
      </c>
      <c r="BR140" s="30">
        <f>BI140*(8314.4/'Config sheet'!$C$28)*(273+C140)*BQ140*((AK140^(1/BQ140))-1)</f>
        <v>73186.190479239667</v>
      </c>
      <c r="BS140" s="30">
        <f t="shared" si="155"/>
        <v>342.35957541120922</v>
      </c>
      <c r="BT140" s="30">
        <f t="shared" si="156"/>
        <v>354.94</v>
      </c>
      <c r="BU140" s="52">
        <f t="shared" si="157"/>
        <v>75.63821729513792</v>
      </c>
      <c r="BV140" s="30">
        <f t="shared" si="158"/>
        <v>1378.8120229121228</v>
      </c>
      <c r="BW140" s="65">
        <f>Coeff_Summary!$B$8+Coeff_Summary!$D$8*(BS140-273)+Coeff_Summary!$E$8*AJ140*100+Coeff_Summary!$F$8*(BS140-273)^2+Coeff_Summary!$G$8*(BS140-273)*AJ140*100+Coeff_Summary!$H$8*(AJ140*100)^2</f>
        <v>0.96888790198508989</v>
      </c>
      <c r="BX140" s="30">
        <f>BW140*(8314.4/'Config sheet'!$C$28)*(BS140/(AI140*10^5))</f>
        <v>7.3611210029153301E-2</v>
      </c>
      <c r="BY140" s="30">
        <f t="shared" si="159"/>
        <v>1.1346887249334321</v>
      </c>
      <c r="BZ140" s="30">
        <f t="shared" si="160"/>
        <v>1.0109708198880065</v>
      </c>
      <c r="CA140" s="30">
        <f>('Config sheet'!$C$132*(AJ140-AI140) - 'Config sheet'!$C$133*GERC_A_PARA!AJ140)*10^5</f>
        <v>99635.896197232083</v>
      </c>
      <c r="CB140" s="30">
        <f>('Config sheet'!$C$132*(AJ140-AI140) + 'Config sheet'!$C$133*AI140)*10^5</f>
        <v>124416.87374026813</v>
      </c>
      <c r="CC140" s="30">
        <f>'Config sheet'!$C$148</f>
        <v>386976</v>
      </c>
      <c r="CD140" s="30">
        <f t="shared" si="195"/>
        <v>12.580424588790777</v>
      </c>
      <c r="CE140" s="30"/>
      <c r="CF140" s="30"/>
      <c r="CG140" s="30"/>
      <c r="CH140" s="30"/>
      <c r="CI140" s="30"/>
      <c r="CJ140" s="30"/>
      <c r="CK140" s="30"/>
      <c r="CL140" s="30"/>
      <c r="CM140" s="46">
        <f>P140+'Config sheet'!$O$9-'Config sheet'!$C$139</f>
        <v>35.3889</v>
      </c>
      <c r="CN140" s="46">
        <f>Q140+'Config sheet'!$O$9+'Config sheet'!C$140</f>
        <v>64.968900000000005</v>
      </c>
      <c r="CO140" s="27">
        <f t="shared" si="161"/>
        <v>1.8358553105634818</v>
      </c>
      <c r="CP140" s="46">
        <f>'Config sheet'!$N$47</f>
        <v>1852.7346826837274</v>
      </c>
      <c r="CQ140" s="27">
        <f>'Config sheet'!$N$42</f>
        <v>970.82423361890676</v>
      </c>
      <c r="CR140" s="27">
        <f>'Config sheet'!$N$46</f>
        <v>881.91044906482068</v>
      </c>
      <c r="CS140" s="27">
        <f t="shared" si="162"/>
        <v>1.3787365968332264</v>
      </c>
      <c r="CT140" s="27">
        <f>'Config sheet'!$N$50/100*GERC_A_PARA!CQ140</f>
        <v>274.64617569078871</v>
      </c>
      <c r="CU140" s="27">
        <f t="shared" si="163"/>
        <v>274.64617569078871</v>
      </c>
      <c r="CV140" s="27">
        <f t="shared" si="164"/>
        <v>426.7131561309518</v>
      </c>
      <c r="CW140" s="27">
        <f t="shared" si="165"/>
        <v>1245.4704093096955</v>
      </c>
      <c r="CX140" s="27">
        <f t="shared" si="166"/>
        <v>801.62441663264531</v>
      </c>
      <c r="CY140" s="27">
        <f>'Config sheet'!$N$51/100*GERC_A_PARA!CR140</f>
        <v>198.78261521921058</v>
      </c>
      <c r="CZ140" s="27">
        <f t="shared" si="167"/>
        <v>198.78261521921058</v>
      </c>
      <c r="DA140" s="27">
        <f t="shared" si="168"/>
        <v>308.84521479611772</v>
      </c>
      <c r="DB140" s="27">
        <f t="shared" si="169"/>
        <v>1080.6930642840312</v>
      </c>
      <c r="DC140" s="27">
        <f t="shared" si="170"/>
        <v>695.56847014597997</v>
      </c>
      <c r="DD140" s="50">
        <f t="shared" si="171"/>
        <v>84.33630154932284</v>
      </c>
      <c r="DE140" s="50">
        <f t="shared" si="172"/>
        <v>87.519980096208442</v>
      </c>
      <c r="DF140" s="50">
        <f t="shared" si="173"/>
        <v>54.281529312207077</v>
      </c>
      <c r="DG140" s="50">
        <f t="shared" si="174"/>
        <v>56.330646207170126</v>
      </c>
      <c r="DH140" s="27">
        <f t="shared" si="175"/>
        <v>85.928140822765641</v>
      </c>
      <c r="DI140">
        <f>'Config sheet'!$N$59</f>
        <v>71.978923438716066</v>
      </c>
      <c r="DJ140" s="21">
        <f t="shared" si="196"/>
        <v>70.617114291227125</v>
      </c>
      <c r="DK140" s="19">
        <f>Coeff_Summary!$B$11+Coeff_Summary!$D$11*(F140)+Coeff_Summary!$E$11*CM140*100+Coeff_Summary!$F$11*(F140)^2+Coeff_Summary!$G$11*(F140)*CM140*100+Coeff_Summary!$H$11*(CM140*100)^2</f>
        <v>0.94690326822957149</v>
      </c>
      <c r="DL140" s="19">
        <f>Coeff_Summary!$B$9+Coeff_Summary!$D$9*(G140)+Coeff_Summary!$E$9*CN140*100+Coeff_Summary!$F$9*(G140)^2+Coeff_Summary!$G$9*(G140)*CN140*100+Coeff_Summary!$H$9*(CN140*100)^2</f>
        <v>0.96273090986158061</v>
      </c>
      <c r="DM140" s="30">
        <f t="shared" si="197"/>
        <v>0.95481708904557605</v>
      </c>
      <c r="DN140">
        <f>DK140*8314.4*(GERC_A_PARA!F140+273)/('Config sheet'!$N$28*GERC_A_PARA!CM140*10^5)</f>
        <v>4.1320325696842845E-2</v>
      </c>
      <c r="DO140">
        <f>DL140*(8314.4/'Config sheet'!$N$28)*((GERC_A_PARA!G140+273)/(GERC_A_PARA!CN140*10^5))</f>
        <v>2.7039618468304345E-2</v>
      </c>
      <c r="DP140" s="30">
        <f t="shared" si="198"/>
        <v>1592.0204672086934</v>
      </c>
      <c r="DQ140" s="30">
        <f t="shared" si="176"/>
        <v>38528.74923806166</v>
      </c>
      <c r="DR140" s="30">
        <f t="shared" si="177"/>
        <v>1024.6750695592505</v>
      </c>
      <c r="DS140" s="30">
        <f t="shared" si="178"/>
        <v>37895.322774630404</v>
      </c>
      <c r="DT140" s="19">
        <f>(Coeff_Summary!$B$5+Coeff_Summary!$D$5*(F140)+Coeff_Summary!$E$5*CM140*100+Coeff_Summary!$F$5*(F140)^2+Coeff_Summary!$G$5*(F140)*CM140*100+Coeff_Summary!$H$5*(CM140*100)^2+Coeff_Summary!$B$3+Coeff_Summary!$D$3*(G140)+Coeff_Summary!$E$3*CN140*100+Coeff_Summary!$F$3*(G140)^2+Coeff_Summary!$G$3*(G140)*CN140*100+Coeff_Summary!$H$3*(CN140*100)^2)/2</f>
        <v>1.3984862482292353</v>
      </c>
      <c r="DU140" s="30">
        <f t="shared" si="199"/>
        <v>3.5094968883963462</v>
      </c>
      <c r="DV140" s="30">
        <f>DM140*(8314.4/'Config sheet'!$N$28)*(273+F140)*DU140*((CO140^(1/DU140))-1)</f>
        <v>97798.109527762892</v>
      </c>
      <c r="DW140" s="30">
        <f t="shared" si="179"/>
        <v>361.64338445328752</v>
      </c>
      <c r="DX140" s="30">
        <f t="shared" si="180"/>
        <v>359.4</v>
      </c>
      <c r="DY140" s="30">
        <f t="shared" si="181"/>
        <v>104.06115940131701</v>
      </c>
      <c r="DZ140" s="30">
        <f t="shared" si="182"/>
        <v>1005.8291306845913</v>
      </c>
      <c r="EA140" s="65">
        <f>Coeff_Summary!$B$9+Coeff_Summary!$D$9*(DW140-273)+Coeff_Summary!$E$9*CN140*100+Coeff_Summary!$F$9*(DW140-273)^2+Coeff_Summary!$G$9*(DW140-273)*CN140*100+Coeff_Summary!$H$9*(CN140*100)^2</f>
        <v>0.96415668599811233</v>
      </c>
      <c r="EB140" s="30">
        <f>EA140*(8314.4/'Config sheet'!$C$28)*(DW140/(CM140*10^5))</f>
        <v>5.00246620334171E-2</v>
      </c>
      <c r="EC140" s="30">
        <f t="shared" si="183"/>
        <v>1.2106550756747623</v>
      </c>
      <c r="ED140" s="30">
        <f t="shared" si="184"/>
        <v>1.0167151621111223</v>
      </c>
      <c r="EE140" s="30">
        <f>('Config sheet'!$N$132*(CN140-CM140) - 'Config sheet'!$N$133*GERC_A_PARA!CN140)*10^5</f>
        <v>108059.74969114082</v>
      </c>
      <c r="EF140" s="30">
        <f>('Config sheet'!$N$132*(CN140-CM140) + 'Config sheet'!$N$133*CM140)*10^5</f>
        <v>150092.14548866081</v>
      </c>
      <c r="EG140" s="30">
        <f>'Config sheet'!$N$148</f>
        <v>386976</v>
      </c>
      <c r="EH140" s="30">
        <f t="shared" si="185"/>
        <v>2384.641153596714</v>
      </c>
      <c r="EI140" s="30">
        <f>'Config sheet'!$E$127+'Config sheet'!$P$127</f>
        <v>3308.2</v>
      </c>
      <c r="EJ140" s="30"/>
      <c r="EK140" s="63">
        <f t="shared" si="186"/>
        <v>51300.276428506557</v>
      </c>
      <c r="EL140" s="63">
        <f t="shared" si="207"/>
        <v>50743.577776250262</v>
      </c>
      <c r="EM140" s="63">
        <f t="shared" si="208"/>
        <v>38528.74923806166</v>
      </c>
      <c r="EN140" s="63">
        <f t="shared" si="209"/>
        <v>37895.322774630404</v>
      </c>
      <c r="EO140" s="30">
        <f>BL140*(('Config sheet'!$D$8+273)/(C140+273))*(GERC_A_PARA!AI140/'Config sheet'!$D$7)*(1/GERC_A_PARA!BG140)*24*10^-3</f>
        <v>1780.4662509792438</v>
      </c>
      <c r="EP140" s="30">
        <f>BN140*(('Config sheet'!$D$8+273)/(D140+273))*(GERC_A_PARA!AJ140/'Config sheet'!$D$7)*(1/GERC_A_PARA!BH140)*24*10^-3</f>
        <v>1761.1450458841939</v>
      </c>
      <c r="EQ140" s="30">
        <f t="shared" si="200"/>
        <v>1770.805648431719</v>
      </c>
      <c r="ER140" s="30">
        <f>DP140*(('Config sheet'!$D$8+273)/(F140+273))*(CM140/'Config sheet'!$D$7)*(1/DK140)*24*10^-3</f>
        <v>1337.2079545499657</v>
      </c>
      <c r="ES140" s="30">
        <f>DR140*(('Config sheet'!$D$8+273)/(G140+273))*(CN140/'Config sheet'!$D$7)*(1/DL140)*24*10^-3</f>
        <v>1315.2237759230097</v>
      </c>
      <c r="ET140" s="30">
        <f t="shared" si="201"/>
        <v>1326.2158652364878</v>
      </c>
      <c r="EU140">
        <f t="shared" si="202"/>
        <v>1.0109708198880063</v>
      </c>
      <c r="EV140">
        <f t="shared" si="203"/>
        <v>1.0167151621111228</v>
      </c>
      <c r="EW140" s="30">
        <f t="shared" si="204"/>
        <v>0.77863543304893001</v>
      </c>
      <c r="EX140" s="30">
        <f>'Config sheet'!$C$123/('Config sheet'!$F$17*10^-3)</f>
        <v>1.2841244171864261</v>
      </c>
      <c r="EY140" s="30">
        <f t="shared" si="205"/>
        <v>0.75842037261802331</v>
      </c>
      <c r="EZ140" s="30">
        <f>'Config sheet'!$N$123/('Config sheet'!$Q$17*10^-3)</f>
        <v>1.4616189626248377</v>
      </c>
      <c r="FA140" s="1" t="s">
        <v>547</v>
      </c>
      <c r="FB140" s="30">
        <f t="shared" si="206"/>
        <v>-2.2433844532875469</v>
      </c>
      <c r="FC140" s="30"/>
    </row>
    <row r="141" spans="1:159" x14ac:dyDescent="0.25">
      <c r="A141" s="1">
        <v>43485</v>
      </c>
      <c r="B141" s="2">
        <v>0.79305555555555562</v>
      </c>
      <c r="C141">
        <v>29.42</v>
      </c>
      <c r="D141">
        <v>81.209999999999994</v>
      </c>
      <c r="E141">
        <v>30.1</v>
      </c>
      <c r="F141">
        <v>30.02</v>
      </c>
      <c r="G141">
        <v>85.35</v>
      </c>
      <c r="H141">
        <v>67.19</v>
      </c>
      <c r="I141">
        <v>72.489999999999995</v>
      </c>
      <c r="J141">
        <v>72.739999999999995</v>
      </c>
      <c r="K141">
        <v>73.06</v>
      </c>
      <c r="L141">
        <v>70.58</v>
      </c>
      <c r="M141">
        <v>21.88</v>
      </c>
      <c r="N141">
        <v>34.89</v>
      </c>
      <c r="O141">
        <v>34.42</v>
      </c>
      <c r="P141">
        <v>34.35</v>
      </c>
      <c r="Q141">
        <v>63.58</v>
      </c>
      <c r="R141">
        <v>3.7</v>
      </c>
      <c r="S141">
        <v>71.53</v>
      </c>
      <c r="T141">
        <v>76.709999999999994</v>
      </c>
      <c r="U141">
        <v>73.08</v>
      </c>
      <c r="V141">
        <v>73.08</v>
      </c>
      <c r="W141">
        <v>2.99</v>
      </c>
      <c r="X141">
        <v>2.4700000000000002</v>
      </c>
      <c r="Y141">
        <v>3.91</v>
      </c>
      <c r="Z141">
        <v>3.67</v>
      </c>
      <c r="AA141">
        <v>4.8</v>
      </c>
      <c r="AB141">
        <v>4.37</v>
      </c>
      <c r="AC141">
        <v>3.99</v>
      </c>
      <c r="AD141">
        <v>1.95</v>
      </c>
      <c r="AE141">
        <v>1.32</v>
      </c>
      <c r="AF141">
        <v>2.5299999999999998</v>
      </c>
      <c r="AH141" s="4" t="str">
        <f t="shared" si="140"/>
        <v>ON</v>
      </c>
      <c r="AI141" s="31">
        <f>M141+'Config sheet'!$D$9-'Config sheet'!$C$139</f>
        <v>22.838899999999999</v>
      </c>
      <c r="AJ141" s="31">
        <f>N141+'Config sheet'!$D$9+'Config sheet'!$C$140</f>
        <v>36.248899999999999</v>
      </c>
      <c r="AK141" s="25">
        <f t="shared" si="141"/>
        <v>1.5871561239814527</v>
      </c>
      <c r="AL141" s="46">
        <f>'Config sheet'!$C$47</f>
        <v>3546.9708798579968</v>
      </c>
      <c r="AM141" s="4">
        <f>'Config sheet'!$C$42</f>
        <v>1817.9423322060413</v>
      </c>
      <c r="AN141" s="25">
        <f>'Config sheet'!$C$46</f>
        <v>1729.0285476519553</v>
      </c>
      <c r="AO141" s="25">
        <f t="shared" si="142"/>
        <v>1.520198924746315</v>
      </c>
      <c r="AP141" s="25">
        <f>'Config sheet'!$C$50/100*GERC_A_PARA!AM141</f>
        <v>351.771841281869</v>
      </c>
      <c r="AQ141" s="25">
        <f t="shared" si="143"/>
        <v>351.771841281869</v>
      </c>
      <c r="AR141" s="25">
        <f t="shared" si="144"/>
        <v>476.68382138898136</v>
      </c>
      <c r="AS141" s="27">
        <f t="shared" si="145"/>
        <v>2169.7141734879106</v>
      </c>
      <c r="AT141" s="25">
        <f t="shared" si="146"/>
        <v>1601.1542989632778</v>
      </c>
      <c r="AU141" s="25">
        <f>'Config sheet'!$C$51/100*GERC_A_PARA!AN141</f>
        <v>266.0974934836359</v>
      </c>
      <c r="AV141" s="25">
        <f t="shared" si="147"/>
        <v>266.0974934836359</v>
      </c>
      <c r="AW141" s="25">
        <f t="shared" si="148"/>
        <v>360.58704867786963</v>
      </c>
      <c r="AX141" s="27">
        <f t="shared" si="149"/>
        <v>1995.1260411355911</v>
      </c>
      <c r="AY141" s="25">
        <f t="shared" si="150"/>
        <v>1472.3158823277313</v>
      </c>
      <c r="AZ141" s="31">
        <f t="shared" si="187"/>
        <v>93.128936056209554</v>
      </c>
      <c r="BA141" s="31">
        <f t="shared" si="188"/>
        <v>94.535107281915501</v>
      </c>
      <c r="BB141" s="31">
        <f t="shared" si="189"/>
        <v>68.725087454523646</v>
      </c>
      <c r="BC141" s="31">
        <f t="shared" si="190"/>
        <v>69.762780405341303</v>
      </c>
      <c r="BD141" s="25">
        <f t="shared" si="151"/>
        <v>93.832021669062527</v>
      </c>
      <c r="BE141">
        <f>'Config sheet'!$D$59</f>
        <v>82.44</v>
      </c>
      <c r="BF141" s="30">
        <f t="shared" si="191"/>
        <v>81.537977799497497</v>
      </c>
      <c r="BG141" s="19">
        <f>Coeff_Summary!$B$10+Coeff_Summary!$D$10*(C141)+Coeff_Summary!$E$10*AI141*100+Coeff_Summary!$F$10*(C141)^2+Coeff_Summary!$G$10*(C141)*AI141*100+Coeff_Summary!$H$10*(AI141*100)^2</f>
        <v>0.96345882539392391</v>
      </c>
      <c r="BH141" s="19">
        <f>Coeff_Summary!$B$8+Coeff_Summary!$D$8*(D141)+Coeff_Summary!$E$8*AJ141*100+Coeff_Summary!$F$8*(D141)^2+Coeff_Summary!$G$8*(D141)*AJ141*100+Coeff_Summary!$H$8*(AJ141*100)^2</f>
        <v>0.97414414616174438</v>
      </c>
      <c r="BI141" s="30">
        <f t="shared" si="192"/>
        <v>0.9688014857778342</v>
      </c>
      <c r="BJ141" s="30">
        <f>BG141*8314.4*(GERC_A_PARA!C141+273)/('Config sheet'!$C$28*AI141*10^5)</f>
        <v>6.477263576881738E-2</v>
      </c>
      <c r="BK141">
        <f>BH141*(8314.4/'Config sheet'!$C$28)*(BT141/(AJ141*10^5))</f>
        <v>4.8329499272903649E-2</v>
      </c>
      <c r="BL141" s="30">
        <f t="shared" si="193"/>
        <v>3328.1944845836933</v>
      </c>
      <c r="BM141" s="30">
        <f t="shared" si="152"/>
        <v>51382.72427977898</v>
      </c>
      <c r="BN141" s="30">
        <f t="shared" si="153"/>
        <v>2456.0621725628157</v>
      </c>
      <c r="BO141" s="30">
        <f t="shared" si="154"/>
        <v>50819.110678016652</v>
      </c>
      <c r="BP141" s="19">
        <f>(Coeff_Summary!$B$4+Coeff_Summary!$D$4*(C141)+Coeff_Summary!$E$4*AI141*100+Coeff_Summary!$F$4*(C141)^2+Coeff_Summary!$G$4*(C141)*AI141*100+Coeff_Summary!$H$4*(AI141*100)^2+Coeff_Summary!$B$2+Coeff_Summary!$D$2*(D141)+Coeff_Summary!$E$2*AJ141*100+Coeff_Summary!$F$2*(D141)^2+Coeff_Summary!$G$2*(D141)*AJ141*100+Coeff_Summary!$H$2*(AJ141*100)^2)/2</f>
        <v>1.3569241948805015</v>
      </c>
      <c r="BQ141" s="30">
        <f t="shared" si="194"/>
        <v>3.8017153623749174</v>
      </c>
      <c r="BR141" s="30">
        <f>BI141*(8314.4/'Config sheet'!$C$28)*(273+C141)*BQ141*((AK141^(1/BQ141))-1)</f>
        <v>73065.119113269393</v>
      </c>
      <c r="BS141" s="30">
        <f t="shared" si="155"/>
        <v>341.49262759474669</v>
      </c>
      <c r="BT141" s="30">
        <f t="shared" si="156"/>
        <v>354.21</v>
      </c>
      <c r="BU141" s="52">
        <f t="shared" si="157"/>
        <v>75.444347547300055</v>
      </c>
      <c r="BV141" s="30">
        <f t="shared" si="158"/>
        <v>1382.286337147234</v>
      </c>
      <c r="BW141" s="65">
        <f>Coeff_Summary!$B$8+Coeff_Summary!$D$8*(BS141-273)+Coeff_Summary!$E$8*AJ141*100+Coeff_Summary!$F$8*(BS141-273)^2+Coeff_Summary!$G$8*(BS141-273)*AJ141*100+Coeff_Summary!$H$8*(AJ141*100)^2</f>
        <v>0.96850625970688009</v>
      </c>
      <c r="BX141" s="30">
        <f>BW141*(8314.4/'Config sheet'!$C$28)*(BS141/(AI141*10^5))</f>
        <v>7.3524429933492175E-2</v>
      </c>
      <c r="BY141" s="30">
        <f t="shared" si="159"/>
        <v>1.1351156095594315</v>
      </c>
      <c r="BZ141" s="30">
        <f t="shared" si="160"/>
        <v>1.0110905837241684</v>
      </c>
      <c r="CA141" s="30">
        <f>('Config sheet'!$C$132*(AJ141-AI141) - 'Config sheet'!$C$133*GERC_A_PARA!AJ141)*10^5</f>
        <v>99652.649213259763</v>
      </c>
      <c r="CB141" s="30">
        <f>('Config sheet'!$C$132*(AJ141-AI141) + 'Config sheet'!$C$133*AI141)*10^5</f>
        <v>124400.12072424049</v>
      </c>
      <c r="CC141" s="30">
        <f>'Config sheet'!$C$148</f>
        <v>386976</v>
      </c>
      <c r="CD141" s="30">
        <f t="shared" si="195"/>
        <v>12.717372405253286</v>
      </c>
      <c r="CE141" s="30"/>
      <c r="CF141" s="30"/>
      <c r="CG141" s="30"/>
      <c r="CH141" s="30"/>
      <c r="CI141" s="30"/>
      <c r="CJ141" s="30"/>
      <c r="CK141" s="30"/>
      <c r="CL141" s="30"/>
      <c r="CM141" s="46">
        <f>P141+'Config sheet'!$O$9-'Config sheet'!$C$139</f>
        <v>35.308900000000001</v>
      </c>
      <c r="CN141" s="46">
        <f>Q141+'Config sheet'!$O$9+'Config sheet'!C$140</f>
        <v>64.938900000000004</v>
      </c>
      <c r="CO141" s="27">
        <f t="shared" si="161"/>
        <v>1.8391651963102789</v>
      </c>
      <c r="CP141" s="46">
        <f>'Config sheet'!$N$47</f>
        <v>1852.7346826837274</v>
      </c>
      <c r="CQ141" s="27">
        <f>'Config sheet'!$N$42</f>
        <v>970.82423361890676</v>
      </c>
      <c r="CR141" s="27">
        <f>'Config sheet'!$N$46</f>
        <v>881.91044906482068</v>
      </c>
      <c r="CS141" s="27">
        <f t="shared" si="162"/>
        <v>1.3797807825379023</v>
      </c>
      <c r="CT141" s="27">
        <f>'Config sheet'!$N$50/100*GERC_A_PARA!CQ141</f>
        <v>274.64617569078871</v>
      </c>
      <c r="CU141" s="27">
        <f t="shared" si="163"/>
        <v>274.64617569078871</v>
      </c>
      <c r="CV141" s="27">
        <f t="shared" si="164"/>
        <v>427.12813658632132</v>
      </c>
      <c r="CW141" s="27">
        <f t="shared" si="165"/>
        <v>1245.4704093096955</v>
      </c>
      <c r="CX141" s="27">
        <f t="shared" si="166"/>
        <v>800.84559070909881</v>
      </c>
      <c r="CY141" s="27">
        <f>'Config sheet'!$N$51/100*GERC_A_PARA!CR141</f>
        <v>198.78261521921058</v>
      </c>
      <c r="CZ141" s="27">
        <f t="shared" si="167"/>
        <v>198.78261521921058</v>
      </c>
      <c r="DA141" s="27">
        <f t="shared" si="168"/>
        <v>309.14556815066828</v>
      </c>
      <c r="DB141" s="27">
        <f t="shared" si="169"/>
        <v>1080.6930642840312</v>
      </c>
      <c r="DC141" s="27">
        <f t="shared" si="170"/>
        <v>694.89268389881579</v>
      </c>
      <c r="DD141" s="50">
        <f t="shared" si="171"/>
        <v>84.293556380733207</v>
      </c>
      <c r="DE141" s="50">
        <f t="shared" si="172"/>
        <v>87.485922970015068</v>
      </c>
      <c r="DF141" s="50">
        <f t="shared" si="173"/>
        <v>54.2013061475418</v>
      </c>
      <c r="DG141" s="50">
        <f t="shared" si="174"/>
        <v>56.25401867113392</v>
      </c>
      <c r="DH141" s="27">
        <f t="shared" si="175"/>
        <v>85.88973967537413</v>
      </c>
      <c r="DI141">
        <f>'Config sheet'!$N$59</f>
        <v>71.978923438716066</v>
      </c>
      <c r="DJ141" s="21">
        <f t="shared" si="196"/>
        <v>70.558701042355992</v>
      </c>
      <c r="DK141" s="19">
        <f>Coeff_Summary!$B$11+Coeff_Summary!$D$11*(F141)+Coeff_Summary!$E$11*CM141*100+Coeff_Summary!$F$11*(F141)^2+Coeff_Summary!$G$11*(F141)*CM141*100+Coeff_Summary!$H$11*(CM141*100)^2</f>
        <v>0.94614502488772234</v>
      </c>
      <c r="DL141" s="19">
        <f>Coeff_Summary!$B$9+Coeff_Summary!$D$9*(G141)+Coeff_Summary!$E$9*CN141*100+Coeff_Summary!$F$9*(G141)^2+Coeff_Summary!$G$9*(G141)*CN141*100+Coeff_Summary!$H$9*(CN141*100)^2</f>
        <v>0.96205989229460609</v>
      </c>
      <c r="DM141" s="30">
        <f t="shared" si="197"/>
        <v>0.95410245859116416</v>
      </c>
      <c r="DN141">
        <f>DK141*8314.4*(GERC_A_PARA!F141+273)/('Config sheet'!$N$28*GERC_A_PARA!CM141*10^5)</f>
        <v>4.1225686904508146E-2</v>
      </c>
      <c r="DO141">
        <f>DL141*(8314.4/'Config sheet'!$N$28)*((GERC_A_PARA!G141+273)/(GERC_A_PARA!CN141*10^5))</f>
        <v>2.6954276254299338E-2</v>
      </c>
      <c r="DP141" s="30">
        <f t="shared" si="198"/>
        <v>1591.3089958324226</v>
      </c>
      <c r="DQ141" s="30">
        <f t="shared" si="176"/>
        <v>38599.938905042436</v>
      </c>
      <c r="DR141" s="30">
        <f t="shared" si="177"/>
        <v>1023.222055893286</v>
      </c>
      <c r="DS141" s="30">
        <f t="shared" si="178"/>
        <v>37961.399751183344</v>
      </c>
      <c r="DT141" s="19">
        <f>(Coeff_Summary!$B$5+Coeff_Summary!$D$5*(F141)+Coeff_Summary!$E$5*CM141*100+Coeff_Summary!$F$5*(F141)^2+Coeff_Summary!$G$5*(F141)*CM141*100+Coeff_Summary!$H$5*(CM141*100)^2+Coeff_Summary!$B$3+Coeff_Summary!$D$3*(G141)+Coeff_Summary!$E$3*CN141*100+Coeff_Summary!$F$3*(G141)^2+Coeff_Summary!$G$3*(G141)*CN141*100+Coeff_Summary!$H$3*(CN141*100)^2)/2</f>
        <v>1.4001053147985825</v>
      </c>
      <c r="DU141" s="30">
        <f t="shared" si="199"/>
        <v>3.4993419557633501</v>
      </c>
      <c r="DV141" s="30">
        <f>DM141*(8314.4/'Config sheet'!$N$28)*(273+F141)*DU141*((CO141^(1/DU141))-1)</f>
        <v>97698.416455447412</v>
      </c>
      <c r="DW141" s="30">
        <f t="shared" si="179"/>
        <v>360.65456784717662</v>
      </c>
      <c r="DX141" s="30">
        <f t="shared" si="180"/>
        <v>358.35</v>
      </c>
      <c r="DY141" s="30">
        <f t="shared" si="181"/>
        <v>104.1651325631242</v>
      </c>
      <c r="DZ141" s="30">
        <f t="shared" si="182"/>
        <v>1005.6555856992899</v>
      </c>
      <c r="EA141" s="65">
        <f>Coeff_Summary!$B$9+Coeff_Summary!$D$9*(DW141-273)+Coeff_Summary!$E$9*CN141*100+Coeff_Summary!$F$9*(DW141-273)^2+Coeff_Summary!$G$9*(DW141-273)*CN141*100+Coeff_Summary!$H$9*(CN141*100)^2</f>
        <v>0.96354499672979277</v>
      </c>
      <c r="EB141" s="30">
        <f>EA141*(8314.4/'Config sheet'!$C$28)*(DW141/(CM141*10^5))</f>
        <v>4.9969192858071283E-2</v>
      </c>
      <c r="EC141" s="30">
        <f t="shared" si="183"/>
        <v>1.2120887876002135</v>
      </c>
      <c r="ED141" s="30">
        <f t="shared" si="184"/>
        <v>1.0168207483929563</v>
      </c>
      <c r="EE141" s="30">
        <f>('Config sheet'!$N$132*(CN141-CM141) - 'Config sheet'!$N$133*GERC_A_PARA!CN141)*10^5</f>
        <v>108300.9662031043</v>
      </c>
      <c r="EF141" s="30">
        <f>('Config sheet'!$N$132*(CN141-CM141) + 'Config sheet'!$N$133*CM141)*10^5</f>
        <v>150287.29120654822</v>
      </c>
      <c r="EG141" s="30">
        <f>'Config sheet'!$N$148</f>
        <v>386976</v>
      </c>
      <c r="EH141" s="30">
        <f t="shared" si="185"/>
        <v>2387.941922846524</v>
      </c>
      <c r="EI141" s="30">
        <f>'Config sheet'!$E$127+'Config sheet'!$P$127</f>
        <v>3308.2</v>
      </c>
      <c r="EJ141" s="30"/>
      <c r="EK141" s="63">
        <f t="shared" si="186"/>
        <v>51382.72427977898</v>
      </c>
      <c r="EL141" s="63">
        <f t="shared" si="207"/>
        <v>50819.110678016652</v>
      </c>
      <c r="EM141" s="63">
        <f t="shared" si="208"/>
        <v>38599.938905042436</v>
      </c>
      <c r="EN141" s="63">
        <f t="shared" si="209"/>
        <v>37961.399751183344</v>
      </c>
      <c r="EO141" s="30">
        <f>BL141*(('Config sheet'!$D$8+273)/(C141+273))*(GERC_A_PARA!AI141/'Config sheet'!$D$7)*(1/GERC_A_PARA!BG141)*24*10^-3</f>
        <v>1783.3277485554004</v>
      </c>
      <c r="EP141" s="30">
        <f>BN141*(('Config sheet'!$D$8+273)/(D141+273))*(GERC_A_PARA!AJ141/'Config sheet'!$D$7)*(1/GERC_A_PARA!BH141)*24*10^-3</f>
        <v>1763.7665479850839</v>
      </c>
      <c r="EQ141" s="30">
        <f t="shared" si="200"/>
        <v>1773.5471482702421</v>
      </c>
      <c r="ER141" s="30">
        <f>DP141*(('Config sheet'!$D$8+273)/(F141+273))*(CM141/'Config sheet'!$D$7)*(1/DK141)*24*10^-3</f>
        <v>1339.6787170546158</v>
      </c>
      <c r="ES141" s="30">
        <f>DR141*(('Config sheet'!$D$8+273)/(G141+273))*(CN141/'Config sheet'!$D$7)*(1/DL141)*24*10^-3</f>
        <v>1317.5170935210781</v>
      </c>
      <c r="ET141" s="30">
        <f t="shared" si="201"/>
        <v>1328.597905287847</v>
      </c>
      <c r="EU141">
        <f t="shared" si="202"/>
        <v>1.0110905837241686</v>
      </c>
      <c r="EV141">
        <f t="shared" si="203"/>
        <v>1.0168207483929568</v>
      </c>
      <c r="EW141" s="30">
        <f t="shared" si="204"/>
        <v>0.77939080361939705</v>
      </c>
      <c r="EX141" s="30">
        <f>'Config sheet'!$C$123/('Config sheet'!$F$17*10^-3)</f>
        <v>1.2841244171864261</v>
      </c>
      <c r="EY141" s="30">
        <f t="shared" si="205"/>
        <v>0.7569299798658119</v>
      </c>
      <c r="EZ141" s="30">
        <f>'Config sheet'!$N$123/('Config sheet'!$Q$17*10^-3)</f>
        <v>1.4616189626248377</v>
      </c>
      <c r="FA141" s="1" t="s">
        <v>548</v>
      </c>
      <c r="FB141" s="30">
        <f t="shared" si="206"/>
        <v>-2.3045678471765996</v>
      </c>
      <c r="FC141" s="30"/>
    </row>
    <row r="142" spans="1:159" x14ac:dyDescent="0.25">
      <c r="A142" s="1">
        <v>43485</v>
      </c>
      <c r="B142" s="2">
        <v>0.83472222222222225</v>
      </c>
      <c r="C142">
        <v>28.73</v>
      </c>
      <c r="D142">
        <v>79.8</v>
      </c>
      <c r="E142">
        <v>24.51</v>
      </c>
      <c r="F142">
        <v>24.51</v>
      </c>
      <c r="G142">
        <v>80.739999999999995</v>
      </c>
      <c r="H142">
        <v>67.11</v>
      </c>
      <c r="I142">
        <v>72.489999999999995</v>
      </c>
      <c r="J142">
        <v>72.680000000000007</v>
      </c>
      <c r="K142">
        <v>73.069999999999993</v>
      </c>
      <c r="L142">
        <v>70.42</v>
      </c>
      <c r="M142">
        <v>21.76</v>
      </c>
      <c r="N142">
        <v>34.369999999999997</v>
      </c>
      <c r="O142">
        <v>33.93</v>
      </c>
      <c r="P142">
        <v>33.880000000000003</v>
      </c>
      <c r="Q142">
        <v>63.59</v>
      </c>
      <c r="R142">
        <v>3.7</v>
      </c>
      <c r="S142">
        <v>72.709999999999994</v>
      </c>
      <c r="T142">
        <v>76.260000000000005</v>
      </c>
      <c r="U142">
        <v>72.83</v>
      </c>
      <c r="V142">
        <v>72.83</v>
      </c>
      <c r="W142">
        <v>3.05</v>
      </c>
      <c r="X142">
        <v>2.61</v>
      </c>
      <c r="Y142">
        <v>3.65</v>
      </c>
      <c r="Z142">
        <v>3.63</v>
      </c>
      <c r="AA142">
        <v>4.75</v>
      </c>
      <c r="AB142">
        <v>4.4400000000000004</v>
      </c>
      <c r="AC142">
        <v>3.98</v>
      </c>
      <c r="AD142">
        <v>1.68</v>
      </c>
      <c r="AE142">
        <v>1.65</v>
      </c>
      <c r="AF142">
        <v>2.39</v>
      </c>
      <c r="AH142" s="4" t="str">
        <f t="shared" si="140"/>
        <v>ON</v>
      </c>
      <c r="AI142" s="31">
        <f>M142+'Config sheet'!$D$9-'Config sheet'!$C$139</f>
        <v>22.718900000000001</v>
      </c>
      <c r="AJ142" s="31">
        <f>N142+'Config sheet'!$D$9+'Config sheet'!$C$140</f>
        <v>35.728899999999996</v>
      </c>
      <c r="AK142" s="25">
        <f t="shared" si="141"/>
        <v>1.5726509646153639</v>
      </c>
      <c r="AL142" s="46">
        <f>'Config sheet'!$C$47</f>
        <v>3546.9708798579968</v>
      </c>
      <c r="AM142" s="4">
        <f>'Config sheet'!$C$42</f>
        <v>1817.9423322060413</v>
      </c>
      <c r="AN142" s="25">
        <f>'Config sheet'!$C$46</f>
        <v>1729.0285476519553</v>
      </c>
      <c r="AO142" s="25">
        <f t="shared" si="142"/>
        <v>1.5275706211255318</v>
      </c>
      <c r="AP142" s="25">
        <f>'Config sheet'!$C$50/100*GERC_A_PARA!AM142</f>
        <v>351.771841281869</v>
      </c>
      <c r="AQ142" s="25">
        <f t="shared" si="143"/>
        <v>351.771841281869</v>
      </c>
      <c r="AR142" s="25">
        <f t="shared" si="144"/>
        <v>473.1331021487519</v>
      </c>
      <c r="AS142" s="27">
        <f t="shared" si="145"/>
        <v>2169.7141734879106</v>
      </c>
      <c r="AT142" s="25">
        <f t="shared" si="146"/>
        <v>1613.1704723193277</v>
      </c>
      <c r="AU142" s="25">
        <f>'Config sheet'!$C$51/100*GERC_A_PARA!AN142</f>
        <v>266.0974934836359</v>
      </c>
      <c r="AV142" s="25">
        <f t="shared" si="147"/>
        <v>266.0974934836359</v>
      </c>
      <c r="AW142" s="25">
        <f t="shared" si="148"/>
        <v>357.90111029676967</v>
      </c>
      <c r="AX142" s="27">
        <f t="shared" si="149"/>
        <v>1995.1260411355911</v>
      </c>
      <c r="AY142" s="25">
        <f t="shared" si="150"/>
        <v>1483.3651627677054</v>
      </c>
      <c r="AZ142" s="31">
        <f t="shared" si="187"/>
        <v>93.324251340821505</v>
      </c>
      <c r="BA142" s="31">
        <f t="shared" si="188"/>
        <v>94.690451066420835</v>
      </c>
      <c r="BB142" s="31">
        <f t="shared" si="189"/>
        <v>69.386064051150257</v>
      </c>
      <c r="BC142" s="31">
        <f t="shared" si="190"/>
        <v>70.40182598125034</v>
      </c>
      <c r="BD142" s="25">
        <f t="shared" si="151"/>
        <v>94.00735120362117</v>
      </c>
      <c r="BE142">
        <f>'Config sheet'!$D$59</f>
        <v>82.44</v>
      </c>
      <c r="BF142" s="30">
        <f t="shared" si="191"/>
        <v>81.95064810991073</v>
      </c>
      <c r="BG142" s="19">
        <f>Coeff_Summary!$B$10+Coeff_Summary!$D$10*(C142)+Coeff_Summary!$E$10*AI142*100+Coeff_Summary!$F$10*(C142)^2+Coeff_Summary!$G$10*(C142)*AI142*100+Coeff_Summary!$H$10*(AI142*100)^2</f>
        <v>0.96328559790890633</v>
      </c>
      <c r="BH142" s="19">
        <f>Coeff_Summary!$B$8+Coeff_Summary!$D$8*(D142)+Coeff_Summary!$E$8*AJ142*100+Coeff_Summary!$F$8*(D142)^2+Coeff_Summary!$G$8*(D142)*AJ142*100+Coeff_Summary!$H$8*(AJ142*100)^2</f>
        <v>0.97388306924609891</v>
      </c>
      <c r="BI142" s="30">
        <f t="shared" si="192"/>
        <v>0.96858433357750262</v>
      </c>
      <c r="BJ142" s="30">
        <f>BG142*8314.4*(GERC_A_PARA!C142+273)/('Config sheet'!$C$28*AI142*10^5)</f>
        <v>6.4954515042854849E-2</v>
      </c>
      <c r="BK142">
        <f>BH142*(8314.4/'Config sheet'!$C$28)*(BT142/(AJ142*10^5))</f>
        <v>4.882461543308253E-2</v>
      </c>
      <c r="BL142" s="30">
        <f t="shared" si="193"/>
        <v>3334.4133721182793</v>
      </c>
      <c r="BM142" s="30">
        <f t="shared" si="152"/>
        <v>51334.589595786267</v>
      </c>
      <c r="BN142" s="30">
        <f t="shared" si="153"/>
        <v>2479.1178765085842</v>
      </c>
      <c r="BO142" s="30">
        <f t="shared" si="154"/>
        <v>50775.983681968464</v>
      </c>
      <c r="BP142" s="19">
        <f>(Coeff_Summary!$B$4+Coeff_Summary!$D$4*(C142)+Coeff_Summary!$E$4*AI142*100+Coeff_Summary!$F$4*(C142)^2+Coeff_Summary!$G$4*(C142)*AI142*100+Coeff_Summary!$H$4*(AI142*100)^2+Coeff_Summary!$B$2+Coeff_Summary!$D$2*(D142)+Coeff_Summary!$E$2*AJ142*100+Coeff_Summary!$F$2*(D142)^2+Coeff_Summary!$G$2*(D142)*AJ142*100+Coeff_Summary!$H$2*(AJ142*100)^2)/2</f>
        <v>1.3574006698583516</v>
      </c>
      <c r="BQ142" s="30">
        <f t="shared" si="194"/>
        <v>3.797980206350283</v>
      </c>
      <c r="BR142" s="30">
        <f>BI142*(8314.4/'Config sheet'!$C$28)*(273+C142)*BQ142*((AK142^(1/BQ142))-1)</f>
        <v>71349.878110951773</v>
      </c>
      <c r="BS142" s="30">
        <f t="shared" si="155"/>
        <v>339.93146460502652</v>
      </c>
      <c r="BT142" s="30">
        <f t="shared" si="156"/>
        <v>352.8</v>
      </c>
      <c r="BU142" s="52">
        <f t="shared" si="157"/>
        <v>74.802162923490357</v>
      </c>
      <c r="BV142" s="30">
        <f t="shared" si="158"/>
        <v>1360.1495848757918</v>
      </c>
      <c r="BW142" s="65">
        <f>Coeff_Summary!$B$8+Coeff_Summary!$D$8*(BS142-273)+Coeff_Summary!$E$8*AJ142*100+Coeff_Summary!$F$8*(BS142-273)^2+Coeff_Summary!$G$8*(BS142-273)*AJ142*100+Coeff_Summary!$H$8*(AJ142*100)^2</f>
        <v>0.96815430029157046</v>
      </c>
      <c r="BX142" s="30">
        <f>BW142*(8314.4/'Config sheet'!$C$28)*(BS142/(AI142*10^5))</f>
        <v>7.3548145902232492E-2</v>
      </c>
      <c r="BY142" s="30">
        <f t="shared" si="159"/>
        <v>1.13230228651092</v>
      </c>
      <c r="BZ142" s="30">
        <f t="shared" si="160"/>
        <v>1.0110013804423088</v>
      </c>
      <c r="CA142" s="30">
        <f>('Config sheet'!$C$132*(AJ142-AI142) - 'Config sheet'!$C$133*GERC_A_PARA!AJ142)*10^5</f>
        <v>96445.095862920221</v>
      </c>
      <c r="CB142" s="30">
        <f>('Config sheet'!$C$132*(AJ142-AI142) + 'Config sheet'!$C$133*AI142)*10^5</f>
        <v>120924.51911745836</v>
      </c>
      <c r="CC142" s="30">
        <f>'Config sheet'!$C$148</f>
        <v>386976</v>
      </c>
      <c r="CD142" s="30">
        <f t="shared" si="195"/>
        <v>12.868535394973492</v>
      </c>
      <c r="CE142" s="30"/>
      <c r="CF142" s="30"/>
      <c r="CG142" s="30"/>
      <c r="CH142" s="30"/>
      <c r="CI142" s="30"/>
      <c r="CJ142" s="30"/>
      <c r="CK142" s="30"/>
      <c r="CL142" s="30"/>
      <c r="CM142" s="46">
        <f>P142+'Config sheet'!$O$9-'Config sheet'!$C$139</f>
        <v>34.838900000000002</v>
      </c>
      <c r="CN142" s="46">
        <f>Q142+'Config sheet'!$O$9+'Config sheet'!C$140</f>
        <v>64.948900000000009</v>
      </c>
      <c r="CO142" s="27">
        <f t="shared" si="161"/>
        <v>1.864263797077405</v>
      </c>
      <c r="CP142" s="46">
        <f>'Config sheet'!$N$47</f>
        <v>1852.7346826837274</v>
      </c>
      <c r="CQ142" s="27">
        <f>'Config sheet'!$N$42</f>
        <v>970.82423361890676</v>
      </c>
      <c r="CR142" s="27">
        <f>'Config sheet'!$N$46</f>
        <v>881.91044906482068</v>
      </c>
      <c r="CS142" s="27">
        <f t="shared" si="162"/>
        <v>1.3849107640740115</v>
      </c>
      <c r="CT142" s="27">
        <f>'Config sheet'!$N$50/100*GERC_A_PARA!CQ142</f>
        <v>274.64617569078871</v>
      </c>
      <c r="CU142" s="27">
        <f t="shared" si="163"/>
        <v>274.64617569078871</v>
      </c>
      <c r="CV142" s="27">
        <f t="shared" si="164"/>
        <v>430.62408697684043</v>
      </c>
      <c r="CW142" s="27">
        <f t="shared" si="165"/>
        <v>1245.4704093096955</v>
      </c>
      <c r="CX142" s="27">
        <f t="shared" si="166"/>
        <v>794.34405830472224</v>
      </c>
      <c r="CY142" s="27">
        <f>'Config sheet'!$N$51/100*GERC_A_PARA!CR142</f>
        <v>198.78261521921058</v>
      </c>
      <c r="CZ142" s="27">
        <f t="shared" si="167"/>
        <v>198.78261521921058</v>
      </c>
      <c r="DA142" s="27">
        <f t="shared" si="168"/>
        <v>311.6758570198146</v>
      </c>
      <c r="DB142" s="27">
        <f t="shared" si="169"/>
        <v>1080.6930642840312</v>
      </c>
      <c r="DC142" s="27">
        <f t="shared" si="170"/>
        <v>689.2513126353092</v>
      </c>
      <c r="DD142" s="50">
        <f t="shared" si="171"/>
        <v>83.933455111166893</v>
      </c>
      <c r="DE142" s="50">
        <f t="shared" si="172"/>
        <v>87.199013015401263</v>
      </c>
      <c r="DF142" s="50">
        <f t="shared" si="173"/>
        <v>53.531614129230618</v>
      </c>
      <c r="DG142" s="50">
        <f t="shared" si="174"/>
        <v>55.614342469373447</v>
      </c>
      <c r="DH142" s="27">
        <f t="shared" si="175"/>
        <v>85.566234063284071</v>
      </c>
      <c r="DI142">
        <f>'Config sheet'!$N$59</f>
        <v>71.978923438716066</v>
      </c>
      <c r="DJ142" s="21">
        <f t="shared" si="196"/>
        <v>70.069606181293054</v>
      </c>
      <c r="DK142" s="19">
        <f>Coeff_Summary!$B$11+Coeff_Summary!$D$11*(F142)+Coeff_Summary!$E$11*CM142*100+Coeff_Summary!$F$11*(F142)^2+Coeff_Summary!$G$11*(F142)*CM142*100+Coeff_Summary!$H$11*(CM142*100)^2</f>
        <v>0.94244966964763643</v>
      </c>
      <c r="DL142" s="19">
        <f>Coeff_Summary!$B$9+Coeff_Summary!$D$9*(G142)+Coeff_Summary!$E$9*CN142*100+Coeff_Summary!$F$9*(G142)^2+Coeff_Summary!$G$9*(G142)*CN142*100+Coeff_Summary!$H$9*(CN142*100)^2</f>
        <v>0.95894134513954288</v>
      </c>
      <c r="DM142" s="30">
        <f t="shared" si="197"/>
        <v>0.95069550739358966</v>
      </c>
      <c r="DN142">
        <f>DK142*8314.4*(GERC_A_PARA!F142+273)/('Config sheet'!$N$28*GERC_A_PARA!CM142*10^5)</f>
        <v>4.0861883846018784E-2</v>
      </c>
      <c r="DO142">
        <f>DL142*(8314.4/'Config sheet'!$N$28)*((GERC_A_PARA!G142+273)/(GERC_A_PARA!CN142*10^5))</f>
        <v>2.6517189963833867E-2</v>
      </c>
      <c r="DP142" s="30">
        <f t="shared" si="198"/>
        <v>1585.3152951568015</v>
      </c>
      <c r="DQ142" s="30">
        <f t="shared" si="176"/>
        <v>38796.921383526969</v>
      </c>
      <c r="DR142" s="30">
        <f t="shared" si="177"/>
        <v>1011.092496324633</v>
      </c>
      <c r="DS142" s="30">
        <f t="shared" si="178"/>
        <v>38129.699930635063</v>
      </c>
      <c r="DT142" s="19">
        <f>(Coeff_Summary!$B$5+Coeff_Summary!$D$5*(F142)+Coeff_Summary!$E$5*CM142*100+Coeff_Summary!$F$5*(F142)^2+Coeff_Summary!$G$5*(F142)*CM142*100+Coeff_Summary!$H$5*(CM142*100)^2+Coeff_Summary!$B$3+Coeff_Summary!$D$3*(G142)+Coeff_Summary!$E$3*CN142*100+Coeff_Summary!$F$3*(G142)^2+Coeff_Summary!$G$3*(G142)*CN142*100+Coeff_Summary!$H$3*(CN142*100)^2)/2</f>
        <v>1.4078070921424299</v>
      </c>
      <c r="DU142" s="30">
        <f t="shared" si="199"/>
        <v>3.4521397966535163</v>
      </c>
      <c r="DV142" s="30">
        <f>DM142*(8314.4/'Config sheet'!$N$28)*(273+F142)*DU142*((CO142^(1/DU142))-1)</f>
        <v>98023.336298963302</v>
      </c>
      <c r="DW142" s="30">
        <f t="shared" si="179"/>
        <v>356.33698348233992</v>
      </c>
      <c r="DX142" s="30">
        <f t="shared" si="180"/>
        <v>353.74</v>
      </c>
      <c r="DY142" s="30">
        <f t="shared" si="181"/>
        <v>104.61850165808274</v>
      </c>
      <c r="DZ142" s="30">
        <f t="shared" si="182"/>
        <v>1009.7543858741464</v>
      </c>
      <c r="EA142" s="65">
        <f>Coeff_Summary!$B$9+Coeff_Summary!$D$9*(DW142-273)+Coeff_Summary!$E$9*CN142*100+Coeff_Summary!$F$9*(DW142-273)^2+Coeff_Summary!$G$9*(DW142-273)*CN142*100+Coeff_Summary!$H$9*(CN142*100)^2</f>
        <v>0.96071942337310012</v>
      </c>
      <c r="EB142" s="30">
        <f>EA142*(8314.4/'Config sheet'!$C$28)*(DW142/(CM142*10^5))</f>
        <v>4.9890300617135036E-2</v>
      </c>
      <c r="EC142" s="30">
        <f t="shared" si="183"/>
        <v>1.2209495970655277</v>
      </c>
      <c r="ED142" s="30">
        <f t="shared" si="184"/>
        <v>1.0174987333785921</v>
      </c>
      <c r="EE142" s="30">
        <f>('Config sheet'!$N$132*(CN142-CM142) - 'Config sheet'!$N$133*GERC_A_PARA!CN142)*10^5</f>
        <v>110491.83474854779</v>
      </c>
      <c r="EF142" s="30">
        <f>('Config sheet'!$N$132*(CN142-CM142) + 'Config sheet'!$N$133*CM142)*10^5</f>
        <v>152285.50006767359</v>
      </c>
      <c r="EG142" s="30">
        <f>'Config sheet'!$N$148</f>
        <v>386976</v>
      </c>
      <c r="EH142" s="30">
        <f t="shared" si="185"/>
        <v>2369.9039707499383</v>
      </c>
      <c r="EI142" s="30">
        <f>'Config sheet'!$E$127+'Config sheet'!$P$127</f>
        <v>3308.2</v>
      </c>
      <c r="EJ142" s="30"/>
      <c r="EK142" s="63">
        <f t="shared" si="186"/>
        <v>51334.589595786267</v>
      </c>
      <c r="EL142" s="63">
        <f t="shared" si="207"/>
        <v>50775.983681968464</v>
      </c>
      <c r="EM142" s="63">
        <f t="shared" si="208"/>
        <v>38796.921383526969</v>
      </c>
      <c r="EN142" s="63">
        <f t="shared" si="209"/>
        <v>38129.699930635063</v>
      </c>
      <c r="EO142" s="30">
        <f>BL142*(('Config sheet'!$D$8+273)/(C142+273))*(GERC_A_PARA!AI142/'Config sheet'!$D$7)*(1/GERC_A_PARA!BG142)*24*10^-3</f>
        <v>1781.6571497532666</v>
      </c>
      <c r="EP142" s="30">
        <f>BN142*(('Config sheet'!$D$8+273)/(D142+273))*(GERC_A_PARA!AJ142/'Config sheet'!$D$7)*(1/GERC_A_PARA!BH142)*24*10^-3</f>
        <v>1762.2697497938132</v>
      </c>
      <c r="EQ142" s="30">
        <f t="shared" si="200"/>
        <v>1771.9634497735399</v>
      </c>
      <c r="ER142" s="30">
        <f>DP142*(('Config sheet'!$D$8+273)/(F142+273))*(CM142/'Config sheet'!$D$7)*(1/DK142)*24*10^-3</f>
        <v>1346.5153401567295</v>
      </c>
      <c r="ES142" s="30">
        <f>DR142*(('Config sheet'!$D$8+273)/(G142+273))*(CN142/'Config sheet'!$D$7)*(1/DL142)*24*10^-3</f>
        <v>1323.3582470276317</v>
      </c>
      <c r="ET142" s="30">
        <f t="shared" si="201"/>
        <v>1334.9367935921805</v>
      </c>
      <c r="EU142">
        <f t="shared" si="202"/>
        <v>1.0110013804423084</v>
      </c>
      <c r="EV142">
        <f t="shared" si="203"/>
        <v>1.0174987333785923</v>
      </c>
      <c r="EW142" s="30">
        <f t="shared" si="204"/>
        <v>0.76759460532305079</v>
      </c>
      <c r="EX142" s="30">
        <f>'Config sheet'!$C$123/('Config sheet'!$F$17*10^-3)</f>
        <v>1.2841244171864261</v>
      </c>
      <c r="EY142" s="30">
        <f t="shared" si="205"/>
        <v>0.75640613901801224</v>
      </c>
      <c r="EZ142" s="30">
        <f>'Config sheet'!$N$123/('Config sheet'!$Q$17*10^-3)</f>
        <v>1.4616189626248377</v>
      </c>
      <c r="FA142" s="1" t="s">
        <v>549</v>
      </c>
      <c r="FB142" s="30">
        <f t="shared" si="206"/>
        <v>-2.5969834823399083</v>
      </c>
      <c r="FC142" s="30"/>
    </row>
    <row r="143" spans="1:159" x14ac:dyDescent="0.25">
      <c r="A143" s="1">
        <v>43485</v>
      </c>
      <c r="B143" s="2">
        <v>0.87638888888888899</v>
      </c>
      <c r="C143">
        <v>27.63</v>
      </c>
      <c r="D143">
        <v>78.39</v>
      </c>
      <c r="E143">
        <v>22.87</v>
      </c>
      <c r="F143">
        <v>22.88</v>
      </c>
      <c r="G143">
        <v>78.680000000000007</v>
      </c>
      <c r="H143">
        <v>66.930000000000007</v>
      </c>
      <c r="I143">
        <v>72.33</v>
      </c>
      <c r="J143">
        <v>72.599999999999994</v>
      </c>
      <c r="K143">
        <v>72.91</v>
      </c>
      <c r="L143">
        <v>70.22</v>
      </c>
      <c r="M143">
        <v>21.88</v>
      </c>
      <c r="N143">
        <v>34.47</v>
      </c>
      <c r="O143">
        <v>34.020000000000003</v>
      </c>
      <c r="P143">
        <v>33.950000000000003</v>
      </c>
      <c r="Q143">
        <v>63.6</v>
      </c>
      <c r="R143">
        <v>3.7</v>
      </c>
      <c r="S143">
        <v>72.84</v>
      </c>
      <c r="T143">
        <v>76.06</v>
      </c>
      <c r="U143">
        <v>72.48</v>
      </c>
      <c r="V143">
        <v>72.48</v>
      </c>
      <c r="W143">
        <v>2.88</v>
      </c>
      <c r="X143">
        <v>2.63</v>
      </c>
      <c r="Y143">
        <v>3.81</v>
      </c>
      <c r="Z143">
        <v>3.75</v>
      </c>
      <c r="AA143">
        <v>4.7300000000000004</v>
      </c>
      <c r="AB143">
        <v>4.5</v>
      </c>
      <c r="AC143">
        <v>4.0599999999999996</v>
      </c>
      <c r="AD143">
        <v>2.04</v>
      </c>
      <c r="AE143">
        <v>1.36</v>
      </c>
      <c r="AF143">
        <v>2.3199999999999998</v>
      </c>
      <c r="AH143" s="4" t="str">
        <f t="shared" si="140"/>
        <v>ON</v>
      </c>
      <c r="AI143" s="31">
        <f>M143+'Config sheet'!$D$9-'Config sheet'!$C$139</f>
        <v>22.838899999999999</v>
      </c>
      <c r="AJ143" s="31">
        <f>N143+'Config sheet'!$D$9+'Config sheet'!$C$140</f>
        <v>35.828899999999997</v>
      </c>
      <c r="AK143" s="25">
        <f t="shared" si="141"/>
        <v>1.5687664467202886</v>
      </c>
      <c r="AL143" s="46">
        <f>'Config sheet'!$C$47</f>
        <v>3546.9708798579968</v>
      </c>
      <c r="AM143" s="4">
        <f>'Config sheet'!$C$42</f>
        <v>1817.9423322060413</v>
      </c>
      <c r="AN143" s="25">
        <f>'Config sheet'!$C$46</f>
        <v>1729.0285476519553</v>
      </c>
      <c r="AO143" s="25">
        <f t="shared" si="142"/>
        <v>1.5301755808408342</v>
      </c>
      <c r="AP143" s="25">
        <f>'Config sheet'!$C$50/100*GERC_A_PARA!AM143</f>
        <v>351.771841281869</v>
      </c>
      <c r="AQ143" s="25">
        <f t="shared" si="143"/>
        <v>351.771841281869</v>
      </c>
      <c r="AR143" s="25">
        <f t="shared" si="144"/>
        <v>472.13074533694993</v>
      </c>
      <c r="AS143" s="27">
        <f t="shared" si="145"/>
        <v>2169.7141734879106</v>
      </c>
      <c r="AT143" s="25">
        <f t="shared" si="146"/>
        <v>1616.5953126363318</v>
      </c>
      <c r="AU143" s="25">
        <f>'Config sheet'!$C$51/100*GERC_A_PARA!AN143</f>
        <v>266.0974934836359</v>
      </c>
      <c r="AV143" s="25">
        <f t="shared" si="147"/>
        <v>266.0974934836359</v>
      </c>
      <c r="AW143" s="25">
        <f t="shared" si="148"/>
        <v>357.14287838649284</v>
      </c>
      <c r="AX143" s="27">
        <f t="shared" si="149"/>
        <v>1995.1260411355911</v>
      </c>
      <c r="AY143" s="25">
        <f t="shared" si="150"/>
        <v>1486.5144200231907</v>
      </c>
      <c r="AZ143" s="31">
        <f t="shared" si="187"/>
        <v>93.379388227951793</v>
      </c>
      <c r="BA143" s="31">
        <f t="shared" si="188"/>
        <v>94.734304125487242</v>
      </c>
      <c r="BB143" s="31">
        <f t="shared" si="189"/>
        <v>69.574455082941014</v>
      </c>
      <c r="BC143" s="31">
        <f t="shared" si="190"/>
        <v>70.58396625069598</v>
      </c>
      <c r="BD143" s="25">
        <f t="shared" si="151"/>
        <v>94.056846176719517</v>
      </c>
      <c r="BE143">
        <f>'Config sheet'!$D$59</f>
        <v>82.44</v>
      </c>
      <c r="BF143" s="30">
        <f t="shared" si="191"/>
        <v>82.068028421769014</v>
      </c>
      <c r="BG143" s="19">
        <f>Coeff_Summary!$B$10+Coeff_Summary!$D$10*(C143)+Coeff_Summary!$E$10*AI143*100+Coeff_Summary!$F$10*(C143)^2+Coeff_Summary!$G$10*(C143)*AI143*100+Coeff_Summary!$H$10*(AI143*100)^2</f>
        <v>0.96253964782123691</v>
      </c>
      <c r="BH143" s="19">
        <f>Coeff_Summary!$B$8+Coeff_Summary!$D$8*(D143)+Coeff_Summary!$E$8*AJ143*100+Coeff_Summary!$F$8*(D143)^2+Coeff_Summary!$G$8*(D143)*AJ143*100+Coeff_Summary!$H$8*(AJ143*100)^2</f>
        <v>0.97323375184500893</v>
      </c>
      <c r="BI143" s="30">
        <f t="shared" si="192"/>
        <v>0.96788669983312292</v>
      </c>
      <c r="BJ143" s="30">
        <f>BG143*8314.4*(GERC_A_PARA!C143+273)/('Config sheet'!$C$28*AI143*10^5)</f>
        <v>6.4327821797882309E-2</v>
      </c>
      <c r="BK143">
        <f>BH143*(8314.4/'Config sheet'!$C$28)*(BT143/(AJ143*10^5))</f>
        <v>4.8461423804944122E-2</v>
      </c>
      <c r="BL143" s="30">
        <f t="shared" si="193"/>
        <v>3336.1689444010713</v>
      </c>
      <c r="BM143" s="30">
        <f t="shared" si="152"/>
        <v>51861.991455008334</v>
      </c>
      <c r="BN143" s="30">
        <f t="shared" si="153"/>
        <v>2485.6891951863913</v>
      </c>
      <c r="BO143" s="30">
        <f t="shared" si="154"/>
        <v>51292.120619303736</v>
      </c>
      <c r="BP143" s="19">
        <f>(Coeff_Summary!$B$4+Coeff_Summary!$D$4*(C143)+Coeff_Summary!$E$4*AI143*100+Coeff_Summary!$F$4*(C143)^2+Coeff_Summary!$G$4*(C143)*AI143*100+Coeff_Summary!$H$4*(AI143*100)^2+Coeff_Summary!$B$2+Coeff_Summary!$D$2*(D143)+Coeff_Summary!$E$2*AJ143*100+Coeff_Summary!$F$2*(D143)^2+Coeff_Summary!$G$2*(D143)*AJ143*100+Coeff_Summary!$H$2*(AJ143*100)^2)/2</f>
        <v>1.3590919797336094</v>
      </c>
      <c r="BQ143" s="30">
        <f t="shared" si="194"/>
        <v>3.7848018235936238</v>
      </c>
      <c r="BR143" s="30">
        <f>BI143*(8314.4/'Config sheet'!$C$28)*(273+C143)*BQ143*((AK143^(1/BQ143))-1)</f>
        <v>70641.942664176444</v>
      </c>
      <c r="BS143" s="30">
        <f t="shared" si="155"/>
        <v>338.61147993991636</v>
      </c>
      <c r="BT143" s="30">
        <f t="shared" si="156"/>
        <v>351.39</v>
      </c>
      <c r="BU143" s="52">
        <f t="shared" si="157"/>
        <v>74.825610598732013</v>
      </c>
      <c r="BV143" s="30">
        <f t="shared" si="158"/>
        <v>1360.0630844244326</v>
      </c>
      <c r="BW143" s="65">
        <f>Coeff_Summary!$B$8+Coeff_Summary!$D$8*(BS143-273)+Coeff_Summary!$E$8*AJ143*100+Coeff_Summary!$F$8*(BS143-273)^2+Coeff_Summary!$G$8*(BS143-273)*AJ143*100+Coeff_Summary!$H$8*(AJ143*100)^2</f>
        <v>0.96743966601403386</v>
      </c>
      <c r="BX143" s="30">
        <f>BW143*(8314.4/'Config sheet'!$C$28)*(BS143/(AI143*10^5))</f>
        <v>7.282382221818777E-2</v>
      </c>
      <c r="BY143" s="30">
        <f t="shared" si="159"/>
        <v>1.1320734976383913</v>
      </c>
      <c r="BZ143" s="30">
        <f t="shared" si="160"/>
        <v>1.011110299765811</v>
      </c>
      <c r="CA143" s="30">
        <f>('Config sheet'!$C$132*(AJ143-AI143) - 'Config sheet'!$C$133*GERC_A_PARA!AJ143)*10^5</f>
        <v>96231.946194916149</v>
      </c>
      <c r="CB143" s="30">
        <f>('Config sheet'!$C$132*(AJ143-AI143) + 'Config sheet'!$C$133*AI143)*10^5</f>
        <v>120803.51103760645</v>
      </c>
      <c r="CC143" s="30">
        <f>'Config sheet'!$C$148</f>
        <v>386976</v>
      </c>
      <c r="CD143" s="30">
        <f t="shared" si="195"/>
        <v>12.778520060083622</v>
      </c>
      <c r="CE143" s="30"/>
      <c r="CF143" s="30"/>
      <c r="CG143" s="30"/>
      <c r="CH143" s="30"/>
      <c r="CI143" s="30"/>
      <c r="CJ143" s="30"/>
      <c r="CK143" s="30"/>
      <c r="CL143" s="30"/>
      <c r="CM143" s="46">
        <f>P143+'Config sheet'!$O$9-'Config sheet'!$C$139</f>
        <v>34.908900000000003</v>
      </c>
      <c r="CN143" s="46">
        <f>Q143+'Config sheet'!$O$9+'Config sheet'!C$140</f>
        <v>64.958900000000014</v>
      </c>
      <c r="CO143" s="27">
        <f t="shared" si="161"/>
        <v>1.8608119992322878</v>
      </c>
      <c r="CP143" s="46">
        <f>'Config sheet'!$N$47</f>
        <v>1852.7346826837274</v>
      </c>
      <c r="CQ143" s="27">
        <f>'Config sheet'!$N$42</f>
        <v>970.82423361890676</v>
      </c>
      <c r="CR143" s="27">
        <f>'Config sheet'!$N$46</f>
        <v>881.91044906482068</v>
      </c>
      <c r="CS143" s="27">
        <f t="shared" si="162"/>
        <v>1.3854312026070454</v>
      </c>
      <c r="CT143" s="27">
        <f>'Config sheet'!$N$50/100*GERC_A_PARA!CQ143</f>
        <v>274.64617569078871</v>
      </c>
      <c r="CU143" s="27">
        <f t="shared" si="163"/>
        <v>274.64617569078871</v>
      </c>
      <c r="CV143" s="27">
        <f t="shared" si="164"/>
        <v>429.97578024231302</v>
      </c>
      <c r="CW143" s="27">
        <f t="shared" si="165"/>
        <v>1245.4704093096955</v>
      </c>
      <c r="CX143" s="27">
        <f t="shared" si="166"/>
        <v>795.54175042180066</v>
      </c>
      <c r="CY143" s="27">
        <f>'Config sheet'!$N$51/100*GERC_A_PARA!CR143</f>
        <v>198.78261521921058</v>
      </c>
      <c r="CZ143" s="27">
        <f t="shared" si="167"/>
        <v>198.78261521921058</v>
      </c>
      <c r="DA143" s="27">
        <f t="shared" si="168"/>
        <v>311.20662744532865</v>
      </c>
      <c r="DB143" s="27">
        <f t="shared" si="169"/>
        <v>1080.6930642840312</v>
      </c>
      <c r="DC143" s="27">
        <f t="shared" si="170"/>
        <v>690.29054853718151</v>
      </c>
      <c r="DD143" s="50">
        <f t="shared" si="171"/>
        <v>84.000234113181577</v>
      </c>
      <c r="DE143" s="50">
        <f t="shared" si="172"/>
        <v>87.252219049526772</v>
      </c>
      <c r="DF143" s="50">
        <f t="shared" si="173"/>
        <v>53.654982713944847</v>
      </c>
      <c r="DG143" s="50">
        <f t="shared" si="174"/>
        <v>55.732181633539639</v>
      </c>
      <c r="DH143" s="27">
        <f t="shared" si="175"/>
        <v>85.626226581354175</v>
      </c>
      <c r="DI143">
        <f>'Config sheet'!$N$59</f>
        <v>71.978923438716066</v>
      </c>
      <c r="DJ143" s="21">
        <f t="shared" si="196"/>
        <v>70.159904377548216</v>
      </c>
      <c r="DK143" s="19">
        <f>Coeff_Summary!$B$11+Coeff_Summary!$D$11*(F143)+Coeff_Summary!$E$11*CM143*100+Coeff_Summary!$F$11*(F143)^2+Coeff_Summary!$G$11*(F143)*CM143*100+Coeff_Summary!$H$11*(CM143*100)^2</f>
        <v>0.94098840985608379</v>
      </c>
      <c r="DL143" s="19">
        <f>Coeff_Summary!$B$9+Coeff_Summary!$D$9*(G143)+Coeff_Summary!$E$9*CN143*100+Coeff_Summary!$F$9*(G143)^2+Coeff_Summary!$G$9*(G143)*CN143*100+Coeff_Summary!$H$9*(CN143*100)^2</f>
        <v>0.95748315778703674</v>
      </c>
      <c r="DM143" s="30">
        <f t="shared" si="197"/>
        <v>0.94923578382156026</v>
      </c>
      <c r="DN143">
        <f>DK143*8314.4*(GERC_A_PARA!F143+273)/('Config sheet'!$N$28*GERC_A_PARA!CM143*10^5)</f>
        <v>4.0493638808216235E-2</v>
      </c>
      <c r="DO143">
        <f>DL143*(8314.4/'Config sheet'!$N$28)*((GERC_A_PARA!G143+273)/(GERC_A_PARA!CN143*10^5))</f>
        <v>2.6318627463901085E-2</v>
      </c>
      <c r="DP143" s="30">
        <f t="shared" si="198"/>
        <v>1586.4267973461017</v>
      </c>
      <c r="DQ143" s="30">
        <f t="shared" si="176"/>
        <v>39177.185455218038</v>
      </c>
      <c r="DR143" s="30">
        <f t="shared" si="177"/>
        <v>1013.3269661350471</v>
      </c>
      <c r="DS143" s="30">
        <f t="shared" si="178"/>
        <v>38502.272488371113</v>
      </c>
      <c r="DT143" s="19">
        <f>(Coeff_Summary!$B$5+Coeff_Summary!$D$5*(F143)+Coeff_Summary!$E$5*CM143*100+Coeff_Summary!$F$5*(F143)^2+Coeff_Summary!$G$5*(F143)*CM143*100+Coeff_Summary!$H$5*(CM143*100)^2+Coeff_Summary!$B$3+Coeff_Summary!$D$3*(G143)+Coeff_Summary!$E$3*CN143*100+Coeff_Summary!$F$3*(G143)^2+Coeff_Summary!$G$3*(G143)*CN143*100+Coeff_Summary!$H$3*(CN143*100)^2)/2</f>
        <v>1.4111559587317768</v>
      </c>
      <c r="DU143" s="30">
        <f t="shared" si="199"/>
        <v>3.4321671102238938</v>
      </c>
      <c r="DV143" s="30">
        <f>DM143*(8314.4/'Config sheet'!$N$28)*(273+F143)*DU143*((CO143^(1/DU143))-1)</f>
        <v>97072.481487387689</v>
      </c>
      <c r="DW143" s="30">
        <f t="shared" si="179"/>
        <v>354.5654609596811</v>
      </c>
      <c r="DX143" s="30">
        <f t="shared" si="180"/>
        <v>351.68</v>
      </c>
      <c r="DY143" s="30">
        <f t="shared" si="181"/>
        <v>105.17107698867581</v>
      </c>
      <c r="DZ143" s="30">
        <f t="shared" si="182"/>
        <v>1004.4551323002718</v>
      </c>
      <c r="EA143" s="65">
        <f>Coeff_Summary!$B$9+Coeff_Summary!$D$9*(DW143-273)+Coeff_Summary!$E$9*CN143*100+Coeff_Summary!$F$9*(DW143-273)^2+Coeff_Summary!$G$9*(DW143-273)*CN143*100+Coeff_Summary!$H$9*(CN143*100)^2</f>
        <v>0.9595087604357827</v>
      </c>
      <c r="EB143" s="30">
        <f>EA143*(8314.4/'Config sheet'!$C$28)*(DW143/(CM143*10^5))</f>
        <v>4.9480296390382747E-2</v>
      </c>
      <c r="EC143" s="30">
        <f t="shared" si="183"/>
        <v>1.2219276371957737</v>
      </c>
      <c r="ED143" s="30">
        <f t="shared" si="184"/>
        <v>1.0175291722599171</v>
      </c>
      <c r="EE143" s="30">
        <f>('Config sheet'!$N$132*(CN143-CM143) - 'Config sheet'!$N$133*GERC_A_PARA!CN143)*10^5</f>
        <v>110213.26439460959</v>
      </c>
      <c r="EF143" s="30">
        <f>('Config sheet'!$N$132*(CN143-CM143) + 'Config sheet'!$N$133*CM143)*10^5</f>
        <v>152040.43574579072</v>
      </c>
      <c r="EG143" s="30">
        <f>'Config sheet'!$N$148</f>
        <v>386976</v>
      </c>
      <c r="EH143" s="30">
        <f t="shared" si="185"/>
        <v>2364.5182167247044</v>
      </c>
      <c r="EI143" s="30">
        <f>'Config sheet'!$E$127+'Config sheet'!$P$127</f>
        <v>3308.2</v>
      </c>
      <c r="EJ143" s="30"/>
      <c r="EK143" s="63">
        <f t="shared" si="186"/>
        <v>51861.991455008334</v>
      </c>
      <c r="EL143" s="63">
        <f t="shared" si="207"/>
        <v>51292.120619303736</v>
      </c>
      <c r="EM143" s="63">
        <f t="shared" si="208"/>
        <v>39177.185455218038</v>
      </c>
      <c r="EN143" s="63">
        <f t="shared" si="209"/>
        <v>38502.272488371113</v>
      </c>
      <c r="EO143" s="30">
        <f>BL143*(('Config sheet'!$D$8+273)/(C143+273))*(GERC_A_PARA!AI143/'Config sheet'!$D$7)*(1/GERC_A_PARA!BG143)*24*10^-3</f>
        <v>1799.9615581584974</v>
      </c>
      <c r="EP143" s="30">
        <f>BN143*(('Config sheet'!$D$8+273)/(D143+273))*(GERC_A_PARA!AJ143/'Config sheet'!$D$7)*(1/GERC_A_PARA!BH143)*24*10^-3</f>
        <v>1780.1831892874563</v>
      </c>
      <c r="EQ143" s="30">
        <f t="shared" si="200"/>
        <v>1790.0723737229769</v>
      </c>
      <c r="ER143" s="30">
        <f>DP143*(('Config sheet'!$D$8+273)/(F143+273))*(CM143/'Config sheet'!$D$7)*(1/DK143)*24*10^-3</f>
        <v>1359.7130730588015</v>
      </c>
      <c r="ES143" s="30">
        <f>DR143*(('Config sheet'!$D$8+273)/(G143+273))*(CN143/'Config sheet'!$D$7)*(1/DL143)*24*10^-3</f>
        <v>1336.289032420465</v>
      </c>
      <c r="ET143" s="30">
        <f t="shared" si="201"/>
        <v>1348.0010527396332</v>
      </c>
      <c r="EU143">
        <f t="shared" si="202"/>
        <v>1.011110299765811</v>
      </c>
      <c r="EV143">
        <f t="shared" si="203"/>
        <v>1.0175291722599173</v>
      </c>
      <c r="EW143" s="30">
        <f t="shared" si="204"/>
        <v>0.75978105935224582</v>
      </c>
      <c r="EX143" s="30">
        <f>'Config sheet'!$C$123/('Config sheet'!$F$17*10^-3)</f>
        <v>1.2841244171864261</v>
      </c>
      <c r="EY143" s="30">
        <f t="shared" si="205"/>
        <v>0.74514417496844687</v>
      </c>
      <c r="EZ143" s="30">
        <f>'Config sheet'!$N$123/('Config sheet'!$Q$17*10^-3)</f>
        <v>1.4616189626248377</v>
      </c>
      <c r="FA143" s="1" t="s">
        <v>550</v>
      </c>
      <c r="FB143" s="30">
        <f t="shared" si="206"/>
        <v>-2.8854609596810974</v>
      </c>
      <c r="FC143" s="30"/>
    </row>
    <row r="144" spans="1:159" x14ac:dyDescent="0.25">
      <c r="A144" s="1">
        <v>43485</v>
      </c>
      <c r="B144" s="2">
        <v>0.91805555555555562</v>
      </c>
      <c r="C144">
        <v>26.95</v>
      </c>
      <c r="D144">
        <v>77.8</v>
      </c>
      <c r="E144">
        <v>21.4</v>
      </c>
      <c r="F144">
        <v>21.38</v>
      </c>
      <c r="G144">
        <v>77.44</v>
      </c>
      <c r="H144">
        <v>66.77</v>
      </c>
      <c r="I144">
        <v>72.08</v>
      </c>
      <c r="J144">
        <v>72.41</v>
      </c>
      <c r="K144">
        <v>72.73</v>
      </c>
      <c r="L144">
        <v>70.02</v>
      </c>
      <c r="M144">
        <v>21.76</v>
      </c>
      <c r="N144">
        <v>34.270000000000003</v>
      </c>
      <c r="O144">
        <v>33.81</v>
      </c>
      <c r="P144">
        <v>33.729999999999997</v>
      </c>
      <c r="Q144">
        <v>63.6</v>
      </c>
      <c r="R144">
        <v>3.71</v>
      </c>
      <c r="S144">
        <v>73.23</v>
      </c>
      <c r="T144">
        <v>75.819999999999993</v>
      </c>
      <c r="U144">
        <v>72.44</v>
      </c>
      <c r="V144">
        <v>72.44</v>
      </c>
      <c r="W144">
        <v>2.83</v>
      </c>
      <c r="X144">
        <v>2.64</v>
      </c>
      <c r="Y144">
        <v>3.76</v>
      </c>
      <c r="Z144">
        <v>3.68</v>
      </c>
      <c r="AA144">
        <v>4.72</v>
      </c>
      <c r="AB144">
        <v>4.46</v>
      </c>
      <c r="AC144">
        <v>4.08</v>
      </c>
      <c r="AD144">
        <v>1.67</v>
      </c>
      <c r="AE144">
        <v>1.32</v>
      </c>
      <c r="AF144">
        <v>2.2599999999999998</v>
      </c>
      <c r="AH144" s="4" t="str">
        <f t="shared" si="140"/>
        <v>ON</v>
      </c>
      <c r="AI144" s="31">
        <f>M144+'Config sheet'!$D$9-'Config sheet'!$C$139</f>
        <v>22.718900000000001</v>
      </c>
      <c r="AJ144" s="31">
        <f>N144+'Config sheet'!$D$9+'Config sheet'!$C$140</f>
        <v>35.628900000000002</v>
      </c>
      <c r="AK144" s="25">
        <f t="shared" si="141"/>
        <v>1.5682493430579825</v>
      </c>
      <c r="AL144" s="46">
        <f>'Config sheet'!$C$47</f>
        <v>3546.9708798579968</v>
      </c>
      <c r="AM144" s="4">
        <f>'Config sheet'!$C$42</f>
        <v>1817.9423322060413</v>
      </c>
      <c r="AN144" s="25">
        <f>'Config sheet'!$C$46</f>
        <v>1729.0285476519553</v>
      </c>
      <c r="AO144" s="25">
        <f t="shared" si="142"/>
        <v>1.5338176752869159</v>
      </c>
      <c r="AP144" s="25">
        <f>'Config sheet'!$C$50/100*GERC_A_PARA!AM144</f>
        <v>351.771841281869</v>
      </c>
      <c r="AQ144" s="25">
        <f t="shared" si="143"/>
        <v>351.771841281869</v>
      </c>
      <c r="AR144" s="25">
        <f t="shared" si="144"/>
        <v>471.69955644534355</v>
      </c>
      <c r="AS144" s="27">
        <f t="shared" si="145"/>
        <v>2169.7141734879106</v>
      </c>
      <c r="AT144" s="25">
        <f t="shared" si="146"/>
        <v>1618.0730709498748</v>
      </c>
      <c r="AU144" s="25">
        <f>'Config sheet'!$C$51/100*GERC_A_PARA!AN144</f>
        <v>266.0974934836359</v>
      </c>
      <c r="AV144" s="25">
        <f t="shared" si="147"/>
        <v>266.0974934836359</v>
      </c>
      <c r="AW144" s="25">
        <f t="shared" si="148"/>
        <v>356.81670593659936</v>
      </c>
      <c r="AX144" s="27">
        <f t="shared" si="149"/>
        <v>1995.1260411355911</v>
      </c>
      <c r="AY144" s="25">
        <f t="shared" si="150"/>
        <v>1487.8732690964373</v>
      </c>
      <c r="AZ144" s="31">
        <f t="shared" si="187"/>
        <v>93.403106741128326</v>
      </c>
      <c r="BA144" s="31">
        <f t="shared" si="188"/>
        <v>94.753168617362533</v>
      </c>
      <c r="BB144" s="31">
        <f t="shared" si="189"/>
        <v>69.655742497143521</v>
      </c>
      <c r="BC144" s="31">
        <f t="shared" si="190"/>
        <v>70.66255657097102</v>
      </c>
      <c r="BD144" s="25">
        <f t="shared" si="151"/>
        <v>94.07813767924543</v>
      </c>
      <c r="BE144">
        <f>'Config sheet'!$D$59</f>
        <v>82.44</v>
      </c>
      <c r="BF144" s="30">
        <f t="shared" si="191"/>
        <v>82.118643606651347</v>
      </c>
      <c r="BG144" s="19">
        <f>Coeff_Summary!$B$10+Coeff_Summary!$D$10*(C144)+Coeff_Summary!$E$10*AI144*100+Coeff_Summary!$F$10*(C144)^2+Coeff_Summary!$G$10*(C144)*AI144*100+Coeff_Summary!$H$10*(AI144*100)^2</f>
        <v>0.96236765463768215</v>
      </c>
      <c r="BH144" s="19">
        <f>Coeff_Summary!$B$8+Coeff_Summary!$D$8*(D144)+Coeff_Summary!$E$8*AJ144*100+Coeff_Summary!$F$8*(D144)^2+Coeff_Summary!$G$8*(D144)*AJ144*100+Coeff_Summary!$H$8*(AJ144*100)^2</f>
        <v>0.97311381901881511</v>
      </c>
      <c r="BI144" s="30">
        <f t="shared" si="192"/>
        <v>0.96774073682824868</v>
      </c>
      <c r="BJ144" s="30">
        <f>BG144*8314.4*(GERC_A_PARA!C144+273)/('Config sheet'!$C$28*AI144*10^5)</f>
        <v>6.4509796041932785E-2</v>
      </c>
      <c r="BK144">
        <f>BH144*(8314.4/'Config sheet'!$C$28)*(BT144/(AJ144*10^5))</f>
        <v>4.8645637034182405E-2</v>
      </c>
      <c r="BL144" s="30">
        <f t="shared" si="193"/>
        <v>3336.9241477955493</v>
      </c>
      <c r="BM144" s="30">
        <f t="shared" si="152"/>
        <v>51727.401922437879</v>
      </c>
      <c r="BN144" s="30">
        <f t="shared" si="153"/>
        <v>2488.5246035290388</v>
      </c>
      <c r="BO144" s="30">
        <f t="shared" si="154"/>
        <v>51156.172582967672</v>
      </c>
      <c r="BP144" s="19">
        <f>(Coeff_Summary!$B$4+Coeff_Summary!$D$4*(C144)+Coeff_Summary!$E$4*AI144*100+Coeff_Summary!$F$4*(C144)^2+Coeff_Summary!$G$4*(C144)*AI144*100+Coeff_Summary!$H$4*(AI144*100)^2+Coeff_Summary!$B$2+Coeff_Summary!$D$2*(D144)+Coeff_Summary!$E$2*AJ144*100+Coeff_Summary!$F$2*(D144)^2+Coeff_Summary!$G$2*(D144)*AJ144*100+Coeff_Summary!$H$2*(AJ144*100)^2)/2</f>
        <v>1.3594253426555667</v>
      </c>
      <c r="BQ144" s="30">
        <f t="shared" si="194"/>
        <v>3.7822189515397886</v>
      </c>
      <c r="BR144" s="30">
        <f>BI144*(8314.4/'Config sheet'!$C$28)*(273+C144)*BQ144*((AK144^(1/BQ144))-1)</f>
        <v>70419.719220901738</v>
      </c>
      <c r="BS144" s="30">
        <f t="shared" si="155"/>
        <v>337.84356934420356</v>
      </c>
      <c r="BT144" s="30">
        <f t="shared" si="156"/>
        <v>350.8</v>
      </c>
      <c r="BU144" s="52">
        <f t="shared" si="157"/>
        <v>74.520293695582225</v>
      </c>
      <c r="BV144" s="30">
        <f t="shared" si="158"/>
        <v>1357.8065408468403</v>
      </c>
      <c r="BW144" s="65">
        <f>Coeff_Summary!$B$8+Coeff_Summary!$D$8*(BS144-273)+Coeff_Summary!$E$8*AJ144*100+Coeff_Summary!$F$8*(BS144-273)^2+Coeff_Summary!$G$8*(BS144-273)*AJ144*100+Coeff_Summary!$H$8*(AJ144*100)^2</f>
        <v>0.96722255607495555</v>
      </c>
      <c r="BX144" s="30">
        <f>BW144*(8314.4/'Config sheet'!$C$28)*(BS144/(AI144*10^5))</f>
        <v>7.3026057941059166E-2</v>
      </c>
      <c r="BY144" s="30">
        <f t="shared" si="159"/>
        <v>1.132015018208872</v>
      </c>
      <c r="BZ144" s="30">
        <f t="shared" si="160"/>
        <v>1.0111663815064302</v>
      </c>
      <c r="CA144" s="30">
        <f>('Config sheet'!$C$132*(AJ144-AI144) - 'Config sheet'!$C$133*GERC_A_PARA!AJ144)*10^5</f>
        <v>95630.642763314638</v>
      </c>
      <c r="CB144" s="30">
        <f>('Config sheet'!$C$132*(AJ144-AI144) + 'Config sheet'!$C$133*AI144)*10^5</f>
        <v>120068.18347778363</v>
      </c>
      <c r="CC144" s="30">
        <f>'Config sheet'!$C$148</f>
        <v>386976</v>
      </c>
      <c r="CD144" s="30">
        <f t="shared" si="195"/>
        <v>12.956430655796453</v>
      </c>
      <c r="CE144" s="30"/>
      <c r="CF144" s="30"/>
      <c r="CG144" s="30"/>
      <c r="CH144" s="30"/>
      <c r="CI144" s="30"/>
      <c r="CJ144" s="30"/>
      <c r="CK144" s="30"/>
      <c r="CL144" s="30"/>
      <c r="CM144" s="46">
        <f>P144+'Config sheet'!$O$9-'Config sheet'!$C$139</f>
        <v>34.688899999999997</v>
      </c>
      <c r="CN144" s="46">
        <f>Q144+'Config sheet'!$O$9+'Config sheet'!C$140</f>
        <v>64.958900000000014</v>
      </c>
      <c r="CO144" s="27">
        <f t="shared" si="161"/>
        <v>1.8726134296561729</v>
      </c>
      <c r="CP144" s="46">
        <f>'Config sheet'!$N$47</f>
        <v>1852.7346826837274</v>
      </c>
      <c r="CQ144" s="27">
        <f>'Config sheet'!$N$42</f>
        <v>970.82423361890676</v>
      </c>
      <c r="CR144" s="27">
        <f>'Config sheet'!$N$46</f>
        <v>881.91044906482068</v>
      </c>
      <c r="CS144" s="27">
        <f t="shared" si="162"/>
        <v>1.3847936745650853</v>
      </c>
      <c r="CT144" s="27">
        <f>'Config sheet'!$N$50/100*GERC_A_PARA!CQ144</f>
        <v>274.64617569078871</v>
      </c>
      <c r="CU144" s="27">
        <f t="shared" si="163"/>
        <v>274.64617569078871</v>
      </c>
      <c r="CV144" s="27">
        <f t="shared" si="164"/>
        <v>432.03240133298448</v>
      </c>
      <c r="CW144" s="27">
        <f t="shared" si="165"/>
        <v>1245.4704093096955</v>
      </c>
      <c r="CX144" s="27">
        <f t="shared" si="166"/>
        <v>791.75470126211007</v>
      </c>
      <c r="CY144" s="27">
        <f>'Config sheet'!$N$51/100*GERC_A_PARA!CR144</f>
        <v>198.78261521921058</v>
      </c>
      <c r="CZ144" s="27">
        <f t="shared" si="167"/>
        <v>198.78261521921058</v>
      </c>
      <c r="DA144" s="27">
        <f t="shared" si="168"/>
        <v>312.69516271398982</v>
      </c>
      <c r="DB144" s="27">
        <f t="shared" si="169"/>
        <v>1080.6930642840312</v>
      </c>
      <c r="DC144" s="27">
        <f t="shared" si="170"/>
        <v>687.00453087639369</v>
      </c>
      <c r="DD144" s="50">
        <f t="shared" si="171"/>
        <v>83.788391328519594</v>
      </c>
      <c r="DE144" s="50">
        <f t="shared" si="172"/>
        <v>87.083433741422112</v>
      </c>
      <c r="DF144" s="50">
        <f t="shared" si="173"/>
        <v>53.264896740753414</v>
      </c>
      <c r="DG144" s="50">
        <f t="shared" si="174"/>
        <v>55.359579441982405</v>
      </c>
      <c r="DH144" s="27">
        <f t="shared" si="175"/>
        <v>85.435912534970853</v>
      </c>
      <c r="DI144">
        <f>'Config sheet'!$N$59</f>
        <v>71.978923438716066</v>
      </c>
      <c r="DJ144" s="21">
        <f t="shared" si="196"/>
        <v>69.874075313169385</v>
      </c>
      <c r="DK144" s="19">
        <f>Coeff_Summary!$B$11+Coeff_Summary!$D$11*(F144)+Coeff_Summary!$E$11*CM144*100+Coeff_Summary!$F$11*(F144)^2+Coeff_Summary!$G$11*(F144)*CM144*100+Coeff_Summary!$H$11*(CM144*100)^2</f>
        <v>0.94006036438462659</v>
      </c>
      <c r="DL144" s="19">
        <f>Coeff_Summary!$B$9+Coeff_Summary!$D$9*(G144)+Coeff_Summary!$E$9*CN144*100+Coeff_Summary!$F$9*(G144)^2+Coeff_Summary!$G$9*(G144)*CN144*100+Coeff_Summary!$H$9*(CN144*100)^2</f>
        <v>0.95658966584371918</v>
      </c>
      <c r="DM144" s="30">
        <f t="shared" si="197"/>
        <v>0.94832501511417289</v>
      </c>
      <c r="DN144">
        <f>DK144*8314.4*(GERC_A_PARA!F144+273)/('Config sheet'!$N$28*GERC_A_PARA!CM144*10^5)</f>
        <v>4.0503877338760139E-2</v>
      </c>
      <c r="DO144">
        <f>DL144*(8314.4/'Config sheet'!$N$28)*((GERC_A_PARA!G144+273)/(GERC_A_PARA!CN144*10^5))</f>
        <v>2.6201356669674009E-2</v>
      </c>
      <c r="DP144" s="30">
        <f t="shared" si="198"/>
        <v>1582.9007830027392</v>
      </c>
      <c r="DQ144" s="30">
        <f t="shared" si="176"/>
        <v>39080.228536243965</v>
      </c>
      <c r="DR144" s="30">
        <f t="shared" si="177"/>
        <v>1006.2616720605358</v>
      </c>
      <c r="DS144" s="30">
        <f t="shared" si="178"/>
        <v>38404.945390679095</v>
      </c>
      <c r="DT144" s="19">
        <f>(Coeff_Summary!$B$5+Coeff_Summary!$D$5*(F144)+Coeff_Summary!$E$5*CM144*100+Coeff_Summary!$F$5*(F144)^2+Coeff_Summary!$G$5*(F144)*CM144*100+Coeff_Summary!$H$5*(CM144*100)^2+Coeff_Summary!$B$3+Coeff_Summary!$D$3*(G144)+Coeff_Summary!$E$3*CN144*100+Coeff_Summary!$F$3*(G144)^2+Coeff_Summary!$G$3*(G144)*CN144*100+Coeff_Summary!$H$3*(CN144*100)^2)/2</f>
        <v>1.413180309020398</v>
      </c>
      <c r="DU144" s="30">
        <f t="shared" si="199"/>
        <v>3.4202508642555656</v>
      </c>
      <c r="DV144" s="30">
        <f>DM144*(8314.4/'Config sheet'!$N$28)*(273+F144)*DU144*((CO144^(1/DU144))-1)</f>
        <v>97594.512411711985</v>
      </c>
      <c r="DW144" s="30">
        <f t="shared" si="179"/>
        <v>353.64347946421429</v>
      </c>
      <c r="DX144" s="30">
        <f t="shared" si="180"/>
        <v>350.44</v>
      </c>
      <c r="DY144" s="30">
        <f t="shared" si="181"/>
        <v>105.71437649699304</v>
      </c>
      <c r="DZ144" s="30">
        <f t="shared" si="182"/>
        <v>1002.1804810587604</v>
      </c>
      <c r="EA144" s="65">
        <f>Coeff_Summary!$B$9+Coeff_Summary!$D$9*(DW144-273)+Coeff_Summary!$E$9*CN144*100+Coeff_Summary!$F$9*(DW144-273)^2+Coeff_Summary!$G$9*(DW144-273)*CN144*100+Coeff_Summary!$H$9*(CN144*100)^2</f>
        <v>0.95886966859175449</v>
      </c>
      <c r="EB144" s="30">
        <f>EA144*(8314.4/'Config sheet'!$C$28)*(DW144/(CM144*10^5))</f>
        <v>4.9631544707218339E-2</v>
      </c>
      <c r="EC144" s="30">
        <f t="shared" si="183"/>
        <v>1.225352928365786</v>
      </c>
      <c r="ED144" s="30">
        <f t="shared" si="184"/>
        <v>1.0175832341042401</v>
      </c>
      <c r="EE144" s="30">
        <f>('Config sheet'!$N$132*(CN144-CM144) - 'Config sheet'!$N$133*GERC_A_PARA!CN144)*10^5</f>
        <v>111219.3320943577</v>
      </c>
      <c r="EF144" s="30">
        <f>('Config sheet'!$N$132*(CN144-CM144) + 'Config sheet'!$N$133*CM144)*10^5</f>
        <v>152954.36185738671</v>
      </c>
      <c r="EG144" s="30">
        <f>'Config sheet'!$N$148</f>
        <v>386976</v>
      </c>
      <c r="EH144" s="30">
        <f t="shared" si="185"/>
        <v>2359.9870219056006</v>
      </c>
      <c r="EI144" s="30">
        <f>'Config sheet'!$E$127+'Config sheet'!$P$127</f>
        <v>3308.2</v>
      </c>
      <c r="EJ144" s="30"/>
      <c r="EK144" s="63">
        <f t="shared" si="186"/>
        <v>51727.401922437879</v>
      </c>
      <c r="EL144" s="63">
        <f t="shared" si="207"/>
        <v>51156.172582967672</v>
      </c>
      <c r="EM144" s="63">
        <f t="shared" si="208"/>
        <v>39080.228536243965</v>
      </c>
      <c r="EN144" s="63">
        <f t="shared" si="209"/>
        <v>38404.945390679095</v>
      </c>
      <c r="EO144" s="30">
        <f>BL144*(('Config sheet'!$D$8+273)/(C144+273))*(GERC_A_PARA!AI144/'Config sheet'!$D$7)*(1/GERC_A_PARA!BG144)*24*10^-3</f>
        <v>1795.2903918966399</v>
      </c>
      <c r="EP144" s="30">
        <f>BN144*(('Config sheet'!$D$8+273)/(D144+273))*(GERC_A_PARA!AJ144/'Config sheet'!$D$7)*(1/GERC_A_PARA!BH144)*24*10^-3</f>
        <v>1775.464873764915</v>
      </c>
      <c r="EQ144" s="30">
        <f t="shared" si="200"/>
        <v>1785.3776328307774</v>
      </c>
      <c r="ER144" s="30">
        <f>DP144*(('Config sheet'!$D$8+273)/(F144+273))*(CM144/'Config sheet'!$D$7)*(1/DK144)*24*10^-3</f>
        <v>1356.3480127891391</v>
      </c>
      <c r="ES144" s="30">
        <f>DR144*(('Config sheet'!$D$8+273)/(G144+273))*(CN144/'Config sheet'!$D$7)*(1/DL144)*24*10^-3</f>
        <v>1332.9111244478263</v>
      </c>
      <c r="ET144" s="30">
        <f t="shared" si="201"/>
        <v>1344.6295686184826</v>
      </c>
      <c r="EU144">
        <f t="shared" si="202"/>
        <v>1.0111663815064302</v>
      </c>
      <c r="EV144">
        <f t="shared" si="203"/>
        <v>1.0175832341042408</v>
      </c>
      <c r="EW144" s="30">
        <f t="shared" si="204"/>
        <v>0.76051503943957866</v>
      </c>
      <c r="EX144" s="30">
        <f>'Config sheet'!$C$123/('Config sheet'!$F$17*10^-3)</f>
        <v>1.2841244171864261</v>
      </c>
      <c r="EY144" s="30">
        <f t="shared" si="205"/>
        <v>0.74532087085399601</v>
      </c>
      <c r="EZ144" s="30">
        <f>'Config sheet'!$N$123/('Config sheet'!$Q$17*10^-3)</f>
        <v>1.4616189626248377</v>
      </c>
      <c r="FA144" s="1" t="s">
        <v>551</v>
      </c>
      <c r="FB144" s="30">
        <f t="shared" si="206"/>
        <v>-3.203479464214297</v>
      </c>
      <c r="FC144" s="30"/>
    </row>
    <row r="145" spans="1:159" x14ac:dyDescent="0.25">
      <c r="A145" s="1">
        <v>43485</v>
      </c>
      <c r="B145" s="2">
        <v>0.95972222222222225</v>
      </c>
      <c r="C145">
        <v>26.65</v>
      </c>
      <c r="D145">
        <v>77.52</v>
      </c>
      <c r="E145">
        <v>20.55</v>
      </c>
      <c r="F145">
        <v>20.54</v>
      </c>
      <c r="G145">
        <v>76.790000000000006</v>
      </c>
      <c r="H145">
        <v>66.7</v>
      </c>
      <c r="I145">
        <v>72.05</v>
      </c>
      <c r="J145">
        <v>72.34</v>
      </c>
      <c r="K145">
        <v>72.66</v>
      </c>
      <c r="L145">
        <v>69.930000000000007</v>
      </c>
      <c r="M145">
        <v>21.79</v>
      </c>
      <c r="N145">
        <v>34.28</v>
      </c>
      <c r="O145">
        <v>33.799999999999997</v>
      </c>
      <c r="P145">
        <v>33.729999999999997</v>
      </c>
      <c r="Q145">
        <v>63.55</v>
      </c>
      <c r="R145">
        <v>3.71</v>
      </c>
      <c r="S145">
        <v>73.209999999999994</v>
      </c>
      <c r="T145">
        <v>75.97</v>
      </c>
      <c r="U145">
        <v>72.459999999999994</v>
      </c>
      <c r="V145">
        <v>72.459999999999994</v>
      </c>
      <c r="W145">
        <v>2.8</v>
      </c>
      <c r="X145">
        <v>2.57</v>
      </c>
      <c r="Y145">
        <v>3.69</v>
      </c>
      <c r="Z145">
        <v>3.62</v>
      </c>
      <c r="AA145">
        <v>4.7</v>
      </c>
      <c r="AB145">
        <v>4.3499999999999996</v>
      </c>
      <c r="AC145">
        <v>4.0199999999999996</v>
      </c>
      <c r="AD145">
        <v>1.67</v>
      </c>
      <c r="AE145">
        <v>1.72</v>
      </c>
      <c r="AF145">
        <v>2.2400000000000002</v>
      </c>
      <c r="AH145" s="4" t="str">
        <f t="shared" si="140"/>
        <v>ON</v>
      </c>
      <c r="AI145" s="31">
        <f>M145+'Config sheet'!$D$9-'Config sheet'!$C$139</f>
        <v>22.748899999999999</v>
      </c>
      <c r="AJ145" s="31">
        <f>N145+'Config sheet'!$D$9+'Config sheet'!$C$140</f>
        <v>35.6389</v>
      </c>
      <c r="AK145" s="25">
        <f t="shared" si="141"/>
        <v>1.5666208036432532</v>
      </c>
      <c r="AL145" s="46">
        <f>'Config sheet'!$C$47</f>
        <v>3546.9708798579968</v>
      </c>
      <c r="AM145" s="4">
        <f>'Config sheet'!$C$42</f>
        <v>1817.9423322060413</v>
      </c>
      <c r="AN145" s="25">
        <f>'Config sheet'!$C$46</f>
        <v>1729.0285476519553</v>
      </c>
      <c r="AO145" s="25">
        <f t="shared" si="142"/>
        <v>1.5367778602967737</v>
      </c>
      <c r="AP145" s="25">
        <f>'Config sheet'!$C$50/100*GERC_A_PARA!AM145</f>
        <v>351.771841281869</v>
      </c>
      <c r="AQ145" s="25">
        <f t="shared" si="143"/>
        <v>351.771841281869</v>
      </c>
      <c r="AR145" s="25">
        <f t="shared" si="144"/>
        <v>471.11446658330402</v>
      </c>
      <c r="AS145" s="27">
        <f t="shared" si="145"/>
        <v>2169.7141734879106</v>
      </c>
      <c r="AT145" s="25">
        <f t="shared" si="146"/>
        <v>1620.0825998796865</v>
      </c>
      <c r="AU145" s="25">
        <f>'Config sheet'!$C$51/100*GERC_A_PARA!AN145</f>
        <v>266.0974934836359</v>
      </c>
      <c r="AV145" s="25">
        <f t="shared" si="147"/>
        <v>266.0974934836359</v>
      </c>
      <c r="AW145" s="25">
        <f t="shared" si="148"/>
        <v>356.37411523580857</v>
      </c>
      <c r="AX145" s="27">
        <f t="shared" si="149"/>
        <v>1995.1260411355911</v>
      </c>
      <c r="AY145" s="25">
        <f t="shared" si="150"/>
        <v>1489.721099353193</v>
      </c>
      <c r="AZ145" s="31">
        <f t="shared" si="187"/>
        <v>93.435290922753609</v>
      </c>
      <c r="BA145" s="31">
        <f t="shared" si="188"/>
        <v>94.778766268794712</v>
      </c>
      <c r="BB145" s="31">
        <f t="shared" si="189"/>
        <v>69.766281148134354</v>
      </c>
      <c r="BC145" s="31">
        <f t="shared" si="190"/>
        <v>70.769427580085647</v>
      </c>
      <c r="BD145" s="25">
        <f t="shared" si="151"/>
        <v>94.107028595774153</v>
      </c>
      <c r="BE145">
        <f>'Config sheet'!$D$59</f>
        <v>82.44</v>
      </c>
      <c r="BF145" s="30">
        <f t="shared" si="191"/>
        <v>82.187441479942066</v>
      </c>
      <c r="BG145" s="19">
        <f>Coeff_Summary!$B$10+Coeff_Summary!$D$10*(C145)+Coeff_Summary!$E$10*AI145*100+Coeff_Summary!$F$10*(C145)^2+Coeff_Summary!$G$10*(C145)*AI145*100+Coeff_Summary!$H$10*(AI145*100)^2</f>
        <v>0.962164675570084</v>
      </c>
      <c r="BH145" s="19">
        <f>Coeff_Summary!$B$8+Coeff_Summary!$D$8*(D145)+Coeff_Summary!$E$8*AJ145*100+Coeff_Summary!$F$8*(D145)^2+Coeff_Summary!$G$8*(D145)*AJ145*100+Coeff_Summary!$H$8*(AJ145*100)^2</f>
        <v>0.97298927476803632</v>
      </c>
      <c r="BI145" s="30">
        <f t="shared" si="192"/>
        <v>0.96757697516906016</v>
      </c>
      <c r="BJ145" s="30">
        <f>BG145*8314.4*(GERC_A_PARA!C145+273)/('Config sheet'!$C$28*AI145*10^5)</f>
        <v>6.434671396554982E-2</v>
      </c>
      <c r="BK145">
        <f>BH145*(8314.4/'Config sheet'!$C$28)*(BT145/(AJ145*10^5))</f>
        <v>4.858695136771627E-2</v>
      </c>
      <c r="BL145" s="30">
        <f t="shared" si="193"/>
        <v>3337.9489001917473</v>
      </c>
      <c r="BM145" s="30">
        <f t="shared" si="152"/>
        <v>51874.426749730075</v>
      </c>
      <c r="BN145" s="30">
        <f t="shared" si="153"/>
        <v>2492.3803321960086</v>
      </c>
      <c r="BO145" s="30">
        <f t="shared" si="154"/>
        <v>51297.318766373093</v>
      </c>
      <c r="BP145" s="19">
        <f>(Coeff_Summary!$B$4+Coeff_Summary!$D$4*(C145)+Coeff_Summary!$E$4*AI145*100+Coeff_Summary!$F$4*(C145)^2+Coeff_Summary!$G$4*(C145)*AI145*100+Coeff_Summary!$H$4*(AI145*100)^2+Coeff_Summary!$B$2+Coeff_Summary!$D$2*(D145)+Coeff_Summary!$E$2*AJ145*100+Coeff_Summary!$F$2*(D145)^2+Coeff_Summary!$G$2*(D145)*AJ145*100+Coeff_Summary!$H$2*(AJ145*100)^2)/2</f>
        <v>1.3598139011456201</v>
      </c>
      <c r="BQ145" s="30">
        <f t="shared" si="194"/>
        <v>3.7792144684129103</v>
      </c>
      <c r="BR145" s="30">
        <f>BI145*(8314.4/'Config sheet'!$C$28)*(273+C145)*BQ145*((AK145^(1/BQ145))-1)</f>
        <v>70168.517320645173</v>
      </c>
      <c r="BS145" s="30">
        <f t="shared" si="155"/>
        <v>337.44480869896836</v>
      </c>
      <c r="BT145" s="30">
        <f t="shared" si="156"/>
        <v>350.52</v>
      </c>
      <c r="BU145" s="52">
        <f t="shared" si="157"/>
        <v>74.296852170175669</v>
      </c>
      <c r="BV145" s="30">
        <f t="shared" si="158"/>
        <v>1360.888975017006</v>
      </c>
      <c r="BW145" s="65">
        <f>Coeff_Summary!$B$8+Coeff_Summary!$D$8*(BS145-273)+Coeff_Summary!$E$8*AJ145*100+Coeff_Summary!$F$8*(BS145-273)^2+Coeff_Summary!$G$8*(BS145-273)*AJ145*100+Coeff_Summary!$H$8*(AJ145*100)^2</f>
        <v>0.96701940084489324</v>
      </c>
      <c r="BX145" s="30">
        <f>BW145*(8314.4/'Config sheet'!$C$28)*(BS145/(AI145*10^5))</f>
        <v>7.2828375287749519E-2</v>
      </c>
      <c r="BY145" s="30">
        <f t="shared" si="159"/>
        <v>1.1318118797292531</v>
      </c>
      <c r="BZ145" s="30">
        <f t="shared" si="160"/>
        <v>1.0112502562947849</v>
      </c>
      <c r="CA145" s="30">
        <f>('Config sheet'!$C$132*(AJ145-AI145) - 'Config sheet'!$C$133*GERC_A_PARA!AJ145)*10^5</f>
        <v>95455.187381372802</v>
      </c>
      <c r="CB145" s="30">
        <f>('Config sheet'!$C$132*(AJ145-AI145) + 'Config sheet'!$C$133*AI145)*10^5</f>
        <v>119909.48111186945</v>
      </c>
      <c r="CC145" s="30">
        <f>'Config sheet'!$C$148</f>
        <v>386976</v>
      </c>
      <c r="CD145" s="30">
        <f t="shared" si="195"/>
        <v>13.075191301031623</v>
      </c>
      <c r="CE145" s="30"/>
      <c r="CF145" s="30"/>
      <c r="CG145" s="30"/>
      <c r="CH145" s="30"/>
      <c r="CI145" s="30"/>
      <c r="CJ145" s="30"/>
      <c r="CK145" s="30"/>
      <c r="CL145" s="30"/>
      <c r="CM145" s="46">
        <f>P145+'Config sheet'!$O$9-'Config sheet'!$C$139</f>
        <v>34.688899999999997</v>
      </c>
      <c r="CN145" s="46">
        <f>Q145+'Config sheet'!$O$9+'Config sheet'!C$140</f>
        <v>64.908900000000003</v>
      </c>
      <c r="CO145" s="27">
        <f t="shared" si="161"/>
        <v>1.8711720463894792</v>
      </c>
      <c r="CP145" s="46">
        <f>'Config sheet'!$N$47</f>
        <v>1852.7346826837274</v>
      </c>
      <c r="CQ145" s="27">
        <f>'Config sheet'!$N$42</f>
        <v>970.82423361890676</v>
      </c>
      <c r="CR145" s="27">
        <f>'Config sheet'!$N$46</f>
        <v>881.91044906482068</v>
      </c>
      <c r="CS145" s="27">
        <f t="shared" si="162"/>
        <v>1.3885221850107143</v>
      </c>
      <c r="CT145" s="27">
        <f>'Config sheet'!$N$50/100*GERC_A_PARA!CQ145</f>
        <v>274.64617569078871</v>
      </c>
      <c r="CU145" s="27">
        <f t="shared" si="163"/>
        <v>274.64617569078871</v>
      </c>
      <c r="CV145" s="27">
        <f t="shared" si="164"/>
        <v>431.26794301459398</v>
      </c>
      <c r="CW145" s="27">
        <f t="shared" si="165"/>
        <v>1245.4704093096955</v>
      </c>
      <c r="CX145" s="27">
        <f t="shared" si="166"/>
        <v>793.15815235859952</v>
      </c>
      <c r="CY145" s="27">
        <f>'Config sheet'!$N$51/100*GERC_A_PARA!CR145</f>
        <v>198.78261521921058</v>
      </c>
      <c r="CZ145" s="27">
        <f t="shared" si="167"/>
        <v>198.78261521921058</v>
      </c>
      <c r="DA145" s="27">
        <f t="shared" si="168"/>
        <v>312.1418652818536</v>
      </c>
      <c r="DB145" s="27">
        <f t="shared" si="169"/>
        <v>1080.6930642840312</v>
      </c>
      <c r="DC145" s="27">
        <f t="shared" si="170"/>
        <v>688.22230357874037</v>
      </c>
      <c r="DD145" s="50">
        <f t="shared" si="171"/>
        <v>83.867134554318667</v>
      </c>
      <c r="DE145" s="50">
        <f t="shared" si="172"/>
        <v>87.146172246530327</v>
      </c>
      <c r="DF145" s="50">
        <f t="shared" si="173"/>
        <v>53.409459582088537</v>
      </c>
      <c r="DG145" s="50">
        <f t="shared" si="174"/>
        <v>55.497662929216055</v>
      </c>
      <c r="DH145" s="27">
        <f t="shared" si="175"/>
        <v>85.506653400424497</v>
      </c>
      <c r="DI145">
        <f>'Config sheet'!$N$59</f>
        <v>71.978923438716066</v>
      </c>
      <c r="DJ145" s="21">
        <f t="shared" si="196"/>
        <v>69.9801073280384</v>
      </c>
      <c r="DK145" s="19">
        <f>Coeff_Summary!$B$11+Coeff_Summary!$D$11*(F145)+Coeff_Summary!$E$11*CM145*100+Coeff_Summary!$F$11*(F145)^2+Coeff_Summary!$G$11*(F145)*CM145*100+Coeff_Summary!$H$11*(CM145*100)^2</f>
        <v>0.93933871144893422</v>
      </c>
      <c r="DL145" s="19">
        <f>Coeff_Summary!$B$9+Coeff_Summary!$D$9*(G145)+Coeff_Summary!$E$9*CN145*100+Coeff_Summary!$F$9*(G145)^2+Coeff_Summary!$G$9*(G145)*CN145*100+Coeff_Summary!$H$9*(CN145*100)^2</f>
        <v>0.95613981739030574</v>
      </c>
      <c r="DM145" s="30">
        <f t="shared" si="197"/>
        <v>0.94773926441961998</v>
      </c>
      <c r="DN145">
        <f>DK145*8314.4*(GERC_A_PARA!F145+273)/('Config sheet'!$N$28*GERC_A_PARA!CM145*10^5)</f>
        <v>4.0357296609215769E-2</v>
      </c>
      <c r="DO145">
        <f>DL145*(8314.4/'Config sheet'!$N$28)*((GERC_A_PARA!G145+273)/(GERC_A_PARA!CN145*10^5))</f>
        <v>2.6160595703071506E-2</v>
      </c>
      <c r="DP145" s="30">
        <f t="shared" si="198"/>
        <v>1584.2114235518293</v>
      </c>
      <c r="DQ145" s="30">
        <f t="shared" si="176"/>
        <v>39254.6467839986</v>
      </c>
      <c r="DR145" s="30">
        <f t="shared" si="177"/>
        <v>1008.8800153398987</v>
      </c>
      <c r="DS145" s="30">
        <f t="shared" si="178"/>
        <v>38564.871640956037</v>
      </c>
      <c r="DT145" s="19">
        <f>(Coeff_Summary!$B$5+Coeff_Summary!$D$5*(F145)+Coeff_Summary!$E$5*CM145*100+Coeff_Summary!$F$5*(F145)^2+Coeff_Summary!$G$5*(F145)*CM145*100+Coeff_Summary!$H$5*(CM145*100)^2+Coeff_Summary!$B$3+Coeff_Summary!$D$3*(G145)+Coeff_Summary!$E$3*CN145*100+Coeff_Summary!$F$3*(G145)^2+Coeff_Summary!$G$3*(G145)*CN145*100+Coeff_Summary!$H$3*(CN145*100)^2)/2</f>
        <v>1.4144748062740971</v>
      </c>
      <c r="DU145" s="30">
        <f t="shared" si="199"/>
        <v>3.4126918810565492</v>
      </c>
      <c r="DV145" s="30">
        <f>DM145*(8314.4/'Config sheet'!$N$28)*(273+F145)*DU145*((CO145^(1/DU145))-1)</f>
        <v>97145.587891077506</v>
      </c>
      <c r="DW145" s="30">
        <f t="shared" si="179"/>
        <v>352.69807631757516</v>
      </c>
      <c r="DX145" s="30">
        <f t="shared" si="180"/>
        <v>349.79</v>
      </c>
      <c r="DY145" s="30">
        <f t="shared" si="181"/>
        <v>105.16991345346693</v>
      </c>
      <c r="DZ145" s="30">
        <f t="shared" si="182"/>
        <v>1007.2102515050053</v>
      </c>
      <c r="EA145" s="65">
        <f>Coeff_Summary!$B$9+Coeff_Summary!$D$9*(DW145-273)+Coeff_Summary!$E$9*CN145*100+Coeff_Summary!$F$9*(DW145-273)^2+Coeff_Summary!$G$9*(DW145-273)*CN145*100+Coeff_Summary!$H$9*(CN145*100)^2</f>
        <v>0.95822899128355421</v>
      </c>
      <c r="EB145" s="30">
        <f>EA145*(8314.4/'Config sheet'!$C$28)*(DW145/(CM145*10^5))</f>
        <v>4.9465790464872331E-2</v>
      </c>
      <c r="EC145" s="30">
        <f t="shared" si="183"/>
        <v>1.2256963330288233</v>
      </c>
      <c r="ED145" s="30">
        <f t="shared" si="184"/>
        <v>1.0178860998025472</v>
      </c>
      <c r="EE145" s="30">
        <f>('Config sheet'!$N$132*(CN145-CM145) - 'Config sheet'!$N$133*GERC_A_PARA!CN145)*10^5</f>
        <v>111011.62161444948</v>
      </c>
      <c r="EF145" s="30">
        <f>('Config sheet'!$N$132*(CN145-CM145) + 'Config sheet'!$N$133*CM145)*10^5</f>
        <v>152725.71010744391</v>
      </c>
      <c r="EG145" s="30">
        <f>'Config sheet'!$N$148</f>
        <v>386976</v>
      </c>
      <c r="EH145" s="30">
        <f t="shared" si="185"/>
        <v>2368.0992265220111</v>
      </c>
      <c r="EI145" s="30">
        <f>'Config sheet'!$E$127+'Config sheet'!$P$127</f>
        <v>3308.2</v>
      </c>
      <c r="EJ145" s="30"/>
      <c r="EK145" s="63">
        <f t="shared" si="186"/>
        <v>51874.426749730075</v>
      </c>
      <c r="EL145" s="63">
        <f t="shared" si="207"/>
        <v>51297.318766373093</v>
      </c>
      <c r="EM145" s="63">
        <f t="shared" si="208"/>
        <v>39254.6467839986</v>
      </c>
      <c r="EN145" s="63">
        <f t="shared" si="209"/>
        <v>38564.871640956037</v>
      </c>
      <c r="EO145" s="30">
        <f>BL145*(('Config sheet'!$D$8+273)/(C145+273))*(GERC_A_PARA!AI145/'Config sheet'!$D$7)*(1/GERC_A_PARA!BG145)*24*10^-3</f>
        <v>1800.3931469161894</v>
      </c>
      <c r="EP145" s="30">
        <f>BN145*(('Config sheet'!$D$8+273)/(D145+273))*(GERC_A_PARA!AJ145/'Config sheet'!$D$7)*(1/GERC_A_PARA!BH145)*24*10^-3</f>
        <v>1780.3636001169673</v>
      </c>
      <c r="EQ145" s="30">
        <f t="shared" si="200"/>
        <v>1790.3783735165784</v>
      </c>
      <c r="ER145" s="30">
        <f>DP145*(('Config sheet'!$D$8+273)/(F145+273))*(CM145/'Config sheet'!$D$7)*(1/DK145)*24*10^-3</f>
        <v>1362.4015046083271</v>
      </c>
      <c r="ES145" s="30">
        <f>DR145*(('Config sheet'!$D$8+273)/(G145+273))*(CN145/'Config sheet'!$D$7)*(1/DL145)*24*10^-3</f>
        <v>1338.4616460256311</v>
      </c>
      <c r="ET145" s="30">
        <f t="shared" si="201"/>
        <v>1350.431575316979</v>
      </c>
      <c r="EU145">
        <f t="shared" si="202"/>
        <v>1.0112502562947852</v>
      </c>
      <c r="EV145">
        <f t="shared" si="203"/>
        <v>1.0178860998025472</v>
      </c>
      <c r="EW145" s="30">
        <f t="shared" si="204"/>
        <v>0.76011249641270562</v>
      </c>
      <c r="EX145" s="30">
        <f>'Config sheet'!$C$123/('Config sheet'!$F$17*10^-3)</f>
        <v>1.2841244171864261</v>
      </c>
      <c r="EY145" s="30">
        <f t="shared" si="205"/>
        <v>0.7458432325744373</v>
      </c>
      <c r="EZ145" s="30">
        <f>'Config sheet'!$N$123/('Config sheet'!$Q$17*10^-3)</f>
        <v>1.4616189626248377</v>
      </c>
      <c r="FA145" s="1" t="s">
        <v>552</v>
      </c>
      <c r="FB145" s="30">
        <f t="shared" si="206"/>
        <v>-2.9080763175751372</v>
      </c>
      <c r="FC145" s="30"/>
    </row>
    <row r="146" spans="1:159" x14ac:dyDescent="0.25">
      <c r="A146" s="1">
        <v>43486</v>
      </c>
      <c r="B146" s="2">
        <v>1.3888888888888889E-3</v>
      </c>
      <c r="C146">
        <v>25.38</v>
      </c>
      <c r="D146">
        <v>76.150000000000006</v>
      </c>
      <c r="E146">
        <v>19.29</v>
      </c>
      <c r="F146">
        <v>19.28</v>
      </c>
      <c r="G146">
        <v>74.77</v>
      </c>
      <c r="H146">
        <v>66.55</v>
      </c>
      <c r="I146">
        <v>71.87</v>
      </c>
      <c r="J146">
        <v>72.209999999999994</v>
      </c>
      <c r="K146">
        <v>72.5</v>
      </c>
      <c r="L146">
        <v>69.819999999999993</v>
      </c>
      <c r="M146">
        <v>21.94</v>
      </c>
      <c r="N146">
        <v>34.44</v>
      </c>
      <c r="O146">
        <v>33.97</v>
      </c>
      <c r="P146">
        <v>33.9</v>
      </c>
      <c r="Q146">
        <v>63.58</v>
      </c>
      <c r="R146">
        <v>3.71</v>
      </c>
      <c r="S146">
        <v>73.47</v>
      </c>
      <c r="T146">
        <v>75.77</v>
      </c>
      <c r="U146">
        <v>72.209999999999994</v>
      </c>
      <c r="V146">
        <v>72.209999999999994</v>
      </c>
      <c r="W146">
        <v>2.79</v>
      </c>
      <c r="X146">
        <v>2.48</v>
      </c>
      <c r="Y146">
        <v>3.57</v>
      </c>
      <c r="Z146">
        <v>3.59</v>
      </c>
      <c r="AA146">
        <v>4.66</v>
      </c>
      <c r="AB146">
        <v>4.2699999999999996</v>
      </c>
      <c r="AC146">
        <v>3.92</v>
      </c>
      <c r="AD146">
        <v>1.95</v>
      </c>
      <c r="AE146">
        <v>1.3</v>
      </c>
      <c r="AF146">
        <v>2.2799999999999998</v>
      </c>
      <c r="AH146" s="4" t="str">
        <f t="shared" si="140"/>
        <v>ON</v>
      </c>
      <c r="AI146" s="31">
        <f>M146+'Config sheet'!$D$9-'Config sheet'!$C$139</f>
        <v>22.898900000000001</v>
      </c>
      <c r="AJ146" s="31">
        <f>N146+'Config sheet'!$D$9+'Config sheet'!$C$140</f>
        <v>35.798899999999996</v>
      </c>
      <c r="AK146" s="25">
        <f t="shared" si="141"/>
        <v>1.5633458375729836</v>
      </c>
      <c r="AL146" s="46">
        <f>'Config sheet'!$C$47</f>
        <v>3546.9708798579968</v>
      </c>
      <c r="AM146" s="4">
        <f>'Config sheet'!$C$42</f>
        <v>1817.9423322060413</v>
      </c>
      <c r="AN146" s="25">
        <f>'Config sheet'!$C$46</f>
        <v>1729.0285476519553</v>
      </c>
      <c r="AO146" s="25">
        <f t="shared" si="142"/>
        <v>1.5424120399135117</v>
      </c>
      <c r="AP146" s="25">
        <f>'Config sheet'!$C$50/100*GERC_A_PARA!AM146</f>
        <v>351.771841281869</v>
      </c>
      <c r="AQ146" s="25">
        <f t="shared" si="143"/>
        <v>351.771841281869</v>
      </c>
      <c r="AR146" s="25">
        <f t="shared" si="144"/>
        <v>469.97396151222102</v>
      </c>
      <c r="AS146" s="27">
        <f t="shared" si="145"/>
        <v>2169.7141734879106</v>
      </c>
      <c r="AT146" s="25">
        <f t="shared" si="146"/>
        <v>1624.0141207128636</v>
      </c>
      <c r="AU146" s="25">
        <f>'Config sheet'!$C$51/100*GERC_A_PARA!AN146</f>
        <v>266.0974934836359</v>
      </c>
      <c r="AV146" s="25">
        <f t="shared" si="147"/>
        <v>266.0974934836359</v>
      </c>
      <c r="AW146" s="25">
        <f t="shared" si="148"/>
        <v>355.51138119884115</v>
      </c>
      <c r="AX146" s="27">
        <f t="shared" si="149"/>
        <v>1995.1260411355911</v>
      </c>
      <c r="AY146" s="25">
        <f t="shared" si="150"/>
        <v>1493.3362665910645</v>
      </c>
      <c r="AZ146" s="31">
        <f t="shared" si="187"/>
        <v>93.498026965084421</v>
      </c>
      <c r="BA146" s="31">
        <f t="shared" si="188"/>
        <v>94.828663307113658</v>
      </c>
      <c r="BB146" s="31">
        <f t="shared" si="189"/>
        <v>69.982543279420227</v>
      </c>
      <c r="BC146" s="31">
        <f t="shared" si="190"/>
        <v>70.978514193651449</v>
      </c>
      <c r="BD146" s="25">
        <f t="shared" si="151"/>
        <v>94.163345136099039</v>
      </c>
      <c r="BE146">
        <f>'Config sheet'!$D$59</f>
        <v>82.44</v>
      </c>
      <c r="BF146" s="30">
        <f t="shared" si="191"/>
        <v>82.321936936317442</v>
      </c>
      <c r="BG146" s="19">
        <f>Coeff_Summary!$B$10+Coeff_Summary!$D$10*(C146)+Coeff_Summary!$E$10*AI146*100+Coeff_Summary!$F$10*(C146)^2+Coeff_Summary!$G$10*(C146)*AI146*100+Coeff_Summary!$H$10*(AI146*100)^2</f>
        <v>0.96125779726851712</v>
      </c>
      <c r="BH146" s="19">
        <f>Coeff_Summary!$B$8+Coeff_Summary!$D$8*(D146)+Coeff_Summary!$E$8*AJ146*100+Coeff_Summary!$F$8*(D146)^2+Coeff_Summary!$G$8*(D146)*AJ146*100+Coeff_Summary!$H$8*(AJ146*100)^2</f>
        <v>0.97229947862852739</v>
      </c>
      <c r="BI146" s="30">
        <f t="shared" si="192"/>
        <v>0.96677863794852226</v>
      </c>
      <c r="BJ146" s="30">
        <f>BG146*8314.4*(GERC_A_PARA!C146+273)/('Config sheet'!$C$28*AI146*10^5)</f>
        <v>6.359427921224696E-2</v>
      </c>
      <c r="BK146">
        <f>BH146*(8314.4/'Config sheet'!$C$28)*(BT146/(AJ146*10^5))</f>
        <v>4.8146586474071405E-2</v>
      </c>
      <c r="BL146" s="30">
        <f t="shared" si="193"/>
        <v>3339.9464314776142</v>
      </c>
      <c r="BM146" s="30">
        <f t="shared" si="152"/>
        <v>52519.605109926437</v>
      </c>
      <c r="BN146" s="30">
        <f t="shared" si="153"/>
        <v>2499.9238302548733</v>
      </c>
      <c r="BO146" s="30">
        <f t="shared" si="154"/>
        <v>51923.179052395921</v>
      </c>
      <c r="BP146" s="19">
        <f>(Coeff_Summary!$B$4+Coeff_Summary!$D$4*(C146)+Coeff_Summary!$E$4*AI146*100+Coeff_Summary!$F$4*(C146)^2+Coeff_Summary!$G$4*(C146)*AI146*100+Coeff_Summary!$H$4*(AI146*100)^2+Coeff_Summary!$B$2+Coeff_Summary!$D$2*(D146)+Coeff_Summary!$E$2*AJ146*100+Coeff_Summary!$F$2*(D146)^2+Coeff_Summary!$G$2*(D146)*AJ146*100+Coeff_Summary!$H$2*(AJ146*100)^2)/2</f>
        <v>1.3617277567903894</v>
      </c>
      <c r="BQ146" s="30">
        <f t="shared" si="194"/>
        <v>3.7645099974439358</v>
      </c>
      <c r="BR146" s="30">
        <f>BI146*(8314.4/'Config sheet'!$C$28)*(273+C146)*BQ146*((AK146^(1/BQ146))-1)</f>
        <v>69484.780913168899</v>
      </c>
      <c r="BS146" s="30">
        <f t="shared" si="155"/>
        <v>335.98374573304937</v>
      </c>
      <c r="BT146" s="30">
        <f t="shared" si="156"/>
        <v>349.15</v>
      </c>
      <c r="BU146" s="52">
        <f t="shared" si="157"/>
        <v>74.066861794464003</v>
      </c>
      <c r="BV146" s="30">
        <f t="shared" si="158"/>
        <v>1368.625727820332</v>
      </c>
      <c r="BW146" s="65">
        <f>Coeff_Summary!$B$8+Coeff_Summary!$D$8*(BS146-273)+Coeff_Summary!$E$8*AJ146*100+Coeff_Summary!$F$8*(BS146-273)^2+Coeff_Summary!$G$8*(BS146-273)*AJ146*100+Coeff_Summary!$H$8*(AJ146*100)^2</f>
        <v>0.96616702531345788</v>
      </c>
      <c r="BX146" s="30">
        <f>BW146*(8314.4/'Config sheet'!$C$28)*(BS146/(AI146*10^5))</f>
        <v>7.1974547443558107E-2</v>
      </c>
      <c r="BY146" s="30">
        <f t="shared" si="159"/>
        <v>1.1317770770440194</v>
      </c>
      <c r="BZ146" s="30">
        <f t="shared" si="160"/>
        <v>1.0114867014773625</v>
      </c>
      <c r="CA146" s="30">
        <f>('Config sheet'!$C$132*(AJ146-AI146) - 'Config sheet'!$C$133*GERC_A_PARA!AJ146)*10^5</f>
        <v>95473.808881229575</v>
      </c>
      <c r="CB146" s="30">
        <f>('Config sheet'!$C$132*(AJ146-AI146) + 'Config sheet'!$C$133*AI146)*10^5</f>
        <v>120057.9384859406</v>
      </c>
      <c r="CC146" s="30">
        <f>'Config sheet'!$C$148</f>
        <v>386976</v>
      </c>
      <c r="CD146" s="30">
        <f t="shared" si="195"/>
        <v>13.166254266950602</v>
      </c>
      <c r="CE146" s="30"/>
      <c r="CF146" s="30"/>
      <c r="CG146" s="30"/>
      <c r="CH146" s="30"/>
      <c r="CI146" s="30"/>
      <c r="CJ146" s="30"/>
      <c r="CK146" s="30"/>
      <c r="CL146" s="30"/>
      <c r="CM146" s="46">
        <f>P146+'Config sheet'!$O$9-'Config sheet'!$C$139</f>
        <v>34.858899999999998</v>
      </c>
      <c r="CN146" s="46">
        <f>Q146+'Config sheet'!$O$9+'Config sheet'!C$140</f>
        <v>64.938900000000004</v>
      </c>
      <c r="CO146" s="27">
        <f t="shared" si="161"/>
        <v>1.8629073206555573</v>
      </c>
      <c r="CP146" s="46">
        <f>'Config sheet'!$N$47</f>
        <v>1852.7346826837274</v>
      </c>
      <c r="CQ146" s="27">
        <f>'Config sheet'!$N$42</f>
        <v>970.82423361890676</v>
      </c>
      <c r="CR146" s="27">
        <f>'Config sheet'!$N$46</f>
        <v>881.91044906482068</v>
      </c>
      <c r="CS146" s="27">
        <f t="shared" si="162"/>
        <v>1.3877437182093508</v>
      </c>
      <c r="CT146" s="27">
        <f>'Config sheet'!$N$50/100*GERC_A_PARA!CQ146</f>
        <v>274.64617569078871</v>
      </c>
      <c r="CU146" s="27">
        <f t="shared" si="163"/>
        <v>274.64617569078871</v>
      </c>
      <c r="CV146" s="27">
        <f t="shared" si="164"/>
        <v>430.00330022431791</v>
      </c>
      <c r="CW146" s="27">
        <f t="shared" si="165"/>
        <v>1245.4704093096955</v>
      </c>
      <c r="CX146" s="27">
        <f t="shared" si="166"/>
        <v>795.49083617382996</v>
      </c>
      <c r="CY146" s="27">
        <f>'Config sheet'!$N$51/100*GERC_A_PARA!CR146</f>
        <v>198.78261521921058</v>
      </c>
      <c r="CZ146" s="27">
        <f t="shared" si="167"/>
        <v>198.78261521921058</v>
      </c>
      <c r="DA146" s="27">
        <f t="shared" si="168"/>
        <v>311.22654577836192</v>
      </c>
      <c r="DB146" s="27">
        <f t="shared" si="169"/>
        <v>1080.6930642840312</v>
      </c>
      <c r="DC146" s="27">
        <f t="shared" si="170"/>
        <v>690.24637031002828</v>
      </c>
      <c r="DD146" s="50">
        <f t="shared" si="171"/>
        <v>83.997399410353623</v>
      </c>
      <c r="DE146" s="50">
        <f t="shared" si="172"/>
        <v>87.249960505810193</v>
      </c>
      <c r="DF146" s="50">
        <f t="shared" si="173"/>
        <v>53.649738278731178</v>
      </c>
      <c r="DG146" s="50">
        <f t="shared" si="174"/>
        <v>55.727172255637377</v>
      </c>
      <c r="DH146" s="27">
        <f t="shared" si="175"/>
        <v>85.623679958081908</v>
      </c>
      <c r="DI146">
        <f>'Config sheet'!$N$59</f>
        <v>71.978923438716066</v>
      </c>
      <c r="DJ146" s="21">
        <f t="shared" si="196"/>
        <v>70.156067612633095</v>
      </c>
      <c r="DK146" s="19">
        <f>Coeff_Summary!$B$11+Coeff_Summary!$D$11*(F146)+Coeff_Summary!$E$11*CM146*100+Coeff_Summary!$F$11*(F146)^2+Coeff_Summary!$G$11*(F146)*CM146*100+Coeff_Summary!$H$11*(CM146*100)^2</f>
        <v>0.93796339779760418</v>
      </c>
      <c r="DL146" s="19">
        <f>Coeff_Summary!$B$9+Coeff_Summary!$D$9*(G146)+Coeff_Summary!$E$9*CN146*100+Coeff_Summary!$F$9*(G146)^2+Coeff_Summary!$G$9*(G146)*CN146*100+Coeff_Summary!$H$9*(CN146*100)^2</f>
        <v>0.95462883849674063</v>
      </c>
      <c r="DM146" s="30">
        <f t="shared" si="197"/>
        <v>0.9462961181471724</v>
      </c>
      <c r="DN146">
        <f>DK146*8314.4*(GERC_A_PARA!F146+273)/('Config sheet'!$N$28*GERC_A_PARA!CM146*10^5)</f>
        <v>3.9929548182491073E-2</v>
      </c>
      <c r="DO146">
        <f>DL146*(8314.4/'Config sheet'!$N$28)*((GERC_A_PARA!G146+273)/(GERC_A_PARA!CN146*10^5))</f>
        <v>2.5956421742894833E-2</v>
      </c>
      <c r="DP146" s="30">
        <f t="shared" si="198"/>
        <v>1586.3796151734991</v>
      </c>
      <c r="DQ146" s="30">
        <f t="shared" si="176"/>
        <v>39729.465706028685</v>
      </c>
      <c r="DR146" s="30">
        <f t="shared" si="177"/>
        <v>1013.231978159099</v>
      </c>
      <c r="DS146" s="30">
        <f t="shared" si="178"/>
        <v>39035.888235883496</v>
      </c>
      <c r="DT146" s="19">
        <f>(Coeff_Summary!$B$5+Coeff_Summary!$D$5*(F146)+Coeff_Summary!$E$5*CM146*100+Coeff_Summary!$F$5*(F146)^2+Coeff_Summary!$G$5*(F146)*CM146*100+Coeff_Summary!$H$5*(CM146*100)^2+Coeff_Summary!$B$3+Coeff_Summary!$D$3*(G146)+Coeff_Summary!$E$3*CN146*100+Coeff_Summary!$F$3*(G146)^2+Coeff_Summary!$G$3*(G146)*CN146*100+Coeff_Summary!$H$3*(CN146*100)^2)/2</f>
        <v>1.4178036042499078</v>
      </c>
      <c r="DU146" s="30">
        <f t="shared" si="199"/>
        <v>3.3934690601708009</v>
      </c>
      <c r="DV146" s="30">
        <f>DM146*(8314.4/'Config sheet'!$N$28)*(273+F146)*DU146*((CO146^(1/DU146))-1)</f>
        <v>95885.897024467122</v>
      </c>
      <c r="DW146" s="30">
        <f t="shared" si="179"/>
        <v>351.0912890330145</v>
      </c>
      <c r="DX146" s="30">
        <f t="shared" si="180"/>
        <v>347.77</v>
      </c>
      <c r="DY146" s="30">
        <f t="shared" si="181"/>
        <v>105.98538301137954</v>
      </c>
      <c r="DZ146" s="30">
        <f t="shared" si="182"/>
        <v>998.43313538086431</v>
      </c>
      <c r="EA146" s="65">
        <f>Coeff_Summary!$B$9+Coeff_Summary!$D$9*(DW146-273)+Coeff_Summary!$E$9*CN146*100+Coeff_Summary!$F$9*(DW146-273)^2+Coeff_Summary!$G$9*(DW146-273)*CN146*100+Coeff_Summary!$H$9*(CN146*100)^2</f>
        <v>0.9570700363439999</v>
      </c>
      <c r="EB146" s="30">
        <f>EA146*(8314.4/'Config sheet'!$C$28)*(DW146/(CM146*10^5))</f>
        <v>4.8941038443926096E-2</v>
      </c>
      <c r="EC146" s="30">
        <f t="shared" si="183"/>
        <v>1.2256847540635714</v>
      </c>
      <c r="ED146" s="30">
        <f t="shared" si="184"/>
        <v>1.0177676876712549</v>
      </c>
      <c r="EE146" s="30">
        <f>('Config sheet'!$N$132*(CN146-CM146) - 'Config sheet'!$N$133*GERC_A_PARA!CN146)*10^5</f>
        <v>110358.83195258903</v>
      </c>
      <c r="EF146" s="30">
        <f>('Config sheet'!$N$132*(CN146-CM146) + 'Config sheet'!$N$133*CM146)*10^5</f>
        <v>152156.68552572175</v>
      </c>
      <c r="EG146" s="30">
        <f>'Config sheet'!$N$148</f>
        <v>386976</v>
      </c>
      <c r="EH146" s="30">
        <f t="shared" si="185"/>
        <v>2367.0588632011963</v>
      </c>
      <c r="EI146" s="30">
        <f>'Config sheet'!$E$127+'Config sheet'!$P$127</f>
        <v>3308.2</v>
      </c>
      <c r="EJ146" s="30"/>
      <c r="EK146" s="63">
        <f t="shared" si="186"/>
        <v>52519.605109926437</v>
      </c>
      <c r="EL146" s="63">
        <f t="shared" si="207"/>
        <v>51923.179052395921</v>
      </c>
      <c r="EM146" s="63">
        <f t="shared" si="208"/>
        <v>39729.465706028685</v>
      </c>
      <c r="EN146" s="63">
        <f t="shared" si="209"/>
        <v>39035.888235883496</v>
      </c>
      <c r="EO146" s="30">
        <f>BL146*(('Config sheet'!$D$8+273)/(C146+273))*(GERC_A_PARA!AI146/'Config sheet'!$D$7)*(1/GERC_A_PARA!BG146)*24*10^-3</f>
        <v>1822.7851957737162</v>
      </c>
      <c r="EP146" s="30">
        <f>BN146*(('Config sheet'!$D$8+273)/(D146+273))*(GERC_A_PARA!AJ146/'Config sheet'!$D$7)*(1/GERC_A_PARA!BH146)*24*10^-3</f>
        <v>1802.0851812598069</v>
      </c>
      <c r="EQ146" s="30">
        <f t="shared" si="200"/>
        <v>1812.4351885167616</v>
      </c>
      <c r="ER146" s="30">
        <f>DP146*(('Config sheet'!$D$8+273)/(F146+273))*(CM146/'Config sheet'!$D$7)*(1/DK146)*24*10^-3</f>
        <v>1378.8809297665732</v>
      </c>
      <c r="ES146" s="30">
        <f>DR146*(('Config sheet'!$D$8+273)/(G146+273))*(CN146/'Config sheet'!$D$7)*(1/DL146)*24*10^-3</f>
        <v>1354.8091047393916</v>
      </c>
      <c r="ET146" s="30">
        <f t="shared" si="201"/>
        <v>1366.8450172529824</v>
      </c>
      <c r="EU146">
        <f t="shared" si="202"/>
        <v>1.0114867014773621</v>
      </c>
      <c r="EV146">
        <f t="shared" si="203"/>
        <v>1.0177676876712547</v>
      </c>
      <c r="EW146" s="30">
        <f t="shared" si="204"/>
        <v>0.75513085184600237</v>
      </c>
      <c r="EX146" s="30">
        <f>'Config sheet'!$C$123/('Config sheet'!$F$17*10^-3)</f>
        <v>1.2841244171864261</v>
      </c>
      <c r="EY146" s="30">
        <f t="shared" si="205"/>
        <v>0.73046550470474403</v>
      </c>
      <c r="EZ146" s="30">
        <f>'Config sheet'!$N$123/('Config sheet'!$Q$17*10^-3)</f>
        <v>1.4616189626248377</v>
      </c>
      <c r="FA146" s="1" t="s">
        <v>553</v>
      </c>
      <c r="FB146" s="30">
        <f t="shared" si="206"/>
        <v>-3.3212890330145228</v>
      </c>
      <c r="FC146" s="30"/>
    </row>
    <row r="147" spans="1:159" x14ac:dyDescent="0.25">
      <c r="A147" s="1">
        <v>43486</v>
      </c>
      <c r="B147" s="2">
        <v>4.3055555555555562E-2</v>
      </c>
      <c r="C147">
        <v>24.93</v>
      </c>
      <c r="D147">
        <v>75.72</v>
      </c>
      <c r="E147">
        <v>18.3</v>
      </c>
      <c r="F147">
        <v>18.309999999999999</v>
      </c>
      <c r="G147">
        <v>74.099999999999994</v>
      </c>
      <c r="H147">
        <v>66.42</v>
      </c>
      <c r="I147">
        <v>71.8</v>
      </c>
      <c r="J147">
        <v>72.08</v>
      </c>
      <c r="K147">
        <v>72.37</v>
      </c>
      <c r="L147">
        <v>69.75</v>
      </c>
      <c r="M147">
        <v>21.83</v>
      </c>
      <c r="N147">
        <v>34.270000000000003</v>
      </c>
      <c r="O147">
        <v>33.799999999999997</v>
      </c>
      <c r="P147">
        <v>33.729999999999997</v>
      </c>
      <c r="Q147">
        <v>63.58</v>
      </c>
      <c r="R147">
        <v>3.72</v>
      </c>
      <c r="S147">
        <v>73.599999999999994</v>
      </c>
      <c r="T147">
        <v>75.41</v>
      </c>
      <c r="U147">
        <v>72.239999999999995</v>
      </c>
      <c r="V147">
        <v>72.239999999999995</v>
      </c>
      <c r="W147">
        <v>2.8</v>
      </c>
      <c r="X147">
        <v>2.46</v>
      </c>
      <c r="Y147">
        <v>3.57</v>
      </c>
      <c r="Z147">
        <v>3.55</v>
      </c>
      <c r="AA147">
        <v>4.6399999999999997</v>
      </c>
      <c r="AB147">
        <v>4.24</v>
      </c>
      <c r="AC147">
        <v>3.86</v>
      </c>
      <c r="AD147">
        <v>1.71</v>
      </c>
      <c r="AE147">
        <v>1.55</v>
      </c>
      <c r="AF147">
        <v>2.2000000000000002</v>
      </c>
      <c r="AH147" s="4" t="str">
        <f t="shared" si="140"/>
        <v>ON</v>
      </c>
      <c r="AI147" s="31">
        <f>M147+'Config sheet'!$D$9-'Config sheet'!$C$139</f>
        <v>22.788899999999998</v>
      </c>
      <c r="AJ147" s="31">
        <f>N147+'Config sheet'!$D$9+'Config sheet'!$C$140</f>
        <v>35.628900000000002</v>
      </c>
      <c r="AK147" s="25">
        <f t="shared" si="141"/>
        <v>1.5634321972539265</v>
      </c>
      <c r="AL147" s="46">
        <f>'Config sheet'!$C$47</f>
        <v>3546.9708798579968</v>
      </c>
      <c r="AM147" s="4">
        <f>'Config sheet'!$C$42</f>
        <v>1817.9423322060413</v>
      </c>
      <c r="AN147" s="25">
        <f>'Config sheet'!$C$46</f>
        <v>1729.0285476519553</v>
      </c>
      <c r="AO147" s="25">
        <f t="shared" si="142"/>
        <v>1.5437842788503202</v>
      </c>
      <c r="AP147" s="25">
        <f>'Config sheet'!$C$50/100*GERC_A_PARA!AM147</f>
        <v>351.771841281869</v>
      </c>
      <c r="AQ147" s="25">
        <f t="shared" si="143"/>
        <v>351.771841281869</v>
      </c>
      <c r="AR147" s="25">
        <f t="shared" si="144"/>
        <v>469.86976938266957</v>
      </c>
      <c r="AS147" s="27">
        <f t="shared" si="145"/>
        <v>2169.7141734879106</v>
      </c>
      <c r="AT147" s="25">
        <f t="shared" si="146"/>
        <v>1624.3742406879819</v>
      </c>
      <c r="AU147" s="25">
        <f>'Config sheet'!$C$51/100*GERC_A_PARA!AN147</f>
        <v>266.0974934836359</v>
      </c>
      <c r="AV147" s="25">
        <f t="shared" si="147"/>
        <v>266.0974934836359</v>
      </c>
      <c r="AW147" s="25">
        <f t="shared" si="148"/>
        <v>355.43256515599552</v>
      </c>
      <c r="AX147" s="27">
        <f t="shared" si="149"/>
        <v>1995.1260411355911</v>
      </c>
      <c r="AY147" s="25">
        <f t="shared" si="150"/>
        <v>1493.6674091669256</v>
      </c>
      <c r="AZ147" s="31">
        <f t="shared" si="187"/>
        <v>93.503758287123958</v>
      </c>
      <c r="BA147" s="31">
        <f t="shared" si="188"/>
        <v>94.833221707433466</v>
      </c>
      <c r="BB147" s="31">
        <f t="shared" si="189"/>
        <v>70.002352487266847</v>
      </c>
      <c r="BC147" s="31">
        <f t="shared" si="190"/>
        <v>70.997666137458907</v>
      </c>
      <c r="BD147" s="25">
        <f t="shared" si="151"/>
        <v>94.168489997278712</v>
      </c>
      <c r="BE147">
        <f>'Config sheet'!$D$59</f>
        <v>82.44</v>
      </c>
      <c r="BF147" s="30">
        <f t="shared" si="191"/>
        <v>82.334249654820795</v>
      </c>
      <c r="BG147" s="19">
        <f>Coeff_Summary!$B$10+Coeff_Summary!$D$10*(C147)+Coeff_Summary!$E$10*AI147*100+Coeff_Summary!$F$10*(C147)^2+Coeff_Summary!$G$10*(C147)*AI147*100+Coeff_Summary!$H$10*(AI147*100)^2</f>
        <v>0.96118818288424335</v>
      </c>
      <c r="BH147" s="19">
        <f>Coeff_Summary!$B$8+Coeff_Summary!$D$8*(D147)+Coeff_Summary!$E$8*AJ147*100+Coeff_Summary!$F$8*(D147)^2+Coeff_Summary!$G$8*(D147)*AJ147*100+Coeff_Summary!$H$8*(AJ147*100)^2</f>
        <v>0.97222700778913773</v>
      </c>
      <c r="BI147" s="30">
        <f t="shared" si="192"/>
        <v>0.96670759533669059</v>
      </c>
      <c r="BJ147" s="30">
        <f>BG147*8314.4*(GERC_A_PARA!C147+273)/('Config sheet'!$C$28*AI147*10^5)</f>
        <v>6.3800250130139152E-2</v>
      </c>
      <c r="BK147">
        <f>BH147*(8314.4/'Config sheet'!$C$28)*(BT147/(AJ147*10^5))</f>
        <v>4.831313369733279E-2</v>
      </c>
      <c r="BL147" s="30">
        <f t="shared" si="193"/>
        <v>3340.1289182054666</v>
      </c>
      <c r="BM147" s="30">
        <f t="shared" si="152"/>
        <v>52352.912588779873</v>
      </c>
      <c r="BN147" s="30">
        <f t="shared" si="153"/>
        <v>2500.6148006066874</v>
      </c>
      <c r="BO147" s="30">
        <f t="shared" si="154"/>
        <v>51758.489032656937</v>
      </c>
      <c r="BP147" s="19">
        <f>(Coeff_Summary!$B$4+Coeff_Summary!$D$4*(C147)+Coeff_Summary!$E$4*AI147*100+Coeff_Summary!$F$4*(C147)^2+Coeff_Summary!$G$4*(C147)*AI147*100+Coeff_Summary!$H$4*(AI147*100)^2+Coeff_Summary!$B$2+Coeff_Summary!$D$2*(D147)+Coeff_Summary!$E$2*AJ147*100+Coeff_Summary!$F$2*(D147)^2+Coeff_Summary!$G$2*(D147)*AJ147*100+Coeff_Summary!$H$2*(AJ147*100)^2)/2</f>
        <v>1.3618844694863135</v>
      </c>
      <c r="BQ147" s="30">
        <f t="shared" si="194"/>
        <v>3.7633128368826565</v>
      </c>
      <c r="BR147" s="30">
        <f>BI147*(8314.4/'Config sheet'!$C$28)*(273+C147)*BQ147*((AK147^(1/BQ147))-1)</f>
        <v>69385.321093234466</v>
      </c>
      <c r="BS147" s="30">
        <f t="shared" si="155"/>
        <v>335.49462563685887</v>
      </c>
      <c r="BT147" s="30">
        <f t="shared" si="156"/>
        <v>348.72</v>
      </c>
      <c r="BU147" s="52">
        <f t="shared" si="157"/>
        <v>73.960672645912325</v>
      </c>
      <c r="BV147" s="30">
        <f t="shared" si="158"/>
        <v>1364.2849789799332</v>
      </c>
      <c r="BW147" s="65">
        <f>Coeff_Summary!$B$8+Coeff_Summary!$D$8*(BS147-273)+Coeff_Summary!$E$8*AJ147*100+Coeff_Summary!$F$8*(BS147-273)^2+Coeff_Summary!$G$8*(BS147-273)*AJ147*100+Coeff_Summary!$H$8*(AJ147*100)^2</f>
        <v>0.96606079846687676</v>
      </c>
      <c r="BX147" s="30">
        <f>BW147*(8314.4/'Config sheet'!$C$28)*(BS147/(AI147*10^5))</f>
        <v>7.2208736992697753E-2</v>
      </c>
      <c r="BY147" s="30">
        <f t="shared" si="159"/>
        <v>1.1317939482275861</v>
      </c>
      <c r="BZ147" s="30">
        <f t="shared" si="160"/>
        <v>1.0114845616097465</v>
      </c>
      <c r="CA147" s="30">
        <f>('Config sheet'!$C$132*(AJ147-AI147) - 'Config sheet'!$C$133*GERC_A_PARA!AJ147)*10^5</f>
        <v>95031.207815542337</v>
      </c>
      <c r="CB147" s="30">
        <f>('Config sheet'!$C$132*(AJ147-AI147) + 'Config sheet'!$C$133*AI147)*10^5</f>
        <v>119498.06630805974</v>
      </c>
      <c r="CC147" s="30">
        <f>'Config sheet'!$C$148</f>
        <v>386976</v>
      </c>
      <c r="CD147" s="30">
        <f t="shared" si="195"/>
        <v>13.225374363141157</v>
      </c>
      <c r="CE147" s="30"/>
      <c r="CF147" s="30"/>
      <c r="CG147" s="30"/>
      <c r="CH147" s="30"/>
      <c r="CI147" s="30"/>
      <c r="CJ147" s="30"/>
      <c r="CK147" s="30"/>
      <c r="CL147" s="30"/>
      <c r="CM147" s="46">
        <f>P147+'Config sheet'!$O$9-'Config sheet'!$C$139</f>
        <v>34.688899999999997</v>
      </c>
      <c r="CN147" s="46">
        <f>Q147+'Config sheet'!$O$9+'Config sheet'!C$140</f>
        <v>64.938900000000004</v>
      </c>
      <c r="CO147" s="27">
        <f t="shared" si="161"/>
        <v>1.8720368763494954</v>
      </c>
      <c r="CP147" s="46">
        <f>'Config sheet'!$N$47</f>
        <v>1852.7346826837274</v>
      </c>
      <c r="CQ147" s="27">
        <f>'Config sheet'!$N$42</f>
        <v>970.82423361890676</v>
      </c>
      <c r="CR147" s="27">
        <f>'Config sheet'!$N$46</f>
        <v>881.91044906482068</v>
      </c>
      <c r="CS147" s="27">
        <f t="shared" si="162"/>
        <v>1.3878355428722235</v>
      </c>
      <c r="CT147" s="27">
        <f>'Config sheet'!$N$50/100*GERC_A_PARA!CQ147</f>
        <v>274.64617569078871</v>
      </c>
      <c r="CU147" s="27">
        <f t="shared" si="163"/>
        <v>274.64617569078871</v>
      </c>
      <c r="CV147" s="27">
        <f t="shared" si="164"/>
        <v>431.50788401389468</v>
      </c>
      <c r="CW147" s="27">
        <f t="shared" si="165"/>
        <v>1245.4704093096955</v>
      </c>
      <c r="CX147" s="27">
        <f t="shared" si="166"/>
        <v>792.71711485562241</v>
      </c>
      <c r="CY147" s="27">
        <f>'Config sheet'!$N$51/100*GERC_A_PARA!CR147</f>
        <v>198.78261521921058</v>
      </c>
      <c r="CZ147" s="27">
        <f t="shared" si="167"/>
        <v>198.78261521921058</v>
      </c>
      <c r="DA147" s="27">
        <f t="shared" si="168"/>
        <v>312.31552908481518</v>
      </c>
      <c r="DB147" s="27">
        <f t="shared" si="169"/>
        <v>1080.6930642840312</v>
      </c>
      <c r="DC147" s="27">
        <f t="shared" si="170"/>
        <v>687.83961590748481</v>
      </c>
      <c r="DD147" s="50">
        <f t="shared" si="171"/>
        <v>83.842419369943187</v>
      </c>
      <c r="DE147" s="50">
        <f t="shared" si="172"/>
        <v>87.126480473613285</v>
      </c>
      <c r="DF147" s="50">
        <f t="shared" si="173"/>
        <v>53.364030400604975</v>
      </c>
      <c r="DG147" s="50">
        <f t="shared" si="174"/>
        <v>55.454269898590169</v>
      </c>
      <c r="DH147" s="27">
        <f t="shared" si="175"/>
        <v>85.484449921778236</v>
      </c>
      <c r="DI147">
        <f>'Config sheet'!$N$59</f>
        <v>71.978923438716066</v>
      </c>
      <c r="DJ147" s="21">
        <f t="shared" si="196"/>
        <v>69.9468000356879</v>
      </c>
      <c r="DK147" s="19">
        <f>Coeff_Summary!$B$11+Coeff_Summary!$D$11*(F147)+Coeff_Summary!$E$11*CM147*100+Coeff_Summary!$F$11*(F147)^2+Coeff_Summary!$G$11*(F147)*CM147*100+Coeff_Summary!$H$11*(CM147*100)^2</f>
        <v>0.93738222471215871</v>
      </c>
      <c r="DL147" s="19">
        <f>Coeff_Summary!$B$9+Coeff_Summary!$D$9*(G147)+Coeff_Summary!$E$9*CN147*100+Coeff_Summary!$F$9*(G147)^2+Coeff_Summary!$G$9*(G147)*CN147*100+Coeff_Summary!$H$9*(CN147*100)^2</f>
        <v>0.95412435087509273</v>
      </c>
      <c r="DM147" s="30">
        <f t="shared" si="197"/>
        <v>0.94575328779362566</v>
      </c>
      <c r="DN147">
        <f>DK147*8314.4*(GERC_A_PARA!F147+273)/('Config sheet'!$N$28*GERC_A_PARA!CM147*10^5)</f>
        <v>3.9967286464666039E-2</v>
      </c>
      <c r="DO147">
        <f>DL147*(8314.4/'Config sheet'!$N$28)*((GERC_A_PARA!G147+273)/(GERC_A_PARA!CN147*10^5))</f>
        <v>2.5892724496622055E-2</v>
      </c>
      <c r="DP147" s="30">
        <f t="shared" si="198"/>
        <v>1583.8000520021878</v>
      </c>
      <c r="DQ147" s="30">
        <f t="shared" si="176"/>
        <v>39627.410117081155</v>
      </c>
      <c r="DR147" s="30">
        <f t="shared" si="177"/>
        <v>1008.0571953750593</v>
      </c>
      <c r="DS147" s="30">
        <f t="shared" si="178"/>
        <v>38932.063541886826</v>
      </c>
      <c r="DT147" s="19">
        <f>(Coeff_Summary!$B$5+Coeff_Summary!$D$5*(F147)+Coeff_Summary!$E$5*CM147*100+Coeff_Summary!$F$5*(F147)^2+Coeff_Summary!$G$5*(F147)*CM147*100+Coeff_Summary!$H$5*(CM147*100)^2+Coeff_Summary!$B$3+Coeff_Summary!$D$3*(G147)+Coeff_Summary!$E$3*CN147*100+Coeff_Summary!$F$3*(G147)^2+Coeff_Summary!$G$3*(G147)*CN147*100+Coeff_Summary!$H$3*(CN147*100)^2)/2</f>
        <v>1.4189898525922742</v>
      </c>
      <c r="DU147" s="30">
        <f t="shared" si="199"/>
        <v>3.386692646165625</v>
      </c>
      <c r="DV147" s="30">
        <f>DM147*(8314.4/'Config sheet'!$N$28)*(273+F147)*DU147*((CO147^(1/DU147))-1)</f>
        <v>96353.242436167726</v>
      </c>
      <c r="DW147" s="30">
        <f t="shared" si="179"/>
        <v>350.56017055452031</v>
      </c>
      <c r="DX147" s="30">
        <f t="shared" si="180"/>
        <v>347.1</v>
      </c>
      <c r="DY147" s="30">
        <f t="shared" si="181"/>
        <v>106.20213399268744</v>
      </c>
      <c r="DZ147" s="30">
        <f t="shared" si="182"/>
        <v>998.67983150557018</v>
      </c>
      <c r="EA147" s="65">
        <f>Coeff_Summary!$B$9+Coeff_Summary!$D$9*(DW147-273)+Coeff_Summary!$E$9*CN147*100+Coeff_Summary!$F$9*(DW147-273)^2+Coeff_Summary!$G$9*(DW147-273)*CN147*100+Coeff_Summary!$H$9*(CN147*100)^2</f>
        <v>0.95668632131944731</v>
      </c>
      <c r="EB147" s="30">
        <f>EA147*(8314.4/'Config sheet'!$C$28)*(DW147/(CM147*10^5))</f>
        <v>4.9086796736440251E-2</v>
      </c>
      <c r="EC147" s="30">
        <f t="shared" si="183"/>
        <v>1.2281743665494158</v>
      </c>
      <c r="ED147" s="30">
        <f t="shared" si="184"/>
        <v>1.0178605116691595</v>
      </c>
      <c r="EE147" s="30">
        <f>('Config sheet'!$N$132*(CN147-CM147) - 'Config sheet'!$N$133*GERC_A_PARA!CN147)*10^5</f>
        <v>111136.24790239437</v>
      </c>
      <c r="EF147" s="30">
        <f>('Config sheet'!$N$132*(CN147-CM147) + 'Config sheet'!$N$133*CM147)*10^5</f>
        <v>152862.90115740953</v>
      </c>
      <c r="EG147" s="30">
        <f>'Config sheet'!$N$148</f>
        <v>386976</v>
      </c>
      <c r="EH147" s="30">
        <f t="shared" si="185"/>
        <v>2362.9648104855032</v>
      </c>
      <c r="EI147" s="30">
        <f>'Config sheet'!$E$127+'Config sheet'!$P$127</f>
        <v>3308.2</v>
      </c>
      <c r="EJ147" s="30"/>
      <c r="EK147" s="63">
        <f t="shared" si="186"/>
        <v>52352.912588779873</v>
      </c>
      <c r="EL147" s="63">
        <f t="shared" si="207"/>
        <v>51758.489032656937</v>
      </c>
      <c r="EM147" s="63">
        <f t="shared" si="208"/>
        <v>39627.410117081155</v>
      </c>
      <c r="EN147" s="63">
        <f t="shared" si="209"/>
        <v>38932.063541886826</v>
      </c>
      <c r="EO147" s="30">
        <f>BL147*(('Config sheet'!$D$8+273)/(C147+273))*(GERC_A_PARA!AI147/'Config sheet'!$D$7)*(1/GERC_A_PARA!BG147)*24*10^-3</f>
        <v>1816.9998388740175</v>
      </c>
      <c r="EP147" s="30">
        <f>BN147*(('Config sheet'!$D$8+273)/(D147+273))*(GERC_A_PARA!AJ147/'Config sheet'!$D$7)*(1/GERC_A_PARA!BH147)*24*10^-3</f>
        <v>1796.3693246907485</v>
      </c>
      <c r="EQ147" s="30">
        <f t="shared" si="200"/>
        <v>1806.684581782383</v>
      </c>
      <c r="ER147" s="30">
        <f>DP147*(('Config sheet'!$D$8+273)/(F147+273))*(CM147/'Config sheet'!$D$7)*(1/DK147)*24*10^-3</f>
        <v>1375.3389111948391</v>
      </c>
      <c r="ES147" s="30">
        <f>DR147*(('Config sheet'!$D$8+273)/(G147+273))*(CN147/'Config sheet'!$D$7)*(1/DL147)*24*10^-3</f>
        <v>1351.2056862678176</v>
      </c>
      <c r="ET147" s="30">
        <f t="shared" si="201"/>
        <v>1363.2722987313282</v>
      </c>
      <c r="EU147">
        <f t="shared" si="202"/>
        <v>1.0114845616097461</v>
      </c>
      <c r="EV147">
        <f t="shared" si="203"/>
        <v>1.0178605116691599</v>
      </c>
      <c r="EW147" s="30">
        <f t="shared" si="204"/>
        <v>0.75513179928396745</v>
      </c>
      <c r="EX147" s="30">
        <f>'Config sheet'!$C$123/('Config sheet'!$F$17*10^-3)</f>
        <v>1.2841244171864261</v>
      </c>
      <c r="EY147" s="30">
        <f t="shared" si="205"/>
        <v>0.73256078953188541</v>
      </c>
      <c r="EZ147" s="30">
        <f>'Config sheet'!$N$123/('Config sheet'!$Q$17*10^-3)</f>
        <v>1.4616189626248377</v>
      </c>
      <c r="FA147" s="1" t="s">
        <v>554</v>
      </c>
      <c r="FB147" s="30">
        <f t="shared" si="206"/>
        <v>-3.460170554520289</v>
      </c>
      <c r="FC147" s="30"/>
    </row>
    <row r="148" spans="1:159" x14ac:dyDescent="0.25">
      <c r="A148" s="1">
        <v>43486</v>
      </c>
      <c r="B148" s="29">
        <v>8.4722222222222213E-2</v>
      </c>
      <c r="C148">
        <v>24.45</v>
      </c>
      <c r="D148">
        <v>75.12</v>
      </c>
      <c r="E148">
        <v>17.82</v>
      </c>
      <c r="F148">
        <v>17.809999999999999</v>
      </c>
      <c r="G148">
        <v>73.66</v>
      </c>
      <c r="H148">
        <v>66.2</v>
      </c>
      <c r="I148">
        <v>71.569999999999993</v>
      </c>
      <c r="J148">
        <v>71.819999999999993</v>
      </c>
      <c r="K148">
        <v>72.02</v>
      </c>
      <c r="L148">
        <v>69.239999999999995</v>
      </c>
      <c r="M148">
        <v>21.75</v>
      </c>
      <c r="N148">
        <v>34.200000000000003</v>
      </c>
      <c r="O148">
        <v>33.72</v>
      </c>
      <c r="P148">
        <v>33.64</v>
      </c>
      <c r="Q148">
        <v>63.59</v>
      </c>
      <c r="R148">
        <v>3.73</v>
      </c>
      <c r="S148">
        <v>73.55</v>
      </c>
      <c r="T148">
        <v>75.42</v>
      </c>
      <c r="U148">
        <v>72.180000000000007</v>
      </c>
      <c r="V148">
        <v>72.180000000000007</v>
      </c>
      <c r="W148">
        <v>2.79</v>
      </c>
      <c r="X148">
        <v>2.44</v>
      </c>
      <c r="Y148">
        <v>3.52</v>
      </c>
      <c r="Z148">
        <v>3.58</v>
      </c>
      <c r="AA148">
        <v>4.5999999999999996</v>
      </c>
      <c r="AB148">
        <v>4.3</v>
      </c>
      <c r="AC148">
        <v>3.88</v>
      </c>
      <c r="AD148">
        <v>1.77</v>
      </c>
      <c r="AE148">
        <v>1.7</v>
      </c>
      <c r="AF148">
        <v>2.09</v>
      </c>
      <c r="AH148" s="4" t="str">
        <f t="shared" si="140"/>
        <v>ON</v>
      </c>
      <c r="AI148" s="31">
        <f>M148+'Config sheet'!$D$9-'Config sheet'!$C$139</f>
        <v>22.7089</v>
      </c>
      <c r="AJ148" s="31">
        <f>N148+'Config sheet'!$D$9+'Config sheet'!$C$140</f>
        <v>35.558900000000001</v>
      </c>
      <c r="AK148" s="25">
        <f t="shared" si="141"/>
        <v>1.565857439153812</v>
      </c>
      <c r="AL148" s="46">
        <f>'Config sheet'!$C$47</f>
        <v>3546.9708798579968</v>
      </c>
      <c r="AM148" s="4">
        <f>'Config sheet'!$C$42</f>
        <v>1817.9423322060413</v>
      </c>
      <c r="AN148" s="25">
        <f>'Config sheet'!$C$46</f>
        <v>1729.0285476519553</v>
      </c>
      <c r="AO148" s="25">
        <f t="shared" si="142"/>
        <v>1.540307691789367</v>
      </c>
      <c r="AP148" s="25">
        <f>'Config sheet'!$C$50/100*GERC_A_PARA!AM148</f>
        <v>351.771841281869</v>
      </c>
      <c r="AQ148" s="25">
        <f t="shared" si="143"/>
        <v>351.771841281869</v>
      </c>
      <c r="AR148" s="25">
        <f t="shared" si="144"/>
        <v>470.65024633085329</v>
      </c>
      <c r="AS148" s="27">
        <f t="shared" si="145"/>
        <v>2169.7141734879106</v>
      </c>
      <c r="AT148" s="25">
        <f t="shared" si="146"/>
        <v>1621.6805490136142</v>
      </c>
      <c r="AU148" s="25">
        <f>'Config sheet'!$C$51/100*GERC_A_PARA!AN148</f>
        <v>266.0974934836359</v>
      </c>
      <c r="AV148" s="25">
        <f t="shared" si="147"/>
        <v>266.0974934836359</v>
      </c>
      <c r="AW148" s="25">
        <f t="shared" si="148"/>
        <v>356.0229562426631</v>
      </c>
      <c r="AX148" s="27">
        <f t="shared" si="149"/>
        <v>1995.1260411355911</v>
      </c>
      <c r="AY148" s="25">
        <f t="shared" si="150"/>
        <v>1491.1904679771644</v>
      </c>
      <c r="AZ148" s="31">
        <f t="shared" si="187"/>
        <v>93.460826400102164</v>
      </c>
      <c r="BA148" s="31">
        <f t="shared" si="188"/>
        <v>94.79907588101149</v>
      </c>
      <c r="BB148" s="31">
        <f t="shared" si="189"/>
        <v>69.854179928289184</v>
      </c>
      <c r="BC148" s="31">
        <f t="shared" si="190"/>
        <v>70.854409903018777</v>
      </c>
      <c r="BD148" s="25">
        <f t="shared" si="151"/>
        <v>94.129951140556827</v>
      </c>
      <c r="BE148">
        <f>'Config sheet'!$D$59</f>
        <v>82.44</v>
      </c>
      <c r="BF148" s="30">
        <f t="shared" si="191"/>
        <v>82.242123028105411</v>
      </c>
      <c r="BG148" s="19">
        <f>Coeff_Summary!$B$10+Coeff_Summary!$D$10*(C148)+Coeff_Summary!$E$10*AI148*100+Coeff_Summary!$F$10*(C148)^2+Coeff_Summary!$G$10*(C148)*AI148*100+Coeff_Summary!$H$10*(AI148*100)^2</f>
        <v>0.96105573485837459</v>
      </c>
      <c r="BH148" s="19">
        <f>Coeff_Summary!$B$8+Coeff_Summary!$D$8*(D148)+Coeff_Summary!$E$8*AJ148*100+Coeff_Summary!$F$8*(D148)^2+Coeff_Summary!$G$8*(D148)*AJ148*100+Coeff_Summary!$H$8*(AJ148*100)^2</f>
        <v>0.97201427989034139</v>
      </c>
      <c r="BI148" s="30">
        <f t="shared" si="192"/>
        <v>0.96653500737435794</v>
      </c>
      <c r="BJ148" s="30">
        <f>BG148*8314.4*(GERC_A_PARA!C148+273)/('Config sheet'!$C$28*AI148*10^5)</f>
        <v>6.3913048758904606E-2</v>
      </c>
      <c r="BK148">
        <f>BH148*(8314.4/'Config sheet'!$C$28)*(BT148/(AJ148*10^5))</f>
        <v>4.8314377343426147E-2</v>
      </c>
      <c r="BL148" s="30">
        <f t="shared" si="193"/>
        <v>3338.7619561801112</v>
      </c>
      <c r="BM148" s="30">
        <f t="shared" si="152"/>
        <v>52239.128331598207</v>
      </c>
      <c r="BN148" s="30">
        <f t="shared" si="153"/>
        <v>2495.4463533876619</v>
      </c>
      <c r="BO148" s="30">
        <f t="shared" si="154"/>
        <v>51650.181386994584</v>
      </c>
      <c r="BP148" s="19">
        <f>(Coeff_Summary!$B$4+Coeff_Summary!$D$4*(C148)+Coeff_Summary!$E$4*AI148*100+Coeff_Summary!$F$4*(C148)^2+Coeff_Summary!$G$4*(C148)*AI148*100+Coeff_Summary!$H$4*(AI148*100)^2+Coeff_Summary!$B$2+Coeff_Summary!$D$2*(D148)+Coeff_Summary!$E$2*AJ148*100+Coeff_Summary!$F$2*(D148)^2+Coeff_Summary!$G$2*(D148)*AJ148*100+Coeff_Summary!$H$2*(AJ148*100)^2)/2</f>
        <v>1.3623010792478303</v>
      </c>
      <c r="BQ148" s="30">
        <f t="shared" si="194"/>
        <v>3.7601353053545692</v>
      </c>
      <c r="BR148" s="30">
        <f>BI148*(8314.4/'Config sheet'!$C$28)*(273+C148)*BQ148*((AK148^(1/BQ148))-1)</f>
        <v>69519.567834938978</v>
      </c>
      <c r="BS148" s="30">
        <f t="shared" si="155"/>
        <v>335.12583771585116</v>
      </c>
      <c r="BT148" s="30">
        <f t="shared" si="156"/>
        <v>348.12</v>
      </c>
      <c r="BU148" s="52">
        <f t="shared" si="157"/>
        <v>74.355314221139054</v>
      </c>
      <c r="BV148" s="30">
        <f t="shared" si="158"/>
        <v>1356.7145146724563</v>
      </c>
      <c r="BW148" s="65">
        <f>Coeff_Summary!$B$8+Coeff_Summary!$D$8*(BS148-273)+Coeff_Summary!$E$8*AJ148*100+Coeff_Summary!$F$8*(BS148-273)^2+Coeff_Summary!$G$8*(BS148-273)*AJ148*100+Coeff_Summary!$H$8*(AJ148*100)^2</f>
        <v>0.96593336299404586</v>
      </c>
      <c r="BX148" s="30">
        <f>BW148*(8314.4/'Config sheet'!$C$28)*(BS148/(AI148*10^5))</f>
        <v>7.2373915006234579E-2</v>
      </c>
      <c r="BY148" s="30">
        <f t="shared" si="159"/>
        <v>1.1323808895308125</v>
      </c>
      <c r="BZ148" s="30">
        <f t="shared" si="160"/>
        <v>1.0114026113517565</v>
      </c>
      <c r="CA148" s="30">
        <f>('Config sheet'!$C$132*(AJ148-AI148) - 'Config sheet'!$C$133*GERC_A_PARA!AJ148)*10^5</f>
        <v>95146.159157558213</v>
      </c>
      <c r="CB148" s="30">
        <f>('Config sheet'!$C$132*(AJ148-AI148) + 'Config sheet'!$C$133*AI148)*10^5</f>
        <v>119550.19383997189</v>
      </c>
      <c r="CC148" s="30">
        <f>'Config sheet'!$C$148</f>
        <v>386976</v>
      </c>
      <c r="CD148" s="30">
        <f t="shared" si="195"/>
        <v>12.994162284148842</v>
      </c>
      <c r="CE148" s="30"/>
      <c r="CF148" s="30"/>
      <c r="CG148" s="30"/>
      <c r="CH148" s="30"/>
      <c r="CI148" s="30"/>
      <c r="CJ148" s="30"/>
      <c r="CK148" s="30"/>
      <c r="CL148" s="30"/>
      <c r="CM148" s="46">
        <f>P148+'Config sheet'!$O$9-'Config sheet'!$C$139</f>
        <v>34.5989</v>
      </c>
      <c r="CN148" s="46">
        <f>Q148+'Config sheet'!$O$9+'Config sheet'!C$140</f>
        <v>64.948900000000009</v>
      </c>
      <c r="CO148" s="27">
        <f t="shared" si="161"/>
        <v>1.8771955177765769</v>
      </c>
      <c r="CP148" s="46">
        <f>'Config sheet'!$N$47</f>
        <v>1852.7346826837274</v>
      </c>
      <c r="CQ148" s="27">
        <f>'Config sheet'!$N$42</f>
        <v>970.82423361890676</v>
      </c>
      <c r="CR148" s="27">
        <f>'Config sheet'!$N$46</f>
        <v>881.91044906482068</v>
      </c>
      <c r="CS148" s="27">
        <f t="shared" si="162"/>
        <v>1.3868587726018951</v>
      </c>
      <c r="CT148" s="27">
        <f>'Config sheet'!$N$50/100*GERC_A_PARA!CQ148</f>
        <v>274.64617569078871</v>
      </c>
      <c r="CU148" s="27">
        <f t="shared" si="163"/>
        <v>274.64617569078871</v>
      </c>
      <c r="CV148" s="27">
        <f t="shared" si="164"/>
        <v>432.50254599965552</v>
      </c>
      <c r="CW148" s="27">
        <f t="shared" si="165"/>
        <v>1245.4704093096955</v>
      </c>
      <c r="CX148" s="27">
        <f t="shared" si="166"/>
        <v>790.89403754220098</v>
      </c>
      <c r="CY148" s="27">
        <f>'Config sheet'!$N$51/100*GERC_A_PARA!CR148</f>
        <v>198.78261521921058</v>
      </c>
      <c r="CZ148" s="27">
        <f t="shared" si="167"/>
        <v>198.78261521921058</v>
      </c>
      <c r="DA148" s="27">
        <f t="shared" si="168"/>
        <v>313.03544266195263</v>
      </c>
      <c r="DB148" s="27">
        <f t="shared" si="169"/>
        <v>1080.6930642840312</v>
      </c>
      <c r="DC148" s="27">
        <f t="shared" si="170"/>
        <v>686.25773407910799</v>
      </c>
      <c r="DD148" s="50">
        <f t="shared" si="171"/>
        <v>83.739963956149793</v>
      </c>
      <c r="DE148" s="50">
        <f t="shared" si="172"/>
        <v>87.044849330916094</v>
      </c>
      <c r="DF148" s="50">
        <f t="shared" si="173"/>
        <v>53.176243852814999</v>
      </c>
      <c r="DG148" s="50">
        <f t="shared" si="174"/>
        <v>55.274900005643076</v>
      </c>
      <c r="DH148" s="27">
        <f t="shared" si="175"/>
        <v>85.392406643532951</v>
      </c>
      <c r="DI148">
        <f>'Config sheet'!$N$59</f>
        <v>71.978923438716066</v>
      </c>
      <c r="DJ148" s="21">
        <f t="shared" si="196"/>
        <v>69.808989286380992</v>
      </c>
      <c r="DK148" s="19">
        <f>Coeff_Summary!$B$11+Coeff_Summary!$D$11*(F148)+Coeff_Summary!$E$11*CM148*100+Coeff_Summary!$F$11*(F148)^2+Coeff_Summary!$G$11*(F148)*CM148*100+Coeff_Summary!$H$11*(CM148*100)^2</f>
        <v>0.93708537833540484</v>
      </c>
      <c r="DL148" s="19">
        <f>Coeff_Summary!$B$9+Coeff_Summary!$D$9*(G148)+Coeff_Summary!$E$9*CN148*100+Coeff_Summary!$F$9*(G148)^2+Coeff_Summary!$G$9*(G148)*CN148*100+Coeff_Summary!$H$9*(CN148*100)^2</f>
        <v>0.95378572959922103</v>
      </c>
      <c r="DM148" s="30">
        <f t="shared" si="197"/>
        <v>0.94543555396731294</v>
      </c>
      <c r="DN148">
        <f>DK148*8314.4*(GERC_A_PARA!F148+273)/('Config sheet'!$N$28*GERC_A_PARA!CM148*10^5)</f>
        <v>3.9989805421432024E-2</v>
      </c>
      <c r="DO148">
        <f>DL148*(8314.4/'Config sheet'!$N$28)*((GERC_A_PARA!G148+273)/(GERC_A_PARA!CN148*10^5))</f>
        <v>2.5846743770986093E-2</v>
      </c>
      <c r="DP148" s="30">
        <f t="shared" si="198"/>
        <v>1582.0947342630584</v>
      </c>
      <c r="DQ148" s="30">
        <f t="shared" si="176"/>
        <v>39562.451419559919</v>
      </c>
      <c r="DR148" s="30">
        <f t="shared" si="177"/>
        <v>1004.6559780164379</v>
      </c>
      <c r="DS148" s="30">
        <f t="shared" si="178"/>
        <v>38869.731015951053</v>
      </c>
      <c r="DT148" s="19">
        <f>(Coeff_Summary!$B$5+Coeff_Summary!$D$5*(F148)+Coeff_Summary!$E$5*CM148*100+Coeff_Summary!$F$5*(F148)^2+Coeff_Summary!$G$5*(F148)*CM148*100+Coeff_Summary!$H$5*(CM148*100)^2+Coeff_Summary!$B$3+Coeff_Summary!$D$3*(G148)+Coeff_Summary!$E$3*CN148*100+Coeff_Summary!$F$3*(G148)^2+Coeff_Summary!$G$3*(G148)*CN148*100+Coeff_Summary!$H$3*(CN148*100)^2)/2</f>
        <v>1.4196945594038239</v>
      </c>
      <c r="DU148" s="30">
        <f t="shared" si="199"/>
        <v>3.3826851637545645</v>
      </c>
      <c r="DV148" s="30">
        <f>DM148*(8314.4/'Config sheet'!$N$28)*(273+F148)*DU148*((CO148^(1/DU148))-1)</f>
        <v>96628.978095939689</v>
      </c>
      <c r="DW148" s="30">
        <f t="shared" si="179"/>
        <v>350.32011549024594</v>
      </c>
      <c r="DX148" s="30">
        <f t="shared" si="180"/>
        <v>346.65999999999997</v>
      </c>
      <c r="DY148" s="30">
        <f t="shared" si="181"/>
        <v>106.55347446776355</v>
      </c>
      <c r="DZ148" s="30">
        <f t="shared" si="182"/>
        <v>996.5990396261077</v>
      </c>
      <c r="EA148" s="65">
        <f>Coeff_Summary!$B$9+Coeff_Summary!$D$9*(DW148-273)+Coeff_Summary!$E$9*CN148*100+Coeff_Summary!$F$9*(DW148-273)^2+Coeff_Summary!$G$9*(DW148-273)*CN148*100+Coeff_Summary!$H$9*(CN148*100)^2</f>
        <v>0.95650730264632222</v>
      </c>
      <c r="EB148" s="30">
        <f>EA148*(8314.4/'Config sheet'!$C$28)*(DW148/(CM148*10^5))</f>
        <v>4.9171579446584582E-2</v>
      </c>
      <c r="EC148" s="30">
        <f t="shared" si="183"/>
        <v>1.2296028682408067</v>
      </c>
      <c r="ED148" s="30">
        <f t="shared" si="184"/>
        <v>1.0178215898464693</v>
      </c>
      <c r="EE148" s="30">
        <f>('Config sheet'!$N$132*(CN148-CM148) - 'Config sheet'!$N$133*GERC_A_PARA!CN148)*10^5</f>
        <v>111589.36314827294</v>
      </c>
      <c r="EF148" s="30">
        <f>('Config sheet'!$N$132*(CN148-CM148) + 'Config sheet'!$N$133*CM148)*10^5</f>
        <v>153282.51037123281</v>
      </c>
      <c r="EG148" s="30">
        <f>'Config sheet'!$N$148</f>
        <v>386976</v>
      </c>
      <c r="EH148" s="30">
        <f t="shared" si="185"/>
        <v>2353.3135542985638</v>
      </c>
      <c r="EI148" s="30">
        <f>'Config sheet'!$E$127+'Config sheet'!$P$127</f>
        <v>3308.2</v>
      </c>
      <c r="EJ148" s="30"/>
      <c r="EK148" s="63">
        <f t="shared" si="186"/>
        <v>52239.128331598207</v>
      </c>
      <c r="EL148" s="63">
        <f t="shared" si="207"/>
        <v>51650.181386994584</v>
      </c>
      <c r="EM148" s="63">
        <f t="shared" si="208"/>
        <v>39562.451419559919</v>
      </c>
      <c r="EN148" s="63">
        <f t="shared" si="209"/>
        <v>38869.731015951053</v>
      </c>
      <c r="EO148" s="30">
        <f>BL148*(('Config sheet'!$D$8+273)/(C148+273))*(GERC_A_PARA!AI148/'Config sheet'!$D$7)*(1/GERC_A_PARA!BG148)*24*10^-3</f>
        <v>1813.0507562587022</v>
      </c>
      <c r="EP148" s="30">
        <f>BN148*(('Config sheet'!$D$8+273)/(D148+273))*(GERC_A_PARA!AJ148/'Config sheet'!$D$7)*(1/GERC_A_PARA!BH148)*24*10^-3</f>
        <v>1792.6103175030657</v>
      </c>
      <c r="EQ148" s="30">
        <f t="shared" si="200"/>
        <v>1802.830536880884</v>
      </c>
      <c r="ER148" s="30">
        <f>DP148*(('Config sheet'!$D$8+273)/(F148+273))*(CM148/'Config sheet'!$D$7)*(1/DK148)*24*10^-3</f>
        <v>1373.084405435882</v>
      </c>
      <c r="ES148" s="30">
        <f>DR148*(('Config sheet'!$D$8+273)/(G148+273))*(CN148/'Config sheet'!$D$7)*(1/DL148)*24*10^-3</f>
        <v>1349.042326409093</v>
      </c>
      <c r="ET148" s="30">
        <f t="shared" si="201"/>
        <v>1361.0633659224875</v>
      </c>
      <c r="EU148">
        <f t="shared" si="202"/>
        <v>1.0114026113517567</v>
      </c>
      <c r="EV148">
        <f t="shared" si="203"/>
        <v>1.0178215898464689</v>
      </c>
      <c r="EW148" s="30">
        <f t="shared" si="204"/>
        <v>0.75254689052457324</v>
      </c>
      <c r="EX148" s="30">
        <f>'Config sheet'!$C$123/('Config sheet'!$F$17*10^-3)</f>
        <v>1.2841244171864261</v>
      </c>
      <c r="EY148" s="30">
        <f t="shared" si="205"/>
        <v>0.73222089770276277</v>
      </c>
      <c r="EZ148" s="30">
        <f>'Config sheet'!$N$123/('Config sheet'!$Q$17*10^-3)</f>
        <v>1.4616189626248377</v>
      </c>
      <c r="FA148" s="1" t="s">
        <v>555</v>
      </c>
      <c r="FB148" s="30">
        <f t="shared" si="206"/>
        <v>-3.6601154902459712</v>
      </c>
      <c r="FC148" s="30"/>
    </row>
    <row r="149" spans="1:159" x14ac:dyDescent="0.25">
      <c r="A149" s="1">
        <v>43486</v>
      </c>
      <c r="B149" s="2">
        <v>0.12638888888888888</v>
      </c>
      <c r="C149">
        <v>23.46</v>
      </c>
      <c r="D149">
        <v>74.59</v>
      </c>
      <c r="E149">
        <v>17.27</v>
      </c>
      <c r="F149">
        <v>17.260000000000002</v>
      </c>
      <c r="G149">
        <v>72.69</v>
      </c>
      <c r="H149">
        <v>66.12</v>
      </c>
      <c r="I149">
        <v>71.48</v>
      </c>
      <c r="J149">
        <v>71.75</v>
      </c>
      <c r="K149">
        <v>71.930000000000007</v>
      </c>
      <c r="L149">
        <v>69.150000000000006</v>
      </c>
      <c r="M149">
        <v>21.89</v>
      </c>
      <c r="N149">
        <v>34.380000000000003</v>
      </c>
      <c r="O149">
        <v>33.9</v>
      </c>
      <c r="P149">
        <v>33.83</v>
      </c>
      <c r="Q149">
        <v>63.55</v>
      </c>
      <c r="R149">
        <v>3.73</v>
      </c>
      <c r="S149">
        <v>73.47</v>
      </c>
      <c r="T149">
        <v>75.39</v>
      </c>
      <c r="U149">
        <v>71.989999999999995</v>
      </c>
      <c r="V149">
        <v>71.989999999999995</v>
      </c>
      <c r="W149">
        <v>2.9</v>
      </c>
      <c r="X149">
        <v>2.52</v>
      </c>
      <c r="Y149">
        <v>3.59</v>
      </c>
      <c r="Z149">
        <v>3.66</v>
      </c>
      <c r="AA149">
        <v>4.5999999999999996</v>
      </c>
      <c r="AB149">
        <v>4.3499999999999996</v>
      </c>
      <c r="AC149">
        <v>3.85</v>
      </c>
      <c r="AD149">
        <v>1.81</v>
      </c>
      <c r="AE149">
        <v>1.59</v>
      </c>
      <c r="AF149">
        <v>1.87</v>
      </c>
      <c r="AH149" s="4" t="str">
        <f t="shared" si="140"/>
        <v>ON</v>
      </c>
      <c r="AI149" s="31">
        <f>M149+'Config sheet'!$D$9-'Config sheet'!$C$139</f>
        <v>22.8489</v>
      </c>
      <c r="AJ149" s="31">
        <f>N149+'Config sheet'!$D$9+'Config sheet'!$C$140</f>
        <v>35.738900000000001</v>
      </c>
      <c r="AK149" s="25">
        <f t="shared" si="141"/>
        <v>1.5641409433276876</v>
      </c>
      <c r="AL149" s="46">
        <f>'Config sheet'!$C$47</f>
        <v>3546.9708798579968</v>
      </c>
      <c r="AM149" s="4">
        <f>'Config sheet'!$C$42</f>
        <v>1817.9423322060413</v>
      </c>
      <c r="AN149" s="25">
        <f>'Config sheet'!$C$46</f>
        <v>1729.0285476519553</v>
      </c>
      <c r="AO149" s="25">
        <f t="shared" si="142"/>
        <v>1.5520377590810539</v>
      </c>
      <c r="AP149" s="25">
        <f>'Config sheet'!$C$50/100*GERC_A_PARA!AM149</f>
        <v>351.771841281869</v>
      </c>
      <c r="AQ149" s="25">
        <f t="shared" si="143"/>
        <v>351.771841281869</v>
      </c>
      <c r="AR149" s="25">
        <f t="shared" si="144"/>
        <v>469.28404292191971</v>
      </c>
      <c r="AS149" s="27">
        <f t="shared" si="145"/>
        <v>2169.7141734879106</v>
      </c>
      <c r="AT149" s="25">
        <f t="shared" si="146"/>
        <v>1626.401667337751</v>
      </c>
      <c r="AU149" s="25">
        <f>'Config sheet'!$C$51/100*GERC_A_PARA!AN149</f>
        <v>266.0974934836359</v>
      </c>
      <c r="AV149" s="25">
        <f t="shared" si="147"/>
        <v>266.0974934836359</v>
      </c>
      <c r="AW149" s="25">
        <f t="shared" si="148"/>
        <v>354.98949290068191</v>
      </c>
      <c r="AX149" s="27">
        <f t="shared" si="149"/>
        <v>1995.1260411355911</v>
      </c>
      <c r="AY149" s="25">
        <f t="shared" si="150"/>
        <v>1495.5316969864334</v>
      </c>
      <c r="AZ149" s="31">
        <f t="shared" si="187"/>
        <v>93.535977486290676</v>
      </c>
      <c r="BA149" s="31">
        <f t="shared" si="188"/>
        <v>94.858847210026539</v>
      </c>
      <c r="BB149" s="31">
        <f t="shared" si="189"/>
        <v>70.113875642531568</v>
      </c>
      <c r="BC149" s="31">
        <f t="shared" si="190"/>
        <v>71.10548898526784</v>
      </c>
      <c r="BD149" s="25">
        <f t="shared" si="151"/>
        <v>94.197412348158608</v>
      </c>
      <c r="BE149">
        <f>'Config sheet'!$D$59</f>
        <v>82.44</v>
      </c>
      <c r="BF149" s="30">
        <f t="shared" si="191"/>
        <v>82.403547331029159</v>
      </c>
      <c r="BG149" s="19">
        <f>Coeff_Summary!$B$10+Coeff_Summary!$D$10*(C149)+Coeff_Summary!$E$10*AI149*100+Coeff_Summary!$F$10*(C149)^2+Coeff_Summary!$G$10*(C149)*AI149*100+Coeff_Summary!$H$10*(AI149*100)^2</f>
        <v>0.96029279311195259</v>
      </c>
      <c r="BH149" s="19">
        <f>Coeff_Summary!$B$8+Coeff_Summary!$D$8*(D149)+Coeff_Summary!$E$8*AJ149*100+Coeff_Summary!$F$8*(D149)^2+Coeff_Summary!$G$8*(D149)*AJ149*100+Coeff_Summary!$H$8*(AJ149*100)^2</f>
        <v>0.97166088536306405</v>
      </c>
      <c r="BI149" s="30">
        <f t="shared" si="192"/>
        <v>0.96597683923750832</v>
      </c>
      <c r="BJ149" s="30">
        <f>BG149*8314.4*(GERC_A_PARA!C149+273)/('Config sheet'!$C$28*AI149*10^5)</f>
        <v>6.3259763142446343E-2</v>
      </c>
      <c r="BK149">
        <f>BH149*(8314.4/'Config sheet'!$C$28)*(BT149/(AJ149*10^5))</f>
        <v>4.7980403638661615E-2</v>
      </c>
      <c r="BL149" s="30">
        <f t="shared" si="193"/>
        <v>3341.1547855689469</v>
      </c>
      <c r="BM149" s="30">
        <f t="shared" si="152"/>
        <v>52816.428952562463</v>
      </c>
      <c r="BN149" s="30">
        <f t="shared" si="153"/>
        <v>2504.5048700342645</v>
      </c>
      <c r="BO149" s="30">
        <f t="shared" si="154"/>
        <v>52198.495220998651</v>
      </c>
      <c r="BP149" s="19">
        <f>(Coeff_Summary!$B$4+Coeff_Summary!$D$4*(C149)+Coeff_Summary!$E$4*AI149*100+Coeff_Summary!$F$4*(C149)^2+Coeff_Summary!$G$4*(C149)*AI149*100+Coeff_Summary!$H$4*(AI149*100)^2+Coeff_Summary!$B$2+Coeff_Summary!$D$2*(D149)+Coeff_Summary!$E$2*AJ149*100+Coeff_Summary!$F$2*(D149)^2+Coeff_Summary!$G$2*(D149)*AJ149*100+Coeff_Summary!$H$2*(AJ149*100)^2)/2</f>
        <v>1.3636149689344785</v>
      </c>
      <c r="BQ149" s="30">
        <f t="shared" si="194"/>
        <v>3.7501618069529878</v>
      </c>
      <c r="BR149" s="30">
        <f>BI149*(8314.4/'Config sheet'!$C$28)*(273+C149)*BQ149*((AK149^(1/BQ149))-1)</f>
        <v>69079.672220141452</v>
      </c>
      <c r="BS149" s="30">
        <f t="shared" si="155"/>
        <v>334.0186923522873</v>
      </c>
      <c r="BT149" s="30">
        <f t="shared" si="156"/>
        <v>347.59000000000003</v>
      </c>
      <c r="BU149" s="52">
        <f t="shared" si="157"/>
        <v>73.457250835688058</v>
      </c>
      <c r="BV149" s="30">
        <f t="shared" si="158"/>
        <v>1379.6919517337139</v>
      </c>
      <c r="BW149" s="65">
        <f>Coeff_Summary!$B$8+Coeff_Summary!$D$8*(BS149-273)+Coeff_Summary!$E$8*AJ149*100+Coeff_Summary!$F$8*(BS149-273)^2+Coeff_Summary!$G$8*(BS149-273)*AJ149*100+Coeff_Summary!$H$8*(AJ149*100)^2</f>
        <v>0.96522431061115677</v>
      </c>
      <c r="BX149" s="30">
        <f>BW149*(8314.4/'Config sheet'!$C$28)*(BS149/(AI149*10^5))</f>
        <v>7.1640203508670897E-2</v>
      </c>
      <c r="BY149" s="30">
        <f t="shared" si="159"/>
        <v>1.1324766320631605</v>
      </c>
      <c r="BZ149" s="30">
        <f t="shared" si="160"/>
        <v>1.0118381522100894</v>
      </c>
      <c r="CA149" s="30">
        <f>('Config sheet'!$C$132*(AJ149-AI149) - 'Config sheet'!$C$133*GERC_A_PARA!AJ149)*10^5</f>
        <v>95413.30484130363</v>
      </c>
      <c r="CB149" s="30">
        <f>('Config sheet'!$C$132*(AJ149-AI149) + 'Config sheet'!$C$133*AI149)*10^5</f>
        <v>119951.36365193859</v>
      </c>
      <c r="CC149" s="30">
        <f>'Config sheet'!$C$148</f>
        <v>386976</v>
      </c>
      <c r="CD149" s="30">
        <f t="shared" si="195"/>
        <v>13.571307647712729</v>
      </c>
      <c r="CE149" s="30"/>
      <c r="CF149" s="30"/>
      <c r="CG149" s="30"/>
      <c r="CH149" s="30"/>
      <c r="CI149" s="30"/>
      <c r="CJ149" s="30"/>
      <c r="CK149" s="30"/>
      <c r="CL149" s="30"/>
      <c r="CM149" s="46">
        <f>P149+'Config sheet'!$O$9-'Config sheet'!$C$139</f>
        <v>34.788899999999998</v>
      </c>
      <c r="CN149" s="46">
        <f>Q149+'Config sheet'!$O$9+'Config sheet'!C$140</f>
        <v>64.908900000000003</v>
      </c>
      <c r="CO149" s="27">
        <f t="shared" si="161"/>
        <v>1.8657933996188441</v>
      </c>
      <c r="CP149" s="46">
        <f>'Config sheet'!$N$47</f>
        <v>1852.7346826837274</v>
      </c>
      <c r="CQ149" s="27">
        <f>'Config sheet'!$N$42</f>
        <v>970.82423361890676</v>
      </c>
      <c r="CR149" s="27">
        <f>'Config sheet'!$N$46</f>
        <v>881.91044906482068</v>
      </c>
      <c r="CS149" s="27">
        <f t="shared" si="162"/>
        <v>1.3893008668711877</v>
      </c>
      <c r="CT149" s="27">
        <f>'Config sheet'!$N$50/100*GERC_A_PARA!CQ149</f>
        <v>274.64617569078871</v>
      </c>
      <c r="CU149" s="27">
        <f t="shared" si="163"/>
        <v>274.64617569078871</v>
      </c>
      <c r="CV149" s="27">
        <f t="shared" si="164"/>
        <v>430.26644947109236</v>
      </c>
      <c r="CW149" s="27">
        <f t="shared" si="165"/>
        <v>1245.4704093096955</v>
      </c>
      <c r="CX149" s="27">
        <f t="shared" si="166"/>
        <v>795.00431714681213</v>
      </c>
      <c r="CY149" s="27">
        <f>'Config sheet'!$N$51/100*GERC_A_PARA!CR149</f>
        <v>198.78261521921058</v>
      </c>
      <c r="CZ149" s="27">
        <f t="shared" si="167"/>
        <v>198.78261521921058</v>
      </c>
      <c r="DA149" s="27">
        <f t="shared" si="168"/>
        <v>311.41700717960015</v>
      </c>
      <c r="DB149" s="27">
        <f t="shared" si="169"/>
        <v>1080.6930642840312</v>
      </c>
      <c r="DC149" s="27">
        <f t="shared" si="170"/>
        <v>689.82421837915115</v>
      </c>
      <c r="DD149" s="50">
        <f t="shared" si="171"/>
        <v>83.970293654475086</v>
      </c>
      <c r="DE149" s="50">
        <f t="shared" si="172"/>
        <v>87.228364049906958</v>
      </c>
      <c r="DF149" s="50">
        <f t="shared" si="173"/>
        <v>53.599624261160336</v>
      </c>
      <c r="DG149" s="50">
        <f t="shared" si="174"/>
        <v>55.67930436481867</v>
      </c>
      <c r="DH149" s="27">
        <f t="shared" si="175"/>
        <v>85.599328852191022</v>
      </c>
      <c r="DI149">
        <f>'Config sheet'!$N$59</f>
        <v>71.978923438716066</v>
      </c>
      <c r="DJ149" s="21">
        <f t="shared" si="196"/>
        <v>70.119396582590255</v>
      </c>
      <c r="DK149" s="19">
        <f>Coeff_Summary!$B$11+Coeff_Summary!$D$11*(F149)+Coeff_Summary!$E$11*CM149*100+Coeff_Summary!$F$11*(F149)^2+Coeff_Summary!$G$11*(F149)*CM149*100+Coeff_Summary!$H$11*(CM149*100)^2</f>
        <v>0.93627271703250436</v>
      </c>
      <c r="DL149" s="19">
        <f>Coeff_Summary!$B$9+Coeff_Summary!$D$9*(G149)+Coeff_Summary!$E$9*CN149*100+Coeff_Summary!$F$9*(G149)^2+Coeff_Summary!$G$9*(G149)*CN149*100+Coeff_Summary!$H$9*(CN149*100)^2</f>
        <v>0.9530651291665474</v>
      </c>
      <c r="DM149" s="30">
        <f t="shared" si="197"/>
        <v>0.94466892309952588</v>
      </c>
      <c r="DN149">
        <f>DK149*8314.4*(GERC_A_PARA!F149+273)/('Config sheet'!$N$28*GERC_A_PARA!CM149*10^5)</f>
        <v>3.9661756774756959E-2</v>
      </c>
      <c r="DO149">
        <f>DL149*(8314.4/'Config sheet'!$N$28)*((GERC_A_PARA!G149+273)/(GERC_A_PARA!CN149*10^5))</f>
        <v>2.5770819657172019E-2</v>
      </c>
      <c r="DP149" s="30">
        <f t="shared" si="198"/>
        <v>1585.9284537890417</v>
      </c>
      <c r="DQ149" s="30">
        <f t="shared" si="176"/>
        <v>39986.339051890369</v>
      </c>
      <c r="DR149" s="30">
        <f t="shared" si="177"/>
        <v>1012.3243057593546</v>
      </c>
      <c r="DS149" s="30">
        <f t="shared" si="178"/>
        <v>39281.804739866893</v>
      </c>
      <c r="DT149" s="19">
        <f>(Coeff_Summary!$B$5+Coeff_Summary!$D$5*(F149)+Coeff_Summary!$E$5*CM149*100+Coeff_Summary!$F$5*(F149)^2+Coeff_Summary!$G$5*(F149)*CM149*100+Coeff_Summary!$H$5*(CM149*100)^2+Coeff_Summary!$B$3+Coeff_Summary!$D$3*(G149)+Coeff_Summary!$E$3*CN149*100+Coeff_Summary!$F$3*(G149)^2+Coeff_Summary!$G$3*(G149)*CN149*100+Coeff_Summary!$H$3*(CN149*100)^2)/2</f>
        <v>1.4214471756527312</v>
      </c>
      <c r="DU149" s="30">
        <f t="shared" si="199"/>
        <v>3.3727766082456592</v>
      </c>
      <c r="DV149" s="30">
        <f>DM149*(8314.4/'Config sheet'!$N$28)*(273+F149)*DU149*((CO149^(1/DU149))-1)</f>
        <v>95373.812793260993</v>
      </c>
      <c r="DW149" s="30">
        <f t="shared" si="179"/>
        <v>349.21747215872</v>
      </c>
      <c r="DX149" s="30">
        <f t="shared" si="180"/>
        <v>345.69</v>
      </c>
      <c r="DY149" s="30">
        <f t="shared" si="181"/>
        <v>106.36383214634675</v>
      </c>
      <c r="DZ149" s="30">
        <f t="shared" si="182"/>
        <v>995.96554007809982</v>
      </c>
      <c r="EA149" s="65">
        <f>Coeff_Summary!$B$9+Coeff_Summary!$D$9*(DW149-273)+Coeff_Summary!$E$9*CN149*100+Coeff_Summary!$F$9*(DW149-273)^2+Coeff_Summary!$G$9*(DW149-273)*CN149*100+Coeff_Summary!$H$9*(CN149*100)^2</f>
        <v>0.9557195483927251</v>
      </c>
      <c r="EB149" s="30">
        <f>EA149*(8314.4/'Config sheet'!$C$28)*(DW149/(CM149*10^5))</f>
        <v>4.8708956003303196E-2</v>
      </c>
      <c r="EC149" s="30">
        <f t="shared" si="183"/>
        <v>1.2281088878620827</v>
      </c>
      <c r="ED149" s="30">
        <f t="shared" si="184"/>
        <v>1.0179353855223574</v>
      </c>
      <c r="EE149" s="30">
        <f>('Config sheet'!$N$132*(CN149-CM149) - 'Config sheet'!$N$133*GERC_A_PARA!CN149)*10^5</f>
        <v>110554.31811456398</v>
      </c>
      <c r="EF149" s="30">
        <f>('Config sheet'!$N$132*(CN149-CM149) + 'Config sheet'!$N$133*CM149)*10^5</f>
        <v>152310.28914762754</v>
      </c>
      <c r="EG149" s="30">
        <f>'Config sheet'!$N$148</f>
        <v>386976</v>
      </c>
      <c r="EH149" s="30">
        <f t="shared" si="185"/>
        <v>2375.657491811814</v>
      </c>
      <c r="EI149" s="30">
        <f>'Config sheet'!$E$127+'Config sheet'!$P$127</f>
        <v>3308.2</v>
      </c>
      <c r="EJ149" s="30"/>
      <c r="EK149" s="63">
        <f t="shared" si="186"/>
        <v>52816.428952562463</v>
      </c>
      <c r="EL149" s="63">
        <f t="shared" si="207"/>
        <v>52198.495220998651</v>
      </c>
      <c r="EM149" s="63">
        <f t="shared" si="208"/>
        <v>39986.339051890369</v>
      </c>
      <c r="EN149" s="63">
        <f t="shared" si="209"/>
        <v>39281.804739866893</v>
      </c>
      <c r="EO149" s="30">
        <f>BL149*(('Config sheet'!$D$8+273)/(C149+273))*(GERC_A_PARA!AI149/'Config sheet'!$D$7)*(1/GERC_A_PARA!BG149)*24*10^-3</f>
        <v>1833.0869888846353</v>
      </c>
      <c r="EP149" s="30">
        <f>BN149*(('Config sheet'!$D$8+273)/(D149+273))*(GERC_A_PARA!AJ149/'Config sheet'!$D$7)*(1/GERC_A_PARA!BH149)*24*10^-3</f>
        <v>1811.6405127447974</v>
      </c>
      <c r="EQ149" s="30">
        <f t="shared" si="200"/>
        <v>1822.3637508147162</v>
      </c>
      <c r="ER149" s="30">
        <f>DP149*(('Config sheet'!$D$8+273)/(F149+273))*(CM149/'Config sheet'!$D$7)*(1/DK149)*24*10^-3</f>
        <v>1387.7961706760495</v>
      </c>
      <c r="ES149" s="30">
        <f>DR149*(('Config sheet'!$D$8+273)/(G149+273))*(CN149/'Config sheet'!$D$7)*(1/DL149)*24*10^-3</f>
        <v>1363.3440691954102</v>
      </c>
      <c r="ET149" s="30">
        <f t="shared" si="201"/>
        <v>1375.57011993573</v>
      </c>
      <c r="EU149">
        <f t="shared" si="202"/>
        <v>1.0118381522100897</v>
      </c>
      <c r="EV149">
        <f t="shared" si="203"/>
        <v>1.0179353855223576</v>
      </c>
      <c r="EW149" s="30">
        <f t="shared" si="204"/>
        <v>0.75708922058886496</v>
      </c>
      <c r="EX149" s="30">
        <f>'Config sheet'!$C$123/('Config sheet'!$F$17*10^-3)</f>
        <v>1.2841244171864261</v>
      </c>
      <c r="EY149" s="30">
        <f t="shared" si="205"/>
        <v>0.72403836463431892</v>
      </c>
      <c r="EZ149" s="30">
        <f>'Config sheet'!$N$123/('Config sheet'!$Q$17*10^-3)</f>
        <v>1.4616189626248377</v>
      </c>
      <c r="FA149" s="1" t="s">
        <v>556</v>
      </c>
      <c r="FB149" s="30">
        <f t="shared" si="206"/>
        <v>-3.527472158720002</v>
      </c>
      <c r="FC149" s="30"/>
    </row>
    <row r="150" spans="1:159" x14ac:dyDescent="0.25">
      <c r="A150" s="1">
        <v>43486</v>
      </c>
      <c r="B150" s="2">
        <v>0.16805555555555554</v>
      </c>
      <c r="C150">
        <v>23.48</v>
      </c>
      <c r="D150">
        <v>74.510000000000005</v>
      </c>
      <c r="E150">
        <v>16.809999999999999</v>
      </c>
      <c r="F150">
        <v>16.8</v>
      </c>
      <c r="G150">
        <v>72.56</v>
      </c>
      <c r="H150">
        <v>66.099999999999994</v>
      </c>
      <c r="I150">
        <v>71.45</v>
      </c>
      <c r="J150">
        <v>71.66</v>
      </c>
      <c r="K150">
        <v>71.84</v>
      </c>
      <c r="L150">
        <v>69.12</v>
      </c>
      <c r="M150">
        <v>21.73</v>
      </c>
      <c r="N150">
        <v>34.17</v>
      </c>
      <c r="O150">
        <v>33.69</v>
      </c>
      <c r="P150">
        <v>33.630000000000003</v>
      </c>
      <c r="Q150">
        <v>63.6</v>
      </c>
      <c r="R150">
        <v>3.73</v>
      </c>
      <c r="S150">
        <v>73.69</v>
      </c>
      <c r="T150">
        <v>75.47</v>
      </c>
      <c r="U150">
        <v>71.849999999999994</v>
      </c>
      <c r="V150">
        <v>71.849999999999994</v>
      </c>
      <c r="W150">
        <v>2.9</v>
      </c>
      <c r="X150">
        <v>2.5299999999999998</v>
      </c>
      <c r="Y150">
        <v>3.6</v>
      </c>
      <c r="Z150">
        <v>3.63</v>
      </c>
      <c r="AA150">
        <v>4.58</v>
      </c>
      <c r="AB150">
        <v>4.26</v>
      </c>
      <c r="AC150">
        <v>3.86</v>
      </c>
      <c r="AD150">
        <v>1.74</v>
      </c>
      <c r="AE150">
        <v>1.51</v>
      </c>
      <c r="AF150">
        <v>2.0499999999999998</v>
      </c>
      <c r="AH150" s="4" t="str">
        <f t="shared" ref="AH150:AH176" si="210">IF(AND(N150&gt;M150,Q150&gt;P150,P150&gt;M150,Q150&gt;N150),"ON","OFF")</f>
        <v>ON</v>
      </c>
      <c r="AI150" s="31">
        <f>M150+'Config sheet'!$D$9-'Config sheet'!$C$139</f>
        <v>22.6889</v>
      </c>
      <c r="AJ150" s="31">
        <f>N150+'Config sheet'!$D$9+'Config sheet'!$C$140</f>
        <v>35.5289</v>
      </c>
      <c r="AK150" s="25">
        <f t="shared" si="141"/>
        <v>1.5659154917162137</v>
      </c>
      <c r="AL150" s="46">
        <f>'Config sheet'!$C$47</f>
        <v>3546.9708798579968</v>
      </c>
      <c r="AM150" s="4">
        <f>'Config sheet'!$C$42</f>
        <v>1817.9423322060413</v>
      </c>
      <c r="AN150" s="25">
        <f>'Config sheet'!$C$46</f>
        <v>1729.0285476519553</v>
      </c>
      <c r="AO150" s="25">
        <f t="shared" si="142"/>
        <v>1.5482819506809209</v>
      </c>
      <c r="AP150" s="25">
        <f>'Config sheet'!$C$50/100*GERC_A_PARA!AM150</f>
        <v>351.771841281869</v>
      </c>
      <c r="AQ150" s="25">
        <f t="shared" si="143"/>
        <v>351.771841281869</v>
      </c>
      <c r="AR150" s="25">
        <f t="shared" si="144"/>
        <v>469.95631328302392</v>
      </c>
      <c r="AS150" s="27">
        <f t="shared" si="145"/>
        <v>2169.7141734879106</v>
      </c>
      <c r="AT150" s="25">
        <f t="shared" si="146"/>
        <v>1624.0751071760978</v>
      </c>
      <c r="AU150" s="25">
        <f>'Config sheet'!$C$51/100*GERC_A_PARA!AN150</f>
        <v>266.0974934836359</v>
      </c>
      <c r="AV150" s="25">
        <f t="shared" si="147"/>
        <v>266.0974934836359</v>
      </c>
      <c r="AW150" s="25">
        <f t="shared" si="148"/>
        <v>355.49803121171129</v>
      </c>
      <c r="AX150" s="27">
        <f t="shared" si="149"/>
        <v>1995.1260411355911</v>
      </c>
      <c r="AY150" s="25">
        <f t="shared" si="150"/>
        <v>1493.392345720031</v>
      </c>
      <c r="AZ150" s="31">
        <f t="shared" si="187"/>
        <v>93.498997745558839</v>
      </c>
      <c r="BA150" s="31">
        <f t="shared" si="188"/>
        <v>94.829435416235171</v>
      </c>
      <c r="BB150" s="31">
        <f t="shared" si="189"/>
        <v>69.985897976769749</v>
      </c>
      <c r="BC150" s="31">
        <f t="shared" si="190"/>
        <v>70.98175758307049</v>
      </c>
      <c r="BD150" s="25">
        <f t="shared" si="151"/>
        <v>94.164216580897005</v>
      </c>
      <c r="BE150">
        <f>'Config sheet'!$D$59</f>
        <v>82.44</v>
      </c>
      <c r="BF150" s="30">
        <f t="shared" si="191"/>
        <v>82.324022180408562</v>
      </c>
      <c r="BG150" s="19">
        <f>Coeff_Summary!$B$10+Coeff_Summary!$D$10*(C150)+Coeff_Summary!$E$10*AI150*100+Coeff_Summary!$F$10*(C150)^2+Coeff_Summary!$G$10*(C150)*AI150*100+Coeff_Summary!$H$10*(AI150*100)^2</f>
        <v>0.9605608012799195</v>
      </c>
      <c r="BH150" s="19">
        <f>Coeff_Summary!$B$8+Coeff_Summary!$D$8*(D150)+Coeff_Summary!$E$8*AJ150*100+Coeff_Summary!$F$8*(D150)^2+Coeff_Summary!$G$8*(D150)*AJ150*100+Coeff_Summary!$H$8*(AJ150*100)^2</f>
        <v>0.97176898063639661</v>
      </c>
      <c r="BI150" s="30">
        <f t="shared" si="192"/>
        <v>0.96616489095815805</v>
      </c>
      <c r="BJ150" s="30">
        <f>BG150*8314.4*(GERC_A_PARA!C150+273)/('Config sheet'!$C$28*AI150*10^5)</f>
        <v>6.3727943717663951E-2</v>
      </c>
      <c r="BK150">
        <f>BH150*(8314.4/'Config sheet'!$C$28)*(BT150/(AJ150*10^5))</f>
        <v>4.8258260281765414E-2</v>
      </c>
      <c r="BL150" s="30">
        <f t="shared" si="193"/>
        <v>3339.9773413708322</v>
      </c>
      <c r="BM150" s="30">
        <f t="shared" si="152"/>
        <v>52409.934269463425</v>
      </c>
      <c r="BN150" s="30">
        <f t="shared" si="153"/>
        <v>2500.0408463630279</v>
      </c>
      <c r="BO150" s="30">
        <f t="shared" si="154"/>
        <v>51805.449093399642</v>
      </c>
      <c r="BP150" s="19">
        <f>(Coeff_Summary!$B$4+Coeff_Summary!$D$4*(C150)+Coeff_Summary!$E$4*AI150*100+Coeff_Summary!$F$4*(C150)^2+Coeff_Summary!$G$4*(C150)*AI150*100+Coeff_Summary!$H$4*(AI150*100)^2+Coeff_Summary!$B$2+Coeff_Summary!$D$2*(D150)+Coeff_Summary!$E$2*AJ150*100+Coeff_Summary!$F$2*(D150)^2+Coeff_Summary!$G$2*(D150)*AJ150*100+Coeff_Summary!$H$2*(AJ150*100)^2)/2</f>
        <v>1.3631637457860697</v>
      </c>
      <c r="BQ150" s="30">
        <f t="shared" si="194"/>
        <v>3.7535788238869912</v>
      </c>
      <c r="BR150" s="30">
        <f>BI150*(8314.4/'Config sheet'!$C$28)*(273+C150)*BQ150*((AK150^(1/BQ150))-1)</f>
        <v>69279.760967534676</v>
      </c>
      <c r="BS150" s="30">
        <f t="shared" si="155"/>
        <v>334.10586594397944</v>
      </c>
      <c r="BT150" s="30">
        <f t="shared" si="156"/>
        <v>347.51</v>
      </c>
      <c r="BU150" s="52">
        <f t="shared" si="157"/>
        <v>73.732835477129981</v>
      </c>
      <c r="BV150" s="30">
        <f t="shared" si="158"/>
        <v>1367.906960242389</v>
      </c>
      <c r="BW150" s="65">
        <f>Coeff_Summary!$B$8+Coeff_Summary!$D$8*(BS150-273)+Coeff_Summary!$E$8*AJ150*100+Coeff_Summary!$F$8*(BS150-273)^2+Coeff_Summary!$G$8*(BS150-273)*AJ150*100+Coeff_Summary!$H$8*(AJ150*100)^2</f>
        <v>0.96544382009825991</v>
      </c>
      <c r="BX150" s="30">
        <f>BW150*(8314.4/'Config sheet'!$C$28)*(BS150/(AI150*10^5))</f>
        <v>7.2180643782664658E-2</v>
      </c>
      <c r="BY150" s="30">
        <f t="shared" si="159"/>
        <v>1.1326372635283666</v>
      </c>
      <c r="BZ150" s="30">
        <f t="shared" si="160"/>
        <v>1.0116683705409824</v>
      </c>
      <c r="CA150" s="30">
        <f>('Config sheet'!$C$132*(AJ150-AI150) - 'Config sheet'!$C$133*GERC_A_PARA!AJ150)*10^5</f>
        <v>95073.090355611464</v>
      </c>
      <c r="CB150" s="30">
        <f>('Config sheet'!$C$132*(AJ150-AI150) + 'Config sheet'!$C$133*AI150)*10^5</f>
        <v>119456.18376799056</v>
      </c>
      <c r="CC150" s="30">
        <f>'Config sheet'!$C$148</f>
        <v>386976</v>
      </c>
      <c r="CD150" s="30">
        <f t="shared" si="195"/>
        <v>13.404134056020553</v>
      </c>
      <c r="CE150" s="30"/>
      <c r="CF150" s="30"/>
      <c r="CG150" s="30"/>
      <c r="CH150" s="30"/>
      <c r="CI150" s="30"/>
      <c r="CJ150" s="30"/>
      <c r="CK150" s="30"/>
      <c r="CL150" s="30"/>
      <c r="CM150" s="46">
        <f>P150+'Config sheet'!$O$9-'Config sheet'!$C$139</f>
        <v>34.588900000000002</v>
      </c>
      <c r="CN150" s="46">
        <f>Q150+'Config sheet'!$O$9+'Config sheet'!C$140</f>
        <v>64.958900000000014</v>
      </c>
      <c r="CO150" s="27">
        <f t="shared" si="161"/>
        <v>1.8780273440323343</v>
      </c>
      <c r="CP150" s="46">
        <f>'Config sheet'!$N$47</f>
        <v>1852.7346826837274</v>
      </c>
      <c r="CQ150" s="27">
        <f>'Config sheet'!$N$42</f>
        <v>970.82423361890676</v>
      </c>
      <c r="CR150" s="27">
        <f>'Config sheet'!$N$46</f>
        <v>881.91044906482068</v>
      </c>
      <c r="CS150" s="27">
        <f t="shared" si="162"/>
        <v>1.3874002097595719</v>
      </c>
      <c r="CT150" s="27">
        <f>'Config sheet'!$N$50/100*GERC_A_PARA!CQ150</f>
        <v>274.64617569078871</v>
      </c>
      <c r="CU150" s="27">
        <f t="shared" si="163"/>
        <v>274.64617569078871</v>
      </c>
      <c r="CV150" s="27">
        <f t="shared" si="164"/>
        <v>432.56401053355307</v>
      </c>
      <c r="CW150" s="27">
        <f t="shared" si="165"/>
        <v>1245.4704093096955</v>
      </c>
      <c r="CX150" s="27">
        <f t="shared" si="166"/>
        <v>790.78165664088681</v>
      </c>
      <c r="CY150" s="27">
        <f>'Config sheet'!$N$51/100*GERC_A_PARA!CR150</f>
        <v>198.78261521921058</v>
      </c>
      <c r="CZ150" s="27">
        <f t="shared" si="167"/>
        <v>198.78261521921058</v>
      </c>
      <c r="DA150" s="27">
        <f t="shared" si="168"/>
        <v>313.07992928464324</v>
      </c>
      <c r="DB150" s="27">
        <f t="shared" si="169"/>
        <v>1080.6930642840312</v>
      </c>
      <c r="DC150" s="27">
        <f t="shared" si="170"/>
        <v>686.16022131629927</v>
      </c>
      <c r="DD150" s="50">
        <f t="shared" si="171"/>
        <v>83.733632786019399</v>
      </c>
      <c r="DE150" s="50">
        <f t="shared" si="172"/>
        <v>87.039804983982933</v>
      </c>
      <c r="DF150" s="50">
        <f t="shared" si="173"/>
        <v>53.164668029156871</v>
      </c>
      <c r="DG150" s="50">
        <f t="shared" si="174"/>
        <v>55.263843014209073</v>
      </c>
      <c r="DH150" s="27">
        <f t="shared" si="175"/>
        <v>85.386718885001159</v>
      </c>
      <c r="DI150">
        <f>'Config sheet'!$N$59</f>
        <v>71.978923438716066</v>
      </c>
      <c r="DJ150" s="21">
        <f t="shared" si="196"/>
        <v>69.800487203342072</v>
      </c>
      <c r="DK150" s="19">
        <f>Coeff_Summary!$B$11+Coeff_Summary!$D$11*(F150)+Coeff_Summary!$E$11*CM150*100+Coeff_Summary!$F$11*(F150)^2+Coeff_Summary!$G$11*(F150)*CM150*100+Coeff_Summary!$H$11*(CM150*100)^2</f>
        <v>0.9361928785923731</v>
      </c>
      <c r="DL150" s="19">
        <f>Coeff_Summary!$B$9+Coeff_Summary!$D$9*(G150)+Coeff_Summary!$E$9*CN150*100+Coeff_Summary!$F$9*(G150)^2+Coeff_Summary!$G$9*(G150)*CN150*100+Coeff_Summary!$H$9*(CN150*100)^2</f>
        <v>0.95293901768775069</v>
      </c>
      <c r="DM150" s="30">
        <f t="shared" si="197"/>
        <v>0.9445659481400619</v>
      </c>
      <c r="DN150">
        <f>DK150*8314.4*(GERC_A_PARA!F150+273)/('Config sheet'!$N$28*GERC_A_PARA!CM150*10^5)</f>
        <v>3.9824473987369234E-2</v>
      </c>
      <c r="DO150">
        <f>DL150*(8314.4/'Config sheet'!$N$28)*((GERC_A_PARA!G150+273)/(GERC_A_PARA!CN150*10^5))</f>
        <v>2.5737893365730517E-2</v>
      </c>
      <c r="DP150" s="30">
        <f t="shared" si="198"/>
        <v>1581.9893551880728</v>
      </c>
      <c r="DQ150" s="30">
        <f t="shared" si="176"/>
        <v>39724.048977767234</v>
      </c>
      <c r="DR150" s="30">
        <f t="shared" si="177"/>
        <v>1004.4463150089982</v>
      </c>
      <c r="DS150" s="30">
        <f t="shared" si="178"/>
        <v>39025.972356634215</v>
      </c>
      <c r="DT150" s="19">
        <f>(Coeff_Summary!$B$5+Coeff_Summary!$D$5*(F150)+Coeff_Summary!$E$5*CM150*100+Coeff_Summary!$F$5*(F150)^2+Coeff_Summary!$G$5*(F150)*CM150*100+Coeff_Summary!$H$5*(CM150*100)^2+Coeff_Summary!$B$3+Coeff_Summary!$D$3*(G150)+Coeff_Summary!$E$3*CN150*100+Coeff_Summary!$F$3*(G150)^2+Coeff_Summary!$G$3*(G150)*CN150*100+Coeff_Summary!$H$3*(CN150*100)^2)/2</f>
        <v>1.4216571969687601</v>
      </c>
      <c r="DU150" s="30">
        <f t="shared" si="199"/>
        <v>3.3715947627335017</v>
      </c>
      <c r="DV150" s="30">
        <f>DM150*(8314.4/'Config sheet'!$N$28)*(273+F150)*DU150*((CO150^(1/DU150))-1)</f>
        <v>96309.40966169913</v>
      </c>
      <c r="DW150" s="30">
        <f t="shared" si="179"/>
        <v>349.36319432369504</v>
      </c>
      <c r="DX150" s="30">
        <f t="shared" si="180"/>
        <v>345.56</v>
      </c>
      <c r="DY150" s="30">
        <f t="shared" si="181"/>
        <v>106.82064979141865</v>
      </c>
      <c r="DZ150" s="30">
        <f t="shared" si="182"/>
        <v>994.86582673636224</v>
      </c>
      <c r="EA150" s="65">
        <f>Coeff_Summary!$B$9+Coeff_Summary!$D$9*(DW150-273)+Coeff_Summary!$E$9*CN150*100+Coeff_Summary!$F$9*(DW150-273)^2+Coeff_Summary!$G$9*(DW150-273)*CN150*100+Coeff_Summary!$H$9*(CN150*100)^2</f>
        <v>0.95580254436816192</v>
      </c>
      <c r="EB150" s="30">
        <f>EA150*(8314.4/'Config sheet'!$C$28)*(DW150/(CM150*10^5))</f>
        <v>4.9015300097745775E-2</v>
      </c>
      <c r="EC150" s="30">
        <f t="shared" si="183"/>
        <v>1.2307833648547752</v>
      </c>
      <c r="ED150" s="30">
        <f t="shared" si="184"/>
        <v>1.0178874882284477</v>
      </c>
      <c r="EE150" s="30">
        <f>('Config sheet'!$N$132*(CN150-CM150) - 'Config sheet'!$N$133*GERC_A_PARA!CN150)*10^5</f>
        <v>111676.63559424317</v>
      </c>
      <c r="EF150" s="30">
        <f>('Config sheet'!$N$132*(CN150-CM150) + 'Config sheet'!$N$133*CM150)*10^5</f>
        <v>153369.78281720303</v>
      </c>
      <c r="EG150" s="30">
        <f>'Config sheet'!$N$148</f>
        <v>386976</v>
      </c>
      <c r="EH150" s="30">
        <f t="shared" si="185"/>
        <v>2362.7727869787514</v>
      </c>
      <c r="EI150" s="30">
        <f>'Config sheet'!$E$127+'Config sheet'!$P$127</f>
        <v>3308.2</v>
      </c>
      <c r="EJ150" s="30"/>
      <c r="EK150" s="63">
        <f t="shared" si="186"/>
        <v>52409.934269463425</v>
      </c>
      <c r="EL150" s="63">
        <f t="shared" si="207"/>
        <v>51805.449093399642</v>
      </c>
      <c r="EM150" s="63">
        <f t="shared" si="208"/>
        <v>39724.048977767234</v>
      </c>
      <c r="EN150" s="63">
        <f t="shared" si="209"/>
        <v>39025.972356634215</v>
      </c>
      <c r="EO150" s="30">
        <f>BL150*(('Config sheet'!$D$8+273)/(C150+273))*(GERC_A_PARA!AI150/'Config sheet'!$D$7)*(1/GERC_A_PARA!BG150)*24*10^-3</f>
        <v>1818.9788765147343</v>
      </c>
      <c r="EP150" s="30">
        <f>BN150*(('Config sheet'!$D$8+273)/(D150+273))*(GERC_A_PARA!AJ150/'Config sheet'!$D$7)*(1/GERC_A_PARA!BH150)*24*10^-3</f>
        <v>1797.9991561286522</v>
      </c>
      <c r="EQ150" s="30">
        <f t="shared" si="200"/>
        <v>1808.4890163216933</v>
      </c>
      <c r="ER150" s="30">
        <f>DP150*(('Config sheet'!$D$8+273)/(F150+273))*(CM150/'Config sheet'!$D$7)*(1/DK150)*24*10^-3</f>
        <v>1378.6929326926456</v>
      </c>
      <c r="ES150" s="30">
        <f>DR150*(('Config sheet'!$D$8+273)/(G150+273))*(CN150/'Config sheet'!$D$7)*(1/DL150)*24*10^-3</f>
        <v>1354.4649567234108</v>
      </c>
      <c r="ET150" s="30">
        <f t="shared" si="201"/>
        <v>1366.5789447080283</v>
      </c>
      <c r="EU150">
        <f t="shared" si="202"/>
        <v>1.0116683705409821</v>
      </c>
      <c r="EV150">
        <f t="shared" si="203"/>
        <v>1.0178874882284477</v>
      </c>
      <c r="EW150" s="30">
        <f t="shared" si="204"/>
        <v>0.75638112695016024</v>
      </c>
      <c r="EX150" s="30">
        <f>'Config sheet'!$C$123/('Config sheet'!$F$17*10^-3)</f>
        <v>1.2841244171864261</v>
      </c>
      <c r="EY150" s="30">
        <f t="shared" si="205"/>
        <v>0.72799733274751777</v>
      </c>
      <c r="EZ150" s="30">
        <f>'Config sheet'!$N$123/('Config sheet'!$Q$17*10^-3)</f>
        <v>1.4616189626248377</v>
      </c>
      <c r="FA150" s="1" t="s">
        <v>557</v>
      </c>
      <c r="FB150" s="30">
        <f t="shared" si="206"/>
        <v>-3.8031943236950383</v>
      </c>
      <c r="FC150" s="30"/>
    </row>
    <row r="151" spans="1:159" x14ac:dyDescent="0.25">
      <c r="A151" s="1">
        <v>43486</v>
      </c>
      <c r="B151" s="2">
        <v>0.20972222222222223</v>
      </c>
      <c r="C151">
        <v>23.09</v>
      </c>
      <c r="D151">
        <v>74.12</v>
      </c>
      <c r="E151">
        <v>16.79</v>
      </c>
      <c r="F151">
        <v>16.75</v>
      </c>
      <c r="G151">
        <v>72.400000000000006</v>
      </c>
      <c r="H151">
        <v>66.260000000000005</v>
      </c>
      <c r="I151">
        <v>71.569999999999993</v>
      </c>
      <c r="J151">
        <v>71.87</v>
      </c>
      <c r="K151">
        <v>72.06</v>
      </c>
      <c r="L151">
        <v>69.349999999999994</v>
      </c>
      <c r="M151">
        <v>21.85</v>
      </c>
      <c r="N151">
        <v>34.32</v>
      </c>
      <c r="O151">
        <v>33.840000000000003</v>
      </c>
      <c r="P151">
        <v>33.76</v>
      </c>
      <c r="Q151">
        <v>63.59</v>
      </c>
      <c r="R151">
        <v>3.72</v>
      </c>
      <c r="S151">
        <v>73.599999999999994</v>
      </c>
      <c r="T151">
        <v>75.37</v>
      </c>
      <c r="U151">
        <v>72.05</v>
      </c>
      <c r="V151">
        <v>72.05</v>
      </c>
      <c r="W151">
        <v>2.91</v>
      </c>
      <c r="X151">
        <v>2.4500000000000002</v>
      </c>
      <c r="Y151">
        <v>3.65</v>
      </c>
      <c r="Z151">
        <v>3.53</v>
      </c>
      <c r="AA151">
        <v>4.63</v>
      </c>
      <c r="AB151">
        <v>4.32</v>
      </c>
      <c r="AC151">
        <v>3.85</v>
      </c>
      <c r="AD151">
        <v>1.69</v>
      </c>
      <c r="AE151">
        <v>1.55</v>
      </c>
      <c r="AF151">
        <v>2.13</v>
      </c>
      <c r="AH151" s="4" t="str">
        <f t="shared" si="210"/>
        <v>ON</v>
      </c>
      <c r="AI151" s="31">
        <f>M151+'Config sheet'!$D$9-'Config sheet'!$C$139</f>
        <v>22.808900000000001</v>
      </c>
      <c r="AJ151" s="31">
        <f>N151+'Config sheet'!$D$9+'Config sheet'!$C$140</f>
        <v>35.678899999999999</v>
      </c>
      <c r="AK151" s="25">
        <f t="shared" si="141"/>
        <v>1.5642534273901854</v>
      </c>
      <c r="AL151" s="46">
        <f>'Config sheet'!$C$47</f>
        <v>3546.9708798579968</v>
      </c>
      <c r="AM151" s="4">
        <f>'Config sheet'!$C$42</f>
        <v>1817.9423322060413</v>
      </c>
      <c r="AN151" s="25">
        <f>'Config sheet'!$C$46</f>
        <v>1729.0285476519553</v>
      </c>
      <c r="AO151" s="25">
        <f t="shared" si="142"/>
        <v>1.551339126205139</v>
      </c>
      <c r="AP151" s="25">
        <f>'Config sheet'!$C$50/100*GERC_A_PARA!AM151</f>
        <v>351.771841281869</v>
      </c>
      <c r="AQ151" s="25">
        <f t="shared" si="143"/>
        <v>351.771841281869</v>
      </c>
      <c r="AR151" s="25">
        <f t="shared" si="144"/>
        <v>469.3667167249726</v>
      </c>
      <c r="AS151" s="27">
        <f t="shared" si="145"/>
        <v>2169.7141734879106</v>
      </c>
      <c r="AT151" s="25">
        <f t="shared" si="146"/>
        <v>1626.1151945088538</v>
      </c>
      <c r="AU151" s="25">
        <f>'Config sheet'!$C$51/100*GERC_A_PARA!AN151</f>
        <v>266.0974934836359</v>
      </c>
      <c r="AV151" s="25">
        <f t="shared" si="147"/>
        <v>266.0974934836359</v>
      </c>
      <c r="AW151" s="25">
        <f t="shared" si="148"/>
        <v>355.05203142476893</v>
      </c>
      <c r="AX151" s="27">
        <f t="shared" si="149"/>
        <v>1995.1260411355911</v>
      </c>
      <c r="AY151" s="25">
        <f t="shared" si="150"/>
        <v>1495.2682754685236</v>
      </c>
      <c r="AZ151" s="31">
        <f t="shared" si="187"/>
        <v>93.531429828117581</v>
      </c>
      <c r="BA151" s="31">
        <f t="shared" si="188"/>
        <v>94.855230235386529</v>
      </c>
      <c r="BB151" s="31">
        <f t="shared" si="189"/>
        <v>70.098117561330525</v>
      </c>
      <c r="BC151" s="31">
        <f t="shared" si="190"/>
        <v>71.090253752843978</v>
      </c>
      <c r="BD151" s="25">
        <f t="shared" si="151"/>
        <v>94.193330031752055</v>
      </c>
      <c r="BE151">
        <f>'Config sheet'!$D$59</f>
        <v>82.44</v>
      </c>
      <c r="BF151" s="30">
        <f t="shared" si="191"/>
        <v>82.393757844419653</v>
      </c>
      <c r="BG151" s="19">
        <f>Coeff_Summary!$B$10+Coeff_Summary!$D$10*(C151)+Coeff_Summary!$E$10*AI151*100+Coeff_Summary!$F$10*(C151)^2+Coeff_Summary!$G$10*(C151)*AI151*100+Coeff_Summary!$H$10*(AI151*100)^2</f>
        <v>0.96015331864275288</v>
      </c>
      <c r="BH151" s="19">
        <f>Coeff_Summary!$B$8+Coeff_Summary!$D$8*(D151)+Coeff_Summary!$E$8*AJ151*100+Coeff_Summary!$F$8*(D151)^2+Coeff_Summary!$G$8*(D151)*AJ151*100+Coeff_Summary!$H$8*(AJ151*100)^2</f>
        <v>0.97149518358586828</v>
      </c>
      <c r="BI151" s="30">
        <f t="shared" si="192"/>
        <v>0.96582425111431058</v>
      </c>
      <c r="BJ151" s="30">
        <f>BG151*8314.4*(GERC_A_PARA!C151+273)/('Config sheet'!$C$28*AI151*10^5)</f>
        <v>6.3282418836127285E-2</v>
      </c>
      <c r="BK151">
        <f>BH151*(8314.4/'Config sheet'!$C$28)*(BT151/(AJ151*10^5))</f>
        <v>4.7987919007775541E-2</v>
      </c>
      <c r="BL151" s="30">
        <f t="shared" si="193"/>
        <v>3341.0099869947826</v>
      </c>
      <c r="BM151" s="30">
        <f t="shared" si="152"/>
        <v>52795.23204772688</v>
      </c>
      <c r="BN151" s="30">
        <f t="shared" si="153"/>
        <v>2503.9552081297752</v>
      </c>
      <c r="BO151" s="30">
        <f t="shared" si="154"/>
        <v>52178.866262653653</v>
      </c>
      <c r="BP151" s="19">
        <f>(Coeff_Summary!$B$4+Coeff_Summary!$D$4*(C151)+Coeff_Summary!$E$4*AI151*100+Coeff_Summary!$F$4*(C151)^2+Coeff_Summary!$G$4*(C151)*AI151*100+Coeff_Summary!$H$4*(AI151*100)^2+Coeff_Summary!$B$2+Coeff_Summary!$D$2*(D151)+Coeff_Summary!$E$2*AJ151*100+Coeff_Summary!$F$2*(D151)^2+Coeff_Summary!$G$2*(D151)*AJ151*100+Coeff_Summary!$H$2*(AJ151*100)^2)/2</f>
        <v>1.3639751022959175</v>
      </c>
      <c r="BQ151" s="30">
        <f t="shared" si="194"/>
        <v>3.7474406729803853</v>
      </c>
      <c r="BR151" s="30">
        <f>BI151*(8314.4/'Config sheet'!$C$28)*(273+C151)*BQ151*((AK151^(1/BQ151))-1)</f>
        <v>68997.370182031504</v>
      </c>
      <c r="BS151" s="30">
        <f t="shared" si="155"/>
        <v>333.63711573130257</v>
      </c>
      <c r="BT151" s="30">
        <f t="shared" si="156"/>
        <v>347.12</v>
      </c>
      <c r="BU151" s="52">
        <f t="shared" si="157"/>
        <v>73.578514072707364</v>
      </c>
      <c r="BV151" s="30">
        <f t="shared" si="158"/>
        <v>1375.2249006655445</v>
      </c>
      <c r="BW151" s="65">
        <f>Coeff_Summary!$B$8+Coeff_Summary!$D$8*(BS151-273)+Coeff_Summary!$E$8*AJ151*100+Coeff_Summary!$F$8*(BS151-273)^2+Coeff_Summary!$G$8*(BS151-273)*AJ151*100+Coeff_Summary!$H$8*(AJ151*100)^2</f>
        <v>0.96507978335729627</v>
      </c>
      <c r="BX151" s="30">
        <f>BW151*(8314.4/'Config sheet'!$C$28)*(BS151/(AI151*10^5))</f>
        <v>7.1673121563627179E-2</v>
      </c>
      <c r="BY151" s="30">
        <f t="shared" si="159"/>
        <v>1.1325913718504976</v>
      </c>
      <c r="BZ151" s="30">
        <f t="shared" si="160"/>
        <v>1.0118125561021318</v>
      </c>
      <c r="CA151" s="30">
        <f>('Config sheet'!$C$132*(AJ151-AI151) - 'Config sheet'!$C$133*GERC_A_PARA!AJ151)*10^5</f>
        <v>95267.167237410162</v>
      </c>
      <c r="CB151" s="30">
        <f>('Config sheet'!$C$132*(AJ151-AI151) + 'Config sheet'!$C$133*AI151)*10^5</f>
        <v>119763.34350797595</v>
      </c>
      <c r="CC151" s="30">
        <f>'Config sheet'!$C$148</f>
        <v>386976</v>
      </c>
      <c r="CD151" s="30">
        <f t="shared" si="195"/>
        <v>13.482884268697433</v>
      </c>
      <c r="CE151" s="30"/>
      <c r="CF151" s="30"/>
      <c r="CG151" s="30"/>
      <c r="CH151" s="30"/>
      <c r="CI151" s="30"/>
      <c r="CJ151" s="30"/>
      <c r="CK151" s="30"/>
      <c r="CL151" s="30"/>
      <c r="CM151" s="46">
        <f>P151+'Config sheet'!$O$9-'Config sheet'!$C$139</f>
        <v>34.718899999999998</v>
      </c>
      <c r="CN151" s="46">
        <f>Q151+'Config sheet'!$O$9+'Config sheet'!C$140</f>
        <v>64.948900000000009</v>
      </c>
      <c r="CO151" s="27">
        <f t="shared" si="161"/>
        <v>1.8707073092753519</v>
      </c>
      <c r="CP151" s="46">
        <f>'Config sheet'!$N$47</f>
        <v>1852.7346826837274</v>
      </c>
      <c r="CQ151" s="27">
        <f>'Config sheet'!$N$42</f>
        <v>970.82423361890676</v>
      </c>
      <c r="CR151" s="27">
        <f>'Config sheet'!$N$46</f>
        <v>881.91044906482068</v>
      </c>
      <c r="CS151" s="27">
        <f t="shared" si="162"/>
        <v>1.3898629395983537</v>
      </c>
      <c r="CT151" s="27">
        <f>'Config sheet'!$N$50/100*GERC_A_PARA!CQ151</f>
        <v>274.64617569078871</v>
      </c>
      <c r="CU151" s="27">
        <f t="shared" si="163"/>
        <v>274.64617569078871</v>
      </c>
      <c r="CV151" s="27">
        <f t="shared" si="164"/>
        <v>431.00321587553316</v>
      </c>
      <c r="CW151" s="27">
        <f t="shared" si="165"/>
        <v>1245.4704093096955</v>
      </c>
      <c r="CX151" s="27">
        <f t="shared" si="166"/>
        <v>793.64531923059167</v>
      </c>
      <c r="CY151" s="27">
        <f>'Config sheet'!$N$51/100*GERC_A_PARA!CR151</f>
        <v>198.78261521921058</v>
      </c>
      <c r="CZ151" s="27">
        <f t="shared" si="167"/>
        <v>198.78261521921058</v>
      </c>
      <c r="DA151" s="27">
        <f t="shared" si="168"/>
        <v>311.95026183829702</v>
      </c>
      <c r="DB151" s="27">
        <f t="shared" si="169"/>
        <v>1080.6930642840312</v>
      </c>
      <c r="DC151" s="27">
        <f t="shared" si="170"/>
        <v>688.64501764386443</v>
      </c>
      <c r="DD151" s="50">
        <f t="shared" si="171"/>
        <v>83.894402841398175</v>
      </c>
      <c r="DE151" s="50">
        <f t="shared" si="172"/>
        <v>87.167898198837577</v>
      </c>
      <c r="DF151" s="50">
        <f t="shared" si="173"/>
        <v>53.459640331097674</v>
      </c>
      <c r="DG151" s="50">
        <f t="shared" si="174"/>
        <v>55.545594560548047</v>
      </c>
      <c r="DH151" s="27">
        <f t="shared" si="175"/>
        <v>85.531150520117876</v>
      </c>
      <c r="DI151">
        <f>'Config sheet'!$N$59</f>
        <v>71.978923438716066</v>
      </c>
      <c r="DJ151" s="21">
        <f t="shared" si="196"/>
        <v>70.01688398297037</v>
      </c>
      <c r="DK151" s="19">
        <f>Coeff_Summary!$B$11+Coeff_Summary!$D$11*(F151)+Coeff_Summary!$E$11*CM151*100+Coeff_Summary!$F$11*(F151)^2+Coeff_Summary!$G$11*(F151)*CM151*100+Coeff_Summary!$H$11*(CM151*100)^2</f>
        <v>0.93592771719773504</v>
      </c>
      <c r="DL151" s="19">
        <f>Coeff_Summary!$B$9+Coeff_Summary!$D$9*(G151)+Coeff_Summary!$E$9*CN151*100+Coeff_Summary!$F$9*(G151)^2+Coeff_Summary!$G$9*(G151)*CN151*100+Coeff_Summary!$H$9*(CN151*100)^2</f>
        <v>0.95282094169146958</v>
      </c>
      <c r="DM151" s="30">
        <f t="shared" si="197"/>
        <v>0.94437432944460231</v>
      </c>
      <c r="DN151">
        <f>DK151*8314.4*(GERC_A_PARA!F151+273)/('Config sheet'!$N$28*GERC_A_PARA!CM151*10^5)</f>
        <v>3.9657276129334888E-2</v>
      </c>
      <c r="DO151">
        <f>DL151*(8314.4/'Config sheet'!$N$28)*((GERC_A_PARA!G151+273)/(GERC_A_PARA!CN151*10^5))</f>
        <v>2.5726749127261597E-2</v>
      </c>
      <c r="DP151" s="30">
        <f t="shared" si="198"/>
        <v>1584.6652901846473</v>
      </c>
      <c r="DQ151" s="30">
        <f t="shared" si="176"/>
        <v>39959.004875084058</v>
      </c>
      <c r="DR151" s="30">
        <f t="shared" si="177"/>
        <v>1009.7888963891921</v>
      </c>
      <c r="DS151" s="30">
        <f t="shared" si="178"/>
        <v>39250.543914200163</v>
      </c>
      <c r="DT151" s="19">
        <f>(Coeff_Summary!$B$5+Coeff_Summary!$D$5*(F151)+Coeff_Summary!$E$5*CM151*100+Coeff_Summary!$F$5*(F151)^2+Coeff_Summary!$G$5*(F151)*CM151*100+Coeff_Summary!$H$5*(CM151*100)^2+Coeff_Summary!$B$3+Coeff_Summary!$D$3*(G151)+Coeff_Summary!$E$3*CN151*100+Coeff_Summary!$F$3*(G151)^2+Coeff_Summary!$G$3*(G151)*CN151*100+Coeff_Summary!$H$3*(CN151*100)^2)/2</f>
        <v>1.4221065110800046</v>
      </c>
      <c r="DU151" s="30">
        <f t="shared" si="199"/>
        <v>3.3690703027569819</v>
      </c>
      <c r="DV151" s="30">
        <f>DM151*(8314.4/'Config sheet'!$N$28)*(273+F151)*DU151*((CO151^(1/DU151))-1)</f>
        <v>95626.422074640577</v>
      </c>
      <c r="DW151" s="30">
        <f t="shared" si="179"/>
        <v>348.94711956610081</v>
      </c>
      <c r="DX151" s="30">
        <f t="shared" si="180"/>
        <v>345.4</v>
      </c>
      <c r="DY151" s="30">
        <f t="shared" si="181"/>
        <v>106.3739794539098</v>
      </c>
      <c r="DZ151" s="30">
        <f t="shared" si="182"/>
        <v>997.82564973019134</v>
      </c>
      <c r="EA151" s="65">
        <f>Coeff_Summary!$B$9+Coeff_Summary!$D$9*(DW151-273)+Coeff_Summary!$E$9*CN151*100+Coeff_Summary!$F$9*(DW151-273)^2+Coeff_Summary!$G$9*(DW151-273)*CN151*100+Coeff_Summary!$H$9*(CN151*100)^2</f>
        <v>0.95550049974759099</v>
      </c>
      <c r="EB151" s="30">
        <f>EA151*(8314.4/'Config sheet'!$C$28)*(DW151/(CM151*10^5))</f>
        <v>4.8758199942060973E-2</v>
      </c>
      <c r="EC151" s="30">
        <f t="shared" si="183"/>
        <v>1.2294893825547952</v>
      </c>
      <c r="ED151" s="30">
        <f t="shared" si="184"/>
        <v>1.0180497106596167</v>
      </c>
      <c r="EE151" s="30">
        <f>('Config sheet'!$N$132*(CN151-CM151) - 'Config sheet'!$N$133*GERC_A_PARA!CN151)*10^5</f>
        <v>111040.59894841036</v>
      </c>
      <c r="EF151" s="30">
        <f>('Config sheet'!$N$132*(CN151-CM151) + 'Config sheet'!$N$133*CM151)*10^5</f>
        <v>152784.00521945322</v>
      </c>
      <c r="EG151" s="30">
        <f>'Config sheet'!$N$148</f>
        <v>386976</v>
      </c>
      <c r="EH151" s="30">
        <f t="shared" si="185"/>
        <v>2373.0505503957356</v>
      </c>
      <c r="EI151" s="30">
        <f>'Config sheet'!$E$127+'Config sheet'!$P$127</f>
        <v>3308.2</v>
      </c>
      <c r="EJ151" s="30"/>
      <c r="EK151" s="63">
        <f t="shared" si="186"/>
        <v>52795.23204772688</v>
      </c>
      <c r="EL151" s="63">
        <f t="shared" si="207"/>
        <v>52178.866262653653</v>
      </c>
      <c r="EM151" s="63">
        <f t="shared" si="208"/>
        <v>39959.004875084058</v>
      </c>
      <c r="EN151" s="63">
        <f t="shared" si="209"/>
        <v>39250.543914200163</v>
      </c>
      <c r="EO151" s="30">
        <f>BL151*(('Config sheet'!$D$8+273)/(C151+273))*(GERC_A_PARA!AI151/'Config sheet'!$D$7)*(1/GERC_A_PARA!BG151)*24*10^-3</f>
        <v>1832.3513130498748</v>
      </c>
      <c r="EP151" s="30">
        <f>BN151*(('Config sheet'!$D$8+273)/(D151+273))*(GERC_A_PARA!AJ151/'Config sheet'!$D$7)*(1/GERC_A_PARA!BH151)*24*10^-3</f>
        <v>1810.9592552485769</v>
      </c>
      <c r="EQ151" s="30">
        <f t="shared" si="200"/>
        <v>1821.6552841492257</v>
      </c>
      <c r="ER151" s="30">
        <f>DP151*(('Config sheet'!$D$8+273)/(F151+273))*(CM151/'Config sheet'!$D$7)*(1/DK151)*24*10^-3</f>
        <v>1386.847490031613</v>
      </c>
      <c r="ES151" s="30">
        <f>DR151*(('Config sheet'!$D$8+273)/(G151+273))*(CN151/'Config sheet'!$D$7)*(1/DL151)*24*10^-3</f>
        <v>1362.2591073013959</v>
      </c>
      <c r="ET151" s="30">
        <f t="shared" si="201"/>
        <v>1374.5532986665044</v>
      </c>
      <c r="EU151">
        <f t="shared" si="202"/>
        <v>1.0118125561021314</v>
      </c>
      <c r="EV151">
        <f t="shared" si="203"/>
        <v>1.018049710659616</v>
      </c>
      <c r="EW151" s="30">
        <f t="shared" si="204"/>
        <v>0.75493146954409696</v>
      </c>
      <c r="EX151" s="30">
        <f>'Config sheet'!$C$123/('Config sheet'!$F$17*10^-3)</f>
        <v>1.2841244171864261</v>
      </c>
      <c r="EY151" s="30">
        <f t="shared" si="205"/>
        <v>0.72592721628052703</v>
      </c>
      <c r="EZ151" s="30">
        <f>'Config sheet'!$N$123/('Config sheet'!$Q$17*10^-3)</f>
        <v>1.4616189626248377</v>
      </c>
      <c r="FA151" s="1" t="s">
        <v>558</v>
      </c>
      <c r="FB151" s="30">
        <f t="shared" si="206"/>
        <v>-3.5471195661008323</v>
      </c>
      <c r="FC151" s="30"/>
    </row>
    <row r="152" spans="1:159" x14ac:dyDescent="0.25">
      <c r="A152" s="1">
        <v>43486</v>
      </c>
      <c r="B152" s="2">
        <v>0.25138888888888888</v>
      </c>
      <c r="C152">
        <v>23.32</v>
      </c>
      <c r="D152">
        <v>74.45</v>
      </c>
      <c r="E152">
        <v>16.510000000000002</v>
      </c>
      <c r="F152">
        <v>16.5</v>
      </c>
      <c r="G152">
        <v>72.739999999999995</v>
      </c>
      <c r="H152">
        <v>66.27</v>
      </c>
      <c r="I152">
        <v>71.62</v>
      </c>
      <c r="J152">
        <v>71.86</v>
      </c>
      <c r="K152">
        <v>72.069999999999993</v>
      </c>
      <c r="L152">
        <v>69.33</v>
      </c>
      <c r="M152">
        <v>21.69</v>
      </c>
      <c r="N152">
        <v>34.1</v>
      </c>
      <c r="O152">
        <v>33.61</v>
      </c>
      <c r="P152">
        <v>33.54</v>
      </c>
      <c r="Q152">
        <v>63.59</v>
      </c>
      <c r="R152">
        <v>3.72</v>
      </c>
      <c r="S152">
        <v>73.25</v>
      </c>
      <c r="T152">
        <v>75.44</v>
      </c>
      <c r="U152">
        <v>72.14</v>
      </c>
      <c r="V152">
        <v>72.14</v>
      </c>
      <c r="W152">
        <v>2.88</v>
      </c>
      <c r="X152">
        <v>2.41</v>
      </c>
      <c r="Y152">
        <v>3.61</v>
      </c>
      <c r="Z152">
        <v>3.52</v>
      </c>
      <c r="AA152">
        <v>4.6500000000000004</v>
      </c>
      <c r="AB152">
        <v>4.24</v>
      </c>
      <c r="AC152">
        <v>3.84</v>
      </c>
      <c r="AD152">
        <v>2.0099999999999998</v>
      </c>
      <c r="AE152">
        <v>1.3</v>
      </c>
      <c r="AF152">
        <v>2.29</v>
      </c>
      <c r="AH152" s="4" t="str">
        <f t="shared" si="210"/>
        <v>ON</v>
      </c>
      <c r="AI152" s="31">
        <f>M152+'Config sheet'!$D$9-'Config sheet'!$C$139</f>
        <v>22.648900000000001</v>
      </c>
      <c r="AJ152" s="31">
        <f>N152+'Config sheet'!$D$9+'Config sheet'!$C$140</f>
        <v>35.4589</v>
      </c>
      <c r="AK152" s="25">
        <f t="shared" si="141"/>
        <v>1.5655903818728503</v>
      </c>
      <c r="AL152" s="46">
        <f>'Config sheet'!$C$47</f>
        <v>3546.9708798579968</v>
      </c>
      <c r="AM152" s="4">
        <f>'Config sheet'!$C$42</f>
        <v>1817.9423322060413</v>
      </c>
      <c r="AN152" s="25">
        <f>'Config sheet'!$C$46</f>
        <v>1729.0285476519553</v>
      </c>
      <c r="AO152" s="25">
        <f t="shared" si="142"/>
        <v>1.5506421075642816</v>
      </c>
      <c r="AP152" s="25">
        <f>'Config sheet'!$C$50/100*GERC_A_PARA!AM152</f>
        <v>351.771841281869</v>
      </c>
      <c r="AQ152" s="25">
        <f t="shared" si="143"/>
        <v>351.771841281869</v>
      </c>
      <c r="AR152" s="25">
        <f t="shared" si="144"/>
        <v>469.68627067982322</v>
      </c>
      <c r="AS152" s="27">
        <f t="shared" si="145"/>
        <v>2169.7141734879106</v>
      </c>
      <c r="AT152" s="25">
        <f t="shared" si="146"/>
        <v>1625.0088569940358</v>
      </c>
      <c r="AU152" s="25">
        <f>'Config sheet'!$C$51/100*GERC_A_PARA!AN152</f>
        <v>266.0974934836359</v>
      </c>
      <c r="AV152" s="25">
        <f t="shared" si="147"/>
        <v>266.0974934836359</v>
      </c>
      <c r="AW152" s="25">
        <f t="shared" si="148"/>
        <v>355.2937577269899</v>
      </c>
      <c r="AX152" s="27">
        <f t="shared" si="149"/>
        <v>1995.1260411355911</v>
      </c>
      <c r="AY152" s="25">
        <f t="shared" si="150"/>
        <v>1494.2509604631327</v>
      </c>
      <c r="AZ152" s="31">
        <f t="shared" si="187"/>
        <v>93.51385204530294</v>
      </c>
      <c r="BA152" s="31">
        <f t="shared" si="188"/>
        <v>94.841249766264184</v>
      </c>
      <c r="BB152" s="31">
        <f t="shared" si="189"/>
        <v>70.037260982152034</v>
      </c>
      <c r="BC152" s="31">
        <f t="shared" si="190"/>
        <v>71.031416378135944</v>
      </c>
      <c r="BD152" s="25">
        <f t="shared" si="151"/>
        <v>94.177550905783562</v>
      </c>
      <c r="BE152">
        <f>'Config sheet'!$D$59</f>
        <v>82.44</v>
      </c>
      <c r="BF152" s="30">
        <f t="shared" si="191"/>
        <v>82.355944792963768</v>
      </c>
      <c r="BG152" s="19">
        <f>Coeff_Summary!$B$10+Coeff_Summary!$D$10*(C152)+Coeff_Summary!$E$10*AI152*100+Coeff_Summary!$F$10*(C152)^2+Coeff_Summary!$G$10*(C152)*AI152*100+Coeff_Summary!$H$10*(AI152*100)^2</f>
        <v>0.96053770641253311</v>
      </c>
      <c r="BH152" s="19">
        <f>Coeff_Summary!$B$8+Coeff_Summary!$D$8*(D152)+Coeff_Summary!$E$8*AJ152*100+Coeff_Summary!$F$8*(D152)^2+Coeff_Summary!$G$8*(D152)*AJ152*100+Coeff_Summary!$H$8*(AJ152*100)^2</f>
        <v>0.97179059903683285</v>
      </c>
      <c r="BI152" s="30">
        <f t="shared" si="192"/>
        <v>0.96616415272468292</v>
      </c>
      <c r="BJ152" s="30">
        <f>BG152*8314.4*(GERC_A_PARA!C152+273)/('Config sheet'!$C$28*AI152*10^5)</f>
        <v>6.3804506412382347E-2</v>
      </c>
      <c r="BK152">
        <f>BH152*(8314.4/'Config sheet'!$C$28)*(BT152/(AJ152*10^5))</f>
        <v>4.8346254648084709E-2</v>
      </c>
      <c r="BL152" s="30">
        <f t="shared" si="193"/>
        <v>3340.4503059915842</v>
      </c>
      <c r="BM152" s="30">
        <f t="shared" si="152"/>
        <v>52354.457291802093</v>
      </c>
      <c r="BN152" s="30">
        <f t="shared" si="153"/>
        <v>2501.8324532851229</v>
      </c>
      <c r="BO152" s="30">
        <f t="shared" si="154"/>
        <v>51748.216516379842</v>
      </c>
      <c r="BP152" s="19">
        <f>(Coeff_Summary!$B$4+Coeff_Summary!$D$4*(C152)+Coeff_Summary!$E$4*AI152*100+Coeff_Summary!$F$4*(C152)^2+Coeff_Summary!$G$4*(C152)*AI152*100+Coeff_Summary!$H$4*(AI152*100)^2+Coeff_Summary!$B$2+Coeff_Summary!$D$2*(D152)+Coeff_Summary!$E$2*AJ152*100+Coeff_Summary!$F$2*(D152)^2+Coeff_Summary!$G$2*(D152)*AJ152*100+Coeff_Summary!$H$2*(AJ152*100)^2)/2</f>
        <v>1.3631562174901266</v>
      </c>
      <c r="BQ152" s="30">
        <f t="shared" si="194"/>
        <v>3.7536359060882325</v>
      </c>
      <c r="BR152" s="30">
        <f>BI152*(8314.4/'Config sheet'!$C$28)*(273+C152)*BQ152*((AK152^(1/BQ152))-1)</f>
        <v>69208.245142714673</v>
      </c>
      <c r="BS152" s="30">
        <f t="shared" si="155"/>
        <v>333.90648279767385</v>
      </c>
      <c r="BT152" s="30">
        <f t="shared" si="156"/>
        <v>347.45</v>
      </c>
      <c r="BU152" s="52">
        <f t="shared" si="157"/>
        <v>73.511603359424683</v>
      </c>
      <c r="BV152" s="30">
        <f t="shared" si="158"/>
        <v>1369.1565340934885</v>
      </c>
      <c r="BW152" s="65">
        <f>Coeff_Summary!$B$8+Coeff_Summary!$D$8*(BS152-273)+Coeff_Summary!$E$8*AJ152*100+Coeff_Summary!$F$8*(BS152-273)^2+Coeff_Summary!$G$8*(BS152-273)*AJ152*100+Coeff_Summary!$H$8*(AJ152*100)^2</f>
        <v>0.96540124672725991</v>
      </c>
      <c r="BX152" s="30">
        <f>BW152*(8314.4/'Config sheet'!$C$28)*(BS152/(AI152*10^5))</f>
        <v>7.2261783570847699E-2</v>
      </c>
      <c r="BY152" s="30">
        <f t="shared" si="159"/>
        <v>1.1325498406617887</v>
      </c>
      <c r="BZ152" s="30">
        <f t="shared" si="160"/>
        <v>1.0117152013389747</v>
      </c>
      <c r="CA152" s="30">
        <f>('Config sheet'!$C$132*(AJ152-AI152) - 'Config sheet'!$C$133*GERC_A_PARA!AJ152)*10^5</f>
        <v>94845.507441757421</v>
      </c>
      <c r="CB152" s="30">
        <f>('Config sheet'!$C$132*(AJ152-AI152) + 'Config sheet'!$C$133*AI152)*10^5</f>
        <v>119182.53006006045</v>
      </c>
      <c r="CC152" s="30">
        <f>'Config sheet'!$C$148</f>
        <v>386976</v>
      </c>
      <c r="CD152" s="30">
        <f t="shared" si="195"/>
        <v>13.543517202326143</v>
      </c>
      <c r="CE152" s="30"/>
      <c r="CF152" s="30"/>
      <c r="CG152" s="30"/>
      <c r="CH152" s="30"/>
      <c r="CI152" s="30"/>
      <c r="CJ152" s="30"/>
      <c r="CK152" s="30"/>
      <c r="CL152" s="30"/>
      <c r="CM152" s="46">
        <f>P152+'Config sheet'!$O$9-'Config sheet'!$C$139</f>
        <v>34.498899999999999</v>
      </c>
      <c r="CN152" s="46">
        <f>Q152+'Config sheet'!$O$9+'Config sheet'!C$140</f>
        <v>64.948900000000009</v>
      </c>
      <c r="CO152" s="27">
        <f t="shared" si="161"/>
        <v>1.8826368376962748</v>
      </c>
      <c r="CP152" s="46">
        <f>'Config sheet'!$N$47</f>
        <v>1852.7346826837274</v>
      </c>
      <c r="CQ152" s="27">
        <f>'Config sheet'!$N$42</f>
        <v>970.82423361890676</v>
      </c>
      <c r="CR152" s="27">
        <f>'Config sheet'!$N$46</f>
        <v>881.91044906482068</v>
      </c>
      <c r="CS152" s="27">
        <f t="shared" si="162"/>
        <v>1.3900582673247541</v>
      </c>
      <c r="CT152" s="27">
        <f>'Config sheet'!$N$50/100*GERC_A_PARA!CQ152</f>
        <v>274.64617569078871</v>
      </c>
      <c r="CU152" s="27">
        <f t="shared" si="163"/>
        <v>274.64617569078871</v>
      </c>
      <c r="CV152" s="27">
        <f t="shared" si="164"/>
        <v>432.95130076254355</v>
      </c>
      <c r="CW152" s="27">
        <f t="shared" si="165"/>
        <v>1245.4704093096955</v>
      </c>
      <c r="CX152" s="27">
        <f t="shared" si="166"/>
        <v>790.07427452113677</v>
      </c>
      <c r="CY152" s="27">
        <f>'Config sheet'!$N$51/100*GERC_A_PARA!CR152</f>
        <v>198.78261521921058</v>
      </c>
      <c r="CZ152" s="27">
        <f t="shared" si="167"/>
        <v>198.78261521921058</v>
      </c>
      <c r="DA152" s="27">
        <f t="shared" si="168"/>
        <v>313.36024108717953</v>
      </c>
      <c r="DB152" s="27">
        <f t="shared" si="169"/>
        <v>1080.6930642840312</v>
      </c>
      <c r="DC152" s="27">
        <f t="shared" si="170"/>
        <v>685.5464267653424</v>
      </c>
      <c r="DD152" s="50">
        <f t="shared" si="171"/>
        <v>83.693739856323276</v>
      </c>
      <c r="DE152" s="50">
        <f t="shared" si="172"/>
        <v>87.008020373330737</v>
      </c>
      <c r="DF152" s="50">
        <f t="shared" si="173"/>
        <v>53.091803951885829</v>
      </c>
      <c r="DG152" s="50">
        <f t="shared" si="174"/>
        <v>55.194244728849405</v>
      </c>
      <c r="DH152" s="27">
        <f t="shared" si="175"/>
        <v>85.350880114827007</v>
      </c>
      <c r="DI152">
        <f>'Config sheet'!$N$59</f>
        <v>71.978923438716066</v>
      </c>
      <c r="DJ152" s="21">
        <f t="shared" si="196"/>
        <v>69.746952227597305</v>
      </c>
      <c r="DK152" s="19">
        <f>Coeff_Summary!$B$11+Coeff_Summary!$D$11*(F152)+Coeff_Summary!$E$11*CM152*100+Coeff_Summary!$F$11*(F152)^2+Coeff_Summary!$G$11*(F152)*CM152*100+Coeff_Summary!$H$11*(CM152*100)^2</f>
        <v>0.93607329883341162</v>
      </c>
      <c r="DL152" s="19">
        <f>Coeff_Summary!$B$9+Coeff_Summary!$D$9*(G152)+Coeff_Summary!$E$9*CN152*100+Coeff_Summary!$F$9*(G152)^2+Coeff_Summary!$G$9*(G152)*CN152*100+Coeff_Summary!$H$9*(CN152*100)^2</f>
        <v>0.95308268815063235</v>
      </c>
      <c r="DM152" s="30">
        <f t="shared" si="197"/>
        <v>0.94457799349202198</v>
      </c>
      <c r="DN152">
        <f>DK152*8314.4*(GERC_A_PARA!F152+273)/('Config sheet'!$N$28*GERC_A_PARA!CM152*10^5)</f>
        <v>3.9881938754473392E-2</v>
      </c>
      <c r="DO152">
        <f>DL152*(8314.4/'Config sheet'!$N$28)*((GERC_A_PARA!G152+273)/(GERC_A_PARA!CN152*10^5))</f>
        <v>2.5759147934739712E-2</v>
      </c>
      <c r="DP152" s="30">
        <f t="shared" si="198"/>
        <v>1581.3253578632086</v>
      </c>
      <c r="DQ152" s="30">
        <f t="shared" si="176"/>
        <v>39650.162636234374</v>
      </c>
      <c r="DR152" s="30">
        <f t="shared" si="177"/>
        <v>1003.1265902078833</v>
      </c>
      <c r="DS152" s="30">
        <f t="shared" si="178"/>
        <v>38942.537724822439</v>
      </c>
      <c r="DT152" s="19">
        <f>(Coeff_Summary!$B$5+Coeff_Summary!$D$5*(F152)+Coeff_Summary!$E$5*CM152*100+Coeff_Summary!$F$5*(F152)^2+Coeff_Summary!$G$5*(F152)*CM152*100+Coeff_Summary!$H$5*(CM152*100)^2+Coeff_Summary!$B$3+Coeff_Summary!$D$3*(G152)+Coeff_Summary!$E$3*CN152*100+Coeff_Summary!$F$3*(G152)^2+Coeff_Summary!$G$3*(G152)*CN152*100+Coeff_Summary!$H$3*(CN152*100)^2)/2</f>
        <v>1.4215903800050129</v>
      </c>
      <c r="DU152" s="30">
        <f t="shared" si="199"/>
        <v>3.3719706317494946</v>
      </c>
      <c r="DV152" s="30">
        <f>DM152*(8314.4/'Config sheet'!$N$28)*(273+F152)*DU152*((CO152^(1/DU152))-1)</f>
        <v>96620.349783309459</v>
      </c>
      <c r="DW152" s="30">
        <f t="shared" si="179"/>
        <v>349.24807452019911</v>
      </c>
      <c r="DX152" s="30">
        <f t="shared" si="180"/>
        <v>345.74</v>
      </c>
      <c r="DY152" s="30">
        <f t="shared" si="181"/>
        <v>106.23768584672675</v>
      </c>
      <c r="DZ152" s="30">
        <f t="shared" si="182"/>
        <v>1001.6880106423774</v>
      </c>
      <c r="EA152" s="65">
        <f>Coeff_Summary!$B$9+Coeff_Summary!$D$9*(DW152-273)+Coeff_Summary!$E$9*CN152*100+Coeff_Summary!$F$9*(DW152-273)^2+Coeff_Summary!$G$9*(DW152-273)*CN152*100+Coeff_Summary!$H$9*(CN152*100)^2</f>
        <v>0.95572263782884626</v>
      </c>
      <c r="EB152" s="30">
        <f>EA152*(8314.4/'Config sheet'!$C$28)*(DW152/(CM152*10^5))</f>
        <v>4.9122869759412005E-2</v>
      </c>
      <c r="EC152" s="30">
        <f t="shared" si="183"/>
        <v>1.2317071660389651</v>
      </c>
      <c r="ED152" s="30">
        <f t="shared" si="184"/>
        <v>1.0181710015000098</v>
      </c>
      <c r="EE152" s="30">
        <f>('Config sheet'!$N$132*(CN152-CM152) - 'Config sheet'!$N$133*GERC_A_PARA!CN152)*10^5</f>
        <v>112046.66664815845</v>
      </c>
      <c r="EF152" s="30">
        <f>('Config sheet'!$N$132*(CN152-CM152) + 'Config sheet'!$N$133*CM152)*10^5</f>
        <v>153697.93133104916</v>
      </c>
      <c r="EG152" s="30">
        <f>'Config sheet'!$N$148</f>
        <v>386976</v>
      </c>
      <c r="EH152" s="30">
        <f t="shared" si="185"/>
        <v>2370.8445447358658</v>
      </c>
      <c r="EI152" s="30">
        <f>'Config sheet'!$E$127+'Config sheet'!$P$127</f>
        <v>3308.2</v>
      </c>
      <c r="EJ152" s="30"/>
      <c r="EK152" s="63">
        <f t="shared" si="186"/>
        <v>52354.457291802093</v>
      </c>
      <c r="EL152" s="63">
        <f t="shared" si="207"/>
        <v>51748.216516379842</v>
      </c>
      <c r="EM152" s="63">
        <f t="shared" si="208"/>
        <v>39650.162636234374</v>
      </c>
      <c r="EN152" s="63">
        <f t="shared" si="209"/>
        <v>38942.537724822439</v>
      </c>
      <c r="EO152" s="30">
        <f>BL152*(('Config sheet'!$D$8+273)/(C152+273))*(GERC_A_PARA!AI152/'Config sheet'!$D$7)*(1/GERC_A_PARA!BG152)*24*10^-3</f>
        <v>1817.0534505071382</v>
      </c>
      <c r="EP152" s="30">
        <f>BN152*(('Config sheet'!$D$8+273)/(D152+273))*(GERC_A_PARA!AJ152/'Config sheet'!$D$7)*(1/GERC_A_PARA!BH152)*24*10^-3</f>
        <v>1796.0127989599468</v>
      </c>
      <c r="EQ152" s="30">
        <f t="shared" si="200"/>
        <v>1806.5331247335425</v>
      </c>
      <c r="ER152" s="30">
        <f>DP152*(('Config sheet'!$D$8+273)/(F152+273))*(CM152/'Config sheet'!$D$7)*(1/DK152)*24*10^-3</f>
        <v>1376.1285773584025</v>
      </c>
      <c r="ES152" s="30">
        <f>DR152*(('Config sheet'!$D$8+273)/(G152+273))*(CN152/'Config sheet'!$D$7)*(1/DL152)*24*10^-3</f>
        <v>1351.569211194422</v>
      </c>
      <c r="ET152" s="30">
        <f t="shared" si="201"/>
        <v>1363.8488942764122</v>
      </c>
      <c r="EU152">
        <f t="shared" si="202"/>
        <v>1.0117152013389747</v>
      </c>
      <c r="EV152">
        <f t="shared" si="203"/>
        <v>1.0181710015000094</v>
      </c>
      <c r="EW152" s="30">
        <f t="shared" si="204"/>
        <v>0.75789174045476437</v>
      </c>
      <c r="EX152" s="30">
        <f>'Config sheet'!$C$123/('Config sheet'!$F$17*10^-3)</f>
        <v>1.2841244171864261</v>
      </c>
      <c r="EY152" s="30">
        <f t="shared" si="205"/>
        <v>0.73445673845988735</v>
      </c>
      <c r="EZ152" s="30">
        <f>'Config sheet'!$N$123/('Config sheet'!$Q$17*10^-3)</f>
        <v>1.4616189626248377</v>
      </c>
      <c r="FA152" s="1" t="s">
        <v>559</v>
      </c>
      <c r="FB152" s="30">
        <f t="shared" si="206"/>
        <v>-3.5080745201991022</v>
      </c>
      <c r="FC152" s="30"/>
    </row>
    <row r="153" spans="1:159" x14ac:dyDescent="0.25">
      <c r="A153" s="1">
        <v>43486</v>
      </c>
      <c r="B153" s="2">
        <v>0.29305555555555557</v>
      </c>
      <c r="C153">
        <v>22.19</v>
      </c>
      <c r="D153">
        <v>73.86</v>
      </c>
      <c r="E153">
        <v>17.489999999999998</v>
      </c>
      <c r="F153">
        <v>17.45</v>
      </c>
      <c r="G153">
        <v>72.42</v>
      </c>
      <c r="H153">
        <v>66.19</v>
      </c>
      <c r="I153">
        <v>71.55</v>
      </c>
      <c r="J153">
        <v>71.84</v>
      </c>
      <c r="K153">
        <v>71.989999999999995</v>
      </c>
      <c r="L153">
        <v>69.23</v>
      </c>
      <c r="M153">
        <v>21.94</v>
      </c>
      <c r="N153">
        <v>34.54</v>
      </c>
      <c r="O153">
        <v>34.03</v>
      </c>
      <c r="P153">
        <v>33.950000000000003</v>
      </c>
      <c r="Q153">
        <v>63.54</v>
      </c>
      <c r="R153">
        <v>3.73</v>
      </c>
      <c r="S153">
        <v>72.930000000000007</v>
      </c>
      <c r="T153">
        <v>75.66</v>
      </c>
      <c r="U153">
        <v>72.069999999999993</v>
      </c>
      <c r="V153">
        <v>72.069999999999993</v>
      </c>
      <c r="W153">
        <v>2.92</v>
      </c>
      <c r="X153">
        <v>2.4300000000000002</v>
      </c>
      <c r="Y153">
        <v>3.63</v>
      </c>
      <c r="Z153">
        <v>3.61</v>
      </c>
      <c r="AA153">
        <v>4.6100000000000003</v>
      </c>
      <c r="AB153">
        <v>4.43</v>
      </c>
      <c r="AC153">
        <v>3.82</v>
      </c>
      <c r="AD153">
        <v>1.59</v>
      </c>
      <c r="AE153">
        <v>1.55</v>
      </c>
      <c r="AF153">
        <v>2.12</v>
      </c>
      <c r="AH153" s="4" t="str">
        <f t="shared" si="210"/>
        <v>ON</v>
      </c>
      <c r="AI153" s="31">
        <f>M153+'Config sheet'!$D$9-'Config sheet'!$C$139</f>
        <v>22.898900000000001</v>
      </c>
      <c r="AJ153" s="31">
        <f>N153+'Config sheet'!$D$9+'Config sheet'!$C$140</f>
        <v>35.898899999999998</v>
      </c>
      <c r="AK153" s="25">
        <f t="shared" si="141"/>
        <v>1.5677128595696734</v>
      </c>
      <c r="AL153" s="46">
        <f>'Config sheet'!$C$47</f>
        <v>3546.9708798579968</v>
      </c>
      <c r="AM153" s="4">
        <f>'Config sheet'!$C$42</f>
        <v>1817.9423322060413</v>
      </c>
      <c r="AN153" s="25">
        <f>'Config sheet'!$C$46</f>
        <v>1729.0285476519553</v>
      </c>
      <c r="AO153" s="25">
        <f t="shared" si="142"/>
        <v>1.5594630884428813</v>
      </c>
      <c r="AP153" s="25">
        <f>'Config sheet'!$C$50/100*GERC_A_PARA!AM153</f>
        <v>351.771841281869</v>
      </c>
      <c r="AQ153" s="25">
        <f t="shared" si="143"/>
        <v>351.771841281869</v>
      </c>
      <c r="AR153" s="25">
        <f t="shared" si="144"/>
        <v>469.32643211386812</v>
      </c>
      <c r="AS153" s="27">
        <f t="shared" si="145"/>
        <v>2169.7141734879106</v>
      </c>
      <c r="AT153" s="25">
        <f t="shared" si="146"/>
        <v>1626.2547720262053</v>
      </c>
      <c r="AU153" s="25">
        <f>'Config sheet'!$C$51/100*GERC_A_PARA!AN153</f>
        <v>266.0974934836359</v>
      </c>
      <c r="AV153" s="25">
        <f t="shared" si="147"/>
        <v>266.0974934836359</v>
      </c>
      <c r="AW153" s="25">
        <f t="shared" si="148"/>
        <v>355.02155816687025</v>
      </c>
      <c r="AX153" s="27">
        <f t="shared" si="149"/>
        <v>1995.1260411355911</v>
      </c>
      <c r="AY153" s="25">
        <f t="shared" si="150"/>
        <v>1495.3966217470463</v>
      </c>
      <c r="AZ153" s="31">
        <f t="shared" si="187"/>
        <v>93.533645773606665</v>
      </c>
      <c r="BA153" s="31">
        <f t="shared" si="188"/>
        <v>94.856992685054593</v>
      </c>
      <c r="BB153" s="31">
        <f t="shared" si="189"/>
        <v>70.105795336080504</v>
      </c>
      <c r="BC153" s="31">
        <f t="shared" si="190"/>
        <v>71.097676781150653</v>
      </c>
      <c r="BD153" s="25">
        <f t="shared" si="151"/>
        <v>94.195319229330636</v>
      </c>
      <c r="BE153">
        <f>'Config sheet'!$D$59</f>
        <v>82.44</v>
      </c>
      <c r="BF153" s="30">
        <f t="shared" si="191"/>
        <v>82.398527643973111</v>
      </c>
      <c r="BG153" s="19">
        <f>Coeff_Summary!$B$10+Coeff_Summary!$D$10*(C153)+Coeff_Summary!$E$10*AI153*100+Coeff_Summary!$F$10*(C153)^2+Coeff_Summary!$G$10*(C153)*AI153*100+Coeff_Summary!$H$10*(AI153*100)^2</f>
        <v>0.95950647549965318</v>
      </c>
      <c r="BH153" s="19">
        <f>Coeff_Summary!$B$8+Coeff_Summary!$D$8*(D153)+Coeff_Summary!$E$8*AJ153*100+Coeff_Summary!$F$8*(D153)^2+Coeff_Summary!$G$8*(D153)*AJ153*100+Coeff_Summary!$H$8*(AJ153*100)^2</f>
        <v>0.97122895987737501</v>
      </c>
      <c r="BI153" s="30">
        <f t="shared" si="192"/>
        <v>0.96536771768851404</v>
      </c>
      <c r="BJ153" s="30">
        <f>BG153*8314.4*(GERC_A_PARA!C153+273)/('Config sheet'!$C$28*AI153*10^5)</f>
        <v>6.2799764504509498E-2</v>
      </c>
      <c r="BK153">
        <f>BH153*(8314.4/'Config sheet'!$C$28)*(BT153/(AJ153*10^5))</f>
        <v>4.7645049961826426E-2</v>
      </c>
      <c r="BL153" s="30">
        <f t="shared" si="193"/>
        <v>3341.0805432536376</v>
      </c>
      <c r="BM153" s="30">
        <f t="shared" si="152"/>
        <v>53202.118982686996</v>
      </c>
      <c r="BN153" s="30">
        <f t="shared" si="153"/>
        <v>2504.2230186732977</v>
      </c>
      <c r="BO153" s="30">
        <f t="shared" si="154"/>
        <v>52559.983055526231</v>
      </c>
      <c r="BP153" s="19">
        <f>(Coeff_Summary!$B$4+Coeff_Summary!$D$4*(C153)+Coeff_Summary!$E$4*AI153*100+Coeff_Summary!$F$4*(C153)^2+Coeff_Summary!$G$4*(C153)*AI153*100+Coeff_Summary!$H$4*(AI153*100)^2+Coeff_Summary!$B$2+Coeff_Summary!$D$2*(D153)+Coeff_Summary!$E$2*AJ153*100+Coeff_Summary!$F$2*(D153)^2+Coeff_Summary!$G$2*(D153)*AJ153*100+Coeff_Summary!$H$2*(AJ153*100)^2)/2</f>
        <v>1.365052750156097</v>
      </c>
      <c r="BQ153" s="30">
        <f t="shared" si="194"/>
        <v>3.7393301367333871</v>
      </c>
      <c r="BR153" s="30">
        <f>BI153*(8314.4/'Config sheet'!$C$28)*(273+C153)*BQ153*((AK153^(1/BQ153))-1)</f>
        <v>69124.561591268168</v>
      </c>
      <c r="BS153" s="30">
        <f t="shared" si="155"/>
        <v>332.90574787288404</v>
      </c>
      <c r="BT153" s="30">
        <f t="shared" si="156"/>
        <v>346.86</v>
      </c>
      <c r="BU153" s="52">
        <f t="shared" si="157"/>
        <v>72.993512430586492</v>
      </c>
      <c r="BV153" s="30">
        <f t="shared" si="158"/>
        <v>1399.5053304306891</v>
      </c>
      <c r="BW153" s="65">
        <f>Coeff_Summary!$B$8+Coeff_Summary!$D$8*(BS153-273)+Coeff_Summary!$E$8*AJ153*100+Coeff_Summary!$F$8*(BS153-273)^2+Coeff_Summary!$G$8*(BS153-273)*AJ153*100+Coeff_Summary!$H$8*(AJ153*100)^2</f>
        <v>0.96451845497171307</v>
      </c>
      <c r="BX153" s="30">
        <f>BW153*(8314.4/'Config sheet'!$C$28)*(BS153/(AI153*10^5))</f>
        <v>7.119349268512537E-2</v>
      </c>
      <c r="BY153" s="30">
        <f t="shared" si="159"/>
        <v>1.1336585932581504</v>
      </c>
      <c r="BZ153" s="30">
        <f t="shared" si="160"/>
        <v>1.0122172019439655</v>
      </c>
      <c r="CA153" s="30">
        <f>('Config sheet'!$C$132*(AJ153-AI153) - 'Config sheet'!$C$133*GERC_A_PARA!AJ153)*10^5</f>
        <v>96288.261980835203</v>
      </c>
      <c r="CB153" s="30">
        <f>('Config sheet'!$C$132*(AJ153-AI153) + 'Config sheet'!$C$133*AI153)*10^5</f>
        <v>120914.27412561537</v>
      </c>
      <c r="CC153" s="30">
        <f>'Config sheet'!$C$148</f>
        <v>386976</v>
      </c>
      <c r="CD153" s="30">
        <f t="shared" si="195"/>
        <v>13.954252127115979</v>
      </c>
      <c r="CE153" s="30"/>
      <c r="CF153" s="30"/>
      <c r="CG153" s="30"/>
      <c r="CH153" s="30"/>
      <c r="CI153" s="30"/>
      <c r="CJ153" s="30"/>
      <c r="CK153" s="30"/>
      <c r="CL153" s="30"/>
      <c r="CM153" s="46">
        <f>P153+'Config sheet'!$O$9-'Config sheet'!$C$139</f>
        <v>34.908900000000003</v>
      </c>
      <c r="CN153" s="46">
        <f>Q153+'Config sheet'!$O$9+'Config sheet'!C$140</f>
        <v>64.898900000000012</v>
      </c>
      <c r="CO153" s="27">
        <f t="shared" si="161"/>
        <v>1.8590932398328222</v>
      </c>
      <c r="CP153" s="46">
        <f>'Config sheet'!$N$47</f>
        <v>1852.7346826837274</v>
      </c>
      <c r="CQ153" s="27">
        <f>'Config sheet'!$N$42</f>
        <v>970.82423361890676</v>
      </c>
      <c r="CR153" s="27">
        <f>'Config sheet'!$N$46</f>
        <v>881.91044906482068</v>
      </c>
      <c r="CS153" s="27">
        <f t="shared" si="162"/>
        <v>1.3879709874859762</v>
      </c>
      <c r="CT153" s="27">
        <f>'Config sheet'!$N$50/100*GERC_A_PARA!CQ153</f>
        <v>274.64617569078871</v>
      </c>
      <c r="CU153" s="27">
        <f t="shared" si="163"/>
        <v>274.64617569078871</v>
      </c>
      <c r="CV153" s="27">
        <f t="shared" si="164"/>
        <v>429.33730782217521</v>
      </c>
      <c r="CW153" s="27">
        <f t="shared" si="165"/>
        <v>1245.4704093096955</v>
      </c>
      <c r="CX153" s="27">
        <f t="shared" si="166"/>
        <v>796.72480965624959</v>
      </c>
      <c r="CY153" s="27">
        <f>'Config sheet'!$N$51/100*GERC_A_PARA!CR153</f>
        <v>198.78261521921058</v>
      </c>
      <c r="CZ153" s="27">
        <f t="shared" si="167"/>
        <v>198.78261521921058</v>
      </c>
      <c r="DA153" s="27">
        <f t="shared" si="168"/>
        <v>310.74451572248699</v>
      </c>
      <c r="DB153" s="27">
        <f t="shared" si="169"/>
        <v>1080.6930642840312</v>
      </c>
      <c r="DC153" s="27">
        <f t="shared" si="170"/>
        <v>691.31708750571045</v>
      </c>
      <c r="DD153" s="50">
        <f t="shared" si="171"/>
        <v>84.066000129111941</v>
      </c>
      <c r="DE153" s="50">
        <f t="shared" si="172"/>
        <v>87.304617989048552</v>
      </c>
      <c r="DF153" s="50">
        <f t="shared" si="173"/>
        <v>53.776844034818438</v>
      </c>
      <c r="DG153" s="50">
        <f t="shared" si="174"/>
        <v>55.848581089926341</v>
      </c>
      <c r="DH153" s="27">
        <f t="shared" si="175"/>
        <v>85.685309059080254</v>
      </c>
      <c r="DI153">
        <f>'Config sheet'!$N$59</f>
        <v>71.978923438716066</v>
      </c>
      <c r="DJ153" s="21">
        <f t="shared" si="196"/>
        <v>70.249010810726332</v>
      </c>
      <c r="DK153" s="19">
        <f>Coeff_Summary!$B$11+Coeff_Summary!$D$11*(F153)+Coeff_Summary!$E$11*CM153*100+Coeff_Summary!$F$11*(F153)^2+Coeff_Summary!$G$11*(F153)*CM153*100+Coeff_Summary!$H$11*(CM153*100)^2</f>
        <v>0.93624377733078068</v>
      </c>
      <c r="DL153" s="19">
        <f>Coeff_Summary!$B$9+Coeff_Summary!$D$9*(G153)+Coeff_Summary!$E$9*CN153*100+Coeff_Summary!$F$9*(G153)^2+Coeff_Summary!$G$9*(G153)*CN153*100+Coeff_Summary!$H$9*(CN153*100)^2</f>
        <v>0.95286258842016769</v>
      </c>
      <c r="DM153" s="30">
        <f t="shared" si="197"/>
        <v>0.94455318287547418</v>
      </c>
      <c r="DN153">
        <f>DK153*8314.4*(GERC_A_PARA!F153+273)/('Config sheet'!$N$28*GERC_A_PARA!CM153*10^5)</f>
        <v>3.9550068998165357E-2</v>
      </c>
      <c r="DO153">
        <f>DL153*(8314.4/'Config sheet'!$N$28)*((GERC_A_PARA!G153+273)/(GERC_A_PARA!CN153*10^5))</f>
        <v>2.5749186007956847E-2</v>
      </c>
      <c r="DP153" s="30">
        <f t="shared" si="198"/>
        <v>1587.5214389023217</v>
      </c>
      <c r="DQ153" s="30">
        <f t="shared" si="176"/>
        <v>40139.536519543457</v>
      </c>
      <c r="DR153" s="30">
        <f t="shared" si="177"/>
        <v>1015.5341361628136</v>
      </c>
      <c r="DS153" s="30">
        <f t="shared" si="178"/>
        <v>39439.465614524663</v>
      </c>
      <c r="DT153" s="19">
        <f>(Coeff_Summary!$B$5+Coeff_Summary!$D$5*(F153)+Coeff_Summary!$E$5*CM153*100+Coeff_Summary!$F$5*(F153)^2+Coeff_Summary!$G$5*(F153)*CM153*100+Coeff_Summary!$H$5*(CM153*100)^2+Coeff_Summary!$B$3+Coeff_Summary!$D$3*(G153)+Coeff_Summary!$E$3*CN153*100+Coeff_Summary!$F$3*(G153)^2+Coeff_Summary!$G$3*(G153)*CN153*100+Coeff_Summary!$H$3*(CN153*100)^2)/2</f>
        <v>1.4217416766589983</v>
      </c>
      <c r="DU153" s="30">
        <f t="shared" si="199"/>
        <v>3.3711197051283026</v>
      </c>
      <c r="DV153" s="30">
        <f>DM153*(8314.4/'Config sheet'!$N$28)*(273+F153)*DU153*((CO153^(1/DU153))-1)</f>
        <v>94826.405398950927</v>
      </c>
      <c r="DW153" s="30">
        <f t="shared" si="179"/>
        <v>349.10507756035497</v>
      </c>
      <c r="DX153" s="30">
        <f t="shared" si="180"/>
        <v>345.42</v>
      </c>
      <c r="DY153" s="30">
        <f t="shared" si="181"/>
        <v>106.70379763571943</v>
      </c>
      <c r="DZ153" s="30">
        <f t="shared" si="182"/>
        <v>990.87589686635511</v>
      </c>
      <c r="EA153" s="65">
        <f>Coeff_Summary!$B$9+Coeff_Summary!$D$9*(DW153-273)+Coeff_Summary!$E$9*CN153*100+Coeff_Summary!$F$9*(DW153-273)^2+Coeff_Summary!$G$9*(DW153-273)*CN153*100+Coeff_Summary!$H$9*(CN153*100)^2</f>
        <v>0.95564157605970534</v>
      </c>
      <c r="EB153" s="30">
        <f>EA153*(8314.4/'Config sheet'!$C$28)*(DW153/(CM153*10^5))</f>
        <v>4.8521936126243607E-2</v>
      </c>
      <c r="EC153" s="30">
        <f t="shared" si="183"/>
        <v>1.2268483306184481</v>
      </c>
      <c r="ED153" s="30">
        <f t="shared" si="184"/>
        <v>1.0177505170039873</v>
      </c>
      <c r="EE153" s="30">
        <f>('Config sheet'!$N$132*(CN153-CM153) - 'Config sheet'!$N$133*GERC_A_PARA!CN153)*10^5</f>
        <v>109964.01181871975</v>
      </c>
      <c r="EF153" s="30">
        <f>('Config sheet'!$N$132*(CN153-CM153) + 'Config sheet'!$N$133*CM153)*10^5</f>
        <v>151766.05364585941</v>
      </c>
      <c r="EG153" s="30">
        <f>'Config sheet'!$N$148</f>
        <v>386976</v>
      </c>
      <c r="EH153" s="30">
        <f t="shared" si="185"/>
        <v>2390.3812272970445</v>
      </c>
      <c r="EI153" s="30">
        <f>'Config sheet'!$E$127+'Config sheet'!$P$127</f>
        <v>3308.2</v>
      </c>
      <c r="EJ153" s="30"/>
      <c r="EK153" s="63">
        <f t="shared" si="186"/>
        <v>53202.118982686996</v>
      </c>
      <c r="EL153" s="63">
        <f t="shared" si="207"/>
        <v>52559.983055526231</v>
      </c>
      <c r="EM153" s="63">
        <f t="shared" si="208"/>
        <v>40139.536519543457</v>
      </c>
      <c r="EN153" s="63">
        <f t="shared" si="209"/>
        <v>39439.465614524663</v>
      </c>
      <c r="EO153" s="30">
        <f>BL153*(('Config sheet'!$D$8+273)/(C153+273))*(GERC_A_PARA!AI153/'Config sheet'!$D$7)*(1/GERC_A_PARA!BG153)*24*10^-3</f>
        <v>1846.4730392099759</v>
      </c>
      <c r="EP153" s="30">
        <f>BN153*(('Config sheet'!$D$8+273)/(D153+273))*(GERC_A_PARA!AJ153/'Config sheet'!$D$7)*(1/GERC_A_PARA!BH153)*24*10^-3</f>
        <v>1824.1865833378654</v>
      </c>
      <c r="EQ153" s="30">
        <f t="shared" si="200"/>
        <v>1835.3298112739208</v>
      </c>
      <c r="ER153" s="30">
        <f>DP153*(('Config sheet'!$D$8+273)/(F153+273))*(CM153/'Config sheet'!$D$7)*(1/DK153)*24*10^-3</f>
        <v>1393.1131580274121</v>
      </c>
      <c r="ES153" s="30">
        <f>DR153*(('Config sheet'!$D$8+273)/(G153+273))*(CN153/'Config sheet'!$D$7)*(1/DL153)*24*10^-3</f>
        <v>1368.815966931073</v>
      </c>
      <c r="ET153" s="30">
        <f t="shared" si="201"/>
        <v>1380.9645624792424</v>
      </c>
      <c r="EU153">
        <f t="shared" si="202"/>
        <v>1.0122172019439653</v>
      </c>
      <c r="EV153">
        <f t="shared" si="203"/>
        <v>1.0177505170039871</v>
      </c>
      <c r="EW153" s="30">
        <f t="shared" si="204"/>
        <v>0.76253615117779761</v>
      </c>
      <c r="EX153" s="30">
        <f>'Config sheet'!$C$123/('Config sheet'!$F$17*10^-3)</f>
        <v>1.2841244171864261</v>
      </c>
      <c r="EY153" s="30">
        <f t="shared" si="205"/>
        <v>0.717524492509379</v>
      </c>
      <c r="EZ153" s="30">
        <f>'Config sheet'!$N$123/('Config sheet'!$Q$17*10^-3)</f>
        <v>1.4616189626248377</v>
      </c>
      <c r="FA153" s="1" t="s">
        <v>560</v>
      </c>
      <c r="FB153" s="30">
        <f t="shared" si="206"/>
        <v>-3.685077560354955</v>
      </c>
      <c r="FC153" s="30"/>
    </row>
    <row r="154" spans="1:159" x14ac:dyDescent="0.25">
      <c r="A154" s="1">
        <v>43486</v>
      </c>
      <c r="B154" s="2">
        <v>0.3347222222222222</v>
      </c>
      <c r="C154">
        <v>22.52</v>
      </c>
      <c r="D154">
        <v>74.22</v>
      </c>
      <c r="E154">
        <v>19.350000000000001</v>
      </c>
      <c r="F154">
        <v>19.32</v>
      </c>
      <c r="G154">
        <v>74.36</v>
      </c>
      <c r="H154">
        <v>66.150000000000006</v>
      </c>
      <c r="I154">
        <v>71.459999999999994</v>
      </c>
      <c r="J154">
        <v>71.73</v>
      </c>
      <c r="K154">
        <v>71.83</v>
      </c>
      <c r="L154">
        <v>69.17</v>
      </c>
      <c r="M154">
        <v>21.75</v>
      </c>
      <c r="N154">
        <v>34.46</v>
      </c>
      <c r="O154">
        <v>33.950000000000003</v>
      </c>
      <c r="P154">
        <v>33.880000000000003</v>
      </c>
      <c r="Q154">
        <v>63.55</v>
      </c>
      <c r="R154">
        <v>3.73</v>
      </c>
      <c r="S154">
        <v>71.87</v>
      </c>
      <c r="T154">
        <v>75.81</v>
      </c>
      <c r="U154">
        <v>72.36</v>
      </c>
      <c r="V154">
        <v>72.36</v>
      </c>
      <c r="W154">
        <v>2.95</v>
      </c>
      <c r="X154">
        <v>2.4700000000000002</v>
      </c>
      <c r="Y154">
        <v>3.56</v>
      </c>
      <c r="Z154">
        <v>3.64</v>
      </c>
      <c r="AA154">
        <v>4.5999999999999996</v>
      </c>
      <c r="AB154">
        <v>4.49</v>
      </c>
      <c r="AC154">
        <v>3.87</v>
      </c>
      <c r="AD154">
        <v>1.78</v>
      </c>
      <c r="AE154">
        <v>1.57</v>
      </c>
      <c r="AF154">
        <v>2.08</v>
      </c>
      <c r="AH154" s="4" t="str">
        <f t="shared" si="210"/>
        <v>ON</v>
      </c>
      <c r="AI154" s="31">
        <f>M154+'Config sheet'!$D$9-'Config sheet'!$C$139</f>
        <v>22.7089</v>
      </c>
      <c r="AJ154" s="31">
        <f>N154+'Config sheet'!$D$9+'Config sheet'!$C$140</f>
        <v>35.818899999999999</v>
      </c>
      <c r="AK154" s="25">
        <f t="shared" si="141"/>
        <v>1.5773066947320213</v>
      </c>
      <c r="AL154" s="46">
        <f>'Config sheet'!$C$47</f>
        <v>3546.9708798579968</v>
      </c>
      <c r="AM154" s="4">
        <f>'Config sheet'!$C$42</f>
        <v>1817.9423322060413</v>
      </c>
      <c r="AN154" s="25">
        <f>'Config sheet'!$C$46</f>
        <v>1729.0285476519553</v>
      </c>
      <c r="AO154" s="25">
        <f t="shared" si="142"/>
        <v>1.547449489429672</v>
      </c>
      <c r="AP154" s="25">
        <f>'Config sheet'!$C$50/100*GERC_A_PARA!AM154</f>
        <v>351.771841281869</v>
      </c>
      <c r="AQ154" s="25">
        <f t="shared" si="143"/>
        <v>351.771841281869</v>
      </c>
      <c r="AR154" s="25">
        <f t="shared" si="144"/>
        <v>472.23629618688898</v>
      </c>
      <c r="AS154" s="27">
        <f t="shared" si="145"/>
        <v>2169.7141734879106</v>
      </c>
      <c r="AT154" s="25">
        <f t="shared" si="146"/>
        <v>1616.233982915101</v>
      </c>
      <c r="AU154" s="25">
        <f>'Config sheet'!$C$51/100*GERC_A_PARA!AN154</f>
        <v>266.0974934836359</v>
      </c>
      <c r="AV154" s="25">
        <f t="shared" si="147"/>
        <v>266.0974934836359</v>
      </c>
      <c r="AW154" s="25">
        <f t="shared" si="148"/>
        <v>357.22272223215566</v>
      </c>
      <c r="AX154" s="27">
        <f t="shared" si="149"/>
        <v>1995.1260411355911</v>
      </c>
      <c r="AY154" s="25">
        <f t="shared" si="150"/>
        <v>1486.1821650445984</v>
      </c>
      <c r="AZ154" s="31">
        <f t="shared" si="187"/>
        <v>93.373582166446482</v>
      </c>
      <c r="BA154" s="31">
        <f t="shared" si="188"/>
        <v>94.729686281220211</v>
      </c>
      <c r="BB154" s="31">
        <f t="shared" si="189"/>
        <v>69.554579330293109</v>
      </c>
      <c r="BC154" s="31">
        <f t="shared" si="190"/>
        <v>70.564749970025332</v>
      </c>
      <c r="BD154" s="25">
        <f t="shared" si="151"/>
        <v>94.051634223833346</v>
      </c>
      <c r="BE154">
        <f>'Config sheet'!$D$59</f>
        <v>82.44</v>
      </c>
      <c r="BF154" s="30">
        <f t="shared" si="191"/>
        <v>82.055649436996276</v>
      </c>
      <c r="BG154" s="19">
        <f>Coeff_Summary!$B$10+Coeff_Summary!$D$10*(C154)+Coeff_Summary!$E$10*AI154*100+Coeff_Summary!$F$10*(C154)^2+Coeff_Summary!$G$10*(C154)*AI154*100+Coeff_Summary!$H$10*(AI154*100)^2</f>
        <v>0.96000036314249437</v>
      </c>
      <c r="BH154" s="19">
        <f>Coeff_Summary!$B$8+Coeff_Summary!$D$8*(D154)+Coeff_Summary!$E$8*AJ154*100+Coeff_Summary!$F$8*(D154)^2+Coeff_Summary!$G$8*(D154)*AJ154*100+Coeff_Summary!$H$8*(AJ154*100)^2</f>
        <v>0.97144337373398881</v>
      </c>
      <c r="BI154" s="30">
        <f t="shared" si="192"/>
        <v>0.96572186843824159</v>
      </c>
      <c r="BJ154" s="30">
        <f>BG154*8314.4*(GERC_A_PARA!C154+273)/('Config sheet'!$C$28*AI154*10^5)</f>
        <v>6.3428619927462584E-2</v>
      </c>
      <c r="BK154">
        <f>BH154*(8314.4/'Config sheet'!$C$28)*(BT154/(AJ154*10^5))</f>
        <v>4.7811576403966792E-2</v>
      </c>
      <c r="BL154" s="30">
        <f t="shared" si="193"/>
        <v>3335.9840779499268</v>
      </c>
      <c r="BM154" s="30">
        <f t="shared" si="152"/>
        <v>52594.303356512908</v>
      </c>
      <c r="BN154" s="30">
        <f t="shared" si="153"/>
        <v>2484.9959036673145</v>
      </c>
      <c r="BO154" s="30">
        <f t="shared" si="154"/>
        <v>51974.774533080265</v>
      </c>
      <c r="BP154" s="19">
        <f>(Coeff_Summary!$B$4+Coeff_Summary!$D$4*(C154)+Coeff_Summary!$E$4*AI154*100+Coeff_Summary!$F$4*(C154)^2+Coeff_Summary!$G$4*(C154)*AI154*100+Coeff_Summary!$H$4*(AI154*100)^2+Coeff_Summary!$B$2+Coeff_Summary!$D$2*(D154)+Coeff_Summary!$E$2*AJ154*100+Coeff_Summary!$F$2*(D154)^2+Coeff_Summary!$G$2*(D154)*AJ154*100+Coeff_Summary!$H$2*(AJ154*100)^2)/2</f>
        <v>1.3642369616150403</v>
      </c>
      <c r="BQ154" s="30">
        <f t="shared" si="194"/>
        <v>3.7454654672221146</v>
      </c>
      <c r="BR154" s="30">
        <f>BI154*(8314.4/'Config sheet'!$C$28)*(273+C154)*BQ154*((AK154^(1/BQ154))-1)</f>
        <v>70217.856551688339</v>
      </c>
      <c r="BS154" s="30">
        <f t="shared" si="155"/>
        <v>333.75548649106173</v>
      </c>
      <c r="BT154" s="30">
        <f t="shared" si="156"/>
        <v>347.22</v>
      </c>
      <c r="BU154" s="52">
        <f t="shared" si="157"/>
        <v>73.956453561047837</v>
      </c>
      <c r="BV154" s="30">
        <f t="shared" si="158"/>
        <v>1387.0997619021337</v>
      </c>
      <c r="BW154" s="65">
        <f>Coeff_Summary!$B$8+Coeff_Summary!$D$8*(BS154-273)+Coeff_Summary!$E$8*AJ154*100+Coeff_Summary!$F$8*(BS154-273)^2+Coeff_Summary!$G$8*(BS154-273)*AJ154*100+Coeff_Summary!$H$8*(AJ154*100)^2</f>
        <v>0.9650230306712767</v>
      </c>
      <c r="BX154" s="30">
        <f>BW154*(8314.4/'Config sheet'!$C$28)*(BS154/(AI154*10^5))</f>
        <v>7.2010044364690329E-2</v>
      </c>
      <c r="BY154" s="30">
        <f t="shared" si="159"/>
        <v>1.1352926241662127</v>
      </c>
      <c r="BZ154" s="30">
        <f t="shared" si="160"/>
        <v>1.0119197981905306</v>
      </c>
      <c r="CA154" s="30">
        <f>('Config sheet'!$C$132*(AJ154-AI154) - 'Config sheet'!$C$133*GERC_A_PARA!AJ154)*10^5</f>
        <v>97263.737216532812</v>
      </c>
      <c r="CB154" s="30">
        <f>('Config sheet'!$C$132*(AJ154-AI154) + 'Config sheet'!$C$133*AI154)*10^5</f>
        <v>121776.66650312628</v>
      </c>
      <c r="CC154" s="30">
        <f>'Config sheet'!$C$148</f>
        <v>386976</v>
      </c>
      <c r="CD154" s="30">
        <f t="shared" si="195"/>
        <v>13.464513508938296</v>
      </c>
      <c r="CE154" s="30"/>
      <c r="CF154" s="30"/>
      <c r="CG154" s="30"/>
      <c r="CH154" s="30"/>
      <c r="CI154" s="30"/>
      <c r="CJ154" s="30"/>
      <c r="CK154" s="30"/>
      <c r="CL154" s="30"/>
      <c r="CM154" s="46">
        <f>P154+'Config sheet'!$O$9-'Config sheet'!$C$139</f>
        <v>34.838900000000002</v>
      </c>
      <c r="CN154" s="46">
        <f>Q154+'Config sheet'!$O$9+'Config sheet'!C$140</f>
        <v>64.908900000000003</v>
      </c>
      <c r="CO154" s="27">
        <f t="shared" si="161"/>
        <v>1.8631156552015131</v>
      </c>
      <c r="CP154" s="46">
        <f>'Config sheet'!$N$47</f>
        <v>1852.7346826837274</v>
      </c>
      <c r="CQ154" s="27">
        <f>'Config sheet'!$N$42</f>
        <v>970.82423361890676</v>
      </c>
      <c r="CR154" s="27">
        <f>'Config sheet'!$N$46</f>
        <v>881.91044906482068</v>
      </c>
      <c r="CS154" s="27">
        <f t="shared" si="162"/>
        <v>1.3835850733205735</v>
      </c>
      <c r="CT154" s="27">
        <f>'Config sheet'!$N$50/100*GERC_A_PARA!CQ154</f>
        <v>274.64617569078871</v>
      </c>
      <c r="CU154" s="27">
        <f t="shared" si="163"/>
        <v>274.64617569078871</v>
      </c>
      <c r="CV154" s="27">
        <f t="shared" si="164"/>
        <v>430.61791623479064</v>
      </c>
      <c r="CW154" s="27">
        <f t="shared" si="165"/>
        <v>1245.4704093096955</v>
      </c>
      <c r="CX154" s="27">
        <f t="shared" si="166"/>
        <v>794.35544123166926</v>
      </c>
      <c r="CY154" s="27">
        <f>'Config sheet'!$N$51/100*GERC_A_PARA!CR154</f>
        <v>198.78261521921058</v>
      </c>
      <c r="CZ154" s="27">
        <f t="shared" si="167"/>
        <v>198.78261521921058</v>
      </c>
      <c r="DA154" s="27">
        <f t="shared" si="168"/>
        <v>311.67139077796935</v>
      </c>
      <c r="DB154" s="27">
        <f t="shared" si="169"/>
        <v>1080.6930642840312</v>
      </c>
      <c r="DC154" s="27">
        <f t="shared" si="170"/>
        <v>689.26118958630775</v>
      </c>
      <c r="DD154" s="50">
        <f t="shared" si="171"/>
        <v>83.9340907300396</v>
      </c>
      <c r="DE154" s="50">
        <f t="shared" si="172"/>
        <v>87.199519443446192</v>
      </c>
      <c r="DF154" s="50">
        <f t="shared" si="173"/>
        <v>53.532786630549893</v>
      </c>
      <c r="DG154" s="50">
        <f t="shared" si="174"/>
        <v>55.615462418797911</v>
      </c>
      <c r="DH154" s="27">
        <f t="shared" si="175"/>
        <v>85.566805086742903</v>
      </c>
      <c r="DI154">
        <f>'Config sheet'!$N$59</f>
        <v>71.978923438716066</v>
      </c>
      <c r="DJ154" s="21">
        <f t="shared" si="196"/>
        <v>70.070464805708397</v>
      </c>
      <c r="DK154" s="19">
        <f>Coeff_Summary!$B$11+Coeff_Summary!$D$11*(F154)+Coeff_Summary!$E$11*CM154*100+Coeff_Summary!$F$11*(F154)^2+Coeff_Summary!$G$11*(F154)*CM154*100+Coeff_Summary!$H$11*(CM154*100)^2</f>
        <v>0.93803128437587169</v>
      </c>
      <c r="DL154" s="19">
        <f>Coeff_Summary!$B$9+Coeff_Summary!$D$9*(G154)+Coeff_Summary!$E$9*CN154*100+Coeff_Summary!$F$9*(G154)^2+Coeff_Summary!$G$9*(G154)*CN154*100+Coeff_Summary!$H$9*(CN154*100)^2</f>
        <v>0.95433575408936233</v>
      </c>
      <c r="DM154" s="30">
        <f t="shared" si="197"/>
        <v>0.94618351923261701</v>
      </c>
      <c r="DN154">
        <f>DK154*8314.4*(GERC_A_PARA!F154+273)/('Config sheet'!$N$28*GERC_A_PARA!CM154*10^5)</f>
        <v>3.9960830292563303E-2</v>
      </c>
      <c r="DO154">
        <f>DL154*(8314.4/'Config sheet'!$N$28)*((GERC_A_PARA!G154+273)/(GERC_A_PARA!CN154*10^5))</f>
        <v>2.5929839965320195E-2</v>
      </c>
      <c r="DP154" s="30">
        <f t="shared" si="198"/>
        <v>1585.3258747064697</v>
      </c>
      <c r="DQ154" s="30">
        <f t="shared" si="176"/>
        <v>39671.995378972351</v>
      </c>
      <c r="DR154" s="30">
        <f t="shared" si="177"/>
        <v>1011.1137328396394</v>
      </c>
      <c r="DS154" s="30">
        <f t="shared" si="178"/>
        <v>38994.214163756937</v>
      </c>
      <c r="DT154" s="19">
        <f>(Coeff_Summary!$B$5+Coeff_Summary!$D$5*(F154)+Coeff_Summary!$E$5*CM154*100+Coeff_Summary!$F$5*(F154)^2+Coeff_Summary!$G$5*(F154)*CM154*100+Coeff_Summary!$H$5*(CM154*100)^2+Coeff_Summary!$B$3+Coeff_Summary!$D$3*(G154)+Coeff_Summary!$E$3*CN154*100+Coeff_Summary!$F$3*(G154)^2+Coeff_Summary!$G$3*(G154)*CN154*100+Coeff_Summary!$H$3*(CN154*100)^2)/2</f>
        <v>1.4180625848507677</v>
      </c>
      <c r="DU154" s="30">
        <f t="shared" si="199"/>
        <v>3.3919863585902132</v>
      </c>
      <c r="DV154" s="30">
        <f>DM154*(8314.4/'Config sheet'!$N$28)*(273+F154)*DU154*((CO154^(1/DU154))-1)</f>
        <v>95910.43354279871</v>
      </c>
      <c r="DW154" s="30">
        <f t="shared" si="179"/>
        <v>351.17905611711103</v>
      </c>
      <c r="DX154" s="30">
        <f t="shared" si="180"/>
        <v>347.36</v>
      </c>
      <c r="DY154" s="30">
        <f t="shared" si="181"/>
        <v>106.93869207323952</v>
      </c>
      <c r="DZ154" s="30">
        <f t="shared" si="182"/>
        <v>988.35401297534224</v>
      </c>
      <c r="EA154" s="65">
        <f>Coeff_Summary!$B$9+Coeff_Summary!$D$9*(DW154-273)+Coeff_Summary!$E$9*CN154*100+Coeff_Summary!$F$9*(DW154-273)^2+Coeff_Summary!$G$9*(DW154-273)*CN154*100+Coeff_Summary!$H$9*(CN154*100)^2</f>
        <v>0.95714721103446088</v>
      </c>
      <c r="EB154" s="30">
        <f>EA154*(8314.4/'Config sheet'!$C$28)*(DW154/(CM154*10^5))</f>
        <v>4.8985325237156971E-2</v>
      </c>
      <c r="EC154" s="30">
        <f t="shared" si="183"/>
        <v>1.2258335194369854</v>
      </c>
      <c r="ED154" s="30">
        <f t="shared" si="184"/>
        <v>1.0173815841593592</v>
      </c>
      <c r="EE154" s="30">
        <f>('Config sheet'!$N$132*(CN154-CM154) - 'Config sheet'!$N$133*GERC_A_PARA!CN154)*10^5</f>
        <v>110325.66636462123</v>
      </c>
      <c r="EF154" s="30">
        <f>('Config sheet'!$N$132*(CN154-CM154) + 'Config sheet'!$N$133*CM154)*10^5</f>
        <v>152102.57866771935</v>
      </c>
      <c r="EG154" s="30">
        <f>'Config sheet'!$N$148</f>
        <v>386976</v>
      </c>
      <c r="EH154" s="30">
        <f t="shared" si="185"/>
        <v>2375.453774877476</v>
      </c>
      <c r="EI154" s="30">
        <f>'Config sheet'!$E$127+'Config sheet'!$P$127</f>
        <v>3308.2</v>
      </c>
      <c r="EJ154" s="30"/>
      <c r="EK154" s="63">
        <f t="shared" si="186"/>
        <v>52594.303356512908</v>
      </c>
      <c r="EL154" s="63">
        <f t="shared" si="207"/>
        <v>51974.774533080265</v>
      </c>
      <c r="EM154" s="63">
        <f t="shared" si="208"/>
        <v>39671.995378972351</v>
      </c>
      <c r="EN154" s="63">
        <f t="shared" si="209"/>
        <v>38994.214163756937</v>
      </c>
      <c r="EO154" s="30">
        <f>BL154*(('Config sheet'!$D$8+273)/(C154+273))*(GERC_A_PARA!AI154/'Config sheet'!$D$7)*(1/GERC_A_PARA!BG154)*24*10^-3</f>
        <v>1825.3777296997253</v>
      </c>
      <c r="EP154" s="30">
        <f>BN154*(('Config sheet'!$D$8+273)/(D154+273))*(GERC_A_PARA!AJ154/'Config sheet'!$D$7)*(1/GERC_A_PARA!BH154)*24*10^-3</f>
        <v>1803.8758930932904</v>
      </c>
      <c r="EQ154" s="30">
        <f t="shared" si="200"/>
        <v>1814.6268113965079</v>
      </c>
      <c r="ER154" s="30">
        <f>DP154*(('Config sheet'!$D$8+273)/(F154+273))*(CM154/'Config sheet'!$D$7)*(1/DK154)*24*10^-3</f>
        <v>1376.8863210650172</v>
      </c>
      <c r="ES154" s="30">
        <f>DR154*(('Config sheet'!$D$8+273)/(G154+273))*(CN154/'Config sheet'!$D$7)*(1/DL154)*24*10^-3</f>
        <v>1353.3627328262571</v>
      </c>
      <c r="ET154" s="30">
        <f t="shared" si="201"/>
        <v>1365.1245269456372</v>
      </c>
      <c r="EU154">
        <f t="shared" si="202"/>
        <v>1.0119197981905304</v>
      </c>
      <c r="EV154">
        <f t="shared" si="203"/>
        <v>1.0173815841593594</v>
      </c>
      <c r="EW154" s="30">
        <f t="shared" si="204"/>
        <v>0.76439946395074132</v>
      </c>
      <c r="EX154" s="30">
        <f>'Config sheet'!$C$123/('Config sheet'!$F$17*10^-3)</f>
        <v>1.2841244171864261</v>
      </c>
      <c r="EY154" s="30">
        <f t="shared" si="205"/>
        <v>0.72400282426007656</v>
      </c>
      <c r="EZ154" s="30">
        <f>'Config sheet'!$N$123/('Config sheet'!$Q$17*10^-3)</f>
        <v>1.4616189626248377</v>
      </c>
      <c r="FA154" s="1" t="s">
        <v>561</v>
      </c>
      <c r="FB154" s="30">
        <f t="shared" si="206"/>
        <v>-3.8190561171110176</v>
      </c>
      <c r="FC154" s="30"/>
    </row>
    <row r="155" spans="1:159" x14ac:dyDescent="0.25">
      <c r="A155" s="1">
        <v>43486</v>
      </c>
      <c r="B155" s="2">
        <v>0.37638888888888888</v>
      </c>
      <c r="C155">
        <v>23.68</v>
      </c>
      <c r="D155">
        <v>75.56</v>
      </c>
      <c r="E155">
        <v>22.65</v>
      </c>
      <c r="F155">
        <v>22.61</v>
      </c>
      <c r="G155">
        <v>77.34</v>
      </c>
      <c r="H155">
        <v>66.61</v>
      </c>
      <c r="I155">
        <v>71.94</v>
      </c>
      <c r="J155">
        <v>72.08</v>
      </c>
      <c r="K155">
        <v>72.239999999999995</v>
      </c>
      <c r="L155">
        <v>69.66</v>
      </c>
      <c r="M155">
        <v>21.94</v>
      </c>
      <c r="N155">
        <v>34.81</v>
      </c>
      <c r="O155">
        <v>34.299999999999997</v>
      </c>
      <c r="P155">
        <v>34.229999999999997</v>
      </c>
      <c r="Q155">
        <v>63.54</v>
      </c>
      <c r="R155">
        <v>3.72</v>
      </c>
      <c r="S155">
        <v>69.849999999999994</v>
      </c>
      <c r="T155">
        <v>76.11</v>
      </c>
      <c r="U155">
        <v>72.36</v>
      </c>
      <c r="V155">
        <v>72.36</v>
      </c>
      <c r="W155">
        <v>2.93</v>
      </c>
      <c r="X155">
        <v>2.44</v>
      </c>
      <c r="Y155">
        <v>3.7</v>
      </c>
      <c r="Z155">
        <v>3.7</v>
      </c>
      <c r="AA155">
        <v>4.62</v>
      </c>
      <c r="AB155">
        <v>4.47</v>
      </c>
      <c r="AC155">
        <v>3.9</v>
      </c>
      <c r="AD155">
        <v>1.46</v>
      </c>
      <c r="AE155">
        <v>1.52</v>
      </c>
      <c r="AF155">
        <v>2.36</v>
      </c>
      <c r="AH155" s="4" t="str">
        <f t="shared" si="210"/>
        <v>ON</v>
      </c>
      <c r="AI155" s="31">
        <f>M155+'Config sheet'!$D$9-'Config sheet'!$C$139</f>
        <v>22.898900000000001</v>
      </c>
      <c r="AJ155" s="31">
        <f>N155+'Config sheet'!$D$9+'Config sheet'!$C$140</f>
        <v>36.168900000000001</v>
      </c>
      <c r="AK155" s="25">
        <f t="shared" si="141"/>
        <v>1.579503818960736</v>
      </c>
      <c r="AL155" s="46">
        <f>'Config sheet'!$C$47</f>
        <v>3546.9708798579968</v>
      </c>
      <c r="AM155" s="4">
        <f>'Config sheet'!$C$42</f>
        <v>1817.9423322060413</v>
      </c>
      <c r="AN155" s="25">
        <f>'Config sheet'!$C$46</f>
        <v>1729.0285476519553</v>
      </c>
      <c r="AO155" s="25">
        <f t="shared" si="142"/>
        <v>1.5445305549636099</v>
      </c>
      <c r="AP155" s="25">
        <f>'Config sheet'!$C$50/100*GERC_A_PARA!AM155</f>
        <v>351.771841281869</v>
      </c>
      <c r="AQ155" s="25">
        <f t="shared" si="143"/>
        <v>351.771841281869</v>
      </c>
      <c r="AR155" s="25">
        <f t="shared" si="144"/>
        <v>472.92522126118746</v>
      </c>
      <c r="AS155" s="27">
        <f t="shared" si="145"/>
        <v>2169.7141734879106</v>
      </c>
      <c r="AT155" s="25">
        <f t="shared" si="146"/>
        <v>1613.8795639357238</v>
      </c>
      <c r="AU155" s="25">
        <f>'Config sheet'!$C$51/100*GERC_A_PARA!AN155</f>
        <v>266.0974934836359</v>
      </c>
      <c r="AV155" s="25">
        <f t="shared" si="147"/>
        <v>266.0974934836359</v>
      </c>
      <c r="AW155" s="25">
        <f t="shared" si="148"/>
        <v>357.74385898602668</v>
      </c>
      <c r="AX155" s="27">
        <f t="shared" si="149"/>
        <v>1995.1260411355911</v>
      </c>
      <c r="AY155" s="25">
        <f t="shared" si="150"/>
        <v>1484.0171966469647</v>
      </c>
      <c r="AZ155" s="31">
        <f t="shared" si="187"/>
        <v>93.335686295818789</v>
      </c>
      <c r="BA155" s="31">
        <f t="shared" si="188"/>
        <v>94.699545844581465</v>
      </c>
      <c r="BB155" s="31">
        <f t="shared" si="189"/>
        <v>69.425069227708065</v>
      </c>
      <c r="BC155" s="31">
        <f t="shared" si="190"/>
        <v>70.439536976834816</v>
      </c>
      <c r="BD155" s="25">
        <f t="shared" si="151"/>
        <v>94.01761607020012</v>
      </c>
      <c r="BE155">
        <f>'Config sheet'!$D$59</f>
        <v>82.44</v>
      </c>
      <c r="BF155" s="30">
        <f t="shared" si="191"/>
        <v>81.974959586235769</v>
      </c>
      <c r="BG155" s="19">
        <f>Coeff_Summary!$B$10+Coeff_Summary!$D$10*(C155)+Coeff_Summary!$E$10*AI155*100+Coeff_Summary!$F$10*(C155)^2+Coeff_Summary!$G$10*(C155)*AI155*100+Coeff_Summary!$H$10*(AI155*100)^2</f>
        <v>0.96033360939477219</v>
      </c>
      <c r="BH155" s="19">
        <f>Coeff_Summary!$B$8+Coeff_Summary!$D$8*(D155)+Coeff_Summary!$E$8*AJ155*100+Coeff_Summary!$F$8*(D155)^2+Coeff_Summary!$G$8*(D155)*AJ155*100+Coeff_Summary!$H$8*(AJ155*100)^2</f>
        <v>0.97179679711936362</v>
      </c>
      <c r="BI155" s="30">
        <f t="shared" si="192"/>
        <v>0.96606520325706791</v>
      </c>
      <c r="BJ155" s="30">
        <f>BG155*8314.4*(GERC_A_PARA!C155+273)/('Config sheet'!$C$28*AI155*10^5)</f>
        <v>6.3171161600306225E-2</v>
      </c>
      <c r="BK155">
        <f>BH155*(8314.4/'Config sheet'!$C$28)*(BT155/(AJ155*10^5))</f>
        <v>4.7548935003591218E-2</v>
      </c>
      <c r="BL155" s="30">
        <f t="shared" si="193"/>
        <v>3334.7774639466907</v>
      </c>
      <c r="BM155" s="30">
        <f t="shared" si="152"/>
        <v>52789.554275514936</v>
      </c>
      <c r="BN155" s="30">
        <f t="shared" si="153"/>
        <v>2480.4784266515985</v>
      </c>
      <c r="BO155" s="30">
        <f t="shared" si="154"/>
        <v>52166.855608106802</v>
      </c>
      <c r="BP155" s="19">
        <f>(Coeff_Summary!$B$4+Coeff_Summary!$D$4*(C155)+Coeff_Summary!$E$4*AI155*100+Coeff_Summary!$F$4*(C155)^2+Coeff_Summary!$G$4*(C155)*AI155*100+Coeff_Summary!$H$4*(AI155*100)^2+Coeff_Summary!$B$2+Coeff_Summary!$D$2*(D155)+Coeff_Summary!$E$2*AJ155*100+Coeff_Summary!$F$2*(D155)^2+Coeff_Summary!$G$2*(D155)*AJ155*100+Coeff_Summary!$H$2*(AJ155*100)^2)/2</f>
        <v>1.3634521518302658</v>
      </c>
      <c r="BQ155" s="30">
        <f t="shared" si="194"/>
        <v>3.75139380786224</v>
      </c>
      <c r="BR155" s="30">
        <f>BI155*(8314.4/'Config sheet'!$C$28)*(273+C155)*BQ155*((AK155^(1/BQ155))-1)</f>
        <v>70740.393500219463</v>
      </c>
      <c r="BS155" s="30">
        <f t="shared" si="155"/>
        <v>335.12548021184307</v>
      </c>
      <c r="BT155" s="30">
        <f t="shared" si="156"/>
        <v>348.56</v>
      </c>
      <c r="BU155" s="52">
        <f t="shared" si="157"/>
        <v>74.104626468471608</v>
      </c>
      <c r="BV155" s="30">
        <f t="shared" si="158"/>
        <v>1399.805330845275</v>
      </c>
      <c r="BW155" s="65">
        <f>Coeff_Summary!$B$8+Coeff_Summary!$D$8*(BS155-273)+Coeff_Summary!$E$8*AJ155*100+Coeff_Summary!$F$8*(BS155-273)^2+Coeff_Summary!$G$8*(BS155-273)*AJ155*100+Coeff_Summary!$H$8*(AJ155*100)^2</f>
        <v>0.96543239368733946</v>
      </c>
      <c r="BX155" s="30">
        <f>BW155*(8314.4/'Config sheet'!$C$28)*(BS155/(AI155*10^5))</f>
        <v>7.1736102988189679E-2</v>
      </c>
      <c r="BY155" s="30">
        <f t="shared" si="159"/>
        <v>1.1355830915707259</v>
      </c>
      <c r="BZ155" s="30">
        <f t="shared" si="160"/>
        <v>1.0119366724359626</v>
      </c>
      <c r="CA155" s="30">
        <f>('Config sheet'!$C$132*(AJ155-AI155) - 'Config sheet'!$C$133*GERC_A_PARA!AJ155)*10^5</f>
        <v>98487.285349770405</v>
      </c>
      <c r="CB155" s="30">
        <f>('Config sheet'!$C$132*(AJ155-AI155) + 'Config sheet'!$C$133*AI155)*10^5</f>
        <v>123226.38035273729</v>
      </c>
      <c r="CC155" s="30">
        <f>'Config sheet'!$C$148</f>
        <v>386976</v>
      </c>
      <c r="CD155" s="30">
        <f t="shared" si="195"/>
        <v>13.434519788156933</v>
      </c>
      <c r="CE155" s="30"/>
      <c r="CF155" s="30"/>
      <c r="CG155" s="30"/>
      <c r="CH155" s="30"/>
      <c r="CI155" s="30"/>
      <c r="CJ155" s="30"/>
      <c r="CK155" s="30"/>
      <c r="CL155" s="30"/>
      <c r="CM155" s="46">
        <f>P155+'Config sheet'!$O$9-'Config sheet'!$C$139</f>
        <v>35.188899999999997</v>
      </c>
      <c r="CN155" s="46">
        <f>Q155+'Config sheet'!$O$9+'Config sheet'!C$140</f>
        <v>64.898900000000012</v>
      </c>
      <c r="CO155" s="27">
        <f t="shared" si="161"/>
        <v>1.8443003333437538</v>
      </c>
      <c r="CP155" s="46">
        <f>'Config sheet'!$N$47</f>
        <v>1852.7346826837274</v>
      </c>
      <c r="CQ155" s="27">
        <f>'Config sheet'!$N$42</f>
        <v>970.82423361890676</v>
      </c>
      <c r="CR155" s="27">
        <f>'Config sheet'!$N$46</f>
        <v>881.91044906482068</v>
      </c>
      <c r="CS155" s="27">
        <f t="shared" si="162"/>
        <v>1.3840997840195723</v>
      </c>
      <c r="CT155" s="27">
        <f>'Config sheet'!$N$50/100*GERC_A_PARA!CQ155</f>
        <v>274.64617569078871</v>
      </c>
      <c r="CU155" s="27">
        <f t="shared" si="163"/>
        <v>274.64617569078871</v>
      </c>
      <c r="CV155" s="27">
        <f t="shared" si="164"/>
        <v>427.4000775443933</v>
      </c>
      <c r="CW155" s="27">
        <f t="shared" si="165"/>
        <v>1245.4704093096955</v>
      </c>
      <c r="CX155" s="27">
        <f t="shared" si="166"/>
        <v>800.33603835137251</v>
      </c>
      <c r="CY155" s="27">
        <f>'Config sheet'!$N$51/100*GERC_A_PARA!CR155</f>
        <v>198.78261521921058</v>
      </c>
      <c r="CZ155" s="27">
        <f t="shared" si="167"/>
        <v>198.78261521921058</v>
      </c>
      <c r="DA155" s="27">
        <f t="shared" si="168"/>
        <v>309.34239279129832</v>
      </c>
      <c r="DB155" s="27">
        <f t="shared" si="169"/>
        <v>1080.6930642840312</v>
      </c>
      <c r="DC155" s="27">
        <f t="shared" si="170"/>
        <v>694.45054597665546</v>
      </c>
      <c r="DD155" s="50">
        <f t="shared" si="171"/>
        <v>84.265545032370127</v>
      </c>
      <c r="DE155" s="50">
        <f t="shared" si="172"/>
        <v>87.463604985140435</v>
      </c>
      <c r="DF155" s="50">
        <f t="shared" si="173"/>
        <v>54.148819575814308</v>
      </c>
      <c r="DG155" s="50">
        <f t="shared" si="174"/>
        <v>56.203884564816306</v>
      </c>
      <c r="DH155" s="27">
        <f t="shared" si="175"/>
        <v>85.864575008755281</v>
      </c>
      <c r="DI155">
        <f>'Config sheet'!$N$59</f>
        <v>71.978923438716066</v>
      </c>
      <c r="DJ155" s="21">
        <f t="shared" si="196"/>
        <v>70.520463539535299</v>
      </c>
      <c r="DK155" s="19">
        <f>Coeff_Summary!$B$11+Coeff_Summary!$D$11*(F155)+Coeff_Summary!$E$11*CM155*100+Coeff_Summary!$F$11*(F155)^2+Coeff_Summary!$G$11*(F155)*CM155*100+Coeff_Summary!$H$11*(CM155*100)^2</f>
        <v>0.94032705341229683</v>
      </c>
      <c r="DL155" s="19">
        <f>Coeff_Summary!$B$9+Coeff_Summary!$D$9*(G155)+Coeff_Summary!$E$9*CN155*100+Coeff_Summary!$F$9*(G155)^2+Coeff_Summary!$G$9*(G155)*CN155*100+Coeff_Summary!$H$9*(CN155*100)^2</f>
        <v>0.95654552784135694</v>
      </c>
      <c r="DM155" s="30">
        <f t="shared" si="197"/>
        <v>0.94843629062682688</v>
      </c>
      <c r="DN155">
        <f>DK155*8314.4*(GERC_A_PARA!F155+273)/('Config sheet'!$N$28*GERC_A_PARA!CM155*10^5)</f>
        <v>4.0106563005543078E-2</v>
      </c>
      <c r="DO155">
        <f>DL155*(8314.4/'Config sheet'!$N$28)*((GERC_A_PARA!G155+273)/(GERC_A_PARA!CN155*10^5))</f>
        <v>2.6216886870195879E-2</v>
      </c>
      <c r="DP155" s="30">
        <f t="shared" si="198"/>
        <v>1590.8427613261933</v>
      </c>
      <c r="DQ155" s="30">
        <f t="shared" si="176"/>
        <v>39665.397433989172</v>
      </c>
      <c r="DR155" s="30">
        <f t="shared" si="177"/>
        <v>1022.2714114464126</v>
      </c>
      <c r="DS155" s="30">
        <f t="shared" si="178"/>
        <v>38992.860460810873</v>
      </c>
      <c r="DT155" s="19">
        <f>(Coeff_Summary!$B$5+Coeff_Summary!$D$5*(F155)+Coeff_Summary!$E$5*CM155*100+Coeff_Summary!$F$5*(F155)^2+Coeff_Summary!$G$5*(F155)*CM155*100+Coeff_Summary!$H$5*(CM155*100)^2+Coeff_Summary!$B$3+Coeff_Summary!$D$3*(G155)+Coeff_Summary!$E$3*CN155*100+Coeff_Summary!$F$3*(G155)^2+Coeff_Summary!$G$3*(G155)*CN155*100+Coeff_Summary!$H$3*(CN155*100)^2)/2</f>
        <v>1.4130271066228524</v>
      </c>
      <c r="DU155" s="30">
        <f t="shared" si="199"/>
        <v>3.4211485976709284</v>
      </c>
      <c r="DV155" s="30">
        <f>DM155*(8314.4/'Config sheet'!$N$28)*(273+F155)*DU155*((CO155^(1/DU155))-1)</f>
        <v>95412.015479347712</v>
      </c>
      <c r="DW155" s="30">
        <f t="shared" si="179"/>
        <v>353.52617661777538</v>
      </c>
      <c r="DX155" s="30">
        <f t="shared" si="180"/>
        <v>350.34000000000003</v>
      </c>
      <c r="DY155" s="30">
        <f t="shared" si="181"/>
        <v>105.82162729357825</v>
      </c>
      <c r="DZ155" s="30">
        <f t="shared" si="182"/>
        <v>993.43153893266333</v>
      </c>
      <c r="EA155" s="65">
        <f>Coeff_Summary!$B$9+Coeff_Summary!$D$9*(DW155-273)+Coeff_Summary!$E$9*CN155*100+Coeff_Summary!$F$9*(DW155-273)^2+Coeff_Summary!$G$9*(DW155-273)*CN155*100+Coeff_Summary!$H$9*(CN155*100)^2</f>
        <v>0.95881442388701688</v>
      </c>
      <c r="EB155" s="30">
        <f>EA155*(8314.4/'Config sheet'!$C$28)*(DW155/(CM155*10^5))</f>
        <v>4.8907282097730639E-2</v>
      </c>
      <c r="EC155" s="30">
        <f t="shared" si="183"/>
        <v>1.2194333902651102</v>
      </c>
      <c r="ED155" s="30">
        <f t="shared" si="184"/>
        <v>1.0172476952249816</v>
      </c>
      <c r="EE155" s="30">
        <f>('Config sheet'!$N$132*(CN155-CM155) - 'Config sheet'!$N$133*GERC_A_PARA!CN155)*10^5</f>
        <v>108683.56201904042</v>
      </c>
      <c r="EF155" s="30">
        <f>('Config sheet'!$N$132*(CN155-CM155) + 'Config sheet'!$N$133*CM155)*10^5</f>
        <v>150602.87495837369</v>
      </c>
      <c r="EG155" s="30">
        <f>'Config sheet'!$N$148</f>
        <v>386976</v>
      </c>
      <c r="EH155" s="30">
        <f t="shared" si="185"/>
        <v>2393.2368697779384</v>
      </c>
      <c r="EI155" s="30">
        <f>'Config sheet'!$E$127+'Config sheet'!$P$127</f>
        <v>3308.2</v>
      </c>
      <c r="EJ155" s="30"/>
      <c r="EK155" s="63">
        <f t="shared" si="186"/>
        <v>52789.554275514936</v>
      </c>
      <c r="EL155" s="63">
        <f t="shared" si="207"/>
        <v>52166.855608106802</v>
      </c>
      <c r="EM155" s="63">
        <f t="shared" si="208"/>
        <v>39665.397433989172</v>
      </c>
      <c r="EN155" s="63">
        <f t="shared" si="209"/>
        <v>38992.860460810873</v>
      </c>
      <c r="EO155" s="30">
        <f>BL155*(('Config sheet'!$D$8+273)/(C155+273))*(GERC_A_PARA!AI155/'Config sheet'!$D$7)*(1/GERC_A_PARA!BG155)*24*10^-3</f>
        <v>1832.1542559868744</v>
      </c>
      <c r="EP155" s="30">
        <f>BN155*(('Config sheet'!$D$8+273)/(D155+273))*(GERC_A_PARA!AJ155/'Config sheet'!$D$7)*(1/GERC_A_PARA!BH155)*24*10^-3</f>
        <v>1810.5424043744365</v>
      </c>
      <c r="EQ155" s="30">
        <f t="shared" si="200"/>
        <v>1821.3483301806555</v>
      </c>
      <c r="ER155" s="30">
        <f>DP155*(('Config sheet'!$D$8+273)/(F155+273))*(CM155/'Config sheet'!$D$7)*(1/DK155)*24*10^-3</f>
        <v>1376.6573277888358</v>
      </c>
      <c r="ES155" s="30">
        <f>DR155*(('Config sheet'!$D$8+273)/(G155+273))*(CN155/'Config sheet'!$D$7)*(1/DL155)*24*10^-3</f>
        <v>1353.3157501864528</v>
      </c>
      <c r="ET155" s="30">
        <f t="shared" si="201"/>
        <v>1364.9865389876443</v>
      </c>
      <c r="EU155">
        <f t="shared" si="202"/>
        <v>1.0119366724359626</v>
      </c>
      <c r="EV155">
        <f t="shared" si="203"/>
        <v>1.0172476952249814</v>
      </c>
      <c r="EW155" s="30">
        <f t="shared" si="204"/>
        <v>0.76855443170853066</v>
      </c>
      <c r="EX155" s="30">
        <f>'Config sheet'!$C$123/('Config sheet'!$F$17*10^-3)</f>
        <v>1.2841244171864261</v>
      </c>
      <c r="EY155" s="30">
        <f t="shared" si="205"/>
        <v>0.72779585040410111</v>
      </c>
      <c r="EZ155" s="30">
        <f>'Config sheet'!$N$123/('Config sheet'!$Q$17*10^-3)</f>
        <v>1.4616189626248377</v>
      </c>
      <c r="FA155" s="1" t="s">
        <v>562</v>
      </c>
      <c r="FB155" s="30">
        <f t="shared" si="206"/>
        <v>-3.1861766177753452</v>
      </c>
      <c r="FC155" s="30"/>
    </row>
    <row r="156" spans="1:159" x14ac:dyDescent="0.25">
      <c r="A156" s="1">
        <v>43486</v>
      </c>
      <c r="B156" s="2">
        <v>0.41805555555555557</v>
      </c>
      <c r="C156">
        <v>25.11</v>
      </c>
      <c r="D156">
        <v>77.37</v>
      </c>
      <c r="E156">
        <v>26.09</v>
      </c>
      <c r="F156">
        <v>26.01</v>
      </c>
      <c r="G156">
        <v>80.5</v>
      </c>
      <c r="H156">
        <v>66.91</v>
      </c>
      <c r="I156">
        <v>72.33</v>
      </c>
      <c r="J156">
        <v>72.44</v>
      </c>
      <c r="K156">
        <v>72.64</v>
      </c>
      <c r="L156">
        <v>70.180000000000007</v>
      </c>
      <c r="M156">
        <v>21.91</v>
      </c>
      <c r="N156">
        <v>34.96</v>
      </c>
      <c r="O156">
        <v>34.44</v>
      </c>
      <c r="P156">
        <v>34.369999999999997</v>
      </c>
      <c r="Q156">
        <v>63.58</v>
      </c>
      <c r="R156">
        <v>3.71</v>
      </c>
      <c r="S156">
        <v>69.150000000000006</v>
      </c>
      <c r="T156">
        <v>76.400000000000006</v>
      </c>
      <c r="U156">
        <v>72.959999999999994</v>
      </c>
      <c r="V156">
        <v>72.959999999999994</v>
      </c>
      <c r="W156">
        <v>2.96</v>
      </c>
      <c r="X156">
        <v>2.4500000000000002</v>
      </c>
      <c r="Y156">
        <v>3.78</v>
      </c>
      <c r="Z156">
        <v>3.68</v>
      </c>
      <c r="AA156">
        <v>4.67</v>
      </c>
      <c r="AB156">
        <v>4.55</v>
      </c>
      <c r="AC156">
        <v>4</v>
      </c>
      <c r="AD156">
        <v>1.69</v>
      </c>
      <c r="AE156">
        <v>1.34</v>
      </c>
      <c r="AF156">
        <v>2.11</v>
      </c>
      <c r="AH156" s="4" t="str">
        <f t="shared" si="210"/>
        <v>ON</v>
      </c>
      <c r="AI156" s="31">
        <f>M156+'Config sheet'!$D$9-'Config sheet'!$C$139</f>
        <v>22.8689</v>
      </c>
      <c r="AJ156" s="31">
        <f>N156+'Config sheet'!$D$9+'Config sheet'!$C$140</f>
        <v>36.318899999999999</v>
      </c>
      <c r="AK156" s="25">
        <f t="shared" si="141"/>
        <v>1.5881349780706548</v>
      </c>
      <c r="AL156" s="46">
        <f>'Config sheet'!$C$47</f>
        <v>3546.9708798579968</v>
      </c>
      <c r="AM156" s="4">
        <f>'Config sheet'!$C$42</f>
        <v>1817.9423322060413</v>
      </c>
      <c r="AN156" s="25">
        <f>'Config sheet'!$C$46</f>
        <v>1729.0285476519553</v>
      </c>
      <c r="AO156" s="25">
        <f t="shared" si="142"/>
        <v>1.5365760715225862</v>
      </c>
      <c r="AP156" s="25">
        <f>'Config sheet'!$C$50/100*GERC_A_PARA!AM156</f>
        <v>351.771841281869</v>
      </c>
      <c r="AQ156" s="25">
        <f t="shared" si="143"/>
        <v>351.771841281869</v>
      </c>
      <c r="AR156" s="25">
        <f t="shared" si="144"/>
        <v>475.33316216952016</v>
      </c>
      <c r="AS156" s="27">
        <f t="shared" si="145"/>
        <v>2169.7141734879106</v>
      </c>
      <c r="AT156" s="25">
        <f t="shared" si="146"/>
        <v>1605.7039790356805</v>
      </c>
      <c r="AU156" s="25">
        <f>'Config sheet'!$C$51/100*GERC_A_PARA!AN156</f>
        <v>266.0974934836359</v>
      </c>
      <c r="AV156" s="25">
        <f t="shared" si="147"/>
        <v>266.0974934836359</v>
      </c>
      <c r="AW156" s="25">
        <f t="shared" si="148"/>
        <v>359.56534372405781</v>
      </c>
      <c r="AX156" s="27">
        <f t="shared" si="149"/>
        <v>1995.1260411355911</v>
      </c>
      <c r="AY156" s="25">
        <f t="shared" si="150"/>
        <v>1476.4994680286507</v>
      </c>
      <c r="AZ156" s="31">
        <f t="shared" si="187"/>
        <v>93.203232099353144</v>
      </c>
      <c r="BA156" s="31">
        <f t="shared" si="188"/>
        <v>94.594198553439014</v>
      </c>
      <c r="BB156" s="31">
        <f t="shared" si="189"/>
        <v>68.975352822781048</v>
      </c>
      <c r="BC156" s="31">
        <f t="shared" si="190"/>
        <v>70.004742037877719</v>
      </c>
      <c r="BD156" s="25">
        <f t="shared" si="151"/>
        <v>93.898715326396086</v>
      </c>
      <c r="BE156">
        <f>'Config sheet'!$D$59</f>
        <v>82.44</v>
      </c>
      <c r="BF156" s="30">
        <f t="shared" si="191"/>
        <v>81.694381378362721</v>
      </c>
      <c r="BG156" s="19">
        <f>Coeff_Summary!$B$10+Coeff_Summary!$D$10*(C156)+Coeff_Summary!$E$10*AI156*100+Coeff_Summary!$F$10*(C156)^2+Coeff_Summary!$G$10*(C156)*AI156*100+Coeff_Summary!$H$10*(AI156*100)^2</f>
        <v>0.96115945521277502</v>
      </c>
      <c r="BH156" s="19">
        <f>Coeff_Summary!$B$8+Coeff_Summary!$D$8*(D156)+Coeff_Summary!$E$8*AJ156*100+Coeff_Summary!$F$8*(D156)^2+Coeff_Summary!$G$8*(D156)*AJ156*100+Coeff_Summary!$H$8*(AJ156*100)^2</f>
        <v>0.97248541830411883</v>
      </c>
      <c r="BI156" s="30">
        <f t="shared" si="192"/>
        <v>0.96682243675844692</v>
      </c>
      <c r="BJ156" s="30">
        <f>BG156*8314.4*(GERC_A_PARA!C156+273)/('Config sheet'!$C$28*AI156*10^5)</f>
        <v>6.3613574014174751E-2</v>
      </c>
      <c r="BK156">
        <f>BH156*(8314.4/'Config sheet'!$C$28)*(BT156/(AJ156*10^5))</f>
        <v>4.76321746215067E-2</v>
      </c>
      <c r="BL156" s="30">
        <f t="shared" si="193"/>
        <v>3330.5600891880272</v>
      </c>
      <c r="BM156" s="30">
        <f t="shared" si="152"/>
        <v>52356.122742700987</v>
      </c>
      <c r="BN156" s="30">
        <f t="shared" si="153"/>
        <v>2464.7917467532934</v>
      </c>
      <c r="BO156" s="30">
        <f t="shared" si="154"/>
        <v>51746.36191479698</v>
      </c>
      <c r="BP156" s="19">
        <f>(Coeff_Summary!$B$4+Coeff_Summary!$D$4*(C156)+Coeff_Summary!$E$4*AI156*100+Coeff_Summary!$F$4*(C156)^2+Coeff_Summary!$G$4*(C156)*AI156*100+Coeff_Summary!$H$4*(AI156*100)^2+Coeff_Summary!$B$2+Coeff_Summary!$D$2*(D156)+Coeff_Summary!$E$2*AJ156*100+Coeff_Summary!$F$2*(D156)^2+Coeff_Summary!$G$2*(D156)*AJ156*100+Coeff_Summary!$H$2*(AJ156*100)^2)/2</f>
        <v>1.3616753108751587</v>
      </c>
      <c r="BQ156" s="30">
        <f t="shared" si="194"/>
        <v>3.764910874287394</v>
      </c>
      <c r="BR156" s="30">
        <f>BI156*(8314.4/'Config sheet'!$C$28)*(273+C156)*BQ156*((AK156^(1/BQ156))-1)</f>
        <v>72022.266091705809</v>
      </c>
      <c r="BS156" s="30">
        <f t="shared" si="155"/>
        <v>337.08106524304014</v>
      </c>
      <c r="BT156" s="30">
        <f t="shared" si="156"/>
        <v>350.37</v>
      </c>
      <c r="BU156" s="52">
        <f t="shared" si="157"/>
        <v>74.571498742901142</v>
      </c>
      <c r="BV156" s="30">
        <f t="shared" si="158"/>
        <v>1404.6201249329276</v>
      </c>
      <c r="BW156" s="65">
        <f>Coeff_Summary!$B$8+Coeff_Summary!$D$8*(BS156-273)+Coeff_Summary!$E$8*AJ156*100+Coeff_Summary!$F$8*(BS156-273)^2+Coeff_Summary!$G$8*(BS156-273)*AJ156*100+Coeff_Summary!$H$8*(AJ156*100)^2</f>
        <v>0.96629782727389768</v>
      </c>
      <c r="BX156" s="30">
        <f>BW156*(8314.4/'Config sheet'!$C$28)*(BS156/(AI156*10^5))</f>
        <v>7.2314130713549155E-2</v>
      </c>
      <c r="BY156" s="30">
        <f t="shared" si="159"/>
        <v>1.1367720150016363</v>
      </c>
      <c r="BZ156" s="30">
        <f t="shared" si="160"/>
        <v>1.011783646334558</v>
      </c>
      <c r="CA156" s="30">
        <f>('Config sheet'!$C$132*(AJ156-AI156) - 'Config sheet'!$C$133*GERC_A_PARA!AJ156)*10^5</f>
        <v>99965.865691081257</v>
      </c>
      <c r="CB156" s="30">
        <f>('Config sheet'!$C$132*(AJ156-AI156) + 'Config sheet'!$C$133*AI156)*10^5</f>
        <v>124755.21974213113</v>
      </c>
      <c r="CC156" s="30">
        <f>'Config sheet'!$C$148</f>
        <v>386976</v>
      </c>
      <c r="CD156" s="30">
        <f t="shared" si="195"/>
        <v>13.288934756959861</v>
      </c>
      <c r="CE156" s="30"/>
      <c r="CF156" s="30"/>
      <c r="CG156" s="30"/>
      <c r="CH156" s="30"/>
      <c r="CI156" s="30"/>
      <c r="CJ156" s="30"/>
      <c r="CK156" s="30"/>
      <c r="CL156" s="30"/>
      <c r="CM156" s="46">
        <f>P156+'Config sheet'!$O$9-'Config sheet'!$C$139</f>
        <v>35.328899999999997</v>
      </c>
      <c r="CN156" s="46">
        <f>Q156+'Config sheet'!$O$9+'Config sheet'!C$140</f>
        <v>64.938900000000004</v>
      </c>
      <c r="CO156" s="27">
        <f t="shared" si="161"/>
        <v>1.8381240287696479</v>
      </c>
      <c r="CP156" s="46">
        <f>'Config sheet'!$N$47</f>
        <v>1852.7346826837274</v>
      </c>
      <c r="CQ156" s="27">
        <f>'Config sheet'!$N$42</f>
        <v>970.82423361890676</v>
      </c>
      <c r="CR156" s="27">
        <f>'Config sheet'!$N$46</f>
        <v>881.91044906482068</v>
      </c>
      <c r="CS156" s="27">
        <f t="shared" si="162"/>
        <v>1.3793148910370758</v>
      </c>
      <c r="CT156" s="27">
        <f>'Config sheet'!$N$50/100*GERC_A_PARA!CQ156</f>
        <v>274.64617569078871</v>
      </c>
      <c r="CU156" s="27">
        <f t="shared" si="163"/>
        <v>274.64617569078871</v>
      </c>
      <c r="CV156" s="27">
        <f t="shared" si="164"/>
        <v>427.01650660956511</v>
      </c>
      <c r="CW156" s="27">
        <f t="shared" si="165"/>
        <v>1245.4704093096955</v>
      </c>
      <c r="CX156" s="27">
        <f t="shared" si="166"/>
        <v>801.05494649111779</v>
      </c>
      <c r="CY156" s="27">
        <f>'Config sheet'!$N$51/100*GERC_A_PARA!CR156</f>
        <v>198.78261521921058</v>
      </c>
      <c r="CZ156" s="27">
        <f t="shared" si="167"/>
        <v>198.78261521921058</v>
      </c>
      <c r="DA156" s="27">
        <f t="shared" si="168"/>
        <v>309.06477292874081</v>
      </c>
      <c r="DB156" s="27">
        <f t="shared" si="169"/>
        <v>1080.6930642840312</v>
      </c>
      <c r="DC156" s="27">
        <f t="shared" si="170"/>
        <v>695.07434164026392</v>
      </c>
      <c r="DD156" s="50">
        <f t="shared" si="171"/>
        <v>84.30505485521401</v>
      </c>
      <c r="DE156" s="50">
        <f t="shared" si="172"/>
        <v>87.495084356186766</v>
      </c>
      <c r="DF156" s="50">
        <f t="shared" si="173"/>
        <v>54.222870893740868</v>
      </c>
      <c r="DG156" s="50">
        <f t="shared" si="174"/>
        <v>56.274616878314795</v>
      </c>
      <c r="DH156" s="27">
        <f t="shared" si="175"/>
        <v>85.900069605700395</v>
      </c>
      <c r="DI156">
        <f>'Config sheet'!$N$59</f>
        <v>71.978923438716066</v>
      </c>
      <c r="DJ156" s="21">
        <f t="shared" si="196"/>
        <v>70.57440674586411</v>
      </c>
      <c r="DK156" s="19">
        <f>Coeff_Summary!$B$11+Coeff_Summary!$D$11*(F156)+Coeff_Summary!$E$11*CM156*100+Coeff_Summary!$F$11*(F156)^2+Coeff_Summary!$G$11*(F156)*CM156*100+Coeff_Summary!$H$11*(CM156*100)^2</f>
        <v>0.94294774456970065</v>
      </c>
      <c r="DL156" s="19">
        <f>Coeff_Summary!$B$9+Coeff_Summary!$D$9*(G156)+Coeff_Summary!$E$9*CN156*100+Coeff_Summary!$F$9*(G156)^2+Coeff_Summary!$G$9*(G156)*CN156*100+Coeff_Summary!$H$9*(CN156*100)^2</f>
        <v>0.95877839928066255</v>
      </c>
      <c r="DM156" s="30">
        <f t="shared" si="197"/>
        <v>0.9508630719251816</v>
      </c>
      <c r="DN156">
        <f>DK156*8314.4*(GERC_A_PARA!F156+273)/('Config sheet'!$N$28*GERC_A_PARA!CM156*10^5)</f>
        <v>4.0519708111438978E-2</v>
      </c>
      <c r="DO156">
        <f>DL156*(8314.4/'Config sheet'!$N$28)*((GERC_A_PARA!G156+273)/(GERC_A_PARA!CN156*10^5))</f>
        <v>2.6498776122234675E-2</v>
      </c>
      <c r="DP156" s="30">
        <f t="shared" si="198"/>
        <v>1591.5003820342743</v>
      </c>
      <c r="DQ156" s="30">
        <f t="shared" si="176"/>
        <v>39277.19266035343</v>
      </c>
      <c r="DR156" s="30">
        <f t="shared" si="177"/>
        <v>1023.612639723543</v>
      </c>
      <c r="DS156" s="30">
        <f t="shared" si="178"/>
        <v>38628.67609438939</v>
      </c>
      <c r="DT156" s="19">
        <f>(Coeff_Summary!$B$5+Coeff_Summary!$D$5*(F156)+Coeff_Summary!$E$5*CM156*100+Coeff_Summary!$F$5*(F156)^2+Coeff_Summary!$G$5*(F156)*CM156*100+Coeff_Summary!$H$5*(CM156*100)^2+Coeff_Summary!$B$3+Coeff_Summary!$D$3*(G156)+Coeff_Summary!$E$3*CN156*100+Coeff_Summary!$F$3*(G156)^2+Coeff_Summary!$G$3*(G156)*CN156*100+Coeff_Summary!$H$3*(CN156*100)^2)/2</f>
        <v>1.4075571666743742</v>
      </c>
      <c r="DU156" s="30">
        <f t="shared" si="199"/>
        <v>3.4536435174478712</v>
      </c>
      <c r="DV156" s="30">
        <f>DM156*(8314.4/'Config sheet'!$N$28)*(273+F156)*DU156*((CO156^(1/DU156))-1)</f>
        <v>96094.684565334814</v>
      </c>
      <c r="DW156" s="30">
        <f t="shared" si="179"/>
        <v>356.64426932186535</v>
      </c>
      <c r="DX156" s="30">
        <f t="shared" si="180"/>
        <v>353.5</v>
      </c>
      <c r="DY156" s="30">
        <f t="shared" si="181"/>
        <v>105.77036028971436</v>
      </c>
      <c r="DZ156" s="30">
        <f t="shared" si="182"/>
        <v>991.22744914609893</v>
      </c>
      <c r="EA156" s="65">
        <f>Coeff_Summary!$B$9+Coeff_Summary!$D$9*(DW156-273)+Coeff_Summary!$E$9*CN156*100+Coeff_Summary!$F$9*(DW156-273)^2+Coeff_Summary!$G$9*(DW156-273)*CN156*100+Coeff_Summary!$H$9*(CN156*100)^2</f>
        <v>0.96092992303441949</v>
      </c>
      <c r="EB156" s="30">
        <f>EA156*(8314.4/'Config sheet'!$C$28)*(DW156/(CM156*10^5))</f>
        <v>4.9251553832808895E-2</v>
      </c>
      <c r="EC156" s="30">
        <f t="shared" si="183"/>
        <v>1.2154962641230098</v>
      </c>
      <c r="ED156" s="30">
        <f t="shared" si="184"/>
        <v>1.016788475079482</v>
      </c>
      <c r="EE156" s="30">
        <f>('Config sheet'!$N$132*(CN156-CM156) - 'Config sheet'!$N$133*GERC_A_PARA!CN156)*10^5</f>
        <v>108209.50550312722</v>
      </c>
      <c r="EF156" s="30">
        <f>('Config sheet'!$N$132*(CN156-CM156) + 'Config sheet'!$N$133*CM156)*10^5</f>
        <v>150204.20701458497</v>
      </c>
      <c r="EG156" s="30">
        <f>'Config sheet'!$N$148</f>
        <v>386976</v>
      </c>
      <c r="EH156" s="30">
        <f t="shared" si="185"/>
        <v>2395.8475740790263</v>
      </c>
      <c r="EI156" s="30">
        <f>'Config sheet'!$E$127+'Config sheet'!$P$127</f>
        <v>3308.2</v>
      </c>
      <c r="EJ156" s="30"/>
      <c r="EK156" s="63">
        <f t="shared" si="186"/>
        <v>52356.122742700987</v>
      </c>
      <c r="EL156" s="63">
        <f t="shared" si="207"/>
        <v>51746.36191479698</v>
      </c>
      <c r="EM156" s="63">
        <f t="shared" si="208"/>
        <v>39277.19266035343</v>
      </c>
      <c r="EN156" s="63">
        <f t="shared" si="209"/>
        <v>38628.67609438939</v>
      </c>
      <c r="EO156" s="30">
        <f>BL156*(('Config sheet'!$D$8+273)/(C156+273))*(GERC_A_PARA!AI156/'Config sheet'!$D$7)*(1/GERC_A_PARA!BG156)*24*10^-3</f>
        <v>1817.1112529075265</v>
      </c>
      <c r="EP156" s="30">
        <f>BN156*(('Config sheet'!$D$8+273)/(D156+273))*(GERC_A_PARA!AJ156/'Config sheet'!$D$7)*(1/GERC_A_PARA!BH156)*24*10^-3</f>
        <v>1795.9484317526492</v>
      </c>
      <c r="EQ156" s="30">
        <f t="shared" si="200"/>
        <v>1806.5298423300878</v>
      </c>
      <c r="ER156" s="30">
        <f>DP156*(('Config sheet'!$D$8+273)/(F156+273))*(CM156/'Config sheet'!$D$7)*(1/DK156)*24*10^-3</f>
        <v>1363.1839988704089</v>
      </c>
      <c r="ES156" s="30">
        <f>DR156*(('Config sheet'!$D$8+273)/(G156+273))*(CN156/'Config sheet'!$D$7)*(1/DL156)*24*10^-3</f>
        <v>1340.6760917149945</v>
      </c>
      <c r="ET156" s="30">
        <f t="shared" si="201"/>
        <v>1351.9300452927018</v>
      </c>
      <c r="EU156">
        <f t="shared" si="202"/>
        <v>1.011783646334558</v>
      </c>
      <c r="EV156">
        <f t="shared" si="203"/>
        <v>1.016788475079482</v>
      </c>
      <c r="EW156" s="30">
        <f t="shared" si="204"/>
        <v>0.77752389803936406</v>
      </c>
      <c r="EX156" s="30">
        <f>'Config sheet'!$C$123/('Config sheet'!$F$17*10^-3)</f>
        <v>1.2841244171864261</v>
      </c>
      <c r="EY156" s="30">
        <f t="shared" si="205"/>
        <v>0.73319433398012213</v>
      </c>
      <c r="EZ156" s="30">
        <f>'Config sheet'!$N$123/('Config sheet'!$Q$17*10^-3)</f>
        <v>1.4616189626248377</v>
      </c>
      <c r="FA156" s="1" t="s">
        <v>563</v>
      </c>
      <c r="FB156" s="30">
        <f t="shared" si="206"/>
        <v>-3.1442693218653517</v>
      </c>
      <c r="FC156" s="30"/>
    </row>
    <row r="157" spans="1:159" x14ac:dyDescent="0.25">
      <c r="A157" s="1">
        <v>43486</v>
      </c>
      <c r="B157" s="29">
        <v>0.4597222222222222</v>
      </c>
      <c r="C157">
        <v>27.17</v>
      </c>
      <c r="D157">
        <v>79.62</v>
      </c>
      <c r="E157">
        <v>29.76</v>
      </c>
      <c r="F157">
        <v>29.69</v>
      </c>
      <c r="G157">
        <v>84.42</v>
      </c>
      <c r="H157">
        <v>67.27</v>
      </c>
      <c r="I157">
        <v>72.63</v>
      </c>
      <c r="J157">
        <v>72.739999999999995</v>
      </c>
      <c r="K157">
        <v>73.040000000000006</v>
      </c>
      <c r="L157">
        <v>70.56</v>
      </c>
      <c r="M157">
        <v>21.87</v>
      </c>
      <c r="N157">
        <v>35.01</v>
      </c>
      <c r="O157">
        <v>34.5</v>
      </c>
      <c r="P157">
        <v>34.43</v>
      </c>
      <c r="Q157">
        <v>63.58</v>
      </c>
      <c r="R157">
        <v>3.7</v>
      </c>
      <c r="S157">
        <v>67.64</v>
      </c>
      <c r="T157">
        <v>76.75</v>
      </c>
      <c r="U157">
        <v>73.430000000000007</v>
      </c>
      <c r="V157">
        <v>73.430000000000007</v>
      </c>
      <c r="W157">
        <v>3.05</v>
      </c>
      <c r="X157">
        <v>2.67</v>
      </c>
      <c r="Y157">
        <v>3.64</v>
      </c>
      <c r="Z157">
        <v>3.71</v>
      </c>
      <c r="AA157">
        <v>4.6900000000000004</v>
      </c>
      <c r="AB157">
        <v>4.57</v>
      </c>
      <c r="AC157">
        <v>4.21</v>
      </c>
      <c r="AD157">
        <v>1.7</v>
      </c>
      <c r="AE157">
        <v>1.43</v>
      </c>
      <c r="AF157">
        <v>2.63</v>
      </c>
      <c r="AH157" s="4" t="str">
        <f t="shared" si="210"/>
        <v>ON</v>
      </c>
      <c r="AI157" s="31">
        <f>M157+'Config sheet'!$D$9-'Config sheet'!$C$139</f>
        <v>22.828900000000001</v>
      </c>
      <c r="AJ157" s="31">
        <f>N157+'Config sheet'!$D$9+'Config sheet'!$C$140</f>
        <v>36.368899999999996</v>
      </c>
      <c r="AK157" s="25">
        <f t="shared" si="141"/>
        <v>1.5931078588981509</v>
      </c>
      <c r="AL157" s="46">
        <f>'Config sheet'!$C$47</f>
        <v>3546.9708798579968</v>
      </c>
      <c r="AM157" s="4">
        <f>'Config sheet'!$C$42</f>
        <v>1817.9423322060413</v>
      </c>
      <c r="AN157" s="25">
        <f>'Config sheet'!$C$46</f>
        <v>1729.0285476519553</v>
      </c>
      <c r="AO157" s="25">
        <f t="shared" si="142"/>
        <v>1.5286223407491797</v>
      </c>
      <c r="AP157" s="25">
        <f>'Config sheet'!$C$50/100*GERC_A_PARA!AM157</f>
        <v>351.771841281869</v>
      </c>
      <c r="AQ157" s="25">
        <f t="shared" si="143"/>
        <v>351.771841281869</v>
      </c>
      <c r="AR157" s="25">
        <f t="shared" si="144"/>
        <v>477.05296139752716</v>
      </c>
      <c r="AS157" s="27">
        <f t="shared" si="145"/>
        <v>2169.7141734879106</v>
      </c>
      <c r="AT157" s="25">
        <f t="shared" si="146"/>
        <v>1599.9153377589055</v>
      </c>
      <c r="AU157" s="25">
        <f>'Config sheet'!$C$51/100*GERC_A_PARA!AN157</f>
        <v>266.0974934836359</v>
      </c>
      <c r="AV157" s="25">
        <f t="shared" si="147"/>
        <v>266.0974934836359</v>
      </c>
      <c r="AW157" s="25">
        <f t="shared" si="148"/>
        <v>360.8662843058853</v>
      </c>
      <c r="AX157" s="27">
        <f t="shared" si="149"/>
        <v>1995.1260411355911</v>
      </c>
      <c r="AY157" s="25">
        <f t="shared" si="150"/>
        <v>1471.1766153251904</v>
      </c>
      <c r="AZ157" s="31">
        <f t="shared" si="187"/>
        <v>93.108630681170638</v>
      </c>
      <c r="BA157" s="31">
        <f t="shared" si="188"/>
        <v>94.518957425489191</v>
      </c>
      <c r="BB157" s="31">
        <f t="shared" si="189"/>
        <v>68.656935611507322</v>
      </c>
      <c r="BC157" s="31">
        <f t="shared" si="190"/>
        <v>69.696889821632425</v>
      </c>
      <c r="BD157" s="25">
        <f t="shared" si="151"/>
        <v>93.813794053329914</v>
      </c>
      <c r="BE157">
        <f>'Config sheet'!$D$59</f>
        <v>82.44</v>
      </c>
      <c r="BF157" s="30">
        <f t="shared" si="191"/>
        <v>81.495353384949908</v>
      </c>
      <c r="BG157" s="19">
        <f>Coeff_Summary!$B$10+Coeff_Summary!$D$10*(C157)+Coeff_Summary!$E$10*AI157*100+Coeff_Summary!$F$10*(C157)^2+Coeff_Summary!$G$10*(C157)*AI157*100+Coeff_Summary!$H$10*(AI157*100)^2</f>
        <v>0.96231492498602</v>
      </c>
      <c r="BH157" s="19">
        <f>Coeff_Summary!$B$8+Coeff_Summary!$D$8*(D157)+Coeff_Summary!$E$8*AJ157*100+Coeff_Summary!$F$8*(D157)^2+Coeff_Summary!$G$8*(D157)*AJ157*100+Coeff_Summary!$H$8*(AJ157*100)^2</f>
        <v>0.97341093577305104</v>
      </c>
      <c r="BI157" s="30">
        <f t="shared" si="192"/>
        <v>0.96786293037953552</v>
      </c>
      <c r="BJ157" s="30">
        <f>BG157*8314.4*(GERC_A_PARA!C157+273)/('Config sheet'!$C$28*AI157*10^5)</f>
        <v>6.4242525511222587E-2</v>
      </c>
      <c r="BK157">
        <f>BH157*(8314.4/'Config sheet'!$C$28)*(BT157/(AJ157*10^5))</f>
        <v>4.7917712885985356E-2</v>
      </c>
      <c r="BL157" s="30">
        <f t="shared" si="193"/>
        <v>3327.547956361565</v>
      </c>
      <c r="BM157" s="30">
        <f t="shared" si="152"/>
        <v>51796.655406709884</v>
      </c>
      <c r="BN157" s="30">
        <f t="shared" si="153"/>
        <v>2453.6849496415171</v>
      </c>
      <c r="BO157" s="30">
        <f t="shared" si="154"/>
        <v>51206.220035580081</v>
      </c>
      <c r="BP157" s="19">
        <f>(Coeff_Summary!$B$4+Coeff_Summary!$D$4*(C157)+Coeff_Summary!$E$4*AI157*100+Coeff_Summary!$F$4*(C157)^2+Coeff_Summary!$G$4*(C157)*AI157*100+Coeff_Summary!$H$4*(AI157*100)^2+Coeff_Summary!$B$2+Coeff_Summary!$D$2*(D157)+Coeff_Summary!$E$2*AJ157*100+Coeff_Summary!$F$2*(D157)^2+Coeff_Summary!$G$2*(D157)*AJ157*100+Coeff_Summary!$H$2*(AJ157*100)^2)/2</f>
        <v>1.3591950859174833</v>
      </c>
      <c r="BQ157" s="30">
        <f t="shared" si="194"/>
        <v>3.7840024521653026</v>
      </c>
      <c r="BR157" s="30">
        <f>BI157*(8314.4/'Config sheet'!$C$28)*(273+C157)*BQ157*((AK157^(1/BQ157))-1)</f>
        <v>73096.375002921923</v>
      </c>
      <c r="BS157" s="30">
        <f t="shared" si="155"/>
        <v>339.48040241659601</v>
      </c>
      <c r="BT157" s="30">
        <f t="shared" si="156"/>
        <v>352.62</v>
      </c>
      <c r="BU157" s="52">
        <f t="shared" si="157"/>
        <v>74.948336351946622</v>
      </c>
      <c r="BV157" s="30">
        <f t="shared" si="158"/>
        <v>1403.2435659437247</v>
      </c>
      <c r="BW157" s="65">
        <f>Coeff_Summary!$B$8+Coeff_Summary!$D$8*(BS157-273)+Coeff_Summary!$E$8*AJ157*100+Coeff_Summary!$F$8*(BS157-273)^2+Coeff_Summary!$G$8*(BS157-273)*AJ157*100+Coeff_Summary!$H$8*(AJ157*100)^2</f>
        <v>0.96744465458255291</v>
      </c>
      <c r="BX157" s="30">
        <f>BW157*(8314.4/'Config sheet'!$C$28)*(BS157/(AI157*10^5))</f>
        <v>7.3043056253840236E-2</v>
      </c>
      <c r="BY157" s="30">
        <f t="shared" si="159"/>
        <v>1.1369891776916567</v>
      </c>
      <c r="BZ157" s="30">
        <f t="shared" si="160"/>
        <v>1.0115305400539143</v>
      </c>
      <c r="CA157" s="30">
        <f>('Config sheet'!$C$132*(AJ157-AI157) - 'Config sheet'!$C$133*GERC_A_PARA!AJ157)*10^5</f>
        <v>100715.62649675395</v>
      </c>
      <c r="CB157" s="30">
        <f>('Config sheet'!$C$132*(AJ157-AI157) + 'Config sheet'!$C$133*AI157)*10^5</f>
        <v>125509.16880181074</v>
      </c>
      <c r="CC157" s="30">
        <f>'Config sheet'!$C$148</f>
        <v>386976</v>
      </c>
      <c r="CD157" s="30">
        <f t="shared" si="195"/>
        <v>13.139597583403997</v>
      </c>
      <c r="CE157" s="30"/>
      <c r="CF157" s="30"/>
      <c r="CG157" s="30"/>
      <c r="CH157" s="30"/>
      <c r="CI157" s="30"/>
      <c r="CJ157" s="30"/>
      <c r="CK157" s="30"/>
      <c r="CL157" s="30"/>
      <c r="CM157" s="46">
        <f>P157+'Config sheet'!$O$9-'Config sheet'!$C$139</f>
        <v>35.3889</v>
      </c>
      <c r="CN157" s="46">
        <f>Q157+'Config sheet'!$O$9+'Config sheet'!C$140</f>
        <v>64.938900000000004</v>
      </c>
      <c r="CO157" s="27">
        <f t="shared" si="161"/>
        <v>1.8350075871247766</v>
      </c>
      <c r="CP157" s="46">
        <f>'Config sheet'!$N$47</f>
        <v>1852.7346826837274</v>
      </c>
      <c r="CQ157" s="27">
        <f>'Config sheet'!$N$42</f>
        <v>970.82423361890676</v>
      </c>
      <c r="CR157" s="27">
        <f>'Config sheet'!$N$46</f>
        <v>881.91044906482068</v>
      </c>
      <c r="CS157" s="27">
        <f t="shared" si="162"/>
        <v>1.3770076010307115</v>
      </c>
      <c r="CT157" s="27">
        <f>'Config sheet'!$N$50/100*GERC_A_PARA!CQ157</f>
        <v>274.64617569078871</v>
      </c>
      <c r="CU157" s="27">
        <f t="shared" si="163"/>
        <v>274.64617569078871</v>
      </c>
      <c r="CV157" s="27">
        <f t="shared" si="164"/>
        <v>426.80612493903755</v>
      </c>
      <c r="CW157" s="27">
        <f t="shared" si="165"/>
        <v>1245.4704093096955</v>
      </c>
      <c r="CX157" s="27">
        <f t="shared" si="166"/>
        <v>801.44980323749462</v>
      </c>
      <c r="CY157" s="27">
        <f>'Config sheet'!$N$51/100*GERC_A_PARA!CR157</f>
        <v>198.78261521921058</v>
      </c>
      <c r="CZ157" s="27">
        <f t="shared" si="167"/>
        <v>198.78261521921058</v>
      </c>
      <c r="DA157" s="27">
        <f t="shared" si="168"/>
        <v>308.91250349132207</v>
      </c>
      <c r="DB157" s="27">
        <f t="shared" si="169"/>
        <v>1080.6930642840312</v>
      </c>
      <c r="DC157" s="27">
        <f t="shared" si="170"/>
        <v>695.41695832871005</v>
      </c>
      <c r="DD157" s="50">
        <f t="shared" si="171"/>
        <v>84.326725273322893</v>
      </c>
      <c r="DE157" s="50">
        <f t="shared" si="172"/>
        <v>87.512350217769466</v>
      </c>
      <c r="DF157" s="50">
        <f t="shared" si="173"/>
        <v>54.263543214507415</v>
      </c>
      <c r="DG157" s="50">
        <f t="shared" si="174"/>
        <v>56.31346625228575</v>
      </c>
      <c r="DH157" s="27">
        <f t="shared" si="175"/>
        <v>85.91953774554618</v>
      </c>
      <c r="DI157">
        <f>'Config sheet'!$N$59</f>
        <v>71.978923438716066</v>
      </c>
      <c r="DJ157" s="21">
        <f t="shared" si="196"/>
        <v>70.604021239471379</v>
      </c>
      <c r="DK157" s="19">
        <f>Coeff_Summary!$B$11+Coeff_Summary!$D$11*(F157)+Coeff_Summary!$E$11*CM157*100+Coeff_Summary!$F$11*(F157)^2+Coeff_Summary!$G$11*(F157)*CM157*100+Coeff_Summary!$H$11*(CM157*100)^2</f>
        <v>0.94578124632475913</v>
      </c>
      <c r="DL157" s="19">
        <f>Coeff_Summary!$B$9+Coeff_Summary!$D$9*(G157)+Coeff_Summary!$E$9*CN157*100+Coeff_Summary!$F$9*(G157)^2+Coeff_Summary!$G$9*(G157)*CN157*100+Coeff_Summary!$H$9*(CN157*100)^2</f>
        <v>0.96144705418558707</v>
      </c>
      <c r="DM157" s="30">
        <f t="shared" si="197"/>
        <v>0.95361415025517315</v>
      </c>
      <c r="DN157">
        <f>DK157*8314.4*(GERC_A_PARA!F157+273)/('Config sheet'!$N$28*GERC_A_PARA!CM157*10^5)</f>
        <v>4.107189987814247E-2</v>
      </c>
      <c r="DO157">
        <f>DL157*(8314.4/'Config sheet'!$N$28)*((GERC_A_PARA!G157+273)/(GERC_A_PARA!CN157*10^5))</f>
        <v>2.6867198277652129E-2</v>
      </c>
      <c r="DP157" s="30">
        <f t="shared" si="198"/>
        <v>1591.8610750132702</v>
      </c>
      <c r="DQ157" s="30">
        <f t="shared" si="176"/>
        <v>38757.911850589175</v>
      </c>
      <c r="DR157" s="30">
        <f t="shared" si="177"/>
        <v>1024.3493027328727</v>
      </c>
      <c r="DS157" s="30">
        <f t="shared" si="178"/>
        <v>38126.390855756494</v>
      </c>
      <c r="DT157" s="19">
        <f>(Coeff_Summary!$B$5+Coeff_Summary!$D$5*(F157)+Coeff_Summary!$E$5*CM157*100+Coeff_Summary!$F$5*(F157)^2+Coeff_Summary!$G$5*(F157)*CM157*100+Coeff_Summary!$H$5*(CM157*100)^2+Coeff_Summary!$B$3+Coeff_Summary!$D$3*(G157)+Coeff_Summary!$E$3*CN157*100+Coeff_Summary!$F$3*(G157)^2+Coeff_Summary!$G$3*(G157)*CN157*100+Coeff_Summary!$H$3*(CN157*100)^2)/2</f>
        <v>1.4012609430278118</v>
      </c>
      <c r="DU157" s="30">
        <f t="shared" si="199"/>
        <v>3.4921438714026274</v>
      </c>
      <c r="DV157" s="30">
        <f>DM157*(8314.4/'Config sheet'!$N$28)*(273+F157)*DU157*((CO157^(1/DU157))-1)</f>
        <v>97165.316478954279</v>
      </c>
      <c r="DW157" s="30">
        <f t="shared" si="179"/>
        <v>360.15764105312155</v>
      </c>
      <c r="DX157" s="30">
        <f t="shared" si="180"/>
        <v>357.42</v>
      </c>
      <c r="DY157" s="30">
        <f t="shared" si="181"/>
        <v>105.00208487688936</v>
      </c>
      <c r="DZ157" s="30">
        <f t="shared" si="182"/>
        <v>996.25661280950931</v>
      </c>
      <c r="EA157" s="65">
        <f>Coeff_Summary!$B$9+Coeff_Summary!$D$9*(DW157-273)+Coeff_Summary!$E$9*CN157*100+Coeff_Summary!$F$9*(DW157-273)^2+Coeff_Summary!$G$9*(DW157-273)*CN157*100+Coeff_Summary!$H$9*(CN157*100)^2</f>
        <v>0.96322880836450275</v>
      </c>
      <c r="EB157" s="30">
        <f>EA157*(8314.4/'Config sheet'!$C$28)*(DW157/(CM157*10^5))</f>
        <v>4.97712006146072E-2</v>
      </c>
      <c r="EC157" s="30">
        <f t="shared" si="183"/>
        <v>1.2118066308662361</v>
      </c>
      <c r="ED157" s="30">
        <f t="shared" si="184"/>
        <v>1.0165638808357684</v>
      </c>
      <c r="EE157" s="30">
        <f>('Config sheet'!$N$132*(CN157-CM157) - 'Config sheet'!$N$133*GERC_A_PARA!CN157)*10^5</f>
        <v>107935.1234031959</v>
      </c>
      <c r="EF157" s="30">
        <f>('Config sheet'!$N$132*(CN157-CM157) + 'Config sheet'!$N$133*CM157)*10^5</f>
        <v>149954.95443869516</v>
      </c>
      <c r="EG157" s="30">
        <f>'Config sheet'!$N$148</f>
        <v>386976</v>
      </c>
      <c r="EH157" s="30">
        <f t="shared" si="185"/>
        <v>2399.5001787532337</v>
      </c>
      <c r="EI157" s="30">
        <f>'Config sheet'!$E$127+'Config sheet'!$P$127</f>
        <v>3308.2</v>
      </c>
      <c r="EJ157" s="30"/>
      <c r="EK157" s="63">
        <f t="shared" si="186"/>
        <v>51796.655406709884</v>
      </c>
      <c r="EL157" s="63">
        <f t="shared" si="207"/>
        <v>51206.220035580081</v>
      </c>
      <c r="EM157" s="63">
        <f t="shared" si="208"/>
        <v>38757.911850589175</v>
      </c>
      <c r="EN157" s="63">
        <f t="shared" si="209"/>
        <v>38126.390855756494</v>
      </c>
      <c r="EO157" s="30">
        <f>BL157*(('Config sheet'!$D$8+273)/(C157+273))*(GERC_A_PARA!AI157/'Config sheet'!$D$7)*(1/GERC_A_PARA!BG157)*24*10^-3</f>
        <v>1797.6939557776443</v>
      </c>
      <c r="EP157" s="30">
        <f>BN157*(('Config sheet'!$D$8+273)/(D157+273))*(GERC_A_PARA!AJ157/'Config sheet'!$D$7)*(1/GERC_A_PARA!BH157)*24*10^-3</f>
        <v>1777.2018585635847</v>
      </c>
      <c r="EQ157" s="30">
        <f t="shared" si="200"/>
        <v>1787.4479071706146</v>
      </c>
      <c r="ER157" s="30">
        <f>DP157*(('Config sheet'!$D$8+273)/(F157+273))*(CM157/'Config sheet'!$D$7)*(1/DK157)*24*10^-3</f>
        <v>1345.161445758928</v>
      </c>
      <c r="ES157" s="30">
        <f>DR157*(('Config sheet'!$D$8+273)/(G157+273))*(CN157/'Config sheet'!$D$7)*(1/DL157)*24*10^-3</f>
        <v>1323.2433997684466</v>
      </c>
      <c r="ET157" s="30">
        <f t="shared" si="201"/>
        <v>1334.2024227636873</v>
      </c>
      <c r="EU157">
        <f t="shared" si="202"/>
        <v>1.011530540053915</v>
      </c>
      <c r="EV157">
        <f t="shared" si="203"/>
        <v>1.0165638808357682</v>
      </c>
      <c r="EW157" s="30">
        <f t="shared" si="204"/>
        <v>0.78505424427442239</v>
      </c>
      <c r="EX157" s="30">
        <f>'Config sheet'!$C$123/('Config sheet'!$F$17*10^-3)</f>
        <v>1.2841244171864261</v>
      </c>
      <c r="EY157" s="30">
        <f t="shared" si="205"/>
        <v>0.74670574405482504</v>
      </c>
      <c r="EZ157" s="30">
        <f>'Config sheet'!$N$123/('Config sheet'!$Q$17*10^-3)</f>
        <v>1.4616189626248377</v>
      </c>
      <c r="FA157" s="1" t="s">
        <v>564</v>
      </c>
      <c r="FB157" s="30">
        <f t="shared" si="206"/>
        <v>-2.7376410531215356</v>
      </c>
      <c r="FC157" s="30"/>
    </row>
    <row r="158" spans="1:159" x14ac:dyDescent="0.25">
      <c r="A158" s="1">
        <v>43486</v>
      </c>
      <c r="B158" s="2">
        <v>0.50138888888888888</v>
      </c>
      <c r="C158">
        <v>28.65</v>
      </c>
      <c r="D158">
        <v>80.61</v>
      </c>
      <c r="E158">
        <v>32.31</v>
      </c>
      <c r="F158">
        <v>32.21</v>
      </c>
      <c r="G158">
        <v>86.23</v>
      </c>
      <c r="H158">
        <v>67.3</v>
      </c>
      <c r="I158">
        <v>72.81</v>
      </c>
      <c r="J158">
        <v>72.89</v>
      </c>
      <c r="K158">
        <v>73.22</v>
      </c>
      <c r="L158">
        <v>70.83</v>
      </c>
      <c r="M158">
        <v>22.13</v>
      </c>
      <c r="N158">
        <v>35.380000000000003</v>
      </c>
      <c r="O158">
        <v>34.86</v>
      </c>
      <c r="P158">
        <v>34.81</v>
      </c>
      <c r="Q158">
        <v>63.58</v>
      </c>
      <c r="R158">
        <v>3.7</v>
      </c>
      <c r="S158">
        <v>66.39</v>
      </c>
      <c r="T158">
        <v>77.069999999999993</v>
      </c>
      <c r="U158">
        <v>73.650000000000006</v>
      </c>
      <c r="V158">
        <v>73.650000000000006</v>
      </c>
      <c r="W158">
        <v>3.03</v>
      </c>
      <c r="X158">
        <v>2.58</v>
      </c>
      <c r="Y158">
        <v>3.91</v>
      </c>
      <c r="Z158">
        <v>3.73</v>
      </c>
      <c r="AA158">
        <v>4.79</v>
      </c>
      <c r="AB158">
        <v>4.37</v>
      </c>
      <c r="AC158">
        <v>4.05</v>
      </c>
      <c r="AD158">
        <v>1.51</v>
      </c>
      <c r="AE158">
        <v>1.37</v>
      </c>
      <c r="AF158">
        <v>2.23</v>
      </c>
      <c r="AH158" s="4" t="str">
        <f t="shared" si="210"/>
        <v>ON</v>
      </c>
      <c r="AI158" s="31">
        <f>M158+'Config sheet'!$D$9-'Config sheet'!$C$139</f>
        <v>23.088899999999999</v>
      </c>
      <c r="AJ158" s="31">
        <f>N158+'Config sheet'!$D$9+'Config sheet'!$C$140</f>
        <v>36.738900000000001</v>
      </c>
      <c r="AK158" s="25">
        <f t="shared" si="141"/>
        <v>1.5911931707443838</v>
      </c>
      <c r="AL158" s="46">
        <f>'Config sheet'!$C$47</f>
        <v>3546.9708798579968</v>
      </c>
      <c r="AM158" s="4">
        <f>'Config sheet'!$C$42</f>
        <v>1817.9423322060413</v>
      </c>
      <c r="AN158" s="25">
        <f>'Config sheet'!$C$46</f>
        <v>1729.0285476519553</v>
      </c>
      <c r="AO158" s="25">
        <f t="shared" si="142"/>
        <v>1.5201230267802739</v>
      </c>
      <c r="AP158" s="25">
        <f>'Config sheet'!$C$50/100*GERC_A_PARA!AM158</f>
        <v>351.771841281869</v>
      </c>
      <c r="AQ158" s="25">
        <f t="shared" si="143"/>
        <v>351.771841281869</v>
      </c>
      <c r="AR158" s="25">
        <f t="shared" si="144"/>
        <v>477.48833862830287</v>
      </c>
      <c r="AS158" s="27">
        <f t="shared" si="145"/>
        <v>2169.7141734879106</v>
      </c>
      <c r="AT158" s="25">
        <f t="shared" si="146"/>
        <v>1598.4565236835085</v>
      </c>
      <c r="AU158" s="25">
        <f>'Config sheet'!$C$51/100*GERC_A_PARA!AN158</f>
        <v>266.0974934836359</v>
      </c>
      <c r="AV158" s="25">
        <f t="shared" si="147"/>
        <v>266.0974934836359</v>
      </c>
      <c r="AW158" s="25">
        <f t="shared" si="148"/>
        <v>361.19562502118271</v>
      </c>
      <c r="AX158" s="27">
        <f t="shared" si="149"/>
        <v>1995.1260411355911</v>
      </c>
      <c r="AY158" s="25">
        <f t="shared" si="150"/>
        <v>1469.8351861237943</v>
      </c>
      <c r="AZ158" s="31">
        <f t="shared" si="187"/>
        <v>93.084681778993556</v>
      </c>
      <c r="BA158" s="31">
        <f t="shared" si="188"/>
        <v>94.499909693990233</v>
      </c>
      <c r="BB158" s="31">
        <f t="shared" si="189"/>
        <v>68.576690267661533</v>
      </c>
      <c r="BC158" s="31">
        <f t="shared" si="190"/>
        <v>69.619306996107781</v>
      </c>
      <c r="BD158" s="25">
        <f t="shared" si="151"/>
        <v>93.792295736491894</v>
      </c>
      <c r="BE158">
        <f>'Config sheet'!$D$59</f>
        <v>82.44</v>
      </c>
      <c r="BF158" s="30">
        <f t="shared" si="191"/>
        <v>81.445147184188272</v>
      </c>
      <c r="BG158" s="19">
        <f>Coeff_Summary!$B$10+Coeff_Summary!$D$10*(C158)+Coeff_Summary!$E$10*AI158*100+Coeff_Summary!$F$10*(C158)^2+Coeff_Summary!$G$10*(C158)*AI158*100+Coeff_Summary!$H$10*(AI158*100)^2</f>
        <v>0.96269449401117591</v>
      </c>
      <c r="BH158" s="19">
        <f>Coeff_Summary!$B$8+Coeff_Summary!$D$8*(D158)+Coeff_Summary!$E$8*AJ158*100+Coeff_Summary!$F$8*(D158)^2+Coeff_Summary!$G$8*(D158)*AJ158*100+Coeff_Summary!$H$8*(AJ158*100)^2</f>
        <v>0.97359914646006551</v>
      </c>
      <c r="BI158" s="30">
        <f t="shared" si="192"/>
        <v>0.96814682023562071</v>
      </c>
      <c r="BJ158" s="30">
        <f>BG158*8314.4*(GERC_A_PARA!C158+273)/('Config sheet'!$C$28*AI158*10^5)</f>
        <v>6.3857462856361527E-2</v>
      </c>
      <c r="BK158">
        <f>BH158*(8314.4/'Config sheet'!$C$28)*(BT158/(AJ158*10^5))</f>
        <v>4.7577504434797142E-2</v>
      </c>
      <c r="BL158" s="30">
        <f t="shared" si="193"/>
        <v>3326.785417323661</v>
      </c>
      <c r="BM158" s="30">
        <f t="shared" si="152"/>
        <v>52097.049718476941</v>
      </c>
      <c r="BN158" s="30">
        <f t="shared" si="153"/>
        <v>2450.8858900376254</v>
      </c>
      <c r="BO158" s="30">
        <f t="shared" si="154"/>
        <v>51513.5444608377</v>
      </c>
      <c r="BP158" s="19">
        <f>(Coeff_Summary!$B$4+Coeff_Summary!$D$4*(C158)+Coeff_Summary!$E$4*AI158*100+Coeff_Summary!$F$4*(C158)^2+Coeff_Summary!$G$4*(C158)*AI158*100+Coeff_Summary!$H$4*(AI158*100)^2+Coeff_Summary!$B$2+Coeff_Summary!$D$2*(D158)+Coeff_Summary!$E$2*AJ158*100+Coeff_Summary!$F$2*(D158)^2+Coeff_Summary!$G$2*(D158)*AJ158*100+Coeff_Summary!$H$2*(AJ158*100)^2)/2</f>
        <v>1.3585530403871215</v>
      </c>
      <c r="BQ158" s="30">
        <f t="shared" si="194"/>
        <v>3.7889876457896516</v>
      </c>
      <c r="BR158" s="30">
        <f>BI158*(8314.4/'Config sheet'!$C$28)*(273+C158)*BQ158*((AK158^(1/BQ158))-1)</f>
        <v>73270.655483619485</v>
      </c>
      <c r="BS158" s="30">
        <f t="shared" si="155"/>
        <v>340.99074496117646</v>
      </c>
      <c r="BT158" s="30">
        <f t="shared" si="156"/>
        <v>353.61</v>
      </c>
      <c r="BU158" s="52">
        <f t="shared" si="157"/>
        <v>75.713519940678324</v>
      </c>
      <c r="BV158" s="30">
        <f t="shared" si="158"/>
        <v>1400.4489058178672</v>
      </c>
      <c r="BW158" s="65">
        <f>Coeff_Summary!$B$8+Coeff_Summary!$D$8*(BS158-273)+Coeff_Summary!$E$8*AJ158*100+Coeff_Summary!$F$8*(BS158-273)^2+Coeff_Summary!$G$8*(BS158-273)*AJ158*100+Coeff_Summary!$H$8*(AJ158*100)^2</f>
        <v>0.96789849416216378</v>
      </c>
      <c r="BX158" s="30">
        <f>BW158*(8314.4/'Config sheet'!$C$28)*(BS158/(AI158*10^5))</f>
        <v>7.2575869518151703E-2</v>
      </c>
      <c r="BY158" s="30">
        <f t="shared" si="159"/>
        <v>1.1365291740669532</v>
      </c>
      <c r="BZ158" s="30">
        <f t="shared" si="160"/>
        <v>1.0113272201271812</v>
      </c>
      <c r="CA158" s="30">
        <f>('Config sheet'!$C$132*(AJ158-AI158) - 'Config sheet'!$C$133*GERC_A_PARA!AJ158)*10^5</f>
        <v>101502.6303021404</v>
      </c>
      <c r="CB158" s="30">
        <f>('Config sheet'!$C$132*(AJ158-AI158) + 'Config sheet'!$C$133*AI158)*10^5</f>
        <v>126560.03260963285</v>
      </c>
      <c r="CC158" s="30">
        <f>'Config sheet'!$C$148</f>
        <v>386976</v>
      </c>
      <c r="CD158" s="30">
        <f t="shared" si="195"/>
        <v>12.619255038823553</v>
      </c>
      <c r="CE158" s="30"/>
      <c r="CF158" s="30"/>
      <c r="CG158" s="30"/>
      <c r="CH158" s="30"/>
      <c r="CI158" s="30"/>
      <c r="CJ158" s="30"/>
      <c r="CK158" s="30"/>
      <c r="CL158" s="30"/>
      <c r="CM158" s="46">
        <f>P158+'Config sheet'!$O$9-'Config sheet'!$C$139</f>
        <v>35.768900000000002</v>
      </c>
      <c r="CN158" s="46">
        <f>Q158+'Config sheet'!$O$9+'Config sheet'!C$140</f>
        <v>64.938900000000004</v>
      </c>
      <c r="CO158" s="27">
        <f t="shared" si="161"/>
        <v>1.8155129176463352</v>
      </c>
      <c r="CP158" s="46">
        <f>'Config sheet'!$N$47</f>
        <v>1852.7346826837274</v>
      </c>
      <c r="CQ158" s="27">
        <f>'Config sheet'!$N$42</f>
        <v>970.82423361890676</v>
      </c>
      <c r="CR158" s="27">
        <f>'Config sheet'!$N$46</f>
        <v>881.91044906482068</v>
      </c>
      <c r="CS158" s="27">
        <f t="shared" si="162"/>
        <v>1.3760055780713643</v>
      </c>
      <c r="CT158" s="27">
        <f>'Config sheet'!$N$50/100*GERC_A_PARA!CQ158</f>
        <v>274.64617569078871</v>
      </c>
      <c r="CU158" s="27">
        <f t="shared" si="163"/>
        <v>274.64617569078871</v>
      </c>
      <c r="CV158" s="27">
        <f t="shared" si="164"/>
        <v>423.64204909425365</v>
      </c>
      <c r="CW158" s="27">
        <f t="shared" si="165"/>
        <v>1245.4704093096955</v>
      </c>
      <c r="CX158" s="27">
        <f t="shared" si="166"/>
        <v>807.43563011339654</v>
      </c>
      <c r="CY158" s="27">
        <f>'Config sheet'!$N$51/100*GERC_A_PARA!CR158</f>
        <v>198.78261521921058</v>
      </c>
      <c r="CZ158" s="27">
        <f t="shared" si="167"/>
        <v>198.78261521921058</v>
      </c>
      <c r="DA158" s="27">
        <f t="shared" si="168"/>
        <v>306.62241782165592</v>
      </c>
      <c r="DB158" s="27">
        <f t="shared" si="169"/>
        <v>1080.6930642840312</v>
      </c>
      <c r="DC158" s="27">
        <f t="shared" si="170"/>
        <v>700.61085257175148</v>
      </c>
      <c r="DD158" s="50">
        <f t="shared" si="171"/>
        <v>84.652641719906555</v>
      </c>
      <c r="DE158" s="50">
        <f t="shared" si="172"/>
        <v>87.772023484153195</v>
      </c>
      <c r="DF158" s="50">
        <f t="shared" si="173"/>
        <v>54.880114852154819</v>
      </c>
      <c r="DG158" s="50">
        <f t="shared" si="174"/>
        <v>56.902402946317331</v>
      </c>
      <c r="DH158" s="27">
        <f t="shared" si="175"/>
        <v>86.212332602029875</v>
      </c>
      <c r="DI158">
        <f>'Config sheet'!$N$59</f>
        <v>71.978923438716066</v>
      </c>
      <c r="DJ158" s="21">
        <f t="shared" si="196"/>
        <v>71.051795750632976</v>
      </c>
      <c r="DK158" s="19">
        <f>Coeff_Summary!$B$11+Coeff_Summary!$D$11*(F158)+Coeff_Summary!$E$11*CM158*100+Coeff_Summary!$F$11*(F158)^2+Coeff_Summary!$G$11*(F158)*CM158*100+Coeff_Summary!$H$11*(CM158*100)^2</f>
        <v>0.94718851310236563</v>
      </c>
      <c r="DL158" s="19">
        <f>Coeff_Summary!$B$9+Coeff_Summary!$D$9*(G158)+Coeff_Summary!$E$9*CN158*100+Coeff_Summary!$F$9*(G158)^2+Coeff_Summary!$G$9*(G158)*CN158*100+Coeff_Summary!$H$9*(CN158*100)^2</f>
        <v>0.96263261826082802</v>
      </c>
      <c r="DM158" s="30">
        <f t="shared" si="197"/>
        <v>0.95491056568159682</v>
      </c>
      <c r="DN158">
        <f>DK158*8314.4*(GERC_A_PARA!F158+273)/('Config sheet'!$N$28*GERC_A_PARA!CM158*10^5)</f>
        <v>4.1034834063289491E-2</v>
      </c>
      <c r="DO158">
        <f>DL158*(8314.4/'Config sheet'!$N$28)*((GERC_A_PARA!G158+273)/(GERC_A_PARA!CN158*10^5))</f>
        <v>2.7036553476823794E-2</v>
      </c>
      <c r="DP158" s="30">
        <f t="shared" si="198"/>
        <v>1597.2857868684578</v>
      </c>
      <c r="DQ158" s="30">
        <f t="shared" si="176"/>
        <v>38925.118702927051</v>
      </c>
      <c r="DR158" s="30">
        <f t="shared" si="177"/>
        <v>1035.5167382147022</v>
      </c>
      <c r="DS158" s="30">
        <f t="shared" si="178"/>
        <v>38300.619163695002</v>
      </c>
      <c r="DT158" s="19">
        <f>(Coeff_Summary!$B$5+Coeff_Summary!$D$5*(F158)+Coeff_Summary!$E$5*CM158*100+Coeff_Summary!$F$5*(F158)^2+Coeff_Summary!$G$5*(F158)*CM158*100+Coeff_Summary!$H$5*(CM158*100)^2+Coeff_Summary!$B$3+Coeff_Summary!$D$3*(G158)+Coeff_Summary!$E$3*CN158*100+Coeff_Summary!$F$3*(G158)^2+Coeff_Summary!$G$3*(G158)*CN158*100+Coeff_Summary!$H$3*(CN158*100)^2)/2</f>
        <v>1.398351246126613</v>
      </c>
      <c r="DU158" s="30">
        <f t="shared" si="199"/>
        <v>3.5103473623430248</v>
      </c>
      <c r="DV158" s="30">
        <f>DM158*(8314.4/'Config sheet'!$N$28)*(273+F158)*DU158*((CO158^(1/DU158))-1)</f>
        <v>96186.005335282534</v>
      </c>
      <c r="DW158" s="30">
        <f t="shared" si="179"/>
        <v>361.7265979844513</v>
      </c>
      <c r="DX158" s="30">
        <f t="shared" si="180"/>
        <v>359.23</v>
      </c>
      <c r="DY158" s="30">
        <f t="shared" si="181"/>
        <v>104.62161789050592</v>
      </c>
      <c r="DZ158" s="30">
        <f t="shared" si="182"/>
        <v>994.07213843771854</v>
      </c>
      <c r="EA158" s="65">
        <f>Coeff_Summary!$B$9+Coeff_Summary!$D$9*(DW158-273)+Coeff_Summary!$E$9*CN158*100+Coeff_Summary!$F$9*(DW158-273)^2+Coeff_Summary!$G$9*(DW158-273)*CN158*100+Coeff_Summary!$H$9*(CN158*100)^2</f>
        <v>0.9642195513216365</v>
      </c>
      <c r="EB158" s="30">
        <f>EA158*(8314.4/'Config sheet'!$C$28)*(DW158/(CM158*10^5))</f>
        <v>4.9507828445178315E-2</v>
      </c>
      <c r="EC158" s="30">
        <f t="shared" si="183"/>
        <v>1.2064829692943468</v>
      </c>
      <c r="ED158" s="30">
        <f t="shared" si="184"/>
        <v>1.0163052074057333</v>
      </c>
      <c r="EE158" s="30">
        <f>('Config sheet'!$N$132*(CN158-CM158) - 'Config sheet'!$N$133*GERC_A_PARA!CN158)*10^5</f>
        <v>106197.37010363104</v>
      </c>
      <c r="EF158" s="30">
        <f>('Config sheet'!$N$132*(CN158-CM158) + 'Config sheet'!$N$133*CM158)*10^5</f>
        <v>148376.35479139307</v>
      </c>
      <c r="EG158" s="30">
        <f>'Config sheet'!$N$148</f>
        <v>386976</v>
      </c>
      <c r="EH158" s="30">
        <f t="shared" si="185"/>
        <v>2394.5210442555858</v>
      </c>
      <c r="EI158" s="30">
        <f>'Config sheet'!$E$127+'Config sheet'!$P$127</f>
        <v>3308.2</v>
      </c>
      <c r="EJ158" s="30"/>
      <c r="EK158" s="63">
        <f t="shared" si="186"/>
        <v>52097.049718476941</v>
      </c>
      <c r="EL158" s="63">
        <f t="shared" si="207"/>
        <v>51513.5444608377</v>
      </c>
      <c r="EM158" s="63">
        <f t="shared" si="208"/>
        <v>38925.118702927051</v>
      </c>
      <c r="EN158" s="63">
        <f t="shared" si="209"/>
        <v>38300.619163695002</v>
      </c>
      <c r="EO158" s="30">
        <f>BL158*(('Config sheet'!$D$8+273)/(C158+273))*(GERC_A_PARA!AI158/'Config sheet'!$D$7)*(1/GERC_A_PARA!BG158)*24*10^-3</f>
        <v>1808.1196682946659</v>
      </c>
      <c r="EP158" s="30">
        <f>BN158*(('Config sheet'!$D$8+273)/(D158+273))*(GERC_A_PARA!AJ158/'Config sheet'!$D$7)*(1/GERC_A_PARA!BH158)*24*10^-3</f>
        <v>1787.8680928486065</v>
      </c>
      <c r="EQ158" s="30">
        <f t="shared" si="200"/>
        <v>1797.9938805716361</v>
      </c>
      <c r="ER158" s="30">
        <f>DP158*(('Config sheet'!$D$8+273)/(F158+273))*(CM158/'Config sheet'!$D$7)*(1/DK158)*24*10^-3</f>
        <v>1350.964653426531</v>
      </c>
      <c r="ES158" s="30">
        <f>DR158*(('Config sheet'!$D$8+273)/(G158+273))*(CN158/'Config sheet'!$D$7)*(1/DL158)*24*10^-3</f>
        <v>1329.290299392507</v>
      </c>
      <c r="ET158" s="30">
        <f t="shared" si="201"/>
        <v>1340.127476409519</v>
      </c>
      <c r="EU158">
        <f t="shared" si="202"/>
        <v>1.011327220127181</v>
      </c>
      <c r="EV158">
        <f t="shared" si="203"/>
        <v>1.0163052074057333</v>
      </c>
      <c r="EW158" s="30">
        <f t="shared" si="204"/>
        <v>0.77889525706985308</v>
      </c>
      <c r="EX158" s="30">
        <f>'Config sheet'!$C$123/('Config sheet'!$F$17*10^-3)</f>
        <v>1.2841244171864261</v>
      </c>
      <c r="EY158" s="30">
        <f t="shared" si="205"/>
        <v>0.74177431321760912</v>
      </c>
      <c r="EZ158" s="30">
        <f>'Config sheet'!$N$123/('Config sheet'!$Q$17*10^-3)</f>
        <v>1.4616189626248377</v>
      </c>
      <c r="FA158" s="1" t="s">
        <v>565</v>
      </c>
      <c r="FB158" s="30">
        <f t="shared" si="206"/>
        <v>-2.4965979844512844</v>
      </c>
      <c r="FC158" s="30"/>
    </row>
    <row r="159" spans="1:159" x14ac:dyDescent="0.25">
      <c r="A159" s="1">
        <v>43486</v>
      </c>
      <c r="B159" s="2">
        <v>0.54305555555555551</v>
      </c>
      <c r="C159">
        <v>30.97</v>
      </c>
      <c r="D159">
        <v>83.2</v>
      </c>
      <c r="E159">
        <v>33.56</v>
      </c>
      <c r="F159">
        <v>33.5</v>
      </c>
      <c r="G159">
        <v>88.19</v>
      </c>
      <c r="H159">
        <v>67.5</v>
      </c>
      <c r="I159">
        <v>72.88</v>
      </c>
      <c r="J159">
        <v>73.02</v>
      </c>
      <c r="K159">
        <v>73.400000000000006</v>
      </c>
      <c r="L159">
        <v>71.03</v>
      </c>
      <c r="M159">
        <v>22</v>
      </c>
      <c r="N159">
        <v>35.159999999999997</v>
      </c>
      <c r="O159">
        <v>34.659999999999997</v>
      </c>
      <c r="P159">
        <v>34.6</v>
      </c>
      <c r="Q159">
        <v>63.54</v>
      </c>
      <c r="R159">
        <v>3.69</v>
      </c>
      <c r="S159">
        <v>65.42</v>
      </c>
      <c r="T159">
        <v>77.209999999999994</v>
      </c>
      <c r="U159">
        <v>73.930000000000007</v>
      </c>
      <c r="V159">
        <v>73.930000000000007</v>
      </c>
      <c r="W159">
        <v>2.8</v>
      </c>
      <c r="X159">
        <v>2.52</v>
      </c>
      <c r="Y159">
        <v>3.76</v>
      </c>
      <c r="Z159">
        <v>3.73</v>
      </c>
      <c r="AA159">
        <v>4.87</v>
      </c>
      <c r="AB159">
        <v>4.3600000000000003</v>
      </c>
      <c r="AC159">
        <v>3.99</v>
      </c>
      <c r="AD159">
        <v>1.36</v>
      </c>
      <c r="AE159">
        <v>1.53</v>
      </c>
      <c r="AF159">
        <v>2.19</v>
      </c>
      <c r="AH159" s="4" t="str">
        <f t="shared" si="210"/>
        <v>ON</v>
      </c>
      <c r="AI159" s="31">
        <f>M159+'Config sheet'!$D$9-'Config sheet'!$C$139</f>
        <v>22.9589</v>
      </c>
      <c r="AJ159" s="31">
        <f>N159+'Config sheet'!$D$9+'Config sheet'!$C$140</f>
        <v>36.518899999999995</v>
      </c>
      <c r="AK159" s="25">
        <f t="shared" si="141"/>
        <v>1.5906206307793489</v>
      </c>
      <c r="AL159" s="46">
        <f>'Config sheet'!$C$47</f>
        <v>3546.9708798579968</v>
      </c>
      <c r="AM159" s="4">
        <f>'Config sheet'!$C$42</f>
        <v>1817.9423322060413</v>
      </c>
      <c r="AN159" s="25">
        <f>'Config sheet'!$C$46</f>
        <v>1729.0285476519553</v>
      </c>
      <c r="AO159" s="25">
        <f t="shared" si="142"/>
        <v>1.5189255253398068</v>
      </c>
      <c r="AP159" s="25">
        <f>'Config sheet'!$C$50/100*GERC_A_PARA!AM159</f>
        <v>351.771841281869</v>
      </c>
      <c r="AQ159" s="25">
        <f t="shared" si="143"/>
        <v>351.771841281869</v>
      </c>
      <c r="AR159" s="25">
        <f t="shared" si="144"/>
        <v>477.49023174310071</v>
      </c>
      <c r="AS159" s="27">
        <f t="shared" si="145"/>
        <v>2169.7141734879106</v>
      </c>
      <c r="AT159" s="25">
        <f t="shared" si="146"/>
        <v>1598.4501862518762</v>
      </c>
      <c r="AU159" s="25">
        <f>'Config sheet'!$C$51/100*GERC_A_PARA!AN159</f>
        <v>266.0974934836359</v>
      </c>
      <c r="AV159" s="25">
        <f t="shared" si="147"/>
        <v>266.0974934836359</v>
      </c>
      <c r="AW159" s="25">
        <f t="shared" si="148"/>
        <v>361.19705706617174</v>
      </c>
      <c r="AX159" s="27">
        <f t="shared" si="149"/>
        <v>1995.1260411355911</v>
      </c>
      <c r="AY159" s="25">
        <f t="shared" si="150"/>
        <v>1469.8293586396778</v>
      </c>
      <c r="AZ159" s="31">
        <f t="shared" si="187"/>
        <v>93.084577643963286</v>
      </c>
      <c r="BA159" s="31">
        <f t="shared" si="188"/>
        <v>94.49982687031499</v>
      </c>
      <c r="BB159" s="31">
        <f t="shared" si="189"/>
        <v>68.576341663004484</v>
      </c>
      <c r="BC159" s="31">
        <f t="shared" si="190"/>
        <v>69.618969958056894</v>
      </c>
      <c r="BD159" s="25">
        <f t="shared" si="151"/>
        <v>93.792202257139138</v>
      </c>
      <c r="BE159">
        <f>'Config sheet'!$D$59</f>
        <v>82.44</v>
      </c>
      <c r="BF159" s="30">
        <f t="shared" si="191"/>
        <v>81.44492903383491</v>
      </c>
      <c r="BG159" s="19">
        <f>Coeff_Summary!$B$10+Coeff_Summary!$D$10*(C159)+Coeff_Summary!$E$10*AI159*100+Coeff_Summary!$F$10*(C159)^2+Coeff_Summary!$G$10*(C159)*AI159*100+Coeff_Summary!$H$10*(AI159*100)^2</f>
        <v>0.96406399096251361</v>
      </c>
      <c r="BH159" s="19">
        <f>Coeff_Summary!$B$8+Coeff_Summary!$D$8*(D159)+Coeff_Summary!$E$8*AJ159*100+Coeff_Summary!$F$8*(D159)^2+Coeff_Summary!$G$8*(D159)*AJ159*100+Coeff_Summary!$H$8*(AJ159*100)^2</f>
        <v>0.97479364970280324</v>
      </c>
      <c r="BI159" s="30">
        <f t="shared" si="192"/>
        <v>0.96942882033265843</v>
      </c>
      <c r="BJ159" s="30">
        <f>BG159*8314.4*(GERC_A_PARA!C159+273)/('Config sheet'!$C$28*AI159*10^5)</f>
        <v>6.4805011702079154E-2</v>
      </c>
      <c r="BK159">
        <f>BH159*(8314.4/'Config sheet'!$C$28)*(BT159/(AJ159*10^5))</f>
        <v>4.8273857439033577E-2</v>
      </c>
      <c r="BL159" s="30">
        <f t="shared" si="193"/>
        <v>3326.7821016382404</v>
      </c>
      <c r="BM159" s="30">
        <f t="shared" si="152"/>
        <v>51335.259639055148</v>
      </c>
      <c r="BN159" s="30">
        <f t="shared" si="153"/>
        <v>2450.8737302640307</v>
      </c>
      <c r="BO159" s="30">
        <f t="shared" si="154"/>
        <v>50770.206904623454</v>
      </c>
      <c r="BP159" s="19">
        <f>(Coeff_Summary!$B$4+Coeff_Summary!$D$4*(C159)+Coeff_Summary!$E$4*AI159*100+Coeff_Summary!$F$4*(C159)^2+Coeff_Summary!$G$4*(C159)*AI159*100+Coeff_Summary!$H$4*(AI159*100)^2+Coeff_Summary!$B$2+Coeff_Summary!$D$2*(D159)+Coeff_Summary!$E$2*AJ159*100+Coeff_Summary!$F$2*(D159)^2+Coeff_Summary!$G$2*(D159)*AJ159*100+Coeff_Summary!$H$2*(AJ159*100)^2)/2</f>
        <v>1.3554090763585973</v>
      </c>
      <c r="BQ159" s="30">
        <f t="shared" si="194"/>
        <v>3.8136591508738773</v>
      </c>
      <c r="BR159" s="30">
        <f>BI159*(8314.4/'Config sheet'!$C$28)*(273+C159)*BQ159*((AK159^(1/BQ159))-1)</f>
        <v>73841.231217722263</v>
      </c>
      <c r="BS159" s="30">
        <f t="shared" si="155"/>
        <v>343.30852237543979</v>
      </c>
      <c r="BT159" s="30">
        <f t="shared" si="156"/>
        <v>356.2</v>
      </c>
      <c r="BU159" s="52">
        <f t="shared" si="157"/>
        <v>75.317867844992904</v>
      </c>
      <c r="BV159" s="30">
        <f t="shared" si="158"/>
        <v>1398.0225428751439</v>
      </c>
      <c r="BW159" s="65">
        <f>Coeff_Summary!$B$8+Coeff_Summary!$D$8*(BS159-273)+Coeff_Summary!$E$8*AJ159*100+Coeff_Summary!$F$8*(BS159-273)^2+Coeff_Summary!$G$8*(BS159-273)*AJ159*100+Coeff_Summary!$H$8*(AJ159*100)^2</f>
        <v>0.96916703248396441</v>
      </c>
      <c r="BX159" s="30">
        <f>BW159*(8314.4/'Config sheet'!$C$28)*(BS159/(AI159*10^5))</f>
        <v>7.3579227750382267E-2</v>
      </c>
      <c r="BY159" s="30">
        <f t="shared" si="159"/>
        <v>1.1353940971207572</v>
      </c>
      <c r="BZ159" s="30">
        <f t="shared" si="160"/>
        <v>1.0111296125992395</v>
      </c>
      <c r="CA159" s="30">
        <f>('Config sheet'!$C$132*(AJ159-AI159) - 'Config sheet'!$C$133*GERC_A_PARA!AJ159)*10^5</f>
        <v>100824.06981458516</v>
      </c>
      <c r="CB159" s="30">
        <f>('Config sheet'!$C$132*(AJ159-AI159) + 'Config sheet'!$C$133*AI159)*10^5</f>
        <v>125734.88323183559</v>
      </c>
      <c r="CC159" s="30">
        <f>'Config sheet'!$C$148</f>
        <v>386976</v>
      </c>
      <c r="CD159" s="30">
        <f t="shared" si="195"/>
        <v>12.891477624560196</v>
      </c>
      <c r="CE159" s="30"/>
      <c r="CF159" s="30"/>
      <c r="CG159" s="30"/>
      <c r="CH159" s="30"/>
      <c r="CI159" s="30"/>
      <c r="CJ159" s="30"/>
      <c r="CK159" s="30"/>
      <c r="CL159" s="30"/>
      <c r="CM159" s="46">
        <f>P159+'Config sheet'!$O$9-'Config sheet'!$C$139</f>
        <v>35.558900000000001</v>
      </c>
      <c r="CN159" s="46">
        <f>Q159+'Config sheet'!$O$9+'Config sheet'!C$140</f>
        <v>64.898900000000012</v>
      </c>
      <c r="CO159" s="27">
        <f t="shared" si="161"/>
        <v>1.8251098881011507</v>
      </c>
      <c r="CP159" s="46">
        <f>'Config sheet'!$N$47</f>
        <v>1852.7346826837274</v>
      </c>
      <c r="CQ159" s="27">
        <f>'Config sheet'!$N$42</f>
        <v>970.82423361890676</v>
      </c>
      <c r="CR159" s="27">
        <f>'Config sheet'!$N$46</f>
        <v>881.91044906482068</v>
      </c>
      <c r="CS159" s="27">
        <f t="shared" si="162"/>
        <v>1.3753227739450669</v>
      </c>
      <c r="CT159" s="27">
        <f>'Config sheet'!$N$50/100*GERC_A_PARA!CQ159</f>
        <v>274.64617569078871</v>
      </c>
      <c r="CU159" s="27">
        <f t="shared" si="163"/>
        <v>274.64617569078871</v>
      </c>
      <c r="CV159" s="27">
        <f t="shared" si="164"/>
        <v>425.36067367898636</v>
      </c>
      <c r="CW159" s="27">
        <f t="shared" si="165"/>
        <v>1245.4704093096955</v>
      </c>
      <c r="CX159" s="27">
        <f t="shared" si="166"/>
        <v>804.17327228304089</v>
      </c>
      <c r="CY159" s="27">
        <f>'Config sheet'!$N$51/100*GERC_A_PARA!CR159</f>
        <v>198.78261521921058</v>
      </c>
      <c r="CZ159" s="27">
        <f t="shared" si="167"/>
        <v>198.78261521921058</v>
      </c>
      <c r="DA159" s="27">
        <f t="shared" si="168"/>
        <v>307.86631895617541</v>
      </c>
      <c r="DB159" s="27">
        <f t="shared" si="169"/>
        <v>1080.6930642840312</v>
      </c>
      <c r="DC159" s="27">
        <f t="shared" si="170"/>
        <v>697.78010889922041</v>
      </c>
      <c r="DD159" s="50">
        <f t="shared" si="171"/>
        <v>84.475614352313329</v>
      </c>
      <c r="DE159" s="50">
        <f t="shared" si="172"/>
        <v>87.630977288835012</v>
      </c>
      <c r="DF159" s="50">
        <f t="shared" si="173"/>
        <v>54.544074844357048</v>
      </c>
      <c r="DG159" s="50">
        <f t="shared" si="174"/>
        <v>56.581424362206803</v>
      </c>
      <c r="DH159" s="27">
        <f t="shared" si="175"/>
        <v>86.053295820574164</v>
      </c>
      <c r="DI159">
        <f>'Config sheet'!$N$59</f>
        <v>71.978923438716066</v>
      </c>
      <c r="DJ159" s="21">
        <f t="shared" si="196"/>
        <v>70.808022711928047</v>
      </c>
      <c r="DK159" s="19">
        <f>Coeff_Summary!$B$11+Coeff_Summary!$D$11*(F159)+Coeff_Summary!$E$11*CM159*100+Coeff_Summary!$F$11*(F159)^2+Coeff_Summary!$G$11*(F159)*CM159*100+Coeff_Summary!$H$11*(CM159*100)^2</f>
        <v>0.94841755852612453</v>
      </c>
      <c r="DL159" s="19">
        <f>Coeff_Summary!$B$9+Coeff_Summary!$D$9*(G159)+Coeff_Summary!$E$9*CN159*100+Coeff_Summary!$F$9*(G159)^2+Coeff_Summary!$G$9*(G159)*CN159*100+Coeff_Summary!$H$9*(CN159*100)^2</f>
        <v>0.96389788905363682</v>
      </c>
      <c r="DM159" s="30">
        <f t="shared" si="197"/>
        <v>0.95615772378988062</v>
      </c>
      <c r="DN159">
        <f>DK159*8314.4*(GERC_A_PARA!F159+273)/('Config sheet'!$N$28*GERC_A_PARA!CM159*10^5)</f>
        <v>4.1505421765180857E-2</v>
      </c>
      <c r="DO159">
        <f>DL159*(8314.4/'Config sheet'!$N$28)*((GERC_A_PARA!G159+273)/(GERC_A_PARA!CN159*10^5))</f>
        <v>2.7236575103993545E-2</v>
      </c>
      <c r="DP159" s="30">
        <f t="shared" si="198"/>
        <v>1594.3392572602038</v>
      </c>
      <c r="DQ159" s="30">
        <f t="shared" si="176"/>
        <v>38412.794990501803</v>
      </c>
      <c r="DR159" s="30">
        <f t="shared" si="177"/>
        <v>1029.4303325527194</v>
      </c>
      <c r="DS159" s="30">
        <f t="shared" si="178"/>
        <v>37795.880305148195</v>
      </c>
      <c r="DT159" s="19">
        <f>(Coeff_Summary!$B$5+Coeff_Summary!$D$5*(F159)+Coeff_Summary!$E$5*CM159*100+Coeff_Summary!$F$5*(F159)^2+Coeff_Summary!$G$5*(F159)*CM159*100+Coeff_Summary!$H$5*(CM159*100)^2+Coeff_Summary!$B$3+Coeff_Summary!$D$3*(G159)+Coeff_Summary!$E$3*CN159*100+Coeff_Summary!$F$3*(G159)^2+Coeff_Summary!$G$3*(G159)*CN159*100+Coeff_Summary!$H$3*(CN159*100)^2)/2</f>
        <v>1.3954022763412515</v>
      </c>
      <c r="DU159" s="30">
        <f t="shared" si="199"/>
        <v>3.5290699114158643</v>
      </c>
      <c r="DV159" s="30">
        <f>DM159*(8314.4/'Config sheet'!$N$28)*(273+F159)*DU159*((CO159^(1/DU159))-1)</f>
        <v>97603.474269469254</v>
      </c>
      <c r="DW159" s="30">
        <f t="shared" si="179"/>
        <v>363.47080982495407</v>
      </c>
      <c r="DX159" s="30">
        <f t="shared" si="180"/>
        <v>361.19</v>
      </c>
      <c r="DY159" s="30">
        <f t="shared" si="181"/>
        <v>104.17043303154887</v>
      </c>
      <c r="DZ159" s="30">
        <f t="shared" si="182"/>
        <v>999.75645102951341</v>
      </c>
      <c r="EA159" s="65">
        <f>Coeff_Summary!$B$9+Coeff_Summary!$D$9*(DW159-273)+Coeff_Summary!$E$9*CN159*100+Coeff_Summary!$F$9*(DW159-273)^2+Coeff_Summary!$G$9*(DW159-273)*CN159*100+Coeff_Summary!$H$9*(CN159*100)^2</f>
        <v>0.96530875054223719</v>
      </c>
      <c r="EB159" s="30">
        <f>EA159*(8314.4/'Config sheet'!$C$28)*(DW159/(CM159*10^5))</f>
        <v>5.0096864934734454E-2</v>
      </c>
      <c r="EC159" s="30">
        <f t="shared" si="183"/>
        <v>1.2069956840376215</v>
      </c>
      <c r="ED159" s="30">
        <f t="shared" si="184"/>
        <v>1.0163222732311801</v>
      </c>
      <c r="EE159" s="30">
        <f>('Config sheet'!$N$132*(CN159-CM159) - 'Config sheet'!$N$133*GERC_A_PARA!CN159)*10^5</f>
        <v>106991.53906946408</v>
      </c>
      <c r="EF159" s="30">
        <f>('Config sheet'!$N$132*(CN159-CM159) + 'Config sheet'!$N$133*CM159)*10^5</f>
        <v>149065.81740705323</v>
      </c>
      <c r="EG159" s="30">
        <f>'Config sheet'!$N$148</f>
        <v>386976</v>
      </c>
      <c r="EH159" s="30">
        <f t="shared" si="185"/>
        <v>2397.7789939046575</v>
      </c>
      <c r="EI159" s="30">
        <f>'Config sheet'!$E$127+'Config sheet'!$P$127</f>
        <v>3308.2</v>
      </c>
      <c r="EJ159" s="30"/>
      <c r="EK159" s="63">
        <f t="shared" si="186"/>
        <v>51335.259639055148</v>
      </c>
      <c r="EL159" s="63">
        <f t="shared" si="207"/>
        <v>50770.206904623454</v>
      </c>
      <c r="EM159" s="63">
        <f t="shared" si="208"/>
        <v>38412.794990501803</v>
      </c>
      <c r="EN159" s="63">
        <f t="shared" si="209"/>
        <v>37795.880305148195</v>
      </c>
      <c r="EO159" s="30">
        <f>BL159*(('Config sheet'!$D$8+273)/(C159+273))*(GERC_A_PARA!AI159/'Config sheet'!$D$7)*(1/GERC_A_PARA!BG159)*24*10^-3</f>
        <v>1781.6804047824792</v>
      </c>
      <c r="EP159" s="30">
        <f>BN159*(('Config sheet'!$D$8+273)/(D159+273))*(GERC_A_PARA!AJ159/'Config sheet'!$D$7)*(1/GERC_A_PARA!BH159)*24*10^-3</f>
        <v>1762.0692565836735</v>
      </c>
      <c r="EQ159" s="30">
        <f t="shared" si="200"/>
        <v>1771.8748306830762</v>
      </c>
      <c r="ER159" s="30">
        <f>DP159*(('Config sheet'!$D$8+273)/(F159+273))*(CM159/'Config sheet'!$D$7)*(1/DK159)*24*10^-3</f>
        <v>1333.183558604931</v>
      </c>
      <c r="ES159" s="30">
        <f>DR159*(('Config sheet'!$D$8+273)/(G159+273))*(CN159/'Config sheet'!$D$7)*(1/DL159)*24*10^-3</f>
        <v>1311.7724502547394</v>
      </c>
      <c r="ET159" s="30">
        <f t="shared" si="201"/>
        <v>1322.4780044298352</v>
      </c>
      <c r="EU159">
        <f t="shared" si="202"/>
        <v>1.0111296125992393</v>
      </c>
      <c r="EV159">
        <f t="shared" si="203"/>
        <v>1.0163222732311794</v>
      </c>
      <c r="EW159" s="30">
        <f t="shared" si="204"/>
        <v>0.78900750700104005</v>
      </c>
      <c r="EX159" s="30">
        <f>'Config sheet'!$C$123/('Config sheet'!$F$17*10^-3)</f>
        <v>1.2841244171864261</v>
      </c>
      <c r="EY159" s="30">
        <f t="shared" si="205"/>
        <v>0.7559720824699403</v>
      </c>
      <c r="EZ159" s="30">
        <f>'Config sheet'!$N$123/('Config sheet'!$Q$17*10^-3)</f>
        <v>1.4616189626248377</v>
      </c>
      <c r="FA159" s="1" t="s">
        <v>566</v>
      </c>
      <c r="FB159" s="30">
        <f t="shared" si="206"/>
        <v>-2.2808098249540762</v>
      </c>
      <c r="FC159" s="30"/>
    </row>
    <row r="160" spans="1:159" x14ac:dyDescent="0.25">
      <c r="A160" s="1">
        <v>43486</v>
      </c>
      <c r="B160" s="2">
        <v>0.58472222222222225</v>
      </c>
      <c r="C160">
        <v>32.49</v>
      </c>
      <c r="D160">
        <v>84.53</v>
      </c>
      <c r="E160">
        <v>34.14</v>
      </c>
      <c r="F160">
        <v>34.04</v>
      </c>
      <c r="G160">
        <v>89.13</v>
      </c>
      <c r="H160">
        <v>67.36</v>
      </c>
      <c r="I160">
        <v>72.760000000000005</v>
      </c>
      <c r="J160">
        <v>72.89</v>
      </c>
      <c r="K160">
        <v>73.31</v>
      </c>
      <c r="L160">
        <v>70.95</v>
      </c>
      <c r="M160">
        <v>21.91</v>
      </c>
      <c r="N160">
        <v>35</v>
      </c>
      <c r="O160">
        <v>34.49</v>
      </c>
      <c r="P160">
        <v>34.44</v>
      </c>
      <c r="Q160">
        <v>63.54</v>
      </c>
      <c r="R160">
        <v>3.7</v>
      </c>
      <c r="S160">
        <v>64.69</v>
      </c>
      <c r="T160">
        <v>77.319999999999993</v>
      </c>
      <c r="U160">
        <v>73.67</v>
      </c>
      <c r="V160">
        <v>73.67</v>
      </c>
      <c r="W160">
        <v>2.8</v>
      </c>
      <c r="X160">
        <v>2.57</v>
      </c>
      <c r="Y160">
        <v>3.58</v>
      </c>
      <c r="Z160">
        <v>3.72</v>
      </c>
      <c r="AA160">
        <v>4.88</v>
      </c>
      <c r="AB160">
        <v>4.3899999999999997</v>
      </c>
      <c r="AC160">
        <v>4.05</v>
      </c>
      <c r="AD160">
        <v>1.73</v>
      </c>
      <c r="AE160">
        <v>1.21</v>
      </c>
      <c r="AF160">
        <v>2.38</v>
      </c>
      <c r="AH160" s="4" t="str">
        <f t="shared" si="210"/>
        <v>ON</v>
      </c>
      <c r="AI160" s="31">
        <f>M160+'Config sheet'!$D$9-'Config sheet'!$C$139</f>
        <v>22.8689</v>
      </c>
      <c r="AJ160" s="31">
        <f>N160+'Config sheet'!$D$9+'Config sheet'!$C$140</f>
        <v>36.358899999999998</v>
      </c>
      <c r="AK160" s="25">
        <f t="shared" si="141"/>
        <v>1.5898840783771846</v>
      </c>
      <c r="AL160" s="46">
        <f>'Config sheet'!$C$47</f>
        <v>3546.9708798579968</v>
      </c>
      <c r="AM160" s="4">
        <f>'Config sheet'!$C$42</f>
        <v>1817.9423322060413</v>
      </c>
      <c r="AN160" s="25">
        <f>'Config sheet'!$C$46</f>
        <v>1729.0285476519553</v>
      </c>
      <c r="AO160" s="25">
        <f t="shared" si="142"/>
        <v>1.5134573914142244</v>
      </c>
      <c r="AP160" s="25">
        <f>'Config sheet'!$C$50/100*GERC_A_PARA!AM160</f>
        <v>351.771841281869</v>
      </c>
      <c r="AQ160" s="25">
        <f t="shared" si="143"/>
        <v>351.771841281869</v>
      </c>
      <c r="AR160" s="25">
        <f t="shared" si="144"/>
        <v>477.87140271126674</v>
      </c>
      <c r="AS160" s="27">
        <f t="shared" si="145"/>
        <v>2169.7141734879106</v>
      </c>
      <c r="AT160" s="25">
        <f t="shared" si="146"/>
        <v>1597.1751930181276</v>
      </c>
      <c r="AU160" s="25">
        <f>'Config sheet'!$C$51/100*GERC_A_PARA!AN160</f>
        <v>266.0974934836359</v>
      </c>
      <c r="AV160" s="25">
        <f t="shared" si="147"/>
        <v>266.0974934836359</v>
      </c>
      <c r="AW160" s="25">
        <f t="shared" si="148"/>
        <v>361.48539350278958</v>
      </c>
      <c r="AX160" s="27">
        <f t="shared" si="149"/>
        <v>1995.1260411355911</v>
      </c>
      <c r="AY160" s="25">
        <f t="shared" si="150"/>
        <v>1468.6569589595695</v>
      </c>
      <c r="AZ160" s="31">
        <f t="shared" si="187"/>
        <v>93.063610478976088</v>
      </c>
      <c r="BA160" s="31">
        <f t="shared" si="188"/>
        <v>94.483150660022829</v>
      </c>
      <c r="BB160" s="31">
        <f t="shared" si="189"/>
        <v>68.506207797305819</v>
      </c>
      <c r="BC160" s="31">
        <f t="shared" si="190"/>
        <v>69.551163114630242</v>
      </c>
      <c r="BD160" s="25">
        <f t="shared" si="151"/>
        <v>93.773380569499466</v>
      </c>
      <c r="BE160">
        <f>'Config sheet'!$D$59</f>
        <v>82.44</v>
      </c>
      <c r="BF160" s="30">
        <f t="shared" si="191"/>
        <v>81.401033012733748</v>
      </c>
      <c r="BG160" s="19">
        <f>Coeff_Summary!$B$10+Coeff_Summary!$D$10*(C160)+Coeff_Summary!$E$10*AI160*100+Coeff_Summary!$F$10*(C160)^2+Coeff_Summary!$G$10*(C160)*AI160*100+Coeff_Summary!$H$10*(AI160*100)^2</f>
        <v>0.96493958121918488</v>
      </c>
      <c r="BH160" s="19">
        <f>Coeff_Summary!$B$8+Coeff_Summary!$D$8*(D160)+Coeff_Summary!$E$8*AJ160*100+Coeff_Summary!$F$8*(D160)^2+Coeff_Summary!$G$8*(D160)*AJ160*100+Coeff_Summary!$H$8*(AJ160*100)^2</f>
        <v>0.97541508477901562</v>
      </c>
      <c r="BI160" s="30">
        <f t="shared" si="192"/>
        <v>0.97017733299910025</v>
      </c>
      <c r="BJ160" s="30">
        <f>BG160*8314.4*(GERC_A_PARA!C160+273)/('Config sheet'!$C$28*AI160*10^5)</f>
        <v>6.5444767465380846E-2</v>
      </c>
      <c r="BK160">
        <f>BH160*(8314.4/'Config sheet'!$C$28)*(BT160/(AJ160*10^5))</f>
        <v>4.8698356602750188E-2</v>
      </c>
      <c r="BL160" s="30">
        <f t="shared" si="193"/>
        <v>3326.114501858563</v>
      </c>
      <c r="BM160" s="30">
        <f t="shared" si="152"/>
        <v>50823.230499184217</v>
      </c>
      <c r="BN160" s="30">
        <f t="shared" si="153"/>
        <v>2448.4273718719583</v>
      </c>
      <c r="BO160" s="30">
        <f t="shared" si="154"/>
        <v>50277.412682416594</v>
      </c>
      <c r="BP160" s="19">
        <f>(Coeff_Summary!$B$4+Coeff_Summary!$D$4*(C160)+Coeff_Summary!$E$4*AI160*100+Coeff_Summary!$F$4*(C160)^2+Coeff_Summary!$G$4*(C160)*AI160*100+Coeff_Summary!$H$4*(AI160*100)^2+Coeff_Summary!$B$2+Coeff_Summary!$D$2*(D160)+Coeff_Summary!$E$2*AJ160*100+Coeff_Summary!$F$2*(D160)^2+Coeff_Summary!$G$2*(D160)*AJ160*100+Coeff_Summary!$H$2*(AJ160*100)^2)/2</f>
        <v>1.3535629611067952</v>
      </c>
      <c r="BQ160" s="30">
        <f t="shared" si="194"/>
        <v>3.8283505627105145</v>
      </c>
      <c r="BR160" s="30">
        <f>BI160*(8314.4/'Config sheet'!$C$28)*(273+C160)*BQ160*((AK160^(1/BQ160))-1)</f>
        <v>74171.407053776493</v>
      </c>
      <c r="BS160" s="30">
        <f t="shared" si="155"/>
        <v>344.82241476175705</v>
      </c>
      <c r="BT160" s="30">
        <f t="shared" si="156"/>
        <v>357.53</v>
      </c>
      <c r="BU160" s="52">
        <f t="shared" si="157"/>
        <v>75.58111983427564</v>
      </c>
      <c r="BV160" s="30">
        <f t="shared" si="158"/>
        <v>1385.4248129575701</v>
      </c>
      <c r="BW160" s="65">
        <f>Coeff_Summary!$B$8+Coeff_Summary!$D$8*(BS160-273)+Coeff_Summary!$E$8*AJ160*100+Coeff_Summary!$F$8*(BS160-273)^2+Coeff_Summary!$G$8*(BS160-273)*AJ160*100+Coeff_Summary!$H$8*(AJ160*100)^2</f>
        <v>0.96998594070289701</v>
      </c>
      <c r="BX160" s="30">
        <f>BW160*(8314.4/'Config sheet'!$C$28)*(BS160/(AI160*10^5))</f>
        <v>7.4257228759183558E-2</v>
      </c>
      <c r="BY160" s="30">
        <f t="shared" si="159"/>
        <v>1.1346549408776545</v>
      </c>
      <c r="BZ160" s="30">
        <f t="shared" si="160"/>
        <v>1.0108561238068345</v>
      </c>
      <c r="CA160" s="30">
        <f>('Config sheet'!$C$132*(AJ160-AI160) - 'Config sheet'!$C$133*GERC_A_PARA!AJ160)*10^5</f>
        <v>100291.6469309235</v>
      </c>
      <c r="CB160" s="30">
        <f>('Config sheet'!$C$132*(AJ160-AI160) + 'Config sheet'!$C$133*AI160)*10^5</f>
        <v>125097.75399800103</v>
      </c>
      <c r="CC160" s="30">
        <f>'Config sheet'!$C$148</f>
        <v>386976</v>
      </c>
      <c r="CD160" s="30">
        <f t="shared" si="195"/>
        <v>12.707585238242928</v>
      </c>
      <c r="CE160" s="30"/>
      <c r="CF160" s="30"/>
      <c r="CG160" s="30"/>
      <c r="CH160" s="30"/>
      <c r="CI160" s="30"/>
      <c r="CJ160" s="30"/>
      <c r="CK160" s="30"/>
      <c r="CL160" s="30"/>
      <c r="CM160" s="46">
        <f>P160+'Config sheet'!$O$9-'Config sheet'!$C$139</f>
        <v>35.398899999999998</v>
      </c>
      <c r="CN160" s="46">
        <f>Q160+'Config sheet'!$O$9+'Config sheet'!C$140</f>
        <v>64.898900000000012</v>
      </c>
      <c r="CO160" s="27">
        <f t="shared" si="161"/>
        <v>1.8333592286765978</v>
      </c>
      <c r="CP160" s="46">
        <f>'Config sheet'!$N$47</f>
        <v>1852.7346826837274</v>
      </c>
      <c r="CQ160" s="27">
        <f>'Config sheet'!$N$42</f>
        <v>970.82423361890676</v>
      </c>
      <c r="CR160" s="27">
        <f>'Config sheet'!$N$46</f>
        <v>881.91044906482068</v>
      </c>
      <c r="CS160" s="27">
        <f t="shared" si="162"/>
        <v>1.3741010925336323</v>
      </c>
      <c r="CT160" s="27">
        <f>'Config sheet'!$N$50/100*GERC_A_PARA!CQ160</f>
        <v>274.64617569078871</v>
      </c>
      <c r="CU160" s="27">
        <f t="shared" si="163"/>
        <v>274.64617569078871</v>
      </c>
      <c r="CV160" s="27">
        <f t="shared" si="164"/>
        <v>426.92499090610988</v>
      </c>
      <c r="CW160" s="27">
        <f t="shared" si="165"/>
        <v>1245.4704093096955</v>
      </c>
      <c r="CX160" s="27">
        <f t="shared" si="166"/>
        <v>801.22666074653944</v>
      </c>
      <c r="CY160" s="27">
        <f>'Config sheet'!$N$51/100*GERC_A_PARA!CR160</f>
        <v>198.78261521921058</v>
      </c>
      <c r="CZ160" s="27">
        <f t="shared" si="167"/>
        <v>198.78261521921058</v>
      </c>
      <c r="DA160" s="27">
        <f t="shared" si="168"/>
        <v>308.99853595740598</v>
      </c>
      <c r="DB160" s="27">
        <f t="shared" si="169"/>
        <v>1080.6930642840312</v>
      </c>
      <c r="DC160" s="27">
        <f t="shared" si="170"/>
        <v>695.22333787773835</v>
      </c>
      <c r="DD160" s="50">
        <f t="shared" si="171"/>
        <v>84.314481453797583</v>
      </c>
      <c r="DE160" s="50">
        <f t="shared" si="172"/>
        <v>87.502594979448489</v>
      </c>
      <c r="DF160" s="50">
        <f t="shared" si="173"/>
        <v>54.240558364806731</v>
      </c>
      <c r="DG160" s="50">
        <f t="shared" si="174"/>
        <v>56.29151159110932</v>
      </c>
      <c r="DH160" s="27">
        <f t="shared" si="175"/>
        <v>85.908538216623043</v>
      </c>
      <c r="DI160">
        <f>'Config sheet'!$N$59</f>
        <v>71.978923438716066</v>
      </c>
      <c r="DJ160" s="21">
        <f t="shared" si="196"/>
        <v>70.587286597290529</v>
      </c>
      <c r="DK160" s="19">
        <f>Coeff_Summary!$B$11+Coeff_Summary!$D$11*(F160)+Coeff_Summary!$E$11*CM160*100+Coeff_Summary!$F$11*(F160)^2+Coeff_Summary!$G$11*(F160)*CM160*100+Coeff_Summary!$H$11*(CM160*100)^2</f>
        <v>0.94901434169291887</v>
      </c>
      <c r="DL160" s="19">
        <f>Coeff_Summary!$B$9+Coeff_Summary!$D$9*(G160)+Coeff_Summary!$E$9*CN160*100+Coeff_Summary!$F$9*(G160)^2+Coeff_Summary!$G$9*(G160)*CN160*100+Coeff_Summary!$H$9*(CN160*100)^2</f>
        <v>0.96448502215404852</v>
      </c>
      <c r="DM160" s="30">
        <f t="shared" si="197"/>
        <v>0.95674968192348375</v>
      </c>
      <c r="DN160">
        <f>DK160*8314.4*(GERC_A_PARA!F160+273)/('Config sheet'!$N$28*GERC_A_PARA!CM160*10^5)</f>
        <v>4.1792759796425466E-2</v>
      </c>
      <c r="DO160">
        <f>DL160*(8314.4/'Config sheet'!$N$28)*((GERC_A_PARA!G160+273)/(GERC_A_PARA!CN160*10^5))</f>
        <v>2.7324092140448893E-2</v>
      </c>
      <c r="DP160" s="30">
        <f t="shared" si="198"/>
        <v>1591.6572829259794</v>
      </c>
      <c r="DQ160" s="30">
        <f t="shared" si="176"/>
        <v>38084.5220722206</v>
      </c>
      <c r="DR160" s="30">
        <f t="shared" si="177"/>
        <v>1023.9329977807486</v>
      </c>
      <c r="DS160" s="30">
        <f t="shared" si="178"/>
        <v>37473.632884767707</v>
      </c>
      <c r="DT160" s="19">
        <f>(Coeff_Summary!$B$5+Coeff_Summary!$D$5*(F160)+Coeff_Summary!$E$5*CM160*100+Coeff_Summary!$F$5*(F160)^2+Coeff_Summary!$G$5*(F160)*CM160*100+Coeff_Summary!$H$5*(CM160*100)^2+Coeff_Summary!$B$3+Coeff_Summary!$D$3*(G160)+Coeff_Summary!$E$3*CN160*100+Coeff_Summary!$F$3*(G160)^2+Coeff_Summary!$G$3*(G160)*CN160*100+Coeff_Summary!$H$3*(CN160*100)^2)/2</f>
        <v>1.39399800084098</v>
      </c>
      <c r="DU160" s="30">
        <f t="shared" si="199"/>
        <v>3.5380839442472349</v>
      </c>
      <c r="DV160" s="30">
        <f>DM160*(8314.4/'Config sheet'!$N$28)*(273+F160)*DU160*((CO160^(1/DU160))-1)</f>
        <v>98611.920721223694</v>
      </c>
      <c r="DW160" s="30">
        <f t="shared" si="179"/>
        <v>364.4172691115445</v>
      </c>
      <c r="DX160" s="30">
        <f t="shared" si="180"/>
        <v>362.13</v>
      </c>
      <c r="DY160" s="30">
        <f t="shared" si="181"/>
        <v>104.15187713113906</v>
      </c>
      <c r="DZ160" s="30">
        <f t="shared" si="182"/>
        <v>1001.6323103068029</v>
      </c>
      <c r="EA160" s="65">
        <f>Coeff_Summary!$B$9+Coeff_Summary!$D$9*(DW160-273)+Coeff_Summary!$E$9*CN160*100+Coeff_Summary!$F$9*(DW160-273)^2+Coeff_Summary!$G$9*(DW160-273)*CN160*100+Coeff_Summary!$H$9*(CN160*100)^2</f>
        <v>0.96588047258131271</v>
      </c>
      <c r="EB160" s="30">
        <f>EA160*(8314.4/'Config sheet'!$C$28)*(DW160/(CM160*10^5))</f>
        <v>5.0484220277642849E-2</v>
      </c>
      <c r="EC160" s="30">
        <f t="shared" si="183"/>
        <v>1.2079656984500162</v>
      </c>
      <c r="ED160" s="30">
        <f t="shared" si="184"/>
        <v>1.0163018405322854</v>
      </c>
      <c r="EE160" s="30">
        <f>('Config sheet'!$N$132*(CN160-CM160) - 'Config sheet'!$N$133*GERC_A_PARA!CN160)*10^5</f>
        <v>107723.22466928088</v>
      </c>
      <c r="EF160" s="30">
        <f>('Config sheet'!$N$132*(CN160-CM160) + 'Config sheet'!$N$133*CM160)*10^5</f>
        <v>149730.49094275938</v>
      </c>
      <c r="EG160" s="30">
        <f>'Config sheet'!$N$148</f>
        <v>386976</v>
      </c>
      <c r="EH160" s="30">
        <f t="shared" si="185"/>
        <v>2387.0571232643729</v>
      </c>
      <c r="EI160" s="30">
        <f>'Config sheet'!$E$127+'Config sheet'!$P$127</f>
        <v>3308.2</v>
      </c>
      <c r="EJ160" s="30"/>
      <c r="EK160" s="63">
        <f t="shared" si="186"/>
        <v>50823.230499184217</v>
      </c>
      <c r="EL160" s="63">
        <f t="shared" si="207"/>
        <v>50277.412682416594</v>
      </c>
      <c r="EM160" s="63">
        <f t="shared" si="208"/>
        <v>38084.5220722206</v>
      </c>
      <c r="EN160" s="63">
        <f t="shared" si="209"/>
        <v>37473.632884767707</v>
      </c>
      <c r="EO160" s="30">
        <f>BL160*(('Config sheet'!$D$8+273)/(C160+273))*(GERC_A_PARA!AI160/'Config sheet'!$D$7)*(1/GERC_A_PARA!BG160)*24*10^-3</f>
        <v>1763.9095336190733</v>
      </c>
      <c r="EP160" s="30">
        <f>BN160*(('Config sheet'!$D$8+273)/(D160+273))*(GERC_A_PARA!AJ160/'Config sheet'!$D$7)*(1/GERC_A_PARA!BH160)*24*10^-3</f>
        <v>1744.9659670421504</v>
      </c>
      <c r="EQ160" s="30">
        <f t="shared" si="200"/>
        <v>1754.4377503306118</v>
      </c>
      <c r="ER160" s="30">
        <f>DP160*(('Config sheet'!$D$8+273)/(F160+273))*(CM160/'Config sheet'!$D$7)*(1/DK160)*24*10^-3</f>
        <v>1321.7902700536563</v>
      </c>
      <c r="ES160" s="30">
        <f>DR160*(('Config sheet'!$D$8+273)/(G160+273))*(CN160/'Config sheet'!$D$7)*(1/DL160)*24*10^-3</f>
        <v>1300.588287197603</v>
      </c>
      <c r="ET160" s="30">
        <f t="shared" si="201"/>
        <v>1311.1892786256296</v>
      </c>
      <c r="EU160">
        <f t="shared" si="202"/>
        <v>1.0108561238068348</v>
      </c>
      <c r="EV160">
        <f t="shared" si="203"/>
        <v>1.0163018405322852</v>
      </c>
      <c r="EW160" s="30">
        <f t="shared" si="204"/>
        <v>0.78966883418718969</v>
      </c>
      <c r="EX160" s="30">
        <f>'Config sheet'!$C$123/('Config sheet'!$F$17*10^-3)</f>
        <v>1.2841244171864261</v>
      </c>
      <c r="EY160" s="30">
        <f t="shared" si="205"/>
        <v>0.76391130299410315</v>
      </c>
      <c r="EZ160" s="30">
        <f>'Config sheet'!$N$123/('Config sheet'!$Q$17*10^-3)</f>
        <v>1.4616189626248377</v>
      </c>
      <c r="FA160" s="1" t="s">
        <v>567</v>
      </c>
      <c r="FB160" s="30">
        <f t="shared" si="206"/>
        <v>-2.2872691115445036</v>
      </c>
      <c r="FC160" s="30"/>
    </row>
    <row r="161" spans="1:159" x14ac:dyDescent="0.25">
      <c r="A161" s="1">
        <v>43486</v>
      </c>
      <c r="B161" s="2">
        <v>0.62638888888888888</v>
      </c>
      <c r="C161">
        <v>33.17</v>
      </c>
      <c r="D161">
        <v>85.12</v>
      </c>
      <c r="E161">
        <v>34.270000000000003</v>
      </c>
      <c r="F161">
        <v>34.19</v>
      </c>
      <c r="G161">
        <v>89.63</v>
      </c>
      <c r="H161">
        <v>67.42</v>
      </c>
      <c r="I161">
        <v>72.819999999999993</v>
      </c>
      <c r="J161">
        <v>72.91</v>
      </c>
      <c r="K161">
        <v>73.34</v>
      </c>
      <c r="L161">
        <v>71.02</v>
      </c>
      <c r="M161">
        <v>21.86</v>
      </c>
      <c r="N161">
        <v>34.93</v>
      </c>
      <c r="O161">
        <v>34.42</v>
      </c>
      <c r="P161">
        <v>34.369999999999997</v>
      </c>
      <c r="Q161">
        <v>63.58</v>
      </c>
      <c r="R161">
        <v>3.69</v>
      </c>
      <c r="S161">
        <v>64.239999999999995</v>
      </c>
      <c r="T161">
        <v>77.430000000000007</v>
      </c>
      <c r="U161">
        <v>73.989999999999995</v>
      </c>
      <c r="V161">
        <v>73.989999999999995</v>
      </c>
      <c r="W161">
        <v>2.81</v>
      </c>
      <c r="X161">
        <v>2.59</v>
      </c>
      <c r="Y161">
        <v>3.59</v>
      </c>
      <c r="Z161">
        <v>3.76</v>
      </c>
      <c r="AA161">
        <v>4.9000000000000004</v>
      </c>
      <c r="AB161">
        <v>4.4400000000000004</v>
      </c>
      <c r="AC161">
        <v>4.0999999999999996</v>
      </c>
      <c r="AD161">
        <v>1.49</v>
      </c>
      <c r="AE161">
        <v>1.66</v>
      </c>
      <c r="AF161">
        <v>2.52</v>
      </c>
      <c r="AH161" s="4" t="str">
        <f t="shared" si="210"/>
        <v>ON</v>
      </c>
      <c r="AI161" s="31">
        <f>M161+'Config sheet'!$D$9-'Config sheet'!$C$139</f>
        <v>22.818899999999999</v>
      </c>
      <c r="AJ161" s="31">
        <f>N161+'Config sheet'!$D$9+'Config sheet'!$C$140</f>
        <v>36.288899999999998</v>
      </c>
      <c r="AK161" s="25">
        <f t="shared" si="141"/>
        <v>1.5903001459316619</v>
      </c>
      <c r="AL161" s="46">
        <f>'Config sheet'!$C$47</f>
        <v>3546.9708798579968</v>
      </c>
      <c r="AM161" s="4">
        <f>'Config sheet'!$C$42</f>
        <v>1817.9423322060413</v>
      </c>
      <c r="AN161" s="25">
        <f>'Config sheet'!$C$46</f>
        <v>1729.0285476519553</v>
      </c>
      <c r="AO161" s="25">
        <f t="shared" si="142"/>
        <v>1.5101891227531161</v>
      </c>
      <c r="AP161" s="25">
        <f>'Config sheet'!$C$50/100*GERC_A_PARA!AM161</f>
        <v>351.771841281869</v>
      </c>
      <c r="AQ161" s="25">
        <f t="shared" si="143"/>
        <v>351.771841281869</v>
      </c>
      <c r="AR161" s="25">
        <f t="shared" si="144"/>
        <v>478.27119931448181</v>
      </c>
      <c r="AS161" s="27">
        <f t="shared" si="145"/>
        <v>2169.7141734879106</v>
      </c>
      <c r="AT161" s="25">
        <f t="shared" si="146"/>
        <v>1595.8400818556254</v>
      </c>
      <c r="AU161" s="25">
        <f>'Config sheet'!$C$51/100*GERC_A_PARA!AN161</f>
        <v>266.0974934836359</v>
      </c>
      <c r="AV161" s="25">
        <f t="shared" si="147"/>
        <v>266.0974934836359</v>
      </c>
      <c r="AW161" s="25">
        <f t="shared" si="148"/>
        <v>361.78781928431641</v>
      </c>
      <c r="AX161" s="27">
        <f t="shared" si="149"/>
        <v>1995.1260411355911</v>
      </c>
      <c r="AY161" s="25">
        <f t="shared" si="150"/>
        <v>1467.4292787975153</v>
      </c>
      <c r="AZ161" s="31">
        <f t="shared" si="187"/>
        <v>93.041618769110912</v>
      </c>
      <c r="BA161" s="31">
        <f t="shared" si="188"/>
        <v>94.465659579153311</v>
      </c>
      <c r="BB161" s="31">
        <f t="shared" si="189"/>
        <v>68.432767009946957</v>
      </c>
      <c r="BC161" s="31">
        <f t="shared" si="190"/>
        <v>69.480159072289737</v>
      </c>
      <c r="BD161" s="25">
        <f t="shared" si="151"/>
        <v>93.753639174132104</v>
      </c>
      <c r="BE161">
        <f>'Config sheet'!$D$59</f>
        <v>82.44</v>
      </c>
      <c r="BF161" s="30">
        <f t="shared" si="191"/>
        <v>81.355051107625229</v>
      </c>
      <c r="BG161" s="19">
        <f>Coeff_Summary!$B$10+Coeff_Summary!$D$10*(C161)+Coeff_Summary!$E$10*AI161*100+Coeff_Summary!$F$10*(C161)^2+Coeff_Summary!$G$10*(C161)*AI161*100+Coeff_Summary!$H$10*(AI161*100)^2</f>
        <v>0.96533738276308534</v>
      </c>
      <c r="BH161" s="19">
        <f>Coeff_Summary!$B$8+Coeff_Summary!$D$8*(D161)+Coeff_Summary!$E$8*AJ161*100+Coeff_Summary!$F$8*(D161)^2+Coeff_Summary!$G$8*(D161)*AJ161*100+Coeff_Summary!$H$8*(AJ161*100)^2</f>
        <v>0.97568576425301534</v>
      </c>
      <c r="BI161" s="30">
        <f t="shared" si="192"/>
        <v>0.97051157350805028</v>
      </c>
      <c r="BJ161" s="30">
        <f>BG161*8314.4*(GERC_A_PARA!C161+273)/('Config sheet'!$C$28*AI161*10^5)</f>
        <v>6.5761261892545497E-2</v>
      </c>
      <c r="BK161">
        <f>BH161*(8314.4/'Config sheet'!$C$28)*(BT161/(AJ161*10^5))</f>
        <v>4.8886373887485866E-2</v>
      </c>
      <c r="BL161" s="30">
        <f t="shared" si="193"/>
        <v>3325.4142803136051</v>
      </c>
      <c r="BM161" s="30">
        <f t="shared" si="152"/>
        <v>50567.981583859546</v>
      </c>
      <c r="BN161" s="30">
        <f t="shared" si="153"/>
        <v>2445.8656638485099</v>
      </c>
      <c r="BO161" s="30">
        <f t="shared" si="154"/>
        <v>50031.644185305646</v>
      </c>
      <c r="BP161" s="19">
        <f>(Coeff_Summary!$B$4+Coeff_Summary!$D$4*(C161)+Coeff_Summary!$E$4*AI161*100+Coeff_Summary!$F$4*(C161)^2+Coeff_Summary!$G$4*(C161)*AI161*100+Coeff_Summary!$H$4*(AI161*100)^2+Coeff_Summary!$B$2+Coeff_Summary!$D$2*(D161)+Coeff_Summary!$E$2*AJ161*100+Coeff_Summary!$F$2*(D161)^2+Coeff_Summary!$G$2*(D161)*AJ161*100+Coeff_Summary!$H$2*(AJ161*100)^2)/2</f>
        <v>1.3527361054247131</v>
      </c>
      <c r="BQ161" s="30">
        <f t="shared" si="194"/>
        <v>3.8349805552112297</v>
      </c>
      <c r="BR161" s="30">
        <f>BI161*(8314.4/'Config sheet'!$C$28)*(273+C161)*BQ161*((AK161^(1/BQ161))-1)</f>
        <v>74398.726294608889</v>
      </c>
      <c r="BS161" s="30">
        <f t="shared" si="155"/>
        <v>345.54118902305788</v>
      </c>
      <c r="BT161" s="30">
        <f t="shared" si="156"/>
        <v>358.12</v>
      </c>
      <c r="BU161" s="52">
        <f t="shared" si="157"/>
        <v>75.786696868253856</v>
      </c>
      <c r="BV161" s="30">
        <f t="shared" si="158"/>
        <v>1378.9408580610402</v>
      </c>
      <c r="BW161" s="65">
        <f>Coeff_Summary!$B$8+Coeff_Summary!$D$8*(BS161-273)+Coeff_Summary!$E$8*AJ161*100+Coeff_Summary!$F$8*(BS161-273)^2+Coeff_Summary!$G$8*(BS161-273)*AJ161*100+Coeff_Summary!$H$8*(AJ161*100)^2</f>
        <v>0.97036451444368688</v>
      </c>
      <c r="BX161" s="30">
        <f>BW161*(8314.4/'Config sheet'!$C$28)*(BS161/(AI161*10^5))</f>
        <v>7.4604171046241494E-2</v>
      </c>
      <c r="BY161" s="30">
        <f t="shared" si="159"/>
        <v>1.1344698824080566</v>
      </c>
      <c r="BZ161" s="30">
        <f t="shared" si="160"/>
        <v>1.0107199634808608</v>
      </c>
      <c r="CA161" s="30">
        <f>('Config sheet'!$C$132*(AJ161-AI161) - 'Config sheet'!$C$133*GERC_A_PARA!AJ161)*10^5</f>
        <v>100149.69758103696</v>
      </c>
      <c r="CB161" s="30">
        <f>('Config sheet'!$C$132*(AJ161-AI161) + 'Config sheet'!$C$133*AI161)*10^5</f>
        <v>124905.5456000315</v>
      </c>
      <c r="CC161" s="30">
        <f>'Config sheet'!$C$148</f>
        <v>386976</v>
      </c>
      <c r="CD161" s="30">
        <f t="shared" si="195"/>
        <v>12.578810976942123</v>
      </c>
      <c r="CE161" s="30"/>
      <c r="CF161" s="30"/>
      <c r="CG161" s="30"/>
      <c r="CH161" s="30"/>
      <c r="CI161" s="30"/>
      <c r="CJ161" s="30"/>
      <c r="CK161" s="30"/>
      <c r="CL161" s="30"/>
      <c r="CM161" s="46">
        <f>P161+'Config sheet'!$O$9-'Config sheet'!$C$139</f>
        <v>35.328899999999997</v>
      </c>
      <c r="CN161" s="46">
        <f>Q161+'Config sheet'!$O$9+'Config sheet'!C$140</f>
        <v>64.938900000000004</v>
      </c>
      <c r="CO161" s="27">
        <f t="shared" si="161"/>
        <v>1.8381240287696479</v>
      </c>
      <c r="CP161" s="46">
        <f>'Config sheet'!$N$47</f>
        <v>1852.7346826837274</v>
      </c>
      <c r="CQ161" s="27">
        <f>'Config sheet'!$N$42</f>
        <v>970.82423361890676</v>
      </c>
      <c r="CR161" s="27">
        <f>'Config sheet'!$N$46</f>
        <v>881.91044906482068</v>
      </c>
      <c r="CS161" s="27">
        <f t="shared" si="162"/>
        <v>1.3746742242325429</v>
      </c>
      <c r="CT161" s="27">
        <f>'Config sheet'!$N$50/100*GERC_A_PARA!CQ161</f>
        <v>274.64617569078871</v>
      </c>
      <c r="CU161" s="27">
        <f t="shared" si="163"/>
        <v>274.64617569078871</v>
      </c>
      <c r="CV161" s="27">
        <f t="shared" si="164"/>
        <v>427.65318654922964</v>
      </c>
      <c r="CW161" s="27">
        <f t="shared" si="165"/>
        <v>1245.4704093096955</v>
      </c>
      <c r="CX161" s="27">
        <f t="shared" si="166"/>
        <v>799.86235485134694</v>
      </c>
      <c r="CY161" s="27">
        <f>'Config sheet'!$N$51/100*GERC_A_PARA!CR161</f>
        <v>198.78261521921058</v>
      </c>
      <c r="CZ161" s="27">
        <f t="shared" si="167"/>
        <v>198.78261521921058</v>
      </c>
      <c r="DA161" s="27">
        <f t="shared" si="168"/>
        <v>309.5255872952464</v>
      </c>
      <c r="DB161" s="27">
        <f t="shared" si="169"/>
        <v>1080.6930642840312</v>
      </c>
      <c r="DC161" s="27">
        <f t="shared" si="170"/>
        <v>694.03953141595855</v>
      </c>
      <c r="DD161" s="50">
        <f t="shared" si="171"/>
        <v>84.239473474196032</v>
      </c>
      <c r="DE161" s="50">
        <f t="shared" si="172"/>
        <v>87.442832524156188</v>
      </c>
      <c r="DF161" s="50">
        <f t="shared" si="173"/>
        <v>54.100027685004186</v>
      </c>
      <c r="DG161" s="50">
        <f t="shared" si="174"/>
        <v>56.157279542602012</v>
      </c>
      <c r="DH161" s="27">
        <f t="shared" si="175"/>
        <v>85.841152999176103</v>
      </c>
      <c r="DI161">
        <f>'Config sheet'!$N$59</f>
        <v>71.978923438716066</v>
      </c>
      <c r="DJ161" s="21">
        <f t="shared" si="196"/>
        <v>70.484903306489599</v>
      </c>
      <c r="DK161" s="19">
        <f>Coeff_Summary!$B$11+Coeff_Summary!$D$11*(F161)+Coeff_Summary!$E$11*CM161*100+Coeff_Summary!$F$11*(F161)^2+Coeff_Summary!$G$11*(F161)*CM161*100+Coeff_Summary!$H$11*(CM161*100)^2</f>
        <v>0.94921130616177607</v>
      </c>
      <c r="DL161" s="19">
        <f>Coeff_Summary!$B$9+Coeff_Summary!$D$9*(G161)+Coeff_Summary!$E$9*CN161*100+Coeff_Summary!$F$9*(G161)^2+Coeff_Summary!$G$9*(G161)*CN161*100+Coeff_Summary!$H$9*(CN161*100)^2</f>
        <v>0.96477997332344756</v>
      </c>
      <c r="DM161" s="30">
        <f t="shared" si="197"/>
        <v>0.95699563974261181</v>
      </c>
      <c r="DN161">
        <f>DK161*8314.4*(GERC_A_PARA!F161+273)/('Config sheet'!$N$28*GERC_A_PARA!CM161*10^5)</f>
        <v>4.1904720240010469E-2</v>
      </c>
      <c r="DO161">
        <f>DL161*(8314.4/'Config sheet'!$N$28)*((GERC_A_PARA!G161+273)/(GERC_A_PARA!CN161*10^5))</f>
        <v>2.7353327586359995E-2</v>
      </c>
      <c r="DP161" s="30">
        <f t="shared" si="198"/>
        <v>1590.4088136313385</v>
      </c>
      <c r="DQ161" s="30">
        <f t="shared" si="176"/>
        <v>37952.97533361939</v>
      </c>
      <c r="DR161" s="30">
        <f t="shared" si="177"/>
        <v>1021.3876855995061</v>
      </c>
      <c r="DS161" s="30">
        <f t="shared" si="178"/>
        <v>37340.527669797331</v>
      </c>
      <c r="DT161" s="19">
        <f>(Coeff_Summary!$B$5+Coeff_Summary!$D$5*(F161)+Coeff_Summary!$E$5*CM161*100+Coeff_Summary!$F$5*(F161)^2+Coeff_Summary!$G$5*(F161)*CM161*100+Coeff_Summary!$H$5*(CM161*100)^2+Coeff_Summary!$B$3+Coeff_Summary!$D$3*(G161)+Coeff_Summary!$E$3*CN161*100+Coeff_Summary!$F$3*(G161)^2+Coeff_Summary!$G$3*(G161)*CN161*100+Coeff_Summary!$H$3*(CN161*100)^2)/2</f>
        <v>1.3934232816796932</v>
      </c>
      <c r="DU161" s="30">
        <f t="shared" si="199"/>
        <v>3.5417916187638157</v>
      </c>
      <c r="DV161" s="30">
        <f>DM161*(8314.4/'Config sheet'!$N$28)*(273+F161)*DU161*((CO161^(1/DU161))-1)</f>
        <v>99136.253000503348</v>
      </c>
      <c r="DW161" s="30">
        <f t="shared" si="179"/>
        <v>364.79715804025983</v>
      </c>
      <c r="DX161" s="30">
        <f t="shared" si="180"/>
        <v>362.63</v>
      </c>
      <c r="DY161" s="30">
        <f t="shared" si="181"/>
        <v>103.90901522413391</v>
      </c>
      <c r="DZ161" s="30">
        <f t="shared" si="182"/>
        <v>1005.8253999851402</v>
      </c>
      <c r="EA161" s="65">
        <f>Coeff_Summary!$B$9+Coeff_Summary!$D$9*(DW161-273)+Coeff_Summary!$E$9*CN161*100+Coeff_Summary!$F$9*(DW161-273)^2+Coeff_Summary!$G$9*(DW161-273)*CN161*100+Coeff_Summary!$H$9*(CN161*100)^2</f>
        <v>0.9660944324509142</v>
      </c>
      <c r="EB161" s="30">
        <f>EA161*(8314.4/'Config sheet'!$C$28)*(DW161/(CM161*10^5))</f>
        <v>5.0648197585052471E-2</v>
      </c>
      <c r="EC161" s="30">
        <f t="shared" si="183"/>
        <v>1.208651371372091</v>
      </c>
      <c r="ED161" s="30">
        <f t="shared" si="184"/>
        <v>1.016401687443679</v>
      </c>
      <c r="EE161" s="30">
        <f>('Config sheet'!$N$132*(CN161-CM161) - 'Config sheet'!$N$133*GERC_A_PARA!CN161)*10^5</f>
        <v>108209.50550312722</v>
      </c>
      <c r="EF161" s="30">
        <f>('Config sheet'!$N$132*(CN161-CM161) + 'Config sheet'!$N$133*CM161)*10^5</f>
        <v>150204.20701458497</v>
      </c>
      <c r="EG161" s="30">
        <f>'Config sheet'!$N$148</f>
        <v>386976</v>
      </c>
      <c r="EH161" s="30">
        <f t="shared" si="185"/>
        <v>2384.7662580461802</v>
      </c>
      <c r="EI161" s="30">
        <f>'Config sheet'!$E$127+'Config sheet'!$P$127</f>
        <v>3308.2</v>
      </c>
      <c r="EJ161" s="30"/>
      <c r="EK161" s="63">
        <f t="shared" si="186"/>
        <v>50567.981583859546</v>
      </c>
      <c r="EL161" s="63">
        <f t="shared" si="207"/>
        <v>50031.644185305646</v>
      </c>
      <c r="EM161" s="63">
        <f t="shared" si="208"/>
        <v>37952.97533361939</v>
      </c>
      <c r="EN161" s="63">
        <f t="shared" si="209"/>
        <v>37340.527669797331</v>
      </c>
      <c r="EO161" s="30">
        <f>BL161*(('Config sheet'!$D$8+273)/(C161+273))*(GERC_A_PARA!AI161/'Config sheet'!$D$7)*(1/GERC_A_PARA!BG161)*24*10^-3</f>
        <v>1755.0506714262349</v>
      </c>
      <c r="EP161" s="30">
        <f>BN161*(('Config sheet'!$D$8+273)/(D161+273))*(GERC_A_PARA!AJ161/'Config sheet'!$D$7)*(1/GERC_A_PARA!BH161)*24*10^-3</f>
        <v>1736.4361394247542</v>
      </c>
      <c r="EQ161" s="30">
        <f t="shared" si="200"/>
        <v>1745.7434054254945</v>
      </c>
      <c r="ER161" s="30">
        <f>DP161*(('Config sheet'!$D$8+273)/(F161+273))*(CM161/'Config sheet'!$D$7)*(1/DK161)*24*10^-3</f>
        <v>1317.2247093040514</v>
      </c>
      <c r="ES161" s="30">
        <f>DR161*(('Config sheet'!$D$8+273)/(G161+273))*(CN161/'Config sheet'!$D$7)*(1/DL161)*24*10^-3</f>
        <v>1295.9686367866664</v>
      </c>
      <c r="ET161" s="30">
        <f t="shared" si="201"/>
        <v>1306.5966730453588</v>
      </c>
      <c r="EU161">
        <f t="shared" si="202"/>
        <v>1.010719963480861</v>
      </c>
      <c r="EV161">
        <f t="shared" si="203"/>
        <v>1.0164016874436785</v>
      </c>
      <c r="EW161" s="30">
        <f t="shared" si="204"/>
        <v>0.78988747932571879</v>
      </c>
      <c r="EX161" s="30">
        <f>'Config sheet'!$C$123/('Config sheet'!$F$17*10^-3)</f>
        <v>1.2841244171864261</v>
      </c>
      <c r="EY161" s="30">
        <f t="shared" si="205"/>
        <v>0.76980557254964233</v>
      </c>
      <c r="EZ161" s="30">
        <f>'Config sheet'!$N$123/('Config sheet'!$Q$17*10^-3)</f>
        <v>1.4616189626248377</v>
      </c>
      <c r="FA161" s="1" t="s">
        <v>568</v>
      </c>
      <c r="FB161" s="30">
        <f t="shared" si="206"/>
        <v>-2.1671580402598352</v>
      </c>
      <c r="FC161" s="30"/>
    </row>
    <row r="162" spans="1:159" x14ac:dyDescent="0.25">
      <c r="A162" s="1">
        <v>43486</v>
      </c>
      <c r="B162" s="2">
        <v>0.66805555555555562</v>
      </c>
      <c r="C162">
        <v>33.15</v>
      </c>
      <c r="D162">
        <v>85.15</v>
      </c>
      <c r="E162">
        <v>34.869999999999997</v>
      </c>
      <c r="F162">
        <v>34.78</v>
      </c>
      <c r="G162">
        <v>90.24</v>
      </c>
      <c r="H162">
        <v>67.42</v>
      </c>
      <c r="I162">
        <v>72.8</v>
      </c>
      <c r="J162">
        <v>72.91</v>
      </c>
      <c r="K162">
        <v>73.31</v>
      </c>
      <c r="L162">
        <v>70.959999999999994</v>
      </c>
      <c r="M162">
        <v>21.8</v>
      </c>
      <c r="N162">
        <v>34.950000000000003</v>
      </c>
      <c r="O162">
        <v>34.369999999999997</v>
      </c>
      <c r="P162">
        <v>34.33</v>
      </c>
      <c r="Q162">
        <v>63.59</v>
      </c>
      <c r="R162">
        <v>3.69</v>
      </c>
      <c r="S162">
        <v>84.87</v>
      </c>
      <c r="T162">
        <v>77.209999999999994</v>
      </c>
      <c r="U162">
        <v>73.97</v>
      </c>
      <c r="V162">
        <v>73.97</v>
      </c>
      <c r="W162">
        <v>2.8</v>
      </c>
      <c r="X162">
        <v>2.61</v>
      </c>
      <c r="Y162">
        <v>3.57</v>
      </c>
      <c r="Z162">
        <v>3.75</v>
      </c>
      <c r="AA162">
        <v>4.8600000000000003</v>
      </c>
      <c r="AB162">
        <v>4.41</v>
      </c>
      <c r="AC162">
        <v>4.1100000000000003</v>
      </c>
      <c r="AD162">
        <v>1.57</v>
      </c>
      <c r="AE162">
        <v>1.22</v>
      </c>
      <c r="AF162">
        <v>2.35</v>
      </c>
      <c r="AH162" s="4" t="str">
        <f t="shared" si="210"/>
        <v>ON</v>
      </c>
      <c r="AI162" s="31">
        <f>M162+'Config sheet'!$D$9-'Config sheet'!$C$139</f>
        <v>22.758900000000001</v>
      </c>
      <c r="AJ162" s="31">
        <f>N162+'Config sheet'!$D$9+'Config sheet'!$C$140</f>
        <v>36.308900000000001</v>
      </c>
      <c r="AK162" s="25">
        <f t="shared" si="141"/>
        <v>1.595371481046975</v>
      </c>
      <c r="AL162" s="46">
        <f>'Config sheet'!$C$47</f>
        <v>3546.9708798579968</v>
      </c>
      <c r="AM162" s="4">
        <f>'Config sheet'!$C$42</f>
        <v>1817.9423322060413</v>
      </c>
      <c r="AN162" s="25">
        <f>'Config sheet'!$C$46</f>
        <v>1729.0285476519553</v>
      </c>
      <c r="AO162" s="25">
        <f t="shared" si="142"/>
        <v>1.5056789059365419</v>
      </c>
      <c r="AP162" s="25">
        <f>'Config sheet'!$C$50/100*GERC_A_PARA!AM162</f>
        <v>351.771841281869</v>
      </c>
      <c r="AQ162" s="25">
        <f t="shared" si="143"/>
        <v>351.771841281869</v>
      </c>
      <c r="AR162" s="25">
        <f t="shared" si="144"/>
        <v>479.72483769357632</v>
      </c>
      <c r="AS162" s="27">
        <f t="shared" si="145"/>
        <v>2169.7141734879106</v>
      </c>
      <c r="AT162" s="25">
        <f t="shared" si="146"/>
        <v>1591.0044464921625</v>
      </c>
      <c r="AU162" s="25">
        <f>'Config sheet'!$C$51/100*GERC_A_PARA!AN162</f>
        <v>266.0974934836359</v>
      </c>
      <c r="AV162" s="25">
        <f t="shared" si="147"/>
        <v>266.0974934836359</v>
      </c>
      <c r="AW162" s="25">
        <f t="shared" si="148"/>
        <v>362.88742273096841</v>
      </c>
      <c r="AX162" s="27">
        <f t="shared" si="149"/>
        <v>1995.1260411355911</v>
      </c>
      <c r="AY162" s="25">
        <f t="shared" si="150"/>
        <v>1462.9827474723445</v>
      </c>
      <c r="AZ162" s="31">
        <f t="shared" si="187"/>
        <v>92.961658126061749</v>
      </c>
      <c r="BA162" s="31">
        <f t="shared" si="188"/>
        <v>94.40206297468167</v>
      </c>
      <c r="BB162" s="31">
        <f t="shared" si="189"/>
        <v>68.166772028819324</v>
      </c>
      <c r="BC162" s="31">
        <f t="shared" si="190"/>
        <v>69.222989731088916</v>
      </c>
      <c r="BD162" s="25">
        <f t="shared" si="151"/>
        <v>93.681860550371709</v>
      </c>
      <c r="BE162">
        <f>'Config sheet'!$D$59</f>
        <v>82.44</v>
      </c>
      <c r="BF162" s="30">
        <f t="shared" si="191"/>
        <v>81.188370715162904</v>
      </c>
      <c r="BG162" s="19">
        <f>Coeff_Summary!$B$10+Coeff_Summary!$D$10*(C162)+Coeff_Summary!$E$10*AI162*100+Coeff_Summary!$F$10*(C162)^2+Coeff_Summary!$G$10*(C162)*AI162*100+Coeff_Summary!$H$10*(AI162*100)^2</f>
        <v>0.96541090940078356</v>
      </c>
      <c r="BH162" s="19">
        <f>Coeff_Summary!$B$8+Coeff_Summary!$D$8*(D162)+Coeff_Summary!$E$8*AJ162*100+Coeff_Summary!$F$8*(D162)^2+Coeff_Summary!$G$8*(D162)*AJ162*100+Coeff_Summary!$H$8*(AJ162*100)^2</f>
        <v>0.97568631413264484</v>
      </c>
      <c r="BI162" s="30">
        <f t="shared" si="192"/>
        <v>0.97054861176671414</v>
      </c>
      <c r="BJ162" s="30">
        <f>BG162*8314.4*(GERC_A_PARA!C162+273)/('Config sheet'!$C$28*AI162*10^5)</f>
        <v>6.5935345004491844E-2</v>
      </c>
      <c r="BK162">
        <f>BH162*(8314.4/'Config sheet'!$C$28)*(BT162/(AJ162*10^5))</f>
        <v>4.8863566382079594E-2</v>
      </c>
      <c r="BL162" s="30">
        <f t="shared" si="193"/>
        <v>3322.8683134308608</v>
      </c>
      <c r="BM162" s="30">
        <f t="shared" si="152"/>
        <v>50395.858445944134</v>
      </c>
      <c r="BN162" s="30">
        <f t="shared" si="153"/>
        <v>2436.5874207651118</v>
      </c>
      <c r="BO162" s="30">
        <f t="shared" si="154"/>
        <v>49865.11630593372</v>
      </c>
      <c r="BP162" s="19">
        <f>(Coeff_Summary!$B$4+Coeff_Summary!$D$4*(C162)+Coeff_Summary!$E$4*AI162*100+Coeff_Summary!$F$4*(C162)^2+Coeff_Summary!$G$4*(C162)*AI162*100+Coeff_Summary!$H$4*(AI162*100)^2+Coeff_Summary!$B$2+Coeff_Summary!$D$2*(D162)+Coeff_Summary!$E$2*AJ162*100+Coeff_Summary!$F$2*(D162)^2+Coeff_Summary!$G$2*(D162)*AJ162*100+Coeff_Summary!$H$2*(AJ162*100)^2)/2</f>
        <v>1.3526586778711231</v>
      </c>
      <c r="BQ162" s="30">
        <f t="shared" si="194"/>
        <v>3.8356029859711649</v>
      </c>
      <c r="BR162" s="30">
        <f>BI162*(8314.4/'Config sheet'!$C$28)*(273+C162)*BQ162*((AK162^(1/BQ162))-1)</f>
        <v>74938.255061352495</v>
      </c>
      <c r="BS162" s="30">
        <f t="shared" si="155"/>
        <v>345.79875465436902</v>
      </c>
      <c r="BT162" s="30">
        <f t="shared" si="156"/>
        <v>358.15</v>
      </c>
      <c r="BU162" s="52">
        <f t="shared" si="157"/>
        <v>76.247605104555802</v>
      </c>
      <c r="BV162" s="30">
        <f t="shared" si="158"/>
        <v>1375.8456519094314</v>
      </c>
      <c r="BW162" s="65">
        <f>Coeff_Summary!$B$8+Coeff_Summary!$D$8*(BS162-273)+Coeff_Summary!$E$8*AJ162*100+Coeff_Summary!$F$8*(BS162-273)^2+Coeff_Summary!$G$8*(BS162-273)*AJ162*100+Coeff_Summary!$H$8*(AJ162*100)^2</f>
        <v>0.97046779140859041</v>
      </c>
      <c r="BX162" s="30">
        <f>BW162*(8314.4/'Config sheet'!$C$28)*(BS162/(AI162*10^5))</f>
        <v>7.4864575815923082E-2</v>
      </c>
      <c r="BY162" s="30">
        <f t="shared" si="159"/>
        <v>1.135424040183955</v>
      </c>
      <c r="BZ162" s="30">
        <f t="shared" si="160"/>
        <v>1.0106435556422688</v>
      </c>
      <c r="CA162" s="30">
        <f>('Config sheet'!$C$132*(AJ162-AI162) - 'Config sheet'!$C$133*GERC_A_PARA!AJ162)*10^5</f>
        <v>100826.38958476298</v>
      </c>
      <c r="CB162" s="30">
        <f>('Config sheet'!$C$132*(AJ162-AI162) + 'Config sheet'!$C$133*AI162)*10^5</f>
        <v>125565.48458772986</v>
      </c>
      <c r="CC162" s="30">
        <f>'Config sheet'!$C$148</f>
        <v>386976</v>
      </c>
      <c r="CD162" s="30">
        <f t="shared" si="195"/>
        <v>12.351245345630957</v>
      </c>
      <c r="CE162" s="30"/>
      <c r="CF162" s="30"/>
      <c r="CG162" s="30"/>
      <c r="CH162" s="30"/>
      <c r="CI162" s="30"/>
      <c r="CJ162" s="30"/>
      <c r="CK162" s="30"/>
      <c r="CL162" s="30"/>
      <c r="CM162" s="46">
        <f>P162+'Config sheet'!$O$9-'Config sheet'!$C$139</f>
        <v>35.288899999999998</v>
      </c>
      <c r="CN162" s="46">
        <f>Q162+'Config sheet'!$O$9+'Config sheet'!C$140</f>
        <v>64.948900000000009</v>
      </c>
      <c r="CO162" s="27">
        <f t="shared" si="161"/>
        <v>1.8404909192408947</v>
      </c>
      <c r="CP162" s="46">
        <f>'Config sheet'!$N$47</f>
        <v>1852.7346826837274</v>
      </c>
      <c r="CQ162" s="27">
        <f>'Config sheet'!$N$42</f>
        <v>970.82423361890676</v>
      </c>
      <c r="CR162" s="27">
        <f>'Config sheet'!$N$46</f>
        <v>881.91044906482068</v>
      </c>
      <c r="CS162" s="27">
        <f t="shared" si="162"/>
        <v>1.3728527298776181</v>
      </c>
      <c r="CT162" s="27">
        <f>'Config sheet'!$N$50/100*GERC_A_PARA!CQ162</f>
        <v>274.64617569078871</v>
      </c>
      <c r="CU162" s="27">
        <f t="shared" si="163"/>
        <v>274.64617569078871</v>
      </c>
      <c r="CV162" s="27">
        <f t="shared" si="164"/>
        <v>428.30580776766323</v>
      </c>
      <c r="CW162" s="27">
        <f t="shared" si="165"/>
        <v>1245.4704093096955</v>
      </c>
      <c r="CX162" s="27">
        <f t="shared" si="166"/>
        <v>798.64358280778538</v>
      </c>
      <c r="CY162" s="27">
        <f>'Config sheet'!$N$51/100*GERC_A_PARA!CR162</f>
        <v>198.78261521921058</v>
      </c>
      <c r="CZ162" s="27">
        <f t="shared" si="167"/>
        <v>198.78261521921058</v>
      </c>
      <c r="DA162" s="27">
        <f t="shared" si="168"/>
        <v>309.9979395944236</v>
      </c>
      <c r="DB162" s="27">
        <f t="shared" si="169"/>
        <v>1080.6930642840312</v>
      </c>
      <c r="DC162" s="27">
        <f t="shared" si="170"/>
        <v>692.98200448912439</v>
      </c>
      <c r="DD162" s="50">
        <f t="shared" si="171"/>
        <v>84.172250057656356</v>
      </c>
      <c r="DE162" s="50">
        <f t="shared" si="172"/>
        <v>87.389272403661181</v>
      </c>
      <c r="DF162" s="50">
        <f t="shared" si="173"/>
        <v>53.97448775703819</v>
      </c>
      <c r="DG162" s="50">
        <f t="shared" si="174"/>
        <v>56.037366355502847</v>
      </c>
      <c r="DH162" s="27">
        <f t="shared" si="175"/>
        <v>85.780761230658769</v>
      </c>
      <c r="DI162">
        <f>'Config sheet'!$N$59</f>
        <v>71.978923438716066</v>
      </c>
      <c r="DJ162" s="21">
        <f t="shared" si="196"/>
        <v>70.393344143464645</v>
      </c>
      <c r="DK162" s="19">
        <f>Coeff_Summary!$B$11+Coeff_Summary!$D$11*(F162)+Coeff_Summary!$E$11*CM162*100+Coeff_Summary!$F$11*(F162)^2+Coeff_Summary!$G$11*(F162)*CM162*100+Coeff_Summary!$H$11*(CM162*100)^2</f>
        <v>0.94968266078095531</v>
      </c>
      <c r="DL162" s="19">
        <f>Coeff_Summary!$B$9+Coeff_Summary!$D$9*(G162)+Coeff_Summary!$E$9*CN162*100+Coeff_Summary!$F$9*(G162)^2+Coeff_Summary!$G$9*(G162)*CN162*100+Coeff_Summary!$H$9*(CN162*100)^2</f>
        <v>0.96515076595482419</v>
      </c>
      <c r="DM162" s="30">
        <f t="shared" si="197"/>
        <v>0.95741671336788969</v>
      </c>
      <c r="DN162">
        <f>DK162*8314.4*(GERC_A_PARA!F162+273)/('Config sheet'!$N$28*GERC_A_PARA!CM162*10^5)</f>
        <v>4.2053666632679759E-2</v>
      </c>
      <c r="DO162">
        <f>DL162*(8314.4/'Config sheet'!$N$28)*((GERC_A_PARA!G162+273)/(GERC_A_PARA!CN162*10^5))</f>
        <v>2.7405650264944691E-2</v>
      </c>
      <c r="DP162" s="30">
        <f t="shared" si="198"/>
        <v>1589.2899143905315</v>
      </c>
      <c r="DQ162" s="30">
        <f t="shared" si="176"/>
        <v>37791.946378238034</v>
      </c>
      <c r="DR162" s="30">
        <f t="shared" si="177"/>
        <v>1019.1138881032363</v>
      </c>
      <c r="DS162" s="30">
        <f t="shared" si="178"/>
        <v>37186.269190876032</v>
      </c>
      <c r="DT162" s="19">
        <f>(Coeff_Summary!$B$5+Coeff_Summary!$D$5*(F162)+Coeff_Summary!$E$5*CM162*100+Coeff_Summary!$F$5*(F162)^2+Coeff_Summary!$G$5*(F162)*CM162*100+Coeff_Summary!$H$5*(CM162*100)^2+Coeff_Summary!$B$3+Coeff_Summary!$D$3*(G162)+Coeff_Summary!$E$3*CN162*100+Coeff_Summary!$F$3*(G162)^2+Coeff_Summary!$G$3*(G162)*CN162*100+Coeff_Summary!$H$3*(CN162*100)^2)/2</f>
        <v>1.3924449963592691</v>
      </c>
      <c r="DU162" s="30">
        <f t="shared" si="199"/>
        <v>3.5481277867651455</v>
      </c>
      <c r="DV162" s="30">
        <f>DM162*(8314.4/'Config sheet'!$N$28)*(273+F162)*DU162*((CO162^(1/DU162))-1)</f>
        <v>99583.277001791677</v>
      </c>
      <c r="DW162" s="30">
        <f t="shared" si="179"/>
        <v>365.51817755307701</v>
      </c>
      <c r="DX162" s="30">
        <f t="shared" si="180"/>
        <v>363.24</v>
      </c>
      <c r="DY162" s="30">
        <f t="shared" si="181"/>
        <v>104.10778498571406</v>
      </c>
      <c r="DZ162" s="30">
        <f t="shared" si="182"/>
        <v>1004.1531756773268</v>
      </c>
      <c r="EA162" s="65">
        <f>Coeff_Summary!$B$9+Coeff_Summary!$D$9*(DW162-273)+Coeff_Summary!$E$9*CN162*100+Coeff_Summary!$F$9*(DW162-273)^2+Coeff_Summary!$G$9*(DW162-273)*CN162*100+Coeff_Summary!$H$9*(CN162*100)^2</f>
        <v>0.96651915129761223</v>
      </c>
      <c r="EB162" s="30">
        <f>EA162*(8314.4/'Config sheet'!$C$28)*(DW162/(CM162*10^5))</f>
        <v>5.0828162197525506E-2</v>
      </c>
      <c r="EC162" s="30">
        <f t="shared" si="183"/>
        <v>1.208649952963367</v>
      </c>
      <c r="ED162" s="30">
        <f t="shared" si="184"/>
        <v>1.0162876567222454</v>
      </c>
      <c r="EE162" s="30">
        <f>('Config sheet'!$N$132*(CN162-CM162) - 'Config sheet'!$N$133*GERC_A_PARA!CN162)*10^5</f>
        <v>108433.96899906307</v>
      </c>
      <c r="EF162" s="30">
        <f>('Config sheet'!$N$132*(CN162-CM162) + 'Config sheet'!$N$133*CM162)*10^5</f>
        <v>150416.10574850009</v>
      </c>
      <c r="EG162" s="30">
        <f>'Config sheet'!$N$148</f>
        <v>386976</v>
      </c>
      <c r="EH162" s="30">
        <f t="shared" si="185"/>
        <v>2379.9988275867581</v>
      </c>
      <c r="EI162" s="30">
        <f>'Config sheet'!$E$127+'Config sheet'!$P$127</f>
        <v>3308.2</v>
      </c>
      <c r="EJ162" s="30"/>
      <c r="EK162" s="63">
        <f t="shared" si="186"/>
        <v>50395.858445944134</v>
      </c>
      <c r="EL162" s="63">
        <f t="shared" si="207"/>
        <v>49865.11630593372</v>
      </c>
      <c r="EM162" s="63">
        <f t="shared" si="208"/>
        <v>37791.946378238034</v>
      </c>
      <c r="EN162" s="63">
        <f t="shared" si="209"/>
        <v>37186.269190876032</v>
      </c>
      <c r="EO162" s="30">
        <f>BL162*(('Config sheet'!$D$8+273)/(C162+273))*(GERC_A_PARA!AI162/'Config sheet'!$D$7)*(1/GERC_A_PARA!BG162)*24*10^-3</f>
        <v>1749.0768354275515</v>
      </c>
      <c r="EP162" s="30">
        <f>BN162*(('Config sheet'!$D$8+273)/(D162+273))*(GERC_A_PARA!AJ162/'Config sheet'!$D$7)*(1/GERC_A_PARA!BH162)*24*10^-3</f>
        <v>1730.6564967071938</v>
      </c>
      <c r="EQ162" s="30">
        <f t="shared" si="200"/>
        <v>1739.8666660673725</v>
      </c>
      <c r="ER162" s="30">
        <f>DP162*(('Config sheet'!$D$8+273)/(F162+273))*(CM162/'Config sheet'!$D$7)*(1/DK162)*24*10^-3</f>
        <v>1311.6359164076525</v>
      </c>
      <c r="ES162" s="30">
        <f>DR162*(('Config sheet'!$D$8+273)/(G162+273))*(CN162/'Config sheet'!$D$7)*(1/DL162)*24*10^-3</f>
        <v>1290.6148251745688</v>
      </c>
      <c r="ET162" s="30">
        <f t="shared" si="201"/>
        <v>1301.1253707911105</v>
      </c>
      <c r="EU162">
        <f t="shared" si="202"/>
        <v>1.0106435556422693</v>
      </c>
      <c r="EV162">
        <f t="shared" si="203"/>
        <v>1.0162876567222452</v>
      </c>
      <c r="EW162" s="30">
        <f t="shared" si="204"/>
        <v>0.79077648807380208</v>
      </c>
      <c r="EX162" s="30">
        <f>'Config sheet'!$C$123/('Config sheet'!$F$17*10^-3)</f>
        <v>1.2841244171864261</v>
      </c>
      <c r="EY162" s="30">
        <f t="shared" si="205"/>
        <v>0.77175743261910368</v>
      </c>
      <c r="EZ162" s="30">
        <f>'Config sheet'!$N$123/('Config sheet'!$Q$17*10^-3)</f>
        <v>1.4616189626248377</v>
      </c>
      <c r="FA162" s="1" t="s">
        <v>569</v>
      </c>
      <c r="FB162" s="30">
        <f t="shared" si="206"/>
        <v>-2.2781775530770005</v>
      </c>
      <c r="FC162" s="30"/>
    </row>
    <row r="163" spans="1:159" x14ac:dyDescent="0.25">
      <c r="A163" s="1">
        <v>43486</v>
      </c>
      <c r="B163" s="2">
        <v>0.70972222222222225</v>
      </c>
      <c r="C163">
        <v>32.450000000000003</v>
      </c>
      <c r="D163">
        <v>84.57</v>
      </c>
      <c r="E163">
        <v>34.21</v>
      </c>
      <c r="F163">
        <v>34.22</v>
      </c>
      <c r="G163">
        <v>89.89</v>
      </c>
      <c r="H163">
        <v>67.58</v>
      </c>
      <c r="I163">
        <v>73.06</v>
      </c>
      <c r="J163">
        <v>73.13</v>
      </c>
      <c r="K163">
        <v>73.55</v>
      </c>
      <c r="L163">
        <v>71.17</v>
      </c>
      <c r="M163">
        <v>21.81</v>
      </c>
      <c r="N163">
        <v>34.869999999999997</v>
      </c>
      <c r="O163">
        <v>34.380000000000003</v>
      </c>
      <c r="P163">
        <v>34.35</v>
      </c>
      <c r="Q163">
        <v>63.52</v>
      </c>
      <c r="R163">
        <v>3.69</v>
      </c>
      <c r="S163">
        <v>84.45</v>
      </c>
      <c r="T163">
        <v>77.42</v>
      </c>
      <c r="U163">
        <v>73.84</v>
      </c>
      <c r="V163">
        <v>73.84</v>
      </c>
      <c r="W163">
        <v>2.79</v>
      </c>
      <c r="X163">
        <v>2.54</v>
      </c>
      <c r="Y163">
        <v>3.65</v>
      </c>
      <c r="Z163">
        <v>3.77</v>
      </c>
      <c r="AA163">
        <v>4.8899999999999997</v>
      </c>
      <c r="AB163">
        <v>4.43</v>
      </c>
      <c r="AC163">
        <v>4.09</v>
      </c>
      <c r="AD163">
        <v>1.91</v>
      </c>
      <c r="AE163">
        <v>1.47</v>
      </c>
      <c r="AF163">
        <v>2.58</v>
      </c>
      <c r="AH163" s="4" t="str">
        <f t="shared" si="210"/>
        <v>ON</v>
      </c>
      <c r="AI163" s="31">
        <f>M163+'Config sheet'!$D$9-'Config sheet'!$C$139</f>
        <v>22.768899999999999</v>
      </c>
      <c r="AJ163" s="31">
        <f>N163+'Config sheet'!$D$9+'Config sheet'!$C$140</f>
        <v>36.228899999999996</v>
      </c>
      <c r="AK163" s="25">
        <f t="shared" si="141"/>
        <v>1.5911572364057991</v>
      </c>
      <c r="AL163" s="46">
        <f>'Config sheet'!$C$47</f>
        <v>3546.9708798579968</v>
      </c>
      <c r="AM163" s="4">
        <f>'Config sheet'!$C$42</f>
        <v>1817.9423322060413</v>
      </c>
      <c r="AN163" s="25">
        <f>'Config sheet'!$C$46</f>
        <v>1729.0285476519553</v>
      </c>
      <c r="AO163" s="25">
        <f t="shared" si="142"/>
        <v>1.5133156255788065</v>
      </c>
      <c r="AP163" s="25">
        <f>'Config sheet'!$C$50/100*GERC_A_PARA!AM163</f>
        <v>351.771841281869</v>
      </c>
      <c r="AQ163" s="25">
        <f t="shared" si="143"/>
        <v>351.771841281869</v>
      </c>
      <c r="AR163" s="25">
        <f t="shared" si="144"/>
        <v>478.13796106999285</v>
      </c>
      <c r="AS163" s="27">
        <f t="shared" si="145"/>
        <v>2169.7141734879106</v>
      </c>
      <c r="AT163" s="25">
        <f t="shared" si="146"/>
        <v>1596.2847797217303</v>
      </c>
      <c r="AU163" s="25">
        <f>'Config sheet'!$C$51/100*GERC_A_PARA!AN163</f>
        <v>266.0974934836359</v>
      </c>
      <c r="AV163" s="25">
        <f t="shared" si="147"/>
        <v>266.0974934836359</v>
      </c>
      <c r="AW163" s="25">
        <f t="shared" si="148"/>
        <v>361.68703133390665</v>
      </c>
      <c r="AX163" s="27">
        <f t="shared" si="149"/>
        <v>1995.1260411355911</v>
      </c>
      <c r="AY163" s="25">
        <f t="shared" si="150"/>
        <v>1467.8381936232304</v>
      </c>
      <c r="AZ163" s="31">
        <f t="shared" si="187"/>
        <v>93.048947837922853</v>
      </c>
      <c r="BA163" s="31">
        <f t="shared" si="188"/>
        <v>94.47148874551074</v>
      </c>
      <c r="BB163" s="31">
        <f t="shared" si="189"/>
        <v>68.457228614598918</v>
      </c>
      <c r="BC163" s="31">
        <f t="shared" si="190"/>
        <v>69.503809047662926</v>
      </c>
      <c r="BD163" s="25">
        <f t="shared" si="151"/>
        <v>93.760218291716797</v>
      </c>
      <c r="BE163">
        <f>'Config sheet'!$D$59</f>
        <v>82.44</v>
      </c>
      <c r="BF163" s="30">
        <f t="shared" si="191"/>
        <v>81.370368561423859</v>
      </c>
      <c r="BG163" s="19">
        <f>Coeff_Summary!$B$10+Coeff_Summary!$D$10*(C163)+Coeff_Summary!$E$10*AI163*100+Coeff_Summary!$F$10*(C163)^2+Coeff_Summary!$G$10*(C163)*AI163*100+Coeff_Summary!$H$10*(AI163*100)^2</f>
        <v>0.96506026361016917</v>
      </c>
      <c r="BH163" s="19">
        <f>Coeff_Summary!$B$8+Coeff_Summary!$D$8*(D163)+Coeff_Summary!$E$8*AJ163*100+Coeff_Summary!$F$8*(D163)^2+Coeff_Summary!$G$8*(D163)*AJ163*100+Coeff_Summary!$H$8*(AJ163*100)^2</f>
        <v>0.9755042120666122</v>
      </c>
      <c r="BI163" s="30">
        <f t="shared" si="192"/>
        <v>0.97028223783839063</v>
      </c>
      <c r="BJ163" s="30">
        <f>BG163*8314.4*(GERC_A_PARA!C163+273)/('Config sheet'!$C$28*AI163*10^5)</f>
        <v>6.5731811067955212E-2</v>
      </c>
      <c r="BK163">
        <f>BH163*(8314.4/'Config sheet'!$C$28)*(BT163/(AJ163*10^5))</f>
        <v>4.8883034774055742E-2</v>
      </c>
      <c r="BL163" s="30">
        <f t="shared" si="193"/>
        <v>3325.6476396984858</v>
      </c>
      <c r="BM163" s="30">
        <f t="shared" si="152"/>
        <v>50594.18850121666</v>
      </c>
      <c r="BN163" s="30">
        <f t="shared" si="153"/>
        <v>2446.7189157151756</v>
      </c>
      <c r="BO163" s="30">
        <f t="shared" si="154"/>
        <v>50052.5167274138</v>
      </c>
      <c r="BP163" s="19">
        <f>(Coeff_Summary!$B$4+Coeff_Summary!$D$4*(C163)+Coeff_Summary!$E$4*AI163*100+Coeff_Summary!$F$4*(C163)^2+Coeff_Summary!$G$4*(C163)*AI163*100+Coeff_Summary!$H$4*(AI163*100)^2+Coeff_Summary!$B$2+Coeff_Summary!$D$2*(D163)+Coeff_Summary!$E$2*AJ163*100+Coeff_Summary!$F$2*(D163)^2+Coeff_Summary!$G$2*(D163)*AJ163*100+Coeff_Summary!$H$2*(AJ163*100)^2)/2</f>
        <v>1.3532962390630818</v>
      </c>
      <c r="BQ163" s="30">
        <f t="shared" si="194"/>
        <v>3.8304858343579702</v>
      </c>
      <c r="BR163" s="30">
        <f>BI163*(8314.4/'Config sheet'!$C$28)*(273+C163)*BQ163*((AK163^(1/BQ163))-1)</f>
        <v>74303.122560302945</v>
      </c>
      <c r="BS163" s="30">
        <f t="shared" si="155"/>
        <v>344.82604011457562</v>
      </c>
      <c r="BT163" s="30">
        <f t="shared" si="156"/>
        <v>357.57</v>
      </c>
      <c r="BU163" s="52">
        <f t="shared" si="157"/>
        <v>75.548810657282473</v>
      </c>
      <c r="BV163" s="30">
        <f t="shared" si="158"/>
        <v>1382.2212554956998</v>
      </c>
      <c r="BW163" s="65">
        <f>Coeff_Summary!$B$8+Coeff_Summary!$D$8*(BS163-273)+Coeff_Summary!$E$8*AJ163*100+Coeff_Summary!$F$8*(BS163-273)^2+Coeff_Summary!$G$8*(BS163-273)*AJ163*100+Coeff_Summary!$H$8*(AJ163*100)^2</f>
        <v>0.97007973775077971</v>
      </c>
      <c r="BX163" s="30">
        <f>BW163*(8314.4/'Config sheet'!$C$28)*(BS163/(AI163*10^5))</f>
        <v>7.4591359605012189E-2</v>
      </c>
      <c r="BY163" s="30">
        <f t="shared" si="159"/>
        <v>1.1347832714954065</v>
      </c>
      <c r="BZ163" s="30">
        <f t="shared" si="160"/>
        <v>1.0108220686834353</v>
      </c>
      <c r="CA163" s="30">
        <f>('Config sheet'!$C$132*(AJ163-AI163) - 'Config sheet'!$C$133*GERC_A_PARA!AJ163)*10^5</f>
        <v>100089.19354111096</v>
      </c>
      <c r="CB163" s="30">
        <f>('Config sheet'!$C$132*(AJ163-AI163) + 'Config sheet'!$C$133*AI163)*10^5</f>
        <v>124798.97076602944</v>
      </c>
      <c r="CC163" s="30">
        <f>'Config sheet'!$C$148</f>
        <v>386976</v>
      </c>
      <c r="CD163" s="30">
        <f t="shared" si="195"/>
        <v>12.743959885424374</v>
      </c>
      <c r="CE163" s="30"/>
      <c r="CF163" s="30"/>
      <c r="CG163" s="30"/>
      <c r="CH163" s="30"/>
      <c r="CI163" s="30"/>
      <c r="CJ163" s="30"/>
      <c r="CK163" s="30"/>
      <c r="CL163" s="30"/>
      <c r="CM163" s="46">
        <f>P163+'Config sheet'!$O$9-'Config sheet'!$C$139</f>
        <v>35.308900000000001</v>
      </c>
      <c r="CN163" s="46">
        <f>Q163+'Config sheet'!$O$9+'Config sheet'!C$140</f>
        <v>64.878900000000016</v>
      </c>
      <c r="CO163" s="27">
        <f t="shared" si="161"/>
        <v>1.8374659080288542</v>
      </c>
      <c r="CP163" s="46">
        <f>'Config sheet'!$N$47</f>
        <v>1852.7346826837274</v>
      </c>
      <c r="CQ163" s="27">
        <f>'Config sheet'!$N$42</f>
        <v>970.82423361890676</v>
      </c>
      <c r="CR163" s="27">
        <f>'Config sheet'!$N$46</f>
        <v>881.91044906482068</v>
      </c>
      <c r="CS163" s="27">
        <f t="shared" si="162"/>
        <v>1.3769039209854717</v>
      </c>
      <c r="CT163" s="27">
        <f>'Config sheet'!$N$50/100*GERC_A_PARA!CQ163</f>
        <v>274.64617569078871</v>
      </c>
      <c r="CU163" s="27">
        <f t="shared" si="163"/>
        <v>274.64617569078871</v>
      </c>
      <c r="CV163" s="27">
        <f t="shared" si="164"/>
        <v>427.23549816618538</v>
      </c>
      <c r="CW163" s="27">
        <f t="shared" si="165"/>
        <v>1245.4704093096955</v>
      </c>
      <c r="CX163" s="27">
        <f t="shared" si="166"/>
        <v>800.64434327480376</v>
      </c>
      <c r="CY163" s="27">
        <f>'Config sheet'!$N$51/100*GERC_A_PARA!CR163</f>
        <v>198.78261521921058</v>
      </c>
      <c r="CZ163" s="27">
        <f t="shared" si="167"/>
        <v>198.78261521921058</v>
      </c>
      <c r="DA163" s="27">
        <f t="shared" si="168"/>
        <v>309.22327400463024</v>
      </c>
      <c r="DB163" s="27">
        <f t="shared" si="169"/>
        <v>1080.6930642840312</v>
      </c>
      <c r="DC163" s="27">
        <f t="shared" si="170"/>
        <v>694.71806176020698</v>
      </c>
      <c r="DD163" s="50">
        <f t="shared" si="171"/>
        <v>84.282497573572627</v>
      </c>
      <c r="DE163" s="50">
        <f t="shared" si="172"/>
        <v>87.477111887887133</v>
      </c>
      <c r="DF163" s="50">
        <f t="shared" si="173"/>
        <v>54.180576603786506</v>
      </c>
      <c r="DG163" s="50">
        <f t="shared" si="174"/>
        <v>56.23421823234856</v>
      </c>
      <c r="DH163" s="27">
        <f t="shared" si="175"/>
        <v>85.879804730729887</v>
      </c>
      <c r="DI163">
        <f>'Config sheet'!$N$59</f>
        <v>71.978923438716066</v>
      </c>
      <c r="DJ163" s="21">
        <f t="shared" si="196"/>
        <v>70.543601074398708</v>
      </c>
      <c r="DK163" s="19">
        <f>Coeff_Summary!$B$11+Coeff_Summary!$D$11*(F163)+Coeff_Summary!$E$11*CM163*100+Coeff_Summary!$F$11*(F163)^2+Coeff_Summary!$G$11*(F163)*CM163*100+Coeff_Summary!$H$11*(CM163*100)^2</f>
        <v>0.94925823918591579</v>
      </c>
      <c r="DL163" s="19">
        <f>Coeff_Summary!$B$9+Coeff_Summary!$D$9*(G163)+Coeff_Summary!$E$9*CN163*100+Coeff_Summary!$F$9*(G163)^2+Coeff_Summary!$G$9*(G163)*CN163*100+Coeff_Summary!$H$9*(CN163*100)^2</f>
        <v>0.96496092423220592</v>
      </c>
      <c r="DM163" s="30">
        <f t="shared" si="197"/>
        <v>0.95710958170906091</v>
      </c>
      <c r="DN163">
        <f>DK163*8314.4*(GERC_A_PARA!F163+273)/('Config sheet'!$N$28*GERC_A_PARA!CM163*10^5)</f>
        <v>4.1934624338578294E-2</v>
      </c>
      <c r="DO163">
        <f>DL163*(8314.4/'Config sheet'!$N$28)*((GERC_A_PARA!G163+273)/(GERC_A_PARA!CN163*10^5))</f>
        <v>2.7403392708126136E-2</v>
      </c>
      <c r="DP163" s="30">
        <f t="shared" si="198"/>
        <v>1591.1249276672932</v>
      </c>
      <c r="DQ163" s="30">
        <f t="shared" si="176"/>
        <v>37942.987513626475</v>
      </c>
      <c r="DR163" s="30">
        <f t="shared" si="177"/>
        <v>1022.8465993715778</v>
      </c>
      <c r="DS163" s="30">
        <f t="shared" si="178"/>
        <v>37325.546156489785</v>
      </c>
      <c r="DT163" s="19">
        <f>(Coeff_Summary!$B$5+Coeff_Summary!$D$5*(F163)+Coeff_Summary!$E$5*CM163*100+Coeff_Summary!$F$5*(F163)^2+Coeff_Summary!$G$5*(F163)*CM163*100+Coeff_Summary!$H$5*(CM163*100)^2+Coeff_Summary!$B$3+Coeff_Summary!$D$3*(G163)+Coeff_Summary!$E$3*CN163*100+Coeff_Summary!$F$3*(G163)^2+Coeff_Summary!$G$3*(G163)*CN163*100+Coeff_Summary!$H$3*(CN163*100)^2)/2</f>
        <v>1.3931231196363305</v>
      </c>
      <c r="DU163" s="30">
        <f t="shared" si="199"/>
        <v>3.543732357753667</v>
      </c>
      <c r="DV163" s="30">
        <f>DM163*(8314.4/'Config sheet'!$N$28)*(273+F163)*DU163*((CO163^(1/DU163))-1)</f>
        <v>99089.460736374429</v>
      </c>
      <c r="DW163" s="30">
        <f t="shared" si="179"/>
        <v>364.76158256803456</v>
      </c>
      <c r="DX163" s="30">
        <f t="shared" si="180"/>
        <v>362.89</v>
      </c>
      <c r="DY163" s="30">
        <f t="shared" si="181"/>
        <v>103.36192306095663</v>
      </c>
      <c r="DZ163" s="30">
        <f t="shared" si="182"/>
        <v>1010.4059761056417</v>
      </c>
      <c r="EA163" s="65">
        <f>Coeff_Summary!$B$9+Coeff_Summary!$D$9*(DW163-273)+Coeff_Summary!$E$9*CN163*100+Coeff_Summary!$F$9*(DW163-273)^2+Coeff_Summary!$G$9*(DW163-273)*CN163*100+Coeff_Summary!$H$9*(CN163*100)^2</f>
        <v>0.96609309759423634</v>
      </c>
      <c r="EB163" s="30">
        <f>EA163*(8314.4/'Config sheet'!$C$28)*(DW163/(CM163*10^5))</f>
        <v>5.0671874128035935E-2</v>
      </c>
      <c r="EC163" s="30">
        <f t="shared" si="183"/>
        <v>1.2083540732096101</v>
      </c>
      <c r="ED163" s="30">
        <f t="shared" si="184"/>
        <v>1.0165420582072136</v>
      </c>
      <c r="EE163" s="30">
        <f>('Config sheet'!$N$132*(CN163-CM163) - 'Config sheet'!$N$133*GERC_A_PARA!CN163)*10^5</f>
        <v>108051.71362721457</v>
      </c>
      <c r="EF163" s="30">
        <f>('Config sheet'!$N$132*(CN163-CM163) + 'Config sheet'!$N$133*CM163)*10^5</f>
        <v>150012.90910661701</v>
      </c>
      <c r="EG163" s="30">
        <f>'Config sheet'!$N$148</f>
        <v>386976</v>
      </c>
      <c r="EH163" s="30">
        <f t="shared" si="185"/>
        <v>2392.6272316013415</v>
      </c>
      <c r="EI163" s="30">
        <f>'Config sheet'!$E$127+'Config sheet'!$P$127</f>
        <v>3308.2</v>
      </c>
      <c r="EJ163" s="30"/>
      <c r="EK163" s="63">
        <f t="shared" si="186"/>
        <v>50594.18850121666</v>
      </c>
      <c r="EL163" s="63">
        <f t="shared" si="207"/>
        <v>50052.5167274138</v>
      </c>
      <c r="EM163" s="63">
        <f t="shared" si="208"/>
        <v>37942.987513626475</v>
      </c>
      <c r="EN163" s="63">
        <f t="shared" si="209"/>
        <v>37325.546156489785</v>
      </c>
      <c r="EO163" s="30">
        <f>BL163*(('Config sheet'!$D$8+273)/(C163+273))*(GERC_A_PARA!AI163/'Config sheet'!$D$7)*(1/GERC_A_PARA!BG163)*24*10^-3</f>
        <v>1755.9602285503877</v>
      </c>
      <c r="EP163" s="30">
        <f>BN163*(('Config sheet'!$D$8+273)/(D163+273))*(GERC_A_PARA!AJ163/'Config sheet'!$D$7)*(1/GERC_A_PARA!BH163)*24*10^-3</f>
        <v>1737.1605576810089</v>
      </c>
      <c r="EQ163" s="30">
        <f t="shared" si="200"/>
        <v>1746.5603931156984</v>
      </c>
      <c r="ER163" s="30">
        <f>DP163*(('Config sheet'!$D$8+273)/(F163+273))*(CM163/'Config sheet'!$D$7)*(1/DK163)*24*10^-3</f>
        <v>1316.8780644581313</v>
      </c>
      <c r="ES163" s="30">
        <f>DR163*(('Config sheet'!$D$8+273)/(G163+273))*(CN163/'Config sheet'!$D$7)*(1/DL163)*24*10^-3</f>
        <v>1295.4486770381095</v>
      </c>
      <c r="ET163" s="30">
        <f t="shared" si="201"/>
        <v>1306.1633707481205</v>
      </c>
      <c r="EU163">
        <f t="shared" si="202"/>
        <v>1.0108220686834355</v>
      </c>
      <c r="EV163">
        <f t="shared" si="203"/>
        <v>1.0165420582072133</v>
      </c>
      <c r="EW163" s="30">
        <f t="shared" si="204"/>
        <v>0.79139619846179377</v>
      </c>
      <c r="EX163" s="30">
        <f>'Config sheet'!$C$123/('Config sheet'!$F$17*10^-3)</f>
        <v>1.2841244171864261</v>
      </c>
      <c r="EY163" s="30">
        <f t="shared" si="205"/>
        <v>0.7735678390115317</v>
      </c>
      <c r="EZ163" s="30">
        <f>'Config sheet'!$N$123/('Config sheet'!$Q$17*10^-3)</f>
        <v>1.4616189626248377</v>
      </c>
      <c r="FA163" s="1" t="s">
        <v>570</v>
      </c>
      <c r="FB163" s="30">
        <f t="shared" si="206"/>
        <v>-1.8715825680345688</v>
      </c>
      <c r="FC163" s="30"/>
    </row>
    <row r="164" spans="1:159" x14ac:dyDescent="0.25">
      <c r="A164" s="1">
        <v>43486</v>
      </c>
      <c r="B164" s="2">
        <v>0.75138888888888899</v>
      </c>
      <c r="C164">
        <v>29.12</v>
      </c>
      <c r="D164">
        <v>80.56</v>
      </c>
      <c r="E164">
        <v>31.8</v>
      </c>
      <c r="F164">
        <v>31.74</v>
      </c>
      <c r="G164">
        <v>84.89</v>
      </c>
      <c r="H164">
        <v>67.52</v>
      </c>
      <c r="I164">
        <v>73.099999999999994</v>
      </c>
      <c r="J164">
        <v>73.180000000000007</v>
      </c>
      <c r="K164">
        <v>73.510000000000005</v>
      </c>
      <c r="L164">
        <v>71.239999999999995</v>
      </c>
      <c r="M164">
        <v>22.45</v>
      </c>
      <c r="N164">
        <v>35.67</v>
      </c>
      <c r="O164">
        <v>35.19</v>
      </c>
      <c r="P164">
        <v>35.15</v>
      </c>
      <c r="Q164">
        <v>63.57</v>
      </c>
      <c r="R164">
        <v>3.69</v>
      </c>
      <c r="S164">
        <v>84.87</v>
      </c>
      <c r="T164">
        <v>76.930000000000007</v>
      </c>
      <c r="U164">
        <v>73.83</v>
      </c>
      <c r="V164">
        <v>73.83</v>
      </c>
      <c r="W164">
        <v>3.03</v>
      </c>
      <c r="X164">
        <v>2.4900000000000002</v>
      </c>
      <c r="Y164">
        <v>3.62</v>
      </c>
      <c r="Z164">
        <v>3.68</v>
      </c>
      <c r="AA164">
        <v>4.88</v>
      </c>
      <c r="AB164">
        <v>4.32</v>
      </c>
      <c r="AC164">
        <v>3.95</v>
      </c>
      <c r="AD164">
        <v>1.69</v>
      </c>
      <c r="AE164">
        <v>1.41</v>
      </c>
      <c r="AF164">
        <v>2.48</v>
      </c>
      <c r="AH164" s="4" t="str">
        <f t="shared" si="210"/>
        <v>ON</v>
      </c>
      <c r="AI164" s="31">
        <f>M164+'Config sheet'!$D$9-'Config sheet'!$C$139</f>
        <v>23.408899999999999</v>
      </c>
      <c r="AJ164" s="31">
        <f>N164+'Config sheet'!$D$9+'Config sheet'!$C$140</f>
        <v>37.0289</v>
      </c>
      <c r="AK164" s="25">
        <f t="shared" si="141"/>
        <v>1.581829987739706</v>
      </c>
      <c r="AL164" s="46">
        <f>'Config sheet'!$C$47</f>
        <v>3546.9708798579968</v>
      </c>
      <c r="AM164" s="4">
        <f>'Config sheet'!$C$42</f>
        <v>1817.9423322060413</v>
      </c>
      <c r="AN164" s="25">
        <f>'Config sheet'!$C$46</f>
        <v>1729.0285476519553</v>
      </c>
      <c r="AO164" s="25">
        <f t="shared" si="142"/>
        <v>1.5217424752382456</v>
      </c>
      <c r="AP164" s="25">
        <f>'Config sheet'!$C$50/100*GERC_A_PARA!AM164</f>
        <v>351.771841281869</v>
      </c>
      <c r="AQ164" s="25">
        <f t="shared" si="143"/>
        <v>351.771841281869</v>
      </c>
      <c r="AR164" s="25">
        <f t="shared" si="144"/>
        <v>475.48544490064427</v>
      </c>
      <c r="AS164" s="27">
        <f t="shared" si="145"/>
        <v>2169.7141734879106</v>
      </c>
      <c r="AT164" s="25">
        <f t="shared" si="146"/>
        <v>1605.1897235733379</v>
      </c>
      <c r="AU164" s="25">
        <f>'Config sheet'!$C$51/100*GERC_A_PARA!AN164</f>
        <v>266.0974934836359</v>
      </c>
      <c r="AV164" s="25">
        <f t="shared" si="147"/>
        <v>266.0974934836359</v>
      </c>
      <c r="AW164" s="25">
        <f t="shared" si="148"/>
        <v>359.68053785928282</v>
      </c>
      <c r="AX164" s="27">
        <f t="shared" si="149"/>
        <v>1995.1260411355911</v>
      </c>
      <c r="AY164" s="25">
        <f t="shared" si="150"/>
        <v>1476.0265926254051</v>
      </c>
      <c r="AZ164" s="31">
        <f t="shared" si="187"/>
        <v>93.194855445791234</v>
      </c>
      <c r="BA164" s="31">
        <f t="shared" si="188"/>
        <v>94.587536191768834</v>
      </c>
      <c r="BB164" s="31">
        <f t="shared" si="189"/>
        <v>68.947065046363051</v>
      </c>
      <c r="BC164" s="31">
        <f t="shared" si="190"/>
        <v>69.977392842059771</v>
      </c>
      <c r="BD164" s="25">
        <f t="shared" si="151"/>
        <v>93.891195818780034</v>
      </c>
      <c r="BE164">
        <f>'Config sheet'!$D$59</f>
        <v>82.44</v>
      </c>
      <c r="BF164" s="30">
        <f t="shared" si="191"/>
        <v>81.676712381495719</v>
      </c>
      <c r="BG164" s="19">
        <f>Coeff_Summary!$B$10+Coeff_Summary!$D$10*(C164)+Coeff_Summary!$E$10*AI164*100+Coeff_Summary!$F$10*(C164)^2+Coeff_Summary!$G$10*(C164)*AI164*100+Coeff_Summary!$H$10*(AI164*100)^2</f>
        <v>0.96246544727313521</v>
      </c>
      <c r="BH164" s="19">
        <f>Coeff_Summary!$B$8+Coeff_Summary!$D$8*(D164)+Coeff_Summary!$E$8*AJ164*100+Coeff_Summary!$F$8*(D164)^2+Coeff_Summary!$G$8*(D164)*AJ164*100+Coeff_Summary!$H$8*(AJ164*100)^2</f>
        <v>0.97340233291652378</v>
      </c>
      <c r="BI164" s="30">
        <f t="shared" si="192"/>
        <v>0.96793389009482955</v>
      </c>
      <c r="BJ164" s="30">
        <f>BG164*8314.4*(GERC_A_PARA!C164+273)/('Config sheet'!$C$28*AI164*10^5)</f>
        <v>6.3067657646584036E-2</v>
      </c>
      <c r="BK164">
        <f>BH164*(8314.4/'Config sheet'!$C$28)*(BT164/(AJ164*10^5))</f>
        <v>4.7188674858453204E-2</v>
      </c>
      <c r="BL164" s="30">
        <f t="shared" si="193"/>
        <v>3330.2933744425768</v>
      </c>
      <c r="BM164" s="30">
        <f t="shared" si="152"/>
        <v>52805.090575976974</v>
      </c>
      <c r="BN164" s="30">
        <f t="shared" si="153"/>
        <v>2463.8050331514714</v>
      </c>
      <c r="BO164" s="30">
        <f t="shared" si="154"/>
        <v>52211.786843811198</v>
      </c>
      <c r="BP164" s="19">
        <f>(Coeff_Summary!$B$4+Coeff_Summary!$D$4*(C164)+Coeff_Summary!$E$4*AI164*100+Coeff_Summary!$F$4*(C164)^2+Coeff_Summary!$G$4*(C164)*AI164*100+Coeff_Summary!$H$4*(AI164*100)^2+Coeff_Summary!$B$2+Coeff_Summary!$D$2*(D164)+Coeff_Summary!$E$2*AJ164*100+Coeff_Summary!$F$2*(D164)^2+Coeff_Summary!$G$2*(D164)*AJ164*100+Coeff_Summary!$H$2*(AJ164*100)^2)/2</f>
        <v>1.3590866593149387</v>
      </c>
      <c r="BQ164" s="30">
        <f t="shared" si="194"/>
        <v>3.7848430846965697</v>
      </c>
      <c r="BR164" s="30">
        <f>BI164*(8314.4/'Config sheet'!$C$28)*(273+C164)*BQ164*((AK164^(1/BQ164))-1)</f>
        <v>72383.809396521188</v>
      </c>
      <c r="BS164" s="30">
        <f t="shared" si="155"/>
        <v>341.03569364391268</v>
      </c>
      <c r="BT164" s="30">
        <f t="shared" si="156"/>
        <v>353.56</v>
      </c>
      <c r="BU164" s="52">
        <f t="shared" si="157"/>
        <v>75.652592620359016</v>
      </c>
      <c r="BV164" s="30">
        <f t="shared" si="158"/>
        <v>1403.4304998046739</v>
      </c>
      <c r="BW164" s="65">
        <f>Coeff_Summary!$B$8+Coeff_Summary!$D$8*(BS164-273)+Coeff_Summary!$E$8*AJ164*100+Coeff_Summary!$F$8*(BS164-273)^2+Coeff_Summary!$G$8*(BS164-273)*AJ164*100+Coeff_Summary!$H$8*(AJ164*100)^2</f>
        <v>0.96770327713404236</v>
      </c>
      <c r="BX164" s="30">
        <f>BW164*(8314.4/'Config sheet'!$C$28)*(BS164/(AI164*10^5))</f>
        <v>7.1578752609308169E-2</v>
      </c>
      <c r="BY164" s="30">
        <f t="shared" si="159"/>
        <v>1.134951816514548</v>
      </c>
      <c r="BZ164" s="30">
        <f t="shared" si="160"/>
        <v>1.0113634060052497</v>
      </c>
      <c r="CA164" s="30">
        <f>('Config sheet'!$C$132*(AJ164-AI164) - 'Config sheet'!$C$133*GERC_A_PARA!AJ164)*10^5</f>
        <v>101124.27024403738</v>
      </c>
      <c r="CB164" s="30">
        <f>('Config sheet'!$C$132*(AJ164-AI164) + 'Config sheet'!$C$133*AI164)*10^5</f>
        <v>126437.15604595168</v>
      </c>
      <c r="CC164" s="30">
        <f>'Config sheet'!$C$148</f>
        <v>386976</v>
      </c>
      <c r="CD164" s="30">
        <f t="shared" si="195"/>
        <v>12.524306356087322</v>
      </c>
      <c r="CE164" s="30"/>
      <c r="CF164" s="30"/>
      <c r="CG164" s="30"/>
      <c r="CH164" s="30"/>
      <c r="CI164" s="30"/>
      <c r="CJ164" s="30"/>
      <c r="CK164" s="30"/>
      <c r="CL164" s="30"/>
      <c r="CM164" s="46">
        <f>P164+'Config sheet'!$O$9-'Config sheet'!$C$139</f>
        <v>36.108899999999998</v>
      </c>
      <c r="CN164" s="46">
        <f>Q164+'Config sheet'!$O$9+'Config sheet'!C$140</f>
        <v>64.928900000000013</v>
      </c>
      <c r="CO164" s="27">
        <f t="shared" si="161"/>
        <v>1.7981411784906218</v>
      </c>
      <c r="CP164" s="46">
        <f>'Config sheet'!$N$47</f>
        <v>1852.7346826837274</v>
      </c>
      <c r="CQ164" s="27">
        <f>'Config sheet'!$N$42</f>
        <v>970.82423361890676</v>
      </c>
      <c r="CR164" s="27">
        <f>'Config sheet'!$N$46</f>
        <v>881.91044906482068</v>
      </c>
      <c r="CS164" s="27">
        <f t="shared" si="162"/>
        <v>1.3773984286444767</v>
      </c>
      <c r="CT164" s="27">
        <f>'Config sheet'!$N$50/100*GERC_A_PARA!CQ164</f>
        <v>274.64617569078871</v>
      </c>
      <c r="CU164" s="27">
        <f t="shared" si="163"/>
        <v>274.64617569078871</v>
      </c>
      <c r="CV164" s="27">
        <f t="shared" si="164"/>
        <v>420.51088524968469</v>
      </c>
      <c r="CW164" s="27">
        <f t="shared" si="165"/>
        <v>1245.4704093096955</v>
      </c>
      <c r="CX164" s="27">
        <f t="shared" si="166"/>
        <v>813.44787222295975</v>
      </c>
      <c r="CY164" s="27">
        <f>'Config sheet'!$N$51/100*GERC_A_PARA!CR164</f>
        <v>198.78261521921058</v>
      </c>
      <c r="CZ164" s="27">
        <f t="shared" si="167"/>
        <v>198.78261521921058</v>
      </c>
      <c r="DA164" s="27">
        <f t="shared" si="168"/>
        <v>304.35615310437839</v>
      </c>
      <c r="DB164" s="27">
        <f t="shared" si="169"/>
        <v>1080.6930642840312</v>
      </c>
      <c r="DC164" s="27">
        <f t="shared" si="170"/>
        <v>705.82766727889691</v>
      </c>
      <c r="DD164" s="50">
        <f t="shared" si="171"/>
        <v>84.975168057439063</v>
      </c>
      <c r="DE164" s="50">
        <f t="shared" si="172"/>
        <v>88.028995688040879</v>
      </c>
      <c r="DF164" s="50">
        <f t="shared" si="173"/>
        <v>55.499407397742765</v>
      </c>
      <c r="DG164" s="50">
        <f t="shared" si="174"/>
        <v>57.493938596300545</v>
      </c>
      <c r="DH164" s="27">
        <f t="shared" si="175"/>
        <v>86.502081872739979</v>
      </c>
      <c r="DI164">
        <f>'Config sheet'!$N$59</f>
        <v>71.978923438716066</v>
      </c>
      <c r="DJ164" s="21">
        <f t="shared" si="196"/>
        <v>71.499377434880813</v>
      </c>
      <c r="DK164" s="19">
        <f>Coeff_Summary!$B$11+Coeff_Summary!$D$11*(F164)+Coeff_Summary!$E$11*CM164*100+Coeff_Summary!$F$11*(F164)^2+Coeff_Summary!$G$11*(F164)*CM164*100+Coeff_Summary!$H$11*(CM164*100)^2</f>
        <v>0.94638349502001995</v>
      </c>
      <c r="DL164" s="19">
        <f>Coeff_Summary!$B$9+Coeff_Summary!$D$9*(G164)+Coeff_Summary!$E$9*CN164*100+Coeff_Summary!$F$9*(G164)^2+Coeff_Summary!$G$9*(G164)*CN164*100+Coeff_Summary!$H$9*(CN164*100)^2</f>
        <v>0.96176174088043354</v>
      </c>
      <c r="DM164" s="30">
        <f t="shared" si="197"/>
        <v>0.9540726179502268</v>
      </c>
      <c r="DN164">
        <f>DK164*8314.4*(GERC_A_PARA!F164+273)/('Config sheet'!$N$28*GERC_A_PARA!CM164*10^5)</f>
        <v>4.0551362131304176E-2</v>
      </c>
      <c r="DO164">
        <f>DL164*(8314.4/'Config sheet'!$N$28)*((GERC_A_PARA!G164+273)/(GERC_A_PARA!CN164*10^5))</f>
        <v>2.6915478172920643E-2</v>
      </c>
      <c r="DP164" s="30">
        <f t="shared" si="198"/>
        <v>1602.654072099727</v>
      </c>
      <c r="DQ164" s="30">
        <f t="shared" si="176"/>
        <v>39521.584180338454</v>
      </c>
      <c r="DR164" s="30">
        <f t="shared" si="177"/>
        <v>1046.7334551782324</v>
      </c>
      <c r="DS164" s="30">
        <f t="shared" si="178"/>
        <v>38889.647378857975</v>
      </c>
      <c r="DT164" s="19">
        <f>(Coeff_Summary!$B$5+Coeff_Summary!$D$5*(F164)+Coeff_Summary!$E$5*CM164*100+Coeff_Summary!$F$5*(F164)^2+Coeff_Summary!$G$5*(F164)*CM164*100+Coeff_Summary!$H$5*(CM164*100)^2+Coeff_Summary!$B$3+Coeff_Summary!$D$3*(G164)+Coeff_Summary!$E$3*CN164*100+Coeff_Summary!$F$3*(G164)^2+Coeff_Summary!$G$3*(G164)*CN164*100+Coeff_Summary!$H$3*(CN164*100)^2)/2</f>
        <v>1.400354995836038</v>
      </c>
      <c r="DU164" s="30">
        <f t="shared" si="199"/>
        <v>3.4977832433731928</v>
      </c>
      <c r="DV164" s="30">
        <f>DM164*(8314.4/'Config sheet'!$N$28)*(273+F164)*DU164*((CO164^(1/DU164))-1)</f>
        <v>94302.931870170141</v>
      </c>
      <c r="DW164" s="30">
        <f t="shared" si="179"/>
        <v>360.39802428266466</v>
      </c>
      <c r="DX164" s="30">
        <f t="shared" si="180"/>
        <v>357.89</v>
      </c>
      <c r="DY164" s="30">
        <f t="shared" si="181"/>
        <v>104.71876628911508</v>
      </c>
      <c r="DZ164" s="30">
        <f t="shared" si="182"/>
        <v>988.62712440615553</v>
      </c>
      <c r="EA164" s="65">
        <f>Coeff_Summary!$B$9+Coeff_Summary!$D$9*(DW164-273)+Coeff_Summary!$E$9*CN164*100+Coeff_Summary!$F$9*(DW164-273)^2+Coeff_Summary!$G$9*(DW164-273)*CN164*100+Coeff_Summary!$H$9*(CN164*100)^2</f>
        <v>0.96338578899122496</v>
      </c>
      <c r="EB164" s="30">
        <f>EA164*(8314.4/'Config sheet'!$C$28)*(DW164/(CM164*10^5))</f>
        <v>4.8819290481300411E-2</v>
      </c>
      <c r="EC164" s="30">
        <f t="shared" si="183"/>
        <v>1.2038878083361273</v>
      </c>
      <c r="ED164" s="30">
        <f t="shared" si="184"/>
        <v>1.0162494865362042</v>
      </c>
      <c r="EE164" s="30">
        <f>('Config sheet'!$N$132*(CN164-CM164) - 'Config sheet'!$N$133*GERC_A_PARA!CN164)*10^5</f>
        <v>104600.99610803879</v>
      </c>
      <c r="EF164" s="30">
        <f>('Config sheet'!$N$132*(CN164-CM164) + 'Config sheet'!$N$133*CM164)*10^5</f>
        <v>146918.193178029</v>
      </c>
      <c r="EG164" s="30">
        <f>'Config sheet'!$N$148</f>
        <v>386976</v>
      </c>
      <c r="EH164" s="30">
        <f t="shared" si="185"/>
        <v>2392.0576242108295</v>
      </c>
      <c r="EI164" s="30">
        <f>'Config sheet'!$E$127+'Config sheet'!$P$127</f>
        <v>3308.2</v>
      </c>
      <c r="EJ164" s="30"/>
      <c r="EK164" s="63">
        <f t="shared" si="186"/>
        <v>52805.090575976974</v>
      </c>
      <c r="EL164" s="63">
        <f t="shared" si="207"/>
        <v>52211.786843811198</v>
      </c>
      <c r="EM164" s="63">
        <f t="shared" si="208"/>
        <v>39521.584180338454</v>
      </c>
      <c r="EN164" s="63">
        <f t="shared" si="209"/>
        <v>38889.647378857975</v>
      </c>
      <c r="EO164" s="30">
        <f>BL164*(('Config sheet'!$D$8+273)/(C164+273))*(GERC_A_PARA!AI164/'Config sheet'!$D$7)*(1/GERC_A_PARA!BG164)*24*10^-3</f>
        <v>1832.6934705986373</v>
      </c>
      <c r="EP164" s="30">
        <f>BN164*(('Config sheet'!$D$8+273)/(D164+273))*(GERC_A_PARA!AJ164/'Config sheet'!$D$7)*(1/GERC_A_PARA!BH164)*24*10^-3</f>
        <v>1812.1018218738323</v>
      </c>
      <c r="EQ164" s="30">
        <f t="shared" si="200"/>
        <v>1822.3976462362348</v>
      </c>
      <c r="ER164" s="30">
        <f>DP164*(('Config sheet'!$D$8+273)/(F164+273))*(CM164/'Config sheet'!$D$7)*(1/DK164)*24*10^-3</f>
        <v>1371.6660360766857</v>
      </c>
      <c r="ES164" s="30">
        <f>DR164*(('Config sheet'!$D$8+273)/(G164+273))*(CN164/'Config sheet'!$D$7)*(1/DL164)*24*10^-3</f>
        <v>1349.7335587857344</v>
      </c>
      <c r="ET164" s="30">
        <f t="shared" si="201"/>
        <v>1360.6997974312101</v>
      </c>
      <c r="EU164">
        <f t="shared" si="202"/>
        <v>1.0113634060052497</v>
      </c>
      <c r="EV164">
        <f t="shared" si="203"/>
        <v>1.0162494865362037</v>
      </c>
      <c r="EW164" s="30">
        <f t="shared" si="204"/>
        <v>0.77010113720414086</v>
      </c>
      <c r="EX164" s="30">
        <f>'Config sheet'!$C$123/('Config sheet'!$F$17*10^-3)</f>
        <v>1.2841244171864261</v>
      </c>
      <c r="EY164" s="30">
        <f t="shared" si="205"/>
        <v>0.72655785374006088</v>
      </c>
      <c r="EZ164" s="30">
        <f>'Config sheet'!$N$123/('Config sheet'!$Q$17*10^-3)</f>
        <v>1.4616189626248377</v>
      </c>
      <c r="FA164" s="1" t="s">
        <v>571</v>
      </c>
      <c r="FB164" s="30">
        <f t="shared" si="206"/>
        <v>-2.5080242826646781</v>
      </c>
      <c r="FC164" s="30"/>
    </row>
    <row r="165" spans="1:159" x14ac:dyDescent="0.25">
      <c r="A165" s="1">
        <v>43486</v>
      </c>
      <c r="B165" s="2">
        <v>0.79305555555555562</v>
      </c>
      <c r="C165">
        <v>30.05</v>
      </c>
      <c r="D165">
        <v>82.13</v>
      </c>
      <c r="E165">
        <v>30.42</v>
      </c>
      <c r="F165">
        <v>30.39</v>
      </c>
      <c r="G165">
        <v>85.29</v>
      </c>
      <c r="H165">
        <v>66.989999999999995</v>
      </c>
      <c r="I165">
        <v>72.489999999999995</v>
      </c>
      <c r="J165">
        <v>72.72</v>
      </c>
      <c r="K165">
        <v>73.06</v>
      </c>
      <c r="L165">
        <v>70.53</v>
      </c>
      <c r="M165">
        <v>21.95</v>
      </c>
      <c r="N165">
        <v>34.96</v>
      </c>
      <c r="O165">
        <v>34.47</v>
      </c>
      <c r="P165">
        <v>34.42</v>
      </c>
      <c r="Q165">
        <v>63.52</v>
      </c>
      <c r="R165">
        <v>3.7</v>
      </c>
      <c r="S165">
        <v>85.11</v>
      </c>
      <c r="T165">
        <v>76.83</v>
      </c>
      <c r="U165">
        <v>73.650000000000006</v>
      </c>
      <c r="V165">
        <v>73.650000000000006</v>
      </c>
      <c r="W165">
        <v>2.96</v>
      </c>
      <c r="X165">
        <v>2.5</v>
      </c>
      <c r="Y165">
        <v>3.81</v>
      </c>
      <c r="Z165">
        <v>3.63</v>
      </c>
      <c r="AA165">
        <v>4.87</v>
      </c>
      <c r="AB165">
        <v>4.4000000000000004</v>
      </c>
      <c r="AC165">
        <v>4.05</v>
      </c>
      <c r="AD165">
        <v>1.77</v>
      </c>
      <c r="AE165">
        <v>1.43</v>
      </c>
      <c r="AF165">
        <v>2.85</v>
      </c>
      <c r="AH165" s="4" t="str">
        <f t="shared" si="210"/>
        <v>ON</v>
      </c>
      <c r="AI165" s="31">
        <f>M165+'Config sheet'!$D$9-'Config sheet'!$C$139</f>
        <v>22.908899999999999</v>
      </c>
      <c r="AJ165" s="31">
        <f>N165+'Config sheet'!$D$9+'Config sheet'!$C$140</f>
        <v>36.318899999999999</v>
      </c>
      <c r="AK165" s="25">
        <f t="shared" si="141"/>
        <v>1.5853620208739836</v>
      </c>
      <c r="AL165" s="46">
        <f>'Config sheet'!$C$47</f>
        <v>3546.9708798579968</v>
      </c>
      <c r="AM165" s="4">
        <f>'Config sheet'!$C$42</f>
        <v>1817.9423322060413</v>
      </c>
      <c r="AN165" s="25">
        <f>'Config sheet'!$C$46</f>
        <v>1729.0285476519553</v>
      </c>
      <c r="AO165" s="25">
        <f t="shared" si="142"/>
        <v>1.5247257263576623</v>
      </c>
      <c r="AP165" s="25">
        <f>'Config sheet'!$C$50/100*GERC_A_PARA!AM165</f>
        <v>351.771841281869</v>
      </c>
      <c r="AQ165" s="25">
        <f t="shared" si="143"/>
        <v>351.771841281869</v>
      </c>
      <c r="AR165" s="25">
        <f t="shared" si="144"/>
        <v>475.90081545281572</v>
      </c>
      <c r="AS165" s="27">
        <f t="shared" si="145"/>
        <v>2169.7141734879106</v>
      </c>
      <c r="AT165" s="25">
        <f t="shared" si="146"/>
        <v>1603.7886994099604</v>
      </c>
      <c r="AU165" s="25">
        <f>'Config sheet'!$C$51/100*GERC_A_PARA!AN165</f>
        <v>266.0974934836359</v>
      </c>
      <c r="AV165" s="25">
        <f t="shared" si="147"/>
        <v>266.0974934836359</v>
      </c>
      <c r="AW165" s="25">
        <f t="shared" si="148"/>
        <v>359.99474454051392</v>
      </c>
      <c r="AX165" s="27">
        <f t="shared" si="149"/>
        <v>1995.1260411355911</v>
      </c>
      <c r="AY165" s="25">
        <f t="shared" si="150"/>
        <v>1474.7383032153205</v>
      </c>
      <c r="AZ165" s="31">
        <f t="shared" si="187"/>
        <v>93.172007055893886</v>
      </c>
      <c r="BA165" s="31">
        <f t="shared" si="188"/>
        <v>94.569363751431879</v>
      </c>
      <c r="BB165" s="31">
        <f t="shared" si="189"/>
        <v>68.869998566389654</v>
      </c>
      <c r="BC165" s="31">
        <f t="shared" si="190"/>
        <v>69.902883406583172</v>
      </c>
      <c r="BD165" s="25">
        <f t="shared" si="151"/>
        <v>93.87068540366289</v>
      </c>
      <c r="BE165">
        <f>'Config sheet'!$D$59</f>
        <v>82.44</v>
      </c>
      <c r="BF165" s="30">
        <f t="shared" si="191"/>
        <v>81.628563195074648</v>
      </c>
      <c r="BG165" s="19">
        <f>Coeff_Summary!$B$10+Coeff_Summary!$D$10*(C165)+Coeff_Summary!$E$10*AI165*100+Coeff_Summary!$F$10*(C165)^2+Coeff_Summary!$G$10*(C165)*AI165*100+Coeff_Summary!$H$10*(AI165*100)^2</f>
        <v>0.96367495371919931</v>
      </c>
      <c r="BH165" s="19">
        <f>Coeff_Summary!$B$8+Coeff_Summary!$D$8*(D165)+Coeff_Summary!$E$8*AJ165*100+Coeff_Summary!$F$8*(D165)^2+Coeff_Summary!$G$8*(D165)*AJ165*100+Coeff_Summary!$H$8*(AJ165*100)^2</f>
        <v>0.97447786001389003</v>
      </c>
      <c r="BI165" s="30">
        <f t="shared" si="192"/>
        <v>0.96907640686654473</v>
      </c>
      <c r="BJ165" s="30">
        <f>BG165*8314.4*(GERC_A_PARA!C165+273)/('Config sheet'!$C$28*AI165*10^5)</f>
        <v>6.4723755426075086E-2</v>
      </c>
      <c r="BK165">
        <f>BH165*(8314.4/'Config sheet'!$C$28)*(BT165/(AJ165*10^5))</f>
        <v>4.8378203384850223E-2</v>
      </c>
      <c r="BL165" s="30">
        <f t="shared" si="193"/>
        <v>3329.5658759910339</v>
      </c>
      <c r="BM165" s="30">
        <f t="shared" si="152"/>
        <v>51442.717655558976</v>
      </c>
      <c r="BN165" s="30">
        <f t="shared" si="153"/>
        <v>2461.1168563605265</v>
      </c>
      <c r="BO165" s="30">
        <f t="shared" si="154"/>
        <v>50872.431883884972</v>
      </c>
      <c r="BP165" s="19">
        <f>(Coeff_Summary!$B$4+Coeff_Summary!$D$4*(C165)+Coeff_Summary!$E$4*AI165*100+Coeff_Summary!$F$4*(C165)^2+Coeff_Summary!$G$4*(C165)*AI165*100+Coeff_Summary!$H$4*(AI165*100)^2+Coeff_Summary!$B$2+Coeff_Summary!$D$2*(D165)+Coeff_Summary!$E$2*AJ165*100+Coeff_Summary!$F$2*(D165)^2+Coeff_Summary!$G$2*(D165)*AJ165*100+Coeff_Summary!$H$2*(AJ165*100)^2)/2</f>
        <v>1.3562452055815009</v>
      </c>
      <c r="BQ165" s="30">
        <f t="shared" si="194"/>
        <v>3.8070553212574327</v>
      </c>
      <c r="BR165" s="30">
        <f>BI165*(8314.4/'Config sheet'!$C$28)*(273+C165)*BQ165*((AK165^(1/BQ165))-1)</f>
        <v>73041.366995100223</v>
      </c>
      <c r="BS165" s="30">
        <f t="shared" si="155"/>
        <v>342.04407295534185</v>
      </c>
      <c r="BT165" s="30">
        <f t="shared" si="156"/>
        <v>355.13</v>
      </c>
      <c r="BU165" s="52">
        <f t="shared" si="157"/>
        <v>74.873411972622606</v>
      </c>
      <c r="BV165" s="30">
        <f t="shared" si="158"/>
        <v>1393.9996709523655</v>
      </c>
      <c r="BW165" s="65">
        <f>Coeff_Summary!$B$8+Coeff_Summary!$D$8*(BS165-273)+Coeff_Summary!$E$8*AJ165*100+Coeff_Summary!$F$8*(BS165-273)^2+Coeff_Summary!$G$8*(BS165-273)*AJ165*100+Coeff_Summary!$H$8*(AJ165*100)^2</f>
        <v>0.96871639541658261</v>
      </c>
      <c r="BX165" s="30">
        <f>BW165*(8314.4/'Config sheet'!$C$28)*(BS165/(AI165*10^5))</f>
        <v>7.3434064657613235E-2</v>
      </c>
      <c r="BY165" s="30">
        <f t="shared" si="159"/>
        <v>1.1345766971369069</v>
      </c>
      <c r="BZ165" s="30">
        <f t="shared" si="160"/>
        <v>1.0112101142122647</v>
      </c>
      <c r="CA165" s="30">
        <f>('Config sheet'!$C$132*(AJ165-AI165) - 'Config sheet'!$C$133*GERC_A_PARA!AJ165)*10^5</f>
        <v>99623.331435211367</v>
      </c>
      <c r="CB165" s="30">
        <f>('Config sheet'!$C$132*(AJ165-AI165) + 'Config sheet'!$C$133*AI165)*10^5</f>
        <v>124429.43850228889</v>
      </c>
      <c r="CC165" s="30">
        <f>'Config sheet'!$C$148</f>
        <v>386976</v>
      </c>
      <c r="CD165" s="30">
        <f t="shared" si="195"/>
        <v>13.085927044658149</v>
      </c>
      <c r="CE165" s="30"/>
      <c r="CF165" s="30"/>
      <c r="CG165" s="30"/>
      <c r="CH165" s="30"/>
      <c r="CI165" s="30"/>
      <c r="CJ165" s="30"/>
      <c r="CK165" s="30"/>
      <c r="CL165" s="30"/>
      <c r="CM165" s="46">
        <f>P165+'Config sheet'!$O$9-'Config sheet'!$C$139</f>
        <v>35.378900000000002</v>
      </c>
      <c r="CN165" s="46">
        <f>Q165+'Config sheet'!$O$9+'Config sheet'!C$140</f>
        <v>64.878900000000016</v>
      </c>
      <c r="CO165" s="27">
        <f t="shared" si="161"/>
        <v>1.8338303338995845</v>
      </c>
      <c r="CP165" s="46">
        <f>'Config sheet'!$N$47</f>
        <v>1852.7346826837274</v>
      </c>
      <c r="CQ165" s="27">
        <f>'Config sheet'!$N$42</f>
        <v>970.82423361890676</v>
      </c>
      <c r="CR165" s="27">
        <f>'Config sheet'!$N$46</f>
        <v>881.91044906482068</v>
      </c>
      <c r="CS165" s="27">
        <f t="shared" si="162"/>
        <v>1.3779366918853151</v>
      </c>
      <c r="CT165" s="27">
        <f>'Config sheet'!$N$50/100*GERC_A_PARA!CQ165</f>
        <v>274.64617569078871</v>
      </c>
      <c r="CU165" s="27">
        <f t="shared" si="163"/>
        <v>274.64617569078871</v>
      </c>
      <c r="CV165" s="27">
        <f t="shared" si="164"/>
        <v>426.48060268482664</v>
      </c>
      <c r="CW165" s="27">
        <f t="shared" si="165"/>
        <v>1245.4704093096955</v>
      </c>
      <c r="CX165" s="27">
        <f t="shared" si="166"/>
        <v>802.06153034757733</v>
      </c>
      <c r="CY165" s="27">
        <f>'Config sheet'!$N$51/100*GERC_A_PARA!CR165</f>
        <v>198.78261521921058</v>
      </c>
      <c r="CZ165" s="27">
        <f t="shared" si="167"/>
        <v>198.78261521921058</v>
      </c>
      <c r="DA165" s="27">
        <f t="shared" si="168"/>
        <v>308.67689793504098</v>
      </c>
      <c r="DB165" s="27">
        <f t="shared" si="169"/>
        <v>1080.6930642840312</v>
      </c>
      <c r="DC165" s="27">
        <f t="shared" si="170"/>
        <v>695.94775315142067</v>
      </c>
      <c r="DD165" s="50">
        <f t="shared" si="171"/>
        <v>84.360255776882468</v>
      </c>
      <c r="DE165" s="50">
        <f t="shared" si="172"/>
        <v>87.539065578329129</v>
      </c>
      <c r="DF165" s="50">
        <f t="shared" si="173"/>
        <v>54.326554322893372</v>
      </c>
      <c r="DG165" s="50">
        <f t="shared" si="174"/>
        <v>56.373653182066825</v>
      </c>
      <c r="DH165" s="27">
        <f t="shared" si="175"/>
        <v>85.949660677605806</v>
      </c>
      <c r="DI165">
        <f>'Config sheet'!$N$59</f>
        <v>71.978923438716066</v>
      </c>
      <c r="DJ165" s="21">
        <f t="shared" si="196"/>
        <v>70.64988221504295</v>
      </c>
      <c r="DK165" s="19">
        <f>Coeff_Summary!$B$11+Coeff_Summary!$D$11*(F165)+Coeff_Summary!$E$11*CM165*100+Coeff_Summary!$F$11*(F165)^2+Coeff_Summary!$G$11*(F165)*CM165*100+Coeff_Summary!$H$11*(CM165*100)^2</f>
        <v>0.94633236165298362</v>
      </c>
      <c r="DL165" s="19">
        <f>Coeff_Summary!$B$9+Coeff_Summary!$D$9*(G165)+Coeff_Summary!$E$9*CN165*100+Coeff_Summary!$F$9*(G165)^2+Coeff_Summary!$G$9*(G165)*CN165*100+Coeff_Summary!$H$9*(CN165*100)^2</f>
        <v>0.9620443619946748</v>
      </c>
      <c r="DM165" s="30">
        <f t="shared" si="197"/>
        <v>0.95418836182382916</v>
      </c>
      <c r="DN165">
        <f>DK165*8314.4*(GERC_A_PARA!F165+273)/('Config sheet'!$N$28*GERC_A_PARA!CM165*10^5)</f>
        <v>4.1202513728034129E-2</v>
      </c>
      <c r="DO165">
        <f>DL165*(8314.4/'Config sheet'!$N$28)*((GERC_A_PARA!G165+273)/(GERC_A_PARA!CN165*10^5))</f>
        <v>2.6974250882421589E-2</v>
      </c>
      <c r="DP165" s="30">
        <f t="shared" si="198"/>
        <v>1592.4191730229804</v>
      </c>
      <c r="DQ165" s="30">
        <f t="shared" si="176"/>
        <v>38648.592742037021</v>
      </c>
      <c r="DR165" s="30">
        <f t="shared" si="177"/>
        <v>1025.4905691236261</v>
      </c>
      <c r="DS165" s="30">
        <f t="shared" si="178"/>
        <v>38017.388271268414</v>
      </c>
      <c r="DT165" s="19">
        <f>(Coeff_Summary!$B$5+Coeff_Summary!$D$5*(F165)+Coeff_Summary!$E$5*CM165*100+Coeff_Summary!$F$5*(F165)^2+Coeff_Summary!$G$5*(F165)*CM165*100+Coeff_Summary!$H$5*(CM165*100)^2+Coeff_Summary!$B$3+Coeff_Summary!$D$3*(G165)+Coeff_Summary!$E$3*CN165*100+Coeff_Summary!$F$3*(G165)^2+Coeff_Summary!$G$3*(G165)*CN165*100+Coeff_Summary!$H$3*(CN165*100)^2)/2</f>
        <v>1.3999081803359616</v>
      </c>
      <c r="DU165" s="30">
        <f t="shared" si="199"/>
        <v>3.500574004662528</v>
      </c>
      <c r="DV165" s="30">
        <f>DM165*(8314.4/'Config sheet'!$N$28)*(273+F165)*DU165*((CO165^(1/DU165))-1)</f>
        <v>97315.501666623575</v>
      </c>
      <c r="DW165" s="30">
        <f t="shared" si="179"/>
        <v>360.77330562262608</v>
      </c>
      <c r="DX165" s="30">
        <f t="shared" si="180"/>
        <v>358.29</v>
      </c>
      <c r="DY165" s="30">
        <f t="shared" si="181"/>
        <v>104.52332535997465</v>
      </c>
      <c r="DZ165" s="30">
        <f t="shared" si="182"/>
        <v>999.53957072559831</v>
      </c>
      <c r="EA165" s="65">
        <f>Coeff_Summary!$B$9+Coeff_Summary!$D$9*(DW165-273)+Coeff_Summary!$E$9*CN165*100+Coeff_Summary!$F$9*(DW165-273)^2+Coeff_Summary!$G$9*(DW165-273)*CN165*100+Coeff_Summary!$H$9*(CN165*100)^2</f>
        <v>0.9636425067878498</v>
      </c>
      <c r="EB165" s="30">
        <f>EA165*(8314.4/'Config sheet'!$C$28)*(DW165/(CM165*10^5))</f>
        <v>4.9891792026274771E-2</v>
      </c>
      <c r="EC165" s="30">
        <f t="shared" si="183"/>
        <v>1.2108919459525227</v>
      </c>
      <c r="ED165" s="30">
        <f t="shared" si="184"/>
        <v>1.0166030466444651</v>
      </c>
      <c r="EE165" s="30">
        <f>('Config sheet'!$N$132*(CN165-CM165) - 'Config sheet'!$N$133*GERC_A_PARA!CN165)*10^5</f>
        <v>107731.60117729472</v>
      </c>
      <c r="EF165" s="30">
        <f>('Config sheet'!$N$132*(CN165-CM165) + 'Config sheet'!$N$133*CM165)*10^5</f>
        <v>149722.11443474554</v>
      </c>
      <c r="EG165" s="30">
        <f>'Config sheet'!$N$148</f>
        <v>386976</v>
      </c>
      <c r="EH165" s="30">
        <f t="shared" si="185"/>
        <v>2393.5392416779637</v>
      </c>
      <c r="EI165" s="30">
        <f>'Config sheet'!$E$127+'Config sheet'!$P$127</f>
        <v>3308.2</v>
      </c>
      <c r="EJ165" s="30"/>
      <c r="EK165" s="63">
        <f t="shared" si="186"/>
        <v>51442.717655558976</v>
      </c>
      <c r="EL165" s="63">
        <f t="shared" si="207"/>
        <v>50872.431883884972</v>
      </c>
      <c r="EM165" s="63">
        <f t="shared" si="208"/>
        <v>38648.592742037021</v>
      </c>
      <c r="EN165" s="63">
        <f t="shared" si="209"/>
        <v>38017.388271268414</v>
      </c>
      <c r="EO165" s="30">
        <f>BL165*(('Config sheet'!$D$8+273)/(C165+273))*(GERC_A_PARA!AI165/'Config sheet'!$D$7)*(1/GERC_A_PARA!BG165)*24*10^-3</f>
        <v>1785.4099240970365</v>
      </c>
      <c r="EP165" s="30">
        <f>BN165*(('Config sheet'!$D$8+273)/(D165+273))*(GERC_A_PARA!AJ165/'Config sheet'!$D$7)*(1/GERC_A_PARA!BH165)*24*10^-3</f>
        <v>1765.6171541439492</v>
      </c>
      <c r="EQ165" s="30">
        <f t="shared" si="200"/>
        <v>1775.5135391204929</v>
      </c>
      <c r="ER165" s="30">
        <f>DP165*(('Config sheet'!$D$8+273)/(F165+273))*(CM165/'Config sheet'!$D$7)*(1/DK165)*24*10^-3</f>
        <v>1341.3673339740626</v>
      </c>
      <c r="ES165" s="30">
        <f>DR165*(('Config sheet'!$D$8+273)/(G165+273))*(CN165/'Config sheet'!$D$7)*(1/DL165)*24*10^-3</f>
        <v>1319.4602735074986</v>
      </c>
      <c r="ET165" s="30">
        <f t="shared" si="201"/>
        <v>1330.4138037407806</v>
      </c>
      <c r="EU165">
        <f t="shared" si="202"/>
        <v>1.0112101142122647</v>
      </c>
      <c r="EV165">
        <f t="shared" si="203"/>
        <v>1.0166030466444653</v>
      </c>
      <c r="EW165" s="30">
        <f t="shared" si="204"/>
        <v>0.7851247767127072</v>
      </c>
      <c r="EX165" s="30">
        <f>'Config sheet'!$C$123/('Config sheet'!$F$17*10^-3)</f>
        <v>1.2841244171864261</v>
      </c>
      <c r="EY165" s="30">
        <f t="shared" si="205"/>
        <v>0.75129975945465288</v>
      </c>
      <c r="EZ165" s="30">
        <f>'Config sheet'!$N$123/('Config sheet'!$Q$17*10^-3)</f>
        <v>1.4616189626248377</v>
      </c>
      <c r="FA165" s="1" t="s">
        <v>572</v>
      </c>
      <c r="FB165" s="30">
        <f t="shared" si="206"/>
        <v>-2.4833056226260624</v>
      </c>
      <c r="FC165" s="30"/>
    </row>
    <row r="166" spans="1:159" x14ac:dyDescent="0.25">
      <c r="A166" s="1">
        <v>43486</v>
      </c>
      <c r="B166" s="29">
        <v>0.83472222222222225</v>
      </c>
      <c r="C166">
        <v>29.37</v>
      </c>
      <c r="D166">
        <v>81.099999999999994</v>
      </c>
      <c r="E166">
        <v>28.67</v>
      </c>
      <c r="F166">
        <v>28.63</v>
      </c>
      <c r="G166">
        <v>84.06</v>
      </c>
      <c r="H166">
        <v>66.790000000000006</v>
      </c>
      <c r="I166">
        <v>72.23</v>
      </c>
      <c r="J166">
        <v>72.48</v>
      </c>
      <c r="K166">
        <v>72.84</v>
      </c>
      <c r="L166">
        <v>70.22</v>
      </c>
      <c r="M166">
        <v>21.81</v>
      </c>
      <c r="N166">
        <v>34.71</v>
      </c>
      <c r="O166">
        <v>34.24</v>
      </c>
      <c r="P166">
        <v>34.19</v>
      </c>
      <c r="Q166">
        <v>63.51</v>
      </c>
      <c r="R166">
        <v>3.71</v>
      </c>
      <c r="S166">
        <v>85.36</v>
      </c>
      <c r="T166">
        <v>76.69</v>
      </c>
      <c r="U166">
        <v>73.41</v>
      </c>
      <c r="V166">
        <v>73.41</v>
      </c>
      <c r="W166">
        <v>3.01</v>
      </c>
      <c r="X166">
        <v>2.4700000000000002</v>
      </c>
      <c r="Y166">
        <v>3.71</v>
      </c>
      <c r="Z166">
        <v>3.69</v>
      </c>
      <c r="AA166">
        <v>4.8099999999999996</v>
      </c>
      <c r="AB166">
        <v>4.4400000000000004</v>
      </c>
      <c r="AC166">
        <v>4.05</v>
      </c>
      <c r="AD166">
        <v>1.64</v>
      </c>
      <c r="AE166">
        <v>1.3</v>
      </c>
      <c r="AF166">
        <v>2.72</v>
      </c>
      <c r="AH166" s="4" t="str">
        <f t="shared" si="210"/>
        <v>ON</v>
      </c>
      <c r="AI166" s="31">
        <f>M166+'Config sheet'!$D$9-'Config sheet'!$C$139</f>
        <v>22.768899999999999</v>
      </c>
      <c r="AJ166" s="31">
        <f>N166+'Config sheet'!$D$9+'Config sheet'!$C$140</f>
        <v>36.068899999999999</v>
      </c>
      <c r="AK166" s="25">
        <f t="shared" si="141"/>
        <v>1.5841301072954777</v>
      </c>
      <c r="AL166" s="46">
        <f>'Config sheet'!$C$47</f>
        <v>3546.9708798579968</v>
      </c>
      <c r="AM166" s="4">
        <f>'Config sheet'!$C$42</f>
        <v>1817.9423322060413</v>
      </c>
      <c r="AN166" s="25">
        <f>'Config sheet'!$C$46</f>
        <v>1729.0285476519553</v>
      </c>
      <c r="AO166" s="25">
        <f t="shared" si="142"/>
        <v>1.5227540687957026</v>
      </c>
      <c r="AP166" s="25">
        <f>'Config sheet'!$C$50/100*GERC_A_PARA!AM166</f>
        <v>351.771841281869</v>
      </c>
      <c r="AQ166" s="25">
        <f t="shared" si="143"/>
        <v>351.771841281869</v>
      </c>
      <c r="AR166" s="25">
        <f t="shared" si="144"/>
        <v>475.84410479042174</v>
      </c>
      <c r="AS166" s="27">
        <f t="shared" si="145"/>
        <v>2169.7141734879106</v>
      </c>
      <c r="AT166" s="25">
        <f t="shared" si="146"/>
        <v>1603.9798374708669</v>
      </c>
      <c r="AU166" s="25">
        <f>'Config sheet'!$C$51/100*GERC_A_PARA!AN166</f>
        <v>266.0974934836359</v>
      </c>
      <c r="AV166" s="25">
        <f t="shared" si="147"/>
        <v>266.0974934836359</v>
      </c>
      <c r="AW166" s="25">
        <f t="shared" si="148"/>
        <v>359.95184581086619</v>
      </c>
      <c r="AX166" s="27">
        <f t="shared" si="149"/>
        <v>1995.1260411355911</v>
      </c>
      <c r="AY166" s="25">
        <f t="shared" si="150"/>
        <v>1474.9140611687997</v>
      </c>
      <c r="AZ166" s="31">
        <f t="shared" si="187"/>
        <v>93.175126553217282</v>
      </c>
      <c r="BA166" s="31">
        <f t="shared" si="188"/>
        <v>94.571844840000722</v>
      </c>
      <c r="BB166" s="31">
        <f t="shared" si="189"/>
        <v>68.880512544612188</v>
      </c>
      <c r="BC166" s="31">
        <f t="shared" si="190"/>
        <v>69.913048533915386</v>
      </c>
      <c r="BD166" s="25">
        <f t="shared" si="151"/>
        <v>93.873485696609009</v>
      </c>
      <c r="BE166">
        <f>'Config sheet'!$D$59</f>
        <v>82.44</v>
      </c>
      <c r="BF166" s="30">
        <f t="shared" si="191"/>
        <v>81.635133117936405</v>
      </c>
      <c r="BG166" s="19">
        <f>Coeff_Summary!$B$10+Coeff_Summary!$D$10*(C166)+Coeff_Summary!$E$10*AI166*100+Coeff_Summary!$F$10*(C166)^2+Coeff_Summary!$G$10*(C166)*AI166*100+Coeff_Summary!$H$10*(AI166*100)^2</f>
        <v>0.9635364728820478</v>
      </c>
      <c r="BH166" s="19">
        <f>Coeff_Summary!$B$8+Coeff_Summary!$D$8*(D166)+Coeff_Summary!$E$8*AJ166*100+Coeff_Summary!$F$8*(D166)^2+Coeff_Summary!$G$8*(D166)*AJ166*100+Coeff_Summary!$H$8*(AJ166*100)^2</f>
        <v>0.97420779074749231</v>
      </c>
      <c r="BI166" s="30">
        <f t="shared" si="192"/>
        <v>0.96887213181477005</v>
      </c>
      <c r="BJ166" s="30">
        <f>BG166*8314.4*(GERC_A_PARA!C166+273)/('Config sheet'!$C$28*AI166*10^5)</f>
        <v>6.4966264142013092E-2</v>
      </c>
      <c r="BK166">
        <f>BH166*(8314.4/'Config sheet'!$C$28)*(BT166/(AJ166*10^5))</f>
        <v>4.8558773852699744E-2</v>
      </c>
      <c r="BL166" s="30">
        <f t="shared" si="193"/>
        <v>3329.6652015663835</v>
      </c>
      <c r="BM166" s="30">
        <f t="shared" si="152"/>
        <v>51252.219063849778</v>
      </c>
      <c r="BN166" s="30">
        <f t="shared" si="153"/>
        <v>2461.4835972866476</v>
      </c>
      <c r="BO166" s="30">
        <f t="shared" si="154"/>
        <v>50690.810372465683</v>
      </c>
      <c r="BP166" s="19">
        <f>(Coeff_Summary!$B$4+Coeff_Summary!$D$4*(C166)+Coeff_Summary!$E$4*AI166*100+Coeff_Summary!$F$4*(C166)^2+Coeff_Summary!$G$4*(C166)*AI166*100+Coeff_Summary!$H$4*(AI166*100)^2+Coeff_Summary!$B$2+Coeff_Summary!$D$2*(D166)+Coeff_Summary!$E$2*AJ166*100+Coeff_Summary!$F$2*(D166)^2+Coeff_Summary!$G$2*(D166)*AJ166*100+Coeff_Summary!$H$2*(AJ166*100)^2)/2</f>
        <v>1.3567336407057604</v>
      </c>
      <c r="BQ166" s="30">
        <f t="shared" si="194"/>
        <v>3.8032119371237432</v>
      </c>
      <c r="BR166" s="30">
        <f>BI166*(8314.4/'Config sheet'!$C$28)*(273+C166)*BQ166*((AK166^(1/BQ166))-1)</f>
        <v>72736.152582847892</v>
      </c>
      <c r="BS166" s="30">
        <f t="shared" si="155"/>
        <v>341.24856695980947</v>
      </c>
      <c r="BT166" s="30">
        <f t="shared" si="156"/>
        <v>354.1</v>
      </c>
      <c r="BU166" s="52">
        <f t="shared" si="157"/>
        <v>75.15671169497287</v>
      </c>
      <c r="BV166" s="30">
        <f t="shared" si="158"/>
        <v>1377.8207716340835</v>
      </c>
      <c r="BW166" s="65">
        <f>Coeff_Summary!$B$8+Coeff_Summary!$D$8*(BS166-273)+Coeff_Summary!$E$8*AJ166*100+Coeff_Summary!$F$8*(BS166-273)^2+Coeff_Summary!$G$8*(BS166-273)*AJ166*100+Coeff_Summary!$H$8*(AJ166*100)^2</f>
        <v>0.96852480986650002</v>
      </c>
      <c r="BX166" s="30">
        <f>BW166*(8314.4/'Config sheet'!$C$28)*(BS166/(AI166*10^5))</f>
        <v>7.3699174154811586E-2</v>
      </c>
      <c r="BY166" s="30">
        <f t="shared" si="159"/>
        <v>1.1344222286463752</v>
      </c>
      <c r="BZ166" s="30">
        <f t="shared" si="160"/>
        <v>1.0110751571588417</v>
      </c>
      <c r="CA166" s="30">
        <f>('Config sheet'!$C$132*(AJ166-AI166) - 'Config sheet'!$C$133*GERC_A_PARA!AJ166)*10^5</f>
        <v>98786.068581741987</v>
      </c>
      <c r="CB166" s="30">
        <f>('Config sheet'!$C$132*(AJ166-AI166) + 'Config sheet'!$C$133*AI166)*10^5</f>
        <v>123428.83374254983</v>
      </c>
      <c r="CC166" s="30">
        <f>'Config sheet'!$C$148</f>
        <v>386976</v>
      </c>
      <c r="CD166" s="30">
        <f t="shared" si="195"/>
        <v>12.851433040190557</v>
      </c>
      <c r="CE166" s="30"/>
      <c r="CF166" s="30"/>
      <c r="CG166" s="30"/>
      <c r="CH166" s="30"/>
      <c r="CI166" s="30"/>
      <c r="CJ166" s="30"/>
      <c r="CK166" s="30"/>
      <c r="CL166" s="30"/>
      <c r="CM166" s="46">
        <f>P166+'Config sheet'!$O$9-'Config sheet'!$C$139</f>
        <v>35.148899999999998</v>
      </c>
      <c r="CN166" s="46">
        <f>Q166+'Config sheet'!$O$9+'Config sheet'!C$140</f>
        <v>64.868900000000011</v>
      </c>
      <c r="CO166" s="27">
        <f t="shared" si="161"/>
        <v>1.8455456643024395</v>
      </c>
      <c r="CP166" s="46">
        <f>'Config sheet'!$N$47</f>
        <v>1852.7346826837274</v>
      </c>
      <c r="CQ166" s="27">
        <f>'Config sheet'!$N$42</f>
        <v>970.82423361890676</v>
      </c>
      <c r="CR166" s="27">
        <f>'Config sheet'!$N$46</f>
        <v>881.91044906482068</v>
      </c>
      <c r="CS166" s="27">
        <f t="shared" si="162"/>
        <v>1.3798992916669257</v>
      </c>
      <c r="CT166" s="27">
        <f>'Config sheet'!$N$50/100*GERC_A_PARA!CQ166</f>
        <v>274.64617569078871</v>
      </c>
      <c r="CU166" s="27">
        <f t="shared" si="163"/>
        <v>274.64617569078871</v>
      </c>
      <c r="CV166" s="27">
        <f t="shared" si="164"/>
        <v>428.18523241135568</v>
      </c>
      <c r="CW166" s="27">
        <f t="shared" si="165"/>
        <v>1245.4704093096955</v>
      </c>
      <c r="CX166" s="27">
        <f t="shared" si="166"/>
        <v>798.86847784682607</v>
      </c>
      <c r="CY166" s="27">
        <f>'Config sheet'!$N$51/100*GERC_A_PARA!CR166</f>
        <v>198.78261521921058</v>
      </c>
      <c r="CZ166" s="27">
        <f t="shared" si="167"/>
        <v>198.78261521921058</v>
      </c>
      <c r="DA166" s="27">
        <f t="shared" si="168"/>
        <v>309.91066991153974</v>
      </c>
      <c r="DB166" s="27">
        <f t="shared" si="169"/>
        <v>1080.6930642840312</v>
      </c>
      <c r="DC166" s="27">
        <f t="shared" si="170"/>
        <v>693.17714562380445</v>
      </c>
      <c r="DD166" s="50">
        <f t="shared" si="171"/>
        <v>84.184669953259728</v>
      </c>
      <c r="DE166" s="50">
        <f t="shared" si="172"/>
        <v>87.399167930239457</v>
      </c>
      <c r="DF166" s="50">
        <f t="shared" si="173"/>
        <v>53.997653128405396</v>
      </c>
      <c r="DG166" s="50">
        <f t="shared" si="174"/>
        <v>56.059493447305307</v>
      </c>
      <c r="DH166" s="27">
        <f t="shared" si="175"/>
        <v>85.7919189417496</v>
      </c>
      <c r="DI166">
        <f>'Config sheet'!$N$59</f>
        <v>71.978923438716066</v>
      </c>
      <c r="DJ166" s="21">
        <f t="shared" si="196"/>
        <v>70.410246114802476</v>
      </c>
      <c r="DK166" s="19">
        <f>Coeff_Summary!$B$11+Coeff_Summary!$D$11*(F166)+Coeff_Summary!$E$11*CM166*100+Coeff_Summary!$F$11*(F166)^2+Coeff_Summary!$G$11*(F166)*CM166*100+Coeff_Summary!$H$11*(CM166*100)^2</f>
        <v>0.94529328638968391</v>
      </c>
      <c r="DL166" s="19">
        <f>Coeff_Summary!$B$9+Coeff_Summary!$D$9*(G166)+Coeff_Summary!$E$9*CN166*100+Coeff_Summary!$F$9*(G166)^2+Coeff_Summary!$G$9*(G166)*CN166*100+Coeff_Summary!$H$9*(CN166*100)^2</f>
        <v>0.96123633342030301</v>
      </c>
      <c r="DM166" s="30">
        <f t="shared" si="197"/>
        <v>0.9532648099049934</v>
      </c>
      <c r="DN166">
        <f>DK166*8314.4*(GERC_A_PARA!F166+273)/('Config sheet'!$N$28*GERC_A_PARA!CM166*10^5)</f>
        <v>4.1186269227232501E-2</v>
      </c>
      <c r="DO166">
        <f>DL166*(8314.4/'Config sheet'!$N$28)*((GERC_A_PARA!G166+273)/(GERC_A_PARA!CN166*10^5))</f>
        <v>2.6863211408511705E-2</v>
      </c>
      <c r="DP166" s="30">
        <f t="shared" si="198"/>
        <v>1589.496637173705</v>
      </c>
      <c r="DQ166" s="30">
        <f t="shared" si="176"/>
        <v>38592.877359300233</v>
      </c>
      <c r="DR166" s="30">
        <f t="shared" si="177"/>
        <v>1019.5334626901292</v>
      </c>
      <c r="DS166" s="30">
        <f t="shared" si="178"/>
        <v>37952.776650042906</v>
      </c>
      <c r="DT166" s="19">
        <f>(Coeff_Summary!$B$5+Coeff_Summary!$D$5*(F166)+Coeff_Summary!$E$5*CM166*100+Coeff_Summary!$F$5*(F166)^2+Coeff_Summary!$G$5*(F166)*CM166*100+Coeff_Summary!$H$5*(CM166*100)^2+Coeff_Summary!$B$3+Coeff_Summary!$D$3*(G166)+Coeff_Summary!$E$3*CN166*100+Coeff_Summary!$F$3*(G166)^2+Coeff_Summary!$G$3*(G166)*CN166*100+Coeff_Summary!$H$3*(CN166*100)^2)/2</f>
        <v>1.4019759404713015</v>
      </c>
      <c r="DU166" s="30">
        <f t="shared" si="199"/>
        <v>3.4877110775026439</v>
      </c>
      <c r="DV166" s="30">
        <f>DM166*(8314.4/'Config sheet'!$N$28)*(273+F166)*DU166*((CO166^(1/DU166))-1)</f>
        <v>97796.303630806156</v>
      </c>
      <c r="DW166" s="30">
        <f t="shared" si="179"/>
        <v>359.56557127488202</v>
      </c>
      <c r="DX166" s="30">
        <f t="shared" si="180"/>
        <v>357.06</v>
      </c>
      <c r="DY166" s="30">
        <f t="shared" si="181"/>
        <v>104.52024404633234</v>
      </c>
      <c r="DZ166" s="30">
        <f t="shared" si="182"/>
        <v>1003.0594728465347</v>
      </c>
      <c r="EA166" s="65">
        <f>Coeff_Summary!$B$9+Coeff_Summary!$D$9*(DW166-273)+Coeff_Summary!$E$9*CN166*100+Coeff_Summary!$F$9*(DW166-273)^2+Coeff_Summary!$G$9*(DW166-273)*CN166*100+Coeff_Summary!$H$9*(CN166*100)^2</f>
        <v>0.96287602888474688</v>
      </c>
      <c r="EB166" s="30">
        <f>EA166*(8314.4/'Config sheet'!$C$28)*(DW166/(CM166*10^5))</f>
        <v>5.0010341755186302E-2</v>
      </c>
      <c r="EC166" s="30">
        <f t="shared" si="183"/>
        <v>1.2142479203267893</v>
      </c>
      <c r="ED166" s="30">
        <f t="shared" si="184"/>
        <v>1.0168657148634896</v>
      </c>
      <c r="EE166" s="30">
        <f>('Config sheet'!$N$132*(CN166-CM166) - 'Config sheet'!$N$133*GERC_A_PARA!CN166)*10^5</f>
        <v>108741.85713104971</v>
      </c>
      <c r="EF166" s="30">
        <f>('Config sheet'!$N$132*(CN166-CM166) + 'Config sheet'!$N$133*CM166)*10^5</f>
        <v>150631.85229233457</v>
      </c>
      <c r="EG166" s="30">
        <f>'Config sheet'!$N$148</f>
        <v>386976</v>
      </c>
      <c r="EH166" s="30">
        <f t="shared" si="185"/>
        <v>2380.8802444806183</v>
      </c>
      <c r="EI166" s="30">
        <f>'Config sheet'!$E$127+'Config sheet'!$P$127</f>
        <v>3308.2</v>
      </c>
      <c r="EJ166" s="30"/>
      <c r="EK166" s="63">
        <f t="shared" si="186"/>
        <v>51252.219063849778</v>
      </c>
      <c r="EL166" s="63">
        <f t="shared" si="207"/>
        <v>50690.810372465683</v>
      </c>
      <c r="EM166" s="63">
        <f t="shared" si="208"/>
        <v>38592.877359300233</v>
      </c>
      <c r="EN166" s="63">
        <f t="shared" si="209"/>
        <v>37952.776650042906</v>
      </c>
      <c r="EO166" s="30">
        <f>BL166*(('Config sheet'!$D$8+273)/(C166+273))*(GERC_A_PARA!AI166/'Config sheet'!$D$7)*(1/GERC_A_PARA!BG166)*24*10^-3</f>
        <v>1778.7983356805487</v>
      </c>
      <c r="EP166" s="30">
        <f>BN166*(('Config sheet'!$D$8+273)/(D166+273))*(GERC_A_PARA!AJ166/'Config sheet'!$D$7)*(1/GERC_A_PARA!BH166)*24*10^-3</f>
        <v>1759.313660399923</v>
      </c>
      <c r="EQ166" s="30">
        <f t="shared" si="200"/>
        <v>1769.0559980402359</v>
      </c>
      <c r="ER166" s="30">
        <f>DP166*(('Config sheet'!$D$8+273)/(F166+273))*(CM166/'Config sheet'!$D$7)*(1/DK166)*24*10^-3</f>
        <v>1339.4336336993381</v>
      </c>
      <c r="ES166" s="30">
        <f>DR166*(('Config sheet'!$D$8+273)/(G166+273))*(CN166/'Config sheet'!$D$7)*(1/DL166)*24*10^-3</f>
        <v>1317.2178136413543</v>
      </c>
      <c r="ET166" s="30">
        <f t="shared" si="201"/>
        <v>1328.3257236703462</v>
      </c>
      <c r="EU166">
        <f t="shared" si="202"/>
        <v>1.0110751571588414</v>
      </c>
      <c r="EV166">
        <f t="shared" si="203"/>
        <v>1.0168657148634892</v>
      </c>
      <c r="EW166" s="30">
        <f t="shared" si="204"/>
        <v>0.7788451994512533</v>
      </c>
      <c r="EX166" s="30">
        <f>'Config sheet'!$C$123/('Config sheet'!$F$17*10^-3)</f>
        <v>1.2841244171864261</v>
      </c>
      <c r="EY166" s="30">
        <f t="shared" si="205"/>
        <v>0.75513065430589099</v>
      </c>
      <c r="EZ166" s="30">
        <f>'Config sheet'!$N$123/('Config sheet'!$Q$17*10^-3)</f>
        <v>1.4616189626248377</v>
      </c>
      <c r="FA166" s="1" t="s">
        <v>573</v>
      </c>
      <c r="FB166" s="30">
        <f t="shared" si="206"/>
        <v>-2.5055712748820156</v>
      </c>
      <c r="FC166" s="30"/>
    </row>
    <row r="167" spans="1:159" x14ac:dyDescent="0.25">
      <c r="A167" s="1">
        <v>43486</v>
      </c>
      <c r="B167" s="2">
        <v>0.87638888888888899</v>
      </c>
      <c r="C167">
        <v>28.32</v>
      </c>
      <c r="D167">
        <v>79.959999999999994</v>
      </c>
      <c r="E167">
        <v>27.05</v>
      </c>
      <c r="F167">
        <v>27.04</v>
      </c>
      <c r="G167">
        <v>82.26</v>
      </c>
      <c r="H167">
        <v>66.63</v>
      </c>
      <c r="I167">
        <v>72.150000000000006</v>
      </c>
      <c r="J167">
        <v>72.349999999999994</v>
      </c>
      <c r="K167">
        <v>72.680000000000007</v>
      </c>
      <c r="L167">
        <v>70.02</v>
      </c>
      <c r="M167">
        <v>21.88</v>
      </c>
      <c r="N167">
        <v>34.729999999999997</v>
      </c>
      <c r="O167">
        <v>34.25</v>
      </c>
      <c r="P167">
        <v>34.200000000000003</v>
      </c>
      <c r="Q167">
        <v>63.5</v>
      </c>
      <c r="R167">
        <v>3.71</v>
      </c>
      <c r="S167">
        <v>85.57</v>
      </c>
      <c r="T167">
        <v>76.42</v>
      </c>
      <c r="U167">
        <v>73.22</v>
      </c>
      <c r="V167">
        <v>73.22</v>
      </c>
      <c r="W167">
        <v>3.06</v>
      </c>
      <c r="X167">
        <v>2.57</v>
      </c>
      <c r="Y167">
        <v>3.59</v>
      </c>
      <c r="Z167">
        <v>3.64</v>
      </c>
      <c r="AA167">
        <v>4.78</v>
      </c>
      <c r="AB167">
        <v>4.45</v>
      </c>
      <c r="AC167">
        <v>4.03</v>
      </c>
      <c r="AD167">
        <v>1.72</v>
      </c>
      <c r="AE167">
        <v>1.63</v>
      </c>
      <c r="AF167">
        <v>2.63</v>
      </c>
      <c r="AH167" s="4" t="str">
        <f t="shared" si="210"/>
        <v>ON</v>
      </c>
      <c r="AI167" s="31">
        <f>M167+'Config sheet'!$D$9-'Config sheet'!$C$139</f>
        <v>22.838899999999999</v>
      </c>
      <c r="AJ167" s="31">
        <f>N167+'Config sheet'!$D$9+'Config sheet'!$C$140</f>
        <v>36.088899999999995</v>
      </c>
      <c r="AK167" s="25">
        <f t="shared" si="141"/>
        <v>1.5801505326438663</v>
      </c>
      <c r="AL167" s="46">
        <f>'Config sheet'!$C$47</f>
        <v>3546.9708798579968</v>
      </c>
      <c r="AM167" s="4">
        <f>'Config sheet'!$C$42</f>
        <v>1817.9423322060413</v>
      </c>
      <c r="AN167" s="25">
        <f>'Config sheet'!$C$46</f>
        <v>1729.0285476519553</v>
      </c>
      <c r="AO167" s="25">
        <f t="shared" si="142"/>
        <v>1.5284387739587582</v>
      </c>
      <c r="AP167" s="25">
        <f>'Config sheet'!$C$50/100*GERC_A_PARA!AM167</f>
        <v>351.771841281869</v>
      </c>
      <c r="AQ167" s="25">
        <f t="shared" si="143"/>
        <v>351.771841281869</v>
      </c>
      <c r="AR167" s="25">
        <f t="shared" si="144"/>
        <v>474.52817305509672</v>
      </c>
      <c r="AS167" s="27">
        <f t="shared" si="145"/>
        <v>2169.7141734879106</v>
      </c>
      <c r="AT167" s="25">
        <f t="shared" si="146"/>
        <v>1608.4278936470898</v>
      </c>
      <c r="AU167" s="25">
        <f>'Config sheet'!$C$51/100*GERC_A_PARA!AN167</f>
        <v>266.0974934836359</v>
      </c>
      <c r="AV167" s="25">
        <f t="shared" si="147"/>
        <v>266.0974934836359</v>
      </c>
      <c r="AW167" s="25">
        <f t="shared" si="148"/>
        <v>358.9564104312476</v>
      </c>
      <c r="AX167" s="27">
        <f t="shared" si="149"/>
        <v>1995.1260411355911</v>
      </c>
      <c r="AY167" s="25">
        <f t="shared" si="150"/>
        <v>1479.004200237832</v>
      </c>
      <c r="AZ167" s="31">
        <f t="shared" si="187"/>
        <v>93.247512333118678</v>
      </c>
      <c r="BA167" s="31">
        <f t="shared" si="188"/>
        <v>94.629416785875776</v>
      </c>
      <c r="BB167" s="31">
        <f t="shared" si="189"/>
        <v>69.125187862273407</v>
      </c>
      <c r="BC167" s="31">
        <f t="shared" si="190"/>
        <v>70.149605592188763</v>
      </c>
      <c r="BD167" s="25">
        <f t="shared" si="151"/>
        <v>93.93846455949722</v>
      </c>
      <c r="BE167">
        <f>'Config sheet'!$D$59</f>
        <v>82.44</v>
      </c>
      <c r="BF167" s="30">
        <f t="shared" si="191"/>
        <v>81.787930643364149</v>
      </c>
      <c r="BG167" s="19">
        <f>Coeff_Summary!$B$10+Coeff_Summary!$D$10*(C167)+Coeff_Summary!$E$10*AI167*100+Coeff_Summary!$F$10*(C167)^2+Coeff_Summary!$G$10*(C167)*AI167*100+Coeff_Summary!$H$10*(AI167*100)^2</f>
        <v>0.96289669994725324</v>
      </c>
      <c r="BH167" s="19">
        <f>Coeff_Summary!$B$8+Coeff_Summary!$D$8*(D167)+Coeff_Summary!$E$8*AJ167*100+Coeff_Summary!$F$8*(D167)^2+Coeff_Summary!$G$8*(D167)*AJ167*100+Coeff_Summary!$H$8*(AJ167*100)^2</f>
        <v>0.9737261160464038</v>
      </c>
      <c r="BI167" s="30">
        <f t="shared" si="192"/>
        <v>0.96831140799682847</v>
      </c>
      <c r="BJ167" s="30">
        <f>BG167*8314.4*(GERC_A_PARA!C167+273)/('Config sheet'!$C$28*AI167*10^5)</f>
        <v>6.4499382778717473E-2</v>
      </c>
      <c r="BK167">
        <f>BH167*(8314.4/'Config sheet'!$C$28)*(BT167/(AJ167*10^5))</f>
        <v>4.8351700081324091E-2</v>
      </c>
      <c r="BL167" s="30">
        <f t="shared" si="193"/>
        <v>3331.9699829110909</v>
      </c>
      <c r="BM167" s="30">
        <f t="shared" si="152"/>
        <v>51658.943688535946</v>
      </c>
      <c r="BN167" s="30">
        <f t="shared" si="153"/>
        <v>2470.0181834060718</v>
      </c>
      <c r="BO167" s="30">
        <f t="shared" si="154"/>
        <v>51084.41232162837</v>
      </c>
      <c r="BP167" s="19">
        <f>(Coeff_Summary!$B$4+Coeff_Summary!$D$4*(C167)+Coeff_Summary!$E$4*AI167*100+Coeff_Summary!$F$4*(C167)^2+Coeff_Summary!$G$4*(C167)*AI167*100+Coeff_Summary!$H$4*(AI167*100)^2+Coeff_Summary!$B$2+Coeff_Summary!$D$2*(D167)+Coeff_Summary!$E$2*AJ167*100+Coeff_Summary!$F$2*(D167)^2+Coeff_Summary!$G$2*(D167)*AJ167*100+Coeff_Summary!$H$2*(AJ167*100)^2)/2</f>
        <v>1.3580861408864755</v>
      </c>
      <c r="BQ167" s="30">
        <f t="shared" si="194"/>
        <v>3.7926241365399038</v>
      </c>
      <c r="BR167" s="30">
        <f>BI167*(8314.4/'Config sheet'!$C$28)*(273+C167)*BQ167*((AK167^(1/BQ167))-1)</f>
        <v>72033.575497135243</v>
      </c>
      <c r="BS167" s="30">
        <f t="shared" si="155"/>
        <v>339.95287550031543</v>
      </c>
      <c r="BT167" s="30">
        <f t="shared" si="156"/>
        <v>352.96</v>
      </c>
      <c r="BU167" s="52">
        <f t="shared" si="157"/>
        <v>74.811920023848629</v>
      </c>
      <c r="BV167" s="30">
        <f t="shared" si="158"/>
        <v>1381.6791120631322</v>
      </c>
      <c r="BW167" s="65">
        <f>Coeff_Summary!$B$8+Coeff_Summary!$D$8*(BS167-273)+Coeff_Summary!$E$8*AJ167*100+Coeff_Summary!$F$8*(BS167-273)^2+Coeff_Summary!$G$8*(BS167-273)*AJ167*100+Coeff_Summary!$H$8*(AJ167*100)^2</f>
        <v>0.96788877276420215</v>
      </c>
      <c r="BX167" s="30">
        <f>BW167*(8314.4/'Config sheet'!$C$28)*(BS167/(AI167*10^5))</f>
        <v>7.3146251159408024E-2</v>
      </c>
      <c r="BY167" s="30">
        <f t="shared" si="159"/>
        <v>1.1340612577697986</v>
      </c>
      <c r="BZ167" s="30">
        <f t="shared" si="160"/>
        <v>1.0112467060067232</v>
      </c>
      <c r="CA167" s="30">
        <f>('Config sheet'!$C$132*(AJ167-AI167) - 'Config sheet'!$C$133*GERC_A_PARA!AJ167)*10^5</f>
        <v>98349.524253890748</v>
      </c>
      <c r="CB167" s="30">
        <f>('Config sheet'!$C$132*(AJ167-AI167) + 'Config sheet'!$C$133*AI167)*10^5</f>
        <v>123029.98370076083</v>
      </c>
      <c r="CC167" s="30">
        <f>'Config sheet'!$C$148</f>
        <v>386976</v>
      </c>
      <c r="CD167" s="30">
        <f t="shared" si="195"/>
        <v>13.007124499684551</v>
      </c>
      <c r="CE167" s="30"/>
      <c r="CF167" s="30"/>
      <c r="CG167" s="30"/>
      <c r="CH167" s="30"/>
      <c r="CI167" s="30"/>
      <c r="CJ167" s="30"/>
      <c r="CK167" s="30"/>
      <c r="CL167" s="30"/>
      <c r="CM167" s="46">
        <f>P167+'Config sheet'!$O$9-'Config sheet'!$C$139</f>
        <v>35.158900000000003</v>
      </c>
      <c r="CN167" s="46">
        <f>Q167+'Config sheet'!$O$9+'Config sheet'!C$140</f>
        <v>64.858900000000006</v>
      </c>
      <c r="CO167" s="27">
        <f t="shared" si="161"/>
        <v>1.8447363256529641</v>
      </c>
      <c r="CP167" s="46">
        <f>'Config sheet'!$N$47</f>
        <v>1852.7346826837274</v>
      </c>
      <c r="CQ167" s="27">
        <f>'Config sheet'!$N$42</f>
        <v>970.82423361890676</v>
      </c>
      <c r="CR167" s="27">
        <f>'Config sheet'!$N$46</f>
        <v>881.91044906482068</v>
      </c>
      <c r="CS167" s="27">
        <f t="shared" si="162"/>
        <v>1.3809951829578317</v>
      </c>
      <c r="CT167" s="27">
        <f>'Config sheet'!$N$50/100*GERC_A_PARA!CQ167</f>
        <v>274.64617569078871</v>
      </c>
      <c r="CU167" s="27">
        <f t="shared" si="163"/>
        <v>274.64617569078871</v>
      </c>
      <c r="CV167" s="27">
        <f t="shared" si="164"/>
        <v>427.89843801896961</v>
      </c>
      <c r="CW167" s="27">
        <f t="shared" si="165"/>
        <v>1245.4704093096955</v>
      </c>
      <c r="CX167" s="27">
        <f t="shared" si="166"/>
        <v>799.40391097614793</v>
      </c>
      <c r="CY167" s="27">
        <f>'Config sheet'!$N$51/100*GERC_A_PARA!CR167</f>
        <v>198.78261521921058</v>
      </c>
      <c r="CZ167" s="27">
        <f t="shared" si="167"/>
        <v>198.78261521921058</v>
      </c>
      <c r="DA167" s="27">
        <f t="shared" si="168"/>
        <v>309.70309469515337</v>
      </c>
      <c r="DB167" s="27">
        <f t="shared" si="169"/>
        <v>1080.6930642840312</v>
      </c>
      <c r="DC167" s="27">
        <f t="shared" si="170"/>
        <v>693.64174025802527</v>
      </c>
      <c r="DD167" s="50">
        <f t="shared" si="171"/>
        <v>84.214211283446446</v>
      </c>
      <c r="DE167" s="50">
        <f t="shared" si="172"/>
        <v>87.422704925022359</v>
      </c>
      <c r="DF167" s="50">
        <f t="shared" si="173"/>
        <v>54.052805555670837</v>
      </c>
      <c r="DG167" s="50">
        <f t="shared" si="174"/>
        <v>56.112173924638739</v>
      </c>
      <c r="DH167" s="27">
        <f t="shared" si="175"/>
        <v>85.818458104234395</v>
      </c>
      <c r="DI167">
        <f>'Config sheet'!$N$59</f>
        <v>71.978923438716066</v>
      </c>
      <c r="DJ167" s="21">
        <f t="shared" si="196"/>
        <v>70.45047392219459</v>
      </c>
      <c r="DK167" s="19">
        <f>Coeff_Summary!$B$11+Coeff_Summary!$D$11*(F167)+Coeff_Summary!$E$11*CM167*100+Coeff_Summary!$F$11*(F167)^2+Coeff_Summary!$G$11*(F167)*CM167*100+Coeff_Summary!$H$11*(CM167*100)^2</f>
        <v>0.94402537616724957</v>
      </c>
      <c r="DL167" s="19">
        <f>Coeff_Summary!$B$9+Coeff_Summary!$D$9*(G167)+Coeff_Summary!$E$9*CN167*100+Coeff_Summary!$F$9*(G167)^2+Coeff_Summary!$G$9*(G167)*CN167*100+Coeff_Summary!$H$9*(CN167*100)^2</f>
        <v>0.96002778794773014</v>
      </c>
      <c r="DM167" s="30">
        <f t="shared" si="197"/>
        <v>0.9520265820574898</v>
      </c>
      <c r="DN167">
        <f>DK167*8314.4*(GERC_A_PARA!F167+273)/('Config sheet'!$N$28*GERC_A_PARA!CM167*10^5)</f>
        <v>4.0902573244697031E-2</v>
      </c>
      <c r="DO167">
        <f>DL167*(8314.4/'Config sheet'!$N$28)*((GERC_A_PARA!G167+273)/(GERC_A_PARA!CN167*10^5))</f>
        <v>2.669830075933588E-2</v>
      </c>
      <c r="DP167" s="30">
        <f t="shared" si="198"/>
        <v>1589.9883374415547</v>
      </c>
      <c r="DQ167" s="30">
        <f t="shared" si="176"/>
        <v>38872.574787154612</v>
      </c>
      <c r="DR167" s="30">
        <f t="shared" si="177"/>
        <v>1020.5323915015535</v>
      </c>
      <c r="DS167" s="30">
        <f t="shared" si="178"/>
        <v>38224.619637813208</v>
      </c>
      <c r="DT167" s="19">
        <f>(Coeff_Summary!$B$5+Coeff_Summary!$D$5*(F167)+Coeff_Summary!$E$5*CM167*100+Coeff_Summary!$F$5*(F167)^2+Coeff_Summary!$G$5*(F167)*CM167*100+Coeff_Summary!$H$5*(CM167*100)^2+Coeff_Summary!$B$3+Coeff_Summary!$D$3*(G167)+Coeff_Summary!$E$3*CN167*100+Coeff_Summary!$F$3*(G167)^2+Coeff_Summary!$G$3*(G167)*CN167*100+Coeff_Summary!$H$3*(CN167*100)^2)/2</f>
        <v>1.4048155634844359</v>
      </c>
      <c r="DU167" s="30">
        <f t="shared" si="199"/>
        <v>3.470260756262765</v>
      </c>
      <c r="DV167" s="30">
        <f>DM167*(8314.4/'Config sheet'!$N$28)*(273+F167)*DU167*((CO167^(1/DU167))-1)</f>
        <v>97122.714933286072</v>
      </c>
      <c r="DW167" s="30">
        <f t="shared" si="179"/>
        <v>357.94106415662276</v>
      </c>
      <c r="DX167" s="30">
        <f t="shared" si="180"/>
        <v>355.26</v>
      </c>
      <c r="DY167" s="30">
        <f t="shared" si="181"/>
        <v>104.85524113839688</v>
      </c>
      <c r="DZ167" s="30">
        <f t="shared" si="182"/>
        <v>1000.1645969737335</v>
      </c>
      <c r="EA167" s="65">
        <f>Coeff_Summary!$B$9+Coeff_Summary!$D$9*(DW167-273)+Coeff_Summary!$E$9*CN167*100+Coeff_Summary!$F$9*(DW167-273)^2+Coeff_Summary!$G$9*(DW167-273)*CN167*100+Coeff_Summary!$H$9*(CN167*100)^2</f>
        <v>0.9618233565303751</v>
      </c>
      <c r="EB167" s="30">
        <f>EA167*(8314.4/'Config sheet'!$C$28)*(DW167/(CM167*10^5))</f>
        <v>4.9715824881095688E-2</v>
      </c>
      <c r="EC167" s="30">
        <f t="shared" si="183"/>
        <v>1.215469368728318</v>
      </c>
      <c r="ED167" s="30">
        <f t="shared" si="184"/>
        <v>1.0169512517189425</v>
      </c>
      <c r="EE167" s="30">
        <f>('Config sheet'!$N$132*(CN167-CM167) - 'Config sheet'!$N$133*GERC_A_PARA!CN167)*10^5</f>
        <v>108654.58468507949</v>
      </c>
      <c r="EF167" s="30">
        <f>('Config sheet'!$N$132*(CN167-CM167) + 'Config sheet'!$N$133*CM167)*10^5</f>
        <v>150544.57984636436</v>
      </c>
      <c r="EG167" s="30">
        <f>'Config sheet'!$N$148</f>
        <v>386976</v>
      </c>
      <c r="EH167" s="30">
        <f t="shared" si="185"/>
        <v>2381.8437090368657</v>
      </c>
      <c r="EI167" s="30">
        <f>'Config sheet'!$E$127+'Config sheet'!$P$127</f>
        <v>3308.2</v>
      </c>
      <c r="EJ167" s="30"/>
      <c r="EK167" s="63">
        <f t="shared" si="186"/>
        <v>51658.943688535946</v>
      </c>
      <c r="EL167" s="63">
        <f t="shared" si="207"/>
        <v>51084.41232162837</v>
      </c>
      <c r="EM167" s="63">
        <f t="shared" si="208"/>
        <v>38872.574787154612</v>
      </c>
      <c r="EN167" s="63">
        <f t="shared" si="209"/>
        <v>38224.619637813208</v>
      </c>
      <c r="EO167" s="30">
        <f>BL167*(('Config sheet'!$D$8+273)/(C167+273))*(GERC_A_PARA!AI167/'Config sheet'!$D$7)*(1/GERC_A_PARA!BG167)*24*10^-3</f>
        <v>1792.9144285773409</v>
      </c>
      <c r="EP167" s="30">
        <f>BN167*(('Config sheet'!$D$8+273)/(D167+273))*(GERC_A_PARA!AJ167/'Config sheet'!$D$7)*(1/GERC_A_PARA!BH167)*24*10^-3</f>
        <v>1772.974307780263</v>
      </c>
      <c r="EQ167" s="30">
        <f t="shared" si="200"/>
        <v>1782.9443681788021</v>
      </c>
      <c r="ER167" s="30">
        <f>DP167*(('Config sheet'!$D$8+273)/(F167+273))*(CM167/'Config sheet'!$D$7)*(1/DK167)*24*10^-3</f>
        <v>1349.1410244864899</v>
      </c>
      <c r="ES167" s="30">
        <f>DR167*(('Config sheet'!$D$8+273)/(G167+273))*(CN167/'Config sheet'!$D$7)*(1/DL167)*24*10^-3</f>
        <v>1326.652602281624</v>
      </c>
      <c r="ET167" s="30">
        <f t="shared" si="201"/>
        <v>1337.8968133840569</v>
      </c>
      <c r="EU167">
        <f t="shared" si="202"/>
        <v>1.0112467060067232</v>
      </c>
      <c r="EV167">
        <f t="shared" si="203"/>
        <v>1.0169512517189425</v>
      </c>
      <c r="EW167" s="30">
        <f t="shared" si="204"/>
        <v>0.77494235755345275</v>
      </c>
      <c r="EX167" s="30">
        <f>'Config sheet'!$C$123/('Config sheet'!$F$17*10^-3)</f>
        <v>1.2841244171864261</v>
      </c>
      <c r="EY167" s="30">
        <f t="shared" si="205"/>
        <v>0.74756482485665809</v>
      </c>
      <c r="EZ167" s="30">
        <f>'Config sheet'!$N$123/('Config sheet'!$Q$17*10^-3)</f>
        <v>1.4616189626248377</v>
      </c>
      <c r="FA167" s="1" t="s">
        <v>574</v>
      </c>
      <c r="FB167" s="30">
        <f t="shared" si="206"/>
        <v>-2.6810641566227673</v>
      </c>
      <c r="FC167" s="30"/>
    </row>
    <row r="168" spans="1:159" x14ac:dyDescent="0.25">
      <c r="A168" s="1">
        <v>43486</v>
      </c>
      <c r="B168" s="2">
        <v>0.91805555555555562</v>
      </c>
      <c r="C168">
        <v>27.47</v>
      </c>
      <c r="D168">
        <v>78.95</v>
      </c>
      <c r="E168">
        <v>24.64</v>
      </c>
      <c r="F168">
        <v>24.62</v>
      </c>
      <c r="G168">
        <v>80.069999999999993</v>
      </c>
      <c r="H168">
        <v>66.61</v>
      </c>
      <c r="I168">
        <v>72.06</v>
      </c>
      <c r="J168">
        <v>72.260000000000005</v>
      </c>
      <c r="K168">
        <v>72.569999999999993</v>
      </c>
      <c r="L168">
        <v>69.930000000000007</v>
      </c>
      <c r="M168">
        <v>21.88</v>
      </c>
      <c r="N168">
        <v>34.619999999999997</v>
      </c>
      <c r="O168">
        <v>34.15</v>
      </c>
      <c r="P168">
        <v>34.1</v>
      </c>
      <c r="Q168">
        <v>63.52</v>
      </c>
      <c r="R168">
        <v>3.72</v>
      </c>
      <c r="S168">
        <v>85.83</v>
      </c>
      <c r="T168">
        <v>76.31</v>
      </c>
      <c r="U168">
        <v>72.7</v>
      </c>
      <c r="V168">
        <v>72.7</v>
      </c>
      <c r="W168">
        <v>3.02</v>
      </c>
      <c r="X168">
        <v>2.71</v>
      </c>
      <c r="Y168">
        <v>3.68</v>
      </c>
      <c r="Z168">
        <v>3.71</v>
      </c>
      <c r="AA168">
        <v>4.75</v>
      </c>
      <c r="AB168">
        <v>4.5</v>
      </c>
      <c r="AC168">
        <v>4.0999999999999996</v>
      </c>
      <c r="AD168">
        <v>1.82</v>
      </c>
      <c r="AE168">
        <v>1.28</v>
      </c>
      <c r="AF168">
        <v>2.35</v>
      </c>
      <c r="AH168" s="4" t="str">
        <f t="shared" si="210"/>
        <v>ON</v>
      </c>
      <c r="AI168" s="31">
        <f>M168+'Config sheet'!$D$9-'Config sheet'!$C$139</f>
        <v>22.838899999999999</v>
      </c>
      <c r="AJ168" s="31">
        <f>N168+'Config sheet'!$D$9+'Config sheet'!$C$140</f>
        <v>35.978899999999996</v>
      </c>
      <c r="AK168" s="25">
        <f t="shared" si="141"/>
        <v>1.5753341885992758</v>
      </c>
      <c r="AL168" s="46">
        <f>'Config sheet'!$C$47</f>
        <v>3546.9708798579968</v>
      </c>
      <c r="AM168" s="4">
        <f>'Config sheet'!$C$42</f>
        <v>1817.9423322060413</v>
      </c>
      <c r="AN168" s="25">
        <f>'Config sheet'!$C$46</f>
        <v>1729.0285476519553</v>
      </c>
      <c r="AO168" s="25">
        <f t="shared" si="142"/>
        <v>1.5336726538253542</v>
      </c>
      <c r="AP168" s="25">
        <f>'Config sheet'!$C$50/100*GERC_A_PARA!AM168</f>
        <v>351.771841281869</v>
      </c>
      <c r="AQ168" s="25">
        <f t="shared" si="143"/>
        <v>351.771841281869</v>
      </c>
      <c r="AR168" s="25">
        <f t="shared" si="144"/>
        <v>473.10105641479782</v>
      </c>
      <c r="AS168" s="27">
        <f t="shared" si="145"/>
        <v>2169.7141734879106</v>
      </c>
      <c r="AT168" s="25">
        <f t="shared" si="146"/>
        <v>1613.2797412188102</v>
      </c>
      <c r="AU168" s="25">
        <f>'Config sheet'!$C$51/100*GERC_A_PARA!AN168</f>
        <v>266.0974934836359</v>
      </c>
      <c r="AV168" s="25">
        <f t="shared" si="147"/>
        <v>266.0974934836359</v>
      </c>
      <c r="AW168" s="25">
        <f t="shared" si="148"/>
        <v>357.87686933009377</v>
      </c>
      <c r="AX168" s="27">
        <f t="shared" si="149"/>
        <v>1995.1260411355911</v>
      </c>
      <c r="AY168" s="25">
        <f t="shared" si="150"/>
        <v>1483.4656392403706</v>
      </c>
      <c r="AZ168" s="31">
        <f t="shared" si="187"/>
        <v>93.326014088373313</v>
      </c>
      <c r="BA168" s="31">
        <f t="shared" si="188"/>
        <v>94.691853065636451</v>
      </c>
      <c r="BB168" s="31">
        <f t="shared" si="189"/>
        <v>69.392074632319222</v>
      </c>
      <c r="BC168" s="31">
        <f t="shared" si="190"/>
        <v>70.407637132998033</v>
      </c>
      <c r="BD168" s="25">
        <f t="shared" si="151"/>
        <v>94.008933577004882</v>
      </c>
      <c r="BE168">
        <f>'Config sheet'!$D$59</f>
        <v>82.44</v>
      </c>
      <c r="BF168" s="30">
        <f t="shared" si="191"/>
        <v>81.954394729831762</v>
      </c>
      <c r="BG168" s="19">
        <f>Coeff_Summary!$B$10+Coeff_Summary!$D$10*(C168)+Coeff_Summary!$E$10*AI168*100+Coeff_Summary!$F$10*(C168)^2+Coeff_Summary!$G$10*(C168)*AI168*100+Coeff_Summary!$H$10*(AI168*100)^2</f>
        <v>0.96245636354692943</v>
      </c>
      <c r="BH168" s="19">
        <f>Coeff_Summary!$B$8+Coeff_Summary!$D$8*(D168)+Coeff_Summary!$E$8*AJ168*100+Coeff_Summary!$F$8*(D168)^2+Coeff_Summary!$G$8*(D168)*AJ168*100+Coeff_Summary!$H$8*(AJ168*100)^2</f>
        <v>0.97337367000257591</v>
      </c>
      <c r="BI168" s="30">
        <f t="shared" si="192"/>
        <v>0.96791501677475267</v>
      </c>
      <c r="BJ168" s="30">
        <f>BG168*8314.4*(GERC_A_PARA!C168+273)/('Config sheet'!$C$28*AI168*10^5)</f>
        <v>6.4288022484460638E-2</v>
      </c>
      <c r="BK168">
        <f>BH168*(8314.4/'Config sheet'!$C$28)*(BT168/(AJ168*10^5))</f>
        <v>4.8343241485890094E-2</v>
      </c>
      <c r="BL168" s="30">
        <f t="shared" si="193"/>
        <v>3334.4694984414095</v>
      </c>
      <c r="BM168" s="30">
        <f t="shared" si="152"/>
        <v>51867.663206585639</v>
      </c>
      <c r="BN168" s="30">
        <f t="shared" si="153"/>
        <v>2479.3275332206085</v>
      </c>
      <c r="BO168" s="30">
        <f t="shared" si="154"/>
        <v>51285.91830037396</v>
      </c>
      <c r="BP168" s="19">
        <f>(Coeff_Summary!$B$4+Coeff_Summary!$D$4*(C168)+Coeff_Summary!$E$4*AI168*100+Coeff_Summary!$F$4*(C168)^2+Coeff_Summary!$G$4*(C168)*AI168*100+Coeff_Summary!$H$4*(AI168*100)^2+Coeff_Summary!$B$2+Coeff_Summary!$D$2*(D168)+Coeff_Summary!$E$2*AJ168*100+Coeff_Summary!$F$2*(D168)^2+Coeff_Summary!$G$2*(D168)*AJ168*100+Coeff_Summary!$H$2*(AJ168*100)^2)/2</f>
        <v>1.3590268774634926</v>
      </c>
      <c r="BQ168" s="30">
        <f t="shared" si="194"/>
        <v>3.7853067911376197</v>
      </c>
      <c r="BR168" s="30">
        <f>BI168*(8314.4/'Config sheet'!$C$28)*(273+C168)*BQ168*((AK168^(1/BQ168))-1)</f>
        <v>71301.046677783714</v>
      </c>
      <c r="BS168" s="30">
        <f t="shared" si="155"/>
        <v>338.79961957590911</v>
      </c>
      <c r="BT168" s="30">
        <f t="shared" si="156"/>
        <v>351.95</v>
      </c>
      <c r="BU168" s="52">
        <f t="shared" si="157"/>
        <v>74.455360481563915</v>
      </c>
      <c r="BV168" s="30">
        <f t="shared" si="158"/>
        <v>1379.730027137854</v>
      </c>
      <c r="BW168" s="65">
        <f>Coeff_Summary!$B$8+Coeff_Summary!$D$8*(BS168-273)+Coeff_Summary!$E$8*AJ168*100+Coeff_Summary!$F$8*(BS168-273)^2+Coeff_Summary!$G$8*(BS168-273)*AJ168*100+Coeff_Summary!$H$8*(AJ168*100)^2</f>
        <v>0.96741427657826251</v>
      </c>
      <c r="BX168" s="30">
        <f>BW168*(8314.4/'Config sheet'!$C$28)*(BS168/(AI168*10^5))</f>
        <v>7.2862372413835697E-2</v>
      </c>
      <c r="BY168" s="30">
        <f t="shared" si="159"/>
        <v>1.1333739878442768</v>
      </c>
      <c r="BZ168" s="30">
        <f t="shared" si="160"/>
        <v>1.0113431703183022</v>
      </c>
      <c r="CA168" s="30">
        <f>('Config sheet'!$C$132*(AJ168-AI168) - 'Config sheet'!$C$133*GERC_A_PARA!AJ168)*10^5</f>
        <v>97453.625844324575</v>
      </c>
      <c r="CB168" s="30">
        <f>('Config sheet'!$C$132*(AJ168-AI168) + 'Config sheet'!$C$133*AI168)*10^5</f>
        <v>122088.01449711859</v>
      </c>
      <c r="CC168" s="30">
        <f>'Config sheet'!$C$148</f>
        <v>386976</v>
      </c>
      <c r="CD168" s="30">
        <f t="shared" si="195"/>
        <v>13.150380424090883</v>
      </c>
      <c r="CE168" s="30"/>
      <c r="CF168" s="30"/>
      <c r="CG168" s="30"/>
      <c r="CH168" s="30"/>
      <c r="CI168" s="30"/>
      <c r="CJ168" s="30"/>
      <c r="CK168" s="30"/>
      <c r="CL168" s="30"/>
      <c r="CM168" s="46">
        <f>P168+'Config sheet'!$O$9-'Config sheet'!$C$139</f>
        <v>35.058900000000001</v>
      </c>
      <c r="CN168" s="46">
        <f>Q168+'Config sheet'!$O$9+'Config sheet'!C$140</f>
        <v>64.878900000000016</v>
      </c>
      <c r="CO168" s="27">
        <f t="shared" si="161"/>
        <v>1.8505686145315459</v>
      </c>
      <c r="CP168" s="46">
        <f>'Config sheet'!$N$47</f>
        <v>1852.7346826837274</v>
      </c>
      <c r="CQ168" s="27">
        <f>'Config sheet'!$N$42</f>
        <v>970.82423361890676</v>
      </c>
      <c r="CR168" s="27">
        <f>'Config sheet'!$N$46</f>
        <v>881.91044906482068</v>
      </c>
      <c r="CS168" s="27">
        <f t="shared" si="162"/>
        <v>1.38423724826534</v>
      </c>
      <c r="CT168" s="27">
        <f>'Config sheet'!$N$50/100*GERC_A_PARA!CQ168</f>
        <v>274.64617569078871</v>
      </c>
      <c r="CU168" s="27">
        <f t="shared" si="163"/>
        <v>274.64617569078871</v>
      </c>
      <c r="CV168" s="27">
        <f t="shared" si="164"/>
        <v>428.43016699068465</v>
      </c>
      <c r="CW168" s="27">
        <f t="shared" si="165"/>
        <v>1245.4704093096955</v>
      </c>
      <c r="CX168" s="27">
        <f t="shared" si="166"/>
        <v>798.41176277483419</v>
      </c>
      <c r="CY168" s="27">
        <f>'Config sheet'!$N$51/100*GERC_A_PARA!CR168</f>
        <v>198.78261521921058</v>
      </c>
      <c r="CZ168" s="27">
        <f t="shared" si="167"/>
        <v>198.78261521921058</v>
      </c>
      <c r="DA168" s="27">
        <f t="shared" si="168"/>
        <v>310.08794795342095</v>
      </c>
      <c r="DB168" s="27">
        <f t="shared" si="169"/>
        <v>1080.6930642840312</v>
      </c>
      <c r="DC168" s="27">
        <f t="shared" si="170"/>
        <v>692.78085454617928</v>
      </c>
      <c r="DD168" s="50">
        <f t="shared" si="171"/>
        <v>84.159440403888468</v>
      </c>
      <c r="DE168" s="50">
        <f t="shared" si="172"/>
        <v>87.379066338057484</v>
      </c>
      <c r="DF168" s="50">
        <f t="shared" si="173"/>
        <v>53.950609074891261</v>
      </c>
      <c r="DG168" s="50">
        <f t="shared" si="174"/>
        <v>56.014557923744448</v>
      </c>
      <c r="DH168" s="27">
        <f t="shared" si="175"/>
        <v>85.769253370972976</v>
      </c>
      <c r="DI168">
        <f>'Config sheet'!$N$59</f>
        <v>71.978923438716066</v>
      </c>
      <c r="DJ168" s="21">
        <f t="shared" si="196"/>
        <v>70.375918435145422</v>
      </c>
      <c r="DK168" s="19">
        <f>Coeff_Summary!$B$11+Coeff_Summary!$D$11*(F168)+Coeff_Summary!$E$11*CM168*100+Coeff_Summary!$F$11*(F168)^2+Coeff_Summary!$G$11*(F168)*CM168*100+Coeff_Summary!$H$11*(CM168*100)^2</f>
        <v>0.94220941856828655</v>
      </c>
      <c r="DL168" s="19">
        <f>Coeff_Summary!$B$9+Coeff_Summary!$D$9*(G168)+Coeff_Summary!$E$9*CN168*100+Coeff_Summary!$F$9*(G168)^2+Coeff_Summary!$G$9*(G168)*CN168*100+Coeff_Summary!$H$9*(CN168*100)^2</f>
        <v>0.95850414653793303</v>
      </c>
      <c r="DM168" s="30">
        <f t="shared" si="197"/>
        <v>0.95035678255310985</v>
      </c>
      <c r="DN168">
        <f>DK168*8314.4*(GERC_A_PARA!F168+273)/('Config sheet'!$N$28*GERC_A_PARA!CM168*10^5)</f>
        <v>4.0610127459055755E-2</v>
      </c>
      <c r="DO168">
        <f>DL168*(8314.4/'Config sheet'!$N$28)*((GERC_A_PARA!G168+273)/(GERC_A_PARA!CN168*10^5))</f>
        <v>2.6483441476871695E-2</v>
      </c>
      <c r="DP168" s="30">
        <f t="shared" si="198"/>
        <v>1589.0767042828984</v>
      </c>
      <c r="DQ168" s="30">
        <f t="shared" si="176"/>
        <v>39130.059512495973</v>
      </c>
      <c r="DR168" s="30">
        <f t="shared" si="177"/>
        <v>1018.681393927402</v>
      </c>
      <c r="DS168" s="30">
        <f t="shared" si="178"/>
        <v>38464.84207186701</v>
      </c>
      <c r="DT168" s="19">
        <f>(Coeff_Summary!$B$5+Coeff_Summary!$D$5*(F168)+Coeff_Summary!$E$5*CM168*100+Coeff_Summary!$F$5*(F168)^2+Coeff_Summary!$G$5*(F168)*CM168*100+Coeff_Summary!$H$5*(CM168*100)^2+Coeff_Summary!$B$3+Coeff_Summary!$D$3*(G168)+Coeff_Summary!$E$3*CN168*100+Coeff_Summary!$F$3*(G168)^2+Coeff_Summary!$G$3*(G168)*CN168*100+Coeff_Summary!$H$3*(CN168*100)^2)/2</f>
        <v>1.4086090990106319</v>
      </c>
      <c r="DU168" s="30">
        <f t="shared" si="199"/>
        <v>3.4473268031018081</v>
      </c>
      <c r="DV168" s="30">
        <f>DM168*(8314.4/'Config sheet'!$N$28)*(273+F168)*DU168*((CO168^(1/DU168))-1)</f>
        <v>96770.184250420105</v>
      </c>
      <c r="DW168" s="30">
        <f t="shared" si="179"/>
        <v>355.79673562258972</v>
      </c>
      <c r="DX168" s="30">
        <f t="shared" si="180"/>
        <v>353.07</v>
      </c>
      <c r="DY168" s="30">
        <f t="shared" si="181"/>
        <v>104.91746730854774</v>
      </c>
      <c r="DZ168" s="30">
        <f t="shared" si="182"/>
        <v>1002.5401568523183</v>
      </c>
      <c r="EA168" s="65">
        <f>Coeff_Summary!$B$9+Coeff_Summary!$D$9*(DW168-273)+Coeff_Summary!$E$9*CN168*100+Coeff_Summary!$F$9*(DW168-273)^2+Coeff_Summary!$G$9*(DW168-273)*CN168*100+Coeff_Summary!$H$9*(CN168*100)^2</f>
        <v>0.96038400177482053</v>
      </c>
      <c r="EB168" s="30">
        <f>EA168*(8314.4/'Config sheet'!$C$28)*(DW168/(CM168*10^5))</f>
        <v>4.9484783560436632E-2</v>
      </c>
      <c r="EC168" s="30">
        <f t="shared" si="183"/>
        <v>1.21853307676339</v>
      </c>
      <c r="ED168" s="30">
        <f t="shared" si="184"/>
        <v>1.0172941679933609</v>
      </c>
      <c r="EE168" s="30">
        <f>('Config sheet'!$N$132*(CN168-CM168) - 'Config sheet'!$N$133*GERC_A_PARA!CN168)*10^5</f>
        <v>109194.9723769283</v>
      </c>
      <c r="EF168" s="30">
        <f>('Config sheet'!$N$132*(CN168-CM168) + 'Config sheet'!$N$133*CM168)*10^5</f>
        <v>151051.46150615785</v>
      </c>
      <c r="EG168" s="30">
        <f>'Config sheet'!$N$148</f>
        <v>386976</v>
      </c>
      <c r="EH168" s="30">
        <f t="shared" si="185"/>
        <v>2382.2701839901724</v>
      </c>
      <c r="EI168" s="30">
        <f>'Config sheet'!$E$127+'Config sheet'!$P$127</f>
        <v>3308.2</v>
      </c>
      <c r="EJ168" s="30"/>
      <c r="EK168" s="63">
        <f t="shared" si="186"/>
        <v>51867.663206585639</v>
      </c>
      <c r="EL168" s="63">
        <f t="shared" si="207"/>
        <v>51285.91830037396</v>
      </c>
      <c r="EM168" s="63">
        <f t="shared" si="208"/>
        <v>39130.059512495973</v>
      </c>
      <c r="EN168" s="63">
        <f t="shared" si="209"/>
        <v>38464.84207186701</v>
      </c>
      <c r="EO168" s="30">
        <f>BL168*(('Config sheet'!$D$8+273)/(C168+273))*(GERC_A_PARA!AI168/'Config sheet'!$D$7)*(1/GERC_A_PARA!BG168)*24*10^-3</f>
        <v>1800.1584062647917</v>
      </c>
      <c r="EP168" s="30">
        <f>BN168*(('Config sheet'!$D$8+273)/(D168+273))*(GERC_A_PARA!AJ168/'Config sheet'!$D$7)*(1/GERC_A_PARA!BH168)*24*10^-3</f>
        <v>1779.9679269087501</v>
      </c>
      <c r="EQ168" s="30">
        <f t="shared" si="200"/>
        <v>1790.0631665867709</v>
      </c>
      <c r="ER168" s="30">
        <f>DP168*(('Config sheet'!$D$8+273)/(F168+273))*(CM168/'Config sheet'!$D$7)*(1/DK168)*24*10^-3</f>
        <v>1358.077484395275</v>
      </c>
      <c r="ES168" s="30">
        <f>DR168*(('Config sheet'!$D$8+273)/(G168+273))*(CN168/'Config sheet'!$D$7)*(1/DL168)*24*10^-3</f>
        <v>1334.989944033709</v>
      </c>
      <c r="ET168" s="30">
        <f t="shared" si="201"/>
        <v>1346.533714214492</v>
      </c>
      <c r="EU168">
        <f t="shared" si="202"/>
        <v>1.0113431703183025</v>
      </c>
      <c r="EV168">
        <f t="shared" si="203"/>
        <v>1.0172941679933605</v>
      </c>
      <c r="EW168" s="30">
        <f t="shared" si="204"/>
        <v>0.77077169839133353</v>
      </c>
      <c r="EX168" s="30">
        <f>'Config sheet'!$C$123/('Config sheet'!$F$17*10^-3)</f>
        <v>1.2841244171864261</v>
      </c>
      <c r="EY168" s="30">
        <f t="shared" si="205"/>
        <v>0.74453401817507092</v>
      </c>
      <c r="EZ168" s="30">
        <f>'Config sheet'!$N$123/('Config sheet'!$Q$17*10^-3)</f>
        <v>1.4616189626248377</v>
      </c>
      <c r="FA168" s="1" t="s">
        <v>575</v>
      </c>
      <c r="FB168" s="30">
        <f t="shared" si="206"/>
        <v>-2.7267356225897288</v>
      </c>
      <c r="FC168" s="30"/>
    </row>
    <row r="169" spans="1:159" x14ac:dyDescent="0.25">
      <c r="A169" s="1">
        <v>43486</v>
      </c>
      <c r="B169" s="2">
        <v>0.95972222222222225</v>
      </c>
      <c r="C169">
        <v>26.96</v>
      </c>
      <c r="D169">
        <v>78.349999999999994</v>
      </c>
      <c r="E169">
        <v>22.3</v>
      </c>
      <c r="F169">
        <v>22.32</v>
      </c>
      <c r="G169">
        <v>78.2</v>
      </c>
      <c r="H169">
        <v>66.45</v>
      </c>
      <c r="I169">
        <v>71.87</v>
      </c>
      <c r="J169">
        <v>72.16</v>
      </c>
      <c r="K169">
        <v>72.459999999999994</v>
      </c>
      <c r="L169">
        <v>69.78</v>
      </c>
      <c r="M169">
        <v>21.81</v>
      </c>
      <c r="N169">
        <v>34.4</v>
      </c>
      <c r="O169">
        <v>33.950000000000003</v>
      </c>
      <c r="P169">
        <v>33.9</v>
      </c>
      <c r="Q169">
        <v>63.51</v>
      </c>
      <c r="R169">
        <v>3.72</v>
      </c>
      <c r="S169">
        <v>86.81</v>
      </c>
      <c r="T169">
        <v>75.930000000000007</v>
      </c>
      <c r="U169">
        <v>72.61</v>
      </c>
      <c r="V169">
        <v>72.61</v>
      </c>
      <c r="W169">
        <v>2.97</v>
      </c>
      <c r="X169">
        <v>2.82</v>
      </c>
      <c r="Y169">
        <v>3.8</v>
      </c>
      <c r="Z169">
        <v>3.79</v>
      </c>
      <c r="AA169">
        <v>4.72</v>
      </c>
      <c r="AB169">
        <v>4.43</v>
      </c>
      <c r="AC169">
        <v>4.13</v>
      </c>
      <c r="AD169">
        <v>1.92</v>
      </c>
      <c r="AE169">
        <v>1.28</v>
      </c>
      <c r="AF169">
        <v>2.11</v>
      </c>
      <c r="AH169" s="4" t="str">
        <f t="shared" si="210"/>
        <v>ON</v>
      </c>
      <c r="AI169" s="31">
        <f>M169+'Config sheet'!$D$9-'Config sheet'!$C$139</f>
        <v>22.768899999999999</v>
      </c>
      <c r="AJ169" s="31">
        <f>N169+'Config sheet'!$D$9+'Config sheet'!$C$140</f>
        <v>35.758899999999997</v>
      </c>
      <c r="AK169" s="25">
        <f t="shared" si="141"/>
        <v>1.5705150446442295</v>
      </c>
      <c r="AL169" s="46">
        <f>'Config sheet'!$C$47</f>
        <v>3546.9708798579968</v>
      </c>
      <c r="AM169" s="4">
        <f>'Config sheet'!$C$42</f>
        <v>1817.9423322060413</v>
      </c>
      <c r="AN169" s="25">
        <f>'Config sheet'!$C$46</f>
        <v>1729.0285476519553</v>
      </c>
      <c r="AO169" s="25">
        <f t="shared" si="142"/>
        <v>1.5392089644332172</v>
      </c>
      <c r="AP169" s="25">
        <f>'Config sheet'!$C$50/100*GERC_A_PARA!AM169</f>
        <v>351.771841281869</v>
      </c>
      <c r="AQ169" s="25">
        <f t="shared" si="143"/>
        <v>351.771841281869</v>
      </c>
      <c r="AR169" s="25">
        <f t="shared" si="144"/>
        <v>471.6572995185785</v>
      </c>
      <c r="AS169" s="27">
        <f t="shared" si="145"/>
        <v>2169.7141734879106</v>
      </c>
      <c r="AT169" s="25">
        <f t="shared" si="146"/>
        <v>1618.2180380591074</v>
      </c>
      <c r="AU169" s="25">
        <f>'Config sheet'!$C$51/100*GERC_A_PARA!AN169</f>
        <v>266.0974934836359</v>
      </c>
      <c r="AV169" s="25">
        <f t="shared" si="147"/>
        <v>266.0974934836359</v>
      </c>
      <c r="AW169" s="25">
        <f t="shared" si="148"/>
        <v>356.78474072229022</v>
      </c>
      <c r="AX169" s="27">
        <f t="shared" si="149"/>
        <v>1995.1260411355911</v>
      </c>
      <c r="AY169" s="25">
        <f t="shared" si="150"/>
        <v>1488.0065712881603</v>
      </c>
      <c r="AZ169" s="31">
        <f t="shared" si="187"/>
        <v>93.405431178268969</v>
      </c>
      <c r="BA169" s="31">
        <f t="shared" si="188"/>
        <v>94.755017355739511</v>
      </c>
      <c r="BB169" s="31">
        <f t="shared" si="189"/>
        <v>69.663716738496746</v>
      </c>
      <c r="BC169" s="31">
        <f t="shared" si="190"/>
        <v>70.670266229201005</v>
      </c>
      <c r="BD169" s="25">
        <f t="shared" si="151"/>
        <v>94.08022426700424</v>
      </c>
      <c r="BE169">
        <f>'Config sheet'!$D$59</f>
        <v>82.44</v>
      </c>
      <c r="BF169" s="30">
        <f t="shared" si="191"/>
        <v>82.123607875426558</v>
      </c>
      <c r="BG169" s="19">
        <f>Coeff_Summary!$B$10+Coeff_Summary!$D$10*(C169)+Coeff_Summary!$E$10*AI169*100+Coeff_Summary!$F$10*(C169)^2+Coeff_Summary!$G$10*(C169)*AI169*100+Coeff_Summary!$H$10*(AI169*100)^2</f>
        <v>0.96229652697049683</v>
      </c>
      <c r="BH169" s="19">
        <f>Coeff_Summary!$B$8+Coeff_Summary!$D$8*(D169)+Coeff_Summary!$E$8*AJ169*100+Coeff_Summary!$F$8*(D169)^2+Coeff_Summary!$G$8*(D169)*AJ169*100+Coeff_Summary!$H$8*(AJ169*100)^2</f>
        <v>0.97326157695617543</v>
      </c>
      <c r="BI169" s="30">
        <f t="shared" si="192"/>
        <v>0.96777905196333613</v>
      </c>
      <c r="BJ169" s="30">
        <f>BG169*8314.4*(GERC_A_PARA!C169+273)/('Config sheet'!$C$28*AI169*10^5)</f>
        <v>6.4365522375597534E-2</v>
      </c>
      <c r="BK169">
        <f>BH169*(8314.4/'Config sheet'!$C$28)*(BT169/(AJ169*10^5))</f>
        <v>4.8552150434485235E-2</v>
      </c>
      <c r="BL169" s="30">
        <f t="shared" si="193"/>
        <v>3336.9981584557368</v>
      </c>
      <c r="BM169" s="30">
        <f t="shared" si="152"/>
        <v>51844.497415605074</v>
      </c>
      <c r="BN169" s="30">
        <f t="shared" si="153"/>
        <v>2488.8027552045601</v>
      </c>
      <c r="BO169" s="30">
        <f t="shared" si="154"/>
        <v>51260.402122927044</v>
      </c>
      <c r="BP169" s="19">
        <f>(Coeff_Summary!$B$4+Coeff_Summary!$D$4*(C169)+Coeff_Summary!$E$4*AI169*100+Coeff_Summary!$F$4*(C169)^2+Coeff_Summary!$G$4*(C169)*AI169*100+Coeff_Summary!$H$4*(AI169*100)^2+Coeff_Summary!$B$2+Coeff_Summary!$D$2*(D169)+Coeff_Summary!$E$2*AJ169*100+Coeff_Summary!$F$2*(D169)^2+Coeff_Summary!$G$2*(D169)*AJ169*100+Coeff_Summary!$H$2*(AJ169*100)^2)/2</f>
        <v>1.3593287740418276</v>
      </c>
      <c r="BQ169" s="30">
        <f t="shared" si="194"/>
        <v>3.7829666651844449</v>
      </c>
      <c r="BR169" s="30">
        <f>BI169*(8314.4/'Config sheet'!$C$28)*(273+C169)*BQ169*((AK169^(1/BQ169))-1)</f>
        <v>70663.715198885708</v>
      </c>
      <c r="BS169" s="30">
        <f t="shared" si="155"/>
        <v>337.9758452142438</v>
      </c>
      <c r="BT169" s="30">
        <f t="shared" si="156"/>
        <v>351.35</v>
      </c>
      <c r="BU169" s="52">
        <f t="shared" si="157"/>
        <v>73.975180413006044</v>
      </c>
      <c r="BV169" s="30">
        <f t="shared" si="158"/>
        <v>1375.6583925822201</v>
      </c>
      <c r="BW169" s="65">
        <f>Coeff_Summary!$B$8+Coeff_Summary!$D$8*(BS169-273)+Coeff_Summary!$E$8*AJ169*100+Coeff_Summary!$F$8*(BS169-273)^2+Coeff_Summary!$G$8*(BS169-273)*AJ169*100+Coeff_Summary!$H$8*(AJ169*100)^2</f>
        <v>0.9671844680058731</v>
      </c>
      <c r="BX169" s="30">
        <f>BW169*(8314.4/'Config sheet'!$C$28)*(BS169/(AI169*10^5))</f>
        <v>7.289135294852378E-2</v>
      </c>
      <c r="BY169" s="30">
        <f t="shared" si="159"/>
        <v>1.1324595879634869</v>
      </c>
      <c r="BZ169" s="30">
        <f t="shared" si="160"/>
        <v>1.0113946685645836</v>
      </c>
      <c r="CA169" s="30">
        <f>('Config sheet'!$C$132*(AJ169-AI169) - 'Config sheet'!$C$133*GERC_A_PARA!AJ169)*10^5</f>
        <v>96261.26397296456</v>
      </c>
      <c r="CB169" s="30">
        <f>('Config sheet'!$C$132*(AJ169-AI169) + 'Config sheet'!$C$133*AI169)*10^5</f>
        <v>120774.19325955803</v>
      </c>
      <c r="CC169" s="30">
        <f>'Config sheet'!$C$148</f>
        <v>386976</v>
      </c>
      <c r="CD169" s="30">
        <f t="shared" si="195"/>
        <v>13.374154785756218</v>
      </c>
      <c r="CE169" s="30"/>
      <c r="CF169" s="30"/>
      <c r="CG169" s="30"/>
      <c r="CH169" s="30"/>
      <c r="CI169" s="30"/>
      <c r="CJ169" s="30"/>
      <c r="CK169" s="30"/>
      <c r="CL169" s="30"/>
      <c r="CM169" s="46">
        <f>P169+'Config sheet'!$O$9-'Config sheet'!$C$139</f>
        <v>34.858899999999998</v>
      </c>
      <c r="CN169" s="46">
        <f>Q169+'Config sheet'!$O$9+'Config sheet'!C$140</f>
        <v>64.868900000000011</v>
      </c>
      <c r="CO169" s="27">
        <f t="shared" si="161"/>
        <v>1.8608992251620107</v>
      </c>
      <c r="CP169" s="46">
        <f>'Config sheet'!$N$47</f>
        <v>1852.7346826837274</v>
      </c>
      <c r="CQ169" s="27">
        <f>'Config sheet'!$N$42</f>
        <v>970.82423361890676</v>
      </c>
      <c r="CR169" s="27">
        <f>'Config sheet'!$N$46</f>
        <v>881.91044906482068</v>
      </c>
      <c r="CS169" s="27">
        <f t="shared" si="162"/>
        <v>1.387026535646964</v>
      </c>
      <c r="CT169" s="27">
        <f>'Config sheet'!$N$50/100*GERC_A_PARA!CQ169</f>
        <v>274.64617569078871</v>
      </c>
      <c r="CU169" s="27">
        <f t="shared" si="163"/>
        <v>274.64617569078871</v>
      </c>
      <c r="CV169" s="27">
        <f t="shared" si="164"/>
        <v>429.7686811420777</v>
      </c>
      <c r="CW169" s="27">
        <f t="shared" si="165"/>
        <v>1245.4704093096955</v>
      </c>
      <c r="CX169" s="27">
        <f t="shared" si="166"/>
        <v>795.92511009397151</v>
      </c>
      <c r="CY169" s="27">
        <f>'Config sheet'!$N$51/100*GERC_A_PARA!CR169</f>
        <v>198.78261521921058</v>
      </c>
      <c r="CZ169" s="27">
        <f t="shared" si="167"/>
        <v>198.78261521921058</v>
      </c>
      <c r="DA169" s="27">
        <f t="shared" si="168"/>
        <v>311.05673385714823</v>
      </c>
      <c r="DB169" s="27">
        <f t="shared" si="169"/>
        <v>1080.6930642840312</v>
      </c>
      <c r="DC169" s="27">
        <f t="shared" si="170"/>
        <v>690.62318922919997</v>
      </c>
      <c r="DD169" s="50">
        <f t="shared" si="171"/>
        <v>84.021566409292817</v>
      </c>
      <c r="DE169" s="50">
        <f t="shared" si="172"/>
        <v>87.269215513095091</v>
      </c>
      <c r="DF169" s="50">
        <f t="shared" si="173"/>
        <v>53.694470775624332</v>
      </c>
      <c r="DG169" s="50">
        <f t="shared" si="174"/>
        <v>55.769899827305366</v>
      </c>
      <c r="DH169" s="27">
        <f t="shared" si="175"/>
        <v>85.645390961193954</v>
      </c>
      <c r="DI169">
        <f>'Config sheet'!$N$59</f>
        <v>71.978923438716066</v>
      </c>
      <c r="DJ169" s="21">
        <f t="shared" si="196"/>
        <v>70.188788131329403</v>
      </c>
      <c r="DK169" s="19">
        <f>Coeff_Summary!$B$11+Coeff_Summary!$D$11*(F169)+Coeff_Summary!$E$11*CM169*100+Coeff_Summary!$F$11*(F169)^2+Coeff_Summary!$G$11*(F169)*CM169*100+Coeff_Summary!$H$11*(CM169*100)^2</f>
        <v>0.94059314740555711</v>
      </c>
      <c r="DL169" s="19">
        <f>Coeff_Summary!$B$9+Coeff_Summary!$D$9*(G169)+Coeff_Summary!$E$9*CN169*100+Coeff_Summary!$F$9*(G169)^2+Coeff_Summary!$G$9*(G169)*CN169*100+Coeff_Summary!$H$9*(CN169*100)^2</f>
        <v>0.95718094843862611</v>
      </c>
      <c r="DM169" s="30">
        <f t="shared" si="197"/>
        <v>0.94888704792209166</v>
      </c>
      <c r="DN169">
        <f>DK169*8314.4*(GERC_A_PARA!F169+273)/('Config sheet'!$N$28*GERC_A_PARA!CM169*10^5)</f>
        <v>4.0457968907738721E-2</v>
      </c>
      <c r="DO169">
        <f>DL169*(8314.4/'Config sheet'!$N$28)*((GERC_A_PARA!G169+273)/(GERC_A_PARA!CN169*10^5))</f>
        <v>2.6310863665485767E-2</v>
      </c>
      <c r="DP169" s="30">
        <f t="shared" si="198"/>
        <v>1586.7818624581146</v>
      </c>
      <c r="DQ169" s="30">
        <f t="shared" si="176"/>
        <v>39220.502296510444</v>
      </c>
      <c r="DR169" s="30">
        <f t="shared" si="177"/>
        <v>1014.0421796709645</v>
      </c>
      <c r="DS169" s="30">
        <f t="shared" si="178"/>
        <v>38540.816925032042</v>
      </c>
      <c r="DT169" s="19">
        <f>(Coeff_Summary!$B$5+Coeff_Summary!$D$5*(F169)+Coeff_Summary!$E$5*CM169*100+Coeff_Summary!$F$5*(F169)^2+Coeff_Summary!$G$5*(F169)*CM169*100+Coeff_Summary!$H$5*(CM169*100)^2+Coeff_Summary!$B$3+Coeff_Summary!$D$3*(G169)+Coeff_Summary!$E$3*CN169*100+Coeff_Summary!$F$3*(G169)^2+Coeff_Summary!$G$3*(G169)*CN169*100+Coeff_Summary!$H$3*(CN169*100)^2)/2</f>
        <v>1.4118980899322351</v>
      </c>
      <c r="DU169" s="30">
        <f t="shared" si="199"/>
        <v>3.4277849896427504</v>
      </c>
      <c r="DV169" s="30">
        <f>DM169*(8314.4/'Config sheet'!$N$28)*(273+F169)*DU169*((CO169^(1/DU169))-1)</f>
        <v>96872.694789703964</v>
      </c>
      <c r="DW169" s="30">
        <f t="shared" si="179"/>
        <v>353.98110034842739</v>
      </c>
      <c r="DX169" s="30">
        <f t="shared" si="180"/>
        <v>351.2</v>
      </c>
      <c r="DY169" s="30">
        <f t="shared" si="181"/>
        <v>104.97691544099389</v>
      </c>
      <c r="DZ169" s="30">
        <f t="shared" si="182"/>
        <v>1005.3521800240001</v>
      </c>
      <c r="EA169" s="65">
        <f>Coeff_Summary!$B$9+Coeff_Summary!$D$9*(DW169-273)+Coeff_Summary!$E$9*CN169*100+Coeff_Summary!$F$9*(DW169-273)^2+Coeff_Summary!$G$9*(DW169-273)*CN169*100+Coeff_Summary!$H$9*(CN169*100)^2</f>
        <v>0.95914410779753179</v>
      </c>
      <c r="EB169" s="30">
        <f>EA169*(8314.4/'Config sheet'!$C$28)*(DW169/(CM169*10^5))</f>
        <v>4.9450802547794111E-2</v>
      </c>
      <c r="EC169" s="30">
        <f t="shared" si="183"/>
        <v>1.2222759541034514</v>
      </c>
      <c r="ED169" s="30">
        <f t="shared" si="184"/>
        <v>1.0176354687239892</v>
      </c>
      <c r="EE169" s="30">
        <f>('Config sheet'!$N$132*(CN169-CM169) - 'Config sheet'!$N$133*GERC_A_PARA!CN169)*10^5</f>
        <v>110068.03728071763</v>
      </c>
      <c r="EF169" s="30">
        <f>('Config sheet'!$N$132*(CN169-CM169) + 'Config sheet'!$N$133*CM169)*10^5</f>
        <v>151836.57307580195</v>
      </c>
      <c r="EG169" s="30">
        <f>'Config sheet'!$N$148</f>
        <v>386976</v>
      </c>
      <c r="EH169" s="30">
        <f t="shared" si="185"/>
        <v>2381.0105726062202</v>
      </c>
      <c r="EI169" s="30">
        <f>'Config sheet'!$E$127+'Config sheet'!$P$127</f>
        <v>3308.2</v>
      </c>
      <c r="EJ169" s="30"/>
      <c r="EK169" s="63">
        <f t="shared" si="186"/>
        <v>51844.497415605074</v>
      </c>
      <c r="EL169" s="63">
        <f t="shared" si="207"/>
        <v>51260.402122927044</v>
      </c>
      <c r="EM169" s="63">
        <f t="shared" si="208"/>
        <v>39220.502296510444</v>
      </c>
      <c r="EN169" s="63">
        <f t="shared" si="209"/>
        <v>38540.816925032042</v>
      </c>
      <c r="EO169" s="30">
        <f>BL169*(('Config sheet'!$D$8+273)/(C169+273))*(GERC_A_PARA!AI169/'Config sheet'!$D$7)*(1/GERC_A_PARA!BG169)*24*10^-3</f>
        <v>1799.3543967761561</v>
      </c>
      <c r="EP169" s="30">
        <f>BN169*(('Config sheet'!$D$8+273)/(D169+273))*(GERC_A_PARA!AJ169/'Config sheet'!$D$7)*(1/GERC_A_PARA!BH169)*24*10^-3</f>
        <v>1779.0823431271201</v>
      </c>
      <c r="EQ169" s="30">
        <f t="shared" si="200"/>
        <v>1789.2183699516381</v>
      </c>
      <c r="ER169" s="30">
        <f>DP169*(('Config sheet'!$D$8+273)/(F169+273))*(CM169/'Config sheet'!$D$7)*(1/DK169)*24*10^-3</f>
        <v>1361.2164601629163</v>
      </c>
      <c r="ES169" s="30">
        <f>DR169*(('Config sheet'!$D$8+273)/(G169+273))*(CN169/'Config sheet'!$D$7)*(1/DL169)*24*10^-3</f>
        <v>1337.6267848345954</v>
      </c>
      <c r="ET169" s="30">
        <f t="shared" si="201"/>
        <v>1349.4216224987558</v>
      </c>
      <c r="EU169">
        <f t="shared" si="202"/>
        <v>1.0113946685645834</v>
      </c>
      <c r="EV169">
        <f t="shared" si="203"/>
        <v>1.0176354687239892</v>
      </c>
      <c r="EW169" s="30">
        <f t="shared" si="204"/>
        <v>0.76885997577780496</v>
      </c>
      <c r="EX169" s="30">
        <f>'Config sheet'!$C$123/('Config sheet'!$F$17*10^-3)</f>
        <v>1.2841244171864261</v>
      </c>
      <c r="EY169" s="30">
        <f t="shared" si="205"/>
        <v>0.7450245077312202</v>
      </c>
      <c r="EZ169" s="30">
        <f>'Config sheet'!$N$123/('Config sheet'!$Q$17*10^-3)</f>
        <v>1.4616189626248377</v>
      </c>
      <c r="FA169" s="1" t="s">
        <v>576</v>
      </c>
      <c r="FB169" s="30">
        <f t="shared" si="206"/>
        <v>-2.7811003484274011</v>
      </c>
      <c r="FC169" s="30"/>
    </row>
    <row r="170" spans="1:159" x14ac:dyDescent="0.25">
      <c r="A170" s="1">
        <v>43487</v>
      </c>
      <c r="B170" s="2">
        <v>1.3888888888888889E-3</v>
      </c>
      <c r="C170">
        <v>26.45</v>
      </c>
      <c r="D170">
        <v>77.900000000000006</v>
      </c>
      <c r="E170">
        <v>22.26</v>
      </c>
      <c r="F170">
        <v>22.21</v>
      </c>
      <c r="G170">
        <v>77.7</v>
      </c>
      <c r="H170">
        <v>66.5</v>
      </c>
      <c r="I170">
        <v>71.930000000000007</v>
      </c>
      <c r="J170">
        <v>72.22</v>
      </c>
      <c r="K170">
        <v>72.510000000000005</v>
      </c>
      <c r="L170">
        <v>69.88</v>
      </c>
      <c r="M170">
        <v>21.85</v>
      </c>
      <c r="N170">
        <v>34.49</v>
      </c>
      <c r="O170">
        <v>34.020000000000003</v>
      </c>
      <c r="P170">
        <v>33.96</v>
      </c>
      <c r="Q170">
        <v>63.51</v>
      </c>
      <c r="R170">
        <v>3.72</v>
      </c>
      <c r="S170">
        <v>86.59</v>
      </c>
      <c r="T170">
        <v>75.84</v>
      </c>
      <c r="U170">
        <v>72.58</v>
      </c>
      <c r="V170">
        <v>72.58</v>
      </c>
      <c r="W170">
        <v>2.93</v>
      </c>
      <c r="X170">
        <v>2.72</v>
      </c>
      <c r="Y170">
        <v>3.77</v>
      </c>
      <c r="Z170">
        <v>3.77</v>
      </c>
      <c r="AA170">
        <v>4.75</v>
      </c>
      <c r="AB170">
        <v>4.38</v>
      </c>
      <c r="AC170">
        <v>4.12</v>
      </c>
      <c r="AD170">
        <v>1.84</v>
      </c>
      <c r="AE170">
        <v>1.52</v>
      </c>
      <c r="AF170">
        <v>2</v>
      </c>
      <c r="AH170" s="4" t="str">
        <f t="shared" si="210"/>
        <v>ON</v>
      </c>
      <c r="AI170" s="31">
        <f>M170+'Config sheet'!$D$9-'Config sheet'!$C$139</f>
        <v>22.808900000000001</v>
      </c>
      <c r="AJ170" s="31">
        <f>N170+'Config sheet'!$D$9+'Config sheet'!$C$140</f>
        <v>35.8489</v>
      </c>
      <c r="AK170" s="25">
        <f t="shared" si="141"/>
        <v>1.5717066583658132</v>
      </c>
      <c r="AL170" s="46">
        <f>'Config sheet'!$C$47</f>
        <v>3546.9708798579968</v>
      </c>
      <c r="AM170" s="4">
        <f>'Config sheet'!$C$42</f>
        <v>1817.9423322060413</v>
      </c>
      <c r="AN170" s="25">
        <f>'Config sheet'!$C$46</f>
        <v>1729.0285476519553</v>
      </c>
      <c r="AO170" s="25">
        <f t="shared" si="142"/>
        <v>1.5400182883911211</v>
      </c>
      <c r="AP170" s="25">
        <f>'Config sheet'!$C$50/100*GERC_A_PARA!AM170</f>
        <v>351.771841281869</v>
      </c>
      <c r="AQ170" s="25">
        <f t="shared" si="143"/>
        <v>351.771841281869</v>
      </c>
      <c r="AR170" s="25">
        <f t="shared" si="144"/>
        <v>471.8169232563468</v>
      </c>
      <c r="AS170" s="27">
        <f t="shared" si="145"/>
        <v>2169.7141734879106</v>
      </c>
      <c r="AT170" s="25">
        <f t="shared" si="146"/>
        <v>1617.6705672096596</v>
      </c>
      <c r="AU170" s="25">
        <f>'Config sheet'!$C$51/100*GERC_A_PARA!AN170</f>
        <v>266.0974934836359</v>
      </c>
      <c r="AV170" s="25">
        <f t="shared" si="147"/>
        <v>266.0974934836359</v>
      </c>
      <c r="AW170" s="25">
        <f t="shared" si="148"/>
        <v>356.90548795539974</v>
      </c>
      <c r="AX170" s="27">
        <f t="shared" si="149"/>
        <v>1995.1260411355911</v>
      </c>
      <c r="AY170" s="25">
        <f t="shared" si="150"/>
        <v>1487.5031532057958</v>
      </c>
      <c r="AZ170" s="31">
        <f t="shared" si="187"/>
        <v>93.396650716153076</v>
      </c>
      <c r="BA170" s="31">
        <f t="shared" si="188"/>
        <v>94.748033825405471</v>
      </c>
      <c r="BB170" s="31">
        <f t="shared" si="189"/>
        <v>69.633601875129031</v>
      </c>
      <c r="BC170" s="31">
        <f t="shared" si="190"/>
        <v>70.641150568673126</v>
      </c>
      <c r="BD170" s="25">
        <f t="shared" si="151"/>
        <v>94.072342270779274</v>
      </c>
      <c r="BE170">
        <f>'Config sheet'!$D$59</f>
        <v>82.44</v>
      </c>
      <c r="BF170" s="30">
        <f t="shared" si="191"/>
        <v>82.104859246340183</v>
      </c>
      <c r="BG170" s="19">
        <f>Coeff_Summary!$B$10+Coeff_Summary!$D$10*(C170)+Coeff_Summary!$E$10*AI170*100+Coeff_Summary!$F$10*(C170)^2+Coeff_Summary!$G$10*(C170)*AI170*100+Coeff_Summary!$H$10*(AI170*100)^2</f>
        <v>0.96196723731365297</v>
      </c>
      <c r="BH170" s="19">
        <f>Coeff_Summary!$B$8+Coeff_Summary!$D$8*(D170)+Coeff_Summary!$E$8*AJ170*100+Coeff_Summary!$F$8*(D170)^2+Coeff_Summary!$G$8*(D170)*AJ170*100+Coeff_Summary!$H$8*(AJ170*100)^2</f>
        <v>0.97301441780014442</v>
      </c>
      <c r="BI170" s="30">
        <f t="shared" si="192"/>
        <v>0.96749082755689875</v>
      </c>
      <c r="BJ170" s="30">
        <f>BG170*8314.4*(GERC_A_PARA!C170+273)/('Config sheet'!$C$28*AI170*10^5)</f>
        <v>6.4121451082979855E-2</v>
      </c>
      <c r="BK170">
        <f>BH170*(8314.4/'Config sheet'!$C$28)*(BT170/(AJ170*10^5))</f>
        <v>4.8355947146041266E-2</v>
      </c>
      <c r="BL170" s="30">
        <f t="shared" si="193"/>
        <v>3336.7185863448858</v>
      </c>
      <c r="BM170" s="30">
        <f t="shared" si="152"/>
        <v>52037.477786128446</v>
      </c>
      <c r="BN170" s="30">
        <f t="shared" si="153"/>
        <v>2487.752310487278</v>
      </c>
      <c r="BO170" s="30">
        <f t="shared" si="154"/>
        <v>51446.667004038645</v>
      </c>
      <c r="BP170" s="19">
        <f>(Coeff_Summary!$B$4+Coeff_Summary!$D$4*(C170)+Coeff_Summary!$E$4*AI170*100+Coeff_Summary!$F$4*(C170)^2+Coeff_Summary!$G$4*(C170)*AI170*100+Coeff_Summary!$H$4*(AI170*100)^2+Coeff_Summary!$B$2+Coeff_Summary!$D$2*(D170)+Coeff_Summary!$E$2*AJ170*100+Coeff_Summary!$F$2*(D170)^2+Coeff_Summary!$G$2*(D170)*AJ170*100+Coeff_Summary!$H$2*(AJ170*100)^2)/2</f>
        <v>1.360027853792378</v>
      </c>
      <c r="BQ170" s="30">
        <f t="shared" si="194"/>
        <v>3.7775628731678164</v>
      </c>
      <c r="BR170" s="30">
        <f>BI170*(8314.4/'Config sheet'!$C$28)*(273+C170)*BQ170*((AK170^(1/BQ170))-1)</f>
        <v>70654.43744731856</v>
      </c>
      <c r="BS170" s="30">
        <f t="shared" si="155"/>
        <v>337.52656833622353</v>
      </c>
      <c r="BT170" s="30">
        <f t="shared" si="156"/>
        <v>350.9</v>
      </c>
      <c r="BU170" s="52">
        <f t="shared" si="157"/>
        <v>74.006935541736695</v>
      </c>
      <c r="BV170" s="30">
        <f t="shared" si="158"/>
        <v>1380.0053153587185</v>
      </c>
      <c r="BW170" s="65">
        <f>Coeff_Summary!$B$8+Coeff_Summary!$D$8*(BS170-273)+Coeff_Summary!$E$8*AJ170*100+Coeff_Summary!$F$8*(BS170-273)^2+Coeff_Summary!$G$8*(BS170-273)*AJ170*100+Coeff_Summary!$H$8*(AJ170*100)^2</f>
        <v>0.96689266366394566</v>
      </c>
      <c r="BX170" s="30">
        <f>BW170*(8314.4/'Config sheet'!$C$28)*(BS170/(AI170*10^5))</f>
        <v>7.2644873593500192E-2</v>
      </c>
      <c r="BY170" s="30">
        <f t="shared" si="159"/>
        <v>1.1329262261936359</v>
      </c>
      <c r="BZ170" s="30">
        <f t="shared" si="160"/>
        <v>1.011483946706274</v>
      </c>
      <c r="CA170" s="30">
        <f>('Config sheet'!$C$132*(AJ170-AI170) - 'Config sheet'!$C$133*GERC_A_PARA!AJ170)*10^5</f>
        <v>96651.737506739722</v>
      </c>
      <c r="CB170" s="30">
        <f>('Config sheet'!$C$132*(AJ170-AI170) + 'Config sheet'!$C$133*AI170)*10^5</f>
        <v>121219.11409542308</v>
      </c>
      <c r="CC170" s="30">
        <f>'Config sheet'!$C$148</f>
        <v>386976</v>
      </c>
      <c r="CD170" s="30">
        <f t="shared" si="195"/>
        <v>13.373431663776444</v>
      </c>
      <c r="CE170" s="30"/>
      <c r="CF170" s="30"/>
      <c r="CG170" s="30"/>
      <c r="CH170" s="30"/>
      <c r="CI170" s="30"/>
      <c r="CJ170" s="30"/>
      <c r="CK170" s="30"/>
      <c r="CL170" s="30"/>
      <c r="CM170" s="46">
        <f>P170+'Config sheet'!$O$9-'Config sheet'!$C$139</f>
        <v>34.918900000000001</v>
      </c>
      <c r="CN170" s="46">
        <f>Q170+'Config sheet'!$O$9+'Config sheet'!C$140</f>
        <v>64.868900000000011</v>
      </c>
      <c r="CO170" s="27">
        <f t="shared" si="161"/>
        <v>1.8577017030891583</v>
      </c>
      <c r="CP170" s="46">
        <f>'Config sheet'!$N$47</f>
        <v>1852.7346826837274</v>
      </c>
      <c r="CQ170" s="27">
        <f>'Config sheet'!$N$42</f>
        <v>970.82423361890676</v>
      </c>
      <c r="CR170" s="27">
        <f>'Config sheet'!$N$46</f>
        <v>881.91044906482068</v>
      </c>
      <c r="CS170" s="27">
        <f t="shared" si="162"/>
        <v>1.3852511134680632</v>
      </c>
      <c r="CT170" s="27">
        <f>'Config sheet'!$N$50/100*GERC_A_PARA!CQ170</f>
        <v>274.64617569078871</v>
      </c>
      <c r="CU170" s="27">
        <f t="shared" si="163"/>
        <v>274.64617569078871</v>
      </c>
      <c r="CV170" s="27">
        <f t="shared" si="164"/>
        <v>429.48186882526664</v>
      </c>
      <c r="CW170" s="27">
        <f t="shared" si="165"/>
        <v>1245.4704093096955</v>
      </c>
      <c r="CX170" s="27">
        <f t="shared" si="166"/>
        <v>796.45663689732305</v>
      </c>
      <c r="CY170" s="27">
        <f>'Config sheet'!$N$51/100*GERC_A_PARA!CR170</f>
        <v>198.78261521921058</v>
      </c>
      <c r="CZ170" s="27">
        <f t="shared" si="167"/>
        <v>198.78261521921058</v>
      </c>
      <c r="DA170" s="27">
        <f t="shared" si="168"/>
        <v>310.84914566747335</v>
      </c>
      <c r="DB170" s="27">
        <f t="shared" si="169"/>
        <v>1080.6930642840312</v>
      </c>
      <c r="DC170" s="27">
        <f t="shared" si="170"/>
        <v>691.08439434942557</v>
      </c>
      <c r="DD170" s="50">
        <f t="shared" si="171"/>
        <v>84.051109585789547</v>
      </c>
      <c r="DE170" s="50">
        <f t="shared" si="172"/>
        <v>87.292753978921752</v>
      </c>
      <c r="DF170" s="50">
        <f t="shared" si="173"/>
        <v>53.749220830778</v>
      </c>
      <c r="DG170" s="50">
        <f t="shared" si="174"/>
        <v>55.822195966977453</v>
      </c>
      <c r="DH170" s="27">
        <f t="shared" si="175"/>
        <v>85.671931782355642</v>
      </c>
      <c r="DI170">
        <f>'Config sheet'!$N$59</f>
        <v>71.978923438716066</v>
      </c>
      <c r="DJ170" s="21">
        <f t="shared" si="196"/>
        <v>70.228820090616679</v>
      </c>
      <c r="DK170" s="19">
        <f>Coeff_Summary!$B$11+Coeff_Summary!$D$11*(F170)+Coeff_Summary!$E$11*CM170*100+Coeff_Summary!$F$11*(F170)^2+Coeff_Summary!$G$11*(F170)*CM170*100+Coeff_Summary!$H$11*(CM170*100)^2</f>
        <v>0.94040632749151465</v>
      </c>
      <c r="DL170" s="19">
        <f>Coeff_Summary!$B$9+Coeff_Summary!$D$9*(G170)+Coeff_Summary!$E$9*CN170*100+Coeff_Summary!$F$9*(G170)^2+Coeff_Summary!$G$9*(G170)*CN170*100+Coeff_Summary!$H$9*(CN170*100)^2</f>
        <v>0.9568206233013774</v>
      </c>
      <c r="DM170" s="30">
        <f t="shared" si="197"/>
        <v>0.94861347539644603</v>
      </c>
      <c r="DN170">
        <f>DK170*8314.4*(GERC_A_PARA!F170+273)/('Config sheet'!$N$28*GERC_A_PARA!CM170*10^5)</f>
        <v>4.0365388589301512E-2</v>
      </c>
      <c r="DO170">
        <f>DL170*(8314.4/'Config sheet'!$N$28)*((GERC_A_PARA!G170+273)/(GERC_A_PARA!CN170*10^5))</f>
        <v>2.6263514677790471E-2</v>
      </c>
      <c r="DP170" s="30">
        <f t="shared" si="198"/>
        <v>1587.2735934568461</v>
      </c>
      <c r="DQ170" s="30">
        <f t="shared" si="176"/>
        <v>39322.63874891914</v>
      </c>
      <c r="DR170" s="30">
        <f t="shared" si="177"/>
        <v>1015.0338206599795</v>
      </c>
      <c r="DS170" s="30">
        <f t="shared" si="178"/>
        <v>38648.057318784318</v>
      </c>
      <c r="DT170" s="19">
        <f>(Coeff_Summary!$B$5+Coeff_Summary!$D$5*(F170)+Coeff_Summary!$E$5*CM170*100+Coeff_Summary!$F$5*(F170)^2+Coeff_Summary!$G$5*(F170)*CM170*100+Coeff_Summary!$H$5*(CM170*100)^2+Coeff_Summary!$B$3+Coeff_Summary!$D$3*(G170)+Coeff_Summary!$E$3*CN170*100+Coeff_Summary!$F$3*(G170)^2+Coeff_Summary!$G$3*(G170)*CN170*100+Coeff_Summary!$H$3*(CN170*100)^2)/2</f>
        <v>1.4125432721216145</v>
      </c>
      <c r="DU170" s="30">
        <f t="shared" si="199"/>
        <v>3.4239881427643497</v>
      </c>
      <c r="DV170" s="30">
        <f>DM170*(8314.4/'Config sheet'!$N$28)*(273+F170)*DU170*((CO170^(1/DU170))-1)</f>
        <v>96525.641315863191</v>
      </c>
      <c r="DW170" s="30">
        <f t="shared" si="179"/>
        <v>353.7426341850919</v>
      </c>
      <c r="DX170" s="30">
        <f t="shared" si="180"/>
        <v>350.7</v>
      </c>
      <c r="DY170" s="30">
        <f t="shared" si="181"/>
        <v>105.48321172299856</v>
      </c>
      <c r="DZ170" s="30">
        <f t="shared" si="182"/>
        <v>999.53844720672532</v>
      </c>
      <c r="EA170" s="65">
        <f>Coeff_Summary!$B$9+Coeff_Summary!$D$9*(DW170-273)+Coeff_Summary!$E$9*CN170*100+Coeff_Summary!$F$9*(DW170-273)^2+Coeff_Summary!$G$9*(DW170-273)*CN170*100+Coeff_Summary!$H$9*(CN170*100)^2</f>
        <v>0.95897850326459733</v>
      </c>
      <c r="EB170" s="30">
        <f>EA170*(8314.4/'Config sheet'!$C$28)*(DW170/(CM170*10^5))</f>
        <v>4.9324058919179334E-2</v>
      </c>
      <c r="EC170" s="30">
        <f t="shared" si="183"/>
        <v>1.2219394050935073</v>
      </c>
      <c r="ED170" s="30">
        <f t="shared" si="184"/>
        <v>1.0174544718915781</v>
      </c>
      <c r="EE170" s="30">
        <f>('Config sheet'!$N$132*(CN170-CM170) - 'Config sheet'!$N$133*GERC_A_PARA!CN170)*10^5</f>
        <v>109793.65518078631</v>
      </c>
      <c r="EF170" s="30">
        <f>('Config sheet'!$N$132*(CN170-CM170) + 'Config sheet'!$N$133*CM170)*10^5</f>
        <v>151587.32049991214</v>
      </c>
      <c r="EG170" s="30">
        <f>'Config sheet'!$N$148</f>
        <v>386976</v>
      </c>
      <c r="EH170" s="30">
        <f t="shared" si="185"/>
        <v>2379.543762565444</v>
      </c>
      <c r="EI170" s="30">
        <f>'Config sheet'!$E$127+'Config sheet'!$P$127</f>
        <v>3308.2</v>
      </c>
      <c r="EJ170" s="30"/>
      <c r="EK170" s="63">
        <f t="shared" si="186"/>
        <v>52037.477786128446</v>
      </c>
      <c r="EL170" s="63">
        <f t="shared" si="207"/>
        <v>51446.667004038645</v>
      </c>
      <c r="EM170" s="63">
        <f t="shared" si="208"/>
        <v>39322.63874891914</v>
      </c>
      <c r="EN170" s="63">
        <f t="shared" si="209"/>
        <v>38648.057318784318</v>
      </c>
      <c r="EO170" s="30">
        <f>BL170*(('Config sheet'!$D$8+273)/(C170+273))*(GERC_A_PARA!AI170/'Config sheet'!$D$7)*(1/GERC_A_PARA!BG170)*24*10^-3</f>
        <v>1806.0521196879847</v>
      </c>
      <c r="EP170" s="30">
        <f>BN170*(('Config sheet'!$D$8+273)/(D170+273))*(GERC_A_PARA!AJ170/'Config sheet'!$D$7)*(1/GERC_A_PARA!BH170)*24*10^-3</f>
        <v>1785.546993176795</v>
      </c>
      <c r="EQ170" s="30">
        <f t="shared" si="200"/>
        <v>1795.7995564323899</v>
      </c>
      <c r="ER170" s="30">
        <f>DP170*(('Config sheet'!$D$8+273)/(F170+273))*(CM170/'Config sheet'!$D$7)*(1/DK170)*24*10^-3</f>
        <v>1364.7612852431841</v>
      </c>
      <c r="ES170" s="30">
        <f>DR170*(('Config sheet'!$D$8+273)/(G170+273))*(CN170/'Config sheet'!$D$7)*(1/DL170)*24*10^-3</f>
        <v>1341.3487511690998</v>
      </c>
      <c r="ET170" s="30">
        <f t="shared" si="201"/>
        <v>1353.055018206142</v>
      </c>
      <c r="EU170">
        <f t="shared" si="202"/>
        <v>1.0114839467062737</v>
      </c>
      <c r="EV170">
        <f t="shared" si="203"/>
        <v>1.0174544718915779</v>
      </c>
      <c r="EW170" s="30">
        <f t="shared" si="204"/>
        <v>0.76846288908785254</v>
      </c>
      <c r="EX170" s="30">
        <f>'Config sheet'!$C$123/('Config sheet'!$F$17*10^-3)</f>
        <v>1.2841244171864261</v>
      </c>
      <c r="EY170" s="30">
        <f t="shared" si="205"/>
        <v>0.7387271276905627</v>
      </c>
      <c r="EZ170" s="30">
        <f>'Config sheet'!$N$123/('Config sheet'!$Q$17*10^-3)</f>
        <v>1.4616189626248377</v>
      </c>
      <c r="FA170" s="1" t="s">
        <v>577</v>
      </c>
      <c r="FB170" s="30">
        <f t="shared" si="206"/>
        <v>-3.042634185091913</v>
      </c>
      <c r="FC170" s="30"/>
    </row>
    <row r="171" spans="1:159" x14ac:dyDescent="0.25">
      <c r="A171" s="1">
        <v>43487</v>
      </c>
      <c r="B171" s="2">
        <v>4.3055555555555562E-2</v>
      </c>
      <c r="C171">
        <v>25.88</v>
      </c>
      <c r="D171">
        <v>77.400000000000006</v>
      </c>
      <c r="E171">
        <v>21.6</v>
      </c>
      <c r="F171">
        <v>21.58</v>
      </c>
      <c r="G171">
        <v>77.290000000000006</v>
      </c>
      <c r="H171">
        <v>66.3</v>
      </c>
      <c r="I171">
        <v>71.69</v>
      </c>
      <c r="J171">
        <v>72</v>
      </c>
      <c r="K171">
        <v>72.290000000000006</v>
      </c>
      <c r="L171">
        <v>69.650000000000006</v>
      </c>
      <c r="M171">
        <v>21.77</v>
      </c>
      <c r="N171">
        <v>34.4</v>
      </c>
      <c r="O171">
        <v>33.92</v>
      </c>
      <c r="P171">
        <v>33.85</v>
      </c>
      <c r="Q171">
        <v>63.51</v>
      </c>
      <c r="R171">
        <v>3.72</v>
      </c>
      <c r="S171">
        <v>86.44</v>
      </c>
      <c r="T171">
        <v>75.819999999999993</v>
      </c>
      <c r="U171">
        <v>72.47</v>
      </c>
      <c r="V171">
        <v>72.47</v>
      </c>
      <c r="W171">
        <v>2.88</v>
      </c>
      <c r="X171">
        <v>2.63</v>
      </c>
      <c r="Y171">
        <v>3.74</v>
      </c>
      <c r="Z171">
        <v>3.73</v>
      </c>
      <c r="AA171">
        <v>4.76</v>
      </c>
      <c r="AB171">
        <v>4.3099999999999996</v>
      </c>
      <c r="AC171">
        <v>4.0199999999999996</v>
      </c>
      <c r="AD171">
        <v>2.04</v>
      </c>
      <c r="AE171">
        <v>1.42</v>
      </c>
      <c r="AF171">
        <v>2.09</v>
      </c>
      <c r="AH171" s="4" t="str">
        <f t="shared" si="210"/>
        <v>ON</v>
      </c>
      <c r="AI171" s="31">
        <f>M171+'Config sheet'!$D$9-'Config sheet'!$C$139</f>
        <v>22.728899999999999</v>
      </c>
      <c r="AJ171" s="31">
        <f>N171+'Config sheet'!$D$9+'Config sheet'!$C$140</f>
        <v>35.758899999999997</v>
      </c>
      <c r="AK171" s="25">
        <f t="shared" si="141"/>
        <v>1.5732789532269489</v>
      </c>
      <c r="AL171" s="46">
        <f>'Config sheet'!$C$47</f>
        <v>3546.9708798579968</v>
      </c>
      <c r="AM171" s="4">
        <f>'Config sheet'!$C$42</f>
        <v>1817.9423322060413</v>
      </c>
      <c r="AN171" s="25">
        <f>'Config sheet'!$C$46</f>
        <v>1729.0285476519553</v>
      </c>
      <c r="AO171" s="25">
        <f t="shared" si="142"/>
        <v>1.540692495982906</v>
      </c>
      <c r="AP171" s="25">
        <f>'Config sheet'!$C$50/100*GERC_A_PARA!AM171</f>
        <v>351.771841281869</v>
      </c>
      <c r="AQ171" s="25">
        <f t="shared" si="143"/>
        <v>351.771841281869</v>
      </c>
      <c r="AR171" s="25">
        <f t="shared" si="144"/>
        <v>472.0625650846539</v>
      </c>
      <c r="AS171" s="27">
        <f t="shared" si="145"/>
        <v>2169.7141734879106</v>
      </c>
      <c r="AT171" s="25">
        <f t="shared" si="146"/>
        <v>1616.8287983740884</v>
      </c>
      <c r="AU171" s="25">
        <f>'Config sheet'!$C$51/100*GERC_A_PARA!AN171</f>
        <v>266.0974934836359</v>
      </c>
      <c r="AV171" s="25">
        <f t="shared" si="147"/>
        <v>266.0974934836359</v>
      </c>
      <c r="AW171" s="25">
        <f t="shared" si="148"/>
        <v>357.09130349586218</v>
      </c>
      <c r="AX171" s="27">
        <f t="shared" si="149"/>
        <v>1995.1260411355911</v>
      </c>
      <c r="AY171" s="25">
        <f t="shared" si="150"/>
        <v>1486.7291181070784</v>
      </c>
      <c r="AZ171" s="31">
        <f t="shared" si="187"/>
        <v>93.383138635821624</v>
      </c>
      <c r="BA171" s="31">
        <f t="shared" si="188"/>
        <v>94.737287008025575</v>
      </c>
      <c r="BB171" s="31">
        <f t="shared" si="189"/>
        <v>69.587298490216384</v>
      </c>
      <c r="BC171" s="31">
        <f t="shared" si="190"/>
        <v>70.596383517269118</v>
      </c>
      <c r="BD171" s="25">
        <f t="shared" si="151"/>
        <v>94.060212821923599</v>
      </c>
      <c r="BE171">
        <f>'Config sheet'!$D$59</f>
        <v>82.44</v>
      </c>
      <c r="BF171" s="30">
        <f t="shared" si="191"/>
        <v>82.076026912833186</v>
      </c>
      <c r="BG171" s="19">
        <f>Coeff_Summary!$B$10+Coeff_Summary!$D$10*(C171)+Coeff_Summary!$E$10*AI171*100+Coeff_Summary!$F$10*(C171)^2+Coeff_Summary!$G$10*(C171)*AI171*100+Coeff_Summary!$H$10*(AI171*100)^2</f>
        <v>0.96178936203835774</v>
      </c>
      <c r="BH171" s="19">
        <f>Coeff_Summary!$B$8+Coeff_Summary!$D$8*(D171)+Coeff_Summary!$E$8*AJ171*100+Coeff_Summary!$F$8*(D171)^2+Coeff_Summary!$G$8*(D171)*AJ171*100+Coeff_Summary!$H$8*(AJ171*100)^2</f>
        <v>0.97286066570124263</v>
      </c>
      <c r="BI171" s="30">
        <f t="shared" si="192"/>
        <v>0.96732501386980019</v>
      </c>
      <c r="BJ171" s="30">
        <f>BG171*8314.4*(GERC_A_PARA!C171+273)/('Config sheet'!$C$28*AI171*10^5)</f>
        <v>6.4212782664182219E-2</v>
      </c>
      <c r="BK171">
        <f>BH171*(8314.4/'Config sheet'!$C$28)*(BT171/(AJ171*10^5))</f>
        <v>4.8400926592626639E-2</v>
      </c>
      <c r="BL171" s="30">
        <f t="shared" si="193"/>
        <v>3336.2883583260882</v>
      </c>
      <c r="BM171" s="30">
        <f t="shared" si="152"/>
        <v>51956.763434067223</v>
      </c>
      <c r="BN171" s="30">
        <f t="shared" si="153"/>
        <v>2486.1371895591228</v>
      </c>
      <c r="BO171" s="30">
        <f t="shared" si="154"/>
        <v>51365.4874933295</v>
      </c>
      <c r="BP171" s="19">
        <f>(Coeff_Summary!$B$4+Coeff_Summary!$D$4*(C171)+Coeff_Summary!$E$4*AI171*100+Coeff_Summary!$F$4*(C171)^2+Coeff_Summary!$G$4*(C171)*AI171*100+Coeff_Summary!$H$4*(AI171*100)^2+Coeff_Summary!$B$2+Coeff_Summary!$D$2*(D171)+Coeff_Summary!$E$2*AJ171*100+Coeff_Summary!$F$2*(D171)^2+Coeff_Summary!$G$2*(D171)*AJ171*100+Coeff_Summary!$H$2*(AJ171*100)^2)/2</f>
        <v>1.3604206618695609</v>
      </c>
      <c r="BQ171" s="30">
        <f t="shared" si="194"/>
        <v>3.7745357183820607</v>
      </c>
      <c r="BR171" s="30">
        <f>BI171*(8314.4/'Config sheet'!$C$28)*(273+C171)*BQ171*((AK171^(1/BQ171))-1)</f>
        <v>70676.783719731509</v>
      </c>
      <c r="BS171" s="30">
        <f t="shared" si="155"/>
        <v>337.00569204233653</v>
      </c>
      <c r="BT171" s="30">
        <f t="shared" si="156"/>
        <v>350.4</v>
      </c>
      <c r="BU171" s="52">
        <f t="shared" si="157"/>
        <v>74.001731448634573</v>
      </c>
      <c r="BV171" s="30">
        <f t="shared" si="158"/>
        <v>1378.3975275991777</v>
      </c>
      <c r="BW171" s="65">
        <f>Coeff_Summary!$B$8+Coeff_Summary!$D$8*(BS171-273)+Coeff_Summary!$E$8*AJ171*100+Coeff_Summary!$F$8*(BS171-273)^2+Coeff_Summary!$G$8*(BS171-273)*AJ171*100+Coeff_Summary!$H$8*(AJ171*100)^2</f>
        <v>0.96670736946786895</v>
      </c>
      <c r="BX171" s="30">
        <f>BW171*(8314.4/'Config sheet'!$C$28)*(BS171/(AI171*10^5))</f>
        <v>7.2774114924691297E-2</v>
      </c>
      <c r="BY171" s="30">
        <f t="shared" si="159"/>
        <v>1.1333275386192627</v>
      </c>
      <c r="BZ171" s="30">
        <f t="shared" si="160"/>
        <v>1.0115111521294236</v>
      </c>
      <c r="CA171" s="30">
        <f>('Config sheet'!$C$132*(AJ171-AI171) - 'Config sheet'!$C$133*GERC_A_PARA!AJ171)*10^5</f>
        <v>96603.798228834465</v>
      </c>
      <c r="CB171" s="30">
        <f>('Config sheet'!$C$132*(AJ171-AI171) + 'Config sheet'!$C$133*AI171)*10^5</f>
        <v>121099.97449940027</v>
      </c>
      <c r="CC171" s="30">
        <f>'Config sheet'!$C$148</f>
        <v>386976</v>
      </c>
      <c r="CD171" s="30">
        <f t="shared" si="195"/>
        <v>13.394307957663443</v>
      </c>
      <c r="CE171" s="30"/>
      <c r="CF171" s="30"/>
      <c r="CG171" s="30"/>
      <c r="CH171" s="30"/>
      <c r="CI171" s="30"/>
      <c r="CJ171" s="30"/>
      <c r="CK171" s="30"/>
      <c r="CL171" s="30"/>
      <c r="CM171" s="46">
        <f>P171+'Config sheet'!$O$9-'Config sheet'!$C$139</f>
        <v>34.808900000000001</v>
      </c>
      <c r="CN171" s="46">
        <f>Q171+'Config sheet'!$O$9+'Config sheet'!C$140</f>
        <v>64.868900000000011</v>
      </c>
      <c r="CO171" s="27">
        <f t="shared" si="161"/>
        <v>1.8635722473275516</v>
      </c>
      <c r="CP171" s="46">
        <f>'Config sheet'!$N$47</f>
        <v>1852.7346826837274</v>
      </c>
      <c r="CQ171" s="27">
        <f>'Config sheet'!$N$42</f>
        <v>970.82423361890676</v>
      </c>
      <c r="CR171" s="27">
        <f>'Config sheet'!$N$46</f>
        <v>881.91044906482068</v>
      </c>
      <c r="CS171" s="27">
        <f t="shared" si="162"/>
        <v>1.3855258600083273</v>
      </c>
      <c r="CT171" s="27">
        <f>'Config sheet'!$N$50/100*GERC_A_PARA!CQ171</f>
        <v>274.64617569078871</v>
      </c>
      <c r="CU171" s="27">
        <f t="shared" si="163"/>
        <v>274.64617569078871</v>
      </c>
      <c r="CV171" s="27">
        <f t="shared" si="164"/>
        <v>430.42284006161276</v>
      </c>
      <c r="CW171" s="27">
        <f t="shared" si="165"/>
        <v>1245.4704093096955</v>
      </c>
      <c r="CX171" s="27">
        <f t="shared" si="166"/>
        <v>794.71545888221124</v>
      </c>
      <c r="CY171" s="27">
        <f>'Config sheet'!$N$51/100*GERC_A_PARA!CR171</f>
        <v>198.78261521921058</v>
      </c>
      <c r="CZ171" s="27">
        <f t="shared" si="167"/>
        <v>198.78261521921058</v>
      </c>
      <c r="DA171" s="27">
        <f t="shared" si="168"/>
        <v>311.5301991091842</v>
      </c>
      <c r="DB171" s="27">
        <f t="shared" si="169"/>
        <v>1080.6930642840312</v>
      </c>
      <c r="DC171" s="27">
        <f t="shared" si="170"/>
        <v>689.5735764363302</v>
      </c>
      <c r="DD171" s="50">
        <f t="shared" si="171"/>
        <v>83.954184601455509</v>
      </c>
      <c r="DE171" s="50">
        <f t="shared" si="172"/>
        <v>87.215529194655602</v>
      </c>
      <c r="DF171" s="50">
        <f t="shared" si="173"/>
        <v>53.569870341285039</v>
      </c>
      <c r="DG171" s="50">
        <f t="shared" si="174"/>
        <v>55.650884025419501</v>
      </c>
      <c r="DH171" s="27">
        <f t="shared" si="175"/>
        <v>85.584856898055563</v>
      </c>
      <c r="DI171">
        <f>'Config sheet'!$N$59</f>
        <v>71.978923438716066</v>
      </c>
      <c r="DJ171" s="21">
        <f t="shared" si="196"/>
        <v>70.097617040703909</v>
      </c>
      <c r="DK171" s="19">
        <f>Coeff_Summary!$B$11+Coeff_Summary!$D$11*(F171)+Coeff_Summary!$E$11*CM171*100+Coeff_Summary!$F$11*(F171)^2+Coeff_Summary!$G$11*(F171)*CM171*100+Coeff_Summary!$H$11*(CM171*100)^2</f>
        <v>0.94004187298214437</v>
      </c>
      <c r="DL171" s="19">
        <f>Coeff_Summary!$B$9+Coeff_Summary!$D$9*(G171)+Coeff_Summary!$E$9*CN171*100+Coeff_Summary!$F$9*(G171)^2+Coeff_Summary!$G$9*(G171)*CN171*100+Coeff_Summary!$H$9*(CN171*100)^2</f>
        <v>0.95652347861551423</v>
      </c>
      <c r="DM171" s="30">
        <f t="shared" si="197"/>
        <v>0.9482826757988293</v>
      </c>
      <c r="DN171">
        <f>DK171*8314.4*(GERC_A_PARA!F171+273)/('Config sheet'!$N$28*GERC_A_PARA!CM171*10^5)</f>
        <v>4.039087320971585E-2</v>
      </c>
      <c r="DO171">
        <f>DL171*(8314.4/'Config sheet'!$N$28)*((GERC_A_PARA!G171+273)/(GERC_A_PARA!CN171*10^5))</f>
        <v>2.6224663545132507E-2</v>
      </c>
      <c r="DP171" s="30">
        <f t="shared" si="198"/>
        <v>1585.6603268755121</v>
      </c>
      <c r="DQ171" s="30">
        <f t="shared" si="176"/>
        <v>39257.886766708682</v>
      </c>
      <c r="DR171" s="30">
        <f t="shared" si="177"/>
        <v>1011.7853984203684</v>
      </c>
      <c r="DS171" s="30">
        <f t="shared" si="178"/>
        <v>38581.444397907762</v>
      </c>
      <c r="DT171" s="19">
        <f>(Coeff_Summary!$B$5+Coeff_Summary!$D$5*(F171)+Coeff_Summary!$E$5*CM171*100+Coeff_Summary!$F$5*(F171)^2+Coeff_Summary!$G$5*(F171)*CM171*100+Coeff_Summary!$H$5*(CM171*100)^2+Coeff_Summary!$B$3+Coeff_Summary!$D$3*(G171)+Coeff_Summary!$E$3*CN171*100+Coeff_Summary!$F$3*(G171)^2+Coeff_Summary!$G$3*(G171)*CN171*100+Coeff_Summary!$H$3*(CN171*100)^2)/2</f>
        <v>1.413268377087594</v>
      </c>
      <c r="DU171" s="30">
        <f t="shared" si="199"/>
        <v>3.4197351054228999</v>
      </c>
      <c r="DV171" s="30">
        <f>DM171*(8314.4/'Config sheet'!$N$28)*(273+F171)*DU171*((CO171^(1/DU171))-1)</f>
        <v>96833.798766712091</v>
      </c>
      <c r="DW171" s="30">
        <f t="shared" si="179"/>
        <v>353.39303639046591</v>
      </c>
      <c r="DX171" s="30">
        <f t="shared" si="180"/>
        <v>350.29</v>
      </c>
      <c r="DY171" s="30">
        <f t="shared" si="181"/>
        <v>105.56998095578156</v>
      </c>
      <c r="DZ171" s="30">
        <f t="shared" si="182"/>
        <v>1000.2554894964014</v>
      </c>
      <c r="EA171" s="65">
        <f>Coeff_Summary!$B$9+Coeff_Summary!$D$9*(DW171-273)+Coeff_Summary!$E$9*CN171*100+Coeff_Summary!$F$9*(DW171-273)^2+Coeff_Summary!$G$9*(DW171-273)*CN171*100+Coeff_Summary!$H$9*(CN171*100)^2</f>
        <v>0.9587347979220483</v>
      </c>
      <c r="EB171" s="30">
        <f>EA171*(8314.4/'Config sheet'!$C$28)*(DW171/(CM171*10^5))</f>
        <v>4.9418466356514631E-2</v>
      </c>
      <c r="EC171" s="30">
        <f t="shared" si="183"/>
        <v>1.2235057682443775</v>
      </c>
      <c r="ED171" s="30">
        <f t="shared" si="184"/>
        <v>1.0175328420010528</v>
      </c>
      <c r="EE171" s="30">
        <f>('Config sheet'!$N$132*(CN171-CM171) - 'Config sheet'!$N$133*GERC_A_PARA!CN171)*10^5</f>
        <v>110296.68903066035</v>
      </c>
      <c r="EF171" s="30">
        <f>('Config sheet'!$N$132*(CN171-CM171) + 'Config sheet'!$N$133*CM171)*10^5</f>
        <v>152044.28355571011</v>
      </c>
      <c r="EG171" s="30">
        <f>'Config sheet'!$N$148</f>
        <v>386976</v>
      </c>
      <c r="EH171" s="30">
        <f t="shared" si="185"/>
        <v>2378.6530170955793</v>
      </c>
      <c r="EI171" s="30">
        <f>'Config sheet'!$E$127+'Config sheet'!$P$127</f>
        <v>3308.2</v>
      </c>
      <c r="EJ171" s="30"/>
      <c r="EK171" s="63">
        <f t="shared" si="186"/>
        <v>51956.763434067223</v>
      </c>
      <c r="EL171" s="63">
        <f t="shared" si="207"/>
        <v>51365.4874933295</v>
      </c>
      <c r="EM171" s="63">
        <f t="shared" si="208"/>
        <v>39257.886766708682</v>
      </c>
      <c r="EN171" s="63">
        <f t="shared" si="209"/>
        <v>38581.444397907762</v>
      </c>
      <c r="EO171" s="30">
        <f>BL171*(('Config sheet'!$D$8+273)/(C171+273))*(GERC_A_PARA!AI171/'Config sheet'!$D$7)*(1/GERC_A_PARA!BG171)*24*10^-3</f>
        <v>1803.2507862484865</v>
      </c>
      <c r="EP171" s="30">
        <f>BN171*(('Config sheet'!$D$8+273)/(D171+273))*(GERC_A_PARA!AJ171/'Config sheet'!$D$7)*(1/GERC_A_PARA!BH171)*24*10^-3</f>
        <v>1782.729515588929</v>
      </c>
      <c r="EQ171" s="30">
        <f t="shared" si="200"/>
        <v>1792.9901509187077</v>
      </c>
      <c r="ER171" s="30">
        <f>DP171*(('Config sheet'!$D$8+273)/(F171+273))*(CM171/'Config sheet'!$D$7)*(1/DK171)*24*10^-3</f>
        <v>1362.5139539023792</v>
      </c>
      <c r="ES171" s="30">
        <f>DR171*(('Config sheet'!$D$8+273)/(G171+273))*(CN171/'Config sheet'!$D$7)*(1/DL171)*24*10^-3</f>
        <v>1339.0368326813864</v>
      </c>
      <c r="ET171" s="30">
        <f t="shared" si="201"/>
        <v>1350.7753932918827</v>
      </c>
      <c r="EU171">
        <f t="shared" si="202"/>
        <v>1.0115111521294236</v>
      </c>
      <c r="EV171">
        <f t="shared" si="203"/>
        <v>1.0175328420010528</v>
      </c>
      <c r="EW171" s="30">
        <f t="shared" si="204"/>
        <v>0.76877027288348598</v>
      </c>
      <c r="EX171" s="30">
        <f>'Config sheet'!$C$123/('Config sheet'!$F$17*10^-3)</f>
        <v>1.2841244171864261</v>
      </c>
      <c r="EY171" s="30">
        <f t="shared" si="205"/>
        <v>0.74050467195641378</v>
      </c>
      <c r="EZ171" s="30">
        <f>'Config sheet'!$N$123/('Config sheet'!$Q$17*10^-3)</f>
        <v>1.4616189626248377</v>
      </c>
      <c r="FA171" s="1" t="s">
        <v>578</v>
      </c>
      <c r="FB171" s="30">
        <f t="shared" si="206"/>
        <v>-3.1030363904658884</v>
      </c>
      <c r="FC171" s="30"/>
    </row>
    <row r="172" spans="1:159" x14ac:dyDescent="0.25">
      <c r="A172" s="1">
        <v>43487</v>
      </c>
      <c r="B172" s="2">
        <v>8.4722222222222213E-2</v>
      </c>
      <c r="C172">
        <v>25.09</v>
      </c>
      <c r="D172">
        <v>76.58</v>
      </c>
      <c r="E172">
        <v>21.09</v>
      </c>
      <c r="F172">
        <v>21.04</v>
      </c>
      <c r="G172">
        <v>76.349999999999994</v>
      </c>
      <c r="H172">
        <v>66.25</v>
      </c>
      <c r="I172">
        <v>71.650000000000006</v>
      </c>
      <c r="J172">
        <v>71.92</v>
      </c>
      <c r="K172">
        <v>72.099999999999994</v>
      </c>
      <c r="L172">
        <v>69.62</v>
      </c>
      <c r="M172">
        <v>21.86</v>
      </c>
      <c r="N172">
        <v>34.51</v>
      </c>
      <c r="O172">
        <v>34.03</v>
      </c>
      <c r="P172">
        <v>33.96</v>
      </c>
      <c r="Q172">
        <v>63.5</v>
      </c>
      <c r="R172">
        <v>3.73</v>
      </c>
      <c r="S172">
        <v>86.35</v>
      </c>
      <c r="T172">
        <v>75.819999999999993</v>
      </c>
      <c r="U172">
        <v>72.2</v>
      </c>
      <c r="V172">
        <v>72.2</v>
      </c>
      <c r="W172">
        <v>2.9</v>
      </c>
      <c r="X172">
        <v>2.58</v>
      </c>
      <c r="Y172">
        <v>3.68</v>
      </c>
      <c r="Z172">
        <v>3.66</v>
      </c>
      <c r="AA172">
        <v>4.7</v>
      </c>
      <c r="AB172">
        <v>4.32</v>
      </c>
      <c r="AC172">
        <v>4.0199999999999996</v>
      </c>
      <c r="AD172">
        <v>1.88</v>
      </c>
      <c r="AE172">
        <v>1.33</v>
      </c>
      <c r="AF172">
        <v>2.12</v>
      </c>
      <c r="AH172" s="4" t="str">
        <f t="shared" si="210"/>
        <v>ON</v>
      </c>
      <c r="AI172" s="31">
        <f>M172+'Config sheet'!$D$9-'Config sheet'!$C$139</f>
        <v>22.818899999999999</v>
      </c>
      <c r="AJ172" s="31">
        <f>N172+'Config sheet'!$D$9+'Config sheet'!$C$140</f>
        <v>35.868899999999996</v>
      </c>
      <c r="AK172" s="25">
        <f t="shared" si="141"/>
        <v>1.5718943507355743</v>
      </c>
      <c r="AL172" s="46">
        <f>'Config sheet'!$C$47</f>
        <v>3546.9708798579968</v>
      </c>
      <c r="AM172" s="4">
        <f>'Config sheet'!$C$42</f>
        <v>1817.9423322060413</v>
      </c>
      <c r="AN172" s="25">
        <f>'Config sheet'!$C$46</f>
        <v>1729.0285476519553</v>
      </c>
      <c r="AO172" s="25">
        <f t="shared" si="142"/>
        <v>1.5439152355263805</v>
      </c>
      <c r="AP172" s="25">
        <f>'Config sheet'!$C$50/100*GERC_A_PARA!AM172</f>
        <v>351.771841281869</v>
      </c>
      <c r="AQ172" s="25">
        <f t="shared" si="143"/>
        <v>351.771841281869</v>
      </c>
      <c r="AR172" s="25">
        <f t="shared" si="144"/>
        <v>471.50386181370192</v>
      </c>
      <c r="AS172" s="27">
        <f t="shared" si="145"/>
        <v>2169.7141734879106</v>
      </c>
      <c r="AT172" s="25">
        <f t="shared" si="146"/>
        <v>1618.7446417242279</v>
      </c>
      <c r="AU172" s="25">
        <f>'Config sheet'!$C$51/100*GERC_A_PARA!AN172</f>
        <v>266.0974934836359</v>
      </c>
      <c r="AV172" s="25">
        <f t="shared" si="147"/>
        <v>266.0974934836359</v>
      </c>
      <c r="AW172" s="25">
        <f t="shared" si="148"/>
        <v>356.66867290820716</v>
      </c>
      <c r="AX172" s="27">
        <f t="shared" si="149"/>
        <v>1995.1260411355911</v>
      </c>
      <c r="AY172" s="25">
        <f t="shared" si="150"/>
        <v>1488.4908012842018</v>
      </c>
      <c r="AZ172" s="31">
        <f t="shared" si="187"/>
        <v>93.413871363755518</v>
      </c>
      <c r="BA172" s="31">
        <f t="shared" si="188"/>
        <v>94.761730247452064</v>
      </c>
      <c r="BB172" s="31">
        <f t="shared" si="189"/>
        <v>69.692683755535271</v>
      </c>
      <c r="BC172" s="31">
        <f t="shared" si="190"/>
        <v>70.698272128623501</v>
      </c>
      <c r="BD172" s="25">
        <f t="shared" si="151"/>
        <v>94.087800805603791</v>
      </c>
      <c r="BE172">
        <f>'Config sheet'!$D$59</f>
        <v>82.44</v>
      </c>
      <c r="BF172" s="30">
        <f t="shared" si="191"/>
        <v>82.141639373841585</v>
      </c>
      <c r="BG172" s="19">
        <f>Coeff_Summary!$B$10+Coeff_Summary!$D$10*(C172)+Coeff_Summary!$E$10*AI172*100+Coeff_Summary!$F$10*(C172)^2+Coeff_Summary!$G$10*(C172)*AI172*100+Coeff_Summary!$H$10*(AI172*100)^2</f>
        <v>0.96122713126284298</v>
      </c>
      <c r="BH172" s="19">
        <f>Coeff_Summary!$B$8+Coeff_Summary!$D$8*(D172)+Coeff_Summary!$E$8*AJ172*100+Coeff_Summary!$F$8*(D172)^2+Coeff_Summary!$G$8*(D172)*AJ172*100+Coeff_Summary!$H$8*(AJ172*100)^2</f>
        <v>0.97243850162208334</v>
      </c>
      <c r="BI172" s="30">
        <f t="shared" si="192"/>
        <v>0.96683281644246311</v>
      </c>
      <c r="BJ172" s="30">
        <f>BG172*8314.4*(GERC_A_PARA!C172+273)/('Config sheet'!$C$28*AI172*10^5)</f>
        <v>6.3753173376062372E-2</v>
      </c>
      <c r="BK172">
        <f>BH172*(8314.4/'Config sheet'!$C$28)*(BT172/(AJ172*10^5))</f>
        <v>4.8118684949033895E-2</v>
      </c>
      <c r="BL172" s="30">
        <f t="shared" si="193"/>
        <v>3337.2668960735646</v>
      </c>
      <c r="BM172" s="30">
        <f t="shared" si="152"/>
        <v>52346.678907855276</v>
      </c>
      <c r="BN172" s="30">
        <f t="shared" si="153"/>
        <v>2489.8131615826992</v>
      </c>
      <c r="BO172" s="30">
        <f t="shared" si="154"/>
        <v>51743.167217056056</v>
      </c>
      <c r="BP172" s="19">
        <f>(Coeff_Summary!$B$4+Coeff_Summary!$D$4*(C172)+Coeff_Summary!$E$4*AI172*100+Coeff_Summary!$F$4*(C172)^2+Coeff_Summary!$G$4*(C172)*AI172*100+Coeff_Summary!$H$4*(AI172*100)^2+Coeff_Summary!$B$2+Coeff_Summary!$D$2*(D172)+Coeff_Summary!$E$2*AJ172*100+Coeff_Summary!$F$2*(D172)^2+Coeff_Summary!$G$2*(D172)*AJ172*100+Coeff_Summary!$H$2*(AJ172*100)^2)/2</f>
        <v>1.3616007228778051</v>
      </c>
      <c r="BQ172" s="30">
        <f t="shared" si="194"/>
        <v>3.7654811971654376</v>
      </c>
      <c r="BR172" s="30">
        <f>BI172*(8314.4/'Config sheet'!$C$28)*(273+C172)*BQ172*((AK172^(1/BQ172))-1)</f>
        <v>70319.184134284951</v>
      </c>
      <c r="BS172" s="30">
        <f t="shared" si="155"/>
        <v>336.13336047965061</v>
      </c>
      <c r="BT172" s="30">
        <f t="shared" si="156"/>
        <v>349.58</v>
      </c>
      <c r="BU172" s="52">
        <f t="shared" si="157"/>
        <v>73.884949465237142</v>
      </c>
      <c r="BV172" s="30">
        <f t="shared" si="158"/>
        <v>1383.8992543218471</v>
      </c>
      <c r="BW172" s="65">
        <f>Coeff_Summary!$B$8+Coeff_Summary!$D$8*(BS172-273)+Coeff_Summary!$E$8*AJ172*100+Coeff_Summary!$F$8*(BS172-273)^2+Coeff_Summary!$G$8*(BS172-273)*AJ172*100+Coeff_Summary!$H$8*(AJ172*100)^2</f>
        <v>0.96618510640028799</v>
      </c>
      <c r="BX172" s="30">
        <f>BW172*(8314.4/'Config sheet'!$C$28)*(BS172/(AI172*10^5))</f>
        <v>7.2260395702469782E-2</v>
      </c>
      <c r="BY172" s="30">
        <f t="shared" si="159"/>
        <v>1.1334399822927348</v>
      </c>
      <c r="BZ172" s="30">
        <f t="shared" si="160"/>
        <v>1.0116636016552207</v>
      </c>
      <c r="CA172" s="30">
        <f>('Config sheet'!$C$132*(AJ172-AI172) - 'Config sheet'!$C$133*GERC_A_PARA!AJ172)*10^5</f>
        <v>96728.994562693333</v>
      </c>
      <c r="CB172" s="30">
        <f>('Config sheet'!$C$132*(AJ172-AI172) + 'Config sheet'!$C$133*AI172)*10^5</f>
        <v>121308.93591339744</v>
      </c>
      <c r="CC172" s="30">
        <f>'Config sheet'!$C$148</f>
        <v>386976</v>
      </c>
      <c r="CD172" s="30">
        <f t="shared" si="195"/>
        <v>13.446639520349379</v>
      </c>
      <c r="CE172" s="30"/>
      <c r="CF172" s="30"/>
      <c r="CG172" s="30"/>
      <c r="CH172" s="30"/>
      <c r="CI172" s="30"/>
      <c r="CJ172" s="30"/>
      <c r="CK172" s="30"/>
      <c r="CL172" s="30"/>
      <c r="CM172" s="46">
        <f>P172+'Config sheet'!$O$9-'Config sheet'!$C$139</f>
        <v>34.918900000000001</v>
      </c>
      <c r="CN172" s="46">
        <f>Q172+'Config sheet'!$O$9+'Config sheet'!C$140</f>
        <v>64.858900000000006</v>
      </c>
      <c r="CO172" s="27">
        <f t="shared" si="161"/>
        <v>1.8574153252250216</v>
      </c>
      <c r="CP172" s="46">
        <f>'Config sheet'!$N$47</f>
        <v>1852.7346826837274</v>
      </c>
      <c r="CQ172" s="27">
        <f>'Config sheet'!$N$42</f>
        <v>970.82423361890676</v>
      </c>
      <c r="CR172" s="27">
        <f>'Config sheet'!$N$46</f>
        <v>881.91044906482068</v>
      </c>
      <c r="CS172" s="27">
        <f t="shared" si="162"/>
        <v>1.3857383355430084</v>
      </c>
      <c r="CT172" s="27">
        <f>'Config sheet'!$N$50/100*GERC_A_PARA!CQ172</f>
        <v>274.64617569078871</v>
      </c>
      <c r="CU172" s="27">
        <f t="shared" si="163"/>
        <v>274.64617569078871</v>
      </c>
      <c r="CV172" s="27">
        <f t="shared" si="164"/>
        <v>429.3665891195908</v>
      </c>
      <c r="CW172" s="27">
        <f t="shared" si="165"/>
        <v>1245.4704093096955</v>
      </c>
      <c r="CX172" s="27">
        <f t="shared" si="166"/>
        <v>796.67047581495603</v>
      </c>
      <c r="CY172" s="27">
        <f>'Config sheet'!$N$51/100*GERC_A_PARA!CR172</f>
        <v>198.78261521921058</v>
      </c>
      <c r="CZ172" s="27">
        <f t="shared" si="167"/>
        <v>198.78261521921058</v>
      </c>
      <c r="DA172" s="27">
        <f t="shared" si="168"/>
        <v>310.76570885529742</v>
      </c>
      <c r="DB172" s="27">
        <f t="shared" si="169"/>
        <v>1080.6930642840312</v>
      </c>
      <c r="DC172" s="27">
        <f t="shared" si="170"/>
        <v>691.26994210185103</v>
      </c>
      <c r="DD172" s="50">
        <f t="shared" si="171"/>
        <v>84.062984001536876</v>
      </c>
      <c r="DE172" s="50">
        <f t="shared" si="172"/>
        <v>87.302214895533467</v>
      </c>
      <c r="DF172" s="50">
        <f t="shared" si="173"/>
        <v>53.771247363514611</v>
      </c>
      <c r="DG172" s="50">
        <f t="shared" si="174"/>
        <v>55.843235263271339</v>
      </c>
      <c r="DH172" s="27">
        <f t="shared" si="175"/>
        <v>85.682599448535171</v>
      </c>
      <c r="DI172">
        <f>'Config sheet'!$N$59</f>
        <v>71.978923438716066</v>
      </c>
      <c r="DJ172" s="21">
        <f t="shared" si="196"/>
        <v>70.244920380964075</v>
      </c>
      <c r="DK172" s="19">
        <f>Coeff_Summary!$B$11+Coeff_Summary!$D$11*(F172)+Coeff_Summary!$E$11*CM172*100+Coeff_Summary!$F$11*(F172)^2+Coeff_Summary!$G$11*(F172)*CM172*100+Coeff_Summary!$H$11*(CM172*100)^2</f>
        <v>0.93940402097798126</v>
      </c>
      <c r="DL172" s="19">
        <f>Coeff_Summary!$B$9+Coeff_Summary!$D$9*(G172)+Coeff_Summary!$E$9*CN172*100+Coeff_Summary!$F$9*(G172)^2+Coeff_Summary!$G$9*(G172)*CN172*100+Coeff_Summary!$H$9*(CN172*100)^2</f>
        <v>0.95584136882140813</v>
      </c>
      <c r="DM172" s="30">
        <f t="shared" si="197"/>
        <v>0.94762269489969464</v>
      </c>
      <c r="DN172">
        <f>DK172*8314.4*(GERC_A_PARA!F172+273)/('Config sheet'!$N$28*GERC_A_PARA!CM172*10^5)</f>
        <v>4.016255739460016E-2</v>
      </c>
      <c r="DO172">
        <f>DL172*(8314.4/'Config sheet'!$N$28)*((GERC_A_PARA!G172+273)/(GERC_A_PARA!CN172*10^5))</f>
        <v>2.6139668539197483E-2</v>
      </c>
      <c r="DP172" s="30">
        <f t="shared" si="198"/>
        <v>1587.4712370079872</v>
      </c>
      <c r="DQ172" s="30">
        <f t="shared" si="176"/>
        <v>39526.14922926751</v>
      </c>
      <c r="DR172" s="30">
        <f t="shared" si="177"/>
        <v>1015.4327684353962</v>
      </c>
      <c r="DS172" s="30">
        <f t="shared" si="178"/>
        <v>38846.428634422577</v>
      </c>
      <c r="DT172" s="19">
        <f>(Coeff_Summary!$B$5+Coeff_Summary!$D$5*(F172)+Coeff_Summary!$E$5*CM172*100+Coeff_Summary!$F$5*(F172)^2+Coeff_Summary!$G$5*(F172)*CM172*100+Coeff_Summary!$H$5*(CM172*100)^2+Coeff_Summary!$B$3+Coeff_Summary!$D$3*(G172)+Coeff_Summary!$E$3*CN172*100+Coeff_Summary!$F$3*(G172)^2+Coeff_Summary!$G$3*(G172)*CN172*100+Coeff_Summary!$H$3*(CN172*100)^2)/2</f>
        <v>1.4147896464851599</v>
      </c>
      <c r="DU172" s="30">
        <f t="shared" si="199"/>
        <v>3.4108605614286405</v>
      </c>
      <c r="DV172" s="30">
        <f>DM172*(8314.4/'Config sheet'!$N$28)*(273+F172)*DU172*((CO172^(1/DU172))-1)</f>
        <v>96050.960634818373</v>
      </c>
      <c r="DW172" s="30">
        <f t="shared" si="179"/>
        <v>352.57009235637008</v>
      </c>
      <c r="DX172" s="30">
        <f t="shared" si="180"/>
        <v>349.35</v>
      </c>
      <c r="DY172" s="30">
        <f t="shared" si="181"/>
        <v>105.82189903520175</v>
      </c>
      <c r="DZ172" s="30">
        <f t="shared" si="182"/>
        <v>996.57082069022522</v>
      </c>
      <c r="EA172" s="65">
        <f>Coeff_Summary!$B$9+Coeff_Summary!$D$9*(DW172-273)+Coeff_Summary!$E$9*CN172*100+Coeff_Summary!$F$9*(DW172-273)^2+Coeff_Summary!$G$9*(DW172-273)*CN172*100+Coeff_Summary!$H$9*(CN172*100)^2</f>
        <v>0.95816131725014131</v>
      </c>
      <c r="EB172" s="30">
        <f>EA172*(8314.4/'Config sheet'!$C$28)*(DW172/(CM172*10^5))</f>
        <v>4.9118673908666699E-2</v>
      </c>
      <c r="EC172" s="30">
        <f t="shared" si="183"/>
        <v>1.2229966689140839</v>
      </c>
      <c r="ED172" s="30">
        <f t="shared" si="184"/>
        <v>1.0174976341130784</v>
      </c>
      <c r="EE172" s="30">
        <f>('Config sheet'!$N$132*(CN172-CM172) - 'Config sheet'!$N$133*GERC_A_PARA!CN172)*10^5</f>
        <v>109752.11308480466</v>
      </c>
      <c r="EF172" s="30">
        <f>('Config sheet'!$N$132*(CN172-CM172) + 'Config sheet'!$N$133*CM172)*10^5</f>
        <v>151541.59014992358</v>
      </c>
      <c r="EG172" s="30">
        <f>'Config sheet'!$N$148</f>
        <v>386976</v>
      </c>
      <c r="EH172" s="30">
        <f t="shared" si="185"/>
        <v>2380.4700750120724</v>
      </c>
      <c r="EI172" s="30">
        <f>'Config sheet'!$E$127+'Config sheet'!$P$127</f>
        <v>3308.2</v>
      </c>
      <c r="EJ172" s="30"/>
      <c r="EK172" s="63">
        <f t="shared" si="186"/>
        <v>52346.678907855276</v>
      </c>
      <c r="EL172" s="63">
        <f t="shared" si="207"/>
        <v>51743.167217056056</v>
      </c>
      <c r="EM172" s="63">
        <f t="shared" si="208"/>
        <v>39526.14922926751</v>
      </c>
      <c r="EN172" s="63">
        <f t="shared" si="209"/>
        <v>38846.428634422577</v>
      </c>
      <c r="EO172" s="30">
        <f>BL172*(('Config sheet'!$D$8+273)/(C172+273))*(GERC_A_PARA!AI172/'Config sheet'!$D$7)*(1/GERC_A_PARA!BG172)*24*10^-3</f>
        <v>1816.7834880221644</v>
      </c>
      <c r="EP172" s="30">
        <f>BN172*(('Config sheet'!$D$8+273)/(D172+273))*(GERC_A_PARA!AJ172/'Config sheet'!$D$7)*(1/GERC_A_PARA!BH172)*24*10^-3</f>
        <v>1795.8375541530377</v>
      </c>
      <c r="EQ172" s="30">
        <f t="shared" si="200"/>
        <v>1806.310521087601</v>
      </c>
      <c r="ER172" s="30">
        <f>DP172*(('Config sheet'!$D$8+273)/(F172+273))*(CM172/'Config sheet'!$D$7)*(1/DK172)*24*10^-3</f>
        <v>1371.8244741226006</v>
      </c>
      <c r="ES172" s="30">
        <f>DR172*(('Config sheet'!$D$8+273)/(G172+273))*(CN172/'Config sheet'!$D$7)*(1/DL172)*24*10^-3</f>
        <v>1348.2335763054414</v>
      </c>
      <c r="ET172" s="30">
        <f t="shared" si="201"/>
        <v>1360.029025214021</v>
      </c>
      <c r="EU172">
        <f t="shared" si="202"/>
        <v>1.0116636016552207</v>
      </c>
      <c r="EV172">
        <f t="shared" si="203"/>
        <v>1.0174976341130779</v>
      </c>
      <c r="EW172" s="30">
        <f t="shared" si="204"/>
        <v>0.76614692665831619</v>
      </c>
      <c r="EX172" s="30">
        <f>'Config sheet'!$C$123/('Config sheet'!$F$17*10^-3)</f>
        <v>1.2841244171864261</v>
      </c>
      <c r="EY172" s="30">
        <f t="shared" si="205"/>
        <v>0.73275702372116647</v>
      </c>
      <c r="EZ172" s="30">
        <f>'Config sheet'!$N$123/('Config sheet'!$Q$17*10^-3)</f>
        <v>1.4616189626248377</v>
      </c>
      <c r="FA172" s="1" t="s">
        <v>579</v>
      </c>
      <c r="FB172" s="30">
        <f t="shared" si="206"/>
        <v>-3.2200923563700599</v>
      </c>
      <c r="FC172" s="30"/>
    </row>
    <row r="173" spans="1:159" x14ac:dyDescent="0.25">
      <c r="A173" s="1">
        <v>43487</v>
      </c>
      <c r="B173" s="2">
        <v>0.12638888888888888</v>
      </c>
      <c r="C173">
        <v>25.21</v>
      </c>
      <c r="D173">
        <v>76.63</v>
      </c>
      <c r="E173">
        <v>20.75</v>
      </c>
      <c r="F173">
        <v>20.74</v>
      </c>
      <c r="G173">
        <v>76.38</v>
      </c>
      <c r="H173">
        <v>66.33</v>
      </c>
      <c r="I173">
        <v>71.760000000000005</v>
      </c>
      <c r="J173">
        <v>71.989999999999995</v>
      </c>
      <c r="K173">
        <v>72.180000000000007</v>
      </c>
      <c r="L173">
        <v>69.459999999999994</v>
      </c>
      <c r="M173">
        <v>21.76</v>
      </c>
      <c r="N173">
        <v>34.369999999999997</v>
      </c>
      <c r="O173">
        <v>33.9</v>
      </c>
      <c r="P173">
        <v>33.840000000000003</v>
      </c>
      <c r="Q173">
        <v>63.52</v>
      </c>
      <c r="R173">
        <v>3.72</v>
      </c>
      <c r="S173">
        <v>86.28</v>
      </c>
      <c r="T173">
        <v>75.599999999999994</v>
      </c>
      <c r="U173">
        <v>72.12</v>
      </c>
      <c r="V173">
        <v>72.12</v>
      </c>
      <c r="W173">
        <v>2.92</v>
      </c>
      <c r="X173">
        <v>2.57</v>
      </c>
      <c r="Y173">
        <v>3.69</v>
      </c>
      <c r="Z173">
        <v>3.69</v>
      </c>
      <c r="AA173">
        <v>4.67</v>
      </c>
      <c r="AB173">
        <v>4.33</v>
      </c>
      <c r="AC173">
        <v>4</v>
      </c>
      <c r="AD173">
        <v>1.71</v>
      </c>
      <c r="AE173">
        <v>1.5</v>
      </c>
      <c r="AF173">
        <v>2.13</v>
      </c>
      <c r="AH173" s="4" t="str">
        <f t="shared" si="210"/>
        <v>ON</v>
      </c>
      <c r="AI173" s="31">
        <f>M173+'Config sheet'!$D$9-'Config sheet'!$C$139</f>
        <v>22.718900000000001</v>
      </c>
      <c r="AJ173" s="31">
        <f>N173+'Config sheet'!$D$9+'Config sheet'!$C$140</f>
        <v>35.728899999999996</v>
      </c>
      <c r="AK173" s="25">
        <f t="shared" si="141"/>
        <v>1.5726509646153639</v>
      </c>
      <c r="AL173" s="46">
        <f>'Config sheet'!$C$47</f>
        <v>3546.9708798579968</v>
      </c>
      <c r="AM173" s="4">
        <f>'Config sheet'!$C$42</f>
        <v>1817.9423322060413</v>
      </c>
      <c r="AN173" s="25">
        <f>'Config sheet'!$C$46</f>
        <v>1729.0285476519553</v>
      </c>
      <c r="AO173" s="25">
        <f t="shared" si="142"/>
        <v>1.5416599835628282</v>
      </c>
      <c r="AP173" s="25">
        <f>'Config sheet'!$C$50/100*GERC_A_PARA!AM173</f>
        <v>351.771841281869</v>
      </c>
      <c r="AQ173" s="25">
        <f t="shared" si="143"/>
        <v>351.771841281869</v>
      </c>
      <c r="AR173" s="25">
        <f t="shared" si="144"/>
        <v>471.85322773292256</v>
      </c>
      <c r="AS173" s="27">
        <f t="shared" si="145"/>
        <v>2169.7141734879106</v>
      </c>
      <c r="AT173" s="25">
        <f t="shared" si="146"/>
        <v>1617.5461033302943</v>
      </c>
      <c r="AU173" s="25">
        <f>'Config sheet'!$C$51/100*GERC_A_PARA!AN173</f>
        <v>266.0974934836359</v>
      </c>
      <c r="AV173" s="25">
        <f t="shared" si="147"/>
        <v>266.0974934836359</v>
      </c>
      <c r="AW173" s="25">
        <f t="shared" si="148"/>
        <v>356.93295044410786</v>
      </c>
      <c r="AX173" s="27">
        <f t="shared" si="149"/>
        <v>1995.1260411355911</v>
      </c>
      <c r="AY173" s="25">
        <f t="shared" si="150"/>
        <v>1487.3887044318806</v>
      </c>
      <c r="AZ173" s="31">
        <f t="shared" si="187"/>
        <v>93.394653706900769</v>
      </c>
      <c r="BA173" s="31">
        <f t="shared" si="188"/>
        <v>94.746445506418738</v>
      </c>
      <c r="BB173" s="31">
        <f t="shared" si="189"/>
        <v>69.626755459972713</v>
      </c>
      <c r="BC173" s="31">
        <f t="shared" si="190"/>
        <v>70.634531315678686</v>
      </c>
      <c r="BD173" s="25">
        <f t="shared" si="151"/>
        <v>94.070549606659753</v>
      </c>
      <c r="BE173">
        <f>'Config sheet'!$D$59</f>
        <v>82.44</v>
      </c>
      <c r="BF173" s="30">
        <f t="shared" si="191"/>
        <v>82.100596497242719</v>
      </c>
      <c r="BG173" s="19">
        <f>Coeff_Summary!$B$10+Coeff_Summary!$D$10*(C173)+Coeff_Summary!$E$10*AI173*100+Coeff_Summary!$F$10*(C173)^2+Coeff_Summary!$G$10*(C173)*AI173*100+Coeff_Summary!$H$10*(AI173*100)^2</f>
        <v>0.96144829099702045</v>
      </c>
      <c r="BH173" s="19">
        <f>Coeff_Summary!$B$8+Coeff_Summary!$D$8*(D173)+Coeff_Summary!$E$8*AJ173*100+Coeff_Summary!$F$8*(D173)^2+Coeff_Summary!$G$8*(D173)*AJ173*100+Coeff_Summary!$H$8*(AJ173*100)^2</f>
        <v>0.97255198662559239</v>
      </c>
      <c r="BI173" s="30">
        <f t="shared" si="192"/>
        <v>0.96700013881130642</v>
      </c>
      <c r="BJ173" s="30">
        <f>BG173*8314.4*(GERC_A_PARA!C173+273)/('Config sheet'!$C$28*AI173*10^5)</f>
        <v>6.4074307217429502E-2</v>
      </c>
      <c r="BK173">
        <f>BH173*(8314.4/'Config sheet'!$C$28)*(BT173/(AJ173*10^5))</f>
        <v>4.8319780696115776E-2</v>
      </c>
      <c r="BL173" s="30">
        <f t="shared" si="193"/>
        <v>3336.6550010705923</v>
      </c>
      <c r="BM173" s="30">
        <f t="shared" si="152"/>
        <v>52074.77296239818</v>
      </c>
      <c r="BN173" s="30">
        <f t="shared" si="153"/>
        <v>2487.5134988232353</v>
      </c>
      <c r="BO173" s="30">
        <f t="shared" si="154"/>
        <v>51480.231552938239</v>
      </c>
      <c r="BP173" s="19">
        <f>(Coeff_Summary!$B$4+Coeff_Summary!$D$4*(C173)+Coeff_Summary!$E$4*AI173*100+Coeff_Summary!$F$4*(C173)^2+Coeff_Summary!$G$4*(C173)*AI173*100+Coeff_Summary!$H$4*(AI173*100)^2+Coeff_Summary!$B$2+Coeff_Summary!$D$2*(D173)+Coeff_Summary!$E$2*AJ173*100+Coeff_Summary!$F$2*(D173)^2+Coeff_Summary!$G$2*(D173)*AJ173*100+Coeff_Summary!$H$2*(AJ173*100)^2)/2</f>
        <v>1.3611966945137852</v>
      </c>
      <c r="BQ173" s="30">
        <f t="shared" si="194"/>
        <v>3.7685746165150316</v>
      </c>
      <c r="BR173" s="30">
        <f>BI173*(8314.4/'Config sheet'!$C$28)*(273+C173)*BQ173*((AK173^(1/BQ173))-1)</f>
        <v>70435.57387089415</v>
      </c>
      <c r="BS173" s="30">
        <f t="shared" si="155"/>
        <v>336.27846081130377</v>
      </c>
      <c r="BT173" s="30">
        <f t="shared" si="156"/>
        <v>349.63</v>
      </c>
      <c r="BU173" s="52">
        <f t="shared" si="157"/>
        <v>74.034346190789137</v>
      </c>
      <c r="BV173" s="30">
        <f t="shared" si="158"/>
        <v>1376.206790243112</v>
      </c>
      <c r="BW173" s="65">
        <f>Coeff_Summary!$B$8+Coeff_Summary!$D$8*(BS173-273)+Coeff_Summary!$E$8*AJ173*100+Coeff_Summary!$F$8*(BS173-273)^2+Coeff_Summary!$G$8*(BS173-273)*AJ173*100+Coeff_Summary!$H$8*(AJ173*100)^2</f>
        <v>0.96637077482833167</v>
      </c>
      <c r="BX173" s="30">
        <f>BW173*(8314.4/'Config sheet'!$C$28)*(BS173/(AI173*10^5))</f>
        <v>7.2623742086470433E-2</v>
      </c>
      <c r="BY173" s="30">
        <f t="shared" si="159"/>
        <v>1.1334300008898934</v>
      </c>
      <c r="BZ173" s="30">
        <f t="shared" si="160"/>
        <v>1.0115489264815867</v>
      </c>
      <c r="CA173" s="30">
        <f>('Config sheet'!$C$132*(AJ173-AI173) - 'Config sheet'!$C$133*GERC_A_PARA!AJ173)*10^5</f>
        <v>96445.095862920221</v>
      </c>
      <c r="CB173" s="30">
        <f>('Config sheet'!$C$132*(AJ173-AI173) + 'Config sheet'!$C$133*AI173)*10^5</f>
        <v>120924.51911745836</v>
      </c>
      <c r="CC173" s="30">
        <f>'Config sheet'!$C$148</f>
        <v>386976</v>
      </c>
      <c r="CD173" s="30">
        <f t="shared" si="195"/>
        <v>13.351539188696222</v>
      </c>
      <c r="CE173" s="30"/>
      <c r="CF173" s="30"/>
      <c r="CG173" s="30"/>
      <c r="CH173" s="30"/>
      <c r="CI173" s="30"/>
      <c r="CJ173" s="30"/>
      <c r="CK173" s="30"/>
      <c r="CL173" s="30"/>
      <c r="CM173" s="46">
        <f>P173+'Config sheet'!$O$9-'Config sheet'!$C$139</f>
        <v>34.798900000000003</v>
      </c>
      <c r="CN173" s="46">
        <f>Q173+'Config sheet'!$O$9+'Config sheet'!C$140</f>
        <v>64.878900000000016</v>
      </c>
      <c r="CO173" s="27">
        <f t="shared" si="161"/>
        <v>1.8643951389268054</v>
      </c>
      <c r="CP173" s="46">
        <f>'Config sheet'!$N$47</f>
        <v>1852.7346826837274</v>
      </c>
      <c r="CQ173" s="27">
        <f>'Config sheet'!$N$42</f>
        <v>970.82423361890676</v>
      </c>
      <c r="CR173" s="27">
        <f>'Config sheet'!$N$46</f>
        <v>881.91044906482068</v>
      </c>
      <c r="CS173" s="27">
        <f t="shared" si="162"/>
        <v>1.3859312886602555</v>
      </c>
      <c r="CT173" s="27">
        <f>'Config sheet'!$N$50/100*GERC_A_PARA!CQ173</f>
        <v>274.64617569078871</v>
      </c>
      <c r="CU173" s="27">
        <f t="shared" si="163"/>
        <v>274.64617569078871</v>
      </c>
      <c r="CV173" s="27">
        <f t="shared" si="164"/>
        <v>430.50338243991399</v>
      </c>
      <c r="CW173" s="27">
        <f t="shared" si="165"/>
        <v>1245.4704093096955</v>
      </c>
      <c r="CX173" s="27">
        <f t="shared" si="166"/>
        <v>794.56677648912887</v>
      </c>
      <c r="CY173" s="27">
        <f>'Config sheet'!$N$51/100*GERC_A_PARA!CR173</f>
        <v>198.78261521921058</v>
      </c>
      <c r="CZ173" s="27">
        <f t="shared" si="167"/>
        <v>198.78261521921058</v>
      </c>
      <c r="DA173" s="27">
        <f t="shared" si="168"/>
        <v>311.5884938389558</v>
      </c>
      <c r="DB173" s="27">
        <f t="shared" si="169"/>
        <v>1080.6930642840312</v>
      </c>
      <c r="DC173" s="27">
        <f t="shared" si="170"/>
        <v>689.44456491603705</v>
      </c>
      <c r="DD173" s="50">
        <f t="shared" si="171"/>
        <v>83.945888313053118</v>
      </c>
      <c r="DE173" s="50">
        <f t="shared" si="172"/>
        <v>87.208919143733368</v>
      </c>
      <c r="DF173" s="50">
        <f t="shared" si="173"/>
        <v>53.554555273126091</v>
      </c>
      <c r="DG173" s="50">
        <f t="shared" si="174"/>
        <v>55.636255383653214</v>
      </c>
      <c r="DH173" s="27">
        <f t="shared" si="175"/>
        <v>85.57740372839325</v>
      </c>
      <c r="DI173">
        <f>'Config sheet'!$N$59</f>
        <v>71.978923438716066</v>
      </c>
      <c r="DJ173" s="21">
        <f t="shared" si="196"/>
        <v>70.086404528391455</v>
      </c>
      <c r="DK173" s="19">
        <f>Coeff_Summary!$B$11+Coeff_Summary!$D$11*(F173)+Coeff_Summary!$E$11*CM173*100+Coeff_Summary!$F$11*(F173)^2+Coeff_Summary!$G$11*(F173)*CM173*100+Coeff_Summary!$H$11*(CM173*100)^2</f>
        <v>0.93933577397794088</v>
      </c>
      <c r="DL173" s="19">
        <f>Coeff_Summary!$B$9+Coeff_Summary!$D$9*(G173)+Coeff_Summary!$E$9*CN173*100+Coeff_Summary!$F$9*(G173)^2+Coeff_Summary!$G$9*(G173)*CN173*100+Coeff_Summary!$H$9*(CN173*100)^2</f>
        <v>0.95585370714306084</v>
      </c>
      <c r="DM173" s="30">
        <f t="shared" si="197"/>
        <v>0.94759474056050086</v>
      </c>
      <c r="DN173">
        <f>DK173*8314.4*(GERC_A_PARA!F173+273)/('Config sheet'!$N$28*GERC_A_PARA!CM173*10^5)</f>
        <v>4.0257010565799514E-2</v>
      </c>
      <c r="DO173">
        <f>DL173*(8314.4/'Config sheet'!$N$28)*((GERC_A_PARA!G173+273)/(GERC_A_PARA!CN173*10^5))</f>
        <v>2.6134191915988505E-2</v>
      </c>
      <c r="DP173" s="30">
        <f t="shared" si="198"/>
        <v>1585.522239416219</v>
      </c>
      <c r="DQ173" s="30">
        <f t="shared" si="176"/>
        <v>39384.996976482027</v>
      </c>
      <c r="DR173" s="30">
        <f t="shared" si="177"/>
        <v>1011.5080096708349</v>
      </c>
      <c r="DS173" s="30">
        <f t="shared" si="178"/>
        <v>38704.392044048989</v>
      </c>
      <c r="DT173" s="19">
        <f>(Coeff_Summary!$B$5+Coeff_Summary!$D$5*(F173)+Coeff_Summary!$E$5*CM173*100+Coeff_Summary!$F$5*(F173)^2+Coeff_Summary!$G$5*(F173)*CM173*100+Coeff_Summary!$H$5*(CM173*100)^2+Coeff_Summary!$B$3+Coeff_Summary!$D$3*(G173)+Coeff_Summary!$E$3*CN173*100+Coeff_Summary!$F$3*(G173)^2+Coeff_Summary!$G$3*(G173)*CN173*100+Coeff_Summary!$H$3*(CN173*100)^2)/2</f>
        <v>1.4148307245026301</v>
      </c>
      <c r="DU173" s="30">
        <f t="shared" si="199"/>
        <v>3.410621829419628</v>
      </c>
      <c r="DV173" s="30">
        <f>DM173*(8314.4/'Config sheet'!$N$28)*(273+F173)*DU173*((CO173^(1/DU173))-1)</f>
        <v>96586.694640444635</v>
      </c>
      <c r="DW173" s="30">
        <f t="shared" si="179"/>
        <v>352.60240606936958</v>
      </c>
      <c r="DX173" s="30">
        <f t="shared" si="180"/>
        <v>349.38</v>
      </c>
      <c r="DY173" s="30">
        <f t="shared" si="181"/>
        <v>105.79152780260529</v>
      </c>
      <c r="DZ173" s="30">
        <f t="shared" si="182"/>
        <v>998.83725080105239</v>
      </c>
      <c r="EA173" s="65">
        <f>Coeff_Summary!$B$9+Coeff_Summary!$D$9*(DW173-273)+Coeff_Summary!$E$9*CN173*100+Coeff_Summary!$F$9*(DW173-273)^2+Coeff_Summary!$G$9*(DW173-273)*CN173*100+Coeff_Summary!$H$9*(CN173*100)^2</f>
        <v>0.95817506187714985</v>
      </c>
      <c r="EB173" s="30">
        <f>EA173*(8314.4/'Config sheet'!$C$28)*(DW173/(CM173*10^5))</f>
        <v>4.9293278435026837E-2</v>
      </c>
      <c r="EC173" s="30">
        <f t="shared" si="183"/>
        <v>1.2244644533268974</v>
      </c>
      <c r="ED173" s="30">
        <f t="shared" si="184"/>
        <v>1.0175846950821097</v>
      </c>
      <c r="EE173" s="30">
        <f>('Config sheet'!$N$132*(CN173-CM173) - 'Config sheet'!$N$133*GERC_A_PARA!CN173)*10^5</f>
        <v>110383.96147663056</v>
      </c>
      <c r="EF173" s="30">
        <f>('Config sheet'!$N$132*(CN173-CM173) + 'Config sheet'!$N$133*CM173)*10^5</f>
        <v>152131.55600168032</v>
      </c>
      <c r="EG173" s="30">
        <f>'Config sheet'!$N$148</f>
        <v>386976</v>
      </c>
      <c r="EH173" s="30">
        <f t="shared" si="185"/>
        <v>2375.0440410441643</v>
      </c>
      <c r="EI173" s="30">
        <f>'Config sheet'!$E$127+'Config sheet'!$P$127</f>
        <v>3308.2</v>
      </c>
      <c r="EJ173" s="30"/>
      <c r="EK173" s="63">
        <f t="shared" si="186"/>
        <v>52074.77296239818</v>
      </c>
      <c r="EL173" s="63">
        <f t="shared" si="207"/>
        <v>51480.231552938239</v>
      </c>
      <c r="EM173" s="63">
        <f t="shared" si="208"/>
        <v>39384.996976482027</v>
      </c>
      <c r="EN173" s="63">
        <f t="shared" si="209"/>
        <v>38704.392044048989</v>
      </c>
      <c r="EO173" s="30">
        <f>BL173*(('Config sheet'!$D$8+273)/(C173+273))*(GERC_A_PARA!AI173/'Config sheet'!$D$7)*(1/GERC_A_PARA!BG173)*24*10^-3</f>
        <v>1807.3465143247297</v>
      </c>
      <c r="EP173" s="30">
        <f>BN173*(('Config sheet'!$D$8+273)/(D173+273))*(GERC_A_PARA!AJ173/'Config sheet'!$D$7)*(1/GERC_A_PARA!BH173)*24*10^-3</f>
        <v>1786.7119098342782</v>
      </c>
      <c r="EQ173" s="30">
        <f t="shared" si="200"/>
        <v>1797.0292120795038</v>
      </c>
      <c r="ER173" s="30">
        <f>DP173*(('Config sheet'!$D$8+273)/(F173+273))*(CM173/'Config sheet'!$D$7)*(1/DK173)*24*10^-3</f>
        <v>1366.9255371220472</v>
      </c>
      <c r="ES173" s="30">
        <f>DR173*(('Config sheet'!$D$8+273)/(G173+273))*(CN173/'Config sheet'!$D$7)*(1/DL173)*24*10^-3</f>
        <v>1343.3039468147158</v>
      </c>
      <c r="ET173" s="30">
        <f t="shared" si="201"/>
        <v>1355.1147419683816</v>
      </c>
      <c r="EU173">
        <f t="shared" si="202"/>
        <v>1.0115489264815867</v>
      </c>
      <c r="EV173">
        <f t="shared" si="203"/>
        <v>1.0175846950821097</v>
      </c>
      <c r="EW173" s="30">
        <f t="shared" si="204"/>
        <v>0.76582327153746133</v>
      </c>
      <c r="EX173" s="30">
        <f>'Config sheet'!$C$123/('Config sheet'!$F$17*10^-3)</f>
        <v>1.2841244171864261</v>
      </c>
      <c r="EY173" s="30">
        <f t="shared" si="205"/>
        <v>0.73708684576051786</v>
      </c>
      <c r="EZ173" s="30">
        <f>'Config sheet'!$N$123/('Config sheet'!$Q$17*10^-3)</f>
        <v>1.4616189626248377</v>
      </c>
      <c r="FA173" s="1" t="s">
        <v>580</v>
      </c>
      <c r="FB173" s="30">
        <f t="shared" si="206"/>
        <v>-3.2224060693695833</v>
      </c>
      <c r="FC173" s="30"/>
    </row>
    <row r="174" spans="1:159" x14ac:dyDescent="0.25">
      <c r="A174" s="1">
        <v>43487</v>
      </c>
      <c r="B174" s="2">
        <v>0.16805555555555554</v>
      </c>
      <c r="C174">
        <v>22.59</v>
      </c>
      <c r="D174">
        <v>74</v>
      </c>
      <c r="E174">
        <v>20.52</v>
      </c>
      <c r="F174">
        <v>20.5</v>
      </c>
      <c r="G174">
        <v>73.06</v>
      </c>
      <c r="H174">
        <v>66.290000000000006</v>
      </c>
      <c r="I174">
        <v>71.739999999999995</v>
      </c>
      <c r="J174">
        <v>72.040000000000006</v>
      </c>
      <c r="K174">
        <v>72.099999999999994</v>
      </c>
      <c r="L174">
        <v>69.5</v>
      </c>
      <c r="M174">
        <v>22.96</v>
      </c>
      <c r="N174">
        <v>35.83</v>
      </c>
      <c r="O174">
        <v>35.340000000000003</v>
      </c>
      <c r="P174">
        <v>35.270000000000003</v>
      </c>
      <c r="Q174">
        <v>63.31</v>
      </c>
      <c r="R174">
        <v>3.72</v>
      </c>
      <c r="S174">
        <v>86.21</v>
      </c>
      <c r="T174">
        <v>75.849999999999994</v>
      </c>
      <c r="U174">
        <v>72.2</v>
      </c>
      <c r="V174">
        <v>72.2</v>
      </c>
      <c r="W174">
        <v>3.07</v>
      </c>
      <c r="X174">
        <v>2.61</v>
      </c>
      <c r="Y174">
        <v>3.61</v>
      </c>
      <c r="Z174">
        <v>3.74</v>
      </c>
      <c r="AA174">
        <v>4.67</v>
      </c>
      <c r="AB174">
        <v>4.2</v>
      </c>
      <c r="AC174">
        <v>3.85</v>
      </c>
      <c r="AD174">
        <v>1.87</v>
      </c>
      <c r="AE174">
        <v>1.18</v>
      </c>
      <c r="AF174">
        <v>2.04</v>
      </c>
      <c r="AH174" s="4" t="str">
        <f t="shared" si="210"/>
        <v>ON</v>
      </c>
      <c r="AI174" s="31">
        <f>M174+'Config sheet'!$D$9-'Config sheet'!$C$139</f>
        <v>23.918900000000001</v>
      </c>
      <c r="AJ174" s="31">
        <f>N174+'Config sheet'!$D$9+'Config sheet'!$C$140</f>
        <v>37.188899999999997</v>
      </c>
      <c r="AK174" s="25">
        <f t="shared" si="141"/>
        <v>1.5547913992700331</v>
      </c>
      <c r="AL174" s="46">
        <f>'Config sheet'!$C$47</f>
        <v>3546.9708798579968</v>
      </c>
      <c r="AM174" s="4">
        <f>'Config sheet'!$C$42</f>
        <v>1817.9423322060413</v>
      </c>
      <c r="AN174" s="25">
        <f>'Config sheet'!$C$46</f>
        <v>1729.0285476519553</v>
      </c>
      <c r="AO174" s="25">
        <f t="shared" si="142"/>
        <v>1.5706660009258737</v>
      </c>
      <c r="AP174" s="25">
        <f>'Config sheet'!$C$50/100*GERC_A_PARA!AM174</f>
        <v>351.771841281869</v>
      </c>
      <c r="AQ174" s="25">
        <f t="shared" si="143"/>
        <v>351.771841281869</v>
      </c>
      <c r="AR174" s="25">
        <f t="shared" si="144"/>
        <v>465.90080868629025</v>
      </c>
      <c r="AS174" s="27">
        <f t="shared" si="145"/>
        <v>2169.7141734879106</v>
      </c>
      <c r="AT174" s="25">
        <f t="shared" si="146"/>
        <v>1638.2121164703408</v>
      </c>
      <c r="AU174" s="25">
        <f>'Config sheet'!$C$51/100*GERC_A_PARA!AN174</f>
        <v>266.0974934836359</v>
      </c>
      <c r="AV174" s="25">
        <f t="shared" si="147"/>
        <v>266.0974934836359</v>
      </c>
      <c r="AW174" s="25">
        <f t="shared" si="148"/>
        <v>352.43024840092772</v>
      </c>
      <c r="AX174" s="27">
        <f t="shared" si="149"/>
        <v>1995.1260411355911</v>
      </c>
      <c r="AY174" s="25">
        <f t="shared" si="150"/>
        <v>1506.3918069999372</v>
      </c>
      <c r="AZ174" s="31">
        <f t="shared" si="187"/>
        <v>93.722079882152926</v>
      </c>
      <c r="BA174" s="31">
        <f t="shared" si="188"/>
        <v>95.006863534177441</v>
      </c>
      <c r="BB174" s="31">
        <f t="shared" si="189"/>
        <v>70.76353591631252</v>
      </c>
      <c r="BC174" s="31">
        <f t="shared" si="190"/>
        <v>71.733593710794324</v>
      </c>
      <c r="BD174" s="25">
        <f t="shared" si="151"/>
        <v>94.364471708165183</v>
      </c>
      <c r="BE174">
        <f>'Config sheet'!$D$59</f>
        <v>82.44</v>
      </c>
      <c r="BF174" s="30">
        <f t="shared" si="191"/>
        <v>82.806518260859306</v>
      </c>
      <c r="BG174" s="19">
        <f>Coeff_Summary!$B$10+Coeff_Summary!$D$10*(C174)+Coeff_Summary!$E$10*AI174*100+Coeff_Summary!$F$10*(C174)^2+Coeff_Summary!$G$10*(C174)*AI174*100+Coeff_Summary!$H$10*(AI174*100)^2</f>
        <v>0.95807493263850085</v>
      </c>
      <c r="BH174" s="19">
        <f>Coeff_Summary!$B$8+Coeff_Summary!$D$8*(D174)+Coeff_Summary!$E$8*AJ174*100+Coeff_Summary!$F$8*(D174)^2+Coeff_Summary!$G$8*(D174)*AJ174*100+Coeff_Summary!$H$8*(AJ174*100)^2</f>
        <v>0.97041053288795087</v>
      </c>
      <c r="BI174" s="30">
        <f t="shared" si="192"/>
        <v>0.96424273276322592</v>
      </c>
      <c r="BJ174" s="30">
        <f>BG174*8314.4*(GERC_A_PARA!C174+273)/('Config sheet'!$C$28*AI174*10^5)</f>
        <v>6.0113372878205194E-2</v>
      </c>
      <c r="BK174">
        <f>BH174*(8314.4/'Config sheet'!$C$28)*(BT174/(AJ174*10^5))</f>
        <v>4.5972140834134978E-2</v>
      </c>
      <c r="BL174" s="30">
        <f t="shared" si="193"/>
        <v>3347.0803324204571</v>
      </c>
      <c r="BM174" s="30">
        <f t="shared" si="152"/>
        <v>55679.463190360766</v>
      </c>
      <c r="BN174" s="30">
        <f t="shared" si="153"/>
        <v>2527.1658462534911</v>
      </c>
      <c r="BO174" s="30">
        <f t="shared" si="154"/>
        <v>54971.680683120023</v>
      </c>
      <c r="BP174" s="19">
        <f>(Coeff_Summary!$B$4+Coeff_Summary!$D$4*(C174)+Coeff_Summary!$E$4*AI174*100+Coeff_Summary!$F$4*(C174)^2+Coeff_Summary!$G$4*(C174)*AI174*100+Coeff_Summary!$H$4*(AI174*100)^2+Coeff_Summary!$B$2+Coeff_Summary!$D$2*(D174)+Coeff_Summary!$E$2*AJ174*100+Coeff_Summary!$F$2*(D174)^2+Coeff_Summary!$G$2*(D174)*AJ174*100+Coeff_Summary!$H$2*(AJ174*100)^2)/2</f>
        <v>1.3677946398630108</v>
      </c>
      <c r="BQ174" s="30">
        <f t="shared" si="194"/>
        <v>3.7189085745579686</v>
      </c>
      <c r="BR174" s="30">
        <f>BI174*(8314.4/'Config sheet'!$C$28)*(273+C174)*BQ174*((AK174^(1/BQ174))-1)</f>
        <v>67810.761445650642</v>
      </c>
      <c r="BS174" s="30">
        <f t="shared" si="155"/>
        <v>332.83548725983462</v>
      </c>
      <c r="BT174" s="30">
        <f t="shared" si="156"/>
        <v>347</v>
      </c>
      <c r="BU174" s="52">
        <f t="shared" si="157"/>
        <v>72.447942540040103</v>
      </c>
      <c r="BV174" s="30">
        <f t="shared" si="158"/>
        <v>1447.6550960623006</v>
      </c>
      <c r="BW174" s="65">
        <f>Coeff_Summary!$B$8+Coeff_Summary!$D$8*(BS174-273)+Coeff_Summary!$E$8*AJ174*100+Coeff_Summary!$F$8*(BS174-273)^2+Coeff_Summary!$G$8*(BS174-273)*AJ174*100+Coeff_Summary!$H$8*(AJ174*100)^2</f>
        <v>0.96339456675979873</v>
      </c>
      <c r="BX174" s="30">
        <f>BW174*(8314.4/'Config sheet'!$C$28)*(BS174/(AI174*10^5))</f>
        <v>6.8063722755919653E-2</v>
      </c>
      <c r="BY174" s="30">
        <f t="shared" si="159"/>
        <v>1.1322559273761357</v>
      </c>
      <c r="BZ174" s="30">
        <f t="shared" si="160"/>
        <v>1.01287540236073</v>
      </c>
      <c r="CA174" s="30">
        <f>('Config sheet'!$C$132*(AJ174-AI174) - 'Config sheet'!$C$133*GERC_A_PARA!AJ174)*10^5</f>
        <v>98060.083441064999</v>
      </c>
      <c r="CB174" s="30">
        <f>('Config sheet'!$C$132*(AJ174-AI174) + 'Config sheet'!$C$133*AI174)*10^5</f>
        <v>123653.58226144261</v>
      </c>
      <c r="CC174" s="30">
        <f>'Config sheet'!$C$148</f>
        <v>386976</v>
      </c>
      <c r="CD174" s="30">
        <f t="shared" si="195"/>
        <v>14.164512740165378</v>
      </c>
      <c r="CE174" s="30"/>
      <c r="CF174" s="30"/>
      <c r="CG174" s="30"/>
      <c r="CH174" s="30"/>
      <c r="CI174" s="30"/>
      <c r="CJ174" s="30"/>
      <c r="CK174" s="30"/>
      <c r="CL174" s="30"/>
      <c r="CM174" s="46">
        <f>P174+'Config sheet'!$O$9-'Config sheet'!$C$139</f>
        <v>36.228900000000003</v>
      </c>
      <c r="CN174" s="46">
        <f>Q174+'Config sheet'!$O$9+'Config sheet'!C$140</f>
        <v>64.668900000000008</v>
      </c>
      <c r="CO174" s="27">
        <f t="shared" si="161"/>
        <v>1.785008653312687</v>
      </c>
      <c r="CP174" s="46">
        <f>'Config sheet'!$N$47</f>
        <v>1852.7346826837274</v>
      </c>
      <c r="CQ174" s="27">
        <f>'Config sheet'!$N$42</f>
        <v>970.82423361890676</v>
      </c>
      <c r="CR174" s="27">
        <f>'Config sheet'!$N$46</f>
        <v>881.91044906482068</v>
      </c>
      <c r="CS174" s="27">
        <f t="shared" si="162"/>
        <v>1.3972486313384074</v>
      </c>
      <c r="CT174" s="27">
        <f>'Config sheet'!$N$50/100*GERC_A_PARA!CQ174</f>
        <v>274.64617569078871</v>
      </c>
      <c r="CU174" s="27">
        <f t="shared" si="163"/>
        <v>274.64617569078871</v>
      </c>
      <c r="CV174" s="27">
        <f t="shared" si="164"/>
        <v>415.78669121204672</v>
      </c>
      <c r="CW174" s="27">
        <f t="shared" si="165"/>
        <v>1245.4704093096955</v>
      </c>
      <c r="CX174" s="27">
        <f t="shared" si="166"/>
        <v>822.69031713307152</v>
      </c>
      <c r="CY174" s="27">
        <f>'Config sheet'!$N$51/100*GERC_A_PARA!CR174</f>
        <v>198.78261521921058</v>
      </c>
      <c r="CZ174" s="27">
        <f t="shared" si="167"/>
        <v>198.78261521921058</v>
      </c>
      <c r="DA174" s="27">
        <f t="shared" si="168"/>
        <v>300.93688959836857</v>
      </c>
      <c r="DB174" s="27">
        <f t="shared" si="169"/>
        <v>1080.6930642840312</v>
      </c>
      <c r="DC174" s="27">
        <f t="shared" si="170"/>
        <v>713.84732478077296</v>
      </c>
      <c r="DD174" s="50">
        <f t="shared" si="171"/>
        <v>85.461784879933049</v>
      </c>
      <c r="DE174" s="50">
        <f t="shared" si="172"/>
        <v>88.41670665230437</v>
      </c>
      <c r="DF174" s="50">
        <f t="shared" si="173"/>
        <v>56.451427814008952</v>
      </c>
      <c r="DG174" s="50">
        <f t="shared" si="174"/>
        <v>58.403289144349969</v>
      </c>
      <c r="DH174" s="27">
        <f t="shared" si="175"/>
        <v>86.939245766118717</v>
      </c>
      <c r="DI174">
        <f>'Config sheet'!$N$59</f>
        <v>71.978923438716066</v>
      </c>
      <c r="DJ174" s="21">
        <f t="shared" si="196"/>
        <v>72.183302122649081</v>
      </c>
      <c r="DK174" s="19">
        <f>Coeff_Summary!$B$11+Coeff_Summary!$D$11*(F174)+Coeff_Summary!$E$11*CM174*100+Coeff_Summary!$F$11*(F174)^2+Coeff_Summary!$G$11*(F174)*CM174*100+Coeff_Summary!$H$11*(CM174*100)^2</f>
        <v>0.93684620882785385</v>
      </c>
      <c r="DL174" s="19">
        <f>Coeff_Summary!$B$9+Coeff_Summary!$D$9*(G174)+Coeff_Summary!$E$9*CN174*100+Coeff_Summary!$F$9*(G174)^2+Coeff_Summary!$G$9*(G174)*CN174*100+Coeff_Summary!$H$9*(CN174*100)^2</f>
        <v>0.95347334572942688</v>
      </c>
      <c r="DM174" s="30">
        <f t="shared" si="197"/>
        <v>0.94515977727864042</v>
      </c>
      <c r="DN174">
        <f>DK174*8314.4*(GERC_A_PARA!F174+273)/('Config sheet'!$N$28*GERC_A_PARA!CM174*10^5)</f>
        <v>3.8534022434538545E-2</v>
      </c>
      <c r="DO174">
        <f>DL174*(8314.4/'Config sheet'!$N$28)*((GERC_A_PARA!G174+273)/(GERC_A_PARA!CN174*10^5))</f>
        <v>2.5905237076836209E-2</v>
      </c>
      <c r="DP174" s="30">
        <f t="shared" si="198"/>
        <v>1610.7535591725255</v>
      </c>
      <c r="DQ174" s="30">
        <f t="shared" si="176"/>
        <v>41800.815419902443</v>
      </c>
      <c r="DR174" s="30">
        <f t="shared" si="177"/>
        <v>1063.9765878928722</v>
      </c>
      <c r="DS174" s="30">
        <f t="shared" si="178"/>
        <v>41071.872252589899</v>
      </c>
      <c r="DT174" s="19">
        <f>(Coeff_Summary!$B$5+Coeff_Summary!$D$5*(F174)+Coeff_Summary!$E$5*CM174*100+Coeff_Summary!$F$5*(F174)^2+Coeff_Summary!$G$5*(F174)*CM174*100+Coeff_Summary!$H$5*(CM174*100)^2+Coeff_Summary!$B$3+Coeff_Summary!$D$3*(G174)+Coeff_Summary!$E$3*CN174*100+Coeff_Summary!$F$3*(G174)^2+Coeff_Summary!$G$3*(G174)*CN174*100+Coeff_Summary!$H$3*(CN174*100)^2)/2</f>
        <v>1.4205860473834782</v>
      </c>
      <c r="DU174" s="30">
        <f t="shared" si="199"/>
        <v>3.3776347461384733</v>
      </c>
      <c r="DV174" s="30">
        <f>DM174*(8314.4/'Config sheet'!$N$28)*(273+F174)*DU174*((CO174^(1/DU174))-1)</f>
        <v>89025.764261192948</v>
      </c>
      <c r="DW174" s="30">
        <f t="shared" si="179"/>
        <v>348.42558752075718</v>
      </c>
      <c r="DX174" s="30">
        <f t="shared" si="180"/>
        <v>346.06</v>
      </c>
      <c r="DY174" s="30">
        <f t="shared" si="181"/>
        <v>104.50073729215597</v>
      </c>
      <c r="DZ174" s="30">
        <f t="shared" si="182"/>
        <v>989.18747580326237</v>
      </c>
      <c r="EA174" s="65">
        <f>Coeff_Summary!$B$9+Coeff_Summary!$D$9*(DW174-273)+Coeff_Summary!$E$9*CN174*100+Coeff_Summary!$F$9*(DW174-273)^2+Coeff_Summary!$G$9*(DW174-273)*CN174*100+Coeff_Summary!$H$9*(CN174*100)^2</f>
        <v>0.95525227670048063</v>
      </c>
      <c r="EB174" s="30">
        <f>EA174*(8314.4/'Config sheet'!$C$28)*(DW174/(CM174*10^5))</f>
        <v>4.6644029260832047E-2</v>
      </c>
      <c r="EC174" s="30">
        <f t="shared" si="183"/>
        <v>1.210463541408654</v>
      </c>
      <c r="ED174" s="30">
        <f t="shared" si="184"/>
        <v>1.0177479897392936</v>
      </c>
      <c r="EE174" s="30">
        <f>('Config sheet'!$N$132*(CN174-CM174) - 'Config sheet'!$N$133*GERC_A_PARA!CN174)*10^5</f>
        <v>102972.13741265367</v>
      </c>
      <c r="EF174" s="30">
        <f>('Config sheet'!$N$132*(CN174-CM174) + 'Config sheet'!$N$133*CM174)*10^5</f>
        <v>145230.69892654708</v>
      </c>
      <c r="EG174" s="30">
        <f>'Config sheet'!$N$148</f>
        <v>386976</v>
      </c>
      <c r="EH174" s="30">
        <f t="shared" si="185"/>
        <v>2436.8425718655631</v>
      </c>
      <c r="EI174" s="30">
        <f>'Config sheet'!$E$127+'Config sheet'!$P$127</f>
        <v>3308.2</v>
      </c>
      <c r="EJ174" s="30"/>
      <c r="EK174" s="63">
        <f t="shared" si="186"/>
        <v>55679.463190360766</v>
      </c>
      <c r="EL174" s="63">
        <f t="shared" si="207"/>
        <v>54971.680683120023</v>
      </c>
      <c r="EM174" s="63">
        <f t="shared" si="208"/>
        <v>41800.815419902443</v>
      </c>
      <c r="EN174" s="63">
        <f t="shared" si="209"/>
        <v>41071.872252589899</v>
      </c>
      <c r="EO174" s="30">
        <f>BL174*(('Config sheet'!$D$8+273)/(C174+273))*(GERC_A_PARA!AI174/'Config sheet'!$D$7)*(1/GERC_A_PARA!BG174)*24*10^-3</f>
        <v>1932.4536237389725</v>
      </c>
      <c r="EP174" s="30">
        <f>BN174*(('Config sheet'!$D$8+273)/(D174+273))*(GERC_A_PARA!AJ174/'Config sheet'!$D$7)*(1/GERC_A_PARA!BH174)*24*10^-3</f>
        <v>1907.8887879347863</v>
      </c>
      <c r="EQ174" s="30">
        <f t="shared" si="200"/>
        <v>1920.1712058368794</v>
      </c>
      <c r="ER174" s="30">
        <f>DP174*(('Config sheet'!$D$8+273)/(F174+273))*(CM174/'Config sheet'!$D$7)*(1/DK174)*24*10^-3</f>
        <v>1450.7707618743475</v>
      </c>
      <c r="ES174" s="30">
        <f>DR174*(('Config sheet'!$D$8+273)/(G174+273))*(CN174/'Config sheet'!$D$7)*(1/DL174)*24*10^-3</f>
        <v>1425.4715081736269</v>
      </c>
      <c r="ET174" s="30">
        <f t="shared" si="201"/>
        <v>1438.1211350239873</v>
      </c>
      <c r="EU174">
        <f t="shared" si="202"/>
        <v>1.0128754023607303</v>
      </c>
      <c r="EV174">
        <f t="shared" si="203"/>
        <v>1.0177479897392934</v>
      </c>
      <c r="EW174" s="30">
        <f t="shared" si="204"/>
        <v>0.75391980239145429</v>
      </c>
      <c r="EX174" s="30">
        <f>'Config sheet'!$C$123/('Config sheet'!$F$17*10^-3)</f>
        <v>1.2841244171864261</v>
      </c>
      <c r="EY174" s="30">
        <f t="shared" si="205"/>
        <v>0.68783320939564874</v>
      </c>
      <c r="EZ174" s="30">
        <f>'Config sheet'!$N$123/('Config sheet'!$Q$17*10^-3)</f>
        <v>1.4616189626248377</v>
      </c>
      <c r="FA174" s="1" t="s">
        <v>581</v>
      </c>
      <c r="FB174" s="30">
        <f t="shared" si="206"/>
        <v>-2.3655875207571739</v>
      </c>
      <c r="FC174" s="30"/>
    </row>
    <row r="175" spans="1:159" x14ac:dyDescent="0.25">
      <c r="A175" s="1">
        <v>43487</v>
      </c>
      <c r="B175" s="29">
        <v>0.20972222222222223</v>
      </c>
      <c r="C175">
        <v>22.61</v>
      </c>
      <c r="D175">
        <v>74</v>
      </c>
      <c r="E175">
        <v>20.45</v>
      </c>
      <c r="F175">
        <v>20.39</v>
      </c>
      <c r="G175">
        <v>72.72</v>
      </c>
      <c r="H175">
        <v>66.14</v>
      </c>
      <c r="I175">
        <v>71.64</v>
      </c>
      <c r="J175">
        <v>71.91</v>
      </c>
      <c r="K175">
        <v>71.89</v>
      </c>
      <c r="L175">
        <v>69.36</v>
      </c>
      <c r="M175">
        <v>22.69</v>
      </c>
      <c r="N175">
        <v>35.61</v>
      </c>
      <c r="O175">
        <v>35.1</v>
      </c>
      <c r="P175">
        <v>35.03</v>
      </c>
      <c r="Q175">
        <v>63.63</v>
      </c>
      <c r="R175">
        <v>3.73</v>
      </c>
      <c r="S175">
        <v>85.74</v>
      </c>
      <c r="T175">
        <v>75.61</v>
      </c>
      <c r="U175">
        <v>72.36</v>
      </c>
      <c r="V175">
        <v>72.36</v>
      </c>
      <c r="W175">
        <v>3.09</v>
      </c>
      <c r="X175">
        <v>2.68</v>
      </c>
      <c r="Y175">
        <v>3.66</v>
      </c>
      <c r="Z175">
        <v>3.75</v>
      </c>
      <c r="AA175">
        <v>4.62</v>
      </c>
      <c r="AB175">
        <v>4.33</v>
      </c>
      <c r="AC175">
        <v>3.91</v>
      </c>
      <c r="AD175">
        <v>1.71</v>
      </c>
      <c r="AE175">
        <v>1.5</v>
      </c>
      <c r="AF175">
        <v>2.0099999999999998</v>
      </c>
      <c r="AH175" s="4" t="str">
        <f t="shared" si="210"/>
        <v>ON</v>
      </c>
      <c r="AI175" s="31">
        <f>M175+'Config sheet'!$D$9-'Config sheet'!$C$139</f>
        <v>23.648900000000001</v>
      </c>
      <c r="AJ175" s="31">
        <f>N175+'Config sheet'!$D$9+'Config sheet'!$C$140</f>
        <v>36.968899999999998</v>
      </c>
      <c r="AK175" s="25">
        <f t="shared" si="141"/>
        <v>1.5632397278520351</v>
      </c>
      <c r="AL175" s="46">
        <f>'Config sheet'!$C$47</f>
        <v>3546.9708798579968</v>
      </c>
      <c r="AM175" s="4">
        <f>'Config sheet'!$C$42</f>
        <v>1817.9423322060413</v>
      </c>
      <c r="AN175" s="25">
        <f>'Config sheet'!$C$46</f>
        <v>1729.0285476519553</v>
      </c>
      <c r="AO175" s="25">
        <f t="shared" si="142"/>
        <v>1.5595002574925345</v>
      </c>
      <c r="AP175" s="25">
        <f>'Config sheet'!$C$50/100*GERC_A_PARA!AM175</f>
        <v>351.771841281869</v>
      </c>
      <c r="AQ175" s="25">
        <f t="shared" si="143"/>
        <v>351.771841281869</v>
      </c>
      <c r="AR175" s="25">
        <f t="shared" si="144"/>
        <v>468.4640861957327</v>
      </c>
      <c r="AS175" s="27">
        <f t="shared" si="145"/>
        <v>2169.7141734879106</v>
      </c>
      <c r="AT175" s="25">
        <f t="shared" si="146"/>
        <v>1629.2483721885858</v>
      </c>
      <c r="AU175" s="25">
        <f>'Config sheet'!$C$51/100*GERC_A_PARA!AN175</f>
        <v>266.0974934836359</v>
      </c>
      <c r="AV175" s="25">
        <f t="shared" si="147"/>
        <v>266.0974934836359</v>
      </c>
      <c r="AW175" s="25">
        <f t="shared" si="148"/>
        <v>354.3692373713925</v>
      </c>
      <c r="AX175" s="27">
        <f t="shared" si="149"/>
        <v>1995.1260411355911</v>
      </c>
      <c r="AY175" s="25">
        <f t="shared" si="150"/>
        <v>1498.1493390006335</v>
      </c>
      <c r="AZ175" s="31">
        <f t="shared" si="187"/>
        <v>93.581081047149624</v>
      </c>
      <c r="BA175" s="31">
        <f t="shared" si="188"/>
        <v>94.894720274709698</v>
      </c>
      <c r="BB175" s="31">
        <f t="shared" si="189"/>
        <v>70.270465034857352</v>
      </c>
      <c r="BC175" s="31">
        <f t="shared" si="190"/>
        <v>71.256882784852877</v>
      </c>
      <c r="BD175" s="25">
        <f t="shared" si="151"/>
        <v>94.237900660929654</v>
      </c>
      <c r="BE175">
        <f>'Config sheet'!$D$59</f>
        <v>82.44</v>
      </c>
      <c r="BF175" s="30">
        <f t="shared" si="191"/>
        <v>82.500787285392391</v>
      </c>
      <c r="BG175" s="19">
        <f>Coeff_Summary!$B$10+Coeff_Summary!$D$10*(C175)+Coeff_Summary!$E$10*AI175*100+Coeff_Summary!$F$10*(C175)^2+Coeff_Summary!$G$10*(C175)*AI175*100+Coeff_Summary!$H$10*(AI175*100)^2</f>
        <v>0.95852393972696293</v>
      </c>
      <c r="BH175" s="19">
        <f>Coeff_Summary!$B$8+Coeff_Summary!$D$8*(D175)+Coeff_Summary!$E$8*AJ175*100+Coeff_Summary!$F$8*(D175)^2+Coeff_Summary!$G$8*(D175)*AJ175*100+Coeff_Summary!$H$8*(AJ175*100)^2</f>
        <v>0.97056004766225346</v>
      </c>
      <c r="BI175" s="30">
        <f t="shared" si="192"/>
        <v>0.96454199369460825</v>
      </c>
      <c r="BJ175" s="30">
        <f>BG175*8314.4*(GERC_A_PARA!C175+273)/('Config sheet'!$C$28*AI175*10^5)</f>
        <v>6.0832298371141472E-2</v>
      </c>
      <c r="BK175">
        <f>BH175*(8314.4/'Config sheet'!$C$28)*(BT175/(AJ175*10^5))</f>
        <v>4.6252843902354498E-2</v>
      </c>
      <c r="BL175" s="30">
        <f t="shared" si="193"/>
        <v>3342.5908942326814</v>
      </c>
      <c r="BM175" s="30">
        <f t="shared" si="152"/>
        <v>54947.634459565139</v>
      </c>
      <c r="BN175" s="30">
        <f t="shared" si="153"/>
        <v>2509.9669071002318</v>
      </c>
      <c r="BO175" s="30">
        <f t="shared" si="154"/>
        <v>54266.217930276543</v>
      </c>
      <c r="BP175" s="19">
        <f>(Coeff_Summary!$B$4+Coeff_Summary!$D$4*(C175)+Coeff_Summary!$E$4*AI175*100+Coeff_Summary!$F$4*(C175)^2+Coeff_Summary!$G$4*(C175)*AI175*100+Coeff_Summary!$H$4*(AI175*100)^2+Coeff_Summary!$B$2+Coeff_Summary!$D$2*(D175)+Coeff_Summary!$E$2*AJ175*100+Coeff_Summary!$F$2*(D175)^2+Coeff_Summary!$G$2*(D175)*AJ175*100+Coeff_Summary!$H$2*(AJ175*100)^2)/2</f>
        <v>1.3670902554606832</v>
      </c>
      <c r="BQ175" s="30">
        <f t="shared" si="194"/>
        <v>3.7241257023971968</v>
      </c>
      <c r="BR175" s="30">
        <f>BI175*(8314.4/'Config sheet'!$C$28)*(273+C175)*BQ175*((AK175^(1/BQ175))-1)</f>
        <v>68714.475950585693</v>
      </c>
      <c r="BS175" s="30">
        <f t="shared" si="155"/>
        <v>333.28729209762184</v>
      </c>
      <c r="BT175" s="30">
        <f t="shared" si="156"/>
        <v>347</v>
      </c>
      <c r="BU175" s="52">
        <f t="shared" si="157"/>
        <v>73.316388592375645</v>
      </c>
      <c r="BV175" s="30">
        <f t="shared" si="158"/>
        <v>1430.5191433942712</v>
      </c>
      <c r="BW175" s="65">
        <f>Coeff_Summary!$B$8+Coeff_Summary!$D$8*(BS175-273)+Coeff_Summary!$E$8*AJ175*100+Coeff_Summary!$F$8*(BS175-273)^2+Coeff_Summary!$G$8*(BS175-273)*AJ175*100+Coeff_Summary!$H$8*(AJ175*100)^2</f>
        <v>0.96381817983019125</v>
      </c>
      <c r="BX175" s="30">
        <f>BW175*(8314.4/'Config sheet'!$C$28)*(BS175/(AI175*10^5))</f>
        <v>6.8964566138609906E-2</v>
      </c>
      <c r="BY175" s="30">
        <f t="shared" si="159"/>
        <v>1.1336833883515791</v>
      </c>
      <c r="BZ175" s="30">
        <f t="shared" si="160"/>
        <v>1.0125569194846802</v>
      </c>
      <c r="CA175" s="30">
        <f>('Config sheet'!$C$132*(AJ175-AI175) - 'Config sheet'!$C$133*GERC_A_PARA!AJ175)*10^5</f>
        <v>98580.392849054537</v>
      </c>
      <c r="CB175" s="30">
        <f>('Config sheet'!$C$132*(AJ175-AI175) + 'Config sheet'!$C$133*AI175)*10^5</f>
        <v>123968.6672230933</v>
      </c>
      <c r="CC175" s="30">
        <f>'Config sheet'!$C$148</f>
        <v>386976</v>
      </c>
      <c r="CD175" s="30">
        <f t="shared" si="195"/>
        <v>13.712707902378156</v>
      </c>
      <c r="CE175" s="30"/>
      <c r="CF175" s="30"/>
      <c r="CG175" s="30"/>
      <c r="CH175" s="30"/>
      <c r="CI175" s="30"/>
      <c r="CJ175" s="30"/>
      <c r="CK175" s="30"/>
      <c r="CL175" s="30"/>
      <c r="CM175" s="46">
        <f>P175+'Config sheet'!$O$9-'Config sheet'!$C$139</f>
        <v>35.988900000000001</v>
      </c>
      <c r="CN175" s="46">
        <f>Q175+'Config sheet'!$O$9+'Config sheet'!C$140</f>
        <v>64.988900000000015</v>
      </c>
      <c r="CO175" s="27">
        <f t="shared" si="161"/>
        <v>1.8058040117925254</v>
      </c>
      <c r="CP175" s="46">
        <f>'Config sheet'!$N$47</f>
        <v>1852.7346826837274</v>
      </c>
      <c r="CQ175" s="27">
        <f>'Config sheet'!$N$42</f>
        <v>970.82423361890676</v>
      </c>
      <c r="CR175" s="27">
        <f>'Config sheet'!$N$46</f>
        <v>881.91044906482068</v>
      </c>
      <c r="CS175" s="27">
        <f t="shared" si="162"/>
        <v>1.3844794900324295</v>
      </c>
      <c r="CT175" s="27">
        <f>'Config sheet'!$N$50/100*GERC_A_PARA!CQ175</f>
        <v>274.64617569078871</v>
      </c>
      <c r="CU175" s="27">
        <f t="shared" si="163"/>
        <v>274.64617569078871</v>
      </c>
      <c r="CV175" s="27">
        <f t="shared" si="164"/>
        <v>420.8864772048608</v>
      </c>
      <c r="CW175" s="27">
        <f t="shared" si="165"/>
        <v>1245.4704093096955</v>
      </c>
      <c r="CX175" s="27">
        <f t="shared" si="166"/>
        <v>812.72196513563506</v>
      </c>
      <c r="CY175" s="27">
        <f>'Config sheet'!$N$51/100*GERC_A_PARA!CR175</f>
        <v>198.78261521921058</v>
      </c>
      <c r="CZ175" s="27">
        <f t="shared" si="167"/>
        <v>198.78261521921058</v>
      </c>
      <c r="DA175" s="27">
        <f t="shared" si="168"/>
        <v>304.6279979641053</v>
      </c>
      <c r="DB175" s="27">
        <f t="shared" si="169"/>
        <v>1080.6930642840312</v>
      </c>
      <c r="DC175" s="27">
        <f t="shared" si="170"/>
        <v>705.19779863752058</v>
      </c>
      <c r="DD175" s="50">
        <f t="shared" si="171"/>
        <v>84.936480111447423</v>
      </c>
      <c r="DE175" s="50">
        <f t="shared" si="172"/>
        <v>87.998171145706081</v>
      </c>
      <c r="DF175" s="50">
        <f t="shared" si="173"/>
        <v>55.424635151419793</v>
      </c>
      <c r="DG175" s="50">
        <f t="shared" si="174"/>
        <v>57.422517666653519</v>
      </c>
      <c r="DH175" s="27">
        <f t="shared" si="175"/>
        <v>86.467325628576759</v>
      </c>
      <c r="DI175">
        <f>'Config sheet'!$N$59</f>
        <v>71.978923438716066</v>
      </c>
      <c r="DJ175" s="21">
        <f t="shared" si="196"/>
        <v>71.445451018806708</v>
      </c>
      <c r="DK175" s="19">
        <f>Coeff_Summary!$B$11+Coeff_Summary!$D$11*(F175)+Coeff_Summary!$E$11*CM175*100+Coeff_Summary!$F$11*(F175)^2+Coeff_Summary!$G$11*(F175)*CM175*100+Coeff_Summary!$H$11*(CM175*100)^2</f>
        <v>0.93712953945854371</v>
      </c>
      <c r="DL175" s="19">
        <f>Coeff_Summary!$B$9+Coeff_Summary!$D$9*(G175)+Coeff_Summary!$E$9*CN175*100+Coeff_Summary!$F$9*(G175)^2+Coeff_Summary!$G$9*(G175)*CN175*100+Coeff_Summary!$H$9*(CN175*100)^2</f>
        <v>0.9530464743692757</v>
      </c>
      <c r="DM175" s="30">
        <f t="shared" si="197"/>
        <v>0.94508800691390971</v>
      </c>
      <c r="DN175">
        <f>DK175*8314.4*(GERC_A_PARA!F175+273)/('Config sheet'!$N$28*GERC_A_PARA!CM175*10^5)</f>
        <v>3.8788183961360266E-2</v>
      </c>
      <c r="DO175">
        <f>DL175*(8314.4/'Config sheet'!$N$28)*((GERC_A_PARA!G175+273)/(GERC_A_PARA!CN175*10^5))</f>
        <v>2.5740826175471163E-2</v>
      </c>
      <c r="DP175" s="30">
        <f t="shared" si="198"/>
        <v>1602.0101311097169</v>
      </c>
      <c r="DQ175" s="30">
        <f t="shared" si="176"/>
        <v>41301.498742647913</v>
      </c>
      <c r="DR175" s="30">
        <f t="shared" si="177"/>
        <v>1045.3791693407759</v>
      </c>
      <c r="DS175" s="30">
        <f t="shared" si="178"/>
        <v>40611.717829668349</v>
      </c>
      <c r="DT175" s="19">
        <f>(Coeff_Summary!$B$5+Coeff_Summary!$D$5*(F175)+Coeff_Summary!$E$5*CM175*100+Coeff_Summary!$F$5*(F175)^2+Coeff_Summary!$G$5*(F175)*CM175*100+Coeff_Summary!$H$5*(CM175*100)^2+Coeff_Summary!$B$3+Coeff_Summary!$D$3*(G175)+Coeff_Summary!$E$3*CN175*100+Coeff_Summary!$F$3*(G175)^2+Coeff_Summary!$G$3*(G175)*CN175*100+Coeff_Summary!$H$3*(CN175*100)^2)/2</f>
        <v>1.4208597275763946</v>
      </c>
      <c r="DU175" s="30">
        <f t="shared" si="199"/>
        <v>3.3760885978772577</v>
      </c>
      <c r="DV175" s="30">
        <f>DM175*(8314.4/'Config sheet'!$N$28)*(273+F175)*DU175*((CO175^(1/DU175))-1)</f>
        <v>90928.471326008133</v>
      </c>
      <c r="DW175" s="30">
        <f t="shared" si="179"/>
        <v>349.5194411242781</v>
      </c>
      <c r="DX175" s="30">
        <f t="shared" si="180"/>
        <v>345.72</v>
      </c>
      <c r="DY175" s="30">
        <f t="shared" si="181"/>
        <v>107.2605410362662</v>
      </c>
      <c r="DZ175" s="30">
        <f t="shared" si="182"/>
        <v>972.57525871623068</v>
      </c>
      <c r="EA175" s="65">
        <f>Coeff_Summary!$B$9+Coeff_Summary!$D$9*(DW175-273)+Coeff_Summary!$E$9*CN175*100+Coeff_Summary!$F$9*(DW175-273)^2+Coeff_Summary!$G$9*(DW175-273)*CN175*100+Coeff_Summary!$H$9*(CN175*100)^2</f>
        <v>0.95590290728474747</v>
      </c>
      <c r="EB175" s="30">
        <f>EA175*(8314.4/'Config sheet'!$C$28)*(DW175/(CM175*10^5))</f>
        <v>4.713457892870667E-2</v>
      </c>
      <c r="EC175" s="30">
        <f t="shared" si="183"/>
        <v>1.2151788022780561</v>
      </c>
      <c r="ED175" s="30">
        <f t="shared" si="184"/>
        <v>1.0169847755732129</v>
      </c>
      <c r="EE175" s="30">
        <f>('Config sheet'!$N$132*(CN175-CM175) - 'Config sheet'!$N$133*GERC_A_PARA!CN175)*10^5</f>
        <v>105399.01288379119</v>
      </c>
      <c r="EF175" s="30">
        <f>('Config sheet'!$N$132*(CN175-CM175) + 'Config sheet'!$N$133*CM175)*10^5</f>
        <v>147691.08042973993</v>
      </c>
      <c r="EG175" s="30">
        <f>'Config sheet'!$N$148</f>
        <v>386976</v>
      </c>
      <c r="EH175" s="30">
        <f t="shared" si="185"/>
        <v>2403.094402110502</v>
      </c>
      <c r="EI175" s="30">
        <f>'Config sheet'!$E$127+'Config sheet'!$P$127</f>
        <v>3308.2</v>
      </c>
      <c r="EJ175" s="30"/>
      <c r="EK175" s="63">
        <f t="shared" si="186"/>
        <v>54947.634459565139</v>
      </c>
      <c r="EL175" s="63">
        <f t="shared" si="207"/>
        <v>54266.217930276543</v>
      </c>
      <c r="EM175" s="63">
        <f t="shared" si="208"/>
        <v>41301.498742647913</v>
      </c>
      <c r="EN175" s="63">
        <f t="shared" si="209"/>
        <v>40611.717829668349</v>
      </c>
      <c r="EO175" s="30">
        <f>BL175*(('Config sheet'!$D$8+273)/(C175+273))*(GERC_A_PARA!AI175/'Config sheet'!$D$7)*(1/GERC_A_PARA!BG175)*24*10^-3</f>
        <v>1907.0542214863458</v>
      </c>
      <c r="EP175" s="30">
        <f>BN175*(('Config sheet'!$D$8+273)/(D175+273))*(GERC_A_PARA!AJ175/'Config sheet'!$D$7)*(1/GERC_A_PARA!BH175)*24*10^-3</f>
        <v>1883.4044632838031</v>
      </c>
      <c r="EQ175" s="30">
        <f t="shared" si="200"/>
        <v>1895.2293423850745</v>
      </c>
      <c r="ER175" s="30">
        <f>DP175*(('Config sheet'!$D$8+273)/(F175+273))*(CM175/'Config sheet'!$D$7)*(1/DK175)*24*10^-3</f>
        <v>1433.4410990675258</v>
      </c>
      <c r="ES175" s="30">
        <f>DR175*(('Config sheet'!$D$8+273)/(G175+273))*(CN175/'Config sheet'!$D$7)*(1/DL175)*24*10^-3</f>
        <v>1409.5010402290247</v>
      </c>
      <c r="ET175" s="30">
        <f t="shared" si="201"/>
        <v>1421.4710696482753</v>
      </c>
      <c r="EU175">
        <f t="shared" si="202"/>
        <v>1.0125569194846806</v>
      </c>
      <c r="EV175">
        <f t="shared" si="203"/>
        <v>1.0169847755732135</v>
      </c>
      <c r="EW175" s="30">
        <f t="shared" si="204"/>
        <v>0.75480001886949311</v>
      </c>
      <c r="EX175" s="30">
        <f>'Config sheet'!$C$123/('Config sheet'!$F$17*10^-3)</f>
        <v>1.2841244171864261</v>
      </c>
      <c r="EY175" s="30">
        <f t="shared" si="205"/>
        <v>0.68420334362266122</v>
      </c>
      <c r="EZ175" s="30">
        <f>'Config sheet'!$N$123/('Config sheet'!$Q$17*10^-3)</f>
        <v>1.4616189626248377</v>
      </c>
      <c r="FA175" s="1" t="s">
        <v>582</v>
      </c>
      <c r="FB175" s="30">
        <f t="shared" si="206"/>
        <v>-3.7994411242780757</v>
      </c>
      <c r="FC175" s="30"/>
    </row>
    <row r="176" spans="1:159" x14ac:dyDescent="0.25">
      <c r="A176" s="1">
        <v>43487</v>
      </c>
      <c r="B176" s="2">
        <v>0.25138888888888888</v>
      </c>
      <c r="C176">
        <v>24.15</v>
      </c>
      <c r="D176">
        <v>76.069999999999993</v>
      </c>
      <c r="E176">
        <v>22.02</v>
      </c>
      <c r="F176">
        <v>21.97</v>
      </c>
      <c r="G176">
        <v>76.64</v>
      </c>
      <c r="H176">
        <v>65.989999999999995</v>
      </c>
      <c r="I176">
        <v>71.400000000000006</v>
      </c>
      <c r="J176">
        <v>71.709999999999994</v>
      </c>
      <c r="K176">
        <v>71.75</v>
      </c>
      <c r="L176">
        <v>69.040000000000006</v>
      </c>
      <c r="M176">
        <v>21.87</v>
      </c>
      <c r="N176">
        <v>34.68</v>
      </c>
      <c r="O176">
        <v>34.18</v>
      </c>
      <c r="P176">
        <v>34.11</v>
      </c>
      <c r="Q176">
        <v>63.54</v>
      </c>
      <c r="R176">
        <v>3.73</v>
      </c>
      <c r="S176">
        <v>85.39</v>
      </c>
      <c r="T176">
        <v>75.95</v>
      </c>
      <c r="U176">
        <v>72.69</v>
      </c>
      <c r="V176">
        <v>72.69</v>
      </c>
      <c r="W176">
        <v>3</v>
      </c>
      <c r="X176">
        <v>2.5299999999999998</v>
      </c>
      <c r="Y176">
        <v>3.66</v>
      </c>
      <c r="Z176">
        <v>3.73</v>
      </c>
      <c r="AA176">
        <v>4.66</v>
      </c>
      <c r="AB176">
        <v>4.42</v>
      </c>
      <c r="AC176">
        <v>3.96</v>
      </c>
      <c r="AD176">
        <v>1.58</v>
      </c>
      <c r="AE176">
        <v>1.45</v>
      </c>
      <c r="AF176">
        <v>2.44</v>
      </c>
      <c r="AH176" s="4" t="str">
        <f t="shared" si="210"/>
        <v>ON</v>
      </c>
      <c r="AI176" s="31">
        <f>M176+'Config sheet'!$D$9-'Config sheet'!$C$139</f>
        <v>22.828900000000001</v>
      </c>
      <c r="AJ176" s="31">
        <f>N176+'Config sheet'!$D$9+'Config sheet'!$C$140</f>
        <v>36.038899999999998</v>
      </c>
      <c r="AK176" s="25">
        <f t="shared" si="141"/>
        <v>1.5786524974922136</v>
      </c>
      <c r="AL176" s="46">
        <f>'Config sheet'!$C$47</f>
        <v>3546.9708798579968</v>
      </c>
      <c r="AM176" s="4">
        <f>'Config sheet'!$C$42</f>
        <v>1817.9423322060413</v>
      </c>
      <c r="AN176" s="25">
        <f>'Config sheet'!$C$46</f>
        <v>1729.0285476519553</v>
      </c>
      <c r="AO176" s="25">
        <f t="shared" si="142"/>
        <v>1.5448923088892714</v>
      </c>
      <c r="AP176" s="25">
        <f>'Config sheet'!$C$50/100*GERC_A_PARA!AM176</f>
        <v>351.771841281869</v>
      </c>
      <c r="AQ176" s="25">
        <f t="shared" si="143"/>
        <v>351.771841281869</v>
      </c>
      <c r="AR176" s="25">
        <f t="shared" si="144"/>
        <v>472.72745029112787</v>
      </c>
      <c r="AS176" s="27">
        <f t="shared" si="145"/>
        <v>2169.7141734879106</v>
      </c>
      <c r="AT176" s="25">
        <f t="shared" si="146"/>
        <v>1614.5547490275189</v>
      </c>
      <c r="AU176" s="25">
        <f>'Config sheet'!$C$51/100*GERC_A_PARA!AN176</f>
        <v>266.0974934836359</v>
      </c>
      <c r="AV176" s="25">
        <f t="shared" si="147"/>
        <v>266.0974934836359</v>
      </c>
      <c r="AW176" s="25">
        <f t="shared" si="148"/>
        <v>357.59425531330254</v>
      </c>
      <c r="AX176" s="27">
        <f t="shared" si="149"/>
        <v>1995.1260411355911</v>
      </c>
      <c r="AY176" s="25">
        <f t="shared" si="150"/>
        <v>1484.6380523226508</v>
      </c>
      <c r="AZ176" s="31">
        <f t="shared" si="187"/>
        <v>93.346565132102882</v>
      </c>
      <c r="BA176" s="31">
        <f t="shared" si="188"/>
        <v>94.708198314370208</v>
      </c>
      <c r="BB176" s="31">
        <f t="shared" si="189"/>
        <v>69.462209299746306</v>
      </c>
      <c r="BC176" s="31">
        <f t="shared" si="190"/>
        <v>70.475444751551947</v>
      </c>
      <c r="BD176" s="25">
        <f t="shared" si="151"/>
        <v>94.027381723236545</v>
      </c>
      <c r="BE176">
        <f>'Config sheet'!$D$59</f>
        <v>82.44</v>
      </c>
      <c r="BF176" s="30">
        <f t="shared" si="191"/>
        <v>81.998104374442832</v>
      </c>
      <c r="BG176" s="19">
        <f>Coeff_Summary!$B$10+Coeff_Summary!$D$10*(C176)+Coeff_Summary!$E$10*AI176*100+Coeff_Summary!$F$10*(C176)^2+Coeff_Summary!$G$10*(C176)*AI176*100+Coeff_Summary!$H$10*(AI176*100)^2</f>
        <v>0.96070252961199598</v>
      </c>
      <c r="BH176" s="19">
        <f>Coeff_Summary!$B$8+Coeff_Summary!$D$8*(D176)+Coeff_Summary!$E$8*AJ176*100+Coeff_Summary!$F$8*(D176)^2+Coeff_Summary!$G$8*(D176)*AJ176*100+Coeff_Summary!$H$8*(AJ176*100)^2</f>
        <v>0.97210588747844073</v>
      </c>
      <c r="BI176" s="30">
        <f t="shared" si="192"/>
        <v>0.96640420854521836</v>
      </c>
      <c r="BJ176" s="30">
        <f>BG176*8314.4*(GERC_A_PARA!C176+273)/('Config sheet'!$C$28*AI176*10^5)</f>
        <v>6.348962584917027E-2</v>
      </c>
      <c r="BK176">
        <f>BH176*(8314.4/'Config sheet'!$C$28)*(BT176/(AJ176*10^5))</f>
        <v>4.7805477153373854E-2</v>
      </c>
      <c r="BL176" s="30">
        <f t="shared" si="193"/>
        <v>3335.1238488161202</v>
      </c>
      <c r="BM176" s="30">
        <f t="shared" si="152"/>
        <v>52530.217404954295</v>
      </c>
      <c r="BN176" s="30">
        <f t="shared" si="153"/>
        <v>2481.7739195779864</v>
      </c>
      <c r="BO176" s="30">
        <f t="shared" si="154"/>
        <v>51914.007920383992</v>
      </c>
      <c r="BP176" s="19">
        <f>(Coeff_Summary!$B$4+Coeff_Summary!$D$4*(C176)+Coeff_Summary!$E$4*AI176*100+Coeff_Summary!$F$4*(C176)^2+Coeff_Summary!$G$4*(C176)*AI176*100+Coeff_Summary!$H$4*(AI176*100)^2+Coeff_Summary!$B$2+Coeff_Summary!$D$2*(D176)+Coeff_Summary!$E$2*AJ176*100+Coeff_Summary!$F$2*(D176)^2+Coeff_Summary!$G$2*(D176)*AJ176*100+Coeff_Summary!$H$2*(AJ176*100)^2)/2</f>
        <v>1.3626348404269859</v>
      </c>
      <c r="BQ176" s="30">
        <f t="shared" si="194"/>
        <v>3.7575949371619832</v>
      </c>
      <c r="BR176" s="30">
        <f>BI176*(8314.4/'Config sheet'!$C$28)*(273+C176)*BQ176*((AK176^(1/BQ176))-1)</f>
        <v>70781.286525843214</v>
      </c>
      <c r="BS176" s="30">
        <f t="shared" si="155"/>
        <v>335.54074967886658</v>
      </c>
      <c r="BT176" s="30">
        <f t="shared" si="156"/>
        <v>349.07</v>
      </c>
      <c r="BU176" s="52">
        <f t="shared" si="157"/>
        <v>73.94212187763209</v>
      </c>
      <c r="BV176" s="30">
        <f t="shared" si="158"/>
        <v>1396.7968290561314</v>
      </c>
      <c r="BW176" s="65">
        <f>Coeff_Summary!$B$8+Coeff_Summary!$D$8*(BS176-273)+Coeff_Summary!$E$8*AJ176*100+Coeff_Summary!$F$8*(BS176-273)^2+Coeff_Summary!$G$8*(BS176-273)*AJ176*100+Coeff_Summary!$H$8*(AJ176*100)^2</f>
        <v>0.96574914959874603</v>
      </c>
      <c r="BX176" s="30">
        <f>BW176*(8314.4/'Config sheet'!$C$28)*(BS176/(AI176*10^5))</f>
        <v>7.2068868539814396E-2</v>
      </c>
      <c r="BY176" s="30">
        <f t="shared" si="159"/>
        <v>1.13512826034013</v>
      </c>
      <c r="BZ176" s="30">
        <f t="shared" si="160"/>
        <v>1.0118698114296112</v>
      </c>
      <c r="CA176" s="30">
        <f>('Config sheet'!$C$132*(AJ176-AI176) - 'Config sheet'!$C$133*GERC_A_PARA!AJ176)*10^5</f>
        <v>98027.931268055429</v>
      </c>
      <c r="CB176" s="30">
        <f>('Config sheet'!$C$132*(AJ176-AI176) + 'Config sheet'!$C$133*AI176)*10^5</f>
        <v>122683.26119088402</v>
      </c>
      <c r="CC176" s="30">
        <f>'Config sheet'!$C$148</f>
        <v>386976</v>
      </c>
      <c r="CD176" s="30">
        <f t="shared" si="195"/>
        <v>13.529250321133418</v>
      </c>
      <c r="CE176" s="30"/>
      <c r="CF176" s="30"/>
      <c r="CG176" s="30"/>
      <c r="CH176" s="30"/>
      <c r="CI176" s="30"/>
      <c r="CJ176" s="30"/>
      <c r="CK176" s="30"/>
      <c r="CL176" s="30"/>
      <c r="CM176" s="46">
        <f>P176+'Config sheet'!$O$9-'Config sheet'!$C$139</f>
        <v>35.068899999999999</v>
      </c>
      <c r="CN176" s="46">
        <f>Q176+'Config sheet'!$O$9+'Config sheet'!C$140</f>
        <v>64.898900000000012</v>
      </c>
      <c r="CO176" s="27">
        <f t="shared" si="161"/>
        <v>1.8506112253307065</v>
      </c>
      <c r="CP176" s="46">
        <f>'Config sheet'!$N$47</f>
        <v>1852.7346826837274</v>
      </c>
      <c r="CQ176" s="27">
        <f>'Config sheet'!$N$42</f>
        <v>970.82423361890676</v>
      </c>
      <c r="CR176" s="27">
        <f>'Config sheet'!$N$46</f>
        <v>881.91044906482068</v>
      </c>
      <c r="CS176" s="27">
        <f t="shared" si="162"/>
        <v>1.381674301981582</v>
      </c>
      <c r="CT176" s="27">
        <f>'Config sheet'!$N$50/100*GERC_A_PARA!CQ176</f>
        <v>274.64617569078871</v>
      </c>
      <c r="CU176" s="27">
        <f t="shared" si="163"/>
        <v>274.64617569078871</v>
      </c>
      <c r="CV176" s="27">
        <f t="shared" si="164"/>
        <v>428.79082582298219</v>
      </c>
      <c r="CW176" s="27">
        <f t="shared" si="165"/>
        <v>1245.4704093096955</v>
      </c>
      <c r="CX176" s="27">
        <f t="shared" si="166"/>
        <v>797.74021329962727</v>
      </c>
      <c r="CY176" s="27">
        <f>'Config sheet'!$N$51/100*GERC_A_PARA!CR176</f>
        <v>198.78261521921058</v>
      </c>
      <c r="CZ176" s="27">
        <f t="shared" si="167"/>
        <v>198.78261521921058</v>
      </c>
      <c r="DA176" s="27">
        <f t="shared" si="168"/>
        <v>310.34898456063274</v>
      </c>
      <c r="DB176" s="27">
        <f t="shared" si="169"/>
        <v>1080.6930642840312</v>
      </c>
      <c r="DC176" s="27">
        <f t="shared" si="170"/>
        <v>692.19815193457578</v>
      </c>
      <c r="DD176" s="50">
        <f t="shared" si="171"/>
        <v>84.122290648061593</v>
      </c>
      <c r="DE176" s="50">
        <f t="shared" si="172"/>
        <v>87.349467345610051</v>
      </c>
      <c r="DF176" s="50">
        <f t="shared" si="173"/>
        <v>53.881435948391982</v>
      </c>
      <c r="DG176" s="50">
        <f t="shared" si="174"/>
        <v>55.948485159528829</v>
      </c>
      <c r="DH176" s="27">
        <f t="shared" si="175"/>
        <v>85.735878996835822</v>
      </c>
      <c r="DI176">
        <f>'Config sheet'!$N$59</f>
        <v>71.978923438716066</v>
      </c>
      <c r="DJ176" s="21">
        <f t="shared" si="196"/>
        <v>70.325419775398117</v>
      </c>
      <c r="DK176" s="19">
        <f>Coeff_Summary!$B$11+Coeff_Summary!$D$11*(F176)+Coeff_Summary!$E$11*CM176*100+Coeff_Summary!$F$11*(F176)^2+Coeff_Summary!$G$11*(F176)*CM176*100+Coeff_Summary!$H$11*(CM176*100)^2</f>
        <v>0.93996736546105242</v>
      </c>
      <c r="DL176" s="19">
        <f>Coeff_Summary!$B$9+Coeff_Summary!$D$9*(G176)+Coeff_Summary!$E$9*CN176*100+Coeff_Summary!$F$9*(G176)^2+Coeff_Summary!$G$9*(G176)*CN176*100+Coeff_Summary!$H$9*(CN176*100)^2</f>
        <v>0.95603481845417992</v>
      </c>
      <c r="DM176" s="30">
        <f t="shared" si="197"/>
        <v>0.94800109195761617</v>
      </c>
      <c r="DN176">
        <f>DK176*8314.4*(GERC_A_PARA!F176+273)/('Config sheet'!$N$28*GERC_A_PARA!CM176*10^5)</f>
        <v>4.0141312160974274E-2</v>
      </c>
      <c r="DO176">
        <f>DL176*(8314.4/'Config sheet'!$N$28)*((GERC_A_PARA!G176+273)/(GERC_A_PARA!CN176*10^5))</f>
        <v>2.6150534487870615E-2</v>
      </c>
      <c r="DP176" s="30">
        <f t="shared" si="198"/>
        <v>1588.4583656781306</v>
      </c>
      <c r="DQ176" s="30">
        <f t="shared" si="176"/>
        <v>39571.660221472368</v>
      </c>
      <c r="DR176" s="30">
        <f t="shared" si="177"/>
        <v>1017.4285201653124</v>
      </c>
      <c r="DS176" s="30">
        <f t="shared" si="178"/>
        <v>38906.605164694651</v>
      </c>
      <c r="DT176" s="19">
        <f>(Coeff_Summary!$B$5+Coeff_Summary!$D$5*(F176)+Coeff_Summary!$E$5*CM176*100+Coeff_Summary!$F$5*(F176)^2+Coeff_Summary!$G$5*(F176)*CM176*100+Coeff_Summary!$H$5*(CM176*100)^2+Coeff_Summary!$B$3+Coeff_Summary!$D$3*(G176)+Coeff_Summary!$E$3*CN176*100+Coeff_Summary!$F$3*(G176)^2+Coeff_Summary!$G$3*(G176)*CN176*100+Coeff_Summary!$H$3*(CN176*100)^2)/2</f>
        <v>1.4139995796837856</v>
      </c>
      <c r="DU176" s="30">
        <f t="shared" si="199"/>
        <v>3.4154613895110799</v>
      </c>
      <c r="DV176" s="30">
        <f>DM176*(8314.4/'Config sheet'!$N$28)*(273+F176)*DU176*((CO176^(1/DU176))-1)</f>
        <v>95756.825280862482</v>
      </c>
      <c r="DW176" s="30">
        <f t="shared" si="179"/>
        <v>353.21899500318233</v>
      </c>
      <c r="DX176" s="30">
        <f t="shared" si="180"/>
        <v>349.64</v>
      </c>
      <c r="DY176" s="30">
        <f t="shared" si="181"/>
        <v>106.54654289954696</v>
      </c>
      <c r="DZ176" s="30">
        <f t="shared" si="182"/>
        <v>987.8980925405765</v>
      </c>
      <c r="EA176" s="65">
        <f>Coeff_Summary!$B$9+Coeff_Summary!$D$9*(DW176-273)+Coeff_Summary!$E$9*CN176*100+Coeff_Summary!$F$9*(DW176-273)^2+Coeff_Summary!$G$9*(DW176-273)*CN176*100+Coeff_Summary!$H$9*(CN176*100)^2</f>
        <v>0.9585996555687426</v>
      </c>
      <c r="EB176" s="30">
        <f>EA176*(8314.4/'Config sheet'!$C$28)*(DW176/(CM176*10^5))</f>
        <v>4.9021010580484733E-2</v>
      </c>
      <c r="EC176" s="30">
        <f t="shared" si="183"/>
        <v>1.2212109654986163</v>
      </c>
      <c r="ED176" s="30">
        <f t="shared" si="184"/>
        <v>1.0170936285487384</v>
      </c>
      <c r="EE176" s="30">
        <f>('Config sheet'!$N$132*(CN176-CM176) - 'Config sheet'!$N$133*GERC_A_PARA!CN176)*10^5</f>
        <v>109232.32621890299</v>
      </c>
      <c r="EF176" s="30">
        <f>('Config sheet'!$N$132*(CN176-CM176) + 'Config sheet'!$N$133*CM176)*10^5</f>
        <v>151101.38011015332</v>
      </c>
      <c r="EG176" s="30">
        <f>'Config sheet'!$N$148</f>
        <v>386976</v>
      </c>
      <c r="EH176" s="30">
        <f t="shared" si="185"/>
        <v>2384.6949215967079</v>
      </c>
      <c r="EI176" s="30">
        <f>'Config sheet'!$E$127+'Config sheet'!$P$127</f>
        <v>3308.2</v>
      </c>
      <c r="EJ176" s="30"/>
      <c r="EK176" s="63">
        <f t="shared" si="186"/>
        <v>52530.217404954295</v>
      </c>
      <c r="EL176" s="63">
        <f t="shared" si="207"/>
        <v>51914.007920383992</v>
      </c>
      <c r="EM176" s="63">
        <f t="shared" si="208"/>
        <v>39571.660221472368</v>
      </c>
      <c r="EN176" s="63">
        <f t="shared" si="209"/>
        <v>38906.605164694651</v>
      </c>
      <c r="EO176" s="30">
        <f>BL176*(('Config sheet'!$D$8+273)/(C176+273))*(GERC_A_PARA!AI176/'Config sheet'!$D$7)*(1/GERC_A_PARA!BG176)*24*10^-3</f>
        <v>1823.1535141232071</v>
      </c>
      <c r="EP176" s="30">
        <f>BN176*(('Config sheet'!$D$8+273)/(D176+273))*(GERC_A_PARA!AJ176/'Config sheet'!$D$7)*(1/GERC_A_PARA!BH176)*24*10^-3</f>
        <v>1801.7668810055513</v>
      </c>
      <c r="EQ176" s="30">
        <f t="shared" si="200"/>
        <v>1812.4601975643791</v>
      </c>
      <c r="ER176" s="30">
        <f>DP176*(('Config sheet'!$D$8+273)/(F176+273))*(CM176/'Config sheet'!$D$7)*(1/DK176)*24*10^-3</f>
        <v>1373.4040130902372</v>
      </c>
      <c r="ES176" s="30">
        <f>DR176*(('Config sheet'!$D$8+273)/(G176+273))*(CN176/'Config sheet'!$D$7)*(1/DL176)*24*10^-3</f>
        <v>1350.3221085456096</v>
      </c>
      <c r="ET176" s="30">
        <f t="shared" si="201"/>
        <v>1361.8630608179233</v>
      </c>
      <c r="EU176">
        <f t="shared" si="202"/>
        <v>1.0118698114296119</v>
      </c>
      <c r="EV176">
        <f t="shared" si="203"/>
        <v>1.0170936285487382</v>
      </c>
      <c r="EW176" s="30">
        <f t="shared" si="204"/>
        <v>0.7706634501177877</v>
      </c>
      <c r="EX176" s="30">
        <f>'Config sheet'!$C$123/('Config sheet'!$F$17*10^-3)</f>
        <v>1.2841244171864261</v>
      </c>
      <c r="EY176" s="30">
        <f t="shared" si="205"/>
        <v>0.72540192987337027</v>
      </c>
      <c r="EZ176" s="30">
        <f>'Config sheet'!$N$123/('Config sheet'!$Q$17*10^-3)</f>
        <v>1.4616189626248377</v>
      </c>
      <c r="FA176" s="1" t="s">
        <v>583</v>
      </c>
      <c r="FB176" s="30">
        <f t="shared" si="206"/>
        <v>-3.5789950031823423</v>
      </c>
      <c r="FC176" s="30"/>
    </row>
    <row r="177" spans="1:159" x14ac:dyDescent="0.25">
      <c r="A177" s="1">
        <v>43487</v>
      </c>
      <c r="B177" s="2">
        <v>0.29305555555555557</v>
      </c>
      <c r="C177">
        <v>24.24</v>
      </c>
      <c r="D177">
        <v>76.209999999999994</v>
      </c>
      <c r="E177">
        <v>22.1</v>
      </c>
      <c r="F177">
        <v>22.06</v>
      </c>
      <c r="G177">
        <v>77.239999999999995</v>
      </c>
      <c r="H177">
        <v>66.16</v>
      </c>
      <c r="I177">
        <v>71.540000000000006</v>
      </c>
      <c r="J177">
        <v>71.819999999999993</v>
      </c>
      <c r="K177">
        <v>71.900000000000006</v>
      </c>
      <c r="L177">
        <v>69.290000000000006</v>
      </c>
      <c r="M177">
        <v>21.69</v>
      </c>
      <c r="N177">
        <v>34.46</v>
      </c>
      <c r="O177">
        <v>33.979999999999997</v>
      </c>
      <c r="P177">
        <v>33.909999999999997</v>
      </c>
      <c r="Q177">
        <v>63.51</v>
      </c>
      <c r="R177">
        <v>3.73</v>
      </c>
      <c r="S177">
        <v>84.96</v>
      </c>
      <c r="T177">
        <v>76</v>
      </c>
      <c r="U177">
        <v>72.44</v>
      </c>
      <c r="V177">
        <v>72.44</v>
      </c>
      <c r="W177">
        <v>3.03</v>
      </c>
      <c r="X177">
        <v>2.54</v>
      </c>
      <c r="Y177">
        <v>3.73</v>
      </c>
      <c r="Z177">
        <v>3.78</v>
      </c>
      <c r="AA177">
        <v>4.68</v>
      </c>
      <c r="AB177">
        <v>4.42</v>
      </c>
      <c r="AC177">
        <v>3.94</v>
      </c>
      <c r="AD177">
        <v>1.69</v>
      </c>
      <c r="AE177">
        <v>1.42</v>
      </c>
      <c r="AF177">
        <v>2.35</v>
      </c>
      <c r="AH177" s="4" t="str">
        <f t="shared" ref="AH177:AH226" si="211">IF(AND(N177&gt;M177,Q177&gt;P177,P177&gt;M177,Q177&gt;N177),"ON","OFF")</f>
        <v>ON</v>
      </c>
      <c r="AI177" s="31">
        <f>M177+'Config sheet'!$D$9-'Config sheet'!$C$139</f>
        <v>22.648900000000001</v>
      </c>
      <c r="AJ177" s="31">
        <f>N177+'Config sheet'!$D$9+'Config sheet'!$C$140</f>
        <v>35.818899999999999</v>
      </c>
      <c r="AK177" s="25">
        <f t="shared" si="141"/>
        <v>1.581485193541408</v>
      </c>
      <c r="AL177" s="46">
        <f>'Config sheet'!$C$47</f>
        <v>3546.9708798579968</v>
      </c>
      <c r="AM177" s="4">
        <f>'Config sheet'!$C$42</f>
        <v>1817.9423322060413</v>
      </c>
      <c r="AN177" s="25">
        <f>'Config sheet'!$C$46</f>
        <v>1729.0285476519553</v>
      </c>
      <c r="AO177" s="25">
        <f t="shared" si="142"/>
        <v>1.5421159199049024</v>
      </c>
      <c r="AP177" s="25">
        <f>'Config sheet'!$C$50/100*GERC_A_PARA!AM177</f>
        <v>351.771841281869</v>
      </c>
      <c r="AQ177" s="25">
        <f t="shared" si="143"/>
        <v>351.771841281869</v>
      </c>
      <c r="AR177" s="25">
        <f t="shared" si="144"/>
        <v>473.52922007440833</v>
      </c>
      <c r="AS177" s="27">
        <f t="shared" si="145"/>
        <v>2169.7141734879106</v>
      </c>
      <c r="AT177" s="25">
        <f t="shared" si="146"/>
        <v>1611.8210186549372</v>
      </c>
      <c r="AU177" s="25">
        <f>'Config sheet'!$C$51/100*GERC_A_PARA!AN177</f>
        <v>266.0974934836359</v>
      </c>
      <c r="AV177" s="25">
        <f t="shared" si="147"/>
        <v>266.0974934836359</v>
      </c>
      <c r="AW177" s="25">
        <f t="shared" si="148"/>
        <v>358.20075334596032</v>
      </c>
      <c r="AX177" s="27">
        <f t="shared" si="149"/>
        <v>1995.1260411355911</v>
      </c>
      <c r="AY177" s="25">
        <f t="shared" si="150"/>
        <v>1482.1242941869361</v>
      </c>
      <c r="AZ177" s="31">
        <f t="shared" si="187"/>
        <v>93.302461984875563</v>
      </c>
      <c r="BA177" s="31">
        <f t="shared" si="188"/>
        <v>94.673120927505678</v>
      </c>
      <c r="BB177" s="31">
        <f t="shared" si="189"/>
        <v>69.3118343222703</v>
      </c>
      <c r="BC177" s="31">
        <f t="shared" si="190"/>
        <v>70.33005917425028</v>
      </c>
      <c r="BD177" s="25">
        <f t="shared" si="151"/>
        <v>93.987791456190621</v>
      </c>
      <c r="BE177">
        <f>'Config sheet'!$D$59</f>
        <v>82.44</v>
      </c>
      <c r="BF177" s="30">
        <f t="shared" si="191"/>
        <v>81.904369102225459</v>
      </c>
      <c r="BG177" s="19">
        <f>Coeff_Summary!$B$10+Coeff_Summary!$D$10*(C177)+Coeff_Summary!$E$10*AI177*100+Coeff_Summary!$F$10*(C177)^2+Coeff_Summary!$G$10*(C177)*AI177*100+Coeff_Summary!$H$10*(AI177*100)^2</f>
        <v>0.96103757060789941</v>
      </c>
      <c r="BH177" s="19">
        <f>Coeff_Summary!$B$8+Coeff_Summary!$D$8*(D177)+Coeff_Summary!$E$8*AJ177*100+Coeff_Summary!$F$8*(D177)^2+Coeff_Summary!$G$8*(D177)*AJ177*100+Coeff_Summary!$H$8*(AJ177*100)^2</f>
        <v>0.97231212104100784</v>
      </c>
      <c r="BI177" s="30">
        <f t="shared" si="192"/>
        <v>0.96667484582445362</v>
      </c>
      <c r="BJ177" s="30">
        <f>BG177*8314.4*(GERC_A_PARA!C177+273)/('Config sheet'!$C$28*AI177*10^5)</f>
        <v>6.4035910536762664E-2</v>
      </c>
      <c r="BK177">
        <f>BH177*(8314.4/'Config sheet'!$C$28)*(BT177/(AJ177*10^5))</f>
        <v>4.8128598094917457E-2</v>
      </c>
      <c r="BL177" s="30">
        <f t="shared" si="193"/>
        <v>3333.7195935727436</v>
      </c>
      <c r="BM177" s="30">
        <f t="shared" si="152"/>
        <v>52060.157583905573</v>
      </c>
      <c r="BN177" s="30">
        <f t="shared" si="153"/>
        <v>2476.5286492019518</v>
      </c>
      <c r="BO177" s="30">
        <f t="shared" si="154"/>
        <v>51456.488392157873</v>
      </c>
      <c r="BP177" s="19">
        <f>(Coeff_Summary!$B$4+Coeff_Summary!$D$4*(C177)+Coeff_Summary!$E$4*AI177*100+Coeff_Summary!$F$4*(C177)^2+Coeff_Summary!$G$4*(C177)*AI177*100+Coeff_Summary!$H$4*(AI177*100)^2+Coeff_Summary!$B$2+Coeff_Summary!$D$2*(D177)+Coeff_Summary!$E$2*AJ177*100+Coeff_Summary!$F$2*(D177)^2+Coeff_Summary!$G$2*(D177)*AJ177*100+Coeff_Summary!$H$2*(AJ177*100)^2)/2</f>
        <v>1.3619817722943091</v>
      </c>
      <c r="BQ177" s="30">
        <f t="shared" si="194"/>
        <v>3.762570042302988</v>
      </c>
      <c r="BR177" s="30">
        <f>BI177*(8314.4/'Config sheet'!$C$28)*(273+C177)*BQ177*((AK177^(1/BQ177))-1)</f>
        <v>71112.099146633205</v>
      </c>
      <c r="BS177" s="30">
        <f t="shared" si="155"/>
        <v>335.74839367080813</v>
      </c>
      <c r="BT177" s="30">
        <f t="shared" si="156"/>
        <v>349.21</v>
      </c>
      <c r="BU177" s="52">
        <f t="shared" si="157"/>
        <v>74.097351685218655</v>
      </c>
      <c r="BV177" s="30">
        <f t="shared" si="158"/>
        <v>1387.8540278797987</v>
      </c>
      <c r="BW177" s="65">
        <f>Coeff_Summary!$B$8+Coeff_Summary!$D$8*(BS177-273)+Coeff_Summary!$E$8*AJ177*100+Coeff_Summary!$F$8*(BS177-273)^2+Coeff_Summary!$G$8*(BS177-273)*AJ177*100+Coeff_Summary!$H$8*(AJ177*100)^2</f>
        <v>0.96603290048288926</v>
      </c>
      <c r="BX177" s="30">
        <f>BW177*(8314.4/'Config sheet'!$C$28)*(BS177/(AI177*10^5))</f>
        <v>7.2707938544300715E-2</v>
      </c>
      <c r="BY177" s="30">
        <f t="shared" si="159"/>
        <v>1.1354244506691207</v>
      </c>
      <c r="BZ177" s="30">
        <f t="shared" si="160"/>
        <v>1.0117316437753592</v>
      </c>
      <c r="CA177" s="30">
        <f>('Config sheet'!$C$132*(AJ177-AI177) - 'Config sheet'!$C$133*GERC_A_PARA!AJ177)*10^5</f>
        <v>97777.538600337648</v>
      </c>
      <c r="CB177" s="30">
        <f>('Config sheet'!$C$132*(AJ177-AI177) + 'Config sheet'!$C$133*AI177)*10^5</f>
        <v>122265.33836288963</v>
      </c>
      <c r="CC177" s="30">
        <f>'Config sheet'!$C$148</f>
        <v>386976</v>
      </c>
      <c r="CD177" s="30">
        <f t="shared" si="195"/>
        <v>13.461606329191852</v>
      </c>
      <c r="CE177" s="30"/>
      <c r="CF177" s="30"/>
      <c r="CG177" s="30"/>
      <c r="CH177" s="30"/>
      <c r="CI177" s="30"/>
      <c r="CJ177" s="30"/>
      <c r="CK177" s="30"/>
      <c r="CL177" s="30"/>
      <c r="CM177" s="46">
        <f>P177+'Config sheet'!$O$9-'Config sheet'!$C$139</f>
        <v>34.868899999999996</v>
      </c>
      <c r="CN177" s="46">
        <f>Q177+'Config sheet'!$O$9+'Config sheet'!C$140</f>
        <v>64.868900000000011</v>
      </c>
      <c r="CO177" s="27">
        <f t="shared" si="161"/>
        <v>1.8603655406393669</v>
      </c>
      <c r="CP177" s="46">
        <f>'Config sheet'!$N$47</f>
        <v>1852.7346826837274</v>
      </c>
      <c r="CQ177" s="27">
        <f>'Config sheet'!$N$42</f>
        <v>970.82423361890676</v>
      </c>
      <c r="CR177" s="27">
        <f>'Config sheet'!$N$46</f>
        <v>881.91044906482068</v>
      </c>
      <c r="CS177" s="27">
        <f t="shared" si="162"/>
        <v>1.3815430314596717</v>
      </c>
      <c r="CT177" s="27">
        <f>'Config sheet'!$N$50/100*GERC_A_PARA!CQ177</f>
        <v>274.64617569078871</v>
      </c>
      <c r="CU177" s="27">
        <f t="shared" si="163"/>
        <v>274.64617569078871</v>
      </c>
      <c r="CV177" s="27">
        <f t="shared" si="164"/>
        <v>430.44377988895724</v>
      </c>
      <c r="CW177" s="27">
        <f t="shared" si="165"/>
        <v>1245.4704093096955</v>
      </c>
      <c r="CX177" s="27">
        <f t="shared" si="166"/>
        <v>794.6767983061394</v>
      </c>
      <c r="CY177" s="27">
        <f>'Config sheet'!$N$51/100*GERC_A_PARA!CR177</f>
        <v>198.78261521921058</v>
      </c>
      <c r="CZ177" s="27">
        <f t="shared" si="167"/>
        <v>198.78261521921058</v>
      </c>
      <c r="DA177" s="27">
        <f t="shared" si="168"/>
        <v>311.54535487689623</v>
      </c>
      <c r="DB177" s="27">
        <f t="shared" si="169"/>
        <v>1080.6930642840312</v>
      </c>
      <c r="DC177" s="27">
        <f t="shared" si="170"/>
        <v>689.5400307044448</v>
      </c>
      <c r="DD177" s="50">
        <f t="shared" si="171"/>
        <v>83.952027689151578</v>
      </c>
      <c r="DE177" s="50">
        <f t="shared" si="172"/>
        <v>87.213810679161426</v>
      </c>
      <c r="DF177" s="50">
        <f t="shared" si="173"/>
        <v>53.56588809869848</v>
      </c>
      <c r="DG177" s="50">
        <f t="shared" si="174"/>
        <v>55.647080268255614</v>
      </c>
      <c r="DH177" s="27">
        <f t="shared" si="175"/>
        <v>85.582919184156509</v>
      </c>
      <c r="DI177">
        <f>'Config sheet'!$N$59</f>
        <v>71.978923438716066</v>
      </c>
      <c r="DJ177" s="21">
        <f t="shared" si="196"/>
        <v>70.09470168381678</v>
      </c>
      <c r="DK177" s="19">
        <f>Coeff_Summary!$B$11+Coeff_Summary!$D$11*(F177)+Coeff_Summary!$E$11*CM177*100+Coeff_Summary!$F$11*(F177)^2+Coeff_Summary!$G$11*(F177)*CM177*100+Coeff_Summary!$H$11*(CM177*100)^2</f>
        <v>0.94035689448558679</v>
      </c>
      <c r="DL177" s="19">
        <f>Coeff_Summary!$B$9+Coeff_Summary!$D$9*(G177)+Coeff_Summary!$E$9*CN177*100+Coeff_Summary!$F$9*(G177)^2+Coeff_Summary!$G$9*(G177)*CN177*100+Coeff_Summary!$H$9*(CN177*100)^2</f>
        <v>0.9564871380127451</v>
      </c>
      <c r="DM177" s="30">
        <f t="shared" si="197"/>
        <v>0.94842201624916589</v>
      </c>
      <c r="DN177">
        <f>DK177*8314.4*(GERC_A_PARA!F177+273)/('Config sheet'!$N$28*GERC_A_PARA!CM177*10^5)</f>
        <v>4.0400606861403988E-2</v>
      </c>
      <c r="DO177">
        <f>DL177*(8314.4/'Config sheet'!$N$28)*((GERC_A_PARA!G177+273)/(GERC_A_PARA!CN177*10^5))</f>
        <v>2.6219924071052773E-2</v>
      </c>
      <c r="DP177" s="30">
        <f t="shared" si="198"/>
        <v>1585.624426178053</v>
      </c>
      <c r="DQ177" s="30">
        <f t="shared" si="176"/>
        <v>39247.539810914364</v>
      </c>
      <c r="DR177" s="30">
        <f t="shared" si="177"/>
        <v>1011.7132714614834</v>
      </c>
      <c r="DS177" s="30">
        <f t="shared" si="178"/>
        <v>38585.66747637654</v>
      </c>
      <c r="DT177" s="19">
        <f>(Coeff_Summary!$B$5+Coeff_Summary!$D$5*(F177)+Coeff_Summary!$E$5*CM177*100+Coeff_Summary!$F$5*(F177)^2+Coeff_Summary!$G$5*(F177)*CM177*100+Coeff_Summary!$H$5*(CM177*100)^2+Coeff_Summary!$B$3+Coeff_Summary!$D$3*(G177)+Coeff_Summary!$E$3*CN177*100+Coeff_Summary!$F$3*(G177)^2+Coeff_Summary!$G$3*(G177)*CN177*100+Coeff_Summary!$H$3*(CN177*100)^2)/2</f>
        <v>1.412984483835092</v>
      </c>
      <c r="DU177" s="30">
        <f t="shared" si="199"/>
        <v>3.4213984765570706</v>
      </c>
      <c r="DV177" s="30">
        <f>DM177*(8314.4/'Config sheet'!$N$28)*(273+F177)*DU177*((CO177^(1/DU177))-1)</f>
        <v>96707.96650024</v>
      </c>
      <c r="DW177" s="30">
        <f t="shared" si="179"/>
        <v>353.75942974158886</v>
      </c>
      <c r="DX177" s="30">
        <f t="shared" si="180"/>
        <v>350.24</v>
      </c>
      <c r="DY177" s="30">
        <f t="shared" si="181"/>
        <v>106.37808941933466</v>
      </c>
      <c r="DZ177" s="30">
        <f t="shared" si="182"/>
        <v>991.10576716626974</v>
      </c>
      <c r="EA177" s="65">
        <f>Coeff_Summary!$B$9+Coeff_Summary!$D$9*(DW177-273)+Coeff_Summary!$E$9*CN177*100+Coeff_Summary!$F$9*(DW177-273)^2+Coeff_Summary!$G$9*(DW177-273)*CN177*100+Coeff_Summary!$H$9*(CN177*100)^2</f>
        <v>0.95899018380406653</v>
      </c>
      <c r="EB177" s="30">
        <f>EA177*(8314.4/'Config sheet'!$C$28)*(DW177/(CM177*10^5))</f>
        <v>4.9397733697684555E-2</v>
      </c>
      <c r="EC177" s="30">
        <f t="shared" si="183"/>
        <v>1.2226978140983276</v>
      </c>
      <c r="ED177" s="30">
        <f t="shared" si="184"/>
        <v>1.0171533208526986</v>
      </c>
      <c r="EE177" s="30">
        <f>('Config sheet'!$N$132*(CN177-CM177) - 'Config sheet'!$N$133*GERC_A_PARA!CN177)*10^5</f>
        <v>110022.30693072907</v>
      </c>
      <c r="EF177" s="30">
        <f>('Config sheet'!$N$132*(CN177-CM177) + 'Config sheet'!$N$133*CM177)*10^5</f>
        <v>151795.03097982032</v>
      </c>
      <c r="EG177" s="30">
        <f>'Config sheet'!$N$148</f>
        <v>386976</v>
      </c>
      <c r="EH177" s="30">
        <f t="shared" si="185"/>
        <v>2378.9597950460684</v>
      </c>
      <c r="EI177" s="30">
        <f>'Config sheet'!$E$127+'Config sheet'!$P$127</f>
        <v>3308.2</v>
      </c>
      <c r="EJ177" s="30"/>
      <c r="EK177" s="63">
        <f t="shared" si="186"/>
        <v>52060.157583905573</v>
      </c>
      <c r="EL177" s="63">
        <f t="shared" si="207"/>
        <v>51456.488392157873</v>
      </c>
      <c r="EM177" s="63">
        <f t="shared" si="208"/>
        <v>39247.539810914364</v>
      </c>
      <c r="EN177" s="63">
        <f t="shared" si="209"/>
        <v>38585.66747637654</v>
      </c>
      <c r="EO177" s="30">
        <f>BL177*(('Config sheet'!$D$8+273)/(C177+273))*(GERC_A_PARA!AI177/'Config sheet'!$D$7)*(1/GERC_A_PARA!BG177)*24*10^-3</f>
        <v>1806.8392619283875</v>
      </c>
      <c r="EP177" s="30">
        <f>BN177*(('Config sheet'!$D$8+273)/(D177+273))*(GERC_A_PARA!AJ177/'Config sheet'!$D$7)*(1/GERC_A_PARA!BH177)*24*10^-3</f>
        <v>1785.8878617120431</v>
      </c>
      <c r="EQ177" s="30">
        <f t="shared" si="200"/>
        <v>1796.3635618202152</v>
      </c>
      <c r="ER177" s="30">
        <f>DP177*(('Config sheet'!$D$8+273)/(F177+273))*(CM177/'Config sheet'!$D$7)*(1/DK177)*24*10^-3</f>
        <v>1362.1548446173085</v>
      </c>
      <c r="ES177" s="30">
        <f>DR177*(('Config sheet'!$D$8+273)/(G177+273))*(CN177/'Config sheet'!$D$7)*(1/DL177)*24*10^-3</f>
        <v>1339.1834020414831</v>
      </c>
      <c r="ET177" s="30">
        <f t="shared" si="201"/>
        <v>1350.6691233293959</v>
      </c>
      <c r="EU177">
        <f t="shared" si="202"/>
        <v>1.0117316437753596</v>
      </c>
      <c r="EV177">
        <f t="shared" si="203"/>
        <v>1.0171533208526982</v>
      </c>
      <c r="EW177" s="30">
        <f t="shared" si="204"/>
        <v>0.77259083705389631</v>
      </c>
      <c r="EX177" s="30">
        <f>'Config sheet'!$C$123/('Config sheet'!$F$17*10^-3)</f>
        <v>1.2841244171864261</v>
      </c>
      <c r="EY177" s="30">
        <f t="shared" si="205"/>
        <v>0.73378872001100948</v>
      </c>
      <c r="EZ177" s="30">
        <f>'Config sheet'!$N$123/('Config sheet'!$Q$17*10^-3)</f>
        <v>1.4616189626248377</v>
      </c>
      <c r="FA177" s="1" t="s">
        <v>584</v>
      </c>
      <c r="FB177" s="30">
        <f t="shared" si="206"/>
        <v>-3.5194297415888514</v>
      </c>
      <c r="FC177" s="30"/>
    </row>
    <row r="178" spans="1:159" x14ac:dyDescent="0.25">
      <c r="A178" s="1">
        <v>43487</v>
      </c>
      <c r="B178" s="2">
        <v>0.3347222222222222</v>
      </c>
      <c r="C178">
        <v>24.39</v>
      </c>
      <c r="D178">
        <v>76.39</v>
      </c>
      <c r="E178">
        <v>22.61</v>
      </c>
      <c r="F178">
        <v>22.52</v>
      </c>
      <c r="G178">
        <v>77.69</v>
      </c>
      <c r="H178">
        <v>66.22</v>
      </c>
      <c r="I178">
        <v>71.61</v>
      </c>
      <c r="J178">
        <v>71.89</v>
      </c>
      <c r="K178">
        <v>71.95</v>
      </c>
      <c r="L178">
        <v>69.349999999999994</v>
      </c>
      <c r="M178">
        <v>21.73</v>
      </c>
      <c r="N178">
        <v>34.56</v>
      </c>
      <c r="O178">
        <v>34.07</v>
      </c>
      <c r="P178">
        <v>34.01</v>
      </c>
      <c r="Q178">
        <v>63.49</v>
      </c>
      <c r="R178">
        <v>3.73</v>
      </c>
      <c r="S178">
        <v>84.52</v>
      </c>
      <c r="T178">
        <v>76.069999999999993</v>
      </c>
      <c r="U178">
        <v>72.680000000000007</v>
      </c>
      <c r="V178">
        <v>72.680000000000007</v>
      </c>
      <c r="W178">
        <v>3.06</v>
      </c>
      <c r="X178">
        <v>2.58</v>
      </c>
      <c r="Y178">
        <v>3.76</v>
      </c>
      <c r="Z178">
        <v>3.89</v>
      </c>
      <c r="AA178">
        <v>4.6900000000000004</v>
      </c>
      <c r="AB178">
        <v>4.4800000000000004</v>
      </c>
      <c r="AC178">
        <v>3.97</v>
      </c>
      <c r="AD178">
        <v>1.55</v>
      </c>
      <c r="AE178">
        <v>1.33</v>
      </c>
      <c r="AF178">
        <v>2.2400000000000002</v>
      </c>
      <c r="AH178" s="4" t="str">
        <f t="shared" si="211"/>
        <v>ON</v>
      </c>
      <c r="AI178" s="31">
        <f>M178+'Config sheet'!$D$9-'Config sheet'!$C$139</f>
        <v>22.6889</v>
      </c>
      <c r="AJ178" s="31">
        <f>N178+'Config sheet'!$D$9+'Config sheet'!$C$140</f>
        <v>35.918900000000001</v>
      </c>
      <c r="AK178" s="25">
        <f t="shared" si="141"/>
        <v>1.583104513660865</v>
      </c>
      <c r="AL178" s="46">
        <f>'Config sheet'!$C$47</f>
        <v>3546.9708798579968</v>
      </c>
      <c r="AM178" s="4">
        <f>'Config sheet'!$C$42</f>
        <v>1817.9423322060413</v>
      </c>
      <c r="AN178" s="25">
        <f>'Config sheet'!$C$46</f>
        <v>1729.0285476519553</v>
      </c>
      <c r="AO178" s="25">
        <f t="shared" si="142"/>
        <v>1.5403115380509791</v>
      </c>
      <c r="AP178" s="25">
        <f>'Config sheet'!$C$50/100*GERC_A_PARA!AM178</f>
        <v>351.771841281869</v>
      </c>
      <c r="AQ178" s="25">
        <f t="shared" si="143"/>
        <v>351.771841281869</v>
      </c>
      <c r="AR178" s="25">
        <f t="shared" si="144"/>
        <v>474.00895808262237</v>
      </c>
      <c r="AS178" s="27">
        <f t="shared" si="145"/>
        <v>2169.7141734879106</v>
      </c>
      <c r="AT178" s="25">
        <f t="shared" si="146"/>
        <v>1610.1897165626417</v>
      </c>
      <c r="AU178" s="25">
        <f>'Config sheet'!$C$51/100*GERC_A_PARA!AN178</f>
        <v>266.0974934836359</v>
      </c>
      <c r="AV178" s="25">
        <f t="shared" si="147"/>
        <v>266.0974934836359</v>
      </c>
      <c r="AW178" s="25">
        <f t="shared" si="148"/>
        <v>358.56365073151966</v>
      </c>
      <c r="AX178" s="27">
        <f t="shared" si="149"/>
        <v>1995.1260411355911</v>
      </c>
      <c r="AY178" s="25">
        <f t="shared" si="150"/>
        <v>1480.6242563823871</v>
      </c>
      <c r="AZ178" s="31">
        <f t="shared" si="187"/>
        <v>93.276072918527575</v>
      </c>
      <c r="BA178" s="31">
        <f t="shared" si="188"/>
        <v>94.652132414270767</v>
      </c>
      <c r="BB178" s="31">
        <f t="shared" si="189"/>
        <v>69.222100887749519</v>
      </c>
      <c r="BC178" s="31">
        <f t="shared" si="190"/>
        <v>70.243303070275815</v>
      </c>
      <c r="BD178" s="25">
        <f t="shared" si="151"/>
        <v>93.964102666399171</v>
      </c>
      <c r="BE178">
        <f>'Config sheet'!$D$59</f>
        <v>82.44</v>
      </c>
      <c r="BF178" s="30">
        <f t="shared" si="191"/>
        <v>81.848402322705923</v>
      </c>
      <c r="BG178" s="19">
        <f>Coeff_Summary!$B$10+Coeff_Summary!$D$10*(C178)+Coeff_Summary!$E$10*AI178*100+Coeff_Summary!$F$10*(C178)^2+Coeff_Summary!$G$10*(C178)*AI178*100+Coeff_Summary!$H$10*(AI178*100)^2</f>
        <v>0.96105504788988572</v>
      </c>
      <c r="BH178" s="19">
        <f>Coeff_Summary!$B$8+Coeff_Summary!$D$8*(D178)+Coeff_Summary!$E$8*AJ178*100+Coeff_Summary!$F$8*(D178)^2+Coeff_Summary!$G$8*(D178)*AJ178*100+Coeff_Summary!$H$8*(AJ178*100)^2</f>
        <v>0.97232374311627878</v>
      </c>
      <c r="BI178" s="30">
        <f t="shared" si="192"/>
        <v>0.96668939550308219</v>
      </c>
      <c r="BJ178" s="30">
        <f>BG178*8314.4*(GERC_A_PARA!C178+273)/('Config sheet'!$C$28*AI178*10^5)</f>
        <v>6.3956438089715892E-2</v>
      </c>
      <c r="BK178">
        <f>BH178*(8314.4/'Config sheet'!$C$28)*(BT178/(AJ178*10^5))</f>
        <v>4.8019918445199233E-2</v>
      </c>
      <c r="BL178" s="30">
        <f t="shared" si="193"/>
        <v>3332.8793590970499</v>
      </c>
      <c r="BM178" s="30">
        <f t="shared" si="152"/>
        <v>52111.710074000701</v>
      </c>
      <c r="BN178" s="30">
        <f t="shared" si="153"/>
        <v>2473.3986329337404</v>
      </c>
      <c r="BO178" s="30">
        <f t="shared" si="154"/>
        <v>51507.764132427779</v>
      </c>
      <c r="BP178" s="19">
        <f>(Coeff_Summary!$B$4+Coeff_Summary!$D$4*(C178)+Coeff_Summary!$E$4*AI178*100+Coeff_Summary!$F$4*(C178)^2+Coeff_Summary!$G$4*(C178)*AI178*100+Coeff_Summary!$H$4*(AI178*100)^2+Coeff_Summary!$B$2+Coeff_Summary!$D$2*(D178)+Coeff_Summary!$E$2*AJ178*100+Coeff_Summary!$F$2*(D178)^2+Coeff_Summary!$G$2*(D178)*AJ178*100+Coeff_Summary!$H$2*(AJ178*100)^2)/2</f>
        <v>1.361957593894435</v>
      </c>
      <c r="BQ178" s="30">
        <f t="shared" si="194"/>
        <v>3.7627545791777202</v>
      </c>
      <c r="BR178" s="30">
        <f>BI178*(8314.4/'Config sheet'!$C$28)*(273+C178)*BQ178*((AK178^(1/BQ178))-1)</f>
        <v>71317.589792956773</v>
      </c>
      <c r="BS178" s="30">
        <f t="shared" si="155"/>
        <v>336.00719503708524</v>
      </c>
      <c r="BT178" s="30">
        <f t="shared" si="156"/>
        <v>349.39</v>
      </c>
      <c r="BU178" s="52">
        <f t="shared" si="157"/>
        <v>74.263836609779304</v>
      </c>
      <c r="BV178" s="30">
        <f t="shared" si="158"/>
        <v>1390.119386100022</v>
      </c>
      <c r="BW178" s="65">
        <f>Coeff_Summary!$B$8+Coeff_Summary!$D$8*(BS178-273)+Coeff_Summary!$E$8*AJ178*100+Coeff_Summary!$F$8*(BS178-273)^2+Coeff_Summary!$G$8*(BS178-273)*AJ178*100+Coeff_Summary!$H$8*(AJ178*100)^2</f>
        <v>0.96608142926832064</v>
      </c>
      <c r="BX178" s="30">
        <f>BW178*(8314.4/'Config sheet'!$C$28)*(BS178/(AI178*10^5))</f>
        <v>7.2639350895146143E-2</v>
      </c>
      <c r="BY178" s="30">
        <f t="shared" si="159"/>
        <v>1.135762920274737</v>
      </c>
      <c r="BZ178" s="30">
        <f t="shared" si="160"/>
        <v>1.0117253379513846</v>
      </c>
      <c r="CA178" s="30">
        <f>('Config sheet'!$C$132*(AJ178-AI178) - 'Config sheet'!$C$133*GERC_A_PARA!AJ178)*10^5</f>
        <v>98249.45744407337</v>
      </c>
      <c r="CB178" s="30">
        <f>('Config sheet'!$C$132*(AJ178-AI178) + 'Config sheet'!$C$133*AI178)*10^5</f>
        <v>122795.89276272216</v>
      </c>
      <c r="CC178" s="30">
        <f>'Config sheet'!$C$148</f>
        <v>386976</v>
      </c>
      <c r="CD178" s="30">
        <f t="shared" si="195"/>
        <v>13.382804962914747</v>
      </c>
      <c r="CE178" s="30"/>
      <c r="CF178" s="30"/>
      <c r="CG178" s="30"/>
      <c r="CH178" s="30"/>
      <c r="CI178" s="30"/>
      <c r="CJ178" s="30"/>
      <c r="CK178" s="30"/>
      <c r="CL178" s="30"/>
      <c r="CM178" s="46">
        <f>P178+'Config sheet'!$O$9-'Config sheet'!$C$139</f>
        <v>34.968899999999998</v>
      </c>
      <c r="CN178" s="46">
        <f>Q178+'Config sheet'!$O$9+'Config sheet'!C$140</f>
        <v>64.848900000000015</v>
      </c>
      <c r="CO178" s="27">
        <f t="shared" si="161"/>
        <v>1.8544735464941711</v>
      </c>
      <c r="CP178" s="46">
        <f>'Config sheet'!$N$47</f>
        <v>1852.7346826837274</v>
      </c>
      <c r="CQ178" s="27">
        <f>'Config sheet'!$N$42</f>
        <v>970.82423361890676</v>
      </c>
      <c r="CR178" s="27">
        <f>'Config sheet'!$N$46</f>
        <v>881.91044906482068</v>
      </c>
      <c r="CS178" s="27">
        <f t="shared" si="162"/>
        <v>1.383406834996884</v>
      </c>
      <c r="CT178" s="27">
        <f>'Config sheet'!$N$50/100*GERC_A_PARA!CQ178</f>
        <v>274.64617569078871</v>
      </c>
      <c r="CU178" s="27">
        <f t="shared" si="163"/>
        <v>274.64617569078871</v>
      </c>
      <c r="CV178" s="27">
        <f t="shared" si="164"/>
        <v>429.19800512437513</v>
      </c>
      <c r="CW178" s="27">
        <f t="shared" si="165"/>
        <v>1245.4704093096955</v>
      </c>
      <c r="CX178" s="27">
        <f t="shared" si="166"/>
        <v>796.9833987318375</v>
      </c>
      <c r="CY178" s="27">
        <f>'Config sheet'!$N$51/100*GERC_A_PARA!CR178</f>
        <v>198.78261521921058</v>
      </c>
      <c r="CZ178" s="27">
        <f t="shared" si="167"/>
        <v>198.78261521921058</v>
      </c>
      <c r="DA178" s="27">
        <f t="shared" si="168"/>
        <v>310.64369161850618</v>
      </c>
      <c r="DB178" s="27">
        <f t="shared" si="169"/>
        <v>1080.6930642840312</v>
      </c>
      <c r="DC178" s="27">
        <f t="shared" si="170"/>
        <v>691.54146491235031</v>
      </c>
      <c r="DD178" s="50">
        <f t="shared" si="171"/>
        <v>84.080349039344739</v>
      </c>
      <c r="DE178" s="50">
        <f t="shared" si="172"/>
        <v>87.316050454112059</v>
      </c>
      <c r="DF178" s="50">
        <f t="shared" si="173"/>
        <v>53.803480069090469</v>
      </c>
      <c r="DG178" s="50">
        <f t="shared" si="174"/>
        <v>55.874023288380592</v>
      </c>
      <c r="DH178" s="27">
        <f t="shared" si="175"/>
        <v>85.698199746728392</v>
      </c>
      <c r="DI178">
        <f>'Config sheet'!$N$59</f>
        <v>71.978923438716066</v>
      </c>
      <c r="DJ178" s="21">
        <f t="shared" si="196"/>
        <v>70.26847571273197</v>
      </c>
      <c r="DK178" s="19">
        <f>Coeff_Summary!$B$11+Coeff_Summary!$D$11*(F178)+Coeff_Summary!$E$11*CM178*100+Coeff_Summary!$F$11*(F178)^2+Coeff_Summary!$G$11*(F178)*CM178*100+Coeff_Summary!$H$11*(CM178*100)^2</f>
        <v>0.94059157613357103</v>
      </c>
      <c r="DL178" s="19">
        <f>Coeff_Summary!$B$9+Coeff_Summary!$D$9*(G178)+Coeff_Summary!$E$9*CN178*100+Coeff_Summary!$F$9*(G178)^2+Coeff_Summary!$G$9*(G178)*CN178*100+Coeff_Summary!$H$9*(CN178*100)^2</f>
        <v>0.95682283987106576</v>
      </c>
      <c r="DM178" s="30">
        <f t="shared" si="197"/>
        <v>0.94870720800231845</v>
      </c>
      <c r="DN178">
        <f>DK178*8314.4*(GERC_A_PARA!F178+273)/('Config sheet'!$N$28*GERC_A_PARA!CM178*10^5)</f>
        <v>4.0357948008125928E-2</v>
      </c>
      <c r="DO178">
        <f>DL178*(8314.4/'Config sheet'!$N$28)*((GERC_A_PARA!G178+273)/(GERC_A_PARA!CN178*10^5))</f>
        <v>2.6270926328145972E-2</v>
      </c>
      <c r="DP178" s="30">
        <f t="shared" si="198"/>
        <v>1587.7602691432153</v>
      </c>
      <c r="DQ178" s="30">
        <f t="shared" si="176"/>
        <v>39341.947435571441</v>
      </c>
      <c r="DR178" s="30">
        <f t="shared" si="177"/>
        <v>1016.0165719027381</v>
      </c>
      <c r="DS178" s="30">
        <f t="shared" si="178"/>
        <v>38674.562107625607</v>
      </c>
      <c r="DT178" s="19">
        <f>(Coeff_Summary!$B$5+Coeff_Summary!$D$5*(F178)+Coeff_Summary!$E$5*CM178*100+Coeff_Summary!$F$5*(F178)^2+Coeff_Summary!$G$5*(F178)*CM178*100+Coeff_Summary!$H$5*(CM178*100)^2+Coeff_Summary!$B$3+Coeff_Summary!$D$3*(G178)+Coeff_Summary!$E$3*CN178*100+Coeff_Summary!$F$3*(G178)^2+Coeff_Summary!$G$3*(G178)*CN178*100+Coeff_Summary!$H$3*(CN178*100)^2)/2</f>
        <v>1.4123430115081661</v>
      </c>
      <c r="DU178" s="30">
        <f t="shared" si="199"/>
        <v>3.4251653892288552</v>
      </c>
      <c r="DV178" s="30">
        <f>DM178*(8314.4/'Config sheet'!$N$28)*(273+F178)*DU178*((CO178^(1/DU178))-1)</f>
        <v>96336.892857095751</v>
      </c>
      <c r="DW178" s="30">
        <f t="shared" si="179"/>
        <v>353.91232975357792</v>
      </c>
      <c r="DX178" s="30">
        <f t="shared" si="180"/>
        <v>350.69</v>
      </c>
      <c r="DY178" s="30">
        <f t="shared" si="181"/>
        <v>105.84072821021918</v>
      </c>
      <c r="DZ178" s="30">
        <f t="shared" si="182"/>
        <v>994.70240672547231</v>
      </c>
      <c r="EA178" s="65">
        <f>Coeff_Summary!$B$9+Coeff_Summary!$D$9*(DW178-273)+Coeff_Summary!$E$9*CN178*100+Coeff_Summary!$F$9*(DW178-273)^2+Coeff_Summary!$G$9*(DW178-273)*CN178*100+Coeff_Summary!$H$9*(CN178*100)^2</f>
        <v>0.95910520558378376</v>
      </c>
      <c r="EB178" s="30">
        <f>EA178*(8314.4/'Config sheet'!$C$28)*(DW178/(CM178*10^5))</f>
        <v>4.9283671563872956E-2</v>
      </c>
      <c r="EC178" s="30">
        <f t="shared" si="183"/>
        <v>1.2211639589294745</v>
      </c>
      <c r="ED178" s="30">
        <f t="shared" si="184"/>
        <v>1.0172564417429886</v>
      </c>
      <c r="EE178" s="30">
        <f>('Config sheet'!$N$132*(CN178-CM178) - 'Config sheet'!$N$133*GERC_A_PARA!CN178)*10^5</f>
        <v>109481.91923888033</v>
      </c>
      <c r="EF178" s="30">
        <f>('Config sheet'!$N$132*(CN178-CM178) + 'Config sheet'!$N$133*CM178)*10^5</f>
        <v>151288.14932002689</v>
      </c>
      <c r="EG178" s="30">
        <f>'Config sheet'!$N$148</f>
        <v>386976</v>
      </c>
      <c r="EH178" s="30">
        <f t="shared" si="185"/>
        <v>2384.8217928254944</v>
      </c>
      <c r="EI178" s="30">
        <f>'Config sheet'!$E$127+'Config sheet'!$P$127</f>
        <v>3308.2</v>
      </c>
      <c r="EJ178" s="30"/>
      <c r="EK178" s="63">
        <f t="shared" si="186"/>
        <v>52111.710074000701</v>
      </c>
      <c r="EL178" s="63">
        <f t="shared" si="207"/>
        <v>51507.764132427779</v>
      </c>
      <c r="EM178" s="63">
        <f t="shared" si="208"/>
        <v>39341.947435571441</v>
      </c>
      <c r="EN178" s="63">
        <f t="shared" si="209"/>
        <v>38674.562107625607</v>
      </c>
      <c r="EO178" s="30">
        <f>BL178*(('Config sheet'!$D$8+273)/(C178+273))*(GERC_A_PARA!AI178/'Config sheet'!$D$7)*(1/GERC_A_PARA!BG178)*24*10^-3</f>
        <v>1808.6284816979191</v>
      </c>
      <c r="EP178" s="30">
        <f>BN178*(('Config sheet'!$D$8+273)/(D178+273))*(GERC_A_PARA!AJ178/'Config sheet'!$D$7)*(1/GERC_A_PARA!BH178)*24*10^-3</f>
        <v>1787.6674763925178</v>
      </c>
      <c r="EQ178" s="30">
        <f t="shared" si="200"/>
        <v>1798.1479790452186</v>
      </c>
      <c r="ER178" s="30">
        <f>DP178*(('Config sheet'!$D$8+273)/(F178+273))*(CM178/'Config sheet'!$D$7)*(1/DK178)*24*10^-3</f>
        <v>1365.4314271474495</v>
      </c>
      <c r="ES178" s="30">
        <f>DR178*(('Config sheet'!$D$8+273)/(G178+273))*(CN178/'Config sheet'!$D$7)*(1/DL178)*24*10^-3</f>
        <v>1342.2686464466033</v>
      </c>
      <c r="ET178" s="30">
        <f t="shared" si="201"/>
        <v>1353.8500367970264</v>
      </c>
      <c r="EU178">
        <f t="shared" si="202"/>
        <v>1.0117253379513846</v>
      </c>
      <c r="EV178">
        <f t="shared" si="203"/>
        <v>1.0172564417429888</v>
      </c>
      <c r="EW178" s="30">
        <f t="shared" si="204"/>
        <v>0.77308397434461884</v>
      </c>
      <c r="EX178" s="30">
        <f>'Config sheet'!$C$123/('Config sheet'!$F$17*10^-3)</f>
        <v>1.2841244171864261</v>
      </c>
      <c r="EY178" s="30">
        <f t="shared" si="205"/>
        <v>0.73472126135828542</v>
      </c>
      <c r="EZ178" s="30">
        <f>'Config sheet'!$N$123/('Config sheet'!$Q$17*10^-3)</f>
        <v>1.4616189626248377</v>
      </c>
      <c r="FA178" s="1" t="s">
        <v>585</v>
      </c>
      <c r="FB178" s="30">
        <f t="shared" si="206"/>
        <v>-3.2223297535779238</v>
      </c>
      <c r="FC178" s="30"/>
    </row>
    <row r="179" spans="1:159" x14ac:dyDescent="0.25">
      <c r="A179" s="1">
        <v>43487</v>
      </c>
      <c r="B179" s="2">
        <v>0.37638888888888888</v>
      </c>
      <c r="C179">
        <v>25.13</v>
      </c>
      <c r="D179">
        <v>77.430000000000007</v>
      </c>
      <c r="E179">
        <v>25.84</v>
      </c>
      <c r="F179">
        <v>25.76</v>
      </c>
      <c r="G179">
        <v>80.5</v>
      </c>
      <c r="H179">
        <v>66.58</v>
      </c>
      <c r="I179">
        <v>71.989999999999995</v>
      </c>
      <c r="J179">
        <v>72.16</v>
      </c>
      <c r="K179">
        <v>72.27</v>
      </c>
      <c r="L179">
        <v>69.91</v>
      </c>
      <c r="M179">
        <v>21.73</v>
      </c>
      <c r="N179">
        <v>34.75</v>
      </c>
      <c r="O179">
        <v>34.25</v>
      </c>
      <c r="P179">
        <v>34.17</v>
      </c>
      <c r="Q179">
        <v>63.54</v>
      </c>
      <c r="R179">
        <v>3.72</v>
      </c>
      <c r="S179">
        <v>82.73</v>
      </c>
      <c r="T179">
        <v>76.37</v>
      </c>
      <c r="U179">
        <v>72.760000000000005</v>
      </c>
      <c r="V179">
        <v>72.760000000000005</v>
      </c>
      <c r="W179">
        <v>3.09</v>
      </c>
      <c r="X179">
        <v>2.58</v>
      </c>
      <c r="Y179">
        <v>3.76</v>
      </c>
      <c r="Z179">
        <v>3.77</v>
      </c>
      <c r="AA179">
        <v>4.68</v>
      </c>
      <c r="AB179">
        <v>4.49</v>
      </c>
      <c r="AC179">
        <v>4.04</v>
      </c>
      <c r="AD179">
        <v>1.69</v>
      </c>
      <c r="AE179">
        <v>1.32</v>
      </c>
      <c r="AF179">
        <v>2.25</v>
      </c>
      <c r="AH179" s="4" t="str">
        <f t="shared" si="211"/>
        <v>ON</v>
      </c>
      <c r="AI179" s="31">
        <f>M179+'Config sheet'!$D$9-'Config sheet'!$C$139</f>
        <v>22.6889</v>
      </c>
      <c r="AJ179" s="31">
        <f>N179+'Config sheet'!$D$9+'Config sheet'!$C$140</f>
        <v>36.108899999999998</v>
      </c>
      <c r="AK179" s="25">
        <f t="shared" si="141"/>
        <v>1.5914786525569771</v>
      </c>
      <c r="AL179" s="46">
        <f>'Config sheet'!$C$47</f>
        <v>3546.9708798579968</v>
      </c>
      <c r="AM179" s="4">
        <f>'Config sheet'!$C$42</f>
        <v>1817.9423322060413</v>
      </c>
      <c r="AN179" s="25">
        <f>'Config sheet'!$C$46</f>
        <v>1729.0285476519553</v>
      </c>
      <c r="AO179" s="25">
        <f t="shared" si="142"/>
        <v>1.5333800521342391</v>
      </c>
      <c r="AP179" s="25">
        <f>'Config sheet'!$C$50/100*GERC_A_PARA!AM179</f>
        <v>351.771841281869</v>
      </c>
      <c r="AQ179" s="25">
        <f t="shared" si="143"/>
        <v>351.771841281869</v>
      </c>
      <c r="AR179" s="25">
        <f t="shared" si="144"/>
        <v>476.28432753520354</v>
      </c>
      <c r="AS179" s="27">
        <f t="shared" si="145"/>
        <v>2169.7141734879106</v>
      </c>
      <c r="AT179" s="25">
        <f t="shared" si="146"/>
        <v>1602.4973020066407</v>
      </c>
      <c r="AU179" s="25">
        <f>'Config sheet'!$C$51/100*GERC_A_PARA!AN179</f>
        <v>266.0974934836359</v>
      </c>
      <c r="AV179" s="25">
        <f t="shared" si="147"/>
        <v>266.0974934836359</v>
      </c>
      <c r="AW179" s="25">
        <f t="shared" si="148"/>
        <v>360.28485191088282</v>
      </c>
      <c r="AX179" s="27">
        <f t="shared" si="149"/>
        <v>1995.1260411355911</v>
      </c>
      <c r="AY179" s="25">
        <f t="shared" si="150"/>
        <v>1473.5508193428821</v>
      </c>
      <c r="AZ179" s="31">
        <f t="shared" si="187"/>
        <v>93.150911112662143</v>
      </c>
      <c r="BA179" s="31">
        <f t="shared" si="188"/>
        <v>94.552585117512663</v>
      </c>
      <c r="BB179" s="31">
        <f t="shared" si="189"/>
        <v>68.798962352509719</v>
      </c>
      <c r="BC179" s="31">
        <f t="shared" si="190"/>
        <v>69.834204154638428</v>
      </c>
      <c r="BD179" s="25">
        <f t="shared" si="151"/>
        <v>93.851748115087403</v>
      </c>
      <c r="BE179">
        <f>'Config sheet'!$D$59</f>
        <v>82.44</v>
      </c>
      <c r="BF179" s="30">
        <f t="shared" si="191"/>
        <v>81.584165684330742</v>
      </c>
      <c r="BG179" s="19">
        <f>Coeff_Summary!$B$10+Coeff_Summary!$D$10*(C179)+Coeff_Summary!$E$10*AI179*100+Coeff_Summary!$F$10*(C179)^2+Coeff_Summary!$G$10*(C179)*AI179*100+Coeff_Summary!$H$10*(AI179*100)^2</f>
        <v>0.96145256730932072</v>
      </c>
      <c r="BH179" s="19">
        <f>Coeff_Summary!$B$8+Coeff_Summary!$D$8*(D179)+Coeff_Summary!$E$8*AJ179*100+Coeff_Summary!$F$8*(D179)^2+Coeff_Summary!$G$8*(D179)*AJ179*100+Coeff_Summary!$H$8*(AJ179*100)^2</f>
        <v>0.9726468586293302</v>
      </c>
      <c r="BI179" s="30">
        <f t="shared" si="192"/>
        <v>0.9670497129693254</v>
      </c>
      <c r="BJ179" s="30">
        <f>BG179*8314.4*(GERC_A_PARA!C179+273)/('Config sheet'!$C$28*AI179*10^5)</f>
        <v>6.4142101863793877E-2</v>
      </c>
      <c r="BK179">
        <f>BH179*(8314.4/'Config sheet'!$C$28)*(BT179/(AJ179*10^5))</f>
        <v>4.792534999922831E-2</v>
      </c>
      <c r="BL179" s="30">
        <f t="shared" si="193"/>
        <v>3328.8941758798264</v>
      </c>
      <c r="BM179" s="30">
        <f t="shared" si="152"/>
        <v>51898.738568760229</v>
      </c>
      <c r="BN179" s="30">
        <f t="shared" si="153"/>
        <v>2458.6390229167969</v>
      </c>
      <c r="BO179" s="30">
        <f t="shared" si="154"/>
        <v>51301.430724165511</v>
      </c>
      <c r="BP179" s="19">
        <f>(Coeff_Summary!$B$4+Coeff_Summary!$D$4*(C179)+Coeff_Summary!$E$4*AI179*100+Coeff_Summary!$F$4*(C179)^2+Coeff_Summary!$G$4*(C179)*AI179*100+Coeff_Summary!$H$4*(AI179*100)^2+Coeff_Summary!$B$2+Coeff_Summary!$D$2*(D179)+Coeff_Summary!$E$2*AJ179*100+Coeff_Summary!$F$2*(D179)^2+Coeff_Summary!$G$2*(D179)*AJ179*100+Coeff_Summary!$H$2*(AJ179*100)^2)/2</f>
        <v>1.3611249730543928</v>
      </c>
      <c r="BQ179" s="30">
        <f t="shared" si="194"/>
        <v>3.7691244710716241</v>
      </c>
      <c r="BR179" s="30">
        <f>BI179*(8314.4/'Config sheet'!$C$28)*(273+C179)*BQ179*((AK179^(1/BQ179))-1)</f>
        <v>72387.139429123854</v>
      </c>
      <c r="BS179" s="30">
        <f t="shared" si="155"/>
        <v>337.24551475747887</v>
      </c>
      <c r="BT179" s="30">
        <f t="shared" si="156"/>
        <v>350.43</v>
      </c>
      <c r="BU179" s="52">
        <f t="shared" si="157"/>
        <v>74.790659192120202</v>
      </c>
      <c r="BV179" s="30">
        <f t="shared" si="158"/>
        <v>1395.3024443133133</v>
      </c>
      <c r="BW179" s="65">
        <f>Coeff_Summary!$B$8+Coeff_Summary!$D$8*(BS179-273)+Coeff_Summary!$E$8*AJ179*100+Coeff_Summary!$F$8*(BS179-273)^2+Coeff_Summary!$G$8*(BS179-273)*AJ179*100+Coeff_Summary!$H$8*(AJ179*100)^2</f>
        <v>0.96654696831063169</v>
      </c>
      <c r="BX179" s="30">
        <f>BW179*(8314.4/'Config sheet'!$C$28)*(BS179/(AI179*10^5))</f>
        <v>7.2942188433313696E-2</v>
      </c>
      <c r="BY179" s="30">
        <f t="shared" si="159"/>
        <v>1.1371967290408858</v>
      </c>
      <c r="BZ179" s="30">
        <f t="shared" si="160"/>
        <v>1.0116431030511857</v>
      </c>
      <c r="CA179" s="30">
        <f>('Config sheet'!$C$132*(AJ179-AI179) - 'Config sheet'!$C$133*GERC_A_PARA!AJ179)*10^5</f>
        <v>99796.918333324051</v>
      </c>
      <c r="CB179" s="30">
        <f>('Config sheet'!$C$132*(AJ179-AI179) + 'Config sheet'!$C$133*AI179)*10^5</f>
        <v>124422.93047810422</v>
      </c>
      <c r="CC179" s="30">
        <f>'Config sheet'!$C$148</f>
        <v>386976</v>
      </c>
      <c r="CD179" s="30">
        <f t="shared" si="195"/>
        <v>13.184485242521134</v>
      </c>
      <c r="CE179" s="30"/>
      <c r="CF179" s="30"/>
      <c r="CG179" s="30"/>
      <c r="CH179" s="30"/>
      <c r="CI179" s="30"/>
      <c r="CJ179" s="30"/>
      <c r="CK179" s="30"/>
      <c r="CL179" s="30"/>
      <c r="CM179" s="46">
        <f>P179+'Config sheet'!$O$9-'Config sheet'!$C$139</f>
        <v>35.128900000000002</v>
      </c>
      <c r="CN179" s="46">
        <f>Q179+'Config sheet'!$O$9+'Config sheet'!C$140</f>
        <v>64.898900000000012</v>
      </c>
      <c r="CO179" s="27">
        <f t="shared" si="161"/>
        <v>1.8474503898499528</v>
      </c>
      <c r="CP179" s="46">
        <f>'Config sheet'!$N$47</f>
        <v>1852.7346826837274</v>
      </c>
      <c r="CQ179" s="27">
        <f>'Config sheet'!$N$42</f>
        <v>970.82423361890676</v>
      </c>
      <c r="CR179" s="27">
        <f>'Config sheet'!$N$46</f>
        <v>881.91044906482068</v>
      </c>
      <c r="CS179" s="27">
        <f t="shared" si="162"/>
        <v>1.3775957140043313</v>
      </c>
      <c r="CT179" s="27">
        <f>'Config sheet'!$N$50/100*GERC_A_PARA!CQ179</f>
        <v>274.64617569078871</v>
      </c>
      <c r="CU179" s="27">
        <f t="shared" si="163"/>
        <v>274.64617569078871</v>
      </c>
      <c r="CV179" s="27">
        <f t="shared" si="164"/>
        <v>428.82428649682868</v>
      </c>
      <c r="CW179" s="27">
        <f t="shared" si="165"/>
        <v>1245.4704093096955</v>
      </c>
      <c r="CX179" s="27">
        <f t="shared" si="166"/>
        <v>797.67796653345295</v>
      </c>
      <c r="CY179" s="27">
        <f>'Config sheet'!$N$51/100*GERC_A_PARA!CR179</f>
        <v>198.78261521921058</v>
      </c>
      <c r="CZ179" s="27">
        <f t="shared" si="167"/>
        <v>198.78261521921058</v>
      </c>
      <c r="DA179" s="27">
        <f t="shared" si="168"/>
        <v>310.37320263043648</v>
      </c>
      <c r="DB179" s="27">
        <f t="shared" si="169"/>
        <v>1080.6930642840312</v>
      </c>
      <c r="DC179" s="27">
        <f t="shared" si="170"/>
        <v>692.14414049602533</v>
      </c>
      <c r="DD179" s="50">
        <f t="shared" si="171"/>
        <v>84.118844022741811</v>
      </c>
      <c r="DE179" s="50">
        <f t="shared" si="172"/>
        <v>87.346721253891857</v>
      </c>
      <c r="DF179" s="50">
        <f t="shared" si="173"/>
        <v>53.87502420422463</v>
      </c>
      <c r="DG179" s="50">
        <f t="shared" si="174"/>
        <v>55.942360791844138</v>
      </c>
      <c r="DH179" s="27">
        <f t="shared" si="175"/>
        <v>85.732782638316834</v>
      </c>
      <c r="DI179">
        <f>'Config sheet'!$N$59</f>
        <v>71.978923438716066</v>
      </c>
      <c r="DJ179" s="21">
        <f t="shared" si="196"/>
        <v>70.320737568175602</v>
      </c>
      <c r="DK179" s="19">
        <f>Coeff_Summary!$B$11+Coeff_Summary!$D$11*(F179)+Coeff_Summary!$E$11*CM179*100+Coeff_Summary!$F$11*(F179)^2+Coeff_Summary!$G$11*(F179)*CM179*100+Coeff_Summary!$H$11*(CM179*100)^2</f>
        <v>0.94303836126541329</v>
      </c>
      <c r="DL179" s="19">
        <f>Coeff_Summary!$B$9+Coeff_Summary!$D$9*(G179)+Coeff_Summary!$E$9*CN179*100+Coeff_Summary!$F$9*(G179)^2+Coeff_Summary!$G$9*(G179)*CN179*100+Coeff_Summary!$H$9*(CN179*100)^2</f>
        <v>0.95879615539298635</v>
      </c>
      <c r="DM179" s="30">
        <f t="shared" si="197"/>
        <v>0.95091725832919982</v>
      </c>
      <c r="DN179">
        <f>DK179*8314.4*(GERC_A_PARA!F179+273)/('Config sheet'!$N$28*GERC_A_PARA!CM179*10^5)</f>
        <v>4.0720241409472203E-2</v>
      </c>
      <c r="DO179">
        <f>DL179*(8314.4/'Config sheet'!$N$28)*((GERC_A_PARA!G179+273)/(GERC_A_PARA!CN179*10^5))</f>
        <v>2.6515599511447656E-2</v>
      </c>
      <c r="DP179" s="30">
        <f t="shared" si="198"/>
        <v>1588.4009983699493</v>
      </c>
      <c r="DQ179" s="30">
        <f t="shared" si="176"/>
        <v>39007.651806319125</v>
      </c>
      <c r="DR179" s="30">
        <f t="shared" si="177"/>
        <v>1017.3123897192411</v>
      </c>
      <c r="DS179" s="30">
        <f t="shared" si="178"/>
        <v>38366.561890483899</v>
      </c>
      <c r="DT179" s="19">
        <f>(Coeff_Summary!$B$5+Coeff_Summary!$D$5*(F179)+Coeff_Summary!$E$5*CM179*100+Coeff_Summary!$F$5*(F179)^2+Coeff_Summary!$G$5*(F179)*CM179*100+Coeff_Summary!$H$5*(CM179*100)^2+Coeff_Summary!$B$3+Coeff_Summary!$D$3*(G179)+Coeff_Summary!$E$3*CN179*100+Coeff_Summary!$F$3*(G179)^2+Coeff_Summary!$G$3*(G179)*CN179*100+Coeff_Summary!$H$3*(CN179*100)^2)/2</f>
        <v>1.4073807629820629</v>
      </c>
      <c r="DU179" s="30">
        <f t="shared" si="199"/>
        <v>3.4547059922022636</v>
      </c>
      <c r="DV179" s="30">
        <f>DM179*(8314.4/'Config sheet'!$N$28)*(273+F179)*DU179*((CO179^(1/DU179))-1)</f>
        <v>96888.438488735279</v>
      </c>
      <c r="DW179" s="30">
        <f t="shared" si="179"/>
        <v>356.84915368465522</v>
      </c>
      <c r="DX179" s="30">
        <f t="shared" si="180"/>
        <v>353.5</v>
      </c>
      <c r="DY179" s="30">
        <f t="shared" si="181"/>
        <v>106.11829317620609</v>
      </c>
      <c r="DZ179" s="30">
        <f t="shared" si="182"/>
        <v>989.30227335780705</v>
      </c>
      <c r="EA179" s="65">
        <f>Coeff_Summary!$B$9+Coeff_Summary!$D$9*(DW179-273)+Coeff_Summary!$E$9*CN179*100+Coeff_Summary!$F$9*(DW179-273)^2+Coeff_Summary!$G$9*(DW179-273)*CN179*100+Coeff_Summary!$H$9*(CN179*100)^2</f>
        <v>0.96108345324330569</v>
      </c>
      <c r="EB179" s="30">
        <f>EA179*(8314.4/'Config sheet'!$C$28)*(DW179/(CM179*10^5))</f>
        <v>4.9568332016581375E-2</v>
      </c>
      <c r="EC179" s="30">
        <f t="shared" si="183"/>
        <v>1.2172897384898842</v>
      </c>
      <c r="ED179" s="30">
        <f t="shared" si="184"/>
        <v>1.016709600345874</v>
      </c>
      <c r="EE179" s="30">
        <f>('Config sheet'!$N$132*(CN179-CM179) - 'Config sheet'!$N$133*GERC_A_PARA!CN179)*10^5</f>
        <v>108957.94411897169</v>
      </c>
      <c r="EF179" s="30">
        <f>('Config sheet'!$N$132*(CN179-CM179) + 'Config sheet'!$N$133*CM179)*10^5</f>
        <v>150852.12753426348</v>
      </c>
      <c r="EG179" s="30">
        <f>'Config sheet'!$N$148</f>
        <v>386976</v>
      </c>
      <c r="EH179" s="30">
        <f t="shared" si="185"/>
        <v>2384.6047176711204</v>
      </c>
      <c r="EI179" s="30">
        <f>'Config sheet'!$E$127+'Config sheet'!$P$127</f>
        <v>3308.2</v>
      </c>
      <c r="EJ179" s="30"/>
      <c r="EK179" s="63">
        <f t="shared" si="186"/>
        <v>51898.738568760229</v>
      </c>
      <c r="EL179" s="63">
        <f t="shared" si="207"/>
        <v>51301.430724165511</v>
      </c>
      <c r="EM179" s="63">
        <f t="shared" si="208"/>
        <v>39007.651806319125</v>
      </c>
      <c r="EN179" s="63">
        <f t="shared" si="209"/>
        <v>38366.561890483899</v>
      </c>
      <c r="EO179" s="30">
        <f>BL179*(('Config sheet'!$D$8+273)/(C179+273))*(GERC_A_PARA!AI179/'Config sheet'!$D$7)*(1/GERC_A_PARA!BG179)*24*10^-3</f>
        <v>1801.2369313223694</v>
      </c>
      <c r="EP179" s="30">
        <f>BN179*(('Config sheet'!$D$8+273)/(D179+273))*(GERC_A_PARA!AJ179/'Config sheet'!$D$7)*(1/GERC_A_PARA!BH179)*24*10^-3</f>
        <v>1780.5063128387021</v>
      </c>
      <c r="EQ179" s="30">
        <f t="shared" si="200"/>
        <v>1790.8716220805359</v>
      </c>
      <c r="ER179" s="30">
        <f>DP179*(('Config sheet'!$D$8+273)/(F179+273))*(CM179/'Config sheet'!$D$7)*(1/DK179)*24*10^-3</f>
        <v>1353.8291098273257</v>
      </c>
      <c r="ES179" s="30">
        <f>DR179*(('Config sheet'!$D$8+273)/(G179+273))*(CN179/'Config sheet'!$D$7)*(1/DL179)*24*10^-3</f>
        <v>1331.5789576165771</v>
      </c>
      <c r="ET179" s="30">
        <f t="shared" si="201"/>
        <v>1342.7040337219514</v>
      </c>
      <c r="EU179">
        <f t="shared" si="202"/>
        <v>1.0116431030511854</v>
      </c>
      <c r="EV179">
        <f t="shared" si="203"/>
        <v>1.0167096003458742</v>
      </c>
      <c r="EW179" s="30">
        <f t="shared" si="204"/>
        <v>0.7791191881706897</v>
      </c>
      <c r="EX179" s="30">
        <f>'Config sheet'!$C$123/('Config sheet'!$F$17*10^-3)</f>
        <v>1.2841244171864261</v>
      </c>
      <c r="EY179" s="30">
        <f t="shared" si="205"/>
        <v>0.73679846675925964</v>
      </c>
      <c r="EZ179" s="30">
        <f>'Config sheet'!$N$123/('Config sheet'!$Q$17*10^-3)</f>
        <v>1.4616189626248377</v>
      </c>
      <c r="FA179" s="1" t="s">
        <v>586</v>
      </c>
      <c r="FB179" s="30">
        <f t="shared" si="206"/>
        <v>-3.3491536846552208</v>
      </c>
      <c r="FC179" s="30"/>
    </row>
    <row r="180" spans="1:159" x14ac:dyDescent="0.25">
      <c r="A180" s="1">
        <v>43487</v>
      </c>
      <c r="B180" s="2">
        <v>0.41805555555555557</v>
      </c>
      <c r="C180">
        <v>26.77</v>
      </c>
      <c r="D180">
        <v>79.09</v>
      </c>
      <c r="E180">
        <v>28.13</v>
      </c>
      <c r="F180">
        <v>28.04</v>
      </c>
      <c r="G180">
        <v>82.95</v>
      </c>
      <c r="H180">
        <v>66.91</v>
      </c>
      <c r="I180">
        <v>72.36</v>
      </c>
      <c r="J180">
        <v>72.459999999999994</v>
      </c>
      <c r="K180">
        <v>72.67</v>
      </c>
      <c r="L180">
        <v>70.22</v>
      </c>
      <c r="M180">
        <v>21.75</v>
      </c>
      <c r="N180">
        <v>34.82</v>
      </c>
      <c r="O180">
        <v>34.32</v>
      </c>
      <c r="P180">
        <v>34.26</v>
      </c>
      <c r="Q180">
        <v>63.51</v>
      </c>
      <c r="R180">
        <v>3.71</v>
      </c>
      <c r="S180">
        <v>82</v>
      </c>
      <c r="T180">
        <v>76.819999999999993</v>
      </c>
      <c r="U180">
        <v>73.010000000000005</v>
      </c>
      <c r="V180">
        <v>73.010000000000005</v>
      </c>
      <c r="W180">
        <v>3.16</v>
      </c>
      <c r="X180">
        <v>2.69</v>
      </c>
      <c r="Y180">
        <v>3.84</v>
      </c>
      <c r="Z180">
        <v>3.8</v>
      </c>
      <c r="AA180">
        <v>4.66</v>
      </c>
      <c r="AB180">
        <v>4.57</v>
      </c>
      <c r="AC180">
        <v>4.2300000000000004</v>
      </c>
      <c r="AD180">
        <v>1.87</v>
      </c>
      <c r="AE180">
        <v>1.34</v>
      </c>
      <c r="AF180">
        <v>2.15</v>
      </c>
      <c r="AH180" s="4" t="str">
        <f t="shared" si="211"/>
        <v>ON</v>
      </c>
      <c r="AI180" s="31">
        <f>M180+'Config sheet'!$D$9-'Config sheet'!$C$139</f>
        <v>22.7089</v>
      </c>
      <c r="AJ180" s="31">
        <f>N180+'Config sheet'!$D$9+'Config sheet'!$C$140</f>
        <v>36.178899999999999</v>
      </c>
      <c r="AK180" s="25">
        <f t="shared" si="141"/>
        <v>1.5931595101480036</v>
      </c>
      <c r="AL180" s="46">
        <f>'Config sheet'!$C$47</f>
        <v>3546.9708798579968</v>
      </c>
      <c r="AM180" s="4">
        <f>'Config sheet'!$C$42</f>
        <v>1817.9423322060413</v>
      </c>
      <c r="AN180" s="25">
        <f>'Config sheet'!$C$46</f>
        <v>1729.0285476519553</v>
      </c>
      <c r="AO180" s="25">
        <f t="shared" si="142"/>
        <v>1.5277101752292468</v>
      </c>
      <c r="AP180" s="25">
        <f>'Config sheet'!$C$50/100*GERC_A_PARA!AM180</f>
        <v>351.771841281869</v>
      </c>
      <c r="AQ180" s="25">
        <f t="shared" si="143"/>
        <v>351.771841281869</v>
      </c>
      <c r="AR180" s="25">
        <f t="shared" si="144"/>
        <v>477.14986995270181</v>
      </c>
      <c r="AS180" s="27">
        <f t="shared" si="145"/>
        <v>2169.7141734879106</v>
      </c>
      <c r="AT180" s="25">
        <f t="shared" si="146"/>
        <v>1599.5903969100289</v>
      </c>
      <c r="AU180" s="25">
        <f>'Config sheet'!$C$51/100*GERC_A_PARA!AN180</f>
        <v>266.0974934836359</v>
      </c>
      <c r="AV180" s="25">
        <f t="shared" si="147"/>
        <v>266.0974934836359</v>
      </c>
      <c r="AW180" s="25">
        <f t="shared" si="148"/>
        <v>360.93959069543348</v>
      </c>
      <c r="AX180" s="27">
        <f t="shared" si="149"/>
        <v>1995.1260411355911</v>
      </c>
      <c r="AY180" s="25">
        <f t="shared" si="150"/>
        <v>1470.8778211534307</v>
      </c>
      <c r="AZ180" s="31">
        <f t="shared" si="187"/>
        <v>93.103300008494287</v>
      </c>
      <c r="BA180" s="31">
        <f t="shared" si="188"/>
        <v>94.514717681174517</v>
      </c>
      <c r="BB180" s="31">
        <f t="shared" si="189"/>
        <v>68.639061510491018</v>
      </c>
      <c r="BC180" s="31">
        <f t="shared" si="190"/>
        <v>69.679608778345695</v>
      </c>
      <c r="BD180" s="25">
        <f t="shared" si="151"/>
        <v>93.809008844834409</v>
      </c>
      <c r="BE180">
        <f>'Config sheet'!$D$59</f>
        <v>82.44</v>
      </c>
      <c r="BF180" s="30">
        <f t="shared" si="191"/>
        <v>81.484171994626394</v>
      </c>
      <c r="BG180" s="19">
        <f>Coeff_Summary!$B$10+Coeff_Summary!$D$10*(C180)+Coeff_Summary!$E$10*AI180*100+Coeff_Summary!$F$10*(C180)^2+Coeff_Summary!$G$10*(C180)*AI180*100+Coeff_Summary!$H$10*(AI180*100)^2</f>
        <v>0.96228887378090888</v>
      </c>
      <c r="BH180" s="19">
        <f>Coeff_Summary!$B$8+Coeff_Summary!$D$8*(D180)+Coeff_Summary!$E$8*AJ180*100+Coeff_Summary!$F$8*(D180)^2+Coeff_Summary!$G$8*(D180)*AJ180*100+Coeff_Summary!$H$8*(AJ180*100)^2</f>
        <v>0.97330673781549781</v>
      </c>
      <c r="BI180" s="30">
        <f t="shared" si="192"/>
        <v>0.96779780579820329</v>
      </c>
      <c r="BJ180" s="30">
        <f>BG180*8314.4*(GERC_A_PARA!C180+273)/('Config sheet'!$C$28*AI180*10^5)</f>
        <v>6.4494193916260253E-2</v>
      </c>
      <c r="BK180">
        <f>BH180*(8314.4/'Config sheet'!$C$28)*(BT180/(AJ180*10^5))</f>
        <v>4.8091812665637335E-2</v>
      </c>
      <c r="BL180" s="30">
        <f t="shared" si="193"/>
        <v>3327.378226409689</v>
      </c>
      <c r="BM180" s="30">
        <f t="shared" si="152"/>
        <v>51591.903462348593</v>
      </c>
      <c r="BN180" s="30">
        <f t="shared" si="153"/>
        <v>2453.0614782759162</v>
      </c>
      <c r="BO180" s="30">
        <f t="shared" si="154"/>
        <v>51007.881431524474</v>
      </c>
      <c r="BP180" s="19">
        <f>(Coeff_Summary!$B$4+Coeff_Summary!$D$4*(C180)+Coeff_Summary!$E$4*AI180*100+Coeff_Summary!$F$4*(C180)^2+Coeff_Summary!$G$4*(C180)*AI180*100+Coeff_Summary!$H$4*(AI180*100)^2+Coeff_Summary!$B$2+Coeff_Summary!$D$2*(D180)+Coeff_Summary!$E$2*AJ180*100+Coeff_Summary!$F$2*(D180)^2+Coeff_Summary!$G$2*(D180)*AJ180*100+Coeff_Summary!$H$2*(AJ180*100)^2)/2</f>
        <v>1.3593424310501179</v>
      </c>
      <c r="BQ180" s="30">
        <f t="shared" si="194"/>
        <v>3.7828608969936224</v>
      </c>
      <c r="BR180" s="30">
        <f>BI180*(8314.4/'Config sheet'!$C$28)*(273+C180)*BQ180*((AK180^(1/BQ180))-1)</f>
        <v>73000.840921564901</v>
      </c>
      <c r="BS180" s="30">
        <f t="shared" si="155"/>
        <v>339.04351507533153</v>
      </c>
      <c r="BT180" s="30">
        <f t="shared" si="156"/>
        <v>352.09000000000003</v>
      </c>
      <c r="BU180" s="52">
        <f t="shared" si="157"/>
        <v>75.064057865694807</v>
      </c>
      <c r="BV180" s="30">
        <f t="shared" si="158"/>
        <v>1393.7178918993914</v>
      </c>
      <c r="BW180" s="65">
        <f>Coeff_Summary!$B$8+Coeff_Summary!$D$8*(BS180-273)+Coeff_Summary!$E$8*AJ180*100+Coeff_Summary!$F$8*(BS180-273)^2+Coeff_Summary!$G$8*(BS180-273)*AJ180*100+Coeff_Summary!$H$8*(AJ180*100)^2</f>
        <v>0.96737793139573158</v>
      </c>
      <c r="BX180" s="30">
        <f>BW180*(8314.4/'Config sheet'!$C$28)*(BS180/(AI180*10^5))</f>
        <v>7.3329479853640273E-2</v>
      </c>
      <c r="BY180" s="30">
        <f t="shared" si="159"/>
        <v>1.1369935090413226</v>
      </c>
      <c r="BZ180" s="30">
        <f t="shared" si="160"/>
        <v>1.0114496429656294</v>
      </c>
      <c r="CA180" s="30">
        <f>('Config sheet'!$C$132*(AJ180-AI180) - 'Config sheet'!$C$133*GERC_A_PARA!AJ180)*10^5</f>
        <v>100195.76837511304</v>
      </c>
      <c r="CB180" s="30">
        <f>('Config sheet'!$C$132*(AJ180-AI180) + 'Config sheet'!$C$133*AI180)*10^5</f>
        <v>124859.47480595545</v>
      </c>
      <c r="CC180" s="30">
        <f>'Config sheet'!$C$148</f>
        <v>386976</v>
      </c>
      <c r="CD180" s="30">
        <f t="shared" si="195"/>
        <v>13.046484924668505</v>
      </c>
      <c r="CE180" s="30"/>
      <c r="CF180" s="30"/>
      <c r="CG180" s="30"/>
      <c r="CH180" s="30"/>
      <c r="CI180" s="30"/>
      <c r="CJ180" s="30"/>
      <c r="CK180" s="30"/>
      <c r="CL180" s="30"/>
      <c r="CM180" s="46">
        <f>P180+'Config sheet'!$O$9-'Config sheet'!$C$139</f>
        <v>35.218899999999998</v>
      </c>
      <c r="CN180" s="46">
        <f>Q180+'Config sheet'!$O$9+'Config sheet'!C$140</f>
        <v>64.868900000000011</v>
      </c>
      <c r="CO180" s="27">
        <f t="shared" si="161"/>
        <v>1.8418775146299293</v>
      </c>
      <c r="CP180" s="46">
        <f>'Config sheet'!$N$47</f>
        <v>1852.7346826837274</v>
      </c>
      <c r="CQ180" s="27">
        <f>'Config sheet'!$N$42</f>
        <v>970.82423361890676</v>
      </c>
      <c r="CR180" s="27">
        <f>'Config sheet'!$N$46</f>
        <v>881.91044906482068</v>
      </c>
      <c r="CS180" s="27">
        <f t="shared" si="162"/>
        <v>1.378006863991057</v>
      </c>
      <c r="CT180" s="27">
        <f>'Config sheet'!$N$50/100*GERC_A_PARA!CQ180</f>
        <v>274.64617569078871</v>
      </c>
      <c r="CU180" s="27">
        <f t="shared" si="163"/>
        <v>274.64617569078871</v>
      </c>
      <c r="CV180" s="27">
        <f t="shared" si="164"/>
        <v>427.82830129313885</v>
      </c>
      <c r="CW180" s="27">
        <f t="shared" si="165"/>
        <v>1245.4704093096955</v>
      </c>
      <c r="CX180" s="27">
        <f t="shared" si="166"/>
        <v>799.53496255165783</v>
      </c>
      <c r="CY180" s="27">
        <f>'Config sheet'!$N$51/100*GERC_A_PARA!CR180</f>
        <v>198.78261521921058</v>
      </c>
      <c r="CZ180" s="27">
        <f t="shared" si="167"/>
        <v>198.78261521921058</v>
      </c>
      <c r="DA180" s="27">
        <f t="shared" si="168"/>
        <v>309.65233133845095</v>
      </c>
      <c r="DB180" s="27">
        <f t="shared" si="169"/>
        <v>1080.6930642840312</v>
      </c>
      <c r="DC180" s="27">
        <f t="shared" si="170"/>
        <v>693.75545354070016</v>
      </c>
      <c r="DD180" s="50">
        <f t="shared" si="171"/>
        <v>84.221435734938495</v>
      </c>
      <c r="DE180" s="50">
        <f t="shared" si="172"/>
        <v>87.428460992064814</v>
      </c>
      <c r="DF180" s="50">
        <f t="shared" si="173"/>
        <v>54.066304556928912</v>
      </c>
      <c r="DG180" s="50">
        <f t="shared" si="174"/>
        <v>56.125067896220031</v>
      </c>
      <c r="DH180" s="27">
        <f t="shared" si="175"/>
        <v>85.824948363501647</v>
      </c>
      <c r="DI180">
        <f>'Config sheet'!$N$59</f>
        <v>71.978923438716066</v>
      </c>
      <c r="DJ180" s="21">
        <f t="shared" si="196"/>
        <v>70.460317295038067</v>
      </c>
      <c r="DK180" s="19">
        <f>Coeff_Summary!$B$11+Coeff_Summary!$D$11*(F180)+Coeff_Summary!$E$11*CM180*100+Coeff_Summary!$F$11*(F180)^2+Coeff_Summary!$G$11*(F180)*CM180*100+Coeff_Summary!$H$11*(CM180*100)^2</f>
        <v>0.94473233273287349</v>
      </c>
      <c r="DL180" s="19">
        <f>Coeff_Summary!$B$9+Coeff_Summary!$D$9*(G180)+Coeff_Summary!$E$9*CN180*100+Coeff_Summary!$F$9*(G180)^2+Coeff_Summary!$G$9*(G180)*CN180*100+Coeff_Summary!$H$9*(CN180*100)^2</f>
        <v>0.96049187708862915</v>
      </c>
      <c r="DM180" s="30">
        <f t="shared" si="197"/>
        <v>0.95261210491075132</v>
      </c>
      <c r="DN180">
        <f>DK180*8314.4*(GERC_A_PARA!F180+273)/('Config sheet'!$N$28*GERC_A_PARA!CM180*10^5)</f>
        <v>4.0999662480644246E-2</v>
      </c>
      <c r="DO180">
        <f>DL180*(8314.4/'Config sheet'!$N$28)*((GERC_A_PARA!G180+273)/(GERC_A_PARA!CN180*10^5))</f>
        <v>2.6758960885383796E-2</v>
      </c>
      <c r="DP180" s="30">
        <f t="shared" si="198"/>
        <v>1590.1085847259953</v>
      </c>
      <c r="DQ180" s="30">
        <f t="shared" si="176"/>
        <v>38783.455485192797</v>
      </c>
      <c r="DR180" s="30">
        <f t="shared" si="177"/>
        <v>1020.7768873823466</v>
      </c>
      <c r="DS180" s="30">
        <f t="shared" si="178"/>
        <v>38147.104880291241</v>
      </c>
      <c r="DT180" s="19">
        <f>(Coeff_Summary!$B$5+Coeff_Summary!$D$5*(F180)+Coeff_Summary!$E$5*CM180*100+Coeff_Summary!$F$5*(F180)^2+Coeff_Summary!$G$5*(F180)*CM180*100+Coeff_Summary!$H$5*(CM180*100)^2+Coeff_Summary!$B$3+Coeff_Summary!$D$3*(G180)+Coeff_Summary!$E$3*CN180*100+Coeff_Summary!$F$3*(G180)^2+Coeff_Summary!$G$3*(G180)*CN180*100+Coeff_Summary!$H$3*(CN180*100)^2)/2</f>
        <v>1.4035009190316863</v>
      </c>
      <c r="DU180" s="30">
        <f t="shared" si="199"/>
        <v>3.4783091012525591</v>
      </c>
      <c r="DV180" s="30">
        <f>DM180*(8314.4/'Config sheet'!$N$28)*(273+F180)*DU180*((CO180^(1/DU180))-1)</f>
        <v>97216.637481206271</v>
      </c>
      <c r="DW180" s="30">
        <f t="shared" si="179"/>
        <v>358.82741160122208</v>
      </c>
      <c r="DX180" s="30">
        <f t="shared" si="180"/>
        <v>355.95</v>
      </c>
      <c r="DY180" s="30">
        <f t="shared" si="181"/>
        <v>105.24023238248421</v>
      </c>
      <c r="DZ180" s="30">
        <f t="shared" si="182"/>
        <v>995.18265306386229</v>
      </c>
      <c r="EA180" s="65">
        <f>Coeff_Summary!$B$9+Coeff_Summary!$D$9*(DW180-273)+Coeff_Summary!$E$9*CN180*100+Coeff_Summary!$F$9*(DW180-273)^2+Coeff_Summary!$G$9*(DW180-273)*CN180*100+Coeff_Summary!$H$9*(CN180*100)^2</f>
        <v>0.96239883035359974</v>
      </c>
      <c r="EB180" s="30">
        <f>EA180*(8314.4/'Config sheet'!$C$28)*(DW180/(CM180*10^5))</f>
        <v>4.9783794588242399E-2</v>
      </c>
      <c r="EC180" s="30">
        <f t="shared" si="183"/>
        <v>1.2142488883108513</v>
      </c>
      <c r="ED180" s="30">
        <f t="shared" si="184"/>
        <v>1.0166814914761808</v>
      </c>
      <c r="EE180" s="30">
        <f>('Config sheet'!$N$132*(CN180-CM180) - 'Config sheet'!$N$133*GERC_A_PARA!CN180)*10^5</f>
        <v>108421.74468112984</v>
      </c>
      <c r="EF180" s="30">
        <f>('Config sheet'!$N$132*(CN180-CM180) + 'Config sheet'!$N$133*CM180)*10^5</f>
        <v>150341.05762046314</v>
      </c>
      <c r="EG180" s="30">
        <f>'Config sheet'!$N$148</f>
        <v>386976</v>
      </c>
      <c r="EH180" s="30">
        <f t="shared" si="185"/>
        <v>2388.9005449632537</v>
      </c>
      <c r="EI180" s="30">
        <f>'Config sheet'!$E$127+'Config sheet'!$P$127</f>
        <v>3308.2</v>
      </c>
      <c r="EJ180" s="30"/>
      <c r="EK180" s="63">
        <f t="shared" si="186"/>
        <v>51591.903462348593</v>
      </c>
      <c r="EL180" s="63">
        <f t="shared" si="207"/>
        <v>51007.881431524474</v>
      </c>
      <c r="EM180" s="63">
        <f t="shared" si="208"/>
        <v>38783.455485192797</v>
      </c>
      <c r="EN180" s="63">
        <f t="shared" si="209"/>
        <v>38147.104880291241</v>
      </c>
      <c r="EO180" s="30">
        <f>BL180*(('Config sheet'!$D$8+273)/(C180+273))*(GERC_A_PARA!AI180/'Config sheet'!$D$7)*(1/GERC_A_PARA!BG180)*24*10^-3</f>
        <v>1790.5876797078504</v>
      </c>
      <c r="EP180" s="30">
        <f>BN180*(('Config sheet'!$D$8+273)/(D180+273))*(GERC_A_PARA!AJ180/'Config sheet'!$D$7)*(1/GERC_A_PARA!BH180)*24*10^-3</f>
        <v>1770.3181687402082</v>
      </c>
      <c r="EQ180" s="30">
        <f t="shared" si="200"/>
        <v>1780.4529242240292</v>
      </c>
      <c r="ER180" s="30">
        <f>DP180*(('Config sheet'!$D$8+273)/(F180+273))*(CM180/'Config sheet'!$D$7)*(1/DK180)*24*10^-3</f>
        <v>1346.0479824894362</v>
      </c>
      <c r="ES180" s="30">
        <f>DR180*(('Config sheet'!$D$8+273)/(G180+273))*(CN180/'Config sheet'!$D$7)*(1/DL180)*24*10^-3</f>
        <v>1323.9623163937292</v>
      </c>
      <c r="ET180" s="30">
        <f t="shared" si="201"/>
        <v>1335.0051494415827</v>
      </c>
      <c r="EU180">
        <f t="shared" si="202"/>
        <v>1.0114496429656294</v>
      </c>
      <c r="EV180">
        <f t="shared" si="203"/>
        <v>1.016681491476181</v>
      </c>
      <c r="EW180" s="30">
        <f t="shared" si="204"/>
        <v>0.78278839779311338</v>
      </c>
      <c r="EX180" s="30">
        <f>'Config sheet'!$C$123/('Config sheet'!$F$17*10^-3)</f>
        <v>1.2841244171864261</v>
      </c>
      <c r="EY180" s="30">
        <f t="shared" si="205"/>
        <v>0.74545229543132152</v>
      </c>
      <c r="EZ180" s="30">
        <f>'Config sheet'!$N$123/('Config sheet'!$Q$17*10^-3)</f>
        <v>1.4616189626248377</v>
      </c>
      <c r="FA180" s="1" t="s">
        <v>587</v>
      </c>
      <c r="FB180" s="30">
        <f t="shared" si="206"/>
        <v>-2.8774116012220929</v>
      </c>
      <c r="FC180" s="30"/>
    </row>
    <row r="181" spans="1:159" x14ac:dyDescent="0.25">
      <c r="A181" s="1">
        <v>43489</v>
      </c>
      <c r="B181" s="2">
        <v>0.58472222222222225</v>
      </c>
      <c r="C181">
        <v>25.14</v>
      </c>
      <c r="D181">
        <v>77.11</v>
      </c>
      <c r="E181">
        <v>29.05</v>
      </c>
      <c r="F181">
        <v>28.99</v>
      </c>
      <c r="G181">
        <v>79.62</v>
      </c>
      <c r="H181">
        <v>50.31</v>
      </c>
      <c r="I181">
        <v>54.43</v>
      </c>
      <c r="J181">
        <v>54.69</v>
      </c>
      <c r="K181">
        <v>54.71</v>
      </c>
      <c r="L181">
        <v>55.1</v>
      </c>
      <c r="M181">
        <v>22.85</v>
      </c>
      <c r="N181">
        <v>36.17</v>
      </c>
      <c r="O181">
        <v>35.64</v>
      </c>
      <c r="P181">
        <v>35.590000000000003</v>
      </c>
      <c r="Q181">
        <v>62.93</v>
      </c>
      <c r="R181">
        <v>4.18</v>
      </c>
      <c r="S181">
        <v>77.52</v>
      </c>
      <c r="T181">
        <v>75.33</v>
      </c>
      <c r="U181">
        <v>72.27</v>
      </c>
      <c r="V181">
        <v>72.27</v>
      </c>
      <c r="W181">
        <v>3.04</v>
      </c>
      <c r="X181">
        <v>2.66</v>
      </c>
      <c r="Y181">
        <v>3.48</v>
      </c>
      <c r="Z181">
        <v>3.48</v>
      </c>
      <c r="AA181">
        <v>4.63</v>
      </c>
      <c r="AB181">
        <v>3.51</v>
      </c>
      <c r="AC181">
        <v>3.67</v>
      </c>
      <c r="AD181">
        <v>1.1399999999999999</v>
      </c>
      <c r="AE181">
        <v>1.2</v>
      </c>
      <c r="AF181">
        <v>1.91</v>
      </c>
      <c r="AH181" s="4" t="str">
        <f t="shared" si="211"/>
        <v>ON</v>
      </c>
      <c r="AI181" s="31">
        <f>M181+'Config sheet'!$D$9-'Config sheet'!$C$139</f>
        <v>23.808900000000001</v>
      </c>
      <c r="AJ181" s="31">
        <f>N181+'Config sheet'!$D$9+'Config sheet'!$C$140</f>
        <v>37.5289</v>
      </c>
      <c r="AK181" s="25">
        <f t="shared" si="141"/>
        <v>1.5762550978835645</v>
      </c>
      <c r="AL181" s="46">
        <f>'Config sheet'!$C$47</f>
        <v>3546.9708798579968</v>
      </c>
      <c r="AM181" s="4">
        <f>'Config sheet'!$C$42</f>
        <v>1817.9423322060413</v>
      </c>
      <c r="AN181" s="25">
        <f>'Config sheet'!$C$46</f>
        <v>1729.0285476519553</v>
      </c>
      <c r="AO181" s="25">
        <f t="shared" si="142"/>
        <v>1.5458623894531509</v>
      </c>
      <c r="AP181" s="25">
        <f>'Config sheet'!$C$50/100*GERC_A_PARA!AM181</f>
        <v>351.771841281869</v>
      </c>
      <c r="AQ181" s="25">
        <f t="shared" si="143"/>
        <v>351.771841281869</v>
      </c>
      <c r="AR181" s="25">
        <f t="shared" si="144"/>
        <v>472.17534666145235</v>
      </c>
      <c r="AS181" s="27">
        <f t="shared" si="145"/>
        <v>2169.7141734879106</v>
      </c>
      <c r="AT181" s="25">
        <f t="shared" si="146"/>
        <v>1616.4426102713355</v>
      </c>
      <c r="AU181" s="25">
        <f>'Config sheet'!$C$51/100*GERC_A_PARA!AN181</f>
        <v>266.0974934836359</v>
      </c>
      <c r="AV181" s="25">
        <f t="shared" si="147"/>
        <v>266.0974934836359</v>
      </c>
      <c r="AW181" s="25">
        <f t="shared" si="148"/>
        <v>357.17661701836539</v>
      </c>
      <c r="AX181" s="27">
        <f t="shared" si="149"/>
        <v>1995.1260411355911</v>
      </c>
      <c r="AY181" s="25">
        <f t="shared" si="150"/>
        <v>1486.3740050004794</v>
      </c>
      <c r="AZ181" s="31">
        <f t="shared" si="187"/>
        <v>93.376934831949498</v>
      </c>
      <c r="BA181" s="31">
        <f t="shared" si="188"/>
        <v>94.732352819829586</v>
      </c>
      <c r="BB181" s="31">
        <f t="shared" si="189"/>
        <v>69.566055346475736</v>
      </c>
      <c r="BC181" s="31">
        <f t="shared" si="190"/>
        <v>70.575845215164094</v>
      </c>
      <c r="BD181" s="25">
        <f t="shared" si="151"/>
        <v>94.054643825889542</v>
      </c>
      <c r="BE181">
        <f>'Config sheet'!$D$59</f>
        <v>82.44</v>
      </c>
      <c r="BF181" s="30">
        <f t="shared" si="191"/>
        <v>82.062797053354728</v>
      </c>
      <c r="BG181" s="19">
        <f>Coeff_Summary!$B$10+Coeff_Summary!$D$10*(C181)+Coeff_Summary!$E$10*AI181*100+Coeff_Summary!$F$10*(C181)^2+Coeff_Summary!$G$10*(C181)*AI181*100+Coeff_Summary!$H$10*(AI181*100)^2</f>
        <v>0.95970460736043051</v>
      </c>
      <c r="BH181" s="19">
        <f>Coeff_Summary!$B$8+Coeff_Summary!$D$8*(D181)+Coeff_Summary!$E$8*AJ181*100+Coeff_Summary!$F$8*(D181)^2+Coeff_Summary!$G$8*(D181)*AJ181*100+Coeff_Summary!$H$8*(AJ181*100)^2</f>
        <v>0.97159240725066265</v>
      </c>
      <c r="BI181" s="30">
        <f t="shared" si="192"/>
        <v>0.96564850730554652</v>
      </c>
      <c r="BJ181" s="30">
        <f>BG181*8314.4*(GERC_A_PARA!C181+273)/('Config sheet'!$C$28*AI181*10^5)</f>
        <v>6.1015697545407747E-2</v>
      </c>
      <c r="BK181">
        <f>BH181*(8314.4/'Config sheet'!$C$28)*(BT181/(AJ181*10^5))</f>
        <v>4.6019921892032224E-2</v>
      </c>
      <c r="BL181" s="30">
        <f t="shared" si="193"/>
        <v>3336.0908276584591</v>
      </c>
      <c r="BM181" s="30">
        <f t="shared" si="152"/>
        <v>54675.943435306101</v>
      </c>
      <c r="BN181" s="30">
        <f t="shared" si="153"/>
        <v>2485.3962017004578</v>
      </c>
      <c r="BO181" s="30">
        <f t="shared" si="154"/>
        <v>54006.962626565721</v>
      </c>
      <c r="BP181" s="19">
        <f>(Coeff_Summary!$B$4+Coeff_Summary!$D$4*(C181)+Coeff_Summary!$E$4*AI181*100+Coeff_Summary!$F$4*(C181)^2+Coeff_Summary!$G$4*(C181)*AI181*100+Coeff_Summary!$H$4*(AI181*100)^2+Coeff_Summary!$B$2+Coeff_Summary!$D$2*(D181)+Coeff_Summary!$E$2*AJ181*100+Coeff_Summary!$F$2*(D181)^2+Coeff_Summary!$G$2*(D181)*AJ181*100+Coeff_Summary!$H$2*(AJ181*100)^2)/2</f>
        <v>1.3645593921334023</v>
      </c>
      <c r="BQ181" s="30">
        <f t="shared" si="194"/>
        <v>3.7430372706844777</v>
      </c>
      <c r="BR181" s="30">
        <f>BI181*(8314.4/'Config sheet'!$C$28)*(273+C181)*BQ181*((AK181^(1/BQ181))-1)</f>
        <v>70727.76239572253</v>
      </c>
      <c r="BS181" s="30">
        <f t="shared" si="155"/>
        <v>336.68105591479321</v>
      </c>
      <c r="BT181" s="30">
        <f t="shared" si="156"/>
        <v>350.11</v>
      </c>
      <c r="BU181" s="52">
        <f t="shared" si="157"/>
        <v>74.160199951497418</v>
      </c>
      <c r="BV181" s="30">
        <f t="shared" si="158"/>
        <v>1448.4810280774586</v>
      </c>
      <c r="BW181" s="65">
        <f>Coeff_Summary!$B$8+Coeff_Summary!$D$8*(BS181-273)+Coeff_Summary!$E$8*AJ181*100+Coeff_Summary!$F$8*(BS181-273)^2+Coeff_Summary!$G$8*(BS181-273)*AJ181*100+Coeff_Summary!$H$8*(AJ181*100)^2</f>
        <v>0.96513251432601743</v>
      </c>
      <c r="BX181" s="30">
        <f>BW181*(8314.4/'Config sheet'!$C$28)*(BS181/(AI181*10^5))</f>
        <v>6.9293002678019994E-2</v>
      </c>
      <c r="BY181" s="30">
        <f t="shared" si="159"/>
        <v>1.1356586168084417</v>
      </c>
      <c r="BZ181" s="30">
        <f t="shared" si="160"/>
        <v>1.0123869363542268</v>
      </c>
      <c r="CA181" s="30">
        <f>('Config sheet'!$C$132*(AJ181-AI181) - 'Config sheet'!$C$133*GERC_A_PARA!AJ181)*10^5</f>
        <v>101771.19318336638</v>
      </c>
      <c r="CB181" s="30">
        <f>('Config sheet'!$C$132*(AJ181-AI181) + 'Config sheet'!$C$133*AI181)*10^5</f>
        <v>127461.02184590304</v>
      </c>
      <c r="CC181" s="30">
        <f>'Config sheet'!$C$148</f>
        <v>386976</v>
      </c>
      <c r="CD181" s="30">
        <f t="shared" si="195"/>
        <v>13.428944085206808</v>
      </c>
      <c r="CE181" s="30"/>
      <c r="CF181" s="30"/>
      <c r="CG181" s="30"/>
      <c r="CH181" s="30"/>
      <c r="CI181" s="30"/>
      <c r="CJ181" s="30"/>
      <c r="CK181" s="30"/>
      <c r="CL181" s="30"/>
      <c r="CM181" s="46">
        <f>P181+'Config sheet'!$O$9-'Config sheet'!$C$139</f>
        <v>36.548900000000003</v>
      </c>
      <c r="CN181" s="46">
        <f>Q181+'Config sheet'!$O$9+'Config sheet'!C$140</f>
        <v>64.288899999999998</v>
      </c>
      <c r="CO181" s="27">
        <f t="shared" si="161"/>
        <v>1.758983170492135</v>
      </c>
      <c r="CP181" s="46">
        <f>'Config sheet'!$N$47</f>
        <v>1852.7346826837274</v>
      </c>
      <c r="CQ181" s="27">
        <f>'Config sheet'!$N$42</f>
        <v>970.82423361890676</v>
      </c>
      <c r="CR181" s="27">
        <f>'Config sheet'!$N$46</f>
        <v>881.91044906482068</v>
      </c>
      <c r="CS181" s="27">
        <f t="shared" si="162"/>
        <v>1.3782826544649414</v>
      </c>
      <c r="CT181" s="27">
        <f>'Config sheet'!$N$50/100*GERC_A_PARA!CQ181</f>
        <v>274.64617569078871</v>
      </c>
      <c r="CU181" s="27">
        <f t="shared" si="163"/>
        <v>274.64617569078871</v>
      </c>
      <c r="CV181" s="27">
        <f t="shared" si="164"/>
        <v>413.73366594574469</v>
      </c>
      <c r="CW181" s="27">
        <f t="shared" si="165"/>
        <v>1245.4704093096955</v>
      </c>
      <c r="CX181" s="27">
        <f t="shared" si="166"/>
        <v>826.77266320842728</v>
      </c>
      <c r="CY181" s="27">
        <f>'Config sheet'!$N$51/100*GERC_A_PARA!CR181</f>
        <v>198.78261521921058</v>
      </c>
      <c r="CZ181" s="27">
        <f t="shared" si="167"/>
        <v>198.78261521921058</v>
      </c>
      <c r="DA181" s="27">
        <f t="shared" si="168"/>
        <v>299.45095690507628</v>
      </c>
      <c r="DB181" s="27">
        <f t="shared" si="169"/>
        <v>1080.6930642840312</v>
      </c>
      <c r="DC181" s="27">
        <f t="shared" si="170"/>
        <v>717.3895711935877</v>
      </c>
      <c r="DD181" s="50">
        <f t="shared" si="171"/>
        <v>85.673257275780557</v>
      </c>
      <c r="DE181" s="50">
        <f t="shared" si="172"/>
        <v>88.585196853873924</v>
      </c>
      <c r="DF181" s="50">
        <f t="shared" si="173"/>
        <v>56.871930921985381</v>
      </c>
      <c r="DG181" s="50">
        <f t="shared" si="174"/>
        <v>58.804945164705657</v>
      </c>
      <c r="DH181" s="27">
        <f t="shared" si="175"/>
        <v>87.129227064827234</v>
      </c>
      <c r="DI181">
        <f>'Config sheet'!$N$59</f>
        <v>71.978923438716066</v>
      </c>
      <c r="DJ181" s="21">
        <f t="shared" si="196"/>
        <v>72.483832554086376</v>
      </c>
      <c r="DK181" s="19">
        <f>Coeff_Summary!$B$11+Coeff_Summary!$D$11*(F181)+Coeff_Summary!$E$11*CM181*100+Coeff_Summary!$F$11*(F181)^2+Coeff_Summary!$G$11*(F181)*CM181*100+Coeff_Summary!$H$11*(CM181*100)^2</f>
        <v>0.94362477100172959</v>
      </c>
      <c r="DL181" s="19">
        <f>Coeff_Summary!$B$9+Coeff_Summary!$D$9*(G181)+Coeff_Summary!$E$9*CN181*100+Coeff_Summary!$F$9*(G181)^2+Coeff_Summary!$G$9*(G181)*CN181*100+Coeff_Summary!$H$9*(CN181*100)^2</f>
        <v>0.95845582434662224</v>
      </c>
      <c r="DM181" s="30">
        <f t="shared" si="197"/>
        <v>0.95104029767417586</v>
      </c>
      <c r="DN181">
        <f>DK181*8314.4*(GERC_A_PARA!F181+273)/('Config sheet'!$N$28*GERC_A_PARA!CM181*10^5)</f>
        <v>3.9585913290409169E-2</v>
      </c>
      <c r="DO181">
        <f>DL181*(8314.4/'Config sheet'!$N$28)*((GERC_A_PARA!G181+273)/(GERC_A_PARA!CN181*10^5))</f>
        <v>2.6691079057126775E-2</v>
      </c>
      <c r="DP181" s="30">
        <f t="shared" si="198"/>
        <v>1614.2734085843113</v>
      </c>
      <c r="DQ181" s="30">
        <f t="shared" si="176"/>
        <v>40778.986119171226</v>
      </c>
      <c r="DR181" s="30">
        <f t="shared" si="177"/>
        <v>1071.592801551602</v>
      </c>
      <c r="DS181" s="30">
        <f t="shared" si="178"/>
        <v>40147.976005693796</v>
      </c>
      <c r="DT181" s="19">
        <f>(Coeff_Summary!$B$5+Coeff_Summary!$D$5*(F181)+Coeff_Summary!$E$5*CM181*100+Coeff_Summary!$F$5*(F181)^2+Coeff_Summary!$G$5*(F181)*CM181*100+Coeff_Summary!$H$5*(CM181*100)^2+Coeff_Summary!$B$3+Coeff_Summary!$D$3*(G181)+Coeff_Summary!$E$3*CN181*100+Coeff_Summary!$F$3*(G181)^2+Coeff_Summary!$G$3*(G181)*CN181*100+Coeff_Summary!$H$3*(CN181*100)^2)/2</f>
        <v>1.407202472662999</v>
      </c>
      <c r="DU181" s="30">
        <f t="shared" si="199"/>
        <v>3.4557807654267378</v>
      </c>
      <c r="DV181" s="30">
        <f>DM181*(8314.4/'Config sheet'!$N$28)*(273+F181)*DU181*((CO181^(1/DU181))-1)</f>
        <v>89459.983866121212</v>
      </c>
      <c r="DW181" s="30">
        <f t="shared" si="179"/>
        <v>355.6018295914385</v>
      </c>
      <c r="DX181" s="30">
        <f t="shared" si="180"/>
        <v>352.62</v>
      </c>
      <c r="DY181" s="30">
        <f t="shared" si="181"/>
        <v>105.88945208658602</v>
      </c>
      <c r="DZ181" s="30">
        <f t="shared" si="182"/>
        <v>956.99581245951731</v>
      </c>
      <c r="EA181" s="65">
        <f>Coeff_Summary!$B$9+Coeff_Summary!$D$9*(DW181-273)+Coeff_Summary!$E$9*CN181*100+Coeff_Summary!$F$9*(DW181-273)^2+Coeff_Summary!$G$9*(DW181-273)*CN181*100+Coeff_Summary!$H$9*(CN181*100)^2</f>
        <v>0.96050265583830319</v>
      </c>
      <c r="EB181" s="30">
        <f>EA181*(8314.4/'Config sheet'!$C$28)*(DW181/(CM181*10^5))</f>
        <v>4.7447281092191346E-2</v>
      </c>
      <c r="EC181" s="30">
        <f t="shared" si="183"/>
        <v>1.1985900323711067</v>
      </c>
      <c r="ED181" s="30">
        <f t="shared" si="184"/>
        <v>1.0157171089618051</v>
      </c>
      <c r="EE181" s="30">
        <f>('Config sheet'!$N$132*(CN181-CM181) - 'Config sheet'!$N$133*GERC_A_PARA!CN181)*10^5</f>
        <v>99930.166565717984</v>
      </c>
      <c r="EF181" s="30">
        <f>('Config sheet'!$N$132*(CN181-CM181) + 'Config sheet'!$N$133*CM181)*10^5</f>
        <v>142163.59855556992</v>
      </c>
      <c r="EG181" s="30">
        <f>'Config sheet'!$N$148</f>
        <v>386976</v>
      </c>
      <c r="EH181" s="30">
        <f t="shared" si="185"/>
        <v>2405.4768405369759</v>
      </c>
      <c r="EI181" s="30">
        <f>'Config sheet'!$E$127+'Config sheet'!$P$127</f>
        <v>3308.2</v>
      </c>
      <c r="EJ181" s="30"/>
      <c r="EK181" s="63">
        <f t="shared" si="186"/>
        <v>54675.943435306101</v>
      </c>
      <c r="EL181" s="63">
        <f t="shared" si="207"/>
        <v>54006.962626565721</v>
      </c>
      <c r="EM181" s="63">
        <f t="shared" si="208"/>
        <v>40778.986119171226</v>
      </c>
      <c r="EN181" s="63">
        <f t="shared" si="209"/>
        <v>40147.976005693796</v>
      </c>
      <c r="EO181" s="30">
        <f>BL181*(('Config sheet'!$D$8+273)/(C181+273))*(GERC_A_PARA!AI181/'Config sheet'!$D$7)*(1/GERC_A_PARA!BG181)*24*10^-3</f>
        <v>1897.6247070068014</v>
      </c>
      <c r="EP181" s="30">
        <f>BN181*(('Config sheet'!$D$8+273)/(D181+273))*(GERC_A_PARA!AJ181/'Config sheet'!$D$7)*(1/GERC_A_PARA!BH181)*24*10^-3</f>
        <v>1874.4065523410072</v>
      </c>
      <c r="EQ181" s="30">
        <f t="shared" si="200"/>
        <v>1886.0156296739042</v>
      </c>
      <c r="ER181" s="30">
        <f>DP181*(('Config sheet'!$D$8+273)/(F181+273))*(CM181/'Config sheet'!$D$7)*(1/DK181)*24*10^-3</f>
        <v>1415.3063801814117</v>
      </c>
      <c r="ES181" s="30">
        <f>DR181*(('Config sheet'!$D$8+273)/(G181+273))*(CN181/'Config sheet'!$D$7)*(1/DL181)*24*10^-3</f>
        <v>1393.4060652262115</v>
      </c>
      <c r="ET181" s="30">
        <f t="shared" si="201"/>
        <v>1404.3562227038115</v>
      </c>
      <c r="EU181">
        <f t="shared" si="202"/>
        <v>1.0123869363542271</v>
      </c>
      <c r="EV181">
        <f t="shared" si="203"/>
        <v>1.0157171089618049</v>
      </c>
      <c r="EW181" s="30">
        <f t="shared" si="204"/>
        <v>0.76801114756822231</v>
      </c>
      <c r="EX181" s="30">
        <f>'Config sheet'!$C$123/('Config sheet'!$F$17*10^-3)</f>
        <v>1.2841244171864261</v>
      </c>
      <c r="EY181" s="30">
        <f t="shared" si="205"/>
        <v>0.68144805213096882</v>
      </c>
      <c r="EZ181" s="30">
        <f>'Config sheet'!$N$123/('Config sheet'!$Q$17*10^-3)</f>
        <v>1.4616189626248377</v>
      </c>
      <c r="FA181" s="1" t="s">
        <v>588</v>
      </c>
      <c r="FB181" s="30">
        <f t="shared" si="206"/>
        <v>-2.9818295914384976</v>
      </c>
      <c r="FC181" s="30"/>
    </row>
    <row r="182" spans="1:159" x14ac:dyDescent="0.25">
      <c r="A182" s="1">
        <v>43489</v>
      </c>
      <c r="B182" s="2">
        <v>0.62638888888888888</v>
      </c>
      <c r="C182">
        <v>29.67</v>
      </c>
      <c r="D182">
        <v>81.96</v>
      </c>
      <c r="E182">
        <v>29.38</v>
      </c>
      <c r="F182">
        <v>29.32</v>
      </c>
      <c r="G182">
        <v>84.52</v>
      </c>
      <c r="H182">
        <v>64.97</v>
      </c>
      <c r="I182">
        <v>68.69</v>
      </c>
      <c r="J182">
        <v>67.97</v>
      </c>
      <c r="K182">
        <v>68.45</v>
      </c>
      <c r="L182">
        <v>67.760000000000005</v>
      </c>
      <c r="M182">
        <v>21.7</v>
      </c>
      <c r="N182">
        <v>34.54</v>
      </c>
      <c r="O182">
        <v>34.07</v>
      </c>
      <c r="P182">
        <v>34.020000000000003</v>
      </c>
      <c r="Q182">
        <v>62.89</v>
      </c>
      <c r="R182">
        <v>3.78</v>
      </c>
      <c r="S182">
        <v>77.2</v>
      </c>
      <c r="T182">
        <v>75.989999999999995</v>
      </c>
      <c r="U182">
        <v>72.53</v>
      </c>
      <c r="V182">
        <v>72.53</v>
      </c>
      <c r="W182">
        <v>3.11</v>
      </c>
      <c r="X182">
        <v>2.52</v>
      </c>
      <c r="Y182">
        <v>3.74</v>
      </c>
      <c r="Z182">
        <v>3.62</v>
      </c>
      <c r="AA182">
        <v>4.6900000000000004</v>
      </c>
      <c r="AB182">
        <v>4.28</v>
      </c>
      <c r="AC182">
        <v>3.98</v>
      </c>
      <c r="AD182">
        <v>1.68</v>
      </c>
      <c r="AE182">
        <v>1.52</v>
      </c>
      <c r="AF182">
        <v>2.33</v>
      </c>
      <c r="AH182" s="4" t="str">
        <f t="shared" si="211"/>
        <v>ON</v>
      </c>
      <c r="AI182" s="31">
        <f>M182+'Config sheet'!$D$9-'Config sheet'!$C$139</f>
        <v>22.658899999999999</v>
      </c>
      <c r="AJ182" s="31">
        <f>N182+'Config sheet'!$D$9+'Config sheet'!$C$140</f>
        <v>35.898899999999998</v>
      </c>
      <c r="AK182" s="25">
        <f t="shared" si="141"/>
        <v>1.5843178618556064</v>
      </c>
      <c r="AL182" s="46">
        <f>'Config sheet'!$C$47</f>
        <v>3546.9708798579968</v>
      </c>
      <c r="AM182" s="4">
        <f>'Config sheet'!$C$42</f>
        <v>1817.9423322060413</v>
      </c>
      <c r="AN182" s="25">
        <f>'Config sheet'!$C$46</f>
        <v>1729.0285476519553</v>
      </c>
      <c r="AO182" s="25">
        <f t="shared" si="142"/>
        <v>1.5298080931691653</v>
      </c>
      <c r="AP182" s="25">
        <f>'Config sheet'!$C$50/100*GERC_A_PARA!AM182</f>
        <v>351.771841281869</v>
      </c>
      <c r="AQ182" s="25">
        <f t="shared" si="143"/>
        <v>351.771841281869</v>
      </c>
      <c r="AR182" s="25">
        <f t="shared" si="144"/>
        <v>475.21851360929912</v>
      </c>
      <c r="AS182" s="27">
        <f t="shared" si="145"/>
        <v>2169.7141734879106</v>
      </c>
      <c r="AT182" s="25">
        <f t="shared" si="146"/>
        <v>1606.0913621953546</v>
      </c>
      <c r="AU182" s="25">
        <f>'Config sheet'!$C$51/100*GERC_A_PARA!AN182</f>
        <v>266.0974934836359</v>
      </c>
      <c r="AV182" s="25">
        <f t="shared" si="147"/>
        <v>266.0974934836359</v>
      </c>
      <c r="AW182" s="25">
        <f t="shared" si="148"/>
        <v>359.4786179236209</v>
      </c>
      <c r="AX182" s="27">
        <f t="shared" si="149"/>
        <v>1995.1260411355911</v>
      </c>
      <c r="AY182" s="25">
        <f t="shared" si="150"/>
        <v>1476.8556800307692</v>
      </c>
      <c r="AZ182" s="31">
        <f t="shared" si="187"/>
        <v>93.20953860084056</v>
      </c>
      <c r="BA182" s="31">
        <f t="shared" si="188"/>
        <v>94.599214422063881</v>
      </c>
      <c r="BB182" s="31">
        <f t="shared" si="189"/>
        <v>68.996661703311048</v>
      </c>
      <c r="BC182" s="31">
        <f t="shared" si="190"/>
        <v>70.025343895643587</v>
      </c>
      <c r="BD182" s="25">
        <f t="shared" si="151"/>
        <v>93.904376511452227</v>
      </c>
      <c r="BE182">
        <f>'Config sheet'!$D$59</f>
        <v>82.44</v>
      </c>
      <c r="BF182" s="30">
        <f t="shared" si="191"/>
        <v>81.707689655464776</v>
      </c>
      <c r="BG182" s="19">
        <f>Coeff_Summary!$B$10+Coeff_Summary!$D$10*(C182)+Coeff_Summary!$E$10*AI182*100+Coeff_Summary!$F$10*(C182)^2+Coeff_Summary!$G$10*(C182)*AI182*100+Coeff_Summary!$H$10*(AI182*100)^2</f>
        <v>0.96384907539306031</v>
      </c>
      <c r="BH182" s="19">
        <f>Coeff_Summary!$B$8+Coeff_Summary!$D$8*(D182)+Coeff_Summary!$E$8*AJ182*100+Coeff_Summary!$F$8*(D182)^2+Coeff_Summary!$G$8*(D182)*AJ182*100+Coeff_Summary!$H$8*(AJ182*100)^2</f>
        <v>0.97465862003423653</v>
      </c>
      <c r="BI182" s="30">
        <f t="shared" si="192"/>
        <v>0.96925384771364842</v>
      </c>
      <c r="BJ182" s="30">
        <f>BG182*8314.4*(GERC_A_PARA!C182+273)/('Config sheet'!$C$28*AI182*10^5)</f>
        <v>6.5367620133063908E-2</v>
      </c>
      <c r="BK182">
        <f>BH182*(8314.4/'Config sheet'!$C$28)*(BT182/(AJ182*10^5))</f>
        <v>4.8929850310979454E-2</v>
      </c>
      <c r="BL182" s="30">
        <f t="shared" si="193"/>
        <v>3330.7608897734231</v>
      </c>
      <c r="BM182" s="30">
        <f t="shared" si="152"/>
        <v>50954.293318209318</v>
      </c>
      <c r="BN182" s="30">
        <f t="shared" si="153"/>
        <v>2465.5350275947376</v>
      </c>
      <c r="BO182" s="30">
        <f t="shared" si="154"/>
        <v>50389.179854929818</v>
      </c>
      <c r="BP182" s="19">
        <f>(Coeff_Summary!$B$4+Coeff_Summary!$D$4*(C182)+Coeff_Summary!$E$4*AI182*100+Coeff_Summary!$F$4*(C182)^2+Coeff_Summary!$G$4*(C182)*AI182*100+Coeff_Summary!$H$4*(AI182*100)^2+Coeff_Summary!$B$2+Coeff_Summary!$D$2*(D182)+Coeff_Summary!$E$2*AJ182*100+Coeff_Summary!$F$2*(D182)^2+Coeff_Summary!$G$2*(D182)*AJ182*100+Coeff_Summary!$H$2*(AJ182*100)^2)/2</f>
        <v>1.3557740352414391</v>
      </c>
      <c r="BQ182" s="30">
        <f t="shared" si="194"/>
        <v>3.8107728528344387</v>
      </c>
      <c r="BR182" s="30">
        <f>BI182*(8314.4/'Config sheet'!$C$28)*(273+C182)*BQ182*((AK182^(1/BQ182))-1)</f>
        <v>72848.005594846007</v>
      </c>
      <c r="BS182" s="30">
        <f t="shared" si="155"/>
        <v>341.51579243180487</v>
      </c>
      <c r="BT182" s="30">
        <f t="shared" si="156"/>
        <v>354.96</v>
      </c>
      <c r="BU182" s="52">
        <f t="shared" si="157"/>
        <v>74.289142153002246</v>
      </c>
      <c r="BV182" s="30">
        <f t="shared" si="158"/>
        <v>1387.9397211242574</v>
      </c>
      <c r="BW182" s="65">
        <f>Coeff_Summary!$B$8+Coeff_Summary!$D$8*(BS182-273)+Coeff_Summary!$E$8*AJ182*100+Coeff_Summary!$F$8*(BS182-273)^2+Coeff_Summary!$G$8*(BS182-273)*AJ182*100+Coeff_Summary!$H$8*(AJ182*100)^2</f>
        <v>0.9687788893440632</v>
      </c>
      <c r="BX182" s="30">
        <f>BW182*(8314.4/'Config sheet'!$C$28)*(BS182/(AI182*10^5))</f>
        <v>7.4134390203247816E-2</v>
      </c>
      <c r="BY182" s="30">
        <f t="shared" si="159"/>
        <v>1.1341148729652091</v>
      </c>
      <c r="BZ182" s="30">
        <f t="shared" si="160"/>
        <v>1.0112149764077618</v>
      </c>
      <c r="CA182" s="30">
        <f>('Config sheet'!$C$132*(AJ182-AI182) - 'Config sheet'!$C$133*GERC_A_PARA!AJ182)*10^5</f>
        <v>98343.467516054676</v>
      </c>
      <c r="CB182" s="30">
        <f>('Config sheet'!$C$132*(AJ182-AI182) + 'Config sheet'!$C$133*AI182)*10^5</f>
        <v>122868.96156466889</v>
      </c>
      <c r="CC182" s="30">
        <f>'Config sheet'!$C$148</f>
        <v>386976</v>
      </c>
      <c r="CD182" s="30">
        <f t="shared" si="195"/>
        <v>13.444207568195111</v>
      </c>
      <c r="CE182" s="30"/>
      <c r="CF182" s="30"/>
      <c r="CG182" s="30"/>
      <c r="CH182" s="30"/>
      <c r="CI182" s="30"/>
      <c r="CJ182" s="30"/>
      <c r="CK182" s="30"/>
      <c r="CL182" s="30"/>
      <c r="CM182" s="46">
        <f>P182+'Config sheet'!$O$9-'Config sheet'!$C$139</f>
        <v>34.978900000000003</v>
      </c>
      <c r="CN182" s="46">
        <f>Q182+'Config sheet'!$O$9+'Config sheet'!C$140</f>
        <v>64.248900000000006</v>
      </c>
      <c r="CO182" s="27">
        <f t="shared" si="161"/>
        <v>1.8367901792223311</v>
      </c>
      <c r="CP182" s="46">
        <f>'Config sheet'!$N$47</f>
        <v>1852.7346826837274</v>
      </c>
      <c r="CQ182" s="27">
        <f>'Config sheet'!$N$42</f>
        <v>970.82423361890676</v>
      </c>
      <c r="CR182" s="27">
        <f>'Config sheet'!$N$46</f>
        <v>881.91044906482068</v>
      </c>
      <c r="CS182" s="27">
        <f t="shared" si="162"/>
        <v>1.3808761884497236</v>
      </c>
      <c r="CT182" s="27">
        <f>'Config sheet'!$N$50/100*GERC_A_PARA!CQ182</f>
        <v>274.64617569078871</v>
      </c>
      <c r="CU182" s="27">
        <f t="shared" si="163"/>
        <v>274.64617569078871</v>
      </c>
      <c r="CV182" s="27">
        <f t="shared" si="164"/>
        <v>426.57916716527598</v>
      </c>
      <c r="CW182" s="27">
        <f t="shared" si="165"/>
        <v>1245.4704093096955</v>
      </c>
      <c r="CX182" s="27">
        <f t="shared" si="166"/>
        <v>801.87620770617309</v>
      </c>
      <c r="CY182" s="27">
        <f>'Config sheet'!$N$51/100*GERC_A_PARA!CR182</f>
        <v>198.78261521921058</v>
      </c>
      <c r="CZ182" s="27">
        <f t="shared" si="167"/>
        <v>198.78261521921058</v>
      </c>
      <c r="DA182" s="27">
        <f t="shared" si="168"/>
        <v>308.74823664981523</v>
      </c>
      <c r="DB182" s="27">
        <f t="shared" si="169"/>
        <v>1080.6930642840312</v>
      </c>
      <c r="DC182" s="27">
        <f t="shared" si="170"/>
        <v>695.78694893501915</v>
      </c>
      <c r="DD182" s="50">
        <f t="shared" si="171"/>
        <v>84.350103117210821</v>
      </c>
      <c r="DE182" s="50">
        <f t="shared" si="172"/>
        <v>87.530976467371218</v>
      </c>
      <c r="DF182" s="50">
        <f t="shared" si="173"/>
        <v>54.307465116527617</v>
      </c>
      <c r="DG182" s="50">
        <f t="shared" si="174"/>
        <v>56.355419560209647</v>
      </c>
      <c r="DH182" s="27">
        <f t="shared" si="175"/>
        <v>85.94053979229102</v>
      </c>
      <c r="DI182">
        <f>'Config sheet'!$N$59</f>
        <v>71.978923438716066</v>
      </c>
      <c r="DJ182" s="21">
        <f t="shared" si="196"/>
        <v>70.635991065329833</v>
      </c>
      <c r="DK182" s="19">
        <f>Coeff_Summary!$B$11+Coeff_Summary!$D$11*(F182)+Coeff_Summary!$E$11*CM182*100+Coeff_Summary!$F$11*(F182)^2+Coeff_Summary!$G$11*(F182)*CM182*100+Coeff_Summary!$H$11*(CM182*100)^2</f>
        <v>0.94606411794061884</v>
      </c>
      <c r="DL182" s="19">
        <f>Coeff_Summary!$B$9+Coeff_Summary!$D$9*(G182)+Coeff_Summary!$E$9*CN182*100+Coeff_Summary!$F$9*(G182)^2+Coeff_Summary!$G$9*(G182)*CN182*100+Coeff_Summary!$H$9*(CN182*100)^2</f>
        <v>0.96179340070580488</v>
      </c>
      <c r="DM182" s="30">
        <f t="shared" si="197"/>
        <v>0.95392875932321186</v>
      </c>
      <c r="DN182">
        <f>DK182*8314.4*(GERC_A_PARA!F182+273)/('Config sheet'!$N$28*GERC_A_PARA!CM182*10^5)</f>
        <v>4.1514937329920065E-2</v>
      </c>
      <c r="DO182">
        <f>DL182*(8314.4/'Config sheet'!$N$28)*((GERC_A_PARA!G182+273)/(GERC_A_PARA!CN182*10^5))</f>
        <v>2.717312099461662E-2</v>
      </c>
      <c r="DP182" s="30">
        <f t="shared" si="198"/>
        <v>1592.2501872173857</v>
      </c>
      <c r="DQ182" s="30">
        <f t="shared" si="176"/>
        <v>38353.669537394228</v>
      </c>
      <c r="DR182" s="30">
        <f t="shared" si="177"/>
        <v>1025.1448226321038</v>
      </c>
      <c r="DS182" s="30">
        <f t="shared" si="178"/>
        <v>37726.429100109606</v>
      </c>
      <c r="DT182" s="19">
        <f>(Coeff_Summary!$B$5+Coeff_Summary!$D$5*(F182)+Coeff_Summary!$E$5*CM182*100+Coeff_Summary!$F$5*(F182)^2+Coeff_Summary!$G$5*(F182)*CM182*100+Coeff_Summary!$H$5*(CM182*100)^2+Coeff_Summary!$B$3+Coeff_Summary!$D$3*(G182)+Coeff_Summary!$E$3*CN182*100+Coeff_Summary!$F$3*(G182)^2+Coeff_Summary!$G$3*(G182)*CN182*100+Coeff_Summary!$H$3*(CN182*100)^2)/2</f>
        <v>1.4001831405917131</v>
      </c>
      <c r="DU182" s="30">
        <f t="shared" si="199"/>
        <v>3.4988558951318995</v>
      </c>
      <c r="DV182" s="30">
        <f>DM182*(8314.4/'Config sheet'!$N$28)*(273+F182)*DU182*((CO182^(1/DU182))-1)</f>
        <v>97231.037205603032</v>
      </c>
      <c r="DW182" s="30">
        <f t="shared" si="179"/>
        <v>359.69726406968908</v>
      </c>
      <c r="DX182" s="30">
        <f t="shared" si="180"/>
        <v>357.52</v>
      </c>
      <c r="DY182" s="30">
        <f t="shared" si="181"/>
        <v>103.94431896682805</v>
      </c>
      <c r="DZ182" s="30">
        <f t="shared" si="182"/>
        <v>996.57177217263529</v>
      </c>
      <c r="EA182" s="65">
        <f>Coeff_Summary!$B$9+Coeff_Summary!$D$9*(DW182-273)+Coeff_Summary!$E$9*CN182*100+Coeff_Summary!$F$9*(DW182-273)^2+Coeff_Summary!$G$9*(DW182-273)*CN182*100+Coeff_Summary!$H$9*(CN182*100)^2</f>
        <v>0.96319899378789664</v>
      </c>
      <c r="EB182" s="30">
        <f>EA182*(8314.4/'Config sheet'!$C$28)*(DW182/(CM182*10^5))</f>
        <v>5.0288663240788158E-2</v>
      </c>
      <c r="EC182" s="30">
        <f t="shared" si="183"/>
        <v>1.2113390137420446</v>
      </c>
      <c r="ED182" s="30">
        <f t="shared" si="184"/>
        <v>1.0166260219227268</v>
      </c>
      <c r="EE182" s="30">
        <f>('Config sheet'!$N$132*(CN182-CM182) - 'Config sheet'!$N$133*GERC_A_PARA!CN182)*10^5</f>
        <v>106943.66312999369</v>
      </c>
      <c r="EF182" s="30">
        <f>('Config sheet'!$N$132*(CN182-CM182) + 'Config sheet'!$N$133*CM182)*10^5</f>
        <v>148502.78622473226</v>
      </c>
      <c r="EG182" s="30">
        <f>'Config sheet'!$N$148</f>
        <v>386976</v>
      </c>
      <c r="EH182" s="30">
        <f t="shared" si="185"/>
        <v>2384.5114932968927</v>
      </c>
      <c r="EI182" s="30">
        <f>'Config sheet'!$E$127+'Config sheet'!$P$127</f>
        <v>3308.2</v>
      </c>
      <c r="EJ182" s="30"/>
      <c r="EK182" s="63">
        <f t="shared" si="186"/>
        <v>50954.293318209318</v>
      </c>
      <c r="EL182" s="63">
        <f t="shared" si="207"/>
        <v>50389.179854929818</v>
      </c>
      <c r="EM182" s="63">
        <f t="shared" si="208"/>
        <v>38353.669537394228</v>
      </c>
      <c r="EN182" s="63">
        <f t="shared" si="209"/>
        <v>37726.429100109606</v>
      </c>
      <c r="EO182" s="30">
        <f>BL182*(('Config sheet'!$D$8+273)/(C182+273))*(GERC_A_PARA!AI182/'Config sheet'!$D$7)*(1/GERC_A_PARA!BG182)*24*10^-3</f>
        <v>1768.4582990893255</v>
      </c>
      <c r="EP182" s="30">
        <f>BN182*(('Config sheet'!$D$8+273)/(D182+273))*(GERC_A_PARA!AJ182/'Config sheet'!$D$7)*(1/GERC_A_PARA!BH182)*24*10^-3</f>
        <v>1748.8450431891279</v>
      </c>
      <c r="EQ182" s="30">
        <f t="shared" si="200"/>
        <v>1758.6516711392267</v>
      </c>
      <c r="ER182" s="30">
        <f>DP182*(('Config sheet'!$D$8+273)/(F182+273))*(CM182/'Config sheet'!$D$7)*(1/DK182)*24*10^-3</f>
        <v>1331.1315058449695</v>
      </c>
      <c r="ES182" s="30">
        <f>DR182*(('Config sheet'!$D$8+273)/(G182+273))*(CN182/'Config sheet'!$D$7)*(1/DL182)*24*10^-3</f>
        <v>1309.3620241270476</v>
      </c>
      <c r="ET182" s="30">
        <f t="shared" si="201"/>
        <v>1320.2467649860087</v>
      </c>
      <c r="EU182">
        <f t="shared" si="202"/>
        <v>1.011214976407762</v>
      </c>
      <c r="EV182">
        <f t="shared" si="203"/>
        <v>1.0166260219227266</v>
      </c>
      <c r="EW182" s="30">
        <f t="shared" si="204"/>
        <v>0.78920672234381239</v>
      </c>
      <c r="EX182" s="30">
        <f>'Config sheet'!$C$123/('Config sheet'!$F$17*10^-3)</f>
        <v>1.2841244171864261</v>
      </c>
      <c r="EY182" s="30">
        <f t="shared" si="205"/>
        <v>0.75483750356562807</v>
      </c>
      <c r="EZ182" s="30">
        <f>'Config sheet'!$N$123/('Config sheet'!$Q$17*10^-3)</f>
        <v>1.4616189626248377</v>
      </c>
      <c r="FA182" s="1" t="s">
        <v>589</v>
      </c>
      <c r="FB182" s="30">
        <f t="shared" si="206"/>
        <v>-2.1772640696891017</v>
      </c>
      <c r="FC182" s="30"/>
    </row>
    <row r="183" spans="1:159" x14ac:dyDescent="0.25">
      <c r="A183" s="1">
        <v>43489</v>
      </c>
      <c r="B183" s="2">
        <v>0.66805555555555562</v>
      </c>
      <c r="C183">
        <v>28.35</v>
      </c>
      <c r="D183">
        <v>80.72</v>
      </c>
      <c r="E183">
        <v>27.71</v>
      </c>
      <c r="F183">
        <v>27.65</v>
      </c>
      <c r="G183">
        <v>83.05</v>
      </c>
      <c r="H183">
        <v>66.7</v>
      </c>
      <c r="I183">
        <v>71.86</v>
      </c>
      <c r="J183">
        <v>71.47</v>
      </c>
      <c r="K183">
        <v>71.819999999999993</v>
      </c>
      <c r="L183">
        <v>69.95</v>
      </c>
      <c r="M183">
        <v>21.64</v>
      </c>
      <c r="N183">
        <v>34.39</v>
      </c>
      <c r="O183">
        <v>33.950000000000003</v>
      </c>
      <c r="P183">
        <v>33.909999999999997</v>
      </c>
      <c r="Q183">
        <v>62.84</v>
      </c>
      <c r="R183">
        <v>3.73</v>
      </c>
      <c r="S183">
        <v>77.8</v>
      </c>
      <c r="T183">
        <v>75.59</v>
      </c>
      <c r="U183">
        <v>72.59</v>
      </c>
      <c r="V183">
        <v>72.59</v>
      </c>
      <c r="W183">
        <v>3.03</v>
      </c>
      <c r="X183">
        <v>2.67</v>
      </c>
      <c r="Y183">
        <v>3.73</v>
      </c>
      <c r="Z183">
        <v>3.69</v>
      </c>
      <c r="AA183">
        <v>4.7699999999999996</v>
      </c>
      <c r="AB183">
        <v>4.68</v>
      </c>
      <c r="AC183">
        <v>4.2</v>
      </c>
      <c r="AD183">
        <v>1.97</v>
      </c>
      <c r="AE183">
        <v>1.39</v>
      </c>
      <c r="AF183">
        <v>2.2599999999999998</v>
      </c>
      <c r="AH183" s="4" t="str">
        <f t="shared" si="211"/>
        <v>ON</v>
      </c>
      <c r="AI183" s="31">
        <f>M183+'Config sheet'!$D$9-'Config sheet'!$C$139</f>
        <v>22.5989</v>
      </c>
      <c r="AJ183" s="31">
        <f>N183+'Config sheet'!$D$9+'Config sheet'!$C$140</f>
        <v>35.748899999999999</v>
      </c>
      <c r="AK183" s="25">
        <f t="shared" si="141"/>
        <v>1.581886729000084</v>
      </c>
      <c r="AL183" s="46">
        <f>'Config sheet'!$C$47</f>
        <v>3546.9708798579968</v>
      </c>
      <c r="AM183" s="4">
        <f>'Config sheet'!$C$42</f>
        <v>1817.9423322060413</v>
      </c>
      <c r="AN183" s="25">
        <f>'Config sheet'!$C$46</f>
        <v>1729.0285476519553</v>
      </c>
      <c r="AO183" s="25">
        <f t="shared" si="142"/>
        <v>1.5370017123837501</v>
      </c>
      <c r="AP183" s="25">
        <f>'Config sheet'!$C$50/100*GERC_A_PARA!AM183</f>
        <v>351.771841281869</v>
      </c>
      <c r="AQ183" s="25">
        <f t="shared" si="143"/>
        <v>351.771841281869</v>
      </c>
      <c r="AR183" s="25">
        <f t="shared" si="144"/>
        <v>474.07607016241479</v>
      </c>
      <c r="AS183" s="27">
        <f t="shared" si="145"/>
        <v>2169.7141734879106</v>
      </c>
      <c r="AT183" s="25">
        <f t="shared" si="146"/>
        <v>1609.9617717505321</v>
      </c>
      <c r="AU183" s="25">
        <f>'Config sheet'!$C$51/100*GERC_A_PARA!AN183</f>
        <v>266.0974934836359</v>
      </c>
      <c r="AV183" s="25">
        <f t="shared" si="147"/>
        <v>266.0974934836359</v>
      </c>
      <c r="AW183" s="25">
        <f t="shared" si="148"/>
        <v>358.61441760401908</v>
      </c>
      <c r="AX183" s="27">
        <f t="shared" si="149"/>
        <v>1995.1260411355911</v>
      </c>
      <c r="AY183" s="25">
        <f t="shared" si="150"/>
        <v>1480.4146533682488</v>
      </c>
      <c r="AZ183" s="31">
        <f t="shared" si="187"/>
        <v>93.272381267884782</v>
      </c>
      <c r="BA183" s="31">
        <f t="shared" si="188"/>
        <v>94.649196264224642</v>
      </c>
      <c r="BB183" s="31">
        <f t="shared" si="189"/>
        <v>69.209562271530984</v>
      </c>
      <c r="BC183" s="31">
        <f t="shared" si="190"/>
        <v>70.231180481876507</v>
      </c>
      <c r="BD183" s="25">
        <f t="shared" si="151"/>
        <v>93.960788766054719</v>
      </c>
      <c r="BE183">
        <f>'Config sheet'!$D$59</f>
        <v>82.44</v>
      </c>
      <c r="BF183" s="30">
        <f t="shared" si="191"/>
        <v>81.840580071379222</v>
      </c>
      <c r="BG183" s="19">
        <f>Coeff_Summary!$B$10+Coeff_Summary!$D$10*(C183)+Coeff_Summary!$E$10*AI183*100+Coeff_Summary!$F$10*(C183)^2+Coeff_Summary!$G$10*(C183)*AI183*100+Coeff_Summary!$H$10*(AI183*100)^2</f>
        <v>0.96327103679950166</v>
      </c>
      <c r="BH183" s="19">
        <f>Coeff_Summary!$B$8+Coeff_Summary!$D$8*(D183)+Coeff_Summary!$E$8*AJ183*100+Coeff_Summary!$F$8*(D183)^2+Coeff_Summary!$G$8*(D183)*AJ183*100+Coeff_Summary!$H$8*(AJ183*100)^2</f>
        <v>0.97424734838121618</v>
      </c>
      <c r="BI183" s="30">
        <f t="shared" si="192"/>
        <v>0.96875919259035892</v>
      </c>
      <c r="BJ183" s="30">
        <f>BG183*8314.4*(GERC_A_PARA!C183+273)/('Config sheet'!$C$28*AI183*10^5)</f>
        <v>6.5216198870730976E-2</v>
      </c>
      <c r="BK183">
        <f>BH183*(8314.4/'Config sheet'!$C$28)*(BT183/(AJ183*10^5))</f>
        <v>4.894284945366309E-2</v>
      </c>
      <c r="BL183" s="30">
        <f t="shared" si="193"/>
        <v>3332.7618160168449</v>
      </c>
      <c r="BM183" s="30">
        <f t="shared" si="152"/>
        <v>51103.282217090207</v>
      </c>
      <c r="BN183" s="30">
        <f t="shared" si="153"/>
        <v>2472.9612700605321</v>
      </c>
      <c r="BO183" s="30">
        <f t="shared" si="154"/>
        <v>50527.529509736079</v>
      </c>
      <c r="BP183" s="19">
        <f>(Coeff_Summary!$B$4+Coeff_Summary!$D$4*(C183)+Coeff_Summary!$E$4*AI183*100+Coeff_Summary!$F$4*(C183)^2+Coeff_Summary!$G$4*(C183)*AI183*100+Coeff_Summary!$H$4*(AI183*100)^2+Coeff_Summary!$B$2+Coeff_Summary!$D$2*(D183)+Coeff_Summary!$E$2*AJ183*100+Coeff_Summary!$F$2*(D183)^2+Coeff_Summary!$G$2*(D183)*AJ183*100+Coeff_Summary!$H$2*(AJ183*100)^2)/2</f>
        <v>1.3569585565562006</v>
      </c>
      <c r="BQ183" s="30">
        <f t="shared" si="194"/>
        <v>3.8014456626215014</v>
      </c>
      <c r="BR183" s="30">
        <f>BI183*(8314.4/'Config sheet'!$C$28)*(273+C183)*BQ183*((AK183^(1/BQ183))-1)</f>
        <v>72247.384907956643</v>
      </c>
      <c r="BS183" s="30">
        <f t="shared" si="155"/>
        <v>339.98976029102221</v>
      </c>
      <c r="BT183" s="30">
        <f t="shared" si="156"/>
        <v>353.72</v>
      </c>
      <c r="BU183" s="52">
        <f t="shared" si="157"/>
        <v>73.782242297159073</v>
      </c>
      <c r="BV183" s="30">
        <f t="shared" si="158"/>
        <v>1390.0056833338749</v>
      </c>
      <c r="BW183" s="65">
        <f>Coeff_Summary!$B$8+Coeff_Summary!$D$8*(BS183-273)+Coeff_Summary!$E$8*AJ183*100+Coeff_Summary!$F$8*(BS183-273)^2+Coeff_Summary!$G$8*(BS183-273)*AJ183*100+Coeff_Summary!$H$8*(AJ183*100)^2</f>
        <v>0.96816686664436802</v>
      </c>
      <c r="BX183" s="30">
        <f>BW183*(8314.4/'Config sheet'!$C$28)*(BS183/(AI183*10^5))</f>
        <v>7.3952325833873733E-2</v>
      </c>
      <c r="BY183" s="30">
        <f t="shared" si="159"/>
        <v>1.1339563960245393</v>
      </c>
      <c r="BZ183" s="30">
        <f t="shared" si="160"/>
        <v>1.0113948319448942</v>
      </c>
      <c r="CA183" s="30">
        <f>('Config sheet'!$C$132*(AJ183-AI183) - 'Config sheet'!$C$133*GERC_A_PARA!AJ183)*10^5</f>
        <v>97635.589250451114</v>
      </c>
      <c r="CB183" s="30">
        <f>('Config sheet'!$C$132*(AJ183-AI183) + 'Config sheet'!$C$133*AI183)*10^5</f>
        <v>122073.1299649201</v>
      </c>
      <c r="CC183" s="30">
        <f>'Config sheet'!$C$148</f>
        <v>386976</v>
      </c>
      <c r="CD183" s="30">
        <f t="shared" si="195"/>
        <v>13.73023970897782</v>
      </c>
      <c r="CE183" s="30"/>
      <c r="CF183" s="30"/>
      <c r="CG183" s="30"/>
      <c r="CH183" s="30"/>
      <c r="CI183" s="30"/>
      <c r="CJ183" s="30"/>
      <c r="CK183" s="30"/>
      <c r="CL183" s="30"/>
      <c r="CM183" s="46">
        <f>P183+'Config sheet'!$O$9-'Config sheet'!$C$139</f>
        <v>34.868899999999996</v>
      </c>
      <c r="CN183" s="46">
        <f>Q183+'Config sheet'!$O$9+'Config sheet'!C$140</f>
        <v>64.198900000000009</v>
      </c>
      <c r="CO183" s="27">
        <f t="shared" si="161"/>
        <v>1.8411507102317541</v>
      </c>
      <c r="CP183" s="46">
        <f>'Config sheet'!$N$47</f>
        <v>1852.7346826837274</v>
      </c>
      <c r="CQ183" s="27">
        <f>'Config sheet'!$N$42</f>
        <v>970.82423361890676</v>
      </c>
      <c r="CR183" s="27">
        <f>'Config sheet'!$N$46</f>
        <v>881.91044906482068</v>
      </c>
      <c r="CS183" s="27">
        <f t="shared" si="162"/>
        <v>1.3832704621999126</v>
      </c>
      <c r="CT183" s="27">
        <f>'Config sheet'!$N$50/100*GERC_A_PARA!CQ183</f>
        <v>274.64617569078871</v>
      </c>
      <c r="CU183" s="27">
        <f t="shared" si="163"/>
        <v>274.64617569078871</v>
      </c>
      <c r="CV183" s="27">
        <f t="shared" si="164"/>
        <v>426.98548709898137</v>
      </c>
      <c r="CW183" s="27">
        <f t="shared" si="165"/>
        <v>1245.4704093096955</v>
      </c>
      <c r="CX183" s="27">
        <f t="shared" si="166"/>
        <v>801.11314128494917</v>
      </c>
      <c r="CY183" s="27">
        <f>'Config sheet'!$N$51/100*GERC_A_PARA!CR183</f>
        <v>198.78261521921058</v>
      </c>
      <c r="CZ183" s="27">
        <f t="shared" si="167"/>
        <v>198.78261521921058</v>
      </c>
      <c r="DA183" s="27">
        <f t="shared" si="168"/>
        <v>309.04232171702762</v>
      </c>
      <c r="DB183" s="27">
        <f t="shared" si="169"/>
        <v>1080.6930642840312</v>
      </c>
      <c r="DC183" s="27">
        <f t="shared" si="170"/>
        <v>695.12483718764986</v>
      </c>
      <c r="DD183" s="50">
        <f t="shared" si="171"/>
        <v>84.308250027883744</v>
      </c>
      <c r="DE183" s="50">
        <f t="shared" si="172"/>
        <v>87.497630103517139</v>
      </c>
      <c r="DF183" s="50">
        <f t="shared" si="173"/>
        <v>54.228865263454367</v>
      </c>
      <c r="DG183" s="50">
        <f t="shared" si="174"/>
        <v>56.280342578405943</v>
      </c>
      <c r="DH183" s="27">
        <f t="shared" si="175"/>
        <v>85.902940065700449</v>
      </c>
      <c r="DI183">
        <f>'Config sheet'!$N$59</f>
        <v>71.978923438716066</v>
      </c>
      <c r="DJ183" s="21">
        <f t="shared" si="196"/>
        <v>70.5787719933153</v>
      </c>
      <c r="DK183" s="19">
        <f>Coeff_Summary!$B$11+Coeff_Summary!$D$11*(F183)+Coeff_Summary!$E$11*CM183*100+Coeff_Summary!$F$11*(F183)^2+Coeff_Summary!$G$11*(F183)*CM183*100+Coeff_Summary!$H$11*(CM183*100)^2</f>
        <v>0.94492453024814882</v>
      </c>
      <c r="DL183" s="19">
        <f>Coeff_Summary!$B$9+Coeff_Summary!$D$9*(G183)+Coeff_Summary!$E$9*CN183*100+Coeff_Summary!$F$9*(G183)^2+Coeff_Summary!$G$9*(G183)*CN183*100+Coeff_Summary!$H$9*(CN183*100)^2</f>
        <v>0.96084143409724954</v>
      </c>
      <c r="DM183" s="30">
        <f t="shared" si="197"/>
        <v>0.95288298217269918</v>
      </c>
      <c r="DN183">
        <f>DK183*8314.4*(GERC_A_PARA!F183+273)/('Config sheet'!$N$28*GERC_A_PARA!CM183*10^5)</f>
        <v>4.136596586223041E-2</v>
      </c>
      <c r="DO183">
        <f>DL183*(8314.4/'Config sheet'!$N$28)*((GERC_A_PARA!G183+273)/(GERC_A_PARA!CN183*10^5))</f>
        <v>2.7055664860510715E-2</v>
      </c>
      <c r="DP183" s="30">
        <f t="shared" si="198"/>
        <v>1591.5535640422479</v>
      </c>
      <c r="DQ183" s="30">
        <f t="shared" si="176"/>
        <v>38474.952315701419</v>
      </c>
      <c r="DR183" s="30">
        <f t="shared" si="177"/>
        <v>1023.7212106225957</v>
      </c>
      <c r="DS183" s="30">
        <f t="shared" si="178"/>
        <v>37837.592086556891</v>
      </c>
      <c r="DT183" s="19">
        <f>(Coeff_Summary!$B$5+Coeff_Summary!$D$5*(F183)+Coeff_Summary!$E$5*CM183*100+Coeff_Summary!$F$5*(F183)^2+Coeff_Summary!$G$5*(F183)*CM183*100+Coeff_Summary!$H$5*(CM183*100)^2+Coeff_Summary!$B$3+Coeff_Summary!$D$3*(G183)+Coeff_Summary!$E$3*CN183*100+Coeff_Summary!$F$3*(G183)^2+Coeff_Summary!$G$3*(G183)*CN183*100+Coeff_Summary!$H$3*(CN183*100)^2)/2</f>
        <v>1.4025377608469489</v>
      </c>
      <c r="DU183" s="30">
        <f t="shared" si="199"/>
        <v>3.4842389888987717</v>
      </c>
      <c r="DV183" s="30">
        <f>DM183*(8314.4/'Config sheet'!$N$28)*(273+F183)*DU183*((CO183^(1/DU183))-1)</f>
        <v>97034.96259907179</v>
      </c>
      <c r="DW183" s="30">
        <f t="shared" si="179"/>
        <v>358.21488629071933</v>
      </c>
      <c r="DX183" s="30">
        <f t="shared" si="180"/>
        <v>356.05</v>
      </c>
      <c r="DY183" s="30">
        <f t="shared" si="181"/>
        <v>103.907736986858</v>
      </c>
      <c r="DZ183" s="30">
        <f t="shared" si="182"/>
        <v>998.0583809834186</v>
      </c>
      <c r="EA183" s="65">
        <f>Coeff_Summary!$B$9+Coeff_Summary!$D$9*(DW183-273)+Coeff_Summary!$E$9*CN183*100+Coeff_Summary!$F$9*(DW183-273)^2+Coeff_Summary!$G$9*(DW183-273)*CN183*100+Coeff_Summary!$H$9*(CN183*100)^2</f>
        <v>0.9622667042644989</v>
      </c>
      <c r="EB183" s="30">
        <f>EA183*(8314.4/'Config sheet'!$C$28)*(DW183/(CM183*10^5))</f>
        <v>5.0190777840373048E-2</v>
      </c>
      <c r="EC183" s="30">
        <f t="shared" si="183"/>
        <v>1.2133350882591192</v>
      </c>
      <c r="ED183" s="30">
        <f t="shared" si="184"/>
        <v>1.0168446297451093</v>
      </c>
      <c r="EE183" s="30">
        <f>('Config sheet'!$N$132*(CN183-CM183) - 'Config sheet'!$N$133*GERC_A_PARA!CN183)*10^5</f>
        <v>107238.98649995962</v>
      </c>
      <c r="EF183" s="30">
        <f>('Config sheet'!$N$132*(CN183-CM183) + 'Config sheet'!$N$133*CM183)*10^5</f>
        <v>148731.09753058752</v>
      </c>
      <c r="EG183" s="30">
        <f>'Config sheet'!$N$148</f>
        <v>386976</v>
      </c>
      <c r="EH183" s="30">
        <f t="shared" si="185"/>
        <v>2388.0640643172937</v>
      </c>
      <c r="EI183" s="30">
        <f>'Config sheet'!$E$127+'Config sheet'!$P$127</f>
        <v>3308.2</v>
      </c>
      <c r="EJ183" s="30"/>
      <c r="EK183" s="63">
        <f t="shared" si="186"/>
        <v>51103.282217090207</v>
      </c>
      <c r="EL183" s="63">
        <f t="shared" si="207"/>
        <v>50527.529509736079</v>
      </c>
      <c r="EM183" s="63">
        <f t="shared" si="208"/>
        <v>38474.952315701419</v>
      </c>
      <c r="EN183" s="63">
        <f t="shared" si="209"/>
        <v>37837.592086556891</v>
      </c>
      <c r="EO183" s="30">
        <f>BL183*(('Config sheet'!$D$8+273)/(C183+273))*(GERC_A_PARA!AI183/'Config sheet'!$D$7)*(1/GERC_A_PARA!BG183)*24*10^-3</f>
        <v>1773.6292206651112</v>
      </c>
      <c r="EP183" s="30">
        <f>BN183*(('Config sheet'!$D$8+273)/(D183+273))*(GERC_A_PARA!AJ183/'Config sheet'!$D$7)*(1/GERC_A_PARA!BH183)*24*10^-3</f>
        <v>1753.6467111013951</v>
      </c>
      <c r="EQ183" s="30">
        <f t="shared" si="200"/>
        <v>1763.6379658832532</v>
      </c>
      <c r="ER183" s="30">
        <f>DP183*(('Config sheet'!$D$8+273)/(F183+273))*(CM183/'Config sheet'!$D$7)*(1/DK183)*24*10^-3</f>
        <v>1335.3408378142021</v>
      </c>
      <c r="ES183" s="30">
        <f>DR183*(('Config sheet'!$D$8+273)/(G183+273))*(CN183/'Config sheet'!$D$7)*(1/DL183)*24*10^-3</f>
        <v>1313.220130934782</v>
      </c>
      <c r="ET183" s="30">
        <f t="shared" si="201"/>
        <v>1324.2804843744921</v>
      </c>
      <c r="EU183">
        <f t="shared" si="202"/>
        <v>1.0113948319448938</v>
      </c>
      <c r="EV183">
        <f t="shared" si="203"/>
        <v>1.016844629745109</v>
      </c>
      <c r="EW183" s="30">
        <f t="shared" si="204"/>
        <v>0.78814683638188843</v>
      </c>
      <c r="EX183" s="30">
        <f>'Config sheet'!$C$123/('Config sheet'!$F$17*10^-3)</f>
        <v>1.2841244171864261</v>
      </c>
      <c r="EY183" s="30">
        <f t="shared" si="205"/>
        <v>0.7536608692491904</v>
      </c>
      <c r="EZ183" s="30">
        <f>'Config sheet'!$N$123/('Config sheet'!$Q$17*10^-3)</f>
        <v>1.4616189626248377</v>
      </c>
      <c r="FA183" s="1" t="s">
        <v>590</v>
      </c>
      <c r="FB183" s="30">
        <f t="shared" si="206"/>
        <v>-2.1648862907193234</v>
      </c>
      <c r="FC183" s="30"/>
    </row>
    <row r="184" spans="1:159" x14ac:dyDescent="0.25">
      <c r="A184" s="1">
        <v>43489</v>
      </c>
      <c r="B184" s="29">
        <v>0.70972222222222225</v>
      </c>
      <c r="C184">
        <v>27.78</v>
      </c>
      <c r="D184">
        <v>79.510000000000005</v>
      </c>
      <c r="E184">
        <v>24.19</v>
      </c>
      <c r="F184">
        <v>24.14</v>
      </c>
      <c r="G184">
        <v>79.569999999999993</v>
      </c>
      <c r="H184">
        <v>66.75</v>
      </c>
      <c r="I184">
        <v>71.760000000000005</v>
      </c>
      <c r="J184">
        <v>71.84</v>
      </c>
      <c r="K184">
        <v>72.150000000000006</v>
      </c>
      <c r="L184">
        <v>69.849999999999994</v>
      </c>
      <c r="M184">
        <v>21.66</v>
      </c>
      <c r="N184">
        <v>34.24</v>
      </c>
      <c r="O184">
        <v>33.74</v>
      </c>
      <c r="P184">
        <v>33.67</v>
      </c>
      <c r="Q184">
        <v>62.87</v>
      </c>
      <c r="R184">
        <v>3.73</v>
      </c>
      <c r="S184">
        <v>78.95</v>
      </c>
      <c r="T184">
        <v>75.209999999999994</v>
      </c>
      <c r="U184">
        <v>72.14</v>
      </c>
      <c r="V184">
        <v>72.14</v>
      </c>
      <c r="W184">
        <v>2.98</v>
      </c>
      <c r="X184">
        <v>2.66</v>
      </c>
      <c r="Y184">
        <v>3.73</v>
      </c>
      <c r="Z184">
        <v>3.59</v>
      </c>
      <c r="AA184">
        <v>4.74</v>
      </c>
      <c r="AB184">
        <v>4.6399999999999997</v>
      </c>
      <c r="AC184">
        <v>4.1900000000000004</v>
      </c>
      <c r="AD184">
        <v>1.92</v>
      </c>
      <c r="AE184">
        <v>1.27</v>
      </c>
      <c r="AF184">
        <v>2.0299999999999998</v>
      </c>
      <c r="AH184" s="4" t="str">
        <f t="shared" si="211"/>
        <v>ON</v>
      </c>
      <c r="AI184" s="31">
        <f>M184+'Config sheet'!$D$9-'Config sheet'!$C$139</f>
        <v>22.6189</v>
      </c>
      <c r="AJ184" s="31">
        <f>N184+'Config sheet'!$D$9+'Config sheet'!$C$140</f>
        <v>35.5989</v>
      </c>
      <c r="AK184" s="25">
        <f t="shared" si="141"/>
        <v>1.5738563767468798</v>
      </c>
      <c r="AL184" s="46">
        <f>'Config sheet'!$C$47</f>
        <v>3546.9708798579968</v>
      </c>
      <c r="AM184" s="4">
        <f>'Config sheet'!$C$42</f>
        <v>1817.9423322060413</v>
      </c>
      <c r="AN184" s="25">
        <f>'Config sheet'!$C$46</f>
        <v>1729.0285476519553</v>
      </c>
      <c r="AO184" s="25">
        <f t="shared" si="142"/>
        <v>1.5382777326010593</v>
      </c>
      <c r="AP184" s="25">
        <f>'Config sheet'!$C$50/100*GERC_A_PARA!AM184</f>
        <v>351.771841281869</v>
      </c>
      <c r="AQ184" s="25">
        <f t="shared" si="143"/>
        <v>351.771841281869</v>
      </c>
      <c r="AR184" s="25">
        <f t="shared" si="144"/>
        <v>472.39325008021387</v>
      </c>
      <c r="AS184" s="27">
        <f t="shared" si="145"/>
        <v>2169.7141734879106</v>
      </c>
      <c r="AT184" s="25">
        <f t="shared" si="146"/>
        <v>1615.6969849455079</v>
      </c>
      <c r="AU184" s="25">
        <f>'Config sheet'!$C$51/100*GERC_A_PARA!AN184</f>
        <v>266.0974934836359</v>
      </c>
      <c r="AV184" s="25">
        <f t="shared" si="147"/>
        <v>266.0974934836359</v>
      </c>
      <c r="AW184" s="25">
        <f t="shared" si="148"/>
        <v>357.34144986383325</v>
      </c>
      <c r="AX184" s="27">
        <f t="shared" si="149"/>
        <v>1995.1260411355911</v>
      </c>
      <c r="AY184" s="25">
        <f t="shared" si="150"/>
        <v>1485.6883771317648</v>
      </c>
      <c r="AZ184" s="31">
        <f t="shared" si="187"/>
        <v>93.364948565119064</v>
      </c>
      <c r="BA184" s="31">
        <f t="shared" si="188"/>
        <v>94.722819556443525</v>
      </c>
      <c r="BB184" s="31">
        <f t="shared" si="189"/>
        <v>69.525040551197662</v>
      </c>
      <c r="BC184" s="31">
        <f t="shared" si="190"/>
        <v>70.536191279452865</v>
      </c>
      <c r="BD184" s="25">
        <f t="shared" si="151"/>
        <v>94.043884060781295</v>
      </c>
      <c r="BE184">
        <f>'Config sheet'!$D$59</f>
        <v>82.44</v>
      </c>
      <c r="BF184" s="30">
        <f t="shared" si="191"/>
        <v>82.037249988053276</v>
      </c>
      <c r="BG184" s="19">
        <f>Coeff_Summary!$B$10+Coeff_Summary!$D$10*(C184)+Coeff_Summary!$E$10*AI184*100+Coeff_Summary!$F$10*(C184)^2+Coeff_Summary!$G$10*(C184)*AI184*100+Coeff_Summary!$H$10*(AI184*100)^2</f>
        <v>0.96294939273251801</v>
      </c>
      <c r="BH184" s="19">
        <f>Coeff_Summary!$B$8+Coeff_Summary!$D$8*(D184)+Coeff_Summary!$E$8*AJ184*100+Coeff_Summary!$F$8*(D184)^2+Coeff_Summary!$G$8*(D184)*AJ184*100+Coeff_Summary!$H$8*(AJ184*100)^2</f>
        <v>0.97384475487541089</v>
      </c>
      <c r="BI184" s="30">
        <f t="shared" si="192"/>
        <v>0.96839707380396445</v>
      </c>
      <c r="BJ184" s="30">
        <f>BG184*8314.4*(GERC_A_PARA!C184+273)/('Config sheet'!$C$28*AI184*10^5)</f>
        <v>6.5013571227117886E-2</v>
      </c>
      <c r="BK184">
        <f>BH184*(8314.4/'Config sheet'!$C$28)*(BT184/(AJ184*10^5))</f>
        <v>4.8960706623958884E-2</v>
      </c>
      <c r="BL184" s="30">
        <f t="shared" si="193"/>
        <v>3335.7091819233283</v>
      </c>
      <c r="BM184" s="30">
        <f t="shared" si="152"/>
        <v>51307.890321397492</v>
      </c>
      <c r="BN184" s="30">
        <f t="shared" si="153"/>
        <v>2483.9655535017864</v>
      </c>
      <c r="BO184" s="30">
        <f t="shared" si="154"/>
        <v>50733.858328063012</v>
      </c>
      <c r="BP184" s="19">
        <f>(Coeff_Summary!$B$4+Coeff_Summary!$D$4*(C184)+Coeff_Summary!$E$4*AI184*100+Coeff_Summary!$F$4*(C184)^2+Coeff_Summary!$G$4*(C184)*AI184*100+Coeff_Summary!$H$4*(AI184*100)^2+Coeff_Summary!$B$2+Coeff_Summary!$D$2*(D184)+Coeff_Summary!$E$2*AJ184*100+Coeff_Summary!$F$2*(D184)^2+Coeff_Summary!$G$2*(D184)*AJ184*100+Coeff_Summary!$H$2*(AJ184*100)^2)/2</f>
        <v>1.3578263104726285</v>
      </c>
      <c r="BQ184" s="30">
        <f t="shared" si="194"/>
        <v>3.7946519602741562</v>
      </c>
      <c r="BR184" s="30">
        <f>BI184*(8314.4/'Config sheet'!$C$28)*(273+C184)*BQ184*((AK184^(1/BQ184))-1)</f>
        <v>71242.953519903138</v>
      </c>
      <c r="BS184" s="30">
        <f t="shared" si="155"/>
        <v>338.96505437750272</v>
      </c>
      <c r="BT184" s="30">
        <f t="shared" si="156"/>
        <v>352.51</v>
      </c>
      <c r="BU184" s="52">
        <f t="shared" si="157"/>
        <v>73.816072641605885</v>
      </c>
      <c r="BV184" s="30">
        <f t="shared" si="158"/>
        <v>1375.5381429669048</v>
      </c>
      <c r="BW184" s="65">
        <f>Coeff_Summary!$B$8+Coeff_Summary!$D$8*(BS184-273)+Coeff_Summary!$E$8*AJ184*100+Coeff_Summary!$F$8*(BS184-273)^2+Coeff_Summary!$G$8*(BS184-273)*AJ184*100+Coeff_Summary!$H$8*(AJ184*100)^2</f>
        <v>0.9677904518153243</v>
      </c>
      <c r="BX184" s="30">
        <f>BW184*(8314.4/'Config sheet'!$C$28)*(BS184/(AI184*10^5))</f>
        <v>7.3635605788246988E-2</v>
      </c>
      <c r="BY184" s="30">
        <f t="shared" si="159"/>
        <v>1.1326189962863131</v>
      </c>
      <c r="BZ184" s="30">
        <f t="shared" si="160"/>
        <v>1.0113145739798182</v>
      </c>
      <c r="CA184" s="30">
        <f>('Config sheet'!$C$132*(AJ184-AI184) - 'Config sheet'!$C$133*GERC_A_PARA!AJ184)*10^5</f>
        <v>96242.642473107742</v>
      </c>
      <c r="CB184" s="30">
        <f>('Config sheet'!$C$132*(AJ184-AI184) + 'Config sheet'!$C$133*AI184)*10^5</f>
        <v>120625.73588548684</v>
      </c>
      <c r="CC184" s="30">
        <f>'Config sheet'!$C$148</f>
        <v>386976</v>
      </c>
      <c r="CD184" s="30">
        <f t="shared" si="195"/>
        <v>13.544945622497266</v>
      </c>
      <c r="CE184" s="30"/>
      <c r="CF184" s="30"/>
      <c r="CG184" s="30"/>
      <c r="CH184" s="30"/>
      <c r="CI184" s="30"/>
      <c r="CJ184" s="30"/>
      <c r="CK184" s="30"/>
      <c r="CL184" s="30"/>
      <c r="CM184" s="46">
        <f>P184+'Config sheet'!$O$9-'Config sheet'!$C$139</f>
        <v>34.628900000000002</v>
      </c>
      <c r="CN184" s="46">
        <f>Q184+'Config sheet'!$O$9+'Config sheet'!C$140</f>
        <v>64.228899999999996</v>
      </c>
      <c r="CO184" s="27">
        <f t="shared" si="161"/>
        <v>1.8547773680365243</v>
      </c>
      <c r="CP184" s="46">
        <f>'Config sheet'!$N$47</f>
        <v>1852.7346826837274</v>
      </c>
      <c r="CQ184" s="27">
        <f>'Config sheet'!$N$42</f>
        <v>970.82423361890676</v>
      </c>
      <c r="CR184" s="27">
        <f>'Config sheet'!$N$46</f>
        <v>881.91044906482068</v>
      </c>
      <c r="CS184" s="27">
        <f t="shared" si="162"/>
        <v>1.3828935321987434</v>
      </c>
      <c r="CT184" s="27">
        <f>'Config sheet'!$N$50/100*GERC_A_PARA!CQ184</f>
        <v>274.64617569078871</v>
      </c>
      <c r="CU184" s="27">
        <f t="shared" si="163"/>
        <v>274.64617569078871</v>
      </c>
      <c r="CV184" s="27">
        <f t="shared" si="164"/>
        <v>429.31998691203074</v>
      </c>
      <c r="CW184" s="27">
        <f t="shared" si="165"/>
        <v>1245.4704093096955</v>
      </c>
      <c r="CX184" s="27">
        <f t="shared" si="166"/>
        <v>796.75695350992203</v>
      </c>
      <c r="CY184" s="27">
        <f>'Config sheet'!$N$51/100*GERC_A_PARA!CR184</f>
        <v>198.78261521921058</v>
      </c>
      <c r="CZ184" s="27">
        <f t="shared" si="167"/>
        <v>198.78261521921058</v>
      </c>
      <c r="DA184" s="27">
        <f t="shared" si="168"/>
        <v>310.73197924420606</v>
      </c>
      <c r="DB184" s="27">
        <f t="shared" si="169"/>
        <v>1080.6930642840312</v>
      </c>
      <c r="DC184" s="27">
        <f t="shared" si="170"/>
        <v>691.3449786859934</v>
      </c>
      <c r="DD184" s="50">
        <f t="shared" si="171"/>
        <v>84.067784273918448</v>
      </c>
      <c r="DE184" s="50">
        <f t="shared" si="172"/>
        <v>87.306039502796821</v>
      </c>
      <c r="DF184" s="50">
        <f t="shared" si="173"/>
        <v>53.78015502073734</v>
      </c>
      <c r="DG184" s="50">
        <f t="shared" si="174"/>
        <v>55.851743676367242</v>
      </c>
      <c r="DH184" s="27">
        <f t="shared" si="175"/>
        <v>85.686911888357628</v>
      </c>
      <c r="DI184">
        <f>'Config sheet'!$N$59</f>
        <v>71.978923438716066</v>
      </c>
      <c r="DJ184" s="21">
        <f t="shared" si="196"/>
        <v>70.251430618454961</v>
      </c>
      <c r="DK184" s="19">
        <f>Coeff_Summary!$B$11+Coeff_Summary!$D$11*(F184)+Coeff_Summary!$E$11*CM184*100+Coeff_Summary!$F$11*(F184)^2+Coeff_Summary!$G$11*(F184)*CM184*100+Coeff_Summary!$H$11*(CM184*100)^2</f>
        <v>0.94246341457280058</v>
      </c>
      <c r="DL184" s="19">
        <f>Coeff_Summary!$B$9+Coeff_Summary!$D$9*(G184)+Coeff_Summary!$E$9*CN184*100+Coeff_Summary!$F$9*(G184)^2+Coeff_Summary!$G$9*(G184)*CN184*100+Coeff_Summary!$H$9*(CN184*100)^2</f>
        <v>0.95844826487859935</v>
      </c>
      <c r="DM184" s="30">
        <f t="shared" si="197"/>
        <v>0.95045583972569991</v>
      </c>
      <c r="DN184">
        <f>DK184*8314.4*(GERC_A_PARA!F184+273)/('Config sheet'!$N$28*GERC_A_PARA!CM184*10^5)</f>
        <v>4.1059155041486765E-2</v>
      </c>
      <c r="DO184">
        <f>DL184*(8314.4/'Config sheet'!$N$28)*((GERC_A_PARA!G184+273)/(GERC_A_PARA!CN184*10^5))</f>
        <v>2.6712013868167545E-2</v>
      </c>
      <c r="DP184" s="30">
        <f t="shared" si="198"/>
        <v>1587.5511350762476</v>
      </c>
      <c r="DQ184" s="30">
        <f t="shared" si="176"/>
        <v>38664.973340833807</v>
      </c>
      <c r="DR184" s="30">
        <f t="shared" si="177"/>
        <v>1015.5941052229732</v>
      </c>
      <c r="DS184" s="30">
        <f t="shared" si="178"/>
        <v>38020.124960823232</v>
      </c>
      <c r="DT184" s="19">
        <f>(Coeff_Summary!$B$5+Coeff_Summary!$D$5*(F184)+Coeff_Summary!$E$5*CM184*100+Coeff_Summary!$F$5*(F184)^2+Coeff_Summary!$G$5*(F184)*CM184*100+Coeff_Summary!$H$5*(CM184*100)^2+Coeff_Summary!$B$3+Coeff_Summary!$D$3*(G184)+Coeff_Summary!$E$3*CN184*100+Coeff_Summary!$F$3*(G184)^2+Coeff_Summary!$G$3*(G184)*CN184*100+Coeff_Summary!$H$3*(CN184*100)^2)/2</f>
        <v>1.4080554693786647</v>
      </c>
      <c r="DU184" s="30">
        <f t="shared" si="199"/>
        <v>3.4506472159843211</v>
      </c>
      <c r="DV184" s="30">
        <f>DM184*(8314.4/'Config sheet'!$N$28)*(273+F184)*DU184*((CO184^(1/DU184))-1)</f>
        <v>97005.112188529456</v>
      </c>
      <c r="DW184" s="30">
        <f t="shared" si="179"/>
        <v>355.39578163465092</v>
      </c>
      <c r="DX184" s="30">
        <f t="shared" si="180"/>
        <v>352.57</v>
      </c>
      <c r="DY184" s="30">
        <f t="shared" si="181"/>
        <v>105.0979282602398</v>
      </c>
      <c r="DZ184" s="30">
        <f t="shared" si="182"/>
        <v>991.32413898321897</v>
      </c>
      <c r="EA184" s="65">
        <f>Coeff_Summary!$B$9+Coeff_Summary!$D$9*(DW184-273)+Coeff_Summary!$E$9*CN184*100+Coeff_Summary!$F$9*(DW184-273)^2+Coeff_Summary!$G$9*(DW184-273)*CN184*100+Coeff_Summary!$H$9*(CN184*100)^2</f>
        <v>0.96038954359230932</v>
      </c>
      <c r="EB184" s="30">
        <f>EA184*(8314.4/'Config sheet'!$C$28)*(DW184/(CM184*10^5))</f>
        <v>5.0043085603578119E-2</v>
      </c>
      <c r="EC184" s="30">
        <f t="shared" si="183"/>
        <v>1.2188045650967212</v>
      </c>
      <c r="ED184" s="30">
        <f t="shared" si="184"/>
        <v>1.0169607117460828</v>
      </c>
      <c r="EE184" s="30">
        <f>('Config sheet'!$N$132*(CN184-CM184) - 'Config sheet'!$N$133*GERC_A_PARA!CN184)*10^5</f>
        <v>108461.14118762962</v>
      </c>
      <c r="EF184" s="30">
        <f>('Config sheet'!$N$132*(CN184-CM184) + 'Config sheet'!$N$133*CM184)*10^5</f>
        <v>149865.2988841123</v>
      </c>
      <c r="EG184" s="30">
        <f>'Config sheet'!$N$148</f>
        <v>386976</v>
      </c>
      <c r="EH184" s="30">
        <f t="shared" si="185"/>
        <v>2366.8622819501238</v>
      </c>
      <c r="EI184" s="30">
        <f>'Config sheet'!$E$127+'Config sheet'!$P$127</f>
        <v>3308.2</v>
      </c>
      <c r="EJ184" s="30"/>
      <c r="EK184" s="63">
        <f t="shared" si="186"/>
        <v>51307.890321397492</v>
      </c>
      <c r="EL184" s="63">
        <f t="shared" si="207"/>
        <v>50733.858328063012</v>
      </c>
      <c r="EM184" s="63">
        <f t="shared" si="208"/>
        <v>38664.973340833807</v>
      </c>
      <c r="EN184" s="63">
        <f t="shared" si="209"/>
        <v>38020.124960823232</v>
      </c>
      <c r="EO184" s="30">
        <f>BL184*(('Config sheet'!$D$8+273)/(C184+273))*(GERC_A_PARA!AI184/'Config sheet'!$D$7)*(1/GERC_A_PARA!BG184)*24*10^-3</f>
        <v>1780.7305045130393</v>
      </c>
      <c r="EP184" s="30">
        <f>BN184*(('Config sheet'!$D$8+273)/(D184+273))*(GERC_A_PARA!AJ184/'Config sheet'!$D$7)*(1/GERC_A_PARA!BH184)*24*10^-3</f>
        <v>1760.8077153534384</v>
      </c>
      <c r="EQ184" s="30">
        <f t="shared" si="200"/>
        <v>1770.7691099332387</v>
      </c>
      <c r="ER184" s="30">
        <f>DP184*(('Config sheet'!$D$8+273)/(F184+273))*(CM184/'Config sheet'!$D$7)*(1/DK184)*24*10^-3</f>
        <v>1341.9358514433429</v>
      </c>
      <c r="ES184" s="30">
        <f>DR184*(('Config sheet'!$D$8+273)/(G184+273))*(CN184/'Config sheet'!$D$7)*(1/DL184)*24*10^-3</f>
        <v>1319.5552551280866</v>
      </c>
      <c r="ET184" s="30">
        <f t="shared" si="201"/>
        <v>1330.7455532857148</v>
      </c>
      <c r="EU184">
        <f t="shared" si="202"/>
        <v>1.0113145739798179</v>
      </c>
      <c r="EV184">
        <f t="shared" si="203"/>
        <v>1.0169607117460828</v>
      </c>
      <c r="EW184" s="30">
        <f t="shared" si="204"/>
        <v>0.77680265329383635</v>
      </c>
      <c r="EX184" s="30">
        <f>'Config sheet'!$C$123/('Config sheet'!$F$17*10^-3)</f>
        <v>1.2841244171864261</v>
      </c>
      <c r="EY184" s="30">
        <f t="shared" si="205"/>
        <v>0.7449389077690789</v>
      </c>
      <c r="EZ184" s="30">
        <f>'Config sheet'!$N$123/('Config sheet'!$Q$17*10^-3)</f>
        <v>1.4616189626248377</v>
      </c>
      <c r="FA184" s="1" t="s">
        <v>591</v>
      </c>
      <c r="FB184" s="30">
        <f t="shared" si="206"/>
        <v>-2.825781634650923</v>
      </c>
      <c r="FC184" s="30"/>
    </row>
    <row r="185" spans="1:159" x14ac:dyDescent="0.25">
      <c r="A185" s="1">
        <v>43489</v>
      </c>
      <c r="B185" s="2">
        <v>0.75138888888888899</v>
      </c>
      <c r="C185">
        <v>26.68</v>
      </c>
      <c r="D185">
        <v>78.569999999999993</v>
      </c>
      <c r="E185">
        <v>23.69</v>
      </c>
      <c r="F185">
        <v>23.64</v>
      </c>
      <c r="G185">
        <v>78.45</v>
      </c>
      <c r="H185">
        <v>66.97</v>
      </c>
      <c r="I185">
        <v>72.28</v>
      </c>
      <c r="J185">
        <v>72.45</v>
      </c>
      <c r="K185">
        <v>72.680000000000007</v>
      </c>
      <c r="L185">
        <v>70.260000000000005</v>
      </c>
      <c r="M185">
        <v>21.82</v>
      </c>
      <c r="N185">
        <v>34.47</v>
      </c>
      <c r="O185">
        <v>33.979999999999997</v>
      </c>
      <c r="P185">
        <v>33.93</v>
      </c>
      <c r="Q185">
        <v>62.85</v>
      </c>
      <c r="R185">
        <v>3.72</v>
      </c>
      <c r="S185">
        <v>78.569999999999993</v>
      </c>
      <c r="T185">
        <v>75.25</v>
      </c>
      <c r="U185">
        <v>72.42</v>
      </c>
      <c r="V185">
        <v>72.42</v>
      </c>
      <c r="W185">
        <v>2.94</v>
      </c>
      <c r="X185">
        <v>2.63</v>
      </c>
      <c r="Y185">
        <v>3.76</v>
      </c>
      <c r="Z185">
        <v>3.58</v>
      </c>
      <c r="AA185">
        <v>4.72</v>
      </c>
      <c r="AB185">
        <v>4.6500000000000004</v>
      </c>
      <c r="AC185">
        <v>4.1500000000000004</v>
      </c>
      <c r="AD185">
        <v>1.76</v>
      </c>
      <c r="AE185">
        <v>1.32</v>
      </c>
      <c r="AF185">
        <v>2.14</v>
      </c>
      <c r="AH185" s="4" t="str">
        <f t="shared" si="211"/>
        <v>ON</v>
      </c>
      <c r="AI185" s="31">
        <f>M185+'Config sheet'!$D$9-'Config sheet'!$C$139</f>
        <v>22.7789</v>
      </c>
      <c r="AJ185" s="31">
        <f>N185+'Config sheet'!$D$9+'Config sheet'!$C$140</f>
        <v>35.828899999999997</v>
      </c>
      <c r="AK185" s="25">
        <f t="shared" si="141"/>
        <v>1.5728986035322161</v>
      </c>
      <c r="AL185" s="46">
        <f>'Config sheet'!$C$47</f>
        <v>3546.9708798579968</v>
      </c>
      <c r="AM185" s="4">
        <f>'Config sheet'!$C$42</f>
        <v>1817.9423322060413</v>
      </c>
      <c r="AN185" s="25">
        <f>'Config sheet'!$C$46</f>
        <v>1729.0285476519553</v>
      </c>
      <c r="AO185" s="25">
        <f t="shared" si="142"/>
        <v>1.5446082307464775</v>
      </c>
      <c r="AP185" s="25">
        <f>'Config sheet'!$C$50/100*GERC_A_PARA!AM185</f>
        <v>351.771841281869</v>
      </c>
      <c r="AQ185" s="25">
        <f t="shared" si="143"/>
        <v>351.771841281869</v>
      </c>
      <c r="AR185" s="25">
        <f t="shared" si="144"/>
        <v>471.63687150248853</v>
      </c>
      <c r="AS185" s="27">
        <f t="shared" si="145"/>
        <v>2169.7141734879106</v>
      </c>
      <c r="AT185" s="25">
        <f t="shared" si="146"/>
        <v>1618.2881279653802</v>
      </c>
      <c r="AU185" s="25">
        <f>'Config sheet'!$C$51/100*GERC_A_PARA!AN185</f>
        <v>266.0974934836359</v>
      </c>
      <c r="AV185" s="25">
        <f t="shared" si="147"/>
        <v>266.0974934836359</v>
      </c>
      <c r="AW185" s="25">
        <f t="shared" si="148"/>
        <v>356.76928796786115</v>
      </c>
      <c r="AX185" s="27">
        <f t="shared" si="149"/>
        <v>1995.1260411355911</v>
      </c>
      <c r="AY185" s="25">
        <f t="shared" si="150"/>
        <v>1488.0710213428883</v>
      </c>
      <c r="AZ185" s="31">
        <f t="shared" si="187"/>
        <v>93.40655486716318</v>
      </c>
      <c r="BA185" s="31">
        <f t="shared" si="188"/>
        <v>94.755911080394895</v>
      </c>
      <c r="BB185" s="31">
        <f t="shared" si="189"/>
        <v>69.66757219117153</v>
      </c>
      <c r="BC185" s="31">
        <f t="shared" si="190"/>
        <v>70.673993759022053</v>
      </c>
      <c r="BD185" s="25">
        <f t="shared" si="151"/>
        <v>94.081232973779038</v>
      </c>
      <c r="BE185">
        <f>'Config sheet'!$D$59</f>
        <v>82.44</v>
      </c>
      <c r="BF185" s="30">
        <f t="shared" si="191"/>
        <v>82.126007974437911</v>
      </c>
      <c r="BG185" s="19">
        <f>Coeff_Summary!$B$10+Coeff_Summary!$D$10*(C185)+Coeff_Summary!$E$10*AI185*100+Coeff_Summary!$F$10*(C185)^2+Coeff_Summary!$G$10*(C185)*AI185*100+Coeff_Summary!$H$10*(AI185*100)^2</f>
        <v>0.96213442367782775</v>
      </c>
      <c r="BH185" s="19">
        <f>Coeff_Summary!$B$8+Coeff_Summary!$D$8*(D185)+Coeff_Summary!$E$8*AJ185*100+Coeff_Summary!$F$8*(D185)^2+Coeff_Summary!$G$8*(D185)*AJ185*100+Coeff_Summary!$H$8*(AJ185*100)^2</f>
        <v>0.9733092890295747</v>
      </c>
      <c r="BI185" s="30">
        <f t="shared" si="192"/>
        <v>0.96772185635370123</v>
      </c>
      <c r="BJ185" s="30">
        <f>BG185*8314.4*(GERC_A_PARA!C185+273)/('Config sheet'!$C$28*AI185*10^5)</f>
        <v>6.426638181866072E-2</v>
      </c>
      <c r="BK185">
        <f>BH185*(8314.4/'Config sheet'!$C$28)*(BT185/(AJ185*10^5))</f>
        <v>4.8490011477018514E-2</v>
      </c>
      <c r="BL185" s="30">
        <f t="shared" si="193"/>
        <v>3337.0339369913022</v>
      </c>
      <c r="BM185" s="30">
        <f t="shared" si="152"/>
        <v>51925.032070536508</v>
      </c>
      <c r="BN185" s="30">
        <f t="shared" si="153"/>
        <v>2488.937238295036</v>
      </c>
      <c r="BO185" s="30">
        <f t="shared" si="154"/>
        <v>51328.864697725417</v>
      </c>
      <c r="BP185" s="19">
        <f>(Coeff_Summary!$B$4+Coeff_Summary!$D$4*(C185)+Coeff_Summary!$E$4*AI185*100+Coeff_Summary!$F$4*(C185)^2+Coeff_Summary!$G$4*(C185)*AI185*100+Coeff_Summary!$H$4*(AI185*100)^2+Coeff_Summary!$B$2+Coeff_Summary!$D$2*(D185)+Coeff_Summary!$E$2*AJ185*100+Coeff_Summary!$F$2*(D185)^2+Coeff_Summary!$G$2*(D185)*AJ185*100+Coeff_Summary!$H$2*(AJ185*100)^2)/2</f>
        <v>1.3594594809302565</v>
      </c>
      <c r="BQ185" s="30">
        <f t="shared" si="194"/>
        <v>3.7819547210496953</v>
      </c>
      <c r="BR185" s="30">
        <f>BI185*(8314.4/'Config sheet'!$C$28)*(273+C185)*BQ185*((AK185^(1/BQ185))-1)</f>
        <v>70846.387705157264</v>
      </c>
      <c r="BS185" s="30">
        <f t="shared" si="155"/>
        <v>337.80657136954528</v>
      </c>
      <c r="BT185" s="30">
        <f t="shared" si="156"/>
        <v>351.57</v>
      </c>
      <c r="BU185" s="52">
        <f t="shared" si="157"/>
        <v>73.475759047109818</v>
      </c>
      <c r="BV185" s="30">
        <f t="shared" si="158"/>
        <v>1390.7462668943767</v>
      </c>
      <c r="BW185" s="65">
        <f>Coeff_Summary!$B$8+Coeff_Summary!$D$8*(BS185-273)+Coeff_Summary!$E$8*AJ185*100+Coeff_Summary!$F$8*(BS185-273)^2+Coeff_Summary!$G$8*(BS185-273)*AJ185*100+Coeff_Summary!$H$8*(AJ185*100)^2</f>
        <v>0.96704620630994065</v>
      </c>
      <c r="BX185" s="30">
        <f>BW185*(8314.4/'Config sheet'!$C$28)*(BS185/(AI185*10^5))</f>
        <v>7.2812451899103278E-2</v>
      </c>
      <c r="BY185" s="30">
        <f t="shared" si="159"/>
        <v>1.1329788582863876</v>
      </c>
      <c r="BZ185" s="30">
        <f t="shared" si="160"/>
        <v>1.011614661191552</v>
      </c>
      <c r="CA185" s="30">
        <f>('Config sheet'!$C$132*(AJ185-AI185) - 'Config sheet'!$C$133*GERC_A_PARA!AJ185)*10^5</f>
        <v>96745.747578720984</v>
      </c>
      <c r="CB185" s="30">
        <f>('Config sheet'!$C$132*(AJ185-AI185) + 'Config sheet'!$C$133*AI185)*10^5</f>
        <v>121292.18289736978</v>
      </c>
      <c r="CC185" s="30">
        <f>'Config sheet'!$C$148</f>
        <v>386976</v>
      </c>
      <c r="CD185" s="30">
        <f t="shared" si="195"/>
        <v>13.763428630454712</v>
      </c>
      <c r="CE185" s="30"/>
      <c r="CF185" s="30"/>
      <c r="CG185" s="30"/>
      <c r="CH185" s="30"/>
      <c r="CI185" s="30"/>
      <c r="CJ185" s="30"/>
      <c r="CK185" s="30"/>
      <c r="CL185" s="30"/>
      <c r="CM185" s="46">
        <f>P185+'Config sheet'!$O$9-'Config sheet'!$C$139</f>
        <v>34.8889</v>
      </c>
      <c r="CN185" s="46">
        <f>Q185+'Config sheet'!$O$9+'Config sheet'!C$140</f>
        <v>64.2089</v>
      </c>
      <c r="CO185" s="27">
        <f t="shared" si="161"/>
        <v>1.8403818979675484</v>
      </c>
      <c r="CP185" s="46">
        <f>'Config sheet'!$N$47</f>
        <v>1852.7346826837274</v>
      </c>
      <c r="CQ185" s="27">
        <f>'Config sheet'!$N$42</f>
        <v>970.82423361890676</v>
      </c>
      <c r="CR185" s="27">
        <f>'Config sheet'!$N$46</f>
        <v>881.91044906482068</v>
      </c>
      <c r="CS185" s="27">
        <f t="shared" si="162"/>
        <v>1.3849649710845076</v>
      </c>
      <c r="CT185" s="27">
        <f>'Config sheet'!$N$50/100*GERC_A_PARA!CQ185</f>
        <v>274.64617569078871</v>
      </c>
      <c r="CU185" s="27">
        <f t="shared" si="163"/>
        <v>274.64617569078871</v>
      </c>
      <c r="CV185" s="27">
        <f t="shared" si="164"/>
        <v>426.62634824273511</v>
      </c>
      <c r="CW185" s="27">
        <f t="shared" si="165"/>
        <v>1245.4704093096955</v>
      </c>
      <c r="CX185" s="27">
        <f t="shared" si="166"/>
        <v>801.78752733370129</v>
      </c>
      <c r="CY185" s="27">
        <f>'Config sheet'!$N$51/100*GERC_A_PARA!CR185</f>
        <v>198.78261521921058</v>
      </c>
      <c r="CZ185" s="27">
        <f t="shared" si="167"/>
        <v>198.78261521921058</v>
      </c>
      <c r="DA185" s="27">
        <f t="shared" si="168"/>
        <v>308.78238523368901</v>
      </c>
      <c r="DB185" s="27">
        <f t="shared" si="169"/>
        <v>1080.6930642840312</v>
      </c>
      <c r="DC185" s="27">
        <f t="shared" si="170"/>
        <v>695.71000109045201</v>
      </c>
      <c r="DD185" s="50">
        <f t="shared" si="171"/>
        <v>84.34524321818634</v>
      </c>
      <c r="DE185" s="50">
        <f t="shared" si="172"/>
        <v>87.527104352701301</v>
      </c>
      <c r="DF185" s="50">
        <f t="shared" si="173"/>
        <v>54.298330571941598</v>
      </c>
      <c r="DG185" s="50">
        <f t="shared" si="174"/>
        <v>56.346694428916692</v>
      </c>
      <c r="DH185" s="27">
        <f t="shared" si="175"/>
        <v>85.936173785443827</v>
      </c>
      <c r="DI185">
        <f>'Config sheet'!$N$59</f>
        <v>71.978923438716066</v>
      </c>
      <c r="DJ185" s="21">
        <f t="shared" si="196"/>
        <v>70.629343142936477</v>
      </c>
      <c r="DK185" s="19">
        <f>Coeff_Summary!$B$11+Coeff_Summary!$D$11*(F185)+Coeff_Summary!$E$11*CM185*100+Coeff_Summary!$F$11*(F185)^2+Coeff_Summary!$G$11*(F185)*CM185*100+Coeff_Summary!$H$11*(CM185*100)^2</f>
        <v>0.94165504895772212</v>
      </c>
      <c r="DL185" s="19">
        <f>Coeff_Summary!$B$9+Coeff_Summary!$D$9*(G185)+Coeff_Summary!$E$9*CN185*100+Coeff_Summary!$F$9*(G185)^2+Coeff_Summary!$G$9*(G185)*CN185*100+Coeff_Summary!$H$9*(CN185*100)^2</f>
        <v>0.95766833816841812</v>
      </c>
      <c r="DM185" s="30">
        <f t="shared" si="197"/>
        <v>0.94966169356307018</v>
      </c>
      <c r="DN185">
        <f>DK185*8314.4*(GERC_A_PARA!F185+273)/('Config sheet'!$N$28*GERC_A_PARA!CM185*10^5)</f>
        <v>4.0649701375288082E-2</v>
      </c>
      <c r="DO185">
        <f>DL185*(8314.4/'Config sheet'!$N$28)*((GERC_A_PARA!G185+273)/(GERC_A_PARA!CN185*10^5))</f>
        <v>2.6613778113983858E-2</v>
      </c>
      <c r="DP185" s="30">
        <f t="shared" si="198"/>
        <v>1592.1692966942792</v>
      </c>
      <c r="DQ185" s="30">
        <f t="shared" si="176"/>
        <v>39168.044114149307</v>
      </c>
      <c r="DR185" s="30">
        <f t="shared" si="177"/>
        <v>1024.9793764274914</v>
      </c>
      <c r="DS185" s="30">
        <f t="shared" si="178"/>
        <v>38513.11046622612</v>
      </c>
      <c r="DT185" s="19">
        <f>(Coeff_Summary!$B$5+Coeff_Summary!$D$5*(F185)+Coeff_Summary!$E$5*CM185*100+Coeff_Summary!$F$5*(F185)^2+Coeff_Summary!$G$5*(F185)*CM185*100+Coeff_Summary!$H$5*(CM185*100)^2+Coeff_Summary!$B$3+Coeff_Summary!$D$3*(G185)+Coeff_Summary!$E$3*CN185*100+Coeff_Summary!$F$3*(G185)^2+Coeff_Summary!$G$3*(G185)*CN185*100+Coeff_Summary!$H$3*(CN185*100)^2)/2</f>
        <v>1.4099095050904118</v>
      </c>
      <c r="DU185" s="30">
        <f t="shared" si="199"/>
        <v>3.4395628488279009</v>
      </c>
      <c r="DV185" s="30">
        <f>DM185*(8314.4/'Config sheet'!$N$28)*(273+F185)*DU185*((CO185^(1/DU185))-1)</f>
        <v>95457.555640761479</v>
      </c>
      <c r="DW185" s="30">
        <f t="shared" si="179"/>
        <v>354.19924053282813</v>
      </c>
      <c r="DX185" s="30">
        <f t="shared" si="180"/>
        <v>351.45</v>
      </c>
      <c r="DY185" s="30">
        <f t="shared" si="181"/>
        <v>105.01594696739303</v>
      </c>
      <c r="DZ185" s="30">
        <f t="shared" si="182"/>
        <v>988.97301323597878</v>
      </c>
      <c r="EA185" s="65">
        <f>Coeff_Summary!$B$9+Coeff_Summary!$D$9*(DW185-273)+Coeff_Summary!$E$9*CN185*100+Coeff_Summary!$F$9*(DW185-273)^2+Coeff_Summary!$G$9*(DW185-273)*CN185*100+Coeff_Summary!$H$9*(CN185*100)^2</f>
        <v>0.95958513020653213</v>
      </c>
      <c r="EB185" s="30">
        <f>EA185*(8314.4/'Config sheet'!$C$28)*(DW185/(CM185*10^5))</f>
        <v>4.9461461267797782E-2</v>
      </c>
      <c r="EC185" s="30">
        <f t="shared" si="183"/>
        <v>1.2167730535375243</v>
      </c>
      <c r="ED185" s="30">
        <f t="shared" si="184"/>
        <v>1.0170054726817646</v>
      </c>
      <c r="EE185" s="30">
        <f>('Config sheet'!$N$132*(CN185-CM185) - 'Config sheet'!$N$133*GERC_A_PARA!CN185)*10^5</f>
        <v>107189.06789596409</v>
      </c>
      <c r="EF185" s="30">
        <f>('Config sheet'!$N$132*(CN185-CM185) + 'Config sheet'!$N$133*CM185)*10^5</f>
        <v>148693.74368861277</v>
      </c>
      <c r="EG185" s="30">
        <f>'Config sheet'!$N$148</f>
        <v>386976</v>
      </c>
      <c r="EH185" s="30">
        <f t="shared" si="185"/>
        <v>2379.7192801303554</v>
      </c>
      <c r="EI185" s="30">
        <f>'Config sheet'!$E$127+'Config sheet'!$P$127</f>
        <v>3308.2</v>
      </c>
      <c r="EJ185" s="30"/>
      <c r="EK185" s="63">
        <f t="shared" si="186"/>
        <v>51925.032070536508</v>
      </c>
      <c r="EL185" s="63">
        <f t="shared" si="207"/>
        <v>51328.864697725417</v>
      </c>
      <c r="EM185" s="63">
        <f t="shared" si="208"/>
        <v>39168.044114149307</v>
      </c>
      <c r="EN185" s="63">
        <f t="shared" si="209"/>
        <v>38513.11046622612</v>
      </c>
      <c r="EO185" s="30">
        <f>BL185*(('Config sheet'!$D$8+273)/(C185+273))*(GERC_A_PARA!AI185/'Config sheet'!$D$7)*(1/GERC_A_PARA!BG185)*24*10^-3</f>
        <v>1802.1494935109574</v>
      </c>
      <c r="EP185" s="30">
        <f>BN185*(('Config sheet'!$D$8+273)/(D185+273))*(GERC_A_PARA!AJ185/'Config sheet'!$D$7)*(1/GERC_A_PARA!BH185)*24*10^-3</f>
        <v>1781.4584571048595</v>
      </c>
      <c r="EQ185" s="30">
        <f t="shared" si="200"/>
        <v>1791.8039753079083</v>
      </c>
      <c r="ER185" s="30">
        <f>DP185*(('Config sheet'!$D$8+273)/(F185+273))*(CM185/'Config sheet'!$D$7)*(1/DK185)*24*10^-3</f>
        <v>1359.3958067515866</v>
      </c>
      <c r="ES185" s="30">
        <f>DR185*(('Config sheet'!$D$8+273)/(G185+273))*(CN185/'Config sheet'!$D$7)*(1/DL185)*24*10^-3</f>
        <v>1336.665183489097</v>
      </c>
      <c r="ET185" s="30">
        <f t="shared" si="201"/>
        <v>1348.0304951203418</v>
      </c>
      <c r="EU185">
        <f t="shared" si="202"/>
        <v>1.011614661191552</v>
      </c>
      <c r="EV185">
        <f t="shared" si="203"/>
        <v>1.0170054726817646</v>
      </c>
      <c r="EW185" s="30">
        <f t="shared" si="204"/>
        <v>0.77617099083363028</v>
      </c>
      <c r="EX185" s="30">
        <f>'Config sheet'!$C$123/('Config sheet'!$F$17*10^-3)</f>
        <v>1.2841244171864261</v>
      </c>
      <c r="EY185" s="30">
        <f t="shared" si="205"/>
        <v>0.73364290853649483</v>
      </c>
      <c r="EZ185" s="30">
        <f>'Config sheet'!$N$123/('Config sheet'!$Q$17*10^-3)</f>
        <v>1.4616189626248377</v>
      </c>
      <c r="FA185" s="1" t="s">
        <v>592</v>
      </c>
      <c r="FB185" s="30">
        <f t="shared" si="206"/>
        <v>-2.7492405328281393</v>
      </c>
      <c r="FC185" s="30"/>
    </row>
    <row r="186" spans="1:159" x14ac:dyDescent="0.25">
      <c r="A186" s="1">
        <v>43489</v>
      </c>
      <c r="B186" s="2">
        <v>0.79305555555555562</v>
      </c>
      <c r="C186">
        <v>26.11</v>
      </c>
      <c r="D186">
        <v>78.489999999999995</v>
      </c>
      <c r="E186">
        <v>24.79</v>
      </c>
      <c r="F186">
        <v>24.66</v>
      </c>
      <c r="G186">
        <v>79.17</v>
      </c>
      <c r="H186">
        <v>66.930000000000007</v>
      </c>
      <c r="I186">
        <v>72.260000000000005</v>
      </c>
      <c r="J186">
        <v>72.55</v>
      </c>
      <c r="K186">
        <v>72.709999999999994</v>
      </c>
      <c r="L186">
        <v>70.19</v>
      </c>
      <c r="M186">
        <v>21.76</v>
      </c>
      <c r="N186">
        <v>34.53</v>
      </c>
      <c r="O186">
        <v>34.06</v>
      </c>
      <c r="P186">
        <v>33.99</v>
      </c>
      <c r="Q186">
        <v>62.85</v>
      </c>
      <c r="R186">
        <v>3.71</v>
      </c>
      <c r="S186">
        <v>78.62</v>
      </c>
      <c r="T186">
        <v>75.319999999999993</v>
      </c>
      <c r="U186">
        <v>72.2</v>
      </c>
      <c r="V186">
        <v>72.2</v>
      </c>
      <c r="W186">
        <v>2.92</v>
      </c>
      <c r="X186">
        <v>2.54</v>
      </c>
      <c r="Y186">
        <v>3.68</v>
      </c>
      <c r="Z186">
        <v>3.61</v>
      </c>
      <c r="AA186">
        <v>4.75</v>
      </c>
      <c r="AB186">
        <v>4.5999999999999996</v>
      </c>
      <c r="AC186">
        <v>4.0999999999999996</v>
      </c>
      <c r="AD186">
        <v>1.83</v>
      </c>
      <c r="AE186">
        <v>1.57</v>
      </c>
      <c r="AF186">
        <v>2</v>
      </c>
      <c r="AH186" s="4" t="str">
        <f t="shared" si="211"/>
        <v>ON</v>
      </c>
      <c r="AI186" s="31">
        <f>M186+'Config sheet'!$D$9-'Config sheet'!$C$139</f>
        <v>22.718900000000001</v>
      </c>
      <c r="AJ186" s="31">
        <f>N186+'Config sheet'!$D$9+'Config sheet'!$C$140</f>
        <v>35.8889</v>
      </c>
      <c r="AK186" s="25">
        <f t="shared" si="141"/>
        <v>1.579693559107175</v>
      </c>
      <c r="AL186" s="46">
        <f>'Config sheet'!$C$47</f>
        <v>3546.9708798579968</v>
      </c>
      <c r="AM186" s="4">
        <f>'Config sheet'!$C$42</f>
        <v>1817.9423322060413</v>
      </c>
      <c r="AN186" s="25">
        <f>'Config sheet'!$C$46</f>
        <v>1729.0285476519553</v>
      </c>
      <c r="AO186" s="25">
        <f t="shared" si="142"/>
        <v>1.5454245544004521</v>
      </c>
      <c r="AP186" s="25">
        <f>'Config sheet'!$C$50/100*GERC_A_PARA!AM186</f>
        <v>351.771841281869</v>
      </c>
      <c r="AQ186" s="25">
        <f t="shared" si="143"/>
        <v>351.771841281869</v>
      </c>
      <c r="AR186" s="25">
        <f t="shared" si="144"/>
        <v>472.88101499569848</v>
      </c>
      <c r="AS186" s="27">
        <f t="shared" si="145"/>
        <v>2169.7141734879106</v>
      </c>
      <c r="AT186" s="25">
        <f t="shared" si="146"/>
        <v>1614.030433998611</v>
      </c>
      <c r="AU186" s="25">
        <f>'Config sheet'!$C$51/100*GERC_A_PARA!AN186</f>
        <v>266.0974934836359</v>
      </c>
      <c r="AV186" s="25">
        <f t="shared" si="147"/>
        <v>266.0974934836359</v>
      </c>
      <c r="AW186" s="25">
        <f t="shared" si="148"/>
        <v>357.71041919619012</v>
      </c>
      <c r="AX186" s="27">
        <f t="shared" si="149"/>
        <v>1995.1260411355911</v>
      </c>
      <c r="AY186" s="25">
        <f t="shared" si="150"/>
        <v>1484.1559268055137</v>
      </c>
      <c r="AZ186" s="31">
        <f t="shared" si="187"/>
        <v>93.338117960712992</v>
      </c>
      <c r="BA186" s="31">
        <f t="shared" si="188"/>
        <v>94.701479866427547</v>
      </c>
      <c r="BB186" s="31">
        <f t="shared" si="189"/>
        <v>69.433368174281583</v>
      </c>
      <c r="BC186" s="31">
        <f t="shared" si="190"/>
        <v>70.447560566655653</v>
      </c>
      <c r="BD186" s="25">
        <f t="shared" si="151"/>
        <v>94.01979891357027</v>
      </c>
      <c r="BE186">
        <f>'Config sheet'!$D$59</f>
        <v>82.44</v>
      </c>
      <c r="BF186" s="30">
        <f t="shared" si="191"/>
        <v>81.980131642019444</v>
      </c>
      <c r="BG186" s="19">
        <f>Coeff_Summary!$B$10+Coeff_Summary!$D$10*(C186)+Coeff_Summary!$E$10*AI186*100+Coeff_Summary!$F$10*(C186)^2+Coeff_Summary!$G$10*(C186)*AI186*100+Coeff_Summary!$H$10*(AI186*100)^2</f>
        <v>0.96192654539464195</v>
      </c>
      <c r="BH186" s="19">
        <f>Coeff_Summary!$B$8+Coeff_Summary!$D$8*(D186)+Coeff_Summary!$E$8*AJ186*100+Coeff_Summary!$F$8*(D186)^2+Coeff_Summary!$G$8*(D186)*AJ186*100+Coeff_Summary!$H$8*(AJ186*100)^2</f>
        <v>0.97323759722442826</v>
      </c>
      <c r="BI186" s="30">
        <f t="shared" si="192"/>
        <v>0.96758207130953511</v>
      </c>
      <c r="BJ186" s="30">
        <f>BG186*8314.4*(GERC_A_PARA!C186+273)/('Config sheet'!$C$28*AI186*10^5)</f>
        <v>6.4299652706127752E-2</v>
      </c>
      <c r="BK186">
        <f>BH186*(8314.4/'Config sheet'!$C$28)*(BT186/(AJ186*10^5))</f>
        <v>4.8394364236378794E-2</v>
      </c>
      <c r="BL186" s="30">
        <f t="shared" si="193"/>
        <v>3334.8548887653828</v>
      </c>
      <c r="BM186" s="30">
        <f t="shared" si="152"/>
        <v>51864.275286320037</v>
      </c>
      <c r="BN186" s="30">
        <f t="shared" si="153"/>
        <v>2480.7679044579795</v>
      </c>
      <c r="BO186" s="30">
        <f t="shared" si="154"/>
        <v>51261.504177239462</v>
      </c>
      <c r="BP186" s="19">
        <f>(Coeff_Summary!$B$4+Coeff_Summary!$D$4*(C186)+Coeff_Summary!$E$4*AI186*100+Coeff_Summary!$F$4*(C186)^2+Coeff_Summary!$G$4*(C186)*AI186*100+Coeff_Summary!$H$4*(AI186*100)^2+Coeff_Summary!$B$2+Coeff_Summary!$D$2*(D186)+Coeff_Summary!$E$2*AJ186*100+Coeff_Summary!$F$2*(D186)^2+Coeff_Summary!$G$2*(D186)*AJ186*100+Coeff_Summary!$H$2*(AJ186*100)^2)/2</f>
        <v>1.3598001583801964</v>
      </c>
      <c r="BQ186" s="30">
        <f t="shared" si="194"/>
        <v>3.77932062204184</v>
      </c>
      <c r="BR186" s="30">
        <f>BI186*(8314.4/'Config sheet'!$C$28)*(273+C186)*BQ186*((AK186^(1/BQ186))-1)</f>
        <v>71418.904014866042</v>
      </c>
      <c r="BS186" s="30">
        <f t="shared" si="155"/>
        <v>337.57702031796236</v>
      </c>
      <c r="BT186" s="30">
        <f t="shared" si="156"/>
        <v>351.49</v>
      </c>
      <c r="BU186" s="52">
        <f t="shared" si="157"/>
        <v>73.438374032001462</v>
      </c>
      <c r="BV186" s="30">
        <f t="shared" si="158"/>
        <v>1401.0574426435223</v>
      </c>
      <c r="BW186" s="65">
        <f>Coeff_Summary!$B$8+Coeff_Summary!$D$8*(BS186-273)+Coeff_Summary!$E$8*AJ186*100+Coeff_Summary!$F$8*(BS186-273)^2+Coeff_Summary!$G$8*(BS186-273)*AJ186*100+Coeff_Summary!$H$8*(AJ186*100)^2</f>
        <v>0.96688578308011164</v>
      </c>
      <c r="BX186" s="30">
        <f>BW186*(8314.4/'Config sheet'!$C$28)*(BS186/(AI186*10^5))</f>
        <v>7.2943035882514592E-2</v>
      </c>
      <c r="BY186" s="30">
        <f t="shared" si="159"/>
        <v>1.1344234815060381</v>
      </c>
      <c r="BZ186" s="30">
        <f t="shared" si="160"/>
        <v>1.0117587479875045</v>
      </c>
      <c r="CA186" s="30">
        <f>('Config sheet'!$C$132*(AJ186-AI186) - 'Config sheet'!$C$133*GERC_A_PARA!AJ186)*10^5</f>
        <v>97748.220822289237</v>
      </c>
      <c r="CB186" s="30">
        <f>('Config sheet'!$C$132*(AJ186-AI186) + 'Config sheet'!$C$133*AI186)*10^5</f>
        <v>122294.65614093802</v>
      </c>
      <c r="CC186" s="30">
        <f>'Config sheet'!$C$148</f>
        <v>386976</v>
      </c>
      <c r="CD186" s="30">
        <f t="shared" si="195"/>
        <v>13.912979682037644</v>
      </c>
      <c r="CE186" s="30"/>
      <c r="CF186" s="30"/>
      <c r="CG186" s="30"/>
      <c r="CH186" s="30"/>
      <c r="CI186" s="30"/>
      <c r="CJ186" s="30"/>
      <c r="CK186" s="30"/>
      <c r="CL186" s="30"/>
      <c r="CM186" s="46">
        <f>P186+'Config sheet'!$O$9-'Config sheet'!$C$139</f>
        <v>34.948900000000002</v>
      </c>
      <c r="CN186" s="46">
        <f>Q186+'Config sheet'!$O$9+'Config sheet'!C$140</f>
        <v>64.2089</v>
      </c>
      <c r="CO186" s="27">
        <f t="shared" si="161"/>
        <v>1.8372223446231497</v>
      </c>
      <c r="CP186" s="46">
        <f>'Config sheet'!$N$47</f>
        <v>1852.7346826837274</v>
      </c>
      <c r="CQ186" s="27">
        <f>'Config sheet'!$N$42</f>
        <v>970.82423361890676</v>
      </c>
      <c r="CR186" s="27">
        <f>'Config sheet'!$N$46</f>
        <v>881.91044906482068</v>
      </c>
      <c r="CS186" s="27">
        <f t="shared" si="162"/>
        <v>1.3821061136737085</v>
      </c>
      <c r="CT186" s="27">
        <f>'Config sheet'!$N$50/100*GERC_A_PARA!CQ186</f>
        <v>274.64617569078871</v>
      </c>
      <c r="CU186" s="27">
        <f t="shared" si="163"/>
        <v>274.64617569078871</v>
      </c>
      <c r="CV186" s="27">
        <f t="shared" si="164"/>
        <v>426.48464037467068</v>
      </c>
      <c r="CW186" s="27">
        <f t="shared" si="165"/>
        <v>1245.4704093096955</v>
      </c>
      <c r="CX186" s="27">
        <f t="shared" si="166"/>
        <v>802.05393693063149</v>
      </c>
      <c r="CY186" s="27">
        <f>'Config sheet'!$N$51/100*GERC_A_PARA!CR186</f>
        <v>198.78261521921058</v>
      </c>
      <c r="CZ186" s="27">
        <f t="shared" si="167"/>
        <v>198.78261521921058</v>
      </c>
      <c r="DA186" s="27">
        <f t="shared" si="168"/>
        <v>308.67982032252598</v>
      </c>
      <c r="DB186" s="27">
        <f t="shared" si="169"/>
        <v>1080.6930642840312</v>
      </c>
      <c r="DC186" s="27">
        <f t="shared" si="170"/>
        <v>695.94116435335184</v>
      </c>
      <c r="DD186" s="50">
        <f t="shared" si="171"/>
        <v>84.359839873601103</v>
      </c>
      <c r="DE186" s="50">
        <f t="shared" si="172"/>
        <v>87.538734208235027</v>
      </c>
      <c r="DF186" s="50">
        <f t="shared" si="173"/>
        <v>54.325772161026897</v>
      </c>
      <c r="DG186" s="50">
        <f t="shared" si="174"/>
        <v>56.372906076952496</v>
      </c>
      <c r="DH186" s="27">
        <f t="shared" si="175"/>
        <v>85.949287040918065</v>
      </c>
      <c r="DI186">
        <f>'Config sheet'!$N$59</f>
        <v>71.978923438716066</v>
      </c>
      <c r="DJ186" s="21">
        <f t="shared" si="196"/>
        <v>70.649313079953885</v>
      </c>
      <c r="DK186" s="19">
        <f>Coeff_Summary!$B$11+Coeff_Summary!$D$11*(F186)+Coeff_Summary!$E$11*CM186*100+Coeff_Summary!$F$11*(F186)^2+Coeff_Summary!$G$11*(F186)*CM186*100+Coeff_Summary!$H$11*(CM186*100)^2</f>
        <v>0.94240745323482256</v>
      </c>
      <c r="DL186" s="19">
        <f>Coeff_Summary!$B$9+Coeff_Summary!$D$9*(G186)+Coeff_Summary!$E$9*CN186*100+Coeff_Summary!$F$9*(G186)^2+Coeff_Summary!$G$9*(G186)*CN186*100+Coeff_Summary!$H$9*(CN186*100)^2</f>
        <v>0.95817689911544046</v>
      </c>
      <c r="DM186" s="30">
        <f t="shared" si="197"/>
        <v>0.95029217617513151</v>
      </c>
      <c r="DN186">
        <f>DK186*8314.4*(GERC_A_PARA!F186+273)/('Config sheet'!$N$28*GERC_A_PARA!CM186*10^5)</f>
        <v>4.0751984564964525E-2</v>
      </c>
      <c r="DO186">
        <f>DL186*(8314.4/'Config sheet'!$N$28)*((GERC_A_PARA!G186+273)/(GERC_A_PARA!CN186*10^5))</f>
        <v>2.6682462534050481E-2</v>
      </c>
      <c r="DP186" s="30">
        <f t="shared" si="198"/>
        <v>1592.4122505264793</v>
      </c>
      <c r="DQ186" s="30">
        <f t="shared" si="176"/>
        <v>39075.698215088029</v>
      </c>
      <c r="DR186" s="30">
        <f t="shared" si="177"/>
        <v>1025.476402493754</v>
      </c>
      <c r="DS186" s="30">
        <f t="shared" si="178"/>
        <v>38432.599734192656</v>
      </c>
      <c r="DT186" s="19">
        <f>(Coeff_Summary!$B$5+Coeff_Summary!$D$5*(F186)+Coeff_Summary!$E$5*CM186*100+Coeff_Summary!$F$5*(F186)^2+Coeff_Summary!$G$5*(F186)*CM186*100+Coeff_Summary!$H$5*(CM186*100)^2+Coeff_Summary!$B$3+Coeff_Summary!$D$3*(G186)+Coeff_Summary!$E$3*CN186*100+Coeff_Summary!$F$3*(G186)^2+Coeff_Summary!$G$3*(G186)*CN186*100+Coeff_Summary!$H$3*(CN186*100)^2)/2</f>
        <v>1.4084975736256753</v>
      </c>
      <c r="DU186" s="30">
        <f t="shared" si="199"/>
        <v>3.447994956553512</v>
      </c>
      <c r="DV186" s="30">
        <f>DM186*(8314.4/'Config sheet'!$N$28)*(273+F186)*DU186*((CO186^(1/DU186))-1)</f>
        <v>95533.533843333877</v>
      </c>
      <c r="DW186" s="30">
        <f t="shared" si="179"/>
        <v>355.08605500939859</v>
      </c>
      <c r="DX186" s="30">
        <f t="shared" si="180"/>
        <v>352.17</v>
      </c>
      <c r="DY186" s="30">
        <f t="shared" si="181"/>
        <v>105.34957807631369</v>
      </c>
      <c r="DZ186" s="30">
        <f t="shared" si="182"/>
        <v>984.29955404147006</v>
      </c>
      <c r="EA186" s="65">
        <f>Coeff_Summary!$B$9+Coeff_Summary!$D$9*(DW186-273)+Coeff_Summary!$E$9*CN186*100+Coeff_Summary!$F$9*(DW186-273)^2+Coeff_Summary!$G$9*(DW186-273)*CN186*100+Coeff_Summary!$H$9*(CN186*100)^2</f>
        <v>0.96018892150594592</v>
      </c>
      <c r="EB186" s="30">
        <f>EA186*(8314.4/'Config sheet'!$C$28)*(DW186/(CM186*10^5))</f>
        <v>4.9531317644618912E-2</v>
      </c>
      <c r="EC186" s="30">
        <f t="shared" si="183"/>
        <v>1.2154332647446622</v>
      </c>
      <c r="ED186" s="30">
        <f t="shared" si="184"/>
        <v>1.016733150641465</v>
      </c>
      <c r="EE186" s="30">
        <f>('Config sheet'!$N$132*(CN186-CM186) - 'Config sheet'!$N$133*GERC_A_PARA!CN186)*10^5</f>
        <v>106914.68579603278</v>
      </c>
      <c r="EF186" s="30">
        <f>('Config sheet'!$N$132*(CN186-CM186) + 'Config sheet'!$N$133*CM186)*10^5</f>
        <v>148444.49111272296</v>
      </c>
      <c r="EG186" s="30">
        <f>'Config sheet'!$N$148</f>
        <v>386976</v>
      </c>
      <c r="EH186" s="30">
        <f t="shared" si="185"/>
        <v>2385.3569966849923</v>
      </c>
      <c r="EI186" s="30">
        <f>'Config sheet'!$E$127+'Config sheet'!$P$127</f>
        <v>3308.2</v>
      </c>
      <c r="EJ186" s="30"/>
      <c r="EK186" s="63">
        <f t="shared" si="186"/>
        <v>51864.275286320037</v>
      </c>
      <c r="EL186" s="63">
        <f t="shared" si="207"/>
        <v>51261.504177239462</v>
      </c>
      <c r="EM186" s="63">
        <f t="shared" si="208"/>
        <v>39075.698215088029</v>
      </c>
      <c r="EN186" s="63">
        <f t="shared" si="209"/>
        <v>38432.599734192656</v>
      </c>
      <c r="EO186" s="30">
        <f>BL186*(('Config sheet'!$D$8+273)/(C186+273))*(GERC_A_PARA!AI186/'Config sheet'!$D$7)*(1/GERC_A_PARA!BG186)*24*10^-3</f>
        <v>1800.0408225378824</v>
      </c>
      <c r="EP186" s="30">
        <f>BN186*(('Config sheet'!$D$8+273)/(D186+273))*(GERC_A_PARA!AJ186/'Config sheet'!$D$7)*(1/GERC_A_PARA!BH186)*24*10^-3</f>
        <v>1779.1205918588355</v>
      </c>
      <c r="EQ186" s="30">
        <f t="shared" si="200"/>
        <v>1789.5807071983591</v>
      </c>
      <c r="ER186" s="30">
        <f>DP186*(('Config sheet'!$D$8+273)/(F186+273))*(CM186/'Config sheet'!$D$7)*(1/DK186)*24*10^-3</f>
        <v>1356.1907800316224</v>
      </c>
      <c r="ES186" s="30">
        <f>DR186*(('Config sheet'!$D$8+273)/(G186+273))*(CN186/'Config sheet'!$D$7)*(1/DL186)*24*10^-3</f>
        <v>1333.8709170405139</v>
      </c>
      <c r="ET186" s="30">
        <f t="shared" si="201"/>
        <v>1345.0308485360681</v>
      </c>
      <c r="EU186">
        <f t="shared" si="202"/>
        <v>1.0117587479875039</v>
      </c>
      <c r="EV186">
        <f t="shared" si="203"/>
        <v>1.0167331506414654</v>
      </c>
      <c r="EW186" s="30">
        <f t="shared" si="204"/>
        <v>0.78289704231161428</v>
      </c>
      <c r="EX186" s="30">
        <f>'Config sheet'!$C$123/('Config sheet'!$F$17*10^-3)</f>
        <v>1.2841244171864261</v>
      </c>
      <c r="EY186" s="30">
        <f t="shared" si="205"/>
        <v>0.73180444531274647</v>
      </c>
      <c r="EZ186" s="30">
        <f>'Config sheet'!$N$123/('Config sheet'!$Q$17*10^-3)</f>
        <v>1.4616189626248377</v>
      </c>
      <c r="FA186" s="1" t="s">
        <v>593</v>
      </c>
      <c r="FB186" s="30">
        <f t="shared" si="206"/>
        <v>-2.9160550093985762</v>
      </c>
      <c r="FC186" s="30"/>
    </row>
    <row r="187" spans="1:159" x14ac:dyDescent="0.25">
      <c r="A187" s="1">
        <v>43489</v>
      </c>
      <c r="B187" s="2">
        <v>0.83472222222222225</v>
      </c>
      <c r="C187">
        <v>25.88</v>
      </c>
      <c r="D187">
        <v>77.989999999999995</v>
      </c>
      <c r="E187">
        <v>23.25</v>
      </c>
      <c r="F187">
        <v>23.22</v>
      </c>
      <c r="G187">
        <v>78.099999999999994</v>
      </c>
      <c r="H187">
        <v>66.95</v>
      </c>
      <c r="I187">
        <v>72.19</v>
      </c>
      <c r="J187">
        <v>72.53</v>
      </c>
      <c r="K187">
        <v>72.69</v>
      </c>
      <c r="L187">
        <v>70.17</v>
      </c>
      <c r="M187">
        <v>21.78</v>
      </c>
      <c r="N187">
        <v>34.46</v>
      </c>
      <c r="O187">
        <v>33.99</v>
      </c>
      <c r="P187">
        <v>33.92</v>
      </c>
      <c r="Q187">
        <v>62.89</v>
      </c>
      <c r="R187">
        <v>3.71</v>
      </c>
      <c r="S187">
        <v>78.569999999999993</v>
      </c>
      <c r="T187">
        <v>75.25</v>
      </c>
      <c r="U187">
        <v>72.06</v>
      </c>
      <c r="V187">
        <v>72.06</v>
      </c>
      <c r="W187">
        <v>2.83</v>
      </c>
      <c r="X187">
        <v>2.5</v>
      </c>
      <c r="Y187">
        <v>3.81</v>
      </c>
      <c r="Z187">
        <v>3.64</v>
      </c>
      <c r="AA187">
        <v>4.7699999999999996</v>
      </c>
      <c r="AB187">
        <v>4.58</v>
      </c>
      <c r="AC187">
        <v>4.01</v>
      </c>
      <c r="AD187">
        <v>1.8</v>
      </c>
      <c r="AE187">
        <v>1.54</v>
      </c>
      <c r="AF187">
        <v>2.1800000000000002</v>
      </c>
      <c r="AH187" s="4" t="str">
        <f t="shared" si="211"/>
        <v>ON</v>
      </c>
      <c r="AI187" s="31">
        <f>M187+'Config sheet'!$D$9-'Config sheet'!$C$139</f>
        <v>22.738900000000001</v>
      </c>
      <c r="AJ187" s="31">
        <f>N187+'Config sheet'!$D$9+'Config sheet'!$C$140</f>
        <v>35.818899999999999</v>
      </c>
      <c r="AK187" s="25">
        <f t="shared" si="141"/>
        <v>1.5752257145244493</v>
      </c>
      <c r="AL187" s="46">
        <f>'Config sheet'!$C$47</f>
        <v>3546.9708798579968</v>
      </c>
      <c r="AM187" s="4">
        <f>'Config sheet'!$C$42</f>
        <v>1817.9423322060413</v>
      </c>
      <c r="AN187" s="25">
        <f>'Config sheet'!$C$46</f>
        <v>1729.0285476519553</v>
      </c>
      <c r="AO187" s="25">
        <f t="shared" si="142"/>
        <v>1.5472416885606024</v>
      </c>
      <c r="AP187" s="25">
        <f>'Config sheet'!$C$50/100*GERC_A_PARA!AM187</f>
        <v>351.771841281869</v>
      </c>
      <c r="AQ187" s="25">
        <f t="shared" si="143"/>
        <v>351.771841281869</v>
      </c>
      <c r="AR187" s="25">
        <f t="shared" si="144"/>
        <v>471.85219109891221</v>
      </c>
      <c r="AS187" s="27">
        <f t="shared" si="145"/>
        <v>2169.7141734879106</v>
      </c>
      <c r="AT187" s="25">
        <f t="shared" si="146"/>
        <v>1617.5496569925124</v>
      </c>
      <c r="AU187" s="25">
        <f>'Config sheet'!$C$51/100*GERC_A_PARA!AN187</f>
        <v>266.0974934836359</v>
      </c>
      <c r="AV187" s="25">
        <f t="shared" si="147"/>
        <v>266.0974934836359</v>
      </c>
      <c r="AW187" s="25">
        <f t="shared" si="148"/>
        <v>356.93216628324154</v>
      </c>
      <c r="AX187" s="27">
        <f t="shared" si="149"/>
        <v>1995.1260411355911</v>
      </c>
      <c r="AY187" s="25">
        <f t="shared" si="150"/>
        <v>1487.3919721452592</v>
      </c>
      <c r="AZ187" s="31">
        <f t="shared" si="187"/>
        <v>93.394710729282153</v>
      </c>
      <c r="BA187" s="31">
        <f t="shared" si="188"/>
        <v>94.746490859103488</v>
      </c>
      <c r="BB187" s="31">
        <f t="shared" si="189"/>
        <v>69.626950937142425</v>
      </c>
      <c r="BC187" s="31">
        <f t="shared" si="190"/>
        <v>70.634720306969953</v>
      </c>
      <c r="BD187" s="25">
        <f t="shared" si="151"/>
        <v>94.070600794192814</v>
      </c>
      <c r="BE187">
        <f>'Config sheet'!$D$59</f>
        <v>82.44</v>
      </c>
      <c r="BF187" s="30">
        <f t="shared" si="191"/>
        <v>82.100718208124505</v>
      </c>
      <c r="BG187" s="19">
        <f>Coeff_Summary!$B$10+Coeff_Summary!$D$10*(C187)+Coeff_Summary!$E$10*AI187*100+Coeff_Summary!$F$10*(C187)^2+Coeff_Summary!$G$10*(C187)*AI187*100+Coeff_Summary!$H$10*(AI187*100)^2</f>
        <v>0.96177384512440123</v>
      </c>
      <c r="BH187" s="19">
        <f>Coeff_Summary!$B$8+Coeff_Summary!$D$8*(D187)+Coeff_Summary!$E$8*AJ187*100+Coeff_Summary!$F$8*(D187)^2+Coeff_Summary!$G$8*(D187)*AJ187*100+Coeff_Summary!$H$8*(AJ187*100)^2</f>
        <v>0.9730717021573434</v>
      </c>
      <c r="BI187" s="30">
        <f t="shared" si="192"/>
        <v>0.96742277364087226</v>
      </c>
      <c r="BJ187" s="30">
        <f>BG187*8314.4*(GERC_A_PARA!C187+273)/('Config sheet'!$C$28*AI187*10^5)</f>
        <v>6.4183507973296181E-2</v>
      </c>
      <c r="BK187">
        <f>BH187*(8314.4/'Config sheet'!$C$28)*(BT187/(AJ187*10^5))</f>
        <v>4.8411710368719205E-2</v>
      </c>
      <c r="BL187" s="30">
        <f t="shared" si="193"/>
        <v>3336.6568166774841</v>
      </c>
      <c r="BM187" s="30">
        <f t="shared" si="152"/>
        <v>51986.202095181747</v>
      </c>
      <c r="BN187" s="30">
        <f t="shared" si="153"/>
        <v>2487.5203173154123</v>
      </c>
      <c r="BO187" s="30">
        <f t="shared" si="154"/>
        <v>51382.615866484681</v>
      </c>
      <c r="BP187" s="19">
        <f>(Coeff_Summary!$B$4+Coeff_Summary!$D$4*(C187)+Coeff_Summary!$E$4*AI187*100+Coeff_Summary!$F$4*(C187)^2+Coeff_Summary!$G$4*(C187)*AI187*100+Coeff_Summary!$H$4*(AI187*100)^2+Coeff_Summary!$B$2+Coeff_Summary!$D$2*(D187)+Coeff_Summary!$E$2*AJ187*100+Coeff_Summary!$F$2*(D187)^2+Coeff_Summary!$G$2*(D187)*AJ187*100+Coeff_Summary!$H$2*(AJ187*100)^2)/2</f>
        <v>1.3601745504932172</v>
      </c>
      <c r="BQ187" s="30">
        <f t="shared" si="194"/>
        <v>3.7764315902681522</v>
      </c>
      <c r="BR187" s="30">
        <f>BI187*(8314.4/'Config sheet'!$C$28)*(273+C187)*BQ187*((AK187^(1/BQ187))-1)</f>
        <v>70886.473605731837</v>
      </c>
      <c r="BS187" s="30">
        <f t="shared" si="155"/>
        <v>337.09574749943954</v>
      </c>
      <c r="BT187" s="30">
        <f t="shared" si="156"/>
        <v>350.99</v>
      </c>
      <c r="BU187" s="52">
        <f t="shared" si="157"/>
        <v>73.336686815274504</v>
      </c>
      <c r="BV187" s="30">
        <f t="shared" si="158"/>
        <v>1395.8144062499157</v>
      </c>
      <c r="BW187" s="65">
        <f>Coeff_Summary!$B$8+Coeff_Summary!$D$8*(BS187-273)+Coeff_Summary!$E$8*AJ187*100+Coeff_Summary!$F$8*(BS187-273)^2+Coeff_Summary!$G$8*(BS187-273)*AJ187*100+Coeff_Summary!$H$8*(AJ187*100)^2</f>
        <v>0.96670391840879288</v>
      </c>
      <c r="BX187" s="30">
        <f>BW187*(8314.4/'Config sheet'!$C$28)*(BS187/(AI187*10^5))</f>
        <v>7.2761289253902212E-2</v>
      </c>
      <c r="BY187" s="30">
        <f t="shared" si="159"/>
        <v>1.1336446316423661</v>
      </c>
      <c r="BZ187" s="30">
        <f t="shared" si="160"/>
        <v>1.0117468956867719</v>
      </c>
      <c r="CA187" s="30">
        <f>('Config sheet'!$C$132*(AJ187-AI187) - 'Config sheet'!$C$133*GERC_A_PARA!AJ187)*10^5</f>
        <v>97006.836524630358</v>
      </c>
      <c r="CB187" s="30">
        <f>('Config sheet'!$C$132*(AJ187-AI187) + 'Config sheet'!$C$133*AI187)*10^5</f>
        <v>121532.33057324457</v>
      </c>
      <c r="CC187" s="30">
        <f>'Config sheet'!$C$148</f>
        <v>386976</v>
      </c>
      <c r="CD187" s="30">
        <f t="shared" si="195"/>
        <v>13.894252500560469</v>
      </c>
      <c r="CE187" s="30"/>
      <c r="CF187" s="30"/>
      <c r="CG187" s="30"/>
      <c r="CH187" s="30"/>
      <c r="CI187" s="30"/>
      <c r="CJ187" s="30"/>
      <c r="CK187" s="30"/>
      <c r="CL187" s="30"/>
      <c r="CM187" s="46">
        <f>P187+'Config sheet'!$O$9-'Config sheet'!$C$139</f>
        <v>34.878900000000002</v>
      </c>
      <c r="CN187" s="46">
        <f>Q187+'Config sheet'!$O$9+'Config sheet'!C$140</f>
        <v>64.248900000000006</v>
      </c>
      <c r="CO187" s="27">
        <f t="shared" si="161"/>
        <v>1.8420563721906369</v>
      </c>
      <c r="CP187" s="46">
        <f>'Config sheet'!$N$47</f>
        <v>1852.7346826837274</v>
      </c>
      <c r="CQ187" s="27">
        <f>'Config sheet'!$N$42</f>
        <v>970.82423361890676</v>
      </c>
      <c r="CR187" s="27">
        <f>'Config sheet'!$N$46</f>
        <v>881.91044906482068</v>
      </c>
      <c r="CS187" s="27">
        <f t="shared" si="162"/>
        <v>1.3854917469922212</v>
      </c>
      <c r="CT187" s="27">
        <f>'Config sheet'!$N$50/100*GERC_A_PARA!CQ187</f>
        <v>274.64617569078871</v>
      </c>
      <c r="CU187" s="27">
        <f t="shared" si="163"/>
        <v>274.64617569078871</v>
      </c>
      <c r="CV187" s="27">
        <f t="shared" si="164"/>
        <v>426.83499709186077</v>
      </c>
      <c r="CW187" s="27">
        <f t="shared" si="165"/>
        <v>1245.4704093096955</v>
      </c>
      <c r="CX187" s="27">
        <f t="shared" si="166"/>
        <v>801.39559123201968</v>
      </c>
      <c r="CY187" s="27">
        <f>'Config sheet'!$N$51/100*GERC_A_PARA!CR187</f>
        <v>198.78261521921058</v>
      </c>
      <c r="CZ187" s="27">
        <f t="shared" si="167"/>
        <v>198.78261521921058</v>
      </c>
      <c r="DA187" s="27">
        <f t="shared" si="168"/>
        <v>308.933400494642</v>
      </c>
      <c r="DB187" s="27">
        <f t="shared" si="169"/>
        <v>1080.6930642840312</v>
      </c>
      <c r="DC187" s="27">
        <f t="shared" si="170"/>
        <v>695.36991864163292</v>
      </c>
      <c r="DD187" s="50">
        <f t="shared" si="171"/>
        <v>84.323751289791858</v>
      </c>
      <c r="DE187" s="50">
        <f t="shared" si="172"/>
        <v>87.509980702435769</v>
      </c>
      <c r="DF187" s="50">
        <f t="shared" si="173"/>
        <v>54.25795909293344</v>
      </c>
      <c r="DG187" s="50">
        <f t="shared" si="174"/>
        <v>56.308132412877569</v>
      </c>
      <c r="DH187" s="27">
        <f t="shared" si="175"/>
        <v>85.916865996113813</v>
      </c>
      <c r="DI187">
        <f>'Config sheet'!$N$59</f>
        <v>71.978923438716066</v>
      </c>
      <c r="DJ187" s="21">
        <f t="shared" si="196"/>
        <v>70.599955874509661</v>
      </c>
      <c r="DK187" s="19">
        <f>Coeff_Summary!$B$11+Coeff_Summary!$D$11*(F187)+Coeff_Summary!$E$11*CM187*100+Coeff_Summary!$F$11*(F187)^2+Coeff_Summary!$G$11*(F187)*CM187*100+Coeff_Summary!$H$11*(CM187*100)^2</f>
        <v>0.94131991004529136</v>
      </c>
      <c r="DL187" s="19">
        <f>Coeff_Summary!$B$9+Coeff_Summary!$D$9*(G187)+Coeff_Summary!$E$9*CN187*100+Coeff_Summary!$F$9*(G187)^2+Coeff_Summary!$G$9*(G187)*CN187*100+Coeff_Summary!$H$9*(CN187*100)^2</f>
        <v>0.95740054674675124</v>
      </c>
      <c r="DM187" s="30">
        <f t="shared" si="197"/>
        <v>0.9493602283960213</v>
      </c>
      <c r="DN187">
        <f>DK187*8314.4*(GERC_A_PARA!F187+273)/('Config sheet'!$N$28*GERC_A_PARA!CM187*10^5)</f>
        <v>4.0589334155867109E-2</v>
      </c>
      <c r="DO187">
        <f>DL187*(8314.4/'Config sheet'!$N$28)*((GERC_A_PARA!G187+273)/(GERC_A_PARA!CN187*10^5))</f>
        <v>2.6563291533421889E-2</v>
      </c>
      <c r="DP187" s="30">
        <f t="shared" si="198"/>
        <v>1591.8115745849025</v>
      </c>
      <c r="DQ187" s="30">
        <f t="shared" si="176"/>
        <v>39217.484289645814</v>
      </c>
      <c r="DR187" s="30">
        <f t="shared" si="177"/>
        <v>1024.2481623079939</v>
      </c>
      <c r="DS187" s="30">
        <f t="shared" si="178"/>
        <v>38558.781806813611</v>
      </c>
      <c r="DT187" s="19">
        <f>(Coeff_Summary!$B$5+Coeff_Summary!$D$5*(F187)+Coeff_Summary!$E$5*CM187*100+Coeff_Summary!$F$5*(F187)^2+Coeff_Summary!$G$5*(F187)*CM187*100+Coeff_Summary!$H$5*(CM187*100)^2+Coeff_Summary!$B$3+Coeff_Summary!$D$3*(G187)+Coeff_Summary!$E$3*CN187*100+Coeff_Summary!$F$3*(G187)^2+Coeff_Summary!$G$3*(G187)*CN187*100+Coeff_Summary!$H$3*(CN187*100)^2)/2</f>
        <v>1.4106063345099593</v>
      </c>
      <c r="DU187" s="30">
        <f t="shared" si="199"/>
        <v>3.4354227296406816</v>
      </c>
      <c r="DV187" s="30">
        <f>DM187*(8314.4/'Config sheet'!$N$28)*(273+F187)*DU187*((CO187^(1/DU187))-1)</f>
        <v>95457.725364211074</v>
      </c>
      <c r="DW187" s="30">
        <f t="shared" si="179"/>
        <v>353.86700890941654</v>
      </c>
      <c r="DX187" s="30">
        <f t="shared" si="180"/>
        <v>351.1</v>
      </c>
      <c r="DY187" s="30">
        <f t="shared" si="181"/>
        <v>105.04192585535085</v>
      </c>
      <c r="DZ187" s="30">
        <f t="shared" si="182"/>
        <v>989.9782116924157</v>
      </c>
      <c r="EA187" s="65">
        <f>Coeff_Summary!$B$9+Coeff_Summary!$D$9*(DW187-273)+Coeff_Summary!$E$9*CN187*100+Coeff_Summary!$F$9*(DW187-273)^2+Coeff_Summary!$G$9*(DW187-273)*CN187*100+Coeff_Summary!$H$9*(CN187*100)^2</f>
        <v>0.95933932082880846</v>
      </c>
      <c r="EB187" s="30">
        <f>EA187*(8314.4/'Config sheet'!$C$28)*(DW187/(CM187*10^5))</f>
        <v>4.9416573143666549E-2</v>
      </c>
      <c r="EC187" s="30">
        <f t="shared" si="183"/>
        <v>1.2174768118615094</v>
      </c>
      <c r="ED187" s="30">
        <f t="shared" si="184"/>
        <v>1.0170830729594214</v>
      </c>
      <c r="EE187" s="30">
        <f>('Config sheet'!$N$132*(CN187-CM187) - 'Config sheet'!$N$133*GERC_A_PARA!CN187)*10^5</f>
        <v>107400.96662987919</v>
      </c>
      <c r="EF187" s="30">
        <f>('Config sheet'!$N$132*(CN187-CM187) + 'Config sheet'!$N$133*CM187)*10^5</f>
        <v>148918.20718454861</v>
      </c>
      <c r="EG187" s="30">
        <f>'Config sheet'!$N$148</f>
        <v>386976</v>
      </c>
      <c r="EH187" s="30">
        <f t="shared" si="185"/>
        <v>2385.7926179423312</v>
      </c>
      <c r="EI187" s="30">
        <f>'Config sheet'!$E$127+'Config sheet'!$P$127</f>
        <v>3308.2</v>
      </c>
      <c r="EJ187" s="30"/>
      <c r="EK187" s="63">
        <f t="shared" si="186"/>
        <v>51986.202095181747</v>
      </c>
      <c r="EL187" s="63">
        <f t="shared" si="207"/>
        <v>51382.615866484681</v>
      </c>
      <c r="EM187" s="63">
        <f t="shared" si="208"/>
        <v>39217.484289645814</v>
      </c>
      <c r="EN187" s="63">
        <f t="shared" si="209"/>
        <v>38558.781806813611</v>
      </c>
      <c r="EO187" s="30">
        <f>BL187*(('Config sheet'!$D$8+273)/(C187+273))*(GERC_A_PARA!AI187/'Config sheet'!$D$7)*(1/GERC_A_PARA!BG187)*24*10^-3</f>
        <v>1804.2725067193587</v>
      </c>
      <c r="EP187" s="30">
        <f>BN187*(('Config sheet'!$D$8+273)/(D187+273))*(GERC_A_PARA!AJ187/'Config sheet'!$D$7)*(1/GERC_A_PARA!BH187)*24*10^-3</f>
        <v>1783.3239858814911</v>
      </c>
      <c r="EQ187" s="30">
        <f t="shared" si="200"/>
        <v>1793.798246300425</v>
      </c>
      <c r="ER187" s="30">
        <f>DP187*(('Config sheet'!$D$8+273)/(F187+273))*(CM187/'Config sheet'!$D$7)*(1/DK187)*24*10^-3</f>
        <v>1361.1117149306913</v>
      </c>
      <c r="ES187" s="30">
        <f>DR187*(('Config sheet'!$D$8+273)/(G187+273))*(CN187/'Config sheet'!$D$7)*(1/DL187)*24*10^-3</f>
        <v>1338.2502876291564</v>
      </c>
      <c r="ET187" s="30">
        <f t="shared" si="201"/>
        <v>1349.6810012799237</v>
      </c>
      <c r="EU187">
        <f t="shared" si="202"/>
        <v>1.0117468956867717</v>
      </c>
      <c r="EV187">
        <f t="shared" si="203"/>
        <v>1.0170830729594209</v>
      </c>
      <c r="EW187" s="30">
        <f t="shared" si="204"/>
        <v>0.77813344345088897</v>
      </c>
      <c r="EX187" s="30">
        <f>'Config sheet'!$C$123/('Config sheet'!$F$17*10^-3)</f>
        <v>1.2841244171864261</v>
      </c>
      <c r="EY187" s="30">
        <f t="shared" si="205"/>
        <v>0.73349051424270162</v>
      </c>
      <c r="EZ187" s="30">
        <f>'Config sheet'!$N$123/('Config sheet'!$Q$17*10^-3)</f>
        <v>1.4616189626248377</v>
      </c>
      <c r="FA187" s="1" t="s">
        <v>594</v>
      </c>
      <c r="FB187" s="30">
        <f t="shared" si="206"/>
        <v>-2.7670089094165178</v>
      </c>
      <c r="FC187" s="30"/>
    </row>
    <row r="188" spans="1:159" x14ac:dyDescent="0.25">
      <c r="A188" s="1">
        <v>43489</v>
      </c>
      <c r="B188" s="2">
        <v>0.87638888888888899</v>
      </c>
      <c r="C188">
        <v>25.26</v>
      </c>
      <c r="D188">
        <v>77.599999999999994</v>
      </c>
      <c r="E188">
        <v>22.65</v>
      </c>
      <c r="F188">
        <v>22.61</v>
      </c>
      <c r="G188">
        <v>77.39</v>
      </c>
      <c r="H188">
        <v>66.790000000000006</v>
      </c>
      <c r="I188">
        <v>72.06</v>
      </c>
      <c r="J188">
        <v>72.400000000000006</v>
      </c>
      <c r="K188">
        <v>72.58</v>
      </c>
      <c r="L188">
        <v>69.98</v>
      </c>
      <c r="M188">
        <v>21.73</v>
      </c>
      <c r="N188">
        <v>34.4</v>
      </c>
      <c r="O188">
        <v>33.92</v>
      </c>
      <c r="P188">
        <v>33.86</v>
      </c>
      <c r="Q188">
        <v>62.91</v>
      </c>
      <c r="R188">
        <v>3.71</v>
      </c>
      <c r="S188">
        <v>78.48</v>
      </c>
      <c r="T188">
        <v>75.17</v>
      </c>
      <c r="U188">
        <v>72.38</v>
      </c>
      <c r="V188">
        <v>72.38</v>
      </c>
      <c r="W188">
        <v>2.85</v>
      </c>
      <c r="X188">
        <v>2.42</v>
      </c>
      <c r="Y188">
        <v>3.83</v>
      </c>
      <c r="Z188">
        <v>3.58</v>
      </c>
      <c r="AA188">
        <v>4.71</v>
      </c>
      <c r="AB188">
        <v>4.47</v>
      </c>
      <c r="AC188">
        <v>3.89</v>
      </c>
      <c r="AD188">
        <v>2.08</v>
      </c>
      <c r="AE188">
        <v>1.43</v>
      </c>
      <c r="AF188">
        <v>2.39</v>
      </c>
      <c r="AH188" s="4" t="str">
        <f t="shared" si="211"/>
        <v>ON</v>
      </c>
      <c r="AI188" s="31">
        <f>M188+'Config sheet'!$D$9-'Config sheet'!$C$139</f>
        <v>22.6889</v>
      </c>
      <c r="AJ188" s="31">
        <f>N188+'Config sheet'!$D$9+'Config sheet'!$C$140</f>
        <v>35.758899999999997</v>
      </c>
      <c r="AK188" s="25">
        <f t="shared" si="141"/>
        <v>1.5760526072220336</v>
      </c>
      <c r="AL188" s="46">
        <f>'Config sheet'!$C$47</f>
        <v>3546.9708798579968</v>
      </c>
      <c r="AM188" s="4">
        <f>'Config sheet'!$C$42</f>
        <v>1817.9423322060413</v>
      </c>
      <c r="AN188" s="25">
        <f>'Config sheet'!$C$46</f>
        <v>1729.0285476519553</v>
      </c>
      <c r="AO188" s="25">
        <f t="shared" si="142"/>
        <v>1.5513529386894156</v>
      </c>
      <c r="AP188" s="25">
        <f>'Config sheet'!$C$50/100*GERC_A_PARA!AM188</f>
        <v>351.771841281869</v>
      </c>
      <c r="AQ188" s="25">
        <f t="shared" si="143"/>
        <v>351.771841281869</v>
      </c>
      <c r="AR188" s="25">
        <f t="shared" si="144"/>
        <v>471.6446185563384</v>
      </c>
      <c r="AS188" s="27">
        <f t="shared" si="145"/>
        <v>2169.7141734879106</v>
      </c>
      <c r="AT188" s="25">
        <f t="shared" si="146"/>
        <v>1618.2615465844453</v>
      </c>
      <c r="AU188" s="25">
        <f>'Config sheet'!$C$51/100*GERC_A_PARA!AN188</f>
        <v>266.0974934836359</v>
      </c>
      <c r="AV188" s="25">
        <f t="shared" si="147"/>
        <v>266.0974934836359</v>
      </c>
      <c r="AW188" s="25">
        <f t="shared" si="148"/>
        <v>356.77514821978986</v>
      </c>
      <c r="AX188" s="27">
        <f t="shared" si="149"/>
        <v>1995.1260411355911</v>
      </c>
      <c r="AY188" s="25">
        <f t="shared" si="150"/>
        <v>1488.0465788582696</v>
      </c>
      <c r="AZ188" s="31">
        <f t="shared" si="187"/>
        <v>93.406128723070879</v>
      </c>
      <c r="BA188" s="31">
        <f t="shared" si="188"/>
        <v>94.755572147186612</v>
      </c>
      <c r="BB188" s="31">
        <f t="shared" si="189"/>
        <v>69.666110022627237</v>
      </c>
      <c r="BC188" s="31">
        <f t="shared" si="190"/>
        <v>70.672580104825769</v>
      </c>
      <c r="BD188" s="25">
        <f t="shared" si="151"/>
        <v>94.080850435128752</v>
      </c>
      <c r="BE188">
        <f>'Config sheet'!$D$59</f>
        <v>82.44</v>
      </c>
      <c r="BF188" s="30">
        <f t="shared" si="191"/>
        <v>82.125097749427624</v>
      </c>
      <c r="BG188" s="19">
        <f>Coeff_Summary!$B$10+Coeff_Summary!$D$10*(C188)+Coeff_Summary!$E$10*AI188*100+Coeff_Summary!$F$10*(C188)^2+Coeff_Summary!$G$10*(C188)*AI188*100+Coeff_Summary!$H$10*(AI188*100)^2</f>
        <v>0.96152199465987076</v>
      </c>
      <c r="BH188" s="19">
        <f>Coeff_Summary!$B$8+Coeff_Summary!$D$8*(D188)+Coeff_Summary!$E$8*AJ188*100+Coeff_Summary!$F$8*(D188)^2+Coeff_Summary!$G$8*(D188)*AJ188*100+Coeff_Summary!$H$8*(AJ188*100)^2</f>
        <v>0.97294545900457963</v>
      </c>
      <c r="BI188" s="30">
        <f t="shared" si="192"/>
        <v>0.96723372683222519</v>
      </c>
      <c r="BJ188" s="30">
        <f>BG188*8314.4*(GERC_A_PARA!C188+273)/('Config sheet'!$C$28*AI188*10^5)</f>
        <v>6.4174704894553833E-2</v>
      </c>
      <c r="BK188">
        <f>BH188*(8314.4/'Config sheet'!$C$28)*(BT188/(AJ188*10^5))</f>
        <v>4.8432773663590029E-2</v>
      </c>
      <c r="BL188" s="30">
        <f t="shared" si="193"/>
        <v>3337.0203684567723</v>
      </c>
      <c r="BM188" s="30">
        <f t="shared" si="152"/>
        <v>51998.998264812704</v>
      </c>
      <c r="BN188" s="30">
        <f t="shared" si="153"/>
        <v>2488.8862359974537</v>
      </c>
      <c r="BO188" s="30">
        <f t="shared" si="154"/>
        <v>51388.472055824182</v>
      </c>
      <c r="BP188" s="19">
        <f>(Coeff_Summary!$B$4+Coeff_Summary!$D$4*(C188)+Coeff_Summary!$E$4*AI188*100+Coeff_Summary!$F$4*(C188)^2+Coeff_Summary!$G$4*(C188)*AI188*100+Coeff_Summary!$H$4*(AI188*100)^2+Coeff_Summary!$B$2+Coeff_Summary!$D$2*(D188)+Coeff_Summary!$E$2*AJ188*100+Coeff_Summary!$F$2*(D188)^2+Coeff_Summary!$G$2*(D188)*AJ188*100+Coeff_Summary!$H$2*(AJ188*100)^2)/2</f>
        <v>1.3606165236565935</v>
      </c>
      <c r="BQ188" s="30">
        <f t="shared" si="194"/>
        <v>3.7730287837622112</v>
      </c>
      <c r="BR188" s="30">
        <f>BI188*(8314.4/'Config sheet'!$C$28)*(273+C188)*BQ188*((AK188^(1/BQ188))-1)</f>
        <v>70816.228411041448</v>
      </c>
      <c r="BS188" s="30">
        <f t="shared" si="155"/>
        <v>336.4797778432058</v>
      </c>
      <c r="BT188" s="30">
        <f t="shared" si="156"/>
        <v>350.6</v>
      </c>
      <c r="BU188" s="52">
        <f t="shared" si="157"/>
        <v>73.02212044938058</v>
      </c>
      <c r="BV188" s="30">
        <f t="shared" si="158"/>
        <v>1400.7828935202092</v>
      </c>
      <c r="BW188" s="65">
        <f>Coeff_Summary!$B$8+Coeff_Summary!$D$8*(BS188-273)+Coeff_Summary!$E$8*AJ188*100+Coeff_Summary!$F$8*(BS188-273)^2+Coeff_Summary!$G$8*(BS188-273)*AJ188*100+Coeff_Summary!$H$8*(AJ188*100)^2</f>
        <v>0.96644668663360145</v>
      </c>
      <c r="BX188" s="30">
        <f>BW188*(8314.4/'Config sheet'!$C$28)*(BS188/(AI188*10^5))</f>
        <v>7.2769017906366223E-2</v>
      </c>
      <c r="BY188" s="30">
        <f t="shared" si="159"/>
        <v>1.1339205692637591</v>
      </c>
      <c r="BZ188" s="30">
        <f t="shared" si="160"/>
        <v>1.0118806063804602</v>
      </c>
      <c r="CA188" s="30">
        <f>('Config sheet'!$C$132*(AJ188-AI188) - 'Config sheet'!$C$133*GERC_A_PARA!AJ188)*10^5</f>
        <v>96946.332484704355</v>
      </c>
      <c r="CB188" s="30">
        <f>('Config sheet'!$C$132*(AJ188-AI188) + 'Config sheet'!$C$133*AI188)*10^5</f>
        <v>121425.75573924251</v>
      </c>
      <c r="CC188" s="30">
        <f>'Config sheet'!$C$148</f>
        <v>386976</v>
      </c>
      <c r="CD188" s="30">
        <f t="shared" si="195"/>
        <v>14.120222156794227</v>
      </c>
      <c r="CE188" s="30"/>
      <c r="CF188" s="30"/>
      <c r="CG188" s="30"/>
      <c r="CH188" s="30"/>
      <c r="CI188" s="30"/>
      <c r="CJ188" s="30"/>
      <c r="CK188" s="30"/>
      <c r="CL188" s="30"/>
      <c r="CM188" s="46">
        <f>P188+'Config sheet'!$O$9-'Config sheet'!$C$139</f>
        <v>34.818899999999999</v>
      </c>
      <c r="CN188" s="46">
        <f>Q188+'Config sheet'!$O$9+'Config sheet'!C$140</f>
        <v>64.268900000000002</v>
      </c>
      <c r="CO188" s="27">
        <f t="shared" si="161"/>
        <v>1.8458050081995698</v>
      </c>
      <c r="CP188" s="46">
        <f>'Config sheet'!$N$47</f>
        <v>1852.7346826837274</v>
      </c>
      <c r="CQ188" s="27">
        <f>'Config sheet'!$N$42</f>
        <v>970.82423361890676</v>
      </c>
      <c r="CR188" s="27">
        <f>'Config sheet'!$N$46</f>
        <v>881.91044906482068</v>
      </c>
      <c r="CS188" s="27">
        <f t="shared" si="162"/>
        <v>1.3838385163159723</v>
      </c>
      <c r="CT188" s="27">
        <f>'Config sheet'!$N$50/100*GERC_A_PARA!CQ188</f>
        <v>274.64617569078871</v>
      </c>
      <c r="CU188" s="27">
        <f t="shared" si="163"/>
        <v>274.64617569078871</v>
      </c>
      <c r="CV188" s="27">
        <f t="shared" si="164"/>
        <v>427.6877335078625</v>
      </c>
      <c r="CW188" s="27">
        <f t="shared" si="165"/>
        <v>1245.4704093096955</v>
      </c>
      <c r="CX188" s="27">
        <f t="shared" si="166"/>
        <v>799.79774506827357</v>
      </c>
      <c r="CY188" s="27">
        <f>'Config sheet'!$N$51/100*GERC_A_PARA!CR188</f>
        <v>198.78261521921058</v>
      </c>
      <c r="CZ188" s="27">
        <f t="shared" si="167"/>
        <v>198.78261521921058</v>
      </c>
      <c r="DA188" s="27">
        <f t="shared" si="168"/>
        <v>309.55059159311304</v>
      </c>
      <c r="DB188" s="27">
        <f t="shared" si="169"/>
        <v>1080.6930642840312</v>
      </c>
      <c r="DC188" s="27">
        <f t="shared" si="170"/>
        <v>693.98346959069931</v>
      </c>
      <c r="DD188" s="50">
        <f t="shared" si="171"/>
        <v>84.2359149558323</v>
      </c>
      <c r="DE188" s="50">
        <f t="shared" si="172"/>
        <v>87.43999728188264</v>
      </c>
      <c r="DF188" s="50">
        <f t="shared" si="173"/>
        <v>54.093372537673076</v>
      </c>
      <c r="DG188" s="50">
        <f t="shared" si="174"/>
        <v>56.150922681163451</v>
      </c>
      <c r="DH188" s="27">
        <f t="shared" si="175"/>
        <v>85.837956118857477</v>
      </c>
      <c r="DI188">
        <f>'Config sheet'!$N$59</f>
        <v>71.978923438716066</v>
      </c>
      <c r="DJ188" s="21">
        <f t="shared" si="196"/>
        <v>70.480051864137863</v>
      </c>
      <c r="DK188" s="19">
        <f>Coeff_Summary!$B$11+Coeff_Summary!$D$11*(F188)+Coeff_Summary!$E$11*CM188*100+Coeff_Summary!$F$11*(F188)^2+Coeff_Summary!$G$11*(F188)*CM188*100+Coeff_Summary!$H$11*(CM188*100)^2</f>
        <v>0.94090029569370981</v>
      </c>
      <c r="DL188" s="19">
        <f>Coeff_Summary!$B$9+Coeff_Summary!$D$9*(G188)+Coeff_Summary!$E$9*CN188*100+Coeff_Summary!$F$9*(G188)^2+Coeff_Summary!$G$9*(G188)*CN188*100+Coeff_Summary!$H$9*(CN188*100)^2</f>
        <v>0.95688238154259042</v>
      </c>
      <c r="DM188" s="30">
        <f t="shared" si="197"/>
        <v>0.94889133861815012</v>
      </c>
      <c r="DN188">
        <f>DK188*8314.4*(GERC_A_PARA!F188+273)/('Config sheet'!$N$28*GERC_A_PARA!CM188*10^5)</f>
        <v>4.0557461475336988E-2</v>
      </c>
      <c r="DO188">
        <f>DL188*(8314.4/'Config sheet'!$N$28)*((GERC_A_PARA!G188+273)/(GERC_A_PARA!CN188*10^5))</f>
        <v>2.6486982170499697E-2</v>
      </c>
      <c r="DP188" s="30">
        <f t="shared" si="198"/>
        <v>1590.3495839209113</v>
      </c>
      <c r="DQ188" s="30">
        <f t="shared" si="176"/>
        <v>39212.256538491783</v>
      </c>
      <c r="DR188" s="30">
        <f t="shared" si="177"/>
        <v>1021.2671465998114</v>
      </c>
      <c r="DS188" s="30">
        <f t="shared" si="178"/>
        <v>38557.323745899004</v>
      </c>
      <c r="DT188" s="19">
        <f>(Coeff_Summary!$B$5+Coeff_Summary!$D$5*(F188)+Coeff_Summary!$E$5*CM188*100+Coeff_Summary!$F$5*(F188)^2+Coeff_Summary!$G$5*(F188)*CM188*100+Coeff_Summary!$H$5*(CM188*100)^2+Coeff_Summary!$B$3+Coeff_Summary!$D$3*(G188)+Coeff_Summary!$E$3*CN188*100+Coeff_Summary!$F$3*(G188)^2+Coeff_Summary!$G$3*(G188)*CN188*100+Coeff_Summary!$H$3*(CN188*100)^2)/2</f>
        <v>1.4116748018729779</v>
      </c>
      <c r="DU188" s="30">
        <f t="shared" si="199"/>
        <v>3.4291017945483815</v>
      </c>
      <c r="DV188" s="30">
        <f>DM188*(8314.4/'Config sheet'!$N$28)*(273+F188)*DU188*((CO188^(1/DU188))-1)</f>
        <v>95576.256313969905</v>
      </c>
      <c r="DW188" s="30">
        <f t="shared" si="179"/>
        <v>353.463557662911</v>
      </c>
      <c r="DX188" s="30">
        <f t="shared" si="180"/>
        <v>350.39</v>
      </c>
      <c r="DY188" s="30">
        <f t="shared" si="181"/>
        <v>105.61072957815078</v>
      </c>
      <c r="DZ188" s="30">
        <f t="shared" si="182"/>
        <v>985.73756466633199</v>
      </c>
      <c r="EA188" s="65">
        <f>Coeff_Summary!$B$9+Coeff_Summary!$D$9*(DW188-273)+Coeff_Summary!$E$9*CN188*100+Coeff_Summary!$F$9*(DW188-273)^2+Coeff_Summary!$G$9*(DW188-273)*CN188*100+Coeff_Summary!$H$9*(CN188*100)^2</f>
        <v>0.9590519516163768</v>
      </c>
      <c r="EB188" s="30">
        <f>EA188*(8314.4/'Config sheet'!$C$28)*(DW188/(CM188*10^5))</f>
        <v>4.9430478627956562E-2</v>
      </c>
      <c r="EC188" s="30">
        <f t="shared" si="183"/>
        <v>1.2187764428504793</v>
      </c>
      <c r="ED188" s="30">
        <f t="shared" si="184"/>
        <v>1.0169859505008421</v>
      </c>
      <c r="EE188" s="30">
        <f>('Config sheet'!$N$132*(CN188-CM188) - 'Config sheet'!$N$133*GERC_A_PARA!CN188)*10^5</f>
        <v>107758.43292177375</v>
      </c>
      <c r="EF188" s="30">
        <f>('Config sheet'!$N$132*(CN188-CM188) + 'Config sheet'!$N$133*CM188)*10^5</f>
        <v>149258.92046041551</v>
      </c>
      <c r="EG188" s="30">
        <f>'Config sheet'!$N$148</f>
        <v>386976</v>
      </c>
      <c r="EH188" s="30">
        <f t="shared" si="185"/>
        <v>2386.520458186541</v>
      </c>
      <c r="EI188" s="30">
        <f>'Config sheet'!$E$127+'Config sheet'!$P$127</f>
        <v>3308.2</v>
      </c>
      <c r="EJ188" s="30"/>
      <c r="EK188" s="63">
        <f t="shared" si="186"/>
        <v>51998.998264812704</v>
      </c>
      <c r="EL188" s="63">
        <f t="shared" si="207"/>
        <v>51388.472055824182</v>
      </c>
      <c r="EM188" s="63">
        <f t="shared" si="208"/>
        <v>39212.256538491783</v>
      </c>
      <c r="EN188" s="63">
        <f t="shared" si="209"/>
        <v>38557.323745899004</v>
      </c>
      <c r="EO188" s="30">
        <f>BL188*(('Config sheet'!$D$8+273)/(C188+273))*(GERC_A_PARA!AI188/'Config sheet'!$D$7)*(1/GERC_A_PARA!BG188)*24*10^-3</f>
        <v>1804.7166202749945</v>
      </c>
      <c r="EP188" s="30">
        <f>BN188*(('Config sheet'!$D$8+273)/(D188+273))*(GERC_A_PARA!AJ188/'Config sheet'!$D$7)*(1/GERC_A_PARA!BH188)*24*10^-3</f>
        <v>1783.5272352244622</v>
      </c>
      <c r="EQ188" s="30">
        <f t="shared" si="200"/>
        <v>1794.1219277497285</v>
      </c>
      <c r="ER188" s="30">
        <f>DP188*(('Config sheet'!$D$8+273)/(F188+273))*(CM188/'Config sheet'!$D$7)*(1/DK188)*24*10^-3</f>
        <v>1360.9302766393937</v>
      </c>
      <c r="ES188" s="30">
        <f>DR188*(('Config sheet'!$D$8+273)/(G188+273))*(CN188/'Config sheet'!$D$7)*(1/DL188)*24*10^-3</f>
        <v>1338.1996830626497</v>
      </c>
      <c r="ET188" s="30">
        <f t="shared" si="201"/>
        <v>1349.5649798510217</v>
      </c>
      <c r="EU188">
        <f t="shared" si="202"/>
        <v>1.0118806063804602</v>
      </c>
      <c r="EV188">
        <f t="shared" si="203"/>
        <v>1.0169859505008416</v>
      </c>
      <c r="EW188" s="30">
        <f t="shared" si="204"/>
        <v>0.78076237286567063</v>
      </c>
      <c r="EX188" s="30">
        <f>'Config sheet'!$C$123/('Config sheet'!$F$17*10^-3)</f>
        <v>1.2841244171864261</v>
      </c>
      <c r="EY188" s="30">
        <f t="shared" si="205"/>
        <v>0.73041133949337322</v>
      </c>
      <c r="EZ188" s="30">
        <f>'Config sheet'!$N$123/('Config sheet'!$Q$17*10^-3)</f>
        <v>1.4616189626248377</v>
      </c>
      <c r="FA188" s="1" t="s">
        <v>595</v>
      </c>
      <c r="FB188" s="30">
        <f t="shared" si="206"/>
        <v>-3.0735576629110142</v>
      </c>
      <c r="FC188" s="30"/>
    </row>
    <row r="189" spans="1:159" x14ac:dyDescent="0.25">
      <c r="A189" s="1">
        <v>43489</v>
      </c>
      <c r="B189" s="2">
        <v>0.91805555555555562</v>
      </c>
      <c r="C189">
        <v>24.75</v>
      </c>
      <c r="D189">
        <v>77.11</v>
      </c>
      <c r="E189">
        <v>22.74</v>
      </c>
      <c r="F189">
        <v>22.7</v>
      </c>
      <c r="G189">
        <v>76.959999999999994</v>
      </c>
      <c r="H189">
        <v>66.72</v>
      </c>
      <c r="I189">
        <v>72</v>
      </c>
      <c r="J189">
        <v>72.31</v>
      </c>
      <c r="K189">
        <v>72.42</v>
      </c>
      <c r="L189">
        <v>69.88</v>
      </c>
      <c r="M189">
        <v>21.9</v>
      </c>
      <c r="N189">
        <v>34.64</v>
      </c>
      <c r="O189">
        <v>34.15</v>
      </c>
      <c r="P189">
        <v>34.08</v>
      </c>
      <c r="Q189">
        <v>62.9</v>
      </c>
      <c r="R189">
        <v>3.71</v>
      </c>
      <c r="S189">
        <v>78.430000000000007</v>
      </c>
      <c r="T189">
        <v>74.97</v>
      </c>
      <c r="U189">
        <v>72.150000000000006</v>
      </c>
      <c r="V189">
        <v>72.150000000000006</v>
      </c>
      <c r="W189">
        <v>2.84</v>
      </c>
      <c r="X189">
        <v>2.38</v>
      </c>
      <c r="Y189">
        <v>3.79</v>
      </c>
      <c r="Z189">
        <v>3.61</v>
      </c>
      <c r="AA189">
        <v>4.71</v>
      </c>
      <c r="AB189">
        <v>4.46</v>
      </c>
      <c r="AC189">
        <v>3.84</v>
      </c>
      <c r="AD189">
        <v>1.81</v>
      </c>
      <c r="AE189">
        <v>1.56</v>
      </c>
      <c r="AF189">
        <v>2.2599999999999998</v>
      </c>
      <c r="AH189" s="4" t="str">
        <f t="shared" si="211"/>
        <v>ON</v>
      </c>
      <c r="AI189" s="31">
        <f>M189+'Config sheet'!$D$9-'Config sheet'!$C$139</f>
        <v>22.858899999999998</v>
      </c>
      <c r="AJ189" s="31">
        <f>N189+'Config sheet'!$D$9+'Config sheet'!$C$140</f>
        <v>35.998899999999999</v>
      </c>
      <c r="AK189" s="25">
        <f t="shared" si="141"/>
        <v>1.5748308098814905</v>
      </c>
      <c r="AL189" s="46">
        <f>'Config sheet'!$C$47</f>
        <v>3546.9708798579968</v>
      </c>
      <c r="AM189" s="4">
        <f>'Config sheet'!$C$42</f>
        <v>1817.9423322060413</v>
      </c>
      <c r="AN189" s="25">
        <f>'Config sheet'!$C$46</f>
        <v>1729.0285476519553</v>
      </c>
      <c r="AO189" s="25">
        <f t="shared" si="142"/>
        <v>1.5544774869717681</v>
      </c>
      <c r="AP189" s="25">
        <f>'Config sheet'!$C$50/100*GERC_A_PARA!AM189</f>
        <v>351.771841281869</v>
      </c>
      <c r="AQ189" s="25">
        <f t="shared" si="143"/>
        <v>351.771841281869</v>
      </c>
      <c r="AR189" s="25">
        <f t="shared" si="144"/>
        <v>471.13159452459212</v>
      </c>
      <c r="AS189" s="27">
        <f t="shared" si="145"/>
        <v>2169.7141734879106</v>
      </c>
      <c r="AT189" s="25">
        <f t="shared" si="146"/>
        <v>1620.0237019412441</v>
      </c>
      <c r="AU189" s="25">
        <f>'Config sheet'!$C$51/100*GERC_A_PARA!AN189</f>
        <v>266.0974934836359</v>
      </c>
      <c r="AV189" s="25">
        <f t="shared" si="147"/>
        <v>266.0974934836359</v>
      </c>
      <c r="AW189" s="25">
        <f t="shared" si="148"/>
        <v>356.38707165161685</v>
      </c>
      <c r="AX189" s="27">
        <f t="shared" si="149"/>
        <v>1995.1260411355911</v>
      </c>
      <c r="AY189" s="25">
        <f t="shared" si="150"/>
        <v>1489.6669406938674</v>
      </c>
      <c r="AZ189" s="31">
        <f t="shared" si="187"/>
        <v>93.434348761883868</v>
      </c>
      <c r="BA189" s="31">
        <f t="shared" si="188"/>
        <v>94.778016922242514</v>
      </c>
      <c r="BB189" s="31">
        <f t="shared" si="189"/>
        <v>69.763041334780596</v>
      </c>
      <c r="BC189" s="31">
        <f t="shared" si="190"/>
        <v>70.766295262843173</v>
      </c>
      <c r="BD189" s="25">
        <f t="shared" si="151"/>
        <v>94.106182842063191</v>
      </c>
      <c r="BE189">
        <f>'Config sheet'!$D$59</f>
        <v>82.44</v>
      </c>
      <c r="BF189" s="30">
        <f t="shared" si="191"/>
        <v>82.185425570437545</v>
      </c>
      <c r="BG189" s="19">
        <f>Coeff_Summary!$B$10+Coeff_Summary!$D$10*(C189)+Coeff_Summary!$E$10*AI189*100+Coeff_Summary!$F$10*(C189)^2+Coeff_Summary!$G$10*(C189)*AI189*100+Coeff_Summary!$H$10*(AI189*100)^2</f>
        <v>0.96098079526222813</v>
      </c>
      <c r="BH189" s="19">
        <f>Coeff_Summary!$B$8+Coeff_Summary!$D$8*(D189)+Coeff_Summary!$E$8*AJ189*100+Coeff_Summary!$F$8*(D189)^2+Coeff_Summary!$G$8*(D189)*AJ189*100+Coeff_Summary!$H$8*(AJ189*100)^2</f>
        <v>0.97258105930626571</v>
      </c>
      <c r="BI189" s="30">
        <f t="shared" si="192"/>
        <v>0.96678092728424692</v>
      </c>
      <c r="BJ189" s="30">
        <f>BG189*8314.4*(GERC_A_PARA!C189+273)/('Config sheet'!$C$28*AI189*10^5)</f>
        <v>6.3552733596799152E-2</v>
      </c>
      <c r="BK189">
        <f>BH189*(8314.4/'Config sheet'!$C$28)*(BT189/(AJ189*10^5))</f>
        <v>4.8024646545358568E-2</v>
      </c>
      <c r="BL189" s="30">
        <f t="shared" si="193"/>
        <v>3337.9189015539037</v>
      </c>
      <c r="BM189" s="30">
        <f t="shared" si="152"/>
        <v>52522.035050936327</v>
      </c>
      <c r="BN189" s="30">
        <f t="shared" si="153"/>
        <v>2492.2673233876708</v>
      </c>
      <c r="BO189" s="30">
        <f t="shared" si="154"/>
        <v>51895.589091608643</v>
      </c>
      <c r="BP189" s="19">
        <f>(Coeff_Summary!$B$4+Coeff_Summary!$D$4*(C189)+Coeff_Summary!$E$4*AI189*100+Coeff_Summary!$F$4*(C189)^2+Coeff_Summary!$G$4*(C189)*AI189*100+Coeff_Summary!$H$4*(AI189*100)^2+Coeff_Summary!$B$2+Coeff_Summary!$D$2*(D189)+Coeff_Summary!$E$2*AJ189*100+Coeff_Summary!$F$2*(D189)^2+Coeff_Summary!$G$2*(D189)*AJ189*100+Coeff_Summary!$H$2*(AJ189*100)^2)/2</f>
        <v>1.3617095554743177</v>
      </c>
      <c r="BQ189" s="30">
        <f t="shared" si="194"/>
        <v>3.7646491082843472</v>
      </c>
      <c r="BR189" s="30">
        <f>BI189*(8314.4/'Config sheet'!$C$28)*(273+C189)*BQ189*((AK189^(1/BQ189))-1)</f>
        <v>70543.827201138949</v>
      </c>
      <c r="BS189" s="30">
        <f t="shared" si="155"/>
        <v>335.92537886967062</v>
      </c>
      <c r="BT189" s="30">
        <f t="shared" si="156"/>
        <v>350.11</v>
      </c>
      <c r="BU189" s="52">
        <f t="shared" si="157"/>
        <v>72.909432524199048</v>
      </c>
      <c r="BV189" s="30">
        <f t="shared" si="158"/>
        <v>1411.6087576854989</v>
      </c>
      <c r="BW189" s="65">
        <f>Coeff_Summary!$B$8+Coeff_Summary!$D$8*(BS189-273)+Coeff_Summary!$E$8*AJ189*100+Coeff_Summary!$F$8*(BS189-273)^2+Coeff_Summary!$G$8*(BS189-273)*AJ189*100+Coeff_Summary!$H$8*(AJ189*100)^2</f>
        <v>0.96597548597842697</v>
      </c>
      <c r="BX189" s="30">
        <f>BW189*(8314.4/'Config sheet'!$C$28)*(BS189/(AI189*10^5))</f>
        <v>7.2073676776715584E-2</v>
      </c>
      <c r="BY189" s="30">
        <f t="shared" si="159"/>
        <v>1.1340767375008018</v>
      </c>
      <c r="BZ189" s="30">
        <f t="shared" si="160"/>
        <v>1.0120712756188557</v>
      </c>
      <c r="CA189" s="30">
        <f>('Config sheet'!$C$132*(AJ189-AI189) - 'Config sheet'!$C$133*GERC_A_PARA!AJ189)*10^5</f>
        <v>97445.249336310764</v>
      </c>
      <c r="CB189" s="30">
        <f>('Config sheet'!$C$132*(AJ189-AI189) + 'Config sheet'!$C$133*AI189)*10^5</f>
        <v>122096.39100513243</v>
      </c>
      <c r="CC189" s="30">
        <f>'Config sheet'!$C$148</f>
        <v>386976</v>
      </c>
      <c r="CD189" s="30">
        <f t="shared" si="195"/>
        <v>14.18462113032939</v>
      </c>
      <c r="CE189" s="30"/>
      <c r="CF189" s="30"/>
      <c r="CG189" s="30"/>
      <c r="CH189" s="30"/>
      <c r="CI189" s="30"/>
      <c r="CJ189" s="30"/>
      <c r="CK189" s="30"/>
      <c r="CL189" s="30"/>
      <c r="CM189" s="46">
        <f>P189+'Config sheet'!$O$9-'Config sheet'!$C$139</f>
        <v>35.038899999999998</v>
      </c>
      <c r="CN189" s="46">
        <f>Q189+'Config sheet'!$O$9+'Config sheet'!C$140</f>
        <v>64.258899999999997</v>
      </c>
      <c r="CO189" s="27">
        <f t="shared" si="161"/>
        <v>1.8339302889074713</v>
      </c>
      <c r="CP189" s="46">
        <f>'Config sheet'!$N$47</f>
        <v>1852.7346826837274</v>
      </c>
      <c r="CQ189" s="27">
        <f>'Config sheet'!$N$42</f>
        <v>970.82423361890676</v>
      </c>
      <c r="CR189" s="27">
        <f>'Config sheet'!$N$46</f>
        <v>881.91044906482068</v>
      </c>
      <c r="CS189" s="27">
        <f t="shared" si="162"/>
        <v>1.3846531487974325</v>
      </c>
      <c r="CT189" s="27">
        <f>'Config sheet'!$N$50/100*GERC_A_PARA!CQ189</f>
        <v>274.64617569078871</v>
      </c>
      <c r="CU189" s="27">
        <f t="shared" si="163"/>
        <v>274.64617569078871</v>
      </c>
      <c r="CV189" s="27">
        <f t="shared" si="164"/>
        <v>425.58792363742924</v>
      </c>
      <c r="CW189" s="27">
        <f t="shared" si="165"/>
        <v>1245.4704093096955</v>
      </c>
      <c r="CX189" s="27">
        <f t="shared" si="166"/>
        <v>803.74387019581684</v>
      </c>
      <c r="CY189" s="27">
        <f>'Config sheet'!$N$51/100*GERC_A_PARA!CR189</f>
        <v>198.78261521921058</v>
      </c>
      <c r="CZ189" s="27">
        <f t="shared" si="167"/>
        <v>198.78261521921058</v>
      </c>
      <c r="DA189" s="27">
        <f t="shared" si="168"/>
        <v>308.03079727426638</v>
      </c>
      <c r="DB189" s="27">
        <f t="shared" si="169"/>
        <v>1080.6930642840312</v>
      </c>
      <c r="DC189" s="27">
        <f t="shared" si="170"/>
        <v>697.4075172631741</v>
      </c>
      <c r="DD189" s="50">
        <f t="shared" si="171"/>
        <v>84.452206411867138</v>
      </c>
      <c r="DE189" s="50">
        <f t="shared" si="172"/>
        <v>87.612327059861599</v>
      </c>
      <c r="DF189" s="50">
        <f t="shared" si="173"/>
        <v>54.499844171867196</v>
      </c>
      <c r="DG189" s="50">
        <f t="shared" si="174"/>
        <v>56.539176123007302</v>
      </c>
      <c r="DH189" s="27">
        <f t="shared" si="175"/>
        <v>86.032266735864368</v>
      </c>
      <c r="DI189">
        <f>'Config sheet'!$N$59</f>
        <v>71.978923438716066</v>
      </c>
      <c r="DJ189" s="21">
        <f t="shared" si="196"/>
        <v>70.775888441650807</v>
      </c>
      <c r="DK189" s="19">
        <f>Coeff_Summary!$B$11+Coeff_Summary!$D$11*(F189)+Coeff_Summary!$E$11*CM189*100+Coeff_Summary!$F$11*(F189)^2+Coeff_Summary!$G$11*(F189)*CM189*100+Coeff_Summary!$H$11*(CM189*100)^2</f>
        <v>0.94063558273488379</v>
      </c>
      <c r="DL189" s="19">
        <f>Coeff_Summary!$B$9+Coeff_Summary!$D$9*(G189)+Coeff_Summary!$E$9*CN189*100+Coeff_Summary!$F$9*(G189)^2+Coeff_Summary!$G$9*(G189)*CN189*100+Coeff_Summary!$H$9*(CN189*100)^2</f>
        <v>0.9565769101807442</v>
      </c>
      <c r="DM189" s="30">
        <f t="shared" si="197"/>
        <v>0.948606246457814</v>
      </c>
      <c r="DN189">
        <f>DK189*8314.4*(GERC_A_PARA!F189+273)/('Config sheet'!$N$28*GERC_A_PARA!CM189*10^5)</f>
        <v>4.0303740037370535E-2</v>
      </c>
      <c r="DO189">
        <f>DL189*(8314.4/'Config sheet'!$N$28)*((GERC_A_PARA!G189+273)/(GERC_A_PARA!CN189*10^5))</f>
        <v>2.6450147561499666E-2</v>
      </c>
      <c r="DP189" s="30">
        <f t="shared" si="198"/>
        <v>1593.9496441143347</v>
      </c>
      <c r="DQ189" s="30">
        <f t="shared" si="176"/>
        <v>39548.430062232153</v>
      </c>
      <c r="DR189" s="30">
        <f t="shared" si="177"/>
        <v>1028.6292201576812</v>
      </c>
      <c r="DS189" s="30">
        <f t="shared" si="178"/>
        <v>38889.356581697655</v>
      </c>
      <c r="DT189" s="19">
        <f>(Coeff_Summary!$B$5+Coeff_Summary!$D$5*(F189)+Coeff_Summary!$E$5*CM189*100+Coeff_Summary!$F$5*(F189)^2+Coeff_Summary!$G$5*(F189)*CM189*100+Coeff_Summary!$H$5*(CM189*100)^2+Coeff_Summary!$B$3+Coeff_Summary!$D$3*(G189)+Coeff_Summary!$E$3*CN189*100+Coeff_Summary!$F$3*(G189)^2+Coeff_Summary!$G$3*(G189)*CN189*100+Coeff_Summary!$H$3*(CN189*100)^2)/2</f>
        <v>1.4123677728974096</v>
      </c>
      <c r="DU189" s="30">
        <f t="shared" si="199"/>
        <v>3.4250197656662755</v>
      </c>
      <c r="DV189" s="30">
        <f>DM189*(8314.4/'Config sheet'!$N$28)*(273+F189)*DU189*((CO189^(1/DU189))-1)</f>
        <v>94488.848535636265</v>
      </c>
      <c r="DW189" s="30">
        <f t="shared" si="179"/>
        <v>352.98071228006518</v>
      </c>
      <c r="DX189" s="30">
        <f t="shared" si="180"/>
        <v>349.96</v>
      </c>
      <c r="DY189" s="30">
        <f t="shared" si="181"/>
        <v>105.56710704029706</v>
      </c>
      <c r="DZ189" s="30">
        <f t="shared" si="182"/>
        <v>983.2833463683844</v>
      </c>
      <c r="EA189" s="65">
        <f>Coeff_Summary!$B$9+Coeff_Summary!$D$9*(DW189-273)+Coeff_Summary!$E$9*CN189*100+Coeff_Summary!$F$9*(DW189-273)^2+Coeff_Summary!$G$9*(DW189-273)*CN189*100+Coeff_Summary!$H$9*(CN189*100)^2</f>
        <v>0.95872127850685751</v>
      </c>
      <c r="EB189" s="30">
        <f>EA189*(8314.4/'Config sheet'!$C$28)*(DW189/(CM189*10^5))</f>
        <v>4.9036104586154497E-2</v>
      </c>
      <c r="EC189" s="30">
        <f t="shared" si="183"/>
        <v>1.2166638763719475</v>
      </c>
      <c r="ED189" s="30">
        <f t="shared" si="184"/>
        <v>1.0169473999691905</v>
      </c>
      <c r="EE189" s="30">
        <f>('Config sheet'!$N$132*(CN189-CM189) - 'Config sheet'!$N$133*GERC_A_PARA!CN189)*10^5</f>
        <v>106710.82312604404</v>
      </c>
      <c r="EF189" s="30">
        <f>('Config sheet'!$N$132*(CN189-CM189) + 'Config sheet'!$N$133*CM189)*10^5</f>
        <v>148299.26399883098</v>
      </c>
      <c r="EG189" s="30">
        <f>'Config sheet'!$N$148</f>
        <v>386976</v>
      </c>
      <c r="EH189" s="30">
        <f t="shared" si="185"/>
        <v>2394.8921040538835</v>
      </c>
      <c r="EI189" s="30">
        <f>'Config sheet'!$E$127+'Config sheet'!$P$127</f>
        <v>3308.2</v>
      </c>
      <c r="EJ189" s="30"/>
      <c r="EK189" s="63">
        <f t="shared" si="186"/>
        <v>52522.035050936327</v>
      </c>
      <c r="EL189" s="63">
        <f t="shared" si="207"/>
        <v>51895.589091608643</v>
      </c>
      <c r="EM189" s="63">
        <f t="shared" si="208"/>
        <v>39548.430062232153</v>
      </c>
      <c r="EN189" s="63">
        <f t="shared" si="209"/>
        <v>38889.356581697655</v>
      </c>
      <c r="EO189" s="30">
        <f>BL189*(('Config sheet'!$D$8+273)/(C189+273))*(GERC_A_PARA!AI189/'Config sheet'!$D$7)*(1/GERC_A_PARA!BG189)*24*10^-3</f>
        <v>1822.8695311469576</v>
      </c>
      <c r="EP189" s="30">
        <f>BN189*(('Config sheet'!$D$8+273)/(D189+273))*(GERC_A_PARA!AJ189/'Config sheet'!$D$7)*(1/GERC_A_PARA!BH189)*24*10^-3</f>
        <v>1801.1276231827835</v>
      </c>
      <c r="EQ189" s="30">
        <f t="shared" si="200"/>
        <v>1811.9985771648705</v>
      </c>
      <c r="ER189" s="30">
        <f>DP189*(('Config sheet'!$D$8+273)/(F189+273))*(CM189/'Config sheet'!$D$7)*(1/DK189)*24*10^-3</f>
        <v>1372.5977695880267</v>
      </c>
      <c r="ES189" s="30">
        <f>DR189*(('Config sheet'!$D$8+273)/(G189+273))*(CN189/'Config sheet'!$D$7)*(1/DL189)*24*10^-3</f>
        <v>1349.723466159224</v>
      </c>
      <c r="ET189" s="30">
        <f t="shared" si="201"/>
        <v>1361.1606178736254</v>
      </c>
      <c r="EU189">
        <f t="shared" si="202"/>
        <v>1.0120712756188559</v>
      </c>
      <c r="EV189">
        <f t="shared" si="203"/>
        <v>1.0169473999691907</v>
      </c>
      <c r="EW189" s="30">
        <f t="shared" si="204"/>
        <v>0.77903414245179015</v>
      </c>
      <c r="EX189" s="30">
        <f>'Config sheet'!$C$123/('Config sheet'!$F$17*10^-3)</f>
        <v>1.2841244171864261</v>
      </c>
      <c r="EY189" s="30">
        <f t="shared" si="205"/>
        <v>0.72238597962410023</v>
      </c>
      <c r="EZ189" s="30">
        <f>'Config sheet'!$N$123/('Config sheet'!$Q$17*10^-3)</f>
        <v>1.4616189626248377</v>
      </c>
      <c r="FA189" s="1" t="s">
        <v>596</v>
      </c>
      <c r="FB189" s="30">
        <f t="shared" si="206"/>
        <v>-3.0207122800651973</v>
      </c>
      <c r="FC189" s="30"/>
    </row>
    <row r="190" spans="1:159" x14ac:dyDescent="0.25">
      <c r="A190" s="1">
        <v>43489</v>
      </c>
      <c r="B190" s="2">
        <v>0.95972222222222225</v>
      </c>
      <c r="C190">
        <v>24.39</v>
      </c>
      <c r="D190">
        <v>76.709999999999994</v>
      </c>
      <c r="E190">
        <v>22.03</v>
      </c>
      <c r="F190">
        <v>22.01</v>
      </c>
      <c r="G190">
        <v>76.650000000000006</v>
      </c>
      <c r="H190">
        <v>66.819999999999993</v>
      </c>
      <c r="I190">
        <v>72.05</v>
      </c>
      <c r="J190">
        <v>72.38</v>
      </c>
      <c r="K190">
        <v>72.459999999999994</v>
      </c>
      <c r="L190">
        <v>69.94</v>
      </c>
      <c r="M190">
        <v>21.84</v>
      </c>
      <c r="N190">
        <v>34.57</v>
      </c>
      <c r="O190">
        <v>34.08</v>
      </c>
      <c r="P190">
        <v>34.020000000000003</v>
      </c>
      <c r="Q190">
        <v>62.93</v>
      </c>
      <c r="R190">
        <v>3.71</v>
      </c>
      <c r="S190">
        <v>78.41</v>
      </c>
      <c r="T190">
        <v>75.09</v>
      </c>
      <c r="U190">
        <v>71.959999999999994</v>
      </c>
      <c r="V190">
        <v>71.959999999999994</v>
      </c>
      <c r="W190">
        <v>2.88</v>
      </c>
      <c r="X190">
        <v>2.4300000000000002</v>
      </c>
      <c r="Y190">
        <v>3.79</v>
      </c>
      <c r="Z190">
        <v>3.64</v>
      </c>
      <c r="AA190">
        <v>4.72</v>
      </c>
      <c r="AB190">
        <v>4.46</v>
      </c>
      <c r="AC190">
        <v>3.81</v>
      </c>
      <c r="AD190">
        <v>1.69</v>
      </c>
      <c r="AE190">
        <v>1.25</v>
      </c>
      <c r="AF190">
        <v>2.15</v>
      </c>
      <c r="AH190" s="4" t="str">
        <f t="shared" si="211"/>
        <v>ON</v>
      </c>
      <c r="AI190" s="31">
        <f>M190+'Config sheet'!$D$9-'Config sheet'!$C$139</f>
        <v>22.7989</v>
      </c>
      <c r="AJ190" s="31">
        <f>N190+'Config sheet'!$D$9+'Config sheet'!$C$140</f>
        <v>35.928899999999999</v>
      </c>
      <c r="AK190" s="25">
        <f t="shared" si="141"/>
        <v>1.5759049778717393</v>
      </c>
      <c r="AL190" s="46">
        <f>'Config sheet'!$C$47</f>
        <v>3546.9708798579968</v>
      </c>
      <c r="AM190" s="4">
        <f>'Config sheet'!$C$42</f>
        <v>1817.9423322060413</v>
      </c>
      <c r="AN190" s="25">
        <f>'Config sheet'!$C$46</f>
        <v>1729.0285476519553</v>
      </c>
      <c r="AO190" s="25">
        <f t="shared" si="142"/>
        <v>1.5535399984175566</v>
      </c>
      <c r="AP190" s="25">
        <f>'Config sheet'!$C$50/100*GERC_A_PARA!AM190</f>
        <v>351.771841281869</v>
      </c>
      <c r="AQ190" s="25">
        <f t="shared" si="143"/>
        <v>351.771841281869</v>
      </c>
      <c r="AR190" s="25">
        <f t="shared" si="144"/>
        <v>471.42152568256779</v>
      </c>
      <c r="AS190" s="27">
        <f t="shared" si="145"/>
        <v>2169.7141734879106</v>
      </c>
      <c r="AT190" s="25">
        <f t="shared" si="146"/>
        <v>1619.0273635853071</v>
      </c>
      <c r="AU190" s="25">
        <f>'Config sheet'!$C$51/100*GERC_A_PARA!AN190</f>
        <v>266.0974934836359</v>
      </c>
      <c r="AV190" s="25">
        <f t="shared" si="147"/>
        <v>266.0974934836359</v>
      </c>
      <c r="AW190" s="25">
        <f t="shared" si="148"/>
        <v>356.60638981573993</v>
      </c>
      <c r="AX190" s="27">
        <f t="shared" si="149"/>
        <v>1995.1260411355911</v>
      </c>
      <c r="AY190" s="25">
        <f t="shared" si="150"/>
        <v>1488.7507736595173</v>
      </c>
      <c r="AZ190" s="31">
        <f t="shared" si="187"/>
        <v>93.418400447526523</v>
      </c>
      <c r="BA190" s="31">
        <f t="shared" si="188"/>
        <v>94.765332448962951</v>
      </c>
      <c r="BB190" s="31">
        <f t="shared" si="189"/>
        <v>69.708235506329032</v>
      </c>
      <c r="BC190" s="31">
        <f t="shared" si="190"/>
        <v>70.713307876625962</v>
      </c>
      <c r="BD190" s="25">
        <f t="shared" si="151"/>
        <v>94.09186644824473</v>
      </c>
      <c r="BE190">
        <f>'Config sheet'!$D$59</f>
        <v>82.44</v>
      </c>
      <c r="BF190" s="30">
        <f t="shared" si="191"/>
        <v>82.151319069861117</v>
      </c>
      <c r="BG190" s="19">
        <f>Coeff_Summary!$B$10+Coeff_Summary!$D$10*(C190)+Coeff_Summary!$E$10*AI190*100+Coeff_Summary!$F$10*(C190)^2+Coeff_Summary!$G$10*(C190)*AI190*100+Coeff_Summary!$H$10*(AI190*100)^2</f>
        <v>0.9608806256949014</v>
      </c>
      <c r="BH190" s="19">
        <f>Coeff_Summary!$B$8+Coeff_Summary!$D$8*(D190)+Coeff_Summary!$E$8*AJ190*100+Coeff_Summary!$F$8*(D190)^2+Coeff_Summary!$G$8*(D190)*AJ190*100+Coeff_Summary!$H$8*(AJ190*100)^2</f>
        <v>0.97245502214309498</v>
      </c>
      <c r="BI190" s="30">
        <f t="shared" si="192"/>
        <v>0.96666782391899819</v>
      </c>
      <c r="BJ190" s="30">
        <f>BG190*8314.4*(GERC_A_PARA!C190+273)/('Config sheet'!$C$28*AI190*10^5)</f>
        <v>6.3636309968341714E-2</v>
      </c>
      <c r="BK190">
        <f>BH190*(8314.4/'Config sheet'!$C$28)*(BT190/(AJ190*10^5))</f>
        <v>4.8057009096432943E-2</v>
      </c>
      <c r="BL190" s="30">
        <f t="shared" si="193"/>
        <v>3337.4111032341175</v>
      </c>
      <c r="BM190" s="30">
        <f t="shared" si="152"/>
        <v>52445.075852047972</v>
      </c>
      <c r="BN190" s="30">
        <f t="shared" si="153"/>
        <v>2490.3556264202889</v>
      </c>
      <c r="BO190" s="30">
        <f t="shared" si="154"/>
        <v>51820.861789859846</v>
      </c>
      <c r="BP190" s="19">
        <f>(Coeff_Summary!$B$4+Coeff_Summary!$D$4*(C190)+Coeff_Summary!$E$4*AI190*100+Coeff_Summary!$F$4*(C190)^2+Coeff_Summary!$G$4*(C190)*AI190*100+Coeff_Summary!$H$4*(AI190*100)^2+Coeff_Summary!$B$2+Coeff_Summary!$D$2*(D190)+Coeff_Summary!$E$2*AJ190*100+Coeff_Summary!$F$2*(D190)^2+Coeff_Summary!$G$2*(D190)*AJ190*100+Coeff_Summary!$H$2*(AJ190*100)^2)/2</f>
        <v>1.3619779093694619</v>
      </c>
      <c r="BQ190" s="30">
        <f t="shared" si="194"/>
        <v>3.762599523661331</v>
      </c>
      <c r="BR190" s="30">
        <f>BI190*(8314.4/'Config sheet'!$C$28)*(273+C190)*BQ190*((AK190^(1/BQ190))-1)</f>
        <v>70564.952321026678</v>
      </c>
      <c r="BS190" s="30">
        <f t="shared" si="155"/>
        <v>335.60208265923944</v>
      </c>
      <c r="BT190" s="30">
        <f t="shared" si="156"/>
        <v>349.71</v>
      </c>
      <c r="BU190" s="52">
        <f t="shared" si="157"/>
        <v>73.035326183561637</v>
      </c>
      <c r="BV190" s="30">
        <f t="shared" si="158"/>
        <v>1407.5320618253179</v>
      </c>
      <c r="BW190" s="65">
        <f>Coeff_Summary!$B$8+Coeff_Summary!$D$8*(BS190-273)+Coeff_Summary!$E$8*AJ190*100+Coeff_Summary!$F$8*(BS190-273)^2+Coeff_Summary!$G$8*(BS190-273)*AJ190*100+Coeff_Summary!$H$8*(AJ190*100)^2</f>
        <v>0.96586975771107764</v>
      </c>
      <c r="BX190" s="30">
        <f>BW190*(8314.4/'Config sheet'!$C$28)*(BS190/(AI190*10^5))</f>
        <v>7.2185905116751617E-2</v>
      </c>
      <c r="BY190" s="30">
        <f t="shared" si="159"/>
        <v>1.134350894209033</v>
      </c>
      <c r="BZ190" s="30">
        <f t="shared" si="160"/>
        <v>1.0120456133037576</v>
      </c>
      <c r="CA190" s="30">
        <f>('Config sheet'!$C$132*(AJ190-AI190) - 'Config sheet'!$C$133*GERC_A_PARA!AJ190)*10^5</f>
        <v>97388.933550391681</v>
      </c>
      <c r="CB190" s="30">
        <f>('Config sheet'!$C$132*(AJ190-AI190) + 'Config sheet'!$C$133*AI190)*10^5</f>
        <v>121985.62791712346</v>
      </c>
      <c r="CC190" s="30">
        <f>'Config sheet'!$C$148</f>
        <v>386976</v>
      </c>
      <c r="CD190" s="30">
        <f t="shared" si="195"/>
        <v>14.107917340760537</v>
      </c>
      <c r="CE190" s="30"/>
      <c r="CF190" s="30"/>
      <c r="CG190" s="30"/>
      <c r="CH190" s="30"/>
      <c r="CI190" s="30"/>
      <c r="CJ190" s="30"/>
      <c r="CK190" s="30"/>
      <c r="CL190" s="30"/>
      <c r="CM190" s="46">
        <f>P190+'Config sheet'!$O$9-'Config sheet'!$C$139</f>
        <v>34.978900000000003</v>
      </c>
      <c r="CN190" s="46">
        <f>Q190+'Config sheet'!$O$9+'Config sheet'!C$140</f>
        <v>64.288899999999998</v>
      </c>
      <c r="CO190" s="27">
        <f t="shared" si="161"/>
        <v>1.8379337257603867</v>
      </c>
      <c r="CP190" s="46">
        <f>'Config sheet'!$N$47</f>
        <v>1852.7346826837274</v>
      </c>
      <c r="CQ190" s="27">
        <f>'Config sheet'!$N$42</f>
        <v>970.82423361890676</v>
      </c>
      <c r="CR190" s="27">
        <f>'Config sheet'!$N$46</f>
        <v>881.91044906482068</v>
      </c>
      <c r="CS190" s="27">
        <f t="shared" si="162"/>
        <v>1.3873175504295074</v>
      </c>
      <c r="CT190" s="27">
        <f>'Config sheet'!$N$50/100*GERC_A_PARA!CQ190</f>
        <v>274.64617569078871</v>
      </c>
      <c r="CU190" s="27">
        <f t="shared" si="163"/>
        <v>274.64617569078871</v>
      </c>
      <c r="CV190" s="27">
        <f t="shared" si="164"/>
        <v>425.89898800482598</v>
      </c>
      <c r="CW190" s="27">
        <f t="shared" si="165"/>
        <v>1245.4704093096955</v>
      </c>
      <c r="CX190" s="27">
        <f t="shared" si="166"/>
        <v>803.15683879735627</v>
      </c>
      <c r="CY190" s="27">
        <f>'Config sheet'!$N$51/100*GERC_A_PARA!CR190</f>
        <v>198.78261521921058</v>
      </c>
      <c r="CZ190" s="27">
        <f t="shared" si="167"/>
        <v>198.78261521921058</v>
      </c>
      <c r="DA190" s="27">
        <f t="shared" si="168"/>
        <v>308.25593854301735</v>
      </c>
      <c r="DB190" s="27">
        <f t="shared" si="169"/>
        <v>1080.6930642840312</v>
      </c>
      <c r="DC190" s="27">
        <f t="shared" si="170"/>
        <v>696.89815087751674</v>
      </c>
      <c r="DD190" s="50">
        <f t="shared" si="171"/>
        <v>84.420165146659201</v>
      </c>
      <c r="DE190" s="50">
        <f t="shared" si="172"/>
        <v>87.586798246931693</v>
      </c>
      <c r="DF190" s="50">
        <f t="shared" si="173"/>
        <v>54.439376851611676</v>
      </c>
      <c r="DG190" s="50">
        <f t="shared" si="174"/>
        <v>56.481418967935895</v>
      </c>
      <c r="DH190" s="27">
        <f t="shared" si="175"/>
        <v>86.003481696795447</v>
      </c>
      <c r="DI190">
        <f>'Config sheet'!$N$59</f>
        <v>71.978923438716066</v>
      </c>
      <c r="DJ190" s="21">
        <f t="shared" si="196"/>
        <v>70.731939803284618</v>
      </c>
      <c r="DK190" s="19">
        <f>Coeff_Summary!$B$11+Coeff_Summary!$D$11*(F190)+Coeff_Summary!$E$11*CM190*100+Coeff_Summary!$F$11*(F190)^2+Coeff_Summary!$G$11*(F190)*CM190*100+Coeff_Summary!$H$11*(CM190*100)^2</f>
        <v>0.94014230793572418</v>
      </c>
      <c r="DL190" s="19">
        <f>Coeff_Summary!$B$9+Coeff_Summary!$D$9*(G190)+Coeff_Summary!$E$9*CN190*100+Coeff_Summary!$F$9*(G190)^2+Coeff_Summary!$G$9*(G190)*CN190*100+Coeff_Summary!$H$9*(CN190*100)^2</f>
        <v>0.95633760843110338</v>
      </c>
      <c r="DM190" s="30">
        <f t="shared" si="197"/>
        <v>0.94823995818341378</v>
      </c>
      <c r="DN190">
        <f>DK190*8314.4*(GERC_A_PARA!F190+273)/('Config sheet'!$N$28*GERC_A_PARA!CM190*10^5)</f>
        <v>4.0257543549650505E-2</v>
      </c>
      <c r="DO190">
        <f>DL190*(8314.4/'Config sheet'!$N$28)*((GERC_A_PARA!G190+273)/(GERC_A_PARA!CN190*10^5))</f>
        <v>2.6407777806964086E-2</v>
      </c>
      <c r="DP190" s="30">
        <f t="shared" si="198"/>
        <v>1593.4163337120806</v>
      </c>
      <c r="DQ190" s="30">
        <f t="shared" si="176"/>
        <v>39580.565360300374</v>
      </c>
      <c r="DR190" s="30">
        <f t="shared" si="177"/>
        <v>1027.5340272287801</v>
      </c>
      <c r="DS190" s="30">
        <f t="shared" si="178"/>
        <v>38910.279946304516</v>
      </c>
      <c r="DT190" s="19">
        <f>(Coeff_Summary!$B$5+Coeff_Summary!$D$5*(F190)+Coeff_Summary!$E$5*CM190*100+Coeff_Summary!$F$5*(F190)^2+Coeff_Summary!$G$5*(F190)*CM190*100+Coeff_Summary!$H$5*(CM190*100)^2+Coeff_Summary!$B$3+Coeff_Summary!$D$3*(G190)+Coeff_Summary!$E$3*CN190*100+Coeff_Summary!$F$3*(G190)^2+Coeff_Summary!$G$3*(G190)*CN190*100+Coeff_Summary!$H$3*(CN190*100)^2)/2</f>
        <v>1.4131854693994725</v>
      </c>
      <c r="DU190" s="30">
        <f t="shared" si="199"/>
        <v>3.4202206371231036</v>
      </c>
      <c r="DV190" s="30">
        <f>DM190*(8314.4/'Config sheet'!$N$28)*(273+F190)*DU190*((CO190^(1/DU190))-1)</f>
        <v>94613.930175462694</v>
      </c>
      <c r="DW190" s="30">
        <f t="shared" si="179"/>
        <v>352.46920635135882</v>
      </c>
      <c r="DX190" s="30">
        <f t="shared" si="180"/>
        <v>349.65</v>
      </c>
      <c r="DY190" s="30">
        <f t="shared" si="181"/>
        <v>105.15960166793342</v>
      </c>
      <c r="DZ190" s="30">
        <f t="shared" si="182"/>
        <v>989.20349743191321</v>
      </c>
      <c r="EA190" s="65">
        <f>Coeff_Summary!$B$9+Coeff_Summary!$D$9*(DW190-273)+Coeff_Summary!$E$9*CN190*100+Coeff_Summary!$F$9*(DW190-273)^2+Coeff_Summary!$G$9*(DW190-273)*CN190*100+Coeff_Summary!$H$9*(CN190*100)^2</f>
        <v>0.95835018974537811</v>
      </c>
      <c r="EB190" s="30">
        <f>EA190*(8314.4/'Config sheet'!$C$28)*(DW190/(CM190*10^5))</f>
        <v>4.9030051628755608E-2</v>
      </c>
      <c r="EC190" s="30">
        <f t="shared" si="183"/>
        <v>1.217909671221886</v>
      </c>
      <c r="ED190" s="30">
        <f t="shared" si="184"/>
        <v>1.0172264351456952</v>
      </c>
      <c r="EE190" s="30">
        <f>('Config sheet'!$N$132*(CN190-CM190) - 'Config sheet'!$N$133*GERC_A_PARA!CN190)*10^5</f>
        <v>107109.8315139202</v>
      </c>
      <c r="EF190" s="30">
        <f>('Config sheet'!$N$132*(CN190-CM190) + 'Config sheet'!$N$133*CM190)*10^5</f>
        <v>148685.70762468642</v>
      </c>
      <c r="EG190" s="30">
        <f>'Config sheet'!$N$148</f>
        <v>386976</v>
      </c>
      <c r="EH190" s="30">
        <f t="shared" si="185"/>
        <v>2396.7355592572312</v>
      </c>
      <c r="EI190" s="30">
        <f>'Config sheet'!$E$127+'Config sheet'!$P$127</f>
        <v>3308.2</v>
      </c>
      <c r="EJ190" s="30"/>
      <c r="EK190" s="63">
        <f t="shared" si="186"/>
        <v>52445.075852047972</v>
      </c>
      <c r="EL190" s="63">
        <f t="shared" si="207"/>
        <v>51820.861789859846</v>
      </c>
      <c r="EM190" s="63">
        <f t="shared" si="208"/>
        <v>39580.565360300374</v>
      </c>
      <c r="EN190" s="63">
        <f t="shared" si="209"/>
        <v>38910.279946304516</v>
      </c>
      <c r="EO190" s="30">
        <f>BL190*(('Config sheet'!$D$8+273)/(C190+273))*(GERC_A_PARA!AI190/'Config sheet'!$D$7)*(1/GERC_A_PARA!BG190)*24*10^-3</f>
        <v>1820.1985268978071</v>
      </c>
      <c r="EP190" s="30">
        <f>BN190*(('Config sheet'!$D$8+273)/(D190+273))*(GERC_A_PARA!AJ190/'Config sheet'!$D$7)*(1/GERC_A_PARA!BH190)*24*10^-3</f>
        <v>1798.5340808463031</v>
      </c>
      <c r="EQ190" s="30">
        <f t="shared" si="200"/>
        <v>1809.3663038720551</v>
      </c>
      <c r="ER190" s="30">
        <f>DP190*(('Config sheet'!$D$8+273)/(F190+273))*(CM190/'Config sheet'!$D$7)*(1/DK190)*24*10^-3</f>
        <v>1373.7130815835742</v>
      </c>
      <c r="ES190" s="30">
        <f>DR190*(('Config sheet'!$D$8+273)/(G190+273))*(CN190/'Config sheet'!$D$7)*(1/DL190)*24*10^-3</f>
        <v>1350.4496482996142</v>
      </c>
      <c r="ET190" s="30">
        <f t="shared" si="201"/>
        <v>1362.0813649415941</v>
      </c>
      <c r="EU190">
        <f t="shared" si="202"/>
        <v>1.0120456133037579</v>
      </c>
      <c r="EV190">
        <f t="shared" si="203"/>
        <v>1.017226435145695</v>
      </c>
      <c r="EW190" s="30">
        <f t="shared" si="204"/>
        <v>0.7779143774332431</v>
      </c>
      <c r="EX190" s="30">
        <f>'Config sheet'!$C$123/('Config sheet'!$F$17*10^-3)</f>
        <v>1.2841244171864261</v>
      </c>
      <c r="EY190" s="30">
        <f t="shared" si="205"/>
        <v>0.72624405772876144</v>
      </c>
      <c r="EZ190" s="30">
        <f>'Config sheet'!$N$123/('Config sheet'!$Q$17*10^-3)</f>
        <v>1.4616189626248377</v>
      </c>
      <c r="FA190" s="1" t="s">
        <v>597</v>
      </c>
      <c r="FB190" s="30">
        <f t="shared" si="206"/>
        <v>-2.8192063513588437</v>
      </c>
      <c r="FC190" s="30"/>
    </row>
    <row r="191" spans="1:159" x14ac:dyDescent="0.25">
      <c r="A191" s="1">
        <v>43490</v>
      </c>
      <c r="B191" s="2">
        <v>1.3888888888888889E-3</v>
      </c>
      <c r="C191">
        <v>24.11</v>
      </c>
      <c r="D191">
        <v>76.38</v>
      </c>
      <c r="E191">
        <v>22.19</v>
      </c>
      <c r="F191">
        <v>22.14</v>
      </c>
      <c r="G191">
        <v>76.5</v>
      </c>
      <c r="H191">
        <v>66.81</v>
      </c>
      <c r="I191">
        <v>72.09</v>
      </c>
      <c r="J191">
        <v>72.38</v>
      </c>
      <c r="K191">
        <v>72.48</v>
      </c>
      <c r="L191">
        <v>69.94</v>
      </c>
      <c r="M191">
        <v>21.89</v>
      </c>
      <c r="N191">
        <v>34.65</v>
      </c>
      <c r="O191">
        <v>34.159999999999997</v>
      </c>
      <c r="P191">
        <v>34.090000000000003</v>
      </c>
      <c r="Q191">
        <v>62.97</v>
      </c>
      <c r="R191">
        <v>3.71</v>
      </c>
      <c r="S191">
        <v>78.150000000000006</v>
      </c>
      <c r="T191">
        <v>74.97</v>
      </c>
      <c r="U191">
        <v>72.239999999999995</v>
      </c>
      <c r="V191">
        <v>72.239999999999995</v>
      </c>
      <c r="W191">
        <v>2.92</v>
      </c>
      <c r="X191">
        <v>2.42</v>
      </c>
      <c r="Y191">
        <v>3.83</v>
      </c>
      <c r="Z191">
        <v>3.62</v>
      </c>
      <c r="AA191">
        <v>4.7</v>
      </c>
      <c r="AB191">
        <v>4.4800000000000004</v>
      </c>
      <c r="AC191">
        <v>3.84</v>
      </c>
      <c r="AD191">
        <v>1.68</v>
      </c>
      <c r="AE191">
        <v>1.44</v>
      </c>
      <c r="AF191">
        <v>1.93</v>
      </c>
      <c r="AH191" s="4" t="str">
        <f t="shared" si="211"/>
        <v>ON</v>
      </c>
      <c r="AI191" s="31">
        <f>M191+'Config sheet'!$D$9-'Config sheet'!$C$139</f>
        <v>22.8489</v>
      </c>
      <c r="AJ191" s="31">
        <f>N191+'Config sheet'!$D$9+'Config sheet'!$C$140</f>
        <v>36.008899999999997</v>
      </c>
      <c r="AK191" s="25">
        <f t="shared" si="141"/>
        <v>1.5759577047472744</v>
      </c>
      <c r="AL191" s="46">
        <f>'Config sheet'!$C$47</f>
        <v>3546.9708798579968</v>
      </c>
      <c r="AM191" s="4">
        <f>'Config sheet'!$C$42</f>
        <v>1817.9423322060413</v>
      </c>
      <c r="AN191" s="25">
        <f>'Config sheet'!$C$46</f>
        <v>1729.0285476519553</v>
      </c>
      <c r="AO191" s="25">
        <f t="shared" si="142"/>
        <v>1.553465518756185</v>
      </c>
      <c r="AP191" s="25">
        <f>'Config sheet'!$C$50/100*GERC_A_PARA!AM191</f>
        <v>351.771841281869</v>
      </c>
      <c r="AQ191" s="25">
        <f t="shared" si="143"/>
        <v>351.771841281869</v>
      </c>
      <c r="AR191" s="25">
        <f t="shared" si="144"/>
        <v>471.43829633476184</v>
      </c>
      <c r="AS191" s="27">
        <f t="shared" si="145"/>
        <v>2169.7141734879106</v>
      </c>
      <c r="AT191" s="25">
        <f t="shared" si="146"/>
        <v>1618.9697693147132</v>
      </c>
      <c r="AU191" s="25">
        <f>'Config sheet'!$C$51/100*GERC_A_PARA!AN191</f>
        <v>266.0974934836359</v>
      </c>
      <c r="AV191" s="25">
        <f t="shared" si="147"/>
        <v>266.0974934836359</v>
      </c>
      <c r="AW191" s="25">
        <f t="shared" si="148"/>
        <v>356.61907596053385</v>
      </c>
      <c r="AX191" s="27">
        <f t="shared" si="149"/>
        <v>1995.1260411355911</v>
      </c>
      <c r="AY191" s="25">
        <f t="shared" si="150"/>
        <v>1488.6978137671563</v>
      </c>
      <c r="AZ191" s="31">
        <f t="shared" si="187"/>
        <v>93.417477940145673</v>
      </c>
      <c r="BA191" s="31">
        <f t="shared" si="188"/>
        <v>94.764598733790294</v>
      </c>
      <c r="BB191" s="31">
        <f t="shared" si="189"/>
        <v>69.705067404152558</v>
      </c>
      <c r="BC191" s="31">
        <f t="shared" si="190"/>
        <v>70.710244891203715</v>
      </c>
      <c r="BD191" s="25">
        <f t="shared" si="151"/>
        <v>94.091038336967983</v>
      </c>
      <c r="BE191">
        <f>'Config sheet'!$D$59</f>
        <v>82.44</v>
      </c>
      <c r="BF191" s="30">
        <f t="shared" si="191"/>
        <v>82.14934724232306</v>
      </c>
      <c r="BG191" s="19">
        <f>Coeff_Summary!$B$10+Coeff_Summary!$D$10*(C191)+Coeff_Summary!$E$10*AI191*100+Coeff_Summary!$F$10*(C191)^2+Coeff_Summary!$G$10*(C191)*AI191*100+Coeff_Summary!$H$10*(AI191*100)^2</f>
        <v>0.96064890333472219</v>
      </c>
      <c r="BH191" s="19">
        <f>Coeff_Summary!$B$8+Coeff_Summary!$D$8*(D191)+Coeff_Summary!$E$8*AJ191*100+Coeff_Summary!$F$8*(D191)^2+Coeff_Summary!$G$8*(D191)*AJ191*100+Coeff_Summary!$H$8*(AJ191*100)^2</f>
        <v>0.97226011936822498</v>
      </c>
      <c r="BI191" s="30">
        <f t="shared" si="192"/>
        <v>0.96645451135147353</v>
      </c>
      <c r="BJ191" s="30">
        <f>BG191*8314.4*(GERC_A_PARA!C191+273)/('Config sheet'!$C$28*AI191*10^5)</f>
        <v>6.3421972988225148E-2</v>
      </c>
      <c r="BK191">
        <f>BH191*(8314.4/'Config sheet'!$C$28)*(BT191/(AJ191*10^5))</f>
        <v>4.7895393135297754E-2</v>
      </c>
      <c r="BL191" s="30">
        <f t="shared" si="193"/>
        <v>3337.3817303682781</v>
      </c>
      <c r="BM191" s="30">
        <f t="shared" si="152"/>
        <v>52621.852855127872</v>
      </c>
      <c r="BN191" s="30">
        <f t="shared" si="153"/>
        <v>2490.2451189889762</v>
      </c>
      <c r="BO191" s="30">
        <f t="shared" si="154"/>
        <v>51993.416401330789</v>
      </c>
      <c r="BP191" s="19">
        <f>(Coeff_Summary!$B$4+Coeff_Summary!$D$4*(C191)+Coeff_Summary!$E$4*AI191*100+Coeff_Summary!$F$4*(C191)^2+Coeff_Summary!$G$4*(C191)*AI191*100+Coeff_Summary!$H$4*(AI191*100)^2+Coeff_Summary!$B$2+Coeff_Summary!$D$2*(D191)+Coeff_Summary!$E$2*AJ191*100+Coeff_Summary!$F$2*(D191)^2+Coeff_Summary!$G$2*(D191)*AJ191*100+Coeff_Summary!$H$2*(AJ191*100)^2)/2</f>
        <v>1.3624927493343988</v>
      </c>
      <c r="BQ191" s="30">
        <f t="shared" si="194"/>
        <v>3.7586758682378556</v>
      </c>
      <c r="BR191" s="30">
        <f>BI191*(8314.4/'Config sheet'!$C$28)*(273+C191)*BQ191*((AK191^(1/BQ191))-1)</f>
        <v>70492.998907346482</v>
      </c>
      <c r="BS191" s="30">
        <f t="shared" si="155"/>
        <v>335.33140159003716</v>
      </c>
      <c r="BT191" s="30">
        <f t="shared" si="156"/>
        <v>349.38</v>
      </c>
      <c r="BU191" s="52">
        <f t="shared" si="157"/>
        <v>73.123018155800963</v>
      </c>
      <c r="BV191" s="30">
        <f t="shared" si="158"/>
        <v>1409.1444456561842</v>
      </c>
      <c r="BW191" s="65">
        <f>Coeff_Summary!$B$8+Coeff_Summary!$D$8*(BS191-273)+Coeff_Summary!$E$8*AJ191*100+Coeff_Summary!$F$8*(BS191-273)^2+Coeff_Summary!$G$8*(BS191-273)*AJ191*100+Coeff_Summary!$H$8*(AJ191*100)^2</f>
        <v>0.96566782306555388</v>
      </c>
      <c r="BX191" s="30">
        <f>BW191*(8314.4/'Config sheet'!$C$28)*(BS191/(AI191*10^5))</f>
        <v>7.195480033294531E-2</v>
      </c>
      <c r="BY191" s="30">
        <f t="shared" si="159"/>
        <v>1.134540553418361</v>
      </c>
      <c r="BZ191" s="30">
        <f t="shared" si="160"/>
        <v>1.0120868467066342</v>
      </c>
      <c r="CA191" s="30">
        <f>('Config sheet'!$C$132*(AJ191-AI191) - 'Config sheet'!$C$133*GERC_A_PARA!AJ191)*10^5</f>
        <v>97612.32821023876</v>
      </c>
      <c r="CB191" s="30">
        <f>('Config sheet'!$C$132*(AJ191-AI191) + 'Config sheet'!$C$133*AI191)*10^5</f>
        <v>122263.46987906043</v>
      </c>
      <c r="CC191" s="30">
        <f>'Config sheet'!$C$148</f>
        <v>386976</v>
      </c>
      <c r="CD191" s="30">
        <f t="shared" si="195"/>
        <v>14.048598409962835</v>
      </c>
      <c r="CE191" s="30"/>
      <c r="CF191" s="30"/>
      <c r="CG191" s="30"/>
      <c r="CH191" s="30"/>
      <c r="CI191" s="30"/>
      <c r="CJ191" s="30"/>
      <c r="CK191" s="30"/>
      <c r="CL191" s="30"/>
      <c r="CM191" s="46">
        <f>P191+'Config sheet'!$O$9-'Config sheet'!$C$139</f>
        <v>35.048900000000003</v>
      </c>
      <c r="CN191" s="46">
        <f>Q191+'Config sheet'!$O$9+'Config sheet'!C$140</f>
        <v>64.328900000000004</v>
      </c>
      <c r="CO191" s="27">
        <f t="shared" si="161"/>
        <v>1.8354042494914249</v>
      </c>
      <c r="CP191" s="46">
        <f>'Config sheet'!$N$47</f>
        <v>1852.7346826837274</v>
      </c>
      <c r="CQ191" s="27">
        <f>'Config sheet'!$N$42</f>
        <v>970.82423361890676</v>
      </c>
      <c r="CR191" s="27">
        <f>'Config sheet'!$N$46</f>
        <v>881.91044906482068</v>
      </c>
      <c r="CS191" s="27">
        <f t="shared" si="162"/>
        <v>1.3857815888470213</v>
      </c>
      <c r="CT191" s="27">
        <f>'Config sheet'!$N$50/100*GERC_A_PARA!CQ191</f>
        <v>274.64617569078871</v>
      </c>
      <c r="CU191" s="27">
        <f t="shared" si="163"/>
        <v>274.64617569078871</v>
      </c>
      <c r="CV191" s="27">
        <f t="shared" si="164"/>
        <v>425.68287767410908</v>
      </c>
      <c r="CW191" s="27">
        <f t="shared" si="165"/>
        <v>1245.4704093096955</v>
      </c>
      <c r="CX191" s="27">
        <f t="shared" si="166"/>
        <v>803.56458479597006</v>
      </c>
      <c r="CY191" s="27">
        <f>'Config sheet'!$N$51/100*GERC_A_PARA!CR191</f>
        <v>198.78261521921058</v>
      </c>
      <c r="CZ191" s="27">
        <f t="shared" si="167"/>
        <v>198.78261521921058</v>
      </c>
      <c r="DA191" s="27">
        <f t="shared" si="168"/>
        <v>308.09952283248452</v>
      </c>
      <c r="DB191" s="27">
        <f t="shared" si="169"/>
        <v>1080.6930642840312</v>
      </c>
      <c r="DC191" s="27">
        <f t="shared" si="170"/>
        <v>697.25195155346819</v>
      </c>
      <c r="DD191" s="50">
        <f t="shared" si="171"/>
        <v>84.442425646884999</v>
      </c>
      <c r="DE191" s="50">
        <f t="shared" si="172"/>
        <v>87.604534255241703</v>
      </c>
      <c r="DF191" s="50">
        <f t="shared" si="173"/>
        <v>54.481376833121594</v>
      </c>
      <c r="DG191" s="50">
        <f t="shared" si="174"/>
        <v>56.52153649645895</v>
      </c>
      <c r="DH191" s="27">
        <f t="shared" si="175"/>
        <v>86.023479951063351</v>
      </c>
      <c r="DI191">
        <f>'Config sheet'!$N$59</f>
        <v>71.978923438716066</v>
      </c>
      <c r="DJ191" s="21">
        <f t="shared" si="196"/>
        <v>70.76246830792681</v>
      </c>
      <c r="DK191" s="19">
        <f>Coeff_Summary!$B$11+Coeff_Summary!$D$11*(F191)+Coeff_Summary!$E$11*CM191*100+Coeff_Summary!$F$11*(F191)^2+Coeff_Summary!$G$11*(F191)*CM191*100+Coeff_Summary!$H$11*(CM191*100)^2</f>
        <v>0.94014393806328667</v>
      </c>
      <c r="DL191" s="19">
        <f>Coeff_Summary!$B$9+Coeff_Summary!$D$9*(G191)+Coeff_Summary!$E$9*CN191*100+Coeff_Summary!$F$9*(G191)^2+Coeff_Summary!$G$9*(G191)*CN191*100+Coeff_Summary!$H$9*(CN191*100)^2</f>
        <v>0.95620901547105963</v>
      </c>
      <c r="DM191" s="30">
        <f t="shared" si="197"/>
        <v>0.9481764767671732</v>
      </c>
      <c r="DN191">
        <f>DK191*8314.4*(GERC_A_PARA!F191+273)/('Config sheet'!$N$28*GERC_A_PARA!CM191*10^5)</f>
        <v>4.0194915071693794E-2</v>
      </c>
      <c r="DO191">
        <f>DL191*(8314.4/'Config sheet'!$N$28)*((GERC_A_PARA!G191+273)/(GERC_A_PARA!CN191*10^5))</f>
        <v>2.6376488263537935E-2</v>
      </c>
      <c r="DP191" s="30">
        <f t="shared" si="198"/>
        <v>1593.7868483048335</v>
      </c>
      <c r="DQ191" s="30">
        <f t="shared" si="176"/>
        <v>39651.454554937365</v>
      </c>
      <c r="DR191" s="30">
        <f t="shared" si="177"/>
        <v>1028.2947370232484</v>
      </c>
      <c r="DS191" s="30">
        <f t="shared" si="178"/>
        <v>38985.278356585935</v>
      </c>
      <c r="DT191" s="19">
        <f>(Coeff_Summary!$B$5+Coeff_Summary!$D$5*(F191)+Coeff_Summary!$E$5*CM191*100+Coeff_Summary!$F$5*(F191)^2+Coeff_Summary!$G$5*(F191)*CM191*100+Coeff_Summary!$H$5*(CM191*100)^2+Coeff_Summary!$B$3+Coeff_Summary!$D$3*(G191)+Coeff_Summary!$E$3*CN191*100+Coeff_Summary!$F$3*(G191)^2+Coeff_Summary!$G$3*(G191)*CN191*100+Coeff_Summary!$H$3*(CN191*100)^2)/2</f>
        <v>1.4133680092757386</v>
      </c>
      <c r="DU191" s="30">
        <f t="shared" si="199"/>
        <v>3.4191518878108114</v>
      </c>
      <c r="DV191" s="30">
        <f>DM191*(8314.4/'Config sheet'!$N$28)*(273+F191)*DU191*((CO191^(1/DU191))-1)</f>
        <v>94418.241467870364</v>
      </c>
      <c r="DW191" s="30">
        <f t="shared" si="179"/>
        <v>352.50212774969208</v>
      </c>
      <c r="DX191" s="30">
        <f t="shared" si="180"/>
        <v>349.5</v>
      </c>
      <c r="DY191" s="30">
        <f t="shared" si="181"/>
        <v>105.52267797956601</v>
      </c>
      <c r="DZ191" s="30">
        <f t="shared" si="182"/>
        <v>985.52291275807795</v>
      </c>
      <c r="EA191" s="65">
        <f>Coeff_Summary!$B$9+Coeff_Summary!$D$9*(DW191-273)+Coeff_Summary!$E$9*CN191*100+Coeff_Summary!$F$9*(DW191-273)^2+Coeff_Summary!$G$9*(DW191-273)*CN191*100+Coeff_Summary!$H$9*(CN191*100)^2</f>
        <v>0.95835495912879942</v>
      </c>
      <c r="EB191" s="30">
        <f>EA191*(8314.4/'Config sheet'!$C$28)*(DW191/(CM191*10^5))</f>
        <v>4.8936942247956063E-2</v>
      </c>
      <c r="EC191" s="30">
        <f t="shared" si="183"/>
        <v>1.2174908731781002</v>
      </c>
      <c r="ED191" s="30">
        <f t="shared" si="184"/>
        <v>1.0170878912870167</v>
      </c>
      <c r="EE191" s="30">
        <f>('Config sheet'!$N$132*(CN191-CM191) - 'Config sheet'!$N$133*GERC_A_PARA!CN191)*10^5</f>
        <v>106955.88744792693</v>
      </c>
      <c r="EF191" s="30">
        <f>('Config sheet'!$N$132*(CN191-CM191) + 'Config sheet'!$N$133*CM191)*10^5</f>
        <v>148577.83435276922</v>
      </c>
      <c r="EG191" s="30">
        <f>'Config sheet'!$N$148</f>
        <v>386976</v>
      </c>
      <c r="EH191" s="30">
        <f t="shared" si="185"/>
        <v>2394.6673584142623</v>
      </c>
      <c r="EI191" s="30">
        <f>'Config sheet'!$E$127+'Config sheet'!$P$127</f>
        <v>3308.2</v>
      </c>
      <c r="EJ191" s="30"/>
      <c r="EK191" s="63">
        <f t="shared" si="186"/>
        <v>52621.852855127872</v>
      </c>
      <c r="EL191" s="63">
        <f t="shared" si="207"/>
        <v>51993.416401330789</v>
      </c>
      <c r="EM191" s="63">
        <f t="shared" si="208"/>
        <v>39651.454554937365</v>
      </c>
      <c r="EN191" s="63">
        <f t="shared" si="209"/>
        <v>38985.278356585935</v>
      </c>
      <c r="EO191" s="30">
        <f>BL191*(('Config sheet'!$D$8+273)/(C191+273))*(GERC_A_PARA!AI191/'Config sheet'!$D$7)*(1/GERC_A_PARA!BG191)*24*10^-3</f>
        <v>1826.3338834659469</v>
      </c>
      <c r="EP191" s="30">
        <f>BN191*(('Config sheet'!$D$8+273)/(D191+273))*(GERC_A_PARA!AJ191/'Config sheet'!$D$7)*(1/GERC_A_PARA!BH191)*24*10^-3</f>
        <v>1804.5228918930241</v>
      </c>
      <c r="EQ191" s="30">
        <f t="shared" si="200"/>
        <v>1815.4283876794855</v>
      </c>
      <c r="ER191" s="30">
        <f>DP191*(('Config sheet'!$D$8+273)/(F191+273))*(CM191/'Config sheet'!$D$7)*(1/DK191)*24*10^-3</f>
        <v>1376.1734156674693</v>
      </c>
      <c r="ES191" s="30">
        <f>DR191*(('Config sheet'!$D$8+273)/(G191+273))*(CN191/'Config sheet'!$D$7)*(1/DL191)*24*10^-3</f>
        <v>1353.0525999341785</v>
      </c>
      <c r="ET191" s="30">
        <f t="shared" si="201"/>
        <v>1364.6130078008239</v>
      </c>
      <c r="EU191">
        <f t="shared" si="202"/>
        <v>1.012086846706634</v>
      </c>
      <c r="EV191">
        <f t="shared" si="203"/>
        <v>1.0170878912870169</v>
      </c>
      <c r="EW191" s="30">
        <f t="shared" si="204"/>
        <v>0.77620491957679416</v>
      </c>
      <c r="EX191" s="30">
        <f>'Config sheet'!$C$123/('Config sheet'!$F$17*10^-3)</f>
        <v>1.2841244171864261</v>
      </c>
      <c r="EY191" s="30">
        <f t="shared" si="205"/>
        <v>0.72219955923351631</v>
      </c>
      <c r="EZ191" s="30">
        <f>'Config sheet'!$N$123/('Config sheet'!$Q$17*10^-3)</f>
        <v>1.4616189626248377</v>
      </c>
      <c r="FA191" s="1" t="s">
        <v>598</v>
      </c>
      <c r="FB191" s="30">
        <f t="shared" si="206"/>
        <v>-3.0021277496920789</v>
      </c>
      <c r="FC191" s="30"/>
    </row>
    <row r="192" spans="1:159" x14ac:dyDescent="0.25">
      <c r="A192" s="1">
        <v>43490</v>
      </c>
      <c r="B192" s="2">
        <v>4.3055555555555562E-2</v>
      </c>
      <c r="C192">
        <v>24.18</v>
      </c>
      <c r="D192">
        <v>76.650000000000006</v>
      </c>
      <c r="E192">
        <v>22.34</v>
      </c>
      <c r="F192">
        <v>22.27</v>
      </c>
      <c r="G192">
        <v>76.790000000000006</v>
      </c>
      <c r="H192">
        <v>66.5</v>
      </c>
      <c r="I192">
        <v>71.72</v>
      </c>
      <c r="J192">
        <v>72.13</v>
      </c>
      <c r="K192">
        <v>72.180000000000007</v>
      </c>
      <c r="L192">
        <v>69.58</v>
      </c>
      <c r="M192">
        <v>21.71</v>
      </c>
      <c r="N192">
        <v>34.450000000000003</v>
      </c>
      <c r="O192">
        <v>33.97</v>
      </c>
      <c r="P192">
        <v>33.909999999999997</v>
      </c>
      <c r="Q192">
        <v>63.04</v>
      </c>
      <c r="R192">
        <v>3.72</v>
      </c>
      <c r="S192">
        <v>78.28</v>
      </c>
      <c r="T192">
        <v>75.41</v>
      </c>
      <c r="U192">
        <v>72.239999999999995</v>
      </c>
      <c r="V192">
        <v>72.239999999999995</v>
      </c>
      <c r="W192">
        <v>2.9</v>
      </c>
      <c r="X192">
        <v>2.42</v>
      </c>
      <c r="Y192">
        <v>3.82</v>
      </c>
      <c r="Z192">
        <v>3.57</v>
      </c>
      <c r="AA192">
        <v>4.68</v>
      </c>
      <c r="AB192">
        <v>4.45</v>
      </c>
      <c r="AC192">
        <v>3.84</v>
      </c>
      <c r="AD192">
        <v>1.66</v>
      </c>
      <c r="AE192">
        <v>1.1399999999999999</v>
      </c>
      <c r="AF192">
        <v>2.35</v>
      </c>
      <c r="AH192" s="4" t="str">
        <f t="shared" si="211"/>
        <v>ON</v>
      </c>
      <c r="AI192" s="31">
        <f>M192+'Config sheet'!$D$9-'Config sheet'!$C$139</f>
        <v>22.668900000000001</v>
      </c>
      <c r="AJ192" s="31">
        <f>N192+'Config sheet'!$D$9+'Config sheet'!$C$140</f>
        <v>35.808900000000001</v>
      </c>
      <c r="AK192" s="25">
        <f t="shared" si="141"/>
        <v>1.5796487699006128</v>
      </c>
      <c r="AL192" s="46">
        <f>'Config sheet'!$C$47</f>
        <v>3546.9708798579968</v>
      </c>
      <c r="AM192" s="4">
        <f>'Config sheet'!$C$42</f>
        <v>1817.9423322060413</v>
      </c>
      <c r="AN192" s="25">
        <f>'Config sheet'!$C$46</f>
        <v>1729.0285476519553</v>
      </c>
      <c r="AO192" s="25">
        <f t="shared" si="142"/>
        <v>1.5519018525524833</v>
      </c>
      <c r="AP192" s="25">
        <f>'Config sheet'!$C$50/100*GERC_A_PARA!AM192</f>
        <v>351.771841281869</v>
      </c>
      <c r="AQ192" s="25">
        <f t="shared" si="143"/>
        <v>351.771841281869</v>
      </c>
      <c r="AR192" s="25">
        <f t="shared" si="144"/>
        <v>472.28880512804136</v>
      </c>
      <c r="AS192" s="27">
        <f t="shared" si="145"/>
        <v>2169.7141734879106</v>
      </c>
      <c r="AT192" s="25">
        <f t="shared" si="146"/>
        <v>1616.0542904596036</v>
      </c>
      <c r="AU192" s="25">
        <f>'Config sheet'!$C$51/100*GERC_A_PARA!AN192</f>
        <v>266.0974934836359</v>
      </c>
      <c r="AV192" s="25">
        <f t="shared" si="147"/>
        <v>266.0974934836359</v>
      </c>
      <c r="AW192" s="25">
        <f t="shared" si="148"/>
        <v>357.2624425735429</v>
      </c>
      <c r="AX192" s="27">
        <f t="shared" si="149"/>
        <v>1995.1260411355911</v>
      </c>
      <c r="AY192" s="25">
        <f t="shared" si="150"/>
        <v>1486.0169317149093</v>
      </c>
      <c r="AZ192" s="31">
        <f t="shared" si="187"/>
        <v>93.370693794234541</v>
      </c>
      <c r="BA192" s="31">
        <f t="shared" si="188"/>
        <v>94.727389017740023</v>
      </c>
      <c r="BB192" s="31">
        <f t="shared" si="189"/>
        <v>69.544694943296122</v>
      </c>
      <c r="BC192" s="31">
        <f t="shared" si="190"/>
        <v>70.555193544255886</v>
      </c>
      <c r="BD192" s="25">
        <f t="shared" si="151"/>
        <v>94.049041405987282</v>
      </c>
      <c r="BE192">
        <f>'Config sheet'!$D$59</f>
        <v>82.44</v>
      </c>
      <c r="BF192" s="30">
        <f t="shared" si="191"/>
        <v>82.049492824881639</v>
      </c>
      <c r="BG192" s="19">
        <f>Coeff_Summary!$B$10+Coeff_Summary!$D$10*(C192)+Coeff_Summary!$E$10*AI192*100+Coeff_Summary!$F$10*(C192)^2+Coeff_Summary!$G$10*(C192)*AI192*100+Coeff_Summary!$H$10*(AI192*100)^2</f>
        <v>0.96097333711953659</v>
      </c>
      <c r="BH192" s="19">
        <f>Coeff_Summary!$B$8+Coeff_Summary!$D$8*(D192)+Coeff_Summary!$E$8*AJ192*100+Coeff_Summary!$F$8*(D192)^2+Coeff_Summary!$G$8*(D192)*AJ192*100+Coeff_Summary!$H$8*(AJ192*100)^2</f>
        <v>0.97250798697693441</v>
      </c>
      <c r="BI192" s="30">
        <f t="shared" si="192"/>
        <v>0.9667406620482355</v>
      </c>
      <c r="BJ192" s="30">
        <f>BG192*8314.4*(GERC_A_PARA!C192+273)/('Config sheet'!$C$28*AI192*10^5)</f>
        <v>6.3962223761173068E-2</v>
      </c>
      <c r="BK192">
        <f>BH192*(8314.4/'Config sheet'!$C$28)*(BT192/(AJ192*10^5))</f>
        <v>4.8212406949349425E-2</v>
      </c>
      <c r="BL192" s="30">
        <f t="shared" si="193"/>
        <v>3335.8921114559589</v>
      </c>
      <c r="BM192" s="30">
        <f t="shared" si="152"/>
        <v>52154.098392697575</v>
      </c>
      <c r="BN192" s="30">
        <f t="shared" si="153"/>
        <v>2484.6511236834976</v>
      </c>
      <c r="BO192" s="30">
        <f t="shared" si="154"/>
        <v>51535.512970630174</v>
      </c>
      <c r="BP192" s="19">
        <f>(Coeff_Summary!$B$4+Coeff_Summary!$D$4*(C192)+Coeff_Summary!$E$4*AI192*100+Coeff_Summary!$F$4*(C192)^2+Coeff_Summary!$G$4*(C192)*AI192*100+Coeff_Summary!$H$4*(AI192*100)^2+Coeff_Summary!$B$2+Coeff_Summary!$D$2*(D192)+Coeff_Summary!$E$2*AJ192*100+Coeff_Summary!$F$2*(D192)^2+Coeff_Summary!$G$2*(D192)*AJ192*100+Coeff_Summary!$H$2*(AJ192*100)^2)/2</f>
        <v>1.3618007458922836</v>
      </c>
      <c r="BQ192" s="30">
        <f t="shared" si="194"/>
        <v>3.7639522896332638</v>
      </c>
      <c r="BR192" s="30">
        <f>BI192*(8314.4/'Config sheet'!$C$28)*(273+C192)*BQ192*((AK192^(1/BQ192))-1)</f>
        <v>70909.566626625849</v>
      </c>
      <c r="BS192" s="30">
        <f t="shared" si="155"/>
        <v>335.56200439587008</v>
      </c>
      <c r="BT192" s="30">
        <f t="shared" si="156"/>
        <v>349.65</v>
      </c>
      <c r="BU192" s="52">
        <f t="shared" si="157"/>
        <v>73.150380018810893</v>
      </c>
      <c r="BV192" s="30">
        <f t="shared" si="158"/>
        <v>1404.3462073446724</v>
      </c>
      <c r="BW192" s="65">
        <f>Coeff_Summary!$B$8+Coeff_Summary!$D$8*(BS192-273)+Coeff_Summary!$E$8*AJ192*100+Coeff_Summary!$F$8*(BS192-273)^2+Coeff_Summary!$G$8*(BS192-273)*AJ192*100+Coeff_Summary!$H$8*(AJ192*100)^2</f>
        <v>0.96594749170098426</v>
      </c>
      <c r="BX192" s="30">
        <f>BW192*(8314.4/'Config sheet'!$C$28)*(BS192/(AI192*10^5))</f>
        <v>7.2597043905248251E-2</v>
      </c>
      <c r="BY192" s="30">
        <f t="shared" si="159"/>
        <v>1.1349987482661097</v>
      </c>
      <c r="BZ192" s="30">
        <f t="shared" si="160"/>
        <v>1.0120030904207731</v>
      </c>
      <c r="CA192" s="30">
        <f>('Config sheet'!$C$132*(AJ192-AI192) - 'Config sheet'!$C$133*GERC_A_PARA!AJ192)*10^5</f>
        <v>97524.826162442158</v>
      </c>
      <c r="CB192" s="30">
        <f>('Config sheet'!$C$132*(AJ192-AI192) + 'Config sheet'!$C$133*AI192)*10^5</f>
        <v>122016.81417900106</v>
      </c>
      <c r="CC192" s="30">
        <f>'Config sheet'!$C$148</f>
        <v>386976</v>
      </c>
      <c r="CD192" s="30">
        <f t="shared" si="195"/>
        <v>14.087995604129901</v>
      </c>
      <c r="CE192" s="30"/>
      <c r="CF192" s="30"/>
      <c r="CG192" s="30"/>
      <c r="CH192" s="30"/>
      <c r="CI192" s="30"/>
      <c r="CJ192" s="30"/>
      <c r="CK192" s="30"/>
      <c r="CL192" s="30"/>
      <c r="CM192" s="46">
        <f>P192+'Config sheet'!$O$9-'Config sheet'!$C$139</f>
        <v>34.868899999999996</v>
      </c>
      <c r="CN192" s="46">
        <f>Q192+'Config sheet'!$O$9+'Config sheet'!C$140</f>
        <v>64.398899999999998</v>
      </c>
      <c r="CO192" s="27">
        <f t="shared" si="161"/>
        <v>1.846886480502683</v>
      </c>
      <c r="CP192" s="46">
        <f>'Config sheet'!$N$47</f>
        <v>1852.7346826837274</v>
      </c>
      <c r="CQ192" s="27">
        <f>'Config sheet'!$N$42</f>
        <v>970.82423361890676</v>
      </c>
      <c r="CR192" s="27">
        <f>'Config sheet'!$N$46</f>
        <v>881.91044906482068</v>
      </c>
      <c r="CS192" s="27">
        <f t="shared" si="162"/>
        <v>1.3815776512845142</v>
      </c>
      <c r="CT192" s="27">
        <f>'Config sheet'!$N$50/100*GERC_A_PARA!CQ192</f>
        <v>274.64617569078871</v>
      </c>
      <c r="CU192" s="27">
        <f t="shared" si="163"/>
        <v>274.64617569078871</v>
      </c>
      <c r="CV192" s="27">
        <f t="shared" si="164"/>
        <v>428.17932468302877</v>
      </c>
      <c r="CW192" s="27">
        <f t="shared" si="165"/>
        <v>1245.4704093096955</v>
      </c>
      <c r="CX192" s="27">
        <f t="shared" si="166"/>
        <v>798.87950009302983</v>
      </c>
      <c r="CY192" s="27">
        <f>'Config sheet'!$N$51/100*GERC_A_PARA!CR192</f>
        <v>198.78261521921058</v>
      </c>
      <c r="CZ192" s="27">
        <f t="shared" si="167"/>
        <v>198.78261521921058</v>
      </c>
      <c r="DA192" s="27">
        <f t="shared" si="168"/>
        <v>309.90639403300668</v>
      </c>
      <c r="DB192" s="27">
        <f t="shared" si="169"/>
        <v>1080.6930642840312</v>
      </c>
      <c r="DC192" s="27">
        <f t="shared" si="170"/>
        <v>693.18670961258829</v>
      </c>
      <c r="DD192" s="50">
        <f t="shared" si="171"/>
        <v>84.185278480336237</v>
      </c>
      <c r="DE192" s="50">
        <f t="shared" si="172"/>
        <v>87.399652772950816</v>
      </c>
      <c r="DF192" s="50">
        <f t="shared" si="173"/>
        <v>53.998788477711905</v>
      </c>
      <c r="DG192" s="50">
        <f t="shared" si="174"/>
        <v>56.060577909882426</v>
      </c>
      <c r="DH192" s="27">
        <f t="shared" si="175"/>
        <v>85.792465626643519</v>
      </c>
      <c r="DI192">
        <f>'Config sheet'!$N$59</f>
        <v>71.978923438716066</v>
      </c>
      <c r="DJ192" s="21">
        <f t="shared" si="196"/>
        <v>70.411074410220351</v>
      </c>
      <c r="DK192" s="19">
        <f>Coeff_Summary!$B$11+Coeff_Summary!$D$11*(F192)+Coeff_Summary!$E$11*CM192*100+Coeff_Summary!$F$11*(F192)^2+Coeff_Summary!$G$11*(F192)*CM192*100+Coeff_Summary!$H$11*(CM192*100)^2</f>
        <v>0.94053519894424342</v>
      </c>
      <c r="DL192" s="19">
        <f>Coeff_Summary!$B$9+Coeff_Summary!$D$9*(G192)+Coeff_Summary!$E$9*CN192*100+Coeff_Summary!$F$9*(G192)^2+Coeff_Summary!$G$9*(G192)*CN192*100+Coeff_Summary!$H$9*(CN192*100)^2</f>
        <v>0.95638593612789902</v>
      </c>
      <c r="DM192" s="30">
        <f t="shared" si="197"/>
        <v>0.94846056753607122</v>
      </c>
      <c r="DN192">
        <f>DK192*8314.4*(GERC_A_PARA!F192+273)/('Config sheet'!$N$28*GERC_A_PARA!CM192*10^5)</f>
        <v>4.0437026723941803E-2</v>
      </c>
      <c r="DO192">
        <f>DL192*(8314.4/'Config sheet'!$N$28)*((GERC_A_PARA!G192+273)/(GERC_A_PARA!CN192*10^5))</f>
        <v>2.6374558955836465E-2</v>
      </c>
      <c r="DP192" s="30">
        <f t="shared" si="198"/>
        <v>1589.5067657943398</v>
      </c>
      <c r="DQ192" s="30">
        <f t="shared" si="176"/>
        <v>39308.200789481649</v>
      </c>
      <c r="DR192" s="30">
        <f t="shared" si="177"/>
        <v>1019.5540263024585</v>
      </c>
      <c r="DS192" s="30">
        <f t="shared" si="178"/>
        <v>38656.723246431386</v>
      </c>
      <c r="DT192" s="19">
        <f>(Coeff_Summary!$B$5+Coeff_Summary!$D$5*(F192)+Coeff_Summary!$E$5*CM192*100+Coeff_Summary!$F$5*(F192)^2+Coeff_Summary!$G$5*(F192)*CM192*100+Coeff_Summary!$H$5*(CM192*100)^2+Coeff_Summary!$B$3+Coeff_Summary!$D$3*(G192)+Coeff_Summary!$E$3*CN192*100+Coeff_Summary!$F$3*(G192)^2+Coeff_Summary!$G$3*(G192)*CN192*100+Coeff_Summary!$H$3*(CN192*100)^2)/2</f>
        <v>1.4127242149851424</v>
      </c>
      <c r="DU192" s="30">
        <f t="shared" si="199"/>
        <v>3.422925439535935</v>
      </c>
      <c r="DV192" s="30">
        <f>DM192*(8314.4/'Config sheet'!$N$28)*(273+F192)*DU192*((CO192^(1/DU192))-1)</f>
        <v>95538.461194215735</v>
      </c>
      <c r="DW192" s="30">
        <f t="shared" si="179"/>
        <v>353.23134282708463</v>
      </c>
      <c r="DX192" s="30">
        <f t="shared" si="180"/>
        <v>349.79</v>
      </c>
      <c r="DY192" s="30">
        <f t="shared" si="181"/>
        <v>106.31207415092558</v>
      </c>
      <c r="DZ192" s="30">
        <f t="shared" si="182"/>
        <v>981.24242177613382</v>
      </c>
      <c r="EA192" s="65">
        <f>Coeff_Summary!$B$9+Coeff_Summary!$D$9*(DW192-273)+Coeff_Summary!$E$9*CN192*100+Coeff_Summary!$F$9*(DW192-273)^2+Coeff_Summary!$G$9*(DW192-273)*CN192*100+Coeff_Summary!$H$9*(CN192*100)^2</f>
        <v>0.95883246020227264</v>
      </c>
      <c r="EB192" s="30">
        <f>EA192*(8314.4/'Config sheet'!$C$28)*(DW192/(CM192*10^5))</f>
        <v>4.9315881242302691E-2</v>
      </c>
      <c r="EC192" s="30">
        <f t="shared" si="183"/>
        <v>1.2195723879249492</v>
      </c>
      <c r="ED192" s="30">
        <f t="shared" si="184"/>
        <v>1.016852890993817</v>
      </c>
      <c r="EE192" s="30">
        <f>('Config sheet'!$N$132*(CN192-CM192) - 'Config sheet'!$N$133*GERC_A_PARA!CN192)*10^5</f>
        <v>108069.82841959225</v>
      </c>
      <c r="EF192" s="30">
        <f>('Config sheet'!$N$132*(CN192-CM192) + 'Config sheet'!$N$133*CM192)*10^5</f>
        <v>149645.70453035846</v>
      </c>
      <c r="EG192" s="30">
        <f>'Config sheet'!$N$148</f>
        <v>386976</v>
      </c>
      <c r="EH192" s="30">
        <f t="shared" si="185"/>
        <v>2385.5886291208062</v>
      </c>
      <c r="EI192" s="30">
        <f>'Config sheet'!$E$127+'Config sheet'!$P$127</f>
        <v>3308.2</v>
      </c>
      <c r="EJ192" s="30"/>
      <c r="EK192" s="63">
        <f t="shared" si="186"/>
        <v>52154.098392697575</v>
      </c>
      <c r="EL192" s="63">
        <f t="shared" si="207"/>
        <v>51535.512970630174</v>
      </c>
      <c r="EM192" s="63">
        <f t="shared" si="208"/>
        <v>39308.200789481649</v>
      </c>
      <c r="EN192" s="63">
        <f t="shared" si="209"/>
        <v>38656.723246431386</v>
      </c>
      <c r="EO192" s="30">
        <f>BL192*(('Config sheet'!$D$8+273)/(C192+273))*(GERC_A_PARA!AI192/'Config sheet'!$D$7)*(1/GERC_A_PARA!BG192)*24*10^-3</f>
        <v>1810.0996427935265</v>
      </c>
      <c r="EP192" s="30">
        <f>BN192*(('Config sheet'!$D$8+273)/(D192+273))*(GERC_A_PARA!AJ192/'Config sheet'!$D$7)*(1/GERC_A_PARA!BH192)*24*10^-3</f>
        <v>1788.6305485894504</v>
      </c>
      <c r="EQ192" s="30">
        <f t="shared" si="200"/>
        <v>1799.3650956914885</v>
      </c>
      <c r="ER192" s="30">
        <f>DP192*(('Config sheet'!$D$8+273)/(F192+273))*(CM192/'Config sheet'!$D$7)*(1/DK192)*24*10^-3</f>
        <v>1364.2601904869541</v>
      </c>
      <c r="ES192" s="30">
        <f>DR192*(('Config sheet'!$D$8+273)/(G192+273))*(CN192/'Config sheet'!$D$7)*(1/DL192)*24*10^-3</f>
        <v>1341.6495174180013</v>
      </c>
      <c r="ET192" s="30">
        <f t="shared" si="201"/>
        <v>1352.9548539524776</v>
      </c>
      <c r="EU192">
        <f t="shared" si="202"/>
        <v>1.0120030904207731</v>
      </c>
      <c r="EV192">
        <f t="shared" si="203"/>
        <v>1.016852890993817</v>
      </c>
      <c r="EW192" s="30">
        <f t="shared" si="204"/>
        <v>0.78046762755781252</v>
      </c>
      <c r="EX192" s="30">
        <f>'Config sheet'!$C$123/('Config sheet'!$F$17*10^-3)</f>
        <v>1.2841244171864261</v>
      </c>
      <c r="EY192" s="30">
        <f t="shared" si="205"/>
        <v>0.72525880587187708</v>
      </c>
      <c r="EZ192" s="30">
        <f>'Config sheet'!$N$123/('Config sheet'!$Q$17*10^-3)</f>
        <v>1.4616189626248377</v>
      </c>
      <c r="FA192" s="1" t="s">
        <v>599</v>
      </c>
      <c r="FB192" s="30">
        <f t="shared" si="206"/>
        <v>-3.4413428270846111</v>
      </c>
      <c r="FC192" s="30"/>
    </row>
    <row r="193" spans="1:159" x14ac:dyDescent="0.25">
      <c r="A193" s="1">
        <v>43490</v>
      </c>
      <c r="B193" s="29">
        <v>8.4722222222222213E-2</v>
      </c>
      <c r="C193">
        <v>23.96</v>
      </c>
      <c r="D193">
        <v>76.39</v>
      </c>
      <c r="E193">
        <v>22.49</v>
      </c>
      <c r="F193">
        <v>22.45</v>
      </c>
      <c r="G193">
        <v>76.709999999999994</v>
      </c>
      <c r="H193">
        <v>66.58</v>
      </c>
      <c r="I193">
        <v>71.790000000000006</v>
      </c>
      <c r="J193">
        <v>72.12</v>
      </c>
      <c r="K193">
        <v>72.180000000000007</v>
      </c>
      <c r="L193">
        <v>69.650000000000006</v>
      </c>
      <c r="M193">
        <v>21.86</v>
      </c>
      <c r="N193">
        <v>34.659999999999997</v>
      </c>
      <c r="O193">
        <v>34.18</v>
      </c>
      <c r="P193">
        <v>34.11</v>
      </c>
      <c r="Q193">
        <v>63.02</v>
      </c>
      <c r="R193">
        <v>3.72</v>
      </c>
      <c r="S193">
        <v>77.63</v>
      </c>
      <c r="T193">
        <v>75.150000000000006</v>
      </c>
      <c r="U193">
        <v>72.17</v>
      </c>
      <c r="V193">
        <v>72.17</v>
      </c>
      <c r="W193">
        <v>2.92</v>
      </c>
      <c r="X193">
        <v>2.44</v>
      </c>
      <c r="Y193">
        <v>3.79</v>
      </c>
      <c r="Z193">
        <v>3.64</v>
      </c>
      <c r="AA193">
        <v>4.71</v>
      </c>
      <c r="AB193">
        <v>4.49</v>
      </c>
      <c r="AC193">
        <v>3.86</v>
      </c>
      <c r="AD193">
        <v>1.41</v>
      </c>
      <c r="AE193">
        <v>1.62</v>
      </c>
      <c r="AF193">
        <v>2.2200000000000002</v>
      </c>
      <c r="AH193" s="4" t="str">
        <f t="shared" si="211"/>
        <v>ON</v>
      </c>
      <c r="AI193" s="31">
        <f>M193+'Config sheet'!$D$9-'Config sheet'!$C$139</f>
        <v>22.818899999999999</v>
      </c>
      <c r="AJ193" s="31">
        <f>N193+'Config sheet'!$D$9+'Config sheet'!$C$140</f>
        <v>36.018899999999995</v>
      </c>
      <c r="AK193" s="25">
        <f t="shared" si="141"/>
        <v>1.5784678490198913</v>
      </c>
      <c r="AL193" s="46">
        <f>'Config sheet'!$C$47</f>
        <v>3546.9708798579968</v>
      </c>
      <c r="AM193" s="4">
        <f>'Config sheet'!$C$42</f>
        <v>1817.9423322060413</v>
      </c>
      <c r="AN193" s="25">
        <f>'Config sheet'!$C$46</f>
        <v>1729.0285476519553</v>
      </c>
      <c r="AO193" s="25">
        <f t="shared" si="142"/>
        <v>1.5532889225619959</v>
      </c>
      <c r="AP193" s="25">
        <f>'Config sheet'!$C$50/100*GERC_A_PARA!AM193</f>
        <v>351.771841281869</v>
      </c>
      <c r="AQ193" s="25">
        <f t="shared" si="143"/>
        <v>351.771841281869</v>
      </c>
      <c r="AR193" s="25">
        <f t="shared" si="144"/>
        <v>471.93729199335843</v>
      </c>
      <c r="AS193" s="27">
        <f t="shared" si="145"/>
        <v>2169.7141734879106</v>
      </c>
      <c r="AT193" s="25">
        <f t="shared" si="146"/>
        <v>1617.2579764558043</v>
      </c>
      <c r="AU193" s="25">
        <f>'Config sheet'!$C$51/100*GERC_A_PARA!AN193</f>
        <v>266.0974934836359</v>
      </c>
      <c r="AV193" s="25">
        <f t="shared" si="147"/>
        <v>266.0974934836359</v>
      </c>
      <c r="AW193" s="25">
        <f t="shared" si="148"/>
        <v>356.99654077843371</v>
      </c>
      <c r="AX193" s="27">
        <f t="shared" si="149"/>
        <v>1995.1260411355911</v>
      </c>
      <c r="AY193" s="25">
        <f t="shared" si="150"/>
        <v>1487.1237619627434</v>
      </c>
      <c r="AZ193" s="31">
        <f t="shared" si="187"/>
        <v>93.390029563497166</v>
      </c>
      <c r="BA193" s="31">
        <f t="shared" si="188"/>
        <v>94.742767699339609</v>
      </c>
      <c r="BB193" s="31">
        <f t="shared" si="189"/>
        <v>69.610906394279837</v>
      </c>
      <c r="BC193" s="31">
        <f t="shared" si="190"/>
        <v>70.619208117603264</v>
      </c>
      <c r="BD193" s="25">
        <f t="shared" si="151"/>
        <v>94.066398631418394</v>
      </c>
      <c r="BE193">
        <f>'Config sheet'!$D$59</f>
        <v>82.44</v>
      </c>
      <c r="BF193" s="30">
        <f t="shared" si="191"/>
        <v>82.090727943679966</v>
      </c>
      <c r="BG193" s="19">
        <f>Coeff_Summary!$B$10+Coeff_Summary!$D$10*(C193)+Coeff_Summary!$E$10*AI193*100+Coeff_Summary!$F$10*(C193)^2+Coeff_Summary!$G$10*(C193)*AI193*100+Coeff_Summary!$H$10*(AI193*100)^2</f>
        <v>0.96061484185763046</v>
      </c>
      <c r="BH193" s="19">
        <f>Coeff_Summary!$B$8+Coeff_Summary!$D$8*(D193)+Coeff_Summary!$E$8*AJ193*100+Coeff_Summary!$F$8*(D193)^2+Coeff_Summary!$G$8*(D193)*AJ193*100+Coeff_Summary!$H$8*(AJ193*100)^2</f>
        <v>0.97225785966736555</v>
      </c>
      <c r="BI193" s="30">
        <f t="shared" si="192"/>
        <v>0.96643635076249801</v>
      </c>
      <c r="BJ193" s="30">
        <f>BG193*8314.4*(GERC_A_PARA!C193+273)/('Config sheet'!$C$28*AI193*10^5)</f>
        <v>6.3471041742030304E-2</v>
      </c>
      <c r="BK193">
        <f>BH193*(8314.4/'Config sheet'!$C$28)*(BT193/(AJ193*10^5))</f>
        <v>4.7883355038642127E-2</v>
      </c>
      <c r="BL193" s="30">
        <f t="shared" si="193"/>
        <v>3336.507767187552</v>
      </c>
      <c r="BM193" s="30">
        <f t="shared" si="152"/>
        <v>52567.402009066573</v>
      </c>
      <c r="BN193" s="30">
        <f t="shared" si="153"/>
        <v>2486.960663264008</v>
      </c>
      <c r="BO193" s="30">
        <f t="shared" si="154"/>
        <v>51937.894937750651</v>
      </c>
      <c r="BP193" s="19">
        <f>(Coeff_Summary!$B$4+Coeff_Summary!$D$4*(C193)+Coeff_Summary!$E$4*AI193*100+Coeff_Summary!$F$4*(C193)^2+Coeff_Summary!$G$4*(C193)*AI193*100+Coeff_Summary!$H$4*(AI193*100)^2+Coeff_Summary!$B$2+Coeff_Summary!$D$2*(D193)+Coeff_Summary!$E$2*AJ193*100+Coeff_Summary!$F$2*(D193)^2+Coeff_Summary!$G$2*(D193)*AJ193*100+Coeff_Summary!$H$2*(AJ193*100)^2)/2</f>
        <v>1.3625373792962023</v>
      </c>
      <c r="BQ193" s="30">
        <f t="shared" si="194"/>
        <v>3.7583362629842765</v>
      </c>
      <c r="BR193" s="30">
        <f>BI193*(8314.4/'Config sheet'!$C$28)*(273+C193)*BQ193*((AK193^(1/BQ193))-1)</f>
        <v>70718.270640726172</v>
      </c>
      <c r="BS193" s="30">
        <f t="shared" si="155"/>
        <v>335.30772956855907</v>
      </c>
      <c r="BT193" s="30">
        <f t="shared" si="156"/>
        <v>349.39</v>
      </c>
      <c r="BU193" s="52">
        <f t="shared" si="157"/>
        <v>73.140815503641178</v>
      </c>
      <c r="BV193" s="30">
        <f t="shared" si="158"/>
        <v>1411.8411847668297</v>
      </c>
      <c r="BW193" s="65">
        <f>Coeff_Summary!$B$8+Coeff_Summary!$D$8*(BS193-273)+Coeff_Summary!$E$8*AJ193*100+Coeff_Summary!$F$8*(BS193-273)^2+Coeff_Summary!$G$8*(BS193-273)*AJ193*100+Coeff_Summary!$H$8*(AJ193*100)^2</f>
        <v>0.96564766626487553</v>
      </c>
      <c r="BX193" s="30">
        <f>BW193*(8314.4/'Config sheet'!$C$28)*(BS193/(AI193*10^5))</f>
        <v>7.2042809295059365E-2</v>
      </c>
      <c r="BY193" s="30">
        <f t="shared" si="159"/>
        <v>1.1350500530284013</v>
      </c>
      <c r="BZ193" s="30">
        <f t="shared" si="160"/>
        <v>1.0121203809293851</v>
      </c>
      <c r="CA193" s="30">
        <f>('Config sheet'!$C$132*(AJ193-AI193) - 'Config sheet'!$C$133*GERC_A_PARA!AJ193)*10^5</f>
        <v>97950.674212101774</v>
      </c>
      <c r="CB193" s="30">
        <f>('Config sheet'!$C$132*(AJ193-AI193) + 'Config sheet'!$C$133*AI193)*10^5</f>
        <v>122593.4393729096</v>
      </c>
      <c r="CC193" s="30">
        <f>'Config sheet'!$C$148</f>
        <v>386976</v>
      </c>
      <c r="CD193" s="30">
        <f t="shared" si="195"/>
        <v>14.082270431440918</v>
      </c>
      <c r="CE193" s="30"/>
      <c r="CF193" s="30"/>
      <c r="CG193" s="30"/>
      <c r="CH193" s="30"/>
      <c r="CI193" s="30"/>
      <c r="CJ193" s="30"/>
      <c r="CK193" s="30"/>
      <c r="CL193" s="30"/>
      <c r="CM193" s="46">
        <f>P193+'Config sheet'!$O$9-'Config sheet'!$C$139</f>
        <v>35.068899999999999</v>
      </c>
      <c r="CN193" s="46">
        <f>Q193+'Config sheet'!$O$9+'Config sheet'!C$140</f>
        <v>64.378900000000002</v>
      </c>
      <c r="CO193" s="27">
        <f t="shared" si="161"/>
        <v>1.8357832723581293</v>
      </c>
      <c r="CP193" s="46">
        <f>'Config sheet'!$N$47</f>
        <v>1852.7346826837274</v>
      </c>
      <c r="CQ193" s="27">
        <f>'Config sheet'!$N$42</f>
        <v>970.82423361890676</v>
      </c>
      <c r="CR193" s="27">
        <f>'Config sheet'!$N$46</f>
        <v>881.91044906482068</v>
      </c>
      <c r="CS193" s="27">
        <f t="shared" si="162"/>
        <v>1.3841819224963068</v>
      </c>
      <c r="CT193" s="27">
        <f>'Config sheet'!$N$50/100*GERC_A_PARA!CQ193</f>
        <v>274.64617569078871</v>
      </c>
      <c r="CU193" s="27">
        <f t="shared" si="163"/>
        <v>274.64617569078871</v>
      </c>
      <c r="CV193" s="27">
        <f t="shared" si="164"/>
        <v>425.96204899531256</v>
      </c>
      <c r="CW193" s="27">
        <f t="shared" si="165"/>
        <v>1245.4704093096955</v>
      </c>
      <c r="CX193" s="27">
        <f t="shared" si="166"/>
        <v>803.03793650103637</v>
      </c>
      <c r="CY193" s="27">
        <f>'Config sheet'!$N$51/100*GERC_A_PARA!CR193</f>
        <v>198.78261521921058</v>
      </c>
      <c r="CZ193" s="27">
        <f t="shared" si="167"/>
        <v>198.78261521921058</v>
      </c>
      <c r="DA193" s="27">
        <f t="shared" si="168"/>
        <v>308.30158064444367</v>
      </c>
      <c r="DB193" s="27">
        <f t="shared" si="169"/>
        <v>1080.6930642840312</v>
      </c>
      <c r="DC193" s="27">
        <f t="shared" si="170"/>
        <v>696.79497950869097</v>
      </c>
      <c r="DD193" s="50">
        <f t="shared" si="171"/>
        <v>84.413669533107026</v>
      </c>
      <c r="DE193" s="50">
        <f t="shared" si="172"/>
        <v>87.581622880036505</v>
      </c>
      <c r="DF193" s="50">
        <f t="shared" si="173"/>
        <v>54.427129289982865</v>
      </c>
      <c r="DG193" s="50">
        <f t="shared" si="174"/>
        <v>56.469720346048014</v>
      </c>
      <c r="DH193" s="27">
        <f t="shared" si="175"/>
        <v>85.997646206571773</v>
      </c>
      <c r="DI193">
        <f>'Config sheet'!$N$59</f>
        <v>71.978923438716066</v>
      </c>
      <c r="DJ193" s="21">
        <f t="shared" si="196"/>
        <v>70.723035512293606</v>
      </c>
      <c r="DK193" s="19">
        <f>Coeff_Summary!$B$11+Coeff_Summary!$D$11*(F193)+Coeff_Summary!$E$11*CM193*100+Coeff_Summary!$F$11*(F193)^2+Coeff_Summary!$G$11*(F193)*CM193*100+Coeff_Summary!$H$11*(CM193*100)^2</f>
        <v>0.94037694192020771</v>
      </c>
      <c r="DL193" s="19">
        <f>Coeff_Summary!$B$9+Coeff_Summary!$D$9*(G193)+Coeff_Summary!$E$9*CN193*100+Coeff_Summary!$F$9*(G193)^2+Coeff_Summary!$G$9*(G193)*CN193*100+Coeff_Summary!$H$9*(CN193*100)^2</f>
        <v>0.95633749700956827</v>
      </c>
      <c r="DM193" s="30">
        <f t="shared" si="197"/>
        <v>0.94835721946488793</v>
      </c>
      <c r="DN193">
        <f>DK193*8314.4*(GERC_A_PARA!F193+273)/('Config sheet'!$N$28*GERC_A_PARA!CM193*10^5)</f>
        <v>4.0224152909228747E-2</v>
      </c>
      <c r="DO193">
        <f>DL193*(8314.4/'Config sheet'!$N$28)*((GERC_A_PARA!G193+273)/(GERC_A_PARA!CN193*10^5))</f>
        <v>2.6375382603037227E-2</v>
      </c>
      <c r="DP193" s="30">
        <f t="shared" si="198"/>
        <v>1593.3082175608019</v>
      </c>
      <c r="DQ193" s="30">
        <f t="shared" si="176"/>
        <v>39610.73390796614</v>
      </c>
      <c r="DR193" s="30">
        <f t="shared" si="177"/>
        <v>1027.3121976051834</v>
      </c>
      <c r="DS193" s="30">
        <f t="shared" si="178"/>
        <v>38949.660487081783</v>
      </c>
      <c r="DT193" s="19">
        <f>(Coeff_Summary!$B$5+Coeff_Summary!$D$5*(F193)+Coeff_Summary!$E$5*CM193*100+Coeff_Summary!$F$5*(F193)^2+Coeff_Summary!$G$5*(F193)*CM193*100+Coeff_Summary!$H$5*(CM193*100)^2+Coeff_Summary!$B$3+Coeff_Summary!$D$3*(G193)+Coeff_Summary!$E$3*CN193*100+Coeff_Summary!$F$3*(G193)^2+Coeff_Summary!$G$3*(G193)*CN193*100+Coeff_Summary!$H$3*(CN193*100)^2)/2</f>
        <v>1.4129872781320221</v>
      </c>
      <c r="DU193" s="30">
        <f t="shared" si="199"/>
        <v>3.4213820932283636</v>
      </c>
      <c r="DV193" s="30">
        <f>DM193*(8314.4/'Config sheet'!$N$28)*(273+F193)*DU193*((CO193^(1/DU193))-1)</f>
        <v>94564.877046850554</v>
      </c>
      <c r="DW193" s="30">
        <f t="shared" si="179"/>
        <v>352.85282219428348</v>
      </c>
      <c r="DX193" s="30">
        <f t="shared" si="180"/>
        <v>349.71</v>
      </c>
      <c r="DY193" s="30">
        <f t="shared" si="181"/>
        <v>105.79215295665956</v>
      </c>
      <c r="DZ193" s="30">
        <f t="shared" si="182"/>
        <v>983.52815115295186</v>
      </c>
      <c r="EA193" s="65">
        <f>Coeff_Summary!$B$9+Coeff_Summary!$D$9*(DW193-273)+Coeff_Summary!$E$9*CN193*100+Coeff_Summary!$F$9*(DW193-273)^2+Coeff_Summary!$G$9*(DW193-273)*CN193*100+Coeff_Summary!$H$9*(CN193*100)^2</f>
        <v>0.95857765109950366</v>
      </c>
      <c r="EB193" s="30">
        <f>EA193*(8314.4/'Config sheet'!$C$28)*(DW193/(CM193*10^5))</f>
        <v>4.8969067691468096E-2</v>
      </c>
      <c r="EC193" s="30">
        <f t="shared" si="183"/>
        <v>1.2174045728687795</v>
      </c>
      <c r="ED193" s="30">
        <f t="shared" si="184"/>
        <v>1.0169725079145071</v>
      </c>
      <c r="EE193" s="30">
        <f>('Config sheet'!$N$132*(CN193-CM193) - 'Config sheet'!$N$133*GERC_A_PARA!CN193)*10^5</f>
        <v>107072.13722785798</v>
      </c>
      <c r="EF193" s="30">
        <f>('Config sheet'!$N$132*(CN193-CM193) + 'Config sheet'!$N$133*CM193)*10^5</f>
        <v>148723.40191074868</v>
      </c>
      <c r="EG193" s="30">
        <f>'Config sheet'!$N$148</f>
        <v>386976</v>
      </c>
      <c r="EH193" s="30">
        <f t="shared" si="185"/>
        <v>2395.3693359197814</v>
      </c>
      <c r="EI193" s="30">
        <f>'Config sheet'!$E$127+'Config sheet'!$P$127</f>
        <v>3308.2</v>
      </c>
      <c r="EJ193" s="30"/>
      <c r="EK193" s="63">
        <f t="shared" si="186"/>
        <v>52567.402009066573</v>
      </c>
      <c r="EL193" s="63">
        <f t="shared" si="207"/>
        <v>51937.894937750651</v>
      </c>
      <c r="EM193" s="63">
        <f t="shared" si="208"/>
        <v>39610.73390796614</v>
      </c>
      <c r="EN193" s="63">
        <f t="shared" si="209"/>
        <v>38949.660487081783</v>
      </c>
      <c r="EO193" s="30">
        <f>BL193*(('Config sheet'!$D$8+273)/(C193+273))*(GERC_A_PARA!AI193/'Config sheet'!$D$7)*(1/GERC_A_PARA!BG193)*24*10^-3</f>
        <v>1824.4440711589023</v>
      </c>
      <c r="EP193" s="30">
        <f>BN193*(('Config sheet'!$D$8+273)/(D193+273))*(GERC_A_PARA!AJ193/'Config sheet'!$D$7)*(1/GERC_A_PARA!BH193)*24*10^-3</f>
        <v>1802.5959219234339</v>
      </c>
      <c r="EQ193" s="30">
        <f t="shared" si="200"/>
        <v>1813.519996541168</v>
      </c>
      <c r="ER193" s="30">
        <f>DP193*(('Config sheet'!$D$8+273)/(F193+273))*(CM193/'Config sheet'!$D$7)*(1/DK193)*24*10^-3</f>
        <v>1374.7601340499448</v>
      </c>
      <c r="ES193" s="30">
        <f>DR193*(('Config sheet'!$D$8+273)/(G193+273))*(CN193/'Config sheet'!$D$7)*(1/DL193)*24*10^-3</f>
        <v>1351.8164191765111</v>
      </c>
      <c r="ET193" s="30">
        <f t="shared" si="201"/>
        <v>1363.2882766132279</v>
      </c>
      <c r="EU193">
        <f t="shared" si="202"/>
        <v>1.0121203809293853</v>
      </c>
      <c r="EV193">
        <f t="shared" si="203"/>
        <v>1.0169725079145069</v>
      </c>
      <c r="EW193" s="30">
        <f t="shared" si="204"/>
        <v>0.77850874953657012</v>
      </c>
      <c r="EX193" s="30">
        <f>'Config sheet'!$C$123/('Config sheet'!$F$17*10^-3)</f>
        <v>1.2841244171864261</v>
      </c>
      <c r="EY193" s="30">
        <f t="shared" si="205"/>
        <v>0.72143813456409844</v>
      </c>
      <c r="EZ193" s="30">
        <f>'Config sheet'!$N$123/('Config sheet'!$Q$17*10^-3)</f>
        <v>1.4616189626248377</v>
      </c>
      <c r="FA193" s="1" t="s">
        <v>600</v>
      </c>
      <c r="FB193" s="30">
        <f t="shared" si="206"/>
        <v>-3.1428221942834966</v>
      </c>
      <c r="FC193" s="30"/>
    </row>
    <row r="194" spans="1:159" x14ac:dyDescent="0.25">
      <c r="A194" s="1">
        <v>43490</v>
      </c>
      <c r="B194" s="2">
        <v>0.12638888888888888</v>
      </c>
      <c r="C194">
        <v>24.02</v>
      </c>
      <c r="D194">
        <v>76.75</v>
      </c>
      <c r="E194">
        <v>22.2</v>
      </c>
      <c r="F194">
        <v>22.15</v>
      </c>
      <c r="G194">
        <v>77.14</v>
      </c>
      <c r="H194">
        <v>66.569999999999993</v>
      </c>
      <c r="I194">
        <v>71.86</v>
      </c>
      <c r="J194">
        <v>72.13</v>
      </c>
      <c r="K194">
        <v>72.23</v>
      </c>
      <c r="L194">
        <v>69.72</v>
      </c>
      <c r="M194">
        <v>21.73</v>
      </c>
      <c r="N194">
        <v>34.49</v>
      </c>
      <c r="O194">
        <v>34.020000000000003</v>
      </c>
      <c r="P194">
        <v>33.94</v>
      </c>
      <c r="Q194">
        <v>63.08</v>
      </c>
      <c r="R194">
        <v>3.72</v>
      </c>
      <c r="S194">
        <v>77.760000000000005</v>
      </c>
      <c r="T194">
        <v>74.91</v>
      </c>
      <c r="U194">
        <v>71.98</v>
      </c>
      <c r="V194">
        <v>71.98</v>
      </c>
      <c r="W194">
        <v>2.94</v>
      </c>
      <c r="X194">
        <v>2.4700000000000002</v>
      </c>
      <c r="Y194">
        <v>3.78</v>
      </c>
      <c r="Z194">
        <v>3.59</v>
      </c>
      <c r="AA194">
        <v>4.7300000000000004</v>
      </c>
      <c r="AB194">
        <v>4.47</v>
      </c>
      <c r="AC194">
        <v>3.83</v>
      </c>
      <c r="AD194">
        <v>1.72</v>
      </c>
      <c r="AE194">
        <v>1.51</v>
      </c>
      <c r="AF194">
        <v>1.82</v>
      </c>
      <c r="AH194" s="4" t="str">
        <f t="shared" si="211"/>
        <v>ON</v>
      </c>
      <c r="AI194" s="31">
        <f>M194+'Config sheet'!$D$9-'Config sheet'!$C$139</f>
        <v>22.6889</v>
      </c>
      <c r="AJ194" s="31">
        <f>N194+'Config sheet'!$D$9+'Config sheet'!$C$140</f>
        <v>35.8489</v>
      </c>
      <c r="AK194" s="25">
        <f t="shared" si="141"/>
        <v>1.5800193045938764</v>
      </c>
      <c r="AL194" s="46">
        <f>'Config sheet'!$C$47</f>
        <v>3546.9708798579968</v>
      </c>
      <c r="AM194" s="4">
        <f>'Config sheet'!$C$42</f>
        <v>1817.9423322060413</v>
      </c>
      <c r="AN194" s="25">
        <f>'Config sheet'!$C$46</f>
        <v>1729.0285476519553</v>
      </c>
      <c r="AO194" s="25">
        <f t="shared" si="142"/>
        <v>1.555813511061618</v>
      </c>
      <c r="AP194" s="25">
        <f>'Config sheet'!$C$50/100*GERC_A_PARA!AM194</f>
        <v>351.771841281869</v>
      </c>
      <c r="AQ194" s="25">
        <f t="shared" si="143"/>
        <v>351.771841281869</v>
      </c>
      <c r="AR194" s="25">
        <f t="shared" si="144"/>
        <v>472.01025657541936</v>
      </c>
      <c r="AS194" s="27">
        <f t="shared" si="145"/>
        <v>2169.7141734879106</v>
      </c>
      <c r="AT194" s="25">
        <f t="shared" si="146"/>
        <v>1617.0079764808186</v>
      </c>
      <c r="AU194" s="25">
        <f>'Config sheet'!$C$51/100*GERC_A_PARA!AN194</f>
        <v>266.0974934836359</v>
      </c>
      <c r="AV194" s="25">
        <f t="shared" si="147"/>
        <v>266.0974934836359</v>
      </c>
      <c r="AW194" s="25">
        <f t="shared" si="148"/>
        <v>357.05173477101926</v>
      </c>
      <c r="AX194" s="27">
        <f t="shared" si="149"/>
        <v>1995.1260411355911</v>
      </c>
      <c r="AY194" s="25">
        <f t="shared" si="150"/>
        <v>1486.8938784755669</v>
      </c>
      <c r="AZ194" s="31">
        <f t="shared" si="187"/>
        <v>93.386015982825867</v>
      </c>
      <c r="BA194" s="31">
        <f t="shared" si="188"/>
        <v>94.739575502619644</v>
      </c>
      <c r="BB194" s="31">
        <f t="shared" si="189"/>
        <v>69.597154584304519</v>
      </c>
      <c r="BC194" s="31">
        <f t="shared" si="190"/>
        <v>70.605912588880585</v>
      </c>
      <c r="BD194" s="25">
        <f t="shared" si="151"/>
        <v>94.062795742722756</v>
      </c>
      <c r="BE194">
        <f>'Config sheet'!$D$59</f>
        <v>82.44</v>
      </c>
      <c r="BF194" s="30">
        <f t="shared" si="191"/>
        <v>82.082164664657654</v>
      </c>
      <c r="BG194" s="19">
        <f>Coeff_Summary!$B$10+Coeff_Summary!$D$10*(C194)+Coeff_Summary!$E$10*AI194*100+Coeff_Summary!$F$10*(C194)^2+Coeff_Summary!$G$10*(C194)*AI194*100+Coeff_Summary!$H$10*(AI194*100)^2</f>
        <v>0.96085480972533799</v>
      </c>
      <c r="BH194" s="19">
        <f>Coeff_Summary!$B$8+Coeff_Summary!$D$8*(D194)+Coeff_Summary!$E$8*AJ194*100+Coeff_Summary!$F$8*(D194)^2+Coeff_Summary!$G$8*(D194)*AJ194*100+Coeff_Summary!$H$8*(AJ194*100)^2</f>
        <v>0.97252463521970434</v>
      </c>
      <c r="BI194" s="30">
        <f t="shared" si="192"/>
        <v>0.96668972247252116</v>
      </c>
      <c r="BJ194" s="30">
        <f>BG194*8314.4*(GERC_A_PARA!C194+273)/('Config sheet'!$C$28*AI194*10^5)</f>
        <v>6.3863557306405278E-2</v>
      </c>
      <c r="BK194">
        <f>BH194*(8314.4/'Config sheet'!$C$28)*(BT194/(AJ194*10^5))</f>
        <v>4.8173209851973722E-2</v>
      </c>
      <c r="BL194" s="30">
        <f t="shared" si="193"/>
        <v>3336.379973774684</v>
      </c>
      <c r="BM194" s="30">
        <f t="shared" si="152"/>
        <v>52242.313370790849</v>
      </c>
      <c r="BN194" s="30">
        <f t="shared" si="153"/>
        <v>2486.480982650311</v>
      </c>
      <c r="BO194" s="30">
        <f t="shared" si="154"/>
        <v>51615.430864805377</v>
      </c>
      <c r="BP194" s="19">
        <f>(Coeff_Summary!$B$4+Coeff_Summary!$D$4*(C194)+Coeff_Summary!$E$4*AI194*100+Coeff_Summary!$F$4*(C194)^2+Coeff_Summary!$G$4*(C194)*AI194*100+Coeff_Summary!$H$4*(AI194*100)^2+Coeff_Summary!$B$2+Coeff_Summary!$D$2*(D194)+Coeff_Summary!$E$2*AJ194*100+Coeff_Summary!$F$2*(D194)^2+Coeff_Summary!$G$2*(D194)*AJ194*100+Coeff_Summary!$H$2*(AJ194*100)^2)/2</f>
        <v>1.3619158840590395</v>
      </c>
      <c r="BQ194" s="30">
        <f t="shared" si="194"/>
        <v>3.7630729792364392</v>
      </c>
      <c r="BR194" s="30">
        <f>BI194*(8314.4/'Config sheet'!$C$28)*(273+C194)*BQ194*((AK194^(1/BQ194))-1)</f>
        <v>70907.290398902522</v>
      </c>
      <c r="BS194" s="30">
        <f t="shared" si="155"/>
        <v>335.41176362384022</v>
      </c>
      <c r="BT194" s="30">
        <f t="shared" si="156"/>
        <v>349.75</v>
      </c>
      <c r="BU194" s="52">
        <f t="shared" si="157"/>
        <v>72.808199552133928</v>
      </c>
      <c r="BV194" s="30">
        <f t="shared" si="158"/>
        <v>1413.2874334666747</v>
      </c>
      <c r="BW194" s="65">
        <f>Coeff_Summary!$B$8+Coeff_Summary!$D$8*(BS194-273)+Coeff_Summary!$E$8*AJ194*100+Coeff_Summary!$F$8*(BS194-273)^2+Coeff_Summary!$G$8*(BS194-273)*AJ194*100+Coeff_Summary!$H$8*(AJ194*100)^2</f>
        <v>0.96583923552992035</v>
      </c>
      <c r="BX194" s="30">
        <f>BW194*(8314.4/'Config sheet'!$C$28)*(BS194/(AI194*10^5))</f>
        <v>7.2492450002476089E-2</v>
      </c>
      <c r="BY194" s="30">
        <f t="shared" si="159"/>
        <v>1.1351145012901649</v>
      </c>
      <c r="BZ194" s="30">
        <f t="shared" si="160"/>
        <v>1.012145253763888</v>
      </c>
      <c r="CA194" s="30">
        <f>('Config sheet'!$C$132*(AJ194-AI194) - 'Config sheet'!$C$133*GERC_A_PARA!AJ194)*10^5</f>
        <v>97679.340274349452</v>
      </c>
      <c r="CB194" s="30">
        <f>('Config sheet'!$C$132*(AJ194-AI194) + 'Config sheet'!$C$133*AI194)*10^5</f>
        <v>122196.45781494983</v>
      </c>
      <c r="CC194" s="30">
        <f>'Config sheet'!$C$148</f>
        <v>386976</v>
      </c>
      <c r="CD194" s="30">
        <f t="shared" si="195"/>
        <v>14.338236376159784</v>
      </c>
      <c r="CE194" s="30"/>
      <c r="CF194" s="30"/>
      <c r="CG194" s="30"/>
      <c r="CH194" s="30"/>
      <c r="CI194" s="30"/>
      <c r="CJ194" s="30"/>
      <c r="CK194" s="30"/>
      <c r="CL194" s="30"/>
      <c r="CM194" s="46">
        <f>P194+'Config sheet'!$O$9-'Config sheet'!$C$139</f>
        <v>34.898899999999998</v>
      </c>
      <c r="CN194" s="46">
        <f>Q194+'Config sheet'!$O$9+'Config sheet'!C$140</f>
        <v>64.438900000000004</v>
      </c>
      <c r="CO194" s="27">
        <f t="shared" si="161"/>
        <v>1.8464450168916502</v>
      </c>
      <c r="CP194" s="46">
        <f>'Config sheet'!$N$47</f>
        <v>1852.7346826837274</v>
      </c>
      <c r="CQ194" s="27">
        <f>'Config sheet'!$N$42</f>
        <v>970.82423361890676</v>
      </c>
      <c r="CR194" s="27">
        <f>'Config sheet'!$N$46</f>
        <v>881.91044906482068</v>
      </c>
      <c r="CS194" s="27">
        <f t="shared" si="162"/>
        <v>1.3861763738361939</v>
      </c>
      <c r="CT194" s="27">
        <f>'Config sheet'!$N$50/100*GERC_A_PARA!CQ194</f>
        <v>274.64617569078871</v>
      </c>
      <c r="CU194" s="27">
        <f t="shared" si="163"/>
        <v>274.64617569078871</v>
      </c>
      <c r="CV194" s="27">
        <f t="shared" si="164"/>
        <v>427.47527075054404</v>
      </c>
      <c r="CW194" s="27">
        <f t="shared" si="165"/>
        <v>1245.4704093096955</v>
      </c>
      <c r="CX194" s="27">
        <f t="shared" si="166"/>
        <v>800.19525866927313</v>
      </c>
      <c r="CY194" s="27">
        <f>'Config sheet'!$N$51/100*GERC_A_PARA!CR194</f>
        <v>198.78261521921058</v>
      </c>
      <c r="CZ194" s="27">
        <f t="shared" si="167"/>
        <v>198.78261521921058</v>
      </c>
      <c r="DA194" s="27">
        <f t="shared" si="168"/>
        <v>309.39681591271182</v>
      </c>
      <c r="DB194" s="27">
        <f t="shared" si="169"/>
        <v>1080.6930642840312</v>
      </c>
      <c r="DC194" s="27">
        <f t="shared" si="170"/>
        <v>694.32839162846733</v>
      </c>
      <c r="DD194" s="50">
        <f t="shared" si="171"/>
        <v>84.257799736821582</v>
      </c>
      <c r="DE194" s="50">
        <f t="shared" si="172"/>
        <v>87.457433936654581</v>
      </c>
      <c r="DF194" s="50">
        <f t="shared" si="173"/>
        <v>54.13431852843371</v>
      </c>
      <c r="DG194" s="50">
        <f t="shared" si="174"/>
        <v>56.190033459149326</v>
      </c>
      <c r="DH194" s="27">
        <f t="shared" si="175"/>
        <v>85.857616836738089</v>
      </c>
      <c r="DI194">
        <f>'Config sheet'!$N$59</f>
        <v>71.978923438716066</v>
      </c>
      <c r="DJ194" s="21">
        <f t="shared" si="196"/>
        <v>70.509896415264805</v>
      </c>
      <c r="DK194" s="19">
        <f>Coeff_Summary!$B$11+Coeff_Summary!$D$11*(F194)+Coeff_Summary!$E$11*CM194*100+Coeff_Summary!$F$11*(F194)^2+Coeff_Summary!$G$11*(F194)*CM194*100+Coeff_Summary!$H$11*(CM194*100)^2</f>
        <v>0.94038654140279754</v>
      </c>
      <c r="DL194" s="19">
        <f>Coeff_Summary!$B$9+Coeff_Summary!$D$9*(G194)+Coeff_Summary!$E$9*CN194*100+Coeff_Summary!$F$9*(G194)^2+Coeff_Summary!$G$9*(G194)*CN194*100+Coeff_Summary!$H$9*(CN194*100)^2</f>
        <v>0.95662040085570232</v>
      </c>
      <c r="DM194" s="30">
        <f t="shared" si="197"/>
        <v>0.94850347112924993</v>
      </c>
      <c r="DN194">
        <f>DK194*8314.4*(GERC_A_PARA!F194+273)/('Config sheet'!$N$28*GERC_A_PARA!CM194*10^5)</f>
        <v>4.0379462976097361E-2</v>
      </c>
      <c r="DO194">
        <f>DL194*(8314.4/'Config sheet'!$N$28)*((GERC_A_PARA!G194+273)/(GERC_A_PARA!CN194*10^5))</f>
        <v>2.6391029503361304E-2</v>
      </c>
      <c r="DP194" s="30">
        <f t="shared" si="198"/>
        <v>1590.7138448599499</v>
      </c>
      <c r="DQ194" s="30">
        <f t="shared" si="176"/>
        <v>39394.130768939984</v>
      </c>
      <c r="DR194" s="30">
        <f t="shared" si="177"/>
        <v>1022.0087663600127</v>
      </c>
      <c r="DS194" s="30">
        <f t="shared" si="178"/>
        <v>38725.61190649437</v>
      </c>
      <c r="DT194" s="19">
        <f>(Coeff_Summary!$B$5+Coeff_Summary!$D$5*(F194)+Coeff_Summary!$E$5*CM194*100+Coeff_Summary!$F$5*(F194)^2+Coeff_Summary!$G$5*(F194)*CM194*100+Coeff_Summary!$H$5*(CM194*100)^2+Coeff_Summary!$B$3+Coeff_Summary!$D$3*(G194)+Coeff_Summary!$E$3*CN194*100+Coeff_Summary!$F$3*(G194)^2+Coeff_Summary!$G$3*(G194)*CN194*100+Coeff_Summary!$H$3*(CN194*100)^2)/2</f>
        <v>1.4126272038270602</v>
      </c>
      <c r="DU194" s="30">
        <f t="shared" si="199"/>
        <v>3.4234950840010994</v>
      </c>
      <c r="DV194" s="30">
        <f>DM194*(8314.4/'Config sheet'!$N$28)*(273+F194)*DU194*((CO194^(1/DU194))-1)</f>
        <v>95461.840433563004</v>
      </c>
      <c r="DW194" s="30">
        <f t="shared" si="179"/>
        <v>353.05260265799404</v>
      </c>
      <c r="DX194" s="30">
        <f t="shared" si="180"/>
        <v>350.14</v>
      </c>
      <c r="DY194" s="30">
        <f t="shared" si="181"/>
        <v>105.29660421530104</v>
      </c>
      <c r="DZ194" s="30">
        <f t="shared" si="182"/>
        <v>992.0748931365905</v>
      </c>
      <c r="EA194" s="65">
        <f>Coeff_Summary!$B$9+Coeff_Summary!$D$9*(DW194-273)+Coeff_Summary!$E$9*CN194*100+Coeff_Summary!$F$9*(DW194-273)^2+Coeff_Summary!$G$9*(DW194-273)*CN194*100+Coeff_Summary!$H$9*(CN194*100)^2</f>
        <v>0.95868995022814307</v>
      </c>
      <c r="EB194" s="30">
        <f>EA194*(8314.4/'Config sheet'!$C$28)*(DW194/(CM194*10^5))</f>
        <v>4.9241235187197016E-2</v>
      </c>
      <c r="EC194" s="30">
        <f t="shared" si="183"/>
        <v>1.2194623592776701</v>
      </c>
      <c r="ED194" s="30">
        <f t="shared" si="184"/>
        <v>1.0172629644706401</v>
      </c>
      <c r="EE194" s="30">
        <f>('Config sheet'!$N$132*(CN194-CM194) - 'Config sheet'!$N$133*GERC_A_PARA!CN194)*10^5</f>
        <v>108098.80575355316</v>
      </c>
      <c r="EF194" s="30">
        <f>('Config sheet'!$N$132*(CN194-CM194) + 'Config sheet'!$N$133*CM194)*10^5</f>
        <v>149703.99964236777</v>
      </c>
      <c r="EG194" s="30">
        <f>'Config sheet'!$N$148</f>
        <v>386976</v>
      </c>
      <c r="EH194" s="30">
        <f t="shared" si="185"/>
        <v>2405.362326603265</v>
      </c>
      <c r="EI194" s="30">
        <f>'Config sheet'!$E$127+'Config sheet'!$P$127</f>
        <v>3308.2</v>
      </c>
      <c r="EJ194" s="30"/>
      <c r="EK194" s="63">
        <f t="shared" si="186"/>
        <v>52242.313370790849</v>
      </c>
      <c r="EL194" s="63">
        <f t="shared" si="207"/>
        <v>51615.430864805377</v>
      </c>
      <c r="EM194" s="63">
        <f t="shared" si="208"/>
        <v>39394.130768939984</v>
      </c>
      <c r="EN194" s="63">
        <f t="shared" si="209"/>
        <v>38725.61190649437</v>
      </c>
      <c r="EO194" s="30">
        <f>BL194*(('Config sheet'!$D$8+273)/(C194+273))*(GERC_A_PARA!AI194/'Config sheet'!$D$7)*(1/GERC_A_PARA!BG194)*24*10^-3</f>
        <v>1813.1612986414214</v>
      </c>
      <c r="EP194" s="30">
        <f>BN194*(('Config sheet'!$D$8+273)/(D194+273))*(GERC_A_PARA!AJ194/'Config sheet'!$D$7)*(1/GERC_A_PARA!BH194)*24*10^-3</f>
        <v>1791.4042395582815</v>
      </c>
      <c r="EQ194" s="30">
        <f t="shared" si="200"/>
        <v>1802.2827690998515</v>
      </c>
      <c r="ER194" s="30">
        <f>DP194*(('Config sheet'!$D$8+273)/(F194+273))*(CM194/'Config sheet'!$D$7)*(1/DK194)*24*10^-3</f>
        <v>1367.2425414414586</v>
      </c>
      <c r="ES194" s="30">
        <f>DR194*(('Config sheet'!$D$8+273)/(G194+273))*(CN194/'Config sheet'!$D$7)*(1/DL194)*24*10^-3</f>
        <v>1344.0404194336711</v>
      </c>
      <c r="ET194" s="30">
        <f t="shared" si="201"/>
        <v>1355.641480437565</v>
      </c>
      <c r="EU194">
        <f t="shared" si="202"/>
        <v>1.0121452537638878</v>
      </c>
      <c r="EV194">
        <f t="shared" si="203"/>
        <v>1.0172629644706399</v>
      </c>
      <c r="EW194" s="30">
        <f t="shared" si="204"/>
        <v>0.78416520298451264</v>
      </c>
      <c r="EX194" s="30">
        <f>'Config sheet'!$C$123/('Config sheet'!$F$17*10^-3)</f>
        <v>1.2841244171864261</v>
      </c>
      <c r="EY194" s="30">
        <f t="shared" si="205"/>
        <v>0.7318121401953378</v>
      </c>
      <c r="EZ194" s="30">
        <f>'Config sheet'!$N$123/('Config sheet'!$Q$17*10^-3)</f>
        <v>1.4616189626248377</v>
      </c>
      <c r="FA194" s="1" t="s">
        <v>601</v>
      </c>
      <c r="FB194" s="30">
        <f t="shared" si="206"/>
        <v>-2.9126026579940572</v>
      </c>
      <c r="FC194" s="30"/>
    </row>
    <row r="195" spans="1:159" x14ac:dyDescent="0.25">
      <c r="A195" s="1">
        <v>43490</v>
      </c>
      <c r="B195" s="2">
        <v>0.16805555555555554</v>
      </c>
      <c r="C195">
        <v>19.420000000000002</v>
      </c>
      <c r="D195">
        <v>71.489999999999995</v>
      </c>
      <c r="E195">
        <v>22.22</v>
      </c>
      <c r="F195">
        <v>22.15</v>
      </c>
      <c r="G195">
        <v>70.72</v>
      </c>
      <c r="H195">
        <v>66.77</v>
      </c>
      <c r="I195">
        <v>72.099999999999994</v>
      </c>
      <c r="J195">
        <v>72.52</v>
      </c>
      <c r="K195">
        <v>72.290000000000006</v>
      </c>
      <c r="L195">
        <v>70.239999999999995</v>
      </c>
      <c r="M195">
        <v>23.88</v>
      </c>
      <c r="N195">
        <v>37.25</v>
      </c>
      <c r="O195">
        <v>36.74</v>
      </c>
      <c r="P195">
        <v>36.659999999999997</v>
      </c>
      <c r="Q195">
        <v>62.93</v>
      </c>
      <c r="R195">
        <v>3.71</v>
      </c>
      <c r="S195">
        <v>77.319999999999993</v>
      </c>
      <c r="T195">
        <v>75</v>
      </c>
      <c r="U195">
        <v>72.069999999999993</v>
      </c>
      <c r="V195">
        <v>72.069999999999993</v>
      </c>
      <c r="W195">
        <v>3.33</v>
      </c>
      <c r="X195">
        <v>2.54</v>
      </c>
      <c r="Y195">
        <v>3.5</v>
      </c>
      <c r="Z195">
        <v>3.71</v>
      </c>
      <c r="AA195">
        <v>4.7699999999999996</v>
      </c>
      <c r="AB195">
        <v>3.66</v>
      </c>
      <c r="AC195">
        <v>3.45</v>
      </c>
      <c r="AD195">
        <v>1.76</v>
      </c>
      <c r="AE195">
        <v>1.57</v>
      </c>
      <c r="AF195">
        <v>2.39</v>
      </c>
      <c r="AH195" s="4" t="str">
        <f t="shared" si="211"/>
        <v>ON</v>
      </c>
      <c r="AI195" s="31">
        <f>M195+'Config sheet'!$D$9-'Config sheet'!$C$139</f>
        <v>24.838899999999999</v>
      </c>
      <c r="AJ195" s="31">
        <f>N195+'Config sheet'!$D$9+'Config sheet'!$C$140</f>
        <v>38.608899999999998</v>
      </c>
      <c r="AK195" s="25">
        <f t="shared" si="141"/>
        <v>1.554372375588291</v>
      </c>
      <c r="AL195" s="46">
        <f>'Config sheet'!$C$47</f>
        <v>3546.9708798579968</v>
      </c>
      <c r="AM195" s="4">
        <f>'Config sheet'!$C$42</f>
        <v>1817.9423322060413</v>
      </c>
      <c r="AN195" s="25">
        <f>'Config sheet'!$C$46</f>
        <v>1729.0285476519553</v>
      </c>
      <c r="AO195" s="25">
        <f t="shared" si="142"/>
        <v>1.5911802785306157</v>
      </c>
      <c r="AP195" s="25">
        <f>'Config sheet'!$C$50/100*GERC_A_PARA!AM195</f>
        <v>351.771841281869</v>
      </c>
      <c r="AQ195" s="25">
        <f t="shared" si="143"/>
        <v>351.771841281869</v>
      </c>
      <c r="AR195" s="25">
        <f t="shared" si="144"/>
        <v>464.13743150864815</v>
      </c>
      <c r="AS195" s="27">
        <f t="shared" si="145"/>
        <v>2169.7141734879106</v>
      </c>
      <c r="AT195" s="25">
        <f t="shared" si="146"/>
        <v>1644.4361045872456</v>
      </c>
      <c r="AU195" s="25">
        <f>'Config sheet'!$C$51/100*GERC_A_PARA!AN195</f>
        <v>266.0974934836359</v>
      </c>
      <c r="AV195" s="25">
        <f t="shared" si="147"/>
        <v>266.0974934836359</v>
      </c>
      <c r="AW195" s="25">
        <f t="shared" si="148"/>
        <v>351.09634331822718</v>
      </c>
      <c r="AX195" s="27">
        <f t="shared" si="149"/>
        <v>1995.1260411355911</v>
      </c>
      <c r="AY195" s="25">
        <f t="shared" si="150"/>
        <v>1512.1149759424129</v>
      </c>
      <c r="AZ195" s="31">
        <f t="shared" si="187"/>
        <v>93.819078403305269</v>
      </c>
      <c r="BA195" s="31">
        <f t="shared" si="188"/>
        <v>95.084011195186989</v>
      </c>
      <c r="BB195" s="31">
        <f t="shared" si="189"/>
        <v>71.10590035805761</v>
      </c>
      <c r="BC195" s="31">
        <f t="shared" si="190"/>
        <v>72.064598595025288</v>
      </c>
      <c r="BD195" s="25">
        <f t="shared" si="151"/>
        <v>94.451544799246136</v>
      </c>
      <c r="BE195">
        <f>'Config sheet'!$D$59</f>
        <v>82.44</v>
      </c>
      <c r="BF195" s="30">
        <f t="shared" si="191"/>
        <v>83.0183971378938</v>
      </c>
      <c r="BG195" s="19">
        <f>Coeff_Summary!$B$10+Coeff_Summary!$D$10*(C195)+Coeff_Summary!$E$10*AI195*100+Coeff_Summary!$F$10*(C195)^2+Coeff_Summary!$G$10*(C195)*AI195*100+Coeff_Summary!$H$10*(AI195*100)^2</f>
        <v>0.95464325421039542</v>
      </c>
      <c r="BH195" s="19">
        <f>Coeff_Summary!$B$8+Coeff_Summary!$D$8*(D195)+Coeff_Summary!$E$8*AJ195*100+Coeff_Summary!$F$8*(D195)^2+Coeff_Summary!$G$8*(D195)*AJ195*100+Coeff_Summary!$H$8*(AJ195*100)^2</f>
        <v>0.96824470215889746</v>
      </c>
      <c r="BI195" s="30">
        <f t="shared" si="192"/>
        <v>0.96144397818464644</v>
      </c>
      <c r="BJ195" s="30">
        <f>BG195*8314.4*(GERC_A_PARA!C195+273)/('Config sheet'!$C$28*AI195*10^5)</f>
        <v>5.7060937981032657E-2</v>
      </c>
      <c r="BK195">
        <f>BH195*(8314.4/'Config sheet'!$C$28)*(BT195/(AJ195*10^5))</f>
        <v>4.3862906408416787E-2</v>
      </c>
      <c r="BL195" s="30">
        <f t="shared" si="193"/>
        <v>3350.1687896052904</v>
      </c>
      <c r="BM195" s="30">
        <f t="shared" si="152"/>
        <v>58712.122655938525</v>
      </c>
      <c r="BN195" s="30">
        <f t="shared" si="153"/>
        <v>2539.1079532066242</v>
      </c>
      <c r="BO195" s="30">
        <f t="shared" si="154"/>
        <v>57887.362263787392</v>
      </c>
      <c r="BP195" s="19">
        <f>(Coeff_Summary!$B$4+Coeff_Summary!$D$4*(C195)+Coeff_Summary!$E$4*AI195*100+Coeff_Summary!$F$4*(C195)^2+Coeff_Summary!$G$4*(C195)*AI195*100+Coeff_Summary!$H$4*(AI195*100)^2+Coeff_Summary!$B$2+Coeff_Summary!$D$2*(D195)+Coeff_Summary!$E$2*AJ195*100+Coeff_Summary!$F$2*(D195)^2+Coeff_Summary!$G$2*(D195)*AJ195*100+Coeff_Summary!$H$2*(AJ195*100)^2)/2</f>
        <v>1.3744406967108462</v>
      </c>
      <c r="BQ195" s="30">
        <f t="shared" si="194"/>
        <v>3.6706498753585763</v>
      </c>
      <c r="BR195" s="30">
        <f>BI195*(8314.4/'Config sheet'!$C$28)*(273+C195)*BQ195*((AK195^(1/BQ195))-1)</f>
        <v>66898.676863257613</v>
      </c>
      <c r="BS195" s="30">
        <f t="shared" si="155"/>
        <v>329.75597513625445</v>
      </c>
      <c r="BT195" s="30">
        <f t="shared" si="156"/>
        <v>344.49</v>
      </c>
      <c r="BU195" s="52">
        <f t="shared" si="157"/>
        <v>71.703428339263397</v>
      </c>
      <c r="BV195" s="30">
        <f t="shared" si="158"/>
        <v>1521.6083698612015</v>
      </c>
      <c r="BW195" s="65">
        <f>Coeff_Summary!$B$8+Coeff_Summary!$D$8*(BS195-273)+Coeff_Summary!$E$8*AJ195*100+Coeff_Summary!$F$8*(BS195-273)^2+Coeff_Summary!$G$8*(BS195-273)*AJ195*100+Coeff_Summary!$H$8*(AJ195*100)^2</f>
        <v>0.96049507326736694</v>
      </c>
      <c r="BX195" s="30">
        <f>BW195*(8314.4/'Config sheet'!$C$28)*(BS195/(AI195*10^5))</f>
        <v>6.4740871423357035E-2</v>
      </c>
      <c r="BY195" s="30">
        <f t="shared" si="159"/>
        <v>1.1345917840480861</v>
      </c>
      <c r="BZ195" s="30">
        <f t="shared" si="160"/>
        <v>1.014247676174858</v>
      </c>
      <c r="CA195" s="30">
        <f>('Config sheet'!$C$132*(AJ195-AI195) - 'Config sheet'!$C$133*GERC_A_PARA!AJ195)*10^5</f>
        <v>101747.02957045691</v>
      </c>
      <c r="CB195" s="30">
        <f>('Config sheet'!$C$132*(AJ195-AI195) + 'Config sheet'!$C$133*AI195)*10^5</f>
        <v>128320.57982845271</v>
      </c>
      <c r="CC195" s="30">
        <f>'Config sheet'!$C$148</f>
        <v>386976</v>
      </c>
      <c r="CD195" s="30">
        <f t="shared" si="195"/>
        <v>14.73402486374556</v>
      </c>
      <c r="CE195" s="30"/>
      <c r="CF195" s="30"/>
      <c r="CG195" s="30"/>
      <c r="CH195" s="30"/>
      <c r="CI195" s="30"/>
      <c r="CJ195" s="30"/>
      <c r="CK195" s="30"/>
      <c r="CL195" s="30"/>
      <c r="CM195" s="46">
        <f>P195+'Config sheet'!$O$9-'Config sheet'!$C$139</f>
        <v>37.618899999999996</v>
      </c>
      <c r="CN195" s="46">
        <f>Q195+'Config sheet'!$O$9+'Config sheet'!C$140</f>
        <v>64.288899999999998</v>
      </c>
      <c r="CO195" s="27">
        <f t="shared" si="161"/>
        <v>1.7089521490527368</v>
      </c>
      <c r="CP195" s="46">
        <f>'Config sheet'!$N$47</f>
        <v>1852.7346826837274</v>
      </c>
      <c r="CQ195" s="27">
        <f>'Config sheet'!$N$42</f>
        <v>970.82423361890676</v>
      </c>
      <c r="CR195" s="27">
        <f>'Config sheet'!$N$46</f>
        <v>881.91044906482068</v>
      </c>
      <c r="CS195" s="27">
        <f t="shared" si="162"/>
        <v>1.3972075095095071</v>
      </c>
      <c r="CT195" s="27">
        <f>'Config sheet'!$N$50/100*GERC_A_PARA!CQ195</f>
        <v>274.64617569078871</v>
      </c>
      <c r="CU195" s="27">
        <f t="shared" si="163"/>
        <v>274.64617569078871</v>
      </c>
      <c r="CV195" s="27">
        <f t="shared" si="164"/>
        <v>403.03377565376934</v>
      </c>
      <c r="CW195" s="27">
        <f t="shared" si="165"/>
        <v>1245.4704093096955</v>
      </c>
      <c r="CX195" s="27">
        <f t="shared" si="166"/>
        <v>848.72213078936295</v>
      </c>
      <c r="CY195" s="27">
        <f>'Config sheet'!$N$51/100*GERC_A_PARA!CR195</f>
        <v>198.78261521921058</v>
      </c>
      <c r="CZ195" s="27">
        <f t="shared" si="167"/>
        <v>198.78261521921058</v>
      </c>
      <c r="DA195" s="27">
        <f t="shared" si="168"/>
        <v>291.7066212359274</v>
      </c>
      <c r="DB195" s="27">
        <f t="shared" si="169"/>
        <v>1080.6930642840312</v>
      </c>
      <c r="DC195" s="27">
        <f t="shared" si="170"/>
        <v>736.43509584205481</v>
      </c>
      <c r="DD195" s="50">
        <f t="shared" si="171"/>
        <v>86.775402228640829</v>
      </c>
      <c r="DE195" s="50">
        <f t="shared" si="172"/>
        <v>89.463328604933338</v>
      </c>
      <c r="DF195" s="50">
        <f t="shared" si="173"/>
        <v>59.132841478277882</v>
      </c>
      <c r="DG195" s="50">
        <f t="shared" si="174"/>
        <v>60.96452096615613</v>
      </c>
      <c r="DH195" s="27">
        <f t="shared" si="175"/>
        <v>88.119365416787076</v>
      </c>
      <c r="DI195">
        <f>'Config sheet'!$N$59</f>
        <v>71.978923438716066</v>
      </c>
      <c r="DJ195" s="21">
        <f t="shared" si="196"/>
        <v>74.084023319502052</v>
      </c>
      <c r="DK195" s="19">
        <f>Coeff_Summary!$B$11+Coeff_Summary!$D$11*(F195)+Coeff_Summary!$E$11*CM195*100+Coeff_Summary!$F$11*(F195)^2+Coeff_Summary!$G$11*(F195)*CM195*100+Coeff_Summary!$H$11*(CM195*100)^2</f>
        <v>0.93616792082586087</v>
      </c>
      <c r="DL195" s="19">
        <f>Coeff_Summary!$B$9+Coeff_Summary!$D$9*(G195)+Coeff_Summary!$E$9*CN195*100+Coeff_Summary!$F$9*(G195)^2+Coeff_Summary!$G$9*(G195)*CN195*100+Coeff_Summary!$H$9*(CN195*100)^2</f>
        <v>0.95187093615135776</v>
      </c>
      <c r="DM195" s="30">
        <f t="shared" si="197"/>
        <v>0.94401942848860931</v>
      </c>
      <c r="DN195">
        <f>DK195*8314.4*(GERC_A_PARA!F195+273)/('Config sheet'!$N$28*GERC_A_PARA!CM195*10^5)</f>
        <v>3.7291816206701779E-2</v>
      </c>
      <c r="DO195">
        <f>DL195*(8314.4/'Config sheet'!$N$28)*((GERC_A_PARA!G195+273)/(GERC_A_PARA!CN195*10^5))</f>
        <v>2.5838658338569121E-2</v>
      </c>
      <c r="DP195" s="30">
        <f t="shared" si="198"/>
        <v>1632.6180452376243</v>
      </c>
      <c r="DQ195" s="30">
        <f t="shared" si="176"/>
        <v>43779.526215304679</v>
      </c>
      <c r="DR195" s="30">
        <f t="shared" si="177"/>
        <v>1112.5427434982053</v>
      </c>
      <c r="DS195" s="30">
        <f t="shared" si="178"/>
        <v>43057.295348711014</v>
      </c>
      <c r="DT195" s="19">
        <f>(Coeff_Summary!$B$5+Coeff_Summary!$D$5*(F195)+Coeff_Summary!$E$5*CM195*100+Coeff_Summary!$F$5*(F195)^2+Coeff_Summary!$G$5*(F195)*CM195*100+Coeff_Summary!$H$5*(CM195*100)^2+Coeff_Summary!$B$3+Coeff_Summary!$D$3*(G195)+Coeff_Summary!$E$3*CN195*100+Coeff_Summary!$F$3*(G195)^2+Coeff_Summary!$G$3*(G195)*CN195*100+Coeff_Summary!$H$3*(CN195*100)^2)/2</f>
        <v>1.4234103301697842</v>
      </c>
      <c r="DU195" s="30">
        <f t="shared" si="199"/>
        <v>3.3617751593330465</v>
      </c>
      <c r="DV195" s="30">
        <f>DM195*(8314.4/'Config sheet'!$N$28)*(273+F195)*DU195*((CO195^(1/DU195))-1)</f>
        <v>82184.236518054357</v>
      </c>
      <c r="DW195" s="30">
        <f t="shared" si="179"/>
        <v>346.15536316100975</v>
      </c>
      <c r="DX195" s="30">
        <f t="shared" si="180"/>
        <v>343.72</v>
      </c>
      <c r="DY195" s="30">
        <f t="shared" si="181"/>
        <v>105.01413045297457</v>
      </c>
      <c r="DZ195" s="30">
        <f t="shared" si="182"/>
        <v>951.72031759683136</v>
      </c>
      <c r="EA195" s="65">
        <f>Coeff_Summary!$B$9+Coeff_Summary!$D$9*(DW195-273)+Coeff_Summary!$E$9*CN195*100+Coeff_Summary!$F$9*(DW195-273)^2+Coeff_Summary!$G$9*(DW195-273)*CN195*100+Coeff_Summary!$H$9*(CN195*100)^2</f>
        <v>0.95374361048981393</v>
      </c>
      <c r="EB195" s="30">
        <f>EA195*(8314.4/'Config sheet'!$C$28)*(DW195/(CM195*10^5))</f>
        <v>4.4557385368095524E-2</v>
      </c>
      <c r="EC195" s="30">
        <f t="shared" si="183"/>
        <v>1.1948301236153802</v>
      </c>
      <c r="ED195" s="30">
        <f t="shared" si="184"/>
        <v>1.0167737165268855</v>
      </c>
      <c r="EE195" s="30">
        <f>('Config sheet'!$N$132*(CN195-CM195) - 'Config sheet'!$N$133*GERC_A_PARA!CN195)*10^5</f>
        <v>95037.019116943251</v>
      </c>
      <c r="EF195" s="30">
        <f>('Config sheet'!$N$132*(CN195-CM195) + 'Config sheet'!$N$133*CM195)*10^5</f>
        <v>137718.5942855351</v>
      </c>
      <c r="EG195" s="30">
        <f>'Config sheet'!$N$148</f>
        <v>386976</v>
      </c>
      <c r="EH195" s="30">
        <f t="shared" si="185"/>
        <v>2473.3286874580326</v>
      </c>
      <c r="EI195" s="30">
        <f>'Config sheet'!$E$127+'Config sheet'!$P$127</f>
        <v>3308.2</v>
      </c>
      <c r="EJ195" s="30"/>
      <c r="EK195" s="63">
        <f t="shared" si="186"/>
        <v>58712.122655938525</v>
      </c>
      <c r="EL195" s="63">
        <f t="shared" si="207"/>
        <v>57887.362263787392</v>
      </c>
      <c r="EM195" s="63">
        <f t="shared" si="208"/>
        <v>43779.526215304679</v>
      </c>
      <c r="EN195" s="63">
        <f t="shared" si="209"/>
        <v>43057.295348711014</v>
      </c>
      <c r="EO195" s="30">
        <f>BL195*(('Config sheet'!$D$8+273)/(C195+273))*(GERC_A_PARA!AI195/'Config sheet'!$D$7)*(1/GERC_A_PARA!BG195)*24*10^-3</f>
        <v>2037.7074002307793</v>
      </c>
      <c r="EP195" s="30">
        <f>BN195*(('Config sheet'!$D$8+273)/(D195+273))*(GERC_A_PARA!AJ195/'Config sheet'!$D$7)*(1/GERC_A_PARA!BH195)*24*10^-3</f>
        <v>2009.0826413483205</v>
      </c>
      <c r="EQ195" s="30">
        <f t="shared" si="200"/>
        <v>2023.39502078955</v>
      </c>
      <c r="ER195" s="30">
        <f>DP195*(('Config sheet'!$D$8+273)/(F195+273))*(CM195/'Config sheet'!$D$7)*(1/DK195)*24*10^-3</f>
        <v>1519.4453975085582</v>
      </c>
      <c r="ES195" s="30">
        <f>DR195*(('Config sheet'!$D$8+273)/(G195+273))*(CN195/'Config sheet'!$D$7)*(1/DL195)*24*10^-3</f>
        <v>1494.3791060008002</v>
      </c>
      <c r="ET195" s="30">
        <f t="shared" si="201"/>
        <v>1506.9122517546793</v>
      </c>
      <c r="EU195">
        <f t="shared" si="202"/>
        <v>1.0142476761748578</v>
      </c>
      <c r="EV195">
        <f t="shared" si="203"/>
        <v>1.0167737165268855</v>
      </c>
      <c r="EW195" s="30">
        <f t="shared" si="204"/>
        <v>0.75200756858018458</v>
      </c>
      <c r="EX195" s="30">
        <f>'Config sheet'!$C$123/('Config sheet'!$F$17*10^-3)</f>
        <v>1.2841244171864261</v>
      </c>
      <c r="EY195" s="30">
        <f t="shared" si="205"/>
        <v>0.63156983194517713</v>
      </c>
      <c r="EZ195" s="30">
        <f>'Config sheet'!$N$123/('Config sheet'!$Q$17*10^-3)</f>
        <v>1.4616189626248377</v>
      </c>
      <c r="FA195" s="1" t="s">
        <v>602</v>
      </c>
      <c r="FB195" s="30">
        <f t="shared" si="206"/>
        <v>-2.4353631610097182</v>
      </c>
      <c r="FC195" s="30"/>
    </row>
    <row r="196" spans="1:159" x14ac:dyDescent="0.25">
      <c r="A196" s="1">
        <v>43490</v>
      </c>
      <c r="B196" s="2">
        <v>0.20972222222222223</v>
      </c>
      <c r="C196">
        <v>20.56</v>
      </c>
      <c r="D196">
        <v>72.45</v>
      </c>
      <c r="E196">
        <v>21.92</v>
      </c>
      <c r="F196">
        <v>21.89</v>
      </c>
      <c r="G196">
        <v>71.11</v>
      </c>
      <c r="H196">
        <v>66.790000000000006</v>
      </c>
      <c r="I196">
        <v>72.11</v>
      </c>
      <c r="J196">
        <v>72.489999999999995</v>
      </c>
      <c r="K196">
        <v>72.28</v>
      </c>
      <c r="L196">
        <v>70.19</v>
      </c>
      <c r="M196">
        <v>23.62</v>
      </c>
      <c r="N196">
        <v>36.880000000000003</v>
      </c>
      <c r="O196">
        <v>36.369999999999997</v>
      </c>
      <c r="P196">
        <v>36.299999999999997</v>
      </c>
      <c r="Q196">
        <v>63.19</v>
      </c>
      <c r="R196">
        <v>3.71</v>
      </c>
      <c r="S196">
        <v>77.33</v>
      </c>
      <c r="T196">
        <v>75.150000000000006</v>
      </c>
      <c r="U196">
        <v>72.27</v>
      </c>
      <c r="V196">
        <v>72.27</v>
      </c>
      <c r="W196">
        <v>3.31</v>
      </c>
      <c r="X196">
        <v>2.75</v>
      </c>
      <c r="Y196">
        <v>3.57</v>
      </c>
      <c r="Z196">
        <v>3.81</v>
      </c>
      <c r="AA196">
        <v>4.6900000000000004</v>
      </c>
      <c r="AB196">
        <v>3.76</v>
      </c>
      <c r="AC196">
        <v>3.51</v>
      </c>
      <c r="AD196">
        <v>1.87</v>
      </c>
      <c r="AE196">
        <v>1.54</v>
      </c>
      <c r="AF196">
        <v>2.4300000000000002</v>
      </c>
      <c r="AH196" s="4" t="str">
        <f t="shared" si="211"/>
        <v>ON</v>
      </c>
      <c r="AI196" s="31">
        <f>M196+'Config sheet'!$D$9-'Config sheet'!$C$139</f>
        <v>24.578900000000001</v>
      </c>
      <c r="AJ196" s="31">
        <f>N196+'Config sheet'!$D$9+'Config sheet'!$C$140</f>
        <v>38.238900000000001</v>
      </c>
      <c r="AK196" s="25">
        <f t="shared" ref="AK196:AK259" si="212">IF(AH196="ON", AJ196/AI196, "OFF")</f>
        <v>1.55576124236642</v>
      </c>
      <c r="AL196" s="46">
        <f>'Config sheet'!$C$47</f>
        <v>3546.9708798579968</v>
      </c>
      <c r="AM196" s="4">
        <f>'Config sheet'!$C$42</f>
        <v>1817.9423322060413</v>
      </c>
      <c r="AN196" s="25">
        <f>'Config sheet'!$C$46</f>
        <v>1729.0285476519553</v>
      </c>
      <c r="AO196" s="25">
        <f t="shared" ref="AO196:AO259" si="213">IF(AK196="OFF", "OFF", 1/(1-LN((D196+273)/(C196+273))/LN(AJ196/AI196)))</f>
        <v>1.5829741758069875</v>
      </c>
      <c r="AP196" s="25">
        <f>'Config sheet'!$C$50/100*GERC_A_PARA!AM196</f>
        <v>351.771841281869</v>
      </c>
      <c r="AQ196" s="25">
        <f t="shared" ref="AQ196:AQ259" si="214">IF(AH196="OFF", "OFF",AP196)</f>
        <v>351.771841281869</v>
      </c>
      <c r="AR196" s="25">
        <f t="shared" ref="AR196:AR259" si="215">IF(AH196="OFF", "OFF", AQ196*(AJ196/AI196)^(1/AO196 ))</f>
        <v>465.06719046787117</v>
      </c>
      <c r="AS196" s="27">
        <f t="shared" ref="AS196:AS259" si="216">IF(AH196="OFF", "OFF", AM196+AP196)</f>
        <v>2169.7141734879106</v>
      </c>
      <c r="AT196" s="25">
        <f t="shared" ref="AT196:AT259" si="217">IF(AH196="OFF", "OFF", AS196*(AI196/AJ196)^(1/AO196 ))</f>
        <v>1641.1485598357622</v>
      </c>
      <c r="AU196" s="25">
        <f>'Config sheet'!$C$51/100*GERC_A_PARA!AN196</f>
        <v>266.0974934836359</v>
      </c>
      <c r="AV196" s="25">
        <f t="shared" ref="AV196:AV259" si="218">IF(AH196="OFF","OFF",AU196)</f>
        <v>266.0974934836359</v>
      </c>
      <c r="AW196" s="25">
        <f t="shared" ref="AW196:AW259" si="219">IF(AH196="OFF", "OFF", AV196*(AJ196/AI196)^(1/AO196 ))</f>
        <v>351.79965864810595</v>
      </c>
      <c r="AX196" s="27">
        <f t="shared" ref="AX196:AX259" si="220">IF(AH196="OFF", "OFF", AN196+AU196)</f>
        <v>1995.1260411355911</v>
      </c>
      <c r="AY196" s="25">
        <f t="shared" ref="AY196:AY259" si="221">IF(AH196="OFF", "OFF", AX196*(AI196/AJ196)^(1/AO196 ))</f>
        <v>1509.0919666330626</v>
      </c>
      <c r="AZ196" s="31">
        <f t="shared" si="187"/>
        <v>93.767934924067674</v>
      </c>
      <c r="BA196" s="31">
        <f t="shared" si="188"/>
        <v>95.043334288444527</v>
      </c>
      <c r="BB196" s="31">
        <f t="shared" si="189"/>
        <v>70.925061577132468</v>
      </c>
      <c r="BC196" s="31">
        <f t="shared" si="190"/>
        <v>71.88975999484974</v>
      </c>
      <c r="BD196" s="25">
        <f t="shared" ref="BD196:BD259" si="222">IF(AH196="OFF", "OFF", AVERAGE(AZ196:BA196))</f>
        <v>94.4056346062561</v>
      </c>
      <c r="BE196">
        <f>'Config sheet'!$D$59</f>
        <v>82.44</v>
      </c>
      <c r="BF196" s="30">
        <f t="shared" si="191"/>
        <v>82.906522696123602</v>
      </c>
      <c r="BG196" s="19">
        <f>Coeff_Summary!$B$10+Coeff_Summary!$D$10*(C196)+Coeff_Summary!$E$10*AI196*100+Coeff_Summary!$F$10*(C196)^2+Coeff_Summary!$G$10*(C196)*AI196*100+Coeff_Summary!$H$10*(AI196*100)^2</f>
        <v>0.95578266733522699</v>
      </c>
      <c r="BH196" s="19">
        <f>Coeff_Summary!$B$8+Coeff_Summary!$D$8*(D196)+Coeff_Summary!$E$8*AJ196*100+Coeff_Summary!$F$8*(D196)^2+Coeff_Summary!$G$8*(D196)*AJ196*100+Coeff_Summary!$H$8*(AJ196*100)^2</f>
        <v>0.96896549799420617</v>
      </c>
      <c r="BI196" s="30">
        <f t="shared" si="192"/>
        <v>0.96237408266471658</v>
      </c>
      <c r="BJ196" s="30">
        <f>BG196*8314.4*(GERC_A_PARA!C196+273)/('Config sheet'!$C$28*AI196*10^5)</f>
        <v>5.7958437862673039E-2</v>
      </c>
      <c r="BK196">
        <f>BH196*(8314.4/'Config sheet'!$C$28)*(BT196/(AJ196*10^5))</f>
        <v>4.4443802026895587E-2</v>
      </c>
      <c r="BL196" s="30">
        <f t="shared" si="193"/>
        <v>3348.5403684290477</v>
      </c>
      <c r="BM196" s="30">
        <f t="shared" ref="BM196:BM259" si="223">BL196/BJ196</f>
        <v>57774.855429387055</v>
      </c>
      <c r="BN196" s="30">
        <f t="shared" ref="BN196:BN259" si="224">AL196*AVERAGE(BB196,BC196)/100</f>
        <v>2532.8000666396824</v>
      </c>
      <c r="BO196" s="30">
        <f t="shared" ref="BO196:BO259" si="225">BN196/BK196</f>
        <v>56988.825238374848</v>
      </c>
      <c r="BP196" s="19">
        <f>(Coeff_Summary!$B$4+Coeff_Summary!$D$4*(C196)+Coeff_Summary!$E$4*AI196*100+Coeff_Summary!$F$4*(C196)^2+Coeff_Summary!$G$4*(C196)*AI196*100+Coeff_Summary!$H$4*(AI196*100)^2+Coeff_Summary!$B$2+Coeff_Summary!$D$2*(D196)+Coeff_Summary!$E$2*AJ196*100+Coeff_Summary!$F$2*(D196)^2+Coeff_Summary!$G$2*(D196)*AJ196*100+Coeff_Summary!$H$2*(AJ196*100)^2)/2</f>
        <v>1.3722542473556967</v>
      </c>
      <c r="BQ196" s="30">
        <f t="shared" si="194"/>
        <v>3.686336038080122</v>
      </c>
      <c r="BR196" s="30">
        <f>BI196*(8314.4/'Config sheet'!$C$28)*(273+C196)*BQ196*((AK196^(1/BQ196))-1)</f>
        <v>67351.332433796197</v>
      </c>
      <c r="BS196" s="30">
        <f t="shared" ref="BS196:BS259" si="226">(273+C196)*(AK196)^(1/BQ196)</f>
        <v>330.95247970844838</v>
      </c>
      <c r="BT196" s="30">
        <f t="shared" ref="BT196:BT259" si="227">D196+273</f>
        <v>345.45</v>
      </c>
      <c r="BU196" s="52">
        <f t="shared" ref="BU196:BU259" si="228">((BS196-273)-C196)*100/(D196-C196)</f>
        <v>72.061051663997645</v>
      </c>
      <c r="BV196" s="30">
        <f t="shared" ref="BV196:BV259" si="229">BM196*BR196/(BU196/100)*1/(3600*1000)</f>
        <v>1499.9678916099665</v>
      </c>
      <c r="BW196" s="65">
        <f>Coeff_Summary!$B$8+Coeff_Summary!$D$8*(BS196-273)+Coeff_Summary!$E$8*AJ196*100+Coeff_Summary!$F$8*(BS196-273)^2+Coeff_Summary!$G$8*(BS196-273)*AJ196*100+Coeff_Summary!$H$8*(AJ196*100)^2</f>
        <v>0.96148248922850599</v>
      </c>
      <c r="BX196" s="30">
        <f>BW196*(8314.4/'Config sheet'!$C$28)*(BS196/(AI196*10^5))</f>
        <v>6.5730609683475841E-2</v>
      </c>
      <c r="BY196" s="30">
        <f t="shared" ref="BY196:BY259" si="230">BM196/(BL196/BX196)</f>
        <v>1.1340990562792292</v>
      </c>
      <c r="BZ196" s="30">
        <f t="shared" ref="BZ196:BZ259" si="231">BM196/BO196</f>
        <v>1.0137927073899904</v>
      </c>
      <c r="CA196" s="30">
        <f>('Config sheet'!$C$132*(AJ196-AI196) - 'Config sheet'!$C$133*GERC_A_PARA!AJ196)*10^5</f>
        <v>100960.02576507055</v>
      </c>
      <c r="CB196" s="30">
        <f>('Config sheet'!$C$132*(AJ196-AI196) + 'Config sheet'!$C$133*AI196)*10^5</f>
        <v>127269.71602063066</v>
      </c>
      <c r="CC196" s="30">
        <f>'Config sheet'!$C$148</f>
        <v>386976</v>
      </c>
      <c r="CD196" s="30">
        <f t="shared" si="195"/>
        <v>14.497520291551609</v>
      </c>
      <c r="CE196" s="30"/>
      <c r="CF196" s="30"/>
      <c r="CG196" s="30"/>
      <c r="CH196" s="30"/>
      <c r="CI196" s="30"/>
      <c r="CJ196" s="30"/>
      <c r="CK196" s="30"/>
      <c r="CL196" s="30"/>
      <c r="CM196" s="46">
        <f>P196+'Config sheet'!$O$9-'Config sheet'!$C$139</f>
        <v>37.258899999999997</v>
      </c>
      <c r="CN196" s="46">
        <f>Q196+'Config sheet'!$O$9+'Config sheet'!C$140</f>
        <v>64.548900000000003</v>
      </c>
      <c r="CO196" s="27">
        <f t="shared" ref="CO196:CO259" si="232">IF(AH196="ON", CN196/CM196, "OFF")</f>
        <v>1.7324424499918143</v>
      </c>
      <c r="CP196" s="46">
        <f>'Config sheet'!$N$47</f>
        <v>1852.7346826837274</v>
      </c>
      <c r="CQ196" s="27">
        <f>'Config sheet'!$N$42</f>
        <v>970.82423361890676</v>
      </c>
      <c r="CR196" s="27">
        <f>'Config sheet'!$N$46</f>
        <v>881.91044906482068</v>
      </c>
      <c r="CS196" s="27">
        <f t="shared" ref="CS196:CS259" si="233">IF(CO196="OFF", "OFF", 1/(1-LN((G196+273)/(F196+273))/LN(CN196/CM196)))</f>
        <v>1.3906108580157288</v>
      </c>
      <c r="CT196" s="27">
        <f>'Config sheet'!$N$50/100*GERC_A_PARA!CQ196</f>
        <v>274.64617569078871</v>
      </c>
      <c r="CU196" s="27">
        <f t="shared" ref="CU196:CU259" si="234">IF(AH196="OFF", "OFF",CT196)</f>
        <v>274.64617569078871</v>
      </c>
      <c r="CV196" s="27">
        <f t="shared" ref="CV196:CV259" si="235">IF(AH196="OFF", "OFF", CU196*(CN196/CM196)^(1/CS196 ))</f>
        <v>407.75108431789857</v>
      </c>
      <c r="CW196" s="27">
        <f t="shared" ref="CW196:CW259" si="236">IF(AH196="OFF", "OFF", CQ196+CT196)</f>
        <v>1245.4704093096955</v>
      </c>
      <c r="CX196" s="27">
        <f t="shared" ref="CX196:CX259" si="237">IF(AH196="OFF", "OFF", CW196*(CM196/CN196)^(1/CS196 ))</f>
        <v>838.90318875587093</v>
      </c>
      <c r="CY196" s="27">
        <f>'Config sheet'!$N$51/100*GERC_A_PARA!CR196</f>
        <v>198.78261521921058</v>
      </c>
      <c r="CZ196" s="27">
        <f t="shared" ref="CZ196:CZ259" si="238">IF(AK196="OFF","OFF",CY196)</f>
        <v>198.78261521921058</v>
      </c>
      <c r="DA196" s="27">
        <f t="shared" ref="DA196:DA259" si="239">IF(AH196="OFF", "OFF", CZ196*(CN196/CM196)^(1/CS196 ))</f>
        <v>295.12090126620018</v>
      </c>
      <c r="DB196" s="27">
        <f t="shared" ref="DB196:DB259" si="240">IF(AH196="OFF", "OFF", CR196+CY196)</f>
        <v>1080.6930642840312</v>
      </c>
      <c r="DC196" s="27">
        <f t="shared" ref="DC196:DC259" si="241">IF(AK196="OFF", "OFF", DB196*(CM196/CN196)^(1/CS196 ))</f>
        <v>727.91521253139229</v>
      </c>
      <c r="DD196" s="50">
        <f t="shared" ref="DD196:DD259" si="242">IF(AH196="OFF", "OFF", (CW196-CV196)*100/(CW196-CU196))</f>
        <v>86.28949463581688</v>
      </c>
      <c r="DE196" s="50">
        <f t="shared" ref="DE196:DE259" si="243">IF(AH196="OFF", "OFF", (DB196-DA196)*100/(DB196-CZ196))</f>
        <v>89.07618271796791</v>
      </c>
      <c r="DF196" s="50">
        <f t="shared" ref="DF196:DF259" si="244">IF(AH196="OFF", "OFF", (CX196-CU196)*100/(CW196-CU196))</f>
        <v>58.121438827471529</v>
      </c>
      <c r="DG196" s="50">
        <f t="shared" ref="DG196:DG259" si="245">IF(AH196="OFF", "OFF", (DC196-CZ196)*100/(DB196-CZ196))</f>
        <v>59.998449714851986</v>
      </c>
      <c r="DH196" s="27">
        <f t="shared" ref="DH196:DH259" si="246">IF(AH196="OFF", "OFF", AVERAGE(DD196:DE196))</f>
        <v>87.682838676892402</v>
      </c>
      <c r="DI196">
        <f>'Config sheet'!$N$59</f>
        <v>71.978923438716066</v>
      </c>
      <c r="DJ196" s="21">
        <f t="shared" si="196"/>
        <v>73.371391474027078</v>
      </c>
      <c r="DK196" s="19">
        <f>Coeff_Summary!$B$11+Coeff_Summary!$D$11*(F196)+Coeff_Summary!$E$11*CM196*100+Coeff_Summary!$F$11*(F196)^2+Coeff_Summary!$G$11*(F196)*CM196*100+Coeff_Summary!$H$11*(CM196*100)^2</f>
        <v>0.93648716714930291</v>
      </c>
      <c r="DL196" s="19">
        <f>Coeff_Summary!$B$9+Coeff_Summary!$D$9*(G196)+Coeff_Summary!$E$9*CN196*100+Coeff_Summary!$F$9*(G196)^2+Coeff_Summary!$G$9*(G196)*CN196*100+Coeff_Summary!$H$9*(CN196*100)^2</f>
        <v>0.95203382855427277</v>
      </c>
      <c r="DM196" s="30">
        <f t="shared" si="197"/>
        <v>0.94426049785178789</v>
      </c>
      <c r="DN196">
        <f>DK196*8314.4*(GERC_A_PARA!F196+273)/('Config sheet'!$N$28*GERC_A_PARA!CM196*10^5)</f>
        <v>3.7631794772682116E-2</v>
      </c>
      <c r="DO196">
        <f>DL196*(8314.4/'Config sheet'!$N$28)*((GERC_A_PARA!G196+273)/(GERC_A_PARA!CN196*10^5))</f>
        <v>2.5768189933493186E-2</v>
      </c>
      <c r="DP196" s="30">
        <f t="shared" si="198"/>
        <v>1624.5303629284069</v>
      </c>
      <c r="DQ196" s="30">
        <f t="shared" ref="DQ196:DQ259" si="247">DP196/DN196</f>
        <v>43169.09073142839</v>
      </c>
      <c r="DR196" s="30">
        <f t="shared" ref="DR196:DR259" si="248">CP196*AVERAGE(DF196,DG196)/100</f>
        <v>1094.2240710854949</v>
      </c>
      <c r="DS196" s="30">
        <f t="shared" ref="DS196:DS259" si="249">DR196/DO196</f>
        <v>42464.141793026582</v>
      </c>
      <c r="DT196" s="19">
        <f>(Coeff_Summary!$B$5+Coeff_Summary!$D$5*(F196)+Coeff_Summary!$E$5*CM196*100+Coeff_Summary!$F$5*(F196)^2+Coeff_Summary!$G$5*(F196)*CM196*100+Coeff_Summary!$H$5*(CM196*100)^2+Coeff_Summary!$B$3+Coeff_Summary!$D$3*(G196)+Coeff_Summary!$E$3*CN196*100+Coeff_Summary!$F$3*(G196)^2+Coeff_Summary!$G$3*(G196)*CN196*100+Coeff_Summary!$H$3*(CN196*100)^2)/2</f>
        <v>1.422885303779017</v>
      </c>
      <c r="DU196" s="30">
        <f t="shared" si="199"/>
        <v>3.3647073829800433</v>
      </c>
      <c r="DV196" s="30">
        <f>DM196*(8314.4/'Config sheet'!$N$28)*(273+F196)*DU196*((CO196^(1/DU196))-1)</f>
        <v>84394.806272456583</v>
      </c>
      <c r="DW196" s="30">
        <f t="shared" ref="DW196:DW259" si="250">(273+F196)*(CO196)^(1/DU196)</f>
        <v>347.20828665479502</v>
      </c>
      <c r="DX196" s="30">
        <f t="shared" ref="DX196:DX259" si="251">G196+273</f>
        <v>344.11</v>
      </c>
      <c r="DY196" s="30">
        <f t="shared" ref="DY196:DY259" si="252">((DW196-273)-F196)*100/(G196-F196)</f>
        <v>106.29477174887245</v>
      </c>
      <c r="DZ196" s="30">
        <f t="shared" ref="DZ196:DZ259" si="253">DQ196*DV196/(DY196/100)*1/(3600*1000)</f>
        <v>952.08169939292918</v>
      </c>
      <c r="EA196" s="65">
        <f>Coeff_Summary!$B$9+Coeff_Summary!$D$9*(DW196-273)+Coeff_Summary!$E$9*CN196*100+Coeff_Summary!$F$9*(DW196-273)^2+Coeff_Summary!$G$9*(DW196-273)*CN196*100+Coeff_Summary!$H$9*(CN196*100)^2</f>
        <v>0.95440418198848365</v>
      </c>
      <c r="EB196" s="30">
        <f>EA196*(8314.4/'Config sheet'!$C$28)*(DW196/(CM196*10^5))</f>
        <v>4.5156000688684444E-2</v>
      </c>
      <c r="EC196" s="30">
        <f t="shared" ref="EC196:EC259" si="254">DQ196/(DP196/EB196)</f>
        <v>1.1999427867167349</v>
      </c>
      <c r="ED196" s="30">
        <f t="shared" ref="ED196:ED259" si="255">DQ196/DS196</f>
        <v>1.0166010405164381</v>
      </c>
      <c r="EE196" s="30">
        <f>('Config sheet'!$N$132*(CN196-CM196) - 'Config sheet'!$N$133*GERC_A_PARA!CN196)*10^5</f>
        <v>97763.406212053509</v>
      </c>
      <c r="EF196" s="30">
        <f>('Config sheet'!$N$132*(CN196-CM196) + 'Config sheet'!$N$133*CM196)*10^5</f>
        <v>140403.09884057619</v>
      </c>
      <c r="EG196" s="30">
        <f>'Config sheet'!$N$148</f>
        <v>386976</v>
      </c>
      <c r="EH196" s="30">
        <f t="shared" ref="EH196:EH259" si="256">BV196+DZ196</f>
        <v>2452.0495910028958</v>
      </c>
      <c r="EI196" s="30">
        <f>'Config sheet'!$E$127+'Config sheet'!$P$127</f>
        <v>3308.2</v>
      </c>
      <c r="EJ196" s="30"/>
      <c r="EK196" s="63">
        <f t="shared" ref="EK196:EK259" si="257">BM196</f>
        <v>57774.855429387055</v>
      </c>
      <c r="EL196" s="63">
        <f t="shared" si="207"/>
        <v>56988.825238374848</v>
      </c>
      <c r="EM196" s="63">
        <f t="shared" si="208"/>
        <v>43169.09073142839</v>
      </c>
      <c r="EN196" s="63">
        <f t="shared" si="209"/>
        <v>42464.141793026582</v>
      </c>
      <c r="EO196" s="30">
        <f>BL196*(('Config sheet'!$D$8+273)/(C196+273))*(GERC_A_PARA!AI196/'Config sheet'!$D$7)*(1/GERC_A_PARA!BG196)*24*10^-3</f>
        <v>2005.1778939356338</v>
      </c>
      <c r="EP196" s="30">
        <f>BN196*(('Config sheet'!$D$8+273)/(D196+273))*(GERC_A_PARA!AJ196/'Config sheet'!$D$7)*(1/GERC_A_PARA!BH196)*24*10^-3</f>
        <v>1977.897334749985</v>
      </c>
      <c r="EQ196" s="30">
        <f t="shared" si="200"/>
        <v>1991.5376143428093</v>
      </c>
      <c r="ER196" s="30">
        <f>DP196*(('Config sheet'!$D$8+273)/(F196+273))*(CM196/'Config sheet'!$D$7)*(1/DK196)*24*10^-3</f>
        <v>1498.2591612324911</v>
      </c>
      <c r="ES196" s="30">
        <f>DR196*(('Config sheet'!$D$8+273)/(G196+273))*(CN196/'Config sheet'!$D$7)*(1/DL196)*24*10^-3</f>
        <v>1473.7926694147077</v>
      </c>
      <c r="ET196" s="30">
        <f t="shared" si="201"/>
        <v>1486.0259153235993</v>
      </c>
      <c r="EU196">
        <f t="shared" si="202"/>
        <v>1.0137927073899906</v>
      </c>
      <c r="EV196">
        <f t="shared" si="203"/>
        <v>1.0166010405164383</v>
      </c>
      <c r="EW196" s="30">
        <f t="shared" si="204"/>
        <v>0.7531707565086303</v>
      </c>
      <c r="EX196" s="30">
        <f>'Config sheet'!$C$123/('Config sheet'!$F$17*10^-3)</f>
        <v>1.2841244171864261</v>
      </c>
      <c r="EY196" s="30">
        <f t="shared" si="205"/>
        <v>0.64068983560465187</v>
      </c>
      <c r="EZ196" s="30">
        <f>'Config sheet'!$N$123/('Config sheet'!$Q$17*10^-3)</f>
        <v>1.4616189626248377</v>
      </c>
      <c r="FA196" s="1" t="s">
        <v>603</v>
      </c>
      <c r="FB196" s="30">
        <f t="shared" si="206"/>
        <v>-3.0982866547950039</v>
      </c>
      <c r="FC196" s="30"/>
    </row>
    <row r="197" spans="1:159" x14ac:dyDescent="0.25">
      <c r="A197" s="1">
        <v>43490</v>
      </c>
      <c r="B197" s="2">
        <v>0.25138888888888888</v>
      </c>
      <c r="C197">
        <v>23.35</v>
      </c>
      <c r="D197">
        <v>76.150000000000006</v>
      </c>
      <c r="E197">
        <v>21.37</v>
      </c>
      <c r="F197">
        <v>21.31</v>
      </c>
      <c r="G197">
        <v>75.790000000000006</v>
      </c>
      <c r="H197">
        <v>66.66</v>
      </c>
      <c r="I197">
        <v>71.989999999999995</v>
      </c>
      <c r="J197">
        <v>72.260000000000005</v>
      </c>
      <c r="K197">
        <v>72.36</v>
      </c>
      <c r="L197">
        <v>69.86</v>
      </c>
      <c r="M197">
        <v>22.01</v>
      </c>
      <c r="N197">
        <v>34.74</v>
      </c>
      <c r="O197">
        <v>34.29</v>
      </c>
      <c r="P197">
        <v>34.229999999999997</v>
      </c>
      <c r="Q197">
        <v>63.08</v>
      </c>
      <c r="R197">
        <v>3.71</v>
      </c>
      <c r="S197">
        <v>77.69</v>
      </c>
      <c r="T197">
        <v>74.8</v>
      </c>
      <c r="U197">
        <v>72.040000000000006</v>
      </c>
      <c r="V197">
        <v>72.040000000000006</v>
      </c>
      <c r="W197">
        <v>3.01</v>
      </c>
      <c r="X197">
        <v>2.5499999999999998</v>
      </c>
      <c r="Y197">
        <v>3.82</v>
      </c>
      <c r="Z197">
        <v>3.61</v>
      </c>
      <c r="AA197">
        <v>4.6900000000000004</v>
      </c>
      <c r="AB197">
        <v>4.37</v>
      </c>
      <c r="AC197">
        <v>3.88</v>
      </c>
      <c r="AD197">
        <v>2.0099999999999998</v>
      </c>
      <c r="AE197">
        <v>1.54</v>
      </c>
      <c r="AF197">
        <v>2.0499999999999998</v>
      </c>
      <c r="AH197" s="4" t="str">
        <f t="shared" si="211"/>
        <v>ON</v>
      </c>
      <c r="AI197" s="31">
        <f>M197+'Config sheet'!$D$9-'Config sheet'!$C$139</f>
        <v>22.968900000000001</v>
      </c>
      <c r="AJ197" s="31">
        <f>N197+'Config sheet'!$D$9+'Config sheet'!$C$140</f>
        <v>36.0989</v>
      </c>
      <c r="AK197" s="25">
        <f t="shared" si="212"/>
        <v>1.5716425253277257</v>
      </c>
      <c r="AL197" s="46">
        <f>'Config sheet'!$C$47</f>
        <v>3546.9708798579968</v>
      </c>
      <c r="AM197" s="4">
        <f>'Config sheet'!$C$42</f>
        <v>1817.9423322060413</v>
      </c>
      <c r="AN197" s="25">
        <f>'Config sheet'!$C$46</f>
        <v>1729.0285476519553</v>
      </c>
      <c r="AO197" s="25">
        <f t="shared" si="213"/>
        <v>1.5689893501211079</v>
      </c>
      <c r="AP197" s="25">
        <f>'Config sheet'!$C$50/100*GERC_A_PARA!AM197</f>
        <v>351.771841281869</v>
      </c>
      <c r="AQ197" s="25">
        <f t="shared" si="214"/>
        <v>351.771841281869</v>
      </c>
      <c r="AR197" s="25">
        <f t="shared" si="215"/>
        <v>469.25372477811976</v>
      </c>
      <c r="AS197" s="27">
        <f t="shared" si="216"/>
        <v>2169.7141734879106</v>
      </c>
      <c r="AT197" s="25">
        <f t="shared" si="217"/>
        <v>1626.5067479732861</v>
      </c>
      <c r="AU197" s="25">
        <f>'Config sheet'!$C$51/100*GERC_A_PARA!AN197</f>
        <v>266.0974934836359</v>
      </c>
      <c r="AV197" s="25">
        <f t="shared" si="218"/>
        <v>266.0974934836359</v>
      </c>
      <c r="AW197" s="25">
        <f t="shared" si="219"/>
        <v>354.96655876802691</v>
      </c>
      <c r="AX197" s="27">
        <f t="shared" si="220"/>
        <v>1995.1260411355911</v>
      </c>
      <c r="AY197" s="25">
        <f t="shared" si="221"/>
        <v>1495.6283222078275</v>
      </c>
      <c r="AZ197" s="31">
        <f t="shared" ref="AZ197:AZ260" si="258">IF(AH197="OFF", "OFF", (AS197-AR197)*100/(AS197-AQ197))</f>
        <v>93.53764520386693</v>
      </c>
      <c r="BA197" s="31">
        <f t="shared" ref="BA197:BA260" si="259">IF(AH197="OFF", "OFF", (AX197-AW197)*100/(AX197-AV197))</f>
        <v>94.860173627261588</v>
      </c>
      <c r="BB197" s="31">
        <f t="shared" ref="BB197:BB260" si="260">IF(AH197="OFF", "OFF", (AT197-AQ197)*100/(AS197-AQ197))</f>
        <v>70.119655838837772</v>
      </c>
      <c r="BC197" s="31">
        <f t="shared" ref="BC197:BC260" si="261">IF(AH197="OFF", "OFF", (AY197-AV197)*100/(AX197-AV197))</f>
        <v>71.111077396258821</v>
      </c>
      <c r="BD197" s="25">
        <f t="shared" si="222"/>
        <v>94.198909415564259</v>
      </c>
      <c r="BE197">
        <f>'Config sheet'!$D$59</f>
        <v>82.44</v>
      </c>
      <c r="BF197" s="30">
        <f t="shared" ref="BF197:BF260" si="262">AVERAGE(AZ197:BC197)</f>
        <v>82.407138016556274</v>
      </c>
      <c r="BG197" s="19">
        <f>Coeff_Summary!$B$10+Coeff_Summary!$D$10*(C197)+Coeff_Summary!$E$10*AI197*100+Coeff_Summary!$F$10*(C197)^2+Coeff_Summary!$G$10*(C197)*AI197*100+Coeff_Summary!$H$10*(AI197*100)^2</f>
        <v>0.96003921934675307</v>
      </c>
      <c r="BH197" s="19">
        <f>Coeff_Summary!$B$8+Coeff_Summary!$D$8*(D197)+Coeff_Summary!$E$8*AJ197*100+Coeff_Summary!$F$8*(D197)^2+Coeff_Summary!$G$8*(D197)*AJ197*100+Coeff_Summary!$H$8*(AJ197*100)^2</f>
        <v>0.9721009789360926</v>
      </c>
      <c r="BI197" s="30">
        <f t="shared" ref="BI197:BI260" si="263">AVERAGE(BG197:BH197)</f>
        <v>0.96607009914142283</v>
      </c>
      <c r="BJ197" s="30">
        <f>BG197*8314.4*(GERC_A_PARA!C197+273)/('Config sheet'!$C$28*AI197*10^5)</f>
        <v>6.2889304863880238E-2</v>
      </c>
      <c r="BK197">
        <f>BH197*(8314.4/'Config sheet'!$C$28)*(BT197/(AJ197*10^5))</f>
        <v>4.7736716470972183E-2</v>
      </c>
      <c r="BL197" s="30">
        <f t="shared" ref="BL197:BL260" si="264">AL197*AVERAGE(AZ197:BA197)/100</f>
        <v>3341.2078861138771</v>
      </c>
      <c r="BM197" s="30">
        <f t="shared" si="223"/>
        <v>53128.395890934102</v>
      </c>
      <c r="BN197" s="30">
        <f t="shared" si="224"/>
        <v>2504.7064906294027</v>
      </c>
      <c r="BO197" s="30">
        <f t="shared" si="225"/>
        <v>52469.182545315372</v>
      </c>
      <c r="BP197" s="19">
        <f>(Coeff_Summary!$B$4+Coeff_Summary!$D$4*(C197)+Coeff_Summary!$E$4*AI197*100+Coeff_Summary!$F$4*(C197)^2+Coeff_Summary!$G$4*(C197)*AI197*100+Coeff_Summary!$H$4*(AI197*100)^2+Coeff_Summary!$B$2+Coeff_Summary!$D$2*(D197)+Coeff_Summary!$E$2*AJ197*100+Coeff_Summary!$F$2*(D197)^2+Coeff_Summary!$G$2*(D197)*AJ197*100+Coeff_Summary!$H$2*(AJ197*100)^2)/2</f>
        <v>1.3633789218855539</v>
      </c>
      <c r="BQ197" s="30">
        <f t="shared" ref="BQ197:BQ260" si="265">BP197/(BP197-1)</f>
        <v>3.7519482825559978</v>
      </c>
      <c r="BR197" s="30">
        <f>BI197*(8314.4/'Config sheet'!$C$28)*(273+C197)*BQ197*((AK197^(1/BQ197))-1)</f>
        <v>69842.734541777114</v>
      </c>
      <c r="BS197" s="30">
        <f t="shared" si="226"/>
        <v>334.3018251462845</v>
      </c>
      <c r="BT197" s="30">
        <f t="shared" si="227"/>
        <v>349.15</v>
      </c>
      <c r="BU197" s="52">
        <f t="shared" si="228"/>
        <v>71.878456716447914</v>
      </c>
      <c r="BV197" s="30">
        <f t="shared" si="229"/>
        <v>1433.9918849549358</v>
      </c>
      <c r="BW197" s="65">
        <f>Coeff_Summary!$B$8+Coeff_Summary!$D$8*(BS197-273)+Coeff_Summary!$E$8*AJ197*100+Coeff_Summary!$F$8*(BS197-273)^2+Coeff_Summary!$G$8*(BS197-273)*AJ197*100+Coeff_Summary!$H$8*(AJ197*100)^2</f>
        <v>0.9650696058990107</v>
      </c>
      <c r="BX197" s="30">
        <f>BW197*(8314.4/'Config sheet'!$C$28)*(BS197/(AI197*10^5))</f>
        <v>7.131489931653634E-2</v>
      </c>
      <c r="BY197" s="30">
        <f t="shared" si="230"/>
        <v>1.1339749973527731</v>
      </c>
      <c r="BZ197" s="30">
        <f t="shared" si="231"/>
        <v>1.0125638196297302</v>
      </c>
      <c r="CA197" s="30">
        <f>('Config sheet'!$C$132*(AJ197-AI197) - 'Config sheet'!$C$133*GERC_A_PARA!AJ197)*10^5</f>
        <v>97317.733232274113</v>
      </c>
      <c r="CB197" s="30">
        <f>('Config sheet'!$C$132*(AJ197-AI197) + 'Config sheet'!$C$133*AI197)*10^5</f>
        <v>122056.82823524102</v>
      </c>
      <c r="CC197" s="30">
        <f>'Config sheet'!$C$148</f>
        <v>386976</v>
      </c>
      <c r="CD197" s="30">
        <f t="shared" ref="CD197:CD260" si="266">BT197-BS197</f>
        <v>14.848174853715477</v>
      </c>
      <c r="CE197" s="30"/>
      <c r="CF197" s="30"/>
      <c r="CG197" s="30"/>
      <c r="CH197" s="30"/>
      <c r="CI197" s="30"/>
      <c r="CJ197" s="30"/>
      <c r="CK197" s="30"/>
      <c r="CL197" s="30"/>
      <c r="CM197" s="46">
        <f>P197+'Config sheet'!$O$9-'Config sheet'!$C$139</f>
        <v>35.188899999999997</v>
      </c>
      <c r="CN197" s="46">
        <f>Q197+'Config sheet'!$O$9+'Config sheet'!C$140</f>
        <v>64.438900000000004</v>
      </c>
      <c r="CO197" s="27">
        <f t="shared" si="232"/>
        <v>1.8312280292933285</v>
      </c>
      <c r="CP197" s="46">
        <f>'Config sheet'!$N$47</f>
        <v>1852.7346826837274</v>
      </c>
      <c r="CQ197" s="27">
        <f>'Config sheet'!$N$42</f>
        <v>970.82423361890676</v>
      </c>
      <c r="CR197" s="27">
        <f>'Config sheet'!$N$46</f>
        <v>881.91044906482068</v>
      </c>
      <c r="CS197" s="27">
        <f t="shared" si="233"/>
        <v>1.3902935290380911</v>
      </c>
      <c r="CT197" s="27">
        <f>'Config sheet'!$N$50/100*GERC_A_PARA!CQ197</f>
        <v>274.64617569078871</v>
      </c>
      <c r="CU197" s="27">
        <f t="shared" si="234"/>
        <v>274.64617569078871</v>
      </c>
      <c r="CV197" s="27">
        <f t="shared" si="235"/>
        <v>424.38202127024317</v>
      </c>
      <c r="CW197" s="27">
        <f t="shared" si="236"/>
        <v>1245.4704093096955</v>
      </c>
      <c r="CX197" s="27">
        <f t="shared" si="237"/>
        <v>806.02774789822115</v>
      </c>
      <c r="CY197" s="27">
        <f>'Config sheet'!$N$51/100*GERC_A_PARA!CR197</f>
        <v>198.78261521921058</v>
      </c>
      <c r="CZ197" s="27">
        <f t="shared" si="238"/>
        <v>198.78261521921058</v>
      </c>
      <c r="DA197" s="27">
        <f t="shared" si="239"/>
        <v>307.15799274441861</v>
      </c>
      <c r="DB197" s="27">
        <f t="shared" si="240"/>
        <v>1080.6930642840312</v>
      </c>
      <c r="DC197" s="27">
        <f t="shared" si="241"/>
        <v>699.38923499344855</v>
      </c>
      <c r="DD197" s="50">
        <f t="shared" si="242"/>
        <v>84.576420695506386</v>
      </c>
      <c r="DE197" s="50">
        <f t="shared" si="243"/>
        <v>87.711294537883134</v>
      </c>
      <c r="DF197" s="50">
        <f t="shared" si="244"/>
        <v>54.735095582299216</v>
      </c>
      <c r="DG197" s="50">
        <f t="shared" si="245"/>
        <v>56.763883487839628</v>
      </c>
      <c r="DH197" s="27">
        <f t="shared" si="246"/>
        <v>86.14385761669476</v>
      </c>
      <c r="DI197">
        <f>'Config sheet'!$N$59</f>
        <v>71.978923438716066</v>
      </c>
      <c r="DJ197" s="21">
        <f t="shared" ref="DJ197:DJ260" si="267">AVERAGE(DD197:DG197)</f>
        <v>70.946673575882087</v>
      </c>
      <c r="DK197" s="19">
        <f>Coeff_Summary!$B$11+Coeff_Summary!$D$11*(F197)+Coeff_Summary!$E$11*CM197*100+Coeff_Summary!$F$11*(F197)^2+Coeff_Summary!$G$11*(F197)*CM197*100+Coeff_Summary!$H$11*(CM197*100)^2</f>
        <v>0.93921021736507504</v>
      </c>
      <c r="DL197" s="19">
        <f>Coeff_Summary!$B$9+Coeff_Summary!$D$9*(G197)+Coeff_Summary!$E$9*CN197*100+Coeff_Summary!$F$9*(G197)^2+Coeff_Summary!$G$9*(G197)*CN197*100+Coeff_Summary!$H$9*(CN197*100)^2</f>
        <v>0.95563527677286453</v>
      </c>
      <c r="DM197" s="30">
        <f t="shared" ref="DM197:DM260" si="268">AVERAGE(DK197:DL197)</f>
        <v>0.94742274706896978</v>
      </c>
      <c r="DN197">
        <f>DK197*8314.4*(GERC_A_PARA!F197+273)/('Config sheet'!$N$28*GERC_A_PARA!CM197*10^5)</f>
        <v>3.988276143834802E-2</v>
      </c>
      <c r="DO197">
        <f>DL197*(8314.4/'Config sheet'!$N$28)*((GERC_A_PARA!G197+273)/(GERC_A_PARA!CN197*10^5))</f>
        <v>2.6262203636159085E-2</v>
      </c>
      <c r="DP197" s="30">
        <f t="shared" ref="DP197:DP260" si="269">CP197*AVERAGE(DD197:DE197)/100</f>
        <v>1596.0171270661917</v>
      </c>
      <c r="DQ197" s="30">
        <f t="shared" si="247"/>
        <v>40017.718671094612</v>
      </c>
      <c r="DR197" s="30">
        <f t="shared" si="248"/>
        <v>1032.8901280353664</v>
      </c>
      <c r="DS197" s="30">
        <f t="shared" si="249"/>
        <v>39329.910861449294</v>
      </c>
      <c r="DT197" s="19">
        <f>(Coeff_Summary!$B$5+Coeff_Summary!$D$5*(F197)+Coeff_Summary!$E$5*CM197*100+Coeff_Summary!$F$5*(F197)^2+Coeff_Summary!$G$5*(F197)*CM197*100+Coeff_Summary!$H$5*(CM197*100)^2+Coeff_Summary!$B$3+Coeff_Summary!$D$3*(G197)+Coeff_Summary!$E$3*CN197*100+Coeff_Summary!$F$3*(G197)^2+Coeff_Summary!$G$3*(G197)*CN197*100+Coeff_Summary!$H$3*(CN197*100)^2)/2</f>
        <v>1.415134073266648</v>
      </c>
      <c r="DU197" s="30">
        <f t="shared" ref="DU197:DU260" si="270">DT197/(DT197-1)</f>
        <v>3.4088603282575707</v>
      </c>
      <c r="DV197" s="30">
        <f>DM197*(8314.4/'Config sheet'!$N$28)*(273+F197)*DU197*((CO197^(1/DU197))-1)</f>
        <v>93718.597983319778</v>
      </c>
      <c r="DW197" s="30">
        <f t="shared" si="250"/>
        <v>351.46440178604615</v>
      </c>
      <c r="DX197" s="30">
        <f t="shared" si="251"/>
        <v>348.79</v>
      </c>
      <c r="DY197" s="30">
        <f t="shared" si="252"/>
        <v>104.90896069391729</v>
      </c>
      <c r="DZ197" s="30">
        <f t="shared" si="253"/>
        <v>993.03149859622306</v>
      </c>
      <c r="EA197" s="65">
        <f>Coeff_Summary!$B$9+Coeff_Summary!$D$9*(DW197-273)+Coeff_Summary!$E$9*CN197*100+Coeff_Summary!$F$9*(DW197-273)^2+Coeff_Summary!$G$9*(DW197-273)*CN197*100+Coeff_Summary!$H$9*(CN197*100)^2</f>
        <v>0.95757091477176792</v>
      </c>
      <c r="EB197" s="30">
        <f>EA197*(8314.4/'Config sheet'!$C$28)*(DW197/(CM197*10^5))</f>
        <v>4.8558994329996878E-2</v>
      </c>
      <c r="EC197" s="30">
        <f t="shared" si="254"/>
        <v>1.2175434342745006</v>
      </c>
      <c r="ED197" s="30">
        <f t="shared" si="255"/>
        <v>1.0174881609080761</v>
      </c>
      <c r="EE197" s="30">
        <f>('Config sheet'!$N$132*(CN197-CM197) - 'Config sheet'!$N$133*GERC_A_PARA!CN197)*10^5</f>
        <v>106772.62560388523</v>
      </c>
      <c r="EF197" s="30">
        <f>('Config sheet'!$N$132*(CN197-CM197) + 'Config sheet'!$N$133*CM197)*10^5</f>
        <v>148499.27885890039</v>
      </c>
      <c r="EG197" s="30">
        <f>'Config sheet'!$N$148</f>
        <v>386976</v>
      </c>
      <c r="EH197" s="30">
        <f t="shared" si="256"/>
        <v>2427.023383551159</v>
      </c>
      <c r="EI197" s="30">
        <f>'Config sheet'!$E$127+'Config sheet'!$P$127</f>
        <v>3308.2</v>
      </c>
      <c r="EJ197" s="30"/>
      <c r="EK197" s="63">
        <f t="shared" si="257"/>
        <v>53128.395890934102</v>
      </c>
      <c r="EL197" s="63">
        <f t="shared" si="207"/>
        <v>52469.182545315372</v>
      </c>
      <c r="EM197" s="63">
        <f t="shared" si="208"/>
        <v>40017.718671094612</v>
      </c>
      <c r="EN197" s="63">
        <f t="shared" si="209"/>
        <v>39329.910861449294</v>
      </c>
      <c r="EO197" s="30">
        <f>BL197*(('Config sheet'!$D$8+273)/(C197+273))*(GERC_A_PARA!AI197/'Config sheet'!$D$7)*(1/GERC_A_PARA!BG197)*24*10^-3</f>
        <v>1843.9143497462496</v>
      </c>
      <c r="EP197" s="30">
        <f>BN197*(('Config sheet'!$D$8+273)/(D197+273))*(GERC_A_PARA!AJ197/'Config sheet'!$D$7)*(1/GERC_A_PARA!BH197)*24*10^-3</f>
        <v>1821.0351920538938</v>
      </c>
      <c r="EQ197" s="30">
        <f t="shared" ref="EQ197:EQ260" si="271">AVERAGE(EO197:EP197)</f>
        <v>1832.4747709000717</v>
      </c>
      <c r="ER197" s="30">
        <f>DP197*(('Config sheet'!$D$8+273)/(F197+273))*(CM197/'Config sheet'!$D$7)*(1/DK197)*24*10^-3</f>
        <v>1388.8852555085571</v>
      </c>
      <c r="ES197" s="30">
        <f>DR197*(('Config sheet'!$D$8+273)/(G197+273))*(CN197/'Config sheet'!$D$7)*(1/DL197)*24*10^-3</f>
        <v>1365.013676688897</v>
      </c>
      <c r="ET197" s="30">
        <f t="shared" ref="ET197:ET260" si="272">AVERAGE(ER197:ES197)</f>
        <v>1376.949466098727</v>
      </c>
      <c r="EU197">
        <f t="shared" ref="EU197:EU260" si="273">EO197/EP197</f>
        <v>1.01256381962973</v>
      </c>
      <c r="EV197">
        <f t="shared" ref="EV197:EV260" si="274">ER197/ES197</f>
        <v>1.0174881609080761</v>
      </c>
      <c r="EW197" s="30">
        <f t="shared" ref="EW197:EW260" si="275">BV197/EQ197</f>
        <v>0.78254386239139884</v>
      </c>
      <c r="EX197" s="30">
        <f>'Config sheet'!$C$123/('Config sheet'!$F$17*10^-3)</f>
        <v>1.2841244171864261</v>
      </c>
      <c r="EY197" s="30">
        <f t="shared" ref="EY197:EY260" si="276">DZ197/ET197</f>
        <v>0.72118223874239318</v>
      </c>
      <c r="EZ197" s="30">
        <f>'Config sheet'!$N$123/('Config sheet'!$Q$17*10^-3)</f>
        <v>1.4616189626248377</v>
      </c>
      <c r="FA197" s="1" t="s">
        <v>604</v>
      </c>
      <c r="FB197" s="30">
        <f t="shared" ref="FB197:FB260" si="277">DX197-DW197</f>
        <v>-2.6744017860461327</v>
      </c>
      <c r="FC197" s="30"/>
    </row>
    <row r="198" spans="1:159" x14ac:dyDescent="0.25">
      <c r="A198" s="1">
        <v>43490</v>
      </c>
      <c r="B198" s="2">
        <v>0.29305555555555557</v>
      </c>
      <c r="C198">
        <v>23.99</v>
      </c>
      <c r="D198">
        <v>76.790000000000006</v>
      </c>
      <c r="E198">
        <v>21.15</v>
      </c>
      <c r="F198">
        <v>21.12</v>
      </c>
      <c r="G198">
        <v>76.06</v>
      </c>
      <c r="H198">
        <v>66.66</v>
      </c>
      <c r="I198">
        <v>71.87</v>
      </c>
      <c r="J198">
        <v>72.16</v>
      </c>
      <c r="K198">
        <v>72.260000000000005</v>
      </c>
      <c r="L198">
        <v>69.8</v>
      </c>
      <c r="M198">
        <v>21.79</v>
      </c>
      <c r="N198">
        <v>34.5</v>
      </c>
      <c r="O198">
        <v>34.020000000000003</v>
      </c>
      <c r="P198">
        <v>33.950000000000003</v>
      </c>
      <c r="Q198">
        <v>63.17</v>
      </c>
      <c r="R198">
        <v>3.71</v>
      </c>
      <c r="S198">
        <v>77.33</v>
      </c>
      <c r="T198">
        <v>74.92</v>
      </c>
      <c r="U198">
        <v>71.87</v>
      </c>
      <c r="V198">
        <v>71.87</v>
      </c>
      <c r="W198">
        <v>2.97</v>
      </c>
      <c r="X198">
        <v>2.5299999999999998</v>
      </c>
      <c r="Y198">
        <v>3.77</v>
      </c>
      <c r="Z198">
        <v>3.58</v>
      </c>
      <c r="AA198">
        <v>4.6399999999999997</v>
      </c>
      <c r="AB198">
        <v>4.38</v>
      </c>
      <c r="AC198">
        <v>3.88</v>
      </c>
      <c r="AD198">
        <v>1.82</v>
      </c>
      <c r="AE198">
        <v>1.41</v>
      </c>
      <c r="AF198">
        <v>2.1800000000000002</v>
      </c>
      <c r="AH198" s="4" t="str">
        <f t="shared" si="211"/>
        <v>ON</v>
      </c>
      <c r="AI198" s="31">
        <f>M198+'Config sheet'!$D$9-'Config sheet'!$C$139</f>
        <v>22.748899999999999</v>
      </c>
      <c r="AJ198" s="31">
        <f>N198+'Config sheet'!$D$9+'Config sheet'!$C$140</f>
        <v>35.858899999999998</v>
      </c>
      <c r="AK198" s="25">
        <f t="shared" si="212"/>
        <v>1.5762916009125716</v>
      </c>
      <c r="AL198" s="46">
        <f>'Config sheet'!$C$47</f>
        <v>3546.9708798579968</v>
      </c>
      <c r="AM198" s="4">
        <f>'Config sheet'!$C$42</f>
        <v>1817.9423322060413</v>
      </c>
      <c r="AN198" s="25">
        <f>'Config sheet'!$C$46</f>
        <v>1729.0285476519553</v>
      </c>
      <c r="AO198" s="25">
        <f t="shared" si="213"/>
        <v>1.5614679824464595</v>
      </c>
      <c r="AP198" s="25">
        <f>'Config sheet'!$C$50/100*GERC_A_PARA!AM198</f>
        <v>351.771841281869</v>
      </c>
      <c r="AQ198" s="25">
        <f t="shared" si="214"/>
        <v>351.771841281869</v>
      </c>
      <c r="AR198" s="25">
        <f t="shared" si="215"/>
        <v>470.79524774438693</v>
      </c>
      <c r="AS198" s="27">
        <f t="shared" si="216"/>
        <v>2169.7141734879106</v>
      </c>
      <c r="AT198" s="25">
        <f t="shared" si="217"/>
        <v>1621.1810835389015</v>
      </c>
      <c r="AU198" s="25">
        <f>'Config sheet'!$C$51/100*GERC_A_PARA!AN198</f>
        <v>266.0974934836359</v>
      </c>
      <c r="AV198" s="25">
        <f t="shared" si="218"/>
        <v>266.0974934836359</v>
      </c>
      <c r="AW198" s="25">
        <f t="shared" si="219"/>
        <v>356.13264243173461</v>
      </c>
      <c r="AX198" s="27">
        <f t="shared" si="220"/>
        <v>1995.1260411355911</v>
      </c>
      <c r="AY198" s="25">
        <f t="shared" si="221"/>
        <v>1490.7311924710061</v>
      </c>
      <c r="AZ198" s="31">
        <f t="shared" si="258"/>
        <v>93.452850271763836</v>
      </c>
      <c r="BA198" s="31">
        <f t="shared" si="259"/>
        <v>94.792732076612168</v>
      </c>
      <c r="BB198" s="31">
        <f t="shared" si="260"/>
        <v>69.826705708350289</v>
      </c>
      <c r="BC198" s="31">
        <f t="shared" si="261"/>
        <v>70.827847270100875</v>
      </c>
      <c r="BD198" s="25">
        <f t="shared" si="222"/>
        <v>94.122791174187995</v>
      </c>
      <c r="BE198">
        <f>'Config sheet'!$D$59</f>
        <v>82.44</v>
      </c>
      <c r="BF198" s="30">
        <f t="shared" si="262"/>
        <v>82.225033831706781</v>
      </c>
      <c r="BG198" s="19">
        <f>Coeff_Summary!$B$10+Coeff_Summary!$D$10*(C198)+Coeff_Summary!$E$10*AI198*100+Coeff_Summary!$F$10*(C198)^2+Coeff_Summary!$G$10*(C198)*AI198*100+Coeff_Summary!$H$10*(AI198*100)^2</f>
        <v>0.96074283440949371</v>
      </c>
      <c r="BH198" s="19">
        <f>Coeff_Summary!$B$8+Coeff_Summary!$D$8*(D198)+Coeff_Summary!$E$8*AJ198*100+Coeff_Summary!$F$8*(D198)^2+Coeff_Summary!$G$8*(D198)*AJ198*100+Coeff_Summary!$H$8*(AJ198*100)^2</f>
        <v>0.97253523729099467</v>
      </c>
      <c r="BI198" s="30">
        <f t="shared" si="263"/>
        <v>0.96663903585024413</v>
      </c>
      <c r="BJ198" s="30">
        <f>BG198*8314.4*(GERC_A_PARA!C198+273)/('Config sheet'!$C$28*AI198*10^5)</f>
        <v>6.3681262285023146E-2</v>
      </c>
      <c r="BK198">
        <f>BH198*(8314.4/'Config sheet'!$C$28)*(BT198/(AJ198*10^5))</f>
        <v>4.8165808737664705E-2</v>
      </c>
      <c r="BL198" s="30">
        <f t="shared" si="264"/>
        <v>3338.507994258001</v>
      </c>
      <c r="BM198" s="30">
        <f t="shared" si="223"/>
        <v>52425.2798148941</v>
      </c>
      <c r="BN198" s="30">
        <f t="shared" si="224"/>
        <v>2494.4880176700508</v>
      </c>
      <c r="BO198" s="30">
        <f t="shared" si="225"/>
        <v>51789.601027074852</v>
      </c>
      <c r="BP198" s="19">
        <f>(Coeff_Summary!$B$4+Coeff_Summary!$D$4*(C198)+Coeff_Summary!$E$4*AI198*100+Coeff_Summary!$F$4*(C198)^2+Coeff_Summary!$G$4*(C198)*AI198*100+Coeff_Summary!$H$4*(AI198*100)^2+Coeff_Summary!$B$2+Coeff_Summary!$D$2*(D198)+Coeff_Summary!$E$2*AJ198*100+Coeff_Summary!$F$2*(D198)^2+Coeff_Summary!$G$2*(D198)*AJ198*100+Coeff_Summary!$H$2*(AJ198*100)^2)/2</f>
        <v>1.3620240754723825</v>
      </c>
      <c r="BQ198" s="30">
        <f t="shared" si="265"/>
        <v>3.762247230920106</v>
      </c>
      <c r="BR198" s="30">
        <f>BI198*(8314.4/'Config sheet'!$C$28)*(273+C198)*BQ198*((AK198^(1/BQ198))-1)</f>
        <v>70508.698884709986</v>
      </c>
      <c r="BS198" s="30">
        <f t="shared" si="226"/>
        <v>335.17633300008589</v>
      </c>
      <c r="BT198" s="30">
        <f t="shared" si="227"/>
        <v>349.79</v>
      </c>
      <c r="BU198" s="52">
        <f t="shared" si="228"/>
        <v>72.32260037895054</v>
      </c>
      <c r="BV198" s="30">
        <f t="shared" si="229"/>
        <v>1419.7338072925693</v>
      </c>
      <c r="BW198" s="65">
        <f>Coeff_Summary!$B$8+Coeff_Summary!$D$8*(BS198-273)+Coeff_Summary!$E$8*AJ198*100+Coeff_Summary!$F$8*(BS198-273)^2+Coeff_Summary!$G$8*(BS198-273)*AJ198*100+Coeff_Summary!$H$8*(AJ198*100)^2</f>
        <v>0.96571231610019981</v>
      </c>
      <c r="BX198" s="30">
        <f>BW198*(8314.4/'Config sheet'!$C$28)*(BS198/(AI198*10^5))</f>
        <v>7.2241008203063339E-2</v>
      </c>
      <c r="BY198" s="30">
        <f t="shared" si="230"/>
        <v>1.1344154561467181</v>
      </c>
      <c r="BZ198" s="30">
        <f t="shared" si="231"/>
        <v>1.0122742553565325</v>
      </c>
      <c r="CA198" s="30">
        <f>('Config sheet'!$C$132*(AJ198-AI198) - 'Config sheet'!$C$133*GERC_A_PARA!AJ198)*10^5</f>
        <v>97246.984200505147</v>
      </c>
      <c r="CB198" s="30">
        <f>('Config sheet'!$C$132*(AJ198-AI198) + 'Config sheet'!$C$133*AI198)*10^5</f>
        <v>121793.41951915395</v>
      </c>
      <c r="CC198" s="30">
        <f>'Config sheet'!$C$148</f>
        <v>386976</v>
      </c>
      <c r="CD198" s="30">
        <f t="shared" si="266"/>
        <v>14.61366699991413</v>
      </c>
      <c r="CE198" s="30"/>
      <c r="CF198" s="30"/>
      <c r="CG198" s="30"/>
      <c r="CH198" s="30"/>
      <c r="CI198" s="30"/>
      <c r="CJ198" s="30"/>
      <c r="CK198" s="30"/>
      <c r="CL198" s="30"/>
      <c r="CM198" s="46">
        <f>P198+'Config sheet'!$O$9-'Config sheet'!$C$139</f>
        <v>34.908900000000003</v>
      </c>
      <c r="CN198" s="46">
        <f>Q198+'Config sheet'!$O$9+'Config sheet'!C$140</f>
        <v>64.528900000000007</v>
      </c>
      <c r="CO198" s="27">
        <f t="shared" si="232"/>
        <v>1.8484942235361184</v>
      </c>
      <c r="CP198" s="46">
        <f>'Config sheet'!$N$47</f>
        <v>1852.7346826837274</v>
      </c>
      <c r="CQ198" s="27">
        <f>'Config sheet'!$N$42</f>
        <v>970.82423361890676</v>
      </c>
      <c r="CR198" s="27">
        <f>'Config sheet'!$N$46</f>
        <v>881.91044906482068</v>
      </c>
      <c r="CS198" s="27">
        <f t="shared" si="233"/>
        <v>1.3864816748990987</v>
      </c>
      <c r="CT198" s="27">
        <f>'Config sheet'!$N$50/100*GERC_A_PARA!CQ198</f>
        <v>274.64617569078871</v>
      </c>
      <c r="CU198" s="27">
        <f t="shared" si="234"/>
        <v>274.64617569078871</v>
      </c>
      <c r="CV198" s="27">
        <f t="shared" si="235"/>
        <v>427.77571590225773</v>
      </c>
      <c r="CW198" s="27">
        <f t="shared" si="236"/>
        <v>1245.4704093096955</v>
      </c>
      <c r="CX198" s="27">
        <f t="shared" si="237"/>
        <v>799.63324737000062</v>
      </c>
      <c r="CY198" s="27">
        <f>'Config sheet'!$N$51/100*GERC_A_PARA!CR198</f>
        <v>198.78261521921058</v>
      </c>
      <c r="CZ198" s="27">
        <f t="shared" si="238"/>
        <v>198.78261521921058</v>
      </c>
      <c r="DA198" s="27">
        <f t="shared" si="239"/>
        <v>309.61427123622894</v>
      </c>
      <c r="DB198" s="27">
        <f t="shared" si="240"/>
        <v>1080.6930642840312</v>
      </c>
      <c r="DC198" s="27">
        <f t="shared" si="241"/>
        <v>693.84073515053478</v>
      </c>
      <c r="DD198" s="50">
        <f t="shared" si="242"/>
        <v>84.226852306657662</v>
      </c>
      <c r="DE198" s="50">
        <f t="shared" si="243"/>
        <v>87.432776634572775</v>
      </c>
      <c r="DF198" s="50">
        <f t="shared" si="244"/>
        <v>54.076428409933314</v>
      </c>
      <c r="DG198" s="50">
        <f t="shared" si="245"/>
        <v>56.134737994802613</v>
      </c>
      <c r="DH198" s="27">
        <f t="shared" si="246"/>
        <v>85.829814470615219</v>
      </c>
      <c r="DI198">
        <f>'Config sheet'!$N$59</f>
        <v>71.978923438716066</v>
      </c>
      <c r="DJ198" s="21">
        <f t="shared" si="267"/>
        <v>70.467698836491593</v>
      </c>
      <c r="DK198" s="19">
        <f>Coeff_Summary!$B$11+Coeff_Summary!$D$11*(F198)+Coeff_Summary!$E$11*CM198*100+Coeff_Summary!$F$11*(F198)^2+Coeff_Summary!$G$11*(F198)*CM198*100+Coeff_Summary!$H$11*(CM198*100)^2</f>
        <v>0.93948892633896841</v>
      </c>
      <c r="DL198" s="19">
        <f>Coeff_Summary!$B$9+Coeff_Summary!$D$9*(G198)+Coeff_Summary!$E$9*CN198*100+Coeff_Summary!$F$9*(G198)^2+Coeff_Summary!$G$9*(G198)*CN198*100+Coeff_Summary!$H$9*(CN198*100)^2</f>
        <v>0.95578942741794237</v>
      </c>
      <c r="DM198" s="30">
        <f t="shared" si="268"/>
        <v>0.94763917687845534</v>
      </c>
      <c r="DN198">
        <f>DK198*8314.4*(GERC_A_PARA!F198+273)/('Config sheet'!$N$28*GERC_A_PARA!CM198*10^5)</f>
        <v>4.0188624593591613E-2</v>
      </c>
      <c r="DO198">
        <f>DL198*(8314.4/'Config sheet'!$N$28)*((GERC_A_PARA!G198+273)/(GERC_A_PARA!CN198*10^5))</f>
        <v>2.6250110098483249E-2</v>
      </c>
      <c r="DP198" s="30">
        <f t="shared" si="269"/>
        <v>1590.1987407801848</v>
      </c>
      <c r="DQ198" s="30">
        <f t="shared" si="247"/>
        <v>39568.379282971393</v>
      </c>
      <c r="DR198" s="30">
        <f t="shared" si="248"/>
        <v>1020.9602520854096</v>
      </c>
      <c r="DS198" s="30">
        <f t="shared" si="249"/>
        <v>38893.560760509019</v>
      </c>
      <c r="DT198" s="19">
        <f>(Coeff_Summary!$B$5+Coeff_Summary!$D$5*(F198)+Coeff_Summary!$E$5*CM198*100+Coeff_Summary!$F$5*(F198)^2+Coeff_Summary!$G$5*(F198)*CM198*100+Coeff_Summary!$H$5*(CM198*100)^2+Coeff_Summary!$B$3+Coeff_Summary!$D$3*(G198)+Coeff_Summary!$E$3*CN198*100+Coeff_Summary!$F$3*(G198)^2+Coeff_Summary!$G$3*(G198)*CN198*100+Coeff_Summary!$H$3*(CN198*100)^2)/2</f>
        <v>1.4146251194702855</v>
      </c>
      <c r="DU198" s="30">
        <f t="shared" si="270"/>
        <v>3.4118172128055693</v>
      </c>
      <c r="DV198" s="30">
        <f>DM198*(8314.4/'Config sheet'!$N$28)*(273+F198)*DU198*((CO198^(1/DU198))-1)</f>
        <v>95259.934185599079</v>
      </c>
      <c r="DW198" s="30">
        <f t="shared" si="250"/>
        <v>352.15078290536684</v>
      </c>
      <c r="DX198" s="30">
        <f t="shared" si="251"/>
        <v>349.06</v>
      </c>
      <c r="DY198" s="30">
        <f t="shared" si="252"/>
        <v>105.6257424560736</v>
      </c>
      <c r="DZ198" s="30">
        <f t="shared" si="253"/>
        <v>991.25699187240218</v>
      </c>
      <c r="EA198" s="65">
        <f>Coeff_Summary!$B$9+Coeff_Summary!$D$9*(DW198-273)+Coeff_Summary!$E$9*CN198*100+Coeff_Summary!$F$9*(DW198-273)^2+Coeff_Summary!$G$9*(DW198-273)*CN198*100+Coeff_Summary!$H$9*(CN198*100)^2</f>
        <v>0.95801590566571493</v>
      </c>
      <c r="EB198" s="30">
        <f>EA198*(8314.4/'Config sheet'!$C$28)*(DW198/(CM198*10^5))</f>
        <v>4.9066863597249162E-2</v>
      </c>
      <c r="EC198" s="30">
        <f t="shared" si="254"/>
        <v>1.2209142286763717</v>
      </c>
      <c r="ED198" s="30">
        <f t="shared" si="255"/>
        <v>1.0173503919226536</v>
      </c>
      <c r="EE198" s="30">
        <f>('Config sheet'!$N$132*(CN198-CM198) - 'Config sheet'!$N$133*GERC_A_PARA!CN198)*10^5</f>
        <v>108426.9542673993</v>
      </c>
      <c r="EF198" s="30">
        <f>('Config sheet'!$N$132*(CN198-CM198) + 'Config sheet'!$N$133*CM198)*10^5</f>
        <v>150074.03069628307</v>
      </c>
      <c r="EG198" s="30">
        <f>'Config sheet'!$N$148</f>
        <v>386976</v>
      </c>
      <c r="EH198" s="30">
        <f t="shared" si="256"/>
        <v>2410.9907991649716</v>
      </c>
      <c r="EI198" s="30">
        <f>'Config sheet'!$E$127+'Config sheet'!$P$127</f>
        <v>3308.2</v>
      </c>
      <c r="EJ198" s="30"/>
      <c r="EK198" s="63">
        <f t="shared" si="257"/>
        <v>52425.2798148941</v>
      </c>
      <c r="EL198" s="63">
        <f t="shared" si="207"/>
        <v>51789.601027074852</v>
      </c>
      <c r="EM198" s="63">
        <f t="shared" si="208"/>
        <v>39568.379282971393</v>
      </c>
      <c r="EN198" s="63">
        <f t="shared" si="209"/>
        <v>38893.560760509019</v>
      </c>
      <c r="EO198" s="30">
        <f>BL198*(('Config sheet'!$D$8+273)/(C198+273))*(GERC_A_PARA!AI198/'Config sheet'!$D$7)*(1/GERC_A_PARA!BG198)*24*10^-3</f>
        <v>1819.5114706378927</v>
      </c>
      <c r="EP198" s="30">
        <f>BN198*(('Config sheet'!$D$8+273)/(D198+273))*(GERC_A_PARA!AJ198/'Config sheet'!$D$7)*(1/GERC_A_PARA!BH198)*24*10^-3</f>
        <v>1797.4491211347101</v>
      </c>
      <c r="EQ198" s="30">
        <f t="shared" si="271"/>
        <v>1808.4802958863015</v>
      </c>
      <c r="ER198" s="30">
        <f>DP198*(('Config sheet'!$D$8+273)/(F198+273))*(CM198/'Config sheet'!$D$7)*(1/DK198)*24*10^-3</f>
        <v>1373.2901423534847</v>
      </c>
      <c r="ES198" s="30">
        <f>DR198*(('Config sheet'!$D$8+273)/(G198+273))*(CN198/'Config sheet'!$D$7)*(1/DL198)*24*10^-3</f>
        <v>1349.8693795734948</v>
      </c>
      <c r="ET198" s="30">
        <f t="shared" si="272"/>
        <v>1361.5797609634897</v>
      </c>
      <c r="EU198">
        <f t="shared" si="273"/>
        <v>1.0122742553565327</v>
      </c>
      <c r="EV198">
        <f t="shared" si="274"/>
        <v>1.0173503919226541</v>
      </c>
      <c r="EW198" s="30">
        <f t="shared" si="275"/>
        <v>0.78504245278314466</v>
      </c>
      <c r="EX198" s="30">
        <f>'Config sheet'!$C$123/('Config sheet'!$F$17*10^-3)</f>
        <v>1.2841244171864261</v>
      </c>
      <c r="EY198" s="30">
        <f t="shared" si="276"/>
        <v>0.72801977547827434</v>
      </c>
      <c r="EZ198" s="30">
        <f>'Config sheet'!$N$123/('Config sheet'!$Q$17*10^-3)</f>
        <v>1.4616189626248377</v>
      </c>
      <c r="FA198" s="1" t="s">
        <v>605</v>
      </c>
      <c r="FB198" s="30">
        <f t="shared" si="277"/>
        <v>-3.0907829053668365</v>
      </c>
      <c r="FC198" s="30"/>
    </row>
    <row r="199" spans="1:159" x14ac:dyDescent="0.25">
      <c r="A199" s="1">
        <v>43490</v>
      </c>
      <c r="B199" s="2">
        <v>0.3347222222222222</v>
      </c>
      <c r="C199">
        <v>22.75</v>
      </c>
      <c r="D199">
        <v>75.62</v>
      </c>
      <c r="E199">
        <v>21.09</v>
      </c>
      <c r="F199">
        <v>21.04</v>
      </c>
      <c r="G199">
        <v>75.67</v>
      </c>
      <c r="H199">
        <v>66.61</v>
      </c>
      <c r="I199">
        <v>71.91</v>
      </c>
      <c r="J199">
        <v>72.180000000000007</v>
      </c>
      <c r="K199">
        <v>72.290000000000006</v>
      </c>
      <c r="L199">
        <v>69.760000000000005</v>
      </c>
      <c r="M199">
        <v>21.87</v>
      </c>
      <c r="N199">
        <v>34.659999999999997</v>
      </c>
      <c r="O199">
        <v>34.18</v>
      </c>
      <c r="P199">
        <v>34.1</v>
      </c>
      <c r="Q199">
        <v>63.12</v>
      </c>
      <c r="R199">
        <v>3.71</v>
      </c>
      <c r="S199">
        <v>77.180000000000007</v>
      </c>
      <c r="T199">
        <v>74.87</v>
      </c>
      <c r="U199">
        <v>72.14</v>
      </c>
      <c r="V199">
        <v>72.14</v>
      </c>
      <c r="W199">
        <v>3.02</v>
      </c>
      <c r="X199">
        <v>2.52</v>
      </c>
      <c r="Y199">
        <v>3.75</v>
      </c>
      <c r="Z199">
        <v>3.58</v>
      </c>
      <c r="AA199">
        <v>4.68</v>
      </c>
      <c r="AB199">
        <v>4.38</v>
      </c>
      <c r="AC199">
        <v>3.86</v>
      </c>
      <c r="AD199">
        <v>1.77</v>
      </c>
      <c r="AE199">
        <v>1.54</v>
      </c>
      <c r="AF199">
        <v>1.95</v>
      </c>
      <c r="AH199" s="4" t="str">
        <f t="shared" si="211"/>
        <v>ON</v>
      </c>
      <c r="AI199" s="31">
        <f>M199+'Config sheet'!$D$9-'Config sheet'!$C$139</f>
        <v>22.828900000000001</v>
      </c>
      <c r="AJ199" s="31">
        <f>N199+'Config sheet'!$D$9+'Config sheet'!$C$140</f>
        <v>36.018899999999995</v>
      </c>
      <c r="AK199" s="25">
        <f t="shared" si="212"/>
        <v>1.5777764149827629</v>
      </c>
      <c r="AL199" s="46">
        <f>'Config sheet'!$C$47</f>
        <v>3546.9708798579968</v>
      </c>
      <c r="AM199" s="4">
        <f>'Config sheet'!$C$42</f>
        <v>1817.9423322060413</v>
      </c>
      <c r="AN199" s="25">
        <f>'Config sheet'!$C$46</f>
        <v>1729.0285476519553</v>
      </c>
      <c r="AO199" s="25">
        <f t="shared" si="213"/>
        <v>1.5641187938873207</v>
      </c>
      <c r="AP199" s="25">
        <f>'Config sheet'!$C$50/100*GERC_A_PARA!AM199</f>
        <v>351.771841281869</v>
      </c>
      <c r="AQ199" s="25">
        <f t="shared" si="214"/>
        <v>351.771841281869</v>
      </c>
      <c r="AR199" s="25">
        <f t="shared" si="215"/>
        <v>470.84610980925373</v>
      </c>
      <c r="AS199" s="27">
        <f t="shared" si="216"/>
        <v>2169.7141734879106</v>
      </c>
      <c r="AT199" s="25">
        <f t="shared" si="217"/>
        <v>1621.0059591920844</v>
      </c>
      <c r="AU199" s="25">
        <f>'Config sheet'!$C$51/100*GERC_A_PARA!AN199</f>
        <v>266.0974934836359</v>
      </c>
      <c r="AV199" s="25">
        <f t="shared" si="218"/>
        <v>266.0974934836359</v>
      </c>
      <c r="AW199" s="25">
        <f t="shared" si="219"/>
        <v>356.17111699503431</v>
      </c>
      <c r="AX199" s="27">
        <f t="shared" si="220"/>
        <v>1995.1260411355911</v>
      </c>
      <c r="AY199" s="25">
        <f t="shared" si="221"/>
        <v>1490.5701596727506</v>
      </c>
      <c r="AZ199" s="31">
        <f t="shared" si="258"/>
        <v>93.450052489679905</v>
      </c>
      <c r="BA199" s="31">
        <f t="shared" si="259"/>
        <v>94.790506863884943</v>
      </c>
      <c r="BB199" s="31">
        <f t="shared" si="260"/>
        <v>69.817072600428517</v>
      </c>
      <c r="BC199" s="31">
        <f t="shared" si="261"/>
        <v>70.818533786036426</v>
      </c>
      <c r="BD199" s="25">
        <f t="shared" si="222"/>
        <v>94.120279676782417</v>
      </c>
      <c r="BE199">
        <f>'Config sheet'!$D$59</f>
        <v>82.44</v>
      </c>
      <c r="BF199" s="30">
        <f t="shared" si="262"/>
        <v>82.219041435007441</v>
      </c>
      <c r="BG199" s="19">
        <f>Coeff_Summary!$B$10+Coeff_Summary!$D$10*(C199)+Coeff_Summary!$E$10*AI199*100+Coeff_Summary!$F$10*(C199)^2+Coeff_Summary!$G$10*(C199)*AI199*100+Coeff_Summary!$H$10*(AI199*100)^2</f>
        <v>0.95993278573972451</v>
      </c>
      <c r="BH199" s="19">
        <f>Coeff_Summary!$B$8+Coeff_Summary!$D$8*(D199)+Coeff_Summary!$E$8*AJ199*100+Coeff_Summary!$F$8*(D199)^2+Coeff_Summary!$G$8*(D199)*AJ199*100+Coeff_Summary!$H$8*(AJ199*100)^2</f>
        <v>0.97192313798129382</v>
      </c>
      <c r="BI199" s="30">
        <f t="shared" si="263"/>
        <v>0.96592796186050922</v>
      </c>
      <c r="BJ199" s="30">
        <f>BG199*8314.4*(GERC_A_PARA!C199+273)/('Config sheet'!$C$28*AI199*10^5)</f>
        <v>6.3139869089788914E-2</v>
      </c>
      <c r="BK199">
        <f>BH199*(8314.4/'Config sheet'!$C$28)*(BT199/(AJ199*10^5))</f>
        <v>4.7761379144280428E-2</v>
      </c>
      <c r="BL199" s="30">
        <f t="shared" si="264"/>
        <v>3338.418912176377</v>
      </c>
      <c r="BM199" s="30">
        <f t="shared" si="223"/>
        <v>52873.389829632571</v>
      </c>
      <c r="BN199" s="30">
        <f t="shared" si="224"/>
        <v>2494.1520026198118</v>
      </c>
      <c r="BO199" s="30">
        <f t="shared" si="225"/>
        <v>52221.105154550256</v>
      </c>
      <c r="BP199" s="19">
        <f>(Coeff_Summary!$B$4+Coeff_Summary!$D$4*(C199)+Coeff_Summary!$E$4*AI199*100+Coeff_Summary!$F$4*(C199)^2+Coeff_Summary!$G$4*(C199)*AI199*100+Coeff_Summary!$H$4*(AI199*100)^2+Coeff_Summary!$B$2+Coeff_Summary!$D$2*(D199)+Coeff_Summary!$E$2*AJ199*100+Coeff_Summary!$F$2*(D199)^2+Coeff_Summary!$G$2*(D199)*AJ199*100+Coeff_Summary!$H$2*(AJ199*100)^2)/2</f>
        <v>1.363722342822437</v>
      </c>
      <c r="BQ199" s="30">
        <f t="shared" si="265"/>
        <v>3.7493499361082221</v>
      </c>
      <c r="BR199" s="30">
        <f>BI199*(8314.4/'Config sheet'!$C$28)*(273+C199)*BQ199*((AK199^(1/BQ199))-1)</f>
        <v>70331.753632763983</v>
      </c>
      <c r="BS199" s="30">
        <f t="shared" si="226"/>
        <v>333.99966599335073</v>
      </c>
      <c r="BT199" s="30">
        <f t="shared" si="227"/>
        <v>348.62</v>
      </c>
      <c r="BU199" s="52">
        <f t="shared" si="228"/>
        <v>72.34663513022646</v>
      </c>
      <c r="BV199" s="30">
        <f t="shared" si="229"/>
        <v>1427.801268670331</v>
      </c>
      <c r="BW199" s="65">
        <f>Coeff_Summary!$B$8+Coeff_Summary!$D$8*(BS199-273)+Coeff_Summary!$E$8*AJ199*100+Coeff_Summary!$F$8*(BS199-273)^2+Coeff_Summary!$G$8*(BS199-273)*AJ199*100+Coeff_Summary!$H$8*(AJ199*100)^2</f>
        <v>0.96498119615560318</v>
      </c>
      <c r="BX199" s="30">
        <f>BW199*(8314.4/'Config sheet'!$C$28)*(BS199/(AI199*10^5))</f>
        <v>7.168082284597227E-2</v>
      </c>
      <c r="BY199" s="30">
        <f t="shared" si="230"/>
        <v>1.1352703747934223</v>
      </c>
      <c r="BZ199" s="30">
        <f t="shared" si="231"/>
        <v>1.0124908247949149</v>
      </c>
      <c r="CA199" s="30">
        <f>('Config sheet'!$C$132*(AJ199-AI199) - 'Config sheet'!$C$133*GERC_A_PARA!AJ199)*10^5</f>
        <v>97865.04064813428</v>
      </c>
      <c r="CB199" s="30">
        <f>('Config sheet'!$C$132*(AJ199-AI199) + 'Config sheet'!$C$133*AI199)*10^5</f>
        <v>122511.99406294903</v>
      </c>
      <c r="CC199" s="30">
        <f>'Config sheet'!$C$148</f>
        <v>386976</v>
      </c>
      <c r="CD199" s="30">
        <f t="shared" si="266"/>
        <v>14.620334006649273</v>
      </c>
      <c r="CE199" s="30"/>
      <c r="CF199" s="30"/>
      <c r="CG199" s="30"/>
      <c r="CH199" s="30"/>
      <c r="CI199" s="30"/>
      <c r="CJ199" s="30"/>
      <c r="CK199" s="30"/>
      <c r="CL199" s="30"/>
      <c r="CM199" s="46">
        <f>P199+'Config sheet'!$O$9-'Config sheet'!$C$139</f>
        <v>35.058900000000001</v>
      </c>
      <c r="CN199" s="46">
        <f>Q199+'Config sheet'!$O$9+'Config sheet'!C$140</f>
        <v>64.47890000000001</v>
      </c>
      <c r="CO199" s="27">
        <f t="shared" si="232"/>
        <v>1.8391592434446034</v>
      </c>
      <c r="CP199" s="46">
        <f>'Config sheet'!$N$47</f>
        <v>1852.7346826837274</v>
      </c>
      <c r="CQ199" s="27">
        <f>'Config sheet'!$N$42</f>
        <v>970.82423361890676</v>
      </c>
      <c r="CR199" s="27">
        <f>'Config sheet'!$N$46</f>
        <v>881.91044906482068</v>
      </c>
      <c r="CS199" s="27">
        <f t="shared" si="233"/>
        <v>1.3882677442756253</v>
      </c>
      <c r="CT199" s="27">
        <f>'Config sheet'!$N$50/100*GERC_A_PARA!CQ199</f>
        <v>274.64617569078871</v>
      </c>
      <c r="CU199" s="27">
        <f t="shared" si="234"/>
        <v>274.64617569078871</v>
      </c>
      <c r="CV199" s="27">
        <f t="shared" si="235"/>
        <v>425.97559932154979</v>
      </c>
      <c r="CW199" s="27">
        <f t="shared" si="236"/>
        <v>1245.4704093096955</v>
      </c>
      <c r="CX199" s="27">
        <f t="shared" si="237"/>
        <v>803.01239178430194</v>
      </c>
      <c r="CY199" s="27">
        <f>'Config sheet'!$N$51/100*GERC_A_PARA!CR199</f>
        <v>198.78261521921058</v>
      </c>
      <c r="CZ199" s="27">
        <f t="shared" si="238"/>
        <v>198.78261521921058</v>
      </c>
      <c r="DA199" s="27">
        <f t="shared" si="239"/>
        <v>308.31138806040252</v>
      </c>
      <c r="DB199" s="27">
        <f t="shared" si="240"/>
        <v>1080.6930642840312</v>
      </c>
      <c r="DC199" s="27">
        <f t="shared" si="241"/>
        <v>696.7728143909992</v>
      </c>
      <c r="DD199" s="50">
        <f t="shared" si="242"/>
        <v>84.412273778266155</v>
      </c>
      <c r="DE199" s="50">
        <f t="shared" si="243"/>
        <v>87.580510815203922</v>
      </c>
      <c r="DF199" s="50">
        <f t="shared" si="244"/>
        <v>54.424498049862372</v>
      </c>
      <c r="DG199" s="50">
        <f t="shared" si="245"/>
        <v>56.467207038975253</v>
      </c>
      <c r="DH199" s="27">
        <f t="shared" si="246"/>
        <v>85.996392296735038</v>
      </c>
      <c r="DI199">
        <f>'Config sheet'!$N$59</f>
        <v>71.978923438716066</v>
      </c>
      <c r="DJ199" s="21">
        <f t="shared" si="267"/>
        <v>70.721122420576918</v>
      </c>
      <c r="DK199" s="19">
        <f>Coeff_Summary!$B$11+Coeff_Summary!$D$11*(F199)+Coeff_Summary!$E$11*CM199*100+Coeff_Summary!$F$11*(F199)^2+Coeff_Summary!$G$11*(F199)*CM199*100+Coeff_Summary!$H$11*(CM199*100)^2</f>
        <v>0.93918188263610836</v>
      </c>
      <c r="DL199" s="19">
        <f>Coeff_Summary!$B$9+Coeff_Summary!$D$9*(G199)+Coeff_Summary!$E$9*CN199*100+Coeff_Summary!$F$9*(G199)^2+Coeff_Summary!$G$9*(G199)*CN199*100+Coeff_Summary!$H$9*(CN199*100)^2</f>
        <v>0.95552711679529689</v>
      </c>
      <c r="DM199" s="30">
        <f t="shared" si="268"/>
        <v>0.94735449971570262</v>
      </c>
      <c r="DN199">
        <f>DK199*8314.4*(GERC_A_PARA!F199+273)/('Config sheet'!$N$28*GERC_A_PARA!CM199*10^5)</f>
        <v>3.9992717855004412E-2</v>
      </c>
      <c r="DO199">
        <f>DL199*(8314.4/'Config sheet'!$N$28)*((GERC_A_PARA!G199+273)/(GERC_A_PARA!CN199*10^5))</f>
        <v>2.6233912330374767E-2</v>
      </c>
      <c r="DP199" s="30">
        <f t="shared" si="269"/>
        <v>1593.2849859383673</v>
      </c>
      <c r="DQ199" s="30">
        <f t="shared" si="247"/>
        <v>39839.377551555794</v>
      </c>
      <c r="DR199" s="30">
        <f t="shared" si="248"/>
        <v>1027.2645402001253</v>
      </c>
      <c r="DS199" s="30">
        <f t="shared" si="249"/>
        <v>39157.885688697439</v>
      </c>
      <c r="DT199" s="19">
        <f>(Coeff_Summary!$B$5+Coeff_Summary!$D$5*(F199)+Coeff_Summary!$E$5*CM199*100+Coeff_Summary!$F$5*(F199)^2+Coeff_Summary!$G$5*(F199)*CM199*100+Coeff_Summary!$H$5*(CM199*100)^2+Coeff_Summary!$B$3+Coeff_Summary!$D$3*(G199)+Coeff_Summary!$E$3*CN199*100+Coeff_Summary!$F$3*(G199)^2+Coeff_Summary!$G$3*(G199)*CN199*100+Coeff_Summary!$H$3*(CN199*100)^2)/2</f>
        <v>1.4152810951744079</v>
      </c>
      <c r="DU199" s="30">
        <f t="shared" si="270"/>
        <v>3.4080075197741047</v>
      </c>
      <c r="DV199" s="30">
        <f>DM199*(8314.4/'Config sheet'!$N$28)*(273+F199)*DU199*((CO199^(1/DU199))-1)</f>
        <v>94358.434262556257</v>
      </c>
      <c r="DW199" s="30">
        <f t="shared" si="250"/>
        <v>351.6031530429039</v>
      </c>
      <c r="DX199" s="30">
        <f t="shared" si="251"/>
        <v>348.67</v>
      </c>
      <c r="DY199" s="30">
        <f t="shared" si="252"/>
        <v>105.36912510141661</v>
      </c>
      <c r="DZ199" s="30">
        <f t="shared" si="253"/>
        <v>991.00853629811365</v>
      </c>
      <c r="EA199" s="65">
        <f>Coeff_Summary!$B$9+Coeff_Summary!$D$9*(DW199-273)+Coeff_Summary!$E$9*CN199*100+Coeff_Summary!$F$9*(DW199-273)^2+Coeff_Summary!$G$9*(DW199-273)*CN199*100+Coeff_Summary!$H$9*(CN199*100)^2</f>
        <v>0.95765095213258167</v>
      </c>
      <c r="EB199" s="30">
        <f>EA199*(8314.4/'Config sheet'!$C$28)*(DW199/(CM199*10^5))</f>
        <v>4.8762369919075788E-2</v>
      </c>
      <c r="EC199" s="30">
        <f t="shared" si="254"/>
        <v>1.2192812225432186</v>
      </c>
      <c r="ED199" s="30">
        <f t="shared" si="255"/>
        <v>1.0174036940675544</v>
      </c>
      <c r="EE199" s="30">
        <f>('Config sheet'!$N$132*(CN199-CM199) - 'Config sheet'!$N$133*GERC_A_PARA!CN199)*10^5</f>
        <v>107533.28853766293</v>
      </c>
      <c r="EF199" s="30">
        <f>('Config sheet'!$N$132*(CN199-CM199) + 'Config sheet'!$N$133*CM199)*10^5</f>
        <v>149222.24750661585</v>
      </c>
      <c r="EG199" s="30">
        <f>'Config sheet'!$N$148</f>
        <v>386976</v>
      </c>
      <c r="EH199" s="30">
        <f t="shared" si="256"/>
        <v>2418.8098049684445</v>
      </c>
      <c r="EI199" s="30">
        <f>'Config sheet'!$E$127+'Config sheet'!$P$127</f>
        <v>3308.2</v>
      </c>
      <c r="EJ199" s="30"/>
      <c r="EK199" s="63">
        <f t="shared" si="257"/>
        <v>52873.389829632571</v>
      </c>
      <c r="EL199" s="63">
        <f t="shared" si="207"/>
        <v>52221.105154550256</v>
      </c>
      <c r="EM199" s="63">
        <f t="shared" si="208"/>
        <v>39839.377551555794</v>
      </c>
      <c r="EN199" s="63">
        <f t="shared" si="209"/>
        <v>39157.885688697439</v>
      </c>
      <c r="EO199" s="30">
        <f>BL199*(('Config sheet'!$D$8+273)/(C199+273))*(GERC_A_PARA!AI199/'Config sheet'!$D$7)*(1/GERC_A_PARA!BG199)*24*10^-3</f>
        <v>1835.0639162290881</v>
      </c>
      <c r="EP199" s="30">
        <f>BN199*(('Config sheet'!$D$8+273)/(D199+273))*(GERC_A_PARA!AJ199/'Config sheet'!$D$7)*(1/GERC_A_PARA!BH199)*24*10^-3</f>
        <v>1812.4252302244706</v>
      </c>
      <c r="EQ199" s="30">
        <f t="shared" si="271"/>
        <v>1823.7445732267793</v>
      </c>
      <c r="ER199" s="30">
        <f>DP199*(('Config sheet'!$D$8+273)/(F199+273))*(CM199/'Config sheet'!$D$7)*(1/DK199)*24*10^-3</f>
        <v>1382.6956135298581</v>
      </c>
      <c r="ES199" s="30">
        <f>DR199*(('Config sheet'!$D$8+273)/(G199+273))*(CN199/'Config sheet'!$D$7)*(1/DL199)*24*10^-3</f>
        <v>1359.043240743383</v>
      </c>
      <c r="ET199" s="30">
        <f t="shared" si="272"/>
        <v>1370.8694271366205</v>
      </c>
      <c r="EU199">
        <f t="shared" si="273"/>
        <v>1.0124908247949151</v>
      </c>
      <c r="EV199">
        <f t="shared" si="274"/>
        <v>1.0174036940675542</v>
      </c>
      <c r="EW199" s="30">
        <f t="shared" si="275"/>
        <v>0.78289541728099576</v>
      </c>
      <c r="EX199" s="30">
        <f>'Config sheet'!$C$123/('Config sheet'!$F$17*10^-3)</f>
        <v>1.2841244171864261</v>
      </c>
      <c r="EY199" s="30">
        <f t="shared" si="276"/>
        <v>0.72290512625120351</v>
      </c>
      <c r="EZ199" s="30">
        <f>'Config sheet'!$N$123/('Config sheet'!$Q$17*10^-3)</f>
        <v>1.4616189626248377</v>
      </c>
      <c r="FA199" s="1" t="s">
        <v>606</v>
      </c>
      <c r="FB199" s="30">
        <f t="shared" si="277"/>
        <v>-2.9331530429038821</v>
      </c>
      <c r="FC199" s="30"/>
    </row>
    <row r="200" spans="1:159" x14ac:dyDescent="0.25">
      <c r="A200" s="1">
        <v>43490</v>
      </c>
      <c r="B200" s="2">
        <v>0.37638888888888888</v>
      </c>
      <c r="C200">
        <v>23.04</v>
      </c>
      <c r="D200">
        <v>76.290000000000006</v>
      </c>
      <c r="E200">
        <v>21.09</v>
      </c>
      <c r="F200">
        <v>21.08</v>
      </c>
      <c r="G200">
        <v>76.09</v>
      </c>
      <c r="H200">
        <v>66.569999999999993</v>
      </c>
      <c r="I200">
        <v>71.84</v>
      </c>
      <c r="J200">
        <v>72.11</v>
      </c>
      <c r="K200">
        <v>72.209999999999994</v>
      </c>
      <c r="L200">
        <v>69.7</v>
      </c>
      <c r="M200">
        <v>21.75</v>
      </c>
      <c r="N200">
        <v>34.51</v>
      </c>
      <c r="O200">
        <v>34.03</v>
      </c>
      <c r="P200">
        <v>33.96</v>
      </c>
      <c r="Q200">
        <v>63.14</v>
      </c>
      <c r="R200">
        <v>3.72</v>
      </c>
      <c r="S200">
        <v>76.84</v>
      </c>
      <c r="T200">
        <v>74.7</v>
      </c>
      <c r="U200">
        <v>72.02</v>
      </c>
      <c r="V200">
        <v>72.02</v>
      </c>
      <c r="W200">
        <v>3.08</v>
      </c>
      <c r="X200">
        <v>2.5499999999999998</v>
      </c>
      <c r="Y200">
        <v>3.77</v>
      </c>
      <c r="Z200">
        <v>3.57</v>
      </c>
      <c r="AA200">
        <v>4.67</v>
      </c>
      <c r="AB200">
        <v>4.3899999999999997</v>
      </c>
      <c r="AC200">
        <v>3.87</v>
      </c>
      <c r="AD200">
        <v>1.86</v>
      </c>
      <c r="AE200">
        <v>1.19</v>
      </c>
      <c r="AF200">
        <v>1.87</v>
      </c>
      <c r="AH200" s="4" t="str">
        <f t="shared" si="211"/>
        <v>ON</v>
      </c>
      <c r="AI200" s="31">
        <f>M200+'Config sheet'!$D$9-'Config sheet'!$C$139</f>
        <v>22.7089</v>
      </c>
      <c r="AJ200" s="31">
        <f>N200+'Config sheet'!$D$9+'Config sheet'!$C$140</f>
        <v>35.868899999999996</v>
      </c>
      <c r="AK200" s="25">
        <f t="shared" si="212"/>
        <v>1.5795084746509076</v>
      </c>
      <c r="AL200" s="46">
        <f>'Config sheet'!$C$47</f>
        <v>3546.9708798579968</v>
      </c>
      <c r="AM200" s="4">
        <f>'Config sheet'!$C$42</f>
        <v>1817.9423322060413</v>
      </c>
      <c r="AN200" s="25">
        <f>'Config sheet'!$C$46</f>
        <v>1729.0285476519553</v>
      </c>
      <c r="AO200" s="25">
        <f t="shared" si="213"/>
        <v>1.5670369346592223</v>
      </c>
      <c r="AP200" s="25">
        <f>'Config sheet'!$C$50/100*GERC_A_PARA!AM200</f>
        <v>351.771841281869</v>
      </c>
      <c r="AQ200" s="25">
        <f t="shared" si="214"/>
        <v>351.771841281869</v>
      </c>
      <c r="AR200" s="25">
        <f t="shared" si="215"/>
        <v>470.92015225418618</v>
      </c>
      <c r="AS200" s="27">
        <f t="shared" si="216"/>
        <v>2169.7141734879106</v>
      </c>
      <c r="AT200" s="25">
        <f t="shared" si="217"/>
        <v>1620.7510895631374</v>
      </c>
      <c r="AU200" s="25">
        <f>'Config sheet'!$C$51/100*GERC_A_PARA!AN200</f>
        <v>266.0974934836359</v>
      </c>
      <c r="AV200" s="25">
        <f t="shared" si="218"/>
        <v>266.0974934836359</v>
      </c>
      <c r="AW200" s="25">
        <f t="shared" si="219"/>
        <v>356.22712633602117</v>
      </c>
      <c r="AX200" s="27">
        <f t="shared" si="220"/>
        <v>1995.1260411355911</v>
      </c>
      <c r="AY200" s="25">
        <f t="shared" si="221"/>
        <v>1490.3357983729904</v>
      </c>
      <c r="AZ200" s="31">
        <f t="shared" si="258"/>
        <v>93.44597961874112</v>
      </c>
      <c r="BA200" s="31">
        <f t="shared" si="259"/>
        <v>94.787267510719659</v>
      </c>
      <c r="BB200" s="31">
        <f t="shared" si="260"/>
        <v>69.803052924202717</v>
      </c>
      <c r="BC200" s="31">
        <f t="shared" si="261"/>
        <v>70.804979278791393</v>
      </c>
      <c r="BD200" s="25">
        <f t="shared" si="222"/>
        <v>94.116623564730389</v>
      </c>
      <c r="BE200">
        <f>'Config sheet'!$D$59</f>
        <v>82.44</v>
      </c>
      <c r="BF200" s="30">
        <f t="shared" si="262"/>
        <v>82.210319833113715</v>
      </c>
      <c r="BG200" s="19">
        <f>Coeff_Summary!$B$10+Coeff_Summary!$D$10*(C200)+Coeff_Summary!$E$10*AI200*100+Coeff_Summary!$F$10*(C200)^2+Coeff_Summary!$G$10*(C200)*AI200*100+Coeff_Summary!$H$10*(AI200*100)^2</f>
        <v>0.9602873514022422</v>
      </c>
      <c r="BH200" s="19">
        <f>Coeff_Summary!$B$8+Coeff_Summary!$D$8*(D200)+Coeff_Summary!$E$8*AJ200*100+Coeff_Summary!$F$8*(D200)^2+Coeff_Summary!$G$8*(D200)*AJ200*100+Coeff_Summary!$H$8*(AJ200*100)^2</f>
        <v>0.97231358021665237</v>
      </c>
      <c r="BI200" s="30">
        <f t="shared" si="263"/>
        <v>0.96630046580944728</v>
      </c>
      <c r="BJ200" s="30">
        <f>BG200*8314.4*(GERC_A_PARA!C200+273)/('Config sheet'!$C$28*AI200*10^5)</f>
        <v>6.3559224669592421E-2</v>
      </c>
      <c r="BK200">
        <f>BH200*(8314.4/'Config sheet'!$C$28)*(BT200/(AJ200*10^5))</f>
        <v>4.8072590985174024E-2</v>
      </c>
      <c r="BL200" s="30">
        <f t="shared" si="264"/>
        <v>3338.289230946556</v>
      </c>
      <c r="BM200" s="30">
        <f t="shared" si="223"/>
        <v>52522.497690939235</v>
      </c>
      <c r="BN200" s="30">
        <f t="shared" si="224"/>
        <v>2493.6629784907777</v>
      </c>
      <c r="BO200" s="30">
        <f t="shared" si="225"/>
        <v>51872.864087143622</v>
      </c>
      <c r="BP200" s="19">
        <f>(Coeff_Summary!$B$4+Coeff_Summary!$D$4*(C200)+Coeff_Summary!$E$4*AI200*100+Coeff_Summary!$F$4*(C200)^2+Coeff_Summary!$G$4*(C200)*AI200*100+Coeff_Summary!$H$4*(AI200*100)^2+Coeff_Summary!$B$2+Coeff_Summary!$D$2*(D200)+Coeff_Summary!$E$2*AJ200*100+Coeff_Summary!$F$2*(D200)^2+Coeff_Summary!$G$2*(D200)*AJ200*100+Coeff_Summary!$H$2*(AJ200*100)^2)/2</f>
        <v>1.3628197023634687</v>
      </c>
      <c r="BQ200" s="30">
        <f t="shared" si="265"/>
        <v>3.7561899022733094</v>
      </c>
      <c r="BR200" s="30">
        <f>BI200*(8314.4/'Config sheet'!$C$28)*(273+C200)*BQ200*((AK200^(1/BQ200))-1)</f>
        <v>70599.861598767166</v>
      </c>
      <c r="BS200" s="30">
        <f t="shared" si="226"/>
        <v>334.35078362519346</v>
      </c>
      <c r="BT200" s="30">
        <f t="shared" si="227"/>
        <v>349.29</v>
      </c>
      <c r="BU200" s="52">
        <f t="shared" si="228"/>
        <v>71.945133568438408</v>
      </c>
      <c r="BV200" s="30">
        <f t="shared" si="229"/>
        <v>1431.677818561609</v>
      </c>
      <c r="BW200" s="65">
        <f>Coeff_Summary!$B$8+Coeff_Summary!$D$8*(BS200-273)+Coeff_Summary!$E$8*AJ200*100+Coeff_Summary!$F$8*(BS200-273)^2+Coeff_Summary!$G$8*(BS200-273)*AJ200*100+Coeff_Summary!$H$8*(AJ200*100)^2</f>
        <v>0.96528536246518659</v>
      </c>
      <c r="BX200" s="30">
        <f>BW200*(8314.4/'Config sheet'!$C$28)*(BS200/(AI200*10^5))</f>
        <v>7.2158093940893994E-2</v>
      </c>
      <c r="BY200" s="30">
        <f t="shared" si="230"/>
        <v>1.1352890837797678</v>
      </c>
      <c r="BZ200" s="30">
        <f t="shared" si="231"/>
        <v>1.0125235730709656</v>
      </c>
      <c r="CA200" s="30">
        <f>('Config sheet'!$C$132*(AJ200-AI200) - 'Config sheet'!$C$133*GERC_A_PARA!AJ200)*10^5</f>
        <v>97670.963766335568</v>
      </c>
      <c r="CB200" s="30">
        <f>('Config sheet'!$C$132*(AJ200-AI200) + 'Config sheet'!$C$133*AI200)*10^5</f>
        <v>122204.83432296362</v>
      </c>
      <c r="CC200" s="30">
        <f>'Config sheet'!$C$148</f>
        <v>386976</v>
      </c>
      <c r="CD200" s="30">
        <f t="shared" si="266"/>
        <v>14.939216374806563</v>
      </c>
      <c r="CE200" s="30"/>
      <c r="CF200" s="30"/>
      <c r="CG200" s="30"/>
      <c r="CH200" s="30"/>
      <c r="CI200" s="30"/>
      <c r="CJ200" s="30"/>
      <c r="CK200" s="30"/>
      <c r="CL200" s="30"/>
      <c r="CM200" s="46">
        <f>P200+'Config sheet'!$O$9-'Config sheet'!$C$139</f>
        <v>34.918900000000001</v>
      </c>
      <c r="CN200" s="46">
        <f>Q200+'Config sheet'!$O$9+'Config sheet'!C$140</f>
        <v>64.498900000000006</v>
      </c>
      <c r="CO200" s="27">
        <f t="shared" si="232"/>
        <v>1.8471057221161034</v>
      </c>
      <c r="CP200" s="46">
        <f>'Config sheet'!$N$47</f>
        <v>1852.7346826837274</v>
      </c>
      <c r="CQ200" s="27">
        <f>'Config sheet'!$N$42</f>
        <v>970.82423361890676</v>
      </c>
      <c r="CR200" s="27">
        <f>'Config sheet'!$N$46</f>
        <v>881.91044906482068</v>
      </c>
      <c r="CS200" s="27">
        <f t="shared" si="233"/>
        <v>1.3878345091634223</v>
      </c>
      <c r="CT200" s="27">
        <f>'Config sheet'!$N$50/100*GERC_A_PARA!CQ200</f>
        <v>274.64617569078871</v>
      </c>
      <c r="CU200" s="27">
        <f t="shared" si="234"/>
        <v>274.64617569078871</v>
      </c>
      <c r="CV200" s="27">
        <f t="shared" si="235"/>
        <v>427.35952822620999</v>
      </c>
      <c r="CW200" s="27">
        <f t="shared" si="236"/>
        <v>1245.4704093096955</v>
      </c>
      <c r="CX200" s="27">
        <f t="shared" si="237"/>
        <v>800.41197694295465</v>
      </c>
      <c r="CY200" s="27">
        <f>'Config sheet'!$N$51/100*GERC_A_PARA!CR200</f>
        <v>198.78261521921058</v>
      </c>
      <c r="CZ200" s="27">
        <f t="shared" si="238"/>
        <v>198.78261521921058</v>
      </c>
      <c r="DA200" s="27">
        <f t="shared" si="239"/>
        <v>309.31304412298516</v>
      </c>
      <c r="DB200" s="27">
        <f t="shared" si="240"/>
        <v>1080.6930642840312</v>
      </c>
      <c r="DC200" s="27">
        <f t="shared" si="241"/>
        <v>694.5164377944144</v>
      </c>
      <c r="DD200" s="50">
        <f t="shared" si="242"/>
        <v>84.269721825323927</v>
      </c>
      <c r="DE200" s="50">
        <f t="shared" si="243"/>
        <v>87.466932836436939</v>
      </c>
      <c r="DF200" s="50">
        <f t="shared" si="244"/>
        <v>54.156641649981019</v>
      </c>
      <c r="DG200" s="50">
        <f t="shared" si="245"/>
        <v>56.211356051045868</v>
      </c>
      <c r="DH200" s="27">
        <f t="shared" si="246"/>
        <v>85.868327330880433</v>
      </c>
      <c r="DI200">
        <f>'Config sheet'!$N$59</f>
        <v>71.978923438716066</v>
      </c>
      <c r="DJ200" s="21">
        <f t="shared" si="267"/>
        <v>70.52616309069694</v>
      </c>
      <c r="DK200" s="19">
        <f>Coeff_Summary!$B$11+Coeff_Summary!$D$11*(F200)+Coeff_Summary!$E$11*CM200*100+Coeff_Summary!$F$11*(F200)^2+Coeff_Summary!$G$11*(F200)*CM200*100+Coeff_Summary!$H$11*(CM200*100)^2</f>
        <v>0.9394385563829345</v>
      </c>
      <c r="DL200" s="19">
        <f>Coeff_Summary!$B$9+Coeff_Summary!$D$9*(G200)+Coeff_Summary!$E$9*CN200*100+Coeff_Summary!$F$9*(G200)^2+Coeff_Summary!$G$9*(G200)*CN200*100+Coeff_Summary!$H$9*(CN200*100)^2</f>
        <v>0.95582616505166396</v>
      </c>
      <c r="DM200" s="30">
        <f t="shared" si="268"/>
        <v>0.94763236071729917</v>
      </c>
      <c r="DN200">
        <f>DK200*8314.4*(GERC_A_PARA!F200+273)/('Config sheet'!$N$28*GERC_A_PARA!CM200*10^5)</f>
        <v>4.0169497645796179E-2</v>
      </c>
      <c r="DO200">
        <f>DL200*(8314.4/'Config sheet'!$N$28)*((GERC_A_PARA!G200+273)/(GERC_A_PARA!CN200*10^5))</f>
        <v>2.6265586308502085E-2</v>
      </c>
      <c r="DP200" s="30">
        <f t="shared" si="269"/>
        <v>1590.912281899612</v>
      </c>
      <c r="DQ200" s="30">
        <f t="shared" si="247"/>
        <v>39604.983261873189</v>
      </c>
      <c r="DR200" s="30">
        <f t="shared" si="248"/>
        <v>1022.4130859952522</v>
      </c>
      <c r="DS200" s="30">
        <f t="shared" si="249"/>
        <v>38925.957105488269</v>
      </c>
      <c r="DT200" s="19">
        <f>(Coeff_Summary!$B$5+Coeff_Summary!$D$5*(F200)+Coeff_Summary!$E$5*CM200*100+Coeff_Summary!$F$5*(F200)^2+Coeff_Summary!$G$5*(F200)*CM200*100+Coeff_Summary!$H$5*(CM200*100)^2+Coeff_Summary!$B$3+Coeff_Summary!$D$3*(G200)+Coeff_Summary!$E$3*CN200*100+Coeff_Summary!$F$3*(G200)^2+Coeff_Summary!$G$3*(G200)*CN200*100+Coeff_Summary!$H$3*(CN200*100)^2)/2</f>
        <v>1.4146257451678705</v>
      </c>
      <c r="DU200" s="30">
        <f t="shared" si="270"/>
        <v>3.4118135732143875</v>
      </c>
      <c r="DV200" s="30">
        <f>DM200*(8314.4/'Config sheet'!$N$28)*(273+F200)*DU200*((CO200^(1/DU200))-1)</f>
        <v>95119.018568258383</v>
      </c>
      <c r="DW200" s="30">
        <f t="shared" si="250"/>
        <v>352.0254180344005</v>
      </c>
      <c r="DX200" s="30">
        <f t="shared" si="251"/>
        <v>349.09000000000003</v>
      </c>
      <c r="DY200" s="30">
        <f t="shared" si="252"/>
        <v>105.33615348918468</v>
      </c>
      <c r="DZ200" s="30">
        <f t="shared" si="253"/>
        <v>993.42992608169732</v>
      </c>
      <c r="EA200" s="65">
        <f>Coeff_Summary!$B$9+Coeff_Summary!$D$9*(DW200-273)+Coeff_Summary!$E$9*CN200*100+Coeff_Summary!$F$9*(DW200-273)^2+Coeff_Summary!$G$9*(DW200-273)*CN200*100+Coeff_Summary!$H$9*(CN200*100)^2</f>
        <v>0.95794110570747526</v>
      </c>
      <c r="EB200" s="30">
        <f>EA200*(8314.4/'Config sheet'!$C$28)*(DW200/(CM200*10^5))</f>
        <v>4.9031520663511942E-2</v>
      </c>
      <c r="EC200" s="30">
        <f t="shared" si="254"/>
        <v>1.2206157292744535</v>
      </c>
      <c r="ED200" s="30">
        <f t="shared" si="255"/>
        <v>1.0174440452304043</v>
      </c>
      <c r="EE200" s="30">
        <f>('Config sheet'!$N$132*(CN200-CM200) - 'Config sheet'!$N$133*GERC_A_PARA!CN200)*10^5</f>
        <v>108256.59762946585</v>
      </c>
      <c r="EF200" s="30">
        <f>('Config sheet'!$N$132*(CN200-CM200) + 'Config sheet'!$N$133*CM200)*10^5</f>
        <v>149895.29755033579</v>
      </c>
      <c r="EG200" s="30">
        <f>'Config sheet'!$N$148</f>
        <v>386976</v>
      </c>
      <c r="EH200" s="30">
        <f t="shared" si="256"/>
        <v>2425.1077446433064</v>
      </c>
      <c r="EI200" s="30">
        <f>'Config sheet'!$E$127+'Config sheet'!$P$127</f>
        <v>3308.2</v>
      </c>
      <c r="EJ200" s="30"/>
      <c r="EK200" s="63">
        <f t="shared" si="257"/>
        <v>52522.497690939235</v>
      </c>
      <c r="EL200" s="63">
        <f t="shared" si="207"/>
        <v>51872.864087143622</v>
      </c>
      <c r="EM200" s="63">
        <f t="shared" si="208"/>
        <v>39604.983261873189</v>
      </c>
      <c r="EN200" s="63">
        <f t="shared" si="209"/>
        <v>38925.957105488269</v>
      </c>
      <c r="EO200" s="30">
        <f>BL200*(('Config sheet'!$D$8+273)/(C200+273))*(GERC_A_PARA!AI200/'Config sheet'!$D$7)*(1/GERC_A_PARA!BG200)*24*10^-3</f>
        <v>1822.885587881324</v>
      </c>
      <c r="EP200" s="30">
        <f>BN200*(('Config sheet'!$D$8+273)/(D200+273))*(GERC_A_PARA!AJ200/'Config sheet'!$D$7)*(1/GERC_A_PARA!BH200)*24*10^-3</f>
        <v>1800.3389119648295</v>
      </c>
      <c r="EQ200" s="30">
        <f t="shared" si="271"/>
        <v>1811.6122499230769</v>
      </c>
      <c r="ER200" s="30">
        <f>DP200*(('Config sheet'!$D$8+273)/(F200+273))*(CM200/'Config sheet'!$D$7)*(1/DK200)*24*10^-3</f>
        <v>1374.5605477708318</v>
      </c>
      <c r="ES200" s="30">
        <f>DR200*(('Config sheet'!$D$8+273)/(G200+273))*(CN200/'Config sheet'!$D$7)*(1/DL200)*24*10^-3</f>
        <v>1350.9937516608663</v>
      </c>
      <c r="ET200" s="30">
        <f t="shared" si="272"/>
        <v>1362.7771497158492</v>
      </c>
      <c r="EU200">
        <f t="shared" si="273"/>
        <v>1.0125235730709656</v>
      </c>
      <c r="EV200">
        <f t="shared" si="274"/>
        <v>1.0174440452304041</v>
      </c>
      <c r="EW200" s="30">
        <f t="shared" si="275"/>
        <v>0.79027828312730808</v>
      </c>
      <c r="EX200" s="30">
        <f>'Config sheet'!$C$123/('Config sheet'!$F$17*10^-3)</f>
        <v>1.2841244171864261</v>
      </c>
      <c r="EY200" s="30">
        <f t="shared" si="276"/>
        <v>0.72897459888349025</v>
      </c>
      <c r="EZ200" s="30">
        <f>'Config sheet'!$N$123/('Config sheet'!$Q$17*10^-3)</f>
        <v>1.4616189626248377</v>
      </c>
      <c r="FA200" s="1" t="s">
        <v>607</v>
      </c>
      <c r="FB200" s="30">
        <f t="shared" si="277"/>
        <v>-2.9354180344004703</v>
      </c>
      <c r="FC200" s="30"/>
    </row>
    <row r="201" spans="1:159" x14ac:dyDescent="0.25">
      <c r="A201" s="1">
        <v>43490</v>
      </c>
      <c r="B201" s="2">
        <v>0.41805555555555557</v>
      </c>
      <c r="C201">
        <v>22.76</v>
      </c>
      <c r="D201">
        <v>75.5</v>
      </c>
      <c r="E201">
        <v>21.29</v>
      </c>
      <c r="F201">
        <v>21.27</v>
      </c>
      <c r="G201">
        <v>75.67</v>
      </c>
      <c r="H201">
        <v>66.739999999999995</v>
      </c>
      <c r="I201">
        <v>72.05</v>
      </c>
      <c r="J201">
        <v>72.28</v>
      </c>
      <c r="K201">
        <v>72.37</v>
      </c>
      <c r="L201">
        <v>69.900000000000006</v>
      </c>
      <c r="M201">
        <v>21.87</v>
      </c>
      <c r="N201">
        <v>34.67</v>
      </c>
      <c r="O201">
        <v>34.18</v>
      </c>
      <c r="P201">
        <v>34.11</v>
      </c>
      <c r="Q201">
        <v>63.14</v>
      </c>
      <c r="R201">
        <v>3.71</v>
      </c>
      <c r="S201">
        <v>76.63</v>
      </c>
      <c r="T201">
        <v>74.87</v>
      </c>
      <c r="U201">
        <v>72.08</v>
      </c>
      <c r="V201">
        <v>72.08</v>
      </c>
      <c r="W201">
        <v>3</v>
      </c>
      <c r="X201">
        <v>2.52</v>
      </c>
      <c r="Y201">
        <v>3.76</v>
      </c>
      <c r="Z201">
        <v>3.62</v>
      </c>
      <c r="AA201">
        <v>4.66</v>
      </c>
      <c r="AB201">
        <v>4.3899999999999997</v>
      </c>
      <c r="AC201">
        <v>3.84</v>
      </c>
      <c r="AD201">
        <v>1.57</v>
      </c>
      <c r="AE201">
        <v>1.18</v>
      </c>
      <c r="AF201">
        <v>1.95</v>
      </c>
      <c r="AH201" s="4" t="str">
        <f t="shared" si="211"/>
        <v>ON</v>
      </c>
      <c r="AI201" s="31">
        <f>M201+'Config sheet'!$D$9-'Config sheet'!$C$139</f>
        <v>22.828900000000001</v>
      </c>
      <c r="AJ201" s="31">
        <f>N201+'Config sheet'!$D$9+'Config sheet'!$C$140</f>
        <v>36.0289</v>
      </c>
      <c r="AK201" s="25">
        <f t="shared" si="212"/>
        <v>1.5782144562374885</v>
      </c>
      <c r="AL201" s="46">
        <f>'Config sheet'!$C$47</f>
        <v>3546.9708798579968</v>
      </c>
      <c r="AM201" s="4">
        <f>'Config sheet'!$C$42</f>
        <v>1817.9423322060413</v>
      </c>
      <c r="AN201" s="25">
        <f>'Config sheet'!$C$46</f>
        <v>1729.0285476519553</v>
      </c>
      <c r="AO201" s="25">
        <f t="shared" si="213"/>
        <v>1.5615590561724664</v>
      </c>
      <c r="AP201" s="25">
        <f>'Config sheet'!$C$50/100*GERC_A_PARA!AM201</f>
        <v>351.771841281869</v>
      </c>
      <c r="AQ201" s="25">
        <f t="shared" si="214"/>
        <v>351.771841281869</v>
      </c>
      <c r="AR201" s="25">
        <f t="shared" si="215"/>
        <v>471.15493487636792</v>
      </c>
      <c r="AS201" s="27">
        <f t="shared" si="216"/>
        <v>2169.7141734879106</v>
      </c>
      <c r="AT201" s="25">
        <f t="shared" si="217"/>
        <v>1619.9434482491156</v>
      </c>
      <c r="AU201" s="25">
        <f>'Config sheet'!$C$51/100*GERC_A_PARA!AN201</f>
        <v>266.0974934836359</v>
      </c>
      <c r="AV201" s="25">
        <f t="shared" si="218"/>
        <v>266.0974934836359</v>
      </c>
      <c r="AW201" s="25">
        <f t="shared" si="219"/>
        <v>356.40472743976045</v>
      </c>
      <c r="AX201" s="27">
        <f t="shared" si="220"/>
        <v>1995.1260411355911</v>
      </c>
      <c r="AY201" s="25">
        <f t="shared" si="221"/>
        <v>1489.5931446920627</v>
      </c>
      <c r="AZ201" s="31">
        <f t="shared" si="258"/>
        <v>93.433064873425906</v>
      </c>
      <c r="BA201" s="31">
        <f t="shared" si="259"/>
        <v>94.776995783050381</v>
      </c>
      <c r="BB201" s="31">
        <f t="shared" si="260"/>
        <v>69.758626800243022</v>
      </c>
      <c r="BC201" s="31">
        <f t="shared" si="261"/>
        <v>70.762027201340942</v>
      </c>
      <c r="BD201" s="25">
        <f t="shared" si="222"/>
        <v>94.105030328238144</v>
      </c>
      <c r="BE201">
        <f>'Config sheet'!$D$59</f>
        <v>82.44</v>
      </c>
      <c r="BF201" s="30">
        <f t="shared" si="262"/>
        <v>82.182678664515066</v>
      </c>
      <c r="BG201" s="19">
        <f>Coeff_Summary!$B$10+Coeff_Summary!$D$10*(C201)+Coeff_Summary!$E$10*AI201*100+Coeff_Summary!$F$10*(C201)^2+Coeff_Summary!$G$10*(C201)*AI201*100+Coeff_Summary!$H$10*(AI201*100)^2</f>
        <v>0.95993833394803507</v>
      </c>
      <c r="BH201" s="19">
        <f>Coeff_Summary!$B$8+Coeff_Summary!$D$8*(D201)+Coeff_Summary!$E$8*AJ201*100+Coeff_Summary!$F$8*(D201)^2+Coeff_Summary!$G$8*(D201)*AJ201*100+Coeff_Summary!$H$8*(AJ201*100)^2</f>
        <v>0.97186400920062099</v>
      </c>
      <c r="BI201" s="30">
        <f t="shared" si="263"/>
        <v>0.96590117157432798</v>
      </c>
      <c r="BJ201" s="30">
        <f>BG201*8314.4*(GERC_A_PARA!C201+273)/('Config sheet'!$C$28*AI201*10^5)</f>
        <v>6.3142368944022836E-2</v>
      </c>
      <c r="BK201">
        <f>BH201*(8314.4/'Config sheet'!$C$28)*(BT201/(AJ201*10^5))</f>
        <v>4.7728783300970683E-2</v>
      </c>
      <c r="BL201" s="30">
        <f t="shared" si="264"/>
        <v>3337.8780222241435</v>
      </c>
      <c r="BM201" s="30">
        <f t="shared" si="223"/>
        <v>52862.730335367196</v>
      </c>
      <c r="BN201" s="30">
        <f t="shared" si="224"/>
        <v>2492.113338811097</v>
      </c>
      <c r="BO201" s="30">
        <f t="shared" si="225"/>
        <v>52214.055470389787</v>
      </c>
      <c r="BP201" s="19">
        <f>(Coeff_Summary!$B$4+Coeff_Summary!$D$4*(C201)+Coeff_Summary!$E$4*AI201*100+Coeff_Summary!$F$4*(C201)^2+Coeff_Summary!$G$4*(C201)*AI201*100+Coeff_Summary!$H$4*(AI201*100)^2+Coeff_Summary!$B$2+Coeff_Summary!$D$2*(D201)+Coeff_Summary!$E$2*AJ201*100+Coeff_Summary!$F$2*(D201)^2+Coeff_Summary!$G$2*(D201)*AJ201*100+Coeff_Summary!$H$2*(AJ201*100)^2)/2</f>
        <v>1.3637926249909842</v>
      </c>
      <c r="BQ201" s="30">
        <f t="shared" si="265"/>
        <v>3.7488187810975631</v>
      </c>
      <c r="BR201" s="30">
        <f>BI201*(8314.4/'Config sheet'!$C$28)*(273+C201)*BQ201*((AK201^(1/BQ201))-1)</f>
        <v>70378.271818205976</v>
      </c>
      <c r="BS201" s="30">
        <f t="shared" si="226"/>
        <v>334.04144950993708</v>
      </c>
      <c r="BT201" s="30">
        <f t="shared" si="227"/>
        <v>348.5</v>
      </c>
      <c r="BU201" s="52">
        <f t="shared" si="228"/>
        <v>72.585228498174203</v>
      </c>
      <c r="BV201" s="30">
        <f t="shared" si="229"/>
        <v>1423.7621381909441</v>
      </c>
      <c r="BW201" s="65">
        <f>Coeff_Summary!$B$8+Coeff_Summary!$D$8*(BS201-273)+Coeff_Summary!$E$8*AJ201*100+Coeff_Summary!$F$8*(BS201-273)^2+Coeff_Summary!$G$8*(BS201-273)*AJ201*100+Coeff_Summary!$H$8*(AJ201*100)^2</f>
        <v>0.96499429975791196</v>
      </c>
      <c r="BX201" s="30">
        <f>BW201*(8314.4/'Config sheet'!$C$28)*(BS201/(AI201*10^5))</f>
        <v>7.1690763635670771E-2</v>
      </c>
      <c r="BY201" s="30">
        <f t="shared" si="230"/>
        <v>1.1353828631172562</v>
      </c>
      <c r="BZ201" s="30">
        <f t="shared" si="231"/>
        <v>1.0124233764095429</v>
      </c>
      <c r="CA201" s="30">
        <f>('Config sheet'!$C$132*(AJ201-AI201) - 'Config sheet'!$C$133*GERC_A_PARA!AJ201)*10^5</f>
        <v>97946.485958094869</v>
      </c>
      <c r="CB201" s="30">
        <f>('Config sheet'!$C$132*(AJ201-AI201) + 'Config sheet'!$C$133*AI201)*10^5</f>
        <v>122597.62762691655</v>
      </c>
      <c r="CC201" s="30">
        <f>'Config sheet'!$C$148</f>
        <v>386976</v>
      </c>
      <c r="CD201" s="30">
        <f t="shared" si="266"/>
        <v>14.458550490062919</v>
      </c>
      <c r="CE201" s="30"/>
      <c r="CF201" s="30"/>
      <c r="CG201" s="30"/>
      <c r="CH201" s="30"/>
      <c r="CI201" s="30"/>
      <c r="CJ201" s="30"/>
      <c r="CK201" s="30"/>
      <c r="CL201" s="30"/>
      <c r="CM201" s="46">
        <f>P201+'Config sheet'!$O$9-'Config sheet'!$C$139</f>
        <v>35.068899999999999</v>
      </c>
      <c r="CN201" s="46">
        <f>Q201+'Config sheet'!$O$9+'Config sheet'!C$140</f>
        <v>64.498900000000006</v>
      </c>
      <c r="CO201" s="27">
        <f t="shared" si="232"/>
        <v>1.8392051076594933</v>
      </c>
      <c r="CP201" s="46">
        <f>'Config sheet'!$N$47</f>
        <v>1852.7346826837274</v>
      </c>
      <c r="CQ201" s="27">
        <f>'Config sheet'!$N$42</f>
        <v>970.82423361890676</v>
      </c>
      <c r="CR201" s="27">
        <f>'Config sheet'!$N$46</f>
        <v>881.91044906482068</v>
      </c>
      <c r="CS201" s="27">
        <f t="shared" si="233"/>
        <v>1.385777053358684</v>
      </c>
      <c r="CT201" s="27">
        <f>'Config sheet'!$N$50/100*GERC_A_PARA!CQ201</f>
        <v>274.64617569078871</v>
      </c>
      <c r="CU201" s="27">
        <f t="shared" si="234"/>
        <v>274.64617569078871</v>
      </c>
      <c r="CV201" s="27">
        <f t="shared" si="235"/>
        <v>426.31943132297209</v>
      </c>
      <c r="CW201" s="27">
        <f t="shared" si="236"/>
        <v>1245.4704093096955</v>
      </c>
      <c r="CX201" s="27">
        <f t="shared" si="237"/>
        <v>802.36475215648284</v>
      </c>
      <c r="CY201" s="27">
        <f>'Config sheet'!$N$51/100*GERC_A_PARA!CR201</f>
        <v>198.78261521921058</v>
      </c>
      <c r="CZ201" s="27">
        <f t="shared" si="238"/>
        <v>198.78261521921058</v>
      </c>
      <c r="DA201" s="27">
        <f t="shared" si="239"/>
        <v>308.56024579259878</v>
      </c>
      <c r="DB201" s="27">
        <f t="shared" si="240"/>
        <v>1080.6930642840312</v>
      </c>
      <c r="DC201" s="27">
        <f t="shared" si="241"/>
        <v>696.21085832306858</v>
      </c>
      <c r="DD201" s="50">
        <f t="shared" si="242"/>
        <v>84.376857274483513</v>
      </c>
      <c r="DE201" s="50">
        <f t="shared" si="243"/>
        <v>87.552292787799857</v>
      </c>
      <c r="DF201" s="50">
        <f t="shared" si="244"/>
        <v>54.35778776334584</v>
      </c>
      <c r="DG201" s="50">
        <f t="shared" si="245"/>
        <v>56.403486729444218</v>
      </c>
      <c r="DH201" s="27">
        <f t="shared" si="246"/>
        <v>85.964575031141692</v>
      </c>
      <c r="DI201">
        <f>'Config sheet'!$N$59</f>
        <v>71.978923438716066</v>
      </c>
      <c r="DJ201" s="21">
        <f t="shared" si="267"/>
        <v>70.672606138768359</v>
      </c>
      <c r="DK201" s="19">
        <f>Coeff_Summary!$B$11+Coeff_Summary!$D$11*(F201)+Coeff_Summary!$E$11*CM201*100+Coeff_Summary!$F$11*(F201)^2+Coeff_Summary!$G$11*(F201)*CM201*100+Coeff_Summary!$H$11*(CM201*100)^2</f>
        <v>0.93936515951371224</v>
      </c>
      <c r="DL201" s="19">
        <f>Coeff_Summary!$B$9+Coeff_Summary!$D$9*(G201)+Coeff_Summary!$E$9*CN201*100+Coeff_Summary!$F$9*(G201)^2+Coeff_Summary!$G$9*(G201)*CN201*100+Coeff_Summary!$H$9*(CN201*100)^2</f>
        <v>0.95551722063465905</v>
      </c>
      <c r="DM201" s="30">
        <f t="shared" si="268"/>
        <v>0.9474411900741857</v>
      </c>
      <c r="DN201">
        <f>DK201*8314.4*(GERC_A_PARA!F201+273)/('Config sheet'!$N$28*GERC_A_PARA!CM201*10^5)</f>
        <v>4.0020395723643243E-2</v>
      </c>
      <c r="DO201">
        <f>DL201*(8314.4/'Config sheet'!$N$28)*((GERC_A_PARA!G201+273)/(GERC_A_PARA!CN201*10^5))</f>
        <v>2.6225506031220119E-2</v>
      </c>
      <c r="DP201" s="30">
        <f t="shared" si="269"/>
        <v>1592.6954964236379</v>
      </c>
      <c r="DQ201" s="30">
        <f t="shared" si="247"/>
        <v>39797.095146730535</v>
      </c>
      <c r="DR201" s="30">
        <f t="shared" si="248"/>
        <v>1026.0562737552232</v>
      </c>
      <c r="DS201" s="30">
        <f t="shared" si="249"/>
        <v>39124.365132697756</v>
      </c>
      <c r="DT201" s="19">
        <f>(Coeff_Summary!$B$5+Coeff_Summary!$D$5*(F201)+Coeff_Summary!$E$5*CM201*100+Coeff_Summary!$F$5*(F201)^2+Coeff_Summary!$G$5*(F201)*CM201*100+Coeff_Summary!$H$5*(CM201*100)^2+Coeff_Summary!$B$3+Coeff_Summary!$D$3*(G201)+Coeff_Summary!$E$3*CN201*100+Coeff_Summary!$F$3*(G201)^2+Coeff_Summary!$G$3*(G201)*CN201*100+Coeff_Summary!$H$3*(CN201*100)^2)/2</f>
        <v>1.4151054685616942</v>
      </c>
      <c r="DU201" s="30">
        <f t="shared" si="270"/>
        <v>3.4090263215874188</v>
      </c>
      <c r="DV201" s="30">
        <f>DM201*(8314.4/'Config sheet'!$N$28)*(273+F201)*DU201*((CO201^(1/DU201))-1)</f>
        <v>94442.505992142731</v>
      </c>
      <c r="DW201" s="30">
        <f t="shared" si="250"/>
        <v>351.86195238253259</v>
      </c>
      <c r="DX201" s="30">
        <f t="shared" si="251"/>
        <v>348.67</v>
      </c>
      <c r="DY201" s="30">
        <f t="shared" si="252"/>
        <v>105.86755952671433</v>
      </c>
      <c r="DZ201" s="30">
        <f t="shared" si="253"/>
        <v>986.17382932339717</v>
      </c>
      <c r="EA201" s="65">
        <f>Coeff_Summary!$B$9+Coeff_Summary!$D$9*(DW201-273)+Coeff_Summary!$E$9*CN201*100+Coeff_Summary!$F$9*(DW201-273)^2+Coeff_Summary!$G$9*(DW201-273)*CN201*100+Coeff_Summary!$H$9*(CN201*100)^2</f>
        <v>0.95782536823747655</v>
      </c>
      <c r="EB201" s="30">
        <f>EA201*(8314.4/'Config sheet'!$C$28)*(DW201/(CM201*10^5))</f>
        <v>4.8793231797702133E-2</v>
      </c>
      <c r="EC201" s="30">
        <f t="shared" si="254"/>
        <v>1.2192091286312814</v>
      </c>
      <c r="ED201" s="30">
        <f t="shared" si="255"/>
        <v>1.0171946563669745</v>
      </c>
      <c r="EE201" s="30">
        <f>('Config sheet'!$N$132*(CN201-CM201) - 'Config sheet'!$N$133*GERC_A_PARA!CN201)*10^5</f>
        <v>107570.64237963763</v>
      </c>
      <c r="EF201" s="30">
        <f>('Config sheet'!$N$132*(CN201-CM201) + 'Config sheet'!$N$133*CM201)*10^5</f>
        <v>149272.16611061132</v>
      </c>
      <c r="EG201" s="30">
        <f>'Config sheet'!$N$148</f>
        <v>386976</v>
      </c>
      <c r="EH201" s="30">
        <f t="shared" si="256"/>
        <v>2409.9359675143414</v>
      </c>
      <c r="EI201" s="30">
        <f>'Config sheet'!$E$127+'Config sheet'!$P$127</f>
        <v>3308.2</v>
      </c>
      <c r="EJ201" s="30"/>
      <c r="EK201" s="63">
        <f t="shared" si="257"/>
        <v>52862.730335367196</v>
      </c>
      <c r="EL201" s="63">
        <f t="shared" ref="EL201:EL264" si="278">BO201</f>
        <v>52214.055470389787</v>
      </c>
      <c r="EM201" s="63">
        <f t="shared" ref="EM201:EM264" si="279">DQ201</f>
        <v>39797.095146730535</v>
      </c>
      <c r="EN201" s="63">
        <f t="shared" ref="EN201:EN264" si="280">DS201</f>
        <v>39124.365132697756</v>
      </c>
      <c r="EO201" s="30">
        <f>BL201*(('Config sheet'!$D$8+273)/(C201+273))*(GERC_A_PARA!AI201/'Config sheet'!$D$7)*(1/GERC_A_PARA!BG201)*24*10^-3</f>
        <v>1834.6939597471096</v>
      </c>
      <c r="EP201" s="30">
        <f>BN201*(('Config sheet'!$D$8+273)/(D201+273))*(GERC_A_PARA!AJ201/'Config sheet'!$D$7)*(1/GERC_A_PARA!BH201)*24*10^-3</f>
        <v>1812.1805585462339</v>
      </c>
      <c r="EQ201" s="30">
        <f t="shared" si="271"/>
        <v>1823.4372591466717</v>
      </c>
      <c r="ER201" s="30">
        <f>DP201*(('Config sheet'!$D$8+273)/(F201+273))*(CM201/'Config sheet'!$D$7)*(1/DK201)*24*10^-3</f>
        <v>1381.2281283613033</v>
      </c>
      <c r="ES201" s="30">
        <f>DR201*(('Config sheet'!$D$8+273)/(G201+273))*(CN201/'Config sheet'!$D$7)*(1/DL201)*24*10^-3</f>
        <v>1357.8798509368064</v>
      </c>
      <c r="ET201" s="30">
        <f t="shared" si="272"/>
        <v>1369.553989649055</v>
      </c>
      <c r="EU201">
        <f t="shared" si="273"/>
        <v>1.0124233764095429</v>
      </c>
      <c r="EV201">
        <f t="shared" si="274"/>
        <v>1.0171946563669745</v>
      </c>
      <c r="EW201" s="30">
        <f t="shared" si="275"/>
        <v>0.78081224404574978</v>
      </c>
      <c r="EX201" s="30">
        <f>'Config sheet'!$C$123/('Config sheet'!$F$17*10^-3)</f>
        <v>1.2841244171864261</v>
      </c>
      <c r="EY201" s="30">
        <f t="shared" si="276"/>
        <v>0.720069334087444</v>
      </c>
      <c r="EZ201" s="30">
        <f>'Config sheet'!$N$123/('Config sheet'!$Q$17*10^-3)</f>
        <v>1.4616189626248377</v>
      </c>
      <c r="FA201" s="1" t="s">
        <v>608</v>
      </c>
      <c r="FB201" s="30">
        <f t="shared" si="277"/>
        <v>-3.1919523825325768</v>
      </c>
      <c r="FC201" s="30"/>
    </row>
    <row r="202" spans="1:159" x14ac:dyDescent="0.25">
      <c r="A202" s="1">
        <v>43490</v>
      </c>
      <c r="B202" s="29">
        <v>0.4597222222222222</v>
      </c>
      <c r="C202">
        <v>22.91</v>
      </c>
      <c r="D202">
        <v>75.64</v>
      </c>
      <c r="E202">
        <v>21.78</v>
      </c>
      <c r="F202">
        <v>21.74</v>
      </c>
      <c r="G202">
        <v>76.319999999999993</v>
      </c>
      <c r="H202">
        <v>66.88</v>
      </c>
      <c r="I202">
        <v>72.17</v>
      </c>
      <c r="J202">
        <v>72.44</v>
      </c>
      <c r="K202">
        <v>72.5</v>
      </c>
      <c r="L202">
        <v>70.040000000000006</v>
      </c>
      <c r="M202">
        <v>21.87</v>
      </c>
      <c r="N202">
        <v>34.68</v>
      </c>
      <c r="O202">
        <v>34.200000000000003</v>
      </c>
      <c r="P202">
        <v>34.130000000000003</v>
      </c>
      <c r="Q202">
        <v>63.17</v>
      </c>
      <c r="R202">
        <v>3.71</v>
      </c>
      <c r="S202">
        <v>76.260000000000005</v>
      </c>
      <c r="T202">
        <v>75.069999999999993</v>
      </c>
      <c r="U202">
        <v>72.06</v>
      </c>
      <c r="V202">
        <v>72.06</v>
      </c>
      <c r="W202">
        <v>3.04</v>
      </c>
      <c r="X202">
        <v>2.54</v>
      </c>
      <c r="Y202">
        <v>3.8</v>
      </c>
      <c r="Z202">
        <v>3.65</v>
      </c>
      <c r="AA202">
        <v>4.67</v>
      </c>
      <c r="AB202">
        <v>4.4400000000000004</v>
      </c>
      <c r="AC202">
        <v>3.86</v>
      </c>
      <c r="AD202">
        <v>1.82</v>
      </c>
      <c r="AE202">
        <v>1.45</v>
      </c>
      <c r="AF202">
        <v>1.88</v>
      </c>
      <c r="AH202" s="4" t="str">
        <f t="shared" si="211"/>
        <v>ON</v>
      </c>
      <c r="AI202" s="31">
        <f>M202+'Config sheet'!$D$9-'Config sheet'!$C$139</f>
        <v>22.828900000000001</v>
      </c>
      <c r="AJ202" s="31">
        <f>N202+'Config sheet'!$D$9+'Config sheet'!$C$140</f>
        <v>36.038899999999998</v>
      </c>
      <c r="AK202" s="25">
        <f t="shared" si="212"/>
        <v>1.5786524974922136</v>
      </c>
      <c r="AL202" s="46">
        <f>'Config sheet'!$C$47</f>
        <v>3546.9708798579968</v>
      </c>
      <c r="AM202" s="4">
        <f>'Config sheet'!$C$42</f>
        <v>1817.9423322060413</v>
      </c>
      <c r="AN202" s="25">
        <f>'Config sheet'!$C$46</f>
        <v>1729.0285476519553</v>
      </c>
      <c r="AO202" s="25">
        <f t="shared" si="213"/>
        <v>1.5604639029559841</v>
      </c>
      <c r="AP202" s="25">
        <f>'Config sheet'!$C$50/100*GERC_A_PARA!AM202</f>
        <v>351.771841281869</v>
      </c>
      <c r="AQ202" s="25">
        <f t="shared" si="214"/>
        <v>351.771841281869</v>
      </c>
      <c r="AR202" s="25">
        <f t="shared" si="215"/>
        <v>471.33538164969042</v>
      </c>
      <c r="AS202" s="27">
        <f t="shared" si="216"/>
        <v>2169.7141734879106</v>
      </c>
      <c r="AT202" s="25">
        <f t="shared" si="217"/>
        <v>1619.3232665704593</v>
      </c>
      <c r="AU202" s="25">
        <f>'Config sheet'!$C$51/100*GERC_A_PARA!AN202</f>
        <v>266.0974934836359</v>
      </c>
      <c r="AV202" s="25">
        <f t="shared" si="218"/>
        <v>266.0974934836359</v>
      </c>
      <c r="AW202" s="25">
        <f t="shared" si="219"/>
        <v>356.54122623941811</v>
      </c>
      <c r="AX202" s="27">
        <f t="shared" si="220"/>
        <v>1995.1260411355911</v>
      </c>
      <c r="AY202" s="25">
        <f t="shared" si="221"/>
        <v>1489.0228665271127</v>
      </c>
      <c r="AZ202" s="31">
        <f t="shared" si="258"/>
        <v>93.423138993483192</v>
      </c>
      <c r="BA202" s="31">
        <f t="shared" si="259"/>
        <v>94.769101245979641</v>
      </c>
      <c r="BB202" s="31">
        <f t="shared" si="260"/>
        <v>69.724512314449413</v>
      </c>
      <c r="BC202" s="31">
        <f t="shared" si="261"/>
        <v>70.729044624753385</v>
      </c>
      <c r="BD202" s="25">
        <f t="shared" si="222"/>
        <v>94.09612011973141</v>
      </c>
      <c r="BE202">
        <f>'Config sheet'!$D$59</f>
        <v>82.44</v>
      </c>
      <c r="BF202" s="30">
        <f t="shared" si="262"/>
        <v>82.161449294666411</v>
      </c>
      <c r="BG202" s="19">
        <f>Coeff_Summary!$B$10+Coeff_Summary!$D$10*(C202)+Coeff_Summary!$E$10*AI202*100+Coeff_Summary!$F$10*(C202)^2+Coeff_Summary!$G$10*(C202)*AI202*100+Coeff_Summary!$H$10*(AI202*100)^2</f>
        <v>0.96002147067650201</v>
      </c>
      <c r="BH202" s="19">
        <f>Coeff_Summary!$B$8+Coeff_Summary!$D$8*(D202)+Coeff_Summary!$E$8*AJ202*100+Coeff_Summary!$F$8*(D202)^2+Coeff_Summary!$G$8*(D202)*AJ202*100+Coeff_Summary!$H$8*(AJ202*100)^2</f>
        <v>0.97191853138504081</v>
      </c>
      <c r="BI202" s="30">
        <f t="shared" si="263"/>
        <v>0.96597000103077146</v>
      </c>
      <c r="BJ202" s="30">
        <f>BG202*8314.4*(GERC_A_PARA!C202+273)/('Config sheet'!$C$28*AI202*10^5)</f>
        <v>6.317986403315598E-2</v>
      </c>
      <c r="BK202">
        <f>BH202*(8314.4/'Config sheet'!$C$28)*(BT202/(AJ202*10^5))</f>
        <v>4.7737385929383952E-2</v>
      </c>
      <c r="BL202" s="30">
        <f t="shared" si="264"/>
        <v>3337.5619797230743</v>
      </c>
      <c r="BM202" s="30">
        <f t="shared" si="223"/>
        <v>52826.3558460899</v>
      </c>
      <c r="BN202" s="30">
        <f t="shared" si="224"/>
        <v>2490.9233821791468</v>
      </c>
      <c r="BO202" s="30">
        <f t="shared" si="225"/>
        <v>52179.718970449539</v>
      </c>
      <c r="BP202" s="19">
        <f>(Coeff_Summary!$B$4+Coeff_Summary!$D$4*(C202)+Coeff_Summary!$E$4*AI202*100+Coeff_Summary!$F$4*(C202)^2+Coeff_Summary!$G$4*(C202)*AI202*100+Coeff_Summary!$H$4*(AI202*100)^2+Coeff_Summary!$B$2+Coeff_Summary!$D$2*(D202)+Coeff_Summary!$E$2*AJ202*100+Coeff_Summary!$F$2*(D202)^2+Coeff_Summary!$G$2*(D202)*AJ202*100+Coeff_Summary!$H$2*(AJ202*100)^2)/2</f>
        <v>1.3636323648647926</v>
      </c>
      <c r="BQ202" s="30">
        <f t="shared" si="265"/>
        <v>3.7500302410425554</v>
      </c>
      <c r="BR202" s="30">
        <f>BI202*(8314.4/'Config sheet'!$C$28)*(273+C202)*BQ202*((AK202^(1/BQ202))-1)</f>
        <v>70463.058350405059</v>
      </c>
      <c r="BS202" s="30">
        <f t="shared" si="226"/>
        <v>334.22245619670019</v>
      </c>
      <c r="BT202" s="30">
        <f t="shared" si="227"/>
        <v>348.64</v>
      </c>
      <c r="BU202" s="52">
        <f t="shared" si="228"/>
        <v>72.657796693912744</v>
      </c>
      <c r="BV202" s="30">
        <f t="shared" si="229"/>
        <v>1423.073780178114</v>
      </c>
      <c r="BW202" s="65">
        <f>Coeff_Summary!$B$8+Coeff_Summary!$D$8*(BS202-273)+Coeff_Summary!$E$8*AJ202*100+Coeff_Summary!$F$8*(BS202-273)^2+Coeff_Summary!$G$8*(BS202-273)*AJ202*100+Coeff_Summary!$H$8*(AJ202*100)^2</f>
        <v>0.96507873474097638</v>
      </c>
      <c r="BX202" s="30">
        <f>BW202*(8314.4/'Config sheet'!$C$28)*(BS202/(AI202*10^5))</f>
        <v>7.1735886824815825E-2</v>
      </c>
      <c r="BY202" s="30">
        <f t="shared" si="230"/>
        <v>1.1354232542692677</v>
      </c>
      <c r="BZ202" s="30">
        <f t="shared" si="231"/>
        <v>1.0123924944096876</v>
      </c>
      <c r="CA202" s="30">
        <f>('Config sheet'!$C$132*(AJ202-AI202) - 'Config sheet'!$C$133*GERC_A_PARA!AJ202)*10^5</f>
        <v>98027.931268055429</v>
      </c>
      <c r="CB202" s="30">
        <f>('Config sheet'!$C$132*(AJ202-AI202) + 'Config sheet'!$C$133*AI202)*10^5</f>
        <v>122683.26119088402</v>
      </c>
      <c r="CC202" s="30">
        <f>'Config sheet'!$C$148</f>
        <v>386976</v>
      </c>
      <c r="CD202" s="30">
        <f t="shared" si="266"/>
        <v>14.417543803299793</v>
      </c>
      <c r="CE202" s="30"/>
      <c r="CF202" s="30"/>
      <c r="CG202" s="30"/>
      <c r="CH202" s="30"/>
      <c r="CI202" s="30"/>
      <c r="CJ202" s="30"/>
      <c r="CK202" s="30"/>
      <c r="CL202" s="30"/>
      <c r="CM202" s="46">
        <f>P202+'Config sheet'!$O$9-'Config sheet'!$C$139</f>
        <v>35.088900000000002</v>
      </c>
      <c r="CN202" s="46">
        <f>Q202+'Config sheet'!$O$9+'Config sheet'!C$140</f>
        <v>64.528900000000007</v>
      </c>
      <c r="CO202" s="27">
        <f t="shared" si="232"/>
        <v>1.839011767254032</v>
      </c>
      <c r="CP202" s="46">
        <f>'Config sheet'!$N$47</f>
        <v>1852.7346826837274</v>
      </c>
      <c r="CQ202" s="27">
        <f>'Config sheet'!$N$42</f>
        <v>970.82423361890676</v>
      </c>
      <c r="CR202" s="27">
        <f>'Config sheet'!$N$46</f>
        <v>881.91044906482068</v>
      </c>
      <c r="CS202" s="27">
        <f t="shared" si="233"/>
        <v>1.3867102713077668</v>
      </c>
      <c r="CT202" s="27">
        <f>'Config sheet'!$N$50/100*GERC_A_PARA!CQ202</f>
        <v>274.64617569078871</v>
      </c>
      <c r="CU202" s="27">
        <f t="shared" si="234"/>
        <v>274.64617569078871</v>
      </c>
      <c r="CV202" s="27">
        <f t="shared" si="235"/>
        <v>426.16098926671617</v>
      </c>
      <c r="CW202" s="27">
        <f t="shared" si="236"/>
        <v>1245.4704093096955</v>
      </c>
      <c r="CX202" s="27">
        <f t="shared" si="237"/>
        <v>802.66306271141571</v>
      </c>
      <c r="CY202" s="27">
        <f>'Config sheet'!$N$51/100*GERC_A_PARA!CR202</f>
        <v>198.78261521921058</v>
      </c>
      <c r="CZ202" s="27">
        <f t="shared" si="238"/>
        <v>198.78261521921058</v>
      </c>
      <c r="DA202" s="27">
        <f t="shared" si="239"/>
        <v>308.4455690590741</v>
      </c>
      <c r="DB202" s="27">
        <f t="shared" si="240"/>
        <v>1080.6930642840312</v>
      </c>
      <c r="DC202" s="27">
        <f t="shared" si="241"/>
        <v>696.46970200599264</v>
      </c>
      <c r="DD202" s="50">
        <f t="shared" si="242"/>
        <v>84.393177639259051</v>
      </c>
      <c r="DE202" s="50">
        <f t="shared" si="243"/>
        <v>87.565296005263292</v>
      </c>
      <c r="DF202" s="50">
        <f t="shared" si="244"/>
        <v>54.388515318819074</v>
      </c>
      <c r="DG202" s="50">
        <f t="shared" si="245"/>
        <v>56.432837065773555</v>
      </c>
      <c r="DH202" s="27">
        <f t="shared" si="246"/>
        <v>85.979236822261171</v>
      </c>
      <c r="DI202">
        <f>'Config sheet'!$N$59</f>
        <v>71.978923438716066</v>
      </c>
      <c r="DJ202" s="21">
        <f t="shared" si="267"/>
        <v>70.694956507278732</v>
      </c>
      <c r="DK202" s="19">
        <f>Coeff_Summary!$B$11+Coeff_Summary!$D$11*(F202)+Coeff_Summary!$E$11*CM202*100+Coeff_Summary!$F$11*(F202)^2+Coeff_Summary!$G$11*(F202)*CM202*100+Coeff_Summary!$H$11*(CM202*100)^2</f>
        <v>0.93973875171918186</v>
      </c>
      <c r="DL202" s="19">
        <f>Coeff_Summary!$B$9+Coeff_Summary!$D$9*(G202)+Coeff_Summary!$E$9*CN202*100+Coeff_Summary!$F$9*(G202)^2+Coeff_Summary!$G$9*(G202)*CN202*100+Coeff_Summary!$H$9*(CN202*100)^2</f>
        <v>0.95598003146218757</v>
      </c>
      <c r="DM202" s="30">
        <f t="shared" si="268"/>
        <v>0.94785939159068477</v>
      </c>
      <c r="DN202">
        <f>DK202*8314.4*(GERC_A_PARA!F202+273)/('Config sheet'!$N$28*GERC_A_PARA!CM202*10^5)</f>
        <v>4.0077400645601551E-2</v>
      </c>
      <c r="DO202">
        <f>DL202*(8314.4/'Config sheet'!$N$28)*((GERC_A_PARA!G202+273)/(GERC_A_PARA!CN202*10^5))</f>
        <v>2.6274901403286657E-2</v>
      </c>
      <c r="DP202" s="30">
        <f t="shared" si="269"/>
        <v>1592.9671405128111</v>
      </c>
      <c r="DQ202" s="30">
        <f t="shared" si="247"/>
        <v>39747.266909827333</v>
      </c>
      <c r="DR202" s="30">
        <f t="shared" si="248"/>
        <v>1026.6128157242488</v>
      </c>
      <c r="DS202" s="30">
        <f t="shared" si="249"/>
        <v>39071.994979811134</v>
      </c>
      <c r="DT202" s="19">
        <f>(Coeff_Summary!$B$5+Coeff_Summary!$D$5*(F202)+Coeff_Summary!$E$5*CM202*100+Coeff_Summary!$F$5*(F202)^2+Coeff_Summary!$G$5*(F202)*CM202*100+Coeff_Summary!$H$5*(CM202*100)^2+Coeff_Summary!$B$3+Coeff_Summary!$D$3*(G202)+Coeff_Summary!$E$3*CN202*100+Coeff_Summary!$F$3*(G202)^2+Coeff_Summary!$G$3*(G202)*CN202*100+Coeff_Summary!$H$3*(CN202*100)^2)/2</f>
        <v>1.4141672084528651</v>
      </c>
      <c r="DU202" s="30">
        <f t="shared" si="270"/>
        <v>3.4144837630567904</v>
      </c>
      <c r="DV202" s="30">
        <f>DM202*(8314.4/'Config sheet'!$N$28)*(273+F202)*DU202*((CO202^(1/DU202))-1)</f>
        <v>94603.357001863391</v>
      </c>
      <c r="DW202" s="30">
        <f t="shared" si="250"/>
        <v>352.3124211459529</v>
      </c>
      <c r="DX202" s="30">
        <f t="shared" si="251"/>
        <v>349.32</v>
      </c>
      <c r="DY202" s="30">
        <f t="shared" si="252"/>
        <v>105.48263309995036</v>
      </c>
      <c r="DZ202" s="30">
        <f t="shared" si="253"/>
        <v>990.21694925619101</v>
      </c>
      <c r="EA202" s="65">
        <f>Coeff_Summary!$B$9+Coeff_Summary!$D$9*(DW202-273)+Coeff_Summary!$E$9*CN202*100+Coeff_Summary!$F$9*(DW202-273)^2+Coeff_Summary!$G$9*(DW202-273)*CN202*100+Coeff_Summary!$H$9*(CN202*100)^2</f>
        <v>0.95812997900165309</v>
      </c>
      <c r="EB202" s="30">
        <f>EA202*(8314.4/'Config sheet'!$C$28)*(DW202/(CM202*10^5))</f>
        <v>4.8843380568148569E-2</v>
      </c>
      <c r="EC202" s="30">
        <f t="shared" si="254"/>
        <v>1.2187262592218309</v>
      </c>
      <c r="ED202" s="30">
        <f t="shared" si="255"/>
        <v>1.0172827604621959</v>
      </c>
      <c r="EE202" s="30">
        <f>('Config sheet'!$N$132*(CN202-CM202) - 'Config sheet'!$N$133*GERC_A_PARA!CN202)*10^5</f>
        <v>107603.80796760542</v>
      </c>
      <c r="EF202" s="30">
        <f>('Config sheet'!$N$132*(CN202-CM202) + 'Config sheet'!$N$133*CM202)*10^5</f>
        <v>149326.27296861366</v>
      </c>
      <c r="EG202" s="30">
        <f>'Config sheet'!$N$148</f>
        <v>386976</v>
      </c>
      <c r="EH202" s="30">
        <f t="shared" si="256"/>
        <v>2413.2907294343049</v>
      </c>
      <c r="EI202" s="30">
        <f>'Config sheet'!$E$127+'Config sheet'!$P$127</f>
        <v>3308.2</v>
      </c>
      <c r="EJ202" s="30"/>
      <c r="EK202" s="63">
        <f t="shared" si="257"/>
        <v>52826.3558460899</v>
      </c>
      <c r="EL202" s="63">
        <f t="shared" si="278"/>
        <v>52179.718970449539</v>
      </c>
      <c r="EM202" s="63">
        <f t="shared" si="279"/>
        <v>39747.266909827333</v>
      </c>
      <c r="EN202" s="63">
        <f t="shared" si="280"/>
        <v>39071.994979811134</v>
      </c>
      <c r="EO202" s="30">
        <f>BL202*(('Config sheet'!$D$8+273)/(C202+273))*(GERC_A_PARA!AI202/'Config sheet'!$D$7)*(1/GERC_A_PARA!BG202)*24*10^-3</f>
        <v>1833.4315191704961</v>
      </c>
      <c r="EP202" s="30">
        <f>BN202*(('Config sheet'!$D$8+273)/(D202+273))*(GERC_A_PARA!AJ202/'Config sheet'!$D$7)*(1/GERC_A_PARA!BH202)*24*10^-3</f>
        <v>1810.9888499712208</v>
      </c>
      <c r="EQ202" s="30">
        <f t="shared" si="271"/>
        <v>1822.2101845708585</v>
      </c>
      <c r="ER202" s="30">
        <f>DP202*(('Config sheet'!$D$8+273)/(F202+273))*(CM202/'Config sheet'!$D$7)*(1/DK202)*24*10^-3</f>
        <v>1379.4987518290814</v>
      </c>
      <c r="ES202" s="30">
        <f>DR202*(('Config sheet'!$D$8+273)/(G202+273))*(CN202/'Config sheet'!$D$7)*(1/DL202)*24*10^-3</f>
        <v>1356.0622527430965</v>
      </c>
      <c r="ET202" s="30">
        <f t="shared" si="272"/>
        <v>1367.7805022860889</v>
      </c>
      <c r="EU202">
        <f t="shared" si="273"/>
        <v>1.0123924944096878</v>
      </c>
      <c r="EV202">
        <f t="shared" si="274"/>
        <v>1.0172827604621961</v>
      </c>
      <c r="EW202" s="30">
        <f t="shared" si="275"/>
        <v>0.78096028231411541</v>
      </c>
      <c r="EX202" s="30">
        <f>'Config sheet'!$C$123/('Config sheet'!$F$17*10^-3)</f>
        <v>1.2841244171864261</v>
      </c>
      <c r="EY202" s="30">
        <f t="shared" si="276"/>
        <v>0.72395895949763611</v>
      </c>
      <c r="EZ202" s="30">
        <f>'Config sheet'!$N$123/('Config sheet'!$Q$17*10^-3)</f>
        <v>1.4616189626248377</v>
      </c>
      <c r="FA202" s="1" t="s">
        <v>609</v>
      </c>
      <c r="FB202" s="30">
        <f t="shared" si="277"/>
        <v>-2.9924211459529033</v>
      </c>
      <c r="FC202" s="30"/>
    </row>
    <row r="203" spans="1:159" x14ac:dyDescent="0.25">
      <c r="A203" s="1">
        <v>43490</v>
      </c>
      <c r="B203" s="2">
        <v>0.50138888888888888</v>
      </c>
      <c r="C203">
        <v>22.99</v>
      </c>
      <c r="D203">
        <v>75.67</v>
      </c>
      <c r="E203">
        <v>21.64</v>
      </c>
      <c r="F203">
        <v>21.62</v>
      </c>
      <c r="G203">
        <v>76.349999999999994</v>
      </c>
      <c r="H203">
        <v>67.040000000000006</v>
      </c>
      <c r="I203">
        <v>72.36</v>
      </c>
      <c r="J203">
        <v>72.56</v>
      </c>
      <c r="K203">
        <v>72.680000000000007</v>
      </c>
      <c r="L203">
        <v>70.23</v>
      </c>
      <c r="M203">
        <v>21.75</v>
      </c>
      <c r="N203">
        <v>34.57</v>
      </c>
      <c r="O203">
        <v>34.090000000000003</v>
      </c>
      <c r="P203">
        <v>34.020000000000003</v>
      </c>
      <c r="Q203">
        <v>63.19</v>
      </c>
      <c r="R203">
        <v>3.7</v>
      </c>
      <c r="S203">
        <v>83.36</v>
      </c>
      <c r="T203">
        <v>75.010000000000005</v>
      </c>
      <c r="U203">
        <v>71.89</v>
      </c>
      <c r="V203">
        <v>71.89</v>
      </c>
      <c r="W203">
        <v>3.06</v>
      </c>
      <c r="X203">
        <v>2.58</v>
      </c>
      <c r="Y203">
        <v>3.76</v>
      </c>
      <c r="Z203">
        <v>3.73</v>
      </c>
      <c r="AA203">
        <v>4.6900000000000004</v>
      </c>
      <c r="AB203">
        <v>4.4800000000000004</v>
      </c>
      <c r="AC203">
        <v>3.86</v>
      </c>
      <c r="AD203">
        <v>1.71</v>
      </c>
      <c r="AE203">
        <v>1.65</v>
      </c>
      <c r="AF203">
        <v>1.88</v>
      </c>
      <c r="AH203" s="4" t="str">
        <f t="shared" si="211"/>
        <v>ON</v>
      </c>
      <c r="AI203" s="31">
        <f>M203+'Config sheet'!$D$9-'Config sheet'!$C$139</f>
        <v>22.7089</v>
      </c>
      <c r="AJ203" s="31">
        <f>N203+'Config sheet'!$D$9+'Config sheet'!$C$140</f>
        <v>35.928899999999999</v>
      </c>
      <c r="AK203" s="25">
        <f t="shared" si="212"/>
        <v>1.5821506105535714</v>
      </c>
      <c r="AL203" s="46">
        <f>'Config sheet'!$C$47</f>
        <v>3546.9708798579968</v>
      </c>
      <c r="AM203" s="4">
        <f>'Config sheet'!$C$42</f>
        <v>1817.9423322060413</v>
      </c>
      <c r="AN203" s="25">
        <f>'Config sheet'!$C$46</f>
        <v>1729.0285476519553</v>
      </c>
      <c r="AO203" s="25">
        <f t="shared" si="213"/>
        <v>1.5552836429565731</v>
      </c>
      <c r="AP203" s="25">
        <f>'Config sheet'!$C$50/100*GERC_A_PARA!AM203</f>
        <v>351.771841281869</v>
      </c>
      <c r="AQ203" s="25">
        <f t="shared" si="214"/>
        <v>351.771841281869</v>
      </c>
      <c r="AR203" s="25">
        <f t="shared" si="215"/>
        <v>472.46686076727468</v>
      </c>
      <c r="AS203" s="27">
        <f t="shared" si="216"/>
        <v>2169.7141734879106</v>
      </c>
      <c r="AT203" s="25">
        <f t="shared" si="217"/>
        <v>1615.4452581578328</v>
      </c>
      <c r="AU203" s="25">
        <f>'Config sheet'!$C$51/100*GERC_A_PARA!AN203</f>
        <v>266.0974934836359</v>
      </c>
      <c r="AV203" s="25">
        <f t="shared" si="218"/>
        <v>266.0974934836359</v>
      </c>
      <c r="AW203" s="25">
        <f t="shared" si="219"/>
        <v>357.39713260196572</v>
      </c>
      <c r="AX203" s="27">
        <f t="shared" si="220"/>
        <v>1995.1260411355911</v>
      </c>
      <c r="AY203" s="25">
        <f t="shared" si="221"/>
        <v>1485.4569057815384</v>
      </c>
      <c r="AZ203" s="31">
        <f t="shared" si="258"/>
        <v>93.360899443991457</v>
      </c>
      <c r="BA203" s="31">
        <f t="shared" si="259"/>
        <v>94.719599092662989</v>
      </c>
      <c r="BB203" s="31">
        <f t="shared" si="260"/>
        <v>69.511193754012979</v>
      </c>
      <c r="BC203" s="31">
        <f t="shared" si="261"/>
        <v>70.522803915170144</v>
      </c>
      <c r="BD203" s="25">
        <f t="shared" si="222"/>
        <v>94.040249268327216</v>
      </c>
      <c r="BE203">
        <f>'Config sheet'!$D$59</f>
        <v>82.44</v>
      </c>
      <c r="BF203" s="30">
        <f t="shared" si="262"/>
        <v>82.028624051459389</v>
      </c>
      <c r="BG203" s="19">
        <f>Coeff_Summary!$B$10+Coeff_Summary!$D$10*(C203)+Coeff_Summary!$E$10*AI203*100+Coeff_Summary!$F$10*(C203)^2+Coeff_Summary!$G$10*(C203)*AI203*100+Coeff_Summary!$H$10*(AI203*100)^2</f>
        <v>0.96025984097353745</v>
      </c>
      <c r="BH203" s="19">
        <f>Coeff_Summary!$B$8+Coeff_Summary!$D$8*(D203)+Coeff_Summary!$E$8*AJ203*100+Coeff_Summary!$F$8*(D203)^2+Coeff_Summary!$G$8*(D203)*AJ203*100+Coeff_Summary!$H$8*(AJ203*100)^2</f>
        <v>0.97200499335917501</v>
      </c>
      <c r="BI203" s="30">
        <f t="shared" si="263"/>
        <v>0.96613241716635623</v>
      </c>
      <c r="BJ203" s="30">
        <f>BG203*8314.4*(GERC_A_PARA!C203+273)/('Config sheet'!$C$28*AI203*10^5)</f>
        <v>6.3546669219881668E-2</v>
      </c>
      <c r="BK203">
        <f>BH203*(8314.4/'Config sheet'!$C$28)*(BT203/(AJ203*10^5))</f>
        <v>4.7891919220969623E-2</v>
      </c>
      <c r="BL203" s="30">
        <f t="shared" si="264"/>
        <v>3335.5802568934391</v>
      </c>
      <c r="BM203" s="30">
        <f t="shared" si="223"/>
        <v>52490.245324295385</v>
      </c>
      <c r="BN203" s="30">
        <f t="shared" si="224"/>
        <v>2483.4825596134756</v>
      </c>
      <c r="BO203" s="30">
        <f t="shared" si="225"/>
        <v>51855.983222448835</v>
      </c>
      <c r="BP203" s="19">
        <f>(Coeff_Summary!$B$4+Coeff_Summary!$D$4*(C203)+Coeff_Summary!$E$4*AI203*100+Coeff_Summary!$F$4*(C203)^2+Coeff_Summary!$G$4*(C203)*AI203*100+Coeff_Summary!$H$4*(AI203*100)^2+Coeff_Summary!$B$2+Coeff_Summary!$D$2*(D203)+Coeff_Summary!$E$2*AJ203*100+Coeff_Summary!$F$2*(D203)^2+Coeff_Summary!$G$2*(D203)*AJ203*100+Coeff_Summary!$H$2*(AJ203*100)^2)/2</f>
        <v>1.3632513006059541</v>
      </c>
      <c r="BQ203" s="30">
        <f t="shared" si="265"/>
        <v>3.7529151260624798</v>
      </c>
      <c r="BR203" s="30">
        <f>BI203*(8314.4/'Config sheet'!$C$28)*(273+C203)*BQ203*((AK203^(1/BQ203))-1)</f>
        <v>70853.64357964012</v>
      </c>
      <c r="BS203" s="30">
        <f t="shared" si="226"/>
        <v>334.4787411154357</v>
      </c>
      <c r="BT203" s="30">
        <f t="shared" si="227"/>
        <v>348.67</v>
      </c>
      <c r="BU203" s="52">
        <f t="shared" si="228"/>
        <v>73.061391639019917</v>
      </c>
      <c r="BV203" s="30">
        <f t="shared" si="229"/>
        <v>1414.0030619693955</v>
      </c>
      <c r="BW203" s="65">
        <f>Coeff_Summary!$B$8+Coeff_Summary!$D$8*(BS203-273)+Coeff_Summary!$E$8*AJ203*100+Coeff_Summary!$F$8*(BS203-273)^2+Coeff_Summary!$G$8*(BS203-273)*AJ203*100+Coeff_Summary!$H$8*(AJ203*100)^2</f>
        <v>0.96530081439327509</v>
      </c>
      <c r="BX203" s="30">
        <f>BW203*(8314.4/'Config sheet'!$C$28)*(BS203/(AI203*10^5))</f>
        <v>7.218686467728512E-2</v>
      </c>
      <c r="BY203" s="30">
        <f t="shared" si="230"/>
        <v>1.1359661421042697</v>
      </c>
      <c r="BZ203" s="30">
        <f t="shared" si="231"/>
        <v>1.0122312231382391</v>
      </c>
      <c r="CA203" s="30">
        <f>('Config sheet'!$C$132*(AJ203-AI203) - 'Config sheet'!$C$133*GERC_A_PARA!AJ203)*10^5</f>
        <v>98159.635626098956</v>
      </c>
      <c r="CB203" s="30">
        <f>('Config sheet'!$C$132*(AJ203-AI203) + 'Config sheet'!$C$133*AI203)*10^5</f>
        <v>122718.6357067685</v>
      </c>
      <c r="CC203" s="30">
        <f>'Config sheet'!$C$148</f>
        <v>386976</v>
      </c>
      <c r="CD203" s="30">
        <f t="shared" si="266"/>
        <v>14.19125888456432</v>
      </c>
      <c r="CE203" s="30"/>
      <c r="CF203" s="30"/>
      <c r="CG203" s="30"/>
      <c r="CH203" s="30"/>
      <c r="CI203" s="30"/>
      <c r="CJ203" s="30"/>
      <c r="CK203" s="30"/>
      <c r="CL203" s="30"/>
      <c r="CM203" s="46">
        <f>P203+'Config sheet'!$O$9-'Config sheet'!$C$139</f>
        <v>34.978900000000003</v>
      </c>
      <c r="CN203" s="46">
        <f>Q203+'Config sheet'!$O$9+'Config sheet'!C$140</f>
        <v>64.548900000000003</v>
      </c>
      <c r="CO203" s="27">
        <f t="shared" si="232"/>
        <v>1.8453667782577496</v>
      </c>
      <c r="CP203" s="46">
        <f>'Config sheet'!$N$47</f>
        <v>1852.7346826837274</v>
      </c>
      <c r="CQ203" s="27">
        <f>'Config sheet'!$N$42</f>
        <v>970.82423361890676</v>
      </c>
      <c r="CR203" s="27">
        <f>'Config sheet'!$N$46</f>
        <v>881.91044906482068</v>
      </c>
      <c r="CS203" s="27">
        <f t="shared" si="233"/>
        <v>1.3852400763900055</v>
      </c>
      <c r="CT203" s="27">
        <f>'Config sheet'!$N$50/100*GERC_A_PARA!CQ203</f>
        <v>274.64617569078871</v>
      </c>
      <c r="CU203" s="27">
        <f t="shared" si="234"/>
        <v>274.64617569078871</v>
      </c>
      <c r="CV203" s="27">
        <f t="shared" si="235"/>
        <v>427.42284575305547</v>
      </c>
      <c r="CW203" s="27">
        <f t="shared" si="236"/>
        <v>1245.4704093096955</v>
      </c>
      <c r="CX203" s="27">
        <f t="shared" si="237"/>
        <v>800.29340558594572</v>
      </c>
      <c r="CY203" s="27">
        <f>'Config sheet'!$N$51/100*GERC_A_PARA!CR203</f>
        <v>198.78261521921058</v>
      </c>
      <c r="CZ203" s="27">
        <f t="shared" si="238"/>
        <v>198.78261521921058</v>
      </c>
      <c r="DA203" s="27">
        <f t="shared" si="239"/>
        <v>309.35887189955588</v>
      </c>
      <c r="DB203" s="27">
        <f t="shared" si="240"/>
        <v>1080.6930642840312</v>
      </c>
      <c r="DC203" s="27">
        <f t="shared" si="241"/>
        <v>694.41355358120109</v>
      </c>
      <c r="DD203" s="50">
        <f t="shared" si="242"/>
        <v>84.263199787178081</v>
      </c>
      <c r="DE203" s="50">
        <f t="shared" si="243"/>
        <v>87.461736415800431</v>
      </c>
      <c r="DF203" s="50">
        <f t="shared" si="244"/>
        <v>54.144428176841096</v>
      </c>
      <c r="DG203" s="50">
        <f t="shared" si="245"/>
        <v>56.199689989789604</v>
      </c>
      <c r="DH203" s="27">
        <f t="shared" si="246"/>
        <v>85.862468101489256</v>
      </c>
      <c r="DI203">
        <f>'Config sheet'!$N$59</f>
        <v>71.978923438716066</v>
      </c>
      <c r="DJ203" s="21">
        <f t="shared" si="267"/>
        <v>70.517263592402301</v>
      </c>
      <c r="DK203" s="19">
        <f>Coeff_Summary!$B$11+Coeff_Summary!$D$11*(F203)+Coeff_Summary!$E$11*CM203*100+Coeff_Summary!$F$11*(F203)^2+Coeff_Summary!$G$11*(F203)*CM203*100+Coeff_Summary!$H$11*(CM203*100)^2</f>
        <v>0.93980853040203427</v>
      </c>
      <c r="DL203" s="19">
        <f>Coeff_Summary!$B$9+Coeff_Summary!$D$9*(G203)+Coeff_Summary!$E$9*CN203*100+Coeff_Summary!$F$9*(G203)^2+Coeff_Summary!$G$9*(G203)*CN203*100+Coeff_Summary!$H$9*(CN203*100)^2</f>
        <v>0.95599223093205477</v>
      </c>
      <c r="DM203" s="30">
        <f t="shared" si="268"/>
        <v>0.94790038066704452</v>
      </c>
      <c r="DN203">
        <f>DK203*8314.4*(GERC_A_PARA!F203+273)/('Config sheet'!$N$28*GERC_A_PARA!CM203*10^5)</f>
        <v>4.0190049826391079E-2</v>
      </c>
      <c r="DO203">
        <f>DL203*(8314.4/'Config sheet'!$N$28)*((GERC_A_PARA!G203+273)/(GERC_A_PARA!CN203*10^5))</f>
        <v>2.6269351363098176E-2</v>
      </c>
      <c r="DP203" s="30">
        <f t="shared" si="269"/>
        <v>1590.8037259245436</v>
      </c>
      <c r="DQ203" s="30">
        <f t="shared" si="247"/>
        <v>39582.029203654565</v>
      </c>
      <c r="DR203" s="30">
        <f t="shared" si="248"/>
        <v>1022.1918737873411</v>
      </c>
      <c r="DS203" s="30">
        <f t="shared" si="249"/>
        <v>38911.957119095954</v>
      </c>
      <c r="DT203" s="19">
        <f>(Coeff_Summary!$B$5+Coeff_Summary!$D$5*(F203)+Coeff_Summary!$E$5*CM203*100+Coeff_Summary!$F$5*(F203)^2+Coeff_Summary!$G$5*(F203)*CM203*100+Coeff_Summary!$H$5*(CM203*100)^2+Coeff_Summary!$B$3+Coeff_Summary!$D$3*(G203)+Coeff_Summary!$E$3*CN203*100+Coeff_Summary!$F$3*(G203)^2+Coeff_Summary!$G$3*(G203)*CN203*100+Coeff_Summary!$H$3*(CN203*100)^2)/2</f>
        <v>1.4140617109259239</v>
      </c>
      <c r="DU203" s="30">
        <f t="shared" si="270"/>
        <v>3.4150989420485223</v>
      </c>
      <c r="DV203" s="30">
        <f>DM203*(8314.4/'Config sheet'!$N$28)*(273+F203)*DU203*((CO203^(1/DU203))-1)</f>
        <v>95152.322906701986</v>
      </c>
      <c r="DW203" s="30">
        <f t="shared" si="250"/>
        <v>352.51356880108142</v>
      </c>
      <c r="DX203" s="30">
        <f t="shared" si="251"/>
        <v>349.35</v>
      </c>
      <c r="DY203" s="30">
        <f t="shared" si="252"/>
        <v>105.78031938805304</v>
      </c>
      <c r="DZ203" s="30">
        <f t="shared" si="253"/>
        <v>989.03138910828977</v>
      </c>
      <c r="EA203" s="65">
        <f>Coeff_Summary!$B$9+Coeff_Summary!$D$9*(DW203-273)+Coeff_Summary!$E$9*CN203*100+Coeff_Summary!$F$9*(DW203-273)^2+Coeff_Summary!$G$9*(DW203-273)*CN203*100+Coeff_Summary!$H$9*(CN203*100)^2</f>
        <v>0.95826248378991941</v>
      </c>
      <c r="EB203" s="30">
        <f>EA203*(8314.4/'Config sheet'!$C$28)*(DW203/(CM203*10^5))</f>
        <v>4.9031734965236273E-2</v>
      </c>
      <c r="EC203" s="30">
        <f t="shared" si="254"/>
        <v>1.2199968693007004</v>
      </c>
      <c r="ED203" s="30">
        <f t="shared" si="255"/>
        <v>1.0172202102944283</v>
      </c>
      <c r="EE203" s="30">
        <f>('Config sheet'!$N$132*(CN203-CM203) - 'Config sheet'!$N$133*GERC_A_PARA!CN203)*10^5</f>
        <v>108189.9260094427</v>
      </c>
      <c r="EF203" s="30">
        <f>('Config sheet'!$N$132*(CN203-CM203) + 'Config sheet'!$N$133*CM203)*10^5</f>
        <v>149874.69672438875</v>
      </c>
      <c r="EG203" s="30">
        <f>'Config sheet'!$N$148</f>
        <v>386976</v>
      </c>
      <c r="EH203" s="30">
        <f t="shared" si="256"/>
        <v>2403.0344510776854</v>
      </c>
      <c r="EI203" s="30">
        <f>'Config sheet'!$E$127+'Config sheet'!$P$127</f>
        <v>3308.2</v>
      </c>
      <c r="EJ203" s="30"/>
      <c r="EK203" s="63">
        <f t="shared" si="257"/>
        <v>52490.245324295385</v>
      </c>
      <c r="EL203" s="63">
        <f t="shared" si="278"/>
        <v>51855.983222448835</v>
      </c>
      <c r="EM203" s="63">
        <f t="shared" si="279"/>
        <v>39582.029203654565</v>
      </c>
      <c r="EN203" s="63">
        <f t="shared" si="280"/>
        <v>38911.957119095954</v>
      </c>
      <c r="EO203" s="30">
        <f>BL203*(('Config sheet'!$D$8+273)/(C203+273))*(GERC_A_PARA!AI203/'Config sheet'!$D$7)*(1/GERC_A_PARA!BG203)*24*10^-3</f>
        <v>1821.7662128151173</v>
      </c>
      <c r="EP203" s="30">
        <f>BN203*(('Config sheet'!$D$8+273)/(D203+273))*(GERC_A_PARA!AJ203/'Config sheet'!$D$7)*(1/GERC_A_PARA!BH203)*24*10^-3</f>
        <v>1799.7530318883682</v>
      </c>
      <c r="EQ203" s="30">
        <f t="shared" si="271"/>
        <v>1810.7596223517428</v>
      </c>
      <c r="ER203" s="30">
        <f>DP203*(('Config sheet'!$D$8+273)/(F203+273))*(CM203/'Config sheet'!$D$7)*(1/DK203)*24*10^-3</f>
        <v>1373.7638868398087</v>
      </c>
      <c r="ES203" s="30">
        <f>DR203*(('Config sheet'!$D$8+273)/(G203+273))*(CN203/'Config sheet'!$D$7)*(1/DL203)*24*10^-3</f>
        <v>1350.507857528884</v>
      </c>
      <c r="ET203" s="30">
        <f t="shared" si="272"/>
        <v>1362.1358721843462</v>
      </c>
      <c r="EU203">
        <f t="shared" si="273"/>
        <v>1.0122312231382391</v>
      </c>
      <c r="EV203">
        <f t="shared" si="274"/>
        <v>1.0172202102944279</v>
      </c>
      <c r="EW203" s="30">
        <f t="shared" si="275"/>
        <v>0.78088943696068525</v>
      </c>
      <c r="EX203" s="30">
        <f>'Config sheet'!$C$123/('Config sheet'!$F$17*10^-3)</f>
        <v>1.2841244171864261</v>
      </c>
      <c r="EY203" s="30">
        <f t="shared" si="276"/>
        <v>0.72608864453607025</v>
      </c>
      <c r="EZ203" s="30">
        <f>'Config sheet'!$N$123/('Config sheet'!$Q$17*10^-3)</f>
        <v>1.4616189626248377</v>
      </c>
      <c r="FA203" s="1" t="s">
        <v>610</v>
      </c>
      <c r="FB203" s="30">
        <f t="shared" si="277"/>
        <v>-3.1635688010813965</v>
      </c>
      <c r="FC203" s="30"/>
    </row>
    <row r="204" spans="1:159" x14ac:dyDescent="0.25">
      <c r="A204" s="1">
        <v>43490</v>
      </c>
      <c r="B204" s="2">
        <v>0.54305555555555551</v>
      </c>
      <c r="C204">
        <v>22.27</v>
      </c>
      <c r="D204">
        <v>75.41</v>
      </c>
      <c r="E204">
        <v>21.78</v>
      </c>
      <c r="F204">
        <v>21.71</v>
      </c>
      <c r="G204">
        <v>76.430000000000007</v>
      </c>
      <c r="H204">
        <v>66.87</v>
      </c>
      <c r="I204">
        <v>72.19</v>
      </c>
      <c r="J204">
        <v>72.45</v>
      </c>
      <c r="K204">
        <v>72.55</v>
      </c>
      <c r="L204">
        <v>70.05</v>
      </c>
      <c r="M204">
        <v>21.76</v>
      </c>
      <c r="N204">
        <v>34.61</v>
      </c>
      <c r="O204">
        <v>34.15</v>
      </c>
      <c r="P204">
        <v>34.08</v>
      </c>
      <c r="Q204">
        <v>63.14</v>
      </c>
      <c r="R204">
        <v>3.71</v>
      </c>
      <c r="S204">
        <v>83.17</v>
      </c>
      <c r="T204">
        <v>74.790000000000006</v>
      </c>
      <c r="U204">
        <v>71.86</v>
      </c>
      <c r="V204">
        <v>71.86</v>
      </c>
      <c r="W204">
        <v>3.08</v>
      </c>
      <c r="X204">
        <v>2.64</v>
      </c>
      <c r="Y204">
        <v>3.82</v>
      </c>
      <c r="Z204">
        <v>3.77</v>
      </c>
      <c r="AA204">
        <v>4.71</v>
      </c>
      <c r="AB204">
        <v>4.4800000000000004</v>
      </c>
      <c r="AC204">
        <v>3.85</v>
      </c>
      <c r="AD204">
        <v>1.6</v>
      </c>
      <c r="AE204">
        <v>1.41</v>
      </c>
      <c r="AF204">
        <v>2.09</v>
      </c>
      <c r="AH204" s="4" t="str">
        <f t="shared" si="211"/>
        <v>ON</v>
      </c>
      <c r="AI204" s="31">
        <f>M204+'Config sheet'!$D$9-'Config sheet'!$C$139</f>
        <v>22.718900000000001</v>
      </c>
      <c r="AJ204" s="31">
        <f>N204+'Config sheet'!$D$9+'Config sheet'!$C$140</f>
        <v>35.968899999999998</v>
      </c>
      <c r="AK204" s="25">
        <f t="shared" si="212"/>
        <v>1.5832148563530803</v>
      </c>
      <c r="AL204" s="46">
        <f>'Config sheet'!$C$47</f>
        <v>3546.9708798579968</v>
      </c>
      <c r="AM204" s="4">
        <f>'Config sheet'!$C$42</f>
        <v>1817.9423322060413</v>
      </c>
      <c r="AN204" s="25">
        <f>'Config sheet'!$C$46</f>
        <v>1729.0285476519553</v>
      </c>
      <c r="AO204" s="25">
        <f t="shared" si="213"/>
        <v>1.5629520881602168</v>
      </c>
      <c r="AP204" s="25">
        <f>'Config sheet'!$C$50/100*GERC_A_PARA!AM204</f>
        <v>351.771841281869</v>
      </c>
      <c r="AQ204" s="25">
        <f t="shared" si="214"/>
        <v>351.771841281869</v>
      </c>
      <c r="AR204" s="25">
        <f t="shared" si="215"/>
        <v>471.98656965303377</v>
      </c>
      <c r="AS204" s="27">
        <f t="shared" si="216"/>
        <v>2169.7141734879106</v>
      </c>
      <c r="AT204" s="25">
        <f t="shared" si="217"/>
        <v>1617.0891269730116</v>
      </c>
      <c r="AU204" s="25">
        <f>'Config sheet'!$C$51/100*GERC_A_PARA!AN204</f>
        <v>266.0974934836359</v>
      </c>
      <c r="AV204" s="25">
        <f t="shared" si="218"/>
        <v>266.0974934836359</v>
      </c>
      <c r="AW204" s="25">
        <f t="shared" si="219"/>
        <v>357.03381681984899</v>
      </c>
      <c r="AX204" s="27">
        <f t="shared" si="220"/>
        <v>1995.1260411355911</v>
      </c>
      <c r="AY204" s="25">
        <f t="shared" si="221"/>
        <v>1486.9684991155589</v>
      </c>
      <c r="AZ204" s="31">
        <f t="shared" si="258"/>
        <v>93.387318935178413</v>
      </c>
      <c r="BA204" s="31">
        <f t="shared" si="259"/>
        <v>94.740611804258165</v>
      </c>
      <c r="BB204" s="31">
        <f t="shared" si="260"/>
        <v>69.601618449343334</v>
      </c>
      <c r="BC204" s="31">
        <f t="shared" si="261"/>
        <v>70.610228344111661</v>
      </c>
      <c r="BD204" s="25">
        <f t="shared" si="222"/>
        <v>94.063965369718289</v>
      </c>
      <c r="BE204">
        <f>'Config sheet'!$D$59</f>
        <v>82.44</v>
      </c>
      <c r="BF204" s="30">
        <f t="shared" si="262"/>
        <v>82.08494438322289</v>
      </c>
      <c r="BG204" s="19">
        <f>Coeff_Summary!$B$10+Coeff_Summary!$D$10*(C204)+Coeff_Summary!$E$10*AI204*100+Coeff_Summary!$F$10*(C204)^2+Coeff_Summary!$G$10*(C204)*AI204*100+Coeff_Summary!$H$10*(AI204*100)^2</f>
        <v>0.95984535252955716</v>
      </c>
      <c r="BH204" s="19">
        <f>Coeff_Summary!$B$8+Coeff_Summary!$D$8*(D204)+Coeff_Summary!$E$8*AJ204*100+Coeff_Summary!$F$8*(D204)^2+Coeff_Summary!$G$8*(D204)*AJ204*100+Coeff_Summary!$H$8*(AJ204*100)^2</f>
        <v>0.97186480342954473</v>
      </c>
      <c r="BI204" s="30">
        <f t="shared" si="263"/>
        <v>0.96585507797955095</v>
      </c>
      <c r="BJ204" s="30">
        <f>BG204*8314.4*(GERC_A_PARA!C204+273)/('Config sheet'!$C$28*AI204*10^5)</f>
        <v>6.333683757635411E-2</v>
      </c>
      <c r="BK204">
        <f>BH204*(8314.4/'Config sheet'!$C$28)*(BT204/(AJ204*10^5))</f>
        <v>4.7796092611000714E-2</v>
      </c>
      <c r="BL204" s="30">
        <f t="shared" si="264"/>
        <v>3336.4214601036183</v>
      </c>
      <c r="BM204" s="30">
        <f t="shared" si="223"/>
        <v>52677.424193803177</v>
      </c>
      <c r="BN204" s="30">
        <f t="shared" si="224"/>
        <v>2486.6366879374782</v>
      </c>
      <c r="BO204" s="30">
        <f t="shared" si="225"/>
        <v>52025.940868755359</v>
      </c>
      <c r="BP204" s="19">
        <f>(Coeff_Summary!$B$4+Coeff_Summary!$D$4*(C204)+Coeff_Summary!$E$4*AI204*100+Coeff_Summary!$F$4*(C204)^2+Coeff_Summary!$G$4*(C204)*AI204*100+Coeff_Summary!$H$4*(AI204*100)^2+Coeff_Summary!$B$2+Coeff_Summary!$D$2*(D204)+Coeff_Summary!$E$2*AJ204*100+Coeff_Summary!$F$2*(D204)^2+Coeff_Summary!$G$2*(D204)*AJ204*100+Coeff_Summary!$H$2*(AJ204*100)^2)/2</f>
        <v>1.3638948025194237</v>
      </c>
      <c r="BQ204" s="30">
        <f t="shared" si="265"/>
        <v>3.7480469439972905</v>
      </c>
      <c r="BR204" s="30">
        <f>BI204*(8314.4/'Config sheet'!$C$28)*(273+C204)*BQ204*((AK204^(1/BQ204))-1)</f>
        <v>70776.7786297602</v>
      </c>
      <c r="BS204" s="30">
        <f t="shared" si="226"/>
        <v>333.77797828300027</v>
      </c>
      <c r="BT204" s="30">
        <f t="shared" si="227"/>
        <v>348.40999999999997</v>
      </c>
      <c r="BU204" s="52">
        <f t="shared" si="228"/>
        <v>72.465145432819483</v>
      </c>
      <c r="BV204" s="30">
        <f t="shared" si="229"/>
        <v>1429.1692190171718</v>
      </c>
      <c r="BW204" s="65">
        <f>Coeff_Summary!$B$8+Coeff_Summary!$D$8*(BS204-273)+Coeff_Summary!$E$8*AJ204*100+Coeff_Summary!$F$8*(BS204-273)^2+Coeff_Summary!$G$8*(BS204-273)*AJ204*100+Coeff_Summary!$H$8*(AJ204*100)^2</f>
        <v>0.96490913495998221</v>
      </c>
      <c r="BX204" s="30">
        <f>BW204*(8314.4/'Config sheet'!$C$28)*(BS204/(AI204*10^5))</f>
        <v>7.1974703158692324E-2</v>
      </c>
      <c r="BY204" s="30">
        <f t="shared" si="230"/>
        <v>1.1363798053845844</v>
      </c>
      <c r="BZ204" s="30">
        <f t="shared" si="231"/>
        <v>1.0125222785819732</v>
      </c>
      <c r="CA204" s="30">
        <f>('Config sheet'!$C$132*(AJ204-AI204) - 'Config sheet'!$C$133*GERC_A_PARA!AJ204)*10^5</f>
        <v>98399.78330197373</v>
      </c>
      <c r="CB204" s="30">
        <f>('Config sheet'!$C$132*(AJ204-AI204) + 'Config sheet'!$C$133*AI204)*10^5</f>
        <v>122979.72465267783</v>
      </c>
      <c r="CC204" s="30">
        <f>'Config sheet'!$C$148</f>
        <v>386976</v>
      </c>
      <c r="CD204" s="30">
        <f t="shared" si="266"/>
        <v>14.632021716999702</v>
      </c>
      <c r="CE204" s="30"/>
      <c r="CF204" s="30"/>
      <c r="CG204" s="30"/>
      <c r="CH204" s="30"/>
      <c r="CI204" s="30"/>
      <c r="CJ204" s="30"/>
      <c r="CK204" s="30"/>
      <c r="CL204" s="30"/>
      <c r="CM204" s="46">
        <f>P204+'Config sheet'!$O$9-'Config sheet'!$C$139</f>
        <v>35.038899999999998</v>
      </c>
      <c r="CN204" s="46">
        <f>Q204+'Config sheet'!$O$9+'Config sheet'!C$140</f>
        <v>64.498900000000006</v>
      </c>
      <c r="CO204" s="27">
        <f t="shared" si="232"/>
        <v>1.8407798190011675</v>
      </c>
      <c r="CP204" s="46">
        <f>'Config sheet'!$N$47</f>
        <v>1852.7346826837274</v>
      </c>
      <c r="CQ204" s="27">
        <f>'Config sheet'!$N$42</f>
        <v>970.82423361890676</v>
      </c>
      <c r="CR204" s="27">
        <f>'Config sheet'!$N$46</f>
        <v>881.91044906482068</v>
      </c>
      <c r="CS204" s="27">
        <f t="shared" si="233"/>
        <v>1.3871789145009781</v>
      </c>
      <c r="CT204" s="27">
        <f>'Config sheet'!$N$50/100*GERC_A_PARA!CQ204</f>
        <v>274.64617569078871</v>
      </c>
      <c r="CU204" s="27">
        <f t="shared" si="234"/>
        <v>274.64617569078871</v>
      </c>
      <c r="CV204" s="27">
        <f t="shared" si="235"/>
        <v>426.39301798772607</v>
      </c>
      <c r="CW204" s="27">
        <f t="shared" si="236"/>
        <v>1245.4704093096955</v>
      </c>
      <c r="CX204" s="27">
        <f t="shared" si="237"/>
        <v>802.22628050348521</v>
      </c>
      <c r="CY204" s="27">
        <f>'Config sheet'!$N$51/100*GERC_A_PARA!CR204</f>
        <v>198.78261521921058</v>
      </c>
      <c r="CZ204" s="27">
        <f t="shared" si="238"/>
        <v>198.78261521921058</v>
      </c>
      <c r="DA204" s="27">
        <f t="shared" si="239"/>
        <v>308.61350613612359</v>
      </c>
      <c r="DB204" s="27">
        <f t="shared" si="240"/>
        <v>1080.6930642840312</v>
      </c>
      <c r="DC204" s="27">
        <f t="shared" si="241"/>
        <v>696.09070664874866</v>
      </c>
      <c r="DD204" s="50">
        <f t="shared" si="242"/>
        <v>84.369277461144932</v>
      </c>
      <c r="DE204" s="50">
        <f t="shared" si="243"/>
        <v>87.546253586928501</v>
      </c>
      <c r="DF204" s="50">
        <f t="shared" si="244"/>
        <v>54.343524455096784</v>
      </c>
      <c r="DG204" s="50">
        <f t="shared" si="245"/>
        <v>56.389862707362695</v>
      </c>
      <c r="DH204" s="27">
        <f t="shared" si="246"/>
        <v>85.957765524036716</v>
      </c>
      <c r="DI204">
        <f>'Config sheet'!$N$59</f>
        <v>71.978923438716066</v>
      </c>
      <c r="DJ204" s="21">
        <f t="shared" si="267"/>
        <v>70.662229552633221</v>
      </c>
      <c r="DK204" s="19">
        <f>Coeff_Summary!$B$11+Coeff_Summary!$D$11*(F204)+Coeff_Summary!$E$11*CM204*100+Coeff_Summary!$F$11*(F204)^2+Coeff_Summary!$G$11*(F204)*CM204*100+Coeff_Summary!$H$11*(CM204*100)^2</f>
        <v>0.9397914778648071</v>
      </c>
      <c r="DL204" s="19">
        <f>Coeff_Summary!$B$9+Coeff_Summary!$D$9*(G204)+Coeff_Summary!$E$9*CN204*100+Coeff_Summary!$F$9*(G204)^2+Coeff_Summary!$G$9*(G204)*CN204*100+Coeff_Summary!$H$9*(CN204*100)^2</f>
        <v>0.95607510072021662</v>
      </c>
      <c r="DM204" s="30">
        <f t="shared" si="268"/>
        <v>0.94793328929251186</v>
      </c>
      <c r="DN204">
        <f>DK204*8314.4*(GERC_A_PARA!F204+273)/('Config sheet'!$N$28*GERC_A_PARA!CM204*10^5)</f>
        <v>4.0132757040260557E-2</v>
      </c>
      <c r="DO204">
        <f>DL204*(8314.4/'Config sheet'!$N$28)*((GERC_A_PARA!G204+273)/(GERC_A_PARA!CN204*10^5))</f>
        <v>2.6298015241880354E-2</v>
      </c>
      <c r="DP204" s="30">
        <f t="shared" si="269"/>
        <v>1592.569334323784</v>
      </c>
      <c r="DQ204" s="30">
        <f t="shared" si="247"/>
        <v>39682.529977348509</v>
      </c>
      <c r="DR204" s="30">
        <f t="shared" si="248"/>
        <v>1025.7979346346685</v>
      </c>
      <c r="DS204" s="30">
        <f t="shared" si="249"/>
        <v>39006.667430972338</v>
      </c>
      <c r="DT204" s="19">
        <f>(Coeff_Summary!$B$5+Coeff_Summary!$D$5*(F204)+Coeff_Summary!$E$5*CM204*100+Coeff_Summary!$F$5*(F204)^2+Coeff_Summary!$G$5*(F204)*CM204*100+Coeff_Summary!$H$5*(CM204*100)^2+Coeff_Summary!$B$3+Coeff_Summary!$D$3*(G204)+Coeff_Summary!$E$3*CN204*100+Coeff_Summary!$F$3*(G204)^2+Coeff_Summary!$G$3*(G204)*CN204*100+Coeff_Summary!$H$3*(CN204*100)^2)/2</f>
        <v>1.4139741276847635</v>
      </c>
      <c r="DU204" s="30">
        <f t="shared" si="270"/>
        <v>3.415609897151564</v>
      </c>
      <c r="DV204" s="30">
        <f>DM204*(8314.4/'Config sheet'!$N$28)*(273+F204)*DU204*((CO204^(1/DU204))-1)</f>
        <v>94761.175255330803</v>
      </c>
      <c r="DW204" s="30">
        <f t="shared" si="250"/>
        <v>352.35495644954602</v>
      </c>
      <c r="DX204" s="30">
        <f t="shared" si="251"/>
        <v>349.43</v>
      </c>
      <c r="DY204" s="30">
        <f t="shared" si="252"/>
        <v>105.34531514902416</v>
      </c>
      <c r="DZ204" s="30">
        <f t="shared" si="253"/>
        <v>991.5441666081515</v>
      </c>
      <c r="EA204" s="65">
        <f>Coeff_Summary!$B$9+Coeff_Summary!$D$9*(DW204-273)+Coeff_Summary!$E$9*CN204*100+Coeff_Summary!$F$9*(DW204-273)^2+Coeff_Summary!$G$9*(DW204-273)*CN204*100+Coeff_Summary!$H$9*(CN204*100)^2</f>
        <v>0.958173695837513</v>
      </c>
      <c r="EB204" s="30">
        <f>EA204*(8314.4/'Config sheet'!$C$28)*(DW204/(CM204*10^5))</f>
        <v>4.8921216762448802E-2</v>
      </c>
      <c r="EC204" s="30">
        <f t="shared" si="254"/>
        <v>1.218984699042027</v>
      </c>
      <c r="ED204" s="30">
        <f t="shared" si="255"/>
        <v>1.0173268466877414</v>
      </c>
      <c r="EE204" s="30">
        <f>('Config sheet'!$N$132*(CN204-CM204) - 'Config sheet'!$N$133*GERC_A_PARA!CN204)*10^5</f>
        <v>107707.83342960326</v>
      </c>
      <c r="EF204" s="30">
        <f>('Config sheet'!$N$132*(CN204-CM204) + 'Config sheet'!$N$133*CM204)*10^5</f>
        <v>149396.79239855619</v>
      </c>
      <c r="EG204" s="30">
        <f>'Config sheet'!$N$148</f>
        <v>386976</v>
      </c>
      <c r="EH204" s="30">
        <f t="shared" si="256"/>
        <v>2420.7133856253231</v>
      </c>
      <c r="EI204" s="30">
        <f>'Config sheet'!$E$127+'Config sheet'!$P$127</f>
        <v>3308.2</v>
      </c>
      <c r="EJ204" s="30"/>
      <c r="EK204" s="63">
        <f t="shared" si="257"/>
        <v>52677.424193803177</v>
      </c>
      <c r="EL204" s="63">
        <f t="shared" si="278"/>
        <v>52025.940868755359</v>
      </c>
      <c r="EM204" s="63">
        <f t="shared" si="279"/>
        <v>39682.529977348509</v>
      </c>
      <c r="EN204" s="63">
        <f t="shared" si="280"/>
        <v>39006.667430972338</v>
      </c>
      <c r="EO204" s="30">
        <f>BL204*(('Config sheet'!$D$8+273)/(C204+273))*(GERC_A_PARA!AI204/'Config sheet'!$D$7)*(1/GERC_A_PARA!BG204)*24*10^-3</f>
        <v>1828.2625844383683</v>
      </c>
      <c r="EP204" s="30">
        <f>BN204*(('Config sheet'!$D$8+273)/(D204+273))*(GERC_A_PARA!AJ204/'Config sheet'!$D$7)*(1/GERC_A_PARA!BH204)*24*10^-3</f>
        <v>1805.6517106950282</v>
      </c>
      <c r="EQ204" s="30">
        <f t="shared" si="271"/>
        <v>1816.9571475666983</v>
      </c>
      <c r="ER204" s="30">
        <f>DP204*(('Config sheet'!$D$8+273)/(F204+273))*(CM204/'Config sheet'!$D$7)*(1/DK204)*24*10^-3</f>
        <v>1377.251942815662</v>
      </c>
      <c r="ES204" s="30">
        <f>DR204*(('Config sheet'!$D$8+273)/(G204+273))*(CN204/'Config sheet'!$D$7)*(1/DL204)*24*10^-3</f>
        <v>1353.7949453509275</v>
      </c>
      <c r="ET204" s="30">
        <f t="shared" si="272"/>
        <v>1365.5234440832946</v>
      </c>
      <c r="EU204">
        <f t="shared" si="273"/>
        <v>1.0125222785819734</v>
      </c>
      <c r="EV204">
        <f t="shared" si="274"/>
        <v>1.0173268466877412</v>
      </c>
      <c r="EW204" s="30">
        <f t="shared" si="275"/>
        <v>0.78657288144144788</v>
      </c>
      <c r="EX204" s="30">
        <f>'Config sheet'!$C$123/('Config sheet'!$F$17*10^-3)</f>
        <v>1.2841244171864261</v>
      </c>
      <c r="EY204" s="30">
        <f t="shared" si="276"/>
        <v>0.72612753073148184</v>
      </c>
      <c r="EZ204" s="30">
        <f>'Config sheet'!$N$123/('Config sheet'!$Q$17*10^-3)</f>
        <v>1.4616189626248377</v>
      </c>
      <c r="FA204" s="1" t="s">
        <v>611</v>
      </c>
      <c r="FB204" s="30">
        <f t="shared" si="277"/>
        <v>-2.9249564495460163</v>
      </c>
      <c r="FC204" s="30"/>
    </row>
    <row r="205" spans="1:159" x14ac:dyDescent="0.25">
      <c r="A205" s="1">
        <v>43490</v>
      </c>
      <c r="B205" s="2">
        <v>0.58472222222222225</v>
      </c>
      <c r="C205">
        <v>22.08</v>
      </c>
      <c r="D205">
        <v>75.569999999999993</v>
      </c>
      <c r="E205">
        <v>22.01</v>
      </c>
      <c r="F205">
        <v>21.96</v>
      </c>
      <c r="G205">
        <v>76.209999999999994</v>
      </c>
      <c r="H205">
        <v>66.67</v>
      </c>
      <c r="I205">
        <v>71.989999999999995</v>
      </c>
      <c r="J205">
        <v>72.290000000000006</v>
      </c>
      <c r="K205">
        <v>72.31</v>
      </c>
      <c r="L205">
        <v>69.89</v>
      </c>
      <c r="M205">
        <v>21.9</v>
      </c>
      <c r="N205">
        <v>34.799999999999997</v>
      </c>
      <c r="O205">
        <v>34.32</v>
      </c>
      <c r="P205">
        <v>34.24</v>
      </c>
      <c r="Q205">
        <v>63.14</v>
      </c>
      <c r="R205">
        <v>3.71</v>
      </c>
      <c r="S205">
        <v>82.9</v>
      </c>
      <c r="T205">
        <v>74.88</v>
      </c>
      <c r="U205">
        <v>71.92</v>
      </c>
      <c r="V205">
        <v>71.92</v>
      </c>
      <c r="W205">
        <v>3.16</v>
      </c>
      <c r="X205">
        <v>2.61</v>
      </c>
      <c r="Y205">
        <v>3.73</v>
      </c>
      <c r="Z205">
        <v>3.66</v>
      </c>
      <c r="AA205">
        <v>4.71</v>
      </c>
      <c r="AB205">
        <v>4.42</v>
      </c>
      <c r="AC205">
        <v>3.88</v>
      </c>
      <c r="AD205">
        <v>1.68</v>
      </c>
      <c r="AE205">
        <v>1.4</v>
      </c>
      <c r="AF205">
        <v>2.1</v>
      </c>
      <c r="AH205" s="4" t="str">
        <f t="shared" si="211"/>
        <v>ON</v>
      </c>
      <c r="AI205" s="31">
        <f>M205+'Config sheet'!$D$9-'Config sheet'!$C$139</f>
        <v>22.858899999999998</v>
      </c>
      <c r="AJ205" s="31">
        <f>N205+'Config sheet'!$D$9+'Config sheet'!$C$140</f>
        <v>36.158899999999996</v>
      </c>
      <c r="AK205" s="25">
        <f t="shared" si="212"/>
        <v>1.5818302717978554</v>
      </c>
      <c r="AL205" s="46">
        <f>'Config sheet'!$C$47</f>
        <v>3546.9708798579968</v>
      </c>
      <c r="AM205" s="4">
        <f>'Config sheet'!$C$42</f>
        <v>1817.9423322060413</v>
      </c>
      <c r="AN205" s="25">
        <f>'Config sheet'!$C$46</f>
        <v>1729.0285476519553</v>
      </c>
      <c r="AO205" s="25">
        <f t="shared" si="213"/>
        <v>1.5705419987244047</v>
      </c>
      <c r="AP205" s="25">
        <f>'Config sheet'!$C$50/100*GERC_A_PARA!AM205</f>
        <v>351.771841281869</v>
      </c>
      <c r="AQ205" s="25">
        <f t="shared" si="214"/>
        <v>351.771841281869</v>
      </c>
      <c r="AR205" s="25">
        <f t="shared" si="215"/>
        <v>471.05402909881826</v>
      </c>
      <c r="AS205" s="27">
        <f t="shared" si="216"/>
        <v>2169.7141734879106</v>
      </c>
      <c r="AT205" s="25">
        <f t="shared" si="217"/>
        <v>1620.2904607851185</v>
      </c>
      <c r="AU205" s="25">
        <f>'Config sheet'!$C$51/100*GERC_A_PARA!AN205</f>
        <v>266.0974934836359</v>
      </c>
      <c r="AV205" s="25">
        <f t="shared" si="218"/>
        <v>266.0974934836359</v>
      </c>
      <c r="AW205" s="25">
        <f t="shared" si="219"/>
        <v>356.32839735493582</v>
      </c>
      <c r="AX205" s="27">
        <f t="shared" si="220"/>
        <v>1995.1260411355911</v>
      </c>
      <c r="AY205" s="25">
        <f t="shared" si="221"/>
        <v>1489.9122345314709</v>
      </c>
      <c r="AZ205" s="31">
        <f t="shared" si="258"/>
        <v>93.438615422294362</v>
      </c>
      <c r="BA205" s="31">
        <f t="shared" si="259"/>
        <v>94.781410405638781</v>
      </c>
      <c r="BB205" s="31">
        <f t="shared" si="260"/>
        <v>69.777715003969575</v>
      </c>
      <c r="BC205" s="31">
        <f t="shared" si="261"/>
        <v>70.780482063745694</v>
      </c>
      <c r="BD205" s="25">
        <f t="shared" si="222"/>
        <v>94.110012913966571</v>
      </c>
      <c r="BE205">
        <f>'Config sheet'!$D$59</f>
        <v>82.44</v>
      </c>
      <c r="BF205" s="30">
        <f t="shared" si="262"/>
        <v>82.194555723912103</v>
      </c>
      <c r="BG205" s="19">
        <f>Coeff_Summary!$B$10+Coeff_Summary!$D$10*(C205)+Coeff_Summary!$E$10*AI205*100+Coeff_Summary!$F$10*(C205)^2+Coeff_Summary!$G$10*(C205)*AI205*100+Coeff_Summary!$H$10*(AI205*100)^2</f>
        <v>0.95951028174745323</v>
      </c>
      <c r="BH205" s="19">
        <f>Coeff_Summary!$B$8+Coeff_Summary!$D$8*(D205)+Coeff_Summary!$E$8*AJ205*100+Coeff_Summary!$F$8*(D205)^2+Coeff_Summary!$G$8*(D205)*AJ205*100+Coeff_Summary!$H$8*(AJ205*100)^2</f>
        <v>0.97180785423579774</v>
      </c>
      <c r="BI205" s="30">
        <f t="shared" si="263"/>
        <v>0.96565906799162549</v>
      </c>
      <c r="BJ205" s="30">
        <f>BG205*8314.4*(GERC_A_PARA!C205+273)/('Config sheet'!$C$28*AI205*10^5)</f>
        <v>6.2886462367635856E-2</v>
      </c>
      <c r="BK205">
        <f>BH205*(8314.4/'Config sheet'!$C$28)*(BT205/(AJ205*10^5))</f>
        <v>4.7563990706799057E-2</v>
      </c>
      <c r="BL205" s="30">
        <f t="shared" si="264"/>
        <v>3338.0547530889949</v>
      </c>
      <c r="BM205" s="30">
        <f t="shared" si="223"/>
        <v>53080.657225948598</v>
      </c>
      <c r="BN205" s="30">
        <f t="shared" si="224"/>
        <v>2492.7791596226384</v>
      </c>
      <c r="BO205" s="30">
        <f t="shared" si="225"/>
        <v>52408.957334740771</v>
      </c>
      <c r="BP205" s="19">
        <f>(Coeff_Summary!$B$4+Coeff_Summary!$D$4*(C205)+Coeff_Summary!$E$4*AI205*100+Coeff_Summary!$F$4*(C205)^2+Coeff_Summary!$G$4*(C205)*AI205*100+Coeff_Summary!$H$4*(AI205*100)^2+Coeff_Summary!$B$2+Coeff_Summary!$D$2*(D205)+Coeff_Summary!$E$2*AJ205*100+Coeff_Summary!$F$2*(D205)^2+Coeff_Summary!$G$2*(D205)*AJ205*100+Coeff_Summary!$H$2*(AJ205*100)^2)/2</f>
        <v>1.3643546684912766</v>
      </c>
      <c r="BQ205" s="30">
        <f t="shared" si="265"/>
        <v>3.7445785287747508</v>
      </c>
      <c r="BR205" s="30">
        <f>BI205*(8314.4/'Config sheet'!$C$28)*(273+C205)*BQ205*((AK205^(1/BQ205))-1)</f>
        <v>70577.893354392509</v>
      </c>
      <c r="BS205" s="30">
        <f t="shared" si="226"/>
        <v>333.52313889391519</v>
      </c>
      <c r="BT205" s="30">
        <f t="shared" si="227"/>
        <v>348.57</v>
      </c>
      <c r="BU205" s="52">
        <f t="shared" si="228"/>
        <v>71.869767982641974</v>
      </c>
      <c r="BV205" s="30">
        <f t="shared" si="229"/>
        <v>1447.958914680725</v>
      </c>
      <c r="BW205" s="65">
        <f>Coeff_Summary!$B$8+Coeff_Summary!$D$8*(BS205-273)+Coeff_Summary!$E$8*AJ205*100+Coeff_Summary!$F$8*(BS205-273)^2+Coeff_Summary!$G$8*(BS205-273)*AJ205*100+Coeff_Summary!$H$8*(AJ205*100)^2</f>
        <v>0.96461888762920278</v>
      </c>
      <c r="BX205" s="30">
        <f>BW205*(8314.4/'Config sheet'!$C$28)*(BS205/(AI205*10^5))</f>
        <v>7.1457774720074169E-2</v>
      </c>
      <c r="BY205" s="30">
        <f t="shared" si="230"/>
        <v>1.1362982115662701</v>
      </c>
      <c r="BZ205" s="30">
        <f t="shared" si="231"/>
        <v>1.0128165093405239</v>
      </c>
      <c r="CA205" s="30">
        <f>('Config sheet'!$C$132*(AJ205-AI205) - 'Config sheet'!$C$133*GERC_A_PARA!AJ205)*10^5</f>
        <v>98748.374295679736</v>
      </c>
      <c r="CB205" s="30">
        <f>('Config sheet'!$C$132*(AJ205-AI205) + 'Config sheet'!$C$133*AI205)*10^5</f>
        <v>123466.52802861204</v>
      </c>
      <c r="CC205" s="30">
        <f>'Config sheet'!$C$148</f>
        <v>386976</v>
      </c>
      <c r="CD205" s="30">
        <f t="shared" si="266"/>
        <v>15.046861106084805</v>
      </c>
      <c r="CE205" s="30"/>
      <c r="CF205" s="30"/>
      <c r="CG205" s="30"/>
      <c r="CH205" s="30"/>
      <c r="CI205" s="30"/>
      <c r="CJ205" s="30"/>
      <c r="CK205" s="30"/>
      <c r="CL205" s="30"/>
      <c r="CM205" s="46">
        <f>P205+'Config sheet'!$O$9-'Config sheet'!$C$139</f>
        <v>35.198900000000002</v>
      </c>
      <c r="CN205" s="46">
        <f>Q205+'Config sheet'!$O$9+'Config sheet'!C$140</f>
        <v>64.498900000000006</v>
      </c>
      <c r="CO205" s="27">
        <f t="shared" si="232"/>
        <v>1.8324123765231302</v>
      </c>
      <c r="CP205" s="46">
        <f>'Config sheet'!$N$47</f>
        <v>1852.7346826837274</v>
      </c>
      <c r="CQ205" s="27">
        <f>'Config sheet'!$N$42</f>
        <v>970.82423361890676</v>
      </c>
      <c r="CR205" s="27">
        <f>'Config sheet'!$N$46</f>
        <v>881.91044906482068</v>
      </c>
      <c r="CS205" s="27">
        <f t="shared" si="233"/>
        <v>1.3865243801119196</v>
      </c>
      <c r="CT205" s="27">
        <f>'Config sheet'!$N$50/100*GERC_A_PARA!CQ205</f>
        <v>274.64617569078871</v>
      </c>
      <c r="CU205" s="27">
        <f t="shared" si="234"/>
        <v>274.64617569078871</v>
      </c>
      <c r="CV205" s="27">
        <f t="shared" si="235"/>
        <v>425.08249932877476</v>
      </c>
      <c r="CW205" s="27">
        <f t="shared" si="236"/>
        <v>1245.4704093096955</v>
      </c>
      <c r="CX205" s="27">
        <f t="shared" si="237"/>
        <v>804.6995239584877</v>
      </c>
      <c r="CY205" s="27">
        <f>'Config sheet'!$N$51/100*GERC_A_PARA!CR205</f>
        <v>198.78261521921058</v>
      </c>
      <c r="CZ205" s="27">
        <f t="shared" si="238"/>
        <v>198.78261521921058</v>
      </c>
      <c r="DA205" s="27">
        <f t="shared" si="239"/>
        <v>307.66498272899918</v>
      </c>
      <c r="DB205" s="27">
        <f t="shared" si="240"/>
        <v>1080.6930642840312</v>
      </c>
      <c r="DC205" s="27">
        <f t="shared" si="241"/>
        <v>698.23673679778165</v>
      </c>
      <c r="DD205" s="50">
        <f t="shared" si="242"/>
        <v>84.504267772837736</v>
      </c>
      <c r="DE205" s="50">
        <f t="shared" si="243"/>
        <v>87.653806843399167</v>
      </c>
      <c r="DF205" s="50">
        <f t="shared" si="244"/>
        <v>54.598281533603469</v>
      </c>
      <c r="DG205" s="50">
        <f t="shared" si="245"/>
        <v>56.633201489810347</v>
      </c>
      <c r="DH205" s="27">
        <f t="shared" si="246"/>
        <v>86.079037308118444</v>
      </c>
      <c r="DI205">
        <f>'Config sheet'!$N$59</f>
        <v>71.978923438716066</v>
      </c>
      <c r="DJ205" s="21">
        <f t="shared" si="267"/>
        <v>70.84738940991268</v>
      </c>
      <c r="DK205" s="19">
        <f>Coeff_Summary!$B$11+Coeff_Summary!$D$11*(F205)+Coeff_Summary!$E$11*CM205*100+Coeff_Summary!$F$11*(F205)^2+Coeff_Summary!$G$11*(F205)*CM205*100+Coeff_Summary!$H$11*(CM205*100)^2</f>
        <v>0.93975551191104301</v>
      </c>
      <c r="DL205" s="19">
        <f>Coeff_Summary!$B$9+Coeff_Summary!$D$9*(G205)+Coeff_Summary!$E$9*CN205*100+Coeff_Summary!$F$9*(G205)^2+Coeff_Summary!$G$9*(G205)*CN205*100+Coeff_Summary!$H$9*(CN205*100)^2</f>
        <v>0.95591414343735592</v>
      </c>
      <c r="DM205" s="30">
        <f t="shared" si="268"/>
        <v>0.94783482767419946</v>
      </c>
      <c r="DN205">
        <f>DK205*8314.4*(GERC_A_PARA!F205+273)/('Config sheet'!$N$28*GERC_A_PARA!CM205*10^5)</f>
        <v>3.9982689041480966E-2</v>
      </c>
      <c r="DO205">
        <f>DL205*(8314.4/'Config sheet'!$N$28)*((GERC_A_PARA!G205+273)/(GERC_A_PARA!CN205*10^5))</f>
        <v>2.6277033556838667E-2</v>
      </c>
      <c r="DP205" s="30">
        <f t="shared" si="269"/>
        <v>1594.8161787277757</v>
      </c>
      <c r="DQ205" s="30">
        <f t="shared" si="247"/>
        <v>39887.66681183441</v>
      </c>
      <c r="DR205" s="30">
        <f t="shared" si="248"/>
        <v>1030.4121320191252</v>
      </c>
      <c r="DS205" s="30">
        <f t="shared" si="249"/>
        <v>39213.411582029883</v>
      </c>
      <c r="DT205" s="19">
        <f>(Coeff_Summary!$B$5+Coeff_Summary!$D$5*(F205)+Coeff_Summary!$E$5*CM205*100+Coeff_Summary!$F$5*(F205)^2+Coeff_Summary!$G$5*(F205)*CM205*100+Coeff_Summary!$H$5*(CM205*100)^2+Coeff_Summary!$B$3+Coeff_Summary!$D$3*(G205)+Coeff_Summary!$E$3*CN205*100+Coeff_Summary!$F$3*(G205)^2+Coeff_Summary!$G$3*(G205)*CN205*100+Coeff_Summary!$H$3*(CN205*100)^2)/2</f>
        <v>1.4142394529054767</v>
      </c>
      <c r="DU205" s="30">
        <f t="shared" si="270"/>
        <v>3.4140626707234119</v>
      </c>
      <c r="DV205" s="30">
        <f>DM205*(8314.4/'Config sheet'!$N$28)*(273+F205)*DU205*((CO205^(1/DU205))-1)</f>
        <v>94062.929089809681</v>
      </c>
      <c r="DW205" s="30">
        <f t="shared" si="250"/>
        <v>352.21207904024641</v>
      </c>
      <c r="DX205" s="30">
        <f t="shared" si="251"/>
        <v>349.21</v>
      </c>
      <c r="DY205" s="30">
        <f t="shared" si="252"/>
        <v>105.53378624930215</v>
      </c>
      <c r="DZ205" s="30">
        <f t="shared" si="253"/>
        <v>987.55913685844871</v>
      </c>
      <c r="EA205" s="65">
        <f>Coeff_Summary!$B$9+Coeff_Summary!$D$9*(DW205-273)+Coeff_Summary!$E$9*CN205*100+Coeff_Summary!$F$9*(DW205-273)^2+Coeff_Summary!$G$9*(DW205-273)*CN205*100+Coeff_Summary!$H$9*(CN205*100)^2</f>
        <v>0.95807297208175812</v>
      </c>
      <c r="EB205" s="30">
        <f>EA205*(8314.4/'Config sheet'!$C$28)*(DW205/(CM205*10^5))</f>
        <v>4.8673976441670215E-2</v>
      </c>
      <c r="EC205" s="30">
        <f t="shared" si="254"/>
        <v>1.2173762597901376</v>
      </c>
      <c r="ED205" s="30">
        <f t="shared" si="255"/>
        <v>1.0171945057214433</v>
      </c>
      <c r="EE205" s="30">
        <f>('Config sheet'!$N$132*(CN205-CM205) - 'Config sheet'!$N$133*GERC_A_PARA!CN205)*10^5</f>
        <v>106976.14782978647</v>
      </c>
      <c r="EF205" s="30">
        <f>('Config sheet'!$N$132*(CN205-CM205) + 'Config sheet'!$N$133*CM205)*10^5</f>
        <v>148732.11886285004</v>
      </c>
      <c r="EG205" s="30">
        <f>'Config sheet'!$N$148</f>
        <v>386976</v>
      </c>
      <c r="EH205" s="30">
        <f t="shared" si="256"/>
        <v>2435.5180515391739</v>
      </c>
      <c r="EI205" s="30">
        <f>'Config sheet'!$E$127+'Config sheet'!$P$127</f>
        <v>3308.2</v>
      </c>
      <c r="EJ205" s="30"/>
      <c r="EK205" s="63">
        <f t="shared" si="257"/>
        <v>53080.657225948598</v>
      </c>
      <c r="EL205" s="63">
        <f t="shared" si="278"/>
        <v>52408.957334740771</v>
      </c>
      <c r="EM205" s="63">
        <f t="shared" si="279"/>
        <v>39887.66681183441</v>
      </c>
      <c r="EN205" s="63">
        <f t="shared" si="280"/>
        <v>39213.411582029883</v>
      </c>
      <c r="EO205" s="30">
        <f>BL205*(('Config sheet'!$D$8+273)/(C205+273))*(GERC_A_PARA!AI205/'Config sheet'!$D$7)*(1/GERC_A_PARA!BG205)*24*10^-3</f>
        <v>1842.257495479744</v>
      </c>
      <c r="EP205" s="30">
        <f>BN205*(('Config sheet'!$D$8+273)/(D205+273))*(GERC_A_PARA!AJ205/'Config sheet'!$D$7)*(1/GERC_A_PARA!BH205)*24*10^-3</f>
        <v>1818.9449702782733</v>
      </c>
      <c r="EQ205" s="30">
        <f t="shared" si="271"/>
        <v>1830.6012328790086</v>
      </c>
      <c r="ER205" s="30">
        <f>DP205*(('Config sheet'!$D$8+273)/(F205+273))*(CM205/'Config sheet'!$D$7)*(1/DK205)*24*10^-3</f>
        <v>1384.371577173654</v>
      </c>
      <c r="ES205" s="30">
        <f>DR205*(('Config sheet'!$D$8+273)/(G205+273))*(CN205/'Config sheet'!$D$7)*(1/DL205)*24*10^-3</f>
        <v>1360.9703644553122</v>
      </c>
      <c r="ET205" s="30">
        <f t="shared" si="272"/>
        <v>1372.6709708144831</v>
      </c>
      <c r="EU205">
        <f t="shared" si="273"/>
        <v>1.0128165093405239</v>
      </c>
      <c r="EV205">
        <f t="shared" si="274"/>
        <v>1.0171945057214435</v>
      </c>
      <c r="EW205" s="30">
        <f t="shared" si="275"/>
        <v>0.79097451081877757</v>
      </c>
      <c r="EX205" s="30">
        <f>'Config sheet'!$C$123/('Config sheet'!$F$17*10^-3)</f>
        <v>1.2841244171864261</v>
      </c>
      <c r="EY205" s="30">
        <f t="shared" si="276"/>
        <v>0.71944344847073893</v>
      </c>
      <c r="EZ205" s="30">
        <f>'Config sheet'!$N$123/('Config sheet'!$Q$17*10^-3)</f>
        <v>1.4616189626248377</v>
      </c>
      <c r="FA205" s="1" t="s">
        <v>612</v>
      </c>
      <c r="FB205" s="30">
        <f t="shared" si="277"/>
        <v>-3.0020790402464286</v>
      </c>
      <c r="FC205" s="30"/>
    </row>
    <row r="206" spans="1:159" x14ac:dyDescent="0.25">
      <c r="A206" s="1">
        <v>43490</v>
      </c>
      <c r="B206" s="2">
        <v>0.62638888888888888</v>
      </c>
      <c r="C206">
        <v>22.96</v>
      </c>
      <c r="D206">
        <v>76.09</v>
      </c>
      <c r="E206">
        <v>21.95</v>
      </c>
      <c r="F206">
        <v>21.9</v>
      </c>
      <c r="G206">
        <v>76.680000000000007</v>
      </c>
      <c r="H206">
        <v>66.81</v>
      </c>
      <c r="I206">
        <v>72.13</v>
      </c>
      <c r="J206">
        <v>72.400000000000006</v>
      </c>
      <c r="K206">
        <v>72.5</v>
      </c>
      <c r="L206">
        <v>70.010000000000005</v>
      </c>
      <c r="M206">
        <v>21.75</v>
      </c>
      <c r="N206">
        <v>34.57</v>
      </c>
      <c r="O206">
        <v>34.08</v>
      </c>
      <c r="P206">
        <v>34.01</v>
      </c>
      <c r="Q206">
        <v>63.15</v>
      </c>
      <c r="R206">
        <v>3.71</v>
      </c>
      <c r="S206">
        <v>82.52</v>
      </c>
      <c r="T206">
        <v>74.790000000000006</v>
      </c>
      <c r="U206">
        <v>72.14</v>
      </c>
      <c r="V206">
        <v>72.14</v>
      </c>
      <c r="W206">
        <v>3.1</v>
      </c>
      <c r="X206">
        <v>2.58</v>
      </c>
      <c r="Y206">
        <v>3.74</v>
      </c>
      <c r="Z206">
        <v>3.62</v>
      </c>
      <c r="AA206">
        <v>4.75</v>
      </c>
      <c r="AB206">
        <v>4.47</v>
      </c>
      <c r="AC206">
        <v>3.89</v>
      </c>
      <c r="AD206">
        <v>1.75</v>
      </c>
      <c r="AE206">
        <v>1.34</v>
      </c>
      <c r="AF206">
        <v>1.91</v>
      </c>
      <c r="AH206" s="4" t="str">
        <f t="shared" si="211"/>
        <v>ON</v>
      </c>
      <c r="AI206" s="31">
        <f>M206+'Config sheet'!$D$9-'Config sheet'!$C$139</f>
        <v>22.7089</v>
      </c>
      <c r="AJ206" s="31">
        <f>N206+'Config sheet'!$D$9+'Config sheet'!$C$140</f>
        <v>35.928899999999999</v>
      </c>
      <c r="AK206" s="25">
        <f t="shared" si="212"/>
        <v>1.5821506105535714</v>
      </c>
      <c r="AL206" s="46">
        <f>'Config sheet'!$C$47</f>
        <v>3546.9708798579968</v>
      </c>
      <c r="AM206" s="4">
        <f>'Config sheet'!$C$42</f>
        <v>1817.9423322060413</v>
      </c>
      <c r="AN206" s="25">
        <f>'Config sheet'!$C$46</f>
        <v>1729.0285476519553</v>
      </c>
      <c r="AO206" s="25">
        <f t="shared" si="213"/>
        <v>1.5621958541271681</v>
      </c>
      <c r="AP206" s="25">
        <f>'Config sheet'!$C$50/100*GERC_A_PARA!AM206</f>
        <v>351.771841281869</v>
      </c>
      <c r="AQ206" s="25">
        <f t="shared" si="214"/>
        <v>351.771841281869</v>
      </c>
      <c r="AR206" s="25">
        <f t="shared" si="215"/>
        <v>471.85059343642575</v>
      </c>
      <c r="AS206" s="27">
        <f t="shared" si="216"/>
        <v>2169.7141734879106</v>
      </c>
      <c r="AT206" s="25">
        <f t="shared" si="217"/>
        <v>1617.5551339346696</v>
      </c>
      <c r="AU206" s="25">
        <f>'Config sheet'!$C$51/100*GERC_A_PARA!AN206</f>
        <v>266.0974934836359</v>
      </c>
      <c r="AV206" s="25">
        <f t="shared" si="218"/>
        <v>266.0974934836359</v>
      </c>
      <c r="AW206" s="25">
        <f t="shared" si="219"/>
        <v>356.93095773288815</v>
      </c>
      <c r="AX206" s="27">
        <f t="shared" si="220"/>
        <v>1995.1260411355911</v>
      </c>
      <c r="AY206" s="25">
        <f t="shared" si="221"/>
        <v>1487.3970083800118</v>
      </c>
      <c r="AZ206" s="31">
        <f t="shared" si="258"/>
        <v>93.394798612294636</v>
      </c>
      <c r="BA206" s="31">
        <f t="shared" si="259"/>
        <v>94.746560756755258</v>
      </c>
      <c r="BB206" s="31">
        <f t="shared" si="260"/>
        <v>69.627252208643739</v>
      </c>
      <c r="BC206" s="31">
        <f t="shared" si="261"/>
        <v>70.635011582366161</v>
      </c>
      <c r="BD206" s="25">
        <f t="shared" si="222"/>
        <v>94.070679684524947</v>
      </c>
      <c r="BE206">
        <f>'Config sheet'!$D$59</f>
        <v>82.44</v>
      </c>
      <c r="BF206" s="30">
        <f t="shared" si="262"/>
        <v>82.100905790014934</v>
      </c>
      <c r="BG206" s="19">
        <f>Coeff_Summary!$B$10+Coeff_Summary!$D$10*(C206)+Coeff_Summary!$E$10*AI206*100+Coeff_Summary!$F$10*(C206)^2+Coeff_Summary!$G$10*(C206)*AI206*100+Coeff_Summary!$H$10*(AI206*100)^2</f>
        <v>0.96024332607669549</v>
      </c>
      <c r="BH206" s="19">
        <f>Coeff_Summary!$B$8+Coeff_Summary!$D$8*(D206)+Coeff_Summary!$E$8*AJ206*100+Coeff_Summary!$F$8*(D206)^2+Coeff_Summary!$G$8*(D206)*AJ206*100+Coeff_Summary!$H$8*(AJ206*100)^2</f>
        <v>0.97218741441389245</v>
      </c>
      <c r="BI206" s="30">
        <f t="shared" si="263"/>
        <v>0.96621537024529403</v>
      </c>
      <c r="BJ206" s="30">
        <f>BG206*8314.4*(GERC_A_PARA!C206+273)/('Config sheet'!$C$28*AI206*10^5)</f>
        <v>6.353913567360657E-2</v>
      </c>
      <c r="BK206">
        <f>BH206*(8314.4/'Config sheet'!$C$28)*(BT206/(AJ206*10^5))</f>
        <v>4.7958607687911887E-2</v>
      </c>
      <c r="BL206" s="30">
        <f t="shared" si="264"/>
        <v>3336.6596148945919</v>
      </c>
      <c r="BM206" s="30">
        <f t="shared" si="223"/>
        <v>52513.456148264886</v>
      </c>
      <c r="BN206" s="30">
        <f t="shared" si="224"/>
        <v>2487.5308260483639</v>
      </c>
      <c r="BO206" s="30">
        <f t="shared" si="225"/>
        <v>51868.286966040374</v>
      </c>
      <c r="BP206" s="19">
        <f>(Coeff_Summary!$B$4+Coeff_Summary!$D$4*(C206)+Coeff_Summary!$E$4*AI206*100+Coeff_Summary!$F$4*(C206)^2+Coeff_Summary!$G$4*(C206)*AI206*100+Coeff_Summary!$H$4*(AI206*100)^2+Coeff_Summary!$B$2+Coeff_Summary!$D$2*(D206)+Coeff_Summary!$E$2*AJ206*100+Coeff_Summary!$F$2*(D206)^2+Coeff_Summary!$G$2*(D206)*AJ206*100+Coeff_Summary!$H$2*(AJ206*100)^2)/2</f>
        <v>1.3630376208607886</v>
      </c>
      <c r="BQ206" s="30">
        <f t="shared" si="265"/>
        <v>3.7545354600686487</v>
      </c>
      <c r="BR206" s="30">
        <f>BI206*(8314.4/'Config sheet'!$C$28)*(273+C206)*BQ206*((AK206^(1/BQ206))-1)</f>
        <v>70850.638112525732</v>
      </c>
      <c r="BS206" s="30">
        <f t="shared" si="226"/>
        <v>334.42719590018589</v>
      </c>
      <c r="BT206" s="30">
        <f t="shared" si="227"/>
        <v>349.09000000000003</v>
      </c>
      <c r="BU206" s="52">
        <f t="shared" si="228"/>
        <v>72.402025033287956</v>
      </c>
      <c r="BV206" s="30">
        <f t="shared" si="229"/>
        <v>1427.4508190313798</v>
      </c>
      <c r="BW206" s="65">
        <f>Coeff_Summary!$B$8+Coeff_Summary!$D$8*(BS206-273)+Coeff_Summary!$E$8*AJ206*100+Coeff_Summary!$F$8*(BS206-273)^2+Coeff_Summary!$G$8*(BS206-273)*AJ206*100+Coeff_Summary!$H$8*(AJ206*100)^2</f>
        <v>0.96527455024793141</v>
      </c>
      <c r="BX206" s="30">
        <f>BW206*(8314.4/'Config sheet'!$C$28)*(BS206/(AI206*10^5))</f>
        <v>7.2173776465355083E-2</v>
      </c>
      <c r="BY206" s="30">
        <f t="shared" si="230"/>
        <v>1.1358948418200665</v>
      </c>
      <c r="BZ206" s="30">
        <f t="shared" si="231"/>
        <v>1.0124386059375148</v>
      </c>
      <c r="CA206" s="30">
        <f>('Config sheet'!$C$132*(AJ206-AI206) - 'Config sheet'!$C$133*GERC_A_PARA!AJ206)*10^5</f>
        <v>98159.635626098956</v>
      </c>
      <c r="CB206" s="30">
        <f>('Config sheet'!$C$132*(AJ206-AI206) + 'Config sheet'!$C$133*AI206)*10^5</f>
        <v>122718.6357067685</v>
      </c>
      <c r="CC206" s="30">
        <f>'Config sheet'!$C$148</f>
        <v>386976</v>
      </c>
      <c r="CD206" s="30">
        <f t="shared" si="266"/>
        <v>14.662804099814139</v>
      </c>
      <c r="CE206" s="30"/>
      <c r="CF206" s="30"/>
      <c r="CG206" s="30"/>
      <c r="CH206" s="30"/>
      <c r="CI206" s="30"/>
      <c r="CJ206" s="30"/>
      <c r="CK206" s="30"/>
      <c r="CL206" s="30"/>
      <c r="CM206" s="46">
        <f>P206+'Config sheet'!$O$9-'Config sheet'!$C$139</f>
        <v>34.968899999999998</v>
      </c>
      <c r="CN206" s="46">
        <f>Q206+'Config sheet'!$O$9+'Config sheet'!C$140</f>
        <v>64.508900000000011</v>
      </c>
      <c r="CO206" s="27">
        <f t="shared" si="232"/>
        <v>1.8447506212663256</v>
      </c>
      <c r="CP206" s="46">
        <f>'Config sheet'!$N$47</f>
        <v>1852.7346826837274</v>
      </c>
      <c r="CQ206" s="27">
        <f>'Config sheet'!$N$42</f>
        <v>970.82423361890676</v>
      </c>
      <c r="CR206" s="27">
        <f>'Config sheet'!$N$46</f>
        <v>881.91044906482068</v>
      </c>
      <c r="CS206" s="27">
        <f t="shared" si="233"/>
        <v>1.3855131135382277</v>
      </c>
      <c r="CT206" s="27">
        <f>'Config sheet'!$N$50/100*GERC_A_PARA!CQ206</f>
        <v>274.64617569078871</v>
      </c>
      <c r="CU206" s="27">
        <f t="shared" si="234"/>
        <v>274.64617569078871</v>
      </c>
      <c r="CV206" s="27">
        <f t="shared" si="235"/>
        <v>427.28259289552574</v>
      </c>
      <c r="CW206" s="27">
        <f t="shared" si="236"/>
        <v>1245.4704093096955</v>
      </c>
      <c r="CX206" s="27">
        <f t="shared" si="237"/>
        <v>800.55609692620135</v>
      </c>
      <c r="CY206" s="27">
        <f>'Config sheet'!$N$51/100*GERC_A_PARA!CR206</f>
        <v>198.78261521921058</v>
      </c>
      <c r="CZ206" s="27">
        <f t="shared" si="238"/>
        <v>198.78261521921058</v>
      </c>
      <c r="DA206" s="27">
        <f t="shared" si="239"/>
        <v>309.25736009171214</v>
      </c>
      <c r="DB206" s="27">
        <f t="shared" si="240"/>
        <v>1080.6930642840312</v>
      </c>
      <c r="DC206" s="27">
        <f t="shared" si="241"/>
        <v>694.64149051759046</v>
      </c>
      <c r="DD206" s="50">
        <f t="shared" si="242"/>
        <v>84.277646568858316</v>
      </c>
      <c r="DE206" s="50">
        <f t="shared" si="243"/>
        <v>87.473246859740783</v>
      </c>
      <c r="DF206" s="50">
        <f t="shared" si="244"/>
        <v>54.171486765940834</v>
      </c>
      <c r="DG206" s="50">
        <f t="shared" si="245"/>
        <v>56.225535804025171</v>
      </c>
      <c r="DH206" s="27">
        <f t="shared" si="246"/>
        <v>85.875446714299557</v>
      </c>
      <c r="DI206">
        <f>'Config sheet'!$N$59</f>
        <v>71.978923438716066</v>
      </c>
      <c r="DJ206" s="21">
        <f t="shared" si="267"/>
        <v>70.536978999641278</v>
      </c>
      <c r="DK206" s="19">
        <f>Coeff_Summary!$B$11+Coeff_Summary!$D$11*(F206)+Coeff_Summary!$E$11*CM206*100+Coeff_Summary!$F$11*(F206)^2+Coeff_Summary!$G$11*(F206)*CM206*100+Coeff_Summary!$H$11*(CM206*100)^2</f>
        <v>0.94006401240300597</v>
      </c>
      <c r="DL206" s="19">
        <f>Coeff_Summary!$B$9+Coeff_Summary!$D$9*(G206)+Coeff_Summary!$E$9*CN206*100+Coeff_Summary!$F$9*(G206)^2+Coeff_Summary!$G$9*(G206)*CN206*100+Coeff_Summary!$H$9*(CN206*100)^2</f>
        <v>0.95625263181879538</v>
      </c>
      <c r="DM206" s="30">
        <f t="shared" si="268"/>
        <v>0.94815832211090068</v>
      </c>
      <c r="DN206">
        <f>DK206*8314.4*(GERC_A_PARA!F206+273)/('Config sheet'!$N$28*GERC_A_PARA!CM206*10^5)</f>
        <v>4.0250688486201711E-2</v>
      </c>
      <c r="DO206">
        <f>DL206*(8314.4/'Config sheet'!$N$28)*((GERC_A_PARA!G206+273)/(GERC_A_PARA!CN206*10^5))</f>
        <v>2.6317636560377736E-2</v>
      </c>
      <c r="DP206" s="30">
        <f t="shared" si="269"/>
        <v>1591.0441851854112</v>
      </c>
      <c r="DQ206" s="30">
        <f t="shared" si="247"/>
        <v>39528.371936565381</v>
      </c>
      <c r="DR206" s="30">
        <f t="shared" si="248"/>
        <v>1022.6819629019712</v>
      </c>
      <c r="DS206" s="30">
        <f t="shared" si="249"/>
        <v>38859.1870913538</v>
      </c>
      <c r="DT206" s="19">
        <f>(Coeff_Summary!$B$5+Coeff_Summary!$D$5*(F206)+Coeff_Summary!$E$5*CM206*100+Coeff_Summary!$F$5*(F206)^2+Coeff_Summary!$G$5*(F206)*CM206*100+Coeff_Summary!$H$5*(CM206*100)^2+Coeff_Summary!$B$3+Coeff_Summary!$D$3*(G206)+Coeff_Summary!$E$3*CN206*100+Coeff_Summary!$F$3*(G206)^2+Coeff_Summary!$G$3*(G206)*CN206*100+Coeff_Summary!$H$3*(CN206*100)^2)/2</f>
        <v>1.4134572179614424</v>
      </c>
      <c r="DU206" s="30">
        <f t="shared" si="270"/>
        <v>3.4186299248336174</v>
      </c>
      <c r="DV206" s="30">
        <f>DM206*(8314.4/'Config sheet'!$N$28)*(273+F206)*DU206*((CO206^(1/DU206))-1)</f>
        <v>95202.869415399255</v>
      </c>
      <c r="DW206" s="30">
        <f t="shared" si="250"/>
        <v>352.74875310742425</v>
      </c>
      <c r="DX206" s="30">
        <f t="shared" si="251"/>
        <v>349.68</v>
      </c>
      <c r="DY206" s="30">
        <f t="shared" si="252"/>
        <v>105.60195894016839</v>
      </c>
      <c r="DZ206" s="30">
        <f t="shared" si="253"/>
        <v>989.88442319109186</v>
      </c>
      <c r="EA206" s="65">
        <f>Coeff_Summary!$B$9+Coeff_Summary!$D$9*(DW206-273)+Coeff_Summary!$E$9*CN206*100+Coeff_Summary!$F$9*(DW206-273)^2+Coeff_Summary!$G$9*(DW206-273)*CN206*100+Coeff_Summary!$H$9*(CN206*100)^2</f>
        <v>0.95844581816626517</v>
      </c>
      <c r="EB206" s="30">
        <f>EA206*(8314.4/'Config sheet'!$C$28)*(DW206/(CM206*10^5))</f>
        <v>4.9087867720579714E-2</v>
      </c>
      <c r="EC206" s="30">
        <f t="shared" si="254"/>
        <v>1.2195534925423066</v>
      </c>
      <c r="ED206" s="30">
        <f t="shared" si="255"/>
        <v>1.0172207628440193</v>
      </c>
      <c r="EE206" s="30">
        <f>('Config sheet'!$N$132*(CN206-CM206) - 'Config sheet'!$N$133*GERC_A_PARA!CN206)*10^5</f>
        <v>108069.48797550477</v>
      </c>
      <c r="EF206" s="30">
        <f>('Config sheet'!$N$132*(CN206-CM206) + 'Config sheet'!$N$133*CM206)*10^5</f>
        <v>149733.31742041622</v>
      </c>
      <c r="EG206" s="30">
        <f>'Config sheet'!$N$148</f>
        <v>386976</v>
      </c>
      <c r="EH206" s="30">
        <f t="shared" si="256"/>
        <v>2417.3352422224716</v>
      </c>
      <c r="EI206" s="30">
        <f>'Config sheet'!$E$127+'Config sheet'!$P$127</f>
        <v>3308.2</v>
      </c>
      <c r="EJ206" s="30"/>
      <c r="EK206" s="63">
        <f t="shared" si="257"/>
        <v>52513.456148264886</v>
      </c>
      <c r="EL206" s="63">
        <f t="shared" si="278"/>
        <v>51868.286966040374</v>
      </c>
      <c r="EM206" s="63">
        <f t="shared" si="279"/>
        <v>39528.371936565381</v>
      </c>
      <c r="EN206" s="63">
        <f t="shared" si="280"/>
        <v>38859.1870913538</v>
      </c>
      <c r="EO206" s="30">
        <f>BL206*(('Config sheet'!$D$8+273)/(C206+273))*(GERC_A_PARA!AI206/'Config sheet'!$D$7)*(1/GERC_A_PARA!BG206)*24*10^-3</f>
        <v>1822.5717852527769</v>
      </c>
      <c r="EP206" s="30">
        <f>BN206*(('Config sheet'!$D$8+273)/(D206+273))*(GERC_A_PARA!AJ206/'Config sheet'!$D$7)*(1/GERC_A_PARA!BH206)*24*10^-3</f>
        <v>1800.1800549328923</v>
      </c>
      <c r="EQ206" s="30">
        <f t="shared" si="271"/>
        <v>1811.3759200928346</v>
      </c>
      <c r="ER206" s="30">
        <f>DP206*(('Config sheet'!$D$8+273)/(F206+273))*(CM206/'Config sheet'!$D$7)*(1/DK206)*24*10^-3</f>
        <v>1371.9016170856646</v>
      </c>
      <c r="ES206" s="30">
        <f>DR206*(('Config sheet'!$D$8+273)/(G206+273))*(CN206/'Config sheet'!$D$7)*(1/DL206)*24*10^-3</f>
        <v>1348.6763809755544</v>
      </c>
      <c r="ET206" s="30">
        <f t="shared" si="272"/>
        <v>1360.2889990306094</v>
      </c>
      <c r="EU206">
        <f t="shared" si="273"/>
        <v>1.0124386059375152</v>
      </c>
      <c r="EV206">
        <f t="shared" si="274"/>
        <v>1.0172207628440193</v>
      </c>
      <c r="EW206" s="30">
        <f t="shared" si="275"/>
        <v>0.7880478056472241</v>
      </c>
      <c r="EX206" s="30">
        <f>'Config sheet'!$C$123/('Config sheet'!$F$17*10^-3)</f>
        <v>1.2841244171864261</v>
      </c>
      <c r="EY206" s="30">
        <f t="shared" si="276"/>
        <v>0.72770155746059761</v>
      </c>
      <c r="EZ206" s="30">
        <f>'Config sheet'!$N$123/('Config sheet'!$Q$17*10^-3)</f>
        <v>1.4616189626248377</v>
      </c>
      <c r="FA206" s="1" t="s">
        <v>613</v>
      </c>
      <c r="FB206" s="30">
        <f t="shared" si="277"/>
        <v>-3.0687531074242429</v>
      </c>
      <c r="FC206" s="30"/>
    </row>
    <row r="207" spans="1:159" x14ac:dyDescent="0.25">
      <c r="A207" s="1">
        <v>43490</v>
      </c>
      <c r="B207" s="2">
        <v>0.66805555555555562</v>
      </c>
      <c r="C207">
        <v>22.23</v>
      </c>
      <c r="D207">
        <v>75.27</v>
      </c>
      <c r="E207">
        <v>21.9</v>
      </c>
      <c r="F207">
        <v>21.87</v>
      </c>
      <c r="G207">
        <v>75.709999999999994</v>
      </c>
      <c r="H207">
        <v>66.680000000000007</v>
      </c>
      <c r="I207">
        <v>72</v>
      </c>
      <c r="J207">
        <v>72.290000000000006</v>
      </c>
      <c r="K207">
        <v>72.33</v>
      </c>
      <c r="L207">
        <v>69.89</v>
      </c>
      <c r="M207">
        <v>21.98</v>
      </c>
      <c r="N207">
        <v>34.799999999999997</v>
      </c>
      <c r="O207">
        <v>34.33</v>
      </c>
      <c r="P207">
        <v>34.25</v>
      </c>
      <c r="Q207">
        <v>62.85</v>
      </c>
      <c r="R207">
        <v>3.71</v>
      </c>
      <c r="S207">
        <v>82.32</v>
      </c>
      <c r="T207">
        <v>75.05</v>
      </c>
      <c r="U207">
        <v>72.13</v>
      </c>
      <c r="V207">
        <v>72.13</v>
      </c>
      <c r="W207">
        <v>3.16</v>
      </c>
      <c r="X207">
        <v>2.58</v>
      </c>
      <c r="Y207">
        <v>3.74</v>
      </c>
      <c r="Z207">
        <v>3.64</v>
      </c>
      <c r="AA207">
        <v>4.71</v>
      </c>
      <c r="AB207">
        <v>4.4000000000000004</v>
      </c>
      <c r="AC207">
        <v>3.86</v>
      </c>
      <c r="AD207">
        <v>1.56</v>
      </c>
      <c r="AE207">
        <v>1.39</v>
      </c>
      <c r="AF207">
        <v>2.27</v>
      </c>
      <c r="AH207" s="4" t="str">
        <f t="shared" si="211"/>
        <v>ON</v>
      </c>
      <c r="AI207" s="31">
        <f>M207+'Config sheet'!$D$9-'Config sheet'!$C$139</f>
        <v>22.9389</v>
      </c>
      <c r="AJ207" s="31">
        <f>N207+'Config sheet'!$D$9+'Config sheet'!$C$140</f>
        <v>36.158899999999996</v>
      </c>
      <c r="AK207" s="25">
        <f t="shared" si="212"/>
        <v>1.5763135982980874</v>
      </c>
      <c r="AL207" s="46">
        <f>'Config sheet'!$C$47</f>
        <v>3546.9708798579968</v>
      </c>
      <c r="AM207" s="4">
        <f>'Config sheet'!$C$42</f>
        <v>1817.9423322060413</v>
      </c>
      <c r="AN207" s="25">
        <f>'Config sheet'!$C$46</f>
        <v>1729.0285476519553</v>
      </c>
      <c r="AO207" s="25">
        <f t="shared" si="213"/>
        <v>1.5699997224218936</v>
      </c>
      <c r="AP207" s="25">
        <f>'Config sheet'!$C$50/100*GERC_A_PARA!AM207</f>
        <v>351.771841281869</v>
      </c>
      <c r="AQ207" s="25">
        <f t="shared" si="214"/>
        <v>351.771841281869</v>
      </c>
      <c r="AR207" s="25">
        <f t="shared" si="215"/>
        <v>470.05439175991245</v>
      </c>
      <c r="AS207" s="27">
        <f t="shared" si="216"/>
        <v>2169.7141734879106</v>
      </c>
      <c r="AT207" s="25">
        <f t="shared" si="217"/>
        <v>1623.7362382799517</v>
      </c>
      <c r="AU207" s="25">
        <f>'Config sheet'!$C$51/100*GERC_A_PARA!AN207</f>
        <v>266.0974934836359</v>
      </c>
      <c r="AV207" s="25">
        <f t="shared" si="218"/>
        <v>266.0974934836359</v>
      </c>
      <c r="AW207" s="25">
        <f t="shared" si="219"/>
        <v>355.57222258748948</v>
      </c>
      <c r="AX207" s="27">
        <f t="shared" si="220"/>
        <v>1995.1260411355911</v>
      </c>
      <c r="AY207" s="25">
        <f t="shared" si="221"/>
        <v>1493.0807442346863</v>
      </c>
      <c r="AZ207" s="31">
        <f t="shared" si="258"/>
        <v>93.493602718711671</v>
      </c>
      <c r="BA207" s="31">
        <f t="shared" si="259"/>
        <v>94.825144487905561</v>
      </c>
      <c r="BB207" s="31">
        <f t="shared" si="260"/>
        <v>69.96725773223929</v>
      </c>
      <c r="BC207" s="31">
        <f t="shared" si="261"/>
        <v>70.96373581669954</v>
      </c>
      <c r="BD207" s="25">
        <f t="shared" si="222"/>
        <v>94.159373603308609</v>
      </c>
      <c r="BE207">
        <f>'Config sheet'!$D$59</f>
        <v>82.44</v>
      </c>
      <c r="BF207" s="30">
        <f t="shared" si="262"/>
        <v>82.312435188889026</v>
      </c>
      <c r="BG207" s="19">
        <f>Coeff_Summary!$B$10+Coeff_Summary!$D$10*(C207)+Coeff_Summary!$E$10*AI207*100+Coeff_Summary!$F$10*(C207)^2+Coeff_Summary!$G$10*(C207)*AI207*100+Coeff_Summary!$H$10*(AI207*100)^2</f>
        <v>0.95946353260169281</v>
      </c>
      <c r="BH207" s="19">
        <f>Coeff_Summary!$B$8+Coeff_Summary!$D$8*(D207)+Coeff_Summary!$E$8*AJ207*100+Coeff_Summary!$F$8*(D207)^2+Coeff_Summary!$G$8*(D207)*AJ207*100+Coeff_Summary!$H$8*(AJ207*100)^2</f>
        <v>0.97167605277719526</v>
      </c>
      <c r="BI207" s="30">
        <f t="shared" si="263"/>
        <v>0.96556979268944398</v>
      </c>
      <c r="BJ207" s="30">
        <f>BG207*8314.4*(GERC_A_PARA!C207+273)/('Config sheet'!$C$28*AI207*10^5)</f>
        <v>6.2695945420396831E-2</v>
      </c>
      <c r="BK207">
        <f>BH207*(8314.4/'Config sheet'!$C$28)*(BT207/(AJ207*10^5))</f>
        <v>4.7516609002376795E-2</v>
      </c>
      <c r="BL207" s="30">
        <f t="shared" si="264"/>
        <v>3339.8055623660539</v>
      </c>
      <c r="BM207" s="30">
        <f t="shared" si="223"/>
        <v>53269.881169692308</v>
      </c>
      <c r="BN207" s="30">
        <f t="shared" si="224"/>
        <v>2499.3906509377061</v>
      </c>
      <c r="BO207" s="30">
        <f t="shared" si="225"/>
        <v>52600.358136092706</v>
      </c>
      <c r="BP207" s="19">
        <f>(Coeff_Summary!$B$4+Coeff_Summary!$D$4*(C207)+Coeff_Summary!$E$4*AI207*100+Coeff_Summary!$F$4*(C207)^2+Coeff_Summary!$G$4*(C207)*AI207*100+Coeff_Summary!$H$4*(AI207*100)^2+Coeff_Summary!$B$2+Coeff_Summary!$D$2*(D207)+Coeff_Summary!$E$2*AJ207*100+Coeff_Summary!$F$2*(D207)^2+Coeff_Summary!$G$2*(D207)*AJ207*100+Coeff_Summary!$H$2*(AJ207*100)^2)/2</f>
        <v>1.3645680219996634</v>
      </c>
      <c r="BQ207" s="30">
        <f t="shared" si="265"/>
        <v>3.7429723389203984</v>
      </c>
      <c r="BR207" s="30">
        <f>BI207*(8314.4/'Config sheet'!$C$28)*(273+C207)*BQ207*((AK207^(1/BQ207))-1)</f>
        <v>70037.855126715585</v>
      </c>
      <c r="BS207" s="30">
        <f t="shared" si="226"/>
        <v>333.39888423271117</v>
      </c>
      <c r="BT207" s="30">
        <f t="shared" si="227"/>
        <v>348.27</v>
      </c>
      <c r="BU207" s="52">
        <f t="shared" si="228"/>
        <v>71.962451419138716</v>
      </c>
      <c r="BV207" s="30">
        <f t="shared" si="229"/>
        <v>1440.1446504410453</v>
      </c>
      <c r="BW207" s="65">
        <f>Coeff_Summary!$B$8+Coeff_Summary!$D$8*(BS207-273)+Coeff_Summary!$E$8*AJ207*100+Coeff_Summary!$F$8*(BS207-273)^2+Coeff_Summary!$G$8*(BS207-273)*AJ207*100+Coeff_Summary!$H$8*(AJ207*100)^2</f>
        <v>0.96455460930130377</v>
      </c>
      <c r="BX207" s="30">
        <f>BW207*(8314.4/'Config sheet'!$C$28)*(BS207/(AI207*10^5))</f>
        <v>7.117729173764635E-2</v>
      </c>
      <c r="BY207" s="30">
        <f t="shared" si="230"/>
        <v>1.1352774291922598</v>
      </c>
      <c r="BZ207" s="30">
        <f t="shared" si="231"/>
        <v>1.0127284881191749</v>
      </c>
      <c r="CA207" s="30">
        <f>('Config sheet'!$C$132*(AJ207-AI207) - 'Config sheet'!$C$133*GERC_A_PARA!AJ207)*10^5</f>
        <v>98063.305783939897</v>
      </c>
      <c r="CB207" s="30">
        <f>('Config sheet'!$C$132*(AJ207-AI207) + 'Config sheet'!$C$133*AI207)*10^5</f>
        <v>122814.96554892752</v>
      </c>
      <c r="CC207" s="30">
        <f>'Config sheet'!$C$148</f>
        <v>386976</v>
      </c>
      <c r="CD207" s="30">
        <f t="shared" si="266"/>
        <v>14.871115767288813</v>
      </c>
      <c r="CE207" s="30"/>
      <c r="CF207" s="30"/>
      <c r="CG207" s="30"/>
      <c r="CH207" s="30"/>
      <c r="CI207" s="30"/>
      <c r="CJ207" s="30"/>
      <c r="CK207" s="30"/>
      <c r="CL207" s="30"/>
      <c r="CM207" s="46">
        <f>P207+'Config sheet'!$O$9-'Config sheet'!$C$139</f>
        <v>35.2089</v>
      </c>
      <c r="CN207" s="46">
        <f>Q207+'Config sheet'!$O$9+'Config sheet'!C$140</f>
        <v>64.2089</v>
      </c>
      <c r="CO207" s="27">
        <f t="shared" si="232"/>
        <v>1.8236553825879251</v>
      </c>
      <c r="CP207" s="46">
        <f>'Config sheet'!$N$47</f>
        <v>1852.7346826837274</v>
      </c>
      <c r="CQ207" s="27">
        <f>'Config sheet'!$N$42</f>
        <v>970.82423361890676</v>
      </c>
      <c r="CR207" s="27">
        <f>'Config sheet'!$N$46</f>
        <v>881.91044906482068</v>
      </c>
      <c r="CS207" s="27">
        <f t="shared" si="233"/>
        <v>1.3871894874089497</v>
      </c>
      <c r="CT207" s="27">
        <f>'Config sheet'!$N$50/100*GERC_A_PARA!CQ207</f>
        <v>274.64617569078871</v>
      </c>
      <c r="CU207" s="27">
        <f t="shared" si="234"/>
        <v>274.64617569078871</v>
      </c>
      <c r="CV207" s="27">
        <f t="shared" si="235"/>
        <v>423.52837974741624</v>
      </c>
      <c r="CW207" s="27">
        <f t="shared" si="236"/>
        <v>1245.4704093096955</v>
      </c>
      <c r="CX207" s="27">
        <f t="shared" si="237"/>
        <v>807.65233502640126</v>
      </c>
      <c r="CY207" s="27">
        <f>'Config sheet'!$N$51/100*GERC_A_PARA!CR207</f>
        <v>198.78261521921058</v>
      </c>
      <c r="CZ207" s="27">
        <f t="shared" si="238"/>
        <v>198.78261521921058</v>
      </c>
      <c r="DA207" s="27">
        <f t="shared" si="239"/>
        <v>306.54014655034564</v>
      </c>
      <c r="DB207" s="27">
        <f t="shared" si="240"/>
        <v>1080.6930642840312</v>
      </c>
      <c r="DC207" s="27">
        <f t="shared" si="241"/>
        <v>700.79888714465653</v>
      </c>
      <c r="DD207" s="50">
        <f t="shared" si="242"/>
        <v>84.664350260227366</v>
      </c>
      <c r="DE207" s="50">
        <f t="shared" si="243"/>
        <v>87.781352239855948</v>
      </c>
      <c r="DF207" s="50">
        <f t="shared" si="244"/>
        <v>54.902436597482179</v>
      </c>
      <c r="DG207" s="50">
        <f t="shared" si="245"/>
        <v>56.923724223676558</v>
      </c>
      <c r="DH207" s="27">
        <f t="shared" si="246"/>
        <v>86.222851250041657</v>
      </c>
      <c r="DI207">
        <f>'Config sheet'!$N$59</f>
        <v>71.978923438716066</v>
      </c>
      <c r="DJ207" s="21">
        <f t="shared" si="267"/>
        <v>71.067965830310513</v>
      </c>
      <c r="DK207" s="19">
        <f>Coeff_Summary!$B$11+Coeff_Summary!$D$11*(F207)+Coeff_Summary!$E$11*CM207*100+Coeff_Summary!$F$11*(F207)^2+Coeff_Summary!$G$11*(F207)*CM207*100+Coeff_Summary!$H$11*(CM207*100)^2</f>
        <v>0.93966246897521455</v>
      </c>
      <c r="DL207" s="19">
        <f>Coeff_Summary!$B$9+Coeff_Summary!$D$9*(G207)+Coeff_Summary!$E$9*CN207*100+Coeff_Summary!$F$9*(G207)^2+Coeff_Summary!$G$9*(G207)*CN207*100+Coeff_Summary!$H$9*(CN207*100)^2</f>
        <v>0.95569034170742462</v>
      </c>
      <c r="DM207" s="30">
        <f t="shared" si="268"/>
        <v>0.94767640534131958</v>
      </c>
      <c r="DN207">
        <f>DK207*8314.4*(GERC_A_PARA!F207+273)/('Config sheet'!$N$28*GERC_A_PARA!CM207*10^5)</f>
        <v>3.9955180638307913E-2</v>
      </c>
      <c r="DO207">
        <f>DL207*(8314.4/'Config sheet'!$N$28)*((GERC_A_PARA!G207+273)/(GERC_A_PARA!CN207*10^5))</f>
        <v>2.6351749514593192E-2</v>
      </c>
      <c r="DP207" s="30">
        <f t="shared" si="269"/>
        <v>1597.4806695083216</v>
      </c>
      <c r="DQ207" s="30">
        <f t="shared" si="247"/>
        <v>39981.815724209286</v>
      </c>
      <c r="DR207" s="30">
        <f t="shared" si="248"/>
        <v>1035.921032923645</v>
      </c>
      <c r="DS207" s="30">
        <f t="shared" si="249"/>
        <v>39311.281110575525</v>
      </c>
      <c r="DT207" s="19">
        <f>(Coeff_Summary!$B$5+Coeff_Summary!$D$5*(F207)+Coeff_Summary!$E$5*CM207*100+Coeff_Summary!$F$5*(F207)^2+Coeff_Summary!$G$5*(F207)*CM207*100+Coeff_Summary!$H$5*(CM207*100)^2+Coeff_Summary!$B$3+Coeff_Summary!$D$3*(G207)+Coeff_Summary!$E$3*CN207*100+Coeff_Summary!$F$3*(G207)^2+Coeff_Summary!$G$3*(G207)*CN207*100+Coeff_Summary!$H$3*(CN207*100)^2)/2</f>
        <v>1.4144927131988487</v>
      </c>
      <c r="DU207" s="30">
        <f t="shared" si="270"/>
        <v>3.4125876478804589</v>
      </c>
      <c r="DV207" s="30">
        <f>DM207*(8314.4/'Config sheet'!$N$28)*(273+F207)*DU207*((CO207^(1/DU207))-1)</f>
        <v>93211.158267609717</v>
      </c>
      <c r="DW207" s="30">
        <f t="shared" si="250"/>
        <v>351.63765279887338</v>
      </c>
      <c r="DX207" s="30">
        <f t="shared" si="251"/>
        <v>348.71</v>
      </c>
      <c r="DY207" s="30">
        <f t="shared" si="252"/>
        <v>105.43769093401446</v>
      </c>
      <c r="DZ207" s="30">
        <f t="shared" si="253"/>
        <v>981.82035292925673</v>
      </c>
      <c r="EA207" s="65">
        <f>Coeff_Summary!$B$9+Coeff_Summary!$D$9*(DW207-273)+Coeff_Summary!$E$9*CN207*100+Coeff_Summary!$F$9*(DW207-273)^2+Coeff_Summary!$G$9*(DW207-273)*CN207*100+Coeff_Summary!$H$9*(CN207*100)^2</f>
        <v>0.95780133314143867</v>
      </c>
      <c r="EB207" s="30">
        <f>EA207*(8314.4/'Config sheet'!$C$28)*(DW207/(CM207*10^5))</f>
        <v>4.8567017833731636E-2</v>
      </c>
      <c r="EC207" s="30">
        <f t="shared" si="254"/>
        <v>1.2155374361433104</v>
      </c>
      <c r="ED207" s="30">
        <f t="shared" si="255"/>
        <v>1.0170570532094252</v>
      </c>
      <c r="EE207" s="30">
        <f>('Config sheet'!$N$132*(CN207-CM207) - 'Config sheet'!$N$133*GERC_A_PARA!CN207)*10^5</f>
        <v>105725.69669633052</v>
      </c>
      <c r="EF207" s="30">
        <f>('Config sheet'!$N$132*(CN207-CM207) + 'Config sheet'!$N$133*CM207)*10^5</f>
        <v>147364.39661720046</v>
      </c>
      <c r="EG207" s="30">
        <f>'Config sheet'!$N$148</f>
        <v>386976</v>
      </c>
      <c r="EH207" s="30">
        <f t="shared" si="256"/>
        <v>2421.9650033703019</v>
      </c>
      <c r="EI207" s="30">
        <f>'Config sheet'!$E$127+'Config sheet'!$P$127</f>
        <v>3308.2</v>
      </c>
      <c r="EJ207" s="30"/>
      <c r="EK207" s="63">
        <f t="shared" si="257"/>
        <v>53269.881169692308</v>
      </c>
      <c r="EL207" s="63">
        <f t="shared" si="278"/>
        <v>52600.358136092706</v>
      </c>
      <c r="EM207" s="63">
        <f t="shared" si="279"/>
        <v>39981.815724209286</v>
      </c>
      <c r="EN207" s="63">
        <f t="shared" si="280"/>
        <v>39311.281110575525</v>
      </c>
      <c r="EO207" s="30">
        <f>BL207*(('Config sheet'!$D$8+273)/(C207+273))*(GERC_A_PARA!AI207/'Config sheet'!$D$7)*(1/GERC_A_PARA!BG207)*24*10^-3</f>
        <v>1848.8248449984626</v>
      </c>
      <c r="EP207" s="30">
        <f>BN207*(('Config sheet'!$D$8+273)/(D207+273))*(GERC_A_PARA!AJ207/'Config sheet'!$D$7)*(1/GERC_A_PARA!BH207)*24*10^-3</f>
        <v>1825.5878714659973</v>
      </c>
      <c r="EQ207" s="30">
        <f t="shared" si="271"/>
        <v>1837.2063582322298</v>
      </c>
      <c r="ER207" s="30">
        <f>DP207*(('Config sheet'!$D$8+273)/(F207+273))*(CM207/'Config sheet'!$D$7)*(1/DK207)*24*10^-3</f>
        <v>1387.6391806393676</v>
      </c>
      <c r="ES207" s="30">
        <f>DR207*(('Config sheet'!$D$8+273)/(G207+273))*(CN207/'Config sheet'!$D$7)*(1/DL207)*24*10^-3</f>
        <v>1364.3670984440191</v>
      </c>
      <c r="ET207" s="30">
        <f t="shared" si="272"/>
        <v>1376.0031395416934</v>
      </c>
      <c r="EU207">
        <f t="shared" si="273"/>
        <v>1.0127284881191752</v>
      </c>
      <c r="EV207">
        <f t="shared" si="274"/>
        <v>1.017057053209425</v>
      </c>
      <c r="EW207" s="30">
        <f t="shared" si="275"/>
        <v>0.78387745828768007</v>
      </c>
      <c r="EX207" s="30">
        <f>'Config sheet'!$C$123/('Config sheet'!$F$17*10^-3)</f>
        <v>1.2841244171864261</v>
      </c>
      <c r="EY207" s="30">
        <f t="shared" si="276"/>
        <v>0.71353060521088096</v>
      </c>
      <c r="EZ207" s="30">
        <f>'Config sheet'!$N$123/('Config sheet'!$Q$17*10^-3)</f>
        <v>1.4616189626248377</v>
      </c>
      <c r="FA207" s="1" t="s">
        <v>614</v>
      </c>
      <c r="FB207" s="30">
        <f t="shared" si="277"/>
        <v>-2.927652798873396</v>
      </c>
      <c r="FC207" s="30"/>
    </row>
    <row r="208" spans="1:159" x14ac:dyDescent="0.25">
      <c r="A208" s="1">
        <v>43490</v>
      </c>
      <c r="B208" s="2">
        <v>0.70972222222222225</v>
      </c>
      <c r="C208">
        <v>22.14</v>
      </c>
      <c r="D208">
        <v>75.14</v>
      </c>
      <c r="E208">
        <v>21.98</v>
      </c>
      <c r="F208">
        <v>21.93</v>
      </c>
      <c r="G208">
        <v>75.790000000000006</v>
      </c>
      <c r="H208">
        <v>66.45</v>
      </c>
      <c r="I208">
        <v>71.739999999999995</v>
      </c>
      <c r="J208">
        <v>72.06</v>
      </c>
      <c r="K208">
        <v>72.06</v>
      </c>
      <c r="L208">
        <v>69.62</v>
      </c>
      <c r="M208">
        <v>21.66</v>
      </c>
      <c r="N208">
        <v>34.4</v>
      </c>
      <c r="O208">
        <v>33.93</v>
      </c>
      <c r="P208">
        <v>33.85</v>
      </c>
      <c r="Q208">
        <v>62.44</v>
      </c>
      <c r="R208">
        <v>3.72</v>
      </c>
      <c r="S208">
        <v>82.34</v>
      </c>
      <c r="T208">
        <v>75.17</v>
      </c>
      <c r="U208">
        <v>72.27</v>
      </c>
      <c r="V208">
        <v>72.27</v>
      </c>
      <c r="W208">
        <v>3.08</v>
      </c>
      <c r="X208">
        <v>2.54</v>
      </c>
      <c r="Y208">
        <v>3.65</v>
      </c>
      <c r="Z208">
        <v>3.62</v>
      </c>
      <c r="AA208">
        <v>4.6500000000000004</v>
      </c>
      <c r="AB208">
        <v>4.43</v>
      </c>
      <c r="AC208">
        <v>3.83</v>
      </c>
      <c r="AD208">
        <v>1.52</v>
      </c>
      <c r="AE208">
        <v>1.59</v>
      </c>
      <c r="AF208">
        <v>2.25</v>
      </c>
      <c r="AH208" s="4" t="str">
        <f t="shared" si="211"/>
        <v>ON</v>
      </c>
      <c r="AI208" s="31">
        <f>M208+'Config sheet'!$D$9-'Config sheet'!$C$139</f>
        <v>22.6189</v>
      </c>
      <c r="AJ208" s="31">
        <f>N208+'Config sheet'!$D$9+'Config sheet'!$C$140</f>
        <v>35.758899999999997</v>
      </c>
      <c r="AK208" s="25">
        <f t="shared" si="212"/>
        <v>1.5809301071228044</v>
      </c>
      <c r="AL208" s="46">
        <f>'Config sheet'!$C$47</f>
        <v>3546.9708798579968</v>
      </c>
      <c r="AM208" s="4">
        <f>'Config sheet'!$C$42</f>
        <v>1817.9423322060413</v>
      </c>
      <c r="AN208" s="25">
        <f>'Config sheet'!$C$46</f>
        <v>1729.0285476519553</v>
      </c>
      <c r="AO208" s="25">
        <f t="shared" si="213"/>
        <v>1.5639409262072366</v>
      </c>
      <c r="AP208" s="25">
        <f>'Config sheet'!$C$50/100*GERC_A_PARA!AM208</f>
        <v>351.771841281869</v>
      </c>
      <c r="AQ208" s="25">
        <f t="shared" si="214"/>
        <v>351.771841281869</v>
      </c>
      <c r="AR208" s="25">
        <f t="shared" si="215"/>
        <v>471.46329832773483</v>
      </c>
      <c r="AS208" s="27">
        <f t="shared" si="216"/>
        <v>2169.7141734879106</v>
      </c>
      <c r="AT208" s="25">
        <f t="shared" si="217"/>
        <v>1618.8839143373707</v>
      </c>
      <c r="AU208" s="25">
        <f>'Config sheet'!$C$51/100*GERC_A_PARA!AN208</f>
        <v>266.0974934836359</v>
      </c>
      <c r="AV208" s="25">
        <f t="shared" si="218"/>
        <v>266.0974934836359</v>
      </c>
      <c r="AW208" s="25">
        <f t="shared" si="219"/>
        <v>356.63798869566909</v>
      </c>
      <c r="AX208" s="27">
        <f t="shared" si="220"/>
        <v>1995.1260411355911</v>
      </c>
      <c r="AY208" s="25">
        <f t="shared" si="221"/>
        <v>1488.6188671929253</v>
      </c>
      <c r="AZ208" s="31">
        <f t="shared" si="258"/>
        <v>93.416102649382594</v>
      </c>
      <c r="BA208" s="31">
        <f t="shared" si="259"/>
        <v>94.763504897881049</v>
      </c>
      <c r="BB208" s="31">
        <f t="shared" si="260"/>
        <v>69.700344758344627</v>
      </c>
      <c r="BC208" s="31">
        <f t="shared" si="261"/>
        <v>70.705678941477885</v>
      </c>
      <c r="BD208" s="25">
        <f t="shared" si="222"/>
        <v>94.089803773631814</v>
      </c>
      <c r="BE208">
        <f>'Config sheet'!$D$59</f>
        <v>82.44</v>
      </c>
      <c r="BF208" s="30">
        <f t="shared" si="262"/>
        <v>82.146407811771525</v>
      </c>
      <c r="BG208" s="19">
        <f>Coeff_Summary!$B$10+Coeff_Summary!$D$10*(C208)+Coeff_Summary!$E$10*AI208*100+Coeff_Summary!$F$10*(C208)^2+Coeff_Summary!$G$10*(C208)*AI208*100+Coeff_Summary!$H$10*(AI208*100)^2</f>
        <v>0.95993678708923069</v>
      </c>
      <c r="BH208" s="19">
        <f>Coeff_Summary!$B$8+Coeff_Summary!$D$8*(D208)+Coeff_Summary!$E$8*AJ208*100+Coeff_Summary!$F$8*(D208)^2+Coeff_Summary!$G$8*(D208)*AJ208*100+Coeff_Summary!$H$8*(AJ208*100)^2</f>
        <v>0.97188801180029794</v>
      </c>
      <c r="BI208" s="30">
        <f t="shared" si="263"/>
        <v>0.96591239944476426</v>
      </c>
      <c r="BJ208" s="30">
        <f>BG208*8314.4*(GERC_A_PARA!C208+273)/('Config sheet'!$C$28*AI208*10^5)</f>
        <v>6.3594903438350905E-2</v>
      </c>
      <c r="BK208">
        <f>BH208*(8314.4/'Config sheet'!$C$28)*(BT208/(AJ208*10^5))</f>
        <v>4.8040673135312344E-2</v>
      </c>
      <c r="BL208" s="30">
        <f t="shared" si="264"/>
        <v>3337.337940766251</v>
      </c>
      <c r="BM208" s="30">
        <f t="shared" si="223"/>
        <v>52478.072303411493</v>
      </c>
      <c r="BN208" s="30">
        <f t="shared" si="224"/>
        <v>2490.0803870996115</v>
      </c>
      <c r="BO208" s="30">
        <f t="shared" si="225"/>
        <v>51832.753885150611</v>
      </c>
      <c r="BP208" s="19">
        <f>(Coeff_Summary!$B$4+Coeff_Summary!$D$4*(C208)+Coeff_Summary!$E$4*AI208*100+Coeff_Summary!$F$4*(C208)^2+Coeff_Summary!$G$4*(C208)*AI208*100+Coeff_Summary!$H$4*(AI208*100)^2+Coeff_Summary!$B$2+Coeff_Summary!$D$2*(D208)+Coeff_Summary!$E$2*AJ208*100+Coeff_Summary!$F$2*(D208)^2+Coeff_Summary!$G$2*(D208)*AJ208*100+Coeff_Summary!$H$2*(AJ208*100)^2)/2</f>
        <v>1.363743103075246</v>
      </c>
      <c r="BQ208" s="30">
        <f t="shared" si="265"/>
        <v>3.7491930198691192</v>
      </c>
      <c r="BR208" s="30">
        <f>BI208*(8314.4/'Config sheet'!$C$28)*(273+C208)*BQ208*((AK208^(1/BQ208))-1)</f>
        <v>70512.230867988168</v>
      </c>
      <c r="BS208" s="30">
        <f t="shared" si="226"/>
        <v>333.49004073067601</v>
      </c>
      <c r="BT208" s="30">
        <f t="shared" si="227"/>
        <v>348.14</v>
      </c>
      <c r="BU208" s="52">
        <f t="shared" si="228"/>
        <v>72.358567416369837</v>
      </c>
      <c r="BV208" s="30">
        <f t="shared" si="229"/>
        <v>1420.5282271829767</v>
      </c>
      <c r="BW208" s="65">
        <f>Coeff_Summary!$B$8+Coeff_Summary!$D$8*(BS208-273)+Coeff_Summary!$E$8*AJ208*100+Coeff_Summary!$F$8*(BS208-273)^2+Coeff_Summary!$G$8*(BS208-273)*AJ208*100+Coeff_Summary!$H$8*(AJ208*100)^2</f>
        <v>0.96493735319806428</v>
      </c>
      <c r="BX208" s="30">
        <f>BW208*(8314.4/'Config sheet'!$C$28)*(BS208/(AI208*10^5))</f>
        <v>7.2232657188856061E-2</v>
      </c>
      <c r="BY208" s="30">
        <f t="shared" si="230"/>
        <v>1.1358246224696074</v>
      </c>
      <c r="BZ208" s="30">
        <f t="shared" si="231"/>
        <v>1.012450012200601</v>
      </c>
      <c r="CA208" s="30">
        <f>('Config sheet'!$C$132*(AJ208-AI208) - 'Config sheet'!$C$133*GERC_A_PARA!AJ208)*10^5</f>
        <v>97545.767432476699</v>
      </c>
      <c r="CB208" s="30">
        <f>('Config sheet'!$C$132*(AJ208-AI208) + 'Config sheet'!$C$133*AI208)*10^5</f>
        <v>121995.87290896646</v>
      </c>
      <c r="CC208" s="30">
        <f>'Config sheet'!$C$148</f>
        <v>386976</v>
      </c>
      <c r="CD208" s="30">
        <f t="shared" si="266"/>
        <v>14.649959269323972</v>
      </c>
      <c r="CE208" s="30"/>
      <c r="CF208" s="30"/>
      <c r="CG208" s="30"/>
      <c r="CH208" s="30"/>
      <c r="CI208" s="30"/>
      <c r="CJ208" s="30"/>
      <c r="CK208" s="30"/>
      <c r="CL208" s="30"/>
      <c r="CM208" s="46">
        <f>P208+'Config sheet'!$O$9-'Config sheet'!$C$139</f>
        <v>34.808900000000001</v>
      </c>
      <c r="CN208" s="46">
        <f>Q208+'Config sheet'!$O$9+'Config sheet'!C$140</f>
        <v>63.798899999999996</v>
      </c>
      <c r="CO208" s="27">
        <f t="shared" si="232"/>
        <v>1.8328329823694514</v>
      </c>
      <c r="CP208" s="46">
        <f>'Config sheet'!$N$47</f>
        <v>1852.7346826837274</v>
      </c>
      <c r="CQ208" s="27">
        <f>'Config sheet'!$N$42</f>
        <v>970.82423361890676</v>
      </c>
      <c r="CR208" s="27">
        <f>'Config sheet'!$N$46</f>
        <v>881.91044906482068</v>
      </c>
      <c r="CS208" s="27">
        <f t="shared" si="233"/>
        <v>1.3828353466049159</v>
      </c>
      <c r="CT208" s="27">
        <f>'Config sheet'!$N$50/100*GERC_A_PARA!CQ208</f>
        <v>274.64617569078871</v>
      </c>
      <c r="CU208" s="27">
        <f t="shared" si="234"/>
        <v>274.64617569078871</v>
      </c>
      <c r="CV208" s="27">
        <f t="shared" si="235"/>
        <v>425.64876085904149</v>
      </c>
      <c r="CW208" s="27">
        <f t="shared" si="236"/>
        <v>1245.4704093096955</v>
      </c>
      <c r="CX208" s="27">
        <f t="shared" si="237"/>
        <v>803.62899251156864</v>
      </c>
      <c r="CY208" s="27">
        <f>'Config sheet'!$N$51/100*GERC_A_PARA!CR208</f>
        <v>198.78261521921058</v>
      </c>
      <c r="CZ208" s="27">
        <f t="shared" si="238"/>
        <v>198.78261521921058</v>
      </c>
      <c r="DA208" s="27">
        <f t="shared" si="239"/>
        <v>308.07482986268428</v>
      </c>
      <c r="DB208" s="27">
        <f t="shared" si="240"/>
        <v>1080.6930642840312</v>
      </c>
      <c r="DC208" s="27">
        <f t="shared" si="241"/>
        <v>697.30783804504085</v>
      </c>
      <c r="DD208" s="50">
        <f t="shared" si="242"/>
        <v>84.445939858200106</v>
      </c>
      <c r="DE208" s="50">
        <f t="shared" si="243"/>
        <v>87.607334195964299</v>
      </c>
      <c r="DF208" s="50">
        <f t="shared" si="244"/>
        <v>54.488011166440458</v>
      </c>
      <c r="DG208" s="50">
        <f t="shared" si="245"/>
        <v>56.527873476776165</v>
      </c>
      <c r="DH208" s="27">
        <f t="shared" si="246"/>
        <v>86.026637027082202</v>
      </c>
      <c r="DI208">
        <f>'Config sheet'!$N$59</f>
        <v>71.978923438716066</v>
      </c>
      <c r="DJ208" s="21">
        <f t="shared" si="267"/>
        <v>70.76728967434525</v>
      </c>
      <c r="DK208" s="19">
        <f>Coeff_Summary!$B$11+Coeff_Summary!$D$11*(F208)+Coeff_Summary!$E$11*CM208*100+Coeff_Summary!$F$11*(F208)^2+Coeff_Summary!$G$11*(F208)*CM208*100+Coeff_Summary!$H$11*(CM208*100)^2</f>
        <v>0.94034025327528248</v>
      </c>
      <c r="DL208" s="19">
        <f>Coeff_Summary!$B$9+Coeff_Summary!$D$9*(G208)+Coeff_Summary!$E$9*CN208*100+Coeff_Summary!$F$9*(G208)^2+Coeff_Summary!$G$9*(G208)*CN208*100+Coeff_Summary!$H$9*(CN208*100)^2</f>
        <v>0.95595270491256334</v>
      </c>
      <c r="DM208" s="30">
        <f t="shared" si="268"/>
        <v>0.94814647909392291</v>
      </c>
      <c r="DN208">
        <f>DK208*8314.4*(GERC_A_PARA!F208+273)/('Config sheet'!$N$28*GERC_A_PARA!CM208*10^5)</f>
        <v>4.0451698677429232E-2</v>
      </c>
      <c r="DO208">
        <f>DL208*(8314.4/'Config sheet'!$N$28)*((GERC_A_PARA!G208+273)/(GERC_A_PARA!CN208*10^5))</f>
        <v>2.6534464362473188E-2</v>
      </c>
      <c r="DP208" s="30">
        <f t="shared" si="269"/>
        <v>1593.8453405471935</v>
      </c>
      <c r="DQ208" s="30">
        <f t="shared" si="247"/>
        <v>39401.196801569888</v>
      </c>
      <c r="DR208" s="30">
        <f t="shared" si="248"/>
        <v>1028.4148990365161</v>
      </c>
      <c r="DS208" s="30">
        <f t="shared" si="249"/>
        <v>38757.703377309139</v>
      </c>
      <c r="DT208" s="19">
        <f>(Coeff_Summary!$B$5+Coeff_Summary!$D$5*(F208)+Coeff_Summary!$E$5*CM208*100+Coeff_Summary!$F$5*(F208)^2+Coeff_Summary!$G$5*(F208)*CM208*100+Coeff_Summary!$H$5*(CM208*100)^2+Coeff_Summary!$B$3+Coeff_Summary!$D$3*(G208)+Coeff_Summary!$E$3*CN208*100+Coeff_Summary!$F$3*(G208)^2+Coeff_Summary!$G$3*(G208)*CN208*100+Coeff_Summary!$H$3*(CN208*100)^2)/2</f>
        <v>1.4131996920033036</v>
      </c>
      <c r="DU208" s="30">
        <f t="shared" si="270"/>
        <v>3.4201373315447796</v>
      </c>
      <c r="DV208" s="30">
        <f>DM208*(8314.4/'Config sheet'!$N$28)*(273+F208)*DU208*((CO208^(1/DU208))-1)</f>
        <v>94107.927896466092</v>
      </c>
      <c r="DW208" s="30">
        <f t="shared" si="250"/>
        <v>352.0889371713983</v>
      </c>
      <c r="DX208" s="30">
        <f t="shared" si="251"/>
        <v>348.79</v>
      </c>
      <c r="DY208" s="30">
        <f t="shared" si="252"/>
        <v>106.12502259821443</v>
      </c>
      <c r="DZ208" s="30">
        <f t="shared" si="253"/>
        <v>970.5442214537934</v>
      </c>
      <c r="EA208" s="65">
        <f>Coeff_Summary!$B$9+Coeff_Summary!$D$9*(DW208-273)+Coeff_Summary!$E$9*CN208*100+Coeff_Summary!$F$9*(DW208-273)^2+Coeff_Summary!$G$9*(DW208-273)*CN208*100+Coeff_Summary!$H$9*(CN208*100)^2</f>
        <v>0.95831004499215311</v>
      </c>
      <c r="EB208" s="30">
        <f>EA208*(8314.4/'Config sheet'!$C$28)*(DW208/(CM208*10^5))</f>
        <v>4.9214287871389081E-2</v>
      </c>
      <c r="EC208" s="30">
        <f t="shared" si="254"/>
        <v>1.2166185717893991</v>
      </c>
      <c r="ED208" s="30">
        <f t="shared" si="255"/>
        <v>1.0166029812962933</v>
      </c>
      <c r="EE208" s="30">
        <f>('Config sheet'!$N$132*(CN208-CM208) - 'Config sheet'!$N$133*GERC_A_PARA!CN208)*10^5</f>
        <v>105851.68476062547</v>
      </c>
      <c r="EF208" s="30">
        <f>('Config sheet'!$N$132*(CN208-CM208) + 'Config sheet'!$N$133*CM208)*10^5</f>
        <v>147151.1361069353</v>
      </c>
      <c r="EG208" s="30">
        <f>'Config sheet'!$N$148</f>
        <v>386976</v>
      </c>
      <c r="EH208" s="30">
        <f t="shared" si="256"/>
        <v>2391.0724486367699</v>
      </c>
      <c r="EI208" s="30">
        <f>'Config sheet'!$E$127+'Config sheet'!$P$127</f>
        <v>3308.2</v>
      </c>
      <c r="EJ208" s="30"/>
      <c r="EK208" s="63">
        <f t="shared" si="257"/>
        <v>52478.072303411493</v>
      </c>
      <c r="EL208" s="63">
        <f t="shared" si="278"/>
        <v>51832.753885150611</v>
      </c>
      <c r="EM208" s="63">
        <f t="shared" si="279"/>
        <v>39401.196801569888</v>
      </c>
      <c r="EN208" s="63">
        <f t="shared" si="280"/>
        <v>38757.703377309139</v>
      </c>
      <c r="EO208" s="30">
        <f>BL208*(('Config sheet'!$D$8+273)/(C208+273))*(GERC_A_PARA!AI208/'Config sheet'!$D$7)*(1/GERC_A_PARA!BG208)*24*10^-3</f>
        <v>1821.3437267319007</v>
      </c>
      <c r="EP208" s="30">
        <f>BN208*(('Config sheet'!$D$8+273)/(D208+273))*(GERC_A_PARA!AJ208/'Config sheet'!$D$7)*(1/GERC_A_PARA!BH208)*24*10^-3</f>
        <v>1798.9468169130994</v>
      </c>
      <c r="EQ208" s="30">
        <f t="shared" si="271"/>
        <v>1810.1452718225</v>
      </c>
      <c r="ER208" s="30">
        <f>DP208*(('Config sheet'!$D$8+273)/(F208+273))*(CM208/'Config sheet'!$D$7)*(1/DK208)*24*10^-3</f>
        <v>1367.487780522059</v>
      </c>
      <c r="ES208" s="30">
        <f>DR208*(('Config sheet'!$D$8+273)/(G208+273))*(CN208/'Config sheet'!$D$7)*(1/DL208)*24*10^-3</f>
        <v>1345.1542103273637</v>
      </c>
      <c r="ET208" s="30">
        <f t="shared" si="272"/>
        <v>1356.3209954247113</v>
      </c>
      <c r="EU208">
        <f t="shared" si="273"/>
        <v>1.0124500122006015</v>
      </c>
      <c r="EV208">
        <f t="shared" si="274"/>
        <v>1.0166029812962933</v>
      </c>
      <c r="EW208" s="30">
        <f t="shared" si="275"/>
        <v>0.78475923965635808</v>
      </c>
      <c r="EX208" s="30">
        <f>'Config sheet'!$C$123/('Config sheet'!$F$17*10^-3)</f>
        <v>1.2841244171864261</v>
      </c>
      <c r="EY208" s="30">
        <f t="shared" si="276"/>
        <v>0.71557118464414993</v>
      </c>
      <c r="EZ208" s="30">
        <f>'Config sheet'!$N$123/('Config sheet'!$Q$17*10^-3)</f>
        <v>1.4616189626248377</v>
      </c>
      <c r="FA208" s="1" t="s">
        <v>615</v>
      </c>
      <c r="FB208" s="30">
        <f t="shared" si="277"/>
        <v>-3.2989371713982791</v>
      </c>
      <c r="FC208" s="30"/>
    </row>
    <row r="209" spans="1:159" x14ac:dyDescent="0.25">
      <c r="A209" s="1">
        <v>43490</v>
      </c>
      <c r="B209" s="2">
        <v>0.75138888888888899</v>
      </c>
      <c r="C209">
        <v>22.16</v>
      </c>
      <c r="D209">
        <v>74.88</v>
      </c>
      <c r="E209">
        <v>21.52</v>
      </c>
      <c r="F209">
        <v>21.49</v>
      </c>
      <c r="G209">
        <v>74.62</v>
      </c>
      <c r="H209">
        <v>66.599999999999994</v>
      </c>
      <c r="I209">
        <v>71.84</v>
      </c>
      <c r="J209">
        <v>72.180000000000007</v>
      </c>
      <c r="K209">
        <v>72.19</v>
      </c>
      <c r="L209">
        <v>69.84</v>
      </c>
      <c r="M209">
        <v>21.9</v>
      </c>
      <c r="N209">
        <v>34.57</v>
      </c>
      <c r="O209">
        <v>34.090000000000003</v>
      </c>
      <c r="P209">
        <v>34.020000000000003</v>
      </c>
      <c r="Q209">
        <v>61.96</v>
      </c>
      <c r="R209">
        <v>3.72</v>
      </c>
      <c r="S209">
        <v>81.96</v>
      </c>
      <c r="T209">
        <v>74.81</v>
      </c>
      <c r="U209">
        <v>72.06</v>
      </c>
      <c r="V209">
        <v>72.06</v>
      </c>
      <c r="W209">
        <v>3.1</v>
      </c>
      <c r="X209">
        <v>2.58</v>
      </c>
      <c r="Y209">
        <v>3.58</v>
      </c>
      <c r="Z209">
        <v>3.63</v>
      </c>
      <c r="AA209">
        <v>4.72</v>
      </c>
      <c r="AB209">
        <v>4.3</v>
      </c>
      <c r="AC209">
        <v>3.7</v>
      </c>
      <c r="AD209">
        <v>1.7</v>
      </c>
      <c r="AE209">
        <v>1.56</v>
      </c>
      <c r="AF209">
        <v>2.08</v>
      </c>
      <c r="AH209" s="4" t="str">
        <f t="shared" si="211"/>
        <v>ON</v>
      </c>
      <c r="AI209" s="31">
        <f>M209+'Config sheet'!$D$9-'Config sheet'!$C$139</f>
        <v>22.858899999999998</v>
      </c>
      <c r="AJ209" s="31">
        <f>N209+'Config sheet'!$D$9+'Config sheet'!$C$140</f>
        <v>35.928899999999999</v>
      </c>
      <c r="AK209" s="25">
        <f t="shared" si="212"/>
        <v>1.5717685452930807</v>
      </c>
      <c r="AL209" s="46">
        <f>'Config sheet'!$C$47</f>
        <v>3546.9708798579968</v>
      </c>
      <c r="AM209" s="4">
        <f>'Config sheet'!$C$42</f>
        <v>1817.9423322060413</v>
      </c>
      <c r="AN209" s="25">
        <f>'Config sheet'!$C$46</f>
        <v>1729.0285476519553</v>
      </c>
      <c r="AO209" s="25">
        <f t="shared" si="213"/>
        <v>1.5708997090709296</v>
      </c>
      <c r="AP209" s="25">
        <f>'Config sheet'!$C$50/100*GERC_A_PARA!AM209</f>
        <v>351.771841281869</v>
      </c>
      <c r="AQ209" s="25">
        <f t="shared" si="214"/>
        <v>351.771841281869</v>
      </c>
      <c r="AR209" s="25">
        <f t="shared" si="215"/>
        <v>469.11325636486043</v>
      </c>
      <c r="AS209" s="27">
        <f t="shared" si="216"/>
        <v>2169.7141734879106</v>
      </c>
      <c r="AT209" s="25">
        <f t="shared" si="217"/>
        <v>1626.9937792369381</v>
      </c>
      <c r="AU209" s="25">
        <f>'Config sheet'!$C$51/100*GERC_A_PARA!AN209</f>
        <v>266.0974934836359</v>
      </c>
      <c r="AV209" s="25">
        <f t="shared" si="218"/>
        <v>266.0974934836359</v>
      </c>
      <c r="AW209" s="25">
        <f t="shared" si="219"/>
        <v>354.86030156294277</v>
      </c>
      <c r="AX209" s="27">
        <f t="shared" si="220"/>
        <v>1995.1260411355911</v>
      </c>
      <c r="AY209" s="25">
        <f t="shared" si="221"/>
        <v>1496.0761640336459</v>
      </c>
      <c r="AZ209" s="31">
        <f t="shared" si="258"/>
        <v>93.54537198434673</v>
      </c>
      <c r="BA209" s="31">
        <f t="shared" si="259"/>
        <v>94.866319113131581</v>
      </c>
      <c r="BB209" s="31">
        <f t="shared" si="260"/>
        <v>70.146446087077436</v>
      </c>
      <c r="BC209" s="31">
        <f t="shared" si="261"/>
        <v>71.136978751469314</v>
      </c>
      <c r="BD209" s="25">
        <f t="shared" si="222"/>
        <v>94.205845548739148</v>
      </c>
      <c r="BE209">
        <f>'Config sheet'!$D$59</f>
        <v>82.44</v>
      </c>
      <c r="BF209" s="30">
        <f t="shared" si="262"/>
        <v>82.423778984006262</v>
      </c>
      <c r="BG209" s="19">
        <f>Coeff_Summary!$B$10+Coeff_Summary!$D$10*(C209)+Coeff_Summary!$E$10*AI209*100+Coeff_Summary!$F$10*(C209)^2+Coeff_Summary!$G$10*(C209)*AI209*100+Coeff_Summary!$H$10*(AI209*100)^2</f>
        <v>0.95955508796460542</v>
      </c>
      <c r="BH209" s="19">
        <f>Coeff_Summary!$B$8+Coeff_Summary!$D$8*(D209)+Coeff_Summary!$E$8*AJ209*100+Coeff_Summary!$F$8*(D209)^2+Coeff_Summary!$G$8*(D209)*AJ209*100+Coeff_Summary!$H$8*(AJ209*100)^2</f>
        <v>0.97165937675067815</v>
      </c>
      <c r="BI209" s="30">
        <f t="shared" si="263"/>
        <v>0.96560723235764179</v>
      </c>
      <c r="BJ209" s="30">
        <f>BG209*8314.4*(GERC_A_PARA!C209+273)/('Config sheet'!$C$28*AI209*10^5)</f>
        <v>6.2906449103010201E-2</v>
      </c>
      <c r="BK209">
        <f>BH209*(8314.4/'Config sheet'!$C$28)*(BT209/(AJ209*10^5))</f>
        <v>4.7766417589492287E-2</v>
      </c>
      <c r="BL209" s="30">
        <f t="shared" si="264"/>
        <v>3341.4539087377784</v>
      </c>
      <c r="BM209" s="30">
        <f t="shared" si="223"/>
        <v>53117.827446691517</v>
      </c>
      <c r="BN209" s="30">
        <f t="shared" si="224"/>
        <v>2505.6409685446565</v>
      </c>
      <c r="BO209" s="30">
        <f t="shared" si="225"/>
        <v>52456.120743202868</v>
      </c>
      <c r="BP209" s="19">
        <f>(Coeff_Summary!$B$4+Coeff_Summary!$D$4*(C209)+Coeff_Summary!$E$4*AI209*100+Coeff_Summary!$F$4*(C209)^2+Coeff_Summary!$G$4*(C209)*AI209*100+Coeff_Summary!$H$4*(AI209*100)^2+Coeff_Summary!$B$2+Coeff_Summary!$D$2*(D209)+Coeff_Summary!$E$2*AJ209*100+Coeff_Summary!$F$2*(D209)^2+Coeff_Summary!$G$2*(D209)*AJ209*100+Coeff_Summary!$H$2*(AJ209*100)^2)/2</f>
        <v>1.3644615558107898</v>
      </c>
      <c r="BQ209" s="30">
        <f t="shared" si="265"/>
        <v>3.7437736135855988</v>
      </c>
      <c r="BR209" s="30">
        <f>BI209*(8314.4/'Config sheet'!$C$28)*(273+C209)*BQ209*((AK209^(1/BQ209))-1)</f>
        <v>69551.374282224831</v>
      </c>
      <c r="BS209" s="30">
        <f t="shared" si="226"/>
        <v>333.05418248061738</v>
      </c>
      <c r="BT209" s="30">
        <f t="shared" si="227"/>
        <v>347.88</v>
      </c>
      <c r="BU209" s="52">
        <f t="shared" si="228"/>
        <v>71.878191351702171</v>
      </c>
      <c r="BV209" s="30">
        <f t="shared" si="229"/>
        <v>1427.7309633640311</v>
      </c>
      <c r="BW209" s="65">
        <f>Coeff_Summary!$B$8+Coeff_Summary!$D$8*(BS209-273)+Coeff_Summary!$E$8*AJ209*100+Coeff_Summary!$F$8*(BS209-273)^2+Coeff_Summary!$G$8*(BS209-273)*AJ209*100+Coeff_Summary!$H$8*(AJ209*100)^2</f>
        <v>0.96456985279786511</v>
      </c>
      <c r="BX209" s="30">
        <f>BW209*(8314.4/'Config sheet'!$C$28)*(BS209/(AI209*10^5))</f>
        <v>7.1353672854516076E-2</v>
      </c>
      <c r="BY209" s="30">
        <f t="shared" si="230"/>
        <v>1.1342823171861667</v>
      </c>
      <c r="BZ209" s="30">
        <f t="shared" si="231"/>
        <v>1.0126144803335346</v>
      </c>
      <c r="CA209" s="30">
        <f>('Config sheet'!$C$132*(AJ209-AI209) - 'Config sheet'!$C$133*GERC_A_PARA!AJ209)*10^5</f>
        <v>96875.132166586816</v>
      </c>
      <c r="CB209" s="30">
        <f>('Config sheet'!$C$132*(AJ209-AI209) + 'Config sheet'!$C$133*AI209)*10^5</f>
        <v>121496.95605736009</v>
      </c>
      <c r="CC209" s="30">
        <f>'Config sheet'!$C$148</f>
        <v>386976</v>
      </c>
      <c r="CD209" s="30">
        <f t="shared" si="266"/>
        <v>14.82581751938261</v>
      </c>
      <c r="CE209" s="30"/>
      <c r="CF209" s="30"/>
      <c r="CG209" s="30"/>
      <c r="CH209" s="30"/>
      <c r="CI209" s="30"/>
      <c r="CJ209" s="30"/>
      <c r="CK209" s="30"/>
      <c r="CL209" s="30"/>
      <c r="CM209" s="46">
        <f>P209+'Config sheet'!$O$9-'Config sheet'!$C$139</f>
        <v>34.978900000000003</v>
      </c>
      <c r="CN209" s="46">
        <f>Q209+'Config sheet'!$O$9+'Config sheet'!C$140</f>
        <v>63.318899999999999</v>
      </c>
      <c r="CO209" s="27">
        <f t="shared" si="232"/>
        <v>1.8102027222125336</v>
      </c>
      <c r="CP209" s="46">
        <f>'Config sheet'!$N$47</f>
        <v>1852.7346826837274</v>
      </c>
      <c r="CQ209" s="27">
        <f>'Config sheet'!$N$42</f>
        <v>970.82423361890676</v>
      </c>
      <c r="CR209" s="27">
        <f>'Config sheet'!$N$46</f>
        <v>881.91044906482068</v>
      </c>
      <c r="CS209" s="27">
        <f t="shared" si="233"/>
        <v>1.3879209186407795</v>
      </c>
      <c r="CT209" s="27">
        <f>'Config sheet'!$N$50/100*GERC_A_PARA!CQ209</f>
        <v>274.64617569078871</v>
      </c>
      <c r="CU209" s="27">
        <f t="shared" si="234"/>
        <v>274.64617569078871</v>
      </c>
      <c r="CV209" s="27">
        <f t="shared" si="235"/>
        <v>421.17886171631511</v>
      </c>
      <c r="CW209" s="27">
        <f t="shared" si="236"/>
        <v>1245.4704093096955</v>
      </c>
      <c r="CX209" s="27">
        <f t="shared" si="237"/>
        <v>812.15776940711248</v>
      </c>
      <c r="CY209" s="27">
        <f>'Config sheet'!$N$51/100*GERC_A_PARA!CR209</f>
        <v>198.78261521921058</v>
      </c>
      <c r="CZ209" s="27">
        <f t="shared" si="238"/>
        <v>198.78261521921058</v>
      </c>
      <c r="DA209" s="27">
        <f t="shared" si="239"/>
        <v>304.83961918071356</v>
      </c>
      <c r="DB209" s="27">
        <f t="shared" si="240"/>
        <v>1080.6930642840312</v>
      </c>
      <c r="DC209" s="27">
        <f t="shared" si="241"/>
        <v>704.70824673315144</v>
      </c>
      <c r="DD209" s="50">
        <f t="shared" si="242"/>
        <v>84.906362969607599</v>
      </c>
      <c r="DE209" s="50">
        <f t="shared" si="243"/>
        <v>87.974175374158918</v>
      </c>
      <c r="DF209" s="50">
        <f t="shared" si="244"/>
        <v>55.366520025222385</v>
      </c>
      <c r="DG209" s="50">
        <f t="shared" si="245"/>
        <v>57.367007279528806</v>
      </c>
      <c r="DH209" s="27">
        <f t="shared" si="246"/>
        <v>86.440269171883259</v>
      </c>
      <c r="DI209">
        <f>'Config sheet'!$N$59</f>
        <v>71.978923438716066</v>
      </c>
      <c r="DJ209" s="21">
        <f t="shared" si="267"/>
        <v>71.403516412129434</v>
      </c>
      <c r="DK209" s="19">
        <f>Coeff_Summary!$B$11+Coeff_Summary!$D$11*(F209)+Coeff_Summary!$E$11*CM209*100+Coeff_Summary!$F$11*(F209)^2+Coeff_Summary!$G$11*(F209)*CM209*100+Coeff_Summary!$H$11*(CM209*100)^2</f>
        <v>0.93969686963885679</v>
      </c>
      <c r="DL209" s="19">
        <f>Coeff_Summary!$B$9+Coeff_Summary!$D$9*(G209)+Coeff_Summary!$E$9*CN209*100+Coeff_Summary!$F$9*(G209)^2+Coeff_Summary!$G$9*(G209)*CN209*100+Coeff_Summary!$H$9*(CN209*100)^2</f>
        <v>0.95533852615438308</v>
      </c>
      <c r="DM209" s="30">
        <f t="shared" si="268"/>
        <v>0.94751769789661999</v>
      </c>
      <c r="DN209">
        <f>DK209*8314.4*(GERC_A_PARA!F209+273)/('Config sheet'!$N$28*GERC_A_PARA!CM209*10^5)</f>
        <v>4.0167543150407665E-2</v>
      </c>
      <c r="DO209">
        <f>DL209*(8314.4/'Config sheet'!$N$28)*((GERC_A_PARA!G209+273)/(GERC_A_PARA!CN209*10^5))</f>
        <v>2.6628810698478351E-2</v>
      </c>
      <c r="DP209" s="30">
        <f t="shared" si="269"/>
        <v>1601.5088467526512</v>
      </c>
      <c r="DQ209" s="30">
        <f t="shared" si="247"/>
        <v>39870.719519881743</v>
      </c>
      <c r="DR209" s="30">
        <f t="shared" si="248"/>
        <v>1044.3265796939277</v>
      </c>
      <c r="DS209" s="30">
        <f t="shared" si="249"/>
        <v>39217.920451610844</v>
      </c>
      <c r="DT209" s="19">
        <f>(Coeff_Summary!$B$5+Coeff_Summary!$D$5*(F209)+Coeff_Summary!$E$5*CM209*100+Coeff_Summary!$F$5*(F209)^2+Coeff_Summary!$G$5*(F209)*CM209*100+Coeff_Summary!$H$5*(CM209*100)^2+Coeff_Summary!$B$3+Coeff_Summary!$D$3*(G209)+Coeff_Summary!$E$3*CN209*100+Coeff_Summary!$F$3*(G209)^2+Coeff_Summary!$G$3*(G209)*CN209*100+Coeff_Summary!$H$3*(CN209*100)^2)/2</f>
        <v>1.4144711557012473</v>
      </c>
      <c r="DU209" s="30">
        <f t="shared" si="270"/>
        <v>3.4127131315280348</v>
      </c>
      <c r="DV209" s="30">
        <f>DM209*(8314.4/'Config sheet'!$N$28)*(273+F209)*DU209*((CO209^(1/DU209))-1)</f>
        <v>91825.614083544438</v>
      </c>
      <c r="DW209" s="30">
        <f t="shared" si="250"/>
        <v>350.4211363107994</v>
      </c>
      <c r="DX209" s="30">
        <f t="shared" si="251"/>
        <v>347.62</v>
      </c>
      <c r="DY209" s="30">
        <f t="shared" si="252"/>
        <v>105.27223096329642</v>
      </c>
      <c r="DZ209" s="30">
        <f t="shared" si="253"/>
        <v>966.05440916913415</v>
      </c>
      <c r="EA209" s="65">
        <f>Coeff_Summary!$B$9+Coeff_Summary!$D$9*(DW209-273)+Coeff_Summary!$E$9*CN209*100+Coeff_Summary!$F$9*(DW209-273)^2+Coeff_Summary!$G$9*(DW209-273)*CN209*100+Coeff_Summary!$H$9*(CN209*100)^2</f>
        <v>0.95736249796532114</v>
      </c>
      <c r="EB209" s="30">
        <f>EA209*(8314.4/'Config sheet'!$C$28)*(DW209/(CM209*10^5))</f>
        <v>4.8694918300856441E-2</v>
      </c>
      <c r="EC209" s="30">
        <f t="shared" si="254"/>
        <v>1.2122951637474555</v>
      </c>
      <c r="ED209" s="30">
        <f t="shared" si="255"/>
        <v>1.0166454279256432</v>
      </c>
      <c r="EE209" s="30">
        <f>('Config sheet'!$N$132*(CN209-CM209) - 'Config sheet'!$N$133*GERC_A_PARA!CN209)*10^5</f>
        <v>103080.2482037017</v>
      </c>
      <c r="EF209" s="30">
        <f>('Config sheet'!$N$132*(CN209-CM209) + 'Config sheet'!$N$133*CM209)*10^5</f>
        <v>144249.86367579715</v>
      </c>
      <c r="EG209" s="30">
        <f>'Config sheet'!$N$148</f>
        <v>386976</v>
      </c>
      <c r="EH209" s="30">
        <f t="shared" si="256"/>
        <v>2393.7853725331652</v>
      </c>
      <c r="EI209" s="30">
        <f>'Config sheet'!$E$127+'Config sheet'!$P$127</f>
        <v>3308.2</v>
      </c>
      <c r="EJ209" s="30"/>
      <c r="EK209" s="63">
        <f t="shared" si="257"/>
        <v>53117.827446691517</v>
      </c>
      <c r="EL209" s="63">
        <f t="shared" si="278"/>
        <v>52456.120743202868</v>
      </c>
      <c r="EM209" s="63">
        <f t="shared" si="279"/>
        <v>39870.719519881743</v>
      </c>
      <c r="EN209" s="63">
        <f t="shared" si="280"/>
        <v>39217.920451610844</v>
      </c>
      <c r="EO209" s="30">
        <f>BL209*(('Config sheet'!$D$8+273)/(C209+273))*(GERC_A_PARA!AI209/'Config sheet'!$D$7)*(1/GERC_A_PARA!BG209)*24*10^-3</f>
        <v>1843.5475533153285</v>
      </c>
      <c r="EP209" s="30">
        <f>BN209*(('Config sheet'!$D$8+273)/(D209+273))*(GERC_A_PARA!AJ209/'Config sheet'!$D$7)*(1/GERC_A_PARA!BH209)*24*10^-3</f>
        <v>1820.5818592561507</v>
      </c>
      <c r="EQ209" s="30">
        <f t="shared" si="271"/>
        <v>1832.0647062857397</v>
      </c>
      <c r="ER209" s="30">
        <f>DP209*(('Config sheet'!$D$8+273)/(F209+273))*(CM209/'Config sheet'!$D$7)*(1/DK209)*24*10^-3</f>
        <v>1383.7833916224656</v>
      </c>
      <c r="ES209" s="30">
        <f>DR209*(('Config sheet'!$D$8+273)/(G209+273))*(CN209/'Config sheet'!$D$7)*(1/DL209)*24*10^-3</f>
        <v>1361.1268526982194</v>
      </c>
      <c r="ET209" s="30">
        <f t="shared" si="272"/>
        <v>1372.4551221603424</v>
      </c>
      <c r="EU209">
        <f t="shared" si="273"/>
        <v>1.0126144803335353</v>
      </c>
      <c r="EV209">
        <f t="shared" si="274"/>
        <v>1.0166454279256436</v>
      </c>
      <c r="EW209" s="30">
        <f t="shared" si="275"/>
        <v>0.77930160352172284</v>
      </c>
      <c r="EX209" s="30">
        <f>'Config sheet'!$C$123/('Config sheet'!$F$17*10^-3)</f>
        <v>1.2841244171864261</v>
      </c>
      <c r="EY209" s="30">
        <f t="shared" si="276"/>
        <v>0.70388779463221751</v>
      </c>
      <c r="EZ209" s="30">
        <f>'Config sheet'!$N$123/('Config sheet'!$Q$17*10^-3)</f>
        <v>1.4616189626248377</v>
      </c>
      <c r="FA209" s="1" t="s">
        <v>616</v>
      </c>
      <c r="FB209" s="30">
        <f t="shared" si="277"/>
        <v>-2.801136310799393</v>
      </c>
      <c r="FC209" s="30"/>
    </row>
    <row r="210" spans="1:159" x14ac:dyDescent="0.25">
      <c r="A210" s="1">
        <v>43490</v>
      </c>
      <c r="B210" s="2">
        <v>0.79305555555555562</v>
      </c>
      <c r="C210">
        <v>22.18</v>
      </c>
      <c r="D210">
        <v>74.989999999999995</v>
      </c>
      <c r="E210">
        <v>21.33</v>
      </c>
      <c r="F210">
        <v>21.29</v>
      </c>
      <c r="G210">
        <v>74.41</v>
      </c>
      <c r="H210">
        <v>66.489999999999995</v>
      </c>
      <c r="I210">
        <v>71.75</v>
      </c>
      <c r="J210">
        <v>72.05</v>
      </c>
      <c r="K210">
        <v>72.05</v>
      </c>
      <c r="L210">
        <v>69.739999999999995</v>
      </c>
      <c r="M210">
        <v>21.84</v>
      </c>
      <c r="N210">
        <v>34.479999999999997</v>
      </c>
      <c r="O210">
        <v>34.01</v>
      </c>
      <c r="P210">
        <v>33.93</v>
      </c>
      <c r="Q210">
        <v>61.83</v>
      </c>
      <c r="R210">
        <v>3.72</v>
      </c>
      <c r="S210">
        <v>81.92</v>
      </c>
      <c r="T210">
        <v>74.92</v>
      </c>
      <c r="U210">
        <v>72.150000000000006</v>
      </c>
      <c r="V210">
        <v>72.150000000000006</v>
      </c>
      <c r="W210">
        <v>3.13</v>
      </c>
      <c r="X210">
        <v>2.59</v>
      </c>
      <c r="Y210">
        <v>3.54</v>
      </c>
      <c r="Z210">
        <v>3.65</v>
      </c>
      <c r="AA210">
        <v>4.6399999999999997</v>
      </c>
      <c r="AB210">
        <v>4.3099999999999996</v>
      </c>
      <c r="AC210">
        <v>3.77</v>
      </c>
      <c r="AD210">
        <v>1.77</v>
      </c>
      <c r="AE210">
        <v>1.26</v>
      </c>
      <c r="AF210">
        <v>2.0299999999999998</v>
      </c>
      <c r="AH210" s="4" t="str">
        <f t="shared" si="211"/>
        <v>ON</v>
      </c>
      <c r="AI210" s="31">
        <f>M210+'Config sheet'!$D$9-'Config sheet'!$C$139</f>
        <v>22.7989</v>
      </c>
      <c r="AJ210" s="31">
        <f>N210+'Config sheet'!$D$9+'Config sheet'!$C$140</f>
        <v>35.838899999999995</v>
      </c>
      <c r="AK210" s="25">
        <f t="shared" si="212"/>
        <v>1.5719574189982848</v>
      </c>
      <c r="AL210" s="46">
        <f>'Config sheet'!$C$47</f>
        <v>3546.9708798579968</v>
      </c>
      <c r="AM210" s="4">
        <f>'Config sheet'!$C$42</f>
        <v>1817.9423322060413</v>
      </c>
      <c r="AN210" s="25">
        <f>'Config sheet'!$C$46</f>
        <v>1729.0285476519553</v>
      </c>
      <c r="AO210" s="25">
        <f t="shared" si="213"/>
        <v>1.5720174193948411</v>
      </c>
      <c r="AP210" s="25">
        <f>'Config sheet'!$C$50/100*GERC_A_PARA!AM210</f>
        <v>351.771841281869</v>
      </c>
      <c r="AQ210" s="25">
        <f t="shared" si="214"/>
        <v>351.771841281869</v>
      </c>
      <c r="AR210" s="25">
        <f t="shared" si="215"/>
        <v>469.05310381003278</v>
      </c>
      <c r="AS210" s="27">
        <f t="shared" si="216"/>
        <v>2169.7141734879106</v>
      </c>
      <c r="AT210" s="25">
        <f t="shared" si="217"/>
        <v>1627.2024290288589</v>
      </c>
      <c r="AU210" s="25">
        <f>'Config sheet'!$C$51/100*GERC_A_PARA!AN210</f>
        <v>266.0974934836359</v>
      </c>
      <c r="AV210" s="25">
        <f t="shared" si="218"/>
        <v>266.0974934836359</v>
      </c>
      <c r="AW210" s="25">
        <f t="shared" si="219"/>
        <v>354.814799216854</v>
      </c>
      <c r="AX210" s="27">
        <f t="shared" si="220"/>
        <v>1995.1260411355911</v>
      </c>
      <c r="AY210" s="25">
        <f t="shared" si="221"/>
        <v>1496.2680246199045</v>
      </c>
      <c r="AZ210" s="31">
        <f t="shared" si="258"/>
        <v>93.548680810691891</v>
      </c>
      <c r="BA210" s="31">
        <f t="shared" si="259"/>
        <v>94.868950784317732</v>
      </c>
      <c r="BB210" s="31">
        <f t="shared" si="260"/>
        <v>70.157923337385355</v>
      </c>
      <c r="BC210" s="31">
        <f t="shared" si="261"/>
        <v>71.148075189785459</v>
      </c>
      <c r="BD210" s="25">
        <f t="shared" si="222"/>
        <v>94.208815797504812</v>
      </c>
      <c r="BE210">
        <f>'Config sheet'!$D$59</f>
        <v>82.44</v>
      </c>
      <c r="BF210" s="30">
        <f t="shared" si="262"/>
        <v>82.430907530545113</v>
      </c>
      <c r="BG210" s="19">
        <f>Coeff_Summary!$B$10+Coeff_Summary!$D$10*(C210)+Coeff_Summary!$E$10*AI210*100+Coeff_Summary!$F$10*(C210)^2+Coeff_Summary!$G$10*(C210)*AI210*100+Coeff_Summary!$H$10*(AI210*100)^2</f>
        <v>0.95966441868410157</v>
      </c>
      <c r="BH210" s="19">
        <f>Coeff_Summary!$B$8+Coeff_Summary!$D$8*(D210)+Coeff_Summary!$E$8*AJ210*100+Coeff_Summary!$F$8*(D210)^2+Coeff_Summary!$G$8*(D210)*AJ210*100+Coeff_Summary!$H$8*(AJ210*100)^2</f>
        <v>0.97176846084383273</v>
      </c>
      <c r="BI210" s="30">
        <f t="shared" si="263"/>
        <v>0.96571643976396715</v>
      </c>
      <c r="BJ210" s="30">
        <f>BG210*8314.4*(GERC_A_PARA!C210+273)/('Config sheet'!$C$28*AI210*10^5)</f>
        <v>6.30834609728812E-2</v>
      </c>
      <c r="BK210">
        <f>BH210*(8314.4/'Config sheet'!$C$28)*(BT210/(AJ210*10^5))</f>
        <v>4.790688984046642E-2</v>
      </c>
      <c r="BL210" s="30">
        <f t="shared" si="264"/>
        <v>3341.5592625965555</v>
      </c>
      <c r="BM210" s="30">
        <f t="shared" si="223"/>
        <v>52970.449164687561</v>
      </c>
      <c r="BN210" s="30">
        <f t="shared" si="224"/>
        <v>2506.0413096256593</v>
      </c>
      <c r="BO210" s="30">
        <f t="shared" si="225"/>
        <v>52310.665918221101</v>
      </c>
      <c r="BP210" s="19">
        <f>(Coeff_Summary!$B$4+Coeff_Summary!$D$4*(C210)+Coeff_Summary!$E$4*AI210*100+Coeff_Summary!$F$4*(C210)^2+Coeff_Summary!$G$4*(C210)*AI210*100+Coeff_Summary!$H$4*(AI210*100)^2+Coeff_Summary!$B$2+Coeff_Summary!$D$2*(D210)+Coeff_Summary!$E$2*AJ210*100+Coeff_Summary!$F$2*(D210)^2+Coeff_Summary!$G$2*(D210)*AJ210*100+Coeff_Summary!$H$2*(AJ210*100)^2)/2</f>
        <v>1.3641941894639786</v>
      </c>
      <c r="BQ210" s="30">
        <f t="shared" si="265"/>
        <v>3.745787903623067</v>
      </c>
      <c r="BR210" s="30">
        <f>BI210*(8314.4/'Config sheet'!$C$28)*(273+C210)*BQ210*((AK210^(1/BQ210))-1)</f>
        <v>69581.271465573358</v>
      </c>
      <c r="BS210" s="30">
        <f t="shared" si="226"/>
        <v>333.06580052464443</v>
      </c>
      <c r="BT210" s="30">
        <f t="shared" si="227"/>
        <v>347.99</v>
      </c>
      <c r="BU210" s="52">
        <f t="shared" si="228"/>
        <v>71.739822996865058</v>
      </c>
      <c r="BV210" s="30">
        <f t="shared" si="229"/>
        <v>1427.1289443391936</v>
      </c>
      <c r="BW210" s="65">
        <f>Coeff_Summary!$B$8+Coeff_Summary!$D$8*(BS210-273)+Coeff_Summary!$E$8*AJ210*100+Coeff_Summary!$F$8*(BS210-273)^2+Coeff_Summary!$G$8*(BS210-273)*AJ210*100+Coeff_Summary!$H$8*(AJ210*100)^2</f>
        <v>0.96465183303121949</v>
      </c>
      <c r="BX210" s="30">
        <f>BW210*(8314.4/'Config sheet'!$C$28)*(BS210/(AI210*10^5))</f>
        <v>7.1550030969996598E-2</v>
      </c>
      <c r="BY210" s="30">
        <f t="shared" si="230"/>
        <v>1.1342121986736755</v>
      </c>
      <c r="BZ210" s="30">
        <f t="shared" si="231"/>
        <v>1.0126127862240928</v>
      </c>
      <c r="CA210" s="30">
        <f>('Config sheet'!$C$132*(AJ210-AI210) - 'Config sheet'!$C$133*GERC_A_PARA!AJ210)*10^5</f>
        <v>96655.925760746584</v>
      </c>
      <c r="CB210" s="30">
        <f>('Config sheet'!$C$132*(AJ210-AI210) + 'Config sheet'!$C$133*AI210)*10^5</f>
        <v>121214.92584141613</v>
      </c>
      <c r="CC210" s="30">
        <f>'Config sheet'!$C$148</f>
        <v>386976</v>
      </c>
      <c r="CD210" s="30">
        <f t="shared" si="266"/>
        <v>14.924199475355579</v>
      </c>
      <c r="CE210" s="30"/>
      <c r="CF210" s="30"/>
      <c r="CG210" s="30"/>
      <c r="CH210" s="30"/>
      <c r="CI210" s="30"/>
      <c r="CJ210" s="30"/>
      <c r="CK210" s="30"/>
      <c r="CL210" s="30"/>
      <c r="CM210" s="46">
        <f>P210+'Config sheet'!$O$9-'Config sheet'!$C$139</f>
        <v>34.8889</v>
      </c>
      <c r="CN210" s="46">
        <f>Q210+'Config sheet'!$O$9+'Config sheet'!C$140</f>
        <v>63.188899999999997</v>
      </c>
      <c r="CO210" s="27">
        <f t="shared" si="232"/>
        <v>1.8111462384884589</v>
      </c>
      <c r="CP210" s="46">
        <f>'Config sheet'!$N$47</f>
        <v>1852.7346826837274</v>
      </c>
      <c r="CQ210" s="27">
        <f>'Config sheet'!$N$42</f>
        <v>970.82423361890676</v>
      </c>
      <c r="CR210" s="27">
        <f>'Config sheet'!$N$46</f>
        <v>881.91044906482068</v>
      </c>
      <c r="CS210" s="27">
        <f t="shared" si="233"/>
        <v>1.3876921109514193</v>
      </c>
      <c r="CT210" s="27">
        <f>'Config sheet'!$N$50/100*GERC_A_PARA!CQ210</f>
        <v>274.64617569078871</v>
      </c>
      <c r="CU210" s="27">
        <f t="shared" si="234"/>
        <v>274.64617569078871</v>
      </c>
      <c r="CV210" s="27">
        <f t="shared" si="235"/>
        <v>421.36675153191669</v>
      </c>
      <c r="CW210" s="27">
        <f t="shared" si="236"/>
        <v>1245.4704093096955</v>
      </c>
      <c r="CX210" s="27">
        <f t="shared" si="237"/>
        <v>811.79562366832658</v>
      </c>
      <c r="CY210" s="27">
        <f>'Config sheet'!$N$51/100*GERC_A_PARA!CR210</f>
        <v>198.78261521921058</v>
      </c>
      <c r="CZ210" s="27">
        <f t="shared" si="238"/>
        <v>198.78261521921058</v>
      </c>
      <c r="DA210" s="27">
        <f t="shared" si="239"/>
        <v>304.97560952838319</v>
      </c>
      <c r="DB210" s="27">
        <f t="shared" si="240"/>
        <v>1080.6930642840312</v>
      </c>
      <c r="DC210" s="27">
        <f t="shared" si="241"/>
        <v>704.3940133437103</v>
      </c>
      <c r="DD210" s="50">
        <f t="shared" si="242"/>
        <v>84.887009330803082</v>
      </c>
      <c r="DE210" s="50">
        <f t="shared" si="243"/>
        <v>87.958755401778049</v>
      </c>
      <c r="DF210" s="50">
        <f t="shared" si="244"/>
        <v>55.32921711021006</v>
      </c>
      <c r="DG210" s="50">
        <f t="shared" si="245"/>
        <v>57.331376293437835</v>
      </c>
      <c r="DH210" s="27">
        <f t="shared" si="246"/>
        <v>86.422882366290565</v>
      </c>
      <c r="DI210">
        <f>'Config sheet'!$N$59</f>
        <v>71.978923438716066</v>
      </c>
      <c r="DJ210" s="21">
        <f t="shared" si="267"/>
        <v>71.37658953405726</v>
      </c>
      <c r="DK210" s="19">
        <f>Coeff_Summary!$B$11+Coeff_Summary!$D$11*(F210)+Coeff_Summary!$E$11*CM210*100+Coeff_Summary!$F$11*(F210)^2+Coeff_Summary!$G$11*(F210)*CM210*100+Coeff_Summary!$H$11*(CM210*100)^2</f>
        <v>0.93966699714738022</v>
      </c>
      <c r="DL210" s="19">
        <f>Coeff_Summary!$B$9+Coeff_Summary!$D$9*(G210)+Coeff_Summary!$E$9*CN210*100+Coeff_Summary!$F$9*(G210)^2+Coeff_Summary!$G$9*(G210)*CN210*100+Coeff_Summary!$H$9*(CN210*100)^2</f>
        <v>0.95525093208178047</v>
      </c>
      <c r="DM210" s="30">
        <f t="shared" si="268"/>
        <v>0.94745896461458035</v>
      </c>
      <c r="DN210">
        <f>DK210*8314.4*(GERC_A_PARA!F210+273)/('Config sheet'!$N$28*GERC_A_PARA!CM210*10^5)</f>
        <v>4.0242530933551589E-2</v>
      </c>
      <c r="DO210">
        <f>DL210*(8314.4/'Config sheet'!$N$28)*((GERC_A_PARA!G210+273)/(GERC_A_PARA!CN210*10^5))</f>
        <v>2.6665029886252887E-2</v>
      </c>
      <c r="DP210" s="30">
        <f t="shared" si="269"/>
        <v>1601.1867153752246</v>
      </c>
      <c r="DQ210" s="30">
        <f t="shared" si="247"/>
        <v>39788.419819297698</v>
      </c>
      <c r="DR210" s="30">
        <f t="shared" si="248"/>
        <v>1043.6509438533401</v>
      </c>
      <c r="DS210" s="30">
        <f t="shared" si="249"/>
        <v>39139.312736768865</v>
      </c>
      <c r="DT210" s="19">
        <f>(Coeff_Summary!$B$5+Coeff_Summary!$D$5*(F210)+Coeff_Summary!$E$5*CM210*100+Coeff_Summary!$F$5*(F210)^2+Coeff_Summary!$G$5*(F210)*CM210*100+Coeff_Summary!$H$5*(CM210*100)^2+Coeff_Summary!$B$3+Coeff_Summary!$D$3*(G210)+Coeff_Summary!$E$3*CN210*100+Coeff_Summary!$F$3*(G210)^2+Coeff_Summary!$G$3*(G210)*CN210*100+Coeff_Summary!$H$3*(CN210*100)^2)/2</f>
        <v>1.41453694312094</v>
      </c>
      <c r="DU210" s="30">
        <f t="shared" si="270"/>
        <v>3.412330231586266</v>
      </c>
      <c r="DV210" s="30">
        <f>DM210*(8314.4/'Config sheet'!$N$28)*(273+F210)*DU210*((CO210^(1/DU210))-1)</f>
        <v>91846.271515339322</v>
      </c>
      <c r="DW210" s="30">
        <f t="shared" si="250"/>
        <v>350.24346462883972</v>
      </c>
      <c r="DX210" s="30">
        <f t="shared" si="251"/>
        <v>347.40999999999997</v>
      </c>
      <c r="DY210" s="30">
        <f t="shared" si="252"/>
        <v>105.33408250911093</v>
      </c>
      <c r="DZ210" s="30">
        <f t="shared" si="253"/>
        <v>963.71097528703331</v>
      </c>
      <c r="EA210" s="65">
        <f>Coeff_Summary!$B$9+Coeff_Summary!$D$9*(DW210-273)+Coeff_Summary!$E$9*CN210*100+Coeff_Summary!$F$9*(DW210-273)^2+Coeff_Summary!$G$9*(DW210-273)*CN210*100+Coeff_Summary!$H$9*(CN210*100)^2</f>
        <v>0.95729953114890232</v>
      </c>
      <c r="EB210" s="30">
        <f>EA210*(8314.4/'Config sheet'!$C$28)*(DW210/(CM210*10^5))</f>
        <v>4.8792570039175857E-2</v>
      </c>
      <c r="EC210" s="30">
        <f t="shared" si="254"/>
        <v>1.2124627578653562</v>
      </c>
      <c r="ED210" s="30">
        <f t="shared" si="255"/>
        <v>1.0165845293936151</v>
      </c>
      <c r="EE210" s="30">
        <f>('Config sheet'!$N$132*(CN210-CM210) - 'Config sheet'!$N$133*GERC_A_PARA!CN210)*10^5</f>
        <v>102951.77410583741</v>
      </c>
      <c r="EF210" s="30">
        <f>('Config sheet'!$N$132*(CN210-CM210) + 'Config sheet'!$N$133*CM210)*10^5</f>
        <v>144029.24798978071</v>
      </c>
      <c r="EG210" s="30">
        <f>'Config sheet'!$N$148</f>
        <v>386976</v>
      </c>
      <c r="EH210" s="30">
        <f t="shared" si="256"/>
        <v>2390.8399196262271</v>
      </c>
      <c r="EI210" s="30">
        <f>'Config sheet'!$E$127+'Config sheet'!$P$127</f>
        <v>3308.2</v>
      </c>
      <c r="EJ210" s="30"/>
      <c r="EK210" s="63">
        <f t="shared" si="257"/>
        <v>52970.449164687561</v>
      </c>
      <c r="EL210" s="63">
        <f t="shared" si="278"/>
        <v>52310.665918221101</v>
      </c>
      <c r="EM210" s="63">
        <f t="shared" si="279"/>
        <v>39788.419819297698</v>
      </c>
      <c r="EN210" s="63">
        <f t="shared" si="280"/>
        <v>39139.312736768865</v>
      </c>
      <c r="EO210" s="30">
        <f>BL210*(('Config sheet'!$D$8+273)/(C210+273))*(GERC_A_PARA!AI210/'Config sheet'!$D$7)*(1/GERC_A_PARA!BG210)*24*10^-3</f>
        <v>1838.4325310288291</v>
      </c>
      <c r="EP210" s="30">
        <f>BN210*(('Config sheet'!$D$8+273)/(D210+273))*(GERC_A_PARA!AJ210/'Config sheet'!$D$7)*(1/GERC_A_PARA!BH210)*24*10^-3</f>
        <v>1815.5335939259819</v>
      </c>
      <c r="EQ210" s="30">
        <f t="shared" si="271"/>
        <v>1826.9830624774054</v>
      </c>
      <c r="ER210" s="30">
        <f>DP210*(('Config sheet'!$D$8+273)/(F210+273))*(CM210/'Config sheet'!$D$7)*(1/DK210)*24*10^-3</f>
        <v>1380.927035876316</v>
      </c>
      <c r="ES210" s="30">
        <f>DR210*(('Config sheet'!$D$8+273)/(G210+273))*(CN210/'Config sheet'!$D$7)*(1/DL210)*24*10^-3</f>
        <v>1358.3986338057193</v>
      </c>
      <c r="ET210" s="30">
        <f t="shared" si="272"/>
        <v>1369.6628348410177</v>
      </c>
      <c r="EU210">
        <f t="shared" si="273"/>
        <v>1.0126127862240928</v>
      </c>
      <c r="EV210">
        <f t="shared" si="274"/>
        <v>1.0165845293936144</v>
      </c>
      <c r="EW210" s="30">
        <f t="shared" si="275"/>
        <v>0.7811396688067781</v>
      </c>
      <c r="EX210" s="30">
        <f>'Config sheet'!$C$123/('Config sheet'!$F$17*10^-3)</f>
        <v>1.2841244171864261</v>
      </c>
      <c r="EY210" s="30">
        <f t="shared" si="276"/>
        <v>0.70361183115470538</v>
      </c>
      <c r="EZ210" s="30">
        <f>'Config sheet'!$N$123/('Config sheet'!$Q$17*10^-3)</f>
        <v>1.4616189626248377</v>
      </c>
      <c r="FA210" s="1" t="s">
        <v>617</v>
      </c>
      <c r="FB210" s="30">
        <f t="shared" si="277"/>
        <v>-2.8334646288397494</v>
      </c>
      <c r="FC210" s="30"/>
    </row>
    <row r="211" spans="1:159" x14ac:dyDescent="0.25">
      <c r="A211" s="1">
        <v>43490</v>
      </c>
      <c r="B211" s="29">
        <v>0.83472222222222225</v>
      </c>
      <c r="C211">
        <v>22.3</v>
      </c>
      <c r="D211">
        <v>75.17</v>
      </c>
      <c r="E211">
        <v>21.16</v>
      </c>
      <c r="F211">
        <v>21.13</v>
      </c>
      <c r="G211">
        <v>74.52</v>
      </c>
      <c r="H211">
        <v>66.39</v>
      </c>
      <c r="I211">
        <v>71.66</v>
      </c>
      <c r="J211">
        <v>71.98</v>
      </c>
      <c r="K211">
        <v>71.97</v>
      </c>
      <c r="L211">
        <v>69.61</v>
      </c>
      <c r="M211">
        <v>21.77</v>
      </c>
      <c r="N211">
        <v>34.35</v>
      </c>
      <c r="O211">
        <v>33.869999999999997</v>
      </c>
      <c r="P211">
        <v>33.799999999999997</v>
      </c>
      <c r="Q211">
        <v>61.86</v>
      </c>
      <c r="R211">
        <v>3.72</v>
      </c>
      <c r="S211">
        <v>81.849999999999994</v>
      </c>
      <c r="T211">
        <v>75.08</v>
      </c>
      <c r="U211">
        <v>72.03</v>
      </c>
      <c r="V211">
        <v>72.03</v>
      </c>
      <c r="W211">
        <v>3.13</v>
      </c>
      <c r="X211">
        <v>2.4500000000000002</v>
      </c>
      <c r="Y211">
        <v>3.53</v>
      </c>
      <c r="Z211">
        <v>3.5</v>
      </c>
      <c r="AA211">
        <v>4.6900000000000004</v>
      </c>
      <c r="AB211">
        <v>4.28</v>
      </c>
      <c r="AC211">
        <v>3.76</v>
      </c>
      <c r="AD211">
        <v>1.63</v>
      </c>
      <c r="AE211">
        <v>1.57</v>
      </c>
      <c r="AF211">
        <v>2.25</v>
      </c>
      <c r="AH211" s="4" t="str">
        <f t="shared" si="211"/>
        <v>ON</v>
      </c>
      <c r="AI211" s="31">
        <f>M211+'Config sheet'!$D$9-'Config sheet'!$C$139</f>
        <v>22.728899999999999</v>
      </c>
      <c r="AJ211" s="31">
        <f>N211+'Config sheet'!$D$9+'Config sheet'!$C$140</f>
        <v>35.7089</v>
      </c>
      <c r="AK211" s="25">
        <f t="shared" si="212"/>
        <v>1.5710791107356714</v>
      </c>
      <c r="AL211" s="46">
        <f>'Config sheet'!$C$47</f>
        <v>3546.9708798579968</v>
      </c>
      <c r="AM211" s="4">
        <f>'Config sheet'!$C$42</f>
        <v>1817.9423322060413</v>
      </c>
      <c r="AN211" s="25">
        <f>'Config sheet'!$C$46</f>
        <v>1729.0285476519553</v>
      </c>
      <c r="AO211" s="25">
        <f t="shared" si="213"/>
        <v>1.5737371648970067</v>
      </c>
      <c r="AP211" s="25">
        <f>'Config sheet'!$C$50/100*GERC_A_PARA!AM211</f>
        <v>351.771841281869</v>
      </c>
      <c r="AQ211" s="25">
        <f t="shared" si="214"/>
        <v>351.771841281869</v>
      </c>
      <c r="AR211" s="25">
        <f t="shared" si="215"/>
        <v>468.73914735459863</v>
      </c>
      <c r="AS211" s="27">
        <f t="shared" si="216"/>
        <v>2169.7141734879106</v>
      </c>
      <c r="AT211" s="25">
        <f t="shared" si="217"/>
        <v>1628.2923117701978</v>
      </c>
      <c r="AU211" s="25">
        <f>'Config sheet'!$C$51/100*GERC_A_PARA!AN211</f>
        <v>266.0974934836359</v>
      </c>
      <c r="AV211" s="25">
        <f t="shared" si="218"/>
        <v>266.0974934836359</v>
      </c>
      <c r="AW211" s="25">
        <f t="shared" si="219"/>
        <v>354.57730713804068</v>
      </c>
      <c r="AX211" s="27">
        <f t="shared" si="220"/>
        <v>1995.1260411355911</v>
      </c>
      <c r="AY211" s="25">
        <f t="shared" si="221"/>
        <v>1497.2702089009492</v>
      </c>
      <c r="AZ211" s="31">
        <f t="shared" si="258"/>
        <v>93.565950690482467</v>
      </c>
      <c r="BA211" s="31">
        <f t="shared" si="259"/>
        <v>94.882686363127917</v>
      </c>
      <c r="BB211" s="31">
        <f t="shared" si="260"/>
        <v>70.217874784800969</v>
      </c>
      <c r="BC211" s="31">
        <f t="shared" si="261"/>
        <v>71.206037464752285</v>
      </c>
      <c r="BD211" s="25">
        <f t="shared" si="222"/>
        <v>94.224318526805192</v>
      </c>
      <c r="BE211">
        <f>'Config sheet'!$D$59</f>
        <v>82.44</v>
      </c>
      <c r="BF211" s="30">
        <f t="shared" si="262"/>
        <v>82.468137325790906</v>
      </c>
      <c r="BG211" s="19">
        <f>Coeff_Summary!$B$10+Coeff_Summary!$D$10*(C211)+Coeff_Summary!$E$10*AI211*100+Coeff_Summary!$F$10*(C211)^2+Coeff_Summary!$G$10*(C211)*AI211*100+Coeff_Summary!$H$10*(AI211*100)^2</f>
        <v>0.95984568825251726</v>
      </c>
      <c r="BH211" s="19">
        <f>Coeff_Summary!$B$8+Coeff_Summary!$D$8*(D211)+Coeff_Summary!$E$8*AJ211*100+Coeff_Summary!$F$8*(D211)^2+Coeff_Summary!$G$8*(D211)*AJ211*100+Coeff_Summary!$H$8*(AJ211*100)^2</f>
        <v>0.97193479656239457</v>
      </c>
      <c r="BI211" s="30">
        <f t="shared" si="263"/>
        <v>0.96589024240745591</v>
      </c>
      <c r="BJ211" s="30">
        <f>BG211*8314.4*(GERC_A_PARA!C211+273)/('Config sheet'!$C$28*AI211*10^5)</f>
        <v>6.3315425822004015E-2</v>
      </c>
      <c r="BK211">
        <f>BH211*(8314.4/'Config sheet'!$C$28)*(BT211/(AJ211*10^5))</f>
        <v>4.8114401810473516E-2</v>
      </c>
      <c r="BL211" s="30">
        <f t="shared" si="264"/>
        <v>3342.1091398904232</v>
      </c>
      <c r="BM211" s="30">
        <f t="shared" si="223"/>
        <v>52785.069301846816</v>
      </c>
      <c r="BN211" s="30">
        <f t="shared" si="224"/>
        <v>2508.1324923237903</v>
      </c>
      <c r="BO211" s="30">
        <f t="shared" si="225"/>
        <v>52128.518654425447</v>
      </c>
      <c r="BP211" s="19">
        <f>(Coeff_Summary!$B$4+Coeff_Summary!$D$4*(C211)+Coeff_Summary!$E$4*AI211*100+Coeff_Summary!$F$4*(C211)^2+Coeff_Summary!$G$4*(C211)*AI211*100+Coeff_Summary!$H$4*(AI211*100)^2+Coeff_Summary!$B$2+Coeff_Summary!$D$2*(D211)+Coeff_Summary!$E$2*AJ211*100+Coeff_Summary!$F$2*(D211)^2+Coeff_Summary!$G$2*(D211)*AJ211*100+Coeff_Summary!$H$2*(AJ211*100)^2)/2</f>
        <v>1.3637697310459569</v>
      </c>
      <c r="BQ211" s="30">
        <f t="shared" si="265"/>
        <v>3.7489917787405598</v>
      </c>
      <c r="BR211" s="30">
        <f>BI211*(8314.4/'Config sheet'!$C$28)*(273+C211)*BQ211*((AK211^(1/BQ211))-1)</f>
        <v>69527.113961342693</v>
      </c>
      <c r="BS211" s="30">
        <f t="shared" si="226"/>
        <v>333.11715477066809</v>
      </c>
      <c r="BT211" s="30">
        <f t="shared" si="227"/>
        <v>348.17</v>
      </c>
      <c r="BU211" s="52">
        <f t="shared" si="228"/>
        <v>71.528569643783044</v>
      </c>
      <c r="BV211" s="30">
        <f t="shared" si="229"/>
        <v>1425.224427061368</v>
      </c>
      <c r="BW211" s="65">
        <f>Coeff_Summary!$B$8+Coeff_Summary!$D$8*(BS211-273)+Coeff_Summary!$E$8*AJ211*100+Coeff_Summary!$F$8*(BS211-273)^2+Coeff_Summary!$G$8*(BS211-273)*AJ211*100+Coeff_Summary!$H$8*(AJ211*100)^2</f>
        <v>0.96478806057690236</v>
      </c>
      <c r="BX211" s="30">
        <f>BW211*(8314.4/'Config sheet'!$C$28)*(BS211/(AI211*10^5))</f>
        <v>7.1791592245489005E-2</v>
      </c>
      <c r="BY211" s="30">
        <f t="shared" si="230"/>
        <v>1.1338720590352449</v>
      </c>
      <c r="BZ211" s="30">
        <f t="shared" si="231"/>
        <v>1.0125948456692935</v>
      </c>
      <c r="CA211" s="30">
        <f>('Config sheet'!$C$132*(AJ211-AI211) - 'Config sheet'!$C$133*GERC_A_PARA!AJ211)*10^5</f>
        <v>96196.571679031666</v>
      </c>
      <c r="CB211" s="30">
        <f>('Config sheet'!$C$132*(AJ211-AI211) + 'Config sheet'!$C$133*AI211)*10^5</f>
        <v>120671.8066795629</v>
      </c>
      <c r="CC211" s="30">
        <f>'Config sheet'!$C$148</f>
        <v>386976</v>
      </c>
      <c r="CD211" s="30">
        <f t="shared" si="266"/>
        <v>15.052845229331922</v>
      </c>
      <c r="CE211" s="30"/>
      <c r="CF211" s="30"/>
      <c r="CG211" s="30"/>
      <c r="CH211" s="30"/>
      <c r="CI211" s="30"/>
      <c r="CJ211" s="30"/>
      <c r="CK211" s="30"/>
      <c r="CL211" s="30"/>
      <c r="CM211" s="46">
        <f>P211+'Config sheet'!$O$9-'Config sheet'!$C$139</f>
        <v>34.758899999999997</v>
      </c>
      <c r="CN211" s="46">
        <f>Q211+'Config sheet'!$O$9+'Config sheet'!C$140</f>
        <v>63.218899999999998</v>
      </c>
      <c r="CO211" s="27">
        <f t="shared" si="232"/>
        <v>1.8187831030326047</v>
      </c>
      <c r="CP211" s="46">
        <f>'Config sheet'!$N$47</f>
        <v>1852.7346826837274</v>
      </c>
      <c r="CQ211" s="27">
        <f>'Config sheet'!$N$42</f>
        <v>970.82423361890676</v>
      </c>
      <c r="CR211" s="27">
        <f>'Config sheet'!$N$46</f>
        <v>881.91044906482068</v>
      </c>
      <c r="CS211" s="27">
        <f t="shared" si="233"/>
        <v>1.3866783082927281</v>
      </c>
      <c r="CT211" s="27">
        <f>'Config sheet'!$N$50/100*GERC_A_PARA!CQ211</f>
        <v>274.64617569078871</v>
      </c>
      <c r="CU211" s="27">
        <f t="shared" si="234"/>
        <v>274.64617569078871</v>
      </c>
      <c r="CV211" s="27">
        <f t="shared" si="235"/>
        <v>422.77956374539957</v>
      </c>
      <c r="CW211" s="27">
        <f t="shared" si="236"/>
        <v>1245.4704093096955</v>
      </c>
      <c r="CX211" s="27">
        <f t="shared" si="237"/>
        <v>809.08282752035279</v>
      </c>
      <c r="CY211" s="27">
        <f>'Config sheet'!$N$51/100*GERC_A_PARA!CR211</f>
        <v>198.78261521921058</v>
      </c>
      <c r="CZ211" s="27">
        <f t="shared" si="238"/>
        <v>198.78261521921058</v>
      </c>
      <c r="DA211" s="27">
        <f t="shared" si="239"/>
        <v>305.99817066874277</v>
      </c>
      <c r="DB211" s="27">
        <f t="shared" si="240"/>
        <v>1080.6930642840312</v>
      </c>
      <c r="DC211" s="27">
        <f t="shared" si="241"/>
        <v>702.04012363262791</v>
      </c>
      <c r="DD211" s="50">
        <f t="shared" si="242"/>
        <v>84.741482245203201</v>
      </c>
      <c r="DE211" s="50">
        <f t="shared" si="243"/>
        <v>87.842806992113111</v>
      </c>
      <c r="DF211" s="50">
        <f t="shared" si="244"/>
        <v>55.049784844921277</v>
      </c>
      <c r="DG211" s="50">
        <f t="shared" si="245"/>
        <v>57.064468274196372</v>
      </c>
      <c r="DH211" s="27">
        <f t="shared" si="246"/>
        <v>86.292144618658156</v>
      </c>
      <c r="DI211">
        <f>'Config sheet'!$N$59</f>
        <v>71.978923438716066</v>
      </c>
      <c r="DJ211" s="21">
        <f t="shared" si="267"/>
        <v>71.17463558910849</v>
      </c>
      <c r="DK211" s="19">
        <f>Coeff_Summary!$B$11+Coeff_Summary!$D$11*(F211)+Coeff_Summary!$E$11*CM211*100+Coeff_Summary!$F$11*(F211)^2+Coeff_Summary!$G$11*(F211)*CM211*100+Coeff_Summary!$H$11*(CM211*100)^2</f>
        <v>0.93973540647403997</v>
      </c>
      <c r="DL211" s="19">
        <f>Coeff_Summary!$B$9+Coeff_Summary!$D$9*(G211)+Coeff_Summary!$E$9*CN211*100+Coeff_Summary!$F$9*(G211)^2+Coeff_Summary!$G$9*(G211)*CN211*100+Coeff_Summary!$H$9*(CN211*100)^2</f>
        <v>0.9553163745742228</v>
      </c>
      <c r="DM211" s="30">
        <f t="shared" si="268"/>
        <v>0.94752589052413139</v>
      </c>
      <c r="DN211">
        <f>DK211*8314.4*(GERC_A_PARA!F211+273)/('Config sheet'!$N$28*GERC_A_PARA!CM211*10^5)</f>
        <v>4.0374018120984213E-2</v>
      </c>
      <c r="DO211">
        <f>DL211*(8314.4/'Config sheet'!$N$28)*((GERC_A_PARA!G211+273)/(GERC_A_PARA!CN211*10^5))</f>
        <v>2.6662641612101582E-2</v>
      </c>
      <c r="DP211" s="30">
        <f t="shared" si="269"/>
        <v>1598.7644917814794</v>
      </c>
      <c r="DQ211" s="30">
        <f t="shared" si="247"/>
        <v>39598.845153104259</v>
      </c>
      <c r="DR211" s="30">
        <f t="shared" si="248"/>
        <v>1038.5898258848576</v>
      </c>
      <c r="DS211" s="30">
        <f t="shared" si="249"/>
        <v>38952.998018525846</v>
      </c>
      <c r="DT211" s="19">
        <f>(Coeff_Summary!$B$5+Coeff_Summary!$D$5*(F211)+Coeff_Summary!$E$5*CM211*100+Coeff_Summary!$F$5*(F211)^2+Coeff_Summary!$G$5*(F211)*CM211*100+Coeff_Summary!$H$5*(CM211*100)^2+Coeff_Summary!$B$3+Coeff_Summary!$D$3*(G211)+Coeff_Summary!$E$3*CN211*100+Coeff_Summary!$F$3*(G211)^2+Coeff_Summary!$G$3*(G211)*CN211*100+Coeff_Summary!$H$3*(CN211*100)^2)/2</f>
        <v>1.4143694875610204</v>
      </c>
      <c r="DU211" s="30">
        <f t="shared" si="270"/>
        <v>3.4133051057547741</v>
      </c>
      <c r="DV211" s="30">
        <f>DM211*(8314.4/'Config sheet'!$N$28)*(273+F211)*DU211*((CO211^(1/DU211))-1)</f>
        <v>92509.465177072067</v>
      </c>
      <c r="DW211" s="30">
        <f t="shared" si="250"/>
        <v>350.46741159351609</v>
      </c>
      <c r="DX211" s="30">
        <f t="shared" si="251"/>
        <v>347.52</v>
      </c>
      <c r="DY211" s="30">
        <f t="shared" si="252"/>
        <v>105.52053117347087</v>
      </c>
      <c r="DZ211" s="30">
        <f t="shared" si="253"/>
        <v>964.33786813411814</v>
      </c>
      <c r="EA211" s="65">
        <f>Coeff_Summary!$B$9+Coeff_Summary!$D$9*(DW211-273)+Coeff_Summary!$E$9*CN211*100+Coeff_Summary!$F$9*(DW211-273)^2+Coeff_Summary!$G$9*(DW211-273)*CN211*100+Coeff_Summary!$H$9*(CN211*100)^2</f>
        <v>0.95744381201934503</v>
      </c>
      <c r="EB211" s="30">
        <f>EA211*(8314.4/'Config sheet'!$C$28)*(DW211/(CM211*10^5))</f>
        <v>4.9013757559835704E-2</v>
      </c>
      <c r="EC211" s="30">
        <f t="shared" si="254"/>
        <v>1.2139925586044413</v>
      </c>
      <c r="ED211" s="30">
        <f t="shared" si="255"/>
        <v>1.0165801650047899</v>
      </c>
      <c r="EE211" s="30">
        <f>('Config sheet'!$N$132*(CN211-CM211) - 'Config sheet'!$N$133*GERC_A_PARA!CN211)*10^5</f>
        <v>103670.89494363348</v>
      </c>
      <c r="EF211" s="30">
        <f>('Config sheet'!$N$132*(CN211-CM211) + 'Config sheet'!$N$133*CM211)*10^5</f>
        <v>144706.48628750764</v>
      </c>
      <c r="EG211" s="30">
        <f>'Config sheet'!$N$148</f>
        <v>386976</v>
      </c>
      <c r="EH211" s="30">
        <f t="shared" si="256"/>
        <v>2389.5622951954861</v>
      </c>
      <c r="EI211" s="30">
        <f>'Config sheet'!$E$127+'Config sheet'!$P$127</f>
        <v>3308.2</v>
      </c>
      <c r="EJ211" s="30"/>
      <c r="EK211" s="63">
        <f t="shared" si="257"/>
        <v>52785.069301846816</v>
      </c>
      <c r="EL211" s="63">
        <f t="shared" si="278"/>
        <v>52128.518654425447</v>
      </c>
      <c r="EM211" s="63">
        <f t="shared" si="279"/>
        <v>39598.845153104259</v>
      </c>
      <c r="EN211" s="63">
        <f t="shared" si="280"/>
        <v>38952.998018525846</v>
      </c>
      <c r="EO211" s="30">
        <f>BL211*(('Config sheet'!$D$8+273)/(C211+273))*(GERC_A_PARA!AI211/'Config sheet'!$D$7)*(1/GERC_A_PARA!BG211)*24*10^-3</f>
        <v>1831.9985970936182</v>
      </c>
      <c r="EP211" s="30">
        <f>BN211*(('Config sheet'!$D$8+273)/(D211+273))*(GERC_A_PARA!AJ211/'Config sheet'!$D$7)*(1/GERC_A_PARA!BH211)*24*10^-3</f>
        <v>1809.2118530217526</v>
      </c>
      <c r="EQ211" s="30">
        <f t="shared" si="271"/>
        <v>1820.6052250576854</v>
      </c>
      <c r="ER211" s="30">
        <f>DP211*(('Config sheet'!$D$8+273)/(F211+273))*(CM211/'Config sheet'!$D$7)*(1/DK211)*24*10^-3</f>
        <v>1374.3475139186044</v>
      </c>
      <c r="ES211" s="30">
        <f>DR211*(('Config sheet'!$D$8+273)/(G211+273))*(CN211/'Config sheet'!$D$7)*(1/DL211)*24*10^-3</f>
        <v>1351.9322540708124</v>
      </c>
      <c r="ET211" s="30">
        <f t="shared" si="272"/>
        <v>1363.1398839947083</v>
      </c>
      <c r="EU211">
        <f t="shared" si="273"/>
        <v>1.0125948456692935</v>
      </c>
      <c r="EV211">
        <f t="shared" si="274"/>
        <v>1.0165801650047901</v>
      </c>
      <c r="EW211" s="30">
        <f t="shared" si="275"/>
        <v>0.78283002127284906</v>
      </c>
      <c r="EX211" s="30">
        <f>'Config sheet'!$C$123/('Config sheet'!$F$17*10^-3)</f>
        <v>1.2841244171864261</v>
      </c>
      <c r="EY211" s="30">
        <f t="shared" si="276"/>
        <v>0.70743867115684933</v>
      </c>
      <c r="EZ211" s="30">
        <f>'Config sheet'!$N$123/('Config sheet'!$Q$17*10^-3)</f>
        <v>1.4616189626248377</v>
      </c>
      <c r="FA211" s="1" t="s">
        <v>618</v>
      </c>
      <c r="FB211" s="30">
        <f t="shared" si="277"/>
        <v>-2.947411593516108</v>
      </c>
      <c r="FC211" s="30"/>
    </row>
    <row r="212" spans="1:159" x14ac:dyDescent="0.25">
      <c r="A212" s="1">
        <v>43490</v>
      </c>
      <c r="B212" s="2">
        <v>0.87638888888888899</v>
      </c>
      <c r="C212">
        <v>21.97</v>
      </c>
      <c r="D212">
        <v>74.83</v>
      </c>
      <c r="E212">
        <v>21.21</v>
      </c>
      <c r="F212">
        <v>21.18</v>
      </c>
      <c r="G212">
        <v>74.41</v>
      </c>
      <c r="H212">
        <v>66.430000000000007</v>
      </c>
      <c r="I212">
        <v>71.66</v>
      </c>
      <c r="J212">
        <v>71.95</v>
      </c>
      <c r="K212">
        <v>71.959999999999994</v>
      </c>
      <c r="L212">
        <v>69.67</v>
      </c>
      <c r="M212">
        <v>21.83</v>
      </c>
      <c r="N212">
        <v>34.47</v>
      </c>
      <c r="O212">
        <v>33.99</v>
      </c>
      <c r="P212">
        <v>33.909999999999997</v>
      </c>
      <c r="Q212">
        <v>61.93</v>
      </c>
      <c r="R212">
        <v>3.72</v>
      </c>
      <c r="S212">
        <v>81.5</v>
      </c>
      <c r="T212">
        <v>75</v>
      </c>
      <c r="U212">
        <v>71.91</v>
      </c>
      <c r="V212">
        <v>71.91</v>
      </c>
      <c r="W212">
        <v>3.14</v>
      </c>
      <c r="X212">
        <v>2.5299999999999998</v>
      </c>
      <c r="Y212">
        <v>3.58</v>
      </c>
      <c r="Z212">
        <v>3.54</v>
      </c>
      <c r="AA212">
        <v>4.68</v>
      </c>
      <c r="AB212">
        <v>4.29</v>
      </c>
      <c r="AC212">
        <v>3.78</v>
      </c>
      <c r="AD212">
        <v>1.61</v>
      </c>
      <c r="AE212">
        <v>1.1499999999999999</v>
      </c>
      <c r="AF212">
        <v>2.1800000000000002</v>
      </c>
      <c r="AH212" s="4" t="str">
        <f t="shared" si="211"/>
        <v>ON</v>
      </c>
      <c r="AI212" s="31">
        <f>M212+'Config sheet'!$D$9-'Config sheet'!$C$139</f>
        <v>22.788899999999998</v>
      </c>
      <c r="AJ212" s="31">
        <f>N212+'Config sheet'!$D$9+'Config sheet'!$C$140</f>
        <v>35.828899999999997</v>
      </c>
      <c r="AK212" s="25">
        <f t="shared" si="212"/>
        <v>1.5722083997033645</v>
      </c>
      <c r="AL212" s="46">
        <f>'Config sheet'!$C$47</f>
        <v>3546.9708798579968</v>
      </c>
      <c r="AM212" s="4">
        <f>'Config sheet'!$C$42</f>
        <v>1817.9423322060413</v>
      </c>
      <c r="AN212" s="25">
        <f>'Config sheet'!$C$46</f>
        <v>1729.0285476519553</v>
      </c>
      <c r="AO212" s="25">
        <f t="shared" si="213"/>
        <v>1.5730760426568957</v>
      </c>
      <c r="AP212" s="25">
        <f>'Config sheet'!$C$50/100*GERC_A_PARA!AM212</f>
        <v>351.771841281869</v>
      </c>
      <c r="AQ212" s="25">
        <f t="shared" si="214"/>
        <v>351.771841281869</v>
      </c>
      <c r="AR212" s="25">
        <f t="shared" si="215"/>
        <v>469.00988447005818</v>
      </c>
      <c r="AS212" s="27">
        <f t="shared" si="216"/>
        <v>2169.7141734879106</v>
      </c>
      <c r="AT212" s="25">
        <f t="shared" si="217"/>
        <v>1627.3523760071987</v>
      </c>
      <c r="AU212" s="25">
        <f>'Config sheet'!$C$51/100*GERC_A_PARA!AN212</f>
        <v>266.0974934836359</v>
      </c>
      <c r="AV212" s="25">
        <f t="shared" si="218"/>
        <v>266.0974934836359</v>
      </c>
      <c r="AW212" s="25">
        <f t="shared" si="219"/>
        <v>354.78210598593665</v>
      </c>
      <c r="AX212" s="27">
        <f t="shared" si="220"/>
        <v>1995.1260411355911</v>
      </c>
      <c r="AY212" s="25">
        <f t="shared" si="221"/>
        <v>1496.4059059707897</v>
      </c>
      <c r="AZ212" s="31">
        <f t="shared" si="258"/>
        <v>93.551058187532107</v>
      </c>
      <c r="BA212" s="31">
        <f t="shared" si="259"/>
        <v>94.870841628223218</v>
      </c>
      <c r="BB212" s="31">
        <f t="shared" si="260"/>
        <v>70.166171507620632</v>
      </c>
      <c r="BC212" s="31">
        <f t="shared" si="261"/>
        <v>71.156049688012942</v>
      </c>
      <c r="BD212" s="25">
        <f t="shared" si="222"/>
        <v>94.210949907877662</v>
      </c>
      <c r="BE212">
        <f>'Config sheet'!$D$59</f>
        <v>82.44</v>
      </c>
      <c r="BF212" s="30">
        <f t="shared" si="262"/>
        <v>82.436030252847232</v>
      </c>
      <c r="BG212" s="19">
        <f>Coeff_Summary!$B$10+Coeff_Summary!$D$10*(C212)+Coeff_Summary!$E$10*AI212*100+Coeff_Summary!$F$10*(C212)^2+Coeff_Summary!$G$10*(C212)*AI212*100+Coeff_Summary!$H$10*(AI212*100)^2</f>
        <v>0.95956342821305707</v>
      </c>
      <c r="BH212" s="19">
        <f>Coeff_Summary!$B$8+Coeff_Summary!$D$8*(D212)+Coeff_Summary!$E$8*AJ212*100+Coeff_Summary!$F$8*(D212)^2+Coeff_Summary!$G$8*(D212)*AJ212*100+Coeff_Summary!$H$8*(AJ212*100)^2</f>
        <v>0.97170509386125059</v>
      </c>
      <c r="BI212" s="30">
        <f t="shared" si="263"/>
        <v>0.96563426103715377</v>
      </c>
      <c r="BJ212" s="30">
        <f>BG212*8314.4*(GERC_A_PARA!C212+273)/('Config sheet'!$C$28*AI212*10^5)</f>
        <v>6.3059606665764489E-2</v>
      </c>
      <c r="BK212">
        <f>BH212*(8314.4/'Config sheet'!$C$28)*(BT212/(AJ212*10^5))</f>
        <v>4.7895104579420852E-2</v>
      </c>
      <c r="BL212" s="30">
        <f t="shared" si="264"/>
        <v>3341.634958870025</v>
      </c>
      <c r="BM212" s="30">
        <f t="shared" si="223"/>
        <v>52991.687318662305</v>
      </c>
      <c r="BN212" s="30">
        <f t="shared" si="224"/>
        <v>2506.3290162888143</v>
      </c>
      <c r="BO212" s="30">
        <f t="shared" si="225"/>
        <v>52329.544706030596</v>
      </c>
      <c r="BP212" s="19">
        <f>(Coeff_Summary!$B$4+Coeff_Summary!$D$4*(C212)+Coeff_Summary!$E$4*AI212*100+Coeff_Summary!$F$4*(C212)^2+Coeff_Summary!$G$4*(C212)*AI212*100+Coeff_Summary!$H$4*(AI212*100)^2+Coeff_Summary!$B$2+Coeff_Summary!$D$2*(D212)+Coeff_Summary!$E$2*AJ212*100+Coeff_Summary!$F$2*(D212)^2+Coeff_Summary!$G$2*(D212)*AJ212*100+Coeff_Summary!$H$2*(AJ212*100)^2)/2</f>
        <v>1.3643858256696899</v>
      </c>
      <c r="BQ212" s="30">
        <f t="shared" si="265"/>
        <v>3.7443438508129141</v>
      </c>
      <c r="BR212" s="30">
        <f>BI212*(8314.4/'Config sheet'!$C$28)*(273+C212)*BQ212*((AK212^(1/BQ212))-1)</f>
        <v>69553.556485797919</v>
      </c>
      <c r="BS212" s="30">
        <f t="shared" si="226"/>
        <v>332.85853967549446</v>
      </c>
      <c r="BT212" s="30">
        <f t="shared" si="227"/>
        <v>347.83</v>
      </c>
      <c r="BU212" s="52">
        <f t="shared" si="228"/>
        <v>71.677146567337232</v>
      </c>
      <c r="BV212" s="30">
        <f t="shared" si="229"/>
        <v>1428.3803964914805</v>
      </c>
      <c r="BW212" s="65">
        <f>Coeff_Summary!$B$8+Coeff_Summary!$D$8*(BS212-273)+Coeff_Summary!$E$8*AJ212*100+Coeff_Summary!$F$8*(BS212-273)^2+Coeff_Summary!$G$8*(BS212-273)*AJ212*100+Coeff_Summary!$H$8*(AJ212*100)^2</f>
        <v>0.9645532949205573</v>
      </c>
      <c r="BX212" s="30">
        <f>BW212*(8314.4/'Config sheet'!$C$28)*(BS212/(AI212*10^5))</f>
        <v>7.1529576601431472E-2</v>
      </c>
      <c r="BY212" s="30">
        <f t="shared" si="230"/>
        <v>1.1343168849840828</v>
      </c>
      <c r="BZ212" s="30">
        <f t="shared" si="231"/>
        <v>1.0126533226373629</v>
      </c>
      <c r="CA212" s="30">
        <f>('Config sheet'!$C$132*(AJ212-AI212) - 'Config sheet'!$C$133*GERC_A_PARA!AJ212)*10^5</f>
        <v>96660.114014753533</v>
      </c>
      <c r="CB212" s="30">
        <f>('Config sheet'!$C$132*(AJ212-AI212) + 'Config sheet'!$C$133*AI212)*10^5</f>
        <v>121210.73758740925</v>
      </c>
      <c r="CC212" s="30">
        <f>'Config sheet'!$C$148</f>
        <v>386976</v>
      </c>
      <c r="CD212" s="30">
        <f t="shared" si="266"/>
        <v>14.971460324505529</v>
      </c>
      <c r="CE212" s="30"/>
      <c r="CF212" s="30"/>
      <c r="CG212" s="30"/>
      <c r="CH212" s="30"/>
      <c r="CI212" s="30"/>
      <c r="CJ212" s="30"/>
      <c r="CK212" s="30"/>
      <c r="CL212" s="30"/>
      <c r="CM212" s="46">
        <f>P212+'Config sheet'!$O$9-'Config sheet'!$C$139</f>
        <v>34.868899999999996</v>
      </c>
      <c r="CN212" s="46">
        <f>Q212+'Config sheet'!$O$9+'Config sheet'!C$140</f>
        <v>63.288899999999998</v>
      </c>
      <c r="CO212" s="27">
        <f t="shared" si="232"/>
        <v>1.8150529554990265</v>
      </c>
      <c r="CP212" s="46">
        <f>'Config sheet'!$N$47</f>
        <v>1852.7346826837274</v>
      </c>
      <c r="CQ212" s="27">
        <f>'Config sheet'!$N$42</f>
        <v>970.82423361890676</v>
      </c>
      <c r="CR212" s="27">
        <f>'Config sheet'!$N$46</f>
        <v>881.91044906482068</v>
      </c>
      <c r="CS212" s="27">
        <f t="shared" si="233"/>
        <v>1.3869555433860705</v>
      </c>
      <c r="CT212" s="27">
        <f>'Config sheet'!$N$50/100*GERC_A_PARA!CQ212</f>
        <v>274.64617569078871</v>
      </c>
      <c r="CU212" s="27">
        <f t="shared" si="234"/>
        <v>274.64617569078871</v>
      </c>
      <c r="CV212" s="27">
        <f t="shared" si="235"/>
        <v>422.11781836250998</v>
      </c>
      <c r="CW212" s="27">
        <f t="shared" si="236"/>
        <v>1245.4704093096955</v>
      </c>
      <c r="CX212" s="27">
        <f t="shared" si="237"/>
        <v>810.35120995339923</v>
      </c>
      <c r="CY212" s="27">
        <f>'Config sheet'!$N$51/100*GERC_A_PARA!CR212</f>
        <v>198.78261521921058</v>
      </c>
      <c r="CZ212" s="27">
        <f t="shared" si="238"/>
        <v>198.78261521921058</v>
      </c>
      <c r="DA212" s="27">
        <f t="shared" si="239"/>
        <v>305.51921450818753</v>
      </c>
      <c r="DB212" s="27">
        <f t="shared" si="240"/>
        <v>1080.6930642840312</v>
      </c>
      <c r="DC212" s="27">
        <f t="shared" si="241"/>
        <v>703.14069743029268</v>
      </c>
      <c r="DD212" s="50">
        <f t="shared" si="242"/>
        <v>84.809645498650511</v>
      </c>
      <c r="DE212" s="50">
        <f t="shared" si="243"/>
        <v>87.897115925754065</v>
      </c>
      <c r="DF212" s="50">
        <f t="shared" si="244"/>
        <v>55.180434903822089</v>
      </c>
      <c r="DG212" s="50">
        <f t="shared" si="245"/>
        <v>57.189262554480933</v>
      </c>
      <c r="DH212" s="27">
        <f t="shared" si="246"/>
        <v>86.353380712202295</v>
      </c>
      <c r="DI212">
        <f>'Config sheet'!$N$59</f>
        <v>71.978923438716066</v>
      </c>
      <c r="DJ212" s="21">
        <f t="shared" si="267"/>
        <v>71.269114720676896</v>
      </c>
      <c r="DK212" s="19">
        <f>Coeff_Summary!$B$11+Coeff_Summary!$D$11*(F212)+Coeff_Summary!$E$11*CM212*100+Coeff_Summary!$F$11*(F212)^2+Coeff_Summary!$G$11*(F212)*CM212*100+Coeff_Summary!$H$11*(CM212*100)^2</f>
        <v>0.93960401566318474</v>
      </c>
      <c r="DL212" s="19">
        <f>Coeff_Summary!$B$9+Coeff_Summary!$D$9*(G212)+Coeff_Summary!$E$9*CN212*100+Coeff_Summary!$F$9*(G212)^2+Coeff_Summary!$G$9*(G212)*CN212*100+Coeff_Summary!$H$9*(CN212*100)^2</f>
        <v>0.95519939457258796</v>
      </c>
      <c r="DM212" s="30">
        <f t="shared" si="268"/>
        <v>0.94740170511788635</v>
      </c>
      <c r="DN212">
        <f>DK212*8314.4*(GERC_A_PARA!F212+273)/('Config sheet'!$N$28*GERC_A_PARA!CM212*10^5)</f>
        <v>4.0247864798134948E-2</v>
      </c>
      <c r="DO212">
        <f>DL212*(8314.4/'Config sheet'!$N$28)*((GERC_A_PARA!G212+273)/(GERC_A_PARA!CN212*10^5))</f>
        <v>2.6621461295090198E-2</v>
      </c>
      <c r="DP212" s="30">
        <f t="shared" si="269"/>
        <v>1599.8990341248923</v>
      </c>
      <c r="DQ212" s="30">
        <f t="shared" si="247"/>
        <v>39751.153064870916</v>
      </c>
      <c r="DR212" s="30">
        <f t="shared" si="248"/>
        <v>1040.9561788183776</v>
      </c>
      <c r="DS212" s="30">
        <f t="shared" si="249"/>
        <v>39102.142714095164</v>
      </c>
      <c r="DT212" s="19">
        <f>(Coeff_Summary!$B$5+Coeff_Summary!$D$5*(F212)+Coeff_Summary!$E$5*CM212*100+Coeff_Summary!$F$5*(F212)^2+Coeff_Summary!$G$5*(F212)*CM212*100+Coeff_Summary!$H$5*(CM212*100)^2+Coeff_Summary!$B$3+Coeff_Summary!$D$3*(G212)+Coeff_Summary!$E$3*CN212*100+Coeff_Summary!$F$3*(G212)^2+Coeff_Summary!$G$3*(G212)*CN212*100+Coeff_Summary!$H$3*(CN212*100)^2)/2</f>
        <v>1.4147012591158339</v>
      </c>
      <c r="DU212" s="30">
        <f t="shared" si="270"/>
        <v>3.4113744002901161</v>
      </c>
      <c r="DV212" s="30">
        <f>DM212*(8314.4/'Config sheet'!$N$28)*(273+F212)*DU212*((CO212^(1/DU212))-1)</f>
        <v>92171.702106765311</v>
      </c>
      <c r="DW212" s="30">
        <f t="shared" si="250"/>
        <v>350.35084727863716</v>
      </c>
      <c r="DX212" s="30">
        <f t="shared" si="251"/>
        <v>347.40999999999997</v>
      </c>
      <c r="DY212" s="30">
        <f t="shared" si="252"/>
        <v>105.52479293375384</v>
      </c>
      <c r="DZ212" s="30">
        <f t="shared" si="253"/>
        <v>964.47356557236549</v>
      </c>
      <c r="EA212" s="65">
        <f>Coeff_Summary!$B$9+Coeff_Summary!$D$9*(DW212-273)+Coeff_Summary!$E$9*CN212*100+Coeff_Summary!$F$9*(DW212-273)^2+Coeff_Summary!$G$9*(DW212-273)*CN212*100+Coeff_Summary!$H$9*(CN212*100)^2</f>
        <v>0.95732714289998821</v>
      </c>
      <c r="EB212" s="30">
        <f>EA212*(8314.4/'Config sheet'!$C$28)*(DW212/(CM212*10^5))</f>
        <v>4.883693302216157E-2</v>
      </c>
      <c r="EC212" s="30">
        <f t="shared" si="254"/>
        <v>1.213404320132397</v>
      </c>
      <c r="ED212" s="30">
        <f t="shared" si="255"/>
        <v>1.0165978206238249</v>
      </c>
      <c r="EE212" s="30">
        <f>('Config sheet'!$N$132*(CN212-CM212) - 'Config sheet'!$N$133*GERC_A_PARA!CN212)*10^5</f>
        <v>103458.65576563089</v>
      </c>
      <c r="EF212" s="30">
        <f>('Config sheet'!$N$132*(CN212-CM212) + 'Config sheet'!$N$133*CM212)*10^5</f>
        <v>144569.6356816295</v>
      </c>
      <c r="EG212" s="30">
        <f>'Config sheet'!$N$148</f>
        <v>386976</v>
      </c>
      <c r="EH212" s="30">
        <f t="shared" si="256"/>
        <v>2392.8539620638458</v>
      </c>
      <c r="EI212" s="30">
        <f>'Config sheet'!$E$127+'Config sheet'!$P$127</f>
        <v>3308.2</v>
      </c>
      <c r="EJ212" s="30"/>
      <c r="EK212" s="63">
        <f t="shared" si="257"/>
        <v>52991.687318662305</v>
      </c>
      <c r="EL212" s="63">
        <f t="shared" si="278"/>
        <v>52329.544706030596</v>
      </c>
      <c r="EM212" s="63">
        <f t="shared" si="279"/>
        <v>39751.153064870916</v>
      </c>
      <c r="EN212" s="63">
        <f t="shared" si="280"/>
        <v>39102.142714095164</v>
      </c>
      <c r="EO212" s="30">
        <f>BL212*(('Config sheet'!$D$8+273)/(C212+273))*(GERC_A_PARA!AI212/'Config sheet'!$D$7)*(1/GERC_A_PARA!BG212)*24*10^-3</f>
        <v>1839.1696384874574</v>
      </c>
      <c r="EP212" s="30">
        <f>BN212*(('Config sheet'!$D$8+273)/(D212+273))*(GERC_A_PARA!AJ212/'Config sheet'!$D$7)*(1/GERC_A_PARA!BH212)*24*10^-3</f>
        <v>1816.1888154353835</v>
      </c>
      <c r="EQ212" s="30">
        <f t="shared" si="271"/>
        <v>1827.6792269614205</v>
      </c>
      <c r="ER212" s="30">
        <f>DP212*(('Config sheet'!$D$8+273)/(F212+273))*(CM212/'Config sheet'!$D$7)*(1/DK212)*24*10^-3</f>
        <v>1379.6336276695813</v>
      </c>
      <c r="ES212" s="30">
        <f>DR212*(('Config sheet'!$D$8+273)/(G212+273))*(CN212/'Config sheet'!$D$7)*(1/DL212)*24*10^-3</f>
        <v>1357.1085828444754</v>
      </c>
      <c r="ET212" s="30">
        <f t="shared" si="272"/>
        <v>1368.3711052570284</v>
      </c>
      <c r="EU212">
        <f t="shared" si="273"/>
        <v>1.0126533226373629</v>
      </c>
      <c r="EV212">
        <f t="shared" si="274"/>
        <v>1.0165978206238249</v>
      </c>
      <c r="EW212" s="30">
        <f t="shared" si="275"/>
        <v>0.7815268540673912</v>
      </c>
      <c r="EX212" s="30">
        <f>'Config sheet'!$C$123/('Config sheet'!$F$17*10^-3)</f>
        <v>1.2841244171864261</v>
      </c>
      <c r="EY212" s="30">
        <f t="shared" si="276"/>
        <v>0.70483333203035103</v>
      </c>
      <c r="EZ212" s="30">
        <f>'Config sheet'!$N$123/('Config sheet'!$Q$17*10^-3)</f>
        <v>1.4616189626248377</v>
      </c>
      <c r="FA212" s="1" t="s">
        <v>619</v>
      </c>
      <c r="FB212" s="30">
        <f t="shared" si="277"/>
        <v>-2.9408472786371931</v>
      </c>
      <c r="FC212" s="30"/>
    </row>
    <row r="213" spans="1:159" x14ac:dyDescent="0.25">
      <c r="A213" s="1">
        <v>43490</v>
      </c>
      <c r="B213" s="2">
        <v>0.91805555555555562</v>
      </c>
      <c r="C213">
        <v>22.19</v>
      </c>
      <c r="D213">
        <v>74.88</v>
      </c>
      <c r="E213">
        <v>20.45</v>
      </c>
      <c r="F213">
        <v>20.41</v>
      </c>
      <c r="G213">
        <v>74.02</v>
      </c>
      <c r="H213">
        <v>66.73</v>
      </c>
      <c r="I213">
        <v>72.010000000000005</v>
      </c>
      <c r="J213">
        <v>72.23</v>
      </c>
      <c r="K213">
        <v>72.319999999999993</v>
      </c>
      <c r="L213">
        <v>70.010000000000005</v>
      </c>
      <c r="M213">
        <v>21.85</v>
      </c>
      <c r="N213">
        <v>34.43</v>
      </c>
      <c r="O213">
        <v>33.97</v>
      </c>
      <c r="P213">
        <v>33.9</v>
      </c>
      <c r="Q213">
        <v>62.03</v>
      </c>
      <c r="R213">
        <v>3.71</v>
      </c>
      <c r="S213">
        <v>81.58</v>
      </c>
      <c r="T213">
        <v>74.86</v>
      </c>
      <c r="U213">
        <v>71.739999999999995</v>
      </c>
      <c r="V213">
        <v>71.739999999999995</v>
      </c>
      <c r="W213">
        <v>3.07</v>
      </c>
      <c r="X213">
        <v>2.5099999999999998</v>
      </c>
      <c r="Y213">
        <v>3.55</v>
      </c>
      <c r="Z213">
        <v>3.58</v>
      </c>
      <c r="AA213">
        <v>4.68</v>
      </c>
      <c r="AB213">
        <v>4.29</v>
      </c>
      <c r="AC213">
        <v>3.76</v>
      </c>
      <c r="AD213">
        <v>1.78</v>
      </c>
      <c r="AE213">
        <v>1.54</v>
      </c>
      <c r="AF213">
        <v>2.16</v>
      </c>
      <c r="AH213" s="4" t="str">
        <f t="shared" si="211"/>
        <v>ON</v>
      </c>
      <c r="AI213" s="31">
        <f>M213+'Config sheet'!$D$9-'Config sheet'!$C$139</f>
        <v>22.808900000000001</v>
      </c>
      <c r="AJ213" s="31">
        <f>N213+'Config sheet'!$D$9+'Config sheet'!$C$140</f>
        <v>35.788899999999998</v>
      </c>
      <c r="AK213" s="25">
        <f t="shared" si="212"/>
        <v>1.569076106256768</v>
      </c>
      <c r="AL213" s="46">
        <f>'Config sheet'!$C$47</f>
        <v>3546.9708798579968</v>
      </c>
      <c r="AM213" s="4">
        <f>'Config sheet'!$C$42</f>
        <v>1817.9423322060413</v>
      </c>
      <c r="AN213" s="25">
        <f>'Config sheet'!$C$46</f>
        <v>1729.0285476519553</v>
      </c>
      <c r="AO213" s="25">
        <f t="shared" si="213"/>
        <v>1.5737613188409438</v>
      </c>
      <c r="AP213" s="25">
        <f>'Config sheet'!$C$50/100*GERC_A_PARA!AM213</f>
        <v>351.771841281869</v>
      </c>
      <c r="AQ213" s="25">
        <f t="shared" si="214"/>
        <v>351.771841281869</v>
      </c>
      <c r="AR213" s="25">
        <f t="shared" si="215"/>
        <v>468.3572643958945</v>
      </c>
      <c r="AS213" s="27">
        <f t="shared" si="216"/>
        <v>2169.7141734879106</v>
      </c>
      <c r="AT213" s="25">
        <f t="shared" si="217"/>
        <v>1629.6199672437519</v>
      </c>
      <c r="AU213" s="25">
        <f>'Config sheet'!$C$51/100*GERC_A_PARA!AN213</f>
        <v>266.0974934836359</v>
      </c>
      <c r="AV213" s="25">
        <f t="shared" si="218"/>
        <v>266.0974934836359</v>
      </c>
      <c r="AW213" s="25">
        <f t="shared" si="219"/>
        <v>354.28843211681959</v>
      </c>
      <c r="AX213" s="27">
        <f t="shared" si="220"/>
        <v>1995.1260411355911</v>
      </c>
      <c r="AY213" s="25">
        <f t="shared" si="221"/>
        <v>1498.4910333032187</v>
      </c>
      <c r="AZ213" s="31">
        <f t="shared" si="258"/>
        <v>93.586957020107945</v>
      </c>
      <c r="BA213" s="31">
        <f t="shared" si="259"/>
        <v>94.899393722969563</v>
      </c>
      <c r="BB213" s="31">
        <f t="shared" si="260"/>
        <v>70.290905455248208</v>
      </c>
      <c r="BC213" s="31">
        <f t="shared" si="261"/>
        <v>71.276644997746885</v>
      </c>
      <c r="BD213" s="25">
        <f t="shared" si="222"/>
        <v>94.243175371538754</v>
      </c>
      <c r="BE213">
        <f>'Config sheet'!$D$59</f>
        <v>82.44</v>
      </c>
      <c r="BF213" s="30">
        <f t="shared" si="262"/>
        <v>82.513475299018154</v>
      </c>
      <c r="BG213" s="19">
        <f>Coeff_Summary!$B$10+Coeff_Summary!$D$10*(C213)+Coeff_Summary!$E$10*AI213*100+Coeff_Summary!$F$10*(C213)^2+Coeff_Summary!$G$10*(C213)*AI213*100+Coeff_Summary!$H$10*(AI213*100)^2</f>
        <v>0.9596536457785696</v>
      </c>
      <c r="BH213" s="19">
        <f>Coeff_Summary!$B$8+Coeff_Summary!$D$8*(D213)+Coeff_Summary!$E$8*AJ213*100+Coeff_Summary!$F$8*(D213)^2+Coeff_Summary!$G$8*(D213)*AJ213*100+Coeff_Summary!$H$8*(AJ213*100)^2</f>
        <v>0.97175409479675245</v>
      </c>
      <c r="BI213" s="30">
        <f t="shared" si="263"/>
        <v>0.96570387028766103</v>
      </c>
      <c r="BJ213" s="30">
        <f>BG213*8314.4*(GERC_A_PARA!C213+273)/('Config sheet'!$C$28*AI213*10^5)</f>
        <v>6.3057231896206101E-2</v>
      </c>
      <c r="BK213">
        <f>BH213*(8314.4/'Config sheet'!$C$28)*(BT213/(AJ213*10^5))</f>
        <v>4.7957946090071715E-2</v>
      </c>
      <c r="BL213" s="30">
        <f t="shared" si="264"/>
        <v>3342.7779866819828</v>
      </c>
      <c r="BM213" s="30">
        <f t="shared" si="223"/>
        <v>53011.809845764961</v>
      </c>
      <c r="BN213" s="30">
        <f t="shared" si="224"/>
        <v>2510.6798949480067</v>
      </c>
      <c r="BO213" s="30">
        <f t="shared" si="225"/>
        <v>52351.69767764031</v>
      </c>
      <c r="BP213" s="19">
        <f>(Coeff_Summary!$B$4+Coeff_Summary!$D$4*(C213)+Coeff_Summary!$E$4*AI213*100+Coeff_Summary!$F$4*(C213)^2+Coeff_Summary!$G$4*(C213)*AI213*100+Coeff_Summary!$H$4*(AI213*100)^2+Coeff_Summary!$B$2+Coeff_Summary!$D$2*(D213)+Coeff_Summary!$E$2*AJ213*100+Coeff_Summary!$F$2*(D213)^2+Coeff_Summary!$G$2*(D213)*AJ213*100+Coeff_Summary!$H$2*(AJ213*100)^2)/2</f>
        <v>1.3642169056202249</v>
      </c>
      <c r="BQ213" s="30">
        <f t="shared" si="265"/>
        <v>3.7456166492247256</v>
      </c>
      <c r="BR213" s="30">
        <f>BI213*(8314.4/'Config sheet'!$C$28)*(273+C213)*BQ213*((AK213^(1/BQ213))-1)</f>
        <v>69283.378314578586</v>
      </c>
      <c r="BS213" s="30">
        <f t="shared" si="226"/>
        <v>332.91581864854277</v>
      </c>
      <c r="BT213" s="30">
        <f t="shared" si="227"/>
        <v>347.88</v>
      </c>
      <c r="BU213" s="52">
        <f t="shared" si="228"/>
        <v>71.59957989854388</v>
      </c>
      <c r="BV213" s="30">
        <f t="shared" si="229"/>
        <v>1424.9141940532418</v>
      </c>
      <c r="BW213" s="65">
        <f>Coeff_Summary!$B$8+Coeff_Summary!$D$8*(BS213-273)+Coeff_Summary!$E$8*AJ213*100+Coeff_Summary!$F$8*(BS213-273)^2+Coeff_Summary!$G$8*(BS213-273)*AJ213*100+Coeff_Summary!$H$8*(AJ213*100)^2</f>
        <v>0.96461673531605274</v>
      </c>
      <c r="BX213" s="30">
        <f>BW213*(8314.4/'Config sheet'!$C$28)*(BS213/(AI213*10^5))</f>
        <v>7.1483855315311359E-2</v>
      </c>
      <c r="BY213" s="30">
        <f t="shared" si="230"/>
        <v>1.1336345279630369</v>
      </c>
      <c r="BZ213" s="30">
        <f t="shared" si="231"/>
        <v>1.0126091836064104</v>
      </c>
      <c r="CA213" s="30">
        <f>('Config sheet'!$C$132*(AJ213-AI213) - 'Config sheet'!$C$133*GERC_A_PARA!AJ213)*10^5</f>
        <v>96163.065646976334</v>
      </c>
      <c r="CB213" s="30">
        <f>('Config sheet'!$C$132*(AJ213-AI213) + 'Config sheet'!$C$133*AI213)*10^5</f>
        <v>120705.3127116182</v>
      </c>
      <c r="CC213" s="30">
        <f>'Config sheet'!$C$148</f>
        <v>386976</v>
      </c>
      <c r="CD213" s="30">
        <f t="shared" si="266"/>
        <v>14.964181351457228</v>
      </c>
      <c r="CE213" s="30"/>
      <c r="CF213" s="30"/>
      <c r="CG213" s="30"/>
      <c r="CH213" s="30"/>
      <c r="CI213" s="30"/>
      <c r="CJ213" s="30"/>
      <c r="CK213" s="30"/>
      <c r="CL213" s="30"/>
      <c r="CM213" s="46">
        <f>P213+'Config sheet'!$O$9-'Config sheet'!$C$139</f>
        <v>34.858899999999998</v>
      </c>
      <c r="CN213" s="46">
        <f>Q213+'Config sheet'!$O$9+'Config sheet'!C$140</f>
        <v>63.3889</v>
      </c>
      <c r="CO213" s="27">
        <f t="shared" si="232"/>
        <v>1.8184423490127342</v>
      </c>
      <c r="CP213" s="46">
        <f>'Config sheet'!$N$47</f>
        <v>1852.7346826837274</v>
      </c>
      <c r="CQ213" s="27">
        <f>'Config sheet'!$N$42</f>
        <v>970.82423361890676</v>
      </c>
      <c r="CR213" s="27">
        <f>'Config sheet'!$N$46</f>
        <v>881.91044906482068</v>
      </c>
      <c r="CS213" s="27">
        <f t="shared" si="233"/>
        <v>1.3901060718737248</v>
      </c>
      <c r="CT213" s="27">
        <f>'Config sheet'!$N$50/100*GERC_A_PARA!CQ213</f>
        <v>274.64617569078871</v>
      </c>
      <c r="CU213" s="27">
        <f t="shared" si="234"/>
        <v>274.64617569078871</v>
      </c>
      <c r="CV213" s="27">
        <f t="shared" si="235"/>
        <v>422.27318016304491</v>
      </c>
      <c r="CW213" s="27">
        <f t="shared" si="236"/>
        <v>1245.4704093096955</v>
      </c>
      <c r="CX213" s="27">
        <f t="shared" si="237"/>
        <v>810.05306735529382</v>
      </c>
      <c r="CY213" s="27">
        <f>'Config sheet'!$N$51/100*GERC_A_PARA!CR213</f>
        <v>198.78261521921058</v>
      </c>
      <c r="CZ213" s="27">
        <f t="shared" si="238"/>
        <v>198.78261521921058</v>
      </c>
      <c r="DA213" s="27">
        <f t="shared" si="239"/>
        <v>305.63166182312949</v>
      </c>
      <c r="DB213" s="27">
        <f t="shared" si="240"/>
        <v>1080.6930642840312</v>
      </c>
      <c r="DC213" s="27">
        <f t="shared" si="241"/>
        <v>702.88199948329066</v>
      </c>
      <c r="DD213" s="50">
        <f t="shared" si="242"/>
        <v>84.793642416408133</v>
      </c>
      <c r="DE213" s="50">
        <f t="shared" si="243"/>
        <v>87.884365502504053</v>
      </c>
      <c r="DF213" s="50">
        <f t="shared" si="244"/>
        <v>55.149724648785082</v>
      </c>
      <c r="DG213" s="50">
        <f t="shared" si="245"/>
        <v>57.159928743176586</v>
      </c>
      <c r="DH213" s="27">
        <f t="shared" si="246"/>
        <v>86.339003959456093</v>
      </c>
      <c r="DI213">
        <f>'Config sheet'!$N$59</f>
        <v>71.978923438716066</v>
      </c>
      <c r="DJ213" s="21">
        <f t="shared" si="267"/>
        <v>71.246915327718469</v>
      </c>
      <c r="DK213" s="19">
        <f>Coeff_Summary!$B$11+Coeff_Summary!$D$11*(F213)+Coeff_Summary!$E$11*CM213*100+Coeff_Summary!$F$11*(F213)^2+Coeff_Summary!$G$11*(F213)*CM213*100+Coeff_Summary!$H$11*(CM213*100)^2</f>
        <v>0.93895372502844265</v>
      </c>
      <c r="DL213" s="19">
        <f>Coeff_Summary!$B$9+Coeff_Summary!$D$9*(G213)+Coeff_Summary!$E$9*CN213*100+Coeff_Summary!$F$9*(G213)^2+Coeff_Summary!$G$9*(G213)*CN213*100+Coeff_Summary!$H$9*(CN213*100)^2</f>
        <v>0.95485951871698949</v>
      </c>
      <c r="DM213" s="30">
        <f t="shared" si="268"/>
        <v>0.94690662187271601</v>
      </c>
      <c r="DN213">
        <f>DK213*8314.4*(GERC_A_PARA!F213+273)/('Config sheet'!$N$28*GERC_A_PARA!CM213*10^5)</f>
        <v>4.0126243728013732E-2</v>
      </c>
      <c r="DO213">
        <f>DL213*(8314.4/'Config sheet'!$N$28)*((GERC_A_PARA!G213+273)/(GERC_A_PARA!CN213*10^5))</f>
        <v>2.6540179538509755E-2</v>
      </c>
      <c r="DP213" s="30">
        <f t="shared" si="269"/>
        <v>1599.6326710405199</v>
      </c>
      <c r="DQ213" s="30">
        <f t="shared" si="247"/>
        <v>39864.999123348105</v>
      </c>
      <c r="DR213" s="30">
        <f t="shared" si="248"/>
        <v>1040.3999501973774</v>
      </c>
      <c r="DS213" s="30">
        <f t="shared" si="249"/>
        <v>39200.938663122412</v>
      </c>
      <c r="DT213" s="19">
        <f>(Coeff_Summary!$B$5+Coeff_Summary!$D$5*(F213)+Coeff_Summary!$E$5*CM213*100+Coeff_Summary!$F$5*(F213)^2+Coeff_Summary!$G$5*(F213)*CM213*100+Coeff_Summary!$H$5*(CM213*100)^2+Coeff_Summary!$B$3+Coeff_Summary!$D$3*(G213)+Coeff_Summary!$E$3*CN213*100+Coeff_Summary!$F$3*(G213)^2+Coeff_Summary!$G$3*(G213)*CN213*100+Coeff_Summary!$H$3*(CN213*100)^2)/2</f>
        <v>1.4158431328930132</v>
      </c>
      <c r="DU213" s="30">
        <f t="shared" si="270"/>
        <v>3.4047529486492127</v>
      </c>
      <c r="DV213" s="30">
        <f>DM213*(8314.4/'Config sheet'!$N$28)*(273+F213)*DU213*((CO213^(1/DU213))-1)</f>
        <v>92212.085966235114</v>
      </c>
      <c r="DW213" s="30">
        <f t="shared" si="250"/>
        <v>349.74418342747146</v>
      </c>
      <c r="DX213" s="30">
        <f t="shared" si="251"/>
        <v>347.02</v>
      </c>
      <c r="DY213" s="30">
        <f t="shared" si="252"/>
        <v>105.08148372966137</v>
      </c>
      <c r="DZ213" s="30">
        <f t="shared" si="253"/>
        <v>971.74185311891438</v>
      </c>
      <c r="EA213" s="65">
        <f>Coeff_Summary!$B$9+Coeff_Summary!$D$9*(DW213-273)+Coeff_Summary!$E$9*CN213*100+Coeff_Summary!$F$9*(DW213-273)^2+Coeff_Summary!$G$9*(DW213-273)*CN213*100+Coeff_Summary!$H$9*(CN213*100)^2</f>
        <v>0.95684543474854855</v>
      </c>
      <c r="EB213" s="30">
        <f>EA213*(8314.4/'Config sheet'!$C$28)*(DW213/(CM213*10^5))</f>
        <v>4.8741814863461873E-2</v>
      </c>
      <c r="EC213" s="30">
        <f t="shared" si="254"/>
        <v>1.2147116284755373</v>
      </c>
      <c r="ED213" s="30">
        <f t="shared" si="255"/>
        <v>1.0169399122284384</v>
      </c>
      <c r="EE213" s="30">
        <f>('Config sheet'!$N$132*(CN213-CM213) - 'Config sheet'!$N$133*GERC_A_PARA!CN213)*10^5</f>
        <v>103919.80707543576</v>
      </c>
      <c r="EF213" s="30">
        <f>('Config sheet'!$N$132*(CN213-CM213) + 'Config sheet'!$N$133*CM213)*10^5</f>
        <v>145068.48127749664</v>
      </c>
      <c r="EG213" s="30">
        <f>'Config sheet'!$N$148</f>
        <v>386976</v>
      </c>
      <c r="EH213" s="30">
        <f t="shared" si="256"/>
        <v>2396.6560471721559</v>
      </c>
      <c r="EI213" s="30">
        <f>'Config sheet'!$E$127+'Config sheet'!$P$127</f>
        <v>3308.2</v>
      </c>
      <c r="EJ213" s="30"/>
      <c r="EK213" s="63">
        <f t="shared" si="257"/>
        <v>53011.809845764961</v>
      </c>
      <c r="EL213" s="63">
        <f t="shared" si="278"/>
        <v>52351.69767764031</v>
      </c>
      <c r="EM213" s="63">
        <f t="shared" si="279"/>
        <v>39864.999123348105</v>
      </c>
      <c r="EN213" s="63">
        <f t="shared" si="280"/>
        <v>39200.938663122412</v>
      </c>
      <c r="EO213" s="30">
        <f>BL213*(('Config sheet'!$D$8+273)/(C213+273))*(GERC_A_PARA!AI213/'Config sheet'!$D$7)*(1/GERC_A_PARA!BG213)*24*10^-3</f>
        <v>1839.8680261548343</v>
      </c>
      <c r="EP213" s="30">
        <f>BN213*(('Config sheet'!$D$8+273)/(D213+273))*(GERC_A_PARA!AJ213/'Config sheet'!$D$7)*(1/GERC_A_PARA!BH213)*24*10^-3</f>
        <v>1816.9576732477774</v>
      </c>
      <c r="EQ213" s="30">
        <f t="shared" si="271"/>
        <v>1828.4128497013057</v>
      </c>
      <c r="ER213" s="30">
        <f>DP213*(('Config sheet'!$D$8+273)/(F213+273))*(CM213/'Config sheet'!$D$7)*(1/DK213)*24*10^-3</f>
        <v>1383.5848552074706</v>
      </c>
      <c r="ES213" s="30">
        <f>DR213*(('Config sheet'!$D$8+273)/(G213+273))*(CN213/'Config sheet'!$D$7)*(1/DL213)*24*10^-3</f>
        <v>1360.5374698841315</v>
      </c>
      <c r="ET213" s="30">
        <f t="shared" si="272"/>
        <v>1372.0611625458009</v>
      </c>
      <c r="EU213">
        <f t="shared" si="273"/>
        <v>1.0126091836064102</v>
      </c>
      <c r="EV213">
        <f t="shared" si="274"/>
        <v>1.0169399122284386</v>
      </c>
      <c r="EW213" s="30">
        <f t="shared" si="275"/>
        <v>0.77931753448681984</v>
      </c>
      <c r="EX213" s="30">
        <f>'Config sheet'!$C$123/('Config sheet'!$F$17*10^-3)</f>
        <v>1.2841244171864261</v>
      </c>
      <c r="EY213" s="30">
        <f t="shared" si="276"/>
        <v>0.70823508429893089</v>
      </c>
      <c r="EZ213" s="30">
        <f>'Config sheet'!$N$123/('Config sheet'!$Q$17*10^-3)</f>
        <v>1.4616189626248377</v>
      </c>
      <c r="FA213" s="1" t="s">
        <v>620</v>
      </c>
      <c r="FB213" s="30">
        <f t="shared" si="277"/>
        <v>-2.7241834274714734</v>
      </c>
      <c r="FC213" s="30"/>
    </row>
    <row r="214" spans="1:159" x14ac:dyDescent="0.25">
      <c r="A214" s="1">
        <v>43490</v>
      </c>
      <c r="B214" s="2">
        <v>0.95972222222222225</v>
      </c>
      <c r="C214">
        <v>22.72</v>
      </c>
      <c r="D214">
        <v>75.739999999999995</v>
      </c>
      <c r="E214">
        <v>21.02</v>
      </c>
      <c r="F214">
        <v>20.93</v>
      </c>
      <c r="G214">
        <v>74.81</v>
      </c>
      <c r="H214">
        <v>66.790000000000006</v>
      </c>
      <c r="I214">
        <v>72.08</v>
      </c>
      <c r="J214">
        <v>72.319999999999993</v>
      </c>
      <c r="K214">
        <v>72.42</v>
      </c>
      <c r="L214">
        <v>70</v>
      </c>
      <c r="M214">
        <v>21.77</v>
      </c>
      <c r="N214">
        <v>34.4</v>
      </c>
      <c r="O214">
        <v>33.909999999999997</v>
      </c>
      <c r="P214">
        <v>33.840000000000003</v>
      </c>
      <c r="Q214">
        <v>62.15</v>
      </c>
      <c r="R214">
        <v>3.71</v>
      </c>
      <c r="S214">
        <v>81.430000000000007</v>
      </c>
      <c r="T214">
        <v>74.67</v>
      </c>
      <c r="U214">
        <v>71.900000000000006</v>
      </c>
      <c r="V214">
        <v>71.900000000000006</v>
      </c>
      <c r="W214">
        <v>3.17</v>
      </c>
      <c r="X214">
        <v>2.4700000000000002</v>
      </c>
      <c r="Y214">
        <v>3.57</v>
      </c>
      <c r="Z214">
        <v>3.51</v>
      </c>
      <c r="AA214">
        <v>4.67</v>
      </c>
      <c r="AB214">
        <v>4.3</v>
      </c>
      <c r="AC214">
        <v>3.81</v>
      </c>
      <c r="AD214">
        <v>1.9</v>
      </c>
      <c r="AE214">
        <v>1.47</v>
      </c>
      <c r="AF214">
        <v>2.0099999999999998</v>
      </c>
      <c r="AH214" s="4" t="str">
        <f t="shared" si="211"/>
        <v>ON</v>
      </c>
      <c r="AI214" s="31">
        <f>M214+'Config sheet'!$D$9-'Config sheet'!$C$139</f>
        <v>22.728899999999999</v>
      </c>
      <c r="AJ214" s="31">
        <f>N214+'Config sheet'!$D$9+'Config sheet'!$C$140</f>
        <v>35.758899999999997</v>
      </c>
      <c r="AK214" s="25">
        <f t="shared" si="212"/>
        <v>1.5732789532269489</v>
      </c>
      <c r="AL214" s="46">
        <f>'Config sheet'!$C$47</f>
        <v>3546.9708798579968</v>
      </c>
      <c r="AM214" s="4">
        <f>'Config sheet'!$C$42</f>
        <v>1817.9423322060413</v>
      </c>
      <c r="AN214" s="25">
        <f>'Config sheet'!$C$46</f>
        <v>1729.0285476519553</v>
      </c>
      <c r="AO214" s="25">
        <f t="shared" si="213"/>
        <v>1.5721233063640563</v>
      </c>
      <c r="AP214" s="25">
        <f>'Config sheet'!$C$50/100*GERC_A_PARA!AM214</f>
        <v>351.771841281869</v>
      </c>
      <c r="AQ214" s="25">
        <f t="shared" si="214"/>
        <v>351.771841281869</v>
      </c>
      <c r="AR214" s="25">
        <f t="shared" si="215"/>
        <v>469.29479688451721</v>
      </c>
      <c r="AS214" s="27">
        <f t="shared" si="216"/>
        <v>2169.7141734879106</v>
      </c>
      <c r="AT214" s="25">
        <f t="shared" si="217"/>
        <v>1626.3643980928857</v>
      </c>
      <c r="AU214" s="25">
        <f>'Config sheet'!$C$51/100*GERC_A_PARA!AN214</f>
        <v>266.0974934836359</v>
      </c>
      <c r="AV214" s="25">
        <f t="shared" si="218"/>
        <v>266.0974934836359</v>
      </c>
      <c r="AW214" s="25">
        <f t="shared" si="219"/>
        <v>354.99762772603287</v>
      </c>
      <c r="AX214" s="27">
        <f t="shared" si="220"/>
        <v>1995.1260411355911</v>
      </c>
      <c r="AY214" s="25">
        <f t="shared" si="221"/>
        <v>1495.4974266471083</v>
      </c>
      <c r="AZ214" s="31">
        <f t="shared" si="258"/>
        <v>93.535385940431013</v>
      </c>
      <c r="BA214" s="31">
        <f t="shared" si="259"/>
        <v>94.858376724714887</v>
      </c>
      <c r="BB214" s="31">
        <f t="shared" si="260"/>
        <v>70.111825564033197</v>
      </c>
      <c r="BC214" s="31">
        <f t="shared" si="261"/>
        <v>71.103506927807217</v>
      </c>
      <c r="BD214" s="25">
        <f t="shared" si="222"/>
        <v>94.196881332572957</v>
      </c>
      <c r="BE214">
        <f>'Config sheet'!$D$59</f>
        <v>82.44</v>
      </c>
      <c r="BF214" s="30">
        <f t="shared" si="262"/>
        <v>82.402273789246578</v>
      </c>
      <c r="BG214" s="19">
        <f>Coeff_Summary!$B$10+Coeff_Summary!$D$10*(C214)+Coeff_Summary!$E$10*AI214*100+Coeff_Summary!$F$10*(C214)^2+Coeff_Summary!$G$10*(C214)*AI214*100+Coeff_Summary!$H$10*(AI214*100)^2</f>
        <v>0.96007849473008855</v>
      </c>
      <c r="BH214" s="19">
        <f>Coeff_Summary!$B$8+Coeff_Summary!$D$8*(D214)+Coeff_Summary!$E$8*AJ214*100+Coeff_Summary!$F$8*(D214)^2+Coeff_Summary!$G$8*(D214)*AJ214*100+Coeff_Summary!$H$8*(AJ214*100)^2</f>
        <v>0.97214883430061028</v>
      </c>
      <c r="BI214" s="30">
        <f t="shared" si="263"/>
        <v>0.96611366451534941</v>
      </c>
      <c r="BJ214" s="30">
        <f>BG214*8314.4*(GERC_A_PARA!C214+273)/('Config sheet'!$C$28*AI214*10^5)</f>
        <v>6.3420856967658049E-2</v>
      </c>
      <c r="BK214">
        <f>BH214*(8314.4/'Config sheet'!$C$28)*(BT214/(AJ214*10^5))</f>
        <v>4.8136383316073138E-2</v>
      </c>
      <c r="BL214" s="30">
        <f t="shared" si="264"/>
        <v>3341.1359506007561</v>
      </c>
      <c r="BM214" s="30">
        <f t="shared" si="223"/>
        <v>52681.974201398669</v>
      </c>
      <c r="BN214" s="30">
        <f t="shared" si="224"/>
        <v>2504.4333606901137</v>
      </c>
      <c r="BO214" s="30">
        <f t="shared" si="225"/>
        <v>52027.867242237589</v>
      </c>
      <c r="BP214" s="19">
        <f>(Coeff_Summary!$B$4+Coeff_Summary!$D$4*(C214)+Coeff_Summary!$E$4*AI214*100+Coeff_Summary!$F$4*(C214)^2+Coeff_Summary!$G$4*(C214)*AI214*100+Coeff_Summary!$H$4*(AI214*100)^2+Coeff_Summary!$B$2+Coeff_Summary!$D$2*(D214)+Coeff_Summary!$E$2*AJ214*100+Coeff_Summary!$F$2*(D214)^2+Coeff_Summary!$G$2*(D214)*AJ214*100+Coeff_Summary!$H$2*(AJ214*100)^2)/2</f>
        <v>1.3632456193390183</v>
      </c>
      <c r="BQ214" s="30">
        <f t="shared" si="265"/>
        <v>3.7529581824542162</v>
      </c>
      <c r="BR214" s="30">
        <f>BI214*(8314.4/'Config sheet'!$C$28)*(273+C214)*BQ214*((AK214^(1/BQ214))-1)</f>
        <v>69866.554178960869</v>
      </c>
      <c r="BS214" s="30">
        <f t="shared" si="226"/>
        <v>333.6728408866486</v>
      </c>
      <c r="BT214" s="30">
        <f t="shared" si="227"/>
        <v>348.74</v>
      </c>
      <c r="BU214" s="52">
        <f t="shared" si="228"/>
        <v>71.582121627024904</v>
      </c>
      <c r="BV214" s="30">
        <f t="shared" si="229"/>
        <v>1428.3159914546143</v>
      </c>
      <c r="BW214" s="65">
        <f>Coeff_Summary!$B$8+Coeff_Summary!$D$8*(BS214-273)+Coeff_Summary!$E$8*AJ214*100+Coeff_Summary!$F$8*(BS214-273)^2+Coeff_Summary!$G$8*(BS214-273)*AJ214*100+Coeff_Summary!$H$8*(AJ214*100)^2</f>
        <v>0.9650309749723508</v>
      </c>
      <c r="BX214" s="30">
        <f>BW214*(8314.4/'Config sheet'!$C$28)*(BS214/(AI214*10^5))</f>
        <v>7.1929456530442457E-2</v>
      </c>
      <c r="BY214" s="30">
        <f t="shared" si="230"/>
        <v>1.1341609049389452</v>
      </c>
      <c r="BZ214" s="30">
        <f t="shared" si="231"/>
        <v>1.0125722424122368</v>
      </c>
      <c r="CA214" s="30">
        <f>('Config sheet'!$C$132*(AJ214-AI214) - 'Config sheet'!$C$133*GERC_A_PARA!AJ214)*10^5</f>
        <v>96603.798228834465</v>
      </c>
      <c r="CB214" s="30">
        <f>('Config sheet'!$C$132*(AJ214-AI214) + 'Config sheet'!$C$133*AI214)*10^5</f>
        <v>121099.97449940027</v>
      </c>
      <c r="CC214" s="30">
        <f>'Config sheet'!$C$148</f>
        <v>386976</v>
      </c>
      <c r="CD214" s="30">
        <f t="shared" si="266"/>
        <v>15.067159113351408</v>
      </c>
      <c r="CE214" s="30"/>
      <c r="CF214" s="30"/>
      <c r="CG214" s="30"/>
      <c r="CH214" s="30"/>
      <c r="CI214" s="30"/>
      <c r="CJ214" s="30"/>
      <c r="CK214" s="30"/>
      <c r="CL214" s="30"/>
      <c r="CM214" s="46">
        <f>P214+'Config sheet'!$O$9-'Config sheet'!$C$139</f>
        <v>34.798900000000003</v>
      </c>
      <c r="CN214" s="46">
        <f>Q214+'Config sheet'!$O$9+'Config sheet'!C$140</f>
        <v>63.508899999999997</v>
      </c>
      <c r="CO214" s="27">
        <f t="shared" si="232"/>
        <v>1.8250260784105241</v>
      </c>
      <c r="CP214" s="46">
        <f>'Config sheet'!$N$47</f>
        <v>1852.7346826837274</v>
      </c>
      <c r="CQ214" s="27">
        <f>'Config sheet'!$N$42</f>
        <v>970.82423361890676</v>
      </c>
      <c r="CR214" s="27">
        <f>'Config sheet'!$N$46</f>
        <v>881.91044906482068</v>
      </c>
      <c r="CS214" s="27">
        <f t="shared" si="233"/>
        <v>1.3884667611906178</v>
      </c>
      <c r="CT214" s="27">
        <f>'Config sheet'!$N$50/100*GERC_A_PARA!CQ214</f>
        <v>274.64617569078871</v>
      </c>
      <c r="CU214" s="27">
        <f t="shared" si="234"/>
        <v>274.64617569078871</v>
      </c>
      <c r="CV214" s="27">
        <f t="shared" si="235"/>
        <v>423.58881211950768</v>
      </c>
      <c r="CW214" s="27">
        <f t="shared" si="236"/>
        <v>1245.4704093096955</v>
      </c>
      <c r="CX214" s="27">
        <f t="shared" si="237"/>
        <v>807.53710925783912</v>
      </c>
      <c r="CY214" s="27">
        <f>'Config sheet'!$N$51/100*GERC_A_PARA!CR214</f>
        <v>198.78261521921058</v>
      </c>
      <c r="CZ214" s="27">
        <f t="shared" si="238"/>
        <v>198.78261521921058</v>
      </c>
      <c r="DA214" s="27">
        <f t="shared" si="239"/>
        <v>306.58388611794754</v>
      </c>
      <c r="DB214" s="27">
        <f t="shared" si="240"/>
        <v>1080.6930642840312</v>
      </c>
      <c r="DC214" s="27">
        <f t="shared" si="241"/>
        <v>700.69890589421402</v>
      </c>
      <c r="DD214" s="50">
        <f t="shared" si="242"/>
        <v>84.658125408189406</v>
      </c>
      <c r="DE214" s="50">
        <f t="shared" si="243"/>
        <v>87.776392601646862</v>
      </c>
      <c r="DF214" s="50">
        <f t="shared" si="244"/>
        <v>54.890567737541112</v>
      </c>
      <c r="DG214" s="50">
        <f t="shared" si="245"/>
        <v>56.912387329942213</v>
      </c>
      <c r="DH214" s="27">
        <f t="shared" si="246"/>
        <v>86.217259004918134</v>
      </c>
      <c r="DI214">
        <f>'Config sheet'!$N$59</f>
        <v>71.978923438716066</v>
      </c>
      <c r="DJ214" s="21">
        <f t="shared" si="267"/>
        <v>71.059368269329894</v>
      </c>
      <c r="DK214" s="19">
        <f>Coeff_Summary!$B$11+Coeff_Summary!$D$11*(F214)+Coeff_Summary!$E$11*CM214*100+Coeff_Summary!$F$11*(F214)^2+Coeff_Summary!$G$11*(F214)*CM214*100+Coeff_Summary!$H$11*(CM214*100)^2</f>
        <v>0.93949978356295138</v>
      </c>
      <c r="DL214" s="19">
        <f>Coeff_Summary!$B$9+Coeff_Summary!$D$9*(G214)+Coeff_Summary!$E$9*CN214*100+Coeff_Summary!$F$9*(G214)^2+Coeff_Summary!$G$9*(G214)*CN214*100+Coeff_Summary!$H$9*(CN214*100)^2</f>
        <v>0.95538109208821742</v>
      </c>
      <c r="DM214" s="30">
        <f t="shared" si="268"/>
        <v>0.9474404378255844</v>
      </c>
      <c r="DN214">
        <f>DK214*8314.4*(GERC_A_PARA!F214+273)/('Config sheet'!$N$28*GERC_A_PARA!CM214*10^5)</f>
        <v>4.0290083516682972E-2</v>
      </c>
      <c r="DO214">
        <f>DL214*(8314.4/'Config sheet'!$N$28)*((GERC_A_PARA!G214+273)/(GERC_A_PARA!CN214*10^5))</f>
        <v>2.6564839742772021E-2</v>
      </c>
      <c r="DP214" s="30">
        <f t="shared" si="269"/>
        <v>1597.3770600433772</v>
      </c>
      <c r="DQ214" s="30">
        <f t="shared" si="247"/>
        <v>39646.903670029598</v>
      </c>
      <c r="DR214" s="30">
        <f t="shared" si="248"/>
        <v>1035.7060624002836</v>
      </c>
      <c r="DS214" s="30">
        <f t="shared" si="249"/>
        <v>38987.852832128869</v>
      </c>
      <c r="DT214" s="19">
        <f>(Coeff_Summary!$B$5+Coeff_Summary!$D$5*(F214)+Coeff_Summary!$E$5*CM214*100+Coeff_Summary!$F$5*(F214)^2+Coeff_Summary!$G$5*(F214)*CM214*100+Coeff_Summary!$H$5*(CM214*100)^2+Coeff_Summary!$B$3+Coeff_Summary!$D$3*(G214)+Coeff_Summary!$E$3*CN214*100+Coeff_Summary!$F$3*(G214)^2+Coeff_Summary!$G$3*(G214)*CN214*100+Coeff_Summary!$H$3*(CN214*100)^2)/2</f>
        <v>1.4146695086077454</v>
      </c>
      <c r="DU214" s="30">
        <f t="shared" si="270"/>
        <v>3.4115590349469005</v>
      </c>
      <c r="DV214" s="30">
        <f>DM214*(8314.4/'Config sheet'!$N$28)*(273+F214)*DU214*((CO214^(1/DU214))-1)</f>
        <v>93020.122058025925</v>
      </c>
      <c r="DW214" s="30">
        <f t="shared" si="250"/>
        <v>350.61250207202949</v>
      </c>
      <c r="DX214" s="30">
        <f t="shared" si="251"/>
        <v>347.81</v>
      </c>
      <c r="DY214" s="30">
        <f t="shared" si="252"/>
        <v>105.20137726805768</v>
      </c>
      <c r="DZ214" s="30">
        <f t="shared" si="253"/>
        <v>973.78314766415053</v>
      </c>
      <c r="EA214" s="65">
        <f>Coeff_Summary!$B$9+Coeff_Summary!$D$9*(DW214-273)+Coeff_Summary!$E$9*CN214*100+Coeff_Summary!$F$9*(DW214-273)^2+Coeff_Summary!$G$9*(DW214-273)*CN214*100+Coeff_Summary!$H$9*(CN214*100)^2</f>
        <v>0.95740655209396308</v>
      </c>
      <c r="EB214" s="30">
        <f>EA214*(8314.4/'Config sheet'!$C$28)*(DW214/(CM214*10^5))</f>
        <v>4.8975780056698677E-2</v>
      </c>
      <c r="EC214" s="30">
        <f t="shared" si="254"/>
        <v>1.2155790155267165</v>
      </c>
      <c r="ED214" s="30">
        <f t="shared" si="255"/>
        <v>1.0169040044533466</v>
      </c>
      <c r="EE214" s="30">
        <f>('Config sheet'!$N$132*(CN214-CM214) - 'Config sheet'!$N$133*GERC_A_PARA!CN214)*10^5</f>
        <v>104692.69432714663</v>
      </c>
      <c r="EF214" s="30">
        <f>('Config sheet'!$N$132*(CN214-CM214) + 'Config sheet'!$N$133*CM214)*10^5</f>
        <v>145866.49805324897</v>
      </c>
      <c r="EG214" s="30">
        <f>'Config sheet'!$N$148</f>
        <v>386976</v>
      </c>
      <c r="EH214" s="30">
        <f t="shared" si="256"/>
        <v>2402.0991391187649</v>
      </c>
      <c r="EI214" s="30">
        <f>'Config sheet'!$E$127+'Config sheet'!$P$127</f>
        <v>3308.2</v>
      </c>
      <c r="EJ214" s="30"/>
      <c r="EK214" s="63">
        <f t="shared" si="257"/>
        <v>52681.974201398669</v>
      </c>
      <c r="EL214" s="63">
        <f t="shared" si="278"/>
        <v>52027.867242237589</v>
      </c>
      <c r="EM214" s="63">
        <f t="shared" si="279"/>
        <v>39646.903670029598</v>
      </c>
      <c r="EN214" s="63">
        <f t="shared" si="280"/>
        <v>38987.852832128869</v>
      </c>
      <c r="EO214" s="30">
        <f>BL214*(('Config sheet'!$D$8+273)/(C214+273))*(GERC_A_PARA!AI214/'Config sheet'!$D$7)*(1/GERC_A_PARA!BG214)*24*10^-3</f>
        <v>1828.4205004483676</v>
      </c>
      <c r="EP214" s="30">
        <f>BN214*(('Config sheet'!$D$8+273)/(D214+273))*(GERC_A_PARA!AJ214/'Config sheet'!$D$7)*(1/GERC_A_PARA!BH214)*24*10^-3</f>
        <v>1805.7185688722288</v>
      </c>
      <c r="EQ214" s="30">
        <f t="shared" si="271"/>
        <v>1817.0695346602984</v>
      </c>
      <c r="ER214" s="30">
        <f>DP214*(('Config sheet'!$D$8+273)/(F214+273))*(CM214/'Config sheet'!$D$7)*(1/DK214)*24*10^-3</f>
        <v>1376.0154692088047</v>
      </c>
      <c r="ES214" s="30">
        <f>DR214*(('Config sheet'!$D$8+273)/(G214+273))*(CN214/'Config sheet'!$D$7)*(1/DL214)*24*10^-3</f>
        <v>1353.1419516324008</v>
      </c>
      <c r="ET214" s="30">
        <f t="shared" si="272"/>
        <v>1364.5787104206029</v>
      </c>
      <c r="EU214">
        <f t="shared" si="273"/>
        <v>1.0125722424122368</v>
      </c>
      <c r="EV214">
        <f t="shared" si="274"/>
        <v>1.0169040044533464</v>
      </c>
      <c r="EW214" s="30">
        <f t="shared" si="275"/>
        <v>0.78605466891042142</v>
      </c>
      <c r="EX214" s="30">
        <f>'Config sheet'!$C$123/('Config sheet'!$F$17*10^-3)</f>
        <v>1.2841244171864261</v>
      </c>
      <c r="EY214" s="30">
        <f t="shared" si="276"/>
        <v>0.71361449524886855</v>
      </c>
      <c r="EZ214" s="30">
        <f>'Config sheet'!$N$123/('Config sheet'!$Q$17*10^-3)</f>
        <v>1.4616189626248377</v>
      </c>
      <c r="FA214" s="1" t="s">
        <v>621</v>
      </c>
      <c r="FB214" s="30">
        <f t="shared" si="277"/>
        <v>-2.8025020720294833</v>
      </c>
      <c r="FC214" s="30"/>
    </row>
    <row r="215" spans="1:159" x14ac:dyDescent="0.25">
      <c r="A215" s="1">
        <v>43491</v>
      </c>
      <c r="B215" s="2">
        <v>1.3888888888888889E-3</v>
      </c>
      <c r="C215">
        <v>22.46</v>
      </c>
      <c r="D215">
        <v>75.5</v>
      </c>
      <c r="E215">
        <v>20.21</v>
      </c>
      <c r="F215">
        <v>20.18</v>
      </c>
      <c r="G215">
        <v>73.75</v>
      </c>
      <c r="H215">
        <v>66.67</v>
      </c>
      <c r="I215">
        <v>71.989999999999995</v>
      </c>
      <c r="J215">
        <v>72.19</v>
      </c>
      <c r="K215">
        <v>72.28</v>
      </c>
      <c r="L215">
        <v>69.87</v>
      </c>
      <c r="M215">
        <v>21.95</v>
      </c>
      <c r="N215">
        <v>34.53</v>
      </c>
      <c r="O215">
        <v>34.06</v>
      </c>
      <c r="P215">
        <v>33.979999999999997</v>
      </c>
      <c r="Q215">
        <v>62.25</v>
      </c>
      <c r="R215">
        <v>3.71</v>
      </c>
      <c r="S215">
        <v>81.400000000000006</v>
      </c>
      <c r="T215">
        <v>74.650000000000006</v>
      </c>
      <c r="U215">
        <v>71.709999999999994</v>
      </c>
      <c r="V215">
        <v>71.709999999999994</v>
      </c>
      <c r="W215">
        <v>3.17</v>
      </c>
      <c r="X215">
        <v>2.44</v>
      </c>
      <c r="Y215">
        <v>3.55</v>
      </c>
      <c r="Z215">
        <v>3.5</v>
      </c>
      <c r="AA215">
        <v>4.66</v>
      </c>
      <c r="AB215">
        <v>4.25</v>
      </c>
      <c r="AC215">
        <v>3.81</v>
      </c>
      <c r="AD215">
        <v>1.79</v>
      </c>
      <c r="AE215">
        <v>1.47</v>
      </c>
      <c r="AF215">
        <v>2.13</v>
      </c>
      <c r="AH215" s="4" t="str">
        <f t="shared" si="211"/>
        <v>ON</v>
      </c>
      <c r="AI215" s="31">
        <f>M215+'Config sheet'!$D$9-'Config sheet'!$C$139</f>
        <v>22.908899999999999</v>
      </c>
      <c r="AJ215" s="31">
        <f>N215+'Config sheet'!$D$9+'Config sheet'!$C$140</f>
        <v>35.8889</v>
      </c>
      <c r="AK215" s="25">
        <f t="shared" si="212"/>
        <v>1.5665920231874948</v>
      </c>
      <c r="AL215" s="46">
        <f>'Config sheet'!$C$47</f>
        <v>3546.9708798579968</v>
      </c>
      <c r="AM215" s="4">
        <f>'Config sheet'!$C$42</f>
        <v>1817.9423322060413</v>
      </c>
      <c r="AN215" s="25">
        <f>'Config sheet'!$C$46</f>
        <v>1729.0285476519553</v>
      </c>
      <c r="AO215" s="25">
        <f t="shared" si="213"/>
        <v>1.5817689980359924</v>
      </c>
      <c r="AP215" s="25">
        <f>'Config sheet'!$C$50/100*GERC_A_PARA!AM215</f>
        <v>351.771841281869</v>
      </c>
      <c r="AQ215" s="25">
        <f t="shared" si="214"/>
        <v>351.771841281869</v>
      </c>
      <c r="AR215" s="25">
        <f t="shared" si="215"/>
        <v>467.21082215041884</v>
      </c>
      <c r="AS215" s="27">
        <f t="shared" si="216"/>
        <v>2169.7141734879106</v>
      </c>
      <c r="AT215" s="25">
        <f t="shared" si="217"/>
        <v>1633.6187298706961</v>
      </c>
      <c r="AU215" s="25">
        <f>'Config sheet'!$C$51/100*GERC_A_PARA!AN215</f>
        <v>266.0974934836359</v>
      </c>
      <c r="AV215" s="25">
        <f t="shared" si="218"/>
        <v>266.0974934836359</v>
      </c>
      <c r="AW215" s="25">
        <f t="shared" si="219"/>
        <v>353.42120690961383</v>
      </c>
      <c r="AX215" s="27">
        <f t="shared" si="220"/>
        <v>1995.1260411355911</v>
      </c>
      <c r="AY215" s="25">
        <f t="shared" si="221"/>
        <v>1502.1680316594175</v>
      </c>
      <c r="AZ215" s="31">
        <f t="shared" si="258"/>
        <v>93.650019650047611</v>
      </c>
      <c r="BA215" s="31">
        <f t="shared" si="259"/>
        <v>94.949550512363444</v>
      </c>
      <c r="BB215" s="31">
        <f t="shared" si="260"/>
        <v>70.510866372385323</v>
      </c>
      <c r="BC215" s="31">
        <f t="shared" si="261"/>
        <v>71.489307672472066</v>
      </c>
      <c r="BD215" s="25">
        <f t="shared" si="222"/>
        <v>94.299785081205528</v>
      </c>
      <c r="BE215">
        <f>'Config sheet'!$D$59</f>
        <v>82.44</v>
      </c>
      <c r="BF215" s="30">
        <f t="shared" si="262"/>
        <v>82.649936051817107</v>
      </c>
      <c r="BG215" s="19">
        <f>Coeff_Summary!$B$10+Coeff_Summary!$D$10*(C215)+Coeff_Summary!$E$10*AI215*100+Coeff_Summary!$F$10*(C215)^2+Coeff_Summary!$G$10*(C215)*AI215*100+Coeff_Summary!$H$10*(AI215*100)^2</f>
        <v>0.9596412570630577</v>
      </c>
      <c r="BH215" s="19">
        <f>Coeff_Summary!$B$8+Coeff_Summary!$D$8*(D215)+Coeff_Summary!$E$8*AJ215*100+Coeff_Summary!$F$8*(D215)^2+Coeff_Summary!$G$8*(D215)*AJ215*100+Coeff_Summary!$H$8*(AJ215*100)^2</f>
        <v>0.97195766498523462</v>
      </c>
      <c r="BI215" s="30">
        <f t="shared" si="263"/>
        <v>0.96579946102414616</v>
      </c>
      <c r="BJ215" s="30">
        <f>BG215*8314.4*(GERC_A_PARA!C215+273)/('Config sheet'!$C$28*AI215*10^5)</f>
        <v>6.2838593038763921E-2</v>
      </c>
      <c r="BK215">
        <f>BH215*(8314.4/'Config sheet'!$C$28)*(BT215/(AJ215*10^5))</f>
        <v>4.7919587258404679E-2</v>
      </c>
      <c r="BL215" s="30">
        <f t="shared" si="264"/>
        <v>3344.7859165990358</v>
      </c>
      <c r="BM215" s="30">
        <f t="shared" si="223"/>
        <v>53228.211435856014</v>
      </c>
      <c r="BN215" s="30">
        <f t="shared" si="224"/>
        <v>2518.3524113593821</v>
      </c>
      <c r="BO215" s="30">
        <f t="shared" si="225"/>
        <v>52553.716662442348</v>
      </c>
      <c r="BP215" s="19">
        <f>(Coeff_Summary!$B$4+Coeff_Summary!$D$4*(C215)+Coeff_Summary!$E$4*AI215*100+Coeff_Summary!$F$4*(C215)^2+Coeff_Summary!$G$4*(C215)*AI215*100+Coeff_Summary!$H$4*(AI215*100)^2+Coeff_Summary!$B$2+Coeff_Summary!$D$2*(D215)+Coeff_Summary!$E$2*AJ215*100+Coeff_Summary!$F$2*(D215)^2+Coeff_Summary!$G$2*(D215)*AJ215*100+Coeff_Summary!$H$2*(AJ215*100)^2)/2</f>
        <v>1.3639786621638286</v>
      </c>
      <c r="BQ215" s="30">
        <f t="shared" si="265"/>
        <v>3.7474138018285674</v>
      </c>
      <c r="BR215" s="30">
        <f>BI215*(8314.4/'Config sheet'!$C$28)*(273+C215)*BQ215*((AK215^(1/BQ215))-1)</f>
        <v>69092.757793255674</v>
      </c>
      <c r="BS215" s="30">
        <f t="shared" si="226"/>
        <v>333.0602586406406</v>
      </c>
      <c r="BT215" s="30">
        <f t="shared" si="227"/>
        <v>348.5</v>
      </c>
      <c r="BU215" s="52">
        <f t="shared" si="228"/>
        <v>70.890382052489812</v>
      </c>
      <c r="BV215" s="30">
        <f t="shared" si="229"/>
        <v>1441.0683610800022</v>
      </c>
      <c r="BW215" s="65">
        <f>Coeff_Summary!$B$8+Coeff_Summary!$D$8*(BS215-273)+Coeff_Summary!$E$8*AJ215*100+Coeff_Summary!$F$8*(BS215-273)^2+Coeff_Summary!$G$8*(BS215-273)*AJ215*100+Coeff_Summary!$H$8*(AJ215*100)^2</f>
        <v>0.96460675701202736</v>
      </c>
      <c r="BX215" s="30">
        <f>BW215*(8314.4/'Config sheet'!$C$28)*(BS215/(AI215*10^5))</f>
        <v>7.1201962318233017E-2</v>
      </c>
      <c r="BY215" s="30">
        <f t="shared" si="230"/>
        <v>1.133092879312398</v>
      </c>
      <c r="BZ215" s="30">
        <f t="shared" si="231"/>
        <v>1.0128343876751098</v>
      </c>
      <c r="CA215" s="30">
        <f>('Config sheet'!$C$132*(AJ215-AI215) - 'Config sheet'!$C$133*GERC_A_PARA!AJ215)*10^5</f>
        <v>96121.183106907192</v>
      </c>
      <c r="CB215" s="30">
        <f>('Config sheet'!$C$132*(AJ215-AI215) + 'Config sheet'!$C$133*AI215)*10^5</f>
        <v>120747.19525168737</v>
      </c>
      <c r="CC215" s="30">
        <f>'Config sheet'!$C$148</f>
        <v>386976</v>
      </c>
      <c r="CD215" s="30">
        <f t="shared" si="266"/>
        <v>15.439741359359402</v>
      </c>
      <c r="CE215" s="30"/>
      <c r="CF215" s="30"/>
      <c r="CG215" s="30"/>
      <c r="CH215" s="30"/>
      <c r="CI215" s="30"/>
      <c r="CJ215" s="30"/>
      <c r="CK215" s="30"/>
      <c r="CL215" s="30"/>
      <c r="CM215" s="46">
        <f>P215+'Config sheet'!$O$9-'Config sheet'!$C$139</f>
        <v>34.938899999999997</v>
      </c>
      <c r="CN215" s="46">
        <f>Q215+'Config sheet'!$O$9+'Config sheet'!C$140</f>
        <v>63.608899999999998</v>
      </c>
      <c r="CO215" s="27">
        <f t="shared" si="232"/>
        <v>1.8205753472490549</v>
      </c>
      <c r="CP215" s="46">
        <f>'Config sheet'!$N$47</f>
        <v>1852.7346826837274</v>
      </c>
      <c r="CQ215" s="27">
        <f>'Config sheet'!$N$42</f>
        <v>970.82423361890676</v>
      </c>
      <c r="CR215" s="27">
        <f>'Config sheet'!$N$46</f>
        <v>881.91044906482068</v>
      </c>
      <c r="CS215" s="27">
        <f t="shared" si="233"/>
        <v>1.3890646449730062</v>
      </c>
      <c r="CT215" s="27">
        <f>'Config sheet'!$N$50/100*GERC_A_PARA!CQ215</f>
        <v>274.64617569078871</v>
      </c>
      <c r="CU215" s="27">
        <f t="shared" si="234"/>
        <v>274.64617569078871</v>
      </c>
      <c r="CV215" s="27">
        <f t="shared" si="235"/>
        <v>422.7660306766108</v>
      </c>
      <c r="CW215" s="27">
        <f t="shared" si="236"/>
        <v>1245.4704093096955</v>
      </c>
      <c r="CX215" s="27">
        <f t="shared" si="237"/>
        <v>809.1087268896639</v>
      </c>
      <c r="CY215" s="27">
        <f>'Config sheet'!$N$51/100*GERC_A_PARA!CR215</f>
        <v>198.78261521921058</v>
      </c>
      <c r="CZ215" s="27">
        <f t="shared" si="238"/>
        <v>198.78261521921058</v>
      </c>
      <c r="DA215" s="27">
        <f t="shared" si="239"/>
        <v>305.9883757433301</v>
      </c>
      <c r="DB215" s="27">
        <f t="shared" si="240"/>
        <v>1080.6930642840312</v>
      </c>
      <c r="DC215" s="27">
        <f t="shared" si="241"/>
        <v>702.06259648190212</v>
      </c>
      <c r="DD215" s="50">
        <f t="shared" si="242"/>
        <v>84.742876222436152</v>
      </c>
      <c r="DE215" s="50">
        <f t="shared" si="243"/>
        <v>87.843917640640186</v>
      </c>
      <c r="DF215" s="50">
        <f t="shared" si="244"/>
        <v>55.052452616121684</v>
      </c>
      <c r="DG215" s="50">
        <f t="shared" si="245"/>
        <v>57.067016475014043</v>
      </c>
      <c r="DH215" s="27">
        <f t="shared" si="246"/>
        <v>86.293396931538169</v>
      </c>
      <c r="DI215">
        <f>'Config sheet'!$N$59</f>
        <v>71.978923438716066</v>
      </c>
      <c r="DJ215" s="21">
        <f t="shared" si="267"/>
        <v>71.176565738553023</v>
      </c>
      <c r="DK215" s="19">
        <f>Coeff_Summary!$B$11+Coeff_Summary!$D$11*(F215)+Coeff_Summary!$E$11*CM215*100+Coeff_Summary!$F$11*(F215)^2+Coeff_Summary!$G$11*(F215)*CM215*100+Coeff_Summary!$H$11*(CM215*100)^2</f>
        <v>0.93862476032271258</v>
      </c>
      <c r="DL215" s="19">
        <f>Coeff_Summary!$B$9+Coeff_Summary!$D$9*(G215)+Coeff_Summary!$E$9*CN215*100+Coeff_Summary!$F$9*(G215)^2+Coeff_Summary!$G$9*(G215)*CN215*100+Coeff_Summary!$H$9*(CN215*100)^2</f>
        <v>0.95454459034214456</v>
      </c>
      <c r="DM215" s="30">
        <f t="shared" si="268"/>
        <v>0.94658467533242852</v>
      </c>
      <c r="DN215">
        <f>DK215*8314.4*(GERC_A_PARA!F215+273)/('Config sheet'!$N$28*GERC_A_PARA!CM215*10^5)</f>
        <v>3.9988968685194748E-2</v>
      </c>
      <c r="DO215">
        <f>DL215*(8314.4/'Config sheet'!$N$28)*((GERC_A_PARA!G215+273)/(GERC_A_PARA!CN215*10^5))</f>
        <v>2.6419092155019967E-2</v>
      </c>
      <c r="DP215" s="30">
        <f t="shared" si="269"/>
        <v>1598.787693816543</v>
      </c>
      <c r="DQ215" s="30">
        <f t="shared" si="247"/>
        <v>39980.718342668028</v>
      </c>
      <c r="DR215" s="30">
        <f t="shared" si="248"/>
        <v>1038.6381449461667</v>
      </c>
      <c r="DS215" s="30">
        <f t="shared" si="249"/>
        <v>39313.922630335808</v>
      </c>
      <c r="DT215" s="19">
        <f>(Coeff_Summary!$B$5+Coeff_Summary!$D$5*(F215)+Coeff_Summary!$E$5*CM215*100+Coeff_Summary!$F$5*(F215)^2+Coeff_Summary!$G$5*(F215)*CM215*100+Coeff_Summary!$H$5*(CM215*100)^2+Coeff_Summary!$B$3+Coeff_Summary!$D$3*(G215)+Coeff_Summary!$E$3*CN215*100+Coeff_Summary!$F$3*(G215)^2+Coeff_Summary!$G$3*(G215)*CN215*100+Coeff_Summary!$H$3*(CN215*100)^2)/2</f>
        <v>1.4166760537812388</v>
      </c>
      <c r="DU215" s="30">
        <f t="shared" si="270"/>
        <v>3.3999459314381788</v>
      </c>
      <c r="DV215" s="30">
        <f>DM215*(8314.4/'Config sheet'!$N$28)*(273+F215)*DU215*((CO215^(1/DU215))-1)</f>
        <v>92317.221624227474</v>
      </c>
      <c r="DW215" s="30">
        <f t="shared" si="250"/>
        <v>349.67736083341509</v>
      </c>
      <c r="DX215" s="30">
        <f t="shared" si="251"/>
        <v>346.75</v>
      </c>
      <c r="DY215" s="30">
        <f t="shared" si="252"/>
        <v>105.46455261044446</v>
      </c>
      <c r="DZ215" s="30">
        <f t="shared" si="253"/>
        <v>972.1299043609705</v>
      </c>
      <c r="EA215" s="65">
        <f>Coeff_Summary!$B$9+Coeff_Summary!$D$9*(DW215-273)+Coeff_Summary!$E$9*CN215*100+Coeff_Summary!$F$9*(DW215-273)^2+Coeff_Summary!$G$9*(DW215-273)*CN215*100+Coeff_Summary!$H$9*(CN215*100)^2</f>
        <v>0.956689476724224</v>
      </c>
      <c r="EB215" s="30">
        <f>EA215*(8314.4/'Config sheet'!$C$28)*(DW215/(CM215*10^5))</f>
        <v>4.8612994003294885E-2</v>
      </c>
      <c r="EC215" s="30">
        <f t="shared" si="254"/>
        <v>1.2156601083161478</v>
      </c>
      <c r="ED215" s="30">
        <f t="shared" si="255"/>
        <v>1.0169608033927833</v>
      </c>
      <c r="EE215" s="30">
        <f>('Config sheet'!$N$132*(CN215-CM215) - 'Config sheet'!$N$133*GERC_A_PARA!CN215)*10^5</f>
        <v>104467.89038712332</v>
      </c>
      <c r="EF215" s="30">
        <f>('Config sheet'!$N$132*(CN215-CM215) + 'Config sheet'!$N$133*CM215)*10^5</f>
        <v>145742.21220939164</v>
      </c>
      <c r="EG215" s="30">
        <f>'Config sheet'!$N$148</f>
        <v>386976</v>
      </c>
      <c r="EH215" s="30">
        <f t="shared" si="256"/>
        <v>2413.1982654409726</v>
      </c>
      <c r="EI215" s="30">
        <f>'Config sheet'!$E$127+'Config sheet'!$P$127</f>
        <v>3308.2</v>
      </c>
      <c r="EJ215" s="30"/>
      <c r="EK215" s="63">
        <f t="shared" si="257"/>
        <v>53228.211435856014</v>
      </c>
      <c r="EL215" s="63">
        <f t="shared" si="278"/>
        <v>52553.716662442348</v>
      </c>
      <c r="EM215" s="63">
        <f t="shared" si="279"/>
        <v>39980.718342668028</v>
      </c>
      <c r="EN215" s="63">
        <f t="shared" si="280"/>
        <v>39313.922630335808</v>
      </c>
      <c r="EO215" s="30">
        <f>BL215*(('Config sheet'!$D$8+273)/(C215+273))*(GERC_A_PARA!AI215/'Config sheet'!$D$7)*(1/GERC_A_PARA!BG215)*24*10^-3</f>
        <v>1847.3786236533165</v>
      </c>
      <c r="EP215" s="30">
        <f>BN215*(('Config sheet'!$D$8+273)/(D215+273))*(GERC_A_PARA!AJ215/'Config sheet'!$D$7)*(1/GERC_A_PARA!BH215)*24*10^-3</f>
        <v>1823.9690971530345</v>
      </c>
      <c r="EQ215" s="30">
        <f t="shared" si="271"/>
        <v>1835.6738604031755</v>
      </c>
      <c r="ER215" s="30">
        <f>DP215*(('Config sheet'!$D$8+273)/(F215+273))*(CM215/'Config sheet'!$D$7)*(1/DK215)*24*10^-3</f>
        <v>1387.6010940843878</v>
      </c>
      <c r="ES215" s="30">
        <f>DR215*(('Config sheet'!$D$8+273)/(G215+273))*(CN215/'Config sheet'!$D$7)*(1/DL215)*24*10^-3</f>
        <v>1364.4587770296312</v>
      </c>
      <c r="ET215" s="30">
        <f t="shared" si="272"/>
        <v>1376.0299355570096</v>
      </c>
      <c r="EU215">
        <f t="shared" si="273"/>
        <v>1.0128343876751098</v>
      </c>
      <c r="EV215">
        <f t="shared" si="274"/>
        <v>1.0169608033927831</v>
      </c>
      <c r="EW215" s="30">
        <f t="shared" si="275"/>
        <v>0.78503507195090494</v>
      </c>
      <c r="EX215" s="30">
        <f>'Config sheet'!$C$123/('Config sheet'!$F$17*10^-3)</f>
        <v>1.2841244171864261</v>
      </c>
      <c r="EY215" s="30">
        <f t="shared" si="276"/>
        <v>0.70647438637841664</v>
      </c>
      <c r="EZ215" s="30">
        <f>'Config sheet'!$N$123/('Config sheet'!$Q$17*10^-3)</f>
        <v>1.4616189626248377</v>
      </c>
      <c r="FA215" s="1" t="s">
        <v>622</v>
      </c>
      <c r="FB215" s="30">
        <f t="shared" si="277"/>
        <v>-2.9273608334150936</v>
      </c>
      <c r="FC215" s="30"/>
    </row>
    <row r="216" spans="1:159" x14ac:dyDescent="0.25">
      <c r="A216" s="1">
        <v>43491</v>
      </c>
      <c r="B216" s="2">
        <v>4.3055555555555562E-2</v>
      </c>
      <c r="C216">
        <v>23.37</v>
      </c>
      <c r="D216">
        <v>75.930000000000007</v>
      </c>
      <c r="E216">
        <v>20.61</v>
      </c>
      <c r="F216">
        <v>20.54</v>
      </c>
      <c r="G216">
        <v>74.86</v>
      </c>
      <c r="H216">
        <v>66.42</v>
      </c>
      <c r="I216">
        <v>71.739999999999995</v>
      </c>
      <c r="J216">
        <v>72.069999999999993</v>
      </c>
      <c r="K216">
        <v>72.180000000000007</v>
      </c>
      <c r="L216">
        <v>69.650000000000006</v>
      </c>
      <c r="M216">
        <v>21.73</v>
      </c>
      <c r="N216">
        <v>34.270000000000003</v>
      </c>
      <c r="O216">
        <v>33.799999999999997</v>
      </c>
      <c r="P216">
        <v>33.729999999999997</v>
      </c>
      <c r="Q216">
        <v>62.36</v>
      </c>
      <c r="R216">
        <v>3.72</v>
      </c>
      <c r="S216">
        <v>80.87</v>
      </c>
      <c r="T216">
        <v>74.849999999999994</v>
      </c>
      <c r="U216">
        <v>71.67</v>
      </c>
      <c r="V216">
        <v>71.67</v>
      </c>
      <c r="W216">
        <v>3.04</v>
      </c>
      <c r="X216">
        <v>2.46</v>
      </c>
      <c r="Y216">
        <v>3.52</v>
      </c>
      <c r="Z216">
        <v>3.51</v>
      </c>
      <c r="AA216">
        <v>4.63</v>
      </c>
      <c r="AB216">
        <v>4.25</v>
      </c>
      <c r="AC216">
        <v>3.79</v>
      </c>
      <c r="AD216">
        <v>1.9</v>
      </c>
      <c r="AE216">
        <v>1.46</v>
      </c>
      <c r="AF216">
        <v>1.82</v>
      </c>
      <c r="AH216" s="4" t="str">
        <f t="shared" si="211"/>
        <v>ON</v>
      </c>
      <c r="AI216" s="31">
        <f>M216+'Config sheet'!$D$9-'Config sheet'!$C$139</f>
        <v>22.6889</v>
      </c>
      <c r="AJ216" s="31">
        <f>N216+'Config sheet'!$D$9+'Config sheet'!$C$140</f>
        <v>35.628900000000002</v>
      </c>
      <c r="AK216" s="25">
        <f t="shared" si="212"/>
        <v>1.5703229332404833</v>
      </c>
      <c r="AL216" s="46">
        <f>'Config sheet'!$C$47</f>
        <v>3546.9708798579968</v>
      </c>
      <c r="AM216" s="4">
        <f>'Config sheet'!$C$42</f>
        <v>1817.9423322060413</v>
      </c>
      <c r="AN216" s="25">
        <f>'Config sheet'!$C$46</f>
        <v>1729.0285476519553</v>
      </c>
      <c r="AO216" s="25">
        <f t="shared" si="213"/>
        <v>1.5668475461606375</v>
      </c>
      <c r="AP216" s="25">
        <f>'Config sheet'!$C$50/100*GERC_A_PARA!AM216</f>
        <v>351.771841281869</v>
      </c>
      <c r="AQ216" s="25">
        <f t="shared" si="214"/>
        <v>351.771841281869</v>
      </c>
      <c r="AR216" s="25">
        <f t="shared" si="215"/>
        <v>469.18700491667886</v>
      </c>
      <c r="AS216" s="27">
        <f t="shared" si="216"/>
        <v>2169.7141734879106</v>
      </c>
      <c r="AT216" s="25">
        <f t="shared" si="217"/>
        <v>1626.7380423265399</v>
      </c>
      <c r="AU216" s="25">
        <f>'Config sheet'!$C$51/100*GERC_A_PARA!AN216</f>
        <v>266.0974934836359</v>
      </c>
      <c r="AV216" s="25">
        <f t="shared" si="218"/>
        <v>266.0974934836359</v>
      </c>
      <c r="AW216" s="25">
        <f t="shared" si="219"/>
        <v>354.91608858874741</v>
      </c>
      <c r="AX216" s="27">
        <f t="shared" si="220"/>
        <v>1995.1260411355911</v>
      </c>
      <c r="AY216" s="25">
        <f t="shared" si="221"/>
        <v>1495.8410052390686</v>
      </c>
      <c r="AZ216" s="31">
        <f t="shared" si="258"/>
        <v>93.54131527965859</v>
      </c>
      <c r="BA216" s="31">
        <f t="shared" si="259"/>
        <v>94.863092617774953</v>
      </c>
      <c r="BB216" s="31">
        <f t="shared" si="260"/>
        <v>70.132378704088012</v>
      </c>
      <c r="BC216" s="31">
        <f t="shared" si="261"/>
        <v>71.123378120357913</v>
      </c>
      <c r="BD216" s="25">
        <f t="shared" si="222"/>
        <v>94.202203948716772</v>
      </c>
      <c r="BE216">
        <f>'Config sheet'!$D$59</f>
        <v>82.44</v>
      </c>
      <c r="BF216" s="30">
        <f t="shared" si="262"/>
        <v>82.415041180469871</v>
      </c>
      <c r="BG216" s="19">
        <f>Coeff_Summary!$B$10+Coeff_Summary!$D$10*(C216)+Coeff_Summary!$E$10*AI216*100+Coeff_Summary!$F$10*(C216)^2+Coeff_Summary!$G$10*(C216)*AI216*100+Coeff_Summary!$H$10*(AI216*100)^2</f>
        <v>0.96050065328201317</v>
      </c>
      <c r="BH216" s="19">
        <f>Coeff_Summary!$B$8+Coeff_Summary!$D$8*(D216)+Coeff_Summary!$E$8*AJ216*100+Coeff_Summary!$F$8*(D216)^2+Coeff_Summary!$G$8*(D216)*AJ216*100+Coeff_Summary!$H$8*(AJ216*100)^2</f>
        <v>0.97231756508010225</v>
      </c>
      <c r="BI216" s="30">
        <f t="shared" si="263"/>
        <v>0.96640910918105771</v>
      </c>
      <c r="BJ216" s="30">
        <f>BG216*8314.4*(GERC_A_PARA!C216+273)/('Config sheet'!$C$28*AI216*10^5)</f>
        <v>6.3700310368649288E-2</v>
      </c>
      <c r="BK216">
        <f>BH216*(8314.4/'Config sheet'!$C$28)*(BT216/(AJ216*10^5))</f>
        <v>4.8346730776858436E-2</v>
      </c>
      <c r="BL216" s="30">
        <f t="shared" si="264"/>
        <v>3341.3247422454237</v>
      </c>
      <c r="BM216" s="30">
        <f t="shared" si="223"/>
        <v>52453.822012928344</v>
      </c>
      <c r="BN216" s="30">
        <f t="shared" si="224"/>
        <v>2505.1502803430612</v>
      </c>
      <c r="BO216" s="30">
        <f t="shared" si="225"/>
        <v>51816.332564562406</v>
      </c>
      <c r="BP216" s="19">
        <f>(Coeff_Summary!$B$4+Coeff_Summary!$D$4*(C216)+Coeff_Summary!$E$4*AI216*100+Coeff_Summary!$F$4*(C216)^2+Coeff_Summary!$G$4*(C216)*AI216*100+Coeff_Summary!$H$4*(AI216*100)^2+Coeff_Summary!$B$2+Coeff_Summary!$D$2*(D216)+Coeff_Summary!$E$2*AJ216*100+Coeff_Summary!$F$2*(D216)^2+Coeff_Summary!$G$2*(D216)*AJ216*100+Coeff_Summary!$H$2*(AJ216*100)^2)/2</f>
        <v>1.3625463670688023</v>
      </c>
      <c r="BQ216" s="30">
        <f t="shared" si="265"/>
        <v>3.7582678819402564</v>
      </c>
      <c r="BR216" s="30">
        <f>BI216*(8314.4/'Config sheet'!$C$28)*(273+C216)*BQ216*((AK216^(1/BQ216))-1)</f>
        <v>69726.990471160432</v>
      </c>
      <c r="BS216" s="30">
        <f t="shared" si="226"/>
        <v>334.18195120189455</v>
      </c>
      <c r="BT216" s="30">
        <f t="shared" si="227"/>
        <v>348.93</v>
      </c>
      <c r="BU216" s="52">
        <f t="shared" si="228"/>
        <v>71.940546426739999</v>
      </c>
      <c r="BV216" s="30">
        <f t="shared" si="229"/>
        <v>1412.2182711726057</v>
      </c>
      <c r="BW216" s="65">
        <f>Coeff_Summary!$B$8+Coeff_Summary!$D$8*(BS216-273)+Coeff_Summary!$E$8*AJ216*100+Coeff_Summary!$F$8*(BS216-273)^2+Coeff_Summary!$G$8*(BS216-273)*AJ216*100+Coeff_Summary!$H$8*(AJ216*100)^2</f>
        <v>0.96539903957105144</v>
      </c>
      <c r="BX216" s="30">
        <f>BW216*(8314.4/'Config sheet'!$C$28)*(BS216/(AI216*10^5))</f>
        <v>7.2193732592588017E-2</v>
      </c>
      <c r="BY216" s="30">
        <f t="shared" si="230"/>
        <v>1.1333340791400419</v>
      </c>
      <c r="BZ216" s="30">
        <f t="shared" si="231"/>
        <v>1.0123028670076493</v>
      </c>
      <c r="CA216" s="30">
        <f>('Config sheet'!$C$132*(AJ216-AI216) - 'Config sheet'!$C$133*GERC_A_PARA!AJ216)*10^5</f>
        <v>95887.543455217092</v>
      </c>
      <c r="CB216" s="30">
        <f>('Config sheet'!$C$132*(AJ216-AI216) + 'Config sheet'!$C$133*AI216)*10^5</f>
        <v>120312.51940766534</v>
      </c>
      <c r="CC216" s="30">
        <f>'Config sheet'!$C$148</f>
        <v>386976</v>
      </c>
      <c r="CD216" s="30">
        <f t="shared" si="266"/>
        <v>14.748048798105458</v>
      </c>
      <c r="CE216" s="30"/>
      <c r="CF216" s="30"/>
      <c r="CG216" s="30"/>
      <c r="CH216" s="30"/>
      <c r="CI216" s="30"/>
      <c r="CJ216" s="30"/>
      <c r="CK216" s="30"/>
      <c r="CL216" s="30"/>
      <c r="CM216" s="46">
        <f>P216+'Config sheet'!$O$9-'Config sheet'!$C$139</f>
        <v>34.688899999999997</v>
      </c>
      <c r="CN216" s="46">
        <f>Q216+'Config sheet'!$O$9+'Config sheet'!C$140</f>
        <v>63.718899999999998</v>
      </c>
      <c r="CO216" s="27">
        <f t="shared" si="232"/>
        <v>1.8368671246421766</v>
      </c>
      <c r="CP216" s="46">
        <f>'Config sheet'!$N$47</f>
        <v>1852.7346826837274</v>
      </c>
      <c r="CQ216" s="27">
        <f>'Config sheet'!$N$42</f>
        <v>970.82423361890676</v>
      </c>
      <c r="CR216" s="27">
        <f>'Config sheet'!$N$46</f>
        <v>881.91044906482068</v>
      </c>
      <c r="CS216" s="27">
        <f t="shared" si="233"/>
        <v>1.3873962069646415</v>
      </c>
      <c r="CT216" s="27">
        <f>'Config sheet'!$N$50/100*GERC_A_PARA!CQ216</f>
        <v>274.64617569078871</v>
      </c>
      <c r="CU216" s="27">
        <f t="shared" si="234"/>
        <v>274.64617569078871</v>
      </c>
      <c r="CV216" s="27">
        <f t="shared" si="235"/>
        <v>425.7102380269244</v>
      </c>
      <c r="CW216" s="27">
        <f t="shared" si="236"/>
        <v>1245.4704093096955</v>
      </c>
      <c r="CX216" s="27">
        <f t="shared" si="237"/>
        <v>803.51293978350373</v>
      </c>
      <c r="CY216" s="27">
        <f>'Config sheet'!$N$51/100*GERC_A_PARA!CR216</f>
        <v>198.78261521921058</v>
      </c>
      <c r="CZ216" s="27">
        <f t="shared" si="238"/>
        <v>198.78261521921058</v>
      </c>
      <c r="DA216" s="27">
        <f t="shared" si="239"/>
        <v>308.11932562956434</v>
      </c>
      <c r="DB216" s="27">
        <f t="shared" si="240"/>
        <v>1080.6930642840312</v>
      </c>
      <c r="DC216" s="27">
        <f t="shared" si="241"/>
        <v>697.20713924290669</v>
      </c>
      <c r="DD216" s="50">
        <f t="shared" si="242"/>
        <v>84.439607386702789</v>
      </c>
      <c r="DE216" s="50">
        <f t="shared" si="243"/>
        <v>87.602288812169689</v>
      </c>
      <c r="DF216" s="50">
        <f t="shared" si="244"/>
        <v>54.476057125323017</v>
      </c>
      <c r="DG216" s="50">
        <f t="shared" si="245"/>
        <v>56.516455219713791</v>
      </c>
      <c r="DH216" s="27">
        <f t="shared" si="246"/>
        <v>86.020948099436239</v>
      </c>
      <c r="DI216">
        <f>'Config sheet'!$N$59</f>
        <v>71.978923438716066</v>
      </c>
      <c r="DJ216" s="21">
        <f t="shared" si="267"/>
        <v>70.758602135977327</v>
      </c>
      <c r="DK216" s="19">
        <f>Coeff_Summary!$B$11+Coeff_Summary!$D$11*(F216)+Coeff_Summary!$E$11*CM216*100+Coeff_Summary!$F$11*(F216)^2+Coeff_Summary!$G$11*(F216)*CM216*100+Coeff_Summary!$H$11*(CM216*100)^2</f>
        <v>0.93933871144893422</v>
      </c>
      <c r="DL216" s="19">
        <f>Coeff_Summary!$B$9+Coeff_Summary!$D$9*(G216)+Coeff_Summary!$E$9*CN216*100+Coeff_Summary!$F$9*(G216)^2+Coeff_Summary!$G$9*(G216)*CN216*100+Coeff_Summary!$H$9*(CN216*100)^2</f>
        <v>0.95531106540455757</v>
      </c>
      <c r="DM216" s="30">
        <f t="shared" si="268"/>
        <v>0.94732488842674589</v>
      </c>
      <c r="DN216">
        <f>DK216*8314.4*(GERC_A_PARA!F216+273)/('Config sheet'!$N$28*GERC_A_PARA!CM216*10^5)</f>
        <v>4.0357296609215769E-2</v>
      </c>
      <c r="DO216">
        <f>DL216*(8314.4/'Config sheet'!$N$28)*((GERC_A_PARA!G216+273)/(GERC_A_PARA!CN216*10^5))</f>
        <v>2.6479154622821084E-2</v>
      </c>
      <c r="DP216" s="30">
        <f t="shared" si="269"/>
        <v>1593.7399398116238</v>
      </c>
      <c r="DQ216" s="30">
        <f t="shared" si="247"/>
        <v>39490.750712169509</v>
      </c>
      <c r="DR216" s="30">
        <f t="shared" si="248"/>
        <v>1028.1983856992574</v>
      </c>
      <c r="DS216" s="30">
        <f t="shared" si="249"/>
        <v>38830.48384079089</v>
      </c>
      <c r="DT216" s="19">
        <f>(Coeff_Summary!$B$5+Coeff_Summary!$D$5*(F216)+Coeff_Summary!$E$5*CM216*100+Coeff_Summary!$F$5*(F216)^2+Coeff_Summary!$G$5*(F216)*CM216*100+Coeff_Summary!$H$5*(CM216*100)^2+Coeff_Summary!$B$3+Coeff_Summary!$D$3*(G216)+Coeff_Summary!$E$3*CN216*100+Coeff_Summary!$F$3*(G216)^2+Coeff_Summary!$G$3*(G216)*CN216*100+Coeff_Summary!$H$3*(CN216*100)^2)/2</f>
        <v>1.4149860415402877</v>
      </c>
      <c r="DU216" s="30">
        <f t="shared" si="270"/>
        <v>3.4097196047566767</v>
      </c>
      <c r="DV216" s="30">
        <f>DM216*(8314.4/'Config sheet'!$N$28)*(273+F216)*DU216*((CO216^(1/DU216))-1)</f>
        <v>93980.206814527046</v>
      </c>
      <c r="DW216" s="30">
        <f t="shared" si="250"/>
        <v>350.8454197190548</v>
      </c>
      <c r="DX216" s="30">
        <f t="shared" si="251"/>
        <v>347.86</v>
      </c>
      <c r="DY216" s="30">
        <f t="shared" si="252"/>
        <v>105.49598622800958</v>
      </c>
      <c r="DZ216" s="30">
        <f t="shared" si="253"/>
        <v>977.2222547904031</v>
      </c>
      <c r="EA216" s="65">
        <f>Coeff_Summary!$B$9+Coeff_Summary!$D$9*(DW216-273)+Coeff_Summary!$E$9*CN216*100+Coeff_Summary!$F$9*(DW216-273)^2+Coeff_Summary!$G$9*(DW216-273)*CN216*100+Coeff_Summary!$H$9*(CN216*100)^2</f>
        <v>0.95747117720912678</v>
      </c>
      <c r="EB216" s="30">
        <f>EA216*(8314.4/'Config sheet'!$C$28)*(DW216/(CM216*10^5))</f>
        <v>4.9167041517298178E-2</v>
      </c>
      <c r="EC216" s="30">
        <f t="shared" si="254"/>
        <v>1.2182937324416985</v>
      </c>
      <c r="ED216" s="30">
        <f t="shared" si="255"/>
        <v>1.0170038280770795</v>
      </c>
      <c r="EE216" s="30">
        <f>('Config sheet'!$N$132*(CN216-CM216) - 'Config sheet'!$N$133*GERC_A_PARA!CN216)*10^5</f>
        <v>106068.11219263502</v>
      </c>
      <c r="EF216" s="30">
        <f>('Config sheet'!$N$132*(CN216-CM216) + 'Config sheet'!$N$133*CM216)*10^5</f>
        <v>147283.7984588065</v>
      </c>
      <c r="EG216" s="30">
        <f>'Config sheet'!$N$148</f>
        <v>386976</v>
      </c>
      <c r="EH216" s="30">
        <f t="shared" si="256"/>
        <v>2389.4405259630089</v>
      </c>
      <c r="EI216" s="30">
        <f>'Config sheet'!$E$127+'Config sheet'!$P$127</f>
        <v>3308.2</v>
      </c>
      <c r="EJ216" s="30"/>
      <c r="EK216" s="63">
        <f t="shared" si="257"/>
        <v>52453.822012928344</v>
      </c>
      <c r="EL216" s="63">
        <f t="shared" si="278"/>
        <v>51816.332564562406</v>
      </c>
      <c r="EM216" s="63">
        <f t="shared" si="279"/>
        <v>39490.750712169509</v>
      </c>
      <c r="EN216" s="63">
        <f t="shared" si="280"/>
        <v>38830.48384079089</v>
      </c>
      <c r="EO216" s="30">
        <f>BL216*(('Config sheet'!$D$8+273)/(C216+273))*(GERC_A_PARA!AI216/'Config sheet'!$D$7)*(1/GERC_A_PARA!BG216)*24*10^-3</f>
        <v>1820.5020777820769</v>
      </c>
      <c r="EP216" s="30">
        <f>BN216*(('Config sheet'!$D$8+273)/(D216+273))*(GERC_A_PARA!AJ216/'Config sheet'!$D$7)*(1/GERC_A_PARA!BH216)*24*10^-3</f>
        <v>1798.3768861224814</v>
      </c>
      <c r="EQ216" s="30">
        <f t="shared" si="271"/>
        <v>1809.439481952279</v>
      </c>
      <c r="ER216" s="30">
        <f>DP216*(('Config sheet'!$D$8+273)/(F216+273))*(CM216/'Config sheet'!$D$7)*(1/DK216)*24*10^-3</f>
        <v>1370.5959063756898</v>
      </c>
      <c r="ES216" s="30">
        <f>DR216*(('Config sheet'!$D$8+273)/(G216+273))*(CN216/'Config sheet'!$D$7)*(1/DL216)*24*10^-3</f>
        <v>1347.6801842203206</v>
      </c>
      <c r="ET216" s="30">
        <f t="shared" si="272"/>
        <v>1359.1380452980052</v>
      </c>
      <c r="EU216">
        <f t="shared" si="273"/>
        <v>1.0123028670076493</v>
      </c>
      <c r="EV216">
        <f t="shared" si="274"/>
        <v>1.0170038280770795</v>
      </c>
      <c r="EW216" s="30">
        <f t="shared" si="275"/>
        <v>0.78047278467081149</v>
      </c>
      <c r="EX216" s="30">
        <f>'Config sheet'!$C$123/('Config sheet'!$F$17*10^-3)</f>
        <v>1.2841244171864261</v>
      </c>
      <c r="EY216" s="30">
        <f t="shared" si="276"/>
        <v>0.71900147168357498</v>
      </c>
      <c r="EZ216" s="30">
        <f>'Config sheet'!$N$123/('Config sheet'!$Q$17*10^-3)</f>
        <v>1.4616189626248377</v>
      </c>
      <c r="FA216" s="1" t="s">
        <v>623</v>
      </c>
      <c r="FB216" s="30">
        <f t="shared" si="277"/>
        <v>-2.9854197190547893</v>
      </c>
      <c r="FC216" s="30"/>
    </row>
    <row r="217" spans="1:159" x14ac:dyDescent="0.25">
      <c r="A217" s="1">
        <v>43491</v>
      </c>
      <c r="B217" s="2">
        <v>8.4722222222222213E-2</v>
      </c>
      <c r="C217">
        <v>23.43</v>
      </c>
      <c r="D217">
        <v>75.959999999999994</v>
      </c>
      <c r="E217">
        <v>19.89</v>
      </c>
      <c r="F217">
        <v>19.899999999999999</v>
      </c>
      <c r="G217">
        <v>74.180000000000007</v>
      </c>
      <c r="H217">
        <v>66.67</v>
      </c>
      <c r="I217">
        <v>71.89</v>
      </c>
      <c r="J217">
        <v>72.180000000000007</v>
      </c>
      <c r="K217">
        <v>72.290000000000006</v>
      </c>
      <c r="L217">
        <v>69.83</v>
      </c>
      <c r="M217">
        <v>21.81</v>
      </c>
      <c r="N217">
        <v>34.35</v>
      </c>
      <c r="O217">
        <v>33.869999999999997</v>
      </c>
      <c r="P217">
        <v>33.799999999999997</v>
      </c>
      <c r="Q217">
        <v>62.47</v>
      </c>
      <c r="R217">
        <v>3.71</v>
      </c>
      <c r="S217">
        <v>81.12</v>
      </c>
      <c r="T217">
        <v>74.58</v>
      </c>
      <c r="U217">
        <v>71.83</v>
      </c>
      <c r="V217">
        <v>71.83</v>
      </c>
      <c r="W217">
        <v>3.12</v>
      </c>
      <c r="X217">
        <v>2.4900000000000002</v>
      </c>
      <c r="Y217">
        <v>3.54</v>
      </c>
      <c r="Z217">
        <v>3.63</v>
      </c>
      <c r="AA217">
        <v>4.6900000000000004</v>
      </c>
      <c r="AB217">
        <v>4.3099999999999996</v>
      </c>
      <c r="AC217">
        <v>3.87</v>
      </c>
      <c r="AD217">
        <v>1.87</v>
      </c>
      <c r="AE217">
        <v>1.74</v>
      </c>
      <c r="AF217">
        <v>1.82</v>
      </c>
      <c r="AH217" s="4" t="str">
        <f t="shared" si="211"/>
        <v>ON</v>
      </c>
      <c r="AI217" s="31">
        <f>M217+'Config sheet'!$D$9-'Config sheet'!$C$139</f>
        <v>22.768899999999999</v>
      </c>
      <c r="AJ217" s="31">
        <f>N217+'Config sheet'!$D$9+'Config sheet'!$C$140</f>
        <v>35.7089</v>
      </c>
      <c r="AK217" s="25">
        <f t="shared" si="212"/>
        <v>1.5683190667972542</v>
      </c>
      <c r="AL217" s="46">
        <f>'Config sheet'!$C$47</f>
        <v>3546.9708798579968</v>
      </c>
      <c r="AM217" s="4">
        <f>'Config sheet'!$C$42</f>
        <v>1817.9423322060413</v>
      </c>
      <c r="AN217" s="25">
        <f>'Config sheet'!$C$46</f>
        <v>1729.0285476519553</v>
      </c>
      <c r="AO217" s="25">
        <f t="shared" si="213"/>
        <v>1.5687346791231243</v>
      </c>
      <c r="AP217" s="25">
        <f>'Config sheet'!$C$50/100*GERC_A_PARA!AM217</f>
        <v>351.771841281869</v>
      </c>
      <c r="AQ217" s="25">
        <f t="shared" si="214"/>
        <v>351.771841281869</v>
      </c>
      <c r="AR217" s="25">
        <f t="shared" si="215"/>
        <v>468.64285510933661</v>
      </c>
      <c r="AS217" s="27">
        <f t="shared" si="216"/>
        <v>2169.7141734879106</v>
      </c>
      <c r="AT217" s="25">
        <f t="shared" si="217"/>
        <v>1628.6268776788293</v>
      </c>
      <c r="AU217" s="25">
        <f>'Config sheet'!$C$51/100*GERC_A_PARA!AN217</f>
        <v>266.0974934836359</v>
      </c>
      <c r="AV217" s="25">
        <f t="shared" si="218"/>
        <v>266.0974934836359</v>
      </c>
      <c r="AW217" s="25">
        <f t="shared" si="219"/>
        <v>354.50446695557252</v>
      </c>
      <c r="AX217" s="27">
        <f t="shared" si="220"/>
        <v>1995.1260411355911</v>
      </c>
      <c r="AY217" s="25">
        <f t="shared" si="221"/>
        <v>1497.5778536427972</v>
      </c>
      <c r="AZ217" s="31">
        <f t="shared" si="258"/>
        <v>93.571247461648213</v>
      </c>
      <c r="BA217" s="31">
        <f t="shared" si="259"/>
        <v>94.886899143915542</v>
      </c>
      <c r="BB217" s="31">
        <f t="shared" si="260"/>
        <v>70.236278333841241</v>
      </c>
      <c r="BC217" s="31">
        <f t="shared" si="261"/>
        <v>71.223830389123918</v>
      </c>
      <c r="BD217" s="25">
        <f t="shared" si="222"/>
        <v>94.22907330278187</v>
      </c>
      <c r="BE217">
        <f>'Config sheet'!$D$59</f>
        <v>82.44</v>
      </c>
      <c r="BF217" s="30">
        <f t="shared" si="262"/>
        <v>82.479563832132229</v>
      </c>
      <c r="BG217" s="19">
        <f>Coeff_Summary!$B$10+Coeff_Summary!$D$10*(C217)+Coeff_Summary!$E$10*AI217*100+Coeff_Summary!$F$10*(C217)^2+Coeff_Summary!$G$10*(C217)*AI217*100+Coeff_Summary!$H$10*(AI217*100)^2</f>
        <v>0.96040485844255474</v>
      </c>
      <c r="BH217" s="19">
        <f>Coeff_Summary!$B$8+Coeff_Summary!$D$8*(D217)+Coeff_Summary!$E$8*AJ217*100+Coeff_Summary!$F$8*(D217)^2+Coeff_Summary!$G$8*(D217)*AJ217*100+Coeff_Summary!$H$8*(AJ217*100)^2</f>
        <v>0.97227725080917904</v>
      </c>
      <c r="BI217" s="30">
        <f t="shared" si="263"/>
        <v>0.96634105462586684</v>
      </c>
      <c r="BJ217" s="30">
        <f>BG217*8314.4*(GERC_A_PARA!C217+273)/('Config sheet'!$C$28*AI217*10^5)</f>
        <v>6.3483013945527786E-2</v>
      </c>
      <c r="BK217">
        <f>BH217*(8314.4/'Config sheet'!$C$28)*(BT217/(AJ217*10^5))</f>
        <v>4.8240564931812009E-2</v>
      </c>
      <c r="BL217" s="30">
        <f t="shared" si="264"/>
        <v>3342.2777904097188</v>
      </c>
      <c r="BM217" s="30">
        <f t="shared" si="223"/>
        <v>52648.379191284024</v>
      </c>
      <c r="BN217" s="30">
        <f t="shared" si="224"/>
        <v>2508.7744315095183</v>
      </c>
      <c r="BO217" s="30">
        <f t="shared" si="225"/>
        <v>52005.494443435076</v>
      </c>
      <c r="BP217" s="19">
        <f>(Coeff_Summary!$B$4+Coeff_Summary!$D$4*(C217)+Coeff_Summary!$E$4*AI217*100+Coeff_Summary!$F$4*(C217)^2+Coeff_Summary!$G$4*(C217)*AI217*100+Coeff_Summary!$H$4*(AI217*100)^2+Coeff_Summary!$B$2+Coeff_Summary!$D$2*(D217)+Coeff_Summary!$E$2*AJ217*100+Coeff_Summary!$F$2*(D217)^2+Coeff_Summary!$G$2*(D217)*AJ217*100+Coeff_Summary!$H$2*(AJ217*100)^2)/2</f>
        <v>1.3627089212437664</v>
      </c>
      <c r="BQ217" s="30">
        <f t="shared" si="265"/>
        <v>3.7570317172538701</v>
      </c>
      <c r="BR217" s="30">
        <f>BI217*(8314.4/'Config sheet'!$C$28)*(273+C217)*BQ217*((AK217^(1/BQ217))-1)</f>
        <v>69528.225674459507</v>
      </c>
      <c r="BS217" s="30">
        <f t="shared" si="226"/>
        <v>334.14922576601197</v>
      </c>
      <c r="BT217" s="30">
        <f t="shared" si="227"/>
        <v>348.96</v>
      </c>
      <c r="BU217" s="52">
        <f t="shared" si="228"/>
        <v>71.80511282317147</v>
      </c>
      <c r="BV217" s="30">
        <f t="shared" si="229"/>
        <v>1416.0816092196683</v>
      </c>
      <c r="BW217" s="65">
        <f>Coeff_Summary!$B$8+Coeff_Summary!$D$8*(BS217-273)+Coeff_Summary!$E$8*AJ217*100+Coeff_Summary!$F$8*(BS217-273)^2+Coeff_Summary!$G$8*(BS217-273)*AJ217*100+Coeff_Summary!$H$8*(AJ217*100)^2</f>
        <v>0.96531577677064628</v>
      </c>
      <c r="BX217" s="30">
        <f>BW217*(8314.4/'Config sheet'!$C$28)*(BS217/(AI217*10^5))</f>
        <v>7.1926826366643562E-2</v>
      </c>
      <c r="BY217" s="30">
        <f t="shared" si="230"/>
        <v>1.1330090034534446</v>
      </c>
      <c r="BZ217" s="30">
        <f t="shared" si="231"/>
        <v>1.0123618620441768</v>
      </c>
      <c r="CA217" s="30">
        <f>('Config sheet'!$C$132*(AJ217-AI217) - 'Config sheet'!$C$133*GERC_A_PARA!AJ217)*10^5</f>
        <v>95854.037423161775</v>
      </c>
      <c r="CB217" s="30">
        <f>('Config sheet'!$C$132*(AJ217-AI217) + 'Config sheet'!$C$133*AI217)*10^5</f>
        <v>120346.02543972066</v>
      </c>
      <c r="CC217" s="30">
        <f>'Config sheet'!$C$148</f>
        <v>386976</v>
      </c>
      <c r="CD217" s="30">
        <f t="shared" si="266"/>
        <v>14.810774233988013</v>
      </c>
      <c r="CE217" s="30"/>
      <c r="CF217" s="30"/>
      <c r="CG217" s="30"/>
      <c r="CH217" s="30"/>
      <c r="CI217" s="30"/>
      <c r="CJ217" s="30"/>
      <c r="CK217" s="30"/>
      <c r="CL217" s="30"/>
      <c r="CM217" s="46">
        <f>P217+'Config sheet'!$O$9-'Config sheet'!$C$139</f>
        <v>34.758899999999997</v>
      </c>
      <c r="CN217" s="46">
        <f>Q217+'Config sheet'!$O$9+'Config sheet'!C$140</f>
        <v>63.828899999999997</v>
      </c>
      <c r="CO217" s="27">
        <f t="shared" si="232"/>
        <v>1.8363325651847442</v>
      </c>
      <c r="CP217" s="46">
        <f>'Config sheet'!$N$47</f>
        <v>1852.7346826837274</v>
      </c>
      <c r="CQ217" s="27">
        <f>'Config sheet'!$N$42</f>
        <v>970.82423361890676</v>
      </c>
      <c r="CR217" s="27">
        <f>'Config sheet'!$N$46</f>
        <v>881.91044906482068</v>
      </c>
      <c r="CS217" s="27">
        <f t="shared" si="233"/>
        <v>1.3883698568413125</v>
      </c>
      <c r="CT217" s="27">
        <f>'Config sheet'!$N$50/100*GERC_A_PARA!CQ217</f>
        <v>274.64617569078871</v>
      </c>
      <c r="CU217" s="27">
        <f t="shared" si="234"/>
        <v>274.64617569078871</v>
      </c>
      <c r="CV217" s="27">
        <f t="shared" si="235"/>
        <v>425.49020309761568</v>
      </c>
      <c r="CW217" s="27">
        <f t="shared" si="236"/>
        <v>1245.4704093096955</v>
      </c>
      <c r="CX217" s="27">
        <f t="shared" si="237"/>
        <v>803.92846265951073</v>
      </c>
      <c r="CY217" s="27">
        <f>'Config sheet'!$N$51/100*GERC_A_PARA!CR217</f>
        <v>198.78261521921058</v>
      </c>
      <c r="CZ217" s="27">
        <f t="shared" si="238"/>
        <v>198.78261521921058</v>
      </c>
      <c r="DA217" s="27">
        <f t="shared" si="239"/>
        <v>307.96006938440621</v>
      </c>
      <c r="DB217" s="27">
        <f t="shared" si="240"/>
        <v>1080.6930642840312</v>
      </c>
      <c r="DC217" s="27">
        <f t="shared" si="241"/>
        <v>697.5676879053201</v>
      </c>
      <c r="DD217" s="50">
        <f t="shared" si="242"/>
        <v>84.462272141216431</v>
      </c>
      <c r="DE217" s="50">
        <f t="shared" si="243"/>
        <v>87.620346909261855</v>
      </c>
      <c r="DF217" s="50">
        <f t="shared" si="244"/>
        <v>54.518858166090006</v>
      </c>
      <c r="DG217" s="50">
        <f t="shared" si="245"/>
        <v>56.557337903754522</v>
      </c>
      <c r="DH217" s="27">
        <f t="shared" si="246"/>
        <v>86.041309525239143</v>
      </c>
      <c r="DI217">
        <f>'Config sheet'!$N$59</f>
        <v>71.978923438716066</v>
      </c>
      <c r="DJ217" s="21">
        <f t="shared" si="267"/>
        <v>70.7897037800807</v>
      </c>
      <c r="DK217" s="19">
        <f>Coeff_Summary!$B$11+Coeff_Summary!$D$11*(F217)+Coeff_Summary!$E$11*CM217*100+Coeff_Summary!$F$11*(F217)^2+Coeff_Summary!$G$11*(F217)*CM217*100+Coeff_Summary!$H$11*(CM217*100)^2</f>
        <v>0.93867015228762485</v>
      </c>
      <c r="DL217" s="19">
        <f>Coeff_Summary!$B$9+Coeff_Summary!$D$9*(G217)+Coeff_Summary!$E$9*CN217*100+Coeff_Summary!$F$9*(G217)^2+Coeff_Summary!$G$9*(G217)*CN217*100+Coeff_Summary!$H$9*(CN217*100)^2</f>
        <v>0.95475127192378029</v>
      </c>
      <c r="DM217" s="30">
        <f t="shared" si="268"/>
        <v>0.94671071210570257</v>
      </c>
      <c r="DN217">
        <f>DK217*8314.4*(GERC_A_PARA!F217+273)/('Config sheet'!$N$28*GERC_A_PARA!CM217*10^5)</f>
        <v>4.0159605753058443E-2</v>
      </c>
      <c r="DO217">
        <f>DL217*(8314.4/'Config sheet'!$N$28)*((GERC_A_PARA!G217+273)/(GERC_A_PARA!CN217*10^5))</f>
        <v>2.6366389837820095E-2</v>
      </c>
      <c r="DP217" s="30">
        <f t="shared" si="269"/>
        <v>1594.1171830093631</v>
      </c>
      <c r="DQ217" s="30">
        <f t="shared" si="247"/>
        <v>39694.542640971013</v>
      </c>
      <c r="DR217" s="30">
        <f t="shared" si="248"/>
        <v>1028.9736043958944</v>
      </c>
      <c r="DS217" s="30">
        <f t="shared" si="249"/>
        <v>39025.957316307635</v>
      </c>
      <c r="DT217" s="19">
        <f>(Coeff_Summary!$B$5+Coeff_Summary!$D$5*(F217)+Coeff_Summary!$E$5*CM217*100+Coeff_Summary!$F$5*(F217)^2+Coeff_Summary!$G$5*(F217)*CM217*100+Coeff_Summary!$H$5*(CM217*100)^2+Coeff_Summary!$B$3+Coeff_Summary!$D$3*(G217)+Coeff_Summary!$E$3*CN217*100+Coeff_Summary!$F$3*(G217)^2+Coeff_Summary!$G$3*(G217)*CN217*100+Coeff_Summary!$H$3*(CN217*100)^2)/2</f>
        <v>1.4164299700966945</v>
      </c>
      <c r="DU217" s="30">
        <f t="shared" si="270"/>
        <v>3.4013641471765381</v>
      </c>
      <c r="DV217" s="30">
        <f>DM217*(8314.4/'Config sheet'!$N$28)*(273+F217)*DU217*((CO217^(1/DU217))-1)</f>
        <v>93686.650081166736</v>
      </c>
      <c r="DW217" s="30">
        <f t="shared" si="250"/>
        <v>350.20390324342156</v>
      </c>
      <c r="DX217" s="30">
        <f t="shared" si="251"/>
        <v>347.18</v>
      </c>
      <c r="DY217" s="30">
        <f t="shared" si="252"/>
        <v>105.57093449414435</v>
      </c>
      <c r="DZ217" s="30">
        <f t="shared" si="253"/>
        <v>978.50183869155194</v>
      </c>
      <c r="EA217" s="65">
        <f>Coeff_Summary!$B$9+Coeff_Summary!$D$9*(DW217-273)+Coeff_Summary!$E$9*CN217*100+Coeff_Summary!$F$9*(DW217-273)^2+Coeff_Summary!$G$9*(DW217-273)*CN217*100+Coeff_Summary!$H$9*(CN217*100)^2</f>
        <v>0.95696051790618186</v>
      </c>
      <c r="EB217" s="30">
        <f>EA217*(8314.4/'Config sheet'!$C$28)*(DW217/(CM217*10^5))</f>
        <v>4.8952182909397575E-2</v>
      </c>
      <c r="EC217" s="30">
        <f t="shared" si="254"/>
        <v>1.2189408235330974</v>
      </c>
      <c r="ED217" s="30">
        <f t="shared" si="255"/>
        <v>1.0171318109955498</v>
      </c>
      <c r="EE217" s="30">
        <f>('Config sheet'!$N$132*(CN217-CM217) - 'Config sheet'!$N$133*GERC_A_PARA!CN217)*10^5</f>
        <v>106204.96279851315</v>
      </c>
      <c r="EF217" s="30">
        <f>('Config sheet'!$N$132*(CN217-CM217) + 'Config sheet'!$N$133*CM217)*10^5</f>
        <v>147496.03763680911</v>
      </c>
      <c r="EG217" s="30">
        <f>'Config sheet'!$N$148</f>
        <v>386976</v>
      </c>
      <c r="EH217" s="30">
        <f t="shared" si="256"/>
        <v>2394.58344791122</v>
      </c>
      <c r="EI217" s="30">
        <f>'Config sheet'!$E$127+'Config sheet'!$P$127</f>
        <v>3308.2</v>
      </c>
      <c r="EJ217" s="30"/>
      <c r="EK217" s="63">
        <f t="shared" si="257"/>
        <v>52648.379191284024</v>
      </c>
      <c r="EL217" s="63">
        <f t="shared" si="278"/>
        <v>52005.494443435076</v>
      </c>
      <c r="EM217" s="63">
        <f t="shared" si="279"/>
        <v>39694.542640971013</v>
      </c>
      <c r="EN217" s="63">
        <f t="shared" si="280"/>
        <v>39025.957316307635</v>
      </c>
      <c r="EO217" s="30">
        <f>BL217*(('Config sheet'!$D$8+273)/(C217+273))*(GERC_A_PARA!AI217/'Config sheet'!$D$7)*(1/GERC_A_PARA!BG217)*24*10^-3</f>
        <v>1827.2545265808824</v>
      </c>
      <c r="EP217" s="30">
        <f>BN217*(('Config sheet'!$D$8+273)/(D217+273))*(GERC_A_PARA!AJ217/'Config sheet'!$D$7)*(1/GERC_A_PARA!BH217)*24*10^-3</f>
        <v>1804.9420815707738</v>
      </c>
      <c r="EQ217" s="30">
        <f t="shared" si="271"/>
        <v>1816.0983040758281</v>
      </c>
      <c r="ER217" s="30">
        <f>DP217*(('Config sheet'!$D$8+273)/(F217+273))*(CM217/'Config sheet'!$D$7)*(1/DK217)*24*10^-3</f>
        <v>1377.6688634183035</v>
      </c>
      <c r="ES217" s="30">
        <f>DR217*(('Config sheet'!$D$8+273)/(G217+273))*(CN217/'Config sheet'!$D$7)*(1/DL217)*24*10^-3</f>
        <v>1354.4644347224441</v>
      </c>
      <c r="ET217" s="30">
        <f t="shared" si="272"/>
        <v>1366.0666490703738</v>
      </c>
      <c r="EU217">
        <f t="shared" si="273"/>
        <v>1.0123618620441777</v>
      </c>
      <c r="EV217">
        <f t="shared" si="274"/>
        <v>1.0171318109955501</v>
      </c>
      <c r="EW217" s="30">
        <f t="shared" si="275"/>
        <v>0.77973841286101564</v>
      </c>
      <c r="EX217" s="30">
        <f>'Config sheet'!$C$123/('Config sheet'!$F$17*10^-3)</f>
        <v>1.2841244171864261</v>
      </c>
      <c r="EY217" s="30">
        <f t="shared" si="276"/>
        <v>0.71629143377260196</v>
      </c>
      <c r="EZ217" s="30">
        <f>'Config sheet'!$N$123/('Config sheet'!$Q$17*10^-3)</f>
        <v>1.4616189626248377</v>
      </c>
      <c r="FA217" s="1" t="s">
        <v>624</v>
      </c>
      <c r="FB217" s="30">
        <f t="shared" si="277"/>
        <v>-3.0239032434215574</v>
      </c>
      <c r="FC217" s="30"/>
    </row>
    <row r="218" spans="1:159" x14ac:dyDescent="0.25">
      <c r="A218" s="1">
        <v>43491</v>
      </c>
      <c r="B218" s="2">
        <v>0.12638888888888888</v>
      </c>
      <c r="C218">
        <v>23.81</v>
      </c>
      <c r="D218">
        <v>76.010000000000005</v>
      </c>
      <c r="E218">
        <v>19.739999999999998</v>
      </c>
      <c r="F218">
        <v>19.73</v>
      </c>
      <c r="G218">
        <v>74.31</v>
      </c>
      <c r="H218">
        <v>66.849999999999994</v>
      </c>
      <c r="I218">
        <v>72.12</v>
      </c>
      <c r="J218">
        <v>72.38</v>
      </c>
      <c r="K218">
        <v>72.52</v>
      </c>
      <c r="L218">
        <v>70.040000000000006</v>
      </c>
      <c r="M218">
        <v>21.82</v>
      </c>
      <c r="N218">
        <v>34.31</v>
      </c>
      <c r="O218">
        <v>33.840000000000003</v>
      </c>
      <c r="P218">
        <v>33.76</v>
      </c>
      <c r="Q218">
        <v>62.55</v>
      </c>
      <c r="R218">
        <v>3.71</v>
      </c>
      <c r="S218">
        <v>80.819999999999993</v>
      </c>
      <c r="T218">
        <v>74.87</v>
      </c>
      <c r="U218">
        <v>71.86</v>
      </c>
      <c r="V218">
        <v>71.86</v>
      </c>
      <c r="W218">
        <v>3.1</v>
      </c>
      <c r="X218">
        <v>2.5099999999999998</v>
      </c>
      <c r="Y218">
        <v>3.55</v>
      </c>
      <c r="Z218">
        <v>3.55</v>
      </c>
      <c r="AA218">
        <v>4.68</v>
      </c>
      <c r="AB218">
        <v>4.32</v>
      </c>
      <c r="AC218">
        <v>3.88</v>
      </c>
      <c r="AD218">
        <v>1.85</v>
      </c>
      <c r="AE218">
        <v>1.44</v>
      </c>
      <c r="AF218">
        <v>2.04</v>
      </c>
      <c r="AH218" s="4" t="str">
        <f t="shared" si="211"/>
        <v>ON</v>
      </c>
      <c r="AI218" s="31">
        <f>M218+'Config sheet'!$D$9-'Config sheet'!$C$139</f>
        <v>22.7789</v>
      </c>
      <c r="AJ218" s="31">
        <f>N218+'Config sheet'!$D$9+'Config sheet'!$C$140</f>
        <v>35.668900000000001</v>
      </c>
      <c r="AK218" s="25">
        <f t="shared" si="212"/>
        <v>1.5658745593509784</v>
      </c>
      <c r="AL218" s="46">
        <f>'Config sheet'!$C$47</f>
        <v>3546.9708798579968</v>
      </c>
      <c r="AM218" s="4">
        <f>'Config sheet'!$C$42</f>
        <v>1817.9423322060413</v>
      </c>
      <c r="AN218" s="25">
        <f>'Config sheet'!$C$46</f>
        <v>1729.0285476519553</v>
      </c>
      <c r="AO218" s="25">
        <f t="shared" si="213"/>
        <v>1.5656003564157825</v>
      </c>
      <c r="AP218" s="25">
        <f>'Config sheet'!$C$50/100*GERC_A_PARA!AM218</f>
        <v>351.771841281869</v>
      </c>
      <c r="AQ218" s="25">
        <f t="shared" si="214"/>
        <v>351.771841281869</v>
      </c>
      <c r="AR218" s="25">
        <f t="shared" si="215"/>
        <v>468.4450976971961</v>
      </c>
      <c r="AS218" s="27">
        <f t="shared" si="216"/>
        <v>2169.7141734879106</v>
      </c>
      <c r="AT218" s="25">
        <f t="shared" si="217"/>
        <v>1629.3144140374241</v>
      </c>
      <c r="AU218" s="25">
        <f>'Config sheet'!$C$51/100*GERC_A_PARA!AN218</f>
        <v>266.0974934836359</v>
      </c>
      <c r="AV218" s="25">
        <f t="shared" si="218"/>
        <v>266.0974934836359</v>
      </c>
      <c r="AW218" s="25">
        <f t="shared" si="219"/>
        <v>354.35487353872412</v>
      </c>
      <c r="AX218" s="27">
        <f t="shared" si="220"/>
        <v>1995.1260411355911</v>
      </c>
      <c r="AY218" s="25">
        <f t="shared" si="221"/>
        <v>1498.2100667287518</v>
      </c>
      <c r="AZ218" s="31">
        <f t="shared" si="258"/>
        <v>93.582125552148497</v>
      </c>
      <c r="BA218" s="31">
        <f t="shared" si="259"/>
        <v>94.895551020546023</v>
      </c>
      <c r="BB218" s="31">
        <f t="shared" si="260"/>
        <v>70.274097815043405</v>
      </c>
      <c r="BC218" s="31">
        <f t="shared" si="261"/>
        <v>71.260395030396808</v>
      </c>
      <c r="BD218" s="25">
        <f t="shared" si="222"/>
        <v>94.23883828634726</v>
      </c>
      <c r="BE218">
        <f>'Config sheet'!$D$59</f>
        <v>82.44</v>
      </c>
      <c r="BF218" s="30">
        <f t="shared" si="262"/>
        <v>82.503042354533676</v>
      </c>
      <c r="BG218" s="19">
        <f>Coeff_Summary!$B$10+Coeff_Summary!$D$10*(C218)+Coeff_Summary!$E$10*AI218*100+Coeff_Summary!$F$10*(C218)^2+Coeff_Summary!$G$10*(C218)*AI218*100+Coeff_Summary!$H$10*(AI218*100)^2</f>
        <v>0.96059681597403379</v>
      </c>
      <c r="BH218" s="19">
        <f>Coeff_Summary!$B$8+Coeff_Summary!$D$8*(D218)+Coeff_Summary!$E$8*AJ218*100+Coeff_Summary!$F$8*(D218)^2+Coeff_Summary!$G$8*(D218)*AJ218*100+Coeff_Summary!$H$8*(AJ218*100)^2</f>
        <v>0.97232540461779515</v>
      </c>
      <c r="BI218" s="30">
        <f t="shared" si="263"/>
        <v>0.96646111029591442</v>
      </c>
      <c r="BJ218" s="30">
        <f>BG218*8314.4*(GERC_A_PARA!C218+273)/('Config sheet'!$C$28*AI218*10^5)</f>
        <v>6.3549188375053023E-2</v>
      </c>
      <c r="BK218">
        <f>BH218*(8314.4/'Config sheet'!$C$28)*(BT218/(AJ218*10^5))</f>
        <v>4.8303975135991654E-2</v>
      </c>
      <c r="BL218" s="30">
        <f t="shared" si="264"/>
        <v>3342.6241515332058</v>
      </c>
      <c r="BM218" s="30">
        <f t="shared" si="223"/>
        <v>52599.006171499619</v>
      </c>
      <c r="BN218" s="30">
        <f t="shared" si="224"/>
        <v>2510.0936230912321</v>
      </c>
      <c r="BO218" s="30">
        <f t="shared" si="225"/>
        <v>51964.535341542571</v>
      </c>
      <c r="BP218" s="19">
        <f>(Coeff_Summary!$B$4+Coeff_Summary!$D$4*(C218)+Coeff_Summary!$E$4*AI218*100+Coeff_Summary!$F$4*(C218)^2+Coeff_Summary!$G$4*(C218)*AI218*100+Coeff_Summary!$H$4*(AI218*100)^2+Coeff_Summary!$B$2+Coeff_Summary!$D$2*(D218)+Coeff_Summary!$E$2*AJ218*100+Coeff_Summary!$F$2*(D218)^2+Coeff_Summary!$G$2*(D218)*AJ218*100+Coeff_Summary!$H$2*(AJ218*100)^2)/2</f>
        <v>1.3624272336476215</v>
      </c>
      <c r="BQ218" s="30">
        <f t="shared" si="265"/>
        <v>3.7591745519109465</v>
      </c>
      <c r="BR218" s="30">
        <f>BI218*(8314.4/'Config sheet'!$C$28)*(273+C218)*BQ218*((AK218^(1/BQ218))-1)</f>
        <v>69367.556505386019</v>
      </c>
      <c r="BS218" s="30">
        <f t="shared" si="226"/>
        <v>334.41593897312924</v>
      </c>
      <c r="BT218" s="30">
        <f t="shared" si="227"/>
        <v>349.01</v>
      </c>
      <c r="BU218" s="52">
        <f t="shared" si="228"/>
        <v>72.042028684155625</v>
      </c>
      <c r="BV218" s="30">
        <f t="shared" si="229"/>
        <v>1406.8425671372897</v>
      </c>
      <c r="BW218" s="65">
        <f>Coeff_Summary!$B$8+Coeff_Summary!$D$8*(BS218-273)+Coeff_Summary!$E$8*AJ218*100+Coeff_Summary!$F$8*(BS218-273)^2+Coeff_Summary!$G$8*(BS218-273)*AJ218*100+Coeff_Summary!$H$8*(AJ218*100)^2</f>
        <v>0.96548444889481555</v>
      </c>
      <c r="BX218" s="30">
        <f>BW218*(8314.4/'Config sheet'!$C$28)*(BS218/(AI218*10^5))</f>
        <v>7.1965208538070494E-2</v>
      </c>
      <c r="BY218" s="30">
        <f t="shared" si="230"/>
        <v>1.1324331652097273</v>
      </c>
      <c r="BZ218" s="30">
        <f t="shared" si="231"/>
        <v>1.0122096892772527</v>
      </c>
      <c r="CA218" s="30">
        <f>('Config sheet'!$C$132*(AJ218-AI218) - 'Config sheet'!$C$133*GERC_A_PARA!AJ218)*10^5</f>
        <v>95442.622619352042</v>
      </c>
      <c r="CB218" s="30">
        <f>('Config sheet'!$C$132*(AJ218-AI218) + 'Config sheet'!$C$133*AI218)*10^5</f>
        <v>119922.04587389019</v>
      </c>
      <c r="CC218" s="30">
        <f>'Config sheet'!$C$148</f>
        <v>386976</v>
      </c>
      <c r="CD218" s="30">
        <f t="shared" si="266"/>
        <v>14.594061026870747</v>
      </c>
      <c r="CE218" s="30"/>
      <c r="CF218" s="30"/>
      <c r="CG218" s="30"/>
      <c r="CH218" s="30"/>
      <c r="CI218" s="30"/>
      <c r="CJ218" s="30"/>
      <c r="CK218" s="30"/>
      <c r="CL218" s="30"/>
      <c r="CM218" s="46">
        <f>P218+'Config sheet'!$O$9-'Config sheet'!$C$139</f>
        <v>34.718899999999998</v>
      </c>
      <c r="CN218" s="46">
        <f>Q218+'Config sheet'!$O$9+'Config sheet'!C$140</f>
        <v>63.908899999999996</v>
      </c>
      <c r="CO218" s="27">
        <f t="shared" si="232"/>
        <v>1.8407524431937647</v>
      </c>
      <c r="CP218" s="46">
        <f>'Config sheet'!$N$47</f>
        <v>1852.7346826837274</v>
      </c>
      <c r="CQ218" s="27">
        <f>'Config sheet'!$N$42</f>
        <v>970.82423361890676</v>
      </c>
      <c r="CR218" s="27">
        <f>'Config sheet'!$N$46</f>
        <v>881.91044906482068</v>
      </c>
      <c r="CS218" s="27">
        <f t="shared" si="233"/>
        <v>1.3892627680565017</v>
      </c>
      <c r="CT218" s="27">
        <f>'Config sheet'!$N$50/100*GERC_A_PARA!CQ218</f>
        <v>274.64617569078871</v>
      </c>
      <c r="CU218" s="27">
        <f t="shared" si="234"/>
        <v>274.64617569078871</v>
      </c>
      <c r="CV218" s="27">
        <f t="shared" si="235"/>
        <v>426.10721351377447</v>
      </c>
      <c r="CW218" s="27">
        <f t="shared" si="236"/>
        <v>1245.4704093096955</v>
      </c>
      <c r="CX218" s="27">
        <f t="shared" si="237"/>
        <v>802.76436071620628</v>
      </c>
      <c r="CY218" s="27">
        <f>'Config sheet'!$N$51/100*GERC_A_PARA!CR218</f>
        <v>198.78261521921058</v>
      </c>
      <c r="CZ218" s="27">
        <f t="shared" si="238"/>
        <v>198.78261521921058</v>
      </c>
      <c r="DA218" s="27">
        <f t="shared" si="239"/>
        <v>308.40664740004047</v>
      </c>
      <c r="DB218" s="27">
        <f t="shared" si="240"/>
        <v>1080.6930642840312</v>
      </c>
      <c r="DC218" s="27">
        <f t="shared" si="241"/>
        <v>696.55759815381339</v>
      </c>
      <c r="DD218" s="50">
        <f t="shared" si="242"/>
        <v>84.398716824528591</v>
      </c>
      <c r="DE218" s="50">
        <f t="shared" si="243"/>
        <v>87.569709339868311</v>
      </c>
      <c r="DF218" s="50">
        <f t="shared" si="244"/>
        <v>54.398949545868902</v>
      </c>
      <c r="DG218" s="50">
        <f t="shared" si="245"/>
        <v>56.442803627334762</v>
      </c>
      <c r="DH218" s="27">
        <f t="shared" si="246"/>
        <v>85.984213082198451</v>
      </c>
      <c r="DI218">
        <f>'Config sheet'!$N$59</f>
        <v>71.978923438716066</v>
      </c>
      <c r="DJ218" s="21">
        <f t="shared" si="267"/>
        <v>70.702544834400143</v>
      </c>
      <c r="DK218" s="19">
        <f>Coeff_Summary!$B$11+Coeff_Summary!$D$11*(F218)+Coeff_Summary!$E$11*CM218*100+Coeff_Summary!$F$11*(F218)^2+Coeff_Summary!$G$11*(F218)*CM218*100+Coeff_Summary!$H$11*(CM218*100)^2</f>
        <v>0.93858629461777088</v>
      </c>
      <c r="DL218" s="19">
        <f>Coeff_Summary!$B$9+Coeff_Summary!$D$9*(G218)+Coeff_Summary!$E$9*CN218*100+Coeff_Summary!$F$9*(G218)^2+Coeff_Summary!$G$9*(G218)*CN218*100+Coeff_Summary!$H$9*(CN218*100)^2</f>
        <v>0.95480695424714523</v>
      </c>
      <c r="DM218" s="30">
        <f t="shared" si="268"/>
        <v>0.94669662443245806</v>
      </c>
      <c r="DN218">
        <f>DK218*8314.4*(GERC_A_PARA!F218+273)/('Config sheet'!$N$28*GERC_A_PARA!CM218*10^5)</f>
        <v>4.0178948666877531E-2</v>
      </c>
      <c r="DO218">
        <f>DL218*(8314.4/'Config sheet'!$N$28)*((GERC_A_PARA!G218+273)/(GERC_A_PARA!CN218*10^5))</f>
        <v>2.6344781660316757E-2</v>
      </c>
      <c r="DP218" s="30">
        <f t="shared" si="269"/>
        <v>1593.0593374065693</v>
      </c>
      <c r="DQ218" s="30">
        <f t="shared" si="247"/>
        <v>39649.104574999634</v>
      </c>
      <c r="DR218" s="30">
        <f t="shared" si="248"/>
        <v>1026.8018019673177</v>
      </c>
      <c r="DS218" s="30">
        <f t="shared" si="249"/>
        <v>38975.529013929656</v>
      </c>
      <c r="DT218" s="19">
        <f>(Coeff_Summary!$B$5+Coeff_Summary!$D$5*(F218)+Coeff_Summary!$E$5*CM218*100+Coeff_Summary!$F$5*(F218)^2+Coeff_Summary!$G$5*(F218)*CM218*100+Coeff_Summary!$H$5*(CM218*100)^2+Coeff_Summary!$B$3+Coeff_Summary!$D$3*(G218)+Coeff_Summary!$E$3*CN218*100+Coeff_Summary!$F$3*(G218)^2+Coeff_Summary!$G$3*(G218)*CN218*100+Coeff_Summary!$H$3*(CN218*100)^2)/2</f>
        <v>1.4164772002261994</v>
      </c>
      <c r="DU218" s="30">
        <f t="shared" si="270"/>
        <v>3.4010918231703307</v>
      </c>
      <c r="DV218" s="30">
        <f>DM218*(8314.4/'Config sheet'!$N$28)*(273+F218)*DU218*((CO218^(1/DU218))-1)</f>
        <v>94036.145732666191</v>
      </c>
      <c r="DW218" s="30">
        <f t="shared" si="250"/>
        <v>350.25313538656553</v>
      </c>
      <c r="DX218" s="30">
        <f t="shared" si="251"/>
        <v>347.31</v>
      </c>
      <c r="DY218" s="30">
        <f t="shared" si="252"/>
        <v>105.39233306442934</v>
      </c>
      <c r="DZ218" s="30">
        <f t="shared" si="253"/>
        <v>982.69033523874384</v>
      </c>
      <c r="EA218" s="65">
        <f>Coeff_Summary!$B$9+Coeff_Summary!$D$9*(DW218-273)+Coeff_Summary!$E$9*CN218*100+Coeff_Summary!$F$9*(DW218-273)^2+Coeff_Summary!$G$9*(DW218-273)*CN218*100+Coeff_Summary!$H$9*(CN218*100)^2</f>
        <v>0.95695716643099682</v>
      </c>
      <c r="EB218" s="30">
        <f>EA218*(8314.4/'Config sheet'!$C$28)*(DW218/(CM218*10^5))</f>
        <v>4.9015299251204875E-2</v>
      </c>
      <c r="EC218" s="30">
        <f t="shared" si="254"/>
        <v>1.2199248829925657</v>
      </c>
      <c r="ED218" s="30">
        <f t="shared" si="255"/>
        <v>1.0172820120242434</v>
      </c>
      <c r="EE218" s="30">
        <f>('Config sheet'!$N$132*(CN218-CM218) - 'Config sheet'!$N$133*GERC_A_PARA!CN218)*10^5</f>
        <v>106720.22096632038</v>
      </c>
      <c r="EF218" s="30">
        <f>('Config sheet'!$N$132*(CN218-CM218) + 'Config sheet'!$N$133*CM218)*10^5</f>
        <v>148028.04882064404</v>
      </c>
      <c r="EG218" s="30">
        <f>'Config sheet'!$N$148</f>
        <v>386976</v>
      </c>
      <c r="EH218" s="30">
        <f t="shared" si="256"/>
        <v>2389.5329023760337</v>
      </c>
      <c r="EI218" s="30">
        <f>'Config sheet'!$E$127+'Config sheet'!$P$127</f>
        <v>3308.2</v>
      </c>
      <c r="EJ218" s="30"/>
      <c r="EK218" s="63">
        <f t="shared" si="257"/>
        <v>52599.006171499619</v>
      </c>
      <c r="EL218" s="63">
        <f t="shared" si="278"/>
        <v>51964.535341542571</v>
      </c>
      <c r="EM218" s="63">
        <f t="shared" si="279"/>
        <v>39649.104574999634</v>
      </c>
      <c r="EN218" s="63">
        <f t="shared" si="280"/>
        <v>38975.529013929656</v>
      </c>
      <c r="EO218" s="30">
        <f>BL218*(('Config sheet'!$D$8+273)/(C218+273))*(GERC_A_PARA!AI218/'Config sheet'!$D$7)*(1/GERC_A_PARA!BG218)*24*10^-3</f>
        <v>1825.5409491587884</v>
      </c>
      <c r="EP218" s="30">
        <f>BN218*(('Config sheet'!$D$8+273)/(D218+273))*(GERC_A_PARA!AJ218/'Config sheet'!$D$7)*(1/GERC_A_PARA!BH218)*24*10^-3</f>
        <v>1803.5205239561358</v>
      </c>
      <c r="EQ218" s="30">
        <f t="shared" si="271"/>
        <v>1814.5307365574622</v>
      </c>
      <c r="ER218" s="30">
        <f>DP218*(('Config sheet'!$D$8+273)/(F218+273))*(CM218/'Config sheet'!$D$7)*(1/DK218)*24*10^-3</f>
        <v>1376.091855483764</v>
      </c>
      <c r="ES218" s="30">
        <f>DR218*(('Config sheet'!$D$8+273)/(G218+273))*(CN218/'Config sheet'!$D$7)*(1/DL218)*24*10^-3</f>
        <v>1352.7142318633371</v>
      </c>
      <c r="ET218" s="30">
        <f t="shared" si="272"/>
        <v>1364.4030436735507</v>
      </c>
      <c r="EU218">
        <f t="shared" si="273"/>
        <v>1.0122096892772527</v>
      </c>
      <c r="EV218">
        <f t="shared" si="274"/>
        <v>1.017282012024243</v>
      </c>
      <c r="EW218" s="30">
        <f t="shared" si="275"/>
        <v>0.77532032871835466</v>
      </c>
      <c r="EX218" s="30">
        <f>'Config sheet'!$C$123/('Config sheet'!$F$17*10^-3)</f>
        <v>1.2841244171864261</v>
      </c>
      <c r="EY218" s="30">
        <f t="shared" si="276"/>
        <v>0.72023464019321259</v>
      </c>
      <c r="EZ218" s="30">
        <f>'Config sheet'!$N$123/('Config sheet'!$Q$17*10^-3)</f>
        <v>1.4616189626248377</v>
      </c>
      <c r="FA218" s="1" t="s">
        <v>625</v>
      </c>
      <c r="FB218" s="30">
        <f t="shared" si="277"/>
        <v>-2.9431353865655296</v>
      </c>
      <c r="FC218" s="30"/>
    </row>
    <row r="219" spans="1:159" x14ac:dyDescent="0.25">
      <c r="A219" s="1">
        <v>43491</v>
      </c>
      <c r="B219" s="2">
        <v>0.16805555555555554</v>
      </c>
      <c r="C219">
        <v>23.8</v>
      </c>
      <c r="D219">
        <v>76.08</v>
      </c>
      <c r="E219">
        <v>20.2</v>
      </c>
      <c r="F219">
        <v>20.170000000000002</v>
      </c>
      <c r="G219">
        <v>74.540000000000006</v>
      </c>
      <c r="H219">
        <v>66.72</v>
      </c>
      <c r="I219">
        <v>72</v>
      </c>
      <c r="J219">
        <v>72.31</v>
      </c>
      <c r="K219">
        <v>72.44</v>
      </c>
      <c r="L219">
        <v>69.94</v>
      </c>
      <c r="M219">
        <v>21.86</v>
      </c>
      <c r="N219">
        <v>34.4</v>
      </c>
      <c r="O219">
        <v>33.93</v>
      </c>
      <c r="P219">
        <v>33.86</v>
      </c>
      <c r="Q219">
        <v>62.67</v>
      </c>
      <c r="R219">
        <v>3.71</v>
      </c>
      <c r="S219">
        <v>80.650000000000006</v>
      </c>
      <c r="T219">
        <v>74.67</v>
      </c>
      <c r="U219">
        <v>71.81</v>
      </c>
      <c r="V219">
        <v>71.81</v>
      </c>
      <c r="W219">
        <v>3.15</v>
      </c>
      <c r="X219">
        <v>2.4500000000000002</v>
      </c>
      <c r="Y219">
        <v>3.56</v>
      </c>
      <c r="Z219">
        <v>3.51</v>
      </c>
      <c r="AA219">
        <v>4.6500000000000004</v>
      </c>
      <c r="AB219">
        <v>4.32</v>
      </c>
      <c r="AC219">
        <v>3.88</v>
      </c>
      <c r="AD219">
        <v>1.78</v>
      </c>
      <c r="AE219">
        <v>1.61</v>
      </c>
      <c r="AF219">
        <v>1.94</v>
      </c>
      <c r="AH219" s="4" t="str">
        <f t="shared" si="211"/>
        <v>ON</v>
      </c>
      <c r="AI219" s="31">
        <f>M219+'Config sheet'!$D$9-'Config sheet'!$C$139</f>
        <v>22.818899999999999</v>
      </c>
      <c r="AJ219" s="31">
        <f>N219+'Config sheet'!$D$9+'Config sheet'!$C$140</f>
        <v>35.758899999999997</v>
      </c>
      <c r="AK219" s="25">
        <f t="shared" si="212"/>
        <v>1.5670737853270753</v>
      </c>
      <c r="AL219" s="46">
        <f>'Config sheet'!$C$47</f>
        <v>3546.9708798579968</v>
      </c>
      <c r="AM219" s="4">
        <f>'Config sheet'!$C$42</f>
        <v>1817.9423322060413</v>
      </c>
      <c r="AN219" s="25">
        <f>'Config sheet'!$C$46</f>
        <v>1729.0285476519553</v>
      </c>
      <c r="AO219" s="25">
        <f t="shared" si="213"/>
        <v>1.5653694091022208</v>
      </c>
      <c r="AP219" s="25">
        <f>'Config sheet'!$C$50/100*GERC_A_PARA!AM219</f>
        <v>351.771841281869</v>
      </c>
      <c r="AQ219" s="25">
        <f t="shared" si="214"/>
        <v>351.771841281869</v>
      </c>
      <c r="AR219" s="25">
        <f t="shared" si="215"/>
        <v>468.69405720141833</v>
      </c>
      <c r="AS219" s="27">
        <f t="shared" si="216"/>
        <v>2169.7141734879106</v>
      </c>
      <c r="AT219" s="25">
        <f t="shared" si="217"/>
        <v>1628.448959691442</v>
      </c>
      <c r="AU219" s="25">
        <f>'Config sheet'!$C$51/100*GERC_A_PARA!AN219</f>
        <v>266.0974934836359</v>
      </c>
      <c r="AV219" s="25">
        <f t="shared" si="218"/>
        <v>266.0974934836359</v>
      </c>
      <c r="AW219" s="25">
        <f t="shared" si="219"/>
        <v>354.54319873215366</v>
      </c>
      <c r="AX219" s="27">
        <f t="shared" si="220"/>
        <v>1995.1260411355911</v>
      </c>
      <c r="AY219" s="25">
        <f t="shared" si="221"/>
        <v>1497.41425199694</v>
      </c>
      <c r="AZ219" s="31">
        <f t="shared" si="258"/>
        <v>93.568430975603818</v>
      </c>
      <c r="BA219" s="31">
        <f t="shared" si="259"/>
        <v>94.884659055015135</v>
      </c>
      <c r="BB219" s="31">
        <f t="shared" si="260"/>
        <v>70.226491555447055</v>
      </c>
      <c r="BC219" s="31">
        <f t="shared" si="261"/>
        <v>71.214368333330839</v>
      </c>
      <c r="BD219" s="25">
        <f t="shared" si="222"/>
        <v>94.226545015309483</v>
      </c>
      <c r="BE219">
        <f>'Config sheet'!$D$59</f>
        <v>82.44</v>
      </c>
      <c r="BF219" s="30">
        <f t="shared" si="262"/>
        <v>82.473487479849211</v>
      </c>
      <c r="BG219" s="19">
        <f>Coeff_Summary!$B$10+Coeff_Summary!$D$10*(C219)+Coeff_Summary!$E$10*AI219*100+Coeff_Summary!$F$10*(C219)^2+Coeff_Summary!$G$10*(C219)*AI219*100+Coeff_Summary!$H$10*(AI219*100)^2</f>
        <v>0.96052740300539607</v>
      </c>
      <c r="BH219" s="19">
        <f>Coeff_Summary!$B$8+Coeff_Summary!$D$8*(D219)+Coeff_Summary!$E$8*AJ219*100+Coeff_Summary!$F$8*(D219)^2+Coeff_Summary!$G$8*(D219)*AJ219*100+Coeff_Summary!$H$8*(AJ219*100)^2</f>
        <v>0.97229580076767252</v>
      </c>
      <c r="BI219" s="30">
        <f t="shared" si="263"/>
        <v>0.9664116018865343</v>
      </c>
      <c r="BJ219" s="30">
        <f>BG219*8314.4*(GERC_A_PARA!C219+273)/('Config sheet'!$C$28*AI219*10^5)</f>
        <v>6.3431069717296784E-2</v>
      </c>
      <c r="BK219">
        <f>BH219*(8314.4/'Config sheet'!$C$28)*(BT219/(AJ219*10^5))</f>
        <v>4.8190597527102336E-2</v>
      </c>
      <c r="BL219" s="30">
        <f t="shared" si="264"/>
        <v>3342.1881127893143</v>
      </c>
      <c r="BM219" s="30">
        <f t="shared" si="223"/>
        <v>52690.079604284925</v>
      </c>
      <c r="BN219" s="30">
        <f t="shared" si="224"/>
        <v>2508.4330562378509</v>
      </c>
      <c r="BO219" s="30">
        <f t="shared" si="225"/>
        <v>52052.333545503585</v>
      </c>
      <c r="BP219" s="19">
        <f>(Coeff_Summary!$B$4+Coeff_Summary!$D$4*(C219)+Coeff_Summary!$E$4*AI219*100+Coeff_Summary!$F$4*(C219)^2+Coeff_Summary!$G$4*(C219)*AI219*100+Coeff_Summary!$H$4*(AI219*100)^2+Coeff_Summary!$B$2+Coeff_Summary!$D$2*(D219)+Coeff_Summary!$E$2*AJ219*100+Coeff_Summary!$F$2*(D219)^2+Coeff_Summary!$G$2*(D219)*AJ219*100+Coeff_Summary!$H$2*(AJ219*100)^2)/2</f>
        <v>1.3625513757150187</v>
      </c>
      <c r="BQ219" s="30">
        <f t="shared" si="265"/>
        <v>3.7582297764773727</v>
      </c>
      <c r="BR219" s="30">
        <f>BI219*(8314.4/'Config sheet'!$C$28)*(273+C219)*BQ219*((AK219^(1/BQ219))-1)</f>
        <v>69488.356579127518</v>
      </c>
      <c r="BS219" s="30">
        <f t="shared" si="226"/>
        <v>334.48282832394665</v>
      </c>
      <c r="BT219" s="30">
        <f t="shared" si="227"/>
        <v>349.08</v>
      </c>
      <c r="BU219" s="52">
        <f t="shared" si="228"/>
        <v>72.078860604335603</v>
      </c>
      <c r="BV219" s="30">
        <f t="shared" si="229"/>
        <v>1411.0112671605211</v>
      </c>
      <c r="BW219" s="65">
        <f>Coeff_Summary!$B$8+Coeff_Summary!$D$8*(BS219-273)+Coeff_Summary!$E$8*AJ219*100+Coeff_Summary!$F$8*(BS219-273)^2+Coeff_Summary!$G$8*(BS219-273)*AJ219*100+Coeff_Summary!$H$8*(AJ219*100)^2</f>
        <v>0.9654437172419198</v>
      </c>
      <c r="BX219" s="30">
        <f>BW219*(8314.4/'Config sheet'!$C$28)*(BS219/(AI219*10^5))</f>
        <v>7.1850396156577984E-2</v>
      </c>
      <c r="BY219" s="30">
        <f t="shared" si="230"/>
        <v>1.1327319005781382</v>
      </c>
      <c r="BZ219" s="30">
        <f t="shared" si="231"/>
        <v>1.0122520166790183</v>
      </c>
      <c r="CA219" s="30">
        <f>('Config sheet'!$C$132*(AJ219-AI219) - 'Config sheet'!$C$133*GERC_A_PARA!AJ219)*10^5</f>
        <v>95833.096153127175</v>
      </c>
      <c r="CB219" s="30">
        <f>('Config sheet'!$C$132*(AJ219-AI219) + 'Config sheet'!$C$133*AI219)*10^5</f>
        <v>120366.96670975522</v>
      </c>
      <c r="CC219" s="30">
        <f>'Config sheet'!$C$148</f>
        <v>386976</v>
      </c>
      <c r="CD219" s="30">
        <f t="shared" si="266"/>
        <v>14.597171676053335</v>
      </c>
      <c r="CE219" s="30"/>
      <c r="CF219" s="30"/>
      <c r="CG219" s="30"/>
      <c r="CH219" s="30"/>
      <c r="CI219" s="30"/>
      <c r="CJ219" s="30"/>
      <c r="CK219" s="30"/>
      <c r="CL219" s="30"/>
      <c r="CM219" s="46">
        <f>P219+'Config sheet'!$O$9-'Config sheet'!$C$139</f>
        <v>34.818899999999999</v>
      </c>
      <c r="CN219" s="46">
        <f>Q219+'Config sheet'!$O$9+'Config sheet'!C$140</f>
        <v>64.028900000000007</v>
      </c>
      <c r="CO219" s="27">
        <f t="shared" si="232"/>
        <v>1.8389121999833427</v>
      </c>
      <c r="CP219" s="46">
        <f>'Config sheet'!$N$47</f>
        <v>1852.7346826837274</v>
      </c>
      <c r="CQ219" s="27">
        <f>'Config sheet'!$N$42</f>
        <v>970.82423361890676</v>
      </c>
      <c r="CR219" s="27">
        <f>'Config sheet'!$N$46</f>
        <v>881.91044906482068</v>
      </c>
      <c r="CS219" s="27">
        <f t="shared" si="233"/>
        <v>1.3874917482757745</v>
      </c>
      <c r="CT219" s="27">
        <f>'Config sheet'!$N$50/100*GERC_A_PARA!CQ219</f>
        <v>274.64617569078871</v>
      </c>
      <c r="CU219" s="27">
        <f t="shared" si="234"/>
        <v>274.64617569078871</v>
      </c>
      <c r="CV219" s="27">
        <f t="shared" si="235"/>
        <v>426.03892518676605</v>
      </c>
      <c r="CW219" s="27">
        <f t="shared" si="236"/>
        <v>1245.4704093096955</v>
      </c>
      <c r="CX219" s="27">
        <f t="shared" si="237"/>
        <v>802.89303307906891</v>
      </c>
      <c r="CY219" s="27">
        <f>'Config sheet'!$N$51/100*GERC_A_PARA!CR219</f>
        <v>198.78261521921058</v>
      </c>
      <c r="CZ219" s="27">
        <f t="shared" si="238"/>
        <v>198.78261521921058</v>
      </c>
      <c r="DA219" s="27">
        <f t="shared" si="239"/>
        <v>308.35722187209512</v>
      </c>
      <c r="DB219" s="27">
        <f t="shared" si="240"/>
        <v>1080.6930642840312</v>
      </c>
      <c r="DC219" s="27">
        <f t="shared" si="241"/>
        <v>696.66924699674951</v>
      </c>
      <c r="DD219" s="50">
        <f t="shared" si="242"/>
        <v>84.405750881224293</v>
      </c>
      <c r="DE219" s="50">
        <f t="shared" si="243"/>
        <v>87.575313710243748</v>
      </c>
      <c r="DF219" s="50">
        <f t="shared" si="244"/>
        <v>54.412203475716019</v>
      </c>
      <c r="DG219" s="50">
        <f t="shared" si="245"/>
        <v>56.455463511686339</v>
      </c>
      <c r="DH219" s="27">
        <f t="shared" si="246"/>
        <v>85.990532295734027</v>
      </c>
      <c r="DI219">
        <f>'Config sheet'!$N$59</f>
        <v>71.978923438716066</v>
      </c>
      <c r="DJ219" s="21">
        <f t="shared" si="267"/>
        <v>70.7121828947176</v>
      </c>
      <c r="DK219" s="19">
        <f>Coeff_Summary!$B$11+Coeff_Summary!$D$11*(F219)+Coeff_Summary!$E$11*CM219*100+Coeff_Summary!$F$11*(F219)^2+Coeff_Summary!$G$11*(F219)*CM219*100+Coeff_Summary!$H$11*(CM219*100)^2</f>
        <v>0.93880899786578531</v>
      </c>
      <c r="DL219" s="19">
        <f>Coeff_Summary!$B$9+Coeff_Summary!$D$9*(G219)+Coeff_Summary!$E$9*CN219*100+Coeff_Summary!$F$9*(G219)^2+Coeff_Summary!$G$9*(G219)*CN219*100+Coeff_Summary!$H$9*(CN219*100)^2</f>
        <v>0.95491666711262713</v>
      </c>
      <c r="DM219" s="30">
        <f t="shared" si="268"/>
        <v>0.94686283248920622</v>
      </c>
      <c r="DN219">
        <f>DK219*8314.4*(GERC_A_PARA!F219+273)/('Config sheet'!$N$28*GERC_A_PARA!CM219*10^5)</f>
        <v>4.013329415689889E-2</v>
      </c>
      <c r="DO219">
        <f>DL219*(8314.4/'Config sheet'!$N$28)*((GERC_A_PARA!G219+273)/(GERC_A_PARA!CN219*10^5))</f>
        <v>2.6315844661973835E-2</v>
      </c>
      <c r="DP219" s="30">
        <f t="shared" si="269"/>
        <v>1593.176415667416</v>
      </c>
      <c r="DQ219" s="30">
        <f t="shared" si="247"/>
        <v>39697.125519748792</v>
      </c>
      <c r="DR219" s="30">
        <f t="shared" si="248"/>
        <v>1027.0418590789504</v>
      </c>
      <c r="DS219" s="30">
        <f t="shared" si="249"/>
        <v>39027.50879826468</v>
      </c>
      <c r="DT219" s="19">
        <f>(Coeff_Summary!$B$5+Coeff_Summary!$D$5*(F219)+Coeff_Summary!$E$5*CM219*100+Coeff_Summary!$F$5*(F219)^2+Coeff_Summary!$G$5*(F219)*CM219*100+Coeff_Summary!$H$5*(CM219*100)^2+Coeff_Summary!$B$3+Coeff_Summary!$D$3*(G219)+Coeff_Summary!$E$3*CN219*100+Coeff_Summary!$F$3*(G219)^2+Coeff_Summary!$G$3*(G219)*CN219*100+Coeff_Summary!$H$3*(CN219*100)^2)/2</f>
        <v>1.4161768058659356</v>
      </c>
      <c r="DU219" s="30">
        <f t="shared" si="270"/>
        <v>3.4028249193736499</v>
      </c>
      <c r="DV219" s="30">
        <f>DM219*(8314.4/'Config sheet'!$N$28)*(273+F219)*DU219*((CO219^(1/DU219))-1)</f>
        <v>94020.96197392889</v>
      </c>
      <c r="DW219" s="30">
        <f t="shared" si="250"/>
        <v>350.64446426672845</v>
      </c>
      <c r="DX219" s="30">
        <f t="shared" si="251"/>
        <v>347.54</v>
      </c>
      <c r="DY219" s="30">
        <f t="shared" si="252"/>
        <v>105.70988461785625</v>
      </c>
      <c r="DZ219" s="30">
        <f t="shared" si="253"/>
        <v>980.76656335276095</v>
      </c>
      <c r="EA219" s="65">
        <f>Coeff_Summary!$B$9+Coeff_Summary!$D$9*(DW219-273)+Coeff_Summary!$E$9*CN219*100+Coeff_Summary!$F$9*(DW219-273)^2+Coeff_Summary!$G$9*(DW219-273)*CN219*100+Coeff_Summary!$H$9*(CN219*100)^2</f>
        <v>0.9571797822379432</v>
      </c>
      <c r="EB219" s="30">
        <f>EA219*(8314.4/'Config sheet'!$C$28)*(DW219/(CM219*10^5))</f>
        <v>4.8940515730606489E-2</v>
      </c>
      <c r="EC219" s="30">
        <f t="shared" si="254"/>
        <v>1.2194492567511714</v>
      </c>
      <c r="ED219" s="30">
        <f t="shared" si="255"/>
        <v>1.0171575573769107</v>
      </c>
      <c r="EE219" s="30">
        <f>('Config sheet'!$N$132*(CN219-CM219) - 'Config sheet'!$N$133*GERC_A_PARA!CN219)*10^5</f>
        <v>106761.42261821455</v>
      </c>
      <c r="EF219" s="30">
        <f>('Config sheet'!$N$132*(CN219-CM219) + 'Config sheet'!$N$133*CM219)*10^5</f>
        <v>148161.39206069036</v>
      </c>
      <c r="EG219" s="30">
        <f>'Config sheet'!$N$148</f>
        <v>386976</v>
      </c>
      <c r="EH219" s="30">
        <f t="shared" si="256"/>
        <v>2391.777830513282</v>
      </c>
      <c r="EI219" s="30">
        <f>'Config sheet'!$E$127+'Config sheet'!$P$127</f>
        <v>3308.2</v>
      </c>
      <c r="EJ219" s="30"/>
      <c r="EK219" s="63">
        <f t="shared" si="257"/>
        <v>52690.079604284925</v>
      </c>
      <c r="EL219" s="63">
        <f t="shared" si="278"/>
        <v>52052.333545503585</v>
      </c>
      <c r="EM219" s="63">
        <f t="shared" si="279"/>
        <v>39697.125519748792</v>
      </c>
      <c r="EN219" s="63">
        <f t="shared" si="280"/>
        <v>39027.50879826468</v>
      </c>
      <c r="EO219" s="30">
        <f>BL219*(('Config sheet'!$D$8+273)/(C219+273))*(GERC_A_PARA!AI219/'Config sheet'!$D$7)*(1/GERC_A_PARA!BG219)*24*10^-3</f>
        <v>1828.7018127003528</v>
      </c>
      <c r="EP219" s="30">
        <f>BN219*(('Config sheet'!$D$8+273)/(D219+273))*(GERC_A_PARA!AJ219/'Config sheet'!$D$7)*(1/GERC_A_PARA!BH219)*24*10^-3</f>
        <v>1806.5677149253115</v>
      </c>
      <c r="EQ219" s="30">
        <f t="shared" si="271"/>
        <v>1817.6347638128323</v>
      </c>
      <c r="ER219" s="30">
        <f>DP219*(('Config sheet'!$D$8+273)/(F219+273))*(CM219/'Config sheet'!$D$7)*(1/DK219)*24*10^-3</f>
        <v>1377.7585067655589</v>
      </c>
      <c r="ES219" s="30">
        <f>DR219*(('Config sheet'!$D$8+273)/(G219+273))*(CN219/'Config sheet'!$D$7)*(1/DL219)*24*10^-3</f>
        <v>1354.5182816304114</v>
      </c>
      <c r="ET219" s="30">
        <f t="shared" si="272"/>
        <v>1366.1383941979852</v>
      </c>
      <c r="EU219">
        <f t="shared" si="273"/>
        <v>1.0122520166790185</v>
      </c>
      <c r="EV219">
        <f t="shared" si="274"/>
        <v>1.01715755737691</v>
      </c>
      <c r="EW219" s="30">
        <f t="shared" si="275"/>
        <v>0.77628976692801499</v>
      </c>
      <c r="EX219" s="30">
        <f>'Config sheet'!$C$123/('Config sheet'!$F$17*10^-3)</f>
        <v>1.2841244171864261</v>
      </c>
      <c r="EY219" s="30">
        <f t="shared" si="276"/>
        <v>0.71791157288170404</v>
      </c>
      <c r="EZ219" s="30">
        <f>'Config sheet'!$N$123/('Config sheet'!$Q$17*10^-3)</f>
        <v>1.4616189626248377</v>
      </c>
      <c r="FA219" s="1" t="s">
        <v>626</v>
      </c>
      <c r="FB219" s="30">
        <f t="shared" si="277"/>
        <v>-3.1044642667284279</v>
      </c>
      <c r="FC219" s="30"/>
    </row>
    <row r="220" spans="1:159" x14ac:dyDescent="0.25">
      <c r="A220" s="1">
        <v>43491</v>
      </c>
      <c r="B220" s="29">
        <v>0.20972222222222223</v>
      </c>
      <c r="C220">
        <v>23.8</v>
      </c>
      <c r="D220">
        <v>76.13</v>
      </c>
      <c r="E220">
        <v>19.77</v>
      </c>
      <c r="F220">
        <v>19.760000000000002</v>
      </c>
      <c r="G220">
        <v>74.5</v>
      </c>
      <c r="H220">
        <v>66.39</v>
      </c>
      <c r="I220">
        <v>71.58</v>
      </c>
      <c r="J220">
        <v>71.94</v>
      </c>
      <c r="K220">
        <v>72.099999999999994</v>
      </c>
      <c r="L220">
        <v>69.510000000000005</v>
      </c>
      <c r="M220">
        <v>21.79</v>
      </c>
      <c r="N220">
        <v>34.31</v>
      </c>
      <c r="O220">
        <v>33.840000000000003</v>
      </c>
      <c r="P220">
        <v>33.770000000000003</v>
      </c>
      <c r="Q220">
        <v>62.75</v>
      </c>
      <c r="R220">
        <v>3.72</v>
      </c>
      <c r="S220">
        <v>80.73</v>
      </c>
      <c r="T220">
        <v>74.67</v>
      </c>
      <c r="U220">
        <v>71.739999999999995</v>
      </c>
      <c r="V220">
        <v>71.739999999999995</v>
      </c>
      <c r="W220">
        <v>3.1</v>
      </c>
      <c r="X220">
        <v>2.52</v>
      </c>
      <c r="Y220">
        <v>3.55</v>
      </c>
      <c r="Z220">
        <v>3.51</v>
      </c>
      <c r="AA220">
        <v>4.66</v>
      </c>
      <c r="AB220">
        <v>4.32</v>
      </c>
      <c r="AC220">
        <v>3.87</v>
      </c>
      <c r="AD220">
        <v>1.98</v>
      </c>
      <c r="AE220">
        <v>1.72</v>
      </c>
      <c r="AF220">
        <v>2.04</v>
      </c>
      <c r="AH220" s="4" t="str">
        <f t="shared" si="211"/>
        <v>ON</v>
      </c>
      <c r="AI220" s="31">
        <f>M220+'Config sheet'!$D$9-'Config sheet'!$C$139</f>
        <v>22.748899999999999</v>
      </c>
      <c r="AJ220" s="31">
        <f>N220+'Config sheet'!$D$9+'Config sheet'!$C$140</f>
        <v>35.668900000000001</v>
      </c>
      <c r="AK220" s="25">
        <f t="shared" si="212"/>
        <v>1.5679395487254331</v>
      </c>
      <c r="AL220" s="46">
        <f>'Config sheet'!$C$47</f>
        <v>3546.9708798579968</v>
      </c>
      <c r="AM220" s="4">
        <f>'Config sheet'!$C$42</f>
        <v>1817.9423322060413</v>
      </c>
      <c r="AN220" s="25">
        <f>'Config sheet'!$C$46</f>
        <v>1729.0285476519553</v>
      </c>
      <c r="AO220" s="25">
        <f t="shared" si="213"/>
        <v>1.5650629587021332</v>
      </c>
      <c r="AP220" s="25">
        <f>'Config sheet'!$C$50/100*GERC_A_PARA!AM220</f>
        <v>351.771841281869</v>
      </c>
      <c r="AQ220" s="25">
        <f t="shared" si="214"/>
        <v>351.771841281869</v>
      </c>
      <c r="AR220" s="25">
        <f t="shared" si="215"/>
        <v>468.88583702204426</v>
      </c>
      <c r="AS220" s="27">
        <f t="shared" si="216"/>
        <v>2169.7141734879106</v>
      </c>
      <c r="AT220" s="25">
        <f t="shared" si="217"/>
        <v>1627.7829049191937</v>
      </c>
      <c r="AU220" s="25">
        <f>'Config sheet'!$C$51/100*GERC_A_PARA!AN220</f>
        <v>266.0974934836359</v>
      </c>
      <c r="AV220" s="25">
        <f t="shared" si="218"/>
        <v>266.0974934836359</v>
      </c>
      <c r="AW220" s="25">
        <f t="shared" si="219"/>
        <v>354.68827040526804</v>
      </c>
      <c r="AX220" s="27">
        <f t="shared" si="220"/>
        <v>1995.1260411355911</v>
      </c>
      <c r="AY220" s="25">
        <f t="shared" si="221"/>
        <v>1496.8017919608794</v>
      </c>
      <c r="AZ220" s="31">
        <f t="shared" si="258"/>
        <v>93.557881695946904</v>
      </c>
      <c r="BA220" s="31">
        <f t="shared" si="259"/>
        <v>94.876268697706607</v>
      </c>
      <c r="BB220" s="31">
        <f t="shared" si="260"/>
        <v>70.189853717136742</v>
      </c>
      <c r="BC220" s="31">
        <f t="shared" si="261"/>
        <v>71.178946128365382</v>
      </c>
      <c r="BD220" s="25">
        <f t="shared" si="222"/>
        <v>94.217075196826755</v>
      </c>
      <c r="BE220">
        <f>'Config sheet'!$D$59</f>
        <v>82.44</v>
      </c>
      <c r="BF220" s="30">
        <f t="shared" si="262"/>
        <v>82.450737559788905</v>
      </c>
      <c r="BG220" s="19">
        <f>Coeff_Summary!$B$10+Coeff_Summary!$D$10*(C220)+Coeff_Summary!$E$10*AI220*100+Coeff_Summary!$F$10*(C220)^2+Coeff_Summary!$G$10*(C220)*AI220*100+Coeff_Summary!$H$10*(AI220*100)^2</f>
        <v>0.96063932501251958</v>
      </c>
      <c r="BH220" s="19">
        <f>Coeff_Summary!$B$8+Coeff_Summary!$D$8*(D220)+Coeff_Summary!$E$8*AJ220*100+Coeff_Summary!$F$8*(D220)^2+Coeff_Summary!$G$8*(D220)*AJ220*100+Coeff_Summary!$H$8*(AJ220*100)^2</f>
        <v>0.9723770527524731</v>
      </c>
      <c r="BI220" s="30">
        <f t="shared" si="263"/>
        <v>0.96650818888249634</v>
      </c>
      <c r="BJ220" s="30">
        <f>BG220*8314.4*(GERC_A_PARA!C220+273)/('Config sheet'!$C$28*AI220*10^5)</f>
        <v>6.3633665497417266E-2</v>
      </c>
      <c r="BK220">
        <f>BH220*(8314.4/'Config sheet'!$C$28)*(BT220/(AJ220*10^5))</f>
        <v>4.8323150177171745E-2</v>
      </c>
      <c r="BL220" s="30">
        <f t="shared" si="264"/>
        <v>3341.8522210853566</v>
      </c>
      <c r="BM220" s="30">
        <f t="shared" si="223"/>
        <v>52517.047304480584</v>
      </c>
      <c r="BN220" s="30">
        <f t="shared" si="224"/>
        <v>2507.1550818623482</v>
      </c>
      <c r="BO220" s="30">
        <f t="shared" si="225"/>
        <v>51883.105150846495</v>
      </c>
      <c r="BP220" s="19">
        <f>(Coeff_Summary!$B$4+Coeff_Summary!$D$4*(C220)+Coeff_Summary!$E$4*AI220*100+Coeff_Summary!$F$4*(C220)^2+Coeff_Summary!$G$4*(C220)*AI220*100+Coeff_Summary!$H$4*(AI220*100)^2+Coeff_Summary!$B$2+Coeff_Summary!$D$2*(D220)+Coeff_Summary!$E$2*AJ220*100+Coeff_Summary!$F$2*(D220)^2+Coeff_Summary!$G$2*(D220)*AJ220*100+Coeff_Summary!$H$2*(AJ220*100)^2)/2</f>
        <v>1.362316238491442</v>
      </c>
      <c r="BQ220" s="30">
        <f t="shared" si="265"/>
        <v>3.760019821809947</v>
      </c>
      <c r="BR220" s="30">
        <f>BI220*(8314.4/'Config sheet'!$C$28)*(273+C220)*BQ220*((AK220^(1/BQ220))-1)</f>
        <v>69583.941519906235</v>
      </c>
      <c r="BS220" s="30">
        <f t="shared" si="226"/>
        <v>334.51292941648353</v>
      </c>
      <c r="BT220" s="30">
        <f t="shared" si="227"/>
        <v>349.13</v>
      </c>
      <c r="BU220" s="52">
        <f t="shared" si="228"/>
        <v>72.067512739314992</v>
      </c>
      <c r="BV220" s="30">
        <f t="shared" si="229"/>
        <v>1408.5338600223909</v>
      </c>
      <c r="BW220" s="65">
        <f>Coeff_Summary!$B$8+Coeff_Summary!$D$8*(BS220-273)+Coeff_Summary!$E$8*AJ220*100+Coeff_Summary!$F$8*(BS220-273)^2+Coeff_Summary!$G$8*(BS220-273)*AJ220*100+Coeff_Summary!$H$8*(AJ220*100)^2</f>
        <v>0.96553357765114611</v>
      </c>
      <c r="BX220" s="30">
        <f>BW220*(8314.4/'Config sheet'!$C$28)*(BS220/(AI220*10^5))</f>
        <v>7.2084679700002929E-2</v>
      </c>
      <c r="BY220" s="30">
        <f t="shared" si="230"/>
        <v>1.1328072826942315</v>
      </c>
      <c r="BZ220" s="30">
        <f t="shared" si="231"/>
        <v>1.0122186625451763</v>
      </c>
      <c r="CA220" s="30">
        <f>('Config sheet'!$C$132*(AJ220-AI220) - 'Config sheet'!$C$133*GERC_A_PARA!AJ220)*10^5</f>
        <v>95699.523311254481</v>
      </c>
      <c r="CB220" s="30">
        <f>('Config sheet'!$C$132*(AJ220-AI220) + 'Config sheet'!$C$133*AI220)*10^5</f>
        <v>120166.38180377189</v>
      </c>
      <c r="CC220" s="30">
        <f>'Config sheet'!$C$148</f>
        <v>386976</v>
      </c>
      <c r="CD220" s="30">
        <f t="shared" si="266"/>
        <v>14.617070583516465</v>
      </c>
      <c r="CE220" s="30"/>
      <c r="CF220" s="30"/>
      <c r="CG220" s="30"/>
      <c r="CH220" s="30"/>
      <c r="CI220" s="30"/>
      <c r="CJ220" s="30"/>
      <c r="CK220" s="30"/>
      <c r="CL220" s="30"/>
      <c r="CM220" s="46">
        <f>P220+'Config sheet'!$O$9-'Config sheet'!$C$139</f>
        <v>34.728900000000003</v>
      </c>
      <c r="CN220" s="46">
        <f>Q220+'Config sheet'!$O$9+'Config sheet'!C$140</f>
        <v>64.108900000000006</v>
      </c>
      <c r="CO220" s="27">
        <f t="shared" si="232"/>
        <v>1.8459813008762156</v>
      </c>
      <c r="CP220" s="46">
        <f>'Config sheet'!$N$47</f>
        <v>1852.7346826837274</v>
      </c>
      <c r="CQ220" s="27">
        <f>'Config sheet'!$N$42</f>
        <v>970.82423361890676</v>
      </c>
      <c r="CR220" s="27">
        <f>'Config sheet'!$N$46</f>
        <v>881.91044906482068</v>
      </c>
      <c r="CS220" s="27">
        <f t="shared" si="233"/>
        <v>1.3881605468520164</v>
      </c>
      <c r="CT220" s="27">
        <f>'Config sheet'!$N$50/100*GERC_A_PARA!CQ220</f>
        <v>274.64617569078871</v>
      </c>
      <c r="CU220" s="27">
        <f t="shared" si="234"/>
        <v>274.64617569078871</v>
      </c>
      <c r="CV220" s="27">
        <f t="shared" si="235"/>
        <v>427.1277452167127</v>
      </c>
      <c r="CW220" s="27">
        <f t="shared" si="236"/>
        <v>1245.4704093096955</v>
      </c>
      <c r="CX220" s="27">
        <f t="shared" si="237"/>
        <v>800.84632450976835</v>
      </c>
      <c r="CY220" s="27">
        <f>'Config sheet'!$N$51/100*GERC_A_PARA!CR220</f>
        <v>198.78261521921058</v>
      </c>
      <c r="CZ220" s="27">
        <f t="shared" si="238"/>
        <v>198.78261521921058</v>
      </c>
      <c r="DA220" s="27">
        <f t="shared" si="239"/>
        <v>309.14528488630413</v>
      </c>
      <c r="DB220" s="27">
        <f t="shared" si="240"/>
        <v>1080.6930642840312</v>
      </c>
      <c r="DC220" s="27">
        <f t="shared" si="241"/>
        <v>694.89332061670837</v>
      </c>
      <c r="DD220" s="50">
        <f t="shared" si="242"/>
        <v>84.293596693860437</v>
      </c>
      <c r="DE220" s="50">
        <f t="shared" si="243"/>
        <v>87.48595508941726</v>
      </c>
      <c r="DF220" s="50">
        <f t="shared" si="244"/>
        <v>54.201381732868597</v>
      </c>
      <c r="DG220" s="50">
        <f t="shared" si="245"/>
        <v>56.254090868701518</v>
      </c>
      <c r="DH220" s="27">
        <f t="shared" si="246"/>
        <v>85.889775891638848</v>
      </c>
      <c r="DI220">
        <f>'Config sheet'!$N$59</f>
        <v>71.978923438716066</v>
      </c>
      <c r="DJ220" s="21">
        <f t="shared" si="267"/>
        <v>70.558756096211951</v>
      </c>
      <c r="DK220" s="19">
        <f>Coeff_Summary!$B$11+Coeff_Summary!$D$11*(F220)+Coeff_Summary!$E$11*CM220*100+Coeff_Summary!$F$11*(F220)^2+Coeff_Summary!$G$11*(F220)*CM220*100+Coeff_Summary!$H$11*(CM220*100)^2</f>
        <v>0.93859633178836377</v>
      </c>
      <c r="DL220" s="19">
        <f>Coeff_Summary!$B$9+Coeff_Summary!$D$9*(G220)+Coeff_Summary!$E$9*CN220*100+Coeff_Summary!$F$9*(G220)^2+Coeff_Summary!$G$9*(G220)*CN220*100+Coeff_Summary!$H$9*(CN220*100)^2</f>
        <v>0.95484620895431005</v>
      </c>
      <c r="DM220" s="30">
        <f t="shared" si="268"/>
        <v>0.94672127037133691</v>
      </c>
      <c r="DN220">
        <f>DK220*8314.4*(GERC_A_PARA!F220+273)/('Config sheet'!$N$28*GERC_A_PARA!CM220*10^5)</f>
        <v>4.0171925439913402E-2</v>
      </c>
      <c r="DO220">
        <f>DL220*(8314.4/'Config sheet'!$N$28)*((GERC_A_PARA!G220+273)/(GERC_A_PARA!CN220*10^5))</f>
        <v>2.6278041641636479E-2</v>
      </c>
      <c r="DP220" s="30">
        <f t="shared" si="269"/>
        <v>1591.3096668237197</v>
      </c>
      <c r="DQ220" s="30">
        <f t="shared" si="247"/>
        <v>39612.481836448169</v>
      </c>
      <c r="DR220" s="30">
        <f t="shared" si="248"/>
        <v>1023.2234249057557</v>
      </c>
      <c r="DS220" s="30">
        <f t="shared" si="249"/>
        <v>38938.343993050839</v>
      </c>
      <c r="DT220" s="19">
        <f>(Coeff_Summary!$B$5+Coeff_Summary!$D$5*(F220)+Coeff_Summary!$E$5*CM220*100+Coeff_Summary!$F$5*(F220)^2+Coeff_Summary!$G$5*(F220)*CM220*100+Coeff_Summary!$H$5*(CM220*100)^2+Coeff_Summary!$B$3+Coeff_Summary!$D$3*(G220)+Coeff_Summary!$E$3*CN220*100+Coeff_Summary!$F$3*(G220)^2+Coeff_Summary!$G$3*(G220)*CN220*100+Coeff_Summary!$H$3*(CN220*100)^2)/2</f>
        <v>1.416501816197576</v>
      </c>
      <c r="DU220" s="30">
        <f t="shared" si="270"/>
        <v>3.4009499145272155</v>
      </c>
      <c r="DV220" s="30">
        <f>DM220*(8314.4/'Config sheet'!$N$28)*(273+F220)*DU220*((CO220^(1/DU220))-1)</f>
        <v>94526.399634106099</v>
      </c>
      <c r="DW220" s="30">
        <f t="shared" si="250"/>
        <v>350.58393745252397</v>
      </c>
      <c r="DX220" s="30">
        <f t="shared" si="251"/>
        <v>347.5</v>
      </c>
      <c r="DY220" s="30">
        <f t="shared" si="252"/>
        <v>105.63379147337224</v>
      </c>
      <c r="DZ220" s="30">
        <f t="shared" si="253"/>
        <v>984.64527421257924</v>
      </c>
      <c r="EA220" s="65">
        <f>Coeff_Summary!$B$9+Coeff_Summary!$D$9*(DW220-273)+Coeff_Summary!$E$9*CN220*100+Coeff_Summary!$F$9*(DW220-273)^2+Coeff_Summary!$G$9*(DW220-273)*CN220*100+Coeff_Summary!$H$9*(CN220*100)^2</f>
        <v>0.95709821419587715</v>
      </c>
      <c r="EB220" s="30">
        <f>EA220*(8314.4/'Config sheet'!$C$28)*(DW220/(CM220*10^5))</f>
        <v>4.9054694698106527E-2</v>
      </c>
      <c r="EC220" s="30">
        <f t="shared" si="254"/>
        <v>1.221118832640457</v>
      </c>
      <c r="ED220" s="30">
        <f t="shared" si="255"/>
        <v>1.0173129561831813</v>
      </c>
      <c r="EE220" s="30">
        <f>('Config sheet'!$N$132*(CN220-CM220) - 'Config sheet'!$N$133*GERC_A_PARA!CN220)*10^5</f>
        <v>107505.33253596455</v>
      </c>
      <c r="EF220" s="30">
        <f>('Config sheet'!$N$132*(CN220-CM220) + 'Config sheet'!$N$133*CM220)*10^5</f>
        <v>148901.11372443341</v>
      </c>
      <c r="EG220" s="30">
        <f>'Config sheet'!$N$148</f>
        <v>386976</v>
      </c>
      <c r="EH220" s="30">
        <f t="shared" si="256"/>
        <v>2393.1791342349702</v>
      </c>
      <c r="EI220" s="30">
        <f>'Config sheet'!$E$127+'Config sheet'!$P$127</f>
        <v>3308.2</v>
      </c>
      <c r="EJ220" s="30"/>
      <c r="EK220" s="63">
        <f t="shared" si="257"/>
        <v>52517.047304480584</v>
      </c>
      <c r="EL220" s="63">
        <f t="shared" si="278"/>
        <v>51883.105150846495</v>
      </c>
      <c r="EM220" s="63">
        <f t="shared" si="279"/>
        <v>39612.481836448169</v>
      </c>
      <c r="EN220" s="63">
        <f t="shared" si="280"/>
        <v>38938.343993050839</v>
      </c>
      <c r="EO220" s="30">
        <f>BL220*(('Config sheet'!$D$8+273)/(C220+273))*(GERC_A_PARA!AI220/'Config sheet'!$D$7)*(1/GERC_A_PARA!BG220)*24*10^-3</f>
        <v>1822.6964226405105</v>
      </c>
      <c r="EP220" s="30">
        <f>BN220*(('Config sheet'!$D$8+273)/(D220+273))*(GERC_A_PARA!AJ220/'Config sheet'!$D$7)*(1/GERC_A_PARA!BH220)*24*10^-3</f>
        <v>1800.694346078767</v>
      </c>
      <c r="EQ220" s="30">
        <f t="shared" si="271"/>
        <v>1811.6953843596389</v>
      </c>
      <c r="ER220" s="30">
        <f>DP220*(('Config sheet'!$D$8+273)/(F220+273))*(CM220/'Config sheet'!$D$7)*(1/DK220)*24*10^-3</f>
        <v>1374.8207989798054</v>
      </c>
      <c r="ES220" s="30">
        <f>DR220*(('Config sheet'!$D$8+273)/(G220+273))*(CN220/'Config sheet'!$D$7)*(1/DL220)*24*10^-3</f>
        <v>1351.4236603630266</v>
      </c>
      <c r="ET220" s="30">
        <f t="shared" si="272"/>
        <v>1363.1222296714159</v>
      </c>
      <c r="EU220">
        <f t="shared" si="273"/>
        <v>1.0122186625451763</v>
      </c>
      <c r="EV220">
        <f t="shared" si="274"/>
        <v>1.0173129561831808</v>
      </c>
      <c r="EW220" s="30">
        <f t="shared" si="275"/>
        <v>0.77746726750107087</v>
      </c>
      <c r="EX220" s="30">
        <f>'Config sheet'!$C$123/('Config sheet'!$F$17*10^-3)</f>
        <v>1.2841244171864261</v>
      </c>
      <c r="EY220" s="30">
        <f t="shared" si="276"/>
        <v>0.72234554816843577</v>
      </c>
      <c r="EZ220" s="30">
        <f>'Config sheet'!$N$123/('Config sheet'!$Q$17*10^-3)</f>
        <v>1.4616189626248377</v>
      </c>
      <c r="FA220" s="1" t="s">
        <v>627</v>
      </c>
      <c r="FB220" s="30">
        <f t="shared" si="277"/>
        <v>-3.0839374525239691</v>
      </c>
      <c r="FC220" s="30"/>
    </row>
    <row r="221" spans="1:159" x14ac:dyDescent="0.25">
      <c r="A221" s="1">
        <v>43491</v>
      </c>
      <c r="B221" s="2">
        <v>0.25138888888888888</v>
      </c>
      <c r="C221">
        <v>23.91</v>
      </c>
      <c r="D221">
        <v>75.930000000000007</v>
      </c>
      <c r="E221">
        <v>19.7</v>
      </c>
      <c r="F221">
        <v>19.63</v>
      </c>
      <c r="G221">
        <v>74.27</v>
      </c>
      <c r="H221">
        <v>66.3</v>
      </c>
      <c r="I221">
        <v>71.42</v>
      </c>
      <c r="J221">
        <v>71.8</v>
      </c>
      <c r="K221">
        <v>71.97</v>
      </c>
      <c r="L221">
        <v>69.42</v>
      </c>
      <c r="M221">
        <v>21.81</v>
      </c>
      <c r="N221">
        <v>34.340000000000003</v>
      </c>
      <c r="O221">
        <v>33.869999999999997</v>
      </c>
      <c r="P221">
        <v>33.79</v>
      </c>
      <c r="Q221">
        <v>62.9</v>
      </c>
      <c r="R221">
        <v>3.72</v>
      </c>
      <c r="S221">
        <v>80.56</v>
      </c>
      <c r="T221">
        <v>74.63</v>
      </c>
      <c r="U221">
        <v>71.95</v>
      </c>
      <c r="V221">
        <v>71.95</v>
      </c>
      <c r="W221">
        <v>3.06</v>
      </c>
      <c r="X221">
        <v>2.5</v>
      </c>
      <c r="Y221">
        <v>3.53</v>
      </c>
      <c r="Z221">
        <v>3.58</v>
      </c>
      <c r="AA221">
        <v>4.6500000000000004</v>
      </c>
      <c r="AB221">
        <v>4.3899999999999997</v>
      </c>
      <c r="AC221">
        <v>3.91</v>
      </c>
      <c r="AD221">
        <v>1.62</v>
      </c>
      <c r="AE221">
        <v>1.52</v>
      </c>
      <c r="AF221">
        <v>1.84</v>
      </c>
      <c r="AH221" s="4" t="str">
        <f t="shared" si="211"/>
        <v>ON</v>
      </c>
      <c r="AI221" s="31">
        <f>M221+'Config sheet'!$D$9-'Config sheet'!$C$139</f>
        <v>22.768899999999999</v>
      </c>
      <c r="AJ221" s="31">
        <f>N221+'Config sheet'!$D$9+'Config sheet'!$C$140</f>
        <v>35.698900000000002</v>
      </c>
      <c r="AK221" s="25">
        <f t="shared" si="212"/>
        <v>1.5678798712278592</v>
      </c>
      <c r="AL221" s="46">
        <f>'Config sheet'!$C$47</f>
        <v>3546.9708798579968</v>
      </c>
      <c r="AM221" s="4">
        <f>'Config sheet'!$C$42</f>
        <v>1817.9423322060413</v>
      </c>
      <c r="AN221" s="25">
        <f>'Config sheet'!$C$46</f>
        <v>1729.0285476519553</v>
      </c>
      <c r="AO221" s="25">
        <f t="shared" si="213"/>
        <v>1.5600149997090302</v>
      </c>
      <c r="AP221" s="25">
        <f>'Config sheet'!$C$50/100*GERC_A_PARA!AM221</f>
        <v>351.771841281869</v>
      </c>
      <c r="AQ221" s="25">
        <f t="shared" si="214"/>
        <v>351.771841281869</v>
      </c>
      <c r="AR221" s="25">
        <f t="shared" si="215"/>
        <v>469.3106083068821</v>
      </c>
      <c r="AS221" s="27">
        <f t="shared" si="216"/>
        <v>2169.7141734879106</v>
      </c>
      <c r="AT221" s="25">
        <f t="shared" si="217"/>
        <v>1626.3096046704438</v>
      </c>
      <c r="AU221" s="25">
        <f>'Config sheet'!$C$51/100*GERC_A_PARA!AN221</f>
        <v>266.0974934836359</v>
      </c>
      <c r="AV221" s="25">
        <f t="shared" si="218"/>
        <v>266.0974934836359</v>
      </c>
      <c r="AW221" s="25">
        <f t="shared" si="219"/>
        <v>355.00958826228378</v>
      </c>
      <c r="AX221" s="27">
        <f t="shared" si="220"/>
        <v>1995.1260411355911</v>
      </c>
      <c r="AY221" s="25">
        <f t="shared" si="221"/>
        <v>1495.4470422299657</v>
      </c>
      <c r="AZ221" s="31">
        <f t="shared" si="258"/>
        <v>93.53451619764077</v>
      </c>
      <c r="BA221" s="31">
        <f t="shared" si="259"/>
        <v>94.857684975798009</v>
      </c>
      <c r="BB221" s="31">
        <f t="shared" si="260"/>
        <v>70.108811528798341</v>
      </c>
      <c r="BC221" s="31">
        <f t="shared" si="261"/>
        <v>71.100592897428072</v>
      </c>
      <c r="BD221" s="25">
        <f t="shared" si="222"/>
        <v>94.196100586719382</v>
      </c>
      <c r="BE221">
        <f>'Config sheet'!$D$59</f>
        <v>82.44</v>
      </c>
      <c r="BF221" s="30">
        <f t="shared" si="262"/>
        <v>82.400401399916291</v>
      </c>
      <c r="BG221" s="19">
        <f>Coeff_Summary!$B$10+Coeff_Summary!$D$10*(C221)+Coeff_Summary!$E$10*AI221*100+Coeff_Summary!$F$10*(C221)^2+Coeff_Summary!$G$10*(C221)*AI221*100+Coeff_Summary!$H$10*(AI221*100)^2</f>
        <v>0.96066735265937253</v>
      </c>
      <c r="BH221" s="19">
        <f>Coeff_Summary!$B$8+Coeff_Summary!$D$8*(D221)+Coeff_Summary!$E$8*AJ221*100+Coeff_Summary!$F$8*(D221)^2+Coeff_Summary!$G$8*(D221)*AJ221*100+Coeff_Summary!$H$8*(AJ221*100)^2</f>
        <v>0.97227096108707156</v>
      </c>
      <c r="BI221" s="30">
        <f t="shared" si="263"/>
        <v>0.96646915687322199</v>
      </c>
      <c r="BJ221" s="30">
        <f>BG221*8314.4*(GERC_A_PARA!C221+273)/('Config sheet'!$C$28*AI221*10^5)</f>
        <v>6.3603189074047384E-2</v>
      </c>
      <c r="BK221">
        <f>BH221*(8314.4/'Config sheet'!$C$28)*(BT221/(AJ221*10^5))</f>
        <v>4.8249617589185292E-2</v>
      </c>
      <c r="BL221" s="30">
        <f t="shared" si="264"/>
        <v>3341.1082577726838</v>
      </c>
      <c r="BM221" s="30">
        <f t="shared" si="223"/>
        <v>52530.51468666039</v>
      </c>
      <c r="BN221" s="30">
        <f t="shared" si="224"/>
        <v>2504.3282273095797</v>
      </c>
      <c r="BO221" s="30">
        <f t="shared" si="225"/>
        <v>51903.587063266212</v>
      </c>
      <c r="BP221" s="19">
        <f>(Coeff_Summary!$B$4+Coeff_Summary!$D$4*(C221)+Coeff_Summary!$E$4*AI221*100+Coeff_Summary!$F$4*(C221)^2+Coeff_Summary!$G$4*(C221)*AI221*100+Coeff_Summary!$H$4*(AI221*100)^2+Coeff_Summary!$B$2+Coeff_Summary!$D$2*(D221)+Coeff_Summary!$E$2*AJ221*100+Coeff_Summary!$F$2*(D221)^2+Coeff_Summary!$G$2*(D221)*AJ221*100+Coeff_Summary!$H$2*(AJ221*100)^2)/2</f>
        <v>1.3624226069175676</v>
      </c>
      <c r="BQ221" s="30">
        <f t="shared" si="265"/>
        <v>3.7592097758610525</v>
      </c>
      <c r="BR221" s="30">
        <f>BI221*(8314.4/'Config sheet'!$C$28)*(273+C221)*BQ221*((AK221^(1/BQ221))-1)</f>
        <v>69601.584470793925</v>
      </c>
      <c r="BS221" s="30">
        <f t="shared" si="226"/>
        <v>334.64214385178929</v>
      </c>
      <c r="BT221" s="30">
        <f t="shared" si="227"/>
        <v>348.93</v>
      </c>
      <c r="BU221" s="52">
        <f t="shared" si="228"/>
        <v>72.533917439041289</v>
      </c>
      <c r="BV221" s="30">
        <f t="shared" si="229"/>
        <v>1400.1905684447599</v>
      </c>
      <c r="BW221" s="65">
        <f>Coeff_Summary!$B$8+Coeff_Summary!$D$8*(BS221-273)+Coeff_Summary!$E$8*AJ221*100+Coeff_Summary!$F$8*(BS221-273)^2+Coeff_Summary!$G$8*(BS221-273)*AJ221*100+Coeff_Summary!$H$8*(AJ221*100)^2</f>
        <v>0.96557412890730143</v>
      </c>
      <c r="BX221" s="30">
        <f>BW221*(8314.4/'Config sheet'!$C$28)*(BS221/(AI221*10^5))</f>
        <v>7.2052207284525188E-2</v>
      </c>
      <c r="BY221" s="30">
        <f t="shared" si="230"/>
        <v>1.1328395373483771</v>
      </c>
      <c r="BZ221" s="30">
        <f t="shared" si="231"/>
        <v>1.0120786954980587</v>
      </c>
      <c r="CA221" s="30">
        <f>('Config sheet'!$C$132*(AJ221-AI221) - 'Config sheet'!$C$133*GERC_A_PARA!AJ221)*10^5</f>
        <v>95772.592113201215</v>
      </c>
      <c r="CB221" s="30">
        <f>('Config sheet'!$C$132*(AJ221-AI221) + 'Config sheet'!$C$133*AI221)*10^5</f>
        <v>120260.39187575319</v>
      </c>
      <c r="CC221" s="30">
        <f>'Config sheet'!$C$148</f>
        <v>386976</v>
      </c>
      <c r="CD221" s="30">
        <f t="shared" si="266"/>
        <v>14.287856148210722</v>
      </c>
      <c r="CE221" s="30"/>
      <c r="CF221" s="30"/>
      <c r="CG221" s="30"/>
      <c r="CH221" s="30"/>
      <c r="CI221" s="30"/>
      <c r="CJ221" s="30"/>
      <c r="CK221" s="30"/>
      <c r="CL221" s="30"/>
      <c r="CM221" s="46">
        <f>P221+'Config sheet'!$O$9-'Config sheet'!$C$139</f>
        <v>34.748899999999999</v>
      </c>
      <c r="CN221" s="46">
        <f>Q221+'Config sheet'!$O$9+'Config sheet'!C$140</f>
        <v>64.258899999999997</v>
      </c>
      <c r="CO221" s="27">
        <f t="shared" si="232"/>
        <v>1.8492355153688318</v>
      </c>
      <c r="CP221" s="46">
        <f>'Config sheet'!$N$47</f>
        <v>1852.7346826837274</v>
      </c>
      <c r="CQ221" s="27">
        <f>'Config sheet'!$N$42</f>
        <v>970.82423361890676</v>
      </c>
      <c r="CR221" s="27">
        <f>'Config sheet'!$N$46</f>
        <v>881.91044906482068</v>
      </c>
      <c r="CS221" s="27">
        <f t="shared" si="233"/>
        <v>1.385937245110586</v>
      </c>
      <c r="CT221" s="27">
        <f>'Config sheet'!$N$50/100*GERC_A_PARA!CQ221</f>
        <v>274.64617569078871</v>
      </c>
      <c r="CU221" s="27">
        <f t="shared" si="234"/>
        <v>274.64617569078871</v>
      </c>
      <c r="CV221" s="27">
        <f t="shared" si="235"/>
        <v>427.973976495307</v>
      </c>
      <c r="CW221" s="27">
        <f t="shared" si="236"/>
        <v>1245.4704093096955</v>
      </c>
      <c r="CX221" s="27">
        <f t="shared" si="237"/>
        <v>799.26281418818951</v>
      </c>
      <c r="CY221" s="27">
        <f>'Config sheet'!$N$51/100*GERC_A_PARA!CR221</f>
        <v>198.78261521921058</v>
      </c>
      <c r="CZ221" s="27">
        <f t="shared" si="238"/>
        <v>198.78261521921058</v>
      </c>
      <c r="DA221" s="27">
        <f t="shared" si="239"/>
        <v>309.75776771522459</v>
      </c>
      <c r="DB221" s="27">
        <f t="shared" si="240"/>
        <v>1080.6930642840312</v>
      </c>
      <c r="DC221" s="27">
        <f t="shared" si="241"/>
        <v>693.51931075749303</v>
      </c>
      <c r="DD221" s="50">
        <f t="shared" si="242"/>
        <v>84.206430423253479</v>
      </c>
      <c r="DE221" s="50">
        <f t="shared" si="243"/>
        <v>87.416505540478369</v>
      </c>
      <c r="DF221" s="50">
        <f t="shared" si="244"/>
        <v>54.038271844719624</v>
      </c>
      <c r="DG221" s="50">
        <f t="shared" si="245"/>
        <v>56.098291619393116</v>
      </c>
      <c r="DH221" s="27">
        <f t="shared" si="246"/>
        <v>85.811467981865917</v>
      </c>
      <c r="DI221">
        <f>'Config sheet'!$N$59</f>
        <v>71.978923438716066</v>
      </c>
      <c r="DJ221" s="21">
        <f t="shared" si="267"/>
        <v>70.43987485696114</v>
      </c>
      <c r="DK221" s="19">
        <f>Coeff_Summary!$B$11+Coeff_Summary!$D$11*(F221)+Coeff_Summary!$E$11*CM221*100+Coeff_Summary!$F$11*(F221)^2+Coeff_Summary!$G$11*(F221)*CM221*100+Coeff_Summary!$H$11*(CM221*100)^2</f>
        <v>0.93845012931077953</v>
      </c>
      <c r="DL221" s="19">
        <f>Coeff_Summary!$B$9+Coeff_Summary!$D$9*(G221)+Coeff_Summary!$E$9*CN221*100+Coeff_Summary!$F$9*(G221)^2+Coeff_Summary!$G$9*(G221)*CN221*100+Coeff_Summary!$H$9*(CN221*100)^2</f>
        <v>0.95459821855901217</v>
      </c>
      <c r="DM221" s="30">
        <f t="shared" si="268"/>
        <v>0.94652417393489585</v>
      </c>
      <c r="DN221">
        <f>DK221*8314.4*(GERC_A_PARA!F221+273)/('Config sheet'!$N$28*GERC_A_PARA!CM221*10^5)</f>
        <v>4.0124725021732727E-2</v>
      </c>
      <c r="DO221">
        <f>DL221*(8314.4/'Config sheet'!$N$28)*((GERC_A_PARA!G221+273)/(GERC_A_PARA!CN221*10^5))</f>
        <v>2.6192544131533185E-2</v>
      </c>
      <c r="DP221" s="30">
        <f t="shared" si="269"/>
        <v>1589.8588290200721</v>
      </c>
      <c r="DQ221" s="30">
        <f t="shared" si="247"/>
        <v>39622.921481928111</v>
      </c>
      <c r="DR221" s="30">
        <f t="shared" si="248"/>
        <v>1020.2691548077955</v>
      </c>
      <c r="DS221" s="30">
        <f t="shared" si="249"/>
        <v>38952.655751355371</v>
      </c>
      <c r="DT221" s="19">
        <f>(Coeff_Summary!$B$5+Coeff_Summary!$D$5*(F221)+Coeff_Summary!$E$5*CM221*100+Coeff_Summary!$F$5*(F221)^2+Coeff_Summary!$G$5*(F221)*CM221*100+Coeff_Summary!$H$5*(CM221*100)^2+Coeff_Summary!$B$3+Coeff_Summary!$D$3*(G221)+Coeff_Summary!$E$3*CN221*100+Coeff_Summary!$F$3*(G221)^2+Coeff_Summary!$G$3*(G221)*CN221*100+Coeff_Summary!$H$3*(CN221*100)^2)/2</f>
        <v>1.4170182987207447</v>
      </c>
      <c r="DU221" s="30">
        <f t="shared" si="270"/>
        <v>3.3979763071971276</v>
      </c>
      <c r="DV221" s="30">
        <f>DM221*(8314.4/'Config sheet'!$N$28)*(273+F221)*DU221*((CO221^(1/DU221))-1)</f>
        <v>94769.16575570729</v>
      </c>
      <c r="DW221" s="30">
        <f t="shared" si="250"/>
        <v>350.66525759018788</v>
      </c>
      <c r="DX221" s="30">
        <f t="shared" si="251"/>
        <v>347.27</v>
      </c>
      <c r="DY221" s="30">
        <f t="shared" si="252"/>
        <v>106.21386821044635</v>
      </c>
      <c r="DZ221" s="30">
        <f t="shared" si="253"/>
        <v>982.04146368736747</v>
      </c>
      <c r="EA221" s="65">
        <f>Coeff_Summary!$B$9+Coeff_Summary!$D$9*(DW221-273)+Coeff_Summary!$E$9*CN221*100+Coeff_Summary!$F$9*(DW221-273)^2+Coeff_Summary!$G$9*(DW221-273)*CN221*100+Coeff_Summary!$H$9*(CN221*100)^2</f>
        <v>0.95708490892427034</v>
      </c>
      <c r="EB221" s="30">
        <f>EA221*(8314.4/'Config sheet'!$C$28)*(DW221/(CM221*10^5))</f>
        <v>4.9037151172707308E-2</v>
      </c>
      <c r="EC221" s="30">
        <f t="shared" si="254"/>
        <v>1.22211806177232</v>
      </c>
      <c r="ED221" s="30">
        <f t="shared" si="255"/>
        <v>1.0172071895393016</v>
      </c>
      <c r="EE221" s="30">
        <f>('Config sheet'!$N$132*(CN221-CM221) - 'Config sheet'!$N$133*GERC_A_PARA!CN221)*10^5</f>
        <v>108037.00327571195</v>
      </c>
      <c r="EF221" s="30">
        <f>('Config sheet'!$N$132*(CN221-CM221) + 'Config sheet'!$N$133*CM221)*10^5</f>
        <v>149503.98478229836</v>
      </c>
      <c r="EG221" s="30">
        <f>'Config sheet'!$N$148</f>
        <v>386976</v>
      </c>
      <c r="EH221" s="30">
        <f t="shared" si="256"/>
        <v>2382.2320321321276</v>
      </c>
      <c r="EI221" s="30">
        <f>'Config sheet'!$E$127+'Config sheet'!$P$127</f>
        <v>3308.2</v>
      </c>
      <c r="EJ221" s="30"/>
      <c r="EK221" s="63">
        <f t="shared" si="257"/>
        <v>52530.51468666039</v>
      </c>
      <c r="EL221" s="63">
        <f t="shared" si="278"/>
        <v>51903.587063266212</v>
      </c>
      <c r="EM221" s="63">
        <f t="shared" si="279"/>
        <v>39622.921481928111</v>
      </c>
      <c r="EN221" s="63">
        <f t="shared" si="280"/>
        <v>38952.655751355371</v>
      </c>
      <c r="EO221" s="30">
        <f>BL221*(('Config sheet'!$D$8+273)/(C221+273))*(GERC_A_PARA!AI221/'Config sheet'!$D$7)*(1/GERC_A_PARA!BG221)*24*10^-3</f>
        <v>1823.1638318072735</v>
      </c>
      <c r="EP221" s="30">
        <f>BN221*(('Config sheet'!$D$8+273)/(D221+273))*(GERC_A_PARA!AJ221/'Config sheet'!$D$7)*(1/GERC_A_PARA!BH221)*24*10^-3</f>
        <v>1801.4052068451731</v>
      </c>
      <c r="EQ221" s="30">
        <f t="shared" si="271"/>
        <v>1812.2845193262233</v>
      </c>
      <c r="ER221" s="30">
        <f>DP221*(('Config sheet'!$D$8+273)/(F221+273))*(CM221/'Config sheet'!$D$7)*(1/DK221)*24*10^-3</f>
        <v>1375.1831252233135</v>
      </c>
      <c r="ES221" s="30">
        <f>DR221*(('Config sheet'!$D$8+273)/(G221+273))*(CN221/'Config sheet'!$D$7)*(1/DL221)*24*10^-3</f>
        <v>1351.9203750871445</v>
      </c>
      <c r="ET221" s="30">
        <f t="shared" si="272"/>
        <v>1363.551750155229</v>
      </c>
      <c r="EU221">
        <f t="shared" si="273"/>
        <v>1.0120786954980587</v>
      </c>
      <c r="EV221">
        <f t="shared" si="274"/>
        <v>1.0172071895393022</v>
      </c>
      <c r="EW221" s="30">
        <f t="shared" si="275"/>
        <v>0.77261078683457884</v>
      </c>
      <c r="EX221" s="30">
        <f>'Config sheet'!$C$123/('Config sheet'!$F$17*10^-3)</f>
        <v>1.2841244171864261</v>
      </c>
      <c r="EY221" s="30">
        <f t="shared" si="276"/>
        <v>0.72020842888843073</v>
      </c>
      <c r="EZ221" s="30">
        <f>'Config sheet'!$N$123/('Config sheet'!$Q$17*10^-3)</f>
        <v>1.4616189626248377</v>
      </c>
      <c r="FA221" s="1" t="s">
        <v>628</v>
      </c>
      <c r="FB221" s="30">
        <f t="shared" si="277"/>
        <v>-3.3952575901878959</v>
      </c>
      <c r="FC221" s="30"/>
    </row>
    <row r="222" spans="1:159" x14ac:dyDescent="0.25">
      <c r="A222" s="1">
        <v>43491</v>
      </c>
      <c r="B222" s="2">
        <v>0.29305555555555557</v>
      </c>
      <c r="C222">
        <v>23.99</v>
      </c>
      <c r="D222">
        <v>76.03</v>
      </c>
      <c r="E222">
        <v>19.79</v>
      </c>
      <c r="F222">
        <v>19.760000000000002</v>
      </c>
      <c r="G222">
        <v>74.47</v>
      </c>
      <c r="H222">
        <v>66.37</v>
      </c>
      <c r="I222">
        <v>71.540000000000006</v>
      </c>
      <c r="J222">
        <v>71.88</v>
      </c>
      <c r="K222">
        <v>72.069999999999993</v>
      </c>
      <c r="L222">
        <v>69.510000000000005</v>
      </c>
      <c r="M222">
        <v>21.86</v>
      </c>
      <c r="N222">
        <v>34.409999999999997</v>
      </c>
      <c r="O222">
        <v>33.94</v>
      </c>
      <c r="P222">
        <v>33.869999999999997</v>
      </c>
      <c r="Q222">
        <v>62.92</v>
      </c>
      <c r="R222">
        <v>3.72</v>
      </c>
      <c r="S222">
        <v>80.290000000000006</v>
      </c>
      <c r="T222">
        <v>74.66</v>
      </c>
      <c r="U222">
        <v>71.8</v>
      </c>
      <c r="V222">
        <v>71.8</v>
      </c>
      <c r="W222">
        <v>3.08</v>
      </c>
      <c r="X222">
        <v>2.56</v>
      </c>
      <c r="Y222">
        <v>3.51</v>
      </c>
      <c r="Z222">
        <v>3.69</v>
      </c>
      <c r="AA222">
        <v>4.66</v>
      </c>
      <c r="AB222">
        <v>4.3899999999999997</v>
      </c>
      <c r="AC222">
        <v>3.88</v>
      </c>
      <c r="AD222">
        <v>1.79</v>
      </c>
      <c r="AE222">
        <v>1.63</v>
      </c>
      <c r="AF222">
        <v>1.95</v>
      </c>
      <c r="AH222" s="4" t="str">
        <f t="shared" si="211"/>
        <v>ON</v>
      </c>
      <c r="AI222" s="31">
        <f>M222+'Config sheet'!$D$9-'Config sheet'!$C$139</f>
        <v>22.818899999999999</v>
      </c>
      <c r="AJ222" s="31">
        <f>N222+'Config sheet'!$D$9+'Config sheet'!$C$140</f>
        <v>35.768899999999995</v>
      </c>
      <c r="AK222" s="25">
        <f t="shared" si="212"/>
        <v>1.5675120185460296</v>
      </c>
      <c r="AL222" s="46">
        <f>'Config sheet'!$C$47</f>
        <v>3546.9708798579968</v>
      </c>
      <c r="AM222" s="4">
        <f>'Config sheet'!$C$42</f>
        <v>1817.9423322060413</v>
      </c>
      <c r="AN222" s="25">
        <f>'Config sheet'!$C$46</f>
        <v>1729.0285476519553</v>
      </c>
      <c r="AO222" s="25">
        <f t="shared" si="213"/>
        <v>1.5605640721192233</v>
      </c>
      <c r="AP222" s="25">
        <f>'Config sheet'!$C$50/100*GERC_A_PARA!AM222</f>
        <v>351.771841281869</v>
      </c>
      <c r="AQ222" s="25">
        <f t="shared" si="214"/>
        <v>351.771841281869</v>
      </c>
      <c r="AR222" s="25">
        <f t="shared" si="215"/>
        <v>469.19245585119529</v>
      </c>
      <c r="AS222" s="27">
        <f t="shared" si="216"/>
        <v>2169.7141734879106</v>
      </c>
      <c r="AT222" s="25">
        <f t="shared" si="217"/>
        <v>1626.7191433812702</v>
      </c>
      <c r="AU222" s="25">
        <f>'Config sheet'!$C$51/100*GERC_A_PARA!AN222</f>
        <v>266.0974934836359</v>
      </c>
      <c r="AV222" s="25">
        <f t="shared" si="218"/>
        <v>266.0974934836359</v>
      </c>
      <c r="AW222" s="25">
        <f t="shared" si="219"/>
        <v>354.92021194326799</v>
      </c>
      <c r="AX222" s="27">
        <f t="shared" si="220"/>
        <v>1995.1260411355911</v>
      </c>
      <c r="AY222" s="25">
        <f t="shared" si="221"/>
        <v>1495.8236270155596</v>
      </c>
      <c r="AZ222" s="31">
        <f t="shared" si="258"/>
        <v>93.541015438765967</v>
      </c>
      <c r="BA222" s="31">
        <f t="shared" si="259"/>
        <v>94.862854139669665</v>
      </c>
      <c r="BB222" s="31">
        <f t="shared" si="260"/>
        <v>70.131339125167671</v>
      </c>
      <c r="BC222" s="31">
        <f t="shared" si="261"/>
        <v>71.122373034378697</v>
      </c>
      <c r="BD222" s="25">
        <f t="shared" si="222"/>
        <v>94.201934789217816</v>
      </c>
      <c r="BE222">
        <f>'Config sheet'!$D$59</f>
        <v>82.44</v>
      </c>
      <c r="BF222" s="30">
        <f t="shared" si="262"/>
        <v>82.414395434495503</v>
      </c>
      <c r="BG222" s="19">
        <f>Coeff_Summary!$B$10+Coeff_Summary!$D$10*(C222)+Coeff_Summary!$E$10*AI222*100+Coeff_Summary!$F$10*(C222)^2+Coeff_Summary!$G$10*(C222)*AI222*100+Coeff_Summary!$H$10*(AI222*100)^2</f>
        <v>0.96063121612332891</v>
      </c>
      <c r="BH222" s="19">
        <f>Coeff_Summary!$B$8+Coeff_Summary!$D$8*(D222)+Coeff_Summary!$E$8*AJ222*100+Coeff_Summary!$F$8*(D222)^2+Coeff_Summary!$G$8*(D222)*AJ222*100+Coeff_Summary!$H$8*(AJ222*100)^2</f>
        <v>0.97226758511760247</v>
      </c>
      <c r="BI222" s="30">
        <f t="shared" si="263"/>
        <v>0.96644940062046569</v>
      </c>
      <c r="BJ222" s="30">
        <f>BG222*8314.4*(GERC_A_PARA!C222+273)/('Config sheet'!$C$28*AI222*10^5)</f>
        <v>6.3478535833852393E-2</v>
      </c>
      <c r="BK222">
        <f>BH222*(8314.4/'Config sheet'!$C$28)*(BT222/(AJ222*10^5))</f>
        <v>4.8168826295897971E-2</v>
      </c>
      <c r="BL222" s="30">
        <f t="shared" si="264"/>
        <v>3341.3151952363755</v>
      </c>
      <c r="BM222" s="30">
        <f t="shared" si="223"/>
        <v>52636.929181572108</v>
      </c>
      <c r="BN222" s="30">
        <f t="shared" si="224"/>
        <v>2505.114018508772</v>
      </c>
      <c r="BO222" s="30">
        <f t="shared" si="225"/>
        <v>52006.955766786166</v>
      </c>
      <c r="BP222" s="19">
        <f>(Coeff_Summary!$B$4+Coeff_Summary!$D$4*(C222)+Coeff_Summary!$E$4*AI222*100+Coeff_Summary!$F$4*(C222)^2+Coeff_Summary!$G$4*(C222)*AI222*100+Coeff_Summary!$H$4*(AI222*100)^2+Coeff_Summary!$B$2+Coeff_Summary!$D$2*(D222)+Coeff_Summary!$E$2*AJ222*100+Coeff_Summary!$F$2*(D222)^2+Coeff_Summary!$G$2*(D222)*AJ222*100+Coeff_Summary!$H$2*(AJ222*100)^2)/2</f>
        <v>1.3624727284580376</v>
      </c>
      <c r="BQ222" s="30">
        <f t="shared" si="265"/>
        <v>3.7588282413797294</v>
      </c>
      <c r="BR222" s="30">
        <f>BI222*(8314.4/'Config sheet'!$C$28)*(273+C222)*BQ222*((AK222^(1/BQ222))-1)</f>
        <v>69580.806737647275</v>
      </c>
      <c r="BS222" s="30">
        <f t="shared" si="226"/>
        <v>334.71547988293889</v>
      </c>
      <c r="BT222" s="30">
        <f t="shared" si="227"/>
        <v>349.03</v>
      </c>
      <c r="BU222" s="52">
        <f t="shared" si="228"/>
        <v>72.493235747384503</v>
      </c>
      <c r="BV222" s="30">
        <f t="shared" si="229"/>
        <v>1403.3953033635419</v>
      </c>
      <c r="BW222" s="65">
        <f>Coeff_Summary!$B$8+Coeff_Summary!$D$8*(BS222-273)+Coeff_Summary!$E$8*AJ222*100+Coeff_Summary!$F$8*(BS222-273)^2+Coeff_Summary!$G$8*(BS222-273)*AJ222*100+Coeff_Summary!$H$8*(AJ222*100)^2</f>
        <v>0.96555337466556002</v>
      </c>
      <c r="BX222" s="30">
        <f>BW222*(8314.4/'Config sheet'!$C$28)*(BS222/(AI222*10^5))</f>
        <v>7.1908538752717854E-2</v>
      </c>
      <c r="BY222" s="30">
        <f t="shared" si="230"/>
        <v>1.1328008406011445</v>
      </c>
      <c r="BZ222" s="30">
        <f t="shared" si="231"/>
        <v>1.0121132530350541</v>
      </c>
      <c r="CA222" s="30">
        <f>('Config sheet'!$C$132*(AJ222-AI222) - 'Config sheet'!$C$133*GERC_A_PARA!AJ222)*10^5</f>
        <v>95914.541463087706</v>
      </c>
      <c r="CB222" s="30">
        <f>('Config sheet'!$C$132*(AJ222-AI222) + 'Config sheet'!$C$133*AI222)*10^5</f>
        <v>120452.60027372267</v>
      </c>
      <c r="CC222" s="30">
        <f>'Config sheet'!$C$148</f>
        <v>386976</v>
      </c>
      <c r="CD222" s="30">
        <f t="shared" si="266"/>
        <v>14.314520117061079</v>
      </c>
      <c r="CE222" s="30"/>
      <c r="CF222" s="30"/>
      <c r="CG222" s="30"/>
      <c r="CH222" s="30"/>
      <c r="CI222" s="30"/>
      <c r="CJ222" s="30"/>
      <c r="CK222" s="30"/>
      <c r="CL222" s="30"/>
      <c r="CM222" s="46">
        <f>P222+'Config sheet'!$O$9-'Config sheet'!$C$139</f>
        <v>34.828899999999997</v>
      </c>
      <c r="CN222" s="46">
        <f>Q222+'Config sheet'!$O$9+'Config sheet'!C$140</f>
        <v>64.278900000000007</v>
      </c>
      <c r="CO222" s="27">
        <f t="shared" si="232"/>
        <v>1.8455621624570404</v>
      </c>
      <c r="CP222" s="46">
        <f>'Config sheet'!$N$47</f>
        <v>1852.7346826837274</v>
      </c>
      <c r="CQ222" s="27">
        <f>'Config sheet'!$N$42</f>
        <v>970.82423361890676</v>
      </c>
      <c r="CR222" s="27">
        <f>'Config sheet'!$N$46</f>
        <v>881.91044906482068</v>
      </c>
      <c r="CS222" s="27">
        <f t="shared" si="233"/>
        <v>1.3880887332273575</v>
      </c>
      <c r="CT222" s="27">
        <f>'Config sheet'!$N$50/100*GERC_A_PARA!CQ222</f>
        <v>274.64617569078871</v>
      </c>
      <c r="CU222" s="27">
        <f t="shared" si="234"/>
        <v>274.64617569078871</v>
      </c>
      <c r="CV222" s="27">
        <f t="shared" si="235"/>
        <v>427.06763307486949</v>
      </c>
      <c r="CW222" s="27">
        <f t="shared" si="236"/>
        <v>1245.4704093096955</v>
      </c>
      <c r="CX222" s="27">
        <f t="shared" si="237"/>
        <v>800.95904807888292</v>
      </c>
      <c r="CY222" s="27">
        <f>'Config sheet'!$N$51/100*GERC_A_PARA!CR222</f>
        <v>198.78261521921058</v>
      </c>
      <c r="CZ222" s="27">
        <f t="shared" si="238"/>
        <v>198.78261521921058</v>
      </c>
      <c r="DA222" s="27">
        <f t="shared" si="239"/>
        <v>309.10177709402569</v>
      </c>
      <c r="DB222" s="27">
        <f t="shared" si="240"/>
        <v>1080.6930642840312</v>
      </c>
      <c r="DC222" s="27">
        <f t="shared" si="241"/>
        <v>694.99113071192448</v>
      </c>
      <c r="DD222" s="50">
        <f t="shared" si="242"/>
        <v>84.29978856049928</v>
      </c>
      <c r="DE222" s="50">
        <f t="shared" si="243"/>
        <v>87.490888446576676</v>
      </c>
      <c r="DF222" s="50">
        <f t="shared" si="244"/>
        <v>54.212992853111679</v>
      </c>
      <c r="DG222" s="50">
        <f t="shared" si="245"/>
        <v>56.265181574715925</v>
      </c>
      <c r="DH222" s="27">
        <f t="shared" si="246"/>
        <v>85.895338503537971</v>
      </c>
      <c r="DI222">
        <f>'Config sheet'!$N$59</f>
        <v>71.978923438716066</v>
      </c>
      <c r="DJ222" s="21">
        <f t="shared" si="267"/>
        <v>70.567212858725881</v>
      </c>
      <c r="DK222" s="19">
        <f>Coeff_Summary!$B$11+Coeff_Summary!$D$11*(F222)+Coeff_Summary!$E$11*CM222*100+Coeff_Summary!$F$11*(F222)^2+Coeff_Summary!$G$11*(F222)*CM222*100+Coeff_Summary!$H$11*(CM222*100)^2</f>
        <v>0.93843446644817163</v>
      </c>
      <c r="DL222" s="19">
        <f>Coeff_Summary!$B$9+Coeff_Summary!$D$9*(G222)+Coeff_Summary!$E$9*CN222*100+Coeff_Summary!$F$9*(G222)^2+Coeff_Summary!$G$9*(G222)*CN222*100+Coeff_Summary!$H$9*(CN222*100)^2</f>
        <v>0.95473740940561147</v>
      </c>
      <c r="DM222" s="30">
        <f t="shared" si="268"/>
        <v>0.9465859379268915</v>
      </c>
      <c r="DN222">
        <f>DK222*8314.4*(GERC_A_PARA!F222+273)/('Config sheet'!$N$28*GERC_A_PARA!CM222*10^5)</f>
        <v>4.004967671251411E-2</v>
      </c>
      <c r="DO222">
        <f>DL222*(8314.4/'Config sheet'!$N$28)*((GERC_A_PARA!G222+273)/(GERC_A_PARA!CN222*10^5))</f>
        <v>2.6203294781908609E-2</v>
      </c>
      <c r="DP222" s="30">
        <f t="shared" si="269"/>
        <v>1591.4127272636376</v>
      </c>
      <c r="DQ222" s="30">
        <f t="shared" si="247"/>
        <v>39735.969373415122</v>
      </c>
      <c r="DR222" s="30">
        <f t="shared" si="248"/>
        <v>1023.4337272100934</v>
      </c>
      <c r="DS222" s="30">
        <f t="shared" si="249"/>
        <v>39057.444330119004</v>
      </c>
      <c r="DT222" s="19">
        <f>(Coeff_Summary!$B$5+Coeff_Summary!$D$5*(F222)+Coeff_Summary!$E$5*CM222*100+Coeff_Summary!$F$5*(F222)^2+Coeff_Summary!$G$5*(F222)*CM222*100+Coeff_Summary!$H$5*(CM222*100)^2+Coeff_Summary!$B$3+Coeff_Summary!$D$3*(G222)+Coeff_Summary!$E$3*CN222*100+Coeff_Summary!$F$3*(G222)^2+Coeff_Summary!$G$3*(G222)*CN222*100+Coeff_Summary!$H$3*(CN222*100)^2)/2</f>
        <v>1.4168951843924591</v>
      </c>
      <c r="DU222" s="30">
        <f t="shared" si="270"/>
        <v>3.3986844593978676</v>
      </c>
      <c r="DV222" s="30">
        <f>DM222*(8314.4/'Config sheet'!$N$28)*(273+F222)*DU222*((CO222^(1/DU222))-1)</f>
        <v>94480.471477839455</v>
      </c>
      <c r="DW222" s="30">
        <f t="shared" si="250"/>
        <v>350.6026355547076</v>
      </c>
      <c r="DX222" s="30">
        <f t="shared" si="251"/>
        <v>347.47</v>
      </c>
      <c r="DY222" s="30">
        <f t="shared" si="252"/>
        <v>105.7258920758684</v>
      </c>
      <c r="DZ222" s="30">
        <f t="shared" si="253"/>
        <v>986.37488344104042</v>
      </c>
      <c r="EA222" s="65">
        <f>Coeff_Summary!$B$9+Coeff_Summary!$D$9*(DW222-273)+Coeff_Summary!$E$9*CN222*100+Coeff_Summary!$F$9*(DW222-273)^2+Coeff_Summary!$G$9*(DW222-273)*CN222*100+Coeff_Summary!$H$9*(CN222*100)^2</f>
        <v>0.95703044411566007</v>
      </c>
      <c r="EB222" s="30">
        <f>EA222*(8314.4/'Config sheet'!$C$28)*(DW222/(CM222*10^5))</f>
        <v>4.8912995007145611E-2</v>
      </c>
      <c r="EC222" s="30">
        <f t="shared" si="254"/>
        <v>1.221308110880756</v>
      </c>
      <c r="ED222" s="30">
        <f t="shared" si="255"/>
        <v>1.0173724895454277</v>
      </c>
      <c r="EE222" s="30">
        <f>('Config sheet'!$N$132*(CN222-CM222) - 'Config sheet'!$N$133*GERC_A_PARA!CN222)*10^5</f>
        <v>107754.24466776686</v>
      </c>
      <c r="EF222" s="30">
        <f>('Config sheet'!$N$132*(CN222-CM222) + 'Config sheet'!$N$133*CM222)*10^5</f>
        <v>149263.10871442244</v>
      </c>
      <c r="EG222" s="30">
        <f>'Config sheet'!$N$148</f>
        <v>386976</v>
      </c>
      <c r="EH222" s="30">
        <f t="shared" si="256"/>
        <v>2389.7701868045824</v>
      </c>
      <c r="EI222" s="30">
        <f>'Config sheet'!$E$127+'Config sheet'!$P$127</f>
        <v>3308.2</v>
      </c>
      <c r="EJ222" s="30"/>
      <c r="EK222" s="63">
        <f t="shared" si="257"/>
        <v>52636.929181572108</v>
      </c>
      <c r="EL222" s="63">
        <f t="shared" si="278"/>
        <v>52006.955766786166</v>
      </c>
      <c r="EM222" s="63">
        <f t="shared" si="279"/>
        <v>39735.969373415122</v>
      </c>
      <c r="EN222" s="63">
        <f t="shared" si="280"/>
        <v>39057.444330119004</v>
      </c>
      <c r="EO222" s="30">
        <f>BL222*(('Config sheet'!$D$8+273)/(C222+273))*(GERC_A_PARA!AI222/'Config sheet'!$D$7)*(1/GERC_A_PARA!BG222)*24*10^-3</f>
        <v>1826.8571338710422</v>
      </c>
      <c r="EP222" s="30">
        <f>BN222*(('Config sheet'!$D$8+273)/(D222+273))*(GERC_A_PARA!AJ222/'Config sheet'!$D$7)*(1/GERC_A_PARA!BH222)*24*10^-3</f>
        <v>1804.9927993658725</v>
      </c>
      <c r="EQ222" s="30">
        <f t="shared" si="271"/>
        <v>1815.9249666184573</v>
      </c>
      <c r="ER222" s="30">
        <f>DP222*(('Config sheet'!$D$8+273)/(F222+273))*(CM222/'Config sheet'!$D$7)*(1/DK222)*24*10^-3</f>
        <v>1379.1066509730717</v>
      </c>
      <c r="ES222" s="30">
        <f>DR222*(('Config sheet'!$D$8+273)/(G222+273))*(CN222/'Config sheet'!$D$7)*(1/DL222)*24*10^-3</f>
        <v>1355.5572468735327</v>
      </c>
      <c r="ET222" s="30">
        <f t="shared" si="272"/>
        <v>1367.3319489233022</v>
      </c>
      <c r="EU222">
        <f t="shared" si="273"/>
        <v>1.0121132530350543</v>
      </c>
      <c r="EV222">
        <f t="shared" si="274"/>
        <v>1.0173724895454277</v>
      </c>
      <c r="EW222" s="30">
        <f t="shared" si="275"/>
        <v>0.77282670218301386</v>
      </c>
      <c r="EX222" s="30">
        <f>'Config sheet'!$C$123/('Config sheet'!$F$17*10^-3)</f>
        <v>1.2841244171864261</v>
      </c>
      <c r="EY222" s="30">
        <f t="shared" si="276"/>
        <v>0.7213865544630591</v>
      </c>
      <c r="EZ222" s="30">
        <f>'Config sheet'!$N$123/('Config sheet'!$Q$17*10^-3)</f>
        <v>1.4616189626248377</v>
      </c>
      <c r="FA222" s="1" t="s">
        <v>629</v>
      </c>
      <c r="FB222" s="30">
        <f t="shared" si="277"/>
        <v>-3.1326355547075764</v>
      </c>
      <c r="FC222" s="30"/>
    </row>
    <row r="223" spans="1:159" x14ac:dyDescent="0.25">
      <c r="A223" s="1">
        <v>43491</v>
      </c>
      <c r="B223" s="2">
        <v>0.3347222222222222</v>
      </c>
      <c r="C223">
        <v>23.79</v>
      </c>
      <c r="D223">
        <v>76.11</v>
      </c>
      <c r="E223">
        <v>19.72</v>
      </c>
      <c r="F223">
        <v>19.68</v>
      </c>
      <c r="G223">
        <v>74.510000000000005</v>
      </c>
      <c r="H223">
        <v>66.27</v>
      </c>
      <c r="I223">
        <v>71.42</v>
      </c>
      <c r="J223">
        <v>71.790000000000006</v>
      </c>
      <c r="K223">
        <v>71.959999999999994</v>
      </c>
      <c r="L223">
        <v>69.41</v>
      </c>
      <c r="M223">
        <v>21.77</v>
      </c>
      <c r="N223">
        <v>34.33</v>
      </c>
      <c r="O223">
        <v>33.85</v>
      </c>
      <c r="P223">
        <v>33.770000000000003</v>
      </c>
      <c r="Q223">
        <v>62.97</v>
      </c>
      <c r="R223">
        <v>3.72</v>
      </c>
      <c r="S223">
        <v>80.069999999999993</v>
      </c>
      <c r="T223">
        <v>74.61</v>
      </c>
      <c r="U223">
        <v>71.87</v>
      </c>
      <c r="V223">
        <v>71.87</v>
      </c>
      <c r="W223">
        <v>3.13</v>
      </c>
      <c r="X223">
        <v>2.57</v>
      </c>
      <c r="Y223">
        <v>3.53</v>
      </c>
      <c r="Z223">
        <v>3.62</v>
      </c>
      <c r="AA223">
        <v>4.6500000000000004</v>
      </c>
      <c r="AB223">
        <v>4.41</v>
      </c>
      <c r="AC223">
        <v>3.93</v>
      </c>
      <c r="AD223">
        <v>1.91</v>
      </c>
      <c r="AE223">
        <v>1.61</v>
      </c>
      <c r="AF223">
        <v>1.76</v>
      </c>
      <c r="AH223" s="4" t="str">
        <f t="shared" si="211"/>
        <v>ON</v>
      </c>
      <c r="AI223" s="31">
        <f>M223+'Config sheet'!$D$9-'Config sheet'!$C$139</f>
        <v>22.728899999999999</v>
      </c>
      <c r="AJ223" s="31">
        <f>N223+'Config sheet'!$D$9+'Config sheet'!$C$140</f>
        <v>35.688899999999997</v>
      </c>
      <c r="AK223" s="25">
        <f t="shared" si="212"/>
        <v>1.5701991737391601</v>
      </c>
      <c r="AL223" s="46">
        <f>'Config sheet'!$C$47</f>
        <v>3546.9708798579968</v>
      </c>
      <c r="AM223" s="4">
        <f>'Config sheet'!$C$42</f>
        <v>1817.9423322060413</v>
      </c>
      <c r="AN223" s="25">
        <f>'Config sheet'!$C$46</f>
        <v>1729.0285476519553</v>
      </c>
      <c r="AO223" s="25">
        <f t="shared" si="213"/>
        <v>1.5621178158607931</v>
      </c>
      <c r="AP223" s="25">
        <f>'Config sheet'!$C$50/100*GERC_A_PARA!AM223</f>
        <v>351.771841281869</v>
      </c>
      <c r="AQ223" s="25">
        <f t="shared" si="214"/>
        <v>351.771841281869</v>
      </c>
      <c r="AR223" s="25">
        <f t="shared" si="215"/>
        <v>469.57264731637946</v>
      </c>
      <c r="AS223" s="27">
        <f t="shared" si="216"/>
        <v>2169.7141734879106</v>
      </c>
      <c r="AT223" s="25">
        <f t="shared" si="217"/>
        <v>1625.4020633978002</v>
      </c>
      <c r="AU223" s="25">
        <f>'Config sheet'!$C$51/100*GERC_A_PARA!AN223</f>
        <v>266.0974934836359</v>
      </c>
      <c r="AV223" s="25">
        <f t="shared" si="218"/>
        <v>266.0974934836359</v>
      </c>
      <c r="AW223" s="25">
        <f t="shared" si="219"/>
        <v>355.20780743573471</v>
      </c>
      <c r="AX223" s="27">
        <f t="shared" si="220"/>
        <v>1995.1260411355911</v>
      </c>
      <c r="AY223" s="25">
        <f t="shared" si="221"/>
        <v>1494.6125271364197</v>
      </c>
      <c r="AZ223" s="31">
        <f t="shared" si="258"/>
        <v>93.520102153539639</v>
      </c>
      <c r="BA223" s="31">
        <f t="shared" si="259"/>
        <v>94.846220782582691</v>
      </c>
      <c r="BB223" s="31">
        <f t="shared" si="260"/>
        <v>70.058890183298772</v>
      </c>
      <c r="BC223" s="31">
        <f t="shared" si="261"/>
        <v>71.052327928369039</v>
      </c>
      <c r="BD223" s="25">
        <f t="shared" si="222"/>
        <v>94.183161468061172</v>
      </c>
      <c r="BE223">
        <f>'Config sheet'!$D$59</f>
        <v>82.44</v>
      </c>
      <c r="BF223" s="30">
        <f t="shared" si="262"/>
        <v>82.369385261947542</v>
      </c>
      <c r="BG223" s="19">
        <f>Coeff_Summary!$B$10+Coeff_Summary!$D$10*(C223)+Coeff_Summary!$E$10*AI223*100+Coeff_Summary!$F$10*(C223)^2+Coeff_Summary!$G$10*(C223)*AI223*100+Coeff_Summary!$H$10*(AI223*100)^2</f>
        <v>0.96066585771974122</v>
      </c>
      <c r="BH223" s="19">
        <f>Coeff_Summary!$B$8+Coeff_Summary!$D$8*(D223)+Coeff_Summary!$E$8*AJ223*100+Coeff_Summary!$F$8*(D223)^2+Coeff_Summary!$G$8*(D223)*AJ223*100+Coeff_Summary!$H$8*(AJ223*100)^2</f>
        <v>0.97235517698318308</v>
      </c>
      <c r="BI223" s="30">
        <f t="shared" si="263"/>
        <v>0.9665105173514621</v>
      </c>
      <c r="BJ223" s="30">
        <f>BG223*8314.4*(GERC_A_PARA!C223+273)/('Config sheet'!$C$28*AI223*10^5)</f>
        <v>6.3689272275018582E-2</v>
      </c>
      <c r="BK223">
        <f>BH223*(8314.4/'Config sheet'!$C$28)*(BT223/(AJ223*10^5))</f>
        <v>4.8292216847409628E-2</v>
      </c>
      <c r="BL223" s="30">
        <f t="shared" si="264"/>
        <v>3340.6493110017673</v>
      </c>
      <c r="BM223" s="30">
        <f t="shared" si="223"/>
        <v>52452.307769767067</v>
      </c>
      <c r="BN223" s="30">
        <f t="shared" si="224"/>
        <v>2502.5869073168806</v>
      </c>
      <c r="BO223" s="30">
        <f t="shared" si="225"/>
        <v>51821.744179282134</v>
      </c>
      <c r="BP223" s="19">
        <f>(Coeff_Summary!$B$4+Coeff_Summary!$D$4*(C223)+Coeff_Summary!$E$4*AI223*100+Coeff_Summary!$F$4*(C223)^2+Coeff_Summary!$G$4*(C223)*AI223*100+Coeff_Summary!$H$4*(AI223*100)^2+Coeff_Summary!$B$2+Coeff_Summary!$D$2*(D223)+Coeff_Summary!$E$2*AJ223*100+Coeff_Summary!$F$2*(D223)^2+Coeff_Summary!$G$2*(D223)*AJ223*100+Coeff_Summary!$H$2*(AJ223*100)^2)/2</f>
        <v>1.3623187465013755</v>
      </c>
      <c r="BQ223" s="30">
        <f t="shared" si="265"/>
        <v>3.7600007166513079</v>
      </c>
      <c r="BR223" s="30">
        <f>BI223*(8314.4/'Config sheet'!$C$28)*(273+C223)*BQ223*((AK223^(1/BQ223))-1)</f>
        <v>69818.217937605441</v>
      </c>
      <c r="BS223" s="30">
        <f t="shared" si="226"/>
        <v>334.63000306751405</v>
      </c>
      <c r="BT223" s="30">
        <f t="shared" si="227"/>
        <v>349.11</v>
      </c>
      <c r="BU223" s="52">
        <f t="shared" si="228"/>
        <v>72.324164884392303</v>
      </c>
      <c r="BV223" s="30">
        <f t="shared" si="229"/>
        <v>1406.5249226842232</v>
      </c>
      <c r="BW223" s="65">
        <f>Coeff_Summary!$B$8+Coeff_Summary!$D$8*(BS223-273)+Coeff_Summary!$E$8*AJ223*100+Coeff_Summary!$F$8*(BS223-273)^2+Coeff_Summary!$G$8*(BS223-273)*AJ223*100+Coeff_Summary!$H$8*(AJ223*100)^2</f>
        <v>0.96557626135939345</v>
      </c>
      <c r="BX223" s="30">
        <f>BW223*(8314.4/'Config sheet'!$C$28)*(BS223/(AI223*10^5))</f>
        <v>7.2176550843020076E-2</v>
      </c>
      <c r="BY223" s="30">
        <f t="shared" si="230"/>
        <v>1.1332607245275519</v>
      </c>
      <c r="BZ223" s="30">
        <f t="shared" si="231"/>
        <v>1.0121679345315635</v>
      </c>
      <c r="CA223" s="30">
        <f>('Config sheet'!$C$132*(AJ223-AI223) - 'Config sheet'!$C$133*GERC_A_PARA!AJ223)*10^5</f>
        <v>96033.681059110517</v>
      </c>
      <c r="CB223" s="30">
        <f>('Config sheet'!$C$132*(AJ223-AI223) + 'Config sheet'!$C$133*AI223)*10^5</f>
        <v>120500.53955162791</v>
      </c>
      <c r="CC223" s="30">
        <f>'Config sheet'!$C$148</f>
        <v>386976</v>
      </c>
      <c r="CD223" s="30">
        <f t="shared" si="266"/>
        <v>14.47999693248596</v>
      </c>
      <c r="CE223" s="30"/>
      <c r="CF223" s="30"/>
      <c r="CG223" s="30"/>
      <c r="CH223" s="30"/>
      <c r="CI223" s="30"/>
      <c r="CJ223" s="30"/>
      <c r="CK223" s="30"/>
      <c r="CL223" s="30"/>
      <c r="CM223" s="46">
        <f>P223+'Config sheet'!$O$9-'Config sheet'!$C$139</f>
        <v>34.728900000000003</v>
      </c>
      <c r="CN223" s="46">
        <f>Q223+'Config sheet'!$O$9+'Config sheet'!C$140</f>
        <v>64.328900000000004</v>
      </c>
      <c r="CO223" s="27">
        <f t="shared" si="232"/>
        <v>1.8523160825709999</v>
      </c>
      <c r="CP223" s="46">
        <f>'Config sheet'!$N$47</f>
        <v>1852.7346826837274</v>
      </c>
      <c r="CQ223" s="27">
        <f>'Config sheet'!$N$42</f>
        <v>970.82423361890676</v>
      </c>
      <c r="CR223" s="27">
        <f>'Config sheet'!$N$46</f>
        <v>881.91044906482068</v>
      </c>
      <c r="CS223" s="27">
        <f t="shared" si="233"/>
        <v>1.3861133723571146</v>
      </c>
      <c r="CT223" s="27">
        <f>'Config sheet'!$N$50/100*GERC_A_PARA!CQ223</f>
        <v>274.64617569078871</v>
      </c>
      <c r="CU223" s="27">
        <f t="shared" si="234"/>
        <v>274.64617569078871</v>
      </c>
      <c r="CV223" s="27">
        <f t="shared" si="235"/>
        <v>428.46405481229391</v>
      </c>
      <c r="CW223" s="27">
        <f t="shared" si="236"/>
        <v>1245.4704093096955</v>
      </c>
      <c r="CX223" s="27">
        <f t="shared" si="237"/>
        <v>798.34861527136513</v>
      </c>
      <c r="CY223" s="27">
        <f>'Config sheet'!$N$51/100*GERC_A_PARA!CR223</f>
        <v>198.78261521921058</v>
      </c>
      <c r="CZ223" s="27">
        <f t="shared" si="238"/>
        <v>198.78261521921058</v>
      </c>
      <c r="DA223" s="27">
        <f t="shared" si="239"/>
        <v>310.1124751829978</v>
      </c>
      <c r="DB223" s="27">
        <f t="shared" si="240"/>
        <v>1080.6930642840312</v>
      </c>
      <c r="DC223" s="27">
        <f t="shared" si="241"/>
        <v>692.72606153904258</v>
      </c>
      <c r="DD223" s="50">
        <f t="shared" si="242"/>
        <v>84.155949780103484</v>
      </c>
      <c r="DE223" s="50">
        <f t="shared" si="243"/>
        <v>87.376285190651544</v>
      </c>
      <c r="DF223" s="50">
        <f t="shared" si="244"/>
        <v>53.944104550047079</v>
      </c>
      <c r="DG223" s="50">
        <f t="shared" si="245"/>
        <v>56.008344933843397</v>
      </c>
      <c r="DH223" s="27">
        <f t="shared" si="246"/>
        <v>85.766117485377521</v>
      </c>
      <c r="DI223">
        <f>'Config sheet'!$N$59</f>
        <v>71.978923438716066</v>
      </c>
      <c r="DJ223" s="21">
        <f t="shared" si="267"/>
        <v>70.371171113661376</v>
      </c>
      <c r="DK223" s="19">
        <f>Coeff_Summary!$B$11+Coeff_Summary!$D$11*(F223)+Coeff_Summary!$E$11*CM223*100+Coeff_Summary!$F$11*(F223)^2+Coeff_Summary!$G$11*(F223)*CM223*100+Coeff_Summary!$H$11*(CM223*100)^2</f>
        <v>0.93852634831868453</v>
      </c>
      <c r="DL223" s="19">
        <f>Coeff_Summary!$B$9+Coeff_Summary!$D$9*(G223)+Coeff_Summary!$E$9*CN223*100+Coeff_Summary!$F$9*(G223)^2+Coeff_Summary!$G$9*(G223)*CN223*100+Coeff_Summary!$H$9*(CN223*100)^2</f>
        <v>0.95474186723495802</v>
      </c>
      <c r="DM223" s="30">
        <f t="shared" si="268"/>
        <v>0.94663410777682122</v>
      </c>
      <c r="DN223">
        <f>DK223*8314.4*(GERC_A_PARA!F223+273)/('Config sheet'!$N$28*GERC_A_PARA!CM223*10^5)</f>
        <v>4.0157953530164839E-2</v>
      </c>
      <c r="DO223">
        <f>DL223*(8314.4/'Config sheet'!$N$28)*((GERC_A_PARA!G223+273)/(GERC_A_PARA!CN223*10^5))</f>
        <v>2.6186064512396526E-2</v>
      </c>
      <c r="DP223" s="30">
        <f t="shared" si="269"/>
        <v>1589.0186046428621</v>
      </c>
      <c r="DQ223" s="30">
        <f t="shared" si="247"/>
        <v>39569.212695294926</v>
      </c>
      <c r="DR223" s="30">
        <f t="shared" si="248"/>
        <v>1018.563583024172</v>
      </c>
      <c r="DS223" s="30">
        <f t="shared" si="249"/>
        <v>38897.161600666732</v>
      </c>
      <c r="DT223" s="19">
        <f>(Coeff_Summary!$B$5+Coeff_Summary!$D$5*(F223)+Coeff_Summary!$E$5*CM223*100+Coeff_Summary!$F$5*(F223)^2+Coeff_Summary!$G$5*(F223)*CM223*100+Coeff_Summary!$H$5*(CM223*100)^2+Coeff_Summary!$B$3+Coeff_Summary!$D$3*(G223)+Coeff_Summary!$E$3*CN223*100+Coeff_Summary!$F$3*(G223)^2+Coeff_Summary!$G$3*(G223)*CN223*100+Coeff_Summary!$H$3*(CN223*100)^2)/2</f>
        <v>1.4167893197555324</v>
      </c>
      <c r="DU223" s="30">
        <f t="shared" si="270"/>
        <v>3.399293726112151</v>
      </c>
      <c r="DV223" s="30">
        <f>DM223*(8314.4/'Config sheet'!$N$28)*(273+F223)*DU223*((CO223^(1/DU223))-1)</f>
        <v>95073.567838151954</v>
      </c>
      <c r="DW223" s="30">
        <f t="shared" si="250"/>
        <v>350.87234606174121</v>
      </c>
      <c r="DX223" s="30">
        <f t="shared" si="251"/>
        <v>347.51</v>
      </c>
      <c r="DY223" s="30">
        <f t="shared" si="252"/>
        <v>106.13231089137552</v>
      </c>
      <c r="DZ223" s="30">
        <f t="shared" si="253"/>
        <v>984.61643351181135</v>
      </c>
      <c r="EA223" s="65">
        <f>Coeff_Summary!$B$9+Coeff_Summary!$D$9*(DW223-273)+Coeff_Summary!$E$9*CN223*100+Coeff_Summary!$F$9*(DW223-273)^2+Coeff_Summary!$G$9*(DW223-273)*CN223*100+Coeff_Summary!$H$9*(CN223*100)^2</f>
        <v>0.95720003838675882</v>
      </c>
      <c r="EB223" s="30">
        <f>EA223*(8314.4/'Config sheet'!$C$28)*(DW223/(CM223*10^5))</f>
        <v>4.910027279127064E-2</v>
      </c>
      <c r="EC223" s="30">
        <f t="shared" si="254"/>
        <v>1.2226786595185619</v>
      </c>
      <c r="ED223" s="30">
        <f t="shared" si="255"/>
        <v>1.0172776384438467</v>
      </c>
      <c r="EE223" s="30">
        <f>('Config sheet'!$N$132*(CN223-CM223) - 'Config sheet'!$N$133*GERC_A_PARA!CN223)*10^5</f>
        <v>108419.25864756048</v>
      </c>
      <c r="EF223" s="30">
        <f>('Config sheet'!$N$132*(CN223-CM223) + 'Config sheet'!$N$133*CM223)*10^5</f>
        <v>149907.1814241815</v>
      </c>
      <c r="EG223" s="30">
        <f>'Config sheet'!$N$148</f>
        <v>386976</v>
      </c>
      <c r="EH223" s="30">
        <f t="shared" si="256"/>
        <v>2391.1413561960344</v>
      </c>
      <c r="EI223" s="30">
        <f>'Config sheet'!$E$127+'Config sheet'!$P$127</f>
        <v>3308.2</v>
      </c>
      <c r="EJ223" s="30"/>
      <c r="EK223" s="63">
        <f t="shared" si="257"/>
        <v>52452.307769767067</v>
      </c>
      <c r="EL223" s="63">
        <f t="shared" si="278"/>
        <v>51821.744179282134</v>
      </c>
      <c r="EM223" s="63">
        <f t="shared" si="279"/>
        <v>39569.212695294926</v>
      </c>
      <c r="EN223" s="63">
        <f t="shared" si="280"/>
        <v>38897.161600666732</v>
      </c>
      <c r="EO223" s="30">
        <f>BL223*(('Config sheet'!$D$8+273)/(C223+273))*(GERC_A_PARA!AI223/'Config sheet'!$D$7)*(1/GERC_A_PARA!BG223)*24*10^-3</f>
        <v>1820.4495233119621</v>
      </c>
      <c r="EP223" s="30">
        <f>BN223*(('Config sheet'!$D$8+273)/(D223+273))*(GERC_A_PARA!AJ223/'Config sheet'!$D$7)*(1/GERC_A_PARA!BH223)*24*10^-3</f>
        <v>1798.5647057219571</v>
      </c>
      <c r="EQ223" s="30">
        <f t="shared" si="271"/>
        <v>1809.5071145169595</v>
      </c>
      <c r="ER223" s="30">
        <f>DP223*(('Config sheet'!$D$8+273)/(F223+273))*(CM223/'Config sheet'!$D$7)*(1/DK223)*24*10^-3</f>
        <v>1373.3190673928507</v>
      </c>
      <c r="ES223" s="30">
        <f>DR223*(('Config sheet'!$D$8+273)/(G223+273))*(CN223/'Config sheet'!$D$7)*(1/DL223)*24*10^-3</f>
        <v>1349.9943530594553</v>
      </c>
      <c r="ET223" s="30">
        <f t="shared" si="272"/>
        <v>1361.6567102261529</v>
      </c>
      <c r="EU223">
        <f t="shared" si="273"/>
        <v>1.0121679345315633</v>
      </c>
      <c r="EV223">
        <f t="shared" si="274"/>
        <v>1.0172776384438462</v>
      </c>
      <c r="EW223" s="30">
        <f t="shared" si="275"/>
        <v>0.77729726034246027</v>
      </c>
      <c r="EX223" s="30">
        <f>'Config sheet'!$C$123/('Config sheet'!$F$17*10^-3)</f>
        <v>1.2841244171864261</v>
      </c>
      <c r="EY223" s="30">
        <f t="shared" si="276"/>
        <v>0.72310181128419648</v>
      </c>
      <c r="EZ223" s="30">
        <f>'Config sheet'!$N$123/('Config sheet'!$Q$17*10^-3)</f>
        <v>1.4616189626248377</v>
      </c>
      <c r="FA223" s="1" t="s">
        <v>630</v>
      </c>
      <c r="FB223" s="30">
        <f t="shared" si="277"/>
        <v>-3.3623460617412206</v>
      </c>
      <c r="FC223" s="30"/>
    </row>
    <row r="224" spans="1:159" x14ac:dyDescent="0.25">
      <c r="A224" s="1">
        <v>43491</v>
      </c>
      <c r="B224" s="2">
        <v>0.37638888888888888</v>
      </c>
      <c r="C224">
        <v>23.82</v>
      </c>
      <c r="D224">
        <v>76.2</v>
      </c>
      <c r="E224">
        <v>20.2</v>
      </c>
      <c r="F224">
        <v>20.16</v>
      </c>
      <c r="G224">
        <v>74.83</v>
      </c>
      <c r="H224">
        <v>66.47</v>
      </c>
      <c r="I224">
        <v>71.66</v>
      </c>
      <c r="J224">
        <v>72.02</v>
      </c>
      <c r="K224">
        <v>72.16</v>
      </c>
      <c r="L224">
        <v>69.62</v>
      </c>
      <c r="M224">
        <v>21.88</v>
      </c>
      <c r="N224">
        <v>34.49</v>
      </c>
      <c r="O224">
        <v>34</v>
      </c>
      <c r="P224">
        <v>33.93</v>
      </c>
      <c r="Q224">
        <v>62.91</v>
      </c>
      <c r="R224">
        <v>3.72</v>
      </c>
      <c r="S224">
        <v>79.38</v>
      </c>
      <c r="T224">
        <v>74.7</v>
      </c>
      <c r="U224">
        <v>71.680000000000007</v>
      </c>
      <c r="V224">
        <v>71.680000000000007</v>
      </c>
      <c r="W224">
        <v>3.13</v>
      </c>
      <c r="X224">
        <v>2.52</v>
      </c>
      <c r="Y224">
        <v>3.54</v>
      </c>
      <c r="Z224">
        <v>3.6</v>
      </c>
      <c r="AA224">
        <v>4.66</v>
      </c>
      <c r="AB224">
        <v>4.4000000000000004</v>
      </c>
      <c r="AC224">
        <v>3.94</v>
      </c>
      <c r="AD224">
        <v>1.72</v>
      </c>
      <c r="AE224">
        <v>1.66</v>
      </c>
      <c r="AF224">
        <v>1.87</v>
      </c>
      <c r="AH224" s="4" t="str">
        <f t="shared" si="211"/>
        <v>ON</v>
      </c>
      <c r="AI224" s="31">
        <f>M224+'Config sheet'!$D$9-'Config sheet'!$C$139</f>
        <v>22.838899999999999</v>
      </c>
      <c r="AJ224" s="31">
        <f>N224+'Config sheet'!$D$9+'Config sheet'!$C$140</f>
        <v>35.8489</v>
      </c>
      <c r="AK224" s="25">
        <f t="shared" si="212"/>
        <v>1.5696421456374869</v>
      </c>
      <c r="AL224" s="46">
        <f>'Config sheet'!$C$47</f>
        <v>3546.9708798579968</v>
      </c>
      <c r="AM224" s="4">
        <f>'Config sheet'!$C$42</f>
        <v>1817.9423322060413</v>
      </c>
      <c r="AN224" s="25">
        <f>'Config sheet'!$C$46</f>
        <v>1729.0285476519553</v>
      </c>
      <c r="AO224" s="25">
        <f t="shared" si="213"/>
        <v>1.5636584631717647</v>
      </c>
      <c r="AP224" s="25">
        <f>'Config sheet'!$C$50/100*GERC_A_PARA!AM224</f>
        <v>351.771841281869</v>
      </c>
      <c r="AQ224" s="25">
        <f t="shared" si="214"/>
        <v>351.771841281869</v>
      </c>
      <c r="AR224" s="25">
        <f t="shared" si="215"/>
        <v>469.33252156584399</v>
      </c>
      <c r="AS224" s="27">
        <f t="shared" si="216"/>
        <v>2169.7141734879106</v>
      </c>
      <c r="AT224" s="25">
        <f t="shared" si="217"/>
        <v>1626.233671846951</v>
      </c>
      <c r="AU224" s="25">
        <f>'Config sheet'!$C$51/100*GERC_A_PARA!AN224</f>
        <v>266.0974934836359</v>
      </c>
      <c r="AV224" s="25">
        <f t="shared" si="218"/>
        <v>266.0974934836359</v>
      </c>
      <c r="AW224" s="25">
        <f t="shared" si="219"/>
        <v>355.02616452734975</v>
      </c>
      <c r="AX224" s="27">
        <f t="shared" si="220"/>
        <v>1995.1260411355911</v>
      </c>
      <c r="AY224" s="25">
        <f t="shared" si="221"/>
        <v>1495.3772194139569</v>
      </c>
      <c r="AZ224" s="31">
        <f t="shared" si="258"/>
        <v>93.533310809627437</v>
      </c>
      <c r="BA224" s="31">
        <f t="shared" si="259"/>
        <v>94.856726271843215</v>
      </c>
      <c r="BB224" s="31">
        <f t="shared" si="260"/>
        <v>70.104634673342176</v>
      </c>
      <c r="BC224" s="31">
        <f t="shared" si="261"/>
        <v>71.096554628881066</v>
      </c>
      <c r="BD224" s="25">
        <f t="shared" si="222"/>
        <v>94.195018540735333</v>
      </c>
      <c r="BE224">
        <f>'Config sheet'!$D$59</f>
        <v>82.44</v>
      </c>
      <c r="BF224" s="30">
        <f t="shared" si="262"/>
        <v>82.39780659592347</v>
      </c>
      <c r="BG224" s="19">
        <f>Coeff_Summary!$B$10+Coeff_Summary!$D$10*(C224)+Coeff_Summary!$E$10*AI224*100+Coeff_Summary!$F$10*(C224)^2+Coeff_Summary!$G$10*(C224)*AI224*100+Coeff_Summary!$H$10*(AI224*100)^2</f>
        <v>0.96050637984597442</v>
      </c>
      <c r="BH224" s="19">
        <f>Coeff_Summary!$B$8+Coeff_Summary!$D$8*(D224)+Coeff_Summary!$E$8*AJ224*100+Coeff_Summary!$F$8*(D224)^2+Coeff_Summary!$G$8*(D224)*AJ224*100+Coeff_Summary!$H$8*(AJ224*100)^2</f>
        <v>0.97228795455571526</v>
      </c>
      <c r="BI224" s="30">
        <f t="shared" si="263"/>
        <v>0.9663971672008449</v>
      </c>
      <c r="BJ224" s="30">
        <f>BG224*8314.4*(GERC_A_PARA!C224+273)/('Config sheet'!$C$28*AI224*10^5)</f>
        <v>6.3378406586154068E-2</v>
      </c>
      <c r="BK224">
        <f>BH224*(8314.4/'Config sheet'!$C$28)*(BT224/(AJ224*10^5))</f>
        <v>4.8085749636774852E-2</v>
      </c>
      <c r="BL224" s="30">
        <f t="shared" si="264"/>
        <v>3341.0698779167233</v>
      </c>
      <c r="BM224" s="30">
        <f t="shared" si="223"/>
        <v>52716.217681727401</v>
      </c>
      <c r="BN224" s="30">
        <f t="shared" si="224"/>
        <v>2504.1825332815115</v>
      </c>
      <c r="BO224" s="30">
        <f t="shared" si="225"/>
        <v>52077.435668516053</v>
      </c>
      <c r="BP224" s="19">
        <f>(Coeff_Summary!$B$4+Coeff_Summary!$D$4*(C224)+Coeff_Summary!$E$4*AI224*100+Coeff_Summary!$F$4*(C224)^2+Coeff_Summary!$G$4*(C224)*AI224*100+Coeff_Summary!$H$4*(AI224*100)^2+Coeff_Summary!$B$2+Coeff_Summary!$D$2*(D224)+Coeff_Summary!$E$2*AJ224*100+Coeff_Summary!$F$2*(D224)^2+Coeff_Summary!$G$2*(D224)*AJ224*100+Coeff_Summary!$H$2*(AJ224*100)^2)/2</f>
        <v>1.3625954253699175</v>
      </c>
      <c r="BQ224" s="30">
        <f t="shared" si="265"/>
        <v>3.7578946948373839</v>
      </c>
      <c r="BR224" s="30">
        <f>BI224*(8314.4/'Config sheet'!$C$28)*(273+C224)*BQ224*((AK224^(1/BQ224))-1)</f>
        <v>69761.217598751959</v>
      </c>
      <c r="BS224" s="30">
        <f t="shared" si="226"/>
        <v>334.65473646404058</v>
      </c>
      <c r="BT224" s="30">
        <f t="shared" si="227"/>
        <v>349.2</v>
      </c>
      <c r="BU224" s="52">
        <f t="shared" si="228"/>
        <v>72.231264727072499</v>
      </c>
      <c r="BV224" s="30">
        <f t="shared" si="229"/>
        <v>1414.264287299143</v>
      </c>
      <c r="BW224" s="65">
        <f>Coeff_Summary!$B$8+Coeff_Summary!$D$8*(BS224-273)+Coeff_Summary!$E$8*AJ224*100+Coeff_Summary!$F$8*(BS224-273)^2+Coeff_Summary!$G$8*(BS224-273)*AJ224*100+Coeff_Summary!$H$8*(AJ224*100)^2</f>
        <v>0.96545647850688332</v>
      </c>
      <c r="BX224" s="30">
        <f>BW224*(8314.4/'Config sheet'!$C$28)*(BS224/(AI224*10^5))</f>
        <v>7.182532154115466E-2</v>
      </c>
      <c r="BY224" s="30">
        <f t="shared" si="230"/>
        <v>1.1332774900788678</v>
      </c>
      <c r="BZ224" s="30">
        <f t="shared" si="231"/>
        <v>1.0122660035965929</v>
      </c>
      <c r="CA224" s="30">
        <f>('Config sheet'!$C$132*(AJ224-AI224) - 'Config sheet'!$C$133*GERC_A_PARA!AJ224)*10^5</f>
        <v>96394.836814837312</v>
      </c>
      <c r="CB224" s="30">
        <f>('Config sheet'!$C$132*(AJ224-AI224) + 'Config sheet'!$C$133*AI224)*10^5</f>
        <v>120974.77816554143</v>
      </c>
      <c r="CC224" s="30">
        <f>'Config sheet'!$C$148</f>
        <v>386976</v>
      </c>
      <c r="CD224" s="30">
        <f t="shared" si="266"/>
        <v>14.545263535959407</v>
      </c>
      <c r="CE224" s="30"/>
      <c r="CF224" s="30"/>
      <c r="CG224" s="30"/>
      <c r="CH224" s="30"/>
      <c r="CI224" s="30"/>
      <c r="CJ224" s="30"/>
      <c r="CK224" s="30"/>
      <c r="CL224" s="30"/>
      <c r="CM224" s="46">
        <f>P224+'Config sheet'!$O$9-'Config sheet'!$C$139</f>
        <v>34.8889</v>
      </c>
      <c r="CN224" s="46">
        <f>Q224+'Config sheet'!$O$9+'Config sheet'!C$140</f>
        <v>64.268900000000002</v>
      </c>
      <c r="CO224" s="27">
        <f t="shared" si="232"/>
        <v>1.842101642642789</v>
      </c>
      <c r="CP224" s="46">
        <f>'Config sheet'!$N$47</f>
        <v>1852.7346826837274</v>
      </c>
      <c r="CQ224" s="27">
        <f>'Config sheet'!$N$42</f>
        <v>970.82423361890676</v>
      </c>
      <c r="CR224" s="27">
        <f>'Config sheet'!$N$46</f>
        <v>881.91044906482068</v>
      </c>
      <c r="CS224" s="27">
        <f t="shared" si="233"/>
        <v>1.388703646200391</v>
      </c>
      <c r="CT224" s="27">
        <f>'Config sheet'!$N$50/100*GERC_A_PARA!CQ224</f>
        <v>274.64617569078871</v>
      </c>
      <c r="CU224" s="27">
        <f t="shared" si="234"/>
        <v>274.64617569078871</v>
      </c>
      <c r="CV224" s="27">
        <f t="shared" si="235"/>
        <v>426.40748757551489</v>
      </c>
      <c r="CW224" s="27">
        <f t="shared" si="236"/>
        <v>1245.4704093096955</v>
      </c>
      <c r="CX224" s="27">
        <f t="shared" si="237"/>
        <v>802.19905798997297</v>
      </c>
      <c r="CY224" s="27">
        <f>'Config sheet'!$N$51/100*GERC_A_PARA!CR224</f>
        <v>198.78261521921058</v>
      </c>
      <c r="CZ224" s="27">
        <f t="shared" si="238"/>
        <v>198.78261521921058</v>
      </c>
      <c r="DA224" s="27">
        <f t="shared" si="239"/>
        <v>308.62397889255124</v>
      </c>
      <c r="DB224" s="27">
        <f t="shared" si="240"/>
        <v>1080.6930642840312</v>
      </c>
      <c r="DC224" s="27">
        <f t="shared" si="241"/>
        <v>696.06708570896149</v>
      </c>
      <c r="DD224" s="50">
        <f t="shared" si="242"/>
        <v>84.367787017531384</v>
      </c>
      <c r="DE224" s="50">
        <f t="shared" si="243"/>
        <v>87.545066079008748</v>
      </c>
      <c r="DF224" s="50">
        <f t="shared" si="244"/>
        <v>54.340720393087459</v>
      </c>
      <c r="DG224" s="50">
        <f t="shared" si="245"/>
        <v>56.387184324334996</v>
      </c>
      <c r="DH224" s="27">
        <f t="shared" si="246"/>
        <v>85.956426548270059</v>
      </c>
      <c r="DI224">
        <f>'Config sheet'!$N$59</f>
        <v>71.978923438716066</v>
      </c>
      <c r="DJ224" s="21">
        <f t="shared" si="267"/>
        <v>70.660189453490645</v>
      </c>
      <c r="DK224" s="19">
        <f>Coeff_Summary!$B$11+Coeff_Summary!$D$11*(F224)+Coeff_Summary!$E$11*CM224*100+Coeff_Summary!$F$11*(F224)^2+Coeff_Summary!$G$11*(F224)*CM224*100+Coeff_Summary!$H$11*(CM224*100)^2</f>
        <v>0.9386876794620691</v>
      </c>
      <c r="DL224" s="19">
        <f>Coeff_Summary!$B$9+Coeff_Summary!$D$9*(G224)+Coeff_Summary!$E$9*CN224*100+Coeff_Summary!$F$9*(G224)^2+Coeff_Summary!$G$9*(G224)*CN224*100+Coeff_Summary!$H$9*(CN224*100)^2</f>
        <v>0.95501045805655294</v>
      </c>
      <c r="DM224" s="30">
        <f t="shared" si="268"/>
        <v>0.94684906875931096</v>
      </c>
      <c r="DN224">
        <f>DK224*8314.4*(GERC_A_PARA!F224+273)/('Config sheet'!$N$28*GERC_A_PARA!CM224*10^5)</f>
        <v>4.0046230094512511E-2</v>
      </c>
      <c r="DO224">
        <f>DL224*(8314.4/'Config sheet'!$N$28)*((GERC_A_PARA!G224+273)/(GERC_A_PARA!CN224*10^5))</f>
        <v>2.6242027245887818E-2</v>
      </c>
      <c r="DP224" s="30">
        <f t="shared" si="269"/>
        <v>1592.5445266553625</v>
      </c>
      <c r="DQ224" s="30">
        <f t="shared" si="247"/>
        <v>39767.651609073357</v>
      </c>
      <c r="DR224" s="30">
        <f t="shared" si="248"/>
        <v>1025.7471470543385</v>
      </c>
      <c r="DS224" s="30">
        <f t="shared" si="249"/>
        <v>39087.953740886209</v>
      </c>
      <c r="DT224" s="19">
        <f>(Coeff_Summary!$B$5+Coeff_Summary!$D$5*(F224)+Coeff_Summary!$E$5*CM224*100+Coeff_Summary!$F$5*(F224)^2+Coeff_Summary!$G$5*(F224)*CM224*100+Coeff_Summary!$H$5*(CM224*100)^2+Coeff_Summary!$B$3+Coeff_Summary!$D$3*(G224)+Coeff_Summary!$E$3*CN224*100+Coeff_Summary!$F$3*(G224)^2+Coeff_Summary!$G$3*(G224)*CN224*100+Coeff_Summary!$H$3*(CN224*100)^2)/2</f>
        <v>1.4163071238506091</v>
      </c>
      <c r="DU224" s="30">
        <f t="shared" si="270"/>
        <v>3.4020727552066772</v>
      </c>
      <c r="DV224" s="30">
        <f>DM224*(8314.4/'Config sheet'!$N$28)*(273+F224)*DU224*((CO224^(1/DU224))-1)</f>
        <v>94310.491600762834</v>
      </c>
      <c r="DW224" s="30">
        <f t="shared" si="250"/>
        <v>350.82503641944186</v>
      </c>
      <c r="DX224" s="30">
        <f t="shared" si="251"/>
        <v>347.83</v>
      </c>
      <c r="DY224" s="30">
        <f t="shared" si="252"/>
        <v>105.47839110927723</v>
      </c>
      <c r="DZ224" s="30">
        <f t="shared" si="253"/>
        <v>987.69750467815231</v>
      </c>
      <c r="EA224" s="65">
        <f>Coeff_Summary!$B$9+Coeff_Summary!$D$9*(DW224-273)+Coeff_Summary!$E$9*CN224*100+Coeff_Summary!$F$9*(DW224-273)^2+Coeff_Summary!$G$9*(DW224-273)*CN224*100+Coeff_Summary!$H$9*(CN224*100)^2</f>
        <v>0.95719462870875027</v>
      </c>
      <c r="EB224" s="30">
        <f>EA224*(8314.4/'Config sheet'!$C$28)*(DW224/(CM224*10^5))</f>
        <v>4.8868233411940964E-2</v>
      </c>
      <c r="EC224" s="30">
        <f t="shared" si="254"/>
        <v>1.2202954759189009</v>
      </c>
      <c r="ED224" s="30">
        <f t="shared" si="255"/>
        <v>1.0173889345216907</v>
      </c>
      <c r="EE224" s="30">
        <f>('Config sheet'!$N$132*(CN224-CM224) - 'Config sheet'!$N$133*GERC_A_PARA!CN224)*10^5</f>
        <v>107438.32047185391</v>
      </c>
      <c r="EF224" s="30">
        <f>('Config sheet'!$N$132*(CN224-CM224) + 'Config sheet'!$N$133*CM224)*10^5</f>
        <v>148968.12578854407</v>
      </c>
      <c r="EG224" s="30">
        <f>'Config sheet'!$N$148</f>
        <v>386976</v>
      </c>
      <c r="EH224" s="30">
        <f t="shared" si="256"/>
        <v>2401.9617919772954</v>
      </c>
      <c r="EI224" s="30">
        <f>'Config sheet'!$E$127+'Config sheet'!$P$127</f>
        <v>3308.2</v>
      </c>
      <c r="EJ224" s="30"/>
      <c r="EK224" s="63">
        <f t="shared" si="257"/>
        <v>52716.217681727401</v>
      </c>
      <c r="EL224" s="63">
        <f t="shared" si="278"/>
        <v>52077.435668516053</v>
      </c>
      <c r="EM224" s="63">
        <f t="shared" si="279"/>
        <v>39767.651609073357</v>
      </c>
      <c r="EN224" s="63">
        <f t="shared" si="280"/>
        <v>39087.953740886209</v>
      </c>
      <c r="EO224" s="30">
        <f>BL224*(('Config sheet'!$D$8+273)/(C224+273))*(GERC_A_PARA!AI224/'Config sheet'!$D$7)*(1/GERC_A_PARA!BG224)*24*10^-3</f>
        <v>1829.608980614285</v>
      </c>
      <c r="EP224" s="30">
        <f>BN224*(('Config sheet'!$D$8+273)/(D224+273))*(GERC_A_PARA!AJ224/'Config sheet'!$D$7)*(1/GERC_A_PARA!BH224)*24*10^-3</f>
        <v>1807.4389282201162</v>
      </c>
      <c r="EQ224" s="30">
        <f t="shared" si="271"/>
        <v>1818.5239544172005</v>
      </c>
      <c r="ER224" s="30">
        <f>DP224*(('Config sheet'!$D$8+273)/(F224+273))*(CM224/'Config sheet'!$D$7)*(1/DK224)*24*10^-3</f>
        <v>1380.2062386414475</v>
      </c>
      <c r="ES224" s="30">
        <f>DR224*(('Config sheet'!$D$8+273)/(G224+273))*(CN224/'Config sheet'!$D$7)*(1/DL224)*24*10^-3</f>
        <v>1356.6161295928873</v>
      </c>
      <c r="ET224" s="30">
        <f t="shared" si="272"/>
        <v>1368.4111841171675</v>
      </c>
      <c r="EU224">
        <f t="shared" si="273"/>
        <v>1.0122660035965922</v>
      </c>
      <c r="EV224">
        <f t="shared" si="274"/>
        <v>1.0173889345216907</v>
      </c>
      <c r="EW224" s="30">
        <f t="shared" si="275"/>
        <v>0.77769901455732304</v>
      </c>
      <c r="EX224" s="30">
        <f>'Config sheet'!$C$123/('Config sheet'!$F$17*10^-3)</f>
        <v>1.2841244171864261</v>
      </c>
      <c r="EY224" s="30">
        <f t="shared" si="276"/>
        <v>0.72178415094975035</v>
      </c>
      <c r="EZ224" s="30">
        <f>'Config sheet'!$N$123/('Config sheet'!$Q$17*10^-3)</f>
        <v>1.4616189626248377</v>
      </c>
      <c r="FA224" s="1" t="s">
        <v>631</v>
      </c>
      <c r="FB224" s="30">
        <f t="shared" si="277"/>
        <v>-2.9950364194418739</v>
      </c>
      <c r="FC224" s="30"/>
    </row>
    <row r="225" spans="1:159" x14ac:dyDescent="0.25">
      <c r="A225" s="1">
        <v>43491</v>
      </c>
      <c r="B225" s="2">
        <v>0.41805555555555557</v>
      </c>
      <c r="C225">
        <v>23.82</v>
      </c>
      <c r="D225">
        <v>76.510000000000005</v>
      </c>
      <c r="E225">
        <v>21</v>
      </c>
      <c r="F225">
        <v>20.96</v>
      </c>
      <c r="G225">
        <v>75.790000000000006</v>
      </c>
      <c r="H225">
        <v>66.41</v>
      </c>
      <c r="I225">
        <v>71.62</v>
      </c>
      <c r="J225">
        <v>72.010000000000005</v>
      </c>
      <c r="K225">
        <v>72.099999999999994</v>
      </c>
      <c r="L225">
        <v>69.569999999999993</v>
      </c>
      <c r="M225">
        <v>21.77</v>
      </c>
      <c r="N225">
        <v>34.42</v>
      </c>
      <c r="O225">
        <v>33.94</v>
      </c>
      <c r="P225">
        <v>33.869999999999997</v>
      </c>
      <c r="Q225">
        <v>62.93</v>
      </c>
      <c r="R225">
        <v>3.72</v>
      </c>
      <c r="S225">
        <v>78.58</v>
      </c>
      <c r="T225">
        <v>74.91</v>
      </c>
      <c r="U225">
        <v>71.760000000000005</v>
      </c>
      <c r="V225">
        <v>71.760000000000005</v>
      </c>
      <c r="W225">
        <v>3.16</v>
      </c>
      <c r="X225">
        <v>2.54</v>
      </c>
      <c r="Y225">
        <v>3.6</v>
      </c>
      <c r="Z225">
        <v>3.64</v>
      </c>
      <c r="AA225">
        <v>4.6900000000000004</v>
      </c>
      <c r="AB225">
        <v>4.41</v>
      </c>
      <c r="AC225">
        <v>3.91</v>
      </c>
      <c r="AD225">
        <v>1.91</v>
      </c>
      <c r="AE225">
        <v>1.26</v>
      </c>
      <c r="AF225">
        <v>2.11</v>
      </c>
      <c r="AH225" s="4" t="str">
        <f t="shared" si="211"/>
        <v>ON</v>
      </c>
      <c r="AI225" s="31">
        <f>M225+'Config sheet'!$D$9-'Config sheet'!$C$139</f>
        <v>22.728899999999999</v>
      </c>
      <c r="AJ225" s="31">
        <f>N225+'Config sheet'!$D$9+'Config sheet'!$C$140</f>
        <v>35.7789</v>
      </c>
      <c r="AK225" s="25">
        <f t="shared" si="212"/>
        <v>1.57415889022346</v>
      </c>
      <c r="AL225" s="46">
        <f>'Config sheet'!$C$47</f>
        <v>3546.9708798579968</v>
      </c>
      <c r="AM225" s="4">
        <f>'Config sheet'!$C$42</f>
        <v>1817.9423322060413</v>
      </c>
      <c r="AN225" s="25">
        <f>'Config sheet'!$C$46</f>
        <v>1729.0285476519553</v>
      </c>
      <c r="AO225" s="25">
        <f t="shared" si="213"/>
        <v>1.5628589104730308</v>
      </c>
      <c r="AP225" s="25">
        <f>'Config sheet'!$C$50/100*GERC_A_PARA!AM225</f>
        <v>351.771841281869</v>
      </c>
      <c r="AQ225" s="25">
        <f t="shared" si="214"/>
        <v>351.771841281869</v>
      </c>
      <c r="AR225" s="25">
        <f t="shared" si="215"/>
        <v>470.2655804198892</v>
      </c>
      <c r="AS225" s="27">
        <f t="shared" si="216"/>
        <v>2169.7141734879106</v>
      </c>
      <c r="AT225" s="25">
        <f t="shared" si="217"/>
        <v>1623.0070446187615</v>
      </c>
      <c r="AU225" s="25">
        <f>'Config sheet'!$C$51/100*GERC_A_PARA!AN225</f>
        <v>266.0974934836359</v>
      </c>
      <c r="AV225" s="25">
        <f t="shared" si="218"/>
        <v>266.0974934836359</v>
      </c>
      <c r="AW225" s="25">
        <f t="shared" si="219"/>
        <v>355.73197605970375</v>
      </c>
      <c r="AX225" s="27">
        <f t="shared" si="220"/>
        <v>1995.1260411355911</v>
      </c>
      <c r="AY225" s="25">
        <f t="shared" si="221"/>
        <v>1492.4102258409512</v>
      </c>
      <c r="AZ225" s="31">
        <f t="shared" si="258"/>
        <v>93.481985812265549</v>
      </c>
      <c r="BA225" s="31">
        <f t="shared" si="259"/>
        <v>94.815904994871659</v>
      </c>
      <c r="BB225" s="31">
        <f t="shared" si="260"/>
        <v>69.92714679757033</v>
      </c>
      <c r="BC225" s="31">
        <f t="shared" si="261"/>
        <v>70.924955751752336</v>
      </c>
      <c r="BD225" s="25">
        <f t="shared" si="222"/>
        <v>94.148945403568604</v>
      </c>
      <c r="BE225">
        <f>'Config sheet'!$D$59</f>
        <v>82.44</v>
      </c>
      <c r="BF225" s="30">
        <f t="shared" si="262"/>
        <v>82.287498339114975</v>
      </c>
      <c r="BG225" s="19">
        <f>Coeff_Summary!$B$10+Coeff_Summary!$D$10*(C225)+Coeff_Summary!$E$10*AI225*100+Coeff_Summary!$F$10*(C225)^2+Coeff_Summary!$G$10*(C225)*AI225*100+Coeff_Summary!$H$10*(AI225*100)^2</f>
        <v>0.9606822070461829</v>
      </c>
      <c r="BH225" s="19">
        <f>Coeff_Summary!$B$8+Coeff_Summary!$D$8*(D225)+Coeff_Summary!$E$8*AJ225*100+Coeff_Summary!$F$8*(D225)^2+Coeff_Summary!$G$8*(D225)*AJ225*100+Coeff_Summary!$H$8*(AJ225*100)^2</f>
        <v>0.97246763503361844</v>
      </c>
      <c r="BI225" s="30">
        <f t="shared" si="263"/>
        <v>0.96657492103990061</v>
      </c>
      <c r="BJ225" s="30">
        <f>BG225*8314.4*(GERC_A_PARA!C225+273)/('Config sheet'!$C$28*AI225*10^5)</f>
        <v>6.3696794107825611E-2</v>
      </c>
      <c r="BK225">
        <f>BH225*(8314.4/'Config sheet'!$C$28)*(BT225/(AJ225*10^5))</f>
        <v>4.8231510443707326E-2</v>
      </c>
      <c r="BL225" s="30">
        <f t="shared" si="264"/>
        <v>3339.4356771579824</v>
      </c>
      <c r="BM225" s="30">
        <f t="shared" si="223"/>
        <v>52427.060481332897</v>
      </c>
      <c r="BN225" s="30">
        <f t="shared" si="224"/>
        <v>2497.9915305460991</v>
      </c>
      <c r="BO225" s="30">
        <f t="shared" si="225"/>
        <v>51791.691936780458</v>
      </c>
      <c r="BP225" s="19">
        <f>(Coeff_Summary!$B$4+Coeff_Summary!$D$4*(C225)+Coeff_Summary!$E$4*AI225*100+Coeff_Summary!$F$4*(C225)^2+Coeff_Summary!$G$4*(C225)*AI225*100+Coeff_Summary!$H$4*(AI225*100)^2+Coeff_Summary!$B$2+Coeff_Summary!$D$2*(D225)+Coeff_Summary!$E$2*AJ225*100+Coeff_Summary!$F$2*(D225)^2+Coeff_Summary!$G$2*(D225)*AJ225*100+Coeff_Summary!$H$2*(AJ225*100)^2)/2</f>
        <v>1.3621689868253826</v>
      </c>
      <c r="BQ225" s="30">
        <f t="shared" si="265"/>
        <v>3.7611419982853018</v>
      </c>
      <c r="BR225" s="30">
        <f>BI225*(8314.4/'Config sheet'!$C$28)*(273+C225)*BQ225*((AK225^(1/BQ225))-1)</f>
        <v>70242.40162846219</v>
      </c>
      <c r="BS225" s="30">
        <f t="shared" si="226"/>
        <v>334.87581389298424</v>
      </c>
      <c r="BT225" s="30">
        <f t="shared" si="227"/>
        <v>349.51</v>
      </c>
      <c r="BU225" s="52">
        <f t="shared" si="228"/>
        <v>72.225875674671158</v>
      </c>
      <c r="BV225" s="30">
        <f t="shared" si="229"/>
        <v>1416.3139841695702</v>
      </c>
      <c r="BW225" s="65">
        <f>Coeff_Summary!$B$8+Coeff_Summary!$D$8*(BS225-273)+Coeff_Summary!$E$8*AJ225*100+Coeff_Summary!$F$8*(BS225-273)^2+Coeff_Summary!$G$8*(BS225-273)*AJ225*100+Coeff_Summary!$H$8*(AJ225*100)^2</f>
        <v>0.96562625068324082</v>
      </c>
      <c r="BX225" s="30">
        <f>BW225*(8314.4/'Config sheet'!$C$28)*(BS225/(AI225*10^5))</f>
        <v>7.223330936352082E-2</v>
      </c>
      <c r="BY225" s="30">
        <f t="shared" si="230"/>
        <v>1.1340179733574132</v>
      </c>
      <c r="BZ225" s="30">
        <f t="shared" si="231"/>
        <v>1.0122677696130877</v>
      </c>
      <c r="CA225" s="30">
        <f>('Config sheet'!$C$132*(AJ225-AI225) - 'Config sheet'!$C$133*GERC_A_PARA!AJ225)*10^5</f>
        <v>96766.688848755613</v>
      </c>
      <c r="CB225" s="30">
        <f>('Config sheet'!$C$132*(AJ225-AI225) + 'Config sheet'!$C$133*AI225)*10^5</f>
        <v>121271.24162733524</v>
      </c>
      <c r="CC225" s="30">
        <f>'Config sheet'!$C$148</f>
        <v>386976</v>
      </c>
      <c r="CD225" s="30">
        <f t="shared" si="266"/>
        <v>14.634186107015751</v>
      </c>
      <c r="CE225" s="30"/>
      <c r="CF225" s="30"/>
      <c r="CG225" s="30"/>
      <c r="CH225" s="30"/>
      <c r="CI225" s="30"/>
      <c r="CJ225" s="30"/>
      <c r="CK225" s="30"/>
      <c r="CL225" s="30"/>
      <c r="CM225" s="46">
        <f>P225+'Config sheet'!$O$9-'Config sheet'!$C$139</f>
        <v>34.828899999999997</v>
      </c>
      <c r="CN225" s="46">
        <f>Q225+'Config sheet'!$O$9+'Config sheet'!C$140</f>
        <v>64.288899999999998</v>
      </c>
      <c r="CO225" s="27">
        <f t="shared" si="232"/>
        <v>1.845849280339029</v>
      </c>
      <c r="CP225" s="46">
        <f>'Config sheet'!$N$47</f>
        <v>1852.7346826837274</v>
      </c>
      <c r="CQ225" s="27">
        <f>'Config sheet'!$N$42</f>
        <v>970.82423361890676</v>
      </c>
      <c r="CR225" s="27">
        <f>'Config sheet'!$N$46</f>
        <v>881.91044906482068</v>
      </c>
      <c r="CS225" s="27">
        <f t="shared" si="233"/>
        <v>1.3870134014233637</v>
      </c>
      <c r="CT225" s="27">
        <f>'Config sheet'!$N$50/100*GERC_A_PARA!CQ225</f>
        <v>274.64617569078871</v>
      </c>
      <c r="CU225" s="27">
        <f t="shared" si="234"/>
        <v>274.64617569078871</v>
      </c>
      <c r="CV225" s="27">
        <f t="shared" si="235"/>
        <v>427.26174153990223</v>
      </c>
      <c r="CW225" s="27">
        <f t="shared" si="236"/>
        <v>1245.4704093096955</v>
      </c>
      <c r="CX225" s="27">
        <f t="shared" si="237"/>
        <v>800.59516590488727</v>
      </c>
      <c r="CY225" s="27">
        <f>'Config sheet'!$N$51/100*GERC_A_PARA!CR225</f>
        <v>198.78261521921058</v>
      </c>
      <c r="CZ225" s="27">
        <f t="shared" si="238"/>
        <v>198.78261521921058</v>
      </c>
      <c r="DA225" s="27">
        <f t="shared" si="239"/>
        <v>309.24226835780661</v>
      </c>
      <c r="DB225" s="27">
        <f t="shared" si="240"/>
        <v>1080.6930642840312</v>
      </c>
      <c r="DC225" s="27">
        <f t="shared" si="241"/>
        <v>694.67539061989635</v>
      </c>
      <c r="DD225" s="50">
        <f t="shared" si="242"/>
        <v>84.279794368109876</v>
      </c>
      <c r="DE225" s="50">
        <f t="shared" si="243"/>
        <v>87.474958114429015</v>
      </c>
      <c r="DF225" s="50">
        <f t="shared" si="244"/>
        <v>54.175511076143756</v>
      </c>
      <c r="DG225" s="50">
        <f t="shared" si="245"/>
        <v>56.229379743321033</v>
      </c>
      <c r="DH225" s="27">
        <f t="shared" si="246"/>
        <v>85.877376241269445</v>
      </c>
      <c r="DI225">
        <f>'Config sheet'!$N$59</f>
        <v>71.978923438716066</v>
      </c>
      <c r="DJ225" s="21">
        <f t="shared" si="267"/>
        <v>70.539910825500925</v>
      </c>
      <c r="DK225" s="19">
        <f>Coeff_Summary!$B$11+Coeff_Summary!$D$11*(F225)+Coeff_Summary!$E$11*CM225*100+Coeff_Summary!$F$11*(F225)^2+Coeff_Summary!$G$11*(F225)*CM225*100+Coeff_Summary!$H$11*(CM225*100)^2</f>
        <v>0.93947794377185778</v>
      </c>
      <c r="DL225" s="19">
        <f>Coeff_Summary!$B$9+Coeff_Summary!$D$9*(G225)+Coeff_Summary!$E$9*CN225*100+Coeff_Summary!$F$9*(G225)^2+Coeff_Summary!$G$9*(G225)*CN225*100+Coeff_Summary!$H$9*(CN225*100)^2</f>
        <v>0.95570943862032631</v>
      </c>
      <c r="DM225" s="30">
        <f t="shared" si="268"/>
        <v>0.94759369119609205</v>
      </c>
      <c r="DN225">
        <f>DK225*8314.4*(GERC_A_PARA!F225+273)/('Config sheet'!$N$28*GERC_A_PARA!CM225*10^5)</f>
        <v>4.0258552296652705E-2</v>
      </c>
      <c r="DO225">
        <f>DL225*(8314.4/'Config sheet'!$N$28)*((GERC_A_PARA!G225+273)/(GERC_A_PARA!CN225*10^5))</f>
        <v>2.6325521902079648E-2</v>
      </c>
      <c r="DP225" s="30">
        <f t="shared" si="269"/>
        <v>1591.079934200794</v>
      </c>
      <c r="DQ225" s="30">
        <f t="shared" si="247"/>
        <v>39521.538739809184</v>
      </c>
      <c r="DR225" s="30">
        <f t="shared" si="248"/>
        <v>1022.7548517956633</v>
      </c>
      <c r="DS225" s="30">
        <f t="shared" si="249"/>
        <v>38850.316267229187</v>
      </c>
      <c r="DT225" s="19">
        <f>(Coeff_Summary!$B$5+Coeff_Summary!$D$5*(F225)+Coeff_Summary!$E$5*CM225*100+Coeff_Summary!$F$5*(F225)^2+Coeff_Summary!$G$5*(F225)*CM225*100+Coeff_Summary!$H$5*(CM225*100)^2+Coeff_Summary!$B$3+Coeff_Summary!$D$3*(G225)+Coeff_Summary!$E$3*CN225*100+Coeff_Summary!$F$3*(G225)^2+Coeff_Summary!$G$3*(G225)*CN225*100+Coeff_Summary!$H$3*(CN225*100)^2)/2</f>
        <v>1.4146189306626362</v>
      </c>
      <c r="DU225" s="30">
        <f t="shared" si="270"/>
        <v>3.4118532127846133</v>
      </c>
      <c r="DV225" s="30">
        <f>DM225*(8314.4/'Config sheet'!$N$28)*(273+F225)*DU225*((CO225^(1/DU225))-1)</f>
        <v>94961.037780836967</v>
      </c>
      <c r="DW225" s="30">
        <f t="shared" si="250"/>
        <v>351.81086653195194</v>
      </c>
      <c r="DX225" s="30">
        <f t="shared" si="251"/>
        <v>348.79</v>
      </c>
      <c r="DY225" s="30">
        <f t="shared" si="252"/>
        <v>105.50951401049049</v>
      </c>
      <c r="DZ225" s="30">
        <f t="shared" si="253"/>
        <v>988.06422251348442</v>
      </c>
      <c r="EA225" s="65">
        <f>Coeff_Summary!$B$9+Coeff_Summary!$D$9*(DW225-273)+Coeff_Summary!$E$9*CN225*100+Coeff_Summary!$F$9*(DW225-273)^2+Coeff_Summary!$G$9*(DW225-273)*CN225*100+Coeff_Summary!$H$9*(CN225*100)^2</f>
        <v>0.95788661093511973</v>
      </c>
      <c r="EB225" s="30">
        <f>EA225*(8314.4/'Config sheet'!$C$28)*(DW225/(CM225*10^5))</f>
        <v>4.9125465502096261E-2</v>
      </c>
      <c r="EC225" s="30">
        <f t="shared" si="254"/>
        <v>1.2202491818410666</v>
      </c>
      <c r="ED225" s="30">
        <f t="shared" si="255"/>
        <v>1.0172771430729943</v>
      </c>
      <c r="EE225" s="30">
        <f>('Config sheet'!$N$132*(CN225-CM225) - 'Config sheet'!$N$133*GERC_A_PARA!CN225)*10^5</f>
        <v>107795.78676374846</v>
      </c>
      <c r="EF225" s="30">
        <f>('Config sheet'!$N$132*(CN225-CM225) + 'Config sheet'!$N$133*CM225)*10^5</f>
        <v>149308.83906441095</v>
      </c>
      <c r="EG225" s="30">
        <f>'Config sheet'!$N$148</f>
        <v>386976</v>
      </c>
      <c r="EH225" s="30">
        <f t="shared" si="256"/>
        <v>2404.3782066830545</v>
      </c>
      <c r="EI225" s="30">
        <f>'Config sheet'!$E$127+'Config sheet'!$P$127</f>
        <v>3308.2</v>
      </c>
      <c r="EJ225" s="30"/>
      <c r="EK225" s="63">
        <f t="shared" si="257"/>
        <v>52427.060481332897</v>
      </c>
      <c r="EL225" s="63">
        <f t="shared" si="278"/>
        <v>51791.691936780458</v>
      </c>
      <c r="EM225" s="63">
        <f t="shared" si="279"/>
        <v>39521.538739809184</v>
      </c>
      <c r="EN225" s="63">
        <f t="shared" si="280"/>
        <v>38850.316267229187</v>
      </c>
      <c r="EO225" s="30">
        <f>BL225*(('Config sheet'!$D$8+273)/(C225+273))*(GERC_A_PARA!AI225/'Config sheet'!$D$7)*(1/GERC_A_PARA!BG225)*24*10^-3</f>
        <v>1819.5732717960777</v>
      </c>
      <c r="EP225" s="30">
        <f>BN225*(('Config sheet'!$D$8+273)/(D225+273))*(GERC_A_PARA!AJ225/'Config sheet'!$D$7)*(1/GERC_A_PARA!BH225)*24*10^-3</f>
        <v>1797.5216898307065</v>
      </c>
      <c r="EQ225" s="30">
        <f t="shared" si="271"/>
        <v>1808.5474808133922</v>
      </c>
      <c r="ER225" s="30">
        <f>DP225*(('Config sheet'!$D$8+273)/(F225+273))*(CM225/'Config sheet'!$D$7)*(1/DK225)*24*10^-3</f>
        <v>1371.6644589832579</v>
      </c>
      <c r="ES225" s="30">
        <f>DR225*(('Config sheet'!$D$8+273)/(G225+273))*(CN225/'Config sheet'!$D$7)*(1/DL225)*24*10^-3</f>
        <v>1348.3685034343046</v>
      </c>
      <c r="ET225" s="30">
        <f t="shared" si="272"/>
        <v>1360.0164812087812</v>
      </c>
      <c r="EU225">
        <f t="shared" si="273"/>
        <v>1.0122677696130877</v>
      </c>
      <c r="EV225">
        <f t="shared" si="274"/>
        <v>1.0172771430729941</v>
      </c>
      <c r="EW225" s="30">
        <f t="shared" si="275"/>
        <v>0.78312236709018257</v>
      </c>
      <c r="EX225" s="30">
        <f>'Config sheet'!$C$123/('Config sheet'!$F$17*10^-3)</f>
        <v>1.2841244171864261</v>
      </c>
      <c r="EY225" s="30">
        <f t="shared" si="276"/>
        <v>0.72650900644622629</v>
      </c>
      <c r="EZ225" s="30">
        <f>'Config sheet'!$N$123/('Config sheet'!$Q$17*10^-3)</f>
        <v>1.4616189626248377</v>
      </c>
      <c r="FA225" s="1" t="s">
        <v>632</v>
      </c>
      <c r="FB225" s="30">
        <f t="shared" si="277"/>
        <v>-3.0208665319519241</v>
      </c>
      <c r="FC225" s="30"/>
    </row>
    <row r="226" spans="1:159" x14ac:dyDescent="0.25">
      <c r="A226" s="1">
        <v>43491</v>
      </c>
      <c r="B226" s="2">
        <v>0.4597222222222222</v>
      </c>
      <c r="C226">
        <v>23.27</v>
      </c>
      <c r="D226">
        <v>75.98</v>
      </c>
      <c r="E226">
        <v>20.97</v>
      </c>
      <c r="F226">
        <v>20.91</v>
      </c>
      <c r="G226">
        <v>75.319999999999993</v>
      </c>
      <c r="H226">
        <v>66.63</v>
      </c>
      <c r="I226">
        <v>71.77</v>
      </c>
      <c r="J226">
        <v>72.12</v>
      </c>
      <c r="K226">
        <v>72.19</v>
      </c>
      <c r="L226">
        <v>69.72</v>
      </c>
      <c r="M226">
        <v>21.88</v>
      </c>
      <c r="N226">
        <v>34.57</v>
      </c>
      <c r="O226">
        <v>34.1</v>
      </c>
      <c r="P226">
        <v>34.020000000000003</v>
      </c>
      <c r="Q226">
        <v>62.94</v>
      </c>
      <c r="R226">
        <v>3.71</v>
      </c>
      <c r="S226">
        <v>78.8</v>
      </c>
      <c r="T226">
        <v>74.88</v>
      </c>
      <c r="U226">
        <v>71.739999999999995</v>
      </c>
      <c r="V226">
        <v>71.739999999999995</v>
      </c>
      <c r="W226">
        <v>3.13</v>
      </c>
      <c r="X226">
        <v>2.5099999999999998</v>
      </c>
      <c r="Y226">
        <v>3.56</v>
      </c>
      <c r="Z226">
        <v>3.56</v>
      </c>
      <c r="AA226">
        <v>4.66</v>
      </c>
      <c r="AB226">
        <v>4.37</v>
      </c>
      <c r="AC226">
        <v>3.91</v>
      </c>
      <c r="AD226">
        <v>1.83</v>
      </c>
      <c r="AE226">
        <v>1.39</v>
      </c>
      <c r="AF226">
        <v>1.97</v>
      </c>
      <c r="AH226" s="4" t="str">
        <f t="shared" si="211"/>
        <v>ON</v>
      </c>
      <c r="AI226" s="31">
        <f>M226+'Config sheet'!$D$9-'Config sheet'!$C$139</f>
        <v>22.838899999999999</v>
      </c>
      <c r="AJ226" s="31">
        <f>N226+'Config sheet'!$D$9+'Config sheet'!$C$140</f>
        <v>35.928899999999999</v>
      </c>
      <c r="AK226" s="25">
        <f t="shared" si="212"/>
        <v>1.5731449413062801</v>
      </c>
      <c r="AL226" s="46">
        <f>'Config sheet'!$C$47</f>
        <v>3546.9708798579968</v>
      </c>
      <c r="AM226" s="4">
        <f>'Config sheet'!$C$42</f>
        <v>1817.9423322060413</v>
      </c>
      <c r="AN226" s="25">
        <f>'Config sheet'!$C$46</f>
        <v>1729.0285476519553</v>
      </c>
      <c r="AO226" s="25">
        <f t="shared" si="213"/>
        <v>1.565933423700931</v>
      </c>
      <c r="AP226" s="25">
        <f>'Config sheet'!$C$50/100*GERC_A_PARA!AM226</f>
        <v>351.771841281869</v>
      </c>
      <c r="AQ226" s="25">
        <f t="shared" si="214"/>
        <v>351.771841281869</v>
      </c>
      <c r="AR226" s="25">
        <f t="shared" si="215"/>
        <v>469.80425868688133</v>
      </c>
      <c r="AS226" s="27">
        <f t="shared" si="216"/>
        <v>2169.7141734879106</v>
      </c>
      <c r="AT226" s="25">
        <f t="shared" si="217"/>
        <v>1624.6007475464448</v>
      </c>
      <c r="AU226" s="25">
        <f>'Config sheet'!$C$51/100*GERC_A_PARA!AN226</f>
        <v>266.0974934836359</v>
      </c>
      <c r="AV226" s="25">
        <f t="shared" si="218"/>
        <v>266.0974934836359</v>
      </c>
      <c r="AW226" s="25">
        <f t="shared" si="219"/>
        <v>355.38300964898821</v>
      </c>
      <c r="AX226" s="27">
        <f t="shared" si="220"/>
        <v>1995.1260411355911</v>
      </c>
      <c r="AY226" s="25">
        <f t="shared" si="221"/>
        <v>1493.875689933737</v>
      </c>
      <c r="AZ226" s="31">
        <f t="shared" si="258"/>
        <v>93.507361850043822</v>
      </c>
      <c r="BA226" s="31">
        <f t="shared" si="259"/>
        <v>94.836087797011601</v>
      </c>
      <c r="BB226" s="31">
        <f t="shared" si="260"/>
        <v>70.014812005616264</v>
      </c>
      <c r="BC226" s="31">
        <f t="shared" si="261"/>
        <v>71.009712252434525</v>
      </c>
      <c r="BD226" s="25">
        <f t="shared" si="222"/>
        <v>94.171724823527711</v>
      </c>
      <c r="BE226">
        <f>'Config sheet'!$D$59</f>
        <v>82.44</v>
      </c>
      <c r="BF226" s="30">
        <f t="shared" si="262"/>
        <v>82.341993476276542</v>
      </c>
      <c r="BG226" s="19">
        <f>Coeff_Summary!$B$10+Coeff_Summary!$D$10*(C226)+Coeff_Summary!$E$10*AI226*100+Coeff_Summary!$F$10*(C226)^2+Coeff_Summary!$G$10*(C226)*AI226*100+Coeff_Summary!$H$10*(AI226*100)^2</f>
        <v>0.96020423105210739</v>
      </c>
      <c r="BH226" s="19">
        <f>Coeff_Summary!$B$8+Coeff_Summary!$D$8*(D226)+Coeff_Summary!$E$8*AJ226*100+Coeff_Summary!$F$8*(D226)^2+Coeff_Summary!$G$8*(D226)*AJ226*100+Coeff_Summary!$H$8*(AJ226*100)^2</f>
        <v>0.9721397263432916</v>
      </c>
      <c r="BI226" s="30">
        <f t="shared" si="263"/>
        <v>0.96617197869769944</v>
      </c>
      <c r="BJ226" s="30">
        <f>BG226*8314.4*(GERC_A_PARA!C226+273)/('Config sheet'!$C$28*AI226*10^5)</f>
        <v>6.3241067837331341E-2</v>
      </c>
      <c r="BK226">
        <f>BH226*(8314.4/'Config sheet'!$C$28)*(BT226/(AJ226*10^5))</f>
        <v>4.7941143950648087E-2</v>
      </c>
      <c r="BL226" s="30">
        <f t="shared" si="264"/>
        <v>3340.2436565505323</v>
      </c>
      <c r="BM226" s="30">
        <f t="shared" si="223"/>
        <v>52817.635292659921</v>
      </c>
      <c r="BN226" s="30">
        <f t="shared" si="224"/>
        <v>2501.0494044456696</v>
      </c>
      <c r="BO226" s="30">
        <f t="shared" si="225"/>
        <v>52169.164069599959</v>
      </c>
      <c r="BP226" s="19">
        <f>(Coeff_Summary!$B$4+Coeff_Summary!$D$4*(C226)+Coeff_Summary!$E$4*AI226*100+Coeff_Summary!$F$4*(C226)^2+Coeff_Summary!$G$4*(C226)*AI226*100+Coeff_Summary!$H$4*(AI226*100)^2+Coeff_Summary!$B$2+Coeff_Summary!$D$2*(D226)+Coeff_Summary!$E$2*AJ226*100+Coeff_Summary!$F$2*(D226)^2+Coeff_Summary!$G$2*(D226)*AJ226*100+Coeff_Summary!$H$2*(AJ226*100)^2)/2</f>
        <v>1.3631319651429956</v>
      </c>
      <c r="BQ226" s="30">
        <f t="shared" si="265"/>
        <v>3.753819812051566</v>
      </c>
      <c r="BR226" s="30">
        <f>BI226*(8314.4/'Config sheet'!$C$28)*(273+C226)*BQ226*((AK226^(1/BQ226))-1)</f>
        <v>69985.763761719325</v>
      </c>
      <c r="BS226" s="30">
        <f t="shared" si="226"/>
        <v>334.27657740471471</v>
      </c>
      <c r="BT226" s="30">
        <f t="shared" si="227"/>
        <v>348.98</v>
      </c>
      <c r="BU226" s="52">
        <f t="shared" si="228"/>
        <v>72.105060528770082</v>
      </c>
      <c r="BV226" s="30">
        <f t="shared" si="229"/>
        <v>1424.0341797160768</v>
      </c>
      <c r="BW226" s="65">
        <f>Coeff_Summary!$B$8+Coeff_Summary!$D$8*(BS226-273)+Coeff_Summary!$E$8*AJ226*100+Coeff_Summary!$F$8*(BS226-273)^2+Coeff_Summary!$G$8*(BS226-273)*AJ226*100+Coeff_Summary!$H$8*(AJ226*100)^2</f>
        <v>0.9651977253362648</v>
      </c>
      <c r="BX226" s="30">
        <f>BW226*(8314.4/'Config sheet'!$C$28)*(BS226/(AI226*10^5))</f>
        <v>7.1724930858231672E-2</v>
      </c>
      <c r="BY226" s="30">
        <f t="shared" si="230"/>
        <v>1.1341511664971013</v>
      </c>
      <c r="BZ226" s="30">
        <f t="shared" si="231"/>
        <v>1.0124301631936219</v>
      </c>
      <c r="CA226" s="30">
        <f>('Config sheet'!$C$132*(AJ226-AI226) - 'Config sheet'!$C$133*GERC_A_PARA!AJ226)*10^5</f>
        <v>97046.399294521776</v>
      </c>
      <c r="CB226" s="30">
        <f>('Config sheet'!$C$132*(AJ226-AI226) + 'Config sheet'!$C$133*AI226)*10^5</f>
        <v>121659.84667728122</v>
      </c>
      <c r="CC226" s="30">
        <f>'Config sheet'!$C$148</f>
        <v>386976</v>
      </c>
      <c r="CD226" s="30">
        <f t="shared" si="266"/>
        <v>14.703422595285303</v>
      </c>
      <c r="CE226" s="30"/>
      <c r="CF226" s="30"/>
      <c r="CG226" s="30"/>
      <c r="CH226" s="30"/>
      <c r="CI226" s="30"/>
      <c r="CJ226" s="30"/>
      <c r="CK226" s="30"/>
      <c r="CL226" s="30"/>
      <c r="CM226" s="46">
        <f>P226+'Config sheet'!$O$9-'Config sheet'!$C$139</f>
        <v>34.978900000000003</v>
      </c>
      <c r="CN226" s="46">
        <f>Q226+'Config sheet'!$O$9+'Config sheet'!C$140</f>
        <v>64.298900000000003</v>
      </c>
      <c r="CO226" s="27">
        <f t="shared" si="232"/>
        <v>1.8382196123949008</v>
      </c>
      <c r="CP226" s="46">
        <f>'Config sheet'!$N$47</f>
        <v>1852.7346826837274</v>
      </c>
      <c r="CQ226" s="27">
        <f>'Config sheet'!$N$42</f>
        <v>970.82423361890676</v>
      </c>
      <c r="CR226" s="27">
        <f>'Config sheet'!$N$46</f>
        <v>881.91044906482068</v>
      </c>
      <c r="CS226" s="27">
        <f t="shared" si="233"/>
        <v>1.3869420030693298</v>
      </c>
      <c r="CT226" s="27">
        <f>'Config sheet'!$N$50/100*GERC_A_PARA!CQ226</f>
        <v>274.64617569078871</v>
      </c>
      <c r="CU226" s="27">
        <f t="shared" si="234"/>
        <v>274.64617569078871</v>
      </c>
      <c r="CV226" s="27">
        <f t="shared" si="235"/>
        <v>425.9973549284523</v>
      </c>
      <c r="CW226" s="27">
        <f t="shared" si="236"/>
        <v>1245.4704093096955</v>
      </c>
      <c r="CX226" s="27">
        <f t="shared" si="237"/>
        <v>802.97138208851072</v>
      </c>
      <c r="CY226" s="27">
        <f>'Config sheet'!$N$51/100*GERC_A_PARA!CR226</f>
        <v>198.78261521921058</v>
      </c>
      <c r="CZ226" s="27">
        <f t="shared" si="238"/>
        <v>198.78261521921058</v>
      </c>
      <c r="DA226" s="27">
        <f t="shared" si="239"/>
        <v>308.32713427068524</v>
      </c>
      <c r="DB226" s="27">
        <f t="shared" si="240"/>
        <v>1080.6930642840312</v>
      </c>
      <c r="DC226" s="27">
        <f t="shared" si="241"/>
        <v>696.73723033096951</v>
      </c>
      <c r="DD226" s="50">
        <f t="shared" si="242"/>
        <v>84.410032836378917</v>
      </c>
      <c r="DE226" s="50">
        <f t="shared" si="243"/>
        <v>87.57872534931002</v>
      </c>
      <c r="DF226" s="50">
        <f t="shared" si="244"/>
        <v>54.420273835594628</v>
      </c>
      <c r="DG226" s="50">
        <f t="shared" si="245"/>
        <v>56.463172155380498</v>
      </c>
      <c r="DH226" s="27">
        <f t="shared" si="246"/>
        <v>85.994379092844468</v>
      </c>
      <c r="DI226">
        <f>'Config sheet'!$N$59</f>
        <v>71.978923438716066</v>
      </c>
      <c r="DJ226" s="21">
        <f t="shared" si="267"/>
        <v>70.718051044166018</v>
      </c>
      <c r="DK226" s="19">
        <f>Coeff_Summary!$B$11+Coeff_Summary!$D$11*(F226)+Coeff_Summary!$E$11*CM226*100+Coeff_Summary!$F$11*(F226)^2+Coeff_Summary!$G$11*(F226)*CM226*100+Coeff_Summary!$H$11*(CM226*100)^2</f>
        <v>0.93919624450582673</v>
      </c>
      <c r="DL226" s="19">
        <f>Coeff_Summary!$B$9+Coeff_Summary!$D$9*(G226)+Coeff_Summary!$E$9*CN226*100+Coeff_Summary!$F$9*(G226)^2+Coeff_Summary!$G$9*(G226)*CN226*100+Coeff_Summary!$H$9*(CN226*100)^2</f>
        <v>0.95535832957158406</v>
      </c>
      <c r="DM226" s="30">
        <f t="shared" si="268"/>
        <v>0.9472772870387054</v>
      </c>
      <c r="DN226">
        <f>DK226*8314.4*(GERC_A_PARA!F226+273)/('Config sheet'!$N$28*GERC_A_PARA!CM226*10^5)</f>
        <v>4.0067075726893317E-2</v>
      </c>
      <c r="DO226">
        <f>DL226*(8314.4/'Config sheet'!$N$28)*((GERC_A_PARA!G226+273)/(GERC_A_PARA!CN226*10^5))</f>
        <v>2.62763021738933E-2</v>
      </c>
      <c r="DP226" s="30">
        <f t="shared" si="269"/>
        <v>1593.2476866116535</v>
      </c>
      <c r="DQ226" s="30">
        <f t="shared" si="247"/>
        <v>39764.511327744687</v>
      </c>
      <c r="DR226" s="30">
        <f t="shared" si="248"/>
        <v>1027.1880306148378</v>
      </c>
      <c r="DS226" s="30">
        <f t="shared" si="249"/>
        <v>39091.803093792842</v>
      </c>
      <c r="DT226" s="19">
        <f>(Coeff_Summary!$B$5+Coeff_Summary!$D$5*(F226)+Coeff_Summary!$E$5*CM226*100+Coeff_Summary!$F$5*(F226)^2+Coeff_Summary!$G$5*(F226)*CM226*100+Coeff_Summary!$H$5*(CM226*100)^2+Coeff_Summary!$B$3+Coeff_Summary!$D$3*(G226)+Coeff_Summary!$E$3*CN226*100+Coeff_Summary!$F$3*(G226)^2+Coeff_Summary!$G$3*(G226)*CN226*100+Coeff_Summary!$H$3*(CN226*100)^2)/2</f>
        <v>1.4153770255804659</v>
      </c>
      <c r="DU226" s="30">
        <f t="shared" si="270"/>
        <v>3.4074513957592063</v>
      </c>
      <c r="DV226" s="30">
        <f>DM226*(8314.4/'Config sheet'!$N$28)*(273+F226)*DU226*((CO226^(1/DU226))-1)</f>
        <v>94224.071233371375</v>
      </c>
      <c r="DW226" s="30">
        <f t="shared" si="250"/>
        <v>351.40525263900935</v>
      </c>
      <c r="DX226" s="30">
        <f t="shared" si="251"/>
        <v>348.32</v>
      </c>
      <c r="DY226" s="30">
        <f t="shared" si="252"/>
        <v>105.67037794340995</v>
      </c>
      <c r="DZ226" s="30">
        <f t="shared" si="253"/>
        <v>984.9218076969662</v>
      </c>
      <c r="EA226" s="65">
        <f>Coeff_Summary!$B$9+Coeff_Summary!$D$9*(DW226-273)+Coeff_Summary!$E$9*CN226*100+Coeff_Summary!$F$9*(DW226-273)^2+Coeff_Summary!$G$9*(DW226-273)*CN226*100+Coeff_Summary!$H$9*(CN226*100)^2</f>
        <v>0.95759436360662853</v>
      </c>
      <c r="EB226" s="30">
        <f>EA226*(8314.4/'Config sheet'!$C$28)*(DW226/(CM226*10^5))</f>
        <v>4.8843498866933718E-2</v>
      </c>
      <c r="EC226" s="30">
        <f t="shared" si="254"/>
        <v>1.2190432663432336</v>
      </c>
      <c r="ED226" s="30">
        <f t="shared" si="255"/>
        <v>1.0172084217332678</v>
      </c>
      <c r="EE226" s="30">
        <f>('Config sheet'!$N$132*(CN226-CM226) - 'Config sheet'!$N$133*GERC_A_PARA!CN226)*10^5</f>
        <v>107151.37360990186</v>
      </c>
      <c r="EF226" s="30">
        <f>('Config sheet'!$N$132*(CN226-CM226) + 'Config sheet'!$N$133*CM226)*10^5</f>
        <v>148731.43797467501</v>
      </c>
      <c r="EG226" s="30">
        <f>'Config sheet'!$N$148</f>
        <v>386976</v>
      </c>
      <c r="EH226" s="30">
        <f t="shared" si="256"/>
        <v>2408.9559874130427</v>
      </c>
      <c r="EI226" s="30">
        <f>'Config sheet'!$E$127+'Config sheet'!$P$127</f>
        <v>3308.2</v>
      </c>
      <c r="EJ226" s="30"/>
      <c r="EK226" s="63">
        <f t="shared" si="257"/>
        <v>52817.635292659921</v>
      </c>
      <c r="EL226" s="63">
        <f t="shared" si="278"/>
        <v>52169.164069599959</v>
      </c>
      <c r="EM226" s="63">
        <f t="shared" si="279"/>
        <v>39764.511327744687</v>
      </c>
      <c r="EN226" s="63">
        <f t="shared" si="280"/>
        <v>39091.803093792842</v>
      </c>
      <c r="EO226" s="30">
        <f>BL226*(('Config sheet'!$D$8+273)/(C226+273))*(GERC_A_PARA!AI226/'Config sheet'!$D$7)*(1/GERC_A_PARA!BG226)*24*10^-3</f>
        <v>1833.1288570377965</v>
      </c>
      <c r="EP226" s="30">
        <f>BN226*(('Config sheet'!$D$8+273)/(D226+273))*(GERC_A_PARA!AJ226/'Config sheet'!$D$7)*(1/GERC_A_PARA!BH226)*24*10^-3</f>
        <v>1810.6225235875554</v>
      </c>
      <c r="EQ226" s="30">
        <f t="shared" si="271"/>
        <v>1821.8756903126759</v>
      </c>
      <c r="ER226" s="30">
        <f>DP226*(('Config sheet'!$D$8+273)/(F226+273))*(CM226/'Config sheet'!$D$7)*(1/DK226)*24*10^-3</f>
        <v>1380.0972496590571</v>
      </c>
      <c r="ES226" s="30">
        <f>DR226*(('Config sheet'!$D$8+273)/(G226+273))*(CN226/'Config sheet'!$D$7)*(1/DL226)*24*10^-3</f>
        <v>1356.7497281505468</v>
      </c>
      <c r="ET226" s="30">
        <f t="shared" si="272"/>
        <v>1368.4234889048021</v>
      </c>
      <c r="EU226">
        <f t="shared" si="273"/>
        <v>1.0124301631936221</v>
      </c>
      <c r="EV226">
        <f t="shared" si="274"/>
        <v>1.0172084217332671</v>
      </c>
      <c r="EW226" s="30">
        <f t="shared" si="275"/>
        <v>0.78163081448859972</v>
      </c>
      <c r="EX226" s="30">
        <f>'Config sheet'!$C$123/('Config sheet'!$F$17*10^-3)</f>
        <v>1.2841244171864261</v>
      </c>
      <c r="EY226" s="30">
        <f t="shared" si="276"/>
        <v>0.71974927037041292</v>
      </c>
      <c r="EZ226" s="30">
        <f>'Config sheet'!$N$123/('Config sheet'!$Q$17*10^-3)</f>
        <v>1.4616189626248377</v>
      </c>
      <c r="FA226" s="1" t="s">
        <v>633</v>
      </c>
      <c r="FB226" s="30">
        <f t="shared" si="277"/>
        <v>-3.0852526390093544</v>
      </c>
      <c r="FC226" s="30"/>
    </row>
    <row r="227" spans="1:159" x14ac:dyDescent="0.25">
      <c r="A227" s="1">
        <v>43491</v>
      </c>
      <c r="B227" s="2">
        <v>0.50138888888888888</v>
      </c>
      <c r="C227">
        <v>24.07</v>
      </c>
      <c r="D227">
        <v>76.72</v>
      </c>
      <c r="E227">
        <v>21.4</v>
      </c>
      <c r="F227">
        <v>21.34</v>
      </c>
      <c r="G227">
        <v>76.22</v>
      </c>
      <c r="H227">
        <v>66.599999999999994</v>
      </c>
      <c r="I227">
        <v>71.84</v>
      </c>
      <c r="J227">
        <v>72.150000000000006</v>
      </c>
      <c r="K227">
        <v>72.290000000000006</v>
      </c>
      <c r="L227">
        <v>69.78</v>
      </c>
      <c r="M227">
        <v>21.76</v>
      </c>
      <c r="N227">
        <v>34.42</v>
      </c>
      <c r="O227">
        <v>33.950000000000003</v>
      </c>
      <c r="P227">
        <v>33.880000000000003</v>
      </c>
      <c r="Q227">
        <v>62.89</v>
      </c>
      <c r="R227">
        <v>3.72</v>
      </c>
      <c r="S227">
        <v>78</v>
      </c>
      <c r="T227">
        <v>74.959999999999994</v>
      </c>
      <c r="U227">
        <v>71.64</v>
      </c>
      <c r="V227">
        <v>71.64</v>
      </c>
      <c r="W227">
        <v>3.11</v>
      </c>
      <c r="X227">
        <v>2.5299999999999998</v>
      </c>
      <c r="Y227">
        <v>3.62</v>
      </c>
      <c r="Z227">
        <v>3.57</v>
      </c>
      <c r="AA227">
        <v>4.68</v>
      </c>
      <c r="AB227">
        <v>4.3499999999999996</v>
      </c>
      <c r="AC227">
        <v>3.87</v>
      </c>
      <c r="AD227">
        <v>1.76</v>
      </c>
      <c r="AE227">
        <v>1.57</v>
      </c>
      <c r="AF227">
        <v>1.99</v>
      </c>
      <c r="AH227" s="4" t="str">
        <f t="shared" ref="AH227:AH282" si="281">IF(AND(N227&gt;M227,Q227&gt;P227,P227&gt;M227,Q227&gt;N227),"ON","OFF")</f>
        <v>ON</v>
      </c>
      <c r="AI227" s="31">
        <f>M227+'Config sheet'!$D$9-'Config sheet'!$C$139</f>
        <v>22.718900000000001</v>
      </c>
      <c r="AJ227" s="31">
        <f>N227+'Config sheet'!$D$9+'Config sheet'!$C$140</f>
        <v>35.7789</v>
      </c>
      <c r="AK227" s="25">
        <f t="shared" si="212"/>
        <v>1.5748517753940552</v>
      </c>
      <c r="AL227" s="46">
        <f>'Config sheet'!$C$47</f>
        <v>3546.9708798579968</v>
      </c>
      <c r="AM227" s="4">
        <f>'Config sheet'!$C$42</f>
        <v>1817.9423322060413</v>
      </c>
      <c r="AN227" s="25">
        <f>'Config sheet'!$C$46</f>
        <v>1729.0285476519553</v>
      </c>
      <c r="AO227" s="25">
        <f t="shared" si="213"/>
        <v>1.5607120494731703</v>
      </c>
      <c r="AP227" s="25">
        <f>'Config sheet'!$C$50/100*GERC_A_PARA!AM227</f>
        <v>351.771841281869</v>
      </c>
      <c r="AQ227" s="25">
        <f t="shared" si="214"/>
        <v>351.771841281869</v>
      </c>
      <c r="AR227" s="25">
        <f t="shared" si="215"/>
        <v>470.5860868757901</v>
      </c>
      <c r="AS227" s="27">
        <f t="shared" si="216"/>
        <v>2169.7141734879106</v>
      </c>
      <c r="AT227" s="25">
        <f t="shared" si="217"/>
        <v>1621.9016480711789</v>
      </c>
      <c r="AU227" s="25">
        <f>'Config sheet'!$C$51/100*GERC_A_PARA!AN227</f>
        <v>266.0974934836359</v>
      </c>
      <c r="AV227" s="25">
        <f t="shared" si="218"/>
        <v>266.0974934836359</v>
      </c>
      <c r="AW227" s="25">
        <f t="shared" si="219"/>
        <v>355.97442288048893</v>
      </c>
      <c r="AX227" s="27">
        <f t="shared" si="220"/>
        <v>1995.1260411355911</v>
      </c>
      <c r="AY227" s="25">
        <f t="shared" si="221"/>
        <v>1491.3937760869644</v>
      </c>
      <c r="AZ227" s="31">
        <f t="shared" si="258"/>
        <v>93.464355634991904</v>
      </c>
      <c r="BA227" s="31">
        <f t="shared" si="259"/>
        <v>94.80188285387726</v>
      </c>
      <c r="BB227" s="31">
        <f t="shared" si="260"/>
        <v>69.866341978407505</v>
      </c>
      <c r="BC227" s="31">
        <f t="shared" si="261"/>
        <v>70.866168419676924</v>
      </c>
      <c r="BD227" s="25">
        <f t="shared" si="222"/>
        <v>94.133119244434582</v>
      </c>
      <c r="BE227">
        <f>'Config sheet'!$D$59</f>
        <v>82.44</v>
      </c>
      <c r="BF227" s="30">
        <f t="shared" si="262"/>
        <v>82.249687221738398</v>
      </c>
      <c r="BG227" s="19">
        <f>Coeff_Summary!$B$10+Coeff_Summary!$D$10*(C227)+Coeff_Summary!$E$10*AI227*100+Coeff_Summary!$F$10*(C227)^2+Coeff_Summary!$G$10*(C227)*AI227*100+Coeff_Summary!$H$10*(AI227*100)^2</f>
        <v>0.96083413030239262</v>
      </c>
      <c r="BH227" s="19">
        <f>Coeff_Summary!$B$8+Coeff_Summary!$D$8*(D227)+Coeff_Summary!$E$8*AJ227*100+Coeff_Summary!$F$8*(D227)^2+Coeff_Summary!$G$8*(D227)*AJ227*100+Coeff_Summary!$H$8*(AJ227*100)^2</f>
        <v>0.97255768429895173</v>
      </c>
      <c r="BI227" s="30">
        <f t="shared" si="263"/>
        <v>0.96669590730067223</v>
      </c>
      <c r="BJ227" s="30">
        <f>BG227*8314.4*(GERC_A_PARA!C227+273)/('Config sheet'!$C$28*AI227*10^5)</f>
        <v>6.3788589982405774E-2</v>
      </c>
      <c r="BK227">
        <f>BH227*(8314.4/'Config sheet'!$C$28)*(BT227/(AJ227*10^5))</f>
        <v>4.8264958781187126E-2</v>
      </c>
      <c r="BL227" s="30">
        <f t="shared" si="264"/>
        <v>3338.8743279020987</v>
      </c>
      <c r="BM227" s="30">
        <f t="shared" si="223"/>
        <v>52342.814425323246</v>
      </c>
      <c r="BN227" s="30">
        <f t="shared" si="224"/>
        <v>2495.870581156591</v>
      </c>
      <c r="BO227" s="30">
        <f t="shared" si="225"/>
        <v>51711.855644004812</v>
      </c>
      <c r="BP227" s="19">
        <f>(Coeff_Summary!$B$4+Coeff_Summary!$D$4*(C227)+Coeff_Summary!$E$4*AI227*100+Coeff_Summary!$F$4*(C227)^2+Coeff_Summary!$G$4*(C227)*AI227*100+Coeff_Summary!$H$4*(AI227*100)^2+Coeff_Summary!$B$2+Coeff_Summary!$D$2*(D227)+Coeff_Summary!$E$2*AJ227*100+Coeff_Summary!$F$2*(D227)^2+Coeff_Summary!$G$2*(D227)*AJ227*100+Coeff_Summary!$H$2*(AJ227*100)^2)/2</f>
        <v>1.3618849114781684</v>
      </c>
      <c r="BQ227" s="30">
        <f t="shared" si="265"/>
        <v>3.7633094618821308</v>
      </c>
      <c r="BR227" s="30">
        <f>BI227*(8314.4/'Config sheet'!$C$28)*(273+C227)*BQ227*((AK227^(1/BQ227))-1)</f>
        <v>70380.26152614782</v>
      </c>
      <c r="BS227" s="30">
        <f t="shared" si="226"/>
        <v>335.17377283474724</v>
      </c>
      <c r="BT227" s="30">
        <f t="shared" si="227"/>
        <v>349.72</v>
      </c>
      <c r="BU227" s="52">
        <f t="shared" si="228"/>
        <v>72.371838242634837</v>
      </c>
      <c r="BV227" s="30">
        <f t="shared" si="229"/>
        <v>1413.9558278019442</v>
      </c>
      <c r="BW227" s="65">
        <f>Coeff_Summary!$B$8+Coeff_Summary!$D$8*(BS227-273)+Coeff_Summary!$E$8*AJ227*100+Coeff_Summary!$F$8*(BS227-273)^2+Coeff_Summary!$G$8*(BS227-273)*AJ227*100+Coeff_Summary!$H$8*(AJ227*100)^2</f>
        <v>0.96577667727300009</v>
      </c>
      <c r="BX227" s="30">
        <f>BW227*(8314.4/'Config sheet'!$C$28)*(BS227/(AI227*10^5))</f>
        <v>7.2340669870430863E-2</v>
      </c>
      <c r="BY227" s="30">
        <f t="shared" si="230"/>
        <v>1.1340691162852783</v>
      </c>
      <c r="BZ227" s="30">
        <f t="shared" si="231"/>
        <v>1.0122014337613812</v>
      </c>
      <c r="CA227" s="30">
        <f>('Config sheet'!$C$132*(AJ227-AI227) - 'Config sheet'!$C$133*GERC_A_PARA!AJ227)*10^5</f>
        <v>96852.322412723064</v>
      </c>
      <c r="CB227" s="30">
        <f>('Config sheet'!$C$132*(AJ227-AI227) + 'Config sheet'!$C$133*AI227)*10^5</f>
        <v>121352.68693729577</v>
      </c>
      <c r="CC227" s="30">
        <f>'Config sheet'!$C$148</f>
        <v>386976</v>
      </c>
      <c r="CD227" s="30">
        <f t="shared" si="266"/>
        <v>14.546227165252787</v>
      </c>
      <c r="CE227" s="30"/>
      <c r="CF227" s="30"/>
      <c r="CG227" s="30"/>
      <c r="CH227" s="30"/>
      <c r="CI227" s="30"/>
      <c r="CJ227" s="30"/>
      <c r="CK227" s="30"/>
      <c r="CL227" s="30"/>
      <c r="CM227" s="46">
        <f>P227+'Config sheet'!$O$9-'Config sheet'!$C$139</f>
        <v>34.838900000000002</v>
      </c>
      <c r="CN227" s="46">
        <f>Q227+'Config sheet'!$O$9+'Config sheet'!C$140</f>
        <v>64.248900000000006</v>
      </c>
      <c r="CO227" s="27">
        <f t="shared" si="232"/>
        <v>1.8441713142493019</v>
      </c>
      <c r="CP227" s="46">
        <f>'Config sheet'!$N$47</f>
        <v>1852.7346826837274</v>
      </c>
      <c r="CQ227" s="27">
        <f>'Config sheet'!$N$42</f>
        <v>970.82423361890676</v>
      </c>
      <c r="CR227" s="27">
        <f>'Config sheet'!$N$46</f>
        <v>881.91044906482068</v>
      </c>
      <c r="CS227" s="27">
        <f t="shared" si="233"/>
        <v>1.3876234107067749</v>
      </c>
      <c r="CT227" s="27">
        <f>'Config sheet'!$N$50/100*GERC_A_PARA!CQ227</f>
        <v>274.64617569078871</v>
      </c>
      <c r="CU227" s="27">
        <f t="shared" si="234"/>
        <v>274.64617569078871</v>
      </c>
      <c r="CV227" s="27">
        <f t="shared" si="235"/>
        <v>426.89886090169188</v>
      </c>
      <c r="CW227" s="27">
        <f t="shared" si="236"/>
        <v>1245.4704093096955</v>
      </c>
      <c r="CX227" s="27">
        <f t="shared" si="237"/>
        <v>801.27570293920519</v>
      </c>
      <c r="CY227" s="27">
        <f>'Config sheet'!$N$51/100*GERC_A_PARA!CR227</f>
        <v>198.78261521921058</v>
      </c>
      <c r="CZ227" s="27">
        <f t="shared" si="238"/>
        <v>198.78261521921058</v>
      </c>
      <c r="DA227" s="27">
        <f t="shared" si="239"/>
        <v>308.97962365833308</v>
      </c>
      <c r="DB227" s="27">
        <f t="shared" si="240"/>
        <v>1080.6930642840312</v>
      </c>
      <c r="DC227" s="27">
        <f t="shared" si="241"/>
        <v>695.26589172492334</v>
      </c>
      <c r="DD227" s="50">
        <f t="shared" si="242"/>
        <v>84.317172981626527</v>
      </c>
      <c r="DE227" s="50">
        <f t="shared" si="243"/>
        <v>87.504739448775595</v>
      </c>
      <c r="DF227" s="50">
        <f t="shared" si="244"/>
        <v>54.245609968481979</v>
      </c>
      <c r="DG227" s="50">
        <f t="shared" si="245"/>
        <v>56.296336780246172</v>
      </c>
      <c r="DH227" s="27">
        <f t="shared" si="246"/>
        <v>85.910956215201054</v>
      </c>
      <c r="DI227">
        <f>'Config sheet'!$N$59</f>
        <v>71.978923438716066</v>
      </c>
      <c r="DJ227" s="21">
        <f t="shared" si="267"/>
        <v>70.590964794782565</v>
      </c>
      <c r="DK227" s="19">
        <f>Coeff_Summary!$B$11+Coeff_Summary!$D$11*(F227)+Coeff_Summary!$E$11*CM227*100+Coeff_Summary!$F$11*(F227)^2+Coeff_Summary!$G$11*(F227)*CM227*100+Coeff_Summary!$H$11*(CM227*100)^2</f>
        <v>0.93978900429892809</v>
      </c>
      <c r="DL227" s="19">
        <f>Coeff_Summary!$B$9+Coeff_Summary!$D$9*(G227)+Coeff_Summary!$E$9*CN227*100+Coeff_Summary!$F$9*(G227)^2+Coeff_Summary!$G$9*(G227)*CN227*100+Coeff_Summary!$H$9*(CN227*100)^2</f>
        <v>0.9560439845016544</v>
      </c>
      <c r="DM227" s="30">
        <f t="shared" si="268"/>
        <v>0.94791649440029124</v>
      </c>
      <c r="DN227">
        <f>DK227*8314.4*(GERC_A_PARA!F227+273)/('Config sheet'!$N$28*GERC_A_PARA!CM227*10^5)</f>
        <v>4.0312366650516983E-2</v>
      </c>
      <c r="DO227">
        <f>DL227*(8314.4/'Config sheet'!$N$28)*((GERC_A_PARA!G227+273)/(GERC_A_PARA!CN227*10^5))</f>
        <v>2.6383619152386739E-2</v>
      </c>
      <c r="DP227" s="30">
        <f t="shared" si="269"/>
        <v>1591.7020820242612</v>
      </c>
      <c r="DQ227" s="30">
        <f t="shared" si="247"/>
        <v>39484.213264463564</v>
      </c>
      <c r="DR227" s="30">
        <f t="shared" si="248"/>
        <v>1024.0244931637317</v>
      </c>
      <c r="DS227" s="30">
        <f t="shared" si="249"/>
        <v>38812.889439055427</v>
      </c>
      <c r="DT227" s="19">
        <f>(Coeff_Summary!$B$5+Coeff_Summary!$D$5*(F227)+Coeff_Summary!$E$5*CM227*100+Coeff_Summary!$F$5*(F227)^2+Coeff_Summary!$G$5*(F227)*CM227*100+Coeff_Summary!$H$5*(CM227*100)^2+Coeff_Summary!$B$3+Coeff_Summary!$D$3*(G227)+Coeff_Summary!$E$3*CN227*100+Coeff_Summary!$F$3*(G227)^2+Coeff_Summary!$G$3*(G227)*CN227*100+Coeff_Summary!$H$3*(CN227*100)^2)/2</f>
        <v>1.413871063075711</v>
      </c>
      <c r="DU227" s="30">
        <f t="shared" si="270"/>
        <v>3.4162114465515709</v>
      </c>
      <c r="DV227" s="30">
        <f>DM227*(8314.4/'Config sheet'!$N$28)*(273+F227)*DU227*((CO227^(1/DU227))-1)</f>
        <v>94950.827800090206</v>
      </c>
      <c r="DW227" s="30">
        <f t="shared" si="250"/>
        <v>352.09117793630946</v>
      </c>
      <c r="DX227" s="30">
        <f t="shared" si="251"/>
        <v>349.22</v>
      </c>
      <c r="DY227" s="30">
        <f t="shared" si="252"/>
        <v>105.23173822213823</v>
      </c>
      <c r="DZ227" s="30">
        <f t="shared" si="253"/>
        <v>989.63033550614944</v>
      </c>
      <c r="EA227" s="65">
        <f>Coeff_Summary!$B$9+Coeff_Summary!$D$9*(DW227-273)+Coeff_Summary!$E$9*CN227*100+Coeff_Summary!$F$9*(DW227-273)^2+Coeff_Summary!$G$9*(DW227-273)*CN227*100+Coeff_Summary!$H$9*(CN227*100)^2</f>
        <v>0.95810295699253556</v>
      </c>
      <c r="EB227" s="30">
        <f>EA227*(8314.4/'Config sheet'!$C$28)*(DW227/(CM227*10^5))</f>
        <v>4.9161596099263322E-2</v>
      </c>
      <c r="EC227" s="30">
        <f t="shared" si="254"/>
        <v>1.2195164954085587</v>
      </c>
      <c r="ED227" s="30">
        <f t="shared" si="255"/>
        <v>1.01729641454451</v>
      </c>
      <c r="EE227" s="30">
        <f>('Config sheet'!$N$132*(CN227-CM227) - 'Config sheet'!$N$133*GERC_A_PARA!CN227)*10^5</f>
        <v>107583.88802983338</v>
      </c>
      <c r="EF227" s="30">
        <f>('Config sheet'!$N$132*(CN227-CM227) + 'Config sheet'!$N$133*CM227)*10^5</f>
        <v>149084.37556847514</v>
      </c>
      <c r="EG227" s="30">
        <f>'Config sheet'!$N$148</f>
        <v>386976</v>
      </c>
      <c r="EH227" s="30">
        <f t="shared" si="256"/>
        <v>2403.5861633080935</v>
      </c>
      <c r="EI227" s="30">
        <f>'Config sheet'!$E$127+'Config sheet'!$P$127</f>
        <v>3308.2</v>
      </c>
      <c r="EJ227" s="30"/>
      <c r="EK227" s="63">
        <f t="shared" si="257"/>
        <v>52342.814425323246</v>
      </c>
      <c r="EL227" s="63">
        <f t="shared" si="278"/>
        <v>51711.855644004812</v>
      </c>
      <c r="EM227" s="63">
        <f t="shared" si="279"/>
        <v>39484.213264463564</v>
      </c>
      <c r="EN227" s="63">
        <f t="shared" si="280"/>
        <v>38812.889439055427</v>
      </c>
      <c r="EO227" s="30">
        <f>BL227*(('Config sheet'!$D$8+273)/(C227+273))*(GERC_A_PARA!AI227/'Config sheet'!$D$7)*(1/GERC_A_PARA!BG227)*24*10^-3</f>
        <v>1816.6493643642659</v>
      </c>
      <c r="EP227" s="30">
        <f>BN227*(('Config sheet'!$D$8+273)/(D227+273))*(GERC_A_PARA!AJ227/'Config sheet'!$D$7)*(1/GERC_A_PARA!BH227)*24*10^-3</f>
        <v>1794.7508309818572</v>
      </c>
      <c r="EQ227" s="30">
        <f t="shared" si="271"/>
        <v>1805.7000976730615</v>
      </c>
      <c r="ER227" s="30">
        <f>DP227*(('Config sheet'!$D$8+273)/(F227+273))*(CM227/'Config sheet'!$D$7)*(1/DK227)*24*10^-3</f>
        <v>1370.3690127638354</v>
      </c>
      <c r="ES227" s="30">
        <f>DR227*(('Config sheet'!$D$8+273)/(G227+273))*(CN227/'Config sheet'!$D$7)*(1/DL227)*24*10^-3</f>
        <v>1347.0695395868588</v>
      </c>
      <c r="ET227" s="30">
        <f t="shared" si="272"/>
        <v>1358.7192761753472</v>
      </c>
      <c r="EU227">
        <f t="shared" si="273"/>
        <v>1.0122014337613809</v>
      </c>
      <c r="EV227">
        <f t="shared" si="274"/>
        <v>1.01729641454451</v>
      </c>
      <c r="EW227" s="30">
        <f t="shared" si="275"/>
        <v>0.78305131047179788</v>
      </c>
      <c r="EX227" s="30">
        <f>'Config sheet'!$C$123/('Config sheet'!$F$17*10^-3)</f>
        <v>1.2841244171864261</v>
      </c>
      <c r="EY227" s="30">
        <f t="shared" si="276"/>
        <v>0.72835526282651664</v>
      </c>
      <c r="EZ227" s="30">
        <f>'Config sheet'!$N$123/('Config sheet'!$Q$17*10^-3)</f>
        <v>1.4616189626248377</v>
      </c>
      <c r="FA227" s="1" t="s">
        <v>634</v>
      </c>
      <c r="FB227" s="30">
        <f t="shared" si="277"/>
        <v>-2.8711779363094365</v>
      </c>
      <c r="FC227" s="30"/>
    </row>
    <row r="228" spans="1:159" x14ac:dyDescent="0.25">
      <c r="A228" s="1">
        <v>43491</v>
      </c>
      <c r="B228" s="2">
        <v>0.54305555555555551</v>
      </c>
      <c r="C228">
        <v>24.52</v>
      </c>
      <c r="D228">
        <v>76.97</v>
      </c>
      <c r="E228">
        <v>21.99</v>
      </c>
      <c r="F228">
        <v>21.94</v>
      </c>
      <c r="G228">
        <v>76.53</v>
      </c>
      <c r="H228">
        <v>66.77</v>
      </c>
      <c r="I228">
        <v>71.989999999999995</v>
      </c>
      <c r="J228">
        <v>72.27</v>
      </c>
      <c r="K228">
        <v>72.39</v>
      </c>
      <c r="L228">
        <v>69.94</v>
      </c>
      <c r="M228">
        <v>21.88</v>
      </c>
      <c r="N228">
        <v>34.58</v>
      </c>
      <c r="O228">
        <v>34.11</v>
      </c>
      <c r="P228">
        <v>34.03</v>
      </c>
      <c r="Q228">
        <v>62.94</v>
      </c>
      <c r="R228">
        <v>3.71</v>
      </c>
      <c r="S228">
        <v>77.63</v>
      </c>
      <c r="T228">
        <v>74.88</v>
      </c>
      <c r="U228">
        <v>71.88</v>
      </c>
      <c r="V228">
        <v>71.88</v>
      </c>
      <c r="W228">
        <v>3.09</v>
      </c>
      <c r="X228">
        <v>2.56</v>
      </c>
      <c r="Y228">
        <v>3.67</v>
      </c>
      <c r="Z228">
        <v>3.61</v>
      </c>
      <c r="AA228">
        <v>4.68</v>
      </c>
      <c r="AB228">
        <v>4.4400000000000004</v>
      </c>
      <c r="AC228">
        <v>3.94</v>
      </c>
      <c r="AD228">
        <v>1.73</v>
      </c>
      <c r="AE228">
        <v>1.58</v>
      </c>
      <c r="AF228">
        <v>1.99</v>
      </c>
      <c r="AH228" s="4" t="str">
        <f t="shared" si="281"/>
        <v>ON</v>
      </c>
      <c r="AI228" s="31">
        <f>M228+'Config sheet'!$D$9-'Config sheet'!$C$139</f>
        <v>22.838899999999999</v>
      </c>
      <c r="AJ228" s="31">
        <f>N228+'Config sheet'!$D$9+'Config sheet'!$C$140</f>
        <v>35.938899999999997</v>
      </c>
      <c r="AK228" s="25">
        <f t="shared" si="212"/>
        <v>1.5735827907648792</v>
      </c>
      <c r="AL228" s="46">
        <f>'Config sheet'!$C$47</f>
        <v>3546.9708798579968</v>
      </c>
      <c r="AM228" s="4">
        <f>'Config sheet'!$C$42</f>
        <v>1817.9423322060413</v>
      </c>
      <c r="AN228" s="25">
        <f>'Config sheet'!$C$46</f>
        <v>1729.0285476519553</v>
      </c>
      <c r="AO228" s="25">
        <f t="shared" si="213"/>
        <v>1.5579796854553729</v>
      </c>
      <c r="AP228" s="25">
        <f>'Config sheet'!$C$50/100*GERC_A_PARA!AM228</f>
        <v>351.771841281869</v>
      </c>
      <c r="AQ228" s="25">
        <f t="shared" si="214"/>
        <v>351.771841281869</v>
      </c>
      <c r="AR228" s="25">
        <f t="shared" si="215"/>
        <v>470.58276500291259</v>
      </c>
      <c r="AS228" s="27">
        <f t="shared" si="216"/>
        <v>2169.7141734879106</v>
      </c>
      <c r="AT228" s="25">
        <f t="shared" si="217"/>
        <v>1621.9130971753436</v>
      </c>
      <c r="AU228" s="25">
        <f>'Config sheet'!$C$51/100*GERC_A_PARA!AN228</f>
        <v>266.0974934836359</v>
      </c>
      <c r="AV228" s="25">
        <f t="shared" si="218"/>
        <v>266.0974934836359</v>
      </c>
      <c r="AW228" s="25">
        <f t="shared" si="219"/>
        <v>355.97191005273345</v>
      </c>
      <c r="AX228" s="27">
        <f t="shared" si="220"/>
        <v>1995.1260411355911</v>
      </c>
      <c r="AY228" s="25">
        <f t="shared" si="221"/>
        <v>1491.4043039279795</v>
      </c>
      <c r="AZ228" s="31">
        <f t="shared" si="258"/>
        <v>93.464538362068481</v>
      </c>
      <c r="BA228" s="31">
        <f t="shared" si="259"/>
        <v>94.802028185645156</v>
      </c>
      <c r="BB228" s="31">
        <f t="shared" si="260"/>
        <v>69.86697176208996</v>
      </c>
      <c r="BC228" s="31">
        <f t="shared" si="261"/>
        <v>70.86677730731094</v>
      </c>
      <c r="BD228" s="25">
        <f t="shared" si="222"/>
        <v>94.133283273856819</v>
      </c>
      <c r="BE228">
        <f>'Config sheet'!$D$59</f>
        <v>82.44</v>
      </c>
      <c r="BF228" s="30">
        <f t="shared" si="262"/>
        <v>82.250078904278638</v>
      </c>
      <c r="BG228" s="19">
        <f>Coeff_Summary!$B$10+Coeff_Summary!$D$10*(C228)+Coeff_Summary!$E$10*AI228*100+Coeff_Summary!$F$10*(C228)^2+Coeff_Summary!$G$10*(C228)*AI228*100+Coeff_Summary!$H$10*(AI228*100)^2</f>
        <v>0.96088778299519562</v>
      </c>
      <c r="BH228" s="19">
        <f>Coeff_Summary!$B$8+Coeff_Summary!$D$8*(D228)+Coeff_Summary!$E$8*AJ228*100+Coeff_Summary!$F$8*(D228)^2+Coeff_Summary!$G$8*(D228)*AJ228*100+Coeff_Summary!$H$8*(AJ228*100)^2</f>
        <v>0.97256012378915868</v>
      </c>
      <c r="BI228" s="30">
        <f t="shared" si="263"/>
        <v>0.9667239533921772</v>
      </c>
      <c r="BJ228" s="30">
        <f>BG228*8314.4*(GERC_A_PARA!C228+273)/('Config sheet'!$C$28*AI228*10^5)</f>
        <v>6.3553099885369668E-2</v>
      </c>
      <c r="BK228">
        <f>BH228*(8314.4/'Config sheet'!$C$28)*(BT228/(AJ228*10^5))</f>
        <v>4.8084552740096639E-2</v>
      </c>
      <c r="BL228" s="30">
        <f t="shared" si="264"/>
        <v>3338.8801459779397</v>
      </c>
      <c r="BM228" s="30">
        <f t="shared" si="223"/>
        <v>52536.857399564411</v>
      </c>
      <c r="BN228" s="30">
        <f t="shared" si="224"/>
        <v>2495.8925488120376</v>
      </c>
      <c r="BO228" s="30">
        <f t="shared" si="225"/>
        <v>51906.327637124268</v>
      </c>
      <c r="BP228" s="19">
        <f>(Coeff_Summary!$B$4+Coeff_Summary!$D$4*(C228)+Coeff_Summary!$E$4*AI228*100+Coeff_Summary!$F$4*(C228)^2+Coeff_Summary!$G$4*(C228)*AI228*100+Coeff_Summary!$H$4*(AI228*100)^2+Coeff_Summary!$B$2+Coeff_Summary!$D$2*(D228)+Coeff_Summary!$E$2*AJ228*100+Coeff_Summary!$F$2*(D228)^2+Coeff_Summary!$G$2*(D228)*AJ228*100+Coeff_Summary!$H$2*(AJ228*100)^2)/2</f>
        <v>1.3618338602600324</v>
      </c>
      <c r="BQ228" s="30">
        <f t="shared" si="265"/>
        <v>3.7636993378158379</v>
      </c>
      <c r="BR228" s="30">
        <f>BI228*(8314.4/'Config sheet'!$C$28)*(273+C228)*BQ228*((AK228^(1/BQ228))-1)</f>
        <v>70355.67032393103</v>
      </c>
      <c r="BS228" s="30">
        <f t="shared" si="226"/>
        <v>335.60540851381626</v>
      </c>
      <c r="BT228" s="30">
        <f t="shared" si="227"/>
        <v>349.97</v>
      </c>
      <c r="BU228" s="52">
        <f t="shared" si="228"/>
        <v>72.612790302795531</v>
      </c>
      <c r="BV228" s="30">
        <f t="shared" si="229"/>
        <v>1413.9940098881923</v>
      </c>
      <c r="BW228" s="65">
        <f>Coeff_Summary!$B$8+Coeff_Summary!$D$8*(BS228-273)+Coeff_Summary!$E$8*AJ228*100+Coeff_Summary!$F$8*(BS228-273)^2+Coeff_Summary!$G$8*(BS228-273)*AJ228*100+Coeff_Summary!$H$8*(AJ228*100)^2</f>
        <v>0.96586328104792996</v>
      </c>
      <c r="BX228" s="30">
        <f>BW228*(8314.4/'Config sheet'!$C$28)*(BS228/(AI228*10^5))</f>
        <v>7.205970979506128E-2</v>
      </c>
      <c r="BY228" s="30">
        <f t="shared" si="230"/>
        <v>1.1338504325522267</v>
      </c>
      <c r="BZ228" s="30">
        <f t="shared" si="231"/>
        <v>1.0121474546773594</v>
      </c>
      <c r="CA228" s="30">
        <f>('Config sheet'!$C$132*(AJ228-AI228) - 'Config sheet'!$C$133*GERC_A_PARA!AJ228)*10^5</f>
        <v>97127.844604482336</v>
      </c>
      <c r="CB228" s="30">
        <f>('Config sheet'!$C$132*(AJ228-AI228) + 'Config sheet'!$C$133*AI228)*10^5</f>
        <v>121745.48024124869</v>
      </c>
      <c r="CC228" s="30">
        <f>'Config sheet'!$C$148</f>
        <v>386976</v>
      </c>
      <c r="CD228" s="30">
        <f t="shared" si="266"/>
        <v>14.36459148618377</v>
      </c>
      <c r="CE228" s="30"/>
      <c r="CF228" s="30"/>
      <c r="CG228" s="30"/>
      <c r="CH228" s="30"/>
      <c r="CI228" s="30"/>
      <c r="CJ228" s="30"/>
      <c r="CK228" s="30"/>
      <c r="CL228" s="30"/>
      <c r="CM228" s="46">
        <f>P228+'Config sheet'!$O$9-'Config sheet'!$C$139</f>
        <v>34.988900000000001</v>
      </c>
      <c r="CN228" s="46">
        <f>Q228+'Config sheet'!$O$9+'Config sheet'!C$140</f>
        <v>64.298900000000003</v>
      </c>
      <c r="CO228" s="27">
        <f t="shared" si="232"/>
        <v>1.8376942401733121</v>
      </c>
      <c r="CP228" s="46">
        <f>'Config sheet'!$N$47</f>
        <v>1852.7346826837274</v>
      </c>
      <c r="CQ228" s="27">
        <f>'Config sheet'!$N$42</f>
        <v>970.82423361890676</v>
      </c>
      <c r="CR228" s="27">
        <f>'Config sheet'!$N$46</f>
        <v>881.91044906482068</v>
      </c>
      <c r="CS228" s="27">
        <f t="shared" si="233"/>
        <v>1.3870975422240956</v>
      </c>
      <c r="CT228" s="27">
        <f>'Config sheet'!$N$50/100*GERC_A_PARA!CQ228</f>
        <v>274.64617569078871</v>
      </c>
      <c r="CU228" s="27">
        <f t="shared" si="234"/>
        <v>274.64617569078871</v>
      </c>
      <c r="CV228" s="27">
        <f t="shared" si="235"/>
        <v>425.88861364776949</v>
      </c>
      <c r="CW228" s="27">
        <f t="shared" si="236"/>
        <v>1245.4704093096955</v>
      </c>
      <c r="CX228" s="27">
        <f t="shared" si="237"/>
        <v>803.1764031518635</v>
      </c>
      <c r="CY228" s="27">
        <f>'Config sheet'!$N$51/100*GERC_A_PARA!CR228</f>
        <v>198.78261521921058</v>
      </c>
      <c r="CZ228" s="27">
        <f t="shared" si="238"/>
        <v>198.78261521921058</v>
      </c>
      <c r="DA228" s="27">
        <f t="shared" si="239"/>
        <v>308.24842982085249</v>
      </c>
      <c r="DB228" s="27">
        <f t="shared" si="240"/>
        <v>1080.6930642840312</v>
      </c>
      <c r="DC228" s="27">
        <f t="shared" si="241"/>
        <v>696.91512684263398</v>
      </c>
      <c r="DD228" s="50">
        <f t="shared" si="242"/>
        <v>84.421233759977369</v>
      </c>
      <c r="DE228" s="50">
        <f t="shared" si="243"/>
        <v>87.587649662420986</v>
      </c>
      <c r="DF228" s="50">
        <f t="shared" si="244"/>
        <v>54.441392082982063</v>
      </c>
      <c r="DG228" s="50">
        <f t="shared" si="245"/>
        <v>56.483343875973354</v>
      </c>
      <c r="DH228" s="27">
        <f t="shared" si="246"/>
        <v>86.004441711199178</v>
      </c>
      <c r="DI228">
        <f>'Config sheet'!$N$59</f>
        <v>71.978923438716066</v>
      </c>
      <c r="DJ228" s="21">
        <f t="shared" si="267"/>
        <v>70.733404845338441</v>
      </c>
      <c r="DK228" s="19">
        <f>Coeff_Summary!$B$11+Coeff_Summary!$D$11*(F228)+Coeff_Summary!$E$11*CM228*100+Coeff_Summary!$F$11*(F228)^2+Coeff_Summary!$G$11*(F228)*CM228*100+Coeff_Summary!$H$11*(CM228*100)^2</f>
        <v>0.94006687857798799</v>
      </c>
      <c r="DL228" s="19">
        <f>Coeff_Summary!$B$9+Coeff_Summary!$D$9*(G228)+Coeff_Summary!$E$9*CN228*100+Coeff_Summary!$F$9*(G228)^2+Coeff_Summary!$G$9*(G228)*CN228*100+Coeff_Summary!$H$9*(CN228*100)^2</f>
        <v>0.95624548138651755</v>
      </c>
      <c r="DM228" s="30">
        <f t="shared" si="268"/>
        <v>0.94815617998225277</v>
      </c>
      <c r="DN228">
        <f>DK228*8314.4*(GERC_A_PARA!F228+273)/('Config sheet'!$N$28*GERC_A_PARA!CM228*10^5)</f>
        <v>4.023325991388995E-2</v>
      </c>
      <c r="DO228">
        <f>DL228*(8314.4/'Config sheet'!$N$28)*((GERC_A_PARA!G228+273)/(GERC_A_PARA!CN228*10^5))</f>
        <v>2.6392066347277067E-2</v>
      </c>
      <c r="DP228" s="30">
        <f t="shared" si="269"/>
        <v>1593.4341202318974</v>
      </c>
      <c r="DQ228" s="30">
        <f t="shared" si="247"/>
        <v>39604.897133423365</v>
      </c>
      <c r="DR228" s="30">
        <f t="shared" si="248"/>
        <v>1027.5705273934575</v>
      </c>
      <c r="DS228" s="30">
        <f t="shared" si="249"/>
        <v>38934.826620708096</v>
      </c>
      <c r="DT228" s="19">
        <f>(Coeff_Summary!$B$5+Coeff_Summary!$D$5*(F228)+Coeff_Summary!$E$5*CM228*100+Coeff_Summary!$F$5*(F228)^2+Coeff_Summary!$G$5*(F228)*CM228*100+Coeff_Summary!$H$5*(CM228*100)^2+Coeff_Summary!$B$3+Coeff_Summary!$D$3*(G228)+Coeff_Summary!$E$3*CN228*100+Coeff_Summary!$F$3*(G228)^2+Coeff_Summary!$G$3*(G228)*CN228*100+Coeff_Summary!$H$3*(CN228*100)^2)/2</f>
        <v>1.4133829254608512</v>
      </c>
      <c r="DU228" s="30">
        <f t="shared" si="270"/>
        <v>3.4190645970323308</v>
      </c>
      <c r="DV228" s="30">
        <f>DM228*(8314.4/'Config sheet'!$N$28)*(273+F228)*DU228*((CO228^(1/DU228))-1)</f>
        <v>94563.946459356535</v>
      </c>
      <c r="DW228" s="30">
        <f t="shared" si="250"/>
        <v>352.39334483583463</v>
      </c>
      <c r="DX228" s="30">
        <f t="shared" si="251"/>
        <v>349.53</v>
      </c>
      <c r="DY228" s="30">
        <f t="shared" si="252"/>
        <v>105.24518196709036</v>
      </c>
      <c r="DZ228" s="30">
        <f t="shared" si="253"/>
        <v>988.48425015589726</v>
      </c>
      <c r="EA228" s="65">
        <f>Coeff_Summary!$B$9+Coeff_Summary!$D$9*(DW228-273)+Coeff_Summary!$E$9*CN228*100+Coeff_Summary!$F$9*(DW228-273)^2+Coeff_Summary!$G$9*(DW228-273)*CN228*100+Coeff_Summary!$H$9*(CN228*100)^2</f>
        <v>0.95829238020084739</v>
      </c>
      <c r="EB228" s="30">
        <f>EA228*(8314.4/'Config sheet'!$C$28)*(DW228/(CM228*10^5))</f>
        <v>4.900253283023865E-2</v>
      </c>
      <c r="EC228" s="30">
        <f t="shared" si="254"/>
        <v>1.2179607850598562</v>
      </c>
      <c r="ED228" s="30">
        <f t="shared" si="255"/>
        <v>1.0172100551324628</v>
      </c>
      <c r="EE228" s="30">
        <f>('Config sheet'!$N$132*(CN228-CM228) - 'Config sheet'!$N$133*GERC_A_PARA!CN228)*10^5</f>
        <v>107105.6432599133</v>
      </c>
      <c r="EF228" s="30">
        <f>('Config sheet'!$N$132*(CN228-CM228) + 'Config sheet'!$N$133*CM228)*10^5</f>
        <v>148689.89587869335</v>
      </c>
      <c r="EG228" s="30">
        <f>'Config sheet'!$N$148</f>
        <v>386976</v>
      </c>
      <c r="EH228" s="30">
        <f t="shared" si="256"/>
        <v>2402.4782600440894</v>
      </c>
      <c r="EI228" s="30">
        <f>'Config sheet'!$E$127+'Config sheet'!$P$127</f>
        <v>3308.2</v>
      </c>
      <c r="EJ228" s="30"/>
      <c r="EK228" s="63">
        <f t="shared" si="257"/>
        <v>52536.857399564411</v>
      </c>
      <c r="EL228" s="63">
        <f t="shared" si="278"/>
        <v>51906.327637124268</v>
      </c>
      <c r="EM228" s="63">
        <f t="shared" si="279"/>
        <v>39604.897133423365</v>
      </c>
      <c r="EN228" s="63">
        <f t="shared" si="280"/>
        <v>38934.826620708096</v>
      </c>
      <c r="EO228" s="30">
        <f>BL228*(('Config sheet'!$D$8+273)/(C228+273))*(GERC_A_PARA!AI228/'Config sheet'!$D$7)*(1/GERC_A_PARA!BG228)*24*10^-3</f>
        <v>1823.3839668055907</v>
      </c>
      <c r="EP228" s="30">
        <f>BN228*(('Config sheet'!$D$8+273)/(D228+273))*(GERC_A_PARA!AJ228/'Config sheet'!$D$7)*(1/GERC_A_PARA!BH228)*24*10^-3</f>
        <v>1801.5003232773306</v>
      </c>
      <c r="EQ228" s="30">
        <f t="shared" si="271"/>
        <v>1812.4421450414607</v>
      </c>
      <c r="ER228" s="30">
        <f>DP228*(('Config sheet'!$D$8+273)/(F228+273))*(CM228/'Config sheet'!$D$7)*(1/DK228)*24*10^-3</f>
        <v>1374.5575585316151</v>
      </c>
      <c r="ES228" s="30">
        <f>DR228*(('Config sheet'!$D$8+273)/(G228+273))*(CN228/'Config sheet'!$D$7)*(1/DL228)*24*10^-3</f>
        <v>1351.3015837742753</v>
      </c>
      <c r="ET228" s="30">
        <f t="shared" si="272"/>
        <v>1362.9295711529453</v>
      </c>
      <c r="EU228">
        <f t="shared" si="273"/>
        <v>1.0121474546773597</v>
      </c>
      <c r="EV228">
        <f t="shared" si="274"/>
        <v>1.017210055132463</v>
      </c>
      <c r="EW228" s="30">
        <f t="shared" si="275"/>
        <v>0.78015952881952344</v>
      </c>
      <c r="EX228" s="30">
        <f>'Config sheet'!$C$123/('Config sheet'!$F$17*10^-3)</f>
        <v>1.2841244171864261</v>
      </c>
      <c r="EY228" s="30">
        <f t="shared" si="276"/>
        <v>0.72526436514229209</v>
      </c>
      <c r="EZ228" s="30">
        <f>'Config sheet'!$N$123/('Config sheet'!$Q$17*10^-3)</f>
        <v>1.4616189626248377</v>
      </c>
      <c r="FA228" s="1" t="s">
        <v>635</v>
      </c>
      <c r="FB228" s="30">
        <f t="shared" si="277"/>
        <v>-2.8633448358346527</v>
      </c>
      <c r="FC228" s="30"/>
    </row>
    <row r="229" spans="1:159" x14ac:dyDescent="0.25">
      <c r="A229" s="1">
        <v>43491</v>
      </c>
      <c r="B229" s="29">
        <v>0.58472222222222225</v>
      </c>
      <c r="C229">
        <v>25.21</v>
      </c>
      <c r="D229">
        <v>77.709999999999994</v>
      </c>
      <c r="E229">
        <v>22.57</v>
      </c>
      <c r="F229">
        <v>22.52</v>
      </c>
      <c r="G229">
        <v>77.47</v>
      </c>
      <c r="H229">
        <v>67.040000000000006</v>
      </c>
      <c r="I229">
        <v>72.260000000000005</v>
      </c>
      <c r="J229">
        <v>72.48</v>
      </c>
      <c r="K229">
        <v>72.680000000000007</v>
      </c>
      <c r="L229">
        <v>70.19</v>
      </c>
      <c r="M229">
        <v>21.76</v>
      </c>
      <c r="N229">
        <v>34.44</v>
      </c>
      <c r="O229">
        <v>33.97</v>
      </c>
      <c r="P229">
        <v>33.89</v>
      </c>
      <c r="Q229">
        <v>62.9</v>
      </c>
      <c r="R229">
        <v>3.7</v>
      </c>
      <c r="S229">
        <v>77.31</v>
      </c>
      <c r="T229">
        <v>74.94</v>
      </c>
      <c r="U229">
        <v>72.11</v>
      </c>
      <c r="V229">
        <v>72.11</v>
      </c>
      <c r="W229">
        <v>3.05</v>
      </c>
      <c r="X229">
        <v>2.5499999999999998</v>
      </c>
      <c r="Y229">
        <v>3.67</v>
      </c>
      <c r="Z229">
        <v>3.75</v>
      </c>
      <c r="AA229">
        <v>4.71</v>
      </c>
      <c r="AB229">
        <v>4.46</v>
      </c>
      <c r="AC229">
        <v>3.92</v>
      </c>
      <c r="AD229">
        <v>1.76</v>
      </c>
      <c r="AE229">
        <v>1.59</v>
      </c>
      <c r="AF229">
        <v>1.97</v>
      </c>
      <c r="AH229" s="4" t="str">
        <f t="shared" si="281"/>
        <v>ON</v>
      </c>
      <c r="AI229" s="31">
        <f>M229+'Config sheet'!$D$9-'Config sheet'!$C$139</f>
        <v>22.718900000000001</v>
      </c>
      <c r="AJ229" s="31">
        <f>N229+'Config sheet'!$D$9+'Config sheet'!$C$140</f>
        <v>35.798899999999996</v>
      </c>
      <c r="AK229" s="25">
        <f t="shared" si="212"/>
        <v>1.5757320997055313</v>
      </c>
      <c r="AL229" s="46">
        <f>'Config sheet'!$C$47</f>
        <v>3546.9708798579968</v>
      </c>
      <c r="AM229" s="4">
        <f>'Config sheet'!$C$42</f>
        <v>1817.9423322060413</v>
      </c>
      <c r="AN229" s="25">
        <f>'Config sheet'!$C$46</f>
        <v>1729.0285476519553</v>
      </c>
      <c r="AO229" s="25">
        <f t="shared" si="213"/>
        <v>1.5542887006189721</v>
      </c>
      <c r="AP229" s="25">
        <f>'Config sheet'!$C$50/100*GERC_A_PARA!AM229</f>
        <v>351.771841281869</v>
      </c>
      <c r="AQ229" s="25">
        <f t="shared" si="214"/>
        <v>351.771841281869</v>
      </c>
      <c r="AR229" s="25">
        <f t="shared" si="215"/>
        <v>471.32177833019949</v>
      </c>
      <c r="AS229" s="27">
        <f t="shared" si="216"/>
        <v>2169.7141734879106</v>
      </c>
      <c r="AT229" s="25">
        <f t="shared" si="217"/>
        <v>1619.370003582766</v>
      </c>
      <c r="AU229" s="25">
        <f>'Config sheet'!$C$51/100*GERC_A_PARA!AN229</f>
        <v>266.0974934836359</v>
      </c>
      <c r="AV229" s="25">
        <f t="shared" si="218"/>
        <v>266.0974934836359</v>
      </c>
      <c r="AW229" s="25">
        <f t="shared" si="219"/>
        <v>356.53093602060352</v>
      </c>
      <c r="AX229" s="27">
        <f t="shared" si="220"/>
        <v>1995.1260411355911</v>
      </c>
      <c r="AY229" s="25">
        <f t="shared" si="221"/>
        <v>1489.0658428008901</v>
      </c>
      <c r="AZ229" s="31">
        <f t="shared" si="258"/>
        <v>93.423887274616746</v>
      </c>
      <c r="BA229" s="31">
        <f t="shared" si="259"/>
        <v>94.769696390509139</v>
      </c>
      <c r="BB229" s="31">
        <f t="shared" si="260"/>
        <v>69.727083188754861</v>
      </c>
      <c r="BC229" s="31">
        <f t="shared" si="261"/>
        <v>70.731530198160257</v>
      </c>
      <c r="BD229" s="25">
        <f t="shared" si="222"/>
        <v>94.096791832562943</v>
      </c>
      <c r="BE229">
        <f>'Config sheet'!$D$59</f>
        <v>82.44</v>
      </c>
      <c r="BF229" s="30">
        <f t="shared" si="262"/>
        <v>82.163049263010251</v>
      </c>
      <c r="BG229" s="19">
        <f>Coeff_Summary!$B$10+Coeff_Summary!$D$10*(C229)+Coeff_Summary!$E$10*AI229*100+Coeff_Summary!$F$10*(C229)^2+Coeff_Summary!$G$10*(C229)*AI229*100+Coeff_Summary!$H$10*(AI229*100)^2</f>
        <v>0.96144829099702045</v>
      </c>
      <c r="BH229" s="19">
        <f>Coeff_Summary!$B$8+Coeff_Summary!$D$8*(D229)+Coeff_Summary!$E$8*AJ229*100+Coeff_Summary!$F$8*(D229)^2+Coeff_Summary!$G$8*(D229)*AJ229*100+Coeff_Summary!$H$8*(AJ229*100)^2</f>
        <v>0.97296620795215083</v>
      </c>
      <c r="BI229" s="30">
        <f t="shared" si="263"/>
        <v>0.96720724947458558</v>
      </c>
      <c r="BJ229" s="30">
        <f>BG229*8314.4*(GERC_A_PARA!C229+273)/('Config sheet'!$C$28*AI229*10^5)</f>
        <v>6.4074307217429502E-2</v>
      </c>
      <c r="BK229">
        <f>BH229*(8314.4/'Config sheet'!$C$28)*(BT229/(AJ229*10^5))</f>
        <v>4.8394867912681737E-2</v>
      </c>
      <c r="BL229" s="30">
        <f t="shared" si="264"/>
        <v>3337.5858051816053</v>
      </c>
      <c r="BM229" s="30">
        <f t="shared" si="223"/>
        <v>52089.299910116155</v>
      </c>
      <c r="BN229" s="30">
        <f t="shared" si="224"/>
        <v>2491.0130575431026</v>
      </c>
      <c r="BO229" s="30">
        <f t="shared" si="225"/>
        <v>51472.669830148247</v>
      </c>
      <c r="BP229" s="19">
        <f>(Coeff_Summary!$B$4+Coeff_Summary!$D$4*(C229)+Coeff_Summary!$E$4*AI229*100+Coeff_Summary!$F$4*(C229)^2+Coeff_Summary!$G$4*(C229)*AI229*100+Coeff_Summary!$H$4*(AI229*100)^2+Coeff_Summary!$B$2+Coeff_Summary!$D$2*(D229)+Coeff_Summary!$E$2*AJ229*100+Coeff_Summary!$F$2*(D229)^2+Coeff_Summary!$G$2*(D229)*AJ229*100+Coeff_Summary!$H$2*(AJ229*100)^2)/2</f>
        <v>1.3606756233190962</v>
      </c>
      <c r="BQ229" s="30">
        <f t="shared" si="265"/>
        <v>3.7725744002257731</v>
      </c>
      <c r="BR229" s="30">
        <f>BI229*(8314.4/'Config sheet'!$C$28)*(273+C229)*BQ229*((AK229^(1/BQ229))-1)</f>
        <v>70769.343392360548</v>
      </c>
      <c r="BS229" s="30">
        <f t="shared" si="226"/>
        <v>336.41011981990312</v>
      </c>
      <c r="BT229" s="30">
        <f t="shared" si="227"/>
        <v>350.71</v>
      </c>
      <c r="BU229" s="52">
        <f t="shared" si="228"/>
        <v>72.762132990291661</v>
      </c>
      <c r="BV229" s="30">
        <f t="shared" si="229"/>
        <v>1407.2970074277343</v>
      </c>
      <c r="BW229" s="65">
        <f>Coeff_Summary!$B$8+Coeff_Summary!$D$8*(BS229-273)+Coeff_Summary!$E$8*AJ229*100+Coeff_Summary!$F$8*(BS229-273)^2+Coeff_Summary!$G$8*(BS229-273)*AJ229*100+Coeff_Summary!$H$8*(AJ229*100)^2</f>
        <v>0.96637977470164826</v>
      </c>
      <c r="BX229" s="30">
        <f>BW229*(8314.4/'Config sheet'!$C$28)*(BS229/(AI229*10^5))</f>
        <v>7.2652852189767844E-2</v>
      </c>
      <c r="BY229" s="30">
        <f t="shared" si="230"/>
        <v>1.1338843187680197</v>
      </c>
      <c r="BZ229" s="30">
        <f t="shared" si="231"/>
        <v>1.0119797570633637</v>
      </c>
      <c r="CA229" s="30">
        <f>('Config sheet'!$C$132*(AJ229-AI229) - 'Config sheet'!$C$133*GERC_A_PARA!AJ229)*10^5</f>
        <v>97015.213032644169</v>
      </c>
      <c r="CB229" s="30">
        <f>('Config sheet'!$C$132*(AJ229-AI229) + 'Config sheet'!$C$133*AI229)*10^5</f>
        <v>121523.9540652307</v>
      </c>
      <c r="CC229" s="30">
        <f>'Config sheet'!$C$148</f>
        <v>386976</v>
      </c>
      <c r="CD229" s="30">
        <f t="shared" si="266"/>
        <v>14.299880180096864</v>
      </c>
      <c r="CE229" s="30"/>
      <c r="CF229" s="30"/>
      <c r="CG229" s="30"/>
      <c r="CH229" s="30"/>
      <c r="CI229" s="30"/>
      <c r="CJ229" s="30"/>
      <c r="CK229" s="30"/>
      <c r="CL229" s="30"/>
      <c r="CM229" s="46">
        <f>P229+'Config sheet'!$O$9-'Config sheet'!$C$139</f>
        <v>34.8489</v>
      </c>
      <c r="CN229" s="46">
        <f>Q229+'Config sheet'!$O$9+'Config sheet'!C$140</f>
        <v>64.258899999999997</v>
      </c>
      <c r="CO229" s="27">
        <f t="shared" si="232"/>
        <v>1.8439290766709995</v>
      </c>
      <c r="CP229" s="46">
        <f>'Config sheet'!$N$47</f>
        <v>1852.7346826837274</v>
      </c>
      <c r="CQ229" s="27">
        <f>'Config sheet'!$N$42</f>
        <v>970.82423361890676</v>
      </c>
      <c r="CR229" s="27">
        <f>'Config sheet'!$N$46</f>
        <v>881.91044906482068</v>
      </c>
      <c r="CS229" s="27">
        <f t="shared" si="233"/>
        <v>1.3863933476780899</v>
      </c>
      <c r="CT229" s="27">
        <f>'Config sheet'!$N$50/100*GERC_A_PARA!CQ229</f>
        <v>274.64617569078871</v>
      </c>
      <c r="CU229" s="27">
        <f t="shared" si="234"/>
        <v>274.64617569078871</v>
      </c>
      <c r="CV229" s="27">
        <f t="shared" si="235"/>
        <v>427.02548861818946</v>
      </c>
      <c r="CW229" s="27">
        <f t="shared" si="236"/>
        <v>1245.4704093096955</v>
      </c>
      <c r="CX229" s="27">
        <f t="shared" si="237"/>
        <v>801.03809718673244</v>
      </c>
      <c r="CY229" s="27">
        <f>'Config sheet'!$N$51/100*GERC_A_PARA!CR229</f>
        <v>198.78261521921058</v>
      </c>
      <c r="CZ229" s="27">
        <f t="shared" si="238"/>
        <v>198.78261521921058</v>
      </c>
      <c r="DA229" s="27">
        <f t="shared" si="239"/>
        <v>309.07127390098185</v>
      </c>
      <c r="DB229" s="27">
        <f t="shared" si="240"/>
        <v>1080.6930642840312</v>
      </c>
      <c r="DC229" s="27">
        <f t="shared" si="241"/>
        <v>695.05972152062793</v>
      </c>
      <c r="DD229" s="50">
        <f t="shared" si="242"/>
        <v>84.304129661104369</v>
      </c>
      <c r="DE229" s="50">
        <f t="shared" si="243"/>
        <v>87.49434720966039</v>
      </c>
      <c r="DF229" s="50">
        <f t="shared" si="244"/>
        <v>54.221135326806937</v>
      </c>
      <c r="DG229" s="50">
        <f t="shared" si="245"/>
        <v>56.272959100061748</v>
      </c>
      <c r="DH229" s="27">
        <f t="shared" si="246"/>
        <v>85.899238435382387</v>
      </c>
      <c r="DI229">
        <f>'Config sheet'!$N$59</f>
        <v>71.978923438716066</v>
      </c>
      <c r="DJ229" s="21">
        <f t="shared" si="267"/>
        <v>70.573142824408365</v>
      </c>
      <c r="DK229" s="19">
        <f>Coeff_Summary!$B$11+Coeff_Summary!$D$11*(F229)+Coeff_Summary!$E$11*CM229*100+Coeff_Summary!$F$11*(F229)^2+Coeff_Summary!$G$11*(F229)*CM229*100+Coeff_Summary!$H$11*(CM229*100)^2</f>
        <v>0.94077783321651698</v>
      </c>
      <c r="DL229" s="19">
        <f>Coeff_Summary!$B$9+Coeff_Summary!$D$9*(G229)+Coeff_Summary!$E$9*CN229*100+Coeff_Summary!$F$9*(G229)^2+Coeff_Summary!$G$9*(G229)*CN229*100+Coeff_Summary!$H$9*(CN229*100)^2</f>
        <v>0.95694471229321332</v>
      </c>
      <c r="DM229" s="30">
        <f t="shared" si="268"/>
        <v>0.94886127275486509</v>
      </c>
      <c r="DN229">
        <f>DK229*8314.4*(GERC_A_PARA!F229+273)/('Config sheet'!$N$28*GERC_A_PARA!CM229*10^5)</f>
        <v>4.0504937317945952E-2</v>
      </c>
      <c r="DO229">
        <f>DL229*(8314.4/'Config sheet'!$N$28)*((GERC_A_PARA!G229+273)/(GERC_A_PARA!CN229*10^5))</f>
        <v>2.6498878465707334E-2</v>
      </c>
      <c r="DP229" s="30">
        <f t="shared" si="269"/>
        <v>1591.4849826535203</v>
      </c>
      <c r="DQ229" s="30">
        <f t="shared" si="247"/>
        <v>39291.135551230778</v>
      </c>
      <c r="DR229" s="30">
        <f t="shared" si="248"/>
        <v>1023.5812048819519</v>
      </c>
      <c r="DS229" s="30">
        <f t="shared" si="249"/>
        <v>38627.340632796455</v>
      </c>
      <c r="DT229" s="19">
        <f>(Coeff_Summary!$B$5+Coeff_Summary!$D$5*(F229)+Coeff_Summary!$E$5*CM229*100+Coeff_Summary!$F$5*(F229)^2+Coeff_Summary!$G$5*(F229)*CM229*100+Coeff_Summary!$H$5*(CM229*100)^2+Coeff_Summary!$B$3+Coeff_Summary!$D$3*(G229)+Coeff_Summary!$E$3*CN229*100+Coeff_Summary!$F$3*(G229)^2+Coeff_Summary!$G$3*(G229)*CN229*100+Coeff_Summary!$H$3*(CN229*100)^2)/2</f>
        <v>1.4117349399355401</v>
      </c>
      <c r="DU229" s="30">
        <f t="shared" si="270"/>
        <v>3.4287469996026005</v>
      </c>
      <c r="DV229" s="30">
        <f>DM229*(8314.4/'Config sheet'!$N$28)*(273+F229)*DU229*((CO229^(1/DU229))-1)</f>
        <v>95371.965282448553</v>
      </c>
      <c r="DW229" s="30">
        <f t="shared" si="250"/>
        <v>353.25770075526657</v>
      </c>
      <c r="DX229" s="30">
        <f t="shared" si="251"/>
        <v>350.47</v>
      </c>
      <c r="DY229" s="30">
        <f t="shared" si="252"/>
        <v>105.07315879029403</v>
      </c>
      <c r="DZ229" s="30">
        <f t="shared" si="253"/>
        <v>990.65177772914149</v>
      </c>
      <c r="EA229" s="65">
        <f>Coeff_Summary!$B$9+Coeff_Summary!$D$9*(DW229-273)+Coeff_Summary!$E$9*CN229*100+Coeff_Summary!$F$9*(DW229-273)^2+Coeff_Summary!$G$9*(DW229-273)*CN229*100+Coeff_Summary!$H$9*(CN229*100)^2</f>
        <v>0.95891380111987345</v>
      </c>
      <c r="EB229" s="30">
        <f>EA229*(8314.4/'Config sheet'!$C$28)*(DW229/(CM229*10^5))</f>
        <v>4.9352052310549697E-2</v>
      </c>
      <c r="EC229" s="30">
        <f t="shared" si="254"/>
        <v>1.2184206563056199</v>
      </c>
      <c r="ED229" s="30">
        <f t="shared" si="255"/>
        <v>1.0171845875889973</v>
      </c>
      <c r="EE229" s="30">
        <f>('Config sheet'!$N$132*(CN229-CM229) - 'Config sheet'!$N$133*GERC_A_PARA!CN229)*10^5</f>
        <v>107579.69977582645</v>
      </c>
      <c r="EF229" s="30">
        <f>('Config sheet'!$N$132*(CN229-CM229) + 'Config sheet'!$N$133*CM229)*10^5</f>
        <v>149088.56382248201</v>
      </c>
      <c r="EG229" s="30">
        <f>'Config sheet'!$N$148</f>
        <v>386976</v>
      </c>
      <c r="EH229" s="30">
        <f t="shared" si="256"/>
        <v>2397.9487851568756</v>
      </c>
      <c r="EI229" s="30">
        <f>'Config sheet'!$E$127+'Config sheet'!$P$127</f>
        <v>3308.2</v>
      </c>
      <c r="EJ229" s="30"/>
      <c r="EK229" s="63">
        <f t="shared" si="257"/>
        <v>52089.299910116155</v>
      </c>
      <c r="EL229" s="63">
        <f t="shared" si="278"/>
        <v>51472.669830148247</v>
      </c>
      <c r="EM229" s="63">
        <f t="shared" si="279"/>
        <v>39291.135551230778</v>
      </c>
      <c r="EN229" s="63">
        <f t="shared" si="280"/>
        <v>38627.340632796455</v>
      </c>
      <c r="EO229" s="30">
        <f>BL229*(('Config sheet'!$D$8+273)/(C229+273))*(GERC_A_PARA!AI229/'Config sheet'!$D$7)*(1/GERC_A_PARA!BG229)*24*10^-3</f>
        <v>1807.8506975756259</v>
      </c>
      <c r="EP229" s="30">
        <f>BN229*(('Config sheet'!$D$8+273)/(D229+273))*(GERC_A_PARA!AJ229/'Config sheet'!$D$7)*(1/GERC_A_PARA!BH229)*24*10^-3</f>
        <v>1786.4494669555231</v>
      </c>
      <c r="EQ229" s="30">
        <f t="shared" si="271"/>
        <v>1797.1500822655744</v>
      </c>
      <c r="ER229" s="30">
        <f>DP229*(('Config sheet'!$D$8+273)/(F229+273))*(CM229/'Config sheet'!$D$7)*(1/DK229)*24*10^-3</f>
        <v>1363.6679114022022</v>
      </c>
      <c r="ES229" s="30">
        <f>DR229*(('Config sheet'!$D$8+273)/(G229+273))*(CN229/'Config sheet'!$D$7)*(1/DL229)*24*10^-3</f>
        <v>1340.6297421734087</v>
      </c>
      <c r="ET229" s="30">
        <f t="shared" si="272"/>
        <v>1352.1488267878053</v>
      </c>
      <c r="EU229">
        <f t="shared" si="273"/>
        <v>1.0119797570633637</v>
      </c>
      <c r="EV229">
        <f t="shared" si="274"/>
        <v>1.0171845875889971</v>
      </c>
      <c r="EW229" s="30">
        <f t="shared" si="275"/>
        <v>0.78307149820989219</v>
      </c>
      <c r="EX229" s="30">
        <f>'Config sheet'!$C$123/('Config sheet'!$F$17*10^-3)</f>
        <v>1.2841244171864261</v>
      </c>
      <c r="EY229" s="30">
        <f t="shared" si="276"/>
        <v>0.73264995546574241</v>
      </c>
      <c r="EZ229" s="30">
        <f>'Config sheet'!$N$123/('Config sheet'!$Q$17*10^-3)</f>
        <v>1.4616189626248377</v>
      </c>
      <c r="FA229" s="1" t="s">
        <v>636</v>
      </c>
      <c r="FB229" s="30">
        <f t="shared" si="277"/>
        <v>-2.7877007552665418</v>
      </c>
      <c r="FC229" s="30"/>
    </row>
    <row r="230" spans="1:159" x14ac:dyDescent="0.25">
      <c r="A230" s="1">
        <v>43491</v>
      </c>
      <c r="B230" s="2">
        <v>0.62638888888888888</v>
      </c>
      <c r="C230">
        <v>25.2</v>
      </c>
      <c r="D230">
        <v>77.760000000000005</v>
      </c>
      <c r="E230">
        <v>22.81</v>
      </c>
      <c r="F230">
        <v>22.75</v>
      </c>
      <c r="G230">
        <v>77.650000000000006</v>
      </c>
      <c r="H230">
        <v>67</v>
      </c>
      <c r="I230">
        <v>72.290000000000006</v>
      </c>
      <c r="J230">
        <v>72.53</v>
      </c>
      <c r="K230">
        <v>72.709999999999994</v>
      </c>
      <c r="L230">
        <v>70.22</v>
      </c>
      <c r="M230">
        <v>21.74</v>
      </c>
      <c r="N230">
        <v>34.409999999999997</v>
      </c>
      <c r="O230">
        <v>33.950000000000003</v>
      </c>
      <c r="P230">
        <v>33.880000000000003</v>
      </c>
      <c r="Q230">
        <v>62.93</v>
      </c>
      <c r="R230">
        <v>3.7</v>
      </c>
      <c r="S230">
        <v>76.92</v>
      </c>
      <c r="T230">
        <v>75.069999999999993</v>
      </c>
      <c r="U230">
        <v>72.05</v>
      </c>
      <c r="V230">
        <v>72.05</v>
      </c>
      <c r="W230">
        <v>3.08</v>
      </c>
      <c r="X230">
        <v>2.5299999999999998</v>
      </c>
      <c r="Y230">
        <v>3.68</v>
      </c>
      <c r="Z230">
        <v>3.68</v>
      </c>
      <c r="AA230">
        <v>4.75</v>
      </c>
      <c r="AB230">
        <v>4.4400000000000004</v>
      </c>
      <c r="AC230">
        <v>4.01</v>
      </c>
      <c r="AD230">
        <v>1.89</v>
      </c>
      <c r="AE230">
        <v>1.59</v>
      </c>
      <c r="AF230">
        <v>2</v>
      </c>
      <c r="AH230" s="4" t="str">
        <f t="shared" si="281"/>
        <v>ON</v>
      </c>
      <c r="AI230" s="31">
        <f>M230+'Config sheet'!$D$9-'Config sheet'!$C$139</f>
        <v>22.698899999999998</v>
      </c>
      <c r="AJ230" s="31">
        <f>N230+'Config sheet'!$D$9+'Config sheet'!$C$140</f>
        <v>35.768899999999995</v>
      </c>
      <c r="AK230" s="25">
        <f t="shared" si="212"/>
        <v>1.5757988272559462</v>
      </c>
      <c r="AL230" s="46">
        <f>'Config sheet'!$C$47</f>
        <v>3546.9708798579968</v>
      </c>
      <c r="AM230" s="4">
        <f>'Config sheet'!$C$42</f>
        <v>1817.9423322060413</v>
      </c>
      <c r="AN230" s="25">
        <f>'Config sheet'!$C$46</f>
        <v>1729.0285476519553</v>
      </c>
      <c r="AO230" s="25">
        <f t="shared" si="213"/>
        <v>1.5551443930624</v>
      </c>
      <c r="AP230" s="25">
        <f>'Config sheet'!$C$50/100*GERC_A_PARA!AM230</f>
        <v>351.771841281869</v>
      </c>
      <c r="AQ230" s="25">
        <f t="shared" si="214"/>
        <v>351.771841281869</v>
      </c>
      <c r="AR230" s="25">
        <f t="shared" si="215"/>
        <v>471.25874531638067</v>
      </c>
      <c r="AS230" s="27">
        <f t="shared" si="216"/>
        <v>2169.7141734879106</v>
      </c>
      <c r="AT230" s="25">
        <f t="shared" si="217"/>
        <v>1619.5866017315075</v>
      </c>
      <c r="AU230" s="25">
        <f>'Config sheet'!$C$51/100*GERC_A_PARA!AN230</f>
        <v>266.0974934836359</v>
      </c>
      <c r="AV230" s="25">
        <f t="shared" si="218"/>
        <v>266.0974934836359</v>
      </c>
      <c r="AW230" s="25">
        <f t="shared" si="219"/>
        <v>356.48325475389731</v>
      </c>
      <c r="AX230" s="27">
        <f t="shared" si="220"/>
        <v>1995.1260411355911</v>
      </c>
      <c r="AY230" s="25">
        <f t="shared" si="221"/>
        <v>1489.2650121718127</v>
      </c>
      <c r="AZ230" s="31">
        <f t="shared" si="258"/>
        <v>93.427354547076519</v>
      </c>
      <c r="BA230" s="31">
        <f t="shared" si="259"/>
        <v>94.772454081628297</v>
      </c>
      <c r="BB230" s="31">
        <f t="shared" si="260"/>
        <v>69.738997656276979</v>
      </c>
      <c r="BC230" s="31">
        <f t="shared" si="261"/>
        <v>70.743049346944289</v>
      </c>
      <c r="BD230" s="25">
        <f t="shared" si="222"/>
        <v>94.099904314352415</v>
      </c>
      <c r="BE230">
        <f>'Config sheet'!$D$59</f>
        <v>82.44</v>
      </c>
      <c r="BF230" s="30">
        <f t="shared" si="262"/>
        <v>82.170463907981528</v>
      </c>
      <c r="BG230" s="19">
        <f>Coeff_Summary!$B$10+Coeff_Summary!$D$10*(C230)+Coeff_Summary!$E$10*AI230*100+Coeff_Summary!$F$10*(C230)^2+Coeff_Summary!$G$10*(C230)*AI230*100+Coeff_Summary!$H$10*(AI230*100)^2</f>
        <v>0.96147429174840515</v>
      </c>
      <c r="BH230" s="19">
        <f>Coeff_Summary!$B$8+Coeff_Summary!$D$8*(D230)+Coeff_Summary!$E$8*AJ230*100+Coeff_Summary!$F$8*(D230)^2+Coeff_Summary!$G$8*(D230)*AJ230*100+Coeff_Summary!$H$8*(AJ230*100)^2</f>
        <v>0.97300669871698708</v>
      </c>
      <c r="BI230" s="30">
        <f t="shared" si="263"/>
        <v>0.96724049523269606</v>
      </c>
      <c r="BJ230" s="30">
        <f>BG230*8314.4*(GERC_A_PARA!C230+273)/('Config sheet'!$C$28*AI230*10^5)</f>
        <v>6.4130346814158454E-2</v>
      </c>
      <c r="BK230">
        <f>BH230*(8314.4/'Config sheet'!$C$28)*(BT230/(AJ230*10^5))</f>
        <v>4.8444378842748097E-2</v>
      </c>
      <c r="BL230" s="30">
        <f t="shared" si="264"/>
        <v>3337.696204004319</v>
      </c>
      <c r="BM230" s="30">
        <f t="shared" si="223"/>
        <v>52045.503725038878</v>
      </c>
      <c r="BN230" s="30">
        <f t="shared" si="224"/>
        <v>2491.4286493163413</v>
      </c>
      <c r="BO230" s="30">
        <f t="shared" si="225"/>
        <v>51428.642679135039</v>
      </c>
      <c r="BP230" s="19">
        <f>(Coeff_Summary!$B$4+Coeff_Summary!$D$4*(C230)+Coeff_Summary!$E$4*AI230*100+Coeff_Summary!$F$4*(C230)^2+Coeff_Summary!$G$4*(C230)*AI230*100+Coeff_Summary!$H$4*(AI230*100)^2+Coeff_Summary!$B$2+Coeff_Summary!$D$2*(D230)+Coeff_Summary!$E$2*AJ230*100+Coeff_Summary!$F$2*(D230)^2+Coeff_Summary!$G$2*(D230)*AJ230*100+Coeff_Summary!$H$2*(AJ230*100)^2)/2</f>
        <v>1.3605920687796349</v>
      </c>
      <c r="BQ230" s="30">
        <f t="shared" si="265"/>
        <v>3.7732168469049725</v>
      </c>
      <c r="BR230" s="30">
        <f>BI230*(8314.4/'Config sheet'!$C$28)*(273+C230)*BQ230*((AK230^(1/BQ230))-1)</f>
        <v>70775.657465811702</v>
      </c>
      <c r="BS230" s="30">
        <f t="shared" si="226"/>
        <v>336.39571043047158</v>
      </c>
      <c r="BT230" s="30">
        <f t="shared" si="227"/>
        <v>350.76</v>
      </c>
      <c r="BU230" s="52">
        <f t="shared" si="228"/>
        <v>72.670681945341656</v>
      </c>
      <c r="BV230" s="30">
        <f t="shared" si="229"/>
        <v>1408.0088748282278</v>
      </c>
      <c r="BW230" s="65">
        <f>Coeff_Summary!$B$8+Coeff_Summary!$D$8*(BS230-273)+Coeff_Summary!$E$8*AJ230*100+Coeff_Summary!$F$8*(BS230-273)^2+Coeff_Summary!$G$8*(BS230-273)*AJ230*100+Coeff_Summary!$H$8*(AJ230*100)^2</f>
        <v>0.9663968113343796</v>
      </c>
      <c r="BX230" s="30">
        <f>BW230*(8314.4/'Config sheet'!$C$28)*(BS230/(AI230*10^5))</f>
        <v>7.2715033842944046E-2</v>
      </c>
      <c r="BY230" s="30">
        <f t="shared" si="230"/>
        <v>1.1338631000026076</v>
      </c>
      <c r="BZ230" s="30">
        <f t="shared" si="231"/>
        <v>1.0119945037195024</v>
      </c>
      <c r="CA230" s="30">
        <f>('Config sheet'!$C$132*(AJ230-AI230) - 'Config sheet'!$C$133*GERC_A_PARA!AJ230)*10^5</f>
        <v>96942.14423069745</v>
      </c>
      <c r="CB230" s="30">
        <f>('Config sheet'!$C$132*(AJ230-AI230) + 'Config sheet'!$C$133*AI230)*10^5</f>
        <v>121429.94399324943</v>
      </c>
      <c r="CC230" s="30">
        <f>'Config sheet'!$C$148</f>
        <v>386976</v>
      </c>
      <c r="CD230" s="30">
        <f t="shared" si="266"/>
        <v>14.36428956952841</v>
      </c>
      <c r="CE230" s="30"/>
      <c r="CF230" s="30"/>
      <c r="CG230" s="30"/>
      <c r="CH230" s="30"/>
      <c r="CI230" s="30"/>
      <c r="CJ230" s="30"/>
      <c r="CK230" s="30"/>
      <c r="CL230" s="30"/>
      <c r="CM230" s="46">
        <f>P230+'Config sheet'!$O$9-'Config sheet'!$C$139</f>
        <v>34.838900000000002</v>
      </c>
      <c r="CN230" s="46">
        <f>Q230+'Config sheet'!$O$9+'Config sheet'!C$140</f>
        <v>64.288899999999998</v>
      </c>
      <c r="CO230" s="27">
        <f t="shared" si="232"/>
        <v>1.8453194561251931</v>
      </c>
      <c r="CP230" s="46">
        <f>'Config sheet'!$N$47</f>
        <v>1852.7346826837274</v>
      </c>
      <c r="CQ230" s="27">
        <f>'Config sheet'!$N$42</f>
        <v>970.82423361890676</v>
      </c>
      <c r="CR230" s="27">
        <f>'Config sheet'!$N$46</f>
        <v>881.91044906482068</v>
      </c>
      <c r="CS230" s="27">
        <f t="shared" si="233"/>
        <v>1.3849059905411842</v>
      </c>
      <c r="CT230" s="27">
        <f>'Config sheet'!$N$50/100*GERC_A_PARA!CQ230</f>
        <v>274.64617569078871</v>
      </c>
      <c r="CU230" s="27">
        <f t="shared" si="234"/>
        <v>274.64617569078871</v>
      </c>
      <c r="CV230" s="27">
        <f t="shared" si="235"/>
        <v>427.46053687916339</v>
      </c>
      <c r="CW230" s="27">
        <f t="shared" si="236"/>
        <v>1245.4704093096955</v>
      </c>
      <c r="CX230" s="27">
        <f t="shared" si="237"/>
        <v>800.22284010195153</v>
      </c>
      <c r="CY230" s="27">
        <f>'Config sheet'!$N$51/100*GERC_A_PARA!CR230</f>
        <v>198.78261521921058</v>
      </c>
      <c r="CZ230" s="27">
        <f t="shared" si="238"/>
        <v>198.78261521921058</v>
      </c>
      <c r="DA230" s="27">
        <f t="shared" si="239"/>
        <v>309.38615187386989</v>
      </c>
      <c r="DB230" s="27">
        <f t="shared" si="240"/>
        <v>1080.6930642840312</v>
      </c>
      <c r="DC230" s="27">
        <f t="shared" si="241"/>
        <v>694.35232400195105</v>
      </c>
      <c r="DD230" s="50">
        <f t="shared" si="242"/>
        <v>84.25931740303453</v>
      </c>
      <c r="DE230" s="50">
        <f t="shared" si="243"/>
        <v>87.458643134125055</v>
      </c>
      <c r="DF230" s="50">
        <f t="shared" si="244"/>
        <v>54.137159561004111</v>
      </c>
      <c r="DG230" s="50">
        <f t="shared" si="245"/>
        <v>56.192747155705376</v>
      </c>
      <c r="DH230" s="27">
        <f t="shared" si="246"/>
        <v>85.858980268579785</v>
      </c>
      <c r="DI230">
        <f>'Config sheet'!$N$59</f>
        <v>71.978923438716066</v>
      </c>
      <c r="DJ230" s="21">
        <f t="shared" si="267"/>
        <v>70.511966813467268</v>
      </c>
      <c r="DK230" s="19">
        <f>Coeff_Summary!$B$11+Coeff_Summary!$D$11*(F230)+Coeff_Summary!$E$11*CM230*100+Coeff_Summary!$F$11*(F230)^2+Coeff_Summary!$G$11*(F230)*CM230*100+Coeff_Summary!$H$11*(CM230*100)^2</f>
        <v>0.9409871970362218</v>
      </c>
      <c r="DL230" s="19">
        <f>Coeff_Summary!$B$9+Coeff_Summary!$D$9*(G230)+Coeff_Summary!$E$9*CN230*100+Coeff_Summary!$F$9*(G230)^2+Coeff_Summary!$G$9*(G230)*CN230*100+Coeff_Summary!$H$9*(CN230*100)^2</f>
        <v>0.95705967281411441</v>
      </c>
      <c r="DM230" s="30">
        <f t="shared" si="268"/>
        <v>0.94902343492516805</v>
      </c>
      <c r="DN230">
        <f>DK230*8314.4*(GERC_A_PARA!F230+273)/('Config sheet'!$N$28*GERC_A_PARA!CM230*10^5)</f>
        <v>4.0557120980279408E-2</v>
      </c>
      <c r="DO230">
        <f>DL230*(8314.4/'Config sheet'!$N$28)*((GERC_A_PARA!G230+273)/(GERC_A_PARA!CN230*10^5))</f>
        <v>2.6503299838246223E-2</v>
      </c>
      <c r="DP230" s="30">
        <f t="shared" si="269"/>
        <v>1590.7391056345557</v>
      </c>
      <c r="DQ230" s="30">
        <f t="shared" si="247"/>
        <v>39222.190017088258</v>
      </c>
      <c r="DR230" s="30">
        <f t="shared" si="248"/>
        <v>1022.06022355654</v>
      </c>
      <c r="DS230" s="30">
        <f t="shared" si="249"/>
        <v>38563.508310072073</v>
      </c>
      <c r="DT230" s="19">
        <f>(Coeff_Summary!$B$5+Coeff_Summary!$D$5*(F230)+Coeff_Summary!$E$5*CM230*100+Coeff_Summary!$F$5*(F230)^2+Coeff_Summary!$G$5*(F230)*CM230*100+Coeff_Summary!$H$5*(CM230*100)^2+Coeff_Summary!$B$3+Coeff_Summary!$D$3*(G230)+Coeff_Summary!$E$3*CN230*100+Coeff_Summary!$F$3*(G230)^2+Coeff_Summary!$G$3*(G230)*CN230*100+Coeff_Summary!$H$3*(CN230*100)^2)/2</f>
        <v>1.4113812009901481</v>
      </c>
      <c r="DU230" s="30">
        <f t="shared" si="270"/>
        <v>3.4308354333963558</v>
      </c>
      <c r="DV230" s="30">
        <f>DM230*(8314.4/'Config sheet'!$N$28)*(273+F230)*DU230*((CO230^(1/DU230))-1)</f>
        <v>95585.562189573335</v>
      </c>
      <c r="DW230" s="30">
        <f t="shared" si="250"/>
        <v>353.57190428922576</v>
      </c>
      <c r="DX230" s="30">
        <f t="shared" si="251"/>
        <v>350.65</v>
      </c>
      <c r="DY230" s="30">
        <f t="shared" si="252"/>
        <v>105.32223003501959</v>
      </c>
      <c r="DZ230" s="30">
        <f t="shared" si="253"/>
        <v>988.78436675373553</v>
      </c>
      <c r="EA230" s="65">
        <f>Coeff_Summary!$B$9+Coeff_Summary!$D$9*(DW230-273)+Coeff_Summary!$E$9*CN230*100+Coeff_Summary!$F$9*(DW230-273)^2+Coeff_Summary!$G$9*(DW230-273)*CN230*100+Coeff_Summary!$H$9*(CN230*100)^2</f>
        <v>0.95911793532803935</v>
      </c>
      <c r="EB230" s="30">
        <f>EA230*(8314.4/'Config sheet'!$C$28)*(DW230/(CM230*10^5))</f>
        <v>4.9420645129839451E-2</v>
      </c>
      <c r="EC230" s="30">
        <f t="shared" si="254"/>
        <v>1.2185442145627119</v>
      </c>
      <c r="ED230" s="30">
        <f t="shared" si="255"/>
        <v>1.0170804404443707</v>
      </c>
      <c r="EE230" s="30">
        <f>('Config sheet'!$N$132*(CN230-CM230) - 'Config sheet'!$N$133*GERC_A_PARA!CN230)*10^5</f>
        <v>107750.05641375987</v>
      </c>
      <c r="EF230" s="30">
        <f>('Config sheet'!$N$132*(CN230-CM230) + 'Config sheet'!$N$133*CM230)*10^5</f>
        <v>149267.29696842929</v>
      </c>
      <c r="EG230" s="30">
        <f>'Config sheet'!$N$148</f>
        <v>386976</v>
      </c>
      <c r="EH230" s="30">
        <f t="shared" si="256"/>
        <v>2396.7932415819632</v>
      </c>
      <c r="EI230" s="30">
        <f>'Config sheet'!$E$127+'Config sheet'!$P$127</f>
        <v>3308.2</v>
      </c>
      <c r="EJ230" s="30"/>
      <c r="EK230" s="63">
        <f t="shared" si="257"/>
        <v>52045.503725038878</v>
      </c>
      <c r="EL230" s="63">
        <f t="shared" si="278"/>
        <v>51428.642679135039</v>
      </c>
      <c r="EM230" s="63">
        <f t="shared" si="279"/>
        <v>39222.190017088258</v>
      </c>
      <c r="EN230" s="63">
        <f t="shared" si="280"/>
        <v>38563.508310072073</v>
      </c>
      <c r="EO230" s="30">
        <f>BL230*(('Config sheet'!$D$8+273)/(C230+273))*(GERC_A_PARA!AI230/'Config sheet'!$D$7)*(1/GERC_A_PARA!BG230)*24*10^-3</f>
        <v>1806.3306740030353</v>
      </c>
      <c r="EP230" s="30">
        <f>BN230*(('Config sheet'!$D$8+273)/(D230+273))*(GERC_A_PARA!AJ230/'Config sheet'!$D$7)*(1/GERC_A_PARA!BH230)*24*10^-3</f>
        <v>1784.9214273042157</v>
      </c>
      <c r="EQ230" s="30">
        <f t="shared" si="271"/>
        <v>1795.6260506536255</v>
      </c>
      <c r="ER230" s="30">
        <f>DP230*(('Config sheet'!$D$8+273)/(F230+273))*(CM230/'Config sheet'!$D$7)*(1/DK230)*24*10^-3</f>
        <v>1361.2750354716488</v>
      </c>
      <c r="ES230" s="30">
        <f>DR230*(('Config sheet'!$D$8+273)/(G230+273))*(CN230/'Config sheet'!$D$7)*(1/DL230)*24*10^-3</f>
        <v>1338.4143292313211</v>
      </c>
      <c r="ET230" s="30">
        <f t="shared" si="272"/>
        <v>1349.8446823514851</v>
      </c>
      <c r="EU230">
        <f t="shared" si="273"/>
        <v>1.0119945037195022</v>
      </c>
      <c r="EV230">
        <f t="shared" si="274"/>
        <v>1.0170804404443705</v>
      </c>
      <c r="EW230" s="30">
        <f t="shared" si="275"/>
        <v>0.78413257276797621</v>
      </c>
      <c r="EX230" s="30">
        <f>'Config sheet'!$C$123/('Config sheet'!$F$17*10^-3)</f>
        <v>1.2841244171864261</v>
      </c>
      <c r="EY230" s="30">
        <f t="shared" si="276"/>
        <v>0.73251714043961891</v>
      </c>
      <c r="EZ230" s="30">
        <f>'Config sheet'!$N$123/('Config sheet'!$Q$17*10^-3)</f>
        <v>1.4616189626248377</v>
      </c>
      <c r="FA230" s="1" t="s">
        <v>637</v>
      </c>
      <c r="FB230" s="30">
        <f t="shared" si="277"/>
        <v>-2.9219042892257789</v>
      </c>
      <c r="FC230" s="30"/>
    </row>
    <row r="231" spans="1:159" x14ac:dyDescent="0.25">
      <c r="A231" s="1">
        <v>43491</v>
      </c>
      <c r="B231" s="2">
        <v>0.66805555555555562</v>
      </c>
      <c r="C231">
        <v>24.94</v>
      </c>
      <c r="D231">
        <v>77.290000000000006</v>
      </c>
      <c r="E231">
        <v>22.59</v>
      </c>
      <c r="F231">
        <v>22.55</v>
      </c>
      <c r="G231">
        <v>77.13</v>
      </c>
      <c r="H231">
        <v>67.069999999999993</v>
      </c>
      <c r="I231">
        <v>72.400000000000006</v>
      </c>
      <c r="J231">
        <v>72.569999999999993</v>
      </c>
      <c r="K231">
        <v>72.77</v>
      </c>
      <c r="L231">
        <v>70.489999999999995</v>
      </c>
      <c r="M231">
        <v>21.91</v>
      </c>
      <c r="N231">
        <v>34.58</v>
      </c>
      <c r="O231">
        <v>34.11</v>
      </c>
      <c r="P231">
        <v>34.04</v>
      </c>
      <c r="Q231">
        <v>62.86</v>
      </c>
      <c r="R231">
        <v>3.7</v>
      </c>
      <c r="S231">
        <v>76.66</v>
      </c>
      <c r="T231">
        <v>75.03</v>
      </c>
      <c r="U231">
        <v>72.27</v>
      </c>
      <c r="V231">
        <v>72.27</v>
      </c>
      <c r="W231">
        <v>3.09</v>
      </c>
      <c r="X231">
        <v>2.5099999999999998</v>
      </c>
      <c r="Y231">
        <v>3.66</v>
      </c>
      <c r="Z231">
        <v>3.62</v>
      </c>
      <c r="AA231">
        <v>4.74</v>
      </c>
      <c r="AB231">
        <v>4.37</v>
      </c>
      <c r="AC231">
        <v>3.95</v>
      </c>
      <c r="AD231">
        <v>1.79</v>
      </c>
      <c r="AE231">
        <v>1.51</v>
      </c>
      <c r="AF231">
        <v>2.17</v>
      </c>
      <c r="AH231" s="4" t="str">
        <f t="shared" si="281"/>
        <v>ON</v>
      </c>
      <c r="AI231" s="31">
        <f>M231+'Config sheet'!$D$9-'Config sheet'!$C$139</f>
        <v>22.8689</v>
      </c>
      <c r="AJ231" s="31">
        <f>N231+'Config sheet'!$D$9+'Config sheet'!$C$140</f>
        <v>35.938899999999997</v>
      </c>
      <c r="AK231" s="25">
        <f t="shared" si="212"/>
        <v>1.5715185251586214</v>
      </c>
      <c r="AL231" s="46">
        <f>'Config sheet'!$C$47</f>
        <v>3546.9708798579968</v>
      </c>
      <c r="AM231" s="4">
        <f>'Config sheet'!$C$42</f>
        <v>1817.9423322060413</v>
      </c>
      <c r="AN231" s="25">
        <f>'Config sheet'!$C$46</f>
        <v>1729.0285476519553</v>
      </c>
      <c r="AO231" s="25">
        <f t="shared" si="213"/>
        <v>1.5578368748079072</v>
      </c>
      <c r="AP231" s="25">
        <f>'Config sheet'!$C$50/100*GERC_A_PARA!AM231</f>
        <v>351.771841281869</v>
      </c>
      <c r="AQ231" s="25">
        <f t="shared" si="214"/>
        <v>351.771841281869</v>
      </c>
      <c r="AR231" s="25">
        <f t="shared" si="215"/>
        <v>470.19894565293095</v>
      </c>
      <c r="AS231" s="27">
        <f t="shared" si="216"/>
        <v>2169.7141734879106</v>
      </c>
      <c r="AT231" s="25">
        <f t="shared" si="217"/>
        <v>1623.237050868647</v>
      </c>
      <c r="AU231" s="25">
        <f>'Config sheet'!$C$51/100*GERC_A_PARA!AN231</f>
        <v>266.0974934836359</v>
      </c>
      <c r="AV231" s="25">
        <f t="shared" si="218"/>
        <v>266.0974934836359</v>
      </c>
      <c r="AW231" s="25">
        <f t="shared" si="219"/>
        <v>355.68157025006917</v>
      </c>
      <c r="AX231" s="27">
        <f t="shared" si="220"/>
        <v>1995.1260411355911</v>
      </c>
      <c r="AY231" s="25">
        <f t="shared" si="221"/>
        <v>1492.6217244172972</v>
      </c>
      <c r="AZ231" s="31">
        <f t="shared" si="258"/>
        <v>93.485651207244146</v>
      </c>
      <c r="BA231" s="31">
        <f t="shared" si="259"/>
        <v>94.81882026250581</v>
      </c>
      <c r="BB231" s="31">
        <f t="shared" si="260"/>
        <v>69.939798807802489</v>
      </c>
      <c r="BC231" s="31">
        <f t="shared" si="261"/>
        <v>70.937187971783246</v>
      </c>
      <c r="BD231" s="25">
        <f t="shared" si="222"/>
        <v>94.152235734874978</v>
      </c>
      <c r="BE231">
        <f>'Config sheet'!$D$59</f>
        <v>82.44</v>
      </c>
      <c r="BF231" s="30">
        <f t="shared" si="262"/>
        <v>82.29536456233393</v>
      </c>
      <c r="BG231" s="19">
        <f>Coeff_Summary!$B$10+Coeff_Summary!$D$10*(C231)+Coeff_Summary!$E$10*AI231*100+Coeff_Summary!$F$10*(C231)^2+Coeff_Summary!$G$10*(C231)*AI231*100+Coeff_Summary!$H$10*(AI231*100)^2</f>
        <v>0.96106775874312245</v>
      </c>
      <c r="BH231" s="19">
        <f>Coeff_Summary!$B$8+Coeff_Summary!$D$8*(D231)+Coeff_Summary!$E$8*AJ231*100+Coeff_Summary!$F$8*(D231)^2+Coeff_Summary!$G$8*(D231)*AJ231*100+Coeff_Summary!$H$8*(AJ231*100)^2</f>
        <v>0.97269706251697274</v>
      </c>
      <c r="BI231" s="30">
        <f t="shared" si="263"/>
        <v>0.96688241063004754</v>
      </c>
      <c r="BJ231" s="30">
        <f>BG231*8314.4*(GERC_A_PARA!C231+273)/('Config sheet'!$C$28*AI231*10^5)</f>
        <v>6.3571232384886739E-2</v>
      </c>
      <c r="BK231">
        <f>BH231*(8314.4/'Config sheet'!$C$28)*(BT231/(AJ231*10^5))</f>
        <v>4.8135296135833484E-2</v>
      </c>
      <c r="BL231" s="30">
        <f t="shared" si="264"/>
        <v>3339.5523842512707</v>
      </c>
      <c r="BM231" s="30">
        <f t="shared" si="223"/>
        <v>52532.446815443633</v>
      </c>
      <c r="BN231" s="30">
        <f t="shared" si="224"/>
        <v>2498.4328487466528</v>
      </c>
      <c r="BO231" s="30">
        <f t="shared" si="225"/>
        <v>51904.383047655916</v>
      </c>
      <c r="BP231" s="19">
        <f>(Coeff_Summary!$B$4+Coeff_Summary!$D$4*(C231)+Coeff_Summary!$E$4*AI231*100+Coeff_Summary!$F$4*(C231)^2+Coeff_Summary!$G$4*(C231)*AI231*100+Coeff_Summary!$H$4*(AI231*100)^2+Coeff_Summary!$B$2+Coeff_Summary!$D$2*(D231)+Coeff_Summary!$E$2*AJ231*100+Coeff_Summary!$F$2*(D231)^2+Coeff_Summary!$G$2*(D231)*AJ231*100+Coeff_Summary!$H$2*(AJ231*100)^2)/2</f>
        <v>1.3614546674415</v>
      </c>
      <c r="BQ231" s="30">
        <f t="shared" si="265"/>
        <v>3.7665986638887321</v>
      </c>
      <c r="BR231" s="30">
        <f>BI231*(8314.4/'Config sheet'!$C$28)*(273+C231)*BQ231*((AK231^(1/BQ231))-1)</f>
        <v>70246.692701063133</v>
      </c>
      <c r="BS231" s="30">
        <f t="shared" si="226"/>
        <v>335.93091815718344</v>
      </c>
      <c r="BT231" s="30">
        <f t="shared" si="227"/>
        <v>350.29</v>
      </c>
      <c r="BU231" s="52">
        <f t="shared" si="228"/>
        <v>72.570999345145054</v>
      </c>
      <c r="BV231" s="30">
        <f t="shared" si="229"/>
        <v>1412.498213082798</v>
      </c>
      <c r="BW231" s="65">
        <f>Coeff_Summary!$B$8+Coeff_Summary!$D$8*(BS231-273)+Coeff_Summary!$E$8*AJ231*100+Coeff_Summary!$F$8*(BS231-273)^2+Coeff_Summary!$G$8*(BS231-273)*AJ231*100+Coeff_Summary!$H$8*(AJ231*100)^2</f>
        <v>0.96602694531242372</v>
      </c>
      <c r="BX231" s="30">
        <f>BW231*(8314.4/'Config sheet'!$C$28)*(BS231/(AI231*10^5))</f>
        <v>7.2047186588162157E-2</v>
      </c>
      <c r="BY231" s="30">
        <f t="shared" si="230"/>
        <v>1.1333300281479279</v>
      </c>
      <c r="BZ231" s="30">
        <f t="shared" si="231"/>
        <v>1.0121003994443216</v>
      </c>
      <c r="CA231" s="30">
        <f>('Config sheet'!$C$132*(AJ231-AI231) - 'Config sheet'!$C$133*GERC_A_PARA!AJ231)*10^5</f>
        <v>96870.943912579882</v>
      </c>
      <c r="CB231" s="30">
        <f>('Config sheet'!$C$132*(AJ231-AI231) + 'Config sheet'!$C$133*AI231)*10^5</f>
        <v>121501.14431136698</v>
      </c>
      <c r="CC231" s="30">
        <f>'Config sheet'!$C$148</f>
        <v>386976</v>
      </c>
      <c r="CD231" s="30">
        <f t="shared" si="266"/>
        <v>14.359081842816579</v>
      </c>
      <c r="CE231" s="30"/>
      <c r="CF231" s="30"/>
      <c r="CG231" s="30"/>
      <c r="CH231" s="30"/>
      <c r="CI231" s="30"/>
      <c r="CJ231" s="30"/>
      <c r="CK231" s="30"/>
      <c r="CL231" s="30"/>
      <c r="CM231" s="46">
        <f>P231+'Config sheet'!$O$9-'Config sheet'!$C$139</f>
        <v>34.998899999999999</v>
      </c>
      <c r="CN231" s="46">
        <f>Q231+'Config sheet'!$O$9+'Config sheet'!C$140</f>
        <v>64.218900000000005</v>
      </c>
      <c r="CO231" s="27">
        <f t="shared" si="232"/>
        <v>1.8348833820491504</v>
      </c>
      <c r="CP231" s="46">
        <f>'Config sheet'!$N$47</f>
        <v>1852.7346826837274</v>
      </c>
      <c r="CQ231" s="27">
        <f>'Config sheet'!$N$42</f>
        <v>970.82423361890676</v>
      </c>
      <c r="CR231" s="27">
        <f>'Config sheet'!$N$46</f>
        <v>881.91044906482068</v>
      </c>
      <c r="CS231" s="27">
        <f t="shared" si="233"/>
        <v>1.38733918489848</v>
      </c>
      <c r="CT231" s="27">
        <f>'Config sheet'!$N$50/100*GERC_A_PARA!CQ231</f>
        <v>274.64617569078871</v>
      </c>
      <c r="CU231" s="27">
        <f t="shared" si="234"/>
        <v>274.64617569078871</v>
      </c>
      <c r="CV231" s="27">
        <f t="shared" si="235"/>
        <v>425.38646112577356</v>
      </c>
      <c r="CW231" s="27">
        <f t="shared" si="236"/>
        <v>1245.4704093096955</v>
      </c>
      <c r="CX231" s="27">
        <f t="shared" si="237"/>
        <v>804.12452231715838</v>
      </c>
      <c r="CY231" s="27">
        <f>'Config sheet'!$N$51/100*GERC_A_PARA!CR231</f>
        <v>198.78261521921058</v>
      </c>
      <c r="CZ231" s="27">
        <f t="shared" si="238"/>
        <v>198.78261521921058</v>
      </c>
      <c r="DA231" s="27">
        <f t="shared" si="239"/>
        <v>307.88498331987643</v>
      </c>
      <c r="DB231" s="27">
        <f t="shared" si="240"/>
        <v>1080.6930642840312</v>
      </c>
      <c r="DC231" s="27">
        <f t="shared" si="241"/>
        <v>697.73780861683758</v>
      </c>
      <c r="DD231" s="50">
        <f t="shared" si="242"/>
        <v>84.47295810972129</v>
      </c>
      <c r="DE231" s="50">
        <f t="shared" si="243"/>
        <v>87.628860932948655</v>
      </c>
      <c r="DF231" s="50">
        <f t="shared" si="244"/>
        <v>54.539053341576796</v>
      </c>
      <c r="DG231" s="50">
        <f t="shared" si="245"/>
        <v>56.576627924832955</v>
      </c>
      <c r="DH231" s="27">
        <f t="shared" si="246"/>
        <v>86.050909521334972</v>
      </c>
      <c r="DI231">
        <f>'Config sheet'!$N$59</f>
        <v>71.978923438716066</v>
      </c>
      <c r="DJ231" s="21">
        <f t="shared" si="267"/>
        <v>70.804375077269924</v>
      </c>
      <c r="DK231" s="19">
        <f>Coeff_Summary!$B$11+Coeff_Summary!$D$11*(F231)+Coeff_Summary!$E$11*CM231*100+Coeff_Summary!$F$11*(F231)^2+Coeff_Summary!$G$11*(F231)*CM231*100+Coeff_Summary!$H$11*(CM231*100)^2</f>
        <v>0.94057046128461008</v>
      </c>
      <c r="DL231" s="19">
        <f>Coeff_Summary!$B$9+Coeff_Summary!$D$9*(G231)+Coeff_Summary!$E$9*CN231*100+Coeff_Summary!$F$9*(G231)^2+Coeff_Summary!$G$9*(G231)*CN231*100+Coeff_Summary!$H$9*(CN231*100)^2</f>
        <v>0.95671904501650651</v>
      </c>
      <c r="DM231" s="30">
        <f t="shared" si="268"/>
        <v>0.9486447531505583</v>
      </c>
      <c r="DN231">
        <f>DK231*8314.4*(GERC_A_PARA!F231+273)/('Config sheet'!$N$28*GERC_A_PARA!CM231*10^5)</f>
        <v>4.0326542568732013E-2</v>
      </c>
      <c r="DO231">
        <f>DL231*(8314.4/'Config sheet'!$N$28)*((GERC_A_PARA!G231+273)/(GERC_A_PARA!CN231*10^5))</f>
        <v>2.6483413744894796E-2</v>
      </c>
      <c r="DP231" s="30">
        <f t="shared" si="269"/>
        <v>1594.2950454665668</v>
      </c>
      <c r="DQ231" s="30">
        <f t="shared" si="247"/>
        <v>39534.632624388069</v>
      </c>
      <c r="DR231" s="30">
        <f t="shared" si="248"/>
        <v>1029.3393823615393</v>
      </c>
      <c r="DS231" s="30">
        <f t="shared" si="249"/>
        <v>38867.322478770882</v>
      </c>
      <c r="DT231" s="19">
        <f>(Coeff_Summary!$B$5+Coeff_Summary!$D$5*(F231)+Coeff_Summary!$E$5*CM231*100+Coeff_Summary!$F$5*(F231)^2+Coeff_Summary!$G$5*(F231)*CM231*100+Coeff_Summary!$H$5*(CM231*100)^2+Coeff_Summary!$B$3+Coeff_Summary!$D$3*(G231)+Coeff_Summary!$E$3*CN231*100+Coeff_Summary!$F$3*(G231)^2+Coeff_Summary!$G$3*(G231)*CN231*100+Coeff_Summary!$H$3*(CN231*100)^2)/2</f>
        <v>1.4122440963864435</v>
      </c>
      <c r="DU231" s="30">
        <f t="shared" si="270"/>
        <v>3.4257472909025859</v>
      </c>
      <c r="DV231" s="30">
        <f>DM231*(8314.4/'Config sheet'!$N$28)*(273+F231)*DU231*((CO231^(1/DU231))-1)</f>
        <v>94531.213051580839</v>
      </c>
      <c r="DW231" s="30">
        <f t="shared" si="250"/>
        <v>352.84189856241443</v>
      </c>
      <c r="DX231" s="30">
        <f t="shared" si="251"/>
        <v>350.13</v>
      </c>
      <c r="DY231" s="30">
        <f t="shared" si="252"/>
        <v>104.96866720852773</v>
      </c>
      <c r="DZ231" s="30">
        <f t="shared" si="253"/>
        <v>988.98739100975945</v>
      </c>
      <c r="EA231" s="65">
        <f>Coeff_Summary!$B$9+Coeff_Summary!$D$9*(DW231-273)+Coeff_Summary!$E$9*CN231*100+Coeff_Summary!$F$9*(DW231-273)^2+Coeff_Summary!$G$9*(DW231-273)*CN231*100+Coeff_Summary!$H$9*(CN231*100)^2</f>
        <v>0.95864272829341612</v>
      </c>
      <c r="EB231" s="30">
        <f>EA231*(8314.4/'Config sheet'!$C$28)*(DW231/(CM231*10^5))</f>
        <v>4.9068820909772382E-2</v>
      </c>
      <c r="EC231" s="30">
        <f t="shared" si="254"/>
        <v>1.2167872022785031</v>
      </c>
      <c r="ED231" s="30">
        <f t="shared" si="255"/>
        <v>1.0171689250264582</v>
      </c>
      <c r="EE231" s="30">
        <f>('Config sheet'!$N$132*(CN231-CM231) - 'Config sheet'!$N$133*GERC_A_PARA!CN231)*10^5</f>
        <v>106727.57614207172</v>
      </c>
      <c r="EF231" s="30">
        <f>('Config sheet'!$N$132*(CN231-CM231) + 'Config sheet'!$N$133*CM231)*10^5</f>
        <v>148282.51098280333</v>
      </c>
      <c r="EG231" s="30">
        <f>'Config sheet'!$N$148</f>
        <v>386976</v>
      </c>
      <c r="EH231" s="30">
        <f t="shared" si="256"/>
        <v>2401.4856040925574</v>
      </c>
      <c r="EI231" s="30">
        <f>'Config sheet'!$E$127+'Config sheet'!$P$127</f>
        <v>3308.2</v>
      </c>
      <c r="EJ231" s="30"/>
      <c r="EK231" s="63">
        <f t="shared" si="257"/>
        <v>52532.446815443633</v>
      </c>
      <c r="EL231" s="63">
        <f t="shared" si="278"/>
        <v>51904.383047655916</v>
      </c>
      <c r="EM231" s="63">
        <f t="shared" si="279"/>
        <v>39534.632624388069</v>
      </c>
      <c r="EN231" s="63">
        <f t="shared" si="280"/>
        <v>38867.322478770882</v>
      </c>
      <c r="EO231" s="30">
        <f>BL231*(('Config sheet'!$D$8+273)/(C231+273))*(GERC_A_PARA!AI231/'Config sheet'!$D$7)*(1/GERC_A_PARA!BG231)*24*10^-3</f>
        <v>1823.2308897323103</v>
      </c>
      <c r="EP231" s="30">
        <f>BN231*(('Config sheet'!$D$8+273)/(D231+273))*(GERC_A_PARA!AJ231/'Config sheet'!$D$7)*(1/GERC_A_PARA!BH231)*24*10^-3</f>
        <v>1801.4328328823187</v>
      </c>
      <c r="EQ231" s="30">
        <f t="shared" si="271"/>
        <v>1812.3318613073145</v>
      </c>
      <c r="ER231" s="30">
        <f>DP231*(('Config sheet'!$D$8+273)/(F231+273))*(CM231/'Config sheet'!$D$7)*(1/DK231)*24*10^-3</f>
        <v>1372.1189052593793</v>
      </c>
      <c r="ES231" s="30">
        <f>DR231*(('Config sheet'!$D$8+273)/(G231+273))*(CN231/'Config sheet'!$D$7)*(1/DL231)*24*10^-3</f>
        <v>1348.9587338933777</v>
      </c>
      <c r="ET231" s="30">
        <f t="shared" si="272"/>
        <v>1360.5388195763785</v>
      </c>
      <c r="EU231">
        <f t="shared" si="273"/>
        <v>1.0121003994443214</v>
      </c>
      <c r="EV231">
        <f t="shared" si="274"/>
        <v>1.0171689250264584</v>
      </c>
      <c r="EW231" s="30">
        <f t="shared" si="275"/>
        <v>0.77938165919783642</v>
      </c>
      <c r="EX231" s="30">
        <f>'Config sheet'!$C$123/('Config sheet'!$F$17*10^-3)</f>
        <v>1.2841244171864261</v>
      </c>
      <c r="EY231" s="30">
        <f t="shared" si="276"/>
        <v>0.72690861648305893</v>
      </c>
      <c r="EZ231" s="30">
        <f>'Config sheet'!$N$123/('Config sheet'!$Q$17*10^-3)</f>
        <v>1.4616189626248377</v>
      </c>
      <c r="FA231" s="1" t="s">
        <v>638</v>
      </c>
      <c r="FB231" s="30">
        <f t="shared" si="277"/>
        <v>-2.7118985624144329</v>
      </c>
      <c r="FC231" s="30"/>
    </row>
    <row r="232" spans="1:159" x14ac:dyDescent="0.25">
      <c r="A232" s="1">
        <v>43491</v>
      </c>
      <c r="B232" s="2">
        <v>0.70972222222222225</v>
      </c>
      <c r="C232">
        <v>24.8</v>
      </c>
      <c r="D232">
        <v>76.97</v>
      </c>
      <c r="E232">
        <v>22.45</v>
      </c>
      <c r="F232">
        <v>22.4</v>
      </c>
      <c r="G232">
        <v>77.23</v>
      </c>
      <c r="H232">
        <v>67.12</v>
      </c>
      <c r="I232">
        <v>72.44</v>
      </c>
      <c r="J232">
        <v>72.62</v>
      </c>
      <c r="K232">
        <v>72.819999999999993</v>
      </c>
      <c r="L232">
        <v>70.540000000000006</v>
      </c>
      <c r="M232">
        <v>21.75</v>
      </c>
      <c r="N232">
        <v>34.4</v>
      </c>
      <c r="O232">
        <v>33.950000000000003</v>
      </c>
      <c r="P232">
        <v>33.880000000000003</v>
      </c>
      <c r="Q232">
        <v>62.87</v>
      </c>
      <c r="R232">
        <v>3.7</v>
      </c>
      <c r="S232">
        <v>76.44</v>
      </c>
      <c r="T232">
        <v>74.92</v>
      </c>
      <c r="U232">
        <v>71.989999999999995</v>
      </c>
      <c r="V232">
        <v>71.989999999999995</v>
      </c>
      <c r="W232">
        <v>3.06</v>
      </c>
      <c r="X232">
        <v>2.54</v>
      </c>
      <c r="Y232">
        <v>3.65</v>
      </c>
      <c r="Z232">
        <v>3.72</v>
      </c>
      <c r="AA232">
        <v>4.6900000000000004</v>
      </c>
      <c r="AB232">
        <v>4.41</v>
      </c>
      <c r="AC232">
        <v>3.94</v>
      </c>
      <c r="AD232">
        <v>1.75</v>
      </c>
      <c r="AE232">
        <v>1.51</v>
      </c>
      <c r="AF232">
        <v>2.27</v>
      </c>
      <c r="AH232" s="4" t="str">
        <f t="shared" si="281"/>
        <v>ON</v>
      </c>
      <c r="AI232" s="31">
        <f>M232+'Config sheet'!$D$9-'Config sheet'!$C$139</f>
        <v>22.7089</v>
      </c>
      <c r="AJ232" s="31">
        <f>N232+'Config sheet'!$D$9+'Config sheet'!$C$140</f>
        <v>35.758899999999997</v>
      </c>
      <c r="AK232" s="25">
        <f t="shared" si="212"/>
        <v>1.5746645588293575</v>
      </c>
      <c r="AL232" s="46">
        <f>'Config sheet'!$C$47</f>
        <v>3546.9708798579968</v>
      </c>
      <c r="AM232" s="4">
        <f>'Config sheet'!$C$42</f>
        <v>1817.9423322060413</v>
      </c>
      <c r="AN232" s="25">
        <f>'Config sheet'!$C$46</f>
        <v>1729.0285476519553</v>
      </c>
      <c r="AO232" s="25">
        <f t="shared" si="213"/>
        <v>1.5516608440713997</v>
      </c>
      <c r="AP232" s="25">
        <f>'Config sheet'!$C$50/100*GERC_A_PARA!AM232</f>
        <v>351.771841281869</v>
      </c>
      <c r="AQ232" s="25">
        <f t="shared" si="214"/>
        <v>351.771841281869</v>
      </c>
      <c r="AR232" s="25">
        <f t="shared" si="215"/>
        <v>471.34944579660538</v>
      </c>
      <c r="AS232" s="27">
        <f t="shared" si="216"/>
        <v>2169.7141734879106</v>
      </c>
      <c r="AT232" s="25">
        <f t="shared" si="217"/>
        <v>1619.2749491267309</v>
      </c>
      <c r="AU232" s="25">
        <f>'Config sheet'!$C$51/100*GERC_A_PARA!AN232</f>
        <v>266.0974934836359</v>
      </c>
      <c r="AV232" s="25">
        <f t="shared" si="218"/>
        <v>266.0974934836359</v>
      </c>
      <c r="AW232" s="25">
        <f t="shared" si="219"/>
        <v>356.55186505072379</v>
      </c>
      <c r="AX232" s="27">
        <f t="shared" si="220"/>
        <v>1995.1260411355911</v>
      </c>
      <c r="AY232" s="25">
        <f t="shared" si="221"/>
        <v>1488.9784369928445</v>
      </c>
      <c r="AZ232" s="31">
        <f t="shared" si="258"/>
        <v>93.422365363502422</v>
      </c>
      <c r="BA232" s="31">
        <f t="shared" si="259"/>
        <v>94.768485940274019</v>
      </c>
      <c r="BB232" s="31">
        <f t="shared" si="260"/>
        <v>69.721854504964895</v>
      </c>
      <c r="BC232" s="31">
        <f t="shared" si="261"/>
        <v>70.726475000652712</v>
      </c>
      <c r="BD232" s="25">
        <f t="shared" si="222"/>
        <v>94.09542565188822</v>
      </c>
      <c r="BE232">
        <f>'Config sheet'!$D$59</f>
        <v>82.44</v>
      </c>
      <c r="BF232" s="30">
        <f t="shared" si="262"/>
        <v>82.159795202348519</v>
      </c>
      <c r="BG232" s="19">
        <f>Coeff_Summary!$B$10+Coeff_Summary!$D$10*(C232)+Coeff_Summary!$E$10*AI232*100+Coeff_Summary!$F$10*(C232)^2+Coeff_Summary!$G$10*(C232)*AI232*100+Coeff_Summary!$H$10*(AI232*100)^2</f>
        <v>0.96124425083814025</v>
      </c>
      <c r="BH232" s="19">
        <f>Coeff_Summary!$B$8+Coeff_Summary!$D$8*(D232)+Coeff_Summary!$E$8*AJ232*100+Coeff_Summary!$F$8*(D232)^2+Coeff_Summary!$G$8*(D232)*AJ232*100+Coeff_Summary!$H$8*(AJ232*100)^2</f>
        <v>0.97267765407248508</v>
      </c>
      <c r="BI232" s="30">
        <f t="shared" si="263"/>
        <v>0.96696095245531266</v>
      </c>
      <c r="BJ232" s="30">
        <f>BG232*8314.4*(GERC_A_PARA!C232+273)/('Config sheet'!$C$28*AI232*10^5)</f>
        <v>6.4000804842321415E-2</v>
      </c>
      <c r="BK232">
        <f>BH232*(8314.4/'Config sheet'!$C$28)*(BT232/(AJ232*10^5))</f>
        <v>4.8332436614737267E-2</v>
      </c>
      <c r="BL232" s="30">
        <f t="shared" si="264"/>
        <v>3337.5373471509065</v>
      </c>
      <c r="BM232" s="30">
        <f t="shared" si="223"/>
        <v>52148.365249055649</v>
      </c>
      <c r="BN232" s="30">
        <f t="shared" si="224"/>
        <v>2490.8306744056317</v>
      </c>
      <c r="BO232" s="30">
        <f t="shared" si="225"/>
        <v>51535.383871918035</v>
      </c>
      <c r="BP232" s="19">
        <f>(Coeff_Summary!$B$4+Coeff_Summary!$D$4*(C232)+Coeff_Summary!$E$4*AI232*100+Coeff_Summary!$F$4*(C232)^2+Coeff_Summary!$G$4*(C232)*AI232*100+Coeff_Summary!$H$4*(AI232*100)^2+Coeff_Summary!$B$2+Coeff_Summary!$D$2*(D232)+Coeff_Summary!$E$2*AJ232*100+Coeff_Summary!$F$2*(D232)^2+Coeff_Summary!$G$2*(D232)*AJ232*100+Coeff_Summary!$H$2*(AJ232*100)^2)/2</f>
        <v>1.3612700795029351</v>
      </c>
      <c r="BQ232" s="30">
        <f t="shared" si="265"/>
        <v>3.7680122344365792</v>
      </c>
      <c r="BR232" s="30">
        <f>BI232*(8314.4/'Config sheet'!$C$28)*(273+C232)*BQ232*((AK232^(1/BQ232))-1)</f>
        <v>70547.524226066234</v>
      </c>
      <c r="BS232" s="30">
        <f t="shared" si="226"/>
        <v>335.93620308109774</v>
      </c>
      <c r="BT232" s="30">
        <f t="shared" si="227"/>
        <v>349.97</v>
      </c>
      <c r="BU232" s="52">
        <f t="shared" si="228"/>
        <v>73.099871729150365</v>
      </c>
      <c r="BV232" s="30">
        <f t="shared" si="229"/>
        <v>1397.9877322982882</v>
      </c>
      <c r="BW232" s="65">
        <f>Coeff_Summary!$B$8+Coeff_Summary!$D$8*(BS232-273)+Coeff_Summary!$E$8*AJ232*100+Coeff_Summary!$F$8*(BS232-273)^2+Coeff_Summary!$G$8*(BS232-273)*AJ232*100+Coeff_Summary!$H$8*(AJ232*100)^2</f>
        <v>0.96617573476712826</v>
      </c>
      <c r="BX232" s="30">
        <f>BW232*(8314.4/'Config sheet'!$C$28)*(BS232/(AI232*10^5))</f>
        <v>7.256712580532175E-2</v>
      </c>
      <c r="BY232" s="30">
        <f t="shared" si="230"/>
        <v>1.1338470818313169</v>
      </c>
      <c r="BZ232" s="30">
        <f t="shared" si="231"/>
        <v>1.0118943787953742</v>
      </c>
      <c r="CA232" s="30">
        <f>('Config sheet'!$C$132*(AJ232-AI232) - 'Config sheet'!$C$133*GERC_A_PARA!AJ232)*10^5</f>
        <v>96775.065356769395</v>
      </c>
      <c r="CB232" s="30">
        <f>('Config sheet'!$C$132*(AJ232-AI232) + 'Config sheet'!$C$133*AI232)*10^5</f>
        <v>121262.86511932139</v>
      </c>
      <c r="CC232" s="30">
        <f>'Config sheet'!$C$148</f>
        <v>386976</v>
      </c>
      <c r="CD232" s="30">
        <f t="shared" si="266"/>
        <v>14.033796918902283</v>
      </c>
      <c r="CE232" s="30"/>
      <c r="CF232" s="30"/>
      <c r="CG232" s="30"/>
      <c r="CH232" s="30"/>
      <c r="CI232" s="30"/>
      <c r="CJ232" s="30"/>
      <c r="CK232" s="30"/>
      <c r="CL232" s="30"/>
      <c r="CM232" s="46">
        <f>P232+'Config sheet'!$O$9-'Config sheet'!$C$139</f>
        <v>34.838900000000002</v>
      </c>
      <c r="CN232" s="46">
        <f>Q232+'Config sheet'!$O$9+'Config sheet'!C$140</f>
        <v>64.228899999999996</v>
      </c>
      <c r="CO232" s="27">
        <f t="shared" si="232"/>
        <v>1.8435972433113557</v>
      </c>
      <c r="CP232" s="46">
        <f>'Config sheet'!$N$47</f>
        <v>1852.7346826837274</v>
      </c>
      <c r="CQ232" s="27">
        <f>'Config sheet'!$N$42</f>
        <v>970.82423361890676</v>
      </c>
      <c r="CR232" s="27">
        <f>'Config sheet'!$N$46</f>
        <v>881.91044906482068</v>
      </c>
      <c r="CS232" s="27">
        <f t="shared" si="233"/>
        <v>1.3856750479575277</v>
      </c>
      <c r="CT232" s="27">
        <f>'Config sheet'!$N$50/100*GERC_A_PARA!CQ232</f>
        <v>274.64617569078871</v>
      </c>
      <c r="CU232" s="27">
        <f t="shared" si="234"/>
        <v>274.64617569078871</v>
      </c>
      <c r="CV232" s="27">
        <f t="shared" si="235"/>
        <v>427.06772643083514</v>
      </c>
      <c r="CW232" s="27">
        <f t="shared" si="236"/>
        <v>1245.4704093096955</v>
      </c>
      <c r="CX232" s="27">
        <f t="shared" si="237"/>
        <v>800.95887299118442</v>
      </c>
      <c r="CY232" s="27">
        <f>'Config sheet'!$N$51/100*GERC_A_PARA!CR232</f>
        <v>198.78261521921058</v>
      </c>
      <c r="CZ232" s="27">
        <f t="shared" si="238"/>
        <v>198.78261521921058</v>
      </c>
      <c r="DA232" s="27">
        <f t="shared" si="239"/>
        <v>309.10184466293668</v>
      </c>
      <c r="DB232" s="27">
        <f t="shared" si="240"/>
        <v>1080.6930642840312</v>
      </c>
      <c r="DC232" s="27">
        <f t="shared" si="241"/>
        <v>694.9909787885548</v>
      </c>
      <c r="DD232" s="50">
        <f t="shared" si="242"/>
        <v>84.299778944344027</v>
      </c>
      <c r="DE232" s="50">
        <f t="shared" si="243"/>
        <v>87.490880784924499</v>
      </c>
      <c r="DF232" s="50">
        <f t="shared" si="244"/>
        <v>54.212974818158251</v>
      </c>
      <c r="DG232" s="50">
        <f t="shared" si="245"/>
        <v>56.265164348095034</v>
      </c>
      <c r="DH232" s="27">
        <f t="shared" si="246"/>
        <v>85.895329864634263</v>
      </c>
      <c r="DI232">
        <f>'Config sheet'!$N$59</f>
        <v>71.978923438716066</v>
      </c>
      <c r="DJ232" s="21">
        <f t="shared" si="267"/>
        <v>70.567199723880449</v>
      </c>
      <c r="DK232" s="19">
        <f>Coeff_Summary!$B$11+Coeff_Summary!$D$11*(F232)+Coeff_Summary!$E$11*CM232*100+Coeff_Summary!$F$11*(F232)^2+Coeff_Summary!$G$11*(F232)*CM232*100+Coeff_Summary!$H$11*(CM232*100)^2</f>
        <v>0.94069197727366116</v>
      </c>
      <c r="DL232" s="19">
        <f>Coeff_Summary!$B$9+Coeff_Summary!$D$9*(G232)+Coeff_Summary!$E$9*CN232*100+Coeff_Summary!$F$9*(G232)^2+Coeff_Summary!$G$9*(G232)*CN232*100+Coeff_Summary!$H$9*(CN232*100)^2</f>
        <v>0.95678634515118788</v>
      </c>
      <c r="DM232" s="30">
        <f t="shared" si="268"/>
        <v>0.94873916121242452</v>
      </c>
      <c r="DN232">
        <f>DK232*8314.4*(GERC_A_PARA!F232+273)/('Config sheet'!$N$28*GERC_A_PARA!CM232*10^5)</f>
        <v>4.0496415294101258E-2</v>
      </c>
      <c r="DO232">
        <f>DL232*(8314.4/'Config sheet'!$N$28)*((GERC_A_PARA!G232+273)/(GERC_A_PARA!CN232*10^5))</f>
        <v>2.6488716371550237E-2</v>
      </c>
      <c r="DP232" s="30">
        <f t="shared" si="269"/>
        <v>1591.4125672076727</v>
      </c>
      <c r="DQ232" s="30">
        <f t="shared" si="247"/>
        <v>39297.615743274917</v>
      </c>
      <c r="DR232" s="30">
        <f t="shared" si="248"/>
        <v>1023.4334005583847</v>
      </c>
      <c r="DS232" s="30">
        <f t="shared" si="249"/>
        <v>38636.579674264103</v>
      </c>
      <c r="DT232" s="19">
        <f>(Coeff_Summary!$B$5+Coeff_Summary!$D$5*(F232)+Coeff_Summary!$E$5*CM232*100+Coeff_Summary!$F$5*(F232)^2+Coeff_Summary!$G$5*(F232)*CM232*100+Coeff_Summary!$H$5*(CM232*100)^2+Coeff_Summary!$B$3+Coeff_Summary!$D$3*(G232)+Coeff_Summary!$E$3*CN232*100+Coeff_Summary!$F$3*(G232)^2+Coeff_Summary!$G$3*(G232)*CN232*100+Coeff_Summary!$H$3*(CN232*100)^2)/2</f>
        <v>1.4120028038491246</v>
      </c>
      <c r="DU232" s="30">
        <f t="shared" si="270"/>
        <v>3.4271679480273636</v>
      </c>
      <c r="DV232" s="30">
        <f>DM232*(8314.4/'Config sheet'!$N$28)*(273+F232)*DU232*((CO232^(1/DU232))-1)</f>
        <v>95294.390679517848</v>
      </c>
      <c r="DW232" s="30">
        <f t="shared" si="250"/>
        <v>353.12474697876638</v>
      </c>
      <c r="DX232" s="30">
        <f t="shared" si="251"/>
        <v>350.23</v>
      </c>
      <c r="DY232" s="30">
        <f t="shared" si="252"/>
        <v>105.27949476338934</v>
      </c>
      <c r="DZ232" s="30">
        <f t="shared" si="253"/>
        <v>988.06893757462933</v>
      </c>
      <c r="EA232" s="65">
        <f>Coeff_Summary!$B$9+Coeff_Summary!$D$9*(DW232-273)+Coeff_Summary!$E$9*CN232*100+Coeff_Summary!$F$9*(DW232-273)^2+Coeff_Summary!$G$9*(DW232-273)*CN232*100+Coeff_Summary!$H$9*(CN232*100)^2</f>
        <v>0.95883503588467645</v>
      </c>
      <c r="EB232" s="30">
        <f>EA232*(8314.4/'Config sheet'!$C$28)*(DW232/(CM232*10^5))</f>
        <v>4.934358497358831E-2</v>
      </c>
      <c r="EC232" s="30">
        <f t="shared" si="254"/>
        <v>1.2184679709360777</v>
      </c>
      <c r="ED232" s="30">
        <f t="shared" si="255"/>
        <v>1.0171090731784194</v>
      </c>
      <c r="EE232" s="30">
        <f>('Config sheet'!$N$132*(CN232-CM232) - 'Config sheet'!$N$133*GERC_A_PARA!CN232)*10^5</f>
        <v>107500.80383787009</v>
      </c>
      <c r="EF232" s="30">
        <f>('Config sheet'!$N$132*(CN232-CM232) + 'Config sheet'!$N$133*CM232)*10^5</f>
        <v>148992.91486849799</v>
      </c>
      <c r="EG232" s="30">
        <f>'Config sheet'!$N$148</f>
        <v>386976</v>
      </c>
      <c r="EH232" s="30">
        <f t="shared" si="256"/>
        <v>2386.0566698729176</v>
      </c>
      <c r="EI232" s="30">
        <f>'Config sheet'!$E$127+'Config sheet'!$P$127</f>
        <v>3308.2</v>
      </c>
      <c r="EJ232" s="30"/>
      <c r="EK232" s="63">
        <f t="shared" si="257"/>
        <v>52148.365249055649</v>
      </c>
      <c r="EL232" s="63">
        <f t="shared" si="278"/>
        <v>51535.383871918035</v>
      </c>
      <c r="EM232" s="63">
        <f t="shared" si="279"/>
        <v>39297.615743274917</v>
      </c>
      <c r="EN232" s="63">
        <f t="shared" si="280"/>
        <v>38636.579674264103</v>
      </c>
      <c r="EO232" s="30">
        <f>BL232*(('Config sheet'!$D$8+273)/(C232+273))*(GERC_A_PARA!AI232/'Config sheet'!$D$7)*(1/GERC_A_PARA!BG232)*24*10^-3</f>
        <v>1809.9006639677361</v>
      </c>
      <c r="EP232" s="30">
        <f>BN232*(('Config sheet'!$D$8+273)/(D232+273))*(GERC_A_PARA!AJ232/'Config sheet'!$D$7)*(1/GERC_A_PARA!BH232)*24*10^-3</f>
        <v>1788.6260679917616</v>
      </c>
      <c r="EQ232" s="30">
        <f t="shared" si="271"/>
        <v>1799.2633659797489</v>
      </c>
      <c r="ER232" s="30">
        <f>DP232*(('Config sheet'!$D$8+273)/(F232+273))*(CM232/'Config sheet'!$D$7)*(1/DK232)*24*10^-3</f>
        <v>1363.8928178556894</v>
      </c>
      <c r="ES232" s="30">
        <f>DR232*(('Config sheet'!$D$8+273)/(G232+273))*(CN232/'Config sheet'!$D$7)*(1/DL232)*24*10^-3</f>
        <v>1340.950399344671</v>
      </c>
      <c r="ET232" s="30">
        <f t="shared" si="272"/>
        <v>1352.4216086001802</v>
      </c>
      <c r="EU232">
        <f t="shared" si="273"/>
        <v>1.011894378795374</v>
      </c>
      <c r="EV232">
        <f t="shared" si="274"/>
        <v>1.0171090731784191</v>
      </c>
      <c r="EW232" s="30">
        <f t="shared" si="275"/>
        <v>0.77697782255297854</v>
      </c>
      <c r="EX232" s="30">
        <f>'Config sheet'!$C$123/('Config sheet'!$F$17*10^-3)</f>
        <v>1.2841244171864261</v>
      </c>
      <c r="EY232" s="30">
        <f t="shared" si="276"/>
        <v>0.73059239167091317</v>
      </c>
      <c r="EZ232" s="30">
        <f>'Config sheet'!$N$123/('Config sheet'!$Q$17*10^-3)</f>
        <v>1.4616189626248377</v>
      </c>
      <c r="FA232" s="1" t="s">
        <v>639</v>
      </c>
      <c r="FB232" s="30">
        <f t="shared" si="277"/>
        <v>-2.8947469787663636</v>
      </c>
      <c r="FC232" s="30"/>
    </row>
    <row r="233" spans="1:159" x14ac:dyDescent="0.25">
      <c r="A233" s="1">
        <v>43491</v>
      </c>
      <c r="B233" s="2">
        <v>0.75138888888888899</v>
      </c>
      <c r="C233">
        <v>24.58</v>
      </c>
      <c r="D233">
        <v>76.709999999999994</v>
      </c>
      <c r="E233">
        <v>22.24</v>
      </c>
      <c r="F233">
        <v>22.23</v>
      </c>
      <c r="G233">
        <v>76.87</v>
      </c>
      <c r="H233">
        <v>67.150000000000006</v>
      </c>
      <c r="I233">
        <v>72.48</v>
      </c>
      <c r="J233">
        <v>72.67</v>
      </c>
      <c r="K233">
        <v>72.89</v>
      </c>
      <c r="L233">
        <v>70.59</v>
      </c>
      <c r="M233">
        <v>21.86</v>
      </c>
      <c r="N233">
        <v>34.53</v>
      </c>
      <c r="O233">
        <v>34.06</v>
      </c>
      <c r="P233">
        <v>33.99</v>
      </c>
      <c r="Q233">
        <v>62.81</v>
      </c>
      <c r="R233">
        <v>3.7</v>
      </c>
      <c r="S233">
        <v>76.23</v>
      </c>
      <c r="T233">
        <v>75.02</v>
      </c>
      <c r="U233">
        <v>72.099999999999994</v>
      </c>
      <c r="V233">
        <v>72.099999999999994</v>
      </c>
      <c r="W233">
        <v>3.09</v>
      </c>
      <c r="X233">
        <v>2.57</v>
      </c>
      <c r="Y233">
        <v>3.67</v>
      </c>
      <c r="Z233">
        <v>3.75</v>
      </c>
      <c r="AA233">
        <v>4.66</v>
      </c>
      <c r="AB233">
        <v>4.45</v>
      </c>
      <c r="AC233">
        <v>3.97</v>
      </c>
      <c r="AD233">
        <v>1.59</v>
      </c>
      <c r="AE233">
        <v>1.47</v>
      </c>
      <c r="AF233">
        <v>1.98</v>
      </c>
      <c r="AH233" s="4" t="str">
        <f t="shared" si="281"/>
        <v>ON</v>
      </c>
      <c r="AI233" s="31">
        <f>M233+'Config sheet'!$D$9-'Config sheet'!$C$139</f>
        <v>22.818899999999999</v>
      </c>
      <c r="AJ233" s="31">
        <f>N233+'Config sheet'!$D$9+'Config sheet'!$C$140</f>
        <v>35.8889</v>
      </c>
      <c r="AK233" s="25">
        <f t="shared" si="212"/>
        <v>1.5727708171734833</v>
      </c>
      <c r="AL233" s="46">
        <f>'Config sheet'!$C$47</f>
        <v>3546.9708798579968</v>
      </c>
      <c r="AM233" s="4">
        <f>'Config sheet'!$C$42</f>
        <v>1817.9423322060413</v>
      </c>
      <c r="AN233" s="25">
        <f>'Config sheet'!$C$46</f>
        <v>1729.0285476519553</v>
      </c>
      <c r="AO233" s="25">
        <f t="shared" si="213"/>
        <v>1.5539166053706155</v>
      </c>
      <c r="AP233" s="25">
        <f>'Config sheet'!$C$50/100*GERC_A_PARA!AM233</f>
        <v>351.771841281869</v>
      </c>
      <c r="AQ233" s="25">
        <f t="shared" si="214"/>
        <v>351.771841281869</v>
      </c>
      <c r="AR233" s="25">
        <f t="shared" si="215"/>
        <v>470.78455058384014</v>
      </c>
      <c r="AS233" s="27">
        <f t="shared" si="216"/>
        <v>2169.7141734879106</v>
      </c>
      <c r="AT233" s="25">
        <f t="shared" si="217"/>
        <v>1621.2179199947805</v>
      </c>
      <c r="AU233" s="25">
        <f>'Config sheet'!$C$51/100*GERC_A_PARA!AN233</f>
        <v>266.0974934836359</v>
      </c>
      <c r="AV233" s="25">
        <f t="shared" si="218"/>
        <v>266.0974934836359</v>
      </c>
      <c r="AW233" s="25">
        <f t="shared" si="219"/>
        <v>356.12455057424387</v>
      </c>
      <c r="AX233" s="27">
        <f t="shared" si="220"/>
        <v>1995.1260411355911</v>
      </c>
      <c r="AY233" s="25">
        <f t="shared" si="221"/>
        <v>1490.7650648461261</v>
      </c>
      <c r="AZ233" s="31">
        <f t="shared" si="258"/>
        <v>93.453438693099173</v>
      </c>
      <c r="BA233" s="31">
        <f t="shared" si="259"/>
        <v>94.79320007683701</v>
      </c>
      <c r="BB233" s="31">
        <f t="shared" si="260"/>
        <v>69.828731980318679</v>
      </c>
      <c r="BC233" s="31">
        <f t="shared" si="261"/>
        <v>70.829806310925619</v>
      </c>
      <c r="BD233" s="25">
        <f t="shared" si="222"/>
        <v>94.123319384968084</v>
      </c>
      <c r="BE233">
        <f>'Config sheet'!$D$59</f>
        <v>82.44</v>
      </c>
      <c r="BF233" s="30">
        <f t="shared" si="262"/>
        <v>82.22629426529511</v>
      </c>
      <c r="BG233" s="19">
        <f>Coeff_Summary!$B$10+Coeff_Summary!$D$10*(C233)+Coeff_Summary!$E$10*AI233*100+Coeff_Summary!$F$10*(C233)^2+Coeff_Summary!$G$10*(C233)*AI233*100+Coeff_Summary!$H$10*(AI233*100)^2</f>
        <v>0.96095192652677597</v>
      </c>
      <c r="BH233" s="19">
        <f>Coeff_Summary!$B$8+Coeff_Summary!$D$8*(D233)+Coeff_Summary!$E$8*AJ233*100+Coeff_Summary!$F$8*(D233)^2+Coeff_Summary!$G$8*(D233)*AJ233*100+Coeff_Summary!$H$8*(AJ233*100)^2</f>
        <v>0.97248124416390991</v>
      </c>
      <c r="BI233" s="30">
        <f t="shared" si="263"/>
        <v>0.96671658534534299</v>
      </c>
      <c r="BJ233" s="30">
        <f>BG233*8314.4*(GERC_A_PARA!C233+273)/('Config sheet'!$C$28*AI233*10^5)</f>
        <v>6.3625876874680812E-2</v>
      </c>
      <c r="BK233">
        <f>BH233*(8314.4/'Config sheet'!$C$28)*(BT233/(AJ233*10^5))</f>
        <v>4.8111868361639491E-2</v>
      </c>
      <c r="BL233" s="30">
        <f t="shared" si="264"/>
        <v>3338.5267297405553</v>
      </c>
      <c r="BM233" s="30">
        <f t="shared" si="223"/>
        <v>52471.209729906033</v>
      </c>
      <c r="BN233" s="30">
        <f t="shared" si="224"/>
        <v>2494.5586966121728</v>
      </c>
      <c r="BO233" s="30">
        <f t="shared" si="225"/>
        <v>51849.133728531982</v>
      </c>
      <c r="BP233" s="19">
        <f>(Coeff_Summary!$B$4+Coeff_Summary!$D$4*(C233)+Coeff_Summary!$E$4*AI233*100+Coeff_Summary!$F$4*(C233)^2+Coeff_Summary!$G$4*(C233)*AI233*100+Coeff_Summary!$H$4*(AI233*100)^2+Coeff_Summary!$B$2+Coeff_Summary!$D$2*(D233)+Coeff_Summary!$E$2*AJ233*100+Coeff_Summary!$F$2*(D233)^2+Coeff_Summary!$G$2*(D233)*AJ233*100+Coeff_Summary!$H$2*(AJ233*100)^2)/2</f>
        <v>1.361857543370312</v>
      </c>
      <c r="BQ233" s="30">
        <f t="shared" si="265"/>
        <v>3.7635184572527649</v>
      </c>
      <c r="BR233" s="30">
        <f>BI233*(8314.4/'Config sheet'!$C$28)*(273+C233)*BQ233*((AK233^(1/BQ233))-1)</f>
        <v>70284.499467175105</v>
      </c>
      <c r="BS233" s="30">
        <f t="shared" si="226"/>
        <v>335.62900041226072</v>
      </c>
      <c r="BT233" s="30">
        <f t="shared" si="227"/>
        <v>349.71</v>
      </c>
      <c r="BU233" s="52">
        <f t="shared" si="228"/>
        <v>72.988682931633861</v>
      </c>
      <c r="BV233" s="30">
        <f t="shared" si="229"/>
        <v>1403.5329269082115</v>
      </c>
      <c r="BW233" s="65">
        <f>Coeff_Summary!$B$8+Coeff_Summary!$D$8*(BS233-273)+Coeff_Summary!$E$8*AJ233*100+Coeff_Summary!$F$8*(BS233-273)^2+Coeff_Summary!$G$8*(BS233-273)*AJ233*100+Coeff_Summary!$H$8*(AJ233*100)^2</f>
        <v>0.96591591056151704</v>
      </c>
      <c r="BX233" s="30">
        <f>BW233*(8314.4/'Config sheet'!$C$28)*(BS233/(AI233*10^5))</f>
        <v>7.2131867923354728E-2</v>
      </c>
      <c r="BY233" s="30">
        <f t="shared" si="230"/>
        <v>1.1336876042655968</v>
      </c>
      <c r="BZ233" s="30">
        <f t="shared" si="231"/>
        <v>1.0119978089630401</v>
      </c>
      <c r="CA233" s="30">
        <f>('Config sheet'!$C$132*(AJ233-AI233) - 'Config sheet'!$C$133*GERC_A_PARA!AJ233)*10^5</f>
        <v>96891.885182614482</v>
      </c>
      <c r="CB233" s="30">
        <f>('Config sheet'!$C$132*(AJ233-AI233) + 'Config sheet'!$C$133*AI233)*10^5</f>
        <v>121480.20304133242</v>
      </c>
      <c r="CC233" s="30">
        <f>'Config sheet'!$C$148</f>
        <v>386976</v>
      </c>
      <c r="CD233" s="30">
        <f t="shared" si="266"/>
        <v>14.080999587739257</v>
      </c>
      <c r="CE233" s="30"/>
      <c r="CF233" s="30"/>
      <c r="CG233" s="30"/>
      <c r="CH233" s="30"/>
      <c r="CI233" s="30"/>
      <c r="CJ233" s="30"/>
      <c r="CK233" s="30"/>
      <c r="CL233" s="30"/>
      <c r="CM233" s="46">
        <f>P233+'Config sheet'!$O$9-'Config sheet'!$C$139</f>
        <v>34.948900000000002</v>
      </c>
      <c r="CN233" s="46">
        <f>Q233+'Config sheet'!$O$9+'Config sheet'!C$140</f>
        <v>64.168900000000008</v>
      </c>
      <c r="CO233" s="27">
        <f t="shared" si="232"/>
        <v>1.836077816469188</v>
      </c>
      <c r="CP233" s="46">
        <f>'Config sheet'!$N$47</f>
        <v>1852.7346826837274</v>
      </c>
      <c r="CQ233" s="27">
        <f>'Config sheet'!$N$42</f>
        <v>970.82423361890676</v>
      </c>
      <c r="CR233" s="27">
        <f>'Config sheet'!$N$46</f>
        <v>881.91044906482068</v>
      </c>
      <c r="CS233" s="27">
        <f t="shared" si="233"/>
        <v>1.3878422826684798</v>
      </c>
      <c r="CT233" s="27">
        <f>'Config sheet'!$N$50/100*GERC_A_PARA!CQ233</f>
        <v>274.64617569078871</v>
      </c>
      <c r="CU233" s="27">
        <f t="shared" si="234"/>
        <v>274.64617569078871</v>
      </c>
      <c r="CV233" s="27">
        <f t="shared" si="235"/>
        <v>425.51847520220883</v>
      </c>
      <c r="CW233" s="27">
        <f t="shared" si="236"/>
        <v>1245.4704093096955</v>
      </c>
      <c r="CX233" s="27">
        <f t="shared" si="237"/>
        <v>803.87504841099667</v>
      </c>
      <c r="CY233" s="27">
        <f>'Config sheet'!$N$51/100*GERC_A_PARA!CR233</f>
        <v>198.78261521921058</v>
      </c>
      <c r="CZ233" s="27">
        <f t="shared" si="238"/>
        <v>198.78261521921058</v>
      </c>
      <c r="DA233" s="27">
        <f t="shared" si="239"/>
        <v>307.9805320865525</v>
      </c>
      <c r="DB233" s="27">
        <f t="shared" si="240"/>
        <v>1080.6930642840312</v>
      </c>
      <c r="DC233" s="27">
        <f t="shared" si="241"/>
        <v>697.52134043092678</v>
      </c>
      <c r="DD233" s="50">
        <f t="shared" si="242"/>
        <v>84.459359965807721</v>
      </c>
      <c r="DE233" s="50">
        <f t="shared" si="243"/>
        <v>87.618026639424031</v>
      </c>
      <c r="DF233" s="50">
        <f t="shared" si="244"/>
        <v>54.513356217677057</v>
      </c>
      <c r="DG233" s="50">
        <f t="shared" si="245"/>
        <v>56.552082554479277</v>
      </c>
      <c r="DH233" s="27">
        <f t="shared" si="246"/>
        <v>86.038693302615883</v>
      </c>
      <c r="DI233">
        <f>'Config sheet'!$N$59</f>
        <v>71.978923438716066</v>
      </c>
      <c r="DJ233" s="21">
        <f t="shared" si="267"/>
        <v>70.78570634434702</v>
      </c>
      <c r="DK233" s="19">
        <f>Coeff_Summary!$B$11+Coeff_Summary!$D$11*(F233)+Coeff_Summary!$E$11*CM233*100+Coeff_Summary!$F$11*(F233)^2+Coeff_Summary!$G$11*(F233)*CM233*100+Coeff_Summary!$H$11*(CM233*100)^2</f>
        <v>0.94037655418681776</v>
      </c>
      <c r="DL233" s="19">
        <f>Coeff_Summary!$B$9+Coeff_Summary!$D$9*(G233)+Coeff_Summary!$E$9*CN233*100+Coeff_Summary!$F$9*(G233)^2+Coeff_Summary!$G$9*(G233)*CN233*100+Coeff_Summary!$H$9*(CN233*100)^2</f>
        <v>0.95655537561887627</v>
      </c>
      <c r="DM233" s="30">
        <f t="shared" si="268"/>
        <v>0.94846596490284707</v>
      </c>
      <c r="DN233">
        <f>DK233*8314.4*(GERC_A_PARA!F233+273)/('Config sheet'!$N$28*GERC_A_PARA!CM233*10^5)</f>
        <v>4.0332194479438942E-2</v>
      </c>
      <c r="DO233">
        <f>DL233*(8314.4/'Config sheet'!$N$28)*((GERC_A_PARA!G233+273)/(GERC_A_PARA!CN233*10^5))</f>
        <v>2.6479837263832164E-2</v>
      </c>
      <c r="DP233" s="30">
        <f t="shared" si="269"/>
        <v>1594.0687113454458</v>
      </c>
      <c r="DQ233" s="30">
        <f t="shared" si="247"/>
        <v>39523.480730960233</v>
      </c>
      <c r="DR233" s="30">
        <f t="shared" si="248"/>
        <v>1028.8739523033003</v>
      </c>
      <c r="DS233" s="30">
        <f t="shared" si="249"/>
        <v>38854.995295178851</v>
      </c>
      <c r="DT233" s="19">
        <f>(Coeff_Summary!$B$5+Coeff_Summary!$D$5*(F233)+Coeff_Summary!$E$5*CM233*100+Coeff_Summary!$F$5*(F233)^2+Coeff_Summary!$G$5*(F233)*CM233*100+Coeff_Summary!$H$5*(CM233*100)^2+Coeff_Summary!$B$3+Coeff_Summary!$D$3*(G233)+Coeff_Summary!$E$3*CN233*100+Coeff_Summary!$F$3*(G233)^2+Coeff_Summary!$G$3*(G233)*CN233*100+Coeff_Summary!$H$3*(CN233*100)^2)/2</f>
        <v>1.4126184716847874</v>
      </c>
      <c r="DU233" s="30">
        <f t="shared" si="270"/>
        <v>3.4235463718258652</v>
      </c>
      <c r="DV233" s="30">
        <f>DM233*(8314.4/'Config sheet'!$N$28)*(273+F233)*DU233*((CO233^(1/DU233))-1)</f>
        <v>94527.074153562731</v>
      </c>
      <c r="DW233" s="30">
        <f t="shared" si="250"/>
        <v>352.5670262954481</v>
      </c>
      <c r="DX233" s="30">
        <f t="shared" si="251"/>
        <v>349.87</v>
      </c>
      <c r="DY233" s="30">
        <f t="shared" si="252"/>
        <v>104.93599248800896</v>
      </c>
      <c r="DZ233" s="30">
        <f t="shared" si="253"/>
        <v>988.97297752704492</v>
      </c>
      <c r="EA233" s="65">
        <f>Coeff_Summary!$B$9+Coeff_Summary!$D$9*(DW233-273)+Coeff_Summary!$E$9*CN233*100+Coeff_Summary!$F$9*(DW233-273)^2+Coeff_Summary!$G$9*(DW233-273)*CN233*100+Coeff_Summary!$H$9*(CN233*100)^2</f>
        <v>0.95847365305616228</v>
      </c>
      <c r="EB233" s="30">
        <f>EA233*(8314.4/'Config sheet'!$C$28)*(DW233/(CM233*10^5))</f>
        <v>4.9092081378895487E-2</v>
      </c>
      <c r="EC233" s="30">
        <f t="shared" si="254"/>
        <v>1.217193411182282</v>
      </c>
      <c r="ED233" s="30">
        <f t="shared" si="255"/>
        <v>1.0172046201705325</v>
      </c>
      <c r="EE233" s="30">
        <f>('Config sheet'!$N$132*(CN233-CM233) - 'Config sheet'!$N$133*GERC_A_PARA!CN233)*10^5</f>
        <v>106748.51741210627</v>
      </c>
      <c r="EF233" s="30">
        <f>('Config sheet'!$N$132*(CN233-CM233) + 'Config sheet'!$N$133*CM233)*10^5</f>
        <v>148261.56971276875</v>
      </c>
      <c r="EG233" s="30">
        <f>'Config sheet'!$N$148</f>
        <v>386976</v>
      </c>
      <c r="EH233" s="30">
        <f t="shared" si="256"/>
        <v>2392.5059044352565</v>
      </c>
      <c r="EI233" s="30">
        <f>'Config sheet'!$E$127+'Config sheet'!$P$127</f>
        <v>3308.2</v>
      </c>
      <c r="EJ233" s="30"/>
      <c r="EK233" s="63">
        <f t="shared" si="257"/>
        <v>52471.209729906033</v>
      </c>
      <c r="EL233" s="63">
        <f t="shared" si="278"/>
        <v>51849.133728531982</v>
      </c>
      <c r="EM233" s="63">
        <f t="shared" si="279"/>
        <v>39523.480730960233</v>
      </c>
      <c r="EN233" s="63">
        <f t="shared" si="280"/>
        <v>38854.995295178851</v>
      </c>
      <c r="EO233" s="30">
        <f>BL233*(('Config sheet'!$D$8+273)/(C233+273))*(GERC_A_PARA!AI233/'Config sheet'!$D$7)*(1/GERC_A_PARA!BG233)*24*10^-3</f>
        <v>1821.1055490577821</v>
      </c>
      <c r="EP233" s="30">
        <f>BN233*(('Config sheet'!$D$8+273)/(D233+273))*(GERC_A_PARA!AJ233/'Config sheet'!$D$7)*(1/GERC_A_PARA!BH233)*24*10^-3</f>
        <v>1799.51530816436</v>
      </c>
      <c r="EQ233" s="30">
        <f t="shared" si="271"/>
        <v>1810.3104286110711</v>
      </c>
      <c r="ER233" s="30">
        <f>DP233*(('Config sheet'!$D$8+273)/(F233+273))*(CM233/'Config sheet'!$D$7)*(1/DK233)*24*10^-3</f>
        <v>1371.731859199102</v>
      </c>
      <c r="ES233" s="30">
        <f>DR233*(('Config sheet'!$D$8+273)/(G233+273))*(CN233/'Config sheet'!$D$7)*(1/DL233)*24*10^-3</f>
        <v>1348.5308973224419</v>
      </c>
      <c r="ET233" s="30">
        <f t="shared" si="272"/>
        <v>1360.131378260772</v>
      </c>
      <c r="EU233">
        <f t="shared" si="273"/>
        <v>1.0119978089630399</v>
      </c>
      <c r="EV233">
        <f t="shared" si="274"/>
        <v>1.0172046201705327</v>
      </c>
      <c r="EW233" s="30">
        <f t="shared" si="275"/>
        <v>0.77529958659358078</v>
      </c>
      <c r="EX233" s="30">
        <f>'Config sheet'!$C$123/('Config sheet'!$F$17*10^-3)</f>
        <v>1.2841244171864261</v>
      </c>
      <c r="EY233" s="30">
        <f t="shared" si="276"/>
        <v>0.72711577229522129</v>
      </c>
      <c r="EZ233" s="30">
        <f>'Config sheet'!$N$123/('Config sheet'!$Q$17*10^-3)</f>
        <v>1.4616189626248377</v>
      </c>
      <c r="FA233" s="1" t="s">
        <v>640</v>
      </c>
      <c r="FB233" s="30">
        <f t="shared" si="277"/>
        <v>-2.6970262954480972</v>
      </c>
      <c r="FC233" s="30"/>
    </row>
    <row r="234" spans="1:159" x14ac:dyDescent="0.25">
      <c r="A234" s="1">
        <v>43491</v>
      </c>
      <c r="B234" s="2">
        <v>0.79305555555555562</v>
      </c>
      <c r="C234">
        <v>24.53</v>
      </c>
      <c r="D234">
        <v>76.849999999999994</v>
      </c>
      <c r="E234">
        <v>22.07</v>
      </c>
      <c r="F234">
        <v>22.05</v>
      </c>
      <c r="G234">
        <v>76.95</v>
      </c>
      <c r="H234">
        <v>67.06</v>
      </c>
      <c r="I234">
        <v>72.41</v>
      </c>
      <c r="J234">
        <v>72.58</v>
      </c>
      <c r="K234">
        <v>72.83</v>
      </c>
      <c r="L234">
        <v>70.489999999999995</v>
      </c>
      <c r="M234">
        <v>21.69</v>
      </c>
      <c r="N234">
        <v>34.340000000000003</v>
      </c>
      <c r="O234">
        <v>33.880000000000003</v>
      </c>
      <c r="P234">
        <v>33.799999999999997</v>
      </c>
      <c r="Q234">
        <v>62.83</v>
      </c>
      <c r="R234">
        <v>3.7</v>
      </c>
      <c r="S234">
        <v>76.03</v>
      </c>
      <c r="T234">
        <v>74.92</v>
      </c>
      <c r="U234">
        <v>71.98</v>
      </c>
      <c r="V234">
        <v>71.98</v>
      </c>
      <c r="W234">
        <v>3.09</v>
      </c>
      <c r="X234">
        <v>2.5</v>
      </c>
      <c r="Y234">
        <v>3.62</v>
      </c>
      <c r="Z234">
        <v>3.63</v>
      </c>
      <c r="AA234">
        <v>4.66</v>
      </c>
      <c r="AB234">
        <v>4.38</v>
      </c>
      <c r="AC234">
        <v>3.95</v>
      </c>
      <c r="AD234">
        <v>1.9</v>
      </c>
      <c r="AE234">
        <v>1.53</v>
      </c>
      <c r="AF234">
        <v>1.98</v>
      </c>
      <c r="AH234" s="4" t="str">
        <f t="shared" si="281"/>
        <v>ON</v>
      </c>
      <c r="AI234" s="31">
        <f>M234+'Config sheet'!$D$9-'Config sheet'!$C$139</f>
        <v>22.648900000000001</v>
      </c>
      <c r="AJ234" s="31">
        <f>N234+'Config sheet'!$D$9+'Config sheet'!$C$140</f>
        <v>35.698900000000002</v>
      </c>
      <c r="AK234" s="25">
        <f t="shared" si="212"/>
        <v>1.5761869229852223</v>
      </c>
      <c r="AL234" s="46">
        <f>'Config sheet'!$C$47</f>
        <v>3546.9708798579968</v>
      </c>
      <c r="AM234" s="4">
        <f>'Config sheet'!$C$42</f>
        <v>1817.9423322060413</v>
      </c>
      <c r="AN234" s="25">
        <f>'Config sheet'!$C$46</f>
        <v>1729.0285476519553</v>
      </c>
      <c r="AO234" s="25">
        <f t="shared" si="213"/>
        <v>1.5528288023345833</v>
      </c>
      <c r="AP234" s="25">
        <f>'Config sheet'!$C$50/100*GERC_A_PARA!AM234</f>
        <v>351.771841281869</v>
      </c>
      <c r="AQ234" s="25">
        <f t="shared" si="214"/>
        <v>351.771841281869</v>
      </c>
      <c r="AR234" s="25">
        <f t="shared" si="215"/>
        <v>471.5390628437911</v>
      </c>
      <c r="AS234" s="27">
        <f t="shared" si="216"/>
        <v>2169.7141734879106</v>
      </c>
      <c r="AT234" s="25">
        <f t="shared" si="217"/>
        <v>1618.6238002429384</v>
      </c>
      <c r="AU234" s="25">
        <f>'Config sheet'!$C$51/100*GERC_A_PARA!AN234</f>
        <v>266.0974934836359</v>
      </c>
      <c r="AV234" s="25">
        <f t="shared" si="218"/>
        <v>266.0974934836359</v>
      </c>
      <c r="AW234" s="25">
        <f t="shared" si="219"/>
        <v>356.69530069581134</v>
      </c>
      <c r="AX234" s="27">
        <f t="shared" si="220"/>
        <v>1995.1260411355911</v>
      </c>
      <c r="AY234" s="25">
        <f t="shared" si="221"/>
        <v>1488.3796834286261</v>
      </c>
      <c r="AZ234" s="31">
        <f t="shared" si="258"/>
        <v>93.411935052054901</v>
      </c>
      <c r="BA234" s="31">
        <f t="shared" si="259"/>
        <v>94.760190204192483</v>
      </c>
      <c r="BB234" s="31">
        <f t="shared" si="260"/>
        <v>69.686036598518854</v>
      </c>
      <c r="BC234" s="31">
        <f t="shared" si="261"/>
        <v>70.691845522438967</v>
      </c>
      <c r="BD234" s="25">
        <f t="shared" si="222"/>
        <v>94.086062628123699</v>
      </c>
      <c r="BE234">
        <f>'Config sheet'!$D$59</f>
        <v>82.44</v>
      </c>
      <c r="BF234" s="30">
        <f t="shared" si="262"/>
        <v>82.137501844301312</v>
      </c>
      <c r="BG234" s="19">
        <f>Coeff_Summary!$B$10+Coeff_Summary!$D$10*(C234)+Coeff_Summary!$E$10*AI234*100+Coeff_Summary!$F$10*(C234)^2+Coeff_Summary!$G$10*(C234)*AI234*100+Coeff_Summary!$H$10*(AI234*100)^2</f>
        <v>0.96119387331125006</v>
      </c>
      <c r="BH234" s="19">
        <f>Coeff_Summary!$B$8+Coeff_Summary!$D$8*(D234)+Coeff_Summary!$E$8*AJ234*100+Coeff_Summary!$F$8*(D234)^2+Coeff_Summary!$G$8*(D234)*AJ234*100+Coeff_Summary!$H$8*(AJ234*100)^2</f>
        <v>0.97266570812857966</v>
      </c>
      <c r="BI234" s="30">
        <f t="shared" si="263"/>
        <v>0.96692979071991481</v>
      </c>
      <c r="BJ234" s="30">
        <f>BG234*8314.4*(GERC_A_PARA!C234+273)/('Config sheet'!$C$28*AI234*10^5)</f>
        <v>6.41088116294182E-2</v>
      </c>
      <c r="BK234">
        <f>BH234*(8314.4/'Config sheet'!$C$28)*(BT234/(AJ234*10^5))</f>
        <v>4.839647531936337E-2</v>
      </c>
      <c r="BL234" s="30">
        <f t="shared" si="264"/>
        <v>3337.2052434245047</v>
      </c>
      <c r="BM234" s="30">
        <f t="shared" si="223"/>
        <v>52055.328411252762</v>
      </c>
      <c r="BN234" s="30">
        <f t="shared" si="224"/>
        <v>2489.5813002958794</v>
      </c>
      <c r="BO234" s="30">
        <f t="shared" si="225"/>
        <v>51441.376337168935</v>
      </c>
      <c r="BP234" s="19">
        <f>(Coeff_Summary!$B$4+Coeff_Summary!$D$4*(C234)+Coeff_Summary!$E$4*AI234*100+Coeff_Summary!$F$4*(C234)^2+Coeff_Summary!$G$4*(C234)*AI234*100+Coeff_Summary!$H$4*(AI234*100)^2+Coeff_Summary!$B$2+Coeff_Summary!$D$2*(D234)+Coeff_Summary!$E$2*AJ234*100+Coeff_Summary!$F$2*(D234)^2+Coeff_Summary!$G$2*(D234)*AJ234*100+Coeff_Summary!$H$2*(AJ234*100)^2)/2</f>
        <v>1.3613389177142177</v>
      </c>
      <c r="BQ234" s="30">
        <f t="shared" si="265"/>
        <v>3.7674849039950309</v>
      </c>
      <c r="BR234" s="30">
        <f>BI234*(8314.4/'Config sheet'!$C$28)*(273+C234)*BQ234*((AK234^(1/BQ234))-1)</f>
        <v>70641.141823147525</v>
      </c>
      <c r="BS234" s="30">
        <f t="shared" si="226"/>
        <v>335.72338618164349</v>
      </c>
      <c r="BT234" s="30">
        <f t="shared" si="227"/>
        <v>349.85</v>
      </c>
      <c r="BU234" s="52">
        <f t="shared" si="228"/>
        <v>72.999591325771206</v>
      </c>
      <c r="BV234" s="30">
        <f t="shared" si="229"/>
        <v>1399.2650012623503</v>
      </c>
      <c r="BW234" s="65">
        <f>Coeff_Summary!$B$8+Coeff_Summary!$D$8*(BS234-273)+Coeff_Summary!$E$8*AJ234*100+Coeff_Summary!$F$8*(BS234-273)^2+Coeff_Summary!$G$8*(BS234-273)*AJ234*100+Coeff_Summary!$H$8*(AJ234*100)^2</f>
        <v>0.96611813154662063</v>
      </c>
      <c r="BX234" s="30">
        <f>BW234*(8314.4/'Config sheet'!$C$28)*(BS234/(AI234*10^5))</f>
        <v>7.270893744322518E-2</v>
      </c>
      <c r="BY234" s="30">
        <f t="shared" si="230"/>
        <v>1.1341488883543829</v>
      </c>
      <c r="BZ234" s="30">
        <f t="shared" si="231"/>
        <v>1.0119349853716924</v>
      </c>
      <c r="CA234" s="30">
        <f>('Config sheet'!$C$132*(AJ234-AI234) - 'Config sheet'!$C$133*GERC_A_PARA!AJ234)*10^5</f>
        <v>96800.19488081093</v>
      </c>
      <c r="CB234" s="30">
        <f>('Config sheet'!$C$132*(AJ234-AI234) + 'Config sheet'!$C$133*AI234)*10^5</f>
        <v>121237.73559527993</v>
      </c>
      <c r="CC234" s="30">
        <f>'Config sheet'!$C$148</f>
        <v>386976</v>
      </c>
      <c r="CD234" s="30">
        <f t="shared" si="266"/>
        <v>14.126613818356532</v>
      </c>
      <c r="CE234" s="30"/>
      <c r="CF234" s="30"/>
      <c r="CG234" s="30"/>
      <c r="CH234" s="30"/>
      <c r="CI234" s="30"/>
      <c r="CJ234" s="30"/>
      <c r="CK234" s="30"/>
      <c r="CL234" s="30"/>
      <c r="CM234" s="46">
        <f>P234+'Config sheet'!$O$9-'Config sheet'!$C$139</f>
        <v>34.758899999999997</v>
      </c>
      <c r="CN234" s="46">
        <f>Q234+'Config sheet'!$O$9+'Config sheet'!C$140</f>
        <v>64.188900000000004</v>
      </c>
      <c r="CO234" s="27">
        <f t="shared" si="232"/>
        <v>1.8466896248155151</v>
      </c>
      <c r="CP234" s="46">
        <f>'Config sheet'!$N$47</f>
        <v>1852.7346826837274</v>
      </c>
      <c r="CQ234" s="27">
        <f>'Config sheet'!$N$42</f>
        <v>970.82423361890676</v>
      </c>
      <c r="CR234" s="27">
        <f>'Config sheet'!$N$46</f>
        <v>881.91044906482068</v>
      </c>
      <c r="CS234" s="27">
        <f t="shared" si="233"/>
        <v>1.385422395474514</v>
      </c>
      <c r="CT234" s="27">
        <f>'Config sheet'!$N$50/100*GERC_A_PARA!CQ234</f>
        <v>274.64617569078871</v>
      </c>
      <c r="CU234" s="27">
        <f t="shared" si="234"/>
        <v>274.64617569078871</v>
      </c>
      <c r="CV234" s="27">
        <f t="shared" si="235"/>
        <v>427.61909141154899</v>
      </c>
      <c r="CW234" s="27">
        <f t="shared" si="236"/>
        <v>1245.4704093096955</v>
      </c>
      <c r="CX234" s="27">
        <f t="shared" si="237"/>
        <v>799.92612987370183</v>
      </c>
      <c r="CY234" s="27">
        <f>'Config sheet'!$N$51/100*GERC_A_PARA!CR234</f>
        <v>198.78261521921058</v>
      </c>
      <c r="CZ234" s="27">
        <f t="shared" si="238"/>
        <v>198.78261521921058</v>
      </c>
      <c r="DA234" s="27">
        <f t="shared" si="239"/>
        <v>309.50091001504262</v>
      </c>
      <c r="DB234" s="27">
        <f t="shared" si="240"/>
        <v>1080.6930642840312</v>
      </c>
      <c r="DC234" s="27">
        <f t="shared" si="241"/>
        <v>694.0948689204215</v>
      </c>
      <c r="DD234" s="50">
        <f t="shared" si="242"/>
        <v>84.242985452626314</v>
      </c>
      <c r="DE234" s="50">
        <f t="shared" si="243"/>
        <v>87.445630685832342</v>
      </c>
      <c r="DF234" s="50">
        <f t="shared" si="244"/>
        <v>54.106596847592677</v>
      </c>
      <c r="DG234" s="50">
        <f t="shared" si="245"/>
        <v>56.163554273162426</v>
      </c>
      <c r="DH234" s="27">
        <f t="shared" si="246"/>
        <v>85.844308069229328</v>
      </c>
      <c r="DI234">
        <f>'Config sheet'!$N$59</f>
        <v>71.978923438716066</v>
      </c>
      <c r="DJ234" s="21">
        <f t="shared" si="267"/>
        <v>70.489691814803436</v>
      </c>
      <c r="DK234" s="19">
        <f>Coeff_Summary!$B$11+Coeff_Summary!$D$11*(F234)+Coeff_Summary!$E$11*CM234*100+Coeff_Summary!$F$11*(F234)^2+Coeff_Summary!$G$11*(F234)*CM234*100+Coeff_Summary!$H$11*(CM234*100)^2</f>
        <v>0.94052043143518038</v>
      </c>
      <c r="DL234" s="19">
        <f>Coeff_Summary!$B$9+Coeff_Summary!$D$9*(G234)+Coeff_Summary!$E$9*CN234*100+Coeff_Summary!$F$9*(G234)^2+Coeff_Summary!$G$9*(G234)*CN234*100+Coeff_Summary!$H$9*(CN234*100)^2</f>
        <v>0.95660353711658852</v>
      </c>
      <c r="DM234" s="30">
        <f t="shared" si="268"/>
        <v>0.94856198427588445</v>
      </c>
      <c r="DN234">
        <f>DK234*8314.4*(GERC_A_PARA!F234+273)/('Config sheet'!$N$28*GERC_A_PARA!CM234*10^5)</f>
        <v>4.0534135405810245E-2</v>
      </c>
      <c r="DO234">
        <f>DL234*(8314.4/'Config sheet'!$N$28)*((GERC_A_PARA!G234+273)/(GERC_A_PARA!CN234*10^5))</f>
        <v>2.6478972683099782E-2</v>
      </c>
      <c r="DP234" s="30">
        <f t="shared" si="269"/>
        <v>1590.4672687084776</v>
      </c>
      <c r="DQ234" s="30">
        <f t="shared" si="247"/>
        <v>39237.725260090207</v>
      </c>
      <c r="DR234" s="30">
        <f t="shared" si="248"/>
        <v>1021.5066672309944</v>
      </c>
      <c r="DS234" s="30">
        <f t="shared" si="249"/>
        <v>38578.032443191107</v>
      </c>
      <c r="DT234" s="19">
        <f>(Coeff_Summary!$B$5+Coeff_Summary!$D$5*(F234)+Coeff_Summary!$E$5*CM234*100+Coeff_Summary!$F$5*(F234)^2+Coeff_Summary!$G$5*(F234)*CM234*100+Coeff_Summary!$H$5*(CM234*100)^2+Coeff_Summary!$B$3+Coeff_Summary!$D$3*(G234)+Coeff_Summary!$E$3*CN234*100+Coeff_Summary!$F$3*(G234)^2+Coeff_Summary!$G$3*(G234)*CN234*100+Coeff_Summary!$H$3*(CN234*100)^2)/2</f>
        <v>1.4123736456941742</v>
      </c>
      <c r="DU234" s="30">
        <f t="shared" si="270"/>
        <v>3.4249852298796588</v>
      </c>
      <c r="DV234" s="30">
        <f>DM234*(8314.4/'Config sheet'!$N$28)*(273+F234)*DU234*((CO234^(1/DU234))-1)</f>
        <v>95454.068536102073</v>
      </c>
      <c r="DW234" s="30">
        <f t="shared" si="250"/>
        <v>352.91912838162364</v>
      </c>
      <c r="DX234" s="30">
        <f t="shared" si="251"/>
        <v>349.95</v>
      </c>
      <c r="DY234" s="30">
        <f t="shared" si="252"/>
        <v>105.40824841825798</v>
      </c>
      <c r="DZ234" s="30">
        <f t="shared" si="253"/>
        <v>987.00912678413351</v>
      </c>
      <c r="EA234" s="65">
        <f>Coeff_Summary!$B$9+Coeff_Summary!$D$9*(DW234-273)+Coeff_Summary!$E$9*CN234*100+Coeff_Summary!$F$9*(DW234-273)^2+Coeff_Summary!$G$9*(DW234-273)*CN234*100+Coeff_Summary!$H$9*(CN234*100)^2</f>
        <v>0.95871017058802133</v>
      </c>
      <c r="EB234" s="30">
        <f>EA234*(8314.4/'Config sheet'!$C$28)*(DW234/(CM234*10^5))</f>
        <v>4.9421917702724479E-2</v>
      </c>
      <c r="EC234" s="30">
        <f t="shared" si="254"/>
        <v>1.2192666059836628</v>
      </c>
      <c r="ED234" s="30">
        <f t="shared" si="255"/>
        <v>1.0171002193507548</v>
      </c>
      <c r="EE234" s="30">
        <f>('Config sheet'!$N$132*(CN234-CM234) - 'Config sheet'!$N$133*GERC_A_PARA!CN234)*10^5</f>
        <v>107700.47825385201</v>
      </c>
      <c r="EF234" s="30">
        <f>('Config sheet'!$N$132*(CN234-CM234) + 'Config sheet'!$N$133*CM234)*10^5</f>
        <v>149142.33023639693</v>
      </c>
      <c r="EG234" s="30">
        <f>'Config sheet'!$N$148</f>
        <v>386976</v>
      </c>
      <c r="EH234" s="30">
        <f t="shared" si="256"/>
        <v>2386.2741280464838</v>
      </c>
      <c r="EI234" s="30">
        <f>'Config sheet'!$E$127+'Config sheet'!$P$127</f>
        <v>3308.2</v>
      </c>
      <c r="EJ234" s="30"/>
      <c r="EK234" s="63">
        <f t="shared" si="257"/>
        <v>52055.328411252762</v>
      </c>
      <c r="EL234" s="63">
        <f t="shared" si="278"/>
        <v>51441.376337168935</v>
      </c>
      <c r="EM234" s="63">
        <f t="shared" si="279"/>
        <v>39237.725260090207</v>
      </c>
      <c r="EN234" s="63">
        <f t="shared" si="280"/>
        <v>38578.032443191107</v>
      </c>
      <c r="EO234" s="30">
        <f>BL234*(('Config sheet'!$D$8+273)/(C234+273))*(GERC_A_PARA!AI234/'Config sheet'!$D$7)*(1/GERC_A_PARA!BG234)*24*10^-3</f>
        <v>1806.6716570044557</v>
      </c>
      <c r="EP234" s="30">
        <f>BN234*(('Config sheet'!$D$8+273)/(D234+273))*(GERC_A_PARA!AJ234/'Config sheet'!$D$7)*(1/GERC_A_PARA!BH234)*24*10^-3</f>
        <v>1785.3633712850142</v>
      </c>
      <c r="EQ234" s="30">
        <f t="shared" si="271"/>
        <v>1796.0175141447348</v>
      </c>
      <c r="ER234" s="30">
        <f>DP234*(('Config sheet'!$D$8+273)/(F234+273))*(CM234/'Config sheet'!$D$7)*(1/DK234)*24*10^-3</f>
        <v>1361.8142133824015</v>
      </c>
      <c r="ES234" s="30">
        <f>DR234*(('Config sheet'!$D$8+273)/(G234+273))*(CN234/'Config sheet'!$D$7)*(1/DL234)*24*10^-3</f>
        <v>1338.9184147966146</v>
      </c>
      <c r="ET234" s="30">
        <f t="shared" si="272"/>
        <v>1350.366314089508</v>
      </c>
      <c r="EU234">
        <f t="shared" si="273"/>
        <v>1.0119349853716921</v>
      </c>
      <c r="EV234">
        <f t="shared" si="274"/>
        <v>1.0171002193507548</v>
      </c>
      <c r="EW234" s="30">
        <f t="shared" si="275"/>
        <v>0.77909318269019312</v>
      </c>
      <c r="EX234" s="30">
        <f>'Config sheet'!$C$123/('Config sheet'!$F$17*10^-3)</f>
        <v>1.2841244171864261</v>
      </c>
      <c r="EY234" s="30">
        <f t="shared" si="276"/>
        <v>0.73091954122806291</v>
      </c>
      <c r="EZ234" s="30">
        <f>'Config sheet'!$N$123/('Config sheet'!$Q$17*10^-3)</f>
        <v>1.4616189626248377</v>
      </c>
      <c r="FA234" s="1" t="s">
        <v>641</v>
      </c>
      <c r="FB234" s="30">
        <f t="shared" si="277"/>
        <v>-2.9691283816236478</v>
      </c>
      <c r="FC234" s="30"/>
    </row>
    <row r="235" spans="1:159" x14ac:dyDescent="0.25">
      <c r="A235" s="1">
        <v>43491</v>
      </c>
      <c r="B235" s="2">
        <v>0.83472222222222225</v>
      </c>
      <c r="C235">
        <v>24.27</v>
      </c>
      <c r="D235">
        <v>76.709999999999994</v>
      </c>
      <c r="E235">
        <v>22.09</v>
      </c>
      <c r="F235">
        <v>22.06</v>
      </c>
      <c r="G235">
        <v>76.459999999999994</v>
      </c>
      <c r="H235">
        <v>67</v>
      </c>
      <c r="I235">
        <v>72.3</v>
      </c>
      <c r="J235">
        <v>72.569999999999993</v>
      </c>
      <c r="K235">
        <v>72.8</v>
      </c>
      <c r="L235">
        <v>70.48</v>
      </c>
      <c r="M235">
        <v>21.94</v>
      </c>
      <c r="N235">
        <v>34.619999999999997</v>
      </c>
      <c r="O235">
        <v>34.15</v>
      </c>
      <c r="P235">
        <v>34.07</v>
      </c>
      <c r="Q235">
        <v>62.77</v>
      </c>
      <c r="R235">
        <v>3.7</v>
      </c>
      <c r="S235">
        <v>75.849999999999994</v>
      </c>
      <c r="T235">
        <v>74.92</v>
      </c>
      <c r="U235">
        <v>71.84</v>
      </c>
      <c r="V235">
        <v>71.84</v>
      </c>
      <c r="W235">
        <v>3.09</v>
      </c>
      <c r="X235">
        <v>2.52</v>
      </c>
      <c r="Y235">
        <v>3.6</v>
      </c>
      <c r="Z235">
        <v>3.67</v>
      </c>
      <c r="AA235">
        <v>4.7</v>
      </c>
      <c r="AB235">
        <v>4.4000000000000004</v>
      </c>
      <c r="AC235">
        <v>3.93</v>
      </c>
      <c r="AD235">
        <v>1.81</v>
      </c>
      <c r="AE235">
        <v>1.4</v>
      </c>
      <c r="AF235">
        <v>2.21</v>
      </c>
      <c r="AH235" s="4" t="str">
        <f t="shared" si="281"/>
        <v>ON</v>
      </c>
      <c r="AI235" s="31">
        <f>M235+'Config sheet'!$D$9-'Config sheet'!$C$139</f>
        <v>22.898900000000001</v>
      </c>
      <c r="AJ235" s="31">
        <f>N235+'Config sheet'!$D$9+'Config sheet'!$C$140</f>
        <v>35.978899999999996</v>
      </c>
      <c r="AK235" s="25">
        <f t="shared" si="212"/>
        <v>1.5712064771670253</v>
      </c>
      <c r="AL235" s="46">
        <f>'Config sheet'!$C$47</f>
        <v>3546.9708798579968</v>
      </c>
      <c r="AM235" s="4">
        <f>'Config sheet'!$C$42</f>
        <v>1817.9423322060413</v>
      </c>
      <c r="AN235" s="25">
        <f>'Config sheet'!$C$46</f>
        <v>1729.0285476519553</v>
      </c>
      <c r="AO235" s="25">
        <f t="shared" si="213"/>
        <v>1.5614182796707112</v>
      </c>
      <c r="AP235" s="25">
        <f>'Config sheet'!$C$50/100*GERC_A_PARA!AM235</f>
        <v>351.771841281869</v>
      </c>
      <c r="AQ235" s="25">
        <f t="shared" si="214"/>
        <v>351.771841281869</v>
      </c>
      <c r="AR235" s="25">
        <f t="shared" si="215"/>
        <v>469.82634393748765</v>
      </c>
      <c r="AS235" s="27">
        <f t="shared" si="216"/>
        <v>2169.7141734879106</v>
      </c>
      <c r="AT235" s="25">
        <f t="shared" si="217"/>
        <v>1624.5243795115155</v>
      </c>
      <c r="AU235" s="25">
        <f>'Config sheet'!$C$51/100*GERC_A_PARA!AN235</f>
        <v>266.0974934836359</v>
      </c>
      <c r="AV235" s="25">
        <f t="shared" si="218"/>
        <v>266.0974934836359</v>
      </c>
      <c r="AW235" s="25">
        <f t="shared" si="219"/>
        <v>355.39971601697914</v>
      </c>
      <c r="AX235" s="27">
        <f t="shared" si="220"/>
        <v>1995.1260411355911</v>
      </c>
      <c r="AY235" s="25">
        <f t="shared" si="221"/>
        <v>1493.8054669259973</v>
      </c>
      <c r="AZ235" s="31">
        <f t="shared" si="258"/>
        <v>93.506147001243903</v>
      </c>
      <c r="BA235" s="31">
        <f t="shared" si="259"/>
        <v>94.835121568431177</v>
      </c>
      <c r="BB235" s="31">
        <f t="shared" si="260"/>
        <v>70.010611210377789</v>
      </c>
      <c r="BC235" s="31">
        <f t="shared" si="261"/>
        <v>71.005650838420564</v>
      </c>
      <c r="BD235" s="25">
        <f t="shared" si="222"/>
        <v>94.170634284837547</v>
      </c>
      <c r="BE235">
        <f>'Config sheet'!$D$59</f>
        <v>82.44</v>
      </c>
      <c r="BF235" s="30">
        <f t="shared" si="262"/>
        <v>82.339382654618362</v>
      </c>
      <c r="BG235" s="19">
        <f>Coeff_Summary!$B$10+Coeff_Summary!$D$10*(C235)+Coeff_Summary!$E$10*AI235*100+Coeff_Summary!$F$10*(C235)^2+Coeff_Summary!$G$10*(C235)*AI235*100+Coeff_Summary!$H$10*(AI235*100)^2</f>
        <v>0.96065671448703471</v>
      </c>
      <c r="BH235" s="19">
        <f>Coeff_Summary!$B$8+Coeff_Summary!$D$8*(D235)+Coeff_Summary!$E$8*AJ235*100+Coeff_Summary!$F$8*(D235)^2+Coeff_Summary!$G$8*(D235)*AJ235*100+Coeff_Summary!$H$8*(AJ235*100)^2</f>
        <v>0.97242225736162147</v>
      </c>
      <c r="BI235" s="30">
        <f t="shared" si="263"/>
        <v>0.96653948592432815</v>
      </c>
      <c r="BJ235" s="30">
        <f>BG235*8314.4*(GERC_A_PARA!C235+273)/('Config sheet'!$C$28*AI235*10^5)</f>
        <v>6.3318084749492881E-2</v>
      </c>
      <c r="BK235">
        <f>BH235*(8314.4/'Config sheet'!$C$28)*(BT235/(AJ235*10^5))</f>
        <v>4.7988607179605181E-2</v>
      </c>
      <c r="BL235" s="30">
        <f t="shared" si="264"/>
        <v>3340.2049754607592</v>
      </c>
      <c r="BM235" s="30">
        <f t="shared" si="223"/>
        <v>52752.779694390723</v>
      </c>
      <c r="BN235" s="30">
        <f t="shared" si="224"/>
        <v>2500.9028753675607</v>
      </c>
      <c r="BO235" s="30">
        <f t="shared" si="225"/>
        <v>52114.512638541979</v>
      </c>
      <c r="BP235" s="19">
        <f>(Coeff_Summary!$B$4+Coeff_Summary!$D$4*(C235)+Coeff_Summary!$E$4*AI235*100+Coeff_Summary!$F$4*(C235)^2+Coeff_Summary!$G$4*(C235)*AI235*100+Coeff_Summary!$H$4*(AI235*100)^2+Coeff_Summary!$B$2+Coeff_Summary!$D$2*(D235)+Coeff_Summary!$E$2*AJ235*100+Coeff_Summary!$F$2*(D235)^2+Coeff_Summary!$G$2*(D235)*AJ235*100+Coeff_Summary!$H$2*(AJ235*100)^2)/2</f>
        <v>1.3622693313214111</v>
      </c>
      <c r="BQ235" s="30">
        <f t="shared" si="265"/>
        <v>3.760377193267801</v>
      </c>
      <c r="BR235" s="30">
        <f>BI235*(8314.4/'Config sheet'!$C$28)*(273+C235)*BQ235*((AK235^(1/BQ235))-1)</f>
        <v>70038.291890583248</v>
      </c>
      <c r="BS235" s="30">
        <f t="shared" si="226"/>
        <v>335.22434057475346</v>
      </c>
      <c r="BT235" s="30">
        <f t="shared" si="227"/>
        <v>349.71</v>
      </c>
      <c r="BU235" s="52">
        <f t="shared" si="228"/>
        <v>72.376698273748019</v>
      </c>
      <c r="BV235" s="30">
        <f t="shared" si="229"/>
        <v>1418.0110873610533</v>
      </c>
      <c r="BW235" s="65">
        <f>Coeff_Summary!$B$8+Coeff_Summary!$D$8*(BS235-273)+Coeff_Summary!$E$8*AJ235*100+Coeff_Summary!$F$8*(BS235-273)^2+Coeff_Summary!$G$8*(BS235-273)*AJ235*100+Coeff_Summary!$H$8*(AJ235*100)^2</f>
        <v>0.9656382082980336</v>
      </c>
      <c r="BX235" s="30">
        <f>BW235*(8314.4/'Config sheet'!$C$28)*(BS235/(AI235*10^5))</f>
        <v>7.1772562275741636E-2</v>
      </c>
      <c r="BY235" s="30">
        <f t="shared" si="230"/>
        <v>1.1335238985780673</v>
      </c>
      <c r="BZ235" s="30">
        <f t="shared" si="231"/>
        <v>1.0122473956587805</v>
      </c>
      <c r="CA235" s="30">
        <f>('Config sheet'!$C$132*(AJ235-AI235) - 'Config sheet'!$C$133*GERC_A_PARA!AJ235)*10^5</f>
        <v>96939.824460519696</v>
      </c>
      <c r="CB235" s="30">
        <f>('Config sheet'!$C$132*(AJ235-AI235) + 'Config sheet'!$C$133*AI235)*10^5</f>
        <v>121599.34263735519</v>
      </c>
      <c r="CC235" s="30">
        <f>'Config sheet'!$C$148</f>
        <v>386976</v>
      </c>
      <c r="CD235" s="30">
        <f t="shared" si="266"/>
        <v>14.485659425246524</v>
      </c>
      <c r="CE235" s="30"/>
      <c r="CF235" s="30"/>
      <c r="CG235" s="30"/>
      <c r="CH235" s="30"/>
      <c r="CI235" s="30"/>
      <c r="CJ235" s="30"/>
      <c r="CK235" s="30"/>
      <c r="CL235" s="30"/>
      <c r="CM235" s="46">
        <f>P235+'Config sheet'!$O$9-'Config sheet'!$C$139</f>
        <v>35.0289</v>
      </c>
      <c r="CN235" s="46">
        <f>Q235+'Config sheet'!$O$9+'Config sheet'!C$140</f>
        <v>64.128900000000002</v>
      </c>
      <c r="CO235" s="27">
        <f t="shared" si="232"/>
        <v>1.8307426153832977</v>
      </c>
      <c r="CP235" s="46">
        <f>'Config sheet'!$N$47</f>
        <v>1852.7346826837274</v>
      </c>
      <c r="CQ235" s="27">
        <f>'Config sheet'!$N$42</f>
        <v>970.82423361890676</v>
      </c>
      <c r="CR235" s="27">
        <f>'Config sheet'!$N$46</f>
        <v>881.91044906482068</v>
      </c>
      <c r="CS235" s="27">
        <f t="shared" si="233"/>
        <v>1.3885326937055142</v>
      </c>
      <c r="CT235" s="27">
        <f>'Config sheet'!$N$50/100*GERC_A_PARA!CQ235</f>
        <v>274.64617569078871</v>
      </c>
      <c r="CU235" s="27">
        <f t="shared" si="234"/>
        <v>274.64617569078871</v>
      </c>
      <c r="CV235" s="27">
        <f t="shared" si="235"/>
        <v>424.53520716043624</v>
      </c>
      <c r="CW235" s="27">
        <f t="shared" si="236"/>
        <v>1245.4704093096955</v>
      </c>
      <c r="CX235" s="27">
        <f t="shared" si="237"/>
        <v>805.73690728948122</v>
      </c>
      <c r="CY235" s="27">
        <f>'Config sheet'!$N$51/100*GERC_A_PARA!CR235</f>
        <v>198.78261521921058</v>
      </c>
      <c r="CZ235" s="27">
        <f t="shared" si="238"/>
        <v>198.78261521921058</v>
      </c>
      <c r="DA235" s="27">
        <f t="shared" si="239"/>
        <v>307.26886518526243</v>
      </c>
      <c r="DB235" s="27">
        <f t="shared" si="240"/>
        <v>1080.6930642840312</v>
      </c>
      <c r="DC235" s="27">
        <f t="shared" si="241"/>
        <v>699.13687297318063</v>
      </c>
      <c r="DD235" s="50">
        <f t="shared" si="242"/>
        <v>84.560641743468693</v>
      </c>
      <c r="DE235" s="50">
        <f t="shared" si="243"/>
        <v>87.698722689918142</v>
      </c>
      <c r="DF235" s="50">
        <f t="shared" si="244"/>
        <v>54.705137470555776</v>
      </c>
      <c r="DG235" s="50">
        <f t="shared" si="245"/>
        <v>56.735268108519023</v>
      </c>
      <c r="DH235" s="27">
        <f t="shared" si="246"/>
        <v>86.129682216693425</v>
      </c>
      <c r="DI235">
        <f>'Config sheet'!$N$59</f>
        <v>71.978923438716066</v>
      </c>
      <c r="DJ235" s="21">
        <f t="shared" si="267"/>
        <v>70.924942503115403</v>
      </c>
      <c r="DK235" s="19">
        <f>Coeff_Summary!$B$11+Coeff_Summary!$D$11*(F235)+Coeff_Summary!$E$11*CM235*100+Coeff_Summary!$F$11*(F235)^2+Coeff_Summary!$G$11*(F235)*CM235*100+Coeff_Summary!$H$11*(CM235*100)^2</f>
        <v>0.94010685092268309</v>
      </c>
      <c r="DL235" s="19">
        <f>Coeff_Summary!$B$9+Coeff_Summary!$D$9*(G235)+Coeff_Summary!$E$9*CN235*100+Coeff_Summary!$F$9*(G235)^2+Coeff_Summary!$G$9*(G235)*CN235*100+Coeff_Summary!$H$9*(CN235*100)^2</f>
        <v>0.95627759538933788</v>
      </c>
      <c r="DM235" s="30">
        <f t="shared" si="268"/>
        <v>0.94819222315601048</v>
      </c>
      <c r="DN235">
        <f>DK235*8314.4*(GERC_A_PARA!F235+273)/('Config sheet'!$N$28*GERC_A_PARA!CM235*10^5)</f>
        <v>4.0205377179829957E-2</v>
      </c>
      <c r="DO235">
        <f>DL235*(8314.4/'Config sheet'!$N$28)*((GERC_A_PARA!G235+273)/(GERC_A_PARA!CN235*10^5))</f>
        <v>2.6457618348974723E-2</v>
      </c>
      <c r="DP235" s="30">
        <f t="shared" si="269"/>
        <v>1595.7544945139578</v>
      </c>
      <c r="DQ235" s="30">
        <f t="shared" si="247"/>
        <v>39690.076463565878</v>
      </c>
      <c r="DR235" s="30">
        <f t="shared" si="248"/>
        <v>1032.347522343465</v>
      </c>
      <c r="DS235" s="30">
        <f t="shared" si="249"/>
        <v>39018.91352149882</v>
      </c>
      <c r="DT235" s="19">
        <f>(Coeff_Summary!$B$5+Coeff_Summary!$D$5*(F235)+Coeff_Summary!$E$5*CM235*100+Coeff_Summary!$F$5*(F235)^2+Coeff_Summary!$G$5*(F235)*CM235*100+Coeff_Summary!$H$5*(CM235*100)^2+Coeff_Summary!$B$3+Coeff_Summary!$D$3*(G235)+Coeff_Summary!$E$3*CN235*100+Coeff_Summary!$F$3*(G235)^2+Coeff_Summary!$G$3*(G235)*CN235*100+Coeff_Summary!$H$3*(CN235*100)^2)/2</f>
        <v>1.4132422125116262</v>
      </c>
      <c r="DU235" s="30">
        <f t="shared" si="270"/>
        <v>3.4198883118018006</v>
      </c>
      <c r="DV235" s="30">
        <f>DM235*(8314.4/'Config sheet'!$N$28)*(273+F235)*DU235*((CO235^(1/DU235))-1)</f>
        <v>93961.093060018859</v>
      </c>
      <c r="DW235" s="30">
        <f t="shared" si="250"/>
        <v>352.1311552543491</v>
      </c>
      <c r="DX235" s="30">
        <f t="shared" si="251"/>
        <v>349.46</v>
      </c>
      <c r="DY235" s="30">
        <f t="shared" si="252"/>
        <v>104.91021186461232</v>
      </c>
      <c r="DZ235" s="30">
        <f t="shared" si="253"/>
        <v>987.43776063083635</v>
      </c>
      <c r="EA235" s="65">
        <f>Coeff_Summary!$B$9+Coeff_Summary!$D$9*(DW235-273)+Coeff_Summary!$E$9*CN235*100+Coeff_Summary!$F$9*(DW235-273)^2+Coeff_Summary!$G$9*(DW235-273)*CN235*100+Coeff_Summary!$H$9*(CN235*100)^2</f>
        <v>0.95818656893929244</v>
      </c>
      <c r="EB235" s="30">
        <f>EA235*(8314.4/'Config sheet'!$C$28)*(DW235/(CM235*10^5))</f>
        <v>4.8904758159354467E-2</v>
      </c>
      <c r="EC235" s="30">
        <f t="shared" si="254"/>
        <v>1.2163735696500011</v>
      </c>
      <c r="ED235" s="30">
        <f t="shared" si="255"/>
        <v>1.0172009643912114</v>
      </c>
      <c r="EE235" s="30">
        <f>('Config sheet'!$N$132*(CN235-CM235) - 'Config sheet'!$N$133*GERC_A_PARA!CN235)*10^5</f>
        <v>106216.50622827135</v>
      </c>
      <c r="EF235" s="30">
        <f>('Config sheet'!$N$132*(CN235-CM235) + 'Config sheet'!$N$133*CM235)*10^5</f>
        <v>147746.3115449615</v>
      </c>
      <c r="EG235" s="30">
        <f>'Config sheet'!$N$148</f>
        <v>386976</v>
      </c>
      <c r="EH235" s="30">
        <f t="shared" si="256"/>
        <v>2405.4488479918896</v>
      </c>
      <c r="EI235" s="30">
        <f>'Config sheet'!$E$127+'Config sheet'!$P$127</f>
        <v>3308.2</v>
      </c>
      <c r="EJ235" s="30"/>
      <c r="EK235" s="63">
        <f t="shared" si="257"/>
        <v>52752.779694390723</v>
      </c>
      <c r="EL235" s="63">
        <f t="shared" si="278"/>
        <v>52114.512638541979</v>
      </c>
      <c r="EM235" s="63">
        <f t="shared" si="279"/>
        <v>39690.076463565878</v>
      </c>
      <c r="EN235" s="63">
        <f t="shared" si="280"/>
        <v>39018.91352149882</v>
      </c>
      <c r="EO235" s="30">
        <f>BL235*(('Config sheet'!$D$8+273)/(C235+273))*(GERC_A_PARA!AI235/'Config sheet'!$D$7)*(1/GERC_A_PARA!BG235)*24*10^-3</f>
        <v>1830.8779295195729</v>
      </c>
      <c r="EP235" s="30">
        <f>BN235*(('Config sheet'!$D$8+273)/(D235+273))*(GERC_A_PARA!AJ235/'Config sheet'!$D$7)*(1/GERC_A_PARA!BH235)*24*10^-3</f>
        <v>1808.725749625683</v>
      </c>
      <c r="EQ235" s="30">
        <f t="shared" si="271"/>
        <v>1819.8018395726281</v>
      </c>
      <c r="ER235" s="30">
        <f>DP235*(('Config sheet'!$D$8+273)/(F235+273))*(CM235/'Config sheet'!$D$7)*(1/DK235)*24*10^-3</f>
        <v>1377.5138568823872</v>
      </c>
      <c r="ES235" s="30">
        <f>DR235*(('Config sheet'!$D$8+273)/(G235+273))*(CN235/'Config sheet'!$D$7)*(1/DL235)*24*10^-3</f>
        <v>1354.2199674445069</v>
      </c>
      <c r="ET235" s="30">
        <f t="shared" si="272"/>
        <v>1365.8669121634471</v>
      </c>
      <c r="EU235">
        <f t="shared" si="273"/>
        <v>1.0122473956587805</v>
      </c>
      <c r="EV235">
        <f t="shared" si="274"/>
        <v>1.0172009643912114</v>
      </c>
      <c r="EW235" s="30">
        <f t="shared" si="275"/>
        <v>0.77921181115745364</v>
      </c>
      <c r="EX235" s="30">
        <f>'Config sheet'!$C$123/('Config sheet'!$F$17*10^-3)</f>
        <v>1.2841244171864261</v>
      </c>
      <c r="EY235" s="30">
        <f t="shared" si="276"/>
        <v>0.72293848825051132</v>
      </c>
      <c r="EZ235" s="30">
        <f>'Config sheet'!$N$123/('Config sheet'!$Q$17*10^-3)</f>
        <v>1.4616189626248377</v>
      </c>
      <c r="FA235" s="1" t="s">
        <v>642</v>
      </c>
      <c r="FB235" s="30">
        <f t="shared" si="277"/>
        <v>-2.6711552543491166</v>
      </c>
      <c r="FC235" s="30"/>
    </row>
    <row r="236" spans="1:159" x14ac:dyDescent="0.25">
      <c r="A236" s="1">
        <v>43491</v>
      </c>
      <c r="B236" s="2">
        <v>0.87638888888888899</v>
      </c>
      <c r="C236">
        <v>24.58</v>
      </c>
      <c r="D236">
        <v>76.84</v>
      </c>
      <c r="E236">
        <v>21.86</v>
      </c>
      <c r="F236">
        <v>21.8</v>
      </c>
      <c r="G236">
        <v>76.62</v>
      </c>
      <c r="H236">
        <v>66.97</v>
      </c>
      <c r="I236">
        <v>72.34</v>
      </c>
      <c r="J236">
        <v>72.53</v>
      </c>
      <c r="K236">
        <v>72.760000000000005</v>
      </c>
      <c r="L236">
        <v>70.48</v>
      </c>
      <c r="M236">
        <v>21.73</v>
      </c>
      <c r="N236">
        <v>34.369999999999997</v>
      </c>
      <c r="O236">
        <v>33.9</v>
      </c>
      <c r="P236">
        <v>33.840000000000003</v>
      </c>
      <c r="Q236">
        <v>62.81</v>
      </c>
      <c r="R236">
        <v>3.7</v>
      </c>
      <c r="S236">
        <v>75.64</v>
      </c>
      <c r="T236">
        <v>74.86</v>
      </c>
      <c r="U236">
        <v>71.89</v>
      </c>
      <c r="V236">
        <v>71.89</v>
      </c>
      <c r="W236">
        <v>3.13</v>
      </c>
      <c r="X236">
        <v>2.5299999999999998</v>
      </c>
      <c r="Y236">
        <v>3.58</v>
      </c>
      <c r="Z236">
        <v>3.64</v>
      </c>
      <c r="AA236">
        <v>4.71</v>
      </c>
      <c r="AB236">
        <v>4.45</v>
      </c>
      <c r="AC236">
        <v>3.99</v>
      </c>
      <c r="AD236">
        <v>1.91</v>
      </c>
      <c r="AE236">
        <v>1.57</v>
      </c>
      <c r="AF236">
        <v>2.17</v>
      </c>
      <c r="AH236" s="4" t="str">
        <f t="shared" si="281"/>
        <v>ON</v>
      </c>
      <c r="AI236" s="31">
        <f>M236+'Config sheet'!$D$9-'Config sheet'!$C$139</f>
        <v>22.6889</v>
      </c>
      <c r="AJ236" s="31">
        <f>N236+'Config sheet'!$D$9+'Config sheet'!$C$140</f>
        <v>35.728899999999996</v>
      </c>
      <c r="AK236" s="25">
        <f t="shared" si="212"/>
        <v>1.5747303747647525</v>
      </c>
      <c r="AL236" s="46">
        <f>'Config sheet'!$C$47</f>
        <v>3546.9708798579968</v>
      </c>
      <c r="AM236" s="4">
        <f>'Config sheet'!$C$42</f>
        <v>1817.9423322060413</v>
      </c>
      <c r="AN236" s="25">
        <f>'Config sheet'!$C$46</f>
        <v>1729.0285476519553</v>
      </c>
      <c r="AO236" s="25">
        <f t="shared" si="213"/>
        <v>1.553532845140617</v>
      </c>
      <c r="AP236" s="25">
        <f>'Config sheet'!$C$50/100*GERC_A_PARA!AM236</f>
        <v>351.771841281869</v>
      </c>
      <c r="AQ236" s="25">
        <f t="shared" si="214"/>
        <v>351.771841281869</v>
      </c>
      <c r="AR236" s="25">
        <f t="shared" si="215"/>
        <v>471.19595298332939</v>
      </c>
      <c r="AS236" s="27">
        <f t="shared" si="216"/>
        <v>2169.7141734879106</v>
      </c>
      <c r="AT236" s="25">
        <f t="shared" si="217"/>
        <v>1619.802430455539</v>
      </c>
      <c r="AU236" s="25">
        <f>'Config sheet'!$C$51/100*GERC_A_PARA!AN236</f>
        <v>266.0974934836359</v>
      </c>
      <c r="AV236" s="25">
        <f t="shared" si="218"/>
        <v>266.0974934836359</v>
      </c>
      <c r="AW236" s="25">
        <f t="shared" si="219"/>
        <v>356.43575554994152</v>
      </c>
      <c r="AX236" s="27">
        <f t="shared" si="220"/>
        <v>1995.1260411355911</v>
      </c>
      <c r="AY236" s="25">
        <f t="shared" si="221"/>
        <v>1489.463474030523</v>
      </c>
      <c r="AZ236" s="31">
        <f t="shared" si="258"/>
        <v>93.430808580350217</v>
      </c>
      <c r="BA236" s="31">
        <f t="shared" si="259"/>
        <v>94.775201242976223</v>
      </c>
      <c r="BB236" s="31">
        <f t="shared" si="260"/>
        <v>69.750869799865256</v>
      </c>
      <c r="BC236" s="31">
        <f t="shared" si="261"/>
        <v>70.754527576090922</v>
      </c>
      <c r="BD236" s="25">
        <f t="shared" si="222"/>
        <v>94.10300491166322</v>
      </c>
      <c r="BE236">
        <f>'Config sheet'!$D$59</f>
        <v>82.44</v>
      </c>
      <c r="BF236" s="30">
        <f t="shared" si="262"/>
        <v>82.177851799820658</v>
      </c>
      <c r="BG236" s="19">
        <f>Coeff_Summary!$B$10+Coeff_Summary!$D$10*(C236)+Coeff_Summary!$E$10*AI236*100+Coeff_Summary!$F$10*(C236)^2+Coeff_Summary!$G$10*(C236)*AI236*100+Coeff_Summary!$H$10*(AI236*100)^2</f>
        <v>0.96115748987018557</v>
      </c>
      <c r="BH236" s="19">
        <f>Coeff_Summary!$B$8+Coeff_Summary!$D$8*(D236)+Coeff_Summary!$E$8*AJ236*100+Coeff_Summary!$F$8*(D236)^2+Coeff_Summary!$G$8*(D236)*AJ236*100+Coeff_Summary!$H$8*(AJ236*100)^2</f>
        <v>0.9726417856304409</v>
      </c>
      <c r="BI236" s="30">
        <f t="shared" si="263"/>
        <v>0.96689963775031318</v>
      </c>
      <c r="BJ236" s="30">
        <f>BG236*8314.4*(GERC_A_PARA!C236+273)/('Config sheet'!$C$28*AI236*10^5)</f>
        <v>6.4004121006681194E-2</v>
      </c>
      <c r="BK236">
        <f>BH236*(8314.4/'Config sheet'!$C$28)*(BT236/(AJ236*10^5))</f>
        <v>4.835326745357383E-2</v>
      </c>
      <c r="BL236" s="30">
        <f t="shared" si="264"/>
        <v>3337.8061812880351</v>
      </c>
      <c r="BM236" s="30">
        <f t="shared" si="223"/>
        <v>52149.86361486961</v>
      </c>
      <c r="BN236" s="30">
        <f t="shared" si="224"/>
        <v>2491.842764776964</v>
      </c>
      <c r="BO236" s="30">
        <f t="shared" si="225"/>
        <v>51534.113328938845</v>
      </c>
      <c r="BP236" s="19">
        <f>(Coeff_Summary!$B$4+Coeff_Summary!$D$4*(C236)+Coeff_Summary!$E$4*AI236*100+Coeff_Summary!$F$4*(C236)^2+Coeff_Summary!$G$4*(C236)*AI236*100+Coeff_Summary!$H$4*(AI236*100)^2+Coeff_Summary!$B$2+Coeff_Summary!$D$2*(D236)+Coeff_Summary!$E$2*AJ236*100+Coeff_Summary!$F$2*(D236)^2+Coeff_Summary!$G$2*(D236)*AJ236*100+Coeff_Summary!$H$2*(AJ236*100)^2)/2</f>
        <v>1.3614109660805203</v>
      </c>
      <c r="BQ236" s="30">
        <f t="shared" si="265"/>
        <v>3.7669331975311615</v>
      </c>
      <c r="BR236" s="30">
        <f>BI236*(8314.4/'Config sheet'!$C$28)*(273+C236)*BQ236*((AK236^(1/BQ236))-1)</f>
        <v>70499.066074247196</v>
      </c>
      <c r="BS236" s="30">
        <f t="shared" si="226"/>
        <v>335.70334182296659</v>
      </c>
      <c r="BT236" s="30">
        <f t="shared" si="227"/>
        <v>349.84000000000003</v>
      </c>
      <c r="BU236" s="52">
        <f t="shared" si="228"/>
        <v>72.949372030169513</v>
      </c>
      <c r="BV236" s="30">
        <f t="shared" si="229"/>
        <v>1399.9498626508559</v>
      </c>
      <c r="BW236" s="65">
        <f>Coeff_Summary!$B$8+Coeff_Summary!$D$8*(BS236-273)+Coeff_Summary!$E$8*AJ236*100+Coeff_Summary!$F$8*(BS236-273)^2+Coeff_Summary!$G$8*(BS236-273)*AJ236*100+Coeff_Summary!$H$8*(AJ236*100)^2</f>
        <v>0.96608364393621382</v>
      </c>
      <c r="BX236" s="30">
        <f>BW236*(8314.4/'Config sheet'!$C$28)*(BS236/(AI236*10^5))</f>
        <v>7.2573829087308195E-2</v>
      </c>
      <c r="BY236" s="30">
        <f t="shared" si="230"/>
        <v>1.1338930672875336</v>
      </c>
      <c r="BZ236" s="30">
        <f t="shared" si="231"/>
        <v>1.0119484016732851</v>
      </c>
      <c r="CA236" s="30">
        <f>('Config sheet'!$C$132*(AJ236-AI236) - 'Config sheet'!$C$133*GERC_A_PARA!AJ236)*10^5</f>
        <v>96701.996554822661</v>
      </c>
      <c r="CB236" s="30">
        <f>('Config sheet'!$C$132*(AJ236-AI236) + 'Config sheet'!$C$133*AI236)*10^5</f>
        <v>121168.85504734005</v>
      </c>
      <c r="CC236" s="30">
        <f>'Config sheet'!$C$148</f>
        <v>386976</v>
      </c>
      <c r="CD236" s="30">
        <f t="shared" si="266"/>
        <v>14.136658177033439</v>
      </c>
      <c r="CE236" s="30"/>
      <c r="CF236" s="30"/>
      <c r="CG236" s="30"/>
      <c r="CH236" s="30"/>
      <c r="CI236" s="30"/>
      <c r="CJ236" s="30"/>
      <c r="CK236" s="30"/>
      <c r="CL236" s="30"/>
      <c r="CM236" s="46">
        <f>P236+'Config sheet'!$O$9-'Config sheet'!$C$139</f>
        <v>34.798900000000003</v>
      </c>
      <c r="CN236" s="46">
        <f>Q236+'Config sheet'!$O$9+'Config sheet'!C$140</f>
        <v>64.168900000000008</v>
      </c>
      <c r="CO236" s="27">
        <f t="shared" si="232"/>
        <v>1.843992195155594</v>
      </c>
      <c r="CP236" s="46">
        <f>'Config sheet'!$N$47</f>
        <v>1852.7346826837274</v>
      </c>
      <c r="CQ236" s="27">
        <f>'Config sheet'!$N$42</f>
        <v>970.82423361890676</v>
      </c>
      <c r="CR236" s="27">
        <f>'Config sheet'!$N$46</f>
        <v>881.91044906482068</v>
      </c>
      <c r="CS236" s="27">
        <f t="shared" si="233"/>
        <v>1.3863982342408632</v>
      </c>
      <c r="CT236" s="27">
        <f>'Config sheet'!$N$50/100*GERC_A_PARA!CQ236</f>
        <v>274.64617569078871</v>
      </c>
      <c r="CU236" s="27">
        <f t="shared" si="234"/>
        <v>274.64617569078871</v>
      </c>
      <c r="CV236" s="27">
        <f t="shared" si="235"/>
        <v>427.03536759352306</v>
      </c>
      <c r="CW236" s="27">
        <f t="shared" si="236"/>
        <v>1245.4704093096955</v>
      </c>
      <c r="CX236" s="27">
        <f t="shared" si="237"/>
        <v>801.01956608555452</v>
      </c>
      <c r="CY236" s="27">
        <f>'Config sheet'!$N$51/100*GERC_A_PARA!CR236</f>
        <v>198.78261521921058</v>
      </c>
      <c r="CZ236" s="27">
        <f t="shared" si="238"/>
        <v>198.78261521921058</v>
      </c>
      <c r="DA236" s="27">
        <f t="shared" si="239"/>
        <v>309.07842407719517</v>
      </c>
      <c r="DB236" s="27">
        <f t="shared" si="240"/>
        <v>1080.6930642840312</v>
      </c>
      <c r="DC236" s="27">
        <f t="shared" si="241"/>
        <v>695.04364210808887</v>
      </c>
      <c r="DD236" s="50">
        <f t="shared" si="242"/>
        <v>84.303112074708039</v>
      </c>
      <c r="DE236" s="50">
        <f t="shared" si="243"/>
        <v>87.493536449767376</v>
      </c>
      <c r="DF236" s="50">
        <f t="shared" si="244"/>
        <v>54.219226525961609</v>
      </c>
      <c r="DG236" s="50">
        <f t="shared" si="245"/>
        <v>56.271135852298194</v>
      </c>
      <c r="DH236" s="27">
        <f t="shared" si="246"/>
        <v>85.898324262237708</v>
      </c>
      <c r="DI236">
        <f>'Config sheet'!$N$59</f>
        <v>71.978923438716066</v>
      </c>
      <c r="DJ236" s="21">
        <f t="shared" si="267"/>
        <v>70.571752725683808</v>
      </c>
      <c r="DK236" s="19">
        <f>Coeff_Summary!$B$11+Coeff_Summary!$D$11*(F236)+Coeff_Summary!$E$11*CM236*100+Coeff_Summary!$F$11*(F236)^2+Coeff_Summary!$G$11*(F236)*CM236*100+Coeff_Summary!$H$11*(CM236*100)^2</f>
        <v>0.94024529638948007</v>
      </c>
      <c r="DL236" s="19">
        <f>Coeff_Summary!$B$9+Coeff_Summary!$D$9*(G236)+Coeff_Summary!$E$9*CN236*100+Coeff_Summary!$F$9*(G236)^2+Coeff_Summary!$G$9*(G236)*CN236*100+Coeff_Summary!$H$9*(CN236*100)^2</f>
        <v>0.95637424782473146</v>
      </c>
      <c r="DM236" s="30">
        <f t="shared" si="268"/>
        <v>0.94830977210710576</v>
      </c>
      <c r="DN236">
        <f>DK236*8314.4*(GERC_A_PARA!F236+273)/('Config sheet'!$N$28*GERC_A_PARA!CM236*10^5)</f>
        <v>4.0441403326716918E-2</v>
      </c>
      <c r="DO236">
        <f>DL236*(8314.4/'Config sheet'!$N$28)*((GERC_A_PARA!G236+273)/(GERC_A_PARA!CN236*10^5))</f>
        <v>2.6455905580442449E-2</v>
      </c>
      <c r="DP236" s="30">
        <f t="shared" si="269"/>
        <v>1591.468045450609</v>
      </c>
      <c r="DQ236" s="30">
        <f t="shared" si="247"/>
        <v>39352.443647751286</v>
      </c>
      <c r="DR236" s="30">
        <f t="shared" si="248"/>
        <v>1023.5466324024761</v>
      </c>
      <c r="DS236" s="30">
        <f t="shared" si="249"/>
        <v>38688.777040357061</v>
      </c>
      <c r="DT236" s="19">
        <f>(Coeff_Summary!$B$5+Coeff_Summary!$D$5*(F236)+Coeff_Summary!$E$5*CM236*100+Coeff_Summary!$F$5*(F236)^2+Coeff_Summary!$G$5*(F236)*CM236*100+Coeff_Summary!$H$5*(CM236*100)^2+Coeff_Summary!$B$3+Coeff_Summary!$D$3*(G236)+Coeff_Summary!$E$3*CN236*100+Coeff_Summary!$F$3*(G236)^2+Coeff_Summary!$G$3*(G236)*CN236*100+Coeff_Summary!$H$3*(CN236*100)^2)/2</f>
        <v>1.4129446219439836</v>
      </c>
      <c r="DU236" s="30">
        <f t="shared" si="270"/>
        <v>3.4216322161852761</v>
      </c>
      <c r="DV236" s="30">
        <f>DM236*(8314.4/'Config sheet'!$N$28)*(273+F236)*DU236*((CO236^(1/DU236))-1)</f>
        <v>95108.284076630982</v>
      </c>
      <c r="DW236" s="30">
        <f t="shared" si="250"/>
        <v>352.53134949624291</v>
      </c>
      <c r="DX236" s="30">
        <f t="shared" si="251"/>
        <v>349.62</v>
      </c>
      <c r="DY236" s="30">
        <f t="shared" si="252"/>
        <v>105.31074333499252</v>
      </c>
      <c r="DZ236" s="30">
        <f t="shared" si="253"/>
        <v>987.2221091795999</v>
      </c>
      <c r="EA236" s="65">
        <f>Coeff_Summary!$B$9+Coeff_Summary!$D$9*(DW236-273)+Coeff_Summary!$E$9*CN236*100+Coeff_Summary!$F$9*(DW236-273)^2+Coeff_Summary!$G$9*(DW236-273)*CN236*100+Coeff_Summary!$H$9*(CN236*100)^2</f>
        <v>0.95844870474627708</v>
      </c>
      <c r="EB236" s="30">
        <f>EA236*(8314.4/'Config sheet'!$C$28)*(DW236/(CM236*10^5))</f>
        <v>4.9297419544253165E-2</v>
      </c>
      <c r="EC236" s="30">
        <f t="shared" si="254"/>
        <v>1.2189838998906763</v>
      </c>
      <c r="ED236" s="30">
        <f t="shared" si="255"/>
        <v>1.0171539825800631</v>
      </c>
      <c r="EE236" s="30">
        <f>('Config sheet'!$N$132*(CN236-CM236) - 'Config sheet'!$N$133*GERC_A_PARA!CN236)*10^5</f>
        <v>107434.47266193452</v>
      </c>
      <c r="EF236" s="30">
        <f>('Config sheet'!$N$132*(CN236-CM236) + 'Config sheet'!$N$133*CM236)*10^5</f>
        <v>148884.70115249328</v>
      </c>
      <c r="EG236" s="30">
        <f>'Config sheet'!$N$148</f>
        <v>386976</v>
      </c>
      <c r="EH236" s="30">
        <f t="shared" si="256"/>
        <v>2387.1719718304557</v>
      </c>
      <c r="EI236" s="30">
        <f>'Config sheet'!$E$127+'Config sheet'!$P$127</f>
        <v>3308.2</v>
      </c>
      <c r="EJ236" s="30"/>
      <c r="EK236" s="63">
        <f t="shared" si="257"/>
        <v>52149.86361486961</v>
      </c>
      <c r="EL236" s="63">
        <f t="shared" si="278"/>
        <v>51534.113328938845</v>
      </c>
      <c r="EM236" s="63">
        <f t="shared" si="279"/>
        <v>39352.443647751286</v>
      </c>
      <c r="EN236" s="63">
        <f t="shared" si="280"/>
        <v>38688.777040357061</v>
      </c>
      <c r="EO236" s="30">
        <f>BL236*(('Config sheet'!$D$8+273)/(C236+273))*(GERC_A_PARA!AI236/'Config sheet'!$D$7)*(1/GERC_A_PARA!BG236)*24*10^-3</f>
        <v>1809.9526673866085</v>
      </c>
      <c r="EP236" s="30">
        <f>BN236*(('Config sheet'!$D$8+273)/(D236+273))*(GERC_A_PARA!AJ236/'Config sheet'!$D$7)*(1/GERC_A_PARA!BH236)*24*10^-3</f>
        <v>1788.5819715647563</v>
      </c>
      <c r="EQ236" s="30">
        <f t="shared" si="271"/>
        <v>1799.2673194756824</v>
      </c>
      <c r="ER236" s="30">
        <f>DP236*(('Config sheet'!$D$8+273)/(F236+273))*(CM236/'Config sheet'!$D$7)*(1/DK236)*24*10^-3</f>
        <v>1365.79571663769</v>
      </c>
      <c r="ES236" s="30">
        <f>DR236*(('Config sheet'!$D$8+273)/(G236+273))*(CN236/'Config sheet'!$D$7)*(1/DL236)*24*10^-3</f>
        <v>1342.7620006690433</v>
      </c>
      <c r="ET236" s="30">
        <f t="shared" si="272"/>
        <v>1354.2788586533666</v>
      </c>
      <c r="EU236">
        <f t="shared" si="273"/>
        <v>1.0119484016732854</v>
      </c>
      <c r="EV236">
        <f t="shared" si="274"/>
        <v>1.0171539825800626</v>
      </c>
      <c r="EW236" s="30">
        <f t="shared" si="275"/>
        <v>0.77806663162137024</v>
      </c>
      <c r="EX236" s="30">
        <f>'Config sheet'!$C$123/('Config sheet'!$F$17*10^-3)</f>
        <v>1.2841244171864261</v>
      </c>
      <c r="EY236" s="30">
        <f t="shared" si="276"/>
        <v>0.72896516317270788</v>
      </c>
      <c r="EZ236" s="30">
        <f>'Config sheet'!$N$123/('Config sheet'!$Q$17*10^-3)</f>
        <v>1.4616189626248377</v>
      </c>
      <c r="FA236" s="1" t="s">
        <v>643</v>
      </c>
      <c r="FB236" s="30">
        <f t="shared" si="277"/>
        <v>-2.9113494962429058</v>
      </c>
      <c r="FC236" s="30"/>
    </row>
    <row r="237" spans="1:159" x14ac:dyDescent="0.25">
      <c r="A237" s="1">
        <v>43491</v>
      </c>
      <c r="B237" s="2">
        <v>0.91805555555555562</v>
      </c>
      <c r="C237">
        <v>24.38</v>
      </c>
      <c r="D237">
        <v>76.77</v>
      </c>
      <c r="E237">
        <v>22.32</v>
      </c>
      <c r="F237">
        <v>22.25</v>
      </c>
      <c r="G237">
        <v>76.680000000000007</v>
      </c>
      <c r="H237">
        <v>66.58</v>
      </c>
      <c r="I237">
        <v>71.790000000000006</v>
      </c>
      <c r="J237">
        <v>72.180000000000007</v>
      </c>
      <c r="K237">
        <v>72.38</v>
      </c>
      <c r="L237">
        <v>70.05</v>
      </c>
      <c r="M237">
        <v>21.88</v>
      </c>
      <c r="N237">
        <v>34.56</v>
      </c>
      <c r="O237">
        <v>34.08</v>
      </c>
      <c r="P237">
        <v>34.01</v>
      </c>
      <c r="Q237">
        <v>62.76</v>
      </c>
      <c r="R237">
        <v>3.71</v>
      </c>
      <c r="S237">
        <v>75.489999999999995</v>
      </c>
      <c r="T237">
        <v>74.94</v>
      </c>
      <c r="U237">
        <v>71.94</v>
      </c>
      <c r="V237">
        <v>71.94</v>
      </c>
      <c r="W237">
        <v>3.09</v>
      </c>
      <c r="X237">
        <v>2.52</v>
      </c>
      <c r="Y237">
        <v>3.62</v>
      </c>
      <c r="Z237">
        <v>3.62</v>
      </c>
      <c r="AA237">
        <v>4.67</v>
      </c>
      <c r="AB237">
        <v>4.3899999999999997</v>
      </c>
      <c r="AC237">
        <v>3.96</v>
      </c>
      <c r="AD237">
        <v>1.8</v>
      </c>
      <c r="AE237">
        <v>1.69</v>
      </c>
      <c r="AF237">
        <v>1.93</v>
      </c>
      <c r="AH237" s="4" t="str">
        <f t="shared" si="281"/>
        <v>ON</v>
      </c>
      <c r="AI237" s="31">
        <f>M237+'Config sheet'!$D$9-'Config sheet'!$C$139</f>
        <v>22.838899999999999</v>
      </c>
      <c r="AJ237" s="31">
        <f>N237+'Config sheet'!$D$9+'Config sheet'!$C$140</f>
        <v>35.918900000000001</v>
      </c>
      <c r="AK237" s="25">
        <f t="shared" si="212"/>
        <v>1.5727070918476811</v>
      </c>
      <c r="AL237" s="46">
        <f>'Config sheet'!$C$47</f>
        <v>3546.9708798579968</v>
      </c>
      <c r="AM237" s="4">
        <f>'Config sheet'!$C$42</f>
        <v>1817.9423322060413</v>
      </c>
      <c r="AN237" s="25">
        <f>'Config sheet'!$C$46</f>
        <v>1729.0285476519553</v>
      </c>
      <c r="AO237" s="25">
        <f t="shared" si="213"/>
        <v>1.5585072922990828</v>
      </c>
      <c r="AP237" s="25">
        <f>'Config sheet'!$C$50/100*GERC_A_PARA!AM237</f>
        <v>351.771841281869</v>
      </c>
      <c r="AQ237" s="25">
        <f t="shared" si="214"/>
        <v>351.771841281869</v>
      </c>
      <c r="AR237" s="25">
        <f t="shared" si="215"/>
        <v>470.36837803932104</v>
      </c>
      <c r="AS237" s="27">
        <f t="shared" si="216"/>
        <v>2169.7141734879106</v>
      </c>
      <c r="AT237" s="25">
        <f t="shared" si="217"/>
        <v>1622.6523412239383</v>
      </c>
      <c r="AU237" s="25">
        <f>'Config sheet'!$C$51/100*GERC_A_PARA!AN237</f>
        <v>266.0974934836359</v>
      </c>
      <c r="AV237" s="25">
        <f t="shared" si="218"/>
        <v>266.0974934836359</v>
      </c>
      <c r="AW237" s="25">
        <f t="shared" si="219"/>
        <v>355.80973722662151</v>
      </c>
      <c r="AX237" s="27">
        <f t="shared" si="220"/>
        <v>1995.1260411355911</v>
      </c>
      <c r="AY237" s="25">
        <f t="shared" si="221"/>
        <v>1492.0840639950554</v>
      </c>
      <c r="AZ237" s="31">
        <f t="shared" si="258"/>
        <v>93.476331198386404</v>
      </c>
      <c r="BA237" s="31">
        <f t="shared" si="259"/>
        <v>94.811407604298026</v>
      </c>
      <c r="BB237" s="31">
        <f t="shared" si="260"/>
        <v>69.907635540885266</v>
      </c>
      <c r="BC237" s="31">
        <f t="shared" si="261"/>
        <v>70.90609187316926</v>
      </c>
      <c r="BD237" s="25">
        <f t="shared" si="222"/>
        <v>94.143869401342215</v>
      </c>
      <c r="BE237">
        <f>'Config sheet'!$D$59</f>
        <v>82.44</v>
      </c>
      <c r="BF237" s="30">
        <f t="shared" si="262"/>
        <v>82.275366554184743</v>
      </c>
      <c r="BG237" s="19">
        <f>Coeff_Summary!$B$10+Coeff_Summary!$D$10*(C237)+Coeff_Summary!$E$10*AI237*100+Coeff_Summary!$F$10*(C237)^2+Coeff_Summary!$G$10*(C237)*AI237*100+Coeff_Summary!$H$10*(AI237*100)^2</f>
        <v>0.96081178459291094</v>
      </c>
      <c r="BH237" s="19">
        <f>Coeff_Summary!$B$8+Coeff_Summary!$D$8*(D237)+Coeff_Summary!$E$8*AJ237*100+Coeff_Summary!$F$8*(D237)^2+Coeff_Summary!$G$8*(D237)*AJ237*100+Coeff_Summary!$H$8*(AJ237*100)^2</f>
        <v>0.97248736119215984</v>
      </c>
      <c r="BI237" s="30">
        <f t="shared" si="263"/>
        <v>0.96664957289253539</v>
      </c>
      <c r="BJ237" s="30">
        <f>BG237*8314.4*(GERC_A_PARA!C237+273)/('Config sheet'!$C$28*AI237*10^5)</f>
        <v>6.3518170387060785E-2</v>
      </c>
      <c r="BK237">
        <f>BH237*(8314.4/'Config sheet'!$C$28)*(BT237/(AJ237*10^5))</f>
        <v>4.8080234735739288E-2</v>
      </c>
      <c r="BL237" s="30">
        <f t="shared" si="264"/>
        <v>3339.2556328371516</v>
      </c>
      <c r="BM237" s="30">
        <f t="shared" si="223"/>
        <v>52571.659613126823</v>
      </c>
      <c r="BN237" s="30">
        <f t="shared" si="224"/>
        <v>2497.3109531095661</v>
      </c>
      <c r="BO237" s="30">
        <f t="shared" si="225"/>
        <v>51940.490033698814</v>
      </c>
      <c r="BP237" s="19">
        <f>(Coeff_Summary!$B$4+Coeff_Summary!$D$4*(C237)+Coeff_Summary!$E$4*AI237*100+Coeff_Summary!$F$4*(C237)^2+Coeff_Summary!$G$4*(C237)*AI237*100+Coeff_Summary!$H$4*(AI237*100)^2+Coeff_Summary!$B$2+Coeff_Summary!$D$2*(D237)+Coeff_Summary!$E$2*AJ237*100+Coeff_Summary!$F$2*(D237)^2+Coeff_Summary!$G$2*(D237)*AJ237*100+Coeff_Summary!$H$2*(AJ237*100)^2)/2</f>
        <v>1.3620091640052789</v>
      </c>
      <c r="BQ237" s="30">
        <f t="shared" si="265"/>
        <v>3.7623610102461873</v>
      </c>
      <c r="BR237" s="30">
        <f>BI237*(8314.4/'Config sheet'!$C$28)*(273+C237)*BQ237*((AK237^(1/BQ237))-1)</f>
        <v>70227.049159387461</v>
      </c>
      <c r="BS237" s="30">
        <f t="shared" si="226"/>
        <v>335.4122314398366</v>
      </c>
      <c r="BT237" s="30">
        <f t="shared" si="227"/>
        <v>349.77</v>
      </c>
      <c r="BU237" s="52">
        <f t="shared" si="228"/>
        <v>72.594448253171606</v>
      </c>
      <c r="BV237" s="30">
        <f t="shared" si="229"/>
        <v>1412.70082281332</v>
      </c>
      <c r="BW237" s="65">
        <f>Coeff_Summary!$B$8+Coeff_Summary!$D$8*(BS237-273)+Coeff_Summary!$E$8*AJ237*100+Coeff_Summary!$F$8*(BS237-273)^2+Coeff_Summary!$G$8*(BS237-273)*AJ237*100+Coeff_Summary!$H$8*(AJ237*100)^2</f>
        <v>0.96578223868444235</v>
      </c>
      <c r="BX237" s="30">
        <f>BW237*(8314.4/'Config sheet'!$C$28)*(BS237/(AI237*10^5))</f>
        <v>7.2012188858268045E-2</v>
      </c>
      <c r="BY237" s="30">
        <f t="shared" si="230"/>
        <v>1.1337258050640824</v>
      </c>
      <c r="BZ237" s="30">
        <f t="shared" si="231"/>
        <v>1.012151783300822</v>
      </c>
      <c r="CA237" s="30">
        <f>('Config sheet'!$C$132*(AJ237-AI237) - 'Config sheet'!$C$133*GERC_A_PARA!AJ237)*10^5</f>
        <v>96964.953984561231</v>
      </c>
      <c r="CB237" s="30">
        <f>('Config sheet'!$C$132*(AJ237-AI237) + 'Config sheet'!$C$133*AI237)*10^5</f>
        <v>121574.21311331376</v>
      </c>
      <c r="CC237" s="30">
        <f>'Config sheet'!$C$148</f>
        <v>386976</v>
      </c>
      <c r="CD237" s="30">
        <f t="shared" si="266"/>
        <v>14.357768560163379</v>
      </c>
      <c r="CE237" s="30"/>
      <c r="CF237" s="30"/>
      <c r="CG237" s="30"/>
      <c r="CH237" s="30"/>
      <c r="CI237" s="30"/>
      <c r="CJ237" s="30"/>
      <c r="CK237" s="30"/>
      <c r="CL237" s="30"/>
      <c r="CM237" s="46">
        <f>P237+'Config sheet'!$O$9-'Config sheet'!$C$139</f>
        <v>34.968899999999998</v>
      </c>
      <c r="CN237" s="46">
        <f>Q237+'Config sheet'!$O$9+'Config sheet'!C$140</f>
        <v>64.118899999999996</v>
      </c>
      <c r="CO237" s="27">
        <f t="shared" si="232"/>
        <v>1.8335978540932085</v>
      </c>
      <c r="CP237" s="46">
        <f>'Config sheet'!$N$47</f>
        <v>1852.7346826837274</v>
      </c>
      <c r="CQ237" s="27">
        <f>'Config sheet'!$N$42</f>
        <v>970.82423361890676</v>
      </c>
      <c r="CR237" s="27">
        <f>'Config sheet'!$N$46</f>
        <v>881.91044906482068</v>
      </c>
      <c r="CS237" s="27">
        <f t="shared" si="233"/>
        <v>1.3871017100547873</v>
      </c>
      <c r="CT237" s="27">
        <f>'Config sheet'!$N$50/100*GERC_A_PARA!CQ237</f>
        <v>274.64617569078871</v>
      </c>
      <c r="CU237" s="27">
        <f t="shared" si="234"/>
        <v>274.64617569078871</v>
      </c>
      <c r="CV237" s="27">
        <f t="shared" si="235"/>
        <v>425.20343165794048</v>
      </c>
      <c r="CW237" s="27">
        <f t="shared" si="236"/>
        <v>1245.4704093096955</v>
      </c>
      <c r="CX237" s="27">
        <f t="shared" si="237"/>
        <v>804.47065894831724</v>
      </c>
      <c r="CY237" s="27">
        <f>'Config sheet'!$N$51/100*GERC_A_PARA!CR237</f>
        <v>198.78261521921058</v>
      </c>
      <c r="CZ237" s="27">
        <f t="shared" si="238"/>
        <v>198.78261521921058</v>
      </c>
      <c r="DA237" s="27">
        <f t="shared" si="239"/>
        <v>307.75251078066657</v>
      </c>
      <c r="DB237" s="27">
        <f t="shared" si="240"/>
        <v>1080.6930642840312</v>
      </c>
      <c r="DC237" s="27">
        <f t="shared" si="241"/>
        <v>698.03815092428374</v>
      </c>
      <c r="DD237" s="50">
        <f t="shared" si="242"/>
        <v>84.491811107153268</v>
      </c>
      <c r="DE237" s="50">
        <f t="shared" si="243"/>
        <v>87.643882020333479</v>
      </c>
      <c r="DF237" s="50">
        <f t="shared" si="244"/>
        <v>54.574707234338476</v>
      </c>
      <c r="DG237" s="50">
        <f t="shared" si="245"/>
        <v>56.610683798392976</v>
      </c>
      <c r="DH237" s="27">
        <f t="shared" si="246"/>
        <v>86.067846563743373</v>
      </c>
      <c r="DI237">
        <f>'Config sheet'!$N$59</f>
        <v>71.978923438716066</v>
      </c>
      <c r="DJ237" s="21">
        <f t="shared" si="267"/>
        <v>70.830271040054555</v>
      </c>
      <c r="DK237" s="19">
        <f>Coeff_Summary!$B$11+Coeff_Summary!$D$11*(F237)+Coeff_Summary!$E$11*CM237*100+Coeff_Summary!$F$11*(F237)^2+Coeff_Summary!$G$11*(F237)*CM237*100+Coeff_Summary!$H$11*(CM237*100)^2</f>
        <v>0.94036239202570981</v>
      </c>
      <c r="DL237" s="19">
        <f>Coeff_Summary!$B$9+Coeff_Summary!$D$9*(G237)+Coeff_Summary!$E$9*CN237*100+Coeff_Summary!$F$9*(G237)^2+Coeff_Summary!$G$9*(G237)*CN237*100+Coeff_Summary!$H$9*(CN237*100)^2</f>
        <v>0.95644211720698846</v>
      </c>
      <c r="DM237" s="30">
        <f t="shared" si="268"/>
        <v>0.94840225461634908</v>
      </c>
      <c r="DN237">
        <f>DK237*8314.4*(GERC_A_PARA!F237+273)/('Config sheet'!$N$28*GERC_A_PARA!CM237*10^5)</f>
        <v>4.0311250606785948E-2</v>
      </c>
      <c r="DO237">
        <f>DL237*(8314.4/'Config sheet'!$N$28)*((GERC_A_PARA!G237+273)/(GERC_A_PARA!CN237*10^5))</f>
        <v>2.6482958934999381E-2</v>
      </c>
      <c r="DP237" s="30">
        <f t="shared" si="269"/>
        <v>1594.6088439254881</v>
      </c>
      <c r="DQ237" s="30">
        <f t="shared" si="247"/>
        <v>39557.414367517878</v>
      </c>
      <c r="DR237" s="30">
        <f t="shared" si="248"/>
        <v>1029.9851508704692</v>
      </c>
      <c r="DS237" s="30">
        <f t="shared" si="249"/>
        <v>38892.374277304043</v>
      </c>
      <c r="DT237" s="19">
        <f>(Coeff_Summary!$B$5+Coeff_Summary!$D$5*(F237)+Coeff_Summary!$E$5*CM237*100+Coeff_Summary!$F$5*(F237)^2+Coeff_Summary!$G$5*(F237)*CM237*100+Coeff_Summary!$H$5*(CM237*100)^2+Coeff_Summary!$B$3+Coeff_Summary!$D$3*(G237)+Coeff_Summary!$E$3*CN237*100+Coeff_Summary!$F$3*(G237)^2+Coeff_Summary!$G$3*(G237)*CN237*100+Coeff_Summary!$H$3*(CN237*100)^2)/2</f>
        <v>1.4127532427282867</v>
      </c>
      <c r="DU237" s="30">
        <f t="shared" si="270"/>
        <v>3.4227550421894435</v>
      </c>
      <c r="DV237" s="30">
        <f>DM237*(8314.4/'Config sheet'!$N$28)*(273+F237)*DU237*((CO237^(1/DU237))-1)</f>
        <v>94299.686055580445</v>
      </c>
      <c r="DW237" s="30">
        <f t="shared" si="250"/>
        <v>352.46616768773231</v>
      </c>
      <c r="DX237" s="30">
        <f t="shared" si="251"/>
        <v>349.68</v>
      </c>
      <c r="DY237" s="30">
        <f t="shared" si="252"/>
        <v>105.11880890636101</v>
      </c>
      <c r="DZ237" s="30">
        <f t="shared" si="253"/>
        <v>985.72372929375399</v>
      </c>
      <c r="EA237" s="65">
        <f>Coeff_Summary!$B$9+Coeff_Summary!$D$9*(DW237-273)+Coeff_Summary!$E$9*CN237*100+Coeff_Summary!$F$9*(DW237-273)^2+Coeff_Summary!$G$9*(DW237-273)*CN237*100+Coeff_Summary!$H$9*(CN237*100)^2</f>
        <v>0.95842605305494266</v>
      </c>
      <c r="EB237" s="30">
        <f>EA237*(8314.4/'Config sheet'!$C$28)*(DW237/(CM237*10^5))</f>
        <v>4.904753217209637E-2</v>
      </c>
      <c r="EC237" s="30">
        <f t="shared" si="254"/>
        <v>1.2167206780689601</v>
      </c>
      <c r="ED237" s="30">
        <f t="shared" si="255"/>
        <v>1.0170994983610946</v>
      </c>
      <c r="EE237" s="30">
        <f>('Config sheet'!$N$132*(CN237-CM237) - 'Config sheet'!$N$133*GERC_A_PARA!CN237)*10^5</f>
        <v>106449.34623222098</v>
      </c>
      <c r="EF237" s="30">
        <f>('Config sheet'!$N$132*(CN237-CM237) + 'Config sheet'!$N$133*CM237)*10^5</f>
        <v>147949.83377086272</v>
      </c>
      <c r="EG237" s="30">
        <f>'Config sheet'!$N$148</f>
        <v>386976</v>
      </c>
      <c r="EH237" s="30">
        <f t="shared" si="256"/>
        <v>2398.4245521070739</v>
      </c>
      <c r="EI237" s="30">
        <f>'Config sheet'!$E$127+'Config sheet'!$P$127</f>
        <v>3308.2</v>
      </c>
      <c r="EJ237" s="30"/>
      <c r="EK237" s="63">
        <f t="shared" si="257"/>
        <v>52571.659613126823</v>
      </c>
      <c r="EL237" s="63">
        <f t="shared" si="278"/>
        <v>51940.490033698814</v>
      </c>
      <c r="EM237" s="63">
        <f t="shared" si="279"/>
        <v>39557.414367517878</v>
      </c>
      <c r="EN237" s="63">
        <f t="shared" si="280"/>
        <v>38892.374277304043</v>
      </c>
      <c r="EO237" s="30">
        <f>BL237*(('Config sheet'!$D$8+273)/(C237+273))*(GERC_A_PARA!AI237/'Config sheet'!$D$7)*(1/GERC_A_PARA!BG237)*24*10^-3</f>
        <v>1824.5918387903273</v>
      </c>
      <c r="EP237" s="30">
        <f>BN237*(('Config sheet'!$D$8+273)/(D237+273))*(GERC_A_PARA!AJ237/'Config sheet'!$D$7)*(1/GERC_A_PARA!BH237)*24*10^-3</f>
        <v>1802.6859892890589</v>
      </c>
      <c r="EQ237" s="30">
        <f t="shared" si="271"/>
        <v>1813.6389140396932</v>
      </c>
      <c r="ER237" s="30">
        <f>DP237*(('Config sheet'!$D$8+273)/(F237+273))*(CM237/'Config sheet'!$D$7)*(1/DK237)*24*10^-3</f>
        <v>1372.9095856924102</v>
      </c>
      <c r="ES237" s="30">
        <f>DR237*(('Config sheet'!$D$8+273)/(G237+273))*(CN237/'Config sheet'!$D$7)*(1/DL237)*24*10^-3</f>
        <v>1349.8282005886845</v>
      </c>
      <c r="ET237" s="30">
        <f t="shared" si="272"/>
        <v>1361.3688931405472</v>
      </c>
      <c r="EU237">
        <f t="shared" si="273"/>
        <v>1.012151783300822</v>
      </c>
      <c r="EV237">
        <f t="shared" si="274"/>
        <v>1.0170994983610948</v>
      </c>
      <c r="EW237" s="30">
        <f t="shared" si="275"/>
        <v>0.77893168914570488</v>
      </c>
      <c r="EX237" s="30">
        <f>'Config sheet'!$C$123/('Config sheet'!$F$17*10^-3)</f>
        <v>1.2841244171864261</v>
      </c>
      <c r="EY237" s="30">
        <f t="shared" si="276"/>
        <v>0.72406805698327958</v>
      </c>
      <c r="EZ237" s="30">
        <f>'Config sheet'!$N$123/('Config sheet'!$Q$17*10^-3)</f>
        <v>1.4616189626248377</v>
      </c>
      <c r="FA237" s="1" t="s">
        <v>644</v>
      </c>
      <c r="FB237" s="30">
        <f t="shared" si="277"/>
        <v>-2.7861676877323021</v>
      </c>
      <c r="FC237" s="30"/>
    </row>
    <row r="238" spans="1:159" x14ac:dyDescent="0.25">
      <c r="A238" s="1">
        <v>43491</v>
      </c>
      <c r="B238" s="29">
        <v>0.95972222222222225</v>
      </c>
      <c r="C238">
        <v>24.44</v>
      </c>
      <c r="D238">
        <v>76.69</v>
      </c>
      <c r="E238">
        <v>21.78</v>
      </c>
      <c r="F238">
        <v>21.72</v>
      </c>
      <c r="G238">
        <v>76.290000000000006</v>
      </c>
      <c r="H238">
        <v>66.569999999999993</v>
      </c>
      <c r="I238">
        <v>71.88</v>
      </c>
      <c r="J238">
        <v>72.16</v>
      </c>
      <c r="K238">
        <v>72.34</v>
      </c>
      <c r="L238">
        <v>69.83</v>
      </c>
      <c r="M238">
        <v>21.75</v>
      </c>
      <c r="N238">
        <v>34.39</v>
      </c>
      <c r="O238">
        <v>33.92</v>
      </c>
      <c r="P238">
        <v>33.840000000000003</v>
      </c>
      <c r="Q238">
        <v>62.77</v>
      </c>
      <c r="R238">
        <v>3.71</v>
      </c>
      <c r="S238">
        <v>75.540000000000006</v>
      </c>
      <c r="T238">
        <v>74.849999999999994</v>
      </c>
      <c r="U238">
        <v>71.760000000000005</v>
      </c>
      <c r="V238">
        <v>71.760000000000005</v>
      </c>
      <c r="W238">
        <v>3.16</v>
      </c>
      <c r="X238">
        <v>2.54</v>
      </c>
      <c r="Y238">
        <v>3.62</v>
      </c>
      <c r="Z238">
        <v>3.66</v>
      </c>
      <c r="AA238">
        <v>4.6500000000000004</v>
      </c>
      <c r="AB238">
        <v>4.46</v>
      </c>
      <c r="AC238">
        <v>3.98</v>
      </c>
      <c r="AD238">
        <v>1.81</v>
      </c>
      <c r="AE238">
        <v>1.58</v>
      </c>
      <c r="AF238">
        <v>2.04</v>
      </c>
      <c r="AH238" s="4" t="str">
        <f t="shared" si="281"/>
        <v>ON</v>
      </c>
      <c r="AI238" s="31">
        <f>M238+'Config sheet'!$D$9-'Config sheet'!$C$139</f>
        <v>22.7089</v>
      </c>
      <c r="AJ238" s="31">
        <f>N238+'Config sheet'!$D$9+'Config sheet'!$C$140</f>
        <v>35.748899999999999</v>
      </c>
      <c r="AK238" s="25">
        <f t="shared" si="212"/>
        <v>1.5742242028455804</v>
      </c>
      <c r="AL238" s="46">
        <f>'Config sheet'!$C$47</f>
        <v>3546.9708798579968</v>
      </c>
      <c r="AM238" s="4">
        <f>'Config sheet'!$C$42</f>
        <v>1817.9423322060413</v>
      </c>
      <c r="AN238" s="25">
        <f>'Config sheet'!$C$46</f>
        <v>1729.0285476519553</v>
      </c>
      <c r="AO238" s="25">
        <f t="shared" si="213"/>
        <v>1.554364404377834</v>
      </c>
      <c r="AP238" s="25">
        <f>'Config sheet'!$C$50/100*GERC_A_PARA!AM238</f>
        <v>351.771841281869</v>
      </c>
      <c r="AQ238" s="25">
        <f t="shared" si="214"/>
        <v>351.771841281869</v>
      </c>
      <c r="AR238" s="25">
        <f t="shared" si="215"/>
        <v>471.02484628325794</v>
      </c>
      <c r="AS238" s="27">
        <f t="shared" si="216"/>
        <v>2169.7141734879106</v>
      </c>
      <c r="AT238" s="25">
        <f t="shared" si="217"/>
        <v>1620.3908475015396</v>
      </c>
      <c r="AU238" s="25">
        <f>'Config sheet'!$C$51/100*GERC_A_PARA!AN238</f>
        <v>266.0974934836359</v>
      </c>
      <c r="AV238" s="25">
        <f t="shared" si="218"/>
        <v>266.0974934836359</v>
      </c>
      <c r="AW238" s="25">
        <f t="shared" si="219"/>
        <v>356.30632204030832</v>
      </c>
      <c r="AX238" s="27">
        <f t="shared" si="220"/>
        <v>1995.1260411355911</v>
      </c>
      <c r="AY238" s="25">
        <f t="shared" si="221"/>
        <v>1490.0045435344553</v>
      </c>
      <c r="AZ238" s="31">
        <f t="shared" si="258"/>
        <v>93.440220688591509</v>
      </c>
      <c r="BA238" s="31">
        <f t="shared" si="259"/>
        <v>94.782687152321614</v>
      </c>
      <c r="BB238" s="31">
        <f t="shared" si="260"/>
        <v>69.783237000715161</v>
      </c>
      <c r="BC238" s="31">
        <f t="shared" si="261"/>
        <v>70.785820842166089</v>
      </c>
      <c r="BD238" s="25">
        <f t="shared" si="222"/>
        <v>94.111453920456569</v>
      </c>
      <c r="BE238">
        <f>'Config sheet'!$D$59</f>
        <v>82.44</v>
      </c>
      <c r="BF238" s="30">
        <f t="shared" si="262"/>
        <v>82.197991420948597</v>
      </c>
      <c r="BG238" s="19">
        <f>Coeff_Summary!$B$10+Coeff_Summary!$D$10*(C238)+Coeff_Summary!$E$10*AI238*100+Coeff_Summary!$F$10*(C238)^2+Coeff_Summary!$G$10*(C238)*AI238*100+Coeff_Summary!$H$10*(AI238*100)^2</f>
        <v>0.9610503357280954</v>
      </c>
      <c r="BH238" s="19">
        <f>Coeff_Summary!$B$8+Coeff_Summary!$D$8*(D238)+Coeff_Summary!$E$8*AJ238*100+Coeff_Summary!$F$8*(D238)^2+Coeff_Summary!$G$8*(D238)*AJ238*100+Coeff_Summary!$H$8*(AJ238*100)^2</f>
        <v>0.97256453214154315</v>
      </c>
      <c r="BI238" s="30">
        <f t="shared" si="263"/>
        <v>0.96680743393481927</v>
      </c>
      <c r="BJ238" s="30">
        <f>BG238*8314.4*(GERC_A_PARA!C238+273)/('Config sheet'!$C$28*AI238*10^5)</f>
        <v>6.3910541013944666E-2</v>
      </c>
      <c r="BK238">
        <f>BH238*(8314.4/'Config sheet'!$C$28)*(BT238/(AJ238*10^5))</f>
        <v>4.8301658400307465E-2</v>
      </c>
      <c r="BL238" s="30">
        <f t="shared" si="264"/>
        <v>3338.1058651695716</v>
      </c>
      <c r="BM238" s="30">
        <f t="shared" si="223"/>
        <v>52230.912337938571</v>
      </c>
      <c r="BN238" s="30">
        <f t="shared" si="224"/>
        <v>2492.9717738888708</v>
      </c>
      <c r="BO238" s="30">
        <f t="shared" si="225"/>
        <v>51612.550302682808</v>
      </c>
      <c r="BP238" s="19">
        <f>(Coeff_Summary!$B$4+Coeff_Summary!$D$4*(C238)+Coeff_Summary!$E$4*AI238*100+Coeff_Summary!$F$4*(C238)^2+Coeff_Summary!$G$4*(C238)*AI238*100+Coeff_Summary!$H$4*(AI238*100)^2+Coeff_Summary!$B$2+Coeff_Summary!$D$2*(D238)+Coeff_Summary!$E$2*AJ238*100+Coeff_Summary!$F$2*(D238)^2+Coeff_Summary!$G$2*(D238)*AJ238*100+Coeff_Summary!$H$2*(AJ238*100)^2)/2</f>
        <v>1.3616308845867158</v>
      </c>
      <c r="BQ238" s="30">
        <f t="shared" si="265"/>
        <v>3.7652505430857612</v>
      </c>
      <c r="BR238" s="30">
        <f>BI238*(8314.4/'Config sheet'!$C$28)*(273+C238)*BQ238*((AK238^(1/BQ238))-1)</f>
        <v>70408.163480559306</v>
      </c>
      <c r="BS238" s="30">
        <f t="shared" si="226"/>
        <v>335.53483271506514</v>
      </c>
      <c r="BT238" s="30">
        <f t="shared" si="227"/>
        <v>349.69</v>
      </c>
      <c r="BU238" s="52">
        <f t="shared" si="228"/>
        <v>72.908770746536149</v>
      </c>
      <c r="BV238" s="30">
        <f t="shared" si="229"/>
        <v>1401.0974784627053</v>
      </c>
      <c r="BW238" s="65">
        <f>Coeff_Summary!$B$8+Coeff_Summary!$D$8*(BS238-273)+Coeff_Summary!$E$8*AJ238*100+Coeff_Summary!$F$8*(BS238-273)^2+Coeff_Summary!$G$8*(BS238-273)*AJ238*100+Coeff_Summary!$H$8*(AJ238*100)^2</f>
        <v>0.96598284759320219</v>
      </c>
      <c r="BX238" s="30">
        <f>BW238*(8314.4/'Config sheet'!$C$28)*(BS238/(AI238*10^5))</f>
        <v>7.246595396413108E-2</v>
      </c>
      <c r="BY238" s="30">
        <f t="shared" si="230"/>
        <v>1.1338654440168126</v>
      </c>
      <c r="BZ238" s="30">
        <f t="shared" si="231"/>
        <v>1.0119808463567361</v>
      </c>
      <c r="CA238" s="30">
        <f>('Config sheet'!$C$132*(AJ238-AI238) - 'Config sheet'!$C$133*GERC_A_PARA!AJ238)*10^5</f>
        <v>96693.620046808865</v>
      </c>
      <c r="CB238" s="30">
        <f>('Config sheet'!$C$132*(AJ238-AI238) + 'Config sheet'!$C$133*AI238)*10^5</f>
        <v>121177.23155535394</v>
      </c>
      <c r="CC238" s="30">
        <f>'Config sheet'!$C$148</f>
        <v>386976</v>
      </c>
      <c r="CD238" s="30">
        <f t="shared" si="266"/>
        <v>14.155167284934862</v>
      </c>
      <c r="CE238" s="30"/>
      <c r="CF238" s="30"/>
      <c r="CG238" s="30"/>
      <c r="CH238" s="30"/>
      <c r="CI238" s="30"/>
      <c r="CJ238" s="30"/>
      <c r="CK238" s="30"/>
      <c r="CL238" s="30"/>
      <c r="CM238" s="46">
        <f>P238+'Config sheet'!$O$9-'Config sheet'!$C$139</f>
        <v>34.798900000000003</v>
      </c>
      <c r="CN238" s="46">
        <f>Q238+'Config sheet'!$O$9+'Config sheet'!C$140</f>
        <v>64.128900000000002</v>
      </c>
      <c r="CO238" s="27">
        <f t="shared" si="232"/>
        <v>1.8428427335346806</v>
      </c>
      <c r="CP238" s="46">
        <f>'Config sheet'!$N$47</f>
        <v>1852.7346826837274</v>
      </c>
      <c r="CQ238" s="27">
        <f>'Config sheet'!$N$42</f>
        <v>970.82423361890676</v>
      </c>
      <c r="CR238" s="27">
        <f>'Config sheet'!$N$46</f>
        <v>881.91044906482068</v>
      </c>
      <c r="CS238" s="27">
        <f t="shared" si="233"/>
        <v>1.3848306169551829</v>
      </c>
      <c r="CT238" s="27">
        <f>'Config sheet'!$N$50/100*GERC_A_PARA!CQ238</f>
        <v>274.64617569078871</v>
      </c>
      <c r="CU238" s="27">
        <f t="shared" si="234"/>
        <v>274.64617569078871</v>
      </c>
      <c r="CV238" s="27">
        <f t="shared" si="235"/>
        <v>427.05645133003321</v>
      </c>
      <c r="CW238" s="27">
        <f t="shared" si="236"/>
        <v>1245.4704093096955</v>
      </c>
      <c r="CX238" s="27">
        <f t="shared" si="237"/>
        <v>800.98001982552682</v>
      </c>
      <c r="CY238" s="27">
        <f>'Config sheet'!$N$51/100*GERC_A_PARA!CR238</f>
        <v>198.78261521921058</v>
      </c>
      <c r="CZ238" s="27">
        <f t="shared" si="238"/>
        <v>198.78261521921058</v>
      </c>
      <c r="DA238" s="27">
        <f t="shared" si="239"/>
        <v>309.09368400306721</v>
      </c>
      <c r="DB238" s="27">
        <f t="shared" si="240"/>
        <v>1080.6930642840312</v>
      </c>
      <c r="DC238" s="27">
        <f t="shared" si="241"/>
        <v>695.0093278693796</v>
      </c>
      <c r="DD238" s="50">
        <f t="shared" si="242"/>
        <v>84.300940339003461</v>
      </c>
      <c r="DE238" s="50">
        <f t="shared" si="243"/>
        <v>87.491806123758863</v>
      </c>
      <c r="DF238" s="50">
        <f t="shared" si="244"/>
        <v>54.215153053271266</v>
      </c>
      <c r="DG238" s="50">
        <f t="shared" si="245"/>
        <v>56.26724495399376</v>
      </c>
      <c r="DH238" s="27">
        <f t="shared" si="246"/>
        <v>85.896373231381162</v>
      </c>
      <c r="DI238">
        <f>'Config sheet'!$N$59</f>
        <v>71.978923438716066</v>
      </c>
      <c r="DJ238" s="21">
        <f t="shared" si="267"/>
        <v>70.568786117506846</v>
      </c>
      <c r="DK238" s="19">
        <f>Coeff_Summary!$B$11+Coeff_Summary!$D$11*(F238)+Coeff_Summary!$E$11*CM238*100+Coeff_Summary!$F$11*(F238)^2+Coeff_Summary!$G$11*(F238)*CM238*100+Coeff_Summary!$H$11*(CM238*100)^2</f>
        <v>0.9401771189324849</v>
      </c>
      <c r="DL238" s="19">
        <f>Coeff_Summary!$B$9+Coeff_Summary!$D$9*(G238)+Coeff_Summary!$E$9*CN238*100+Coeff_Summary!$F$9*(G238)^2+Coeff_Summary!$G$9*(G238)*CN238*100+Coeff_Summary!$H$9*(CN238*100)^2</f>
        <v>0.95615393047542641</v>
      </c>
      <c r="DM238" s="30">
        <f t="shared" si="268"/>
        <v>0.94816552470395565</v>
      </c>
      <c r="DN238">
        <f>DK238*8314.4*(GERC_A_PARA!F238+273)/('Config sheet'!$N$28*GERC_A_PARA!CM238*10^5)</f>
        <v>4.0427497104064798E-2</v>
      </c>
      <c r="DO238">
        <f>DL238*(8314.4/'Config sheet'!$N$28)*((GERC_A_PARA!G238+273)/(GERC_A_PARA!CN238*10^5))</f>
        <v>2.6441327838377153E-2</v>
      </c>
      <c r="DP238" s="30">
        <f t="shared" si="269"/>
        <v>1591.4318980252601</v>
      </c>
      <c r="DQ238" s="30">
        <f t="shared" si="247"/>
        <v>39365.085944567392</v>
      </c>
      <c r="DR238" s="30">
        <f t="shared" si="248"/>
        <v>1023.4728530706374</v>
      </c>
      <c r="DS238" s="30">
        <f t="shared" si="249"/>
        <v>38707.316793113576</v>
      </c>
      <c r="DT238" s="19">
        <f>(Coeff_Summary!$B$5+Coeff_Summary!$D$5*(F238)+Coeff_Summary!$E$5*CM238*100+Coeff_Summary!$F$5*(F238)^2+Coeff_Summary!$G$5*(F238)*CM238*100+Coeff_Summary!$H$5*(CM238*100)^2+Coeff_Summary!$B$3+Coeff_Summary!$D$3*(G238)+Coeff_Summary!$E$3*CN238*100+Coeff_Summary!$F$3*(G238)^2+Coeff_Summary!$G$3*(G238)*CN238*100+Coeff_Summary!$H$3*(CN238*100)^2)/2</f>
        <v>1.4132650030577585</v>
      </c>
      <c r="DU238" s="30">
        <f t="shared" si="270"/>
        <v>3.4197548609269455</v>
      </c>
      <c r="DV238" s="30">
        <f>DM238*(8314.4/'Config sheet'!$N$28)*(273+F238)*DU238*((CO238^(1/DU238))-1)</f>
        <v>94967.023594818384</v>
      </c>
      <c r="DW238" s="30">
        <f t="shared" si="250"/>
        <v>352.40602399918089</v>
      </c>
      <c r="DX238" s="30">
        <f t="shared" si="251"/>
        <v>349.29</v>
      </c>
      <c r="DY238" s="30">
        <f t="shared" si="252"/>
        <v>105.71014110166919</v>
      </c>
      <c r="DZ238" s="30">
        <f t="shared" si="253"/>
        <v>982.34689657276692</v>
      </c>
      <c r="EA238" s="65">
        <f>Coeff_Summary!$B$9+Coeff_Summary!$D$9*(DW238-273)+Coeff_Summary!$E$9*CN238*100+Coeff_Summary!$F$9*(DW238-273)^2+Coeff_Summary!$G$9*(DW238-273)*CN238*100+Coeff_Summary!$H$9*(CN238*100)^2</f>
        <v>0.95837936516480848</v>
      </c>
      <c r="EB238" s="30">
        <f>EA238*(8314.4/'Config sheet'!$C$28)*(DW238/(CM238*10^5))</f>
        <v>4.9276329042070362E-2</v>
      </c>
      <c r="EC238" s="30">
        <f t="shared" si="254"/>
        <v>1.2188815180724075</v>
      </c>
      <c r="ED238" s="30">
        <f t="shared" si="255"/>
        <v>1.0169934060521302</v>
      </c>
      <c r="EE238" s="30">
        <f>('Config sheet'!$N$132*(CN238-CM238) - 'Config sheet'!$N$133*GERC_A_PARA!CN238)*10^5</f>
        <v>107268.30427800796</v>
      </c>
      <c r="EF238" s="30">
        <f>('Config sheet'!$N$132*(CN238-CM238) + 'Config sheet'!$N$133*CM238)*10^5</f>
        <v>148701.77975253906</v>
      </c>
      <c r="EG238" s="30">
        <f>'Config sheet'!$N$148</f>
        <v>386976</v>
      </c>
      <c r="EH238" s="30">
        <f t="shared" si="256"/>
        <v>2383.4443750354721</v>
      </c>
      <c r="EI238" s="30">
        <f>'Config sheet'!$E$127+'Config sheet'!$P$127</f>
        <v>3308.2</v>
      </c>
      <c r="EJ238" s="30"/>
      <c r="EK238" s="63">
        <f t="shared" si="257"/>
        <v>52230.912337938571</v>
      </c>
      <c r="EL238" s="63">
        <f t="shared" si="278"/>
        <v>51612.550302682808</v>
      </c>
      <c r="EM238" s="63">
        <f t="shared" si="279"/>
        <v>39365.085944567392</v>
      </c>
      <c r="EN238" s="63">
        <f t="shared" si="280"/>
        <v>38707.316793113576</v>
      </c>
      <c r="EO238" s="30">
        <f>BL238*(('Config sheet'!$D$8+273)/(C238+273))*(GERC_A_PARA!AI238/'Config sheet'!$D$7)*(1/GERC_A_PARA!BG238)*24*10^-3</f>
        <v>1812.7656057595691</v>
      </c>
      <c r="EP238" s="30">
        <f>BN238*(('Config sheet'!$D$8+273)/(D238+273))*(GERC_A_PARA!AJ238/'Config sheet'!$D$7)*(1/GERC_A_PARA!BH238)*24*10^-3</f>
        <v>1791.3042645873813</v>
      </c>
      <c r="EQ238" s="30">
        <f t="shared" si="271"/>
        <v>1802.0349351734753</v>
      </c>
      <c r="ER238" s="30">
        <f>DP238*(('Config sheet'!$D$8+273)/(F238+273))*(CM238/'Config sheet'!$D$7)*(1/DK238)*24*10^-3</f>
        <v>1366.234489766862</v>
      </c>
      <c r="ES238" s="30">
        <f>DR238*(('Config sheet'!$D$8+273)/(G238+273))*(CN238/'Config sheet'!$D$7)*(1/DL238)*24*10^-3</f>
        <v>1343.4054553710944</v>
      </c>
      <c r="ET238" s="30">
        <f t="shared" si="272"/>
        <v>1354.8199725689783</v>
      </c>
      <c r="EU238">
        <f t="shared" si="273"/>
        <v>1.0119808463567361</v>
      </c>
      <c r="EV238">
        <f t="shared" si="274"/>
        <v>1.01699340605213</v>
      </c>
      <c r="EW238" s="30">
        <f t="shared" si="275"/>
        <v>0.77750849948301737</v>
      </c>
      <c r="EX238" s="30">
        <f>'Config sheet'!$C$123/('Config sheet'!$F$17*10^-3)</f>
        <v>1.2841244171864261</v>
      </c>
      <c r="EY238" s="30">
        <f t="shared" si="276"/>
        <v>0.72507559414706846</v>
      </c>
      <c r="EZ238" s="30">
        <f>'Config sheet'!$N$123/('Config sheet'!$Q$17*10^-3)</f>
        <v>1.4616189626248377</v>
      </c>
      <c r="FA238" s="1" t="s">
        <v>645</v>
      </c>
      <c r="FB238" s="30">
        <f t="shared" si="277"/>
        <v>-3.116023999180868</v>
      </c>
      <c r="FC238" s="30"/>
    </row>
    <row r="239" spans="1:159" x14ac:dyDescent="0.25">
      <c r="A239" s="1">
        <v>43492</v>
      </c>
      <c r="B239" s="2">
        <v>1.3888888888888889E-3</v>
      </c>
      <c r="C239">
        <v>23.73</v>
      </c>
      <c r="D239">
        <v>75.8</v>
      </c>
      <c r="E239">
        <v>21.12</v>
      </c>
      <c r="F239">
        <v>21.1</v>
      </c>
      <c r="G239">
        <v>75.27</v>
      </c>
      <c r="H239">
        <v>66.45</v>
      </c>
      <c r="I239">
        <v>71.69</v>
      </c>
      <c r="J239">
        <v>72.08</v>
      </c>
      <c r="K239">
        <v>72.23</v>
      </c>
      <c r="L239">
        <v>69.69</v>
      </c>
      <c r="M239">
        <v>21.9</v>
      </c>
      <c r="N239">
        <v>34.54</v>
      </c>
      <c r="O239">
        <v>34.07</v>
      </c>
      <c r="P239">
        <v>34</v>
      </c>
      <c r="Q239">
        <v>62.8</v>
      </c>
      <c r="R239">
        <v>3.72</v>
      </c>
      <c r="S239">
        <v>75.540000000000006</v>
      </c>
      <c r="T239">
        <v>74.81</v>
      </c>
      <c r="U239">
        <v>71.8</v>
      </c>
      <c r="V239">
        <v>71.8</v>
      </c>
      <c r="W239">
        <v>3.05</v>
      </c>
      <c r="X239">
        <v>2.52</v>
      </c>
      <c r="Y239">
        <v>3.51</v>
      </c>
      <c r="Z239">
        <v>3.61</v>
      </c>
      <c r="AA239">
        <v>4.6399999999999997</v>
      </c>
      <c r="AB239">
        <v>4.3899999999999997</v>
      </c>
      <c r="AC239">
        <v>3.91</v>
      </c>
      <c r="AD239">
        <v>1.74</v>
      </c>
      <c r="AE239">
        <v>1.69</v>
      </c>
      <c r="AF239">
        <v>2.3199999999999998</v>
      </c>
      <c r="AH239" s="4" t="str">
        <f t="shared" si="281"/>
        <v>ON</v>
      </c>
      <c r="AI239" s="31">
        <f>M239+'Config sheet'!$D$9-'Config sheet'!$C$139</f>
        <v>22.858899999999998</v>
      </c>
      <c r="AJ239" s="31">
        <f>N239+'Config sheet'!$D$9+'Config sheet'!$C$140</f>
        <v>35.898899999999998</v>
      </c>
      <c r="AK239" s="25">
        <f t="shared" si="212"/>
        <v>1.5704561461837621</v>
      </c>
      <c r="AL239" s="46">
        <f>'Config sheet'!$C$47</f>
        <v>3546.9708798579968</v>
      </c>
      <c r="AM239" s="4">
        <f>'Config sheet'!$C$42</f>
        <v>1817.9423322060413</v>
      </c>
      <c r="AN239" s="25">
        <f>'Config sheet'!$C$46</f>
        <v>1729.0285476519553</v>
      </c>
      <c r="AO239" s="25">
        <f t="shared" si="213"/>
        <v>1.5581001241200128</v>
      </c>
      <c r="AP239" s="25">
        <f>'Config sheet'!$C$50/100*GERC_A_PARA!AM239</f>
        <v>351.771841281869</v>
      </c>
      <c r="AQ239" s="25">
        <f t="shared" si="214"/>
        <v>351.771841281869</v>
      </c>
      <c r="AR239" s="25">
        <f t="shared" si="215"/>
        <v>469.97187184778602</v>
      </c>
      <c r="AS239" s="27">
        <f t="shared" si="216"/>
        <v>2169.7141734879106</v>
      </c>
      <c r="AT239" s="25">
        <f t="shared" si="217"/>
        <v>1624.0213416653362</v>
      </c>
      <c r="AU239" s="25">
        <f>'Config sheet'!$C$51/100*GERC_A_PARA!AN239</f>
        <v>266.0974934836359</v>
      </c>
      <c r="AV239" s="25">
        <f t="shared" si="218"/>
        <v>266.0974934836359</v>
      </c>
      <c r="AW239" s="25">
        <f t="shared" si="219"/>
        <v>355.50980047405557</v>
      </c>
      <c r="AX239" s="27">
        <f t="shared" si="220"/>
        <v>1995.1260411355911</v>
      </c>
      <c r="AY239" s="25">
        <f t="shared" si="221"/>
        <v>1493.3429065026694</v>
      </c>
      <c r="AZ239" s="31">
        <f t="shared" si="258"/>
        <v>93.498141911768812</v>
      </c>
      <c r="BA239" s="31">
        <f t="shared" si="259"/>
        <v>94.828754729825448</v>
      </c>
      <c r="BB239" s="31">
        <f t="shared" si="260"/>
        <v>69.982940484124953</v>
      </c>
      <c r="BC239" s="31">
        <f t="shared" si="261"/>
        <v>70.978898219213903</v>
      </c>
      <c r="BD239" s="25">
        <f t="shared" si="222"/>
        <v>94.16344832079713</v>
      </c>
      <c r="BE239">
        <f>'Config sheet'!$D$59</f>
        <v>82.44</v>
      </c>
      <c r="BF239" s="30">
        <f t="shared" si="262"/>
        <v>82.322183836233279</v>
      </c>
      <c r="BG239" s="19">
        <f>Coeff_Summary!$B$10+Coeff_Summary!$D$10*(C239)+Coeff_Summary!$E$10*AI239*100+Coeff_Summary!$F$10*(C239)^2+Coeff_Summary!$G$10*(C239)*AI239*100+Coeff_Summary!$H$10*(AI239*100)^2</f>
        <v>0.96042508458727816</v>
      </c>
      <c r="BH239" s="19">
        <f>Coeff_Summary!$B$8+Coeff_Summary!$D$8*(D239)+Coeff_Summary!$E$8*AJ239*100+Coeff_Summary!$F$8*(D239)^2+Coeff_Summary!$G$8*(D239)*AJ239*100+Coeff_Summary!$H$8*(AJ239*100)^2</f>
        <v>0.97208153009708287</v>
      </c>
      <c r="BI239" s="30">
        <f t="shared" si="263"/>
        <v>0.96625330734218051</v>
      </c>
      <c r="BJ239" s="30">
        <f>BG239*8314.4*(GERC_A_PARA!C239+273)/('Config sheet'!$C$28*AI239*10^5)</f>
        <v>6.3298396434606274E-2</v>
      </c>
      <c r="BK239">
        <f>BH239*(8314.4/'Config sheet'!$C$28)*(BT239/(AJ239*10^5))</f>
        <v>4.7953588373621375E-2</v>
      </c>
      <c r="BL239" s="30">
        <f t="shared" si="264"/>
        <v>3339.9500914088085</v>
      </c>
      <c r="BM239" s="30">
        <f t="shared" si="223"/>
        <v>52765.161197398091</v>
      </c>
      <c r="BN239" s="30">
        <f t="shared" si="224"/>
        <v>2499.9376852599144</v>
      </c>
      <c r="BO239" s="30">
        <f t="shared" si="225"/>
        <v>52132.442431254975</v>
      </c>
      <c r="BP239" s="19">
        <f>(Coeff_Summary!$B$4+Coeff_Summary!$D$4*(C239)+Coeff_Summary!$E$4*AI239*100+Coeff_Summary!$F$4*(C239)^2+Coeff_Summary!$G$4*(C239)*AI239*100+Coeff_Summary!$H$4*(AI239*100)^2+Coeff_Summary!$B$2+Coeff_Summary!$D$2*(D239)+Coeff_Summary!$E$2*AJ239*100+Coeff_Summary!$F$2*(D239)^2+Coeff_Summary!$G$2*(D239)*AJ239*100+Coeff_Summary!$H$2*(AJ239*100)^2)/2</f>
        <v>1.3629542474718175</v>
      </c>
      <c r="BQ239" s="30">
        <f t="shared" si="265"/>
        <v>3.7551681981009124</v>
      </c>
      <c r="BR239" s="30">
        <f>BI239*(8314.4/'Config sheet'!$C$28)*(273+C239)*BQ239*((AK239^(1/BQ239))-1)</f>
        <v>69817.886891275019</v>
      </c>
      <c r="BS239" s="30">
        <f t="shared" si="226"/>
        <v>334.62860530612653</v>
      </c>
      <c r="BT239" s="30">
        <f t="shared" si="227"/>
        <v>348.8</v>
      </c>
      <c r="BU239" s="52">
        <f t="shared" si="228"/>
        <v>72.783954880212278</v>
      </c>
      <c r="BV239" s="30">
        <f t="shared" si="229"/>
        <v>1405.9692377495362</v>
      </c>
      <c r="BW239" s="65">
        <f>Coeff_Summary!$B$8+Coeff_Summary!$D$8*(BS239-273)+Coeff_Summary!$E$8*AJ239*100+Coeff_Summary!$F$8*(BS239-273)^2+Coeff_Summary!$G$8*(BS239-273)*AJ239*100+Coeff_Summary!$H$8*(AJ239*100)^2</f>
        <v>0.96540188625445778</v>
      </c>
      <c r="BX239" s="30">
        <f>BW239*(8314.4/'Config sheet'!$C$28)*(BS239/(AI239*10^5))</f>
        <v>7.1752818188336079E-2</v>
      </c>
      <c r="BY239" s="30">
        <f t="shared" si="230"/>
        <v>1.1335645487080244</v>
      </c>
      <c r="BZ239" s="30">
        <f t="shared" si="231"/>
        <v>1.012136756626691</v>
      </c>
      <c r="CA239" s="30">
        <f>('Config sheet'!$C$132*(AJ239-AI239) - 'Config sheet'!$C$133*GERC_A_PARA!AJ239)*10^5</f>
        <v>96630.796236705137</v>
      </c>
      <c r="CB239" s="30">
        <f>('Config sheet'!$C$132*(AJ239-AI239) + 'Config sheet'!$C$133*AI239)*10^5</f>
        <v>121240.05536545765</v>
      </c>
      <c r="CC239" s="30">
        <f>'Config sheet'!$C$148</f>
        <v>386976</v>
      </c>
      <c r="CD239" s="30">
        <f t="shared" si="266"/>
        <v>14.171394693873481</v>
      </c>
      <c r="CE239" s="30"/>
      <c r="CF239" s="30"/>
      <c r="CG239" s="30"/>
      <c r="CH239" s="30"/>
      <c r="CI239" s="30"/>
      <c r="CJ239" s="30"/>
      <c r="CK239" s="30"/>
      <c r="CL239" s="30"/>
      <c r="CM239" s="46">
        <f>P239+'Config sheet'!$O$9-'Config sheet'!$C$139</f>
        <v>34.9589</v>
      </c>
      <c r="CN239" s="46">
        <f>Q239+'Config sheet'!$O$9+'Config sheet'!C$140</f>
        <v>64.158900000000003</v>
      </c>
      <c r="CO239" s="27">
        <f t="shared" si="232"/>
        <v>1.8352665558698931</v>
      </c>
      <c r="CP239" s="46">
        <f>'Config sheet'!$N$47</f>
        <v>1852.7346826837274</v>
      </c>
      <c r="CQ239" s="27">
        <f>'Config sheet'!$N$42</f>
        <v>970.82423361890676</v>
      </c>
      <c r="CR239" s="27">
        <f>'Config sheet'!$N$46</f>
        <v>881.91044906482068</v>
      </c>
      <c r="CS239" s="27">
        <f t="shared" si="233"/>
        <v>1.3858617355011029</v>
      </c>
      <c r="CT239" s="27">
        <f>'Config sheet'!$N$50/100*GERC_A_PARA!CQ239</f>
        <v>274.64617569078871</v>
      </c>
      <c r="CU239" s="27">
        <f t="shared" si="234"/>
        <v>274.64617569078871</v>
      </c>
      <c r="CV239" s="27">
        <f t="shared" si="235"/>
        <v>425.64904680649636</v>
      </c>
      <c r="CW239" s="27">
        <f t="shared" si="236"/>
        <v>1245.4704093096955</v>
      </c>
      <c r="CX239" s="27">
        <f t="shared" si="237"/>
        <v>803.62845264036071</v>
      </c>
      <c r="CY239" s="27">
        <f>'Config sheet'!$N$51/100*GERC_A_PARA!CR239</f>
        <v>198.78261521921058</v>
      </c>
      <c r="CZ239" s="27">
        <f t="shared" si="238"/>
        <v>198.78261521921058</v>
      </c>
      <c r="DA239" s="27">
        <f t="shared" si="239"/>
        <v>308.0750368249067</v>
      </c>
      <c r="DB239" s="27">
        <f t="shared" si="240"/>
        <v>1080.6930642840312</v>
      </c>
      <c r="DC239" s="27">
        <f t="shared" si="241"/>
        <v>697.30736959949161</v>
      </c>
      <c r="DD239" s="50">
        <f t="shared" si="242"/>
        <v>84.445910404108915</v>
      </c>
      <c r="DE239" s="50">
        <f t="shared" si="243"/>
        <v>87.607310728477032</v>
      </c>
      <c r="DF239" s="50">
        <f t="shared" si="244"/>
        <v>54.48795555686776</v>
      </c>
      <c r="DG239" s="50">
        <f t="shared" si="245"/>
        <v>56.527820359642817</v>
      </c>
      <c r="DH239" s="27">
        <f t="shared" si="246"/>
        <v>86.026610566292973</v>
      </c>
      <c r="DI239">
        <f>'Config sheet'!$N$59</f>
        <v>71.978923438716066</v>
      </c>
      <c r="DJ239" s="21">
        <f t="shared" si="267"/>
        <v>70.767249262274134</v>
      </c>
      <c r="DK239" s="19">
        <f>Coeff_Summary!$B$11+Coeff_Summary!$D$11*(F239)+Coeff_Summary!$E$11*CM239*100+Coeff_Summary!$F$11*(F239)^2+Coeff_Summary!$G$11*(F239)*CM239*100+Coeff_Summary!$H$11*(CM239*100)^2</f>
        <v>0.93939239109481942</v>
      </c>
      <c r="DL239" s="19">
        <f>Coeff_Summary!$B$9+Coeff_Summary!$D$9*(G239)+Coeff_Summary!$E$9*CN239*100+Coeff_Summary!$F$9*(G239)^2+Coeff_Summary!$G$9*(G239)*CN239*100+Coeff_Summary!$H$9*(CN239*100)^2</f>
        <v>0.95539145158411598</v>
      </c>
      <c r="DM239" s="30">
        <f t="shared" si="268"/>
        <v>0.9473919213394677</v>
      </c>
      <c r="DN239">
        <f>DK239*8314.4*(GERC_A_PARA!F239+273)/('Config sheet'!$N$28*GERC_A_PARA!CM239*10^5)</f>
        <v>4.0124292566510282E-2</v>
      </c>
      <c r="DO239">
        <f>DL239*(8314.4/'Config sheet'!$N$28)*((GERC_A_PARA!G239+273)/(GERC_A_PARA!CN239*10^5))</f>
        <v>2.6330771983867379E-2</v>
      </c>
      <c r="DP239" s="30">
        <f t="shared" si="269"/>
        <v>1593.8448502989743</v>
      </c>
      <c r="DQ239" s="30">
        <f t="shared" si="247"/>
        <v>39722.690379076637</v>
      </c>
      <c r="DR239" s="30">
        <f t="shared" si="248"/>
        <v>1028.41389182782</v>
      </c>
      <c r="DS239" s="30">
        <f t="shared" si="249"/>
        <v>39057.491077660758</v>
      </c>
      <c r="DT239" s="19">
        <f>(Coeff_Summary!$B$5+Coeff_Summary!$D$5*(F239)+Coeff_Summary!$E$5*CM239*100+Coeff_Summary!$F$5*(F239)^2+Coeff_Summary!$G$5*(F239)*CM239*100+Coeff_Summary!$H$5*(CM239*100)^2+Coeff_Summary!$B$3+Coeff_Summary!$D$3*(G239)+Coeff_Summary!$E$3*CN239*100+Coeff_Summary!$F$3*(G239)^2+Coeff_Summary!$G$3*(G239)*CN239*100+Coeff_Summary!$H$3*(CN239*100)^2)/2</f>
        <v>1.4150658252560522</v>
      </c>
      <c r="DU239" s="30">
        <f t="shared" si="270"/>
        <v>3.4092564098311504</v>
      </c>
      <c r="DV239" s="30">
        <f>DM239*(8314.4/'Config sheet'!$N$28)*(273+F239)*DU239*((CO239^(1/DU239))-1)</f>
        <v>94019.955131172101</v>
      </c>
      <c r="DW239" s="30">
        <f t="shared" si="250"/>
        <v>351.43338878198597</v>
      </c>
      <c r="DX239" s="30">
        <f t="shared" si="251"/>
        <v>348.27</v>
      </c>
      <c r="DY239" s="30">
        <f t="shared" si="252"/>
        <v>105.83974299794346</v>
      </c>
      <c r="DZ239" s="30">
        <f t="shared" si="253"/>
        <v>980.18356740288311</v>
      </c>
      <c r="EA239" s="65">
        <f>Coeff_Summary!$B$9+Coeff_Summary!$D$9*(DW239-273)+Coeff_Summary!$E$9*CN239*100+Coeff_Summary!$F$9*(DW239-273)^2+Coeff_Summary!$G$9*(DW239-273)*CN239*100+Coeff_Summary!$H$9*(CN239*100)^2</f>
        <v>0.95768001069177544</v>
      </c>
      <c r="EB239" s="30">
        <f>EA239*(8314.4/'Config sheet'!$C$28)*(DW239/(CM239*10^5))</f>
        <v>4.8879726669716503E-2</v>
      </c>
      <c r="EC239" s="30">
        <f t="shared" si="254"/>
        <v>1.2182078123544025</v>
      </c>
      <c r="ED239" s="30">
        <f t="shared" si="255"/>
        <v>1.017031286011004</v>
      </c>
      <c r="EE239" s="30">
        <f>('Config sheet'!$N$132*(CN239-CM239) - 'Config sheet'!$N$133*GERC_A_PARA!CN239)*10^5</f>
        <v>106661.24496613609</v>
      </c>
      <c r="EF239" s="30">
        <f>('Config sheet'!$N$132*(CN239-CM239) + 'Config sheet'!$N$133*CM239)*10^5</f>
        <v>148174.29726679859</v>
      </c>
      <c r="EG239" s="30">
        <f>'Config sheet'!$N$148</f>
        <v>386976</v>
      </c>
      <c r="EH239" s="30">
        <f t="shared" si="256"/>
        <v>2386.1528051524192</v>
      </c>
      <c r="EI239" s="30">
        <f>'Config sheet'!$E$127+'Config sheet'!$P$127</f>
        <v>3308.2</v>
      </c>
      <c r="EJ239" s="30"/>
      <c r="EK239" s="63">
        <f t="shared" si="257"/>
        <v>52765.161197398091</v>
      </c>
      <c r="EL239" s="63">
        <f t="shared" si="278"/>
        <v>52132.442431254975</v>
      </c>
      <c r="EM239" s="63">
        <f t="shared" si="279"/>
        <v>39722.690379076637</v>
      </c>
      <c r="EN239" s="63">
        <f t="shared" si="280"/>
        <v>39057.491077660758</v>
      </c>
      <c r="EO239" s="30">
        <f>BL239*(('Config sheet'!$D$8+273)/(C239+273))*(GERC_A_PARA!AI239/'Config sheet'!$D$7)*(1/GERC_A_PARA!BG239)*24*10^-3</f>
        <v>1831.3076513412823</v>
      </c>
      <c r="EP239" s="30">
        <f>BN239*(('Config sheet'!$D$8+273)/(D239+273))*(GERC_A_PARA!AJ239/'Config sheet'!$D$7)*(1/GERC_A_PARA!BH239)*24*10^-3</f>
        <v>1809.3480345924518</v>
      </c>
      <c r="EQ239" s="30">
        <f t="shared" si="271"/>
        <v>1820.3278429668671</v>
      </c>
      <c r="ER239" s="30">
        <f>DP239*(('Config sheet'!$D$8+273)/(F239+273))*(CM239/'Config sheet'!$D$7)*(1/DK239)*24*10^-3</f>
        <v>1378.6457801374231</v>
      </c>
      <c r="ES239" s="30">
        <f>DR239*(('Config sheet'!$D$8+273)/(G239+273))*(CN239/'Config sheet'!$D$7)*(1/DL239)*24*10^-3</f>
        <v>1355.5588693291256</v>
      </c>
      <c r="ET239" s="30">
        <f t="shared" si="272"/>
        <v>1367.1023247332744</v>
      </c>
      <c r="EU239">
        <f t="shared" si="273"/>
        <v>1.0121367566266912</v>
      </c>
      <c r="EV239">
        <f t="shared" si="274"/>
        <v>1.017031286011004</v>
      </c>
      <c r="EW239" s="30">
        <f t="shared" si="275"/>
        <v>0.77237144022255511</v>
      </c>
      <c r="EX239" s="30">
        <f>'Config sheet'!$C$123/('Config sheet'!$F$17*10^-3)</f>
        <v>1.2841244171864261</v>
      </c>
      <c r="EY239" s="30">
        <f t="shared" si="276"/>
        <v>0.71697893396101109</v>
      </c>
      <c r="EZ239" s="30">
        <f>'Config sheet'!$N$123/('Config sheet'!$Q$17*10^-3)</f>
        <v>1.4616189626248377</v>
      </c>
      <c r="FA239" s="1" t="s">
        <v>646</v>
      </c>
      <c r="FB239" s="30">
        <f t="shared" si="277"/>
        <v>-3.1633887819859865</v>
      </c>
      <c r="FC239" s="30"/>
    </row>
    <row r="240" spans="1:159" x14ac:dyDescent="0.25">
      <c r="A240" s="1">
        <v>43492</v>
      </c>
      <c r="B240" s="2">
        <v>4.3055555555555562E-2</v>
      </c>
      <c r="C240">
        <v>23.86</v>
      </c>
      <c r="D240">
        <v>76.33</v>
      </c>
      <c r="E240">
        <v>20.71</v>
      </c>
      <c r="F240">
        <v>20.66</v>
      </c>
      <c r="G240">
        <v>75.45</v>
      </c>
      <c r="H240">
        <v>66.39</v>
      </c>
      <c r="I240">
        <v>71.66</v>
      </c>
      <c r="J240">
        <v>71.98</v>
      </c>
      <c r="K240">
        <v>72.16</v>
      </c>
      <c r="L240">
        <v>69.62</v>
      </c>
      <c r="M240">
        <v>21.76</v>
      </c>
      <c r="N240">
        <v>34.36</v>
      </c>
      <c r="O240">
        <v>33.89</v>
      </c>
      <c r="P240">
        <v>33.81</v>
      </c>
      <c r="Q240">
        <v>62.75</v>
      </c>
      <c r="R240">
        <v>3.72</v>
      </c>
      <c r="S240">
        <v>75.22</v>
      </c>
      <c r="T240">
        <v>74.83</v>
      </c>
      <c r="U240">
        <v>71.63</v>
      </c>
      <c r="V240">
        <v>71.63</v>
      </c>
      <c r="W240">
        <v>3.17</v>
      </c>
      <c r="X240">
        <v>2.52</v>
      </c>
      <c r="Y240">
        <v>3.6</v>
      </c>
      <c r="Z240">
        <v>3.59</v>
      </c>
      <c r="AA240">
        <v>4.67</v>
      </c>
      <c r="AB240">
        <v>4.38</v>
      </c>
      <c r="AC240">
        <v>3.94</v>
      </c>
      <c r="AD240">
        <v>1.6</v>
      </c>
      <c r="AE240">
        <v>1.48</v>
      </c>
      <c r="AF240">
        <v>1.98</v>
      </c>
      <c r="AH240" s="4" t="str">
        <f t="shared" si="281"/>
        <v>ON</v>
      </c>
      <c r="AI240" s="31">
        <f>M240+'Config sheet'!$D$9-'Config sheet'!$C$139</f>
        <v>22.718900000000001</v>
      </c>
      <c r="AJ240" s="31">
        <f>N240+'Config sheet'!$D$9+'Config sheet'!$C$140</f>
        <v>35.718899999999998</v>
      </c>
      <c r="AK240" s="25">
        <f t="shared" si="212"/>
        <v>1.572210802459626</v>
      </c>
      <c r="AL240" s="46">
        <f>'Config sheet'!$C$47</f>
        <v>3546.9708798579968</v>
      </c>
      <c r="AM240" s="4">
        <f>'Config sheet'!$C$42</f>
        <v>1817.9423322060413</v>
      </c>
      <c r="AN240" s="25">
        <f>'Config sheet'!$C$46</f>
        <v>1729.0285476519553</v>
      </c>
      <c r="AO240" s="25">
        <f t="shared" si="213"/>
        <v>1.561758918315983</v>
      </c>
      <c r="AP240" s="25">
        <f>'Config sheet'!$C$50/100*GERC_A_PARA!AM240</f>
        <v>351.771841281869</v>
      </c>
      <c r="AQ240" s="25">
        <f t="shared" si="214"/>
        <v>351.771841281869</v>
      </c>
      <c r="AR240" s="25">
        <f t="shared" si="215"/>
        <v>469.98894988780188</v>
      </c>
      <c r="AS240" s="27">
        <f t="shared" si="216"/>
        <v>2169.7141734879106</v>
      </c>
      <c r="AT240" s="25">
        <f t="shared" si="217"/>
        <v>1623.9623294237374</v>
      </c>
      <c r="AU240" s="25">
        <f>'Config sheet'!$C$51/100*GERC_A_PARA!AN240</f>
        <v>266.0974934836359</v>
      </c>
      <c r="AV240" s="25">
        <f t="shared" si="218"/>
        <v>266.0974934836359</v>
      </c>
      <c r="AW240" s="25">
        <f t="shared" si="219"/>
        <v>355.52271914209132</v>
      </c>
      <c r="AX240" s="27">
        <f t="shared" si="220"/>
        <v>1995.1260411355911</v>
      </c>
      <c r="AY240" s="25">
        <f t="shared" si="221"/>
        <v>1493.2886427377005</v>
      </c>
      <c r="AZ240" s="31">
        <f t="shared" si="258"/>
        <v>93.497202495830621</v>
      </c>
      <c r="BA240" s="31">
        <f t="shared" si="259"/>
        <v>94.828007566451333</v>
      </c>
      <c r="BB240" s="31">
        <f t="shared" si="260"/>
        <v>69.979694383269418</v>
      </c>
      <c r="BC240" s="31">
        <f t="shared" si="261"/>
        <v>70.975759823087202</v>
      </c>
      <c r="BD240" s="25">
        <f t="shared" si="222"/>
        <v>94.16260503114097</v>
      </c>
      <c r="BE240">
        <f>'Config sheet'!$D$59</f>
        <v>82.44</v>
      </c>
      <c r="BF240" s="30">
        <f t="shared" si="262"/>
        <v>82.320166067159647</v>
      </c>
      <c r="BG240" s="19">
        <f>Coeff_Summary!$B$10+Coeff_Summary!$D$10*(C240)+Coeff_Summary!$E$10*AI240*100+Coeff_Summary!$F$10*(C240)^2+Coeff_Summary!$G$10*(C240)*AI240*100+Coeff_Summary!$H$10*(AI240*100)^2</f>
        <v>0.96071997488257876</v>
      </c>
      <c r="BH240" s="19">
        <f>Coeff_Summary!$B$8+Coeff_Summary!$D$8*(D240)+Coeff_Summary!$E$8*AJ240*100+Coeff_Summary!$F$8*(D240)^2+Coeff_Summary!$G$8*(D240)*AJ240*100+Coeff_Summary!$H$8*(AJ240*100)^2</f>
        <v>0.97242991259735034</v>
      </c>
      <c r="BI240" s="30">
        <f t="shared" si="263"/>
        <v>0.96657494373996455</v>
      </c>
      <c r="BJ240" s="30">
        <f>BG240*8314.4*(GERC_A_PARA!C240+273)/('Config sheet'!$C$28*AI240*10^5)</f>
        <v>6.3735924287010345E-2</v>
      </c>
      <c r="BK240">
        <f>BH240*(8314.4/'Config sheet'!$C$28)*(BT240/(AJ240*10^5))</f>
        <v>4.8285774537893789E-2</v>
      </c>
      <c r="BL240" s="30">
        <f t="shared" si="264"/>
        <v>3339.9201801702711</v>
      </c>
      <c r="BM240" s="30">
        <f t="shared" si="223"/>
        <v>52402.47501754613</v>
      </c>
      <c r="BN240" s="30">
        <f t="shared" si="224"/>
        <v>2499.8244571355217</v>
      </c>
      <c r="BO240" s="30">
        <f t="shared" si="225"/>
        <v>51771.447824114439</v>
      </c>
      <c r="BP240" s="19">
        <f>(Coeff_Summary!$B$4+Coeff_Summary!$D$4*(C240)+Coeff_Summary!$E$4*AI240*100+Coeff_Summary!$F$4*(C240)^2+Coeff_Summary!$G$4*(C240)*AI240*100+Coeff_Summary!$H$4*(AI240*100)^2+Coeff_Summary!$B$2+Coeff_Summary!$D$2*(D240)+Coeff_Summary!$E$2*AJ240*100+Coeff_Summary!$F$2*(D240)^2+Coeff_Summary!$G$2*(D240)*AJ240*100+Coeff_Summary!$H$2*(AJ240*100)^2)/2</f>
        <v>1.3621677122004052</v>
      </c>
      <c r="BQ240" s="30">
        <f t="shared" si="265"/>
        <v>3.7611517159394121</v>
      </c>
      <c r="BR240" s="30">
        <f>BI240*(8314.4/'Config sheet'!$C$28)*(273+C240)*BQ240*((AK240^(1/BQ240))-1)</f>
        <v>70048.361054437642</v>
      </c>
      <c r="BS240" s="30">
        <f t="shared" si="226"/>
        <v>334.81058796285936</v>
      </c>
      <c r="BT240" s="30">
        <f t="shared" si="227"/>
        <v>349.33</v>
      </c>
      <c r="BU240" s="52">
        <f t="shared" si="228"/>
        <v>72.328164594738624</v>
      </c>
      <c r="BV240" s="30">
        <f t="shared" si="229"/>
        <v>1409.7426295914727</v>
      </c>
      <c r="BW240" s="65">
        <f>Coeff_Summary!$B$8+Coeff_Summary!$D$8*(BS240-273)+Coeff_Summary!$E$8*AJ240*100+Coeff_Summary!$F$8*(BS240-273)^2+Coeff_Summary!$G$8*(BS240-273)*AJ240*100+Coeff_Summary!$H$8*(AJ240*100)^2</f>
        <v>0.96564277025636691</v>
      </c>
      <c r="BX240" s="30">
        <f>BW240*(8314.4/'Config sheet'!$C$28)*(BS240/(AI240*10^5))</f>
        <v>7.2252264234213145E-2</v>
      </c>
      <c r="BY240" s="30">
        <f t="shared" si="230"/>
        <v>1.1336191487371035</v>
      </c>
      <c r="BZ240" s="30">
        <f t="shared" si="231"/>
        <v>1.0121887105721963</v>
      </c>
      <c r="CA240" s="30">
        <f>('Config sheet'!$C$132*(AJ240-AI240) - 'Config sheet'!$C$133*GERC_A_PARA!AJ240)*10^5</f>
        <v>96363.650552959676</v>
      </c>
      <c r="CB240" s="30">
        <f>('Config sheet'!$C$132*(AJ240-AI240) + 'Config sheet'!$C$133*AI240)*10^5</f>
        <v>120838.88555349089</v>
      </c>
      <c r="CC240" s="30">
        <f>'Config sheet'!$C$148</f>
        <v>386976</v>
      </c>
      <c r="CD240" s="30">
        <f t="shared" si="266"/>
        <v>14.519412037140626</v>
      </c>
      <c r="CE240" s="30"/>
      <c r="CF240" s="30"/>
      <c r="CG240" s="30"/>
      <c r="CH240" s="30"/>
      <c r="CI240" s="30"/>
      <c r="CJ240" s="30"/>
      <c r="CK240" s="30"/>
      <c r="CL240" s="30"/>
      <c r="CM240" s="46">
        <f>P240+'Config sheet'!$O$9-'Config sheet'!$C$139</f>
        <v>34.768900000000002</v>
      </c>
      <c r="CN240" s="46">
        <f>Q240+'Config sheet'!$O$9+'Config sheet'!C$140</f>
        <v>64.108900000000006</v>
      </c>
      <c r="CO240" s="27">
        <f t="shared" si="232"/>
        <v>1.8438575853708343</v>
      </c>
      <c r="CP240" s="46">
        <f>'Config sheet'!$N$47</f>
        <v>1852.7346826837274</v>
      </c>
      <c r="CQ240" s="27">
        <f>'Config sheet'!$N$42</f>
        <v>970.82423361890676</v>
      </c>
      <c r="CR240" s="27">
        <f>'Config sheet'!$N$46</f>
        <v>881.91044906482068</v>
      </c>
      <c r="CS240" s="27">
        <f t="shared" si="233"/>
        <v>1.3881053892978095</v>
      </c>
      <c r="CT240" s="27">
        <f>'Config sheet'!$N$50/100*GERC_A_PARA!CQ240</f>
        <v>274.64617569078871</v>
      </c>
      <c r="CU240" s="27">
        <f t="shared" si="234"/>
        <v>274.64617569078871</v>
      </c>
      <c r="CV240" s="27">
        <f t="shared" si="235"/>
        <v>426.78117614706963</v>
      </c>
      <c r="CW240" s="27">
        <f t="shared" si="236"/>
        <v>1245.4704093096955</v>
      </c>
      <c r="CX240" s="27">
        <f t="shared" si="237"/>
        <v>801.4966544238431</v>
      </c>
      <c r="CY240" s="27">
        <f>'Config sheet'!$N$51/100*GERC_A_PARA!CR240</f>
        <v>198.78261521921058</v>
      </c>
      <c r="CZ240" s="27">
        <f t="shared" si="238"/>
        <v>198.78261521921058</v>
      </c>
      <c r="DA240" s="27">
        <f t="shared" si="239"/>
        <v>308.8944461267821</v>
      </c>
      <c r="DB240" s="27">
        <f t="shared" si="240"/>
        <v>1080.6930642840312</v>
      </c>
      <c r="DC240" s="27">
        <f t="shared" si="241"/>
        <v>695.45761104254552</v>
      </c>
      <c r="DD240" s="50">
        <f t="shared" si="242"/>
        <v>84.329295130059464</v>
      </c>
      <c r="DE240" s="50">
        <f t="shared" si="243"/>
        <v>87.514397745901036</v>
      </c>
      <c r="DF240" s="50">
        <f t="shared" si="244"/>
        <v>54.268369133013167</v>
      </c>
      <c r="DG240" s="50">
        <f t="shared" si="245"/>
        <v>56.318075871536614</v>
      </c>
      <c r="DH240" s="27">
        <f t="shared" si="246"/>
        <v>85.92184643798025</v>
      </c>
      <c r="DI240">
        <f>'Config sheet'!$N$59</f>
        <v>71.978923438716066</v>
      </c>
      <c r="DJ240" s="21">
        <f t="shared" si="267"/>
        <v>70.607534470127575</v>
      </c>
      <c r="DK240" s="19">
        <f>Coeff_Summary!$B$11+Coeff_Summary!$D$11*(F240)+Coeff_Summary!$E$11*CM240*100+Coeff_Summary!$F$11*(F240)^2+Coeff_Summary!$G$11*(F240)*CM240*100+Coeff_Summary!$H$11*(CM240*100)^2</f>
        <v>0.93931450622533086</v>
      </c>
      <c r="DL240" s="19">
        <f>Coeff_Summary!$B$9+Coeff_Summary!$D$9*(G240)+Coeff_Summary!$E$9*CN240*100+Coeff_Summary!$F$9*(G240)^2+Coeff_Summary!$G$9*(G240)*CN240*100+Coeff_Summary!$H$9*(CN240*100)^2</f>
        <v>0.95554905192595108</v>
      </c>
      <c r="DM240" s="30">
        <f t="shared" si="268"/>
        <v>0.94743177907564102</v>
      </c>
      <c r="DN240">
        <f>DK240*8314.4*(GERC_A_PARA!F240+273)/('Config sheet'!$N$28*GERC_A_PARA!CM240*10^5)</f>
        <v>4.027986047494328E-2</v>
      </c>
      <c r="DO240">
        <f>DL240*(8314.4/'Config sheet'!$N$28)*((GERC_A_PARA!G240+273)/(GERC_A_PARA!CN240*10^5))</f>
        <v>2.6369276506262238E-2</v>
      </c>
      <c r="DP240" s="30">
        <f t="shared" si="269"/>
        <v>1591.9038489587131</v>
      </c>
      <c r="DQ240" s="30">
        <f t="shared" si="247"/>
        <v>39521.086473201212</v>
      </c>
      <c r="DR240" s="30">
        <f t="shared" si="248"/>
        <v>1024.43671047313</v>
      </c>
      <c r="DS240" s="30">
        <f t="shared" si="249"/>
        <v>38849.632838043333</v>
      </c>
      <c r="DT240" s="19">
        <f>(Coeff_Summary!$B$5+Coeff_Summary!$D$5*(F240)+Coeff_Summary!$E$5*CM240*100+Coeff_Summary!$F$5*(F240)^2+Coeff_Summary!$G$5*(F240)*CM240*100+Coeff_Summary!$H$5*(CM240*100)^2+Coeff_Summary!$B$3+Coeff_Summary!$D$3*(G240)+Coeff_Summary!$E$3*CN240*100+Coeff_Summary!$F$3*(G240)^2+Coeff_Summary!$G$3*(G240)*CN240*100+Coeff_Summary!$H$3*(CN240*100)^2)/2</f>
        <v>1.4149012507130916</v>
      </c>
      <c r="DU240" s="30">
        <f t="shared" si="270"/>
        <v>3.4102120643919438</v>
      </c>
      <c r="DV240" s="30">
        <f>DM240*(8314.4/'Config sheet'!$N$28)*(273+F240)*DU240*((CO240^(1/DU240))-1)</f>
        <v>94669.637772988237</v>
      </c>
      <c r="DW240" s="30">
        <f t="shared" si="250"/>
        <v>351.37095969820683</v>
      </c>
      <c r="DX240" s="30">
        <f t="shared" si="251"/>
        <v>348.45</v>
      </c>
      <c r="DY240" s="30">
        <f t="shared" si="252"/>
        <v>105.33119127250744</v>
      </c>
      <c r="DZ240" s="30">
        <f t="shared" si="253"/>
        <v>986.68856236864701</v>
      </c>
      <c r="EA240" s="65">
        <f>Coeff_Summary!$B$9+Coeff_Summary!$D$9*(DW240-273)+Coeff_Summary!$E$9*CN240*100+Coeff_Summary!$F$9*(DW240-273)^2+Coeff_Summary!$G$9*(DW240-273)*CN240*100+Coeff_Summary!$H$9*(CN240*100)^2</f>
        <v>0.95765922472877152</v>
      </c>
      <c r="EB240" s="30">
        <f>EA240*(8314.4/'Config sheet'!$C$28)*(DW240/(CM240*10^5))</f>
        <v>4.9137040425729271E-2</v>
      </c>
      <c r="EC240" s="30">
        <f t="shared" si="254"/>
        <v>1.2198910285773144</v>
      </c>
      <c r="ED240" s="30">
        <f t="shared" si="255"/>
        <v>1.0172833971934057</v>
      </c>
      <c r="EE240" s="30">
        <f>('Config sheet'!$N$132*(CN240-CM240) - 'Config sheet'!$N$133*GERC_A_PARA!CN240)*10^5</f>
        <v>107322.41113601036</v>
      </c>
      <c r="EF240" s="30">
        <f>('Config sheet'!$N$132*(CN240-CM240) + 'Config sheet'!$N$133*CM240)*10^5</f>
        <v>148734.94534050688</v>
      </c>
      <c r="EG240" s="30">
        <f>'Config sheet'!$N$148</f>
        <v>386976</v>
      </c>
      <c r="EH240" s="30">
        <f t="shared" si="256"/>
        <v>2396.4311919601196</v>
      </c>
      <c r="EI240" s="30">
        <f>'Config sheet'!$E$127+'Config sheet'!$P$127</f>
        <v>3308.2</v>
      </c>
      <c r="EJ240" s="30"/>
      <c r="EK240" s="63">
        <f t="shared" si="257"/>
        <v>52402.47501754613</v>
      </c>
      <c r="EL240" s="63">
        <f t="shared" si="278"/>
        <v>51771.447824114439</v>
      </c>
      <c r="EM240" s="63">
        <f t="shared" si="279"/>
        <v>39521.086473201212</v>
      </c>
      <c r="EN240" s="63">
        <f t="shared" si="280"/>
        <v>38849.632838043333</v>
      </c>
      <c r="EO240" s="30">
        <f>BL240*(('Config sheet'!$D$8+273)/(C240+273))*(GERC_A_PARA!AI240/'Config sheet'!$D$7)*(1/GERC_A_PARA!BG240)*24*10^-3</f>
        <v>1818.7199900677026</v>
      </c>
      <c r="EP240" s="30">
        <f>BN240*(('Config sheet'!$D$8+273)/(D240+273))*(GERC_A_PARA!AJ240/'Config sheet'!$D$7)*(1/GERC_A_PARA!BH240)*24*10^-3</f>
        <v>1796.8190823226723</v>
      </c>
      <c r="EQ240" s="30">
        <f t="shared" si="271"/>
        <v>1807.7695361951874</v>
      </c>
      <c r="ER240" s="30">
        <f>DP240*(('Config sheet'!$D$8+273)/(F240+273))*(CM240/'Config sheet'!$D$7)*(1/DK240)*24*10^-3</f>
        <v>1371.6487622757936</v>
      </c>
      <c r="ES240" s="30">
        <f>DR240*(('Config sheet'!$D$8+273)/(G240+273))*(CN240/'Config sheet'!$D$7)*(1/DL240)*24*10^-3</f>
        <v>1348.3447838233183</v>
      </c>
      <c r="ET240" s="30">
        <f t="shared" si="272"/>
        <v>1359.9967730495559</v>
      </c>
      <c r="EU240">
        <f t="shared" si="273"/>
        <v>1.0121887105721963</v>
      </c>
      <c r="EV240">
        <f t="shared" si="274"/>
        <v>1.0172833971934059</v>
      </c>
      <c r="EW240" s="30">
        <f t="shared" si="275"/>
        <v>0.77982430910886913</v>
      </c>
      <c r="EX240" s="30">
        <f>'Config sheet'!$C$123/('Config sheet'!$F$17*10^-3)</f>
        <v>1.2841244171864261</v>
      </c>
      <c r="EY240" s="30">
        <f t="shared" si="276"/>
        <v>0.72550801731401882</v>
      </c>
      <c r="EZ240" s="30">
        <f>'Config sheet'!$N$123/('Config sheet'!$Q$17*10^-3)</f>
        <v>1.4616189626248377</v>
      </c>
      <c r="FA240" s="1" t="s">
        <v>647</v>
      </c>
      <c r="FB240" s="30">
        <f t="shared" si="277"/>
        <v>-2.9209596982068433</v>
      </c>
      <c r="FC240" s="30"/>
    </row>
    <row r="241" spans="1:159" x14ac:dyDescent="0.25">
      <c r="A241" s="1">
        <v>43492</v>
      </c>
      <c r="B241" s="2">
        <v>8.4722222222222213E-2</v>
      </c>
      <c r="C241">
        <v>23.6</v>
      </c>
      <c r="D241">
        <v>76.31</v>
      </c>
      <c r="E241">
        <v>20.86</v>
      </c>
      <c r="F241">
        <v>20.82</v>
      </c>
      <c r="G241">
        <v>75.27</v>
      </c>
      <c r="H241">
        <v>66.36</v>
      </c>
      <c r="I241">
        <v>71.61</v>
      </c>
      <c r="J241">
        <v>71.97</v>
      </c>
      <c r="K241">
        <v>72.06</v>
      </c>
      <c r="L241">
        <v>69.61</v>
      </c>
      <c r="M241">
        <v>21.84</v>
      </c>
      <c r="N241">
        <v>34.49</v>
      </c>
      <c r="O241">
        <v>34.020000000000003</v>
      </c>
      <c r="P241">
        <v>33.94</v>
      </c>
      <c r="Q241">
        <v>62.8</v>
      </c>
      <c r="R241">
        <v>3.72</v>
      </c>
      <c r="S241">
        <v>74.650000000000006</v>
      </c>
      <c r="T241">
        <v>74.650000000000006</v>
      </c>
      <c r="U241">
        <v>71.760000000000005</v>
      </c>
      <c r="V241">
        <v>71.760000000000005</v>
      </c>
      <c r="W241">
        <v>3.17</v>
      </c>
      <c r="X241">
        <v>2.56</v>
      </c>
      <c r="Y241">
        <v>3.53</v>
      </c>
      <c r="Z241">
        <v>3.55</v>
      </c>
      <c r="AA241">
        <v>4.6399999999999997</v>
      </c>
      <c r="AB241">
        <v>4.3899999999999997</v>
      </c>
      <c r="AC241">
        <v>3.94</v>
      </c>
      <c r="AD241">
        <v>1.86</v>
      </c>
      <c r="AE241">
        <v>1.62</v>
      </c>
      <c r="AF241">
        <v>2</v>
      </c>
      <c r="AH241" s="4" t="str">
        <f t="shared" si="281"/>
        <v>ON</v>
      </c>
      <c r="AI241" s="31">
        <f>M241+'Config sheet'!$D$9-'Config sheet'!$C$139</f>
        <v>22.7989</v>
      </c>
      <c r="AJ241" s="31">
        <f>N241+'Config sheet'!$D$9+'Config sheet'!$C$140</f>
        <v>35.8489</v>
      </c>
      <c r="AK241" s="25">
        <f t="shared" si="212"/>
        <v>1.5723960366508911</v>
      </c>
      <c r="AL241" s="46">
        <f>'Config sheet'!$C$47</f>
        <v>3546.9708798579968</v>
      </c>
      <c r="AM241" s="4">
        <f>'Config sheet'!$C$42</f>
        <v>1817.9423322060413</v>
      </c>
      <c r="AN241" s="25">
        <f>'Config sheet'!$C$46</f>
        <v>1729.0285476519553</v>
      </c>
      <c r="AO241" s="25">
        <f t="shared" si="213"/>
        <v>1.5659552374916605</v>
      </c>
      <c r="AP241" s="25">
        <f>'Config sheet'!$C$50/100*GERC_A_PARA!AM241</f>
        <v>351.771841281869</v>
      </c>
      <c r="AQ241" s="25">
        <f t="shared" si="214"/>
        <v>351.771841281869</v>
      </c>
      <c r="AR241" s="25">
        <f t="shared" si="215"/>
        <v>469.65953137434764</v>
      </c>
      <c r="AS241" s="27">
        <f t="shared" si="216"/>
        <v>2169.7141734879106</v>
      </c>
      <c r="AT241" s="25">
        <f t="shared" si="217"/>
        <v>1625.1013742439266</v>
      </c>
      <c r="AU241" s="25">
        <f>'Config sheet'!$C$51/100*GERC_A_PARA!AN241</f>
        <v>266.0974934836359</v>
      </c>
      <c r="AV241" s="25">
        <f t="shared" si="218"/>
        <v>266.0974934836359</v>
      </c>
      <c r="AW241" s="25">
        <f t="shared" si="219"/>
        <v>355.27353080337195</v>
      </c>
      <c r="AX241" s="27">
        <f t="shared" si="220"/>
        <v>1995.1260411355911</v>
      </c>
      <c r="AY241" s="25">
        <f t="shared" si="221"/>
        <v>1494.3360332237603</v>
      </c>
      <c r="AZ241" s="31">
        <f t="shared" si="258"/>
        <v>93.515322900841198</v>
      </c>
      <c r="BA241" s="31">
        <f t="shared" si="259"/>
        <v>94.842419609506237</v>
      </c>
      <c r="BB241" s="31">
        <f t="shared" si="260"/>
        <v>70.04235010122099</v>
      </c>
      <c r="BC241" s="31">
        <f t="shared" si="261"/>
        <v>71.036336641641313</v>
      </c>
      <c r="BD241" s="25">
        <f t="shared" si="222"/>
        <v>94.178871255173718</v>
      </c>
      <c r="BE241">
        <f>'Config sheet'!$D$59</f>
        <v>82.44</v>
      </c>
      <c r="BF241" s="30">
        <f t="shared" si="262"/>
        <v>82.359107313302431</v>
      </c>
      <c r="BG241" s="19">
        <f>Coeff_Summary!$B$10+Coeff_Summary!$D$10*(C241)+Coeff_Summary!$E$10*AI241*100+Coeff_Summary!$F$10*(C241)^2+Coeff_Summary!$G$10*(C241)*AI241*100+Coeff_Summary!$H$10*(AI241*100)^2</f>
        <v>0.96044991126452661</v>
      </c>
      <c r="BH241" s="19">
        <f>Coeff_Summary!$B$8+Coeff_Summary!$D$8*(D241)+Coeff_Summary!$E$8*AJ241*100+Coeff_Summary!$F$8*(D241)^2+Coeff_Summary!$G$8*(D241)*AJ241*100+Coeff_Summary!$H$8*(AJ241*100)^2</f>
        <v>0.97233541682984426</v>
      </c>
      <c r="BI241" s="30">
        <f t="shared" si="263"/>
        <v>0.96639266404718538</v>
      </c>
      <c r="BJ241" s="30">
        <f>BG241*8314.4*(GERC_A_PARA!C241+273)/('Config sheet'!$C$28*AI241*10^5)</f>
        <v>6.3438814468665755E-2</v>
      </c>
      <c r="BK241">
        <f>BH241*(8314.4/'Config sheet'!$C$28)*(BT241/(AJ241*10^5))</f>
        <v>4.8103244970460458E-2</v>
      </c>
      <c r="BL241" s="30">
        <f t="shared" si="264"/>
        <v>3340.4971383999655</v>
      </c>
      <c r="BM241" s="30">
        <f t="shared" si="223"/>
        <v>52656.991880734662</v>
      </c>
      <c r="BN241" s="30">
        <f t="shared" si="224"/>
        <v>2502.0099682277055</v>
      </c>
      <c r="BO241" s="30">
        <f t="shared" si="225"/>
        <v>52013.330280819006</v>
      </c>
      <c r="BP241" s="19">
        <f>(Coeff_Summary!$B$4+Coeff_Summary!$D$4*(C241)+Coeff_Summary!$E$4*AI241*100+Coeff_Summary!$F$4*(C241)^2+Coeff_Summary!$G$4*(C241)*AI241*100+Coeff_Summary!$H$4*(AI241*100)^2+Coeff_Summary!$B$2+Coeff_Summary!$D$2*(D241)+Coeff_Summary!$E$2*AJ241*100+Coeff_Summary!$F$2*(D241)^2+Coeff_Summary!$G$2*(D241)*AJ241*100+Coeff_Summary!$H$2*(AJ241*100)^2)/2</f>
        <v>1.3626009968517723</v>
      </c>
      <c r="BQ241" s="30">
        <f t="shared" si="265"/>
        <v>3.7578523188914184</v>
      </c>
      <c r="BR241" s="30">
        <f>BI241*(8314.4/'Config sheet'!$C$28)*(273+C241)*BQ241*((AK241^(1/BQ241))-1)</f>
        <v>69996.920704488002</v>
      </c>
      <c r="BS241" s="30">
        <f t="shared" si="226"/>
        <v>334.56317415380494</v>
      </c>
      <c r="BT241" s="30">
        <f t="shared" si="227"/>
        <v>349.31</v>
      </c>
      <c r="BU241" s="52">
        <f t="shared" si="228"/>
        <v>72.022717043834064</v>
      </c>
      <c r="BV241" s="30">
        <f t="shared" si="229"/>
        <v>1421.5527469422541</v>
      </c>
      <c r="BW241" s="65">
        <f>Coeff_Summary!$B$8+Coeff_Summary!$D$8*(BS241-273)+Coeff_Summary!$E$8*AJ241*100+Coeff_Summary!$F$8*(BS241-273)^2+Coeff_Summary!$G$8*(BS241-273)*AJ241*100+Coeff_Summary!$H$8*(AJ241*100)^2</f>
        <v>0.96540998160736413</v>
      </c>
      <c r="BX241" s="30">
        <f>BW241*(8314.4/'Config sheet'!$C$28)*(BS241/(AI241*10^5))</f>
        <v>7.1928186637891148E-2</v>
      </c>
      <c r="BY241" s="30">
        <f t="shared" si="230"/>
        <v>1.1338198426362227</v>
      </c>
      <c r="BZ241" s="30">
        <f t="shared" si="231"/>
        <v>1.0123749353567737</v>
      </c>
      <c r="CA241" s="30">
        <f>('Config sheet'!$C$132*(AJ241-AI241) - 'Config sheet'!$C$133*GERC_A_PARA!AJ241)*10^5</f>
        <v>96737.371070707217</v>
      </c>
      <c r="CB241" s="30">
        <f>('Config sheet'!$C$132*(AJ241-AI241) + 'Config sheet'!$C$133*AI241)*10^5</f>
        <v>121300.55940538367</v>
      </c>
      <c r="CC241" s="30">
        <f>'Config sheet'!$C$148</f>
        <v>386976</v>
      </c>
      <c r="CD241" s="30">
        <f t="shared" si="266"/>
        <v>14.746825846195065</v>
      </c>
      <c r="CE241" s="30"/>
      <c r="CF241" s="30"/>
      <c r="CG241" s="30"/>
      <c r="CH241" s="30"/>
      <c r="CI241" s="30"/>
      <c r="CJ241" s="30"/>
      <c r="CK241" s="30"/>
      <c r="CL241" s="30"/>
      <c r="CM241" s="46">
        <f>P241+'Config sheet'!$O$9-'Config sheet'!$C$139</f>
        <v>34.898899999999998</v>
      </c>
      <c r="CN241" s="46">
        <f>Q241+'Config sheet'!$O$9+'Config sheet'!C$140</f>
        <v>64.158900000000003</v>
      </c>
      <c r="CO241" s="27">
        <f t="shared" si="232"/>
        <v>1.8384218413760893</v>
      </c>
      <c r="CP241" s="46">
        <f>'Config sheet'!$N$47</f>
        <v>1852.7346826837274</v>
      </c>
      <c r="CQ241" s="27">
        <f>'Config sheet'!$N$42</f>
        <v>970.82423361890676</v>
      </c>
      <c r="CR241" s="27">
        <f>'Config sheet'!$N$46</f>
        <v>881.91044906482068</v>
      </c>
      <c r="CS241" s="27">
        <f t="shared" si="233"/>
        <v>1.3873591811668011</v>
      </c>
      <c r="CT241" s="27">
        <f>'Config sheet'!$N$50/100*GERC_A_PARA!CQ241</f>
        <v>274.64617569078871</v>
      </c>
      <c r="CU241" s="27">
        <f t="shared" si="234"/>
        <v>274.64617569078871</v>
      </c>
      <c r="CV241" s="27">
        <f t="shared" si="235"/>
        <v>425.97490581680535</v>
      </c>
      <c r="CW241" s="27">
        <f t="shared" si="236"/>
        <v>1245.4704093096955</v>
      </c>
      <c r="CX241" s="27">
        <f t="shared" si="237"/>
        <v>803.01369912164955</v>
      </c>
      <c r="CY241" s="27">
        <f>'Config sheet'!$N$51/100*GERC_A_PARA!CR241</f>
        <v>198.78261521921058</v>
      </c>
      <c r="CZ241" s="27">
        <f t="shared" si="238"/>
        <v>198.78261521921058</v>
      </c>
      <c r="DA241" s="27">
        <f t="shared" si="239"/>
        <v>308.31088611754308</v>
      </c>
      <c r="DB241" s="27">
        <f t="shared" si="240"/>
        <v>1080.6930642840312</v>
      </c>
      <c r="DC241" s="27">
        <f t="shared" si="241"/>
        <v>696.77394876592587</v>
      </c>
      <c r="DD241" s="50">
        <f t="shared" si="242"/>
        <v>84.412345212900803</v>
      </c>
      <c r="DE241" s="50">
        <f t="shared" si="243"/>
        <v>87.580567730603875</v>
      </c>
      <c r="DF241" s="50">
        <f t="shared" si="244"/>
        <v>54.424632712482271</v>
      </c>
      <c r="DG241" s="50">
        <f t="shared" si="245"/>
        <v>56.467335665972229</v>
      </c>
      <c r="DH241" s="27">
        <f t="shared" si="246"/>
        <v>85.996456471752339</v>
      </c>
      <c r="DI241">
        <f>'Config sheet'!$N$59</f>
        <v>71.978923438716066</v>
      </c>
      <c r="DJ241" s="21">
        <f t="shared" si="267"/>
        <v>70.721220330489786</v>
      </c>
      <c r="DK241" s="19">
        <f>Coeff_Summary!$B$11+Coeff_Summary!$D$11*(F241)+Coeff_Summary!$E$11*CM241*100+Coeff_Summary!$F$11*(F241)^2+Coeff_Summary!$G$11*(F241)*CM241*100+Coeff_Summary!$H$11*(CM241*100)^2</f>
        <v>0.9392455868109657</v>
      </c>
      <c r="DL241" s="19">
        <f>Coeff_Summary!$B$9+Coeff_Summary!$D$9*(G241)+Coeff_Summary!$E$9*CN241*100+Coeff_Summary!$F$9*(G241)^2+Coeff_Summary!$G$9*(G241)*CN241*100+Coeff_Summary!$H$9*(CN241*100)^2</f>
        <v>0.95539145158411598</v>
      </c>
      <c r="DM241" s="30">
        <f t="shared" si="268"/>
        <v>0.94731851919754084</v>
      </c>
      <c r="DN241">
        <f>DK241*8314.4*(GERC_A_PARA!F241+273)/('Config sheet'!$N$28*GERC_A_PARA!CM241*10^5)</f>
        <v>4.0148734781805064E-2</v>
      </c>
      <c r="DO241">
        <f>DL241*(8314.4/'Config sheet'!$N$28)*((GERC_A_PARA!G241+273)/(GERC_A_PARA!CN241*10^5))</f>
        <v>2.6330771983867379E-2</v>
      </c>
      <c r="DP241" s="30">
        <f t="shared" si="269"/>
        <v>1593.2861749311705</v>
      </c>
      <c r="DQ241" s="30">
        <f t="shared" si="247"/>
        <v>39684.592393512467</v>
      </c>
      <c r="DR241" s="30">
        <f t="shared" si="248"/>
        <v>1027.2669792291492</v>
      </c>
      <c r="DS241" s="30">
        <f t="shared" si="249"/>
        <v>39013.933197953564</v>
      </c>
      <c r="DT241" s="19">
        <f>(Coeff_Summary!$B$5+Coeff_Summary!$D$5*(F241)+Coeff_Summary!$E$5*CM241*100+Coeff_Summary!$F$5*(F241)^2+Coeff_Summary!$G$5*(F241)*CM241*100+Coeff_Summary!$H$5*(CM241*100)^2+Coeff_Summary!$B$3+Coeff_Summary!$D$3*(G241)+Coeff_Summary!$E$3*CN241*100+Coeff_Summary!$F$3*(G241)^2+Coeff_Summary!$G$3*(G241)*CN241*100+Coeff_Summary!$H$3*(CN241*100)^2)/2</f>
        <v>1.4152110802779192</v>
      </c>
      <c r="DU241" s="30">
        <f t="shared" si="270"/>
        <v>3.4084135696250102</v>
      </c>
      <c r="DV241" s="30">
        <f>DM241*(8314.4/'Config sheet'!$N$28)*(273+F241)*DU241*((CO241^(1/DU241))-1)</f>
        <v>94215.458805566057</v>
      </c>
      <c r="DW241" s="30">
        <f t="shared" si="250"/>
        <v>351.29126674045239</v>
      </c>
      <c r="DX241" s="30">
        <f t="shared" si="251"/>
        <v>348.27</v>
      </c>
      <c r="DY241" s="30">
        <f t="shared" si="252"/>
        <v>105.54869924784644</v>
      </c>
      <c r="DZ241" s="30">
        <f t="shared" si="253"/>
        <v>983.98551424617506</v>
      </c>
      <c r="EA241" s="65">
        <f>Coeff_Summary!$B$9+Coeff_Summary!$D$9*(DW241-273)+Coeff_Summary!$E$9*CN241*100+Coeff_Summary!$F$9*(DW241-273)^2+Coeff_Summary!$G$9*(DW241-273)*CN241*100+Coeff_Summary!$H$9*(CN241*100)^2</f>
        <v>0.95757912349377261</v>
      </c>
      <c r="EB241" s="30">
        <f>EA241*(8314.4/'Config sheet'!$C$28)*(DW241/(CM241*10^5))</f>
        <v>4.8938805933180236E-2</v>
      </c>
      <c r="EC241" s="30">
        <f t="shared" si="254"/>
        <v>1.2189376875546956</v>
      </c>
      <c r="ED241" s="30">
        <f t="shared" si="255"/>
        <v>1.0171902482160933</v>
      </c>
      <c r="EE241" s="30">
        <f>('Config sheet'!$N$132*(CN241-CM241) - 'Config sheet'!$N$133*GERC_A_PARA!CN241)*10^5</f>
        <v>106935.62706606739</v>
      </c>
      <c r="EF241" s="30">
        <f>('Config sheet'!$N$132*(CN241-CM241) + 'Config sheet'!$N$133*CM241)*10^5</f>
        <v>148423.54984268837</v>
      </c>
      <c r="EG241" s="30">
        <f>'Config sheet'!$N$148</f>
        <v>386976</v>
      </c>
      <c r="EH241" s="30">
        <f t="shared" si="256"/>
        <v>2405.5382611884293</v>
      </c>
      <c r="EI241" s="30">
        <f>'Config sheet'!$E$127+'Config sheet'!$P$127</f>
        <v>3308.2</v>
      </c>
      <c r="EJ241" s="30"/>
      <c r="EK241" s="63">
        <f t="shared" si="257"/>
        <v>52656.991880734662</v>
      </c>
      <c r="EL241" s="63">
        <f t="shared" si="278"/>
        <v>52013.330280819006</v>
      </c>
      <c r="EM241" s="63">
        <f t="shared" si="279"/>
        <v>39684.592393512467</v>
      </c>
      <c r="EN241" s="63">
        <f t="shared" si="280"/>
        <v>39013.933197953564</v>
      </c>
      <c r="EO241" s="30">
        <f>BL241*(('Config sheet'!$D$8+273)/(C241+273))*(GERC_A_PARA!AI241/'Config sheet'!$D$7)*(1/GERC_A_PARA!BG241)*24*10^-3</f>
        <v>1827.5534451046133</v>
      </c>
      <c r="EP241" s="30">
        <f>BN241*(('Config sheet'!$D$8+273)/(D241+273))*(GERC_A_PARA!AJ241/'Config sheet'!$D$7)*(1/GERC_A_PARA!BH241)*24*10^-3</f>
        <v>1805.214038078255</v>
      </c>
      <c r="EQ241" s="30">
        <f t="shared" si="271"/>
        <v>1816.383741591434</v>
      </c>
      <c r="ER241" s="30">
        <f>DP241*(('Config sheet'!$D$8+273)/(F241+273))*(CM241/'Config sheet'!$D$7)*(1/DK241)*24*10^-3</f>
        <v>1377.3235225932199</v>
      </c>
      <c r="ES241" s="30">
        <f>DR241*(('Config sheet'!$D$8+273)/(G241+273))*(CN241/'Config sheet'!$D$7)*(1/DL241)*24*10^-3</f>
        <v>1354.0471165632134</v>
      </c>
      <c r="ET241" s="30">
        <f t="shared" si="272"/>
        <v>1365.6853195782166</v>
      </c>
      <c r="EU241">
        <f t="shared" si="273"/>
        <v>1.0123749353567735</v>
      </c>
      <c r="EV241">
        <f t="shared" si="274"/>
        <v>1.0171902482160928</v>
      </c>
      <c r="EW241" s="30">
        <f t="shared" si="275"/>
        <v>0.78262798460018879</v>
      </c>
      <c r="EX241" s="30">
        <f>'Config sheet'!$C$123/('Config sheet'!$F$17*10^-3)</f>
        <v>1.2841244171864261</v>
      </c>
      <c r="EY241" s="30">
        <f t="shared" si="276"/>
        <v>0.72050676692495519</v>
      </c>
      <c r="EZ241" s="30">
        <f>'Config sheet'!$N$123/('Config sheet'!$Q$17*10^-3)</f>
        <v>1.4616189626248377</v>
      </c>
      <c r="FA241" s="1" t="s">
        <v>648</v>
      </c>
      <c r="FB241" s="30">
        <f t="shared" si="277"/>
        <v>-3.0212667404524041</v>
      </c>
      <c r="FC241" s="30"/>
    </row>
    <row r="242" spans="1:159" x14ac:dyDescent="0.25">
      <c r="A242" s="1">
        <v>43492</v>
      </c>
      <c r="B242" s="2">
        <v>0.12638888888888888</v>
      </c>
      <c r="C242">
        <v>23.55</v>
      </c>
      <c r="D242">
        <v>76.2</v>
      </c>
      <c r="E242">
        <v>20.91</v>
      </c>
      <c r="F242">
        <v>20.84</v>
      </c>
      <c r="G242">
        <v>75.44</v>
      </c>
      <c r="H242">
        <v>66.3</v>
      </c>
      <c r="I242">
        <v>71.52</v>
      </c>
      <c r="J242">
        <v>71.88</v>
      </c>
      <c r="K242">
        <v>71.94</v>
      </c>
      <c r="L242">
        <v>69.459999999999994</v>
      </c>
      <c r="M242">
        <v>21.83</v>
      </c>
      <c r="N242">
        <v>34.46</v>
      </c>
      <c r="O242">
        <v>34</v>
      </c>
      <c r="P242">
        <v>33.92</v>
      </c>
      <c r="Q242">
        <v>62.73</v>
      </c>
      <c r="R242">
        <v>3.72</v>
      </c>
      <c r="S242">
        <v>74.16</v>
      </c>
      <c r="T242">
        <v>74.67</v>
      </c>
      <c r="U242">
        <v>71.650000000000006</v>
      </c>
      <c r="V242">
        <v>71.650000000000006</v>
      </c>
      <c r="W242">
        <v>3.2</v>
      </c>
      <c r="X242">
        <v>2.52</v>
      </c>
      <c r="Y242">
        <v>3.55</v>
      </c>
      <c r="Z242">
        <v>3.7</v>
      </c>
      <c r="AA242">
        <v>4.6900000000000004</v>
      </c>
      <c r="AB242">
        <v>4.3899999999999997</v>
      </c>
      <c r="AC242">
        <v>3.95</v>
      </c>
      <c r="AD242">
        <v>1.86</v>
      </c>
      <c r="AE242">
        <v>1.65</v>
      </c>
      <c r="AF242">
        <v>2.04</v>
      </c>
      <c r="AH242" s="4" t="str">
        <f t="shared" si="281"/>
        <v>ON</v>
      </c>
      <c r="AI242" s="31">
        <f>M242+'Config sheet'!$D$9-'Config sheet'!$C$139</f>
        <v>22.788899999999998</v>
      </c>
      <c r="AJ242" s="31">
        <f>N242+'Config sheet'!$D$9+'Config sheet'!$C$140</f>
        <v>35.818899999999999</v>
      </c>
      <c r="AK242" s="25">
        <f t="shared" si="212"/>
        <v>1.5717695895808925</v>
      </c>
      <c r="AL242" s="46">
        <f>'Config sheet'!$C$47</f>
        <v>3546.9708798579968</v>
      </c>
      <c r="AM242" s="4">
        <f>'Config sheet'!$C$42</f>
        <v>1817.9423322060413</v>
      </c>
      <c r="AN242" s="25">
        <f>'Config sheet'!$C$46</f>
        <v>1729.0285476519553</v>
      </c>
      <c r="AO242" s="25">
        <f t="shared" si="213"/>
        <v>1.5659425027000948</v>
      </c>
      <c r="AP242" s="25">
        <f>'Config sheet'!$C$50/100*GERC_A_PARA!AM242</f>
        <v>351.771841281869</v>
      </c>
      <c r="AQ242" s="25">
        <f t="shared" si="214"/>
        <v>351.771841281869</v>
      </c>
      <c r="AR242" s="25">
        <f t="shared" si="215"/>
        <v>469.54113689677354</v>
      </c>
      <c r="AS242" s="27">
        <f t="shared" si="216"/>
        <v>2169.7141734879106</v>
      </c>
      <c r="AT242" s="25">
        <f t="shared" si="217"/>
        <v>1625.5111424475822</v>
      </c>
      <c r="AU242" s="25">
        <f>'Config sheet'!$C$51/100*GERC_A_PARA!AN242</f>
        <v>266.0974934836359</v>
      </c>
      <c r="AV242" s="25">
        <f t="shared" si="218"/>
        <v>266.0974934836359</v>
      </c>
      <c r="AW242" s="25">
        <f t="shared" si="219"/>
        <v>355.18397140711681</v>
      </c>
      <c r="AX242" s="27">
        <f t="shared" si="220"/>
        <v>1995.1260411355911</v>
      </c>
      <c r="AY242" s="25">
        <f t="shared" si="221"/>
        <v>1494.7128290358226</v>
      </c>
      <c r="AZ242" s="31">
        <f t="shared" si="258"/>
        <v>93.521835454923732</v>
      </c>
      <c r="BA242" s="31">
        <f t="shared" si="259"/>
        <v>94.847599361823058</v>
      </c>
      <c r="BB242" s="31">
        <f t="shared" si="260"/>
        <v>70.064890321358689</v>
      </c>
      <c r="BC242" s="31">
        <f t="shared" si="261"/>
        <v>71.058128983507146</v>
      </c>
      <c r="BD242" s="25">
        <f t="shared" si="222"/>
        <v>94.184717408373388</v>
      </c>
      <c r="BE242">
        <f>'Config sheet'!$D$59</f>
        <v>82.44</v>
      </c>
      <c r="BF242" s="30">
        <f t="shared" si="262"/>
        <v>82.373113530403145</v>
      </c>
      <c r="BG242" s="19">
        <f>Coeff_Summary!$B$10+Coeff_Summary!$D$10*(C242)+Coeff_Summary!$E$10*AI242*100+Coeff_Summary!$F$10*(C242)^2+Coeff_Summary!$G$10*(C242)*AI242*100+Coeff_Summary!$H$10*(AI242*100)^2</f>
        <v>0.96043854500317738</v>
      </c>
      <c r="BH242" s="19">
        <f>Coeff_Summary!$B$8+Coeff_Summary!$D$8*(D242)+Coeff_Summary!$E$8*AJ242*100+Coeff_Summary!$F$8*(D242)^2+Coeff_Summary!$G$8*(D242)*AJ242*100+Coeff_Summary!$H$8*(AJ242*100)^2</f>
        <v>0.97230780707992281</v>
      </c>
      <c r="BI242" s="30">
        <f t="shared" si="263"/>
        <v>0.96637317604155015</v>
      </c>
      <c r="BJ242" s="30">
        <f>BG242*8314.4*(GERC_A_PARA!C242+273)/('Config sheet'!$C$28*AI242*10^5)</f>
        <v>6.3455202074206241E-2</v>
      </c>
      <c r="BK242">
        <f>BH242*(8314.4/'Config sheet'!$C$28)*(BT242/(AJ242*10^5))</f>
        <v>4.8127006350110565E-2</v>
      </c>
      <c r="BL242" s="30">
        <f t="shared" si="264"/>
        <v>3340.7044997515495</v>
      </c>
      <c r="BM242" s="30">
        <f t="shared" si="223"/>
        <v>52646.660802448299</v>
      </c>
      <c r="BN242" s="30">
        <f t="shared" si="224"/>
        <v>2502.7961997599855</v>
      </c>
      <c r="BO242" s="30">
        <f t="shared" si="225"/>
        <v>52003.986733619793</v>
      </c>
      <c r="BP242" s="19">
        <f>(Coeff_Summary!$B$4+Coeff_Summary!$D$4*(C242)+Coeff_Summary!$E$4*AI242*100+Coeff_Summary!$F$4*(C242)^2+Coeff_Summary!$G$4*(C242)*AI242*100+Coeff_Summary!$H$4*(AI242*100)^2+Coeff_Summary!$B$2+Coeff_Summary!$D$2*(D242)+Coeff_Summary!$E$2*AJ242*100+Coeff_Summary!$F$2*(D242)^2+Coeff_Summary!$G$2*(D242)*AJ242*100+Coeff_Summary!$H$2*(AJ242*100)^2)/2</f>
        <v>1.3626455973761926</v>
      </c>
      <c r="BQ242" s="30">
        <f t="shared" si="265"/>
        <v>3.7575131401985389</v>
      </c>
      <c r="BR242" s="30">
        <f>BI242*(8314.4/'Config sheet'!$C$28)*(273+C242)*BQ242*((AK242^(1/BQ242))-1)</f>
        <v>69918.699721832658</v>
      </c>
      <c r="BS242" s="30">
        <f t="shared" si="226"/>
        <v>334.47493838783805</v>
      </c>
      <c r="BT242" s="30">
        <f t="shared" si="227"/>
        <v>349.2</v>
      </c>
      <c r="BU242" s="52">
        <f t="shared" si="228"/>
        <v>72.032171676805419</v>
      </c>
      <c r="BV242" s="30">
        <f t="shared" si="229"/>
        <v>1419.4992406847507</v>
      </c>
      <c r="BW242" s="65">
        <f>Coeff_Summary!$B$8+Coeff_Summary!$D$8*(BS242-273)+Coeff_Summary!$E$8*AJ242*100+Coeff_Summary!$F$8*(BS242-273)^2+Coeff_Summary!$G$8*(BS242-273)*AJ242*100+Coeff_Summary!$H$8*(AJ242*100)^2</f>
        <v>0.96538998775681162</v>
      </c>
      <c r="BX242" s="30">
        <f>BW242*(8314.4/'Config sheet'!$C$28)*(BS242/(AI242*10^5))</f>
        <v>7.1939281295115398E-2</v>
      </c>
      <c r="BY242" s="30">
        <f t="shared" si="230"/>
        <v>1.1337018706675561</v>
      </c>
      <c r="BZ242" s="30">
        <f t="shared" si="231"/>
        <v>1.0123581692326875</v>
      </c>
      <c r="CA242" s="30">
        <f>('Config sheet'!$C$132*(AJ242-AI242) - 'Config sheet'!$C$133*GERC_A_PARA!AJ242)*10^5</f>
        <v>96578.668704792988</v>
      </c>
      <c r="CB242" s="30">
        <f>('Config sheet'!$C$132*(AJ242-AI242) + 'Config sheet'!$C$133*AI242)*10^5</f>
        <v>121125.10402344179</v>
      </c>
      <c r="CC242" s="30">
        <f>'Config sheet'!$C$148</f>
        <v>386976</v>
      </c>
      <c r="CD242" s="30">
        <f t="shared" si="266"/>
        <v>14.725061612161937</v>
      </c>
      <c r="CE242" s="30"/>
      <c r="CF242" s="30"/>
      <c r="CG242" s="30"/>
      <c r="CH242" s="30"/>
      <c r="CI242" s="30"/>
      <c r="CJ242" s="30"/>
      <c r="CK242" s="30"/>
      <c r="CL242" s="30"/>
      <c r="CM242" s="46">
        <f>P242+'Config sheet'!$O$9-'Config sheet'!$C$139</f>
        <v>34.878900000000002</v>
      </c>
      <c r="CN242" s="46">
        <f>Q242+'Config sheet'!$O$9+'Config sheet'!C$140</f>
        <v>64.088899999999995</v>
      </c>
      <c r="CO242" s="27">
        <f t="shared" si="232"/>
        <v>1.8374690715590225</v>
      </c>
      <c r="CP242" s="46">
        <f>'Config sheet'!$N$47</f>
        <v>1852.7346826837274</v>
      </c>
      <c r="CQ242" s="27">
        <f>'Config sheet'!$N$42</f>
        <v>970.82423361890676</v>
      </c>
      <c r="CR242" s="27">
        <f>'Config sheet'!$N$46</f>
        <v>881.91044906482068</v>
      </c>
      <c r="CS242" s="27">
        <f t="shared" si="233"/>
        <v>1.3891479627761676</v>
      </c>
      <c r="CT242" s="27">
        <f>'Config sheet'!$N$50/100*GERC_A_PARA!CQ242</f>
        <v>274.64617569078871</v>
      </c>
      <c r="CU242" s="27">
        <f t="shared" si="234"/>
        <v>274.64617569078871</v>
      </c>
      <c r="CV242" s="27">
        <f t="shared" si="235"/>
        <v>425.57538829887955</v>
      </c>
      <c r="CW242" s="27">
        <f t="shared" si="236"/>
        <v>1245.4704093096955</v>
      </c>
      <c r="CX242" s="27">
        <f t="shared" si="237"/>
        <v>803.76754450076305</v>
      </c>
      <c r="CY242" s="27">
        <f>'Config sheet'!$N$51/100*GERC_A_PARA!CR242</f>
        <v>198.78261521921058</v>
      </c>
      <c r="CZ242" s="27">
        <f t="shared" si="238"/>
        <v>198.78261521921058</v>
      </c>
      <c r="DA242" s="27">
        <f t="shared" si="239"/>
        <v>308.0217244831623</v>
      </c>
      <c r="DB242" s="27">
        <f t="shared" si="240"/>
        <v>1080.6930642840312</v>
      </c>
      <c r="DC242" s="27">
        <f t="shared" si="241"/>
        <v>697.42805942697487</v>
      </c>
      <c r="DD242" s="50">
        <f t="shared" si="242"/>
        <v>84.453497617640082</v>
      </c>
      <c r="DE242" s="50">
        <f t="shared" si="243"/>
        <v>87.613355825436813</v>
      </c>
      <c r="DF242" s="50">
        <f t="shared" si="244"/>
        <v>54.502282749740147</v>
      </c>
      <c r="DG242" s="50">
        <f t="shared" si="245"/>
        <v>56.54150540301783</v>
      </c>
      <c r="DH242" s="27">
        <f t="shared" si="246"/>
        <v>86.033426721538447</v>
      </c>
      <c r="DI242">
        <f>'Config sheet'!$N$59</f>
        <v>71.978923438716066</v>
      </c>
      <c r="DJ242" s="21">
        <f t="shared" si="267"/>
        <v>70.777660398958716</v>
      </c>
      <c r="DK242" s="19">
        <f>Coeff_Summary!$B$11+Coeff_Summary!$D$11*(F242)+Coeff_Summary!$E$11*CM242*100+Coeff_Summary!$F$11*(F242)^2+Coeff_Summary!$G$11*(F242)*CM242*100+Coeff_Summary!$H$11*(CM242*100)^2</f>
        <v>0.93929474348290409</v>
      </c>
      <c r="DL242" s="19">
        <f>Coeff_Summary!$B$9+Coeff_Summary!$D$9*(G242)+Coeff_Summary!$E$9*CN242*100+Coeff_Summary!$F$9*(G242)^2+Coeff_Summary!$G$9*(G242)*CN242*100+Coeff_Summary!$H$9*(CN242*100)^2</f>
        <v>0.95555168783239086</v>
      </c>
      <c r="DM242" s="30">
        <f t="shared" si="268"/>
        <v>0.94742321565764742</v>
      </c>
      <c r="DN242">
        <f>DK242*8314.4*(GERC_A_PARA!F242+273)/('Config sheet'!$N$28*GERC_A_PARA!CM242*10^5)</f>
        <v>4.017659360369636E-2</v>
      </c>
      <c r="DO242">
        <f>DL242*(8314.4/'Config sheet'!$N$28)*((GERC_A_PARA!G242+273)/(GERC_A_PARA!CN242*10^5))</f>
        <v>2.6376821240130903E-2</v>
      </c>
      <c r="DP242" s="30">
        <f t="shared" si="269"/>
        <v>1593.9711355712325</v>
      </c>
      <c r="DQ242" s="30">
        <f t="shared" si="247"/>
        <v>39674.123478317553</v>
      </c>
      <c r="DR242" s="30">
        <f t="shared" si="248"/>
        <v>1028.6733880359955</v>
      </c>
      <c r="DS242" s="30">
        <f t="shared" si="249"/>
        <v>38999.141658166329</v>
      </c>
      <c r="DT242" s="19">
        <f>(Coeff_Summary!$B$5+Coeff_Summary!$D$5*(F242)+Coeff_Summary!$E$5*CM242*100+Coeff_Summary!$F$5*(F242)^2+Coeff_Summary!$G$5*(F242)*CM242*100+Coeff_Summary!$H$5*(CM242*100)^2+Coeff_Summary!$B$3+Coeff_Summary!$D$3*(G242)+Coeff_Summary!$E$3*CN242*100+Coeff_Summary!$F$3*(G242)^2+Coeff_Summary!$G$3*(G242)*CN242*100+Coeff_Summary!$H$3*(CN242*100)^2)/2</f>
        <v>1.414935077098703</v>
      </c>
      <c r="DU242" s="30">
        <f t="shared" si="270"/>
        <v>3.4100155788037272</v>
      </c>
      <c r="DV242" s="30">
        <f>DM242*(8314.4/'Config sheet'!$N$28)*(273+F242)*DU242*((CO242^(1/DU242))-1)</f>
        <v>94140.624221822625</v>
      </c>
      <c r="DW242" s="30">
        <f t="shared" si="250"/>
        <v>351.23229656555009</v>
      </c>
      <c r="DX242" s="30">
        <f t="shared" si="251"/>
        <v>348.44</v>
      </c>
      <c r="DY242" s="30">
        <f t="shared" si="252"/>
        <v>105.11409627390127</v>
      </c>
      <c r="DZ242" s="30">
        <f t="shared" si="253"/>
        <v>987.00863635573728</v>
      </c>
      <c r="EA242" s="65">
        <f>Coeff_Summary!$B$9+Coeff_Summary!$D$9*(DW242-273)+Coeff_Summary!$E$9*CN242*100+Coeff_Summary!$F$9*(DW242-273)^2+Coeff_Summary!$G$9*(DW242-273)*CN242*100+Coeff_Summary!$H$9*(CN242*100)^2</f>
        <v>0.95757022152572302</v>
      </c>
      <c r="EB242" s="30">
        <f>EA242*(8314.4/'Config sheet'!$C$28)*(DW242/(CM242*10^5))</f>
        <v>4.8958193008331152E-2</v>
      </c>
      <c r="EC242" s="30">
        <f t="shared" si="254"/>
        <v>1.2185750113923761</v>
      </c>
      <c r="ED242" s="30">
        <f t="shared" si="255"/>
        <v>1.0173076070767799</v>
      </c>
      <c r="EE242" s="30">
        <f>('Config sheet'!$N$132*(CN242-CM242) - 'Config sheet'!$N$133*GERC_A_PARA!CN242)*10^5</f>
        <v>106736.293094173</v>
      </c>
      <c r="EF242" s="30">
        <f>('Config sheet'!$N$132*(CN242-CM242) + 'Config sheet'!$N$133*CM242)*10^5</f>
        <v>148186.52158473176</v>
      </c>
      <c r="EG242" s="30">
        <f>'Config sheet'!$N$148</f>
        <v>386976</v>
      </c>
      <c r="EH242" s="30">
        <f t="shared" si="256"/>
        <v>2406.507877040488</v>
      </c>
      <c r="EI242" s="30">
        <f>'Config sheet'!$E$127+'Config sheet'!$P$127</f>
        <v>3308.2</v>
      </c>
      <c r="EJ242" s="30"/>
      <c r="EK242" s="63">
        <f t="shared" si="257"/>
        <v>52646.660802448299</v>
      </c>
      <c r="EL242" s="63">
        <f t="shared" si="278"/>
        <v>52003.986733619793</v>
      </c>
      <c r="EM242" s="63">
        <f t="shared" si="279"/>
        <v>39674.123478317553</v>
      </c>
      <c r="EN242" s="63">
        <f t="shared" si="280"/>
        <v>38999.141658166329</v>
      </c>
      <c r="EO242" s="30">
        <f>BL242*(('Config sheet'!$D$8+273)/(C242+273))*(GERC_A_PARA!AI242/'Config sheet'!$D$7)*(1/GERC_A_PARA!BG242)*24*10^-3</f>
        <v>1827.1948868763602</v>
      </c>
      <c r="EP242" s="30">
        <f>BN242*(('Config sheet'!$D$8+273)/(D242+273))*(GERC_A_PARA!AJ242/'Config sheet'!$D$7)*(1/GERC_A_PARA!BH242)*24*10^-3</f>
        <v>1804.8897538519147</v>
      </c>
      <c r="EQ242" s="30">
        <f t="shared" si="271"/>
        <v>1816.0423203641376</v>
      </c>
      <c r="ER242" s="30">
        <f>DP242*(('Config sheet'!$D$8+273)/(F242+273))*(CM242/'Config sheet'!$D$7)*(1/DK242)*24*10^-3</f>
        <v>1376.9601804928147</v>
      </c>
      <c r="ES242" s="30">
        <f>DR242*(('Config sheet'!$D$8+273)/(G242+273))*(CN242/'Config sheet'!$D$7)*(1/DL242)*24*10^-3</f>
        <v>1353.5337501795464</v>
      </c>
      <c r="ET242" s="30">
        <f t="shared" si="272"/>
        <v>1365.2469653361804</v>
      </c>
      <c r="EU242">
        <f t="shared" si="273"/>
        <v>1.0123581692326875</v>
      </c>
      <c r="EV242">
        <f t="shared" si="274"/>
        <v>1.0173076070767801</v>
      </c>
      <c r="EW242" s="30">
        <f t="shared" si="275"/>
        <v>0.78164436190018116</v>
      </c>
      <c r="EX242" s="30">
        <f>'Config sheet'!$C$123/('Config sheet'!$F$17*10^-3)</f>
        <v>1.2841244171864261</v>
      </c>
      <c r="EY242" s="30">
        <f t="shared" si="276"/>
        <v>0.72295244846978646</v>
      </c>
      <c r="EZ242" s="30">
        <f>'Config sheet'!$N$123/('Config sheet'!$Q$17*10^-3)</f>
        <v>1.4616189626248377</v>
      </c>
      <c r="FA242" s="1" t="s">
        <v>649</v>
      </c>
      <c r="FB242" s="30">
        <f t="shared" si="277"/>
        <v>-2.7922965655500889</v>
      </c>
      <c r="FC242" s="30"/>
    </row>
    <row r="243" spans="1:159" x14ac:dyDescent="0.25">
      <c r="A243" s="1">
        <v>43492</v>
      </c>
      <c r="B243" s="2">
        <v>0.16805555555555554</v>
      </c>
      <c r="C243">
        <v>23.55</v>
      </c>
      <c r="D243">
        <v>76.040000000000006</v>
      </c>
      <c r="E243">
        <v>20.72</v>
      </c>
      <c r="F243">
        <v>20.68</v>
      </c>
      <c r="G243">
        <v>75.2</v>
      </c>
      <c r="H243">
        <v>66.36</v>
      </c>
      <c r="I243">
        <v>71.709999999999994</v>
      </c>
      <c r="J243">
        <v>72.02</v>
      </c>
      <c r="K243">
        <v>72.08</v>
      </c>
      <c r="L243">
        <v>69.58</v>
      </c>
      <c r="M243">
        <v>21.78</v>
      </c>
      <c r="N243">
        <v>34.42</v>
      </c>
      <c r="O243">
        <v>33.96</v>
      </c>
      <c r="P243">
        <v>33.880000000000003</v>
      </c>
      <c r="Q243">
        <v>62.77</v>
      </c>
      <c r="R243">
        <v>3.72</v>
      </c>
      <c r="S243">
        <v>74.010000000000005</v>
      </c>
      <c r="T243">
        <v>74.8</v>
      </c>
      <c r="U243">
        <v>71.53</v>
      </c>
      <c r="V243">
        <v>71.53</v>
      </c>
      <c r="W243">
        <v>3.16</v>
      </c>
      <c r="X243">
        <v>2.54</v>
      </c>
      <c r="Y243">
        <v>3.52</v>
      </c>
      <c r="Z243">
        <v>3.56</v>
      </c>
      <c r="AA243">
        <v>4.63</v>
      </c>
      <c r="AB243">
        <v>4.41</v>
      </c>
      <c r="AC243">
        <v>3.94</v>
      </c>
      <c r="AD243">
        <v>2.0499999999999998</v>
      </c>
      <c r="AE243">
        <v>1.56</v>
      </c>
      <c r="AF243">
        <v>1.97</v>
      </c>
      <c r="AH243" s="4" t="str">
        <f t="shared" si="281"/>
        <v>ON</v>
      </c>
      <c r="AI243" s="31">
        <f>M243+'Config sheet'!$D$9-'Config sheet'!$C$139</f>
        <v>22.738900000000001</v>
      </c>
      <c r="AJ243" s="31">
        <f>N243+'Config sheet'!$D$9+'Config sheet'!$C$140</f>
        <v>35.7789</v>
      </c>
      <c r="AK243" s="25">
        <f t="shared" si="212"/>
        <v>1.573466614480032</v>
      </c>
      <c r="AL243" s="46">
        <f>'Config sheet'!$C$47</f>
        <v>3546.9708798579968</v>
      </c>
      <c r="AM243" s="4">
        <f>'Config sheet'!$C$42</f>
        <v>1817.9423322060413</v>
      </c>
      <c r="AN243" s="25">
        <f>'Config sheet'!$C$46</f>
        <v>1729.0285476519553</v>
      </c>
      <c r="AO243" s="25">
        <f t="shared" si="213"/>
        <v>1.561366791845805</v>
      </c>
      <c r="AP243" s="25">
        <f>'Config sheet'!$C$50/100*GERC_A_PARA!AM243</f>
        <v>351.771841281869</v>
      </c>
      <c r="AQ243" s="25">
        <f t="shared" si="214"/>
        <v>351.771841281869</v>
      </c>
      <c r="AR243" s="25">
        <f t="shared" si="215"/>
        <v>470.26356619632782</v>
      </c>
      <c r="AS243" s="27">
        <f t="shared" si="216"/>
        <v>2169.7141734879106</v>
      </c>
      <c r="AT243" s="25">
        <f t="shared" si="217"/>
        <v>1623.0139962502813</v>
      </c>
      <c r="AU243" s="25">
        <f>'Config sheet'!$C$51/100*GERC_A_PARA!AN243</f>
        <v>266.0974934836359</v>
      </c>
      <c r="AV243" s="25">
        <f t="shared" si="218"/>
        <v>266.0974934836359</v>
      </c>
      <c r="AW243" s="25">
        <f t="shared" si="219"/>
        <v>355.73045240209927</v>
      </c>
      <c r="AX243" s="27">
        <f t="shared" si="220"/>
        <v>1995.1260411355911</v>
      </c>
      <c r="AY243" s="25">
        <f t="shared" si="221"/>
        <v>1492.4166181027722</v>
      </c>
      <c r="AZ243" s="31">
        <f t="shared" si="258"/>
        <v>93.482096609155306</v>
      </c>
      <c r="BA243" s="31">
        <f t="shared" si="259"/>
        <v>94.815993117049103</v>
      </c>
      <c r="BB243" s="31">
        <f t="shared" si="260"/>
        <v>69.927529187671311</v>
      </c>
      <c r="BC243" s="31">
        <f t="shared" si="261"/>
        <v>70.925325454255486</v>
      </c>
      <c r="BD243" s="25">
        <f t="shared" si="222"/>
        <v>94.149044863102205</v>
      </c>
      <c r="BE243">
        <f>'Config sheet'!$D$59</f>
        <v>82.44</v>
      </c>
      <c r="BF243" s="30">
        <f t="shared" si="262"/>
        <v>82.287736092032802</v>
      </c>
      <c r="BG243" s="19">
        <f>Coeff_Summary!$B$10+Coeff_Summary!$D$10*(C243)+Coeff_Summary!$E$10*AI243*100+Coeff_Summary!$F$10*(C243)^2+Coeff_Summary!$G$10*(C243)*AI243*100+Coeff_Summary!$H$10*(AI243*100)^2</f>
        <v>0.96051878084195241</v>
      </c>
      <c r="BH243" s="19">
        <f>Coeff_Summary!$B$8+Coeff_Summary!$D$8*(D243)+Coeff_Summary!$E$8*AJ243*100+Coeff_Summary!$F$8*(D243)^2+Coeff_Summary!$G$8*(D243)*AJ243*100+Coeff_Summary!$H$8*(AJ243*100)^2</f>
        <v>0.97226526325190066</v>
      </c>
      <c r="BI243" s="30">
        <f t="shared" si="263"/>
        <v>0.96639202204692654</v>
      </c>
      <c r="BJ243" s="30">
        <f>BG243*8314.4*(GERC_A_PARA!C243+273)/('Config sheet'!$C$28*AI243*10^5)</f>
        <v>6.3600044892264743E-2</v>
      </c>
      <c r="BK243">
        <f>BH243*(8314.4/'Config sheet'!$C$28)*(BT243/(AJ243*10^5))</f>
        <v>4.8156628070085236E-2</v>
      </c>
      <c r="BL243" s="30">
        <f t="shared" si="264"/>
        <v>3339.4392049586763</v>
      </c>
      <c r="BM243" s="30">
        <f t="shared" si="223"/>
        <v>52506.868676201681</v>
      </c>
      <c r="BN243" s="30">
        <f t="shared" si="224"/>
        <v>2498.0048687989283</v>
      </c>
      <c r="BO243" s="30">
        <f t="shared" si="225"/>
        <v>51872.503721885005</v>
      </c>
      <c r="BP243" s="19">
        <f>(Coeff_Summary!$B$4+Coeff_Summary!$D$4*(C243)+Coeff_Summary!$E$4*AI243*100+Coeff_Summary!$F$4*(C243)^2+Coeff_Summary!$G$4*(C243)*AI243*100+Coeff_Summary!$H$4*(AI243*100)^2+Coeff_Summary!$B$2+Coeff_Summary!$D$2*(D243)+Coeff_Summary!$E$2*AJ243*100+Coeff_Summary!$F$2*(D243)^2+Coeff_Summary!$G$2*(D243)*AJ243*100+Coeff_Summary!$H$2*(AJ243*100)^2)/2</f>
        <v>1.3626088168809969</v>
      </c>
      <c r="BQ243" s="30">
        <f t="shared" si="265"/>
        <v>3.7577928429914209</v>
      </c>
      <c r="BR243" s="30">
        <f>BI243*(8314.4/'Config sheet'!$C$28)*(273+C243)*BQ243*((AK243^(1/BQ243))-1)</f>
        <v>70096.862130743539</v>
      </c>
      <c r="BS243" s="30">
        <f t="shared" si="226"/>
        <v>334.56800484848452</v>
      </c>
      <c r="BT243" s="30">
        <f t="shared" si="227"/>
        <v>349.04</v>
      </c>
      <c r="BU243" s="52">
        <f t="shared" si="228"/>
        <v>72.429043338701689</v>
      </c>
      <c r="BV243" s="30">
        <f t="shared" si="229"/>
        <v>1411.5603373287558</v>
      </c>
      <c r="BW243" s="65">
        <f>Coeff_Summary!$B$8+Coeff_Summary!$D$8*(BS243-273)+Coeff_Summary!$E$8*AJ243*100+Coeff_Summary!$F$8*(BS243-273)^2+Coeff_Summary!$G$8*(BS243-273)*AJ243*100+Coeff_Summary!$H$8*(AJ243*100)^2</f>
        <v>0.96547036524327579</v>
      </c>
      <c r="BX243" s="30">
        <f>BW243*(8314.4/'Config sheet'!$C$28)*(BS243/(AI243*10^5))</f>
        <v>7.2123532089005182E-2</v>
      </c>
      <c r="BY243" s="30">
        <f t="shared" si="230"/>
        <v>1.1340169996920411</v>
      </c>
      <c r="BZ243" s="30">
        <f t="shared" si="231"/>
        <v>1.0122293104978666</v>
      </c>
      <c r="CA243" s="30">
        <f>('Config sheet'!$C$132*(AJ243-AI243) - 'Config sheet'!$C$133*GERC_A_PARA!AJ243)*10^5</f>
        <v>96681.055284788119</v>
      </c>
      <c r="CB243" s="30">
        <f>('Config sheet'!$C$132*(AJ243-AI243) + 'Config sheet'!$C$133*AI243)*10^5</f>
        <v>121189.79631737468</v>
      </c>
      <c r="CC243" s="30">
        <f>'Config sheet'!$C$148</f>
        <v>386976</v>
      </c>
      <c r="CD243" s="30">
        <f t="shared" si="266"/>
        <v>14.4719951515155</v>
      </c>
      <c r="CE243" s="30"/>
      <c r="CF243" s="30"/>
      <c r="CG243" s="30"/>
      <c r="CH243" s="30"/>
      <c r="CI243" s="30"/>
      <c r="CJ243" s="30"/>
      <c r="CK243" s="30"/>
      <c r="CL243" s="30"/>
      <c r="CM243" s="46">
        <f>P243+'Config sheet'!$O$9-'Config sheet'!$C$139</f>
        <v>34.838900000000002</v>
      </c>
      <c r="CN243" s="46">
        <f>Q243+'Config sheet'!$O$9+'Config sheet'!C$140</f>
        <v>64.128900000000002</v>
      </c>
      <c r="CO243" s="27">
        <f t="shared" si="232"/>
        <v>1.8407268886216268</v>
      </c>
      <c r="CP243" s="46">
        <f>'Config sheet'!$N$47</f>
        <v>1852.7346826837274</v>
      </c>
      <c r="CQ243" s="27">
        <f>'Config sheet'!$N$42</f>
        <v>970.82423361890676</v>
      </c>
      <c r="CR243" s="27">
        <f>'Config sheet'!$N$46</f>
        <v>881.91044906482068</v>
      </c>
      <c r="CS243" s="27">
        <f t="shared" si="233"/>
        <v>1.3871249265918439</v>
      </c>
      <c r="CT243" s="27">
        <f>'Config sheet'!$N$50/100*GERC_A_PARA!CQ243</f>
        <v>274.64617569078871</v>
      </c>
      <c r="CU243" s="27">
        <f t="shared" si="234"/>
        <v>274.64617569078871</v>
      </c>
      <c r="CV243" s="27">
        <f t="shared" si="235"/>
        <v>426.39147897900375</v>
      </c>
      <c r="CW243" s="27">
        <f t="shared" si="236"/>
        <v>1245.4704093096955</v>
      </c>
      <c r="CX243" s="27">
        <f t="shared" si="237"/>
        <v>802.22917604268764</v>
      </c>
      <c r="CY243" s="27">
        <f>'Config sheet'!$N$51/100*GERC_A_PARA!CR243</f>
        <v>198.78261521921058</v>
      </c>
      <c r="CZ243" s="27">
        <f t="shared" si="238"/>
        <v>198.78261521921058</v>
      </c>
      <c r="DA243" s="27">
        <f t="shared" si="239"/>
        <v>308.61239223683879</v>
      </c>
      <c r="DB243" s="27">
        <f t="shared" si="240"/>
        <v>1080.6930642840312</v>
      </c>
      <c r="DC243" s="27">
        <f t="shared" si="241"/>
        <v>696.09321910437188</v>
      </c>
      <c r="DD243" s="50">
        <f t="shared" si="242"/>
        <v>84.369435987134395</v>
      </c>
      <c r="DE243" s="50">
        <f t="shared" si="243"/>
        <v>87.546379892188384</v>
      </c>
      <c r="DF243" s="50">
        <f t="shared" si="244"/>
        <v>54.343822710857424</v>
      </c>
      <c r="DG243" s="50">
        <f t="shared" si="245"/>
        <v>56.390147595202031</v>
      </c>
      <c r="DH243" s="27">
        <f t="shared" si="246"/>
        <v>85.957907939661396</v>
      </c>
      <c r="DI243">
        <f>'Config sheet'!$N$59</f>
        <v>71.978923438716066</v>
      </c>
      <c r="DJ243" s="21">
        <f t="shared" si="267"/>
        <v>70.662446546345564</v>
      </c>
      <c r="DK243" s="19">
        <f>Coeff_Summary!$B$11+Coeff_Summary!$D$11*(F243)+Coeff_Summary!$E$11*CM243*100+Coeff_Summary!$F$11*(F243)^2+Coeff_Summary!$G$11*(F243)*CM243*100+Coeff_Summary!$H$11*(CM243*100)^2</f>
        <v>0.93922003206174109</v>
      </c>
      <c r="DL243" s="19">
        <f>Coeff_Summary!$B$9+Coeff_Summary!$D$9*(G243)+Coeff_Summary!$E$9*CN243*100+Coeff_Summary!$F$9*(G243)^2+Coeff_Summary!$G$9*(G243)*CN243*100+Coeff_Summary!$H$9*(CN243*100)^2</f>
        <v>0.95535484307215934</v>
      </c>
      <c r="DM243" s="30">
        <f t="shared" si="268"/>
        <v>0.94728743756695022</v>
      </c>
      <c r="DN243">
        <f>DK243*8314.4*(GERC_A_PARA!F243+273)/('Config sheet'!$N$28*GERC_A_PARA!CM243*10^5)</f>
        <v>4.0197622627426488E-2</v>
      </c>
      <c r="DO243">
        <f>DL243*(8314.4/'Config sheet'!$N$28)*((GERC_A_PARA!G243+273)/(GERC_A_PARA!CN243*10^5))</f>
        <v>2.6336785728475094E-2</v>
      </c>
      <c r="DP243" s="30">
        <f t="shared" si="269"/>
        <v>1592.5719729074563</v>
      </c>
      <c r="DQ243" s="30">
        <f t="shared" si="247"/>
        <v>39618.561218614414</v>
      </c>
      <c r="DR243" s="30">
        <f t="shared" si="248"/>
        <v>1025.8033366865318</v>
      </c>
      <c r="DS243" s="30">
        <f t="shared" si="249"/>
        <v>38949.450675654873</v>
      </c>
      <c r="DT243" s="19">
        <f>(Coeff_Summary!$B$5+Coeff_Summary!$D$5*(F243)+Coeff_Summary!$E$5*CM243*100+Coeff_Summary!$F$5*(F243)^2+Coeff_Summary!$G$5*(F243)*CM243*100+Coeff_Summary!$H$5*(CM243*100)^2+Coeff_Summary!$B$3+Coeff_Summary!$D$3*(G243)+Coeff_Summary!$E$3*CN243*100+Coeff_Summary!$F$3*(G243)^2+Coeff_Summary!$G$3*(G243)*CN243*100+Coeff_Summary!$H$3*(CN243*100)^2)/2</f>
        <v>1.4152572486663373</v>
      </c>
      <c r="DU243" s="30">
        <f t="shared" si="270"/>
        <v>3.4081458016967896</v>
      </c>
      <c r="DV243" s="30">
        <f>DM243*(8314.4/'Config sheet'!$N$28)*(273+F243)*DU243*((CO243^(1/DU243))-1)</f>
        <v>94379.805374903241</v>
      </c>
      <c r="DW243" s="30">
        <f t="shared" si="250"/>
        <v>351.25793022552097</v>
      </c>
      <c r="DX243" s="30">
        <f t="shared" si="251"/>
        <v>348.2</v>
      </c>
      <c r="DY243" s="30">
        <f t="shared" si="252"/>
        <v>105.60882286412503</v>
      </c>
      <c r="DZ243" s="30">
        <f t="shared" si="253"/>
        <v>983.50160832503832</v>
      </c>
      <c r="EA243" s="65">
        <f>Coeff_Summary!$B$9+Coeff_Summary!$D$9*(DW243-273)+Coeff_Summary!$E$9*CN243*100+Coeff_Summary!$F$9*(DW243-273)^2+Coeff_Summary!$G$9*(DW243-273)*CN243*100+Coeff_Summary!$H$9*(CN243*100)^2</f>
        <v>0.95756956936555171</v>
      </c>
      <c r="EB243" s="30">
        <f>EA243*(8314.4/'Config sheet'!$C$28)*(DW243/(CM243*10^5))</f>
        <v>4.9017947748488236E-2</v>
      </c>
      <c r="EC243" s="30">
        <f t="shared" si="254"/>
        <v>1.2194240490989563</v>
      </c>
      <c r="ED243" s="30">
        <f t="shared" si="255"/>
        <v>1.0171789468491212</v>
      </c>
      <c r="EE243" s="30">
        <f>('Config sheet'!$N$132*(CN243-CM243) - 'Config sheet'!$N$133*GERC_A_PARA!CN243)*10^5</f>
        <v>107085.38287805376</v>
      </c>
      <c r="EF243" s="30">
        <f>('Config sheet'!$N$132*(CN243-CM243) + 'Config sheet'!$N$133*CM243)*10^5</f>
        <v>148535.61136861253</v>
      </c>
      <c r="EG243" s="30">
        <f>'Config sheet'!$N$148</f>
        <v>386976</v>
      </c>
      <c r="EH243" s="30">
        <f t="shared" si="256"/>
        <v>2395.0619456537943</v>
      </c>
      <c r="EI243" s="30">
        <f>'Config sheet'!$E$127+'Config sheet'!$P$127</f>
        <v>3308.2</v>
      </c>
      <c r="EJ243" s="30"/>
      <c r="EK243" s="63">
        <f t="shared" si="257"/>
        <v>52506.868676201681</v>
      </c>
      <c r="EL243" s="63">
        <f t="shared" si="278"/>
        <v>51872.503721885005</v>
      </c>
      <c r="EM243" s="63">
        <f t="shared" si="279"/>
        <v>39618.561218614414</v>
      </c>
      <c r="EN243" s="63">
        <f t="shared" si="280"/>
        <v>38949.450675654873</v>
      </c>
      <c r="EO243" s="30">
        <f>BL243*(('Config sheet'!$D$8+273)/(C243+273))*(GERC_A_PARA!AI243/'Config sheet'!$D$7)*(1/GERC_A_PARA!BG243)*24*10^-3</f>
        <v>1822.3431554576887</v>
      </c>
      <c r="EP243" s="30">
        <f>BN243*(('Config sheet'!$D$8+273)/(D243+273))*(GERC_A_PARA!AJ243/'Config sheet'!$D$7)*(1/GERC_A_PARA!BH243)*24*10^-3</f>
        <v>1800.3264048552066</v>
      </c>
      <c r="EQ243" s="30">
        <f t="shared" si="271"/>
        <v>1811.3347801564478</v>
      </c>
      <c r="ER243" s="30">
        <f>DP243*(('Config sheet'!$D$8+273)/(F243+273))*(CM243/'Config sheet'!$D$7)*(1/DK243)*24*10^-3</f>
        <v>1375.0317946220782</v>
      </c>
      <c r="ES243" s="30">
        <f>DR243*(('Config sheet'!$D$8+273)/(G243+273))*(CN243/'Config sheet'!$D$7)*(1/DL243)*24*10^-3</f>
        <v>1351.8091373022075</v>
      </c>
      <c r="ET243" s="30">
        <f t="shared" si="272"/>
        <v>1363.4204659621428</v>
      </c>
      <c r="EU243">
        <f t="shared" si="273"/>
        <v>1.0122293104978666</v>
      </c>
      <c r="EV243">
        <f t="shared" si="274"/>
        <v>1.017178946849121</v>
      </c>
      <c r="EW243" s="30">
        <f t="shared" si="275"/>
        <v>0.77929290200392287</v>
      </c>
      <c r="EX243" s="30">
        <f>'Config sheet'!$C$123/('Config sheet'!$F$17*10^-3)</f>
        <v>1.2841244171864261</v>
      </c>
      <c r="EY243" s="30">
        <f t="shared" si="276"/>
        <v>0.72134872027976926</v>
      </c>
      <c r="EZ243" s="30">
        <f>'Config sheet'!$N$123/('Config sheet'!$Q$17*10^-3)</f>
        <v>1.4616189626248377</v>
      </c>
      <c r="FA243" s="1" t="s">
        <v>650</v>
      </c>
      <c r="FB243" s="30">
        <f t="shared" si="277"/>
        <v>-3.0579302255209768</v>
      </c>
      <c r="FC243" s="30"/>
    </row>
    <row r="244" spans="1:159" x14ac:dyDescent="0.25">
      <c r="A244" s="1">
        <v>43492</v>
      </c>
      <c r="B244" s="2">
        <v>0.20972222222222223</v>
      </c>
      <c r="C244">
        <v>23.42</v>
      </c>
      <c r="D244">
        <v>76.150000000000006</v>
      </c>
      <c r="E244">
        <v>20.66</v>
      </c>
      <c r="F244">
        <v>20.59</v>
      </c>
      <c r="G244">
        <v>75.040000000000006</v>
      </c>
      <c r="H244">
        <v>66.37</v>
      </c>
      <c r="I244">
        <v>71.680000000000007</v>
      </c>
      <c r="J244">
        <v>72.03</v>
      </c>
      <c r="K244">
        <v>72.11</v>
      </c>
      <c r="L244">
        <v>69.599999999999994</v>
      </c>
      <c r="M244">
        <v>21.88</v>
      </c>
      <c r="N244">
        <v>34.49</v>
      </c>
      <c r="O244">
        <v>34.020000000000003</v>
      </c>
      <c r="P244">
        <v>33.950000000000003</v>
      </c>
      <c r="Q244">
        <v>62.73</v>
      </c>
      <c r="R244">
        <v>3.72</v>
      </c>
      <c r="S244">
        <v>73.930000000000007</v>
      </c>
      <c r="T244">
        <v>74.790000000000006</v>
      </c>
      <c r="U244">
        <v>71.59</v>
      </c>
      <c r="V244">
        <v>71.59</v>
      </c>
      <c r="W244">
        <v>3.18</v>
      </c>
      <c r="X244">
        <v>2.4700000000000002</v>
      </c>
      <c r="Y244">
        <v>3.52</v>
      </c>
      <c r="Z244">
        <v>3.58</v>
      </c>
      <c r="AA244">
        <v>4.66</v>
      </c>
      <c r="AB244">
        <v>4.32</v>
      </c>
      <c r="AC244">
        <v>3.9</v>
      </c>
      <c r="AD244">
        <v>1.87</v>
      </c>
      <c r="AE244">
        <v>1.75</v>
      </c>
      <c r="AF244">
        <v>2.0699999999999998</v>
      </c>
      <c r="AH244" s="4" t="str">
        <f t="shared" si="281"/>
        <v>ON</v>
      </c>
      <c r="AI244" s="31">
        <f>M244+'Config sheet'!$D$9-'Config sheet'!$C$139</f>
        <v>22.838899999999999</v>
      </c>
      <c r="AJ244" s="31">
        <f>N244+'Config sheet'!$D$9+'Config sheet'!$C$140</f>
        <v>35.8489</v>
      </c>
      <c r="AK244" s="25">
        <f t="shared" si="212"/>
        <v>1.5696421456374869</v>
      </c>
      <c r="AL244" s="46">
        <f>'Config sheet'!$C$47</f>
        <v>3546.9708798579968</v>
      </c>
      <c r="AM244" s="4">
        <f>'Config sheet'!$C$42</f>
        <v>1817.9423322060413</v>
      </c>
      <c r="AN244" s="25">
        <f>'Config sheet'!$C$46</f>
        <v>1729.0285476519553</v>
      </c>
      <c r="AO244" s="25">
        <f t="shared" si="213"/>
        <v>1.5702226373390222</v>
      </c>
      <c r="AP244" s="25">
        <f>'Config sheet'!$C$50/100*GERC_A_PARA!AM244</f>
        <v>351.771841281869</v>
      </c>
      <c r="AQ244" s="25">
        <f t="shared" si="214"/>
        <v>351.771841281869</v>
      </c>
      <c r="AR244" s="25">
        <f t="shared" si="215"/>
        <v>468.76716072663021</v>
      </c>
      <c r="AS244" s="27">
        <f t="shared" si="216"/>
        <v>2169.7141734879106</v>
      </c>
      <c r="AT244" s="25">
        <f t="shared" si="217"/>
        <v>1628.1950055548155</v>
      </c>
      <c r="AU244" s="25">
        <f>'Config sheet'!$C$51/100*GERC_A_PARA!AN244</f>
        <v>266.0974934836359</v>
      </c>
      <c r="AV244" s="25">
        <f t="shared" si="218"/>
        <v>266.0974934836359</v>
      </c>
      <c r="AW244" s="25">
        <f t="shared" si="219"/>
        <v>354.59849782816087</v>
      </c>
      <c r="AX244" s="27">
        <f t="shared" si="220"/>
        <v>1995.1260411355911</v>
      </c>
      <c r="AY244" s="25">
        <f t="shared" si="221"/>
        <v>1497.1807325235325</v>
      </c>
      <c r="AZ244" s="31">
        <f t="shared" si="258"/>
        <v>93.564409752052512</v>
      </c>
      <c r="BA244" s="31">
        <f t="shared" si="259"/>
        <v>94.881460779539438</v>
      </c>
      <c r="BB244" s="31">
        <f t="shared" si="260"/>
        <v>70.212522237931992</v>
      </c>
      <c r="BC244" s="31">
        <f t="shared" si="261"/>
        <v>71.200862513908447</v>
      </c>
      <c r="BD244" s="25">
        <f t="shared" si="222"/>
        <v>94.222935265795968</v>
      </c>
      <c r="BE244">
        <f>'Config sheet'!$D$59</f>
        <v>82.44</v>
      </c>
      <c r="BF244" s="30">
        <f t="shared" si="262"/>
        <v>82.464813820858097</v>
      </c>
      <c r="BG244" s="19">
        <f>Coeff_Summary!$B$10+Coeff_Summary!$D$10*(C244)+Coeff_Summary!$E$10*AI244*100+Coeff_Summary!$F$10*(C244)^2+Coeff_Summary!$G$10*(C244)*AI244*100+Coeff_Summary!$H$10*(AI244*100)^2</f>
        <v>0.96028685125909574</v>
      </c>
      <c r="BH244" s="19">
        <f>Coeff_Summary!$B$8+Coeff_Summary!$D$8*(D244)+Coeff_Summary!$E$8*AJ244*100+Coeff_Summary!$F$8*(D244)^2+Coeff_Summary!$G$8*(D244)*AJ244*100+Coeff_Summary!$H$8*(AJ244*100)^2</f>
        <v>0.97226635994494082</v>
      </c>
      <c r="BI244" s="30">
        <f t="shared" si="263"/>
        <v>0.96627660560201822</v>
      </c>
      <c r="BJ244" s="30">
        <f>BG244*8314.4*(GERC_A_PARA!C244+273)/('Config sheet'!$C$28*AI244*10^5)</f>
        <v>6.3278530765001284E-2</v>
      </c>
      <c r="BK244">
        <f>BH244*(8314.4/'Config sheet'!$C$28)*(BT244/(AJ244*10^5))</f>
        <v>4.8077796670235658E-2</v>
      </c>
      <c r="BL244" s="30">
        <f t="shared" si="264"/>
        <v>3342.0600760252337</v>
      </c>
      <c r="BM244" s="30">
        <f t="shared" si="223"/>
        <v>52815.070698096759</v>
      </c>
      <c r="BN244" s="30">
        <f t="shared" si="224"/>
        <v>2507.9457886846649</v>
      </c>
      <c r="BO244" s="30">
        <f t="shared" si="225"/>
        <v>52164.324540215501</v>
      </c>
      <c r="BP244" s="19">
        <f>(Coeff_Summary!$B$4+Coeff_Summary!$D$4*(C244)+Coeff_Summary!$E$4*AI244*100+Coeff_Summary!$F$4*(C244)^2+Coeff_Summary!$G$4*(C244)*AI244*100+Coeff_Summary!$H$4*(AI244*100)^2+Coeff_Summary!$B$2+Coeff_Summary!$D$2*(D244)+Coeff_Summary!$E$2*AJ244*100+Coeff_Summary!$F$2*(D244)^2+Coeff_Summary!$G$2*(D244)*AJ244*100+Coeff_Summary!$H$2*(AJ244*100)^2)/2</f>
        <v>1.3628677994103269</v>
      </c>
      <c r="BQ244" s="30">
        <f t="shared" si="265"/>
        <v>3.7558245775046331</v>
      </c>
      <c r="BR244" s="30">
        <f>BI244*(8314.4/'Config sheet'!$C$28)*(273+C244)*BQ244*((AK244^(1/BQ244))-1)</f>
        <v>69660.864107367495</v>
      </c>
      <c r="BS244" s="30">
        <f t="shared" si="226"/>
        <v>334.2258501103147</v>
      </c>
      <c r="BT244" s="30">
        <f t="shared" si="227"/>
        <v>349.15</v>
      </c>
      <c r="BU244" s="52">
        <f t="shared" si="228"/>
        <v>71.697041741541227</v>
      </c>
      <c r="BV244" s="30">
        <f t="shared" si="229"/>
        <v>1425.4204502389887</v>
      </c>
      <c r="BW244" s="65">
        <f>Coeff_Summary!$B$8+Coeff_Summary!$D$8*(BS244-273)+Coeff_Summary!$E$8*AJ244*100+Coeff_Summary!$F$8*(BS244-273)^2+Coeff_Summary!$G$8*(BS244-273)*AJ244*100+Coeff_Summary!$H$8*(AJ244*100)^2</f>
        <v>0.96523830566457536</v>
      </c>
      <c r="BX244" s="30">
        <f>BW244*(8314.4/'Config sheet'!$C$28)*(BS244/(AI244*10^5))</f>
        <v>7.1717061535532936E-2</v>
      </c>
      <c r="BY244" s="30">
        <f t="shared" si="230"/>
        <v>1.1333553524159716</v>
      </c>
      <c r="BZ244" s="30">
        <f t="shared" si="231"/>
        <v>1.0124749273304512</v>
      </c>
      <c r="CA244" s="30">
        <f>('Config sheet'!$C$132*(AJ244-AI244) - 'Config sheet'!$C$133*GERC_A_PARA!AJ244)*10^5</f>
        <v>96394.836814837312</v>
      </c>
      <c r="CB244" s="30">
        <f>('Config sheet'!$C$132*(AJ244-AI244) + 'Config sheet'!$C$133*AI244)*10^5</f>
        <v>120974.77816554143</v>
      </c>
      <c r="CC244" s="30">
        <f>'Config sheet'!$C$148</f>
        <v>386976</v>
      </c>
      <c r="CD244" s="30">
        <f t="shared" si="266"/>
        <v>14.924149889685282</v>
      </c>
      <c r="CE244" s="30"/>
      <c r="CF244" s="30"/>
      <c r="CG244" s="30"/>
      <c r="CH244" s="30"/>
      <c r="CI244" s="30"/>
      <c r="CJ244" s="30"/>
      <c r="CK244" s="30"/>
      <c r="CL244" s="30"/>
      <c r="CM244" s="46">
        <f>P244+'Config sheet'!$O$9-'Config sheet'!$C$139</f>
        <v>34.908900000000003</v>
      </c>
      <c r="CN244" s="46">
        <f>Q244+'Config sheet'!$O$9+'Config sheet'!C$140</f>
        <v>64.088899999999995</v>
      </c>
      <c r="CO244" s="27">
        <f t="shared" si="232"/>
        <v>1.8358899879400379</v>
      </c>
      <c r="CP244" s="46">
        <f>'Config sheet'!$N$47</f>
        <v>1852.7346826837274</v>
      </c>
      <c r="CQ244" s="27">
        <f>'Config sheet'!$N$42</f>
        <v>970.82423361890676</v>
      </c>
      <c r="CR244" s="27">
        <f>'Config sheet'!$N$46</f>
        <v>881.91044906482068</v>
      </c>
      <c r="CS244" s="27">
        <f t="shared" si="233"/>
        <v>1.3889681318453631</v>
      </c>
      <c r="CT244" s="27">
        <f>'Config sheet'!$N$50/100*GERC_A_PARA!CQ244</f>
        <v>274.64617569078871</v>
      </c>
      <c r="CU244" s="27">
        <f t="shared" si="234"/>
        <v>274.64617569078871</v>
      </c>
      <c r="CV244" s="27">
        <f t="shared" si="235"/>
        <v>425.33616251192086</v>
      </c>
      <c r="CW244" s="27">
        <f t="shared" si="236"/>
        <v>1245.4704093096955</v>
      </c>
      <c r="CX244" s="27">
        <f t="shared" si="237"/>
        <v>804.2196149812728</v>
      </c>
      <c r="CY244" s="27">
        <f>'Config sheet'!$N$51/100*GERC_A_PARA!CR244</f>
        <v>198.78261521921058</v>
      </c>
      <c r="CZ244" s="27">
        <f t="shared" si="238"/>
        <v>198.78261521921058</v>
      </c>
      <c r="DA244" s="27">
        <f t="shared" si="239"/>
        <v>307.84857833452247</v>
      </c>
      <c r="DB244" s="27">
        <f t="shared" si="240"/>
        <v>1080.6930642840312</v>
      </c>
      <c r="DC244" s="27">
        <f t="shared" si="241"/>
        <v>697.82032039857449</v>
      </c>
      <c r="DD244" s="50">
        <f t="shared" si="242"/>
        <v>84.478139131384211</v>
      </c>
      <c r="DE244" s="50">
        <f t="shared" si="243"/>
        <v>87.632988901428078</v>
      </c>
      <c r="DF244" s="50">
        <f t="shared" si="244"/>
        <v>54.548848385913494</v>
      </c>
      <c r="DG244" s="50">
        <f t="shared" si="245"/>
        <v>56.585983952060481</v>
      </c>
      <c r="DH244" s="27">
        <f t="shared" si="246"/>
        <v>86.055564016406151</v>
      </c>
      <c r="DI244">
        <f>'Config sheet'!$N$59</f>
        <v>71.978923438716066</v>
      </c>
      <c r="DJ244" s="21">
        <f t="shared" si="267"/>
        <v>70.811490092696573</v>
      </c>
      <c r="DK244" s="19">
        <f>Coeff_Summary!$B$11+Coeff_Summary!$D$11*(F244)+Coeff_Summary!$E$11*CM244*100+Coeff_Summary!$F$11*(F244)^2+Coeff_Summary!$G$11*(F244)*CM244*100+Coeff_Summary!$H$11*(CM244*100)^2</f>
        <v>0.93903016720613353</v>
      </c>
      <c r="DL244" s="19">
        <f>Coeff_Summary!$B$9+Coeff_Summary!$D$9*(G244)+Coeff_Summary!$E$9*CN244*100+Coeff_Summary!$F$9*(G244)^2+Coeff_Summary!$G$9*(G244)*CN244*100+Coeff_Summary!$H$9*(CN244*100)^2</f>
        <v>0.95525678720499785</v>
      </c>
      <c r="DM244" s="30">
        <f t="shared" si="268"/>
        <v>0.94714347720556569</v>
      </c>
      <c r="DN244">
        <f>DK244*8314.4*(GERC_A_PARA!F244+273)/('Config sheet'!$N$28*GERC_A_PARA!CM244*10^5)</f>
        <v>4.0096616242726875E-2</v>
      </c>
      <c r="DO244">
        <f>DL244*(8314.4/'Config sheet'!$N$28)*((GERC_A_PARA!G244+273)/(GERC_A_PARA!CN244*10^5))</f>
        <v>2.633841031796462E-2</v>
      </c>
      <c r="DP244" s="30">
        <f t="shared" si="269"/>
        <v>1594.3812809110543</v>
      </c>
      <c r="DQ244" s="30">
        <f t="shared" si="247"/>
        <v>39763.48705485239</v>
      </c>
      <c r="DR244" s="30">
        <f t="shared" si="248"/>
        <v>1029.5167916340274</v>
      </c>
      <c r="DS244" s="30">
        <f t="shared" si="249"/>
        <v>39088.038313831938</v>
      </c>
      <c r="DT244" s="19">
        <f>(Coeff_Summary!$B$5+Coeff_Summary!$D$5*(F244)+Coeff_Summary!$E$5*CM244*100+Coeff_Summary!$F$5*(F244)^2+Coeff_Summary!$G$5*(F244)*CM244*100+Coeff_Summary!$H$5*(CM244*100)^2+Coeff_Summary!$B$3+Coeff_Summary!$D$3*(G244)+Coeff_Summary!$E$3*CN244*100+Coeff_Summary!$F$3*(G244)^2+Coeff_Summary!$G$3*(G244)*CN244*100+Coeff_Summary!$H$3*(CN244*100)^2)/2</f>
        <v>1.4155776219429042</v>
      </c>
      <c r="DU244" s="30">
        <f t="shared" si="270"/>
        <v>3.4062893360927626</v>
      </c>
      <c r="DV244" s="30">
        <f>DM244*(8314.4/'Config sheet'!$N$28)*(273+F244)*DU244*((CO244^(1/DU244))-1)</f>
        <v>93897.106785338809</v>
      </c>
      <c r="DW244" s="30">
        <f t="shared" si="250"/>
        <v>350.91338374570176</v>
      </c>
      <c r="DX244" s="30">
        <f t="shared" si="251"/>
        <v>348.04</v>
      </c>
      <c r="DY244" s="30">
        <f t="shared" si="252"/>
        <v>105.27710513443849</v>
      </c>
      <c r="DZ244" s="30">
        <f t="shared" si="253"/>
        <v>985.14518353439723</v>
      </c>
      <c r="EA244" s="65">
        <f>Coeff_Summary!$B$9+Coeff_Summary!$D$9*(DW244-273)+Coeff_Summary!$E$9*CN244*100+Coeff_Summary!$F$9*(DW244-273)^2+Coeff_Summary!$G$9*(DW244-273)*CN244*100+Coeff_Summary!$H$9*(CN244*100)^2</f>
        <v>0.95734322916484993</v>
      </c>
      <c r="EB244" s="30">
        <f>EA244*(8314.4/'Config sheet'!$C$28)*(DW244/(CM244*10^5))</f>
        <v>4.8860119290214644E-2</v>
      </c>
      <c r="EC244" s="30">
        <f t="shared" si="254"/>
        <v>1.2185596658440569</v>
      </c>
      <c r="ED244" s="30">
        <f t="shared" si="255"/>
        <v>1.0172801903128874</v>
      </c>
      <c r="EE244" s="30">
        <f>('Config sheet'!$N$132*(CN244-CM244) - 'Config sheet'!$N$133*GERC_A_PARA!CN244)*10^5</f>
        <v>106599.10204420738</v>
      </c>
      <c r="EF244" s="30">
        <f>('Config sheet'!$N$132*(CN244-CM244) + 'Config sheet'!$N$133*CM244)*10^5</f>
        <v>148061.89529678685</v>
      </c>
      <c r="EG244" s="30">
        <f>'Config sheet'!$N$148</f>
        <v>386976</v>
      </c>
      <c r="EH244" s="30">
        <f t="shared" si="256"/>
        <v>2410.5656337733858</v>
      </c>
      <c r="EI244" s="30">
        <f>'Config sheet'!$E$127+'Config sheet'!$P$127</f>
        <v>3308.2</v>
      </c>
      <c r="EJ244" s="30"/>
      <c r="EK244" s="63">
        <f t="shared" si="257"/>
        <v>52815.070698096759</v>
      </c>
      <c r="EL244" s="63">
        <f t="shared" si="278"/>
        <v>52164.324540215501</v>
      </c>
      <c r="EM244" s="63">
        <f t="shared" si="279"/>
        <v>39763.48705485239</v>
      </c>
      <c r="EN244" s="63">
        <f t="shared" si="280"/>
        <v>39088.038313831938</v>
      </c>
      <c r="EO244" s="30">
        <f>BL244*(('Config sheet'!$D$8+273)/(C244+273))*(GERC_A_PARA!AI244/'Config sheet'!$D$7)*(1/GERC_A_PARA!BG244)*24*10^-3</f>
        <v>1833.0398482763424</v>
      </c>
      <c r="EP244" s="30">
        <f>BN244*(('Config sheet'!$D$8+273)/(D244+273))*(GERC_A_PARA!AJ244/'Config sheet'!$D$7)*(1/GERC_A_PARA!BH244)*24*10^-3</f>
        <v>1810.4545592150512</v>
      </c>
      <c r="EQ244" s="30">
        <f t="shared" si="271"/>
        <v>1821.7472037456969</v>
      </c>
      <c r="ER244" s="30">
        <f>DP244*(('Config sheet'!$D$8+273)/(F244+273))*(CM244/'Config sheet'!$D$7)*(1/DK244)*24*10^-3</f>
        <v>1380.0617004682247</v>
      </c>
      <c r="ES244" s="30">
        <f>DR244*(('Config sheet'!$D$8+273)/(G244+273))*(CN244/'Config sheet'!$D$7)*(1/DL244)*24*10^-3</f>
        <v>1356.6190648456015</v>
      </c>
      <c r="ET244" s="30">
        <f t="shared" si="272"/>
        <v>1368.3403826569131</v>
      </c>
      <c r="EU244">
        <f t="shared" si="273"/>
        <v>1.0124749273304507</v>
      </c>
      <c r="EV244">
        <f t="shared" si="274"/>
        <v>1.0172801903128872</v>
      </c>
      <c r="EW244" s="30">
        <f t="shared" si="275"/>
        <v>0.78244689894853681</v>
      </c>
      <c r="EX244" s="30">
        <f>'Config sheet'!$C$123/('Config sheet'!$F$17*10^-3)</f>
        <v>1.2841244171864261</v>
      </c>
      <c r="EY244" s="30">
        <f t="shared" si="276"/>
        <v>0.71995623020460453</v>
      </c>
      <c r="EZ244" s="30">
        <f>'Config sheet'!$N$123/('Config sheet'!$Q$17*10^-3)</f>
        <v>1.4616189626248377</v>
      </c>
      <c r="FA244" s="1" t="s">
        <v>651</v>
      </c>
      <c r="FB244" s="30">
        <f t="shared" si="277"/>
        <v>-2.8733837457017444</v>
      </c>
      <c r="FC244" s="30"/>
    </row>
    <row r="245" spans="1:159" x14ac:dyDescent="0.25">
      <c r="A245" s="1">
        <v>43492</v>
      </c>
      <c r="B245" s="2">
        <v>0.25138888888888888</v>
      </c>
      <c r="C245">
        <v>24.11</v>
      </c>
      <c r="D245">
        <v>76.72</v>
      </c>
      <c r="E245">
        <v>20.98</v>
      </c>
      <c r="F245">
        <v>20.89</v>
      </c>
      <c r="G245">
        <v>75.72</v>
      </c>
      <c r="H245">
        <v>65.989999999999995</v>
      </c>
      <c r="I245">
        <v>71.22</v>
      </c>
      <c r="J245">
        <v>71.66</v>
      </c>
      <c r="K245">
        <v>71.72</v>
      </c>
      <c r="L245">
        <v>69.12</v>
      </c>
      <c r="M245">
        <v>21.68</v>
      </c>
      <c r="N245">
        <v>34.270000000000003</v>
      </c>
      <c r="O245">
        <v>33.81</v>
      </c>
      <c r="P245">
        <v>33.72</v>
      </c>
      <c r="Q245">
        <v>62.76</v>
      </c>
      <c r="R245">
        <v>3.73</v>
      </c>
      <c r="S245">
        <v>73.5</v>
      </c>
      <c r="T245">
        <v>74.58</v>
      </c>
      <c r="U245">
        <v>71.77</v>
      </c>
      <c r="V245">
        <v>71.77</v>
      </c>
      <c r="W245">
        <v>3.19</v>
      </c>
      <c r="X245">
        <v>2.58</v>
      </c>
      <c r="Y245">
        <v>3.55</v>
      </c>
      <c r="Z245">
        <v>3.69</v>
      </c>
      <c r="AA245">
        <v>4.68</v>
      </c>
      <c r="AB245">
        <v>4.38</v>
      </c>
      <c r="AC245">
        <v>3.92</v>
      </c>
      <c r="AD245">
        <v>1.88</v>
      </c>
      <c r="AE245">
        <v>1.44</v>
      </c>
      <c r="AF245">
        <v>1.75</v>
      </c>
      <c r="AH245" s="4" t="str">
        <f t="shared" si="281"/>
        <v>ON</v>
      </c>
      <c r="AI245" s="31">
        <f>M245+'Config sheet'!$D$9-'Config sheet'!$C$139</f>
        <v>22.6389</v>
      </c>
      <c r="AJ245" s="31">
        <f>N245+'Config sheet'!$D$9+'Config sheet'!$C$140</f>
        <v>35.628900000000002</v>
      </c>
      <c r="AK245" s="25">
        <f t="shared" si="212"/>
        <v>1.5737911294276667</v>
      </c>
      <c r="AL245" s="46">
        <f>'Config sheet'!$C$47</f>
        <v>3546.9708798579968</v>
      </c>
      <c r="AM245" s="4">
        <f>'Config sheet'!$C$42</f>
        <v>1817.9423322060413</v>
      </c>
      <c r="AN245" s="25">
        <f>'Config sheet'!$C$46</f>
        <v>1729.0285476519553</v>
      </c>
      <c r="AO245" s="25">
        <f t="shared" si="213"/>
        <v>1.5612891661596771</v>
      </c>
      <c r="AP245" s="25">
        <f>'Config sheet'!$C$50/100*GERC_A_PARA!AM245</f>
        <v>351.771841281869</v>
      </c>
      <c r="AQ245" s="25">
        <f t="shared" si="214"/>
        <v>351.771841281869</v>
      </c>
      <c r="AR245" s="25">
        <f t="shared" si="215"/>
        <v>470.33247312635922</v>
      </c>
      <c r="AS245" s="27">
        <f t="shared" si="216"/>
        <v>2169.7141734879106</v>
      </c>
      <c r="AT245" s="25">
        <f t="shared" si="217"/>
        <v>1622.7762135789383</v>
      </c>
      <c r="AU245" s="25">
        <f>'Config sheet'!$C$51/100*GERC_A_PARA!AN245</f>
        <v>266.0974934836359</v>
      </c>
      <c r="AV245" s="25">
        <f t="shared" si="218"/>
        <v>266.0974934836359</v>
      </c>
      <c r="AW245" s="25">
        <f t="shared" si="219"/>
        <v>355.7825769874504</v>
      </c>
      <c r="AX245" s="27">
        <f t="shared" si="220"/>
        <v>1995.1260411355911</v>
      </c>
      <c r="AY245" s="25">
        <f t="shared" si="221"/>
        <v>1492.1979688421809</v>
      </c>
      <c r="AZ245" s="31">
        <f t="shared" si="258"/>
        <v>93.478306228744955</v>
      </c>
      <c r="BA245" s="31">
        <f t="shared" si="259"/>
        <v>94.812978442397153</v>
      </c>
      <c r="BB245" s="31">
        <f t="shared" si="260"/>
        <v>69.914449417915662</v>
      </c>
      <c r="BC245" s="31">
        <f t="shared" si="261"/>
        <v>70.9126796676438</v>
      </c>
      <c r="BD245" s="25">
        <f t="shared" si="222"/>
        <v>94.145642335571054</v>
      </c>
      <c r="BE245">
        <f>'Config sheet'!$D$59</f>
        <v>82.44</v>
      </c>
      <c r="BF245" s="30">
        <f t="shared" si="262"/>
        <v>82.279603439175389</v>
      </c>
      <c r="BG245" s="19">
        <f>Coeff_Summary!$B$10+Coeff_Summary!$D$10*(C245)+Coeff_Summary!$E$10*AI245*100+Coeff_Summary!$F$10*(C245)^2+Coeff_Summary!$G$10*(C245)*AI245*100+Coeff_Summary!$H$10*(AI245*100)^2</f>
        <v>0.96098323392785368</v>
      </c>
      <c r="BH245" s="19">
        <f>Coeff_Summary!$B$8+Coeff_Summary!$D$8*(D245)+Coeff_Summary!$E$8*AJ245*100+Coeff_Summary!$F$8*(D245)^2+Coeff_Summary!$G$8*(D245)*AJ245*100+Coeff_Summary!$H$8*(AJ245*100)^2</f>
        <v>0.97265617406578531</v>
      </c>
      <c r="BI245" s="30">
        <f t="shared" si="263"/>
        <v>0.96681970399681949</v>
      </c>
      <c r="BJ245" s="30">
        <f>BG245*8314.4*(GERC_A_PARA!C245+273)/('Config sheet'!$C$28*AI245*10^5)</f>
        <v>6.4032556818124961E-2</v>
      </c>
      <c r="BK245">
        <f>BH245*(8314.4/'Config sheet'!$C$28)*(BT245/(AJ245*10^5))</f>
        <v>4.8473065728360236E-2</v>
      </c>
      <c r="BL245" s="30">
        <f t="shared" si="264"/>
        <v>3339.3185182979673</v>
      </c>
      <c r="BM245" s="30">
        <f t="shared" si="223"/>
        <v>52150.322964344676</v>
      </c>
      <c r="BN245" s="30">
        <f t="shared" si="224"/>
        <v>2497.548629802413</v>
      </c>
      <c r="BO245" s="30">
        <f t="shared" si="225"/>
        <v>51524.461931054779</v>
      </c>
      <c r="BP245" s="19">
        <f>(Coeff_Summary!$B$4+Coeff_Summary!$D$4*(C245)+Coeff_Summary!$E$4*AI245*100+Coeff_Summary!$F$4*(C245)^2+Coeff_Summary!$G$4*(C245)*AI245*100+Coeff_Summary!$H$4*(AI245*100)^2+Coeff_Summary!$B$2+Coeff_Summary!$D$2*(D245)+Coeff_Summary!$E$2*AJ245*100+Coeff_Summary!$F$2*(D245)^2+Coeff_Summary!$G$2*(D245)*AJ245*100+Coeff_Summary!$H$2*(AJ245*100)^2)/2</f>
        <v>1.361578709522556</v>
      </c>
      <c r="BQ245" s="30">
        <f t="shared" si="265"/>
        <v>3.7656495630521021</v>
      </c>
      <c r="BR245" s="30">
        <f>BI245*(8314.4/'Config sheet'!$C$28)*(273+C245)*BQ245*((AK245^(1/BQ245))-1)</f>
        <v>70285.21795667558</v>
      </c>
      <c r="BS245" s="30">
        <f t="shared" si="226"/>
        <v>335.13380000280256</v>
      </c>
      <c r="BT245" s="30">
        <f t="shared" si="227"/>
        <v>349.72</v>
      </c>
      <c r="BU245" s="52">
        <f t="shared" si="228"/>
        <v>72.274852694929791</v>
      </c>
      <c r="BV245" s="30">
        <f t="shared" si="229"/>
        <v>1408.7414145782302</v>
      </c>
      <c r="BW245" s="65">
        <f>Coeff_Summary!$B$8+Coeff_Summary!$D$8*(BS245-273)+Coeff_Summary!$E$8*AJ245*100+Coeff_Summary!$F$8*(BS245-273)^2+Coeff_Summary!$G$8*(BS245-273)*AJ245*100+Coeff_Summary!$H$8*(AJ245*100)^2</f>
        <v>0.96587979046050532</v>
      </c>
      <c r="BX245" s="30">
        <f>BW245*(8314.4/'Config sheet'!$C$28)*(BS245/(AI245*10^5))</f>
        <v>7.2595395168880583E-2</v>
      </c>
      <c r="BY245" s="30">
        <f t="shared" si="230"/>
        <v>1.1337263226123719</v>
      </c>
      <c r="BZ245" s="30">
        <f t="shared" si="231"/>
        <v>1.0121468717931954</v>
      </c>
      <c r="CA245" s="30">
        <f>('Config sheet'!$C$132*(AJ245-AI245) - 'Config sheet'!$C$133*GERC_A_PARA!AJ245)*10^5</f>
        <v>96315.711275054477</v>
      </c>
      <c r="CB245" s="30">
        <f>('Config sheet'!$C$132*(AJ245-AI245) + 'Config sheet'!$C$133*AI245)*10^5</f>
        <v>120719.74595746816</v>
      </c>
      <c r="CC245" s="30">
        <f>'Config sheet'!$C$148</f>
        <v>386976</v>
      </c>
      <c r="CD245" s="30">
        <f t="shared" si="266"/>
        <v>14.586199997197468</v>
      </c>
      <c r="CE245" s="30"/>
      <c r="CF245" s="30"/>
      <c r="CG245" s="30"/>
      <c r="CH245" s="30"/>
      <c r="CI245" s="30"/>
      <c r="CJ245" s="30"/>
      <c r="CK245" s="30"/>
      <c r="CL245" s="30"/>
      <c r="CM245" s="46">
        <f>P245+'Config sheet'!$O$9-'Config sheet'!$C$139</f>
        <v>34.678899999999999</v>
      </c>
      <c r="CN245" s="46">
        <f>Q245+'Config sheet'!$O$9+'Config sheet'!C$140</f>
        <v>64.118899999999996</v>
      </c>
      <c r="CO245" s="27">
        <f t="shared" si="232"/>
        <v>1.8489311944727196</v>
      </c>
      <c r="CP245" s="46">
        <f>'Config sheet'!$N$47</f>
        <v>1852.7346826837274</v>
      </c>
      <c r="CQ245" s="27">
        <f>'Config sheet'!$N$42</f>
        <v>970.82423361890676</v>
      </c>
      <c r="CR245" s="27">
        <f>'Config sheet'!$N$46</f>
        <v>881.91044906482068</v>
      </c>
      <c r="CS245" s="27">
        <f t="shared" si="233"/>
        <v>1.3856748559352376</v>
      </c>
      <c r="CT245" s="27">
        <f>'Config sheet'!$N$50/100*GERC_A_PARA!CQ245</f>
        <v>274.64617569078871</v>
      </c>
      <c r="CU245" s="27">
        <f t="shared" si="234"/>
        <v>274.64617569078871</v>
      </c>
      <c r="CV245" s="27">
        <f t="shared" si="235"/>
        <v>427.95909327297477</v>
      </c>
      <c r="CW245" s="27">
        <f t="shared" si="236"/>
        <v>1245.4704093096955</v>
      </c>
      <c r="CX245" s="27">
        <f t="shared" si="237"/>
        <v>799.29061031719436</v>
      </c>
      <c r="CY245" s="27">
        <f>'Config sheet'!$N$51/100*GERC_A_PARA!CR245</f>
        <v>198.78261521921058</v>
      </c>
      <c r="CZ245" s="27">
        <f t="shared" si="238"/>
        <v>198.78261521921058</v>
      </c>
      <c r="DA245" s="27">
        <f t="shared" si="239"/>
        <v>309.74699557958257</v>
      </c>
      <c r="DB245" s="27">
        <f t="shared" si="240"/>
        <v>1080.6930642840312</v>
      </c>
      <c r="DC245" s="27">
        <f t="shared" si="241"/>
        <v>693.54342942270171</v>
      </c>
      <c r="DD245" s="50">
        <f t="shared" si="242"/>
        <v>84.207963473399602</v>
      </c>
      <c r="DE245" s="50">
        <f t="shared" si="243"/>
        <v>87.417726995066374</v>
      </c>
      <c r="DF245" s="50">
        <f t="shared" si="244"/>
        <v>54.041134992140371</v>
      </c>
      <c r="DG245" s="50">
        <f t="shared" si="245"/>
        <v>56.101026439604652</v>
      </c>
      <c r="DH245" s="27">
        <f t="shared" si="246"/>
        <v>85.812845234232981</v>
      </c>
      <c r="DI245">
        <f>'Config sheet'!$N$59</f>
        <v>71.978923438716066</v>
      </c>
      <c r="DJ245" s="21">
        <f t="shared" si="267"/>
        <v>70.441962975052746</v>
      </c>
      <c r="DK245" s="19">
        <f>Coeff_Summary!$B$11+Coeff_Summary!$D$11*(F245)+Coeff_Summary!$E$11*CM245*100+Coeff_Summary!$F$11*(F245)^2+Coeff_Summary!$G$11*(F245)*CM245*100+Coeff_Summary!$H$11*(CM245*100)^2</f>
        <v>0.93965634415409127</v>
      </c>
      <c r="DL245" s="19">
        <f>Coeff_Summary!$B$9+Coeff_Summary!$D$9*(G245)+Coeff_Summary!$E$9*CN245*100+Coeff_Summary!$F$9*(G245)^2+Coeff_Summary!$G$9*(G245)*CN245*100+Coeff_Summary!$H$9*(CN245*100)^2</f>
        <v>0.95574235865748336</v>
      </c>
      <c r="DM245" s="30">
        <f t="shared" si="268"/>
        <v>0.94769935140578732</v>
      </c>
      <c r="DN245">
        <f>DK245*8314.4*(GERC_A_PARA!F245+273)/('Config sheet'!$N$28*GERC_A_PARA!CM245*10^5)</f>
        <v>4.0430734426271833E-2</v>
      </c>
      <c r="DO245">
        <f>DL245*(8314.4/'Config sheet'!$N$28)*((GERC_A_PARA!G245+273)/(GERC_A_PARA!CN245*10^5))</f>
        <v>2.6390931042880358E-2</v>
      </c>
      <c r="DP245" s="30">
        <f t="shared" si="269"/>
        <v>1589.8843458523445</v>
      </c>
      <c r="DQ245" s="30">
        <f t="shared" si="247"/>
        <v>39323.657321921906</v>
      </c>
      <c r="DR245" s="30">
        <f t="shared" si="248"/>
        <v>1020.3210125517201</v>
      </c>
      <c r="DS245" s="30">
        <f t="shared" si="249"/>
        <v>38661.804348391044</v>
      </c>
      <c r="DT245" s="19">
        <f>(Coeff_Summary!$B$5+Coeff_Summary!$D$5*(F245)+Coeff_Summary!$E$5*CM245*100+Coeff_Summary!$F$5*(F245)^2+Coeff_Summary!$G$5*(F245)*CM245*100+Coeff_Summary!$H$5*(CM245*100)^2+Coeff_Summary!$B$3+Coeff_Summary!$D$3*(G245)+Coeff_Summary!$E$3*CN245*100+Coeff_Summary!$F$3*(G245)^2+Coeff_Summary!$G$3*(G245)*CN245*100+Coeff_Summary!$H$3*(CN245*100)^2)/2</f>
        <v>1.4142876041829482</v>
      </c>
      <c r="DU245" s="30">
        <f t="shared" si="270"/>
        <v>3.4137820922066568</v>
      </c>
      <c r="DV245" s="30">
        <f>DM245*(8314.4/'Config sheet'!$N$28)*(273+F245)*DU245*((CO245^(1/DU245))-1)</f>
        <v>95226.421103665285</v>
      </c>
      <c r="DW245" s="30">
        <f t="shared" si="250"/>
        <v>351.86329684041499</v>
      </c>
      <c r="DX245" s="30">
        <f t="shared" si="251"/>
        <v>348.72</v>
      </c>
      <c r="DY245" s="30">
        <f t="shared" si="252"/>
        <v>105.73280474268647</v>
      </c>
      <c r="DZ245" s="30">
        <f t="shared" si="253"/>
        <v>983.78254311963974</v>
      </c>
      <c r="EA245" s="65">
        <f>Coeff_Summary!$B$9+Coeff_Summary!$D$9*(DW245-273)+Coeff_Summary!$E$9*CN245*100+Coeff_Summary!$F$9*(DW245-273)^2+Coeff_Summary!$G$9*(DW245-273)*CN245*100+Coeff_Summary!$H$9*(CN245*100)^2</f>
        <v>0.95800268911370456</v>
      </c>
      <c r="EB245" s="30">
        <f>EA245*(8314.4/'Config sheet'!$C$28)*(DW245/(CM245*10^5))</f>
        <v>4.9351285195280911E-2</v>
      </c>
      <c r="EC245" s="30">
        <f t="shared" si="254"/>
        <v>1.2206378611616937</v>
      </c>
      <c r="ED245" s="30">
        <f t="shared" si="255"/>
        <v>1.0171190399590961</v>
      </c>
      <c r="EE245" s="30">
        <f>('Config sheet'!$N$132*(CN245-CM245) - 'Config sheet'!$N$133*GERC_A_PARA!CN245)*10^5</f>
        <v>107775.52638188889</v>
      </c>
      <c r="EF245" s="30">
        <f>('Config sheet'!$N$132*(CN245-CM245) + 'Config sheet'!$N$133*CM245)*10^5</f>
        <v>149154.5545543301</v>
      </c>
      <c r="EG245" s="30">
        <f>'Config sheet'!$N$148</f>
        <v>386976</v>
      </c>
      <c r="EH245" s="30">
        <f t="shared" si="256"/>
        <v>2392.5239576978702</v>
      </c>
      <c r="EI245" s="30">
        <f>'Config sheet'!$E$127+'Config sheet'!$P$127</f>
        <v>3308.2</v>
      </c>
      <c r="EJ245" s="30"/>
      <c r="EK245" s="63">
        <f t="shared" si="257"/>
        <v>52150.322964344676</v>
      </c>
      <c r="EL245" s="63">
        <f t="shared" si="278"/>
        <v>51524.461931054779</v>
      </c>
      <c r="EM245" s="63">
        <f t="shared" si="279"/>
        <v>39323.657321921906</v>
      </c>
      <c r="EN245" s="63">
        <f t="shared" si="280"/>
        <v>38661.804348391044</v>
      </c>
      <c r="EO245" s="30">
        <f>BL245*(('Config sheet'!$D$8+273)/(C245+273))*(GERC_A_PARA!AI245/'Config sheet'!$D$7)*(1/GERC_A_PARA!BG245)*24*10^-3</f>
        <v>1809.9686099174226</v>
      </c>
      <c r="EP245" s="30">
        <f>BN245*(('Config sheet'!$D$8+273)/(D245+273))*(GERC_A_PARA!AJ245/'Config sheet'!$D$7)*(1/GERC_A_PARA!BH245)*24*10^-3</f>
        <v>1788.247002839368</v>
      </c>
      <c r="EQ245" s="30">
        <f t="shared" si="271"/>
        <v>1799.1078063783953</v>
      </c>
      <c r="ER245" s="30">
        <f>DP245*(('Config sheet'!$D$8+273)/(F245+273))*(CM245/'Config sheet'!$D$7)*(1/DK245)*24*10^-3</f>
        <v>1364.7966366093331</v>
      </c>
      <c r="ES245" s="30">
        <f>DR245*(('Config sheet'!$D$8+273)/(G245+273))*(CN245/'Config sheet'!$D$7)*(1/DL245)*24*10^-3</f>
        <v>1341.8258659912797</v>
      </c>
      <c r="ET245" s="30">
        <f t="shared" si="272"/>
        <v>1353.3112513003064</v>
      </c>
      <c r="EU245">
        <f t="shared" si="273"/>
        <v>1.0121468717931947</v>
      </c>
      <c r="EV245">
        <f t="shared" si="274"/>
        <v>1.0171190399590961</v>
      </c>
      <c r="EW245" s="30">
        <f t="shared" si="275"/>
        <v>0.78302223445632602</v>
      </c>
      <c r="EX245" s="30">
        <f>'Config sheet'!$C$123/('Config sheet'!$F$17*10^-3)</f>
        <v>1.2841244171864261</v>
      </c>
      <c r="EY245" s="30">
        <f t="shared" si="276"/>
        <v>0.72694477502820498</v>
      </c>
      <c r="EZ245" s="30">
        <f>'Config sheet'!$N$123/('Config sheet'!$Q$17*10^-3)</f>
        <v>1.4616189626248377</v>
      </c>
      <c r="FA245" s="1" t="s">
        <v>652</v>
      </c>
      <c r="FB245" s="30">
        <f t="shared" si="277"/>
        <v>-3.1432968404149619</v>
      </c>
      <c r="FC245" s="30"/>
    </row>
    <row r="246" spans="1:159" x14ac:dyDescent="0.25">
      <c r="A246" s="1">
        <v>43492</v>
      </c>
      <c r="B246" s="2">
        <v>0.29305555555555557</v>
      </c>
      <c r="C246">
        <v>23.7</v>
      </c>
      <c r="D246">
        <v>76.290000000000006</v>
      </c>
      <c r="E246">
        <v>20.89</v>
      </c>
      <c r="F246">
        <v>20.82</v>
      </c>
      <c r="G246">
        <v>75.03</v>
      </c>
      <c r="H246">
        <v>66.14</v>
      </c>
      <c r="I246">
        <v>71.3</v>
      </c>
      <c r="J246">
        <v>71.739999999999995</v>
      </c>
      <c r="K246">
        <v>71.790000000000006</v>
      </c>
      <c r="L246">
        <v>69.28</v>
      </c>
      <c r="M246">
        <v>21.95</v>
      </c>
      <c r="N246">
        <v>34.58</v>
      </c>
      <c r="O246">
        <v>34.11</v>
      </c>
      <c r="P246">
        <v>34.03</v>
      </c>
      <c r="Q246">
        <v>62.67</v>
      </c>
      <c r="R246">
        <v>3.73</v>
      </c>
      <c r="S246">
        <v>73.23</v>
      </c>
      <c r="T246">
        <v>74.7</v>
      </c>
      <c r="U246">
        <v>71.680000000000007</v>
      </c>
      <c r="V246">
        <v>71.680000000000007</v>
      </c>
      <c r="W246">
        <v>3.19</v>
      </c>
      <c r="X246">
        <v>2.57</v>
      </c>
      <c r="Y246">
        <v>3.49</v>
      </c>
      <c r="Z246">
        <v>3.55</v>
      </c>
      <c r="AA246">
        <v>4.67</v>
      </c>
      <c r="AB246">
        <v>4.29</v>
      </c>
      <c r="AC246">
        <v>3.87</v>
      </c>
      <c r="AD246">
        <v>1.96</v>
      </c>
      <c r="AE246">
        <v>1.5</v>
      </c>
      <c r="AF246">
        <v>1.81</v>
      </c>
      <c r="AH246" s="4" t="str">
        <f t="shared" si="281"/>
        <v>ON</v>
      </c>
      <c r="AI246" s="31">
        <f>M246+'Config sheet'!$D$9-'Config sheet'!$C$139</f>
        <v>22.908899999999999</v>
      </c>
      <c r="AJ246" s="31">
        <f>N246+'Config sheet'!$D$9+'Config sheet'!$C$140</f>
        <v>35.938899999999997</v>
      </c>
      <c r="AK246" s="25">
        <f t="shared" si="212"/>
        <v>1.5687745810580167</v>
      </c>
      <c r="AL246" s="46">
        <f>'Config sheet'!$C$47</f>
        <v>3546.9708798579968</v>
      </c>
      <c r="AM246" s="4">
        <f>'Config sheet'!$C$42</f>
        <v>1817.9423322060413</v>
      </c>
      <c r="AN246" s="25">
        <f>'Config sheet'!$C$46</f>
        <v>1729.0285476519553</v>
      </c>
      <c r="AO246" s="25">
        <f t="shared" si="213"/>
        <v>1.5683495422711167</v>
      </c>
      <c r="AP246" s="25">
        <f>'Config sheet'!$C$50/100*GERC_A_PARA!AM246</f>
        <v>351.771841281869</v>
      </c>
      <c r="AQ246" s="25">
        <f t="shared" si="214"/>
        <v>351.771841281869</v>
      </c>
      <c r="AR246" s="25">
        <f t="shared" si="215"/>
        <v>468.76265995249202</v>
      </c>
      <c r="AS246" s="27">
        <f t="shared" si="216"/>
        <v>2169.7141734879106</v>
      </c>
      <c r="AT246" s="25">
        <f t="shared" si="217"/>
        <v>1628.2106384936117</v>
      </c>
      <c r="AU246" s="25">
        <f>'Config sheet'!$C$51/100*GERC_A_PARA!AN246</f>
        <v>266.0974934836359</v>
      </c>
      <c r="AV246" s="25">
        <f t="shared" si="218"/>
        <v>266.0974934836359</v>
      </c>
      <c r="AW246" s="25">
        <f t="shared" si="219"/>
        <v>354.59509322160528</v>
      </c>
      <c r="AX246" s="27">
        <f t="shared" si="220"/>
        <v>1995.1260411355911</v>
      </c>
      <c r="AY246" s="25">
        <f t="shared" si="221"/>
        <v>1497.195107542912</v>
      </c>
      <c r="AZ246" s="31">
        <f t="shared" si="258"/>
        <v>93.564657327240042</v>
      </c>
      <c r="BA246" s="31">
        <f t="shared" si="259"/>
        <v>94.881657688176958</v>
      </c>
      <c r="BB246" s="31">
        <f t="shared" si="260"/>
        <v>70.213382162832758</v>
      </c>
      <c r="BC246" s="31">
        <f t="shared" si="261"/>
        <v>71.201693906738768</v>
      </c>
      <c r="BD246" s="25">
        <f t="shared" si="222"/>
        <v>94.223157507708493</v>
      </c>
      <c r="BE246">
        <f>'Config sheet'!$D$59</f>
        <v>82.44</v>
      </c>
      <c r="BF246" s="30">
        <f t="shared" si="262"/>
        <v>82.465347771247139</v>
      </c>
      <c r="BG246" s="19">
        <f>Coeff_Summary!$B$10+Coeff_Summary!$D$10*(C246)+Coeff_Summary!$E$10*AI246*100+Coeff_Summary!$F$10*(C246)^2+Coeff_Summary!$G$10*(C246)*AI246*100+Coeff_Summary!$H$10*(AI246*100)^2</f>
        <v>0.96032859876876475</v>
      </c>
      <c r="BH246" s="19">
        <f>Coeff_Summary!$B$8+Coeff_Summary!$D$8*(D246)+Coeff_Summary!$E$8*AJ246*100+Coeff_Summary!$F$8*(D246)^2+Coeff_Summary!$G$8*(D246)*AJ246*100+Coeff_Summary!$H$8*(AJ246*100)^2</f>
        <v>0.97226735675897624</v>
      </c>
      <c r="BI246" s="30">
        <f t="shared" si="263"/>
        <v>0.9662979777638705</v>
      </c>
      <c r="BJ246" s="30">
        <f>BG246*8314.4*(GERC_A_PARA!C246+273)/('Config sheet'!$C$28*AI246*10^5)</f>
        <v>6.3147513857329016E-2</v>
      </c>
      <c r="BK246">
        <f>BH246*(8314.4/'Config sheet'!$C$28)*(BT246/(AJ246*10^5))</f>
        <v>4.7976676682653742E-2</v>
      </c>
      <c r="BL246" s="30">
        <f t="shared" si="264"/>
        <v>3342.067958881154</v>
      </c>
      <c r="BM246" s="30">
        <f t="shared" si="223"/>
        <v>52924.774939390074</v>
      </c>
      <c r="BN246" s="30">
        <f t="shared" si="224"/>
        <v>2507.9757839583681</v>
      </c>
      <c r="BO246" s="30">
        <f t="shared" si="225"/>
        <v>52274.895998895685</v>
      </c>
      <c r="BP246" s="19">
        <f>(Coeff_Summary!$B$4+Coeff_Summary!$D$4*(C246)+Coeff_Summary!$E$4*AI246*100+Coeff_Summary!$F$4*(C246)^2+Coeff_Summary!$G$4*(C246)*AI246*100+Coeff_Summary!$H$4*(AI246*100)^2+Coeff_Summary!$B$2+Coeff_Summary!$D$2*(D246)+Coeff_Summary!$E$2*AJ246*100+Coeff_Summary!$F$2*(D246)^2+Coeff_Summary!$G$2*(D246)*AJ246*100+Coeff_Summary!$H$2*(AJ246*100)^2)/2</f>
        <v>1.3628270165447383</v>
      </c>
      <c r="BQ246" s="30">
        <f t="shared" si="265"/>
        <v>3.756134340609929</v>
      </c>
      <c r="BR246" s="30">
        <f>BI246*(8314.4/'Config sheet'!$C$28)*(273+C246)*BQ246*((AK246^(1/BQ246))-1)</f>
        <v>69637.122513231909</v>
      </c>
      <c r="BS246" s="30">
        <f t="shared" si="226"/>
        <v>334.48901268858111</v>
      </c>
      <c r="BT246" s="30">
        <f t="shared" si="227"/>
        <v>349.29</v>
      </c>
      <c r="BU246" s="52">
        <f t="shared" si="228"/>
        <v>71.855890261610782</v>
      </c>
      <c r="BV246" s="30">
        <f t="shared" si="229"/>
        <v>1424.7378495352016</v>
      </c>
      <c r="BW246" s="65">
        <f>Coeff_Summary!$B$8+Coeff_Summary!$D$8*(BS246-273)+Coeff_Summary!$E$8*AJ246*100+Coeff_Summary!$F$8*(BS246-273)^2+Coeff_Summary!$G$8*(BS246-273)*AJ246*100+Coeff_Summary!$H$8*(AJ246*100)^2</f>
        <v>0.96529776869333284</v>
      </c>
      <c r="BX246" s="30">
        <f>BW246*(8314.4/'Config sheet'!$C$28)*(BS246/(AI246*10^5))</f>
        <v>7.1558628304842123E-2</v>
      </c>
      <c r="BY246" s="30">
        <f t="shared" si="230"/>
        <v>1.1331978716773645</v>
      </c>
      <c r="BZ246" s="30">
        <f t="shared" si="231"/>
        <v>1.0124319509025541</v>
      </c>
      <c r="CA246" s="30">
        <f>('Config sheet'!$C$132*(AJ246-AI246) - 'Config sheet'!$C$133*GERC_A_PARA!AJ246)*10^5</f>
        <v>96528.409656709991</v>
      </c>
      <c r="CB246" s="30">
        <f>('Config sheet'!$C$132*(AJ246-AI246) + 'Config sheet'!$C$133*AI246)*10^5</f>
        <v>121175.36307152474</v>
      </c>
      <c r="CC246" s="30">
        <f>'Config sheet'!$C$148</f>
        <v>386976</v>
      </c>
      <c r="CD246" s="30">
        <f t="shared" si="266"/>
        <v>14.800987311418908</v>
      </c>
      <c r="CE246" s="30"/>
      <c r="CF246" s="30"/>
      <c r="CG246" s="30"/>
      <c r="CH246" s="30"/>
      <c r="CI246" s="30"/>
      <c r="CJ246" s="30"/>
      <c r="CK246" s="30"/>
      <c r="CL246" s="30"/>
      <c r="CM246" s="46">
        <f>P246+'Config sheet'!$O$9-'Config sheet'!$C$139</f>
        <v>34.988900000000001</v>
      </c>
      <c r="CN246" s="46">
        <f>Q246+'Config sheet'!$O$9+'Config sheet'!C$140</f>
        <v>64.028900000000007</v>
      </c>
      <c r="CO246" s="27">
        <f t="shared" si="232"/>
        <v>1.8299775071522684</v>
      </c>
      <c r="CP246" s="46">
        <f>'Config sheet'!$N$47</f>
        <v>1852.7346826837274</v>
      </c>
      <c r="CQ246" s="27">
        <f>'Config sheet'!$N$42</f>
        <v>970.82423361890676</v>
      </c>
      <c r="CR246" s="27">
        <f>'Config sheet'!$N$46</f>
        <v>881.91044906482068</v>
      </c>
      <c r="CS246" s="27">
        <f t="shared" si="233"/>
        <v>1.3892602923683417</v>
      </c>
      <c r="CT246" s="27">
        <f>'Config sheet'!$N$50/100*GERC_A_PARA!CQ246</f>
        <v>274.64617569078871</v>
      </c>
      <c r="CU246" s="27">
        <f t="shared" si="234"/>
        <v>274.64617569078871</v>
      </c>
      <c r="CV246" s="27">
        <f t="shared" si="235"/>
        <v>424.31069706609696</v>
      </c>
      <c r="CW246" s="27">
        <f t="shared" si="236"/>
        <v>1245.4704093096955</v>
      </c>
      <c r="CX246" s="27">
        <f t="shared" si="237"/>
        <v>806.16323655791359</v>
      </c>
      <c r="CY246" s="27">
        <f>'Config sheet'!$N$51/100*GERC_A_PARA!CR246</f>
        <v>198.78261521921058</v>
      </c>
      <c r="CZ246" s="27">
        <f t="shared" si="238"/>
        <v>198.78261521921058</v>
      </c>
      <c r="DA246" s="27">
        <f t="shared" si="239"/>
        <v>307.10636991809321</v>
      </c>
      <c r="DB246" s="27">
        <f t="shared" si="240"/>
        <v>1080.6930642840312</v>
      </c>
      <c r="DC246" s="27">
        <f t="shared" si="241"/>
        <v>699.50679832833339</v>
      </c>
      <c r="DD246" s="50">
        <f t="shared" si="242"/>
        <v>84.583767463507868</v>
      </c>
      <c r="DE246" s="50">
        <f t="shared" si="243"/>
        <v>87.717148060355868</v>
      </c>
      <c r="DF246" s="50">
        <f t="shared" si="244"/>
        <v>54.749051626555278</v>
      </c>
      <c r="DG246" s="50">
        <f t="shared" si="245"/>
        <v>56.777214017601409</v>
      </c>
      <c r="DH246" s="27">
        <f t="shared" si="246"/>
        <v>86.150457761931875</v>
      </c>
      <c r="DI246">
        <f>'Config sheet'!$N$59</f>
        <v>71.978923438716066</v>
      </c>
      <c r="DJ246" s="21">
        <f t="shared" si="267"/>
        <v>70.956795292005111</v>
      </c>
      <c r="DK246" s="19">
        <f>Coeff_Summary!$B$11+Coeff_Summary!$D$11*(F246)+Coeff_Summary!$E$11*CM246*100+Coeff_Summary!$F$11*(F246)^2+Coeff_Summary!$G$11*(F246)*CM246*100+Coeff_Summary!$H$11*(CM246*100)^2</f>
        <v>0.93910228343211866</v>
      </c>
      <c r="DL246" s="19">
        <f>Coeff_Summary!$B$9+Coeff_Summary!$D$9*(G246)+Coeff_Summary!$E$9*CN246*100+Coeff_Summary!$F$9*(G246)^2+Coeff_Summary!$G$9*(G246)*CN246*100+Coeff_Summary!$H$9*(CN246*100)^2</f>
        <v>0.95527963278916939</v>
      </c>
      <c r="DM246" s="30">
        <f t="shared" si="268"/>
        <v>0.94719095811064402</v>
      </c>
      <c r="DN246">
        <f>DK246*8314.4*(GERC_A_PARA!F246+273)/('Config sheet'!$N$28*GERC_A_PARA!CM246*10^5)</f>
        <v>4.003935257553843E-2</v>
      </c>
      <c r="DO246">
        <f>DL246*(8314.4/'Config sheet'!$N$28)*((GERC_A_PARA!G246+273)/(GERC_A_PARA!CN246*10^5))</f>
        <v>2.6362964431813685E-2</v>
      </c>
      <c r="DP246" s="30">
        <f t="shared" si="269"/>
        <v>1596.1394102461072</v>
      </c>
      <c r="DQ246" s="30">
        <f t="shared" si="247"/>
        <v>39864.266217462515</v>
      </c>
      <c r="DR246" s="30">
        <f t="shared" si="248"/>
        <v>1033.1429019456386</v>
      </c>
      <c r="DS246" s="30">
        <f t="shared" si="249"/>
        <v>39189.177856602742</v>
      </c>
      <c r="DT246" s="19">
        <f>(Coeff_Summary!$B$5+Coeff_Summary!$D$5*(F246)+Coeff_Summary!$E$5*CM246*100+Coeff_Summary!$F$5*(F246)^2+Coeff_Summary!$G$5*(F246)*CM246*100+Coeff_Summary!$H$5*(CM246*100)^2+Coeff_Summary!$B$3+Coeff_Summary!$D$3*(G246)+Coeff_Summary!$E$3*CN246*100+Coeff_Summary!$F$3*(G246)^2+Coeff_Summary!$G$3*(G246)*CN246*100+Coeff_Summary!$H$3*(CN246*100)^2)/2</f>
        <v>1.415466183543814</v>
      </c>
      <c r="DU246" s="30">
        <f t="shared" si="270"/>
        <v>3.4069347629457369</v>
      </c>
      <c r="DV246" s="30">
        <f>DM246*(8314.4/'Config sheet'!$N$28)*(273+F246)*DU246*((CO246^(1/DU246))-1)</f>
        <v>93429.234944006268</v>
      </c>
      <c r="DW246" s="30">
        <f t="shared" si="250"/>
        <v>350.84408780021141</v>
      </c>
      <c r="DX246" s="30">
        <f t="shared" si="251"/>
        <v>348.03</v>
      </c>
      <c r="DY246" s="30">
        <f t="shared" si="252"/>
        <v>105.19108614685742</v>
      </c>
      <c r="DZ246" s="30">
        <f t="shared" si="253"/>
        <v>983.52437315362204</v>
      </c>
      <c r="EA246" s="65">
        <f>Coeff_Summary!$B$9+Coeff_Summary!$D$9*(DW246-273)+Coeff_Summary!$E$9*CN246*100+Coeff_Summary!$F$9*(DW246-273)^2+Coeff_Summary!$G$9*(DW246-273)*CN246*100+Coeff_Summary!$H$9*(CN246*100)^2</f>
        <v>0.95732233873341066</v>
      </c>
      <c r="EB246" s="30">
        <f>EA246*(8314.4/'Config sheet'!$C$28)*(DW246/(CM246*10^5))</f>
        <v>4.8737713549161336E-2</v>
      </c>
      <c r="EC246" s="30">
        <f t="shared" si="254"/>
        <v>1.217245295293238</v>
      </c>
      <c r="ED246" s="30">
        <f t="shared" si="255"/>
        <v>1.0172263976378884</v>
      </c>
      <c r="EE246" s="30">
        <f>('Config sheet'!$N$132*(CN246-CM246) - 'Config sheet'!$N$133*GERC_A_PARA!CN246)*10^5</f>
        <v>105984.00666840922</v>
      </c>
      <c r="EF246" s="30">
        <f>('Config sheet'!$N$132*(CN246-CM246) + 'Config sheet'!$N$133*CM246)*10^5</f>
        <v>147455.17642900255</v>
      </c>
      <c r="EG246" s="30">
        <f>'Config sheet'!$N$148</f>
        <v>386976</v>
      </c>
      <c r="EH246" s="30">
        <f t="shared" si="256"/>
        <v>2408.2622226888234</v>
      </c>
      <c r="EI246" s="30">
        <f>'Config sheet'!$E$127+'Config sheet'!$P$127</f>
        <v>3308.2</v>
      </c>
      <c r="EJ246" s="30"/>
      <c r="EK246" s="63">
        <f t="shared" si="257"/>
        <v>52924.774939390074</v>
      </c>
      <c r="EL246" s="63">
        <f t="shared" si="278"/>
        <v>52274.895998895685</v>
      </c>
      <c r="EM246" s="63">
        <f t="shared" si="279"/>
        <v>39864.266217462515</v>
      </c>
      <c r="EN246" s="63">
        <f t="shared" si="280"/>
        <v>39189.177856602742</v>
      </c>
      <c r="EO246" s="30">
        <f>BL246*(('Config sheet'!$D$8+273)/(C246+273))*(GERC_A_PARA!AI246/'Config sheet'!$D$7)*(1/GERC_A_PARA!BG246)*24*10^-3</f>
        <v>1836.8473267698403</v>
      </c>
      <c r="EP246" s="30">
        <f>BN246*(('Config sheet'!$D$8+273)/(D246+273))*(GERC_A_PARA!AJ246/'Config sheet'!$D$7)*(1/GERC_A_PARA!BH246)*24*10^-3</f>
        <v>1814.2921360120495</v>
      </c>
      <c r="EQ246" s="30">
        <f t="shared" si="271"/>
        <v>1825.569731390945</v>
      </c>
      <c r="ER246" s="30">
        <f>DP246*(('Config sheet'!$D$8+273)/(F246+273))*(CM246/'Config sheet'!$D$7)*(1/DK246)*24*10^-3</f>
        <v>1383.5594184206677</v>
      </c>
      <c r="ES246" s="30">
        <f>DR246*(('Config sheet'!$D$8+273)/(G246+273))*(CN246/'Config sheet'!$D$7)*(1/DL246)*24*10^-3</f>
        <v>1360.1292904248703</v>
      </c>
      <c r="ET246" s="30">
        <f t="shared" si="272"/>
        <v>1371.8443544227689</v>
      </c>
      <c r="EU246">
        <f t="shared" si="273"/>
        <v>1.0124319509025534</v>
      </c>
      <c r="EV246">
        <f t="shared" si="274"/>
        <v>1.0172263976378881</v>
      </c>
      <c r="EW246" s="30">
        <f t="shared" si="275"/>
        <v>0.78043463639685784</v>
      </c>
      <c r="EX246" s="30">
        <f>'Config sheet'!$C$123/('Config sheet'!$F$17*10^-3)</f>
        <v>1.2841244171864261</v>
      </c>
      <c r="EY246" s="30">
        <f t="shared" si="276"/>
        <v>0.71693583166543673</v>
      </c>
      <c r="EZ246" s="30">
        <f>'Config sheet'!$N$123/('Config sheet'!$Q$17*10^-3)</f>
        <v>1.4616189626248377</v>
      </c>
      <c r="FA246" s="1" t="s">
        <v>653</v>
      </c>
      <c r="FB246" s="30">
        <f t="shared" si="277"/>
        <v>-2.8140878002114391</v>
      </c>
      <c r="FC246" s="30"/>
    </row>
    <row r="247" spans="1:159" x14ac:dyDescent="0.25">
      <c r="A247" s="1">
        <v>43492</v>
      </c>
      <c r="B247" s="29">
        <v>0.3347222222222222</v>
      </c>
      <c r="C247">
        <v>23.46</v>
      </c>
      <c r="D247">
        <v>76.16</v>
      </c>
      <c r="E247">
        <v>21.07</v>
      </c>
      <c r="F247">
        <v>20.97</v>
      </c>
      <c r="G247">
        <v>75.349999999999994</v>
      </c>
      <c r="H247">
        <v>66.06</v>
      </c>
      <c r="I247">
        <v>71.28</v>
      </c>
      <c r="J247">
        <v>71.709999999999994</v>
      </c>
      <c r="K247">
        <v>71.739999999999995</v>
      </c>
      <c r="L247">
        <v>69.17</v>
      </c>
      <c r="M247">
        <v>21.77</v>
      </c>
      <c r="N247">
        <v>34.42</v>
      </c>
      <c r="O247">
        <v>33.950000000000003</v>
      </c>
      <c r="P247">
        <v>33.869999999999997</v>
      </c>
      <c r="Q247">
        <v>62.71</v>
      </c>
      <c r="R247">
        <v>3.73</v>
      </c>
      <c r="S247">
        <v>72.930000000000007</v>
      </c>
      <c r="T247">
        <v>74.709999999999994</v>
      </c>
      <c r="U247">
        <v>71.67</v>
      </c>
      <c r="V247">
        <v>71.67</v>
      </c>
      <c r="W247">
        <v>3.22</v>
      </c>
      <c r="X247">
        <v>2.4900000000000002</v>
      </c>
      <c r="Y247">
        <v>3.56</v>
      </c>
      <c r="Z247">
        <v>3.56</v>
      </c>
      <c r="AA247">
        <v>4.6500000000000004</v>
      </c>
      <c r="AB247">
        <v>4.3499999999999996</v>
      </c>
      <c r="AC247">
        <v>3.91</v>
      </c>
      <c r="AD247">
        <v>1.62</v>
      </c>
      <c r="AE247">
        <v>1.84</v>
      </c>
      <c r="AF247">
        <v>1.82</v>
      </c>
      <c r="AH247" s="4" t="str">
        <f t="shared" si="281"/>
        <v>ON</v>
      </c>
      <c r="AI247" s="31">
        <f>M247+'Config sheet'!$D$9-'Config sheet'!$C$139</f>
        <v>22.728899999999999</v>
      </c>
      <c r="AJ247" s="31">
        <f>N247+'Config sheet'!$D$9+'Config sheet'!$C$140</f>
        <v>35.7789</v>
      </c>
      <c r="AK247" s="25">
        <f t="shared" si="212"/>
        <v>1.57415889022346</v>
      </c>
      <c r="AL247" s="46">
        <f>'Config sheet'!$C$47</f>
        <v>3546.9708798579968</v>
      </c>
      <c r="AM247" s="4">
        <f>'Config sheet'!$C$42</f>
        <v>1817.9423322060413</v>
      </c>
      <c r="AN247" s="25">
        <f>'Config sheet'!$C$46</f>
        <v>1729.0285476519553</v>
      </c>
      <c r="AO247" s="25">
        <f t="shared" si="213"/>
        <v>1.5639993309460627</v>
      </c>
      <c r="AP247" s="25">
        <f>'Config sheet'!$C$50/100*GERC_A_PARA!AM247</f>
        <v>351.771841281869</v>
      </c>
      <c r="AQ247" s="25">
        <f t="shared" si="214"/>
        <v>351.771841281869</v>
      </c>
      <c r="AR247" s="25">
        <f t="shared" si="215"/>
        <v>470.16604105537056</v>
      </c>
      <c r="AS247" s="27">
        <f t="shared" si="216"/>
        <v>2169.7141734879106</v>
      </c>
      <c r="AT247" s="25">
        <f t="shared" si="217"/>
        <v>1623.3506532074805</v>
      </c>
      <c r="AU247" s="25">
        <f>'Config sheet'!$C$51/100*GERC_A_PARA!AN247</f>
        <v>266.0974934836359</v>
      </c>
      <c r="AV247" s="25">
        <f t="shared" si="218"/>
        <v>266.0974934836359</v>
      </c>
      <c r="AW247" s="25">
        <f t="shared" si="219"/>
        <v>355.65667959678944</v>
      </c>
      <c r="AX247" s="27">
        <f t="shared" si="220"/>
        <v>1995.1260411355911</v>
      </c>
      <c r="AY247" s="25">
        <f t="shared" si="221"/>
        <v>1492.7261856349589</v>
      </c>
      <c r="AZ247" s="31">
        <f t="shared" si="258"/>
        <v>93.48746119851711</v>
      </c>
      <c r="BA247" s="31">
        <f t="shared" si="259"/>
        <v>94.820259836960119</v>
      </c>
      <c r="BB247" s="31">
        <f t="shared" si="260"/>
        <v>69.946047759533315</v>
      </c>
      <c r="BC247" s="31">
        <f t="shared" si="261"/>
        <v>70.943229585023445</v>
      </c>
      <c r="BD247" s="25">
        <f t="shared" si="222"/>
        <v>94.153860517738622</v>
      </c>
      <c r="BE247">
        <f>'Config sheet'!$D$59</f>
        <v>82.44</v>
      </c>
      <c r="BF247" s="30">
        <f t="shared" si="262"/>
        <v>82.299249595008504</v>
      </c>
      <c r="BG247" s="19">
        <f>Coeff_Summary!$B$10+Coeff_Summary!$D$10*(C247)+Coeff_Summary!$E$10*AI247*100+Coeff_Summary!$F$10*(C247)^2+Coeff_Summary!$G$10*(C247)*AI247*100+Coeff_Summary!$H$10*(AI247*100)^2</f>
        <v>0.96048558746773416</v>
      </c>
      <c r="BH247" s="19">
        <f>Coeff_Summary!$B$8+Coeff_Summary!$D$8*(D247)+Coeff_Summary!$E$8*AJ247*100+Coeff_Summary!$F$8*(D247)^2+Coeff_Summary!$G$8*(D247)*AJ247*100+Coeff_Summary!$H$8*(AJ247*100)^2</f>
        <v>0.97231704210446346</v>
      </c>
      <c r="BI247" s="30">
        <f t="shared" si="263"/>
        <v>0.96640131478609881</v>
      </c>
      <c r="BJ247" s="30">
        <f>BG247*8314.4*(GERC_A_PARA!C247+273)/('Config sheet'!$C$28*AI247*10^5)</f>
        <v>6.3606518255390085E-2</v>
      </c>
      <c r="BK247">
        <f>BH247*(8314.4/'Config sheet'!$C$28)*(BT247/(AJ247*10^5))</f>
        <v>4.817574983127592E-2</v>
      </c>
      <c r="BL247" s="30">
        <f t="shared" si="264"/>
        <v>3339.6100148263045</v>
      </c>
      <c r="BM247" s="30">
        <f t="shared" si="223"/>
        <v>52504.21036122823</v>
      </c>
      <c r="BN247" s="30">
        <f t="shared" si="224"/>
        <v>2498.6508201268994</v>
      </c>
      <c r="BO247" s="30">
        <f t="shared" si="225"/>
        <v>51865.322882940658</v>
      </c>
      <c r="BP247" s="19">
        <f>(Coeff_Summary!$B$4+Coeff_Summary!$D$4*(C247)+Coeff_Summary!$E$4*AI247*100+Coeff_Summary!$F$4*(C247)^2+Coeff_Summary!$G$4*(C247)*AI247*100+Coeff_Summary!$H$4*(AI247*100)^2+Coeff_Summary!$B$2+Coeff_Summary!$D$2*(D247)+Coeff_Summary!$E$2*AJ247*100+Coeff_Summary!$F$2*(D247)^2+Coeff_Summary!$G$2*(D247)*AJ247*100+Coeff_Summary!$H$2*(AJ247*100)^2)/2</f>
        <v>1.362580637919222</v>
      </c>
      <c r="BQ247" s="30">
        <f t="shared" si="265"/>
        <v>3.758007172525264</v>
      </c>
      <c r="BR247" s="30">
        <f>BI247*(8314.4/'Config sheet'!$C$28)*(273+C247)*BQ247*((AK247^(1/BQ247))-1)</f>
        <v>70148.207143993306</v>
      </c>
      <c r="BS247" s="30">
        <f t="shared" si="226"/>
        <v>334.50331684692327</v>
      </c>
      <c r="BT247" s="30">
        <f t="shared" si="227"/>
        <v>349.15999999999997</v>
      </c>
      <c r="BU247" s="52">
        <f t="shared" si="228"/>
        <v>72.188457015034672</v>
      </c>
      <c r="BV247" s="30">
        <f t="shared" si="229"/>
        <v>1417.230359658995</v>
      </c>
      <c r="BW247" s="65">
        <f>Coeff_Summary!$B$8+Coeff_Summary!$D$8*(BS247-273)+Coeff_Summary!$E$8*AJ247*100+Coeff_Summary!$F$8*(BS247-273)^2+Coeff_Summary!$G$8*(BS247-273)*AJ247*100+Coeff_Summary!$H$8*(AJ247*100)^2</f>
        <v>0.96543754214035982</v>
      </c>
      <c r="BX247" s="30">
        <f>BW247*(8314.4/'Config sheet'!$C$28)*(BS247/(AI247*10^5))</f>
        <v>7.2138860517791406E-2</v>
      </c>
      <c r="BY247" s="30">
        <f t="shared" si="230"/>
        <v>1.1341425768368998</v>
      </c>
      <c r="BZ247" s="30">
        <f t="shared" si="231"/>
        <v>1.0123182011173348</v>
      </c>
      <c r="CA247" s="30">
        <f>('Config sheet'!$C$132*(AJ247-AI247) - 'Config sheet'!$C$133*GERC_A_PARA!AJ247)*10^5</f>
        <v>96766.688848755613</v>
      </c>
      <c r="CB247" s="30">
        <f>('Config sheet'!$C$132*(AJ247-AI247) + 'Config sheet'!$C$133*AI247)*10^5</f>
        <v>121271.24162733524</v>
      </c>
      <c r="CC247" s="30">
        <f>'Config sheet'!$C$148</f>
        <v>386976</v>
      </c>
      <c r="CD247" s="30">
        <f t="shared" si="266"/>
        <v>14.656683153076699</v>
      </c>
      <c r="CE247" s="30"/>
      <c r="CF247" s="30"/>
      <c r="CG247" s="30"/>
      <c r="CH247" s="30"/>
      <c r="CI247" s="30"/>
      <c r="CJ247" s="30"/>
      <c r="CK247" s="30"/>
      <c r="CL247" s="30"/>
      <c r="CM247" s="46">
        <f>P247+'Config sheet'!$O$9-'Config sheet'!$C$139</f>
        <v>34.828899999999997</v>
      </c>
      <c r="CN247" s="46">
        <f>Q247+'Config sheet'!$O$9+'Config sheet'!C$140</f>
        <v>64.068899999999999</v>
      </c>
      <c r="CO247" s="27">
        <f t="shared" si="232"/>
        <v>1.8395326869352751</v>
      </c>
      <c r="CP247" s="46">
        <f>'Config sheet'!$N$47</f>
        <v>1852.7346826837274</v>
      </c>
      <c r="CQ247" s="27">
        <f>'Config sheet'!$N$42</f>
        <v>970.82423361890676</v>
      </c>
      <c r="CR247" s="27">
        <f>'Config sheet'!$N$46</f>
        <v>881.91044906482068</v>
      </c>
      <c r="CS247" s="27">
        <f t="shared" si="233"/>
        <v>1.3859415986922334</v>
      </c>
      <c r="CT247" s="27">
        <f>'Config sheet'!$N$50/100*GERC_A_PARA!CQ247</f>
        <v>274.64617569078871</v>
      </c>
      <c r="CU247" s="27">
        <f t="shared" si="234"/>
        <v>274.64617569078871</v>
      </c>
      <c r="CV247" s="27">
        <f t="shared" si="235"/>
        <v>426.35195904640932</v>
      </c>
      <c r="CW247" s="27">
        <f t="shared" si="236"/>
        <v>1245.4704093096955</v>
      </c>
      <c r="CX247" s="27">
        <f t="shared" si="237"/>
        <v>802.30353724190297</v>
      </c>
      <c r="CY247" s="27">
        <f>'Config sheet'!$N$51/100*GERC_A_PARA!CR247</f>
        <v>198.78261521921058</v>
      </c>
      <c r="CZ247" s="27">
        <f t="shared" si="238"/>
        <v>198.78261521921058</v>
      </c>
      <c r="DA247" s="27">
        <f t="shared" si="239"/>
        <v>308.58378861425183</v>
      </c>
      <c r="DB247" s="27">
        <f t="shared" si="240"/>
        <v>1080.6930642840312</v>
      </c>
      <c r="DC247" s="27">
        <f t="shared" si="241"/>
        <v>696.15774222081302</v>
      </c>
      <c r="DD247" s="50">
        <f t="shared" si="242"/>
        <v>84.373506747960718</v>
      </c>
      <c r="DE247" s="50">
        <f t="shared" si="243"/>
        <v>87.549623262602836</v>
      </c>
      <c r="DF247" s="50">
        <f t="shared" si="244"/>
        <v>54.351482305317496</v>
      </c>
      <c r="DG247" s="50">
        <f t="shared" si="245"/>
        <v>56.397463884118842</v>
      </c>
      <c r="DH247" s="27">
        <f t="shared" si="246"/>
        <v>85.961565005281784</v>
      </c>
      <c r="DI247">
        <f>'Config sheet'!$N$59</f>
        <v>71.978923438716066</v>
      </c>
      <c r="DJ247" s="21">
        <f t="shared" si="267"/>
        <v>70.66801904999997</v>
      </c>
      <c r="DK247" s="19">
        <f>Coeff_Summary!$B$11+Coeff_Summary!$D$11*(F247)+Coeff_Summary!$E$11*CM247*100+Coeff_Summary!$F$11*(F247)^2+Coeff_Summary!$G$11*(F247)*CM247*100+Coeff_Summary!$H$11*(CM247*100)^2</f>
        <v>0.93948656753483295</v>
      </c>
      <c r="DL247" s="19">
        <f>Coeff_Summary!$B$9+Coeff_Summary!$D$9*(G247)+Coeff_Summary!$E$9*CN247*100+Coeff_Summary!$F$9*(G247)^2+Coeff_Summary!$G$9*(G247)*CN247*100+Coeff_Summary!$H$9*(CN247*100)^2</f>
        <v>0.95549547315769534</v>
      </c>
      <c r="DM247" s="30">
        <f t="shared" si="268"/>
        <v>0.94749102034626409</v>
      </c>
      <c r="DN247">
        <f>DK247*8314.4*(GERC_A_PARA!F247+273)/('Config sheet'!$N$28*GERC_A_PARA!CM247*10^5)</f>
        <v>4.0260291379957271E-2</v>
      </c>
      <c r="DO247">
        <f>DL247*(8314.4/'Config sheet'!$N$28)*((GERC_A_PARA!G247+273)/(GERC_A_PARA!CN247*10^5))</f>
        <v>2.637668820815214E-2</v>
      </c>
      <c r="DP247" s="30">
        <f t="shared" si="269"/>
        <v>1592.6397286305737</v>
      </c>
      <c r="DQ247" s="30">
        <f t="shared" si="247"/>
        <v>39558.574318303006</v>
      </c>
      <c r="DR247" s="30">
        <f t="shared" si="248"/>
        <v>1025.9420683792127</v>
      </c>
      <c r="DS247" s="30">
        <f t="shared" si="249"/>
        <v>38895.78783670532</v>
      </c>
      <c r="DT247" s="19">
        <f>(Coeff_Summary!$B$5+Coeff_Summary!$D$5*(F247)+Coeff_Summary!$E$5*CM247*100+Coeff_Summary!$F$5*(F247)^2+Coeff_Summary!$G$5*(F247)*CM247*100+Coeff_Summary!$H$5*(CM247*100)^2+Coeff_Summary!$B$3+Coeff_Summary!$D$3*(G247)+Coeff_Summary!$E$3*CN247*100+Coeff_Summary!$F$3*(G247)^2+Coeff_Summary!$G$3*(G247)*CN247*100+Coeff_Summary!$H$3*(CN247*100)^2)/2</f>
        <v>1.4147765717014331</v>
      </c>
      <c r="DU247" s="30">
        <f t="shared" si="270"/>
        <v>3.4109365577181774</v>
      </c>
      <c r="DV247" s="30">
        <f>DM247*(8314.4/'Config sheet'!$N$28)*(273+F247)*DU247*((CO247^(1/DU247))-1)</f>
        <v>94376.436083144552</v>
      </c>
      <c r="DW247" s="30">
        <f t="shared" si="250"/>
        <v>351.48640644769955</v>
      </c>
      <c r="DX247" s="30">
        <f t="shared" si="251"/>
        <v>348.35</v>
      </c>
      <c r="DY247" s="30">
        <f t="shared" si="252"/>
        <v>105.76757346027871</v>
      </c>
      <c r="DZ247" s="30">
        <f t="shared" si="253"/>
        <v>980.50353308524859</v>
      </c>
      <c r="EA247" s="65">
        <f>Coeff_Summary!$B$9+Coeff_Summary!$D$9*(DW247-273)+Coeff_Summary!$E$9*CN247*100+Coeff_Summary!$F$9*(DW247-273)^2+Coeff_Summary!$G$9*(DW247-273)*CN247*100+Coeff_Summary!$H$9*(CN247*100)^2</f>
        <v>0.95775982137076143</v>
      </c>
      <c r="EB247" s="30">
        <f>EA247*(8314.4/'Config sheet'!$C$28)*(DW247/(CM247*10^5))</f>
        <v>4.9073662751619999E-2</v>
      </c>
      <c r="EC247" s="30">
        <f t="shared" si="254"/>
        <v>1.2189097760988952</v>
      </c>
      <c r="ED247" s="30">
        <f t="shared" si="255"/>
        <v>1.0170400580232553</v>
      </c>
      <c r="EE247" s="30">
        <f>('Config sheet'!$N$132*(CN247-CM247) - 'Config sheet'!$N$133*GERC_A_PARA!CN247)*10^5</f>
        <v>106881.86065215252</v>
      </c>
      <c r="EF247" s="30">
        <f>('Config sheet'!$N$132*(CN247-CM247) + 'Config sheet'!$N$133*CM247)*10^5</f>
        <v>148302.77136466288</v>
      </c>
      <c r="EG247" s="30">
        <f>'Config sheet'!$N$148</f>
        <v>386976</v>
      </c>
      <c r="EH247" s="30">
        <f t="shared" si="256"/>
        <v>2397.7338927442433</v>
      </c>
      <c r="EI247" s="30">
        <f>'Config sheet'!$E$127+'Config sheet'!$P$127</f>
        <v>3308.2</v>
      </c>
      <c r="EJ247" s="30"/>
      <c r="EK247" s="63">
        <f t="shared" si="257"/>
        <v>52504.21036122823</v>
      </c>
      <c r="EL247" s="63">
        <f t="shared" si="278"/>
        <v>51865.322882940658</v>
      </c>
      <c r="EM247" s="63">
        <f t="shared" si="279"/>
        <v>39558.574318303006</v>
      </c>
      <c r="EN247" s="63">
        <f t="shared" si="280"/>
        <v>38895.78783670532</v>
      </c>
      <c r="EO247" s="30">
        <f>BL247*(('Config sheet'!$D$8+273)/(C247+273))*(GERC_A_PARA!AI247/'Config sheet'!$D$7)*(1/GERC_A_PARA!BG247)*24*10^-3</f>
        <v>1822.2508939646868</v>
      </c>
      <c r="EP247" s="30">
        <f>BN247*(('Config sheet'!$D$8+273)/(D247+273))*(GERC_A_PARA!AJ247/'Config sheet'!$D$7)*(1/GERC_A_PARA!BH247)*24*10^-3</f>
        <v>1800.0771812196972</v>
      </c>
      <c r="EQ247" s="30">
        <f t="shared" si="271"/>
        <v>1811.164037592192</v>
      </c>
      <c r="ER247" s="30">
        <f>DP247*(('Config sheet'!$D$8+273)/(F247+273))*(CM247/'Config sheet'!$D$7)*(1/DK247)*24*10^-3</f>
        <v>1372.9498438229602</v>
      </c>
      <c r="ES247" s="30">
        <f>DR247*(('Config sheet'!$D$8+273)/(G247+273))*(CN247/'Config sheet'!$D$7)*(1/DL247)*24*10^-3</f>
        <v>1349.9466741668566</v>
      </c>
      <c r="ET247" s="30">
        <f t="shared" si="272"/>
        <v>1361.4482589949084</v>
      </c>
      <c r="EU247">
        <f t="shared" si="273"/>
        <v>1.0123182011173351</v>
      </c>
      <c r="EV247">
        <f t="shared" si="274"/>
        <v>1.0170400580232553</v>
      </c>
      <c r="EW247" s="30">
        <f t="shared" si="275"/>
        <v>0.78249696341315245</v>
      </c>
      <c r="EX247" s="30">
        <f>'Config sheet'!$C$123/('Config sheet'!$F$17*10^-3)</f>
        <v>1.2841244171864261</v>
      </c>
      <c r="EY247" s="30">
        <f t="shared" si="276"/>
        <v>0.72019155087767128</v>
      </c>
      <c r="EZ247" s="30">
        <f>'Config sheet'!$N$123/('Config sheet'!$Q$17*10^-3)</f>
        <v>1.4616189626248377</v>
      </c>
      <c r="FA247" s="1" t="s">
        <v>654</v>
      </c>
      <c r="FB247" s="30">
        <f t="shared" si="277"/>
        <v>-3.1364064476995281</v>
      </c>
      <c r="FC247" s="30"/>
    </row>
    <row r="248" spans="1:159" x14ac:dyDescent="0.25">
      <c r="A248" s="1">
        <v>43492</v>
      </c>
      <c r="B248" s="2">
        <v>0.37638888888888888</v>
      </c>
      <c r="C248">
        <v>23.53</v>
      </c>
      <c r="D248">
        <v>76.14</v>
      </c>
      <c r="E248">
        <v>21.25</v>
      </c>
      <c r="F248">
        <v>21.18</v>
      </c>
      <c r="G248">
        <v>75.2</v>
      </c>
      <c r="H248">
        <v>66.099999999999994</v>
      </c>
      <c r="I248">
        <v>71.349999999999994</v>
      </c>
      <c r="J248">
        <v>71.760000000000005</v>
      </c>
      <c r="K248">
        <v>71.760000000000005</v>
      </c>
      <c r="L248">
        <v>69.25</v>
      </c>
      <c r="M248">
        <v>21.96</v>
      </c>
      <c r="N248">
        <v>34.619999999999997</v>
      </c>
      <c r="O248">
        <v>34.15</v>
      </c>
      <c r="P248">
        <v>34.06</v>
      </c>
      <c r="Q248">
        <v>62.67</v>
      </c>
      <c r="R248">
        <v>3.73</v>
      </c>
      <c r="S248">
        <v>72.569999999999993</v>
      </c>
      <c r="T248">
        <v>74.7</v>
      </c>
      <c r="U248">
        <v>71.58</v>
      </c>
      <c r="V248">
        <v>71.58</v>
      </c>
      <c r="W248">
        <v>3.17</v>
      </c>
      <c r="X248">
        <v>2.48</v>
      </c>
      <c r="Y248">
        <v>3.52</v>
      </c>
      <c r="Z248">
        <v>3.58</v>
      </c>
      <c r="AA248">
        <v>4.71</v>
      </c>
      <c r="AB248">
        <v>4.3</v>
      </c>
      <c r="AC248">
        <v>3.88</v>
      </c>
      <c r="AD248">
        <v>1.65</v>
      </c>
      <c r="AE248">
        <v>1.61</v>
      </c>
      <c r="AF248">
        <v>1.9</v>
      </c>
      <c r="AH248" s="4" t="str">
        <f t="shared" si="281"/>
        <v>ON</v>
      </c>
      <c r="AI248" s="31">
        <f>M248+'Config sheet'!$D$9-'Config sheet'!$C$139</f>
        <v>22.918900000000001</v>
      </c>
      <c r="AJ248" s="31">
        <f>N248+'Config sheet'!$D$9+'Config sheet'!$C$140</f>
        <v>35.978899999999996</v>
      </c>
      <c r="AK248" s="25">
        <f t="shared" si="212"/>
        <v>1.5698353760433525</v>
      </c>
      <c r="AL248" s="46">
        <f>'Config sheet'!$C$47</f>
        <v>3546.9708798579968</v>
      </c>
      <c r="AM248" s="4">
        <f>'Config sheet'!$C$42</f>
        <v>1817.9423322060413</v>
      </c>
      <c r="AN248" s="25">
        <f>'Config sheet'!$C$46</f>
        <v>1729.0285476519553</v>
      </c>
      <c r="AO248" s="25">
        <f t="shared" si="213"/>
        <v>1.5677968794639323</v>
      </c>
      <c r="AP248" s="25">
        <f>'Config sheet'!$C$50/100*GERC_A_PARA!AM248</f>
        <v>351.771841281869</v>
      </c>
      <c r="AQ248" s="25">
        <f t="shared" si="214"/>
        <v>351.771841281869</v>
      </c>
      <c r="AR248" s="25">
        <f t="shared" si="215"/>
        <v>469.01227976137699</v>
      </c>
      <c r="AS248" s="27">
        <f t="shared" si="216"/>
        <v>2169.7141734879106</v>
      </c>
      <c r="AT248" s="25">
        <f t="shared" si="217"/>
        <v>1627.3440649603726</v>
      </c>
      <c r="AU248" s="25">
        <f>'Config sheet'!$C$51/100*GERC_A_PARA!AN248</f>
        <v>266.0974934836359</v>
      </c>
      <c r="AV248" s="25">
        <f t="shared" si="218"/>
        <v>266.0974934836359</v>
      </c>
      <c r="AW248" s="25">
        <f t="shared" si="219"/>
        <v>354.78391790190403</v>
      </c>
      <c r="AX248" s="27">
        <f t="shared" si="220"/>
        <v>1995.1260411355911</v>
      </c>
      <c r="AY248" s="25">
        <f t="shared" si="221"/>
        <v>1496.3982636803194</v>
      </c>
      <c r="AZ248" s="31">
        <f t="shared" si="258"/>
        <v>93.550926429154742</v>
      </c>
      <c r="BA248" s="31">
        <f t="shared" si="259"/>
        <v>94.870736834350964</v>
      </c>
      <c r="BB248" s="31">
        <f t="shared" si="260"/>
        <v>70.165714339828313</v>
      </c>
      <c r="BC248" s="31">
        <f t="shared" si="261"/>
        <v>71.155607688921563</v>
      </c>
      <c r="BD248" s="25">
        <f t="shared" si="222"/>
        <v>94.210831631752853</v>
      </c>
      <c r="BE248">
        <f>'Config sheet'!$D$59</f>
        <v>82.44</v>
      </c>
      <c r="BF248" s="30">
        <f t="shared" si="262"/>
        <v>82.435746323063896</v>
      </c>
      <c r="BG248" s="19">
        <f>Coeff_Summary!$B$10+Coeff_Summary!$D$10*(C248)+Coeff_Summary!$E$10*AI248*100+Coeff_Summary!$F$10*(C248)^2+Coeff_Summary!$G$10*(C248)*AI248*100+Coeff_Summary!$H$10*(AI248*100)^2</f>
        <v>0.96021897865820782</v>
      </c>
      <c r="BH248" s="19">
        <f>Coeff_Summary!$B$8+Coeff_Summary!$D$8*(D248)+Coeff_Summary!$E$8*AJ248*100+Coeff_Summary!$F$8*(D248)^2+Coeff_Summary!$G$8*(D248)*AJ248*100+Coeff_Summary!$H$8*(AJ248*100)^2</f>
        <v>0.97217598243157755</v>
      </c>
      <c r="BI248" s="30">
        <f t="shared" si="263"/>
        <v>0.96619748054489274</v>
      </c>
      <c r="BJ248" s="30">
        <f>BG248*8314.4*(GERC_A_PARA!C248+273)/('Config sheet'!$C$28*AI248*10^5)</f>
        <v>6.3076594538457986E-2</v>
      </c>
      <c r="BK248">
        <f>BH248*(8314.4/'Config sheet'!$C$28)*(BT248/(AJ248*10^5))</f>
        <v>4.7898255746882612E-2</v>
      </c>
      <c r="BL248" s="30">
        <f t="shared" si="264"/>
        <v>3341.6307636503202</v>
      </c>
      <c r="BM248" s="30">
        <f t="shared" si="223"/>
        <v>52977.349016724707</v>
      </c>
      <c r="BN248" s="30">
        <f t="shared" si="224"/>
        <v>2506.3130696950511</v>
      </c>
      <c r="BO248" s="30">
        <f t="shared" si="225"/>
        <v>52325.769083108433</v>
      </c>
      <c r="BP248" s="19">
        <f>(Coeff_Summary!$B$4+Coeff_Summary!$D$4*(C248)+Coeff_Summary!$E$4*AI248*100+Coeff_Summary!$F$4*(C248)^2+Coeff_Summary!$G$4*(C248)*AI248*100+Coeff_Summary!$H$4*(AI248*100)^2+Coeff_Summary!$B$2+Coeff_Summary!$D$2*(D248)+Coeff_Summary!$E$2*AJ248*100+Coeff_Summary!$F$2*(D248)^2+Coeff_Summary!$G$2*(D248)*AJ248*100+Coeff_Summary!$H$2*(AJ248*100)^2)/2</f>
        <v>1.3630703301956277</v>
      </c>
      <c r="BQ248" s="30">
        <f t="shared" si="265"/>
        <v>3.7542873014745792</v>
      </c>
      <c r="BR248" s="30">
        <f>BI248*(8314.4/'Config sheet'!$C$28)*(273+C248)*BQ248*((AK248^(1/BQ248))-1)</f>
        <v>69702.94671155799</v>
      </c>
      <c r="BS248" s="30">
        <f t="shared" si="226"/>
        <v>334.3772778597239</v>
      </c>
      <c r="BT248" s="30">
        <f t="shared" si="227"/>
        <v>349.14</v>
      </c>
      <c r="BU248" s="52">
        <f t="shared" si="228"/>
        <v>71.939323055928355</v>
      </c>
      <c r="BV248" s="30">
        <f t="shared" si="229"/>
        <v>1425.8456442373217</v>
      </c>
      <c r="BW248" s="65">
        <f>Coeff_Summary!$B$8+Coeff_Summary!$D$8*(BS248-273)+Coeff_Summary!$E$8*AJ248*100+Coeff_Summary!$F$8*(BS248-273)^2+Coeff_Summary!$G$8*(BS248-273)*AJ248*100+Coeff_Summary!$H$8*(AJ248*100)^2</f>
        <v>0.96520765549461718</v>
      </c>
      <c r="BX248" s="30">
        <f>BW248*(8314.4/'Config sheet'!$C$28)*(BS248/(AI248*10^5))</f>
        <v>7.1496837247279663E-2</v>
      </c>
      <c r="BY248" s="30">
        <f t="shared" si="230"/>
        <v>1.1334923480006174</v>
      </c>
      <c r="BZ248" s="30">
        <f t="shared" si="231"/>
        <v>1.0124523718434291</v>
      </c>
      <c r="CA248" s="30">
        <f>('Config sheet'!$C$132*(AJ248-AI248) - 'Config sheet'!$C$133*GERC_A_PARA!AJ248)*10^5</f>
        <v>96768.557332584736</v>
      </c>
      <c r="CB248" s="30">
        <f>('Config sheet'!$C$132*(AJ248-AI248) + 'Config sheet'!$C$133*AI248)*10^5</f>
        <v>121436.45201743407</v>
      </c>
      <c r="CC248" s="30">
        <f>'Config sheet'!$C$148</f>
        <v>386976</v>
      </c>
      <c r="CD248" s="30">
        <f t="shared" si="266"/>
        <v>14.762722140276082</v>
      </c>
      <c r="CE248" s="30"/>
      <c r="CF248" s="30"/>
      <c r="CG248" s="30"/>
      <c r="CH248" s="30"/>
      <c r="CI248" s="30"/>
      <c r="CJ248" s="30"/>
      <c r="CK248" s="30"/>
      <c r="CL248" s="30"/>
      <c r="CM248" s="46">
        <f>P248+'Config sheet'!$O$9-'Config sheet'!$C$139</f>
        <v>35.018900000000002</v>
      </c>
      <c r="CN248" s="46">
        <f>Q248+'Config sheet'!$O$9+'Config sheet'!C$140</f>
        <v>64.028900000000007</v>
      </c>
      <c r="CO248" s="27">
        <f t="shared" si="232"/>
        <v>1.8284098015642982</v>
      </c>
      <c r="CP248" s="46">
        <f>'Config sheet'!$N$47</f>
        <v>1852.7346826837274</v>
      </c>
      <c r="CQ248" s="27">
        <f>'Config sheet'!$N$42</f>
        <v>970.82423361890676</v>
      </c>
      <c r="CR248" s="27">
        <f>'Config sheet'!$N$46</f>
        <v>881.91044906482068</v>
      </c>
      <c r="CS248" s="27">
        <f t="shared" si="233"/>
        <v>1.3876756880692642</v>
      </c>
      <c r="CT248" s="27">
        <f>'Config sheet'!$N$50/100*GERC_A_PARA!CQ248</f>
        <v>274.64617569078871</v>
      </c>
      <c r="CU248" s="27">
        <f t="shared" si="234"/>
        <v>274.64617569078871</v>
      </c>
      <c r="CV248" s="27">
        <f t="shared" si="235"/>
        <v>424.25940022318355</v>
      </c>
      <c r="CW248" s="27">
        <f t="shared" si="236"/>
        <v>1245.4704093096955</v>
      </c>
      <c r="CX248" s="27">
        <f t="shared" si="237"/>
        <v>806.26070906856762</v>
      </c>
      <c r="CY248" s="27">
        <f>'Config sheet'!$N$51/100*GERC_A_PARA!CR248</f>
        <v>198.78261521921058</v>
      </c>
      <c r="CZ248" s="27">
        <f t="shared" si="238"/>
        <v>198.78261521921058</v>
      </c>
      <c r="DA248" s="27">
        <f t="shared" si="239"/>
        <v>307.06924243739491</v>
      </c>
      <c r="DB248" s="27">
        <f t="shared" si="240"/>
        <v>1080.6930642840312</v>
      </c>
      <c r="DC248" s="27">
        <f t="shared" si="241"/>
        <v>699.59137509983645</v>
      </c>
      <c r="DD248" s="50">
        <f t="shared" si="242"/>
        <v>84.58905130801206</v>
      </c>
      <c r="DE248" s="50">
        <f t="shared" si="243"/>
        <v>87.721357952725057</v>
      </c>
      <c r="DF248" s="50">
        <f t="shared" si="244"/>
        <v>54.759091807597187</v>
      </c>
      <c r="DG248" s="50">
        <f t="shared" si="245"/>
        <v>56.78680419442636</v>
      </c>
      <c r="DH248" s="27">
        <f t="shared" si="246"/>
        <v>86.155204630368559</v>
      </c>
      <c r="DI248">
        <f>'Config sheet'!$N$59</f>
        <v>71.978923438716066</v>
      </c>
      <c r="DJ248" s="21">
        <f t="shared" si="267"/>
        <v>70.964076315690164</v>
      </c>
      <c r="DK248" s="19">
        <f>Coeff_Summary!$B$11+Coeff_Summary!$D$11*(F248)+Coeff_Summary!$E$11*CM248*100+Coeff_Summary!$F$11*(F248)^2+Coeff_Summary!$G$11*(F248)*CM248*100+Coeff_Summary!$H$11*(CM248*100)^2</f>
        <v>0.93936645922385187</v>
      </c>
      <c r="DL248" s="19">
        <f>Coeff_Summary!$B$9+Coeff_Summary!$D$9*(G248)+Coeff_Summary!$E$9*CN248*100+Coeff_Summary!$F$9*(G248)^2+Coeff_Summary!$G$9*(G248)*CN248*100+Coeff_Summary!$H$9*(CN248*100)^2</f>
        <v>0.95540505502017969</v>
      </c>
      <c r="DM248" s="30">
        <f t="shared" si="268"/>
        <v>0.94738575712201578</v>
      </c>
      <c r="DN248">
        <f>DK248*8314.4*(GERC_A_PARA!F248+273)/('Config sheet'!$N$28*GERC_A_PARA!CM248*10^5)</f>
        <v>4.0065334918874353E-2</v>
      </c>
      <c r="DO248">
        <f>DL248*(8314.4/'Config sheet'!$N$28)*((GERC_A_PARA!G248+273)/(GERC_A_PARA!CN248*10^5))</f>
        <v>2.6379304764116256E-2</v>
      </c>
      <c r="DP248" s="30">
        <f t="shared" si="269"/>
        <v>1596.227357123975</v>
      </c>
      <c r="DQ248" s="30">
        <f t="shared" si="247"/>
        <v>39840.609353598818</v>
      </c>
      <c r="DR248" s="30">
        <f t="shared" si="248"/>
        <v>1033.3247511699055</v>
      </c>
      <c r="DS248" s="30">
        <f t="shared" si="249"/>
        <v>39171.796239889394</v>
      </c>
      <c r="DT248" s="19">
        <f>(Coeff_Summary!$B$5+Coeff_Summary!$D$5*(F248)+Coeff_Summary!$E$5*CM248*100+Coeff_Summary!$F$5*(F248)^2+Coeff_Summary!$G$5*(F248)*CM248*100+Coeff_Summary!$H$5*(CM248*100)^2+Coeff_Summary!$B$3+Coeff_Summary!$D$3*(G248)+Coeff_Summary!$E$3*CN248*100+Coeff_Summary!$F$3*(G248)^2+Coeff_Summary!$G$3*(G248)*CN248*100+Coeff_Summary!$H$3*(CN248*100)^2)/2</f>
        <v>1.4150386772224908</v>
      </c>
      <c r="DU248" s="30">
        <f t="shared" si="270"/>
        <v>3.4094140013460184</v>
      </c>
      <c r="DV248" s="30">
        <f>DM248*(8314.4/'Config sheet'!$N$28)*(273+F248)*DU248*((CO248^(1/DU248))-1)</f>
        <v>93411.960497895052</v>
      </c>
      <c r="DW248" s="30">
        <f t="shared" si="250"/>
        <v>351.14037118446777</v>
      </c>
      <c r="DX248" s="30">
        <f t="shared" si="251"/>
        <v>348.2</v>
      </c>
      <c r="DY248" s="30">
        <f t="shared" si="252"/>
        <v>105.44311585425355</v>
      </c>
      <c r="DZ248" s="30">
        <f t="shared" si="253"/>
        <v>980.40998931028867</v>
      </c>
      <c r="EA248" s="65">
        <f>Coeff_Summary!$B$9+Coeff_Summary!$D$9*(DW248-273)+Coeff_Summary!$E$9*CN248*100+Coeff_Summary!$F$9*(DW248-273)^2+Coeff_Summary!$G$9*(DW248-273)*CN248*100+Coeff_Summary!$H$9*(CN248*100)^2</f>
        <v>0.95753326177409115</v>
      </c>
      <c r="EB248" s="30">
        <f>EA248*(8314.4/'Config sheet'!$C$28)*(DW248/(CM248*10^5))</f>
        <v>4.8747822082947846E-2</v>
      </c>
      <c r="EC248" s="30">
        <f t="shared" si="254"/>
        <v>1.2167082137626974</v>
      </c>
      <c r="ED248" s="30">
        <f t="shared" si="255"/>
        <v>1.0170738433747992</v>
      </c>
      <c r="EE248" s="30">
        <f>('Config sheet'!$N$132*(CN248-CM248) - 'Config sheet'!$N$133*GERC_A_PARA!CN248)*10^5</f>
        <v>105846.81561844355</v>
      </c>
      <c r="EF248" s="30">
        <f>('Config sheet'!$N$132*(CN248-CM248) + 'Config sheet'!$N$133*CM248)*10^5</f>
        <v>147330.55014105764</v>
      </c>
      <c r="EG248" s="30">
        <f>'Config sheet'!$N$148</f>
        <v>386976</v>
      </c>
      <c r="EH248" s="30">
        <f t="shared" si="256"/>
        <v>2406.2556335476102</v>
      </c>
      <c r="EI248" s="30">
        <f>'Config sheet'!$E$127+'Config sheet'!$P$127</f>
        <v>3308.2</v>
      </c>
      <c r="EJ248" s="30"/>
      <c r="EK248" s="63">
        <f t="shared" si="257"/>
        <v>52977.349016724707</v>
      </c>
      <c r="EL248" s="63">
        <f t="shared" si="278"/>
        <v>52325.769083108433</v>
      </c>
      <c r="EM248" s="63">
        <f t="shared" si="279"/>
        <v>39840.609353598818</v>
      </c>
      <c r="EN248" s="63">
        <f t="shared" si="280"/>
        <v>39171.796239889394</v>
      </c>
      <c r="EO248" s="30">
        <f>BL248*(('Config sheet'!$D$8+273)/(C248+273))*(GERC_A_PARA!AI248/'Config sheet'!$D$7)*(1/GERC_A_PARA!BG248)*24*10^-3</f>
        <v>1838.6720025199047</v>
      </c>
      <c r="EP248" s="30">
        <f>BN248*(('Config sheet'!$D$8+273)/(D248+273))*(GERC_A_PARA!AJ248/'Config sheet'!$D$7)*(1/GERC_A_PARA!BH248)*24*10^-3</f>
        <v>1816.0577758064117</v>
      </c>
      <c r="EQ248" s="30">
        <f t="shared" si="271"/>
        <v>1827.3648891631583</v>
      </c>
      <c r="ER248" s="30">
        <f>DP248*(('Config sheet'!$D$8+273)/(F248+273))*(CM248/'Config sheet'!$D$7)*(1/DK248)*24*10^-3</f>
        <v>1382.7383653845891</v>
      </c>
      <c r="ES248" s="30">
        <f>DR248*(('Config sheet'!$D$8+273)/(G248+273))*(CN248/'Config sheet'!$D$7)*(1/DL248)*24*10^-3</f>
        <v>1359.5260308695595</v>
      </c>
      <c r="ET248" s="30">
        <f t="shared" si="272"/>
        <v>1371.1321981270744</v>
      </c>
      <c r="EU248">
        <f t="shared" si="273"/>
        <v>1.0124523718434295</v>
      </c>
      <c r="EV248">
        <f t="shared" si="274"/>
        <v>1.0170738433747994</v>
      </c>
      <c r="EW248" s="30">
        <f t="shared" si="275"/>
        <v>0.7802741820711504</v>
      </c>
      <c r="EX248" s="30">
        <f>'Config sheet'!$C$123/('Config sheet'!$F$17*10^-3)</f>
        <v>1.2841244171864261</v>
      </c>
      <c r="EY248" s="30">
        <f t="shared" si="276"/>
        <v>0.71503680728196695</v>
      </c>
      <c r="EZ248" s="30">
        <f>'Config sheet'!$N$123/('Config sheet'!$Q$17*10^-3)</f>
        <v>1.4616189626248377</v>
      </c>
      <c r="FA248" s="1" t="s">
        <v>655</v>
      </c>
      <c r="FB248" s="30">
        <f t="shared" si="277"/>
        <v>-2.9403711844677787</v>
      </c>
      <c r="FC248" s="30"/>
    </row>
    <row r="249" spans="1:159" x14ac:dyDescent="0.25">
      <c r="A249" s="1">
        <v>43492</v>
      </c>
      <c r="B249" s="2">
        <v>0.41805555555555557</v>
      </c>
      <c r="C249">
        <v>24.14</v>
      </c>
      <c r="D249">
        <v>76.94</v>
      </c>
      <c r="E249">
        <v>21.79</v>
      </c>
      <c r="F249">
        <v>21.77</v>
      </c>
      <c r="G249">
        <v>76.31</v>
      </c>
      <c r="H249">
        <v>66.08</v>
      </c>
      <c r="I249">
        <v>71.28</v>
      </c>
      <c r="J249">
        <v>71.680000000000007</v>
      </c>
      <c r="K249">
        <v>71.739999999999995</v>
      </c>
      <c r="L249">
        <v>69.17</v>
      </c>
      <c r="M249">
        <v>21.75</v>
      </c>
      <c r="N249">
        <v>34.4</v>
      </c>
      <c r="O249">
        <v>33.92</v>
      </c>
      <c r="P249">
        <v>33.840000000000003</v>
      </c>
      <c r="Q249">
        <v>62.67</v>
      </c>
      <c r="R249">
        <v>3.73</v>
      </c>
      <c r="S249">
        <v>72.209999999999994</v>
      </c>
      <c r="T249">
        <v>74.709999999999994</v>
      </c>
      <c r="U249">
        <v>71.8</v>
      </c>
      <c r="V249">
        <v>71.8</v>
      </c>
      <c r="W249">
        <v>3.21</v>
      </c>
      <c r="X249">
        <v>2.4500000000000002</v>
      </c>
      <c r="Y249">
        <v>3.54</v>
      </c>
      <c r="Z249">
        <v>3.54</v>
      </c>
      <c r="AA249">
        <v>4.63</v>
      </c>
      <c r="AB249">
        <v>4.33</v>
      </c>
      <c r="AC249">
        <v>3.93</v>
      </c>
      <c r="AD249">
        <v>1.69</v>
      </c>
      <c r="AE249">
        <v>1.56</v>
      </c>
      <c r="AF249">
        <v>2.21</v>
      </c>
      <c r="AH249" s="4" t="str">
        <f t="shared" si="281"/>
        <v>ON</v>
      </c>
      <c r="AI249" s="31">
        <f>M249+'Config sheet'!$D$9-'Config sheet'!$C$139</f>
        <v>22.7089</v>
      </c>
      <c r="AJ249" s="31">
        <f>N249+'Config sheet'!$D$9+'Config sheet'!$C$140</f>
        <v>35.758899999999997</v>
      </c>
      <c r="AK249" s="25">
        <f t="shared" si="212"/>
        <v>1.5746645588293575</v>
      </c>
      <c r="AL249" s="46">
        <f>'Config sheet'!$C$47</f>
        <v>3546.9708798579968</v>
      </c>
      <c r="AM249" s="4">
        <f>'Config sheet'!$C$42</f>
        <v>1817.9423322060413</v>
      </c>
      <c r="AN249" s="25">
        <f>'Config sheet'!$C$46</f>
        <v>1729.0285476519553</v>
      </c>
      <c r="AO249" s="25">
        <f t="shared" si="213"/>
        <v>1.5630544917715603</v>
      </c>
      <c r="AP249" s="25">
        <f>'Config sheet'!$C$50/100*GERC_A_PARA!AM249</f>
        <v>351.771841281869</v>
      </c>
      <c r="AQ249" s="25">
        <f t="shared" si="214"/>
        <v>351.771841281869</v>
      </c>
      <c r="AR249" s="25">
        <f t="shared" si="215"/>
        <v>470.34513515347169</v>
      </c>
      <c r="AS249" s="27">
        <f t="shared" si="216"/>
        <v>2169.7141734879106</v>
      </c>
      <c r="AT249" s="25">
        <f t="shared" si="217"/>
        <v>1622.7325272837518</v>
      </c>
      <c r="AU249" s="25">
        <f>'Config sheet'!$C$51/100*GERC_A_PARA!AN249</f>
        <v>266.0974934836359</v>
      </c>
      <c r="AV249" s="25">
        <f t="shared" si="218"/>
        <v>266.0974934836359</v>
      </c>
      <c r="AW249" s="25">
        <f t="shared" si="219"/>
        <v>355.79215516649043</v>
      </c>
      <c r="AX249" s="27">
        <f t="shared" si="220"/>
        <v>1995.1260411355911</v>
      </c>
      <c r="AY249" s="25">
        <f t="shared" si="221"/>
        <v>1492.1577978066443</v>
      </c>
      <c r="AZ249" s="31">
        <f t="shared" si="258"/>
        <v>93.477609725512238</v>
      </c>
      <c r="BA249" s="31">
        <f t="shared" si="259"/>
        <v>94.812424479360914</v>
      </c>
      <c r="BB249" s="31">
        <f t="shared" si="260"/>
        <v>69.912046355155496</v>
      </c>
      <c r="BC249" s="31">
        <f t="shared" si="261"/>
        <v>70.910356337841577</v>
      </c>
      <c r="BD249" s="25">
        <f t="shared" si="222"/>
        <v>94.145017102436583</v>
      </c>
      <c r="BE249">
        <f>'Config sheet'!$D$59</f>
        <v>82.44</v>
      </c>
      <c r="BF249" s="30">
        <f t="shared" si="262"/>
        <v>82.278109224467556</v>
      </c>
      <c r="BG249" s="19">
        <f>Coeff_Summary!$B$10+Coeff_Summary!$D$10*(C249)+Coeff_Summary!$E$10*AI249*100+Coeff_Summary!$F$10*(C249)^2+Coeff_Summary!$G$10*(C249)*AI249*100+Coeff_Summary!$H$10*(AI249*100)^2</f>
        <v>0.96088802703447662</v>
      </c>
      <c r="BH249" s="19">
        <f>Coeff_Summary!$B$8+Coeff_Summary!$D$8*(D249)+Coeff_Summary!$E$8*AJ249*100+Coeff_Summary!$F$8*(D249)^2+Coeff_Summary!$G$8*(D249)*AJ249*100+Coeff_Summary!$H$8*(AJ249*100)^2</f>
        <v>0.97266484985339918</v>
      </c>
      <c r="BI249" s="30">
        <f t="shared" si="263"/>
        <v>0.9667764384439379</v>
      </c>
      <c r="BJ249" s="30">
        <f>BG249*8314.4*(GERC_A_PARA!C249+273)/('Config sheet'!$C$28*AI249*10^5)</f>
        <v>6.3835297650366135E-2</v>
      </c>
      <c r="BK249">
        <f>BH249*(8314.4/'Config sheet'!$C$28)*(BT249/(AJ249*10^5))</f>
        <v>4.8327657291117945E-2</v>
      </c>
      <c r="BL249" s="30">
        <f t="shared" si="264"/>
        <v>3339.2963414607566</v>
      </c>
      <c r="BM249" s="30">
        <f t="shared" si="223"/>
        <v>52311.126670866295</v>
      </c>
      <c r="BN249" s="30">
        <f t="shared" si="224"/>
        <v>2497.4648079184849</v>
      </c>
      <c r="BO249" s="30">
        <f t="shared" si="225"/>
        <v>51677.754476575661</v>
      </c>
      <c r="BP249" s="19">
        <f>(Coeff_Summary!$B$4+Coeff_Summary!$D$4*(C249)+Coeff_Summary!$E$4*AI249*100+Coeff_Summary!$F$4*(C249)^2+Coeff_Summary!$G$4*(C249)*AI249*100+Coeff_Summary!$H$4*(AI249*100)^2+Coeff_Summary!$B$2+Coeff_Summary!$D$2*(D249)+Coeff_Summary!$E$2*AJ249*100+Coeff_Summary!$F$2*(D249)^2+Coeff_Summary!$G$2*(D249)*AJ249*100+Coeff_Summary!$H$2*(AJ249*100)^2)/2</f>
        <v>1.3616857030651983</v>
      </c>
      <c r="BQ249" s="30">
        <f t="shared" si="265"/>
        <v>3.7648314310608448</v>
      </c>
      <c r="BR249" s="30">
        <f>BI249*(8314.4/'Config sheet'!$C$28)*(273+C249)*BQ249*((AK249^(1/BQ249))-1)</f>
        <v>70381.395670498343</v>
      </c>
      <c r="BS249" s="30">
        <f t="shared" si="226"/>
        <v>335.22581003568251</v>
      </c>
      <c r="BT249" s="30">
        <f t="shared" si="227"/>
        <v>349.94</v>
      </c>
      <c r="BU249" s="52">
        <f t="shared" si="228"/>
        <v>72.132215976671432</v>
      </c>
      <c r="BV249" s="30">
        <f t="shared" si="229"/>
        <v>1417.8169807658492</v>
      </c>
      <c r="BW249" s="65">
        <f>Coeff_Summary!$B$8+Coeff_Summary!$D$8*(BS249-273)+Coeff_Summary!$E$8*AJ249*100+Coeff_Summary!$F$8*(BS249-273)^2+Coeff_Summary!$G$8*(BS249-273)*AJ249*100+Coeff_Summary!$H$8*(AJ249*100)^2</f>
        <v>0.96581930851895681</v>
      </c>
      <c r="BX249" s="30">
        <f>BW249*(8314.4/'Config sheet'!$C$28)*(BS249/(AI249*10^5))</f>
        <v>7.2386956828760465E-2</v>
      </c>
      <c r="BY249" s="30">
        <f t="shared" si="230"/>
        <v>1.1339644286650441</v>
      </c>
      <c r="BZ249" s="30">
        <f t="shared" si="231"/>
        <v>1.0122561864520976</v>
      </c>
      <c r="CA249" s="30">
        <f>('Config sheet'!$C$132*(AJ249-AI249) - 'Config sheet'!$C$133*GERC_A_PARA!AJ249)*10^5</f>
        <v>96775.065356769395</v>
      </c>
      <c r="CB249" s="30">
        <f>('Config sheet'!$C$132*(AJ249-AI249) + 'Config sheet'!$C$133*AI249)*10^5</f>
        <v>121262.86511932139</v>
      </c>
      <c r="CC249" s="30">
        <f>'Config sheet'!$C$148</f>
        <v>386976</v>
      </c>
      <c r="CD249" s="30">
        <f t="shared" si="266"/>
        <v>14.714189964317484</v>
      </c>
      <c r="CE249" s="30"/>
      <c r="CF249" s="30"/>
      <c r="CG249" s="30"/>
      <c r="CH249" s="30"/>
      <c r="CI249" s="30"/>
      <c r="CJ249" s="30"/>
      <c r="CK249" s="30"/>
      <c r="CL249" s="30"/>
      <c r="CM249" s="46">
        <f>P249+'Config sheet'!$O$9-'Config sheet'!$C$139</f>
        <v>34.798900000000003</v>
      </c>
      <c r="CN249" s="46">
        <f>Q249+'Config sheet'!$O$9+'Config sheet'!C$140</f>
        <v>64.028900000000007</v>
      </c>
      <c r="CO249" s="27">
        <f t="shared" si="232"/>
        <v>1.8399690794823975</v>
      </c>
      <c r="CP249" s="46">
        <f>'Config sheet'!$N$47</f>
        <v>1852.7346826837274</v>
      </c>
      <c r="CQ249" s="27">
        <f>'Config sheet'!$N$42</f>
        <v>970.82423361890676</v>
      </c>
      <c r="CR249" s="27">
        <f>'Config sheet'!$N$46</f>
        <v>881.91044906482068</v>
      </c>
      <c r="CS249" s="27">
        <f t="shared" si="233"/>
        <v>1.3858418556473064</v>
      </c>
      <c r="CT249" s="27">
        <f>'Config sheet'!$N$50/100*GERC_A_PARA!CQ249</f>
        <v>274.64617569078871</v>
      </c>
      <c r="CU249" s="27">
        <f t="shared" si="234"/>
        <v>274.64617569078871</v>
      </c>
      <c r="CV249" s="27">
        <f t="shared" si="235"/>
        <v>426.43843765437799</v>
      </c>
      <c r="CW249" s="27">
        <f t="shared" si="236"/>
        <v>1245.4704093096955</v>
      </c>
      <c r="CX249" s="27">
        <f t="shared" si="237"/>
        <v>802.14083593042949</v>
      </c>
      <c r="CY249" s="27">
        <f>'Config sheet'!$N$51/100*GERC_A_PARA!CR249</f>
        <v>198.78261521921058</v>
      </c>
      <c r="CZ249" s="27">
        <f t="shared" si="238"/>
        <v>198.78261521921058</v>
      </c>
      <c r="DA249" s="27">
        <f t="shared" si="239"/>
        <v>308.64637985117434</v>
      </c>
      <c r="DB249" s="27">
        <f t="shared" si="240"/>
        <v>1080.6930642840312</v>
      </c>
      <c r="DC249" s="27">
        <f t="shared" si="241"/>
        <v>696.01656650315249</v>
      </c>
      <c r="DD249" s="50">
        <f t="shared" si="242"/>
        <v>84.3645989966939</v>
      </c>
      <c r="DE249" s="50">
        <f t="shared" si="243"/>
        <v>87.542526029886204</v>
      </c>
      <c r="DF249" s="50">
        <f t="shared" si="244"/>
        <v>54.334723214862265</v>
      </c>
      <c r="DG249" s="50">
        <f t="shared" si="245"/>
        <v>56.381455941610589</v>
      </c>
      <c r="DH249" s="27">
        <f t="shared" si="246"/>
        <v>85.953562513290052</v>
      </c>
      <c r="DI249">
        <f>'Config sheet'!$N$59</f>
        <v>71.978923438716066</v>
      </c>
      <c r="DJ249" s="21">
        <f t="shared" si="267"/>
        <v>70.655826045763234</v>
      </c>
      <c r="DK249" s="19">
        <f>Coeff_Summary!$B$11+Coeff_Summary!$D$11*(F249)+Coeff_Summary!$E$11*CM249*100+Coeff_Summary!$F$11*(F249)^2+Coeff_Summary!$G$11*(F249)*CM249*100+Coeff_Summary!$H$11*(CM249*100)^2</f>
        <v>0.94021973875402276</v>
      </c>
      <c r="DL249" s="19">
        <f>Coeff_Summary!$B$9+Coeff_Summary!$D$9*(G249)+Coeff_Summary!$E$9*CN249*100+Coeff_Summary!$F$9*(G249)^2+Coeff_Summary!$G$9*(G249)*CN249*100+Coeff_Summary!$H$9*(CN249*100)^2</f>
        <v>0.95621759814937701</v>
      </c>
      <c r="DM249" s="30">
        <f t="shared" si="268"/>
        <v>0.94821866845169989</v>
      </c>
      <c r="DN249">
        <f>DK249*8314.4*(GERC_A_PARA!F249+273)/('Config sheet'!$N$28*GERC_A_PARA!CM249*10^5)</f>
        <v>4.0436188689946695E-2</v>
      </c>
      <c r="DO249">
        <f>DL249*(8314.4/'Config sheet'!$N$28)*((GERC_A_PARA!G249+273)/(GERC_A_PARA!CN249*10^5))</f>
        <v>2.6485903640705886E-2</v>
      </c>
      <c r="DP249" s="30">
        <f t="shared" si="269"/>
        <v>1592.4914636859639</v>
      </c>
      <c r="DQ249" s="30">
        <f t="shared" si="247"/>
        <v>39382.827988481804</v>
      </c>
      <c r="DR249" s="30">
        <f t="shared" si="248"/>
        <v>1025.6385252871123</v>
      </c>
      <c r="DS249" s="30">
        <f t="shared" si="249"/>
        <v>38723.939315055883</v>
      </c>
      <c r="DT249" s="19">
        <f>(Coeff_Summary!$B$5+Coeff_Summary!$D$5*(F249)+Coeff_Summary!$E$5*CM249*100+Coeff_Summary!$F$5*(F249)^2+Coeff_Summary!$G$5*(F249)*CM249*100+Coeff_Summary!$H$5*(CM249*100)^2+Coeff_Summary!$B$3+Coeff_Summary!$D$3*(G249)+Coeff_Summary!$E$3*CN249*100+Coeff_Summary!$F$3*(G249)^2+Coeff_Summary!$G$3*(G249)*CN249*100+Coeff_Summary!$H$3*(CN249*100)^2)/2</f>
        <v>1.4131032982760032</v>
      </c>
      <c r="DU249" s="30">
        <f t="shared" si="270"/>
        <v>3.4207020475829713</v>
      </c>
      <c r="DV249" s="30">
        <f>DM249*(8314.4/'Config sheet'!$N$28)*(273+F249)*DU249*((CO249^(1/DU249))-1)</f>
        <v>94721.301842795001</v>
      </c>
      <c r="DW249" s="30">
        <f t="shared" si="250"/>
        <v>352.28760906613275</v>
      </c>
      <c r="DX249" s="30">
        <f t="shared" si="251"/>
        <v>349.31</v>
      </c>
      <c r="DY249" s="30">
        <f t="shared" si="252"/>
        <v>105.4594959041671</v>
      </c>
      <c r="DZ249" s="30">
        <f t="shared" si="253"/>
        <v>982.57648201988718</v>
      </c>
      <c r="EA249" s="65">
        <f>Coeff_Summary!$B$9+Coeff_Summary!$D$9*(DW249-273)+Coeff_Summary!$E$9*CN249*100+Coeff_Summary!$F$9*(DW249-273)^2+Coeff_Summary!$G$9*(DW249-273)*CN249*100+Coeff_Summary!$H$9*(CN249*100)^2</f>
        <v>0.95834252777155537</v>
      </c>
      <c r="EB249" s="30">
        <f>EA249*(8314.4/'Config sheet'!$C$28)*(DW249/(CM249*10^5))</f>
        <v>4.9257877879031832E-2</v>
      </c>
      <c r="EC249" s="30">
        <f t="shared" si="254"/>
        <v>1.2181632214828002</v>
      </c>
      <c r="ED249" s="30">
        <f t="shared" si="255"/>
        <v>1.0170150218464407</v>
      </c>
      <c r="EE249" s="30">
        <f>('Config sheet'!$N$132*(CN249-CM249) - 'Config sheet'!$N$133*GERC_A_PARA!CN249)*10^5</f>
        <v>106852.88331819166</v>
      </c>
      <c r="EF249" s="30">
        <f>('Config sheet'!$N$132*(CN249-CM249) + 'Config sheet'!$N$133*CM249)*10^5</f>
        <v>148244.47625265361</v>
      </c>
      <c r="EG249" s="30">
        <f>'Config sheet'!$N$148</f>
        <v>386976</v>
      </c>
      <c r="EH249" s="30">
        <f t="shared" si="256"/>
        <v>2400.3934627857361</v>
      </c>
      <c r="EI249" s="30">
        <f>'Config sheet'!$E$127+'Config sheet'!$P$127</f>
        <v>3308.2</v>
      </c>
      <c r="EJ249" s="30"/>
      <c r="EK249" s="63">
        <f t="shared" si="257"/>
        <v>52311.126670866295</v>
      </c>
      <c r="EL249" s="63">
        <f t="shared" si="278"/>
        <v>51677.754476575661</v>
      </c>
      <c r="EM249" s="63">
        <f t="shared" si="279"/>
        <v>39382.827988481804</v>
      </c>
      <c r="EN249" s="63">
        <f t="shared" si="280"/>
        <v>38723.939315055883</v>
      </c>
      <c r="EO249" s="30">
        <f>BL249*(('Config sheet'!$D$8+273)/(C249+273))*(GERC_A_PARA!AI249/'Config sheet'!$D$7)*(1/GERC_A_PARA!BG249)*24*10^-3</f>
        <v>1815.5495851562821</v>
      </c>
      <c r="EP249" s="30">
        <f>BN249*(('Config sheet'!$D$8+273)/(D249+273))*(GERC_A_PARA!AJ249/'Config sheet'!$D$7)*(1/GERC_A_PARA!BH249)*24*10^-3</f>
        <v>1793.5672900352274</v>
      </c>
      <c r="EQ249" s="30">
        <f t="shared" si="271"/>
        <v>1804.5584375957546</v>
      </c>
      <c r="ER249" s="30">
        <f>DP249*(('Config sheet'!$D$8+273)/(F249+273))*(CM249/'Config sheet'!$D$7)*(1/DK249)*24*10^-3</f>
        <v>1366.8502585816175</v>
      </c>
      <c r="ES249" s="30">
        <f>DR249*(('Config sheet'!$D$8+273)/(G249+273))*(CN249/'Config sheet'!$D$7)*(1/DL249)*24*10^-3</f>
        <v>1343.9823692083071</v>
      </c>
      <c r="ET249" s="30">
        <f t="shared" si="272"/>
        <v>1355.4163138949623</v>
      </c>
      <c r="EU249">
        <f t="shared" si="273"/>
        <v>1.0122561864520974</v>
      </c>
      <c r="EV249">
        <f t="shared" si="274"/>
        <v>1.0170150218464407</v>
      </c>
      <c r="EW249" s="30">
        <f t="shared" si="275"/>
        <v>0.7856863769149155</v>
      </c>
      <c r="EX249" s="30">
        <f>'Config sheet'!$C$123/('Config sheet'!$F$17*10^-3)</f>
        <v>1.2841244171864261</v>
      </c>
      <c r="EY249" s="30">
        <f t="shared" si="276"/>
        <v>0.7249259669867244</v>
      </c>
      <c r="EZ249" s="30">
        <f>'Config sheet'!$N$123/('Config sheet'!$Q$17*10^-3)</f>
        <v>1.4616189626248377</v>
      </c>
      <c r="FA249" s="1" t="s">
        <v>656</v>
      </c>
      <c r="FB249" s="30">
        <f t="shared" si="277"/>
        <v>-2.977609066132743</v>
      </c>
      <c r="FC249" s="30"/>
    </row>
    <row r="250" spans="1:159" x14ac:dyDescent="0.25">
      <c r="A250" s="1">
        <v>43492</v>
      </c>
      <c r="B250" s="2">
        <v>0.4597222222222222</v>
      </c>
      <c r="C250">
        <v>24.51</v>
      </c>
      <c r="D250">
        <v>77.25</v>
      </c>
      <c r="E250">
        <v>22.71</v>
      </c>
      <c r="F250">
        <v>22.65</v>
      </c>
      <c r="G250">
        <v>76.73</v>
      </c>
      <c r="H250">
        <v>66.14</v>
      </c>
      <c r="I250">
        <v>71.290000000000006</v>
      </c>
      <c r="J250">
        <v>71.739999999999995</v>
      </c>
      <c r="K250">
        <v>71.790000000000006</v>
      </c>
      <c r="L250">
        <v>69.25</v>
      </c>
      <c r="M250">
        <v>21.86</v>
      </c>
      <c r="N250">
        <v>34.549999999999997</v>
      </c>
      <c r="O250">
        <v>34.07</v>
      </c>
      <c r="P250">
        <v>34</v>
      </c>
      <c r="Q250">
        <v>62.66</v>
      </c>
      <c r="R250">
        <v>3.73</v>
      </c>
      <c r="S250">
        <v>71.66</v>
      </c>
      <c r="T250">
        <v>74.739999999999995</v>
      </c>
      <c r="U250">
        <v>71.97</v>
      </c>
      <c r="V250">
        <v>71.97</v>
      </c>
      <c r="W250">
        <v>3.17</v>
      </c>
      <c r="X250">
        <v>2.44</v>
      </c>
      <c r="Y250">
        <v>3.61</v>
      </c>
      <c r="Z250">
        <v>3.52</v>
      </c>
      <c r="AA250">
        <v>4.67</v>
      </c>
      <c r="AB250">
        <v>4.3099999999999996</v>
      </c>
      <c r="AC250">
        <v>3.94</v>
      </c>
      <c r="AD250">
        <v>1.77</v>
      </c>
      <c r="AE250">
        <v>1.66</v>
      </c>
      <c r="AF250">
        <v>2.14</v>
      </c>
      <c r="AH250" s="4" t="str">
        <f t="shared" si="281"/>
        <v>ON</v>
      </c>
      <c r="AI250" s="31">
        <f>M250+'Config sheet'!$D$9-'Config sheet'!$C$139</f>
        <v>22.818899999999999</v>
      </c>
      <c r="AJ250" s="31">
        <f>N250+'Config sheet'!$D$9+'Config sheet'!$C$140</f>
        <v>35.908899999999996</v>
      </c>
      <c r="AK250" s="25">
        <f t="shared" si="212"/>
        <v>1.5736472836113922</v>
      </c>
      <c r="AL250" s="46">
        <f>'Config sheet'!$C$47</f>
        <v>3546.9708798579968</v>
      </c>
      <c r="AM250" s="4">
        <f>'Config sheet'!$C$42</f>
        <v>1817.9423322060413</v>
      </c>
      <c r="AN250" s="25">
        <f>'Config sheet'!$C$46</f>
        <v>1729.0285476519553</v>
      </c>
      <c r="AO250" s="25">
        <f t="shared" si="213"/>
        <v>1.5623749474343591</v>
      </c>
      <c r="AP250" s="25">
        <f>'Config sheet'!$C$50/100*GERC_A_PARA!AM250</f>
        <v>351.771841281869</v>
      </c>
      <c r="AQ250" s="25">
        <f t="shared" si="214"/>
        <v>351.771841281869</v>
      </c>
      <c r="AR250" s="25">
        <f t="shared" si="215"/>
        <v>470.21003393881972</v>
      </c>
      <c r="AS250" s="27">
        <f t="shared" si="216"/>
        <v>2169.7141734879106</v>
      </c>
      <c r="AT250" s="25">
        <f t="shared" si="217"/>
        <v>1623.198772407563</v>
      </c>
      <c r="AU250" s="25">
        <f>'Config sheet'!$C$51/100*GERC_A_PARA!AN250</f>
        <v>266.0974934836359</v>
      </c>
      <c r="AV250" s="25">
        <f t="shared" si="218"/>
        <v>266.0974934836359</v>
      </c>
      <c r="AW250" s="25">
        <f t="shared" si="219"/>
        <v>355.68995797397361</v>
      </c>
      <c r="AX250" s="27">
        <f t="shared" si="220"/>
        <v>1995.1260411355911</v>
      </c>
      <c r="AY250" s="25">
        <f t="shared" si="221"/>
        <v>1492.5865260693045</v>
      </c>
      <c r="AZ250" s="31">
        <f t="shared" si="258"/>
        <v>93.485041271181132</v>
      </c>
      <c r="BA250" s="31">
        <f t="shared" si="259"/>
        <v>94.818335150567322</v>
      </c>
      <c r="BB250" s="31">
        <f t="shared" si="260"/>
        <v>69.937693215099912</v>
      </c>
      <c r="BC250" s="31">
        <f t="shared" si="261"/>
        <v>70.935152242064348</v>
      </c>
      <c r="BD250" s="25">
        <f t="shared" si="222"/>
        <v>94.151688210874227</v>
      </c>
      <c r="BE250">
        <f>'Config sheet'!$D$59</f>
        <v>82.44</v>
      </c>
      <c r="BF250" s="30">
        <f t="shared" si="262"/>
        <v>82.294055469728178</v>
      </c>
      <c r="BG250" s="19">
        <f>Coeff_Summary!$B$10+Coeff_Summary!$D$10*(C250)+Coeff_Summary!$E$10*AI250*100+Coeff_Summary!$F$10*(C250)^2+Coeff_Summary!$G$10*(C250)*AI250*100+Coeff_Summary!$H$10*(AI250*100)^2</f>
        <v>0.96091400717415054</v>
      </c>
      <c r="BH250" s="19">
        <f>Coeff_Summary!$B$8+Coeff_Summary!$D$8*(D250)+Coeff_Summary!$E$8*AJ250*100+Coeff_Summary!$F$8*(D250)^2+Coeff_Summary!$G$8*(D250)*AJ250*100+Coeff_Summary!$H$8*(AJ250*100)^2</f>
        <v>0.97269945487637344</v>
      </c>
      <c r="BI250" s="30">
        <f t="shared" si="263"/>
        <v>0.96680673102526193</v>
      </c>
      <c r="BJ250" s="30">
        <f>BG250*8314.4*(GERC_A_PARA!C250+273)/('Config sheet'!$C$28*AI250*10^5)</f>
        <v>6.3608400005735921E-2</v>
      </c>
      <c r="BK250">
        <f>BH250*(8314.4/'Config sheet'!$C$28)*(BT250/(AJ250*10^5))</f>
        <v>4.8170127907855118E-2</v>
      </c>
      <c r="BL250" s="30">
        <f t="shared" si="264"/>
        <v>3339.5329637344034</v>
      </c>
      <c r="BM250" s="30">
        <f t="shared" si="223"/>
        <v>52501.445774980341</v>
      </c>
      <c r="BN250" s="30">
        <f t="shared" si="224"/>
        <v>2498.3594029964875</v>
      </c>
      <c r="BO250" s="30">
        <f t="shared" si="225"/>
        <v>51865.326323725189</v>
      </c>
      <c r="BP250" s="19">
        <f>(Coeff_Summary!$B$4+Coeff_Summary!$D$4*(C250)+Coeff_Summary!$E$4*AI250*100+Coeff_Summary!$F$4*(C250)^2+Coeff_Summary!$G$4*(C250)*AI250*100+Coeff_Summary!$H$4*(AI250*100)^2+Coeff_Summary!$B$2+Coeff_Summary!$D$2*(D250)+Coeff_Summary!$E$2*AJ250*100+Coeff_Summary!$F$2*(D250)^2+Coeff_Summary!$G$2*(D250)*AJ250*100+Coeff_Summary!$H$2*(AJ250*100)^2)/2</f>
        <v>1.3616237869549139</v>
      </c>
      <c r="BQ250" s="30">
        <f t="shared" si="265"/>
        <v>3.7653048169773098</v>
      </c>
      <c r="BR250" s="30">
        <f>BI250*(8314.4/'Config sheet'!$C$28)*(273+C250)*BQ250*((AK250^(1/BQ250))-1)</f>
        <v>70364.237685400731</v>
      </c>
      <c r="BS250" s="30">
        <f t="shared" si="226"/>
        <v>335.58054526880437</v>
      </c>
      <c r="BT250" s="30">
        <f t="shared" si="227"/>
        <v>350.25</v>
      </c>
      <c r="BU250" s="52">
        <f t="shared" si="228"/>
        <v>72.185334222230509</v>
      </c>
      <c r="BV250" s="30">
        <f t="shared" si="229"/>
        <v>1421.5815477470262</v>
      </c>
      <c r="BW250" s="65">
        <f>Coeff_Summary!$B$8+Coeff_Summary!$D$8*(BS250-273)+Coeff_Summary!$E$8*AJ250*100+Coeff_Summary!$F$8*(BS250-273)^2+Coeff_Summary!$G$8*(BS250-273)*AJ250*100+Coeff_Summary!$H$8*(AJ250*100)^2</f>
        <v>0.96587522147088001</v>
      </c>
      <c r="BX250" s="30">
        <f>BW250*(8314.4/'Config sheet'!$C$28)*(BS250/(AI250*10^5))</f>
        <v>7.211841605539826E-2</v>
      </c>
      <c r="BY250" s="30">
        <f t="shared" si="230"/>
        <v>1.1337876137254661</v>
      </c>
      <c r="BZ250" s="30">
        <f t="shared" si="231"/>
        <v>1.0122648307905115</v>
      </c>
      <c r="CA250" s="30">
        <f>('Config sheet'!$C$132*(AJ250-AI250) - 'Config sheet'!$C$133*GERC_A_PARA!AJ250)*10^5</f>
        <v>97054.775802535587</v>
      </c>
      <c r="CB250" s="30">
        <f>('Config sheet'!$C$132*(AJ250-AI250) + 'Config sheet'!$C$133*AI250)*10^5</f>
        <v>121651.47016926736</v>
      </c>
      <c r="CC250" s="30">
        <f>'Config sheet'!$C$148</f>
        <v>386976</v>
      </c>
      <c r="CD250" s="30">
        <f t="shared" si="266"/>
        <v>14.669454731195628</v>
      </c>
      <c r="CE250" s="30"/>
      <c r="CF250" s="30"/>
      <c r="CG250" s="30"/>
      <c r="CH250" s="30"/>
      <c r="CI250" s="30"/>
      <c r="CJ250" s="30"/>
      <c r="CK250" s="30"/>
      <c r="CL250" s="30"/>
      <c r="CM250" s="46">
        <f>P250+'Config sheet'!$O$9-'Config sheet'!$C$139</f>
        <v>34.9589</v>
      </c>
      <c r="CN250" s="46">
        <f>Q250+'Config sheet'!$O$9+'Config sheet'!C$140</f>
        <v>64.018900000000002</v>
      </c>
      <c r="CO250" s="27">
        <f t="shared" si="232"/>
        <v>1.8312618532047633</v>
      </c>
      <c r="CP250" s="46">
        <f>'Config sheet'!$N$47</f>
        <v>1852.7346826837274</v>
      </c>
      <c r="CQ250" s="27">
        <f>'Config sheet'!$N$42</f>
        <v>970.82423361890676</v>
      </c>
      <c r="CR250" s="27">
        <f>'Config sheet'!$N$46</f>
        <v>881.91044906482068</v>
      </c>
      <c r="CS250" s="27">
        <f t="shared" si="233"/>
        <v>1.3843875434153903</v>
      </c>
      <c r="CT250" s="27">
        <f>'Config sheet'!$N$50/100*GERC_A_PARA!CQ250</f>
        <v>274.64617569078871</v>
      </c>
      <c r="CU250" s="27">
        <f t="shared" si="234"/>
        <v>274.64617569078871</v>
      </c>
      <c r="CV250" s="27">
        <f t="shared" si="235"/>
        <v>425.17625302380424</v>
      </c>
      <c r="CW250" s="27">
        <f t="shared" si="236"/>
        <v>1245.4704093096955</v>
      </c>
      <c r="CX250" s="27">
        <f t="shared" si="237"/>
        <v>804.52208330129406</v>
      </c>
      <c r="CY250" s="27">
        <f>'Config sheet'!$N$51/100*GERC_A_PARA!CR250</f>
        <v>198.78261521921058</v>
      </c>
      <c r="CZ250" s="27">
        <f t="shared" si="238"/>
        <v>198.78261521921058</v>
      </c>
      <c r="DA250" s="27">
        <f t="shared" si="239"/>
        <v>307.73283950740705</v>
      </c>
      <c r="DB250" s="27">
        <f t="shared" si="240"/>
        <v>1080.6930642840312</v>
      </c>
      <c r="DC250" s="27">
        <f t="shared" si="241"/>
        <v>698.08277176889146</v>
      </c>
      <c r="DD250" s="50">
        <f t="shared" si="242"/>
        <v>84.494610649356176</v>
      </c>
      <c r="DE250" s="50">
        <f t="shared" si="243"/>
        <v>87.64611254989353</v>
      </c>
      <c r="DF250" s="50">
        <f t="shared" si="244"/>
        <v>54.580004213049556</v>
      </c>
      <c r="DG250" s="50">
        <f t="shared" si="245"/>
        <v>56.615743364775831</v>
      </c>
      <c r="DH250" s="27">
        <f t="shared" si="246"/>
        <v>86.070361599624846</v>
      </c>
      <c r="DI250">
        <f>'Config sheet'!$N$59</f>
        <v>71.978923438716066</v>
      </c>
      <c r="DJ250" s="21">
        <f t="shared" si="267"/>
        <v>70.83411769426877</v>
      </c>
      <c r="DK250" s="19">
        <f>Coeff_Summary!$B$11+Coeff_Summary!$D$11*(F250)+Coeff_Summary!$E$11*CM250*100+Coeff_Summary!$F$11*(F250)^2+Coeff_Summary!$G$11*(F250)*CM250*100+Coeff_Summary!$H$11*(CM250*100)^2</f>
        <v>0.94071710161310873</v>
      </c>
      <c r="DL250" s="19">
        <f>Coeff_Summary!$B$9+Coeff_Summary!$D$9*(G250)+Coeff_Summary!$E$9*CN250*100+Coeff_Summary!$F$9*(G250)^2+Coeff_Summary!$G$9*(G250)*CN250*100+Coeff_Summary!$H$9*(CN250*100)^2</f>
        <v>0.95652702889963037</v>
      </c>
      <c r="DM250" s="30">
        <f t="shared" si="268"/>
        <v>0.9486220652563695</v>
      </c>
      <c r="DN250">
        <f>DK250*8314.4*(GERC_A_PARA!F250+273)/('Config sheet'!$N$28*GERC_A_PARA!CM250*10^5)</f>
        <v>4.0392640879656265E-2</v>
      </c>
      <c r="DO250">
        <f>DL250*(8314.4/'Config sheet'!$N$28)*((GERC_A_PARA!G250+273)/(GERC_A_PARA!CN250*10^5))</f>
        <v>2.6530474131125258E-2</v>
      </c>
      <c r="DP250" s="30">
        <f t="shared" si="269"/>
        <v>1594.6554408675461</v>
      </c>
      <c r="DQ250" s="30">
        <f t="shared" si="247"/>
        <v>39478.860657281104</v>
      </c>
      <c r="DR250" s="30">
        <f t="shared" si="248"/>
        <v>1030.0810905219107</v>
      </c>
      <c r="DS250" s="30">
        <f t="shared" si="249"/>
        <v>38826.335535158454</v>
      </c>
      <c r="DT250" s="19">
        <f>(Coeff_Summary!$B$5+Coeff_Summary!$D$5*(F250)+Coeff_Summary!$E$5*CM250*100+Coeff_Summary!$F$5*(F250)^2+Coeff_Summary!$G$5*(F250)*CM250*100+Coeff_Summary!$H$5*(CM250*100)^2+Coeff_Summary!$B$3+Coeff_Summary!$D$3*(G250)+Coeff_Summary!$E$3*CN250*100+Coeff_Summary!$F$3*(G250)^2+Coeff_Summary!$G$3*(G250)*CN250*100+Coeff_Summary!$H$3*(CN250*100)^2)/2</f>
        <v>1.4122268149832431</v>
      </c>
      <c r="DU250" s="30">
        <f t="shared" si="270"/>
        <v>3.4258489832609498</v>
      </c>
      <c r="DV250" s="30">
        <f>DM250*(8314.4/'Config sheet'!$N$28)*(273+F250)*DU250*((CO250^(1/DU250))-1)</f>
        <v>94224.920819832754</v>
      </c>
      <c r="DW250" s="30">
        <f t="shared" si="250"/>
        <v>352.75593670151017</v>
      </c>
      <c r="DX250" s="30">
        <f t="shared" si="251"/>
        <v>349.73</v>
      </c>
      <c r="DY250" s="30">
        <f t="shared" si="252"/>
        <v>105.59529715515932</v>
      </c>
      <c r="DZ250" s="30">
        <f t="shared" si="253"/>
        <v>978.55066037426457</v>
      </c>
      <c r="EA250" s="65">
        <f>Coeff_Summary!$B$9+Coeff_Summary!$D$9*(DW250-273)+Coeff_Summary!$E$9*CN250*100+Coeff_Summary!$F$9*(DW250-273)^2+Coeff_Summary!$G$9*(DW250-273)*CN250*100+Coeff_Summary!$H$9*(CN250*100)^2</f>
        <v>0.95867405542218065</v>
      </c>
      <c r="EB250" s="30">
        <f>EA250*(8314.4/'Config sheet'!$C$28)*(DW250/(CM250*10^5))</f>
        <v>4.9114602262766829E-2</v>
      </c>
      <c r="EC250" s="30">
        <f t="shared" si="254"/>
        <v>1.2159294661890596</v>
      </c>
      <c r="ED250" s="30">
        <f t="shared" si="255"/>
        <v>1.0168062505288908</v>
      </c>
      <c r="EE250" s="30">
        <f>('Config sheet'!$N$132*(CN250-CM250) - 'Config sheet'!$N$133*GERC_A_PARA!CN250)*10^5</f>
        <v>106079.65562239321</v>
      </c>
      <c r="EF250" s="30">
        <f>('Config sheet'!$N$132*(CN250-CM250) + 'Config sheet'!$N$133*CM250)*10^5</f>
        <v>147534.07236695889</v>
      </c>
      <c r="EG250" s="30">
        <f>'Config sheet'!$N$148</f>
        <v>386976</v>
      </c>
      <c r="EH250" s="30">
        <f t="shared" si="256"/>
        <v>2400.1322081212907</v>
      </c>
      <c r="EI250" s="30">
        <f>'Config sheet'!$E$127+'Config sheet'!$P$127</f>
        <v>3308.2</v>
      </c>
      <c r="EJ250" s="30"/>
      <c r="EK250" s="63">
        <f t="shared" si="257"/>
        <v>52501.445774980341</v>
      </c>
      <c r="EL250" s="63">
        <f t="shared" si="278"/>
        <v>51865.326323725189</v>
      </c>
      <c r="EM250" s="63">
        <f t="shared" si="279"/>
        <v>39478.860657281104</v>
      </c>
      <c r="EN250" s="63">
        <f t="shared" si="280"/>
        <v>38826.335535158454</v>
      </c>
      <c r="EO250" s="30">
        <f>BL250*(('Config sheet'!$D$8+273)/(C250+273))*(GERC_A_PARA!AI250/'Config sheet'!$D$7)*(1/GERC_A_PARA!BG250)*24*10^-3</f>
        <v>1822.1549441403392</v>
      </c>
      <c r="EP250" s="30">
        <f>BN250*(('Config sheet'!$D$8+273)/(D250+273))*(GERC_A_PARA!AJ250/'Config sheet'!$D$7)*(1/GERC_A_PARA!BH250)*24*10^-3</f>
        <v>1800.0773006381719</v>
      </c>
      <c r="EQ250" s="30">
        <f t="shared" si="271"/>
        <v>1811.1161223892555</v>
      </c>
      <c r="ER250" s="30">
        <f>DP250*(('Config sheet'!$D$8+273)/(F250+273))*(CM250/'Config sheet'!$D$7)*(1/DK250)*24*10^-3</f>
        <v>1370.1832411246435</v>
      </c>
      <c r="ES250" s="30">
        <f>DR250*(('Config sheet'!$D$8+273)/(G250+273))*(CN250/'Config sheet'!$D$7)*(1/DL250)*24*10^-3</f>
        <v>1347.5362099829188</v>
      </c>
      <c r="ET250" s="30">
        <f t="shared" si="272"/>
        <v>1358.8597255537811</v>
      </c>
      <c r="EU250">
        <f t="shared" si="273"/>
        <v>1.0122648307905111</v>
      </c>
      <c r="EV250">
        <f t="shared" si="274"/>
        <v>1.0168062505288906</v>
      </c>
      <c r="EW250" s="30">
        <f t="shared" si="275"/>
        <v>0.78492015513155033</v>
      </c>
      <c r="EX250" s="30">
        <f>'Config sheet'!$C$123/('Config sheet'!$F$17*10^-3)</f>
        <v>1.2841244171864261</v>
      </c>
      <c r="EY250" s="30">
        <f t="shared" si="276"/>
        <v>0.72012632501524187</v>
      </c>
      <c r="EZ250" s="30">
        <f>'Config sheet'!$N$123/('Config sheet'!$Q$17*10^-3)</f>
        <v>1.4616189626248377</v>
      </c>
      <c r="FA250" s="1" t="s">
        <v>657</v>
      </c>
      <c r="FB250" s="30">
        <f t="shared" si="277"/>
        <v>-3.0259367015101475</v>
      </c>
      <c r="FC250" s="30"/>
    </row>
    <row r="251" spans="1:159" x14ac:dyDescent="0.25">
      <c r="A251" s="1">
        <v>43492</v>
      </c>
      <c r="B251" s="2">
        <v>0.50138888888888888</v>
      </c>
      <c r="C251">
        <v>24.86</v>
      </c>
      <c r="D251">
        <v>77.52</v>
      </c>
      <c r="E251">
        <v>22.83</v>
      </c>
      <c r="F251">
        <v>22.78</v>
      </c>
      <c r="G251">
        <v>77.180000000000007</v>
      </c>
      <c r="H251">
        <v>66.33</v>
      </c>
      <c r="I251">
        <v>71.569999999999993</v>
      </c>
      <c r="J251">
        <v>71.95</v>
      </c>
      <c r="K251">
        <v>72.040000000000006</v>
      </c>
      <c r="L251">
        <v>69.5</v>
      </c>
      <c r="M251">
        <v>21.87</v>
      </c>
      <c r="N251">
        <v>34.549999999999997</v>
      </c>
      <c r="O251">
        <v>34.08</v>
      </c>
      <c r="P251">
        <v>34.01</v>
      </c>
      <c r="Q251">
        <v>62.64</v>
      </c>
      <c r="R251">
        <v>3.72</v>
      </c>
      <c r="S251">
        <v>71.39</v>
      </c>
      <c r="T251">
        <v>75</v>
      </c>
      <c r="U251">
        <v>71.849999999999994</v>
      </c>
      <c r="V251">
        <v>71.849999999999994</v>
      </c>
      <c r="W251">
        <v>3.13</v>
      </c>
      <c r="X251">
        <v>2.4300000000000002</v>
      </c>
      <c r="Y251">
        <v>3.61</v>
      </c>
      <c r="Z251">
        <v>3.6</v>
      </c>
      <c r="AA251">
        <v>4.66</v>
      </c>
      <c r="AB251">
        <v>4.34</v>
      </c>
      <c r="AC251">
        <v>3.96</v>
      </c>
      <c r="AD251">
        <v>1.82</v>
      </c>
      <c r="AE251">
        <v>1.42</v>
      </c>
      <c r="AF251">
        <v>2.29</v>
      </c>
      <c r="AH251" s="4" t="str">
        <f t="shared" si="281"/>
        <v>ON</v>
      </c>
      <c r="AI251" s="31">
        <f>M251+'Config sheet'!$D$9-'Config sheet'!$C$139</f>
        <v>22.828900000000001</v>
      </c>
      <c r="AJ251" s="31">
        <f>N251+'Config sheet'!$D$9+'Config sheet'!$C$140</f>
        <v>35.908899999999996</v>
      </c>
      <c r="AK251" s="25">
        <f t="shared" si="212"/>
        <v>1.5729579611807838</v>
      </c>
      <c r="AL251" s="46">
        <f>'Config sheet'!$C$47</f>
        <v>3546.9708798579968</v>
      </c>
      <c r="AM251" s="4">
        <f>'Config sheet'!$C$42</f>
        <v>1817.9423322060413</v>
      </c>
      <c r="AN251" s="25">
        <f>'Config sheet'!$C$46</f>
        <v>1729.0285476519553</v>
      </c>
      <c r="AO251" s="25">
        <f t="shared" si="213"/>
        <v>1.5610425537937063</v>
      </c>
      <c r="AP251" s="25">
        <f>'Config sheet'!$C$50/100*GERC_A_PARA!AM251</f>
        <v>351.771841281869</v>
      </c>
      <c r="AQ251" s="25">
        <f t="shared" si="214"/>
        <v>351.771841281869</v>
      </c>
      <c r="AR251" s="25">
        <f t="shared" si="215"/>
        <v>470.1945273250534</v>
      </c>
      <c r="AS251" s="27">
        <f t="shared" si="216"/>
        <v>2169.7141734879106</v>
      </c>
      <c r="AT251" s="25">
        <f t="shared" si="217"/>
        <v>1623.2523041161794</v>
      </c>
      <c r="AU251" s="25">
        <f>'Config sheet'!$C$51/100*GERC_A_PARA!AN251</f>
        <v>266.0974934836359</v>
      </c>
      <c r="AV251" s="25">
        <f t="shared" si="218"/>
        <v>266.0974934836359</v>
      </c>
      <c r="AW251" s="25">
        <f t="shared" si="219"/>
        <v>355.67822800991337</v>
      </c>
      <c r="AX251" s="27">
        <f t="shared" si="220"/>
        <v>1995.1260411355911</v>
      </c>
      <c r="AY251" s="25">
        <f t="shared" si="221"/>
        <v>1492.6357502976348</v>
      </c>
      <c r="AZ251" s="31">
        <f t="shared" si="258"/>
        <v>93.485894247289977</v>
      </c>
      <c r="BA251" s="31">
        <f t="shared" si="259"/>
        <v>94.819013564123665</v>
      </c>
      <c r="BB251" s="31">
        <f t="shared" si="260"/>
        <v>69.940637846932745</v>
      </c>
      <c r="BC251" s="31">
        <f t="shared" si="261"/>
        <v>70.937999171827144</v>
      </c>
      <c r="BD251" s="25">
        <f t="shared" si="222"/>
        <v>94.152453905706821</v>
      </c>
      <c r="BE251">
        <f>'Config sheet'!$D$59</f>
        <v>82.44</v>
      </c>
      <c r="BF251" s="30">
        <f t="shared" si="262"/>
        <v>82.295886207543376</v>
      </c>
      <c r="BG251" s="19">
        <f>Coeff_Summary!$B$10+Coeff_Summary!$D$10*(C251)+Coeff_Summary!$E$10*AI251*100+Coeff_Summary!$F$10*(C251)^2+Coeff_Summary!$G$10*(C251)*AI251*100+Coeff_Summary!$H$10*(AI251*100)^2</f>
        <v>0.96108750679636656</v>
      </c>
      <c r="BH251" s="19">
        <f>Coeff_Summary!$B$8+Coeff_Summary!$D$8*(D251)+Coeff_Summary!$E$8*AJ251*100+Coeff_Summary!$F$8*(D251)^2+Coeff_Summary!$G$8*(D251)*AJ251*100+Coeff_Summary!$H$8*(AJ251*100)^2</f>
        <v>0.97281454632263942</v>
      </c>
      <c r="BI251" s="30">
        <f t="shared" si="263"/>
        <v>0.96695102655950294</v>
      </c>
      <c r="BJ251" s="30">
        <f>BG251*8314.4*(GERC_A_PARA!C251+273)/('Config sheet'!$C$28*AI251*10^5)</f>
        <v>6.3666828427647898E-2</v>
      </c>
      <c r="BK251">
        <f>BH251*(8314.4/'Config sheet'!$C$28)*(BT251/(AJ251*10^5))</f>
        <v>4.8212965161793596E-2</v>
      </c>
      <c r="BL251" s="30">
        <f t="shared" si="264"/>
        <v>3339.5601227071438</v>
      </c>
      <c r="BM251" s="30">
        <f t="shared" si="223"/>
        <v>52453.690645235743</v>
      </c>
      <c r="BN251" s="30">
        <f t="shared" si="224"/>
        <v>2498.4621154981305</v>
      </c>
      <c r="BO251" s="30">
        <f t="shared" si="225"/>
        <v>51821.374336006178</v>
      </c>
      <c r="BP251" s="19">
        <f>(Coeff_Summary!$B$4+Coeff_Summary!$D$4*(C251)+Coeff_Summary!$E$4*AI251*100+Coeff_Summary!$F$4*(C251)^2+Coeff_Summary!$G$4*(C251)*AI251*100+Coeff_Summary!$H$4*(AI251*100)^2+Coeff_Summary!$B$2+Coeff_Summary!$D$2*(D251)+Coeff_Summary!$E$2*AJ251*100+Coeff_Summary!$F$2*(D251)^2+Coeff_Summary!$G$2*(D251)*AJ251*100+Coeff_Summary!$H$2*(AJ251*100)^2)/2</f>
        <v>1.3612811551816266</v>
      </c>
      <c r="BQ251" s="30">
        <f t="shared" si="265"/>
        <v>3.7679273763871541</v>
      </c>
      <c r="BR251" s="30">
        <f>BI251*(8314.4/'Config sheet'!$C$28)*(273+C251)*BQ251*((AK251^(1/BQ251))-1)</f>
        <v>70382.261252179043</v>
      </c>
      <c r="BS251" s="30">
        <f t="shared" si="226"/>
        <v>335.90811353176809</v>
      </c>
      <c r="BT251" s="30">
        <f t="shared" si="227"/>
        <v>350.52</v>
      </c>
      <c r="BU251" s="52">
        <f t="shared" si="228"/>
        <v>72.252399414675466</v>
      </c>
      <c r="BV251" s="30">
        <f t="shared" si="229"/>
        <v>1419.3336248045089</v>
      </c>
      <c r="BW251" s="65">
        <f>Coeff_Summary!$B$8+Coeff_Summary!$D$8*(BS251-273)+Coeff_Summary!$E$8*AJ251*100+Coeff_Summary!$F$8*(BS251-273)^2+Coeff_Summary!$G$8*(BS251-273)*AJ251*100+Coeff_Summary!$H$8*(AJ251*100)^2</f>
        <v>0.96603985020573302</v>
      </c>
      <c r="BX251" s="30">
        <f>BW251*(8314.4/'Config sheet'!$C$28)*(BS251/(AI251*10^5))</f>
        <v>7.2169489744768167E-2</v>
      </c>
      <c r="BY251" s="30">
        <f t="shared" si="230"/>
        <v>1.1335493148803988</v>
      </c>
      <c r="BZ251" s="30">
        <f t="shared" si="231"/>
        <v>1.0122018436857669</v>
      </c>
      <c r="CA251" s="30">
        <f>('Config sheet'!$C$132*(AJ251-AI251) - 'Config sheet'!$C$133*GERC_A_PARA!AJ251)*10^5</f>
        <v>96969.142238568093</v>
      </c>
      <c r="CB251" s="30">
        <f>('Config sheet'!$C$132*(AJ251-AI251) + 'Config sheet'!$C$133*AI251)*10^5</f>
        <v>121570.0248593068</v>
      </c>
      <c r="CC251" s="30">
        <f>'Config sheet'!$C$148</f>
        <v>386976</v>
      </c>
      <c r="CD251" s="30">
        <f t="shared" si="266"/>
        <v>14.611886468231887</v>
      </c>
      <c r="CE251" s="30"/>
      <c r="CF251" s="30"/>
      <c r="CG251" s="30"/>
      <c r="CH251" s="30"/>
      <c r="CI251" s="30"/>
      <c r="CJ251" s="30"/>
      <c r="CK251" s="30"/>
      <c r="CL251" s="30"/>
      <c r="CM251" s="46">
        <f>P251+'Config sheet'!$O$9-'Config sheet'!$C$139</f>
        <v>34.968899999999998</v>
      </c>
      <c r="CN251" s="46">
        <f>Q251+'Config sheet'!$O$9+'Config sheet'!C$140</f>
        <v>63.998899999999999</v>
      </c>
      <c r="CO251" s="27">
        <f t="shared" si="232"/>
        <v>1.8301662334245574</v>
      </c>
      <c r="CP251" s="46">
        <f>'Config sheet'!$N$47</f>
        <v>1852.7346826837274</v>
      </c>
      <c r="CQ251" s="27">
        <f>'Config sheet'!$N$42</f>
        <v>970.82423361890676</v>
      </c>
      <c r="CR251" s="27">
        <f>'Config sheet'!$N$46</f>
        <v>881.91044906482068</v>
      </c>
      <c r="CS251" s="27">
        <f t="shared" si="233"/>
        <v>1.3876053666877239</v>
      </c>
      <c r="CT251" s="27">
        <f>'Config sheet'!$N$50/100*GERC_A_PARA!CQ251</f>
        <v>274.64617569078871</v>
      </c>
      <c r="CU251" s="27">
        <f t="shared" si="234"/>
        <v>274.64617569078871</v>
      </c>
      <c r="CV251" s="27">
        <f t="shared" si="235"/>
        <v>424.56243030576167</v>
      </c>
      <c r="CW251" s="27">
        <f t="shared" si="236"/>
        <v>1245.4704093096955</v>
      </c>
      <c r="CX251" s="27">
        <f t="shared" si="237"/>
        <v>805.68524305507083</v>
      </c>
      <c r="CY251" s="27">
        <f>'Config sheet'!$N$51/100*GERC_A_PARA!CR251</f>
        <v>198.78261521921058</v>
      </c>
      <c r="CZ251" s="27">
        <f t="shared" si="238"/>
        <v>198.78261521921058</v>
      </c>
      <c r="DA251" s="27">
        <f t="shared" si="239"/>
        <v>307.28856867470176</v>
      </c>
      <c r="DB251" s="27">
        <f t="shared" si="240"/>
        <v>1080.6930642840312</v>
      </c>
      <c r="DC251" s="27">
        <f t="shared" si="241"/>
        <v>699.09204398376301</v>
      </c>
      <c r="DD251" s="50">
        <f t="shared" si="242"/>
        <v>84.557837616379288</v>
      </c>
      <c r="DE251" s="50">
        <f t="shared" si="243"/>
        <v>87.696488507359092</v>
      </c>
      <c r="DF251" s="50">
        <f t="shared" si="244"/>
        <v>54.699815782795902</v>
      </c>
      <c r="DG251" s="50">
        <f t="shared" si="245"/>
        <v>56.73018494055507</v>
      </c>
      <c r="DH251" s="27">
        <f t="shared" si="246"/>
        <v>86.127163061869197</v>
      </c>
      <c r="DI251">
        <f>'Config sheet'!$N$59</f>
        <v>71.978923438716066</v>
      </c>
      <c r="DJ251" s="21">
        <f t="shared" si="267"/>
        <v>70.921081711772345</v>
      </c>
      <c r="DK251" s="19">
        <f>Coeff_Summary!$B$11+Coeff_Summary!$D$11*(F251)+Coeff_Summary!$E$11*CM251*100+Coeff_Summary!$F$11*(F251)^2+Coeff_Summary!$G$11*(F251)*CM251*100+Coeff_Summary!$H$11*(CM251*100)^2</f>
        <v>0.94081145332499228</v>
      </c>
      <c r="DL251" s="19">
        <f>Coeff_Summary!$B$9+Coeff_Summary!$D$9*(G251)+Coeff_Summary!$E$9*CN251*100+Coeff_Summary!$F$9*(G251)^2+Coeff_Summary!$G$9*(G251)*CN251*100+Coeff_Summary!$H$9*(CN251*100)^2</f>
        <v>0.95686119252880486</v>
      </c>
      <c r="DM251" s="30">
        <f t="shared" si="268"/>
        <v>0.94883632292689857</v>
      </c>
      <c r="DN251">
        <f>DK251*8314.4*(GERC_A_PARA!F251+273)/('Config sheet'!$N$28*GERC_A_PARA!CM251*10^5)</f>
        <v>4.0402897703699363E-2</v>
      </c>
      <c r="DO251">
        <f>DL251*(8314.4/'Config sheet'!$N$28)*((GERC_A_PARA!G251+273)/(GERC_A_PARA!CN251*10^5))</f>
        <v>2.6582195930943478E-2</v>
      </c>
      <c r="DP251" s="30">
        <f t="shared" si="269"/>
        <v>1595.7078212588187</v>
      </c>
      <c r="DQ251" s="30">
        <f t="shared" si="247"/>
        <v>39494.885563931042</v>
      </c>
      <c r="DR251" s="30">
        <f t="shared" si="248"/>
        <v>1032.2511351581261</v>
      </c>
      <c r="DS251" s="30">
        <f t="shared" si="249"/>
        <v>38832.425200677862</v>
      </c>
      <c r="DT251" s="19">
        <f>(Coeff_Summary!$B$5+Coeff_Summary!$D$5*(F251)+Coeff_Summary!$E$5*CM251*100+Coeff_Summary!$F$5*(F251)^2+Coeff_Summary!$G$5*(F251)*CM251*100+Coeff_Summary!$H$5*(CM251*100)^2+Coeff_Summary!$B$3+Coeff_Summary!$D$3*(G251)+Coeff_Summary!$E$3*CN251*100+Coeff_Summary!$F$3*(G251)^2+Coeff_Summary!$G$3*(G251)*CN251*100+Coeff_Summary!$H$3*(CN251*100)^2)/2</f>
        <v>1.4117201458964799</v>
      </c>
      <c r="DU251" s="30">
        <f t="shared" si="270"/>
        <v>3.4288342699932719</v>
      </c>
      <c r="DV251" s="30">
        <f>DM251*(8314.4/'Config sheet'!$N$28)*(273+F251)*DU251*((CO251^(1/DU251))-1)</f>
        <v>94178.460222850626</v>
      </c>
      <c r="DW251" s="30">
        <f t="shared" si="250"/>
        <v>352.79520692816459</v>
      </c>
      <c r="DX251" s="30">
        <f t="shared" si="251"/>
        <v>350.18</v>
      </c>
      <c r="DY251" s="30">
        <f t="shared" si="252"/>
        <v>104.80736567677313</v>
      </c>
      <c r="DZ251" s="30">
        <f t="shared" si="253"/>
        <v>985.82116848116095</v>
      </c>
      <c r="EA251" s="65">
        <f>Coeff_Summary!$B$9+Coeff_Summary!$D$9*(DW251-273)+Coeff_Summary!$E$9*CN251*100+Coeff_Summary!$F$9*(DW251-273)^2+Coeff_Summary!$G$9*(DW251-273)*CN251*100+Coeff_Summary!$H$9*(CN251*100)^2</f>
        <v>0.95871051302062849</v>
      </c>
      <c r="EB251" s="30">
        <f>EA251*(8314.4/'Config sheet'!$C$28)*(DW251/(CM251*10^5))</f>
        <v>4.9107890575252694E-2</v>
      </c>
      <c r="EC251" s="30">
        <f t="shared" si="254"/>
        <v>1.2154546670239517</v>
      </c>
      <c r="ED251" s="30">
        <f t="shared" si="255"/>
        <v>1.0170594640903761</v>
      </c>
      <c r="EE251" s="30">
        <f>('Config sheet'!$N$132*(CN251-CM251) - 'Config sheet'!$N$133*GERC_A_PARA!CN251)*10^5</f>
        <v>105950.84108044137</v>
      </c>
      <c r="EF251" s="30">
        <f>('Config sheet'!$N$132*(CN251-CM251) + 'Config sheet'!$N$133*CM251)*10^5</f>
        <v>147401.06957100015</v>
      </c>
      <c r="EG251" s="30">
        <f>'Config sheet'!$N$148</f>
        <v>386976</v>
      </c>
      <c r="EH251" s="30">
        <f t="shared" si="256"/>
        <v>2405.1547932856697</v>
      </c>
      <c r="EI251" s="30">
        <f>'Config sheet'!$E$127+'Config sheet'!$P$127</f>
        <v>3308.2</v>
      </c>
      <c r="EJ251" s="30"/>
      <c r="EK251" s="63">
        <f t="shared" si="257"/>
        <v>52453.690645235743</v>
      </c>
      <c r="EL251" s="63">
        <f t="shared" si="278"/>
        <v>51821.374336006178</v>
      </c>
      <c r="EM251" s="63">
        <f t="shared" si="279"/>
        <v>39494.885563931042</v>
      </c>
      <c r="EN251" s="63">
        <f t="shared" si="280"/>
        <v>38832.425200677862</v>
      </c>
      <c r="EO251" s="30">
        <f>BL251*(('Config sheet'!$D$8+273)/(C251+273))*(GERC_A_PARA!AI251/'Config sheet'!$D$7)*(1/GERC_A_PARA!BG251)*24*10^-3</f>
        <v>1820.4975184354337</v>
      </c>
      <c r="EP251" s="30">
        <f>BN251*(('Config sheet'!$D$8+273)/(D251+273))*(GERC_A_PARA!AJ251/'Config sheet'!$D$7)*(1/GERC_A_PARA!BH251)*24*10^-3</f>
        <v>1798.5518696610854</v>
      </c>
      <c r="EQ251" s="30">
        <f t="shared" si="271"/>
        <v>1809.5246940482596</v>
      </c>
      <c r="ER251" s="30">
        <f>DP251*(('Config sheet'!$D$8+273)/(F251+273))*(CM251/'Config sheet'!$D$7)*(1/DK251)*24*10^-3</f>
        <v>1370.7394136728576</v>
      </c>
      <c r="ES251" s="30">
        <f>DR251*(('Config sheet'!$D$8+273)/(G251+273))*(CN251/'Config sheet'!$D$7)*(1/DL251)*24*10^-3</f>
        <v>1347.7475625270354</v>
      </c>
      <c r="ET251" s="30">
        <f t="shared" si="272"/>
        <v>1359.2434880999465</v>
      </c>
      <c r="EU251">
        <f t="shared" si="273"/>
        <v>1.0122018436857669</v>
      </c>
      <c r="EV251">
        <f t="shared" si="274"/>
        <v>1.0170594640903763</v>
      </c>
      <c r="EW251" s="30">
        <f t="shared" si="275"/>
        <v>0.78436819871696961</v>
      </c>
      <c r="EX251" s="30">
        <f>'Config sheet'!$C$123/('Config sheet'!$F$17*10^-3)</f>
        <v>1.2841244171864261</v>
      </c>
      <c r="EY251" s="30">
        <f t="shared" si="276"/>
        <v>0.72527194510176862</v>
      </c>
      <c r="EZ251" s="30">
        <f>'Config sheet'!$N$123/('Config sheet'!$Q$17*10^-3)</f>
        <v>1.4616189626248377</v>
      </c>
      <c r="FA251" s="1" t="s">
        <v>658</v>
      </c>
      <c r="FB251" s="30">
        <f t="shared" si="277"/>
        <v>-2.6152069281645822</v>
      </c>
      <c r="FC251" s="30"/>
    </row>
    <row r="252" spans="1:159" x14ac:dyDescent="0.25">
      <c r="A252" s="1">
        <v>43492</v>
      </c>
      <c r="B252" s="2">
        <v>0.54305555555555551</v>
      </c>
      <c r="C252">
        <v>24.91</v>
      </c>
      <c r="D252">
        <v>77.27</v>
      </c>
      <c r="E252">
        <v>22.95</v>
      </c>
      <c r="F252">
        <v>22.93</v>
      </c>
      <c r="G252">
        <v>77.38</v>
      </c>
      <c r="H252">
        <v>66.38</v>
      </c>
      <c r="I252">
        <v>71.55</v>
      </c>
      <c r="J252">
        <v>71.97</v>
      </c>
      <c r="K252">
        <v>72.02</v>
      </c>
      <c r="L252">
        <v>69.510000000000005</v>
      </c>
      <c r="M252">
        <v>21.75</v>
      </c>
      <c r="N252">
        <v>34.42</v>
      </c>
      <c r="O252">
        <v>33.97</v>
      </c>
      <c r="P252">
        <v>33.880000000000003</v>
      </c>
      <c r="Q252">
        <v>62.63</v>
      </c>
      <c r="R252">
        <v>3.72</v>
      </c>
      <c r="S252">
        <v>71</v>
      </c>
      <c r="T252">
        <v>74.92</v>
      </c>
      <c r="U252">
        <v>71.87</v>
      </c>
      <c r="V252">
        <v>71.87</v>
      </c>
      <c r="W252">
        <v>2.96</v>
      </c>
      <c r="X252">
        <v>2.38</v>
      </c>
      <c r="Y252">
        <v>3.53</v>
      </c>
      <c r="Z252">
        <v>3.59</v>
      </c>
      <c r="AA252">
        <v>4.68</v>
      </c>
      <c r="AB252">
        <v>4.3600000000000003</v>
      </c>
      <c r="AC252">
        <v>3.84</v>
      </c>
      <c r="AD252">
        <v>1.56</v>
      </c>
      <c r="AE252">
        <v>1.42</v>
      </c>
      <c r="AF252">
        <v>2.09</v>
      </c>
      <c r="AH252" s="4" t="str">
        <f t="shared" si="281"/>
        <v>ON</v>
      </c>
      <c r="AI252" s="31">
        <f>M252+'Config sheet'!$D$9-'Config sheet'!$C$139</f>
        <v>22.7089</v>
      </c>
      <c r="AJ252" s="31">
        <f>N252+'Config sheet'!$D$9+'Config sheet'!$C$140</f>
        <v>35.7789</v>
      </c>
      <c r="AK252" s="25">
        <f t="shared" si="212"/>
        <v>1.5755452707969122</v>
      </c>
      <c r="AL252" s="46">
        <f>'Config sheet'!$C$47</f>
        <v>3546.9708798579968</v>
      </c>
      <c r="AM252" s="4">
        <f>'Config sheet'!$C$42</f>
        <v>1817.9423322060413</v>
      </c>
      <c r="AN252" s="25">
        <f>'Config sheet'!$C$46</f>
        <v>1729.0285476519553</v>
      </c>
      <c r="AO252" s="25">
        <f t="shared" si="213"/>
        <v>1.5531916224418836</v>
      </c>
      <c r="AP252" s="25">
        <f>'Config sheet'!$C$50/100*GERC_A_PARA!AM252</f>
        <v>351.771841281869</v>
      </c>
      <c r="AQ252" s="25">
        <f t="shared" si="214"/>
        <v>351.771841281869</v>
      </c>
      <c r="AR252" s="25">
        <f t="shared" si="215"/>
        <v>471.38319706513568</v>
      </c>
      <c r="AS252" s="27">
        <f t="shared" si="216"/>
        <v>2169.7141734879106</v>
      </c>
      <c r="AT252" s="25">
        <f t="shared" si="217"/>
        <v>1619.1590082447208</v>
      </c>
      <c r="AU252" s="25">
        <f>'Config sheet'!$C$51/100*GERC_A_PARA!AN252</f>
        <v>266.0974934836359</v>
      </c>
      <c r="AV252" s="25">
        <f t="shared" si="218"/>
        <v>266.0974934836359</v>
      </c>
      <c r="AW252" s="25">
        <f t="shared" si="219"/>
        <v>356.57739616749848</v>
      </c>
      <c r="AX252" s="27">
        <f t="shared" si="220"/>
        <v>1995.1260411355911</v>
      </c>
      <c r="AY252" s="25">
        <f t="shared" si="221"/>
        <v>1488.8718254051262</v>
      </c>
      <c r="AZ252" s="31">
        <f t="shared" si="258"/>
        <v>93.420508799191637</v>
      </c>
      <c r="BA252" s="31">
        <f t="shared" si="259"/>
        <v>94.767009324008228</v>
      </c>
      <c r="BB252" s="31">
        <f t="shared" si="260"/>
        <v>69.715476916415682</v>
      </c>
      <c r="BC252" s="31">
        <f t="shared" si="261"/>
        <v>70.720309018728173</v>
      </c>
      <c r="BD252" s="25">
        <f t="shared" si="222"/>
        <v>94.09375906159994</v>
      </c>
      <c r="BE252">
        <f>'Config sheet'!$D$59</f>
        <v>82.44</v>
      </c>
      <c r="BF252" s="30">
        <f t="shared" si="262"/>
        <v>82.155826014585941</v>
      </c>
      <c r="BG252" s="19">
        <f>Coeff_Summary!$B$10+Coeff_Summary!$D$10*(C252)+Coeff_Summary!$E$10*AI252*100+Coeff_Summary!$F$10*(C252)^2+Coeff_Summary!$G$10*(C252)*AI252*100+Coeff_Summary!$H$10*(AI252*100)^2</f>
        <v>0.96130331656552437</v>
      </c>
      <c r="BH252" s="19">
        <f>Coeff_Summary!$B$8+Coeff_Summary!$D$8*(D252)+Coeff_Summary!$E$8*AJ252*100+Coeff_Summary!$F$8*(D252)^2+Coeff_Summary!$G$8*(D252)*AJ252*100+Coeff_Summary!$H$8*(AJ252*100)^2</f>
        <v>0.9727924382105142</v>
      </c>
      <c r="BI252" s="30">
        <f t="shared" si="263"/>
        <v>0.96704787738801934</v>
      </c>
      <c r="BJ252" s="30">
        <f>BG252*8314.4*(GERC_A_PARA!C252+273)/('Config sheet'!$C$28*AI252*10^5)</f>
        <v>6.4028379286673806E-2</v>
      </c>
      <c r="BK252">
        <f>BH252*(8314.4/'Config sheet'!$C$28)*(BT252/(AJ252*10^5))</f>
        <v>4.8352532856296197E-2</v>
      </c>
      <c r="BL252" s="30">
        <f t="shared" si="264"/>
        <v>3337.4782336786948</v>
      </c>
      <c r="BM252" s="30">
        <f t="shared" si="223"/>
        <v>52124.983809692065</v>
      </c>
      <c r="BN252" s="30">
        <f t="shared" si="224"/>
        <v>2490.6082160096325</v>
      </c>
      <c r="BO252" s="30">
        <f t="shared" si="225"/>
        <v>51509.364016394429</v>
      </c>
      <c r="BP252" s="19">
        <f>(Coeff_Summary!$B$4+Coeff_Summary!$D$4*(C252)+Coeff_Summary!$E$4*AI252*100+Coeff_Summary!$F$4*(C252)^2+Coeff_Summary!$G$4*(C252)*AI252*100+Coeff_Summary!$H$4*(AI252*100)^2+Coeff_Summary!$B$2+Coeff_Summary!$D$2*(D252)+Coeff_Summary!$E$2*AJ252*100+Coeff_Summary!$F$2*(D252)^2+Coeff_Summary!$G$2*(D252)*AJ252*100+Coeff_Summary!$H$2*(AJ252*100)^2)/2</f>
        <v>1.3610594909493026</v>
      </c>
      <c r="BQ252" s="30">
        <f t="shared" si="265"/>
        <v>3.7696266822145743</v>
      </c>
      <c r="BR252" s="30">
        <f>BI252*(8314.4/'Config sheet'!$C$28)*(273+C252)*BQ252*((AK252^(1/BQ252))-1)</f>
        <v>70670.33112765316</v>
      </c>
      <c r="BS252" s="30">
        <f t="shared" si="226"/>
        <v>336.09279561262764</v>
      </c>
      <c r="BT252" s="30">
        <f t="shared" si="227"/>
        <v>350.27</v>
      </c>
      <c r="BU252" s="52">
        <f t="shared" si="228"/>
        <v>72.923597426714366</v>
      </c>
      <c r="BV252" s="30">
        <f t="shared" si="229"/>
        <v>1403.1770525143249</v>
      </c>
      <c r="BW252" s="65">
        <f>Coeff_Summary!$B$8+Coeff_Summary!$D$8*(BS252-273)+Coeff_Summary!$E$8*AJ252*100+Coeff_Summary!$F$8*(BS252-273)^2+Coeff_Summary!$G$8*(BS252-273)*AJ252*100+Coeff_Summary!$H$8*(AJ252*100)^2</f>
        <v>0.96623773725535655</v>
      </c>
      <c r="BX252" s="30">
        <f>BW252*(8314.4/'Config sheet'!$C$28)*(BS252/(AI252*10^5))</f>
        <v>7.2605611106846824E-2</v>
      </c>
      <c r="BY252" s="30">
        <f t="shared" si="230"/>
        <v>1.1339598458641322</v>
      </c>
      <c r="BZ252" s="30">
        <f t="shared" si="231"/>
        <v>1.011951609286065</v>
      </c>
      <c r="CA252" s="30">
        <f>('Config sheet'!$C$132*(AJ252-AI252) - 'Config sheet'!$C$133*GERC_A_PARA!AJ252)*10^5</f>
        <v>96937.955976690544</v>
      </c>
      <c r="CB252" s="30">
        <f>('Config sheet'!$C$132*(AJ252-AI252) + 'Config sheet'!$C$133*AI252)*10^5</f>
        <v>121434.13224725636</v>
      </c>
      <c r="CC252" s="30">
        <f>'Config sheet'!$C$148</f>
        <v>386976</v>
      </c>
      <c r="CD252" s="30">
        <f t="shared" si="266"/>
        <v>14.177204387372342</v>
      </c>
      <c r="CE252" s="30"/>
      <c r="CF252" s="30"/>
      <c r="CG252" s="30"/>
      <c r="CH252" s="30"/>
      <c r="CI252" s="30"/>
      <c r="CJ252" s="30"/>
      <c r="CK252" s="30"/>
      <c r="CL252" s="30"/>
      <c r="CM252" s="46">
        <f>P252+'Config sheet'!$O$9-'Config sheet'!$C$139</f>
        <v>34.838900000000002</v>
      </c>
      <c r="CN252" s="46">
        <f>Q252+'Config sheet'!$O$9+'Config sheet'!C$140</f>
        <v>63.988900000000001</v>
      </c>
      <c r="CO252" s="27">
        <f t="shared" si="232"/>
        <v>1.8367083920560063</v>
      </c>
      <c r="CP252" s="46">
        <f>'Config sheet'!$N$47</f>
        <v>1852.7346826837274</v>
      </c>
      <c r="CQ252" s="27">
        <f>'Config sheet'!$N$42</f>
        <v>970.82423361890676</v>
      </c>
      <c r="CR252" s="27">
        <f>'Config sheet'!$N$46</f>
        <v>881.91044906482068</v>
      </c>
      <c r="CS252" s="27">
        <f t="shared" si="233"/>
        <v>1.3846575808595072</v>
      </c>
      <c r="CT252" s="27">
        <f>'Config sheet'!$N$50/100*GERC_A_PARA!CQ252</f>
        <v>274.64617569078871</v>
      </c>
      <c r="CU252" s="27">
        <f t="shared" si="234"/>
        <v>274.64617569078871</v>
      </c>
      <c r="CV252" s="27">
        <f t="shared" si="235"/>
        <v>426.05282788046395</v>
      </c>
      <c r="CW252" s="27">
        <f t="shared" si="236"/>
        <v>1245.4704093096955</v>
      </c>
      <c r="CX252" s="27">
        <f t="shared" si="237"/>
        <v>802.86683356769254</v>
      </c>
      <c r="CY252" s="27">
        <f>'Config sheet'!$N$51/100*GERC_A_PARA!CR252</f>
        <v>198.78261521921058</v>
      </c>
      <c r="CZ252" s="27">
        <f t="shared" si="238"/>
        <v>198.78261521921058</v>
      </c>
      <c r="DA252" s="27">
        <f t="shared" si="239"/>
        <v>308.36728432355619</v>
      </c>
      <c r="DB252" s="27">
        <f t="shared" si="240"/>
        <v>1080.6930642840312</v>
      </c>
      <c r="DC252" s="27">
        <f t="shared" si="241"/>
        <v>696.64651371459331</v>
      </c>
      <c r="DD252" s="50">
        <f t="shared" si="242"/>
        <v>84.404318830682456</v>
      </c>
      <c r="DE252" s="50">
        <f t="shared" si="243"/>
        <v>87.574172726885195</v>
      </c>
      <c r="DF252" s="50">
        <f t="shared" si="244"/>
        <v>54.409504788304943</v>
      </c>
      <c r="DG252" s="50">
        <f t="shared" si="245"/>
        <v>56.452885780332743</v>
      </c>
      <c r="DH252" s="27">
        <f t="shared" si="246"/>
        <v>85.989245778783825</v>
      </c>
      <c r="DI252">
        <f>'Config sheet'!$N$59</f>
        <v>71.978923438716066</v>
      </c>
      <c r="DJ252" s="21">
        <f t="shared" si="267"/>
        <v>70.710220531551329</v>
      </c>
      <c r="DK252" s="19">
        <f>Coeff_Summary!$B$11+Coeff_Summary!$D$11*(F252)+Coeff_Summary!$E$11*CM252*100+Coeff_Summary!$F$11*(F252)^2+Coeff_Summary!$G$11*(F252)*CM252*100+Coeff_Summary!$H$11*(CM252*100)^2</f>
        <v>0.94113845760842452</v>
      </c>
      <c r="DL252" s="19">
        <f>Coeff_Summary!$B$9+Coeff_Summary!$D$9*(G252)+Coeff_Summary!$E$9*CN252*100+Coeff_Summary!$F$9*(G252)^2+Coeff_Summary!$G$9*(G252)*CN252*100+Coeff_Summary!$H$9*(CN252*100)^2</f>
        <v>0.95700960262479018</v>
      </c>
      <c r="DM252" s="30">
        <f t="shared" si="268"/>
        <v>0.9490740301166074</v>
      </c>
      <c r="DN252">
        <f>DK252*8314.4*(GERC_A_PARA!F252+273)/('Config sheet'!$N$28*GERC_A_PARA!CM252*10^5)</f>
        <v>4.0588328332930738E-2</v>
      </c>
      <c r="DO252">
        <f>DL252*(8314.4/'Config sheet'!$N$28)*((GERC_A_PARA!G252+273)/(GERC_A_PARA!CN252*10^5))</f>
        <v>2.6605660434221752E-2</v>
      </c>
      <c r="DP252" s="30">
        <f t="shared" si="269"/>
        <v>1593.1525799216811</v>
      </c>
      <c r="DQ252" s="30">
        <f t="shared" si="247"/>
        <v>39251.495327761513</v>
      </c>
      <c r="DR252" s="30">
        <f t="shared" si="248"/>
        <v>1026.992980058722</v>
      </c>
      <c r="DS252" s="30">
        <f t="shared" si="249"/>
        <v>38600.544519381438</v>
      </c>
      <c r="DT252" s="19">
        <f>(Coeff_Summary!$B$5+Coeff_Summary!$D$5*(F252)+Coeff_Summary!$E$5*CM252*100+Coeff_Summary!$F$5*(F252)^2+Coeff_Summary!$G$5*(F252)*CM252*100+Coeff_Summary!$H$5*(CM252*100)^2+Coeff_Summary!$B$3+Coeff_Summary!$D$3*(G252)+Coeff_Summary!$E$3*CN252*100+Coeff_Summary!$F$3*(G252)^2+Coeff_Summary!$G$3*(G252)*CN252*100+Coeff_Summary!$H$3*(CN252*100)^2)/2</f>
        <v>1.4111583167184418</v>
      </c>
      <c r="DU252" s="30">
        <f t="shared" si="270"/>
        <v>3.432153161782673</v>
      </c>
      <c r="DV252" s="30">
        <f>DM252*(8314.4/'Config sheet'!$N$28)*(273+F252)*DU252*((CO252^(1/DU252))-1)</f>
        <v>94848.677459511178</v>
      </c>
      <c r="DW252" s="30">
        <f t="shared" si="250"/>
        <v>353.28105943366285</v>
      </c>
      <c r="DX252" s="30">
        <f t="shared" si="251"/>
        <v>350.38</v>
      </c>
      <c r="DY252" s="30">
        <f t="shared" si="252"/>
        <v>105.32793284419257</v>
      </c>
      <c r="DZ252" s="30">
        <f t="shared" si="253"/>
        <v>981.8415895149468</v>
      </c>
      <c r="EA252" s="65">
        <f>Coeff_Summary!$B$9+Coeff_Summary!$D$9*(DW252-273)+Coeff_Summary!$E$9*CN252*100+Coeff_Summary!$F$9*(DW252-273)^2+Coeff_Summary!$G$9*(DW252-273)*CN252*100+Coeff_Summary!$H$9*(CN252*100)^2</f>
        <v>0.9590518230103855</v>
      </c>
      <c r="EB252" s="30">
        <f>EA252*(8314.4/'Config sheet'!$C$28)*(DW252/(CM252*10^5))</f>
        <v>4.9376588402147897E-2</v>
      </c>
      <c r="EC252" s="30">
        <f t="shared" si="254"/>
        <v>1.2165218532069215</v>
      </c>
      <c r="ED252" s="30">
        <f t="shared" si="255"/>
        <v>1.0168637726872798</v>
      </c>
      <c r="EE252" s="30">
        <f>('Config sheet'!$N$132*(CN252-CM252) - 'Config sheet'!$N$133*GERC_A_PARA!CN252)*10^5</f>
        <v>106503.79353431087</v>
      </c>
      <c r="EF252" s="30">
        <f>('Config sheet'!$N$132*(CN252-CM252) + 'Config sheet'!$N$133*CM252)*10^5</f>
        <v>147895.38646877283</v>
      </c>
      <c r="EG252" s="30">
        <f>'Config sheet'!$N$148</f>
        <v>386976</v>
      </c>
      <c r="EH252" s="30">
        <f t="shared" si="256"/>
        <v>2385.0186420292716</v>
      </c>
      <c r="EI252" s="30">
        <f>'Config sheet'!$E$127+'Config sheet'!$P$127</f>
        <v>3308.2</v>
      </c>
      <c r="EJ252" s="30"/>
      <c r="EK252" s="63">
        <f t="shared" si="257"/>
        <v>52124.983809692065</v>
      </c>
      <c r="EL252" s="63">
        <f t="shared" si="278"/>
        <v>51509.364016394429</v>
      </c>
      <c r="EM252" s="63">
        <f t="shared" si="279"/>
        <v>39251.495327761513</v>
      </c>
      <c r="EN252" s="63">
        <f t="shared" si="280"/>
        <v>38600.544519381438</v>
      </c>
      <c r="EO252" s="30">
        <f>BL252*(('Config sheet'!$D$8+273)/(C252+273))*(GERC_A_PARA!AI252/'Config sheet'!$D$7)*(1/GERC_A_PARA!BG252)*24*10^-3</f>
        <v>1809.089170022977</v>
      </c>
      <c r="EP252" s="30">
        <f>BN252*(('Config sheet'!$D$8+273)/(D252+273))*(GERC_A_PARA!AJ252/'Config sheet'!$D$7)*(1/GERC_A_PARA!BH252)*24*10^-3</f>
        <v>1787.723003177292</v>
      </c>
      <c r="EQ252" s="30">
        <f t="shared" si="271"/>
        <v>1798.4060866001346</v>
      </c>
      <c r="ER252" s="30">
        <f>DP252*(('Config sheet'!$D$8+273)/(F252+273))*(CM252/'Config sheet'!$D$7)*(1/DK252)*24*10^-3</f>
        <v>1362.292127781101</v>
      </c>
      <c r="ES252" s="30">
        <f>DR252*(('Config sheet'!$D$8+273)/(G252+273))*(CN252/'Config sheet'!$D$7)*(1/DL252)*24*10^-3</f>
        <v>1339.6997359645854</v>
      </c>
      <c r="ET252" s="30">
        <f t="shared" si="272"/>
        <v>1350.9959318728434</v>
      </c>
      <c r="EU252">
        <f t="shared" si="273"/>
        <v>1.0119516092860645</v>
      </c>
      <c r="EV252">
        <f t="shared" si="274"/>
        <v>1.0168637726872798</v>
      </c>
      <c r="EW252" s="30">
        <f t="shared" si="275"/>
        <v>0.78023370971069972</v>
      </c>
      <c r="EX252" s="30">
        <f>'Config sheet'!$C$123/('Config sheet'!$F$17*10^-3)</f>
        <v>1.2841244171864261</v>
      </c>
      <c r="EY252" s="30">
        <f t="shared" si="276"/>
        <v>0.72675392009052953</v>
      </c>
      <c r="EZ252" s="30">
        <f>'Config sheet'!$N$123/('Config sheet'!$Q$17*10^-3)</f>
        <v>1.4616189626248377</v>
      </c>
      <c r="FA252" s="1" t="s">
        <v>659</v>
      </c>
      <c r="FB252" s="30">
        <f t="shared" si="277"/>
        <v>-2.9010594336628515</v>
      </c>
      <c r="FC252" s="30"/>
    </row>
    <row r="253" spans="1:159" x14ac:dyDescent="0.25">
      <c r="A253" s="1">
        <v>43492</v>
      </c>
      <c r="B253" s="2">
        <v>0.58472222222222225</v>
      </c>
      <c r="C253">
        <v>24.99</v>
      </c>
      <c r="D253">
        <v>77.36</v>
      </c>
      <c r="E253">
        <v>23.55</v>
      </c>
      <c r="F253">
        <v>23.49</v>
      </c>
      <c r="G253">
        <v>77.37</v>
      </c>
      <c r="H253">
        <v>66.349999999999994</v>
      </c>
      <c r="I253">
        <v>71.430000000000007</v>
      </c>
      <c r="J253">
        <v>71.89</v>
      </c>
      <c r="K253">
        <v>72</v>
      </c>
      <c r="L253">
        <v>69.48</v>
      </c>
      <c r="M253">
        <v>21.93</v>
      </c>
      <c r="N253">
        <v>34.69</v>
      </c>
      <c r="O253">
        <v>34.21</v>
      </c>
      <c r="P253">
        <v>34.119999999999997</v>
      </c>
      <c r="Q253">
        <v>62.62</v>
      </c>
      <c r="R253">
        <v>3.72</v>
      </c>
      <c r="S253">
        <v>70.84</v>
      </c>
      <c r="T253">
        <v>75.13</v>
      </c>
      <c r="U253">
        <v>71.83</v>
      </c>
      <c r="V253">
        <v>71.83</v>
      </c>
      <c r="W253">
        <v>3.03</v>
      </c>
      <c r="X253">
        <v>2.4300000000000002</v>
      </c>
      <c r="Y253">
        <v>3.6</v>
      </c>
      <c r="Z253">
        <v>3.67</v>
      </c>
      <c r="AA253">
        <v>4.7300000000000004</v>
      </c>
      <c r="AB253">
        <v>4.34</v>
      </c>
      <c r="AC253">
        <v>3.94</v>
      </c>
      <c r="AD253">
        <v>1.99</v>
      </c>
      <c r="AE253">
        <v>1.59</v>
      </c>
      <c r="AF253">
        <v>2.25</v>
      </c>
      <c r="AH253" s="4" t="str">
        <f t="shared" si="281"/>
        <v>ON</v>
      </c>
      <c r="AI253" s="31">
        <f>M253+'Config sheet'!$D$9-'Config sheet'!$C$139</f>
        <v>22.8889</v>
      </c>
      <c r="AJ253" s="31">
        <f>N253+'Config sheet'!$D$9+'Config sheet'!$C$140</f>
        <v>36.048899999999996</v>
      </c>
      <c r="AK253" s="25">
        <f t="shared" si="212"/>
        <v>1.5749511772081664</v>
      </c>
      <c r="AL253" s="46">
        <f>'Config sheet'!$C$47</f>
        <v>3546.9708798579968</v>
      </c>
      <c r="AM253" s="4">
        <f>'Config sheet'!$C$42</f>
        <v>1817.9423322060413</v>
      </c>
      <c r="AN253" s="25">
        <f>'Config sheet'!$C$46</f>
        <v>1729.0285476519553</v>
      </c>
      <c r="AO253" s="25">
        <f t="shared" si="213"/>
        <v>1.5538437472975812</v>
      </c>
      <c r="AP253" s="25">
        <f>'Config sheet'!$C$50/100*GERC_A_PARA!AM253</f>
        <v>351.771841281869</v>
      </c>
      <c r="AQ253" s="25">
        <f t="shared" si="214"/>
        <v>351.771841281869</v>
      </c>
      <c r="AR253" s="25">
        <f t="shared" si="215"/>
        <v>471.21091298904753</v>
      </c>
      <c r="AS253" s="27">
        <f t="shared" si="216"/>
        <v>2169.7141734879106</v>
      </c>
      <c r="AT253" s="25">
        <f t="shared" si="217"/>
        <v>1619.7510049622965</v>
      </c>
      <c r="AU253" s="25">
        <f>'Config sheet'!$C$51/100*GERC_A_PARA!AN253</f>
        <v>266.0974934836359</v>
      </c>
      <c r="AV253" s="25">
        <f t="shared" si="218"/>
        <v>266.0974934836359</v>
      </c>
      <c r="AW253" s="25">
        <f t="shared" si="219"/>
        <v>356.44707203283451</v>
      </c>
      <c r="AX253" s="27">
        <f t="shared" si="220"/>
        <v>1995.1260411355911</v>
      </c>
      <c r="AY253" s="25">
        <f t="shared" si="221"/>
        <v>1489.416186538926</v>
      </c>
      <c r="AZ253" s="31">
        <f t="shared" si="258"/>
        <v>93.429985671644417</v>
      </c>
      <c r="BA253" s="31">
        <f t="shared" si="259"/>
        <v>94.774546743493929</v>
      </c>
      <c r="BB253" s="31">
        <f t="shared" si="260"/>
        <v>69.748041025138392</v>
      </c>
      <c r="BC253" s="31">
        <f t="shared" si="261"/>
        <v>70.751792659327336</v>
      </c>
      <c r="BD253" s="25">
        <f t="shared" si="222"/>
        <v>94.102266207569173</v>
      </c>
      <c r="BE253">
        <f>'Config sheet'!$D$59</f>
        <v>82.44</v>
      </c>
      <c r="BF253" s="30">
        <f t="shared" si="262"/>
        <v>82.176091524901025</v>
      </c>
      <c r="BG253" s="19">
        <f>Coeff_Summary!$B$10+Coeff_Summary!$D$10*(C253)+Coeff_Summary!$E$10*AI253*100+Coeff_Summary!$F$10*(C253)^2+Coeff_Summary!$G$10*(C253)*AI253*100+Coeff_Summary!$H$10*(AI253*100)^2</f>
        <v>0.9610633272587028</v>
      </c>
      <c r="BH253" s="19">
        <f>Coeff_Summary!$B$8+Coeff_Summary!$D$8*(D253)+Coeff_Summary!$E$8*AJ253*100+Coeff_Summary!$F$8*(D253)^2+Coeff_Summary!$G$8*(D253)*AJ253*100+Coeff_Summary!$H$8*(AJ253*100)^2</f>
        <v>0.97265569881515823</v>
      </c>
      <c r="BI253" s="30">
        <f t="shared" si="263"/>
        <v>0.96685951303693052</v>
      </c>
      <c r="BJ253" s="30">
        <f>BG253*8314.4*(GERC_A_PARA!C253+273)/('Config sheet'!$C$28*AI253*10^5)</f>
        <v>6.3526050953250424E-2</v>
      </c>
      <c r="BK253">
        <f>BH253*(8314.4/'Config sheet'!$C$28)*(BT253/(AJ253*10^5))</f>
        <v>4.7995964211104185E-2</v>
      </c>
      <c r="BL253" s="30">
        <f t="shared" si="264"/>
        <v>3337.7799796689305</v>
      </c>
      <c r="BM253" s="30">
        <f t="shared" si="223"/>
        <v>52541.908863896519</v>
      </c>
      <c r="BN253" s="30">
        <f t="shared" si="224"/>
        <v>2491.7440935184582</v>
      </c>
      <c r="BO253" s="30">
        <f t="shared" si="225"/>
        <v>51915.70029844252</v>
      </c>
      <c r="BP253" s="19">
        <f>(Coeff_Summary!$B$4+Coeff_Summary!$D$4*(C253)+Coeff_Summary!$E$4*AI253*100+Coeff_Summary!$F$4*(C253)^2+Coeff_Summary!$G$4*(C253)*AI253*100+Coeff_Summary!$H$4*(AI253*100)^2+Coeff_Summary!$B$2+Coeff_Summary!$D$2*(D253)+Coeff_Summary!$E$2*AJ253*100+Coeff_Summary!$F$2*(D253)^2+Coeff_Summary!$G$2*(D253)*AJ253*100+Coeff_Summary!$H$2*(AJ253*100)^2)/2</f>
        <v>1.3615261195898403</v>
      </c>
      <c r="BQ253" s="30">
        <f t="shared" si="265"/>
        <v>3.7660518723640855</v>
      </c>
      <c r="BR253" s="30">
        <f>BI253*(8314.4/'Config sheet'!$C$28)*(273+C253)*BQ253*((AK253^(1/BQ253))-1)</f>
        <v>70617.422520688619</v>
      </c>
      <c r="BS253" s="30">
        <f t="shared" si="226"/>
        <v>336.18786638894636</v>
      </c>
      <c r="BT253" s="30">
        <f t="shared" si="227"/>
        <v>350.36</v>
      </c>
      <c r="BU253" s="52">
        <f t="shared" si="228"/>
        <v>72.93845023667437</v>
      </c>
      <c r="BV253" s="30">
        <f t="shared" si="229"/>
        <v>1413.0537331459627</v>
      </c>
      <c r="BW253" s="65">
        <f>Coeff_Summary!$B$8+Coeff_Summary!$D$8*(BS253-273)+Coeff_Summary!$E$8*AJ253*100+Coeff_Summary!$F$8*(BS253-273)^2+Coeff_Summary!$G$8*(BS253-273)*AJ253*100+Coeff_Summary!$H$8*(AJ253*100)^2</f>
        <v>0.96606684529220388</v>
      </c>
      <c r="BX253" s="30">
        <f>BW253*(8314.4/'Config sheet'!$C$28)*(BS253/(AI253*10^5))</f>
        <v>7.2042267815891931E-2</v>
      </c>
      <c r="BY253" s="30">
        <f t="shared" si="230"/>
        <v>1.1340586536523212</v>
      </c>
      <c r="BZ253" s="30">
        <f t="shared" si="231"/>
        <v>1.0120620267443987</v>
      </c>
      <c r="CA253" s="30">
        <f>('Config sheet'!$C$132*(AJ253-AI253) - 'Config sheet'!$C$133*GERC_A_PARA!AJ253)*10^5</f>
        <v>97595.575194211109</v>
      </c>
      <c r="CB253" s="30">
        <f>('Config sheet'!$C$132*(AJ253-AI253) + 'Config sheet'!$C$133*AI253)*10^5</f>
        <v>122280.22289508808</v>
      </c>
      <c r="CC253" s="30">
        <f>'Config sheet'!$C$148</f>
        <v>386976</v>
      </c>
      <c r="CD253" s="30">
        <f t="shared" si="266"/>
        <v>14.172133611053653</v>
      </c>
      <c r="CE253" s="30"/>
      <c r="CF253" s="30"/>
      <c r="CG253" s="30"/>
      <c r="CH253" s="30"/>
      <c r="CI253" s="30"/>
      <c r="CJ253" s="30"/>
      <c r="CK253" s="30"/>
      <c r="CL253" s="30"/>
      <c r="CM253" s="46">
        <f>P253+'Config sheet'!$O$9-'Config sheet'!$C$139</f>
        <v>35.078899999999997</v>
      </c>
      <c r="CN253" s="46">
        <f>Q253+'Config sheet'!$O$9+'Config sheet'!C$140</f>
        <v>63.978899999999996</v>
      </c>
      <c r="CO253" s="27">
        <f t="shared" si="232"/>
        <v>1.8238570764761723</v>
      </c>
      <c r="CP253" s="46">
        <f>'Config sheet'!$N$47</f>
        <v>1852.7346826837274</v>
      </c>
      <c r="CQ253" s="27">
        <f>'Config sheet'!$N$42</f>
        <v>970.82423361890676</v>
      </c>
      <c r="CR253" s="27">
        <f>'Config sheet'!$N$46</f>
        <v>881.91044906482068</v>
      </c>
      <c r="CS253" s="27">
        <f t="shared" si="233"/>
        <v>1.3847580374752724</v>
      </c>
      <c r="CT253" s="27">
        <f>'Config sheet'!$N$50/100*GERC_A_PARA!CQ253</f>
        <v>274.64617569078871</v>
      </c>
      <c r="CU253" s="27">
        <f t="shared" si="234"/>
        <v>274.64617569078871</v>
      </c>
      <c r="CV253" s="27">
        <f t="shared" si="235"/>
        <v>423.88446032995301</v>
      </c>
      <c r="CW253" s="27">
        <f t="shared" si="236"/>
        <v>1245.4704093096955</v>
      </c>
      <c r="CX253" s="27">
        <f t="shared" si="237"/>
        <v>806.97387346232426</v>
      </c>
      <c r="CY253" s="27">
        <f>'Config sheet'!$N$51/100*GERC_A_PARA!CR253</f>
        <v>198.78261521921058</v>
      </c>
      <c r="CZ253" s="27">
        <f t="shared" si="238"/>
        <v>198.78261521921058</v>
      </c>
      <c r="DA253" s="27">
        <f t="shared" si="239"/>
        <v>306.79786952517827</v>
      </c>
      <c r="DB253" s="27">
        <f t="shared" si="240"/>
        <v>1080.6930642840312</v>
      </c>
      <c r="DC253" s="27">
        <f t="shared" si="241"/>
        <v>700.21018692247492</v>
      </c>
      <c r="DD253" s="50">
        <f t="shared" si="242"/>
        <v>84.627672088195183</v>
      </c>
      <c r="DE253" s="50">
        <f t="shared" si="243"/>
        <v>87.752128980838449</v>
      </c>
      <c r="DF253" s="50">
        <f t="shared" si="244"/>
        <v>54.832551489490186</v>
      </c>
      <c r="DG253" s="50">
        <f t="shared" si="245"/>
        <v>56.85697138921293</v>
      </c>
      <c r="DH253" s="27">
        <f t="shared" si="246"/>
        <v>86.189900534516823</v>
      </c>
      <c r="DI253">
        <f>'Config sheet'!$N$59</f>
        <v>71.978923438716066</v>
      </c>
      <c r="DJ253" s="21">
        <f t="shared" si="267"/>
        <v>71.017330986934184</v>
      </c>
      <c r="DK253" s="19">
        <f>Coeff_Summary!$B$11+Coeff_Summary!$D$11*(F253)+Coeff_Summary!$E$11*CM253*100+Coeff_Summary!$F$11*(F253)^2+Coeff_Summary!$G$11*(F253)*CM253*100+Coeff_Summary!$H$11*(CM253*100)^2</f>
        <v>0.94123968780174705</v>
      </c>
      <c r="DL253" s="19">
        <f>Coeff_Summary!$B$9+Coeff_Summary!$D$9*(G253)+Coeff_Summary!$E$9*CN253*100+Coeff_Summary!$F$9*(G253)^2+Coeff_Summary!$G$9*(G253)*CN253*100+Coeff_Summary!$H$9*(CN253*100)^2</f>
        <v>0.95700724307574592</v>
      </c>
      <c r="DM253" s="30">
        <f t="shared" si="268"/>
        <v>0.94912346543874648</v>
      </c>
      <c r="DN253">
        <f>DK253*8314.4*(GERC_A_PARA!F253+273)/('Config sheet'!$N$28*GERC_A_PARA!CM253*10^5)</f>
        <v>4.0391259844794344E-2</v>
      </c>
      <c r="DO253">
        <f>DL253*(8314.4/'Config sheet'!$N$28)*((GERC_A_PARA!G253+273)/(GERC_A_PARA!CN253*10^5))</f>
        <v>2.6608993877882653E-2</v>
      </c>
      <c r="DP253" s="30">
        <f t="shared" si="269"/>
        <v>1596.8701801736006</v>
      </c>
      <c r="DQ253" s="30">
        <f t="shared" si="247"/>
        <v>39535.042638176252</v>
      </c>
      <c r="DR253" s="30">
        <f t="shared" si="248"/>
        <v>1034.6552636488545</v>
      </c>
      <c r="DS253" s="30">
        <f t="shared" si="249"/>
        <v>38883.667244136508</v>
      </c>
      <c r="DT253" s="19">
        <f>(Coeff_Summary!$B$5+Coeff_Summary!$D$5*(F253)+Coeff_Summary!$E$5*CM253*100+Coeff_Summary!$F$5*(F253)^2+Coeff_Summary!$G$5*(F253)*CM253*100+Coeff_Summary!$H$5*(CM253*100)^2+Coeff_Summary!$B$3+Coeff_Summary!$D$3*(G253)+Coeff_Summary!$E$3*CN253*100+Coeff_Summary!$F$3*(G253)^2+Coeff_Summary!$G$3*(G253)*CN253*100+Coeff_Summary!$H$3*(CN253*100)^2)/2</f>
        <v>1.4110975916543949</v>
      </c>
      <c r="DU253" s="30">
        <f t="shared" si="270"/>
        <v>3.4325124260048909</v>
      </c>
      <c r="DV253" s="30">
        <f>DM253*(8314.4/'Config sheet'!$N$28)*(273+F253)*DU253*((CO253^(1/DU253))-1)</f>
        <v>93835.83424598792</v>
      </c>
      <c r="DW253" s="30">
        <f t="shared" si="250"/>
        <v>353.21974168083233</v>
      </c>
      <c r="DX253" s="30">
        <f t="shared" si="251"/>
        <v>350.37</v>
      </c>
      <c r="DY253" s="30">
        <f t="shared" si="252"/>
        <v>105.28905285974818</v>
      </c>
      <c r="DZ253" s="30">
        <f t="shared" si="253"/>
        <v>978.73520749210206</v>
      </c>
      <c r="EA253" s="65">
        <f>Coeff_Summary!$B$9+Coeff_Summary!$D$9*(DW253-273)+Coeff_Summary!$E$9*CN253*100+Coeff_Summary!$F$9*(DW253-273)^2+Coeff_Summary!$G$9*(DW253-273)*CN253*100+Coeff_Summary!$H$9*(CN253*100)^2</f>
        <v>0.95901396797605332</v>
      </c>
      <c r="EB253" s="30">
        <f>EA253*(8314.4/'Config sheet'!$C$28)*(DW253/(CM253*10^5))</f>
        <v>4.9028320850974763E-2</v>
      </c>
      <c r="EC253" s="30">
        <f t="shared" si="254"/>
        <v>1.2138348999107433</v>
      </c>
      <c r="ED253" s="30">
        <f t="shared" si="255"/>
        <v>1.0167519022820042</v>
      </c>
      <c r="EE253" s="30">
        <f>('Config sheet'!$N$132*(CN253-CM253) - 'Config sheet'!$N$133*GERC_A_PARA!CN253)*10^5</f>
        <v>105364.72303860408</v>
      </c>
      <c r="EF253" s="30">
        <f>('Config sheet'!$N$132*(CN253-CM253) + 'Config sheet'!$N$133*CM253)*10^5</f>
        <v>146852.64581522506</v>
      </c>
      <c r="EG253" s="30">
        <f>'Config sheet'!$N$148</f>
        <v>386976</v>
      </c>
      <c r="EH253" s="30">
        <f t="shared" si="256"/>
        <v>2391.7889406380646</v>
      </c>
      <c r="EI253" s="30">
        <f>'Config sheet'!$E$127+'Config sheet'!$P$127</f>
        <v>3308.2</v>
      </c>
      <c r="EJ253" s="30"/>
      <c r="EK253" s="63">
        <f t="shared" si="257"/>
        <v>52541.908863896519</v>
      </c>
      <c r="EL253" s="63">
        <f t="shared" si="278"/>
        <v>51915.70029844252</v>
      </c>
      <c r="EM253" s="63">
        <f t="shared" si="279"/>
        <v>39535.042638176252</v>
      </c>
      <c r="EN253" s="63">
        <f t="shared" si="280"/>
        <v>38883.667244136508</v>
      </c>
      <c r="EO253" s="30">
        <f>BL253*(('Config sheet'!$D$8+273)/(C253+273))*(GERC_A_PARA!AI253/'Config sheet'!$D$7)*(1/GERC_A_PARA!BG253)*24*10^-3</f>
        <v>1823.5592867529188</v>
      </c>
      <c r="EP253" s="30">
        <f>BN253*(('Config sheet'!$D$8+273)/(D253+273))*(GERC_A_PARA!AJ253/'Config sheet'!$D$7)*(1/GERC_A_PARA!BH253)*24*10^-3</f>
        <v>1801.8256179603381</v>
      </c>
      <c r="EQ253" s="30">
        <f t="shared" si="271"/>
        <v>1812.6924523566286</v>
      </c>
      <c r="ER253" s="30">
        <f>DP253*(('Config sheet'!$D$8+273)/(F253+273))*(CM253/'Config sheet'!$D$7)*(1/DK253)*24*10^-3</f>
        <v>1372.1331355084756</v>
      </c>
      <c r="ES253" s="30">
        <f>DR253*(('Config sheet'!$D$8+273)/(G253+273))*(CN253/'Config sheet'!$D$7)*(1/DL253)*24*10^-3</f>
        <v>1349.5260077004543</v>
      </c>
      <c r="ET253" s="30">
        <f t="shared" si="272"/>
        <v>1360.8295716044649</v>
      </c>
      <c r="EU253">
        <f t="shared" si="273"/>
        <v>1.0120620267443989</v>
      </c>
      <c r="EV253">
        <f t="shared" si="274"/>
        <v>1.0167519022820042</v>
      </c>
      <c r="EW253" s="30">
        <f t="shared" si="275"/>
        <v>0.7795330814716489</v>
      </c>
      <c r="EX253" s="30">
        <f>'Config sheet'!$C$123/('Config sheet'!$F$17*10^-3)</f>
        <v>1.2841244171864261</v>
      </c>
      <c r="EY253" s="30">
        <f t="shared" si="276"/>
        <v>0.71921953190518895</v>
      </c>
      <c r="EZ253" s="30">
        <f>'Config sheet'!$N$123/('Config sheet'!$Q$17*10^-3)</f>
        <v>1.4616189626248377</v>
      </c>
      <c r="FA253" s="1" t="s">
        <v>660</v>
      </c>
      <c r="FB253" s="30">
        <f t="shared" si="277"/>
        <v>-2.8497416808323237</v>
      </c>
      <c r="FC253" s="30"/>
    </row>
    <row r="254" spans="1:159" x14ac:dyDescent="0.25">
      <c r="A254" s="1">
        <v>43492</v>
      </c>
      <c r="B254" s="2">
        <v>0.62638888888888888</v>
      </c>
      <c r="C254">
        <v>25.84</v>
      </c>
      <c r="D254">
        <v>78.14</v>
      </c>
      <c r="E254">
        <v>24.65</v>
      </c>
      <c r="F254">
        <v>24.58</v>
      </c>
      <c r="G254">
        <v>78.94</v>
      </c>
      <c r="H254">
        <v>66.59</v>
      </c>
      <c r="I254">
        <v>71.739999999999995</v>
      </c>
      <c r="J254">
        <v>72.12</v>
      </c>
      <c r="K254">
        <v>72.28</v>
      </c>
      <c r="L254">
        <v>69.819999999999993</v>
      </c>
      <c r="M254">
        <v>21.7</v>
      </c>
      <c r="N254">
        <v>34.43</v>
      </c>
      <c r="O254">
        <v>33.97</v>
      </c>
      <c r="P254">
        <v>33.89</v>
      </c>
      <c r="Q254">
        <v>62.63</v>
      </c>
      <c r="R254">
        <v>3.72</v>
      </c>
      <c r="S254">
        <v>70.569999999999993</v>
      </c>
      <c r="T254">
        <v>75.16</v>
      </c>
      <c r="U254">
        <v>71.87</v>
      </c>
      <c r="V254">
        <v>71.87</v>
      </c>
      <c r="W254">
        <v>2.98</v>
      </c>
      <c r="X254">
        <v>2.44</v>
      </c>
      <c r="Y254">
        <v>3.66</v>
      </c>
      <c r="Z254">
        <v>3.67</v>
      </c>
      <c r="AA254">
        <v>4.79</v>
      </c>
      <c r="AB254">
        <v>4.4000000000000004</v>
      </c>
      <c r="AC254">
        <v>3.97</v>
      </c>
      <c r="AD254">
        <v>1.89</v>
      </c>
      <c r="AE254">
        <v>1.68</v>
      </c>
      <c r="AF254">
        <v>2.2400000000000002</v>
      </c>
      <c r="AH254" s="4" t="str">
        <f t="shared" si="281"/>
        <v>ON</v>
      </c>
      <c r="AI254" s="31">
        <f>M254+'Config sheet'!$D$9-'Config sheet'!$C$139</f>
        <v>22.658899999999999</v>
      </c>
      <c r="AJ254" s="31">
        <f>N254+'Config sheet'!$D$9+'Config sheet'!$C$140</f>
        <v>35.788899999999998</v>
      </c>
      <c r="AK254" s="25">
        <f t="shared" si="212"/>
        <v>1.5794632572631504</v>
      </c>
      <c r="AL254" s="46">
        <f>'Config sheet'!$C$47</f>
        <v>3546.9708798579968</v>
      </c>
      <c r="AM254" s="4">
        <f>'Config sheet'!$C$42</f>
        <v>1817.9423322060413</v>
      </c>
      <c r="AN254" s="25">
        <f>'Config sheet'!$C$46</f>
        <v>1729.0285476519553</v>
      </c>
      <c r="AO254" s="25">
        <f t="shared" si="213"/>
        <v>1.5452066203994486</v>
      </c>
      <c r="AP254" s="25">
        <f>'Config sheet'!$C$50/100*GERC_A_PARA!AM254</f>
        <v>351.771841281869</v>
      </c>
      <c r="AQ254" s="25">
        <f t="shared" si="214"/>
        <v>351.771841281869</v>
      </c>
      <c r="AR254" s="25">
        <f t="shared" si="215"/>
        <v>472.85612879020164</v>
      </c>
      <c r="AS254" s="27">
        <f t="shared" si="216"/>
        <v>2169.7141734879106</v>
      </c>
      <c r="AT254" s="25">
        <f t="shared" si="217"/>
        <v>1614.1153796948026</v>
      </c>
      <c r="AU254" s="25">
        <f>'Config sheet'!$C$51/100*GERC_A_PARA!AN254</f>
        <v>266.0974934836359</v>
      </c>
      <c r="AV254" s="25">
        <f t="shared" si="218"/>
        <v>266.0974934836359</v>
      </c>
      <c r="AW254" s="25">
        <f t="shared" si="219"/>
        <v>357.69159404838717</v>
      </c>
      <c r="AX254" s="27">
        <f t="shared" si="220"/>
        <v>1995.1260411355911</v>
      </c>
      <c r="AY254" s="25">
        <f t="shared" si="221"/>
        <v>1484.2340372647736</v>
      </c>
      <c r="AZ254" s="31">
        <f t="shared" si="258"/>
        <v>93.339486882325971</v>
      </c>
      <c r="BA254" s="31">
        <f t="shared" si="259"/>
        <v>94.702568636640635</v>
      </c>
      <c r="BB254" s="31">
        <f t="shared" si="260"/>
        <v>69.438040803038106</v>
      </c>
      <c r="BC254" s="31">
        <f t="shared" si="261"/>
        <v>70.452078158881989</v>
      </c>
      <c r="BD254" s="25">
        <f t="shared" si="222"/>
        <v>94.021027759483303</v>
      </c>
      <c r="BE254">
        <f>'Config sheet'!$D$59</f>
        <v>82.44</v>
      </c>
      <c r="BF254" s="30">
        <f t="shared" si="262"/>
        <v>81.983043620221679</v>
      </c>
      <c r="BG254" s="19">
        <f>Coeff_Summary!$B$10+Coeff_Summary!$D$10*(C254)+Coeff_Summary!$E$10*AI254*100+Coeff_Summary!$F$10*(C254)^2+Coeff_Summary!$G$10*(C254)*AI254*100+Coeff_Summary!$H$10*(AI254*100)^2</f>
        <v>0.96187685415794033</v>
      </c>
      <c r="BH254" s="19">
        <f>Coeff_Summary!$B$8+Coeff_Summary!$D$8*(D254)+Coeff_Summary!$E$8*AJ254*100+Coeff_Summary!$F$8*(D254)^2+Coeff_Summary!$G$8*(D254)*AJ254*100+Coeff_Summary!$H$8*(AJ254*100)^2</f>
        <v>0.97315415583875842</v>
      </c>
      <c r="BI254" s="30">
        <f t="shared" si="263"/>
        <v>0.96751550499834937</v>
      </c>
      <c r="BJ254" s="30">
        <f>BG254*8314.4*(GERC_A_PARA!C254+273)/('Config sheet'!$C$28*AI254*10^5)</f>
        <v>6.4408393055110869E-2</v>
      </c>
      <c r="BK254">
        <f>BH254*(8314.4/'Config sheet'!$C$28)*(BT254/(AJ254*10^5))</f>
        <v>4.8477105502818398E-2</v>
      </c>
      <c r="BL254" s="30">
        <f t="shared" si="264"/>
        <v>3334.8984755720762</v>
      </c>
      <c r="BM254" s="30">
        <f t="shared" si="223"/>
        <v>51777.389830523782</v>
      </c>
      <c r="BN254" s="30">
        <f t="shared" si="224"/>
        <v>2480.9308916890081</v>
      </c>
      <c r="BO254" s="30">
        <f t="shared" si="225"/>
        <v>51177.372616538953</v>
      </c>
      <c r="BP254" s="19">
        <f>(Coeff_Summary!$B$4+Coeff_Summary!$D$4*(C254)+Coeff_Summary!$E$4*AI254*100+Coeff_Summary!$F$4*(C254)^2+Coeff_Summary!$G$4*(C254)*AI254*100+Coeff_Summary!$H$4*(AI254*100)^2+Coeff_Summary!$B$2+Coeff_Summary!$D$2*(D254)+Coeff_Summary!$E$2*AJ254*100+Coeff_Summary!$F$2*(D254)^2+Coeff_Summary!$G$2*(D254)*AJ254*100+Coeff_Summary!$H$2*(AJ254*100)^2)/2</f>
        <v>1.3599553044295909</v>
      </c>
      <c r="BQ254" s="30">
        <f t="shared" si="265"/>
        <v>3.7781226938290753</v>
      </c>
      <c r="BR254" s="30">
        <f>BI254*(8314.4/'Config sheet'!$C$28)*(273+C254)*BQ254*((AK254^(1/BQ254))-1)</f>
        <v>71326.766823184909</v>
      </c>
      <c r="BS254" s="30">
        <f t="shared" si="226"/>
        <v>337.27221919192124</v>
      </c>
      <c r="BT254" s="30">
        <f t="shared" si="227"/>
        <v>351.14</v>
      </c>
      <c r="BU254" s="52">
        <f t="shared" si="228"/>
        <v>73.484166714954569</v>
      </c>
      <c r="BV254" s="30">
        <f t="shared" si="229"/>
        <v>1396.0353548300643</v>
      </c>
      <c r="BW254" s="65">
        <f>Coeff_Summary!$B$8+Coeff_Summary!$D$8*(BS254-273)+Coeff_Summary!$E$8*AJ254*100+Coeff_Summary!$F$8*(BS254-273)^2+Coeff_Summary!$G$8*(BS254-273)*AJ254*100+Coeff_Summary!$H$8*(AJ254*100)^2</f>
        <v>0.9668150150324053</v>
      </c>
      <c r="BX254" s="30">
        <f>BW254*(8314.4/'Config sheet'!$C$28)*(BS254/(AI254*10^5))</f>
        <v>7.3064803163722408E-2</v>
      </c>
      <c r="BY254" s="30">
        <f t="shared" si="230"/>
        <v>1.1343987902509025</v>
      </c>
      <c r="BZ254" s="30">
        <f t="shared" si="231"/>
        <v>1.0117242676461848</v>
      </c>
      <c r="CA254" s="30">
        <f>('Config sheet'!$C$132*(AJ254-AI254) - 'Config sheet'!$C$133*GERC_A_PARA!AJ254)*10^5</f>
        <v>97447.569106488503</v>
      </c>
      <c r="CB254" s="30">
        <f>('Config sheet'!$C$132*(AJ254-AI254) + 'Config sheet'!$C$133*AI254)*10^5</f>
        <v>121926.99236102664</v>
      </c>
      <c r="CC254" s="30">
        <f>'Config sheet'!$C$148</f>
        <v>386976</v>
      </c>
      <c r="CD254" s="30">
        <f t="shared" si="266"/>
        <v>13.867780808078749</v>
      </c>
      <c r="CE254" s="30"/>
      <c r="CF254" s="30"/>
      <c r="CG254" s="30"/>
      <c r="CH254" s="30"/>
      <c r="CI254" s="30"/>
      <c r="CJ254" s="30"/>
      <c r="CK254" s="30"/>
      <c r="CL254" s="30"/>
      <c r="CM254" s="46">
        <f>P254+'Config sheet'!$O$9-'Config sheet'!$C$139</f>
        <v>34.8489</v>
      </c>
      <c r="CN254" s="46">
        <f>Q254+'Config sheet'!$O$9+'Config sheet'!C$140</f>
        <v>63.988900000000001</v>
      </c>
      <c r="CO254" s="27">
        <f t="shared" si="232"/>
        <v>1.8361813428831326</v>
      </c>
      <c r="CP254" s="46">
        <f>'Config sheet'!$N$47</f>
        <v>1852.7346826837274</v>
      </c>
      <c r="CQ254" s="27">
        <f>'Config sheet'!$N$42</f>
        <v>970.82423361890676</v>
      </c>
      <c r="CR254" s="27">
        <f>'Config sheet'!$N$46</f>
        <v>881.91044906482068</v>
      </c>
      <c r="CS254" s="27">
        <f t="shared" si="233"/>
        <v>1.3813903737717201</v>
      </c>
      <c r="CT254" s="27">
        <f>'Config sheet'!$N$50/100*GERC_A_PARA!CQ254</f>
        <v>274.64617569078871</v>
      </c>
      <c r="CU254" s="27">
        <f t="shared" si="234"/>
        <v>274.64617569078871</v>
      </c>
      <c r="CV254" s="27">
        <f t="shared" si="235"/>
        <v>426.40691215758505</v>
      </c>
      <c r="CW254" s="27">
        <f t="shared" si="236"/>
        <v>1245.4704093096955</v>
      </c>
      <c r="CX254" s="27">
        <f t="shared" si="237"/>
        <v>802.20014052336558</v>
      </c>
      <c r="CY254" s="27">
        <f>'Config sheet'!$N$51/100*GERC_A_PARA!CR254</f>
        <v>198.78261521921058</v>
      </c>
      <c r="CZ254" s="27">
        <f t="shared" si="238"/>
        <v>198.78261521921058</v>
      </c>
      <c r="DA254" s="27">
        <f t="shared" si="239"/>
        <v>308.62356241822511</v>
      </c>
      <c r="DB254" s="27">
        <f t="shared" si="240"/>
        <v>1080.6930642840312</v>
      </c>
      <c r="DC254" s="27">
        <f t="shared" si="241"/>
        <v>696.06802502178698</v>
      </c>
      <c r="DD254" s="50">
        <f t="shared" si="242"/>
        <v>84.367846288603317</v>
      </c>
      <c r="DE254" s="50">
        <f t="shared" si="243"/>
        <v>87.545113303114846</v>
      </c>
      <c r="DF254" s="50">
        <f t="shared" si="244"/>
        <v>54.340831899718125</v>
      </c>
      <c r="DG254" s="50">
        <f t="shared" si="245"/>
        <v>56.387290833201803</v>
      </c>
      <c r="DH254" s="27">
        <f t="shared" si="246"/>
        <v>85.956479795859082</v>
      </c>
      <c r="DI254">
        <f>'Config sheet'!$N$59</f>
        <v>71.978923438716066</v>
      </c>
      <c r="DJ254" s="21">
        <f t="shared" si="267"/>
        <v>70.660270581159523</v>
      </c>
      <c r="DK254" s="19">
        <f>Coeff_Summary!$B$11+Coeff_Summary!$D$11*(F254)+Coeff_Summary!$E$11*CM254*100+Coeff_Summary!$F$11*(F254)^2+Coeff_Summary!$G$11*(F254)*CM254*100+Coeff_Summary!$H$11*(CM254*100)^2</f>
        <v>0.94249203821711802</v>
      </c>
      <c r="DL254" s="19">
        <f>Coeff_Summary!$B$9+Coeff_Summary!$D$9*(G254)+Coeff_Summary!$E$9*CN254*100+Coeff_Summary!$F$9*(G254)^2+Coeff_Summary!$G$9*(G254)*CN254*100+Coeff_Summary!$H$9*(CN254*100)^2</f>
        <v>0.95811718448440553</v>
      </c>
      <c r="DM254" s="30">
        <f t="shared" si="268"/>
        <v>0.95030461135076183</v>
      </c>
      <c r="DN254">
        <f>DK254*8314.4*(GERC_A_PARA!F254+273)/('Config sheet'!$N$28*GERC_A_PARA!CM254*10^5)</f>
        <v>4.0861606763782539E-2</v>
      </c>
      <c r="DO254">
        <f>DL254*(8314.4/'Config sheet'!$N$28)*((GERC_A_PARA!G254+273)/(GERC_A_PARA!CN254*10^5))</f>
        <v>2.6755045841697779E-2</v>
      </c>
      <c r="DP254" s="30">
        <f t="shared" si="269"/>
        <v>1592.5455131919121</v>
      </c>
      <c r="DQ254" s="30">
        <f t="shared" si="247"/>
        <v>38974.128511350071</v>
      </c>
      <c r="DR254" s="30">
        <f t="shared" si="248"/>
        <v>1025.7491666787062</v>
      </c>
      <c r="DS254" s="30">
        <f t="shared" si="249"/>
        <v>38338.531458618345</v>
      </c>
      <c r="DT254" s="19">
        <f>(Coeff_Summary!$B$5+Coeff_Summary!$D$5*(F254)+Coeff_Summary!$E$5*CM254*100+Coeff_Summary!$F$5*(F254)^2+Coeff_Summary!$G$5*(F254)*CM254*100+Coeff_Summary!$H$5*(CM254*100)^2+Coeff_Summary!$B$3+Coeff_Summary!$D$3*(G254)+Coeff_Summary!$E$3*CN254*100+Coeff_Summary!$F$3*(G254)^2+Coeff_Summary!$G$3*(G254)*CN254*100+Coeff_Summary!$H$3*(CN254*100)^2)/2</f>
        <v>1.4083701865838165</v>
      </c>
      <c r="DU254" s="30">
        <f t="shared" si="270"/>
        <v>3.448758584375144</v>
      </c>
      <c r="DV254" s="30">
        <f>DM254*(8314.4/'Config sheet'!$N$28)*(273+F254)*DU254*((CO254^(1/DU254))-1)</f>
        <v>95410.122570716689</v>
      </c>
      <c r="DW254" s="30">
        <f t="shared" si="250"/>
        <v>354.91842217577573</v>
      </c>
      <c r="DX254" s="30">
        <f t="shared" si="251"/>
        <v>351.94</v>
      </c>
      <c r="DY254" s="30">
        <f t="shared" si="252"/>
        <v>105.47906949186117</v>
      </c>
      <c r="DZ254" s="30">
        <f t="shared" si="253"/>
        <v>979.2691563961306</v>
      </c>
      <c r="EA254" s="65">
        <f>Coeff_Summary!$B$9+Coeff_Summary!$D$9*(DW254-273)+Coeff_Summary!$E$9*CN254*100+Coeff_Summary!$F$9*(DW254-273)^2+Coeff_Summary!$G$9*(DW254-273)*CN254*100+Coeff_Summary!$H$9*(CN254*100)^2</f>
        <v>0.96017103333909404</v>
      </c>
      <c r="EB254" s="30">
        <f>EA254*(8314.4/'Config sheet'!$C$28)*(DW254/(CM254*10^5))</f>
        <v>4.9649073951342965E-2</v>
      </c>
      <c r="EC254" s="30">
        <f t="shared" si="254"/>
        <v>1.2150543721484088</v>
      </c>
      <c r="ED254" s="30">
        <f t="shared" si="255"/>
        <v>1.0165785445751299</v>
      </c>
      <c r="EE254" s="30">
        <f>('Config sheet'!$N$132*(CN254-CM254) - 'Config sheet'!$N$133*GERC_A_PARA!CN254)*10^5</f>
        <v>106458.06318432234</v>
      </c>
      <c r="EF254" s="30">
        <f>('Config sheet'!$N$132*(CN254-CM254) + 'Config sheet'!$N$133*CM254)*10^5</f>
        <v>147853.84437279121</v>
      </c>
      <c r="EG254" s="30">
        <f>'Config sheet'!$N$148</f>
        <v>386976</v>
      </c>
      <c r="EH254" s="30">
        <f t="shared" si="256"/>
        <v>2375.3045112261948</v>
      </c>
      <c r="EI254" s="30">
        <f>'Config sheet'!$E$127+'Config sheet'!$P$127</f>
        <v>3308.2</v>
      </c>
      <c r="EJ254" s="30"/>
      <c r="EK254" s="63">
        <f t="shared" si="257"/>
        <v>51777.389830523782</v>
      </c>
      <c r="EL254" s="63">
        <f t="shared" si="278"/>
        <v>51177.372616538953</v>
      </c>
      <c r="EM254" s="63">
        <f t="shared" si="279"/>
        <v>38974.128511350071</v>
      </c>
      <c r="EN254" s="63">
        <f t="shared" si="280"/>
        <v>38338.531458618345</v>
      </c>
      <c r="EO254" s="30">
        <f>BL254*(('Config sheet'!$D$8+273)/(C254+273))*(GERC_A_PARA!AI254/'Config sheet'!$D$7)*(1/GERC_A_PARA!BG254)*24*10^-3</f>
        <v>1797.0253100978723</v>
      </c>
      <c r="EP254" s="30">
        <f>BN254*(('Config sheet'!$D$8+273)/(D254+273))*(GERC_A_PARA!AJ254/'Config sheet'!$D$7)*(1/GERC_A_PARA!BH254)*24*10^-3</f>
        <v>1776.2006581879468</v>
      </c>
      <c r="EQ254" s="30">
        <f t="shared" si="271"/>
        <v>1786.6129841429097</v>
      </c>
      <c r="ER254" s="30">
        <f>DP254*(('Config sheet'!$D$8+273)/(F254+273))*(CM254/'Config sheet'!$D$7)*(1/DK254)*24*10^-3</f>
        <v>1352.665624960003</v>
      </c>
      <c r="ES254" s="30">
        <f>DR254*(('Config sheet'!$D$8+273)/(G254+273))*(CN254/'Config sheet'!$D$7)*(1/DL254)*24*10^-3</f>
        <v>1330.6061122166784</v>
      </c>
      <c r="ET254" s="30">
        <f t="shared" si="272"/>
        <v>1341.6358685883406</v>
      </c>
      <c r="EU254">
        <f t="shared" si="273"/>
        <v>1.0117242676461851</v>
      </c>
      <c r="EV254">
        <f t="shared" si="274"/>
        <v>1.0165785445751301</v>
      </c>
      <c r="EW254" s="30">
        <f t="shared" si="275"/>
        <v>0.781386549420933</v>
      </c>
      <c r="EX254" s="30">
        <f>'Config sheet'!$C$123/('Config sheet'!$F$17*10^-3)</f>
        <v>1.2841244171864261</v>
      </c>
      <c r="EY254" s="30">
        <f t="shared" si="276"/>
        <v>0.72990680953283582</v>
      </c>
      <c r="EZ254" s="30">
        <f>'Config sheet'!$N$123/('Config sheet'!$Q$17*10^-3)</f>
        <v>1.4616189626248377</v>
      </c>
      <c r="FA254" s="1" t="s">
        <v>661</v>
      </c>
      <c r="FB254" s="30">
        <f t="shared" si="277"/>
        <v>-2.9784221757757336</v>
      </c>
      <c r="FC254" s="30"/>
    </row>
    <row r="255" spans="1:159" x14ac:dyDescent="0.25">
      <c r="A255" s="1">
        <v>43492</v>
      </c>
      <c r="B255" s="2">
        <v>0.66805555555555562</v>
      </c>
      <c r="C255">
        <v>25.42</v>
      </c>
      <c r="D255">
        <v>77.66</v>
      </c>
      <c r="E255">
        <v>24.42</v>
      </c>
      <c r="F255">
        <v>24.35</v>
      </c>
      <c r="G255">
        <v>78.28</v>
      </c>
      <c r="H255">
        <v>66.38</v>
      </c>
      <c r="I255">
        <v>71.569999999999993</v>
      </c>
      <c r="J255">
        <v>71.94</v>
      </c>
      <c r="K255">
        <v>72</v>
      </c>
      <c r="L255">
        <v>69.58</v>
      </c>
      <c r="M255">
        <v>21.96</v>
      </c>
      <c r="N255">
        <v>34.71</v>
      </c>
      <c r="O255">
        <v>34.22</v>
      </c>
      <c r="P255">
        <v>34.15</v>
      </c>
      <c r="Q255">
        <v>62.55</v>
      </c>
      <c r="R255">
        <v>3.72</v>
      </c>
      <c r="S255">
        <v>70.03</v>
      </c>
      <c r="T255">
        <v>75.12</v>
      </c>
      <c r="U255">
        <v>71.930000000000007</v>
      </c>
      <c r="V255">
        <v>71.930000000000007</v>
      </c>
      <c r="W255">
        <v>2.96</v>
      </c>
      <c r="X255">
        <v>2.46</v>
      </c>
      <c r="Y255">
        <v>3.54</v>
      </c>
      <c r="Z255">
        <v>3.68</v>
      </c>
      <c r="AA255">
        <v>4.74</v>
      </c>
      <c r="AB255">
        <v>4.46</v>
      </c>
      <c r="AC255">
        <v>3.89</v>
      </c>
      <c r="AD255">
        <v>1.69</v>
      </c>
      <c r="AE255">
        <v>1.35</v>
      </c>
      <c r="AF255">
        <v>2.1800000000000002</v>
      </c>
      <c r="AH255" s="4" t="str">
        <f t="shared" si="281"/>
        <v>ON</v>
      </c>
      <c r="AI255" s="31">
        <f>M255+'Config sheet'!$D$9-'Config sheet'!$C$139</f>
        <v>22.918900000000001</v>
      </c>
      <c r="AJ255" s="31">
        <f>N255+'Config sheet'!$D$9+'Config sheet'!$C$140</f>
        <v>36.068899999999999</v>
      </c>
      <c r="AK255" s="25">
        <f t="shared" si="212"/>
        <v>1.5737622660773423</v>
      </c>
      <c r="AL255" s="46">
        <f>'Config sheet'!$C$47</f>
        <v>3546.9708798579968</v>
      </c>
      <c r="AM255" s="4">
        <f>'Config sheet'!$C$42</f>
        <v>1817.9423322060413</v>
      </c>
      <c r="AN255" s="25">
        <f>'Config sheet'!$C$46</f>
        <v>1729.0285476519553</v>
      </c>
      <c r="AO255" s="25">
        <f t="shared" si="213"/>
        <v>1.5521583114461428</v>
      </c>
      <c r="AP255" s="25">
        <f>'Config sheet'!$C$50/100*GERC_A_PARA!AM255</f>
        <v>351.771841281869</v>
      </c>
      <c r="AQ255" s="25">
        <f t="shared" si="214"/>
        <v>351.771841281869</v>
      </c>
      <c r="AR255" s="25">
        <f t="shared" si="215"/>
        <v>471.13123460977255</v>
      </c>
      <c r="AS255" s="27">
        <f t="shared" si="216"/>
        <v>2169.7141734879106</v>
      </c>
      <c r="AT255" s="25">
        <f t="shared" si="217"/>
        <v>1620.0249395381079</v>
      </c>
      <c r="AU255" s="25">
        <f>'Config sheet'!$C$51/100*GERC_A_PARA!AN255</f>
        <v>266.0974934836359</v>
      </c>
      <c r="AV255" s="25">
        <f t="shared" si="218"/>
        <v>266.0974934836359</v>
      </c>
      <c r="AW255" s="25">
        <f t="shared" si="219"/>
        <v>356.3867993943748</v>
      </c>
      <c r="AX255" s="27">
        <f t="shared" si="220"/>
        <v>1995.1260411355911</v>
      </c>
      <c r="AY255" s="25">
        <f t="shared" si="221"/>
        <v>1489.6680787063124</v>
      </c>
      <c r="AZ255" s="31">
        <f t="shared" si="258"/>
        <v>93.434368559806686</v>
      </c>
      <c r="BA255" s="31">
        <f t="shared" si="259"/>
        <v>94.778032668497403</v>
      </c>
      <c r="BB255" s="31">
        <f t="shared" si="260"/>
        <v>69.763109411574987</v>
      </c>
      <c r="BC255" s="31">
        <f t="shared" si="261"/>
        <v>70.76636108086835</v>
      </c>
      <c r="BD255" s="25">
        <f t="shared" si="222"/>
        <v>94.106200614152044</v>
      </c>
      <c r="BE255">
        <f>'Config sheet'!$D$59</f>
        <v>82.44</v>
      </c>
      <c r="BF255" s="30">
        <f t="shared" si="262"/>
        <v>82.18546793018686</v>
      </c>
      <c r="BG255" s="19">
        <f>Coeff_Summary!$B$10+Coeff_Summary!$D$10*(C255)+Coeff_Summary!$E$10*AI255*100+Coeff_Summary!$F$10*(C255)^2+Coeff_Summary!$G$10*(C255)*AI255*100+Coeff_Summary!$H$10*(AI255*100)^2</f>
        <v>0.96124806973178734</v>
      </c>
      <c r="BH255" s="19">
        <f>Coeff_Summary!$B$8+Coeff_Summary!$D$8*(D255)+Coeff_Summary!$E$8*AJ255*100+Coeff_Summary!$F$8*(D255)^2+Coeff_Summary!$G$8*(D255)*AJ255*100+Coeff_Summary!$H$8*(AJ255*100)^2</f>
        <v>0.97277097950659475</v>
      </c>
      <c r="BI255" s="30">
        <f t="shared" si="263"/>
        <v>0.96700952461919099</v>
      </c>
      <c r="BJ255" s="30">
        <f>BG255*8314.4*(GERC_A_PARA!C255+273)/('Config sheet'!$C$28*AI255*10^5)</f>
        <v>6.3546658920056856E-2</v>
      </c>
      <c r="BK255">
        <f>BH255*(8314.4/'Config sheet'!$C$28)*(BT255/(AJ255*10^5))</f>
        <v>4.8016115331740598E-2</v>
      </c>
      <c r="BL255" s="30">
        <f t="shared" si="264"/>
        <v>3337.9195319247206</v>
      </c>
      <c r="BM255" s="30">
        <f t="shared" si="223"/>
        <v>52527.065760040969</v>
      </c>
      <c r="BN255" s="30">
        <f t="shared" si="224"/>
        <v>2492.269697992801</v>
      </c>
      <c r="BO255" s="30">
        <f t="shared" si="225"/>
        <v>51904.859041050113</v>
      </c>
      <c r="BP255" s="19">
        <f>(Coeff_Summary!$B$4+Coeff_Summary!$D$4*(C255)+Coeff_Summary!$E$4*AI255*100+Coeff_Summary!$F$4*(C255)^2+Coeff_Summary!$G$4*(C255)*AI255*100+Coeff_Summary!$H$4*(AI255*100)^2+Coeff_Summary!$B$2+Coeff_Summary!$D$2*(D255)+Coeff_Summary!$E$2*AJ255*100+Coeff_Summary!$F$2*(D255)^2+Coeff_Summary!$G$2*(D255)*AJ255*100+Coeff_Summary!$H$2*(AJ255*100)^2)/2</f>
        <v>1.3611715754769156</v>
      </c>
      <c r="BQ255" s="30">
        <f t="shared" si="265"/>
        <v>3.7687671674592105</v>
      </c>
      <c r="BR255" s="30">
        <f>BI255*(8314.4/'Config sheet'!$C$28)*(273+C255)*BQ255*((AK255^(1/BQ255))-1)</f>
        <v>70602.357533334085</v>
      </c>
      <c r="BS255" s="30">
        <f t="shared" si="226"/>
        <v>336.57628280463791</v>
      </c>
      <c r="BT255" s="30">
        <f t="shared" si="227"/>
        <v>350.65999999999997</v>
      </c>
      <c r="BU255" s="52">
        <f t="shared" si="228"/>
        <v>73.040357589276255</v>
      </c>
      <c r="BV255" s="30">
        <f t="shared" si="229"/>
        <v>1410.3826369150597</v>
      </c>
      <c r="BW255" s="65">
        <f>Coeff_Summary!$B$8+Coeff_Summary!$D$8*(BS255-273)+Coeff_Summary!$E$8*AJ255*100+Coeff_Summary!$F$8*(BS255-273)^2+Coeff_Summary!$G$8*(BS255-273)*AJ255*100+Coeff_Summary!$H$8*(AJ255*100)^2</f>
        <v>0.96624531095909671</v>
      </c>
      <c r="BX255" s="30">
        <f>BW255*(8314.4/'Config sheet'!$C$28)*(BS255/(AI255*10^5))</f>
        <v>7.2044399201757273E-2</v>
      </c>
      <c r="BY255" s="30">
        <f t="shared" si="230"/>
        <v>1.1337244227488146</v>
      </c>
      <c r="BZ255" s="30">
        <f t="shared" si="231"/>
        <v>1.0119874464642851</v>
      </c>
      <c r="CA255" s="30">
        <f>('Config sheet'!$C$132*(AJ255-AI255) - 'Config sheet'!$C$133*GERC_A_PARA!AJ255)*10^5</f>
        <v>97501.565122229833</v>
      </c>
      <c r="CB255" s="30">
        <f>('Config sheet'!$C$132*(AJ255-AI255) + 'Config sheet'!$C$133*AI255)*10^5</f>
        <v>122207.15409314141</v>
      </c>
      <c r="CC255" s="30">
        <f>'Config sheet'!$C$148</f>
        <v>386976</v>
      </c>
      <c r="CD255" s="30">
        <f t="shared" si="266"/>
        <v>14.083717195362055</v>
      </c>
      <c r="CE255" s="30"/>
      <c r="CF255" s="30"/>
      <c r="CG255" s="30"/>
      <c r="CH255" s="30"/>
      <c r="CI255" s="30"/>
      <c r="CJ255" s="30"/>
      <c r="CK255" s="30"/>
      <c r="CL255" s="30"/>
      <c r="CM255" s="46">
        <f>P255+'Config sheet'!$O$9-'Config sheet'!$C$139</f>
        <v>35.108899999999998</v>
      </c>
      <c r="CN255" s="46">
        <f>Q255+'Config sheet'!$O$9+'Config sheet'!C$140</f>
        <v>63.908899999999996</v>
      </c>
      <c r="CO255" s="27">
        <f t="shared" si="232"/>
        <v>1.8203048229935999</v>
      </c>
      <c r="CP255" s="46">
        <f>'Config sheet'!$N$47</f>
        <v>1852.7346826837274</v>
      </c>
      <c r="CQ255" s="27">
        <f>'Config sheet'!$N$42</f>
        <v>970.82423361890676</v>
      </c>
      <c r="CR255" s="27">
        <f>'Config sheet'!$N$46</f>
        <v>881.91044906482068</v>
      </c>
      <c r="CS255" s="27">
        <f t="shared" si="233"/>
        <v>1.3855241060204022</v>
      </c>
      <c r="CT255" s="27">
        <f>'Config sheet'!$N$50/100*GERC_A_PARA!CQ255</f>
        <v>274.64617569078871</v>
      </c>
      <c r="CU255" s="27">
        <f t="shared" si="234"/>
        <v>274.64617569078871</v>
      </c>
      <c r="CV255" s="27">
        <f t="shared" si="235"/>
        <v>423.18687972189241</v>
      </c>
      <c r="CW255" s="27">
        <f t="shared" si="236"/>
        <v>1245.4704093096955</v>
      </c>
      <c r="CX255" s="27">
        <f t="shared" si="237"/>
        <v>808.30408796639597</v>
      </c>
      <c r="CY255" s="27">
        <f>'Config sheet'!$N$51/100*GERC_A_PARA!CR255</f>
        <v>198.78261521921058</v>
      </c>
      <c r="CZ255" s="27">
        <f t="shared" si="238"/>
        <v>198.78261521921058</v>
      </c>
      <c r="DA255" s="27">
        <f t="shared" si="239"/>
        <v>306.29297664892499</v>
      </c>
      <c r="DB255" s="27">
        <f t="shared" si="240"/>
        <v>1080.6930642840312</v>
      </c>
      <c r="DC255" s="27">
        <f t="shared" si="241"/>
        <v>701.36441232824518</v>
      </c>
      <c r="DD255" s="50">
        <f t="shared" si="242"/>
        <v>84.699526558232506</v>
      </c>
      <c r="DE255" s="50">
        <f t="shared" si="243"/>
        <v>87.809378883794992</v>
      </c>
      <c r="DF255" s="50">
        <f t="shared" si="244"/>
        <v>54.969570576777812</v>
      </c>
      <c r="DG255" s="50">
        <f t="shared" si="245"/>
        <v>56.987849235936963</v>
      </c>
      <c r="DH255" s="27">
        <f t="shared" si="246"/>
        <v>86.254452721013749</v>
      </c>
      <c r="DI255">
        <f>'Config sheet'!$N$59</f>
        <v>71.978923438716066</v>
      </c>
      <c r="DJ255" s="21">
        <f t="shared" si="267"/>
        <v>71.116581313685572</v>
      </c>
      <c r="DK255" s="19">
        <f>Coeff_Summary!$B$11+Coeff_Summary!$D$11*(F255)+Coeff_Summary!$E$11*CM255*100+Coeff_Summary!$F$11*(F255)^2+Coeff_Summary!$G$11*(F255)*CM255*100+Coeff_Summary!$H$11*(CM255*100)^2</f>
        <v>0.9419110246248773</v>
      </c>
      <c r="DL255" s="19">
        <f>Coeff_Summary!$B$9+Coeff_Summary!$D$9*(G255)+Coeff_Summary!$E$9*CN255*100+Coeff_Summary!$F$9*(G255)^2+Coeff_Summary!$G$9*(G255)*CN255*100+Coeff_Summary!$H$9*(CN255*100)^2</f>
        <v>0.95768904352160922</v>
      </c>
      <c r="DM255" s="30">
        <f t="shared" si="268"/>
        <v>0.94980003407324332</v>
      </c>
      <c r="DN255">
        <f>DK255*8314.4*(GERC_A_PARA!F255+273)/('Config sheet'!$N$28*GERC_A_PARA!CM255*10^5)</f>
        <v>4.0502672919200865E-2</v>
      </c>
      <c r="DO255">
        <f>DL255*(8314.4/'Config sheet'!$N$28)*((GERC_A_PARA!G255+273)/(GERC_A_PARA!CN255*10^5))</f>
        <v>2.6726352066161266E-2</v>
      </c>
      <c r="DP255" s="30">
        <f t="shared" si="269"/>
        <v>1598.0661609212598</v>
      </c>
      <c r="DQ255" s="30">
        <f t="shared" si="247"/>
        <v>39455.819721065222</v>
      </c>
      <c r="DR255" s="30">
        <f t="shared" si="248"/>
        <v>1037.1369733539948</v>
      </c>
      <c r="DS255" s="30">
        <f t="shared" si="249"/>
        <v>38805.781304779463</v>
      </c>
      <c r="DT255" s="19">
        <f>(Coeff_Summary!$B$5+Coeff_Summary!$D$5*(F255)+Coeff_Summary!$E$5*CM255*100+Coeff_Summary!$F$5*(F255)^2+Coeff_Summary!$G$5*(F255)*CM255*100+Coeff_Summary!$H$5*(CM255*100)^2+Coeff_Summary!$B$3+Coeff_Summary!$D$3*(G255)+Coeff_Summary!$E$3*CN255*100+Coeff_Summary!$F$3*(G255)^2+Coeff_Summary!$G$3*(G255)*CN255*100+Coeff_Summary!$H$3*(CN255*100)^2)/2</f>
        <v>1.4095339248376546</v>
      </c>
      <c r="DU255" s="30">
        <f t="shared" si="270"/>
        <v>3.4418001522008588</v>
      </c>
      <c r="DV255" s="30">
        <f>DM255*(8314.4/'Config sheet'!$N$28)*(273+F255)*DU255*((CO255^(1/DU255))-1)</f>
        <v>93819.419820218594</v>
      </c>
      <c r="DW255" s="30">
        <f t="shared" si="250"/>
        <v>353.87646516056145</v>
      </c>
      <c r="DX255" s="30">
        <f t="shared" si="251"/>
        <v>351.28</v>
      </c>
      <c r="DY255" s="30">
        <f t="shared" si="252"/>
        <v>104.81450984713786</v>
      </c>
      <c r="DZ255" s="30">
        <f t="shared" si="253"/>
        <v>981.02461623768954</v>
      </c>
      <c r="EA255" s="65">
        <f>Coeff_Summary!$B$9+Coeff_Summary!$D$9*(DW255-273)+Coeff_Summary!$E$9*CN255*100+Coeff_Summary!$F$9*(DW255-273)^2+Coeff_Summary!$G$9*(DW255-273)*CN255*100+Coeff_Summary!$H$9*(CN255*100)^2</f>
        <v>0.95949730860157512</v>
      </c>
      <c r="EB255" s="30">
        <f>EA255*(8314.4/'Config sheet'!$C$28)*(DW255/(CM255*10^5))</f>
        <v>4.9102239834019006E-2</v>
      </c>
      <c r="EC255" s="30">
        <f t="shared" si="254"/>
        <v>1.2123209727904498</v>
      </c>
      <c r="ED255" s="30">
        <f t="shared" si="255"/>
        <v>1.0167510714751593</v>
      </c>
      <c r="EE255" s="30">
        <f>('Config sheet'!$N$132*(CN255-CM255) - 'Config sheet'!$N$133*GERC_A_PARA!CN255)*10^5</f>
        <v>104936.73731676699</v>
      </c>
      <c r="EF255" s="30">
        <f>('Config sheet'!$N$132*(CN255-CM255) + 'Config sheet'!$N$133*CM255)*10^5</f>
        <v>146407.90707736035</v>
      </c>
      <c r="EG255" s="30">
        <f>'Config sheet'!$N$148</f>
        <v>386976</v>
      </c>
      <c r="EH255" s="30">
        <f t="shared" si="256"/>
        <v>2391.407253152749</v>
      </c>
      <c r="EI255" s="30">
        <f>'Config sheet'!$E$127+'Config sheet'!$P$127</f>
        <v>3308.2</v>
      </c>
      <c r="EJ255" s="30"/>
      <c r="EK255" s="63">
        <f t="shared" si="257"/>
        <v>52527.065760040969</v>
      </c>
      <c r="EL255" s="63">
        <f t="shared" si="278"/>
        <v>51904.859041050113</v>
      </c>
      <c r="EM255" s="63">
        <f t="shared" si="279"/>
        <v>39455.819721065222</v>
      </c>
      <c r="EN255" s="63">
        <f t="shared" si="280"/>
        <v>38805.781304779463</v>
      </c>
      <c r="EO255" s="30">
        <f>BL255*(('Config sheet'!$D$8+273)/(C255+273))*(GERC_A_PARA!AI255/'Config sheet'!$D$7)*(1/GERC_A_PARA!BG255)*24*10^-3</f>
        <v>1823.0441307476401</v>
      </c>
      <c r="EP255" s="30">
        <f>BN255*(('Config sheet'!$D$8+273)/(D255+273))*(GERC_A_PARA!AJ255/'Config sheet'!$D$7)*(1/GERC_A_PARA!BH255)*24*10^-3</f>
        <v>1801.4493530695975</v>
      </c>
      <c r="EQ255" s="30">
        <f t="shared" si="271"/>
        <v>1812.2467419086188</v>
      </c>
      <c r="ER255" s="30">
        <f>DP255*(('Config sheet'!$D$8+273)/(F255+273))*(CM255/'Config sheet'!$D$7)*(1/DK255)*24*10^-3</f>
        <v>1369.3835649400423</v>
      </c>
      <c r="ES255" s="30">
        <f>DR255*(('Config sheet'!$D$8+273)/(G255+273))*(CN255/'Config sheet'!$D$7)*(1/DL255)*24*10^-3</f>
        <v>1346.8228392946407</v>
      </c>
      <c r="ET255" s="30">
        <f t="shared" si="272"/>
        <v>1358.1032021173414</v>
      </c>
      <c r="EU255">
        <f t="shared" si="273"/>
        <v>1.0119874464642851</v>
      </c>
      <c r="EV255">
        <f t="shared" si="274"/>
        <v>1.0167510714751593</v>
      </c>
      <c r="EW255" s="30">
        <f t="shared" si="275"/>
        <v>0.77825088841361389</v>
      </c>
      <c r="EX255" s="30">
        <f>'Config sheet'!$C$123/('Config sheet'!$F$17*10^-3)</f>
        <v>1.2841244171864261</v>
      </c>
      <c r="EY255" s="30">
        <f t="shared" si="276"/>
        <v>0.72234909299104066</v>
      </c>
      <c r="EZ255" s="30">
        <f>'Config sheet'!$N$123/('Config sheet'!$Q$17*10^-3)</f>
        <v>1.4616189626248377</v>
      </c>
      <c r="FA255" s="1" t="s">
        <v>662</v>
      </c>
      <c r="FB255" s="30">
        <f t="shared" si="277"/>
        <v>-2.596465160561479</v>
      </c>
      <c r="FC255" s="30"/>
    </row>
    <row r="256" spans="1:159" x14ac:dyDescent="0.25">
      <c r="A256" s="1">
        <v>43492</v>
      </c>
      <c r="B256" s="29">
        <v>0.70972222222222225</v>
      </c>
      <c r="C256">
        <v>24.94</v>
      </c>
      <c r="D256">
        <v>77.38</v>
      </c>
      <c r="E256">
        <v>23.39</v>
      </c>
      <c r="F256">
        <v>23.31</v>
      </c>
      <c r="G256">
        <v>77.72</v>
      </c>
      <c r="H256">
        <v>65.7</v>
      </c>
      <c r="I256">
        <v>70.72</v>
      </c>
      <c r="J256">
        <v>71.19</v>
      </c>
      <c r="K256">
        <v>71.239999999999995</v>
      </c>
      <c r="L256">
        <v>68.709999999999994</v>
      </c>
      <c r="M256">
        <v>21.71</v>
      </c>
      <c r="N256">
        <v>34.39</v>
      </c>
      <c r="O256">
        <v>33.93</v>
      </c>
      <c r="P256">
        <v>33.86</v>
      </c>
      <c r="Q256">
        <v>62.56</v>
      </c>
      <c r="R256">
        <v>3.74</v>
      </c>
      <c r="S256">
        <v>69.69</v>
      </c>
      <c r="T256">
        <v>74.930000000000007</v>
      </c>
      <c r="U256">
        <v>72.069999999999993</v>
      </c>
      <c r="V256">
        <v>72.069999999999993</v>
      </c>
      <c r="W256">
        <v>2.96</v>
      </c>
      <c r="X256">
        <v>2.33</v>
      </c>
      <c r="Y256">
        <v>3.52</v>
      </c>
      <c r="Z256">
        <v>3.56</v>
      </c>
      <c r="AA256">
        <v>4.68</v>
      </c>
      <c r="AB256">
        <v>4.4000000000000004</v>
      </c>
      <c r="AC256">
        <v>3.87</v>
      </c>
      <c r="AD256">
        <v>1.94</v>
      </c>
      <c r="AE256">
        <v>1.55</v>
      </c>
      <c r="AF256">
        <v>2.29</v>
      </c>
      <c r="AH256" s="4" t="str">
        <f t="shared" si="281"/>
        <v>ON</v>
      </c>
      <c r="AI256" s="31">
        <f>M256+'Config sheet'!$D$9-'Config sheet'!$C$139</f>
        <v>22.668900000000001</v>
      </c>
      <c r="AJ256" s="31">
        <f>N256+'Config sheet'!$D$9+'Config sheet'!$C$140</f>
        <v>35.748899999999999</v>
      </c>
      <c r="AK256" s="25">
        <f t="shared" si="212"/>
        <v>1.5770019718645367</v>
      </c>
      <c r="AL256" s="46">
        <f>'Config sheet'!$C$47</f>
        <v>3546.9708798579968</v>
      </c>
      <c r="AM256" s="4">
        <f>'Config sheet'!$C$42</f>
        <v>1817.9423322060413</v>
      </c>
      <c r="AN256" s="25">
        <f>'Config sheet'!$C$46</f>
        <v>1729.0285476519553</v>
      </c>
      <c r="AO256" s="25">
        <f t="shared" si="213"/>
        <v>1.5525783436069749</v>
      </c>
      <c r="AP256" s="25">
        <f>'Config sheet'!$C$50/100*GERC_A_PARA!AM256</f>
        <v>351.771841281869</v>
      </c>
      <c r="AQ256" s="25">
        <f t="shared" si="214"/>
        <v>351.771841281869</v>
      </c>
      <c r="AR256" s="25">
        <f t="shared" si="215"/>
        <v>471.71839641657965</v>
      </c>
      <c r="AS256" s="27">
        <f t="shared" si="216"/>
        <v>2169.7141734879106</v>
      </c>
      <c r="AT256" s="25">
        <f t="shared" si="217"/>
        <v>1618.0084466945009</v>
      </c>
      <c r="AU256" s="25">
        <f>'Config sheet'!$C$51/100*GERC_A_PARA!AN256</f>
        <v>266.0974934836359</v>
      </c>
      <c r="AV256" s="25">
        <f t="shared" si="218"/>
        <v>266.0974934836359</v>
      </c>
      <c r="AW256" s="25">
        <f t="shared" si="219"/>
        <v>356.83095741592456</v>
      </c>
      <c r="AX256" s="27">
        <f t="shared" si="220"/>
        <v>1995.1260411355911</v>
      </c>
      <c r="AY256" s="25">
        <f t="shared" si="221"/>
        <v>1487.8138448937655</v>
      </c>
      <c r="AZ256" s="31">
        <f t="shared" si="258"/>
        <v>93.40207040620713</v>
      </c>
      <c r="BA256" s="31">
        <f t="shared" si="259"/>
        <v>94.752344369588002</v>
      </c>
      <c r="BB256" s="31">
        <f t="shared" si="260"/>
        <v>69.652187694869056</v>
      </c>
      <c r="BC256" s="31">
        <f t="shared" si="261"/>
        <v>70.659119716053112</v>
      </c>
      <c r="BD256" s="25">
        <f t="shared" si="222"/>
        <v>94.077207387897573</v>
      </c>
      <c r="BE256">
        <f>'Config sheet'!$D$59</f>
        <v>82.44</v>
      </c>
      <c r="BF256" s="30">
        <f t="shared" si="262"/>
        <v>82.116430546679325</v>
      </c>
      <c r="BG256" s="19">
        <f>Coeff_Summary!$B$10+Coeff_Summary!$D$10*(C256)+Coeff_Summary!$E$10*AI256*100+Coeff_Summary!$F$10*(C256)^2+Coeff_Summary!$G$10*(C256)*AI256*100+Coeff_Summary!$H$10*(AI256*100)^2</f>
        <v>0.96138234754915897</v>
      </c>
      <c r="BH256" s="19">
        <f>Coeff_Summary!$B$8+Coeff_Summary!$D$8*(D256)+Coeff_Summary!$E$8*AJ256*100+Coeff_Summary!$F$8*(D256)^2+Coeff_Summary!$G$8*(D256)*AJ256*100+Coeff_Summary!$H$8*(AJ256*100)^2</f>
        <v>0.97285866331449422</v>
      </c>
      <c r="BI256" s="30">
        <f t="shared" si="263"/>
        <v>0.96712050543182659</v>
      </c>
      <c r="BJ256" s="30">
        <f>BG256*8314.4*(GERC_A_PARA!C256+273)/('Config sheet'!$C$28*AI256*10^5)</f>
        <v>6.4153092288455241E-2</v>
      </c>
      <c r="BK256">
        <f>BH256*(8314.4/'Config sheet'!$C$28)*(BT256/(AJ256*10^5))</f>
        <v>4.8411602703992147E-2</v>
      </c>
      <c r="BL256" s="30">
        <f t="shared" si="264"/>
        <v>3336.8911506323429</v>
      </c>
      <c r="BM256" s="30">
        <f t="shared" si="223"/>
        <v>52014.502054374672</v>
      </c>
      <c r="BN256" s="30">
        <f t="shared" si="224"/>
        <v>2488.4006075067223</v>
      </c>
      <c r="BO256" s="30">
        <f t="shared" si="225"/>
        <v>51400.913593416779</v>
      </c>
      <c r="BP256" s="19">
        <f>(Coeff_Summary!$B$4+Coeff_Summary!$D$4*(C256)+Coeff_Summary!$E$4*AI256*100+Coeff_Summary!$F$4*(C256)^2+Coeff_Summary!$G$4*(C256)*AI256*100+Coeff_Summary!$H$4*(AI256*100)^2+Coeff_Summary!$B$2+Coeff_Summary!$D$2*(D256)+Coeff_Summary!$E$2*AJ256*100+Coeff_Summary!$F$2*(D256)^2+Coeff_Summary!$G$2*(D256)*AJ256*100+Coeff_Summary!$H$2*(AJ256*100)^2)/2</f>
        <v>1.3608852083633567</v>
      </c>
      <c r="BQ256" s="30">
        <f t="shared" si="265"/>
        <v>3.7709642202712605</v>
      </c>
      <c r="BR256" s="30">
        <f>BI256*(8314.4/'Config sheet'!$C$28)*(273+C256)*BQ256*((AK256^(1/BQ256))-1)</f>
        <v>70833.752473460147</v>
      </c>
      <c r="BS256" s="30">
        <f t="shared" si="226"/>
        <v>336.19464372150998</v>
      </c>
      <c r="BT256" s="30">
        <f t="shared" si="227"/>
        <v>350.38</v>
      </c>
      <c r="BU256" s="52">
        <f t="shared" si="228"/>
        <v>72.949358736670447</v>
      </c>
      <c r="BV256" s="30">
        <f t="shared" si="229"/>
        <v>1402.9452255020994</v>
      </c>
      <c r="BW256" s="65">
        <f>Coeff_Summary!$B$8+Coeff_Summary!$D$8*(BS256-273)+Coeff_Summary!$E$8*AJ256*100+Coeff_Summary!$F$8*(BS256-273)^2+Coeff_Summary!$G$8*(BS256-273)*AJ256*100+Coeff_Summary!$H$8*(AJ256*100)^2</f>
        <v>0.96631284472263812</v>
      </c>
      <c r="BX256" s="30">
        <f>BW256*(8314.4/'Config sheet'!$C$28)*(BS256/(AI256*10^5))</f>
        <v>7.2761422388803274E-2</v>
      </c>
      <c r="BY256" s="30">
        <f t="shared" si="230"/>
        <v>1.1341841802674437</v>
      </c>
      <c r="BZ256" s="30">
        <f t="shared" si="231"/>
        <v>1.0119373065197128</v>
      </c>
      <c r="CA256" s="30">
        <f>('Config sheet'!$C$132*(AJ256-AI256) - 'Config sheet'!$C$133*GERC_A_PARA!AJ256)*10^5</f>
        <v>97036.154302678769</v>
      </c>
      <c r="CB256" s="30">
        <f>('Config sheet'!$C$132*(AJ256-AI256) + 'Config sheet'!$C$133*AI256)*10^5</f>
        <v>121503.01279519618</v>
      </c>
      <c r="CC256" s="30">
        <f>'Config sheet'!$C$148</f>
        <v>386976</v>
      </c>
      <c r="CD256" s="30">
        <f t="shared" si="266"/>
        <v>14.185356278490019</v>
      </c>
      <c r="CE256" s="30"/>
      <c r="CF256" s="30"/>
      <c r="CG256" s="30"/>
      <c r="CH256" s="30"/>
      <c r="CI256" s="30"/>
      <c r="CJ256" s="30"/>
      <c r="CK256" s="30"/>
      <c r="CL256" s="30"/>
      <c r="CM256" s="46">
        <f>P256+'Config sheet'!$O$9-'Config sheet'!$C$139</f>
        <v>34.818899999999999</v>
      </c>
      <c r="CN256" s="46">
        <f>Q256+'Config sheet'!$O$9+'Config sheet'!C$140</f>
        <v>63.918900000000001</v>
      </c>
      <c r="CO256" s="27">
        <f t="shared" si="232"/>
        <v>1.8357529962175716</v>
      </c>
      <c r="CP256" s="46">
        <f>'Config sheet'!$N$47</f>
        <v>1852.7346826837274</v>
      </c>
      <c r="CQ256" s="27">
        <f>'Config sheet'!$N$42</f>
        <v>970.82423361890676</v>
      </c>
      <c r="CR256" s="27">
        <f>'Config sheet'!$N$46</f>
        <v>881.91044906482068</v>
      </c>
      <c r="CS256" s="27">
        <f t="shared" si="233"/>
        <v>1.3841249508497142</v>
      </c>
      <c r="CT256" s="27">
        <f>'Config sheet'!$N$50/100*GERC_A_PARA!CQ256</f>
        <v>274.64617569078871</v>
      </c>
      <c r="CU256" s="27">
        <f t="shared" si="234"/>
        <v>274.64617569078871</v>
      </c>
      <c r="CV256" s="27">
        <f t="shared" si="235"/>
        <v>425.96466812528246</v>
      </c>
      <c r="CW256" s="27">
        <f t="shared" si="236"/>
        <v>1245.4704093096955</v>
      </c>
      <c r="CX256" s="27">
        <f t="shared" si="237"/>
        <v>803.03299885976264</v>
      </c>
      <c r="CY256" s="27">
        <f>'Config sheet'!$N$51/100*GERC_A_PARA!CR256</f>
        <v>198.78261521921058</v>
      </c>
      <c r="CZ256" s="27">
        <f t="shared" si="238"/>
        <v>198.78261521921058</v>
      </c>
      <c r="DA256" s="27">
        <f t="shared" si="239"/>
        <v>308.30347631076313</v>
      </c>
      <c r="DB256" s="27">
        <f t="shared" si="240"/>
        <v>1080.6930642840312</v>
      </c>
      <c r="DC256" s="27">
        <f t="shared" si="241"/>
        <v>696.79069512374008</v>
      </c>
      <c r="DD256" s="50">
        <f t="shared" si="242"/>
        <v>84.413399748950511</v>
      </c>
      <c r="DE256" s="50">
        <f t="shared" si="243"/>
        <v>87.581407930058134</v>
      </c>
      <c r="DF256" s="50">
        <f t="shared" si="244"/>
        <v>54.426620686972889</v>
      </c>
      <c r="DG256" s="50">
        <f t="shared" si="245"/>
        <v>56.46923453879225</v>
      </c>
      <c r="DH256" s="27">
        <f t="shared" si="246"/>
        <v>85.997403839504329</v>
      </c>
      <c r="DI256">
        <f>'Config sheet'!$N$59</f>
        <v>71.978923438716066</v>
      </c>
      <c r="DJ256" s="21">
        <f t="shared" si="267"/>
        <v>70.722665726193441</v>
      </c>
      <c r="DK256" s="19">
        <f>Coeff_Summary!$B$11+Coeff_Summary!$D$11*(F256)+Coeff_Summary!$E$11*CM256*100+Coeff_Summary!$F$11*(F256)^2+Coeff_Summary!$G$11*(F256)*CM256*100+Coeff_Summary!$H$11*(CM256*100)^2</f>
        <v>0.94148720072309677</v>
      </c>
      <c r="DL256" s="19">
        <f>Coeff_Summary!$B$9+Coeff_Summary!$D$9*(G256)+Coeff_Summary!$E$9*CN256*100+Coeff_Summary!$F$9*(G256)^2+Coeff_Summary!$G$9*(G256)*CN256*100+Coeff_Summary!$H$9*(CN256*100)^2</f>
        <v>0.95728631013556176</v>
      </c>
      <c r="DM256" s="30">
        <f t="shared" si="268"/>
        <v>0.94938675542932927</v>
      </c>
      <c r="DN256">
        <f>DK256*8314.4*(GERC_A_PARA!F256+273)/('Config sheet'!$N$28*GERC_A_PARA!CM256*10^5)</f>
        <v>4.06788593486943E-2</v>
      </c>
      <c r="DO256">
        <f>DL256*(8314.4/'Config sheet'!$N$28)*((GERC_A_PARA!G256+273)/(GERC_A_PARA!CN256*10^5))</f>
        <v>2.6668351634953753E-2</v>
      </c>
      <c r="DP256" s="30">
        <f t="shared" si="269"/>
        <v>1593.3037271420842</v>
      </c>
      <c r="DQ256" s="30">
        <f t="shared" si="247"/>
        <v>39167.856539055727</v>
      </c>
      <c r="DR256" s="30">
        <f t="shared" si="248"/>
        <v>1027.3029857132426</v>
      </c>
      <c r="DS256" s="30">
        <f t="shared" si="249"/>
        <v>38521.427937329812</v>
      </c>
      <c r="DT256" s="19">
        <f>(Coeff_Summary!$B$5+Coeff_Summary!$D$5*(F256)+Coeff_Summary!$E$5*CM256*100+Coeff_Summary!$F$5*(F256)^2+Coeff_Summary!$G$5*(F256)*CM256*100+Coeff_Summary!$H$5*(CM256*100)^2+Coeff_Summary!$B$3+Coeff_Summary!$D$3*(G256)+Coeff_Summary!$E$3*CN256*100+Coeff_Summary!$F$3*(G256)^2+Coeff_Summary!$G$3*(G256)*CN256*100+Coeff_Summary!$H$3*(CN256*100)^2)/2</f>
        <v>1.4104187100732268</v>
      </c>
      <c r="DU256" s="30">
        <f t="shared" si="270"/>
        <v>3.4365360921815191</v>
      </c>
      <c r="DV256" s="30">
        <f>DM256*(8314.4/'Config sheet'!$N$28)*(273+F256)*DU256*((CO256^(1/DU256))-1)</f>
        <v>94902.028491708916</v>
      </c>
      <c r="DW256" s="30">
        <f t="shared" si="250"/>
        <v>353.60125457199632</v>
      </c>
      <c r="DX256" s="30">
        <f t="shared" si="251"/>
        <v>350.72</v>
      </c>
      <c r="DY256" s="30">
        <f t="shared" si="252"/>
        <v>105.29545041719597</v>
      </c>
      <c r="DZ256" s="30">
        <f t="shared" si="253"/>
        <v>980.60294535806531</v>
      </c>
      <c r="EA256" s="65">
        <f>Coeff_Summary!$B$9+Coeff_Summary!$D$9*(DW256-273)+Coeff_Summary!$E$9*CN256*100+Coeff_Summary!$F$9*(DW256-273)^2+Coeff_Summary!$G$9*(DW256-273)*CN256*100+Coeff_Summary!$H$9*(CN256*100)^2</f>
        <v>0.95930402270364024</v>
      </c>
      <c r="EB256" s="30">
        <f>EA256*(8314.4/'Config sheet'!$C$28)*(DW256/(CM256*10^5))</f>
        <v>4.9462732047731724E-2</v>
      </c>
      <c r="EC256" s="30">
        <f t="shared" si="254"/>
        <v>1.2159321288668181</v>
      </c>
      <c r="ED256" s="30">
        <f t="shared" si="255"/>
        <v>1.0167810134862494</v>
      </c>
      <c r="EE256" s="30">
        <f>('Config sheet'!$N$132*(CN256-CM256) - 'Config sheet'!$N$133*GERC_A_PARA!CN256)*10^5</f>
        <v>106304.45956241657</v>
      </c>
      <c r="EF256" s="30">
        <f>('Config sheet'!$N$132*(CN256-CM256) + 'Config sheet'!$N$133*CM256)*10^5</f>
        <v>147658.35821081628</v>
      </c>
      <c r="EG256" s="30">
        <f>'Config sheet'!$N$148</f>
        <v>386976</v>
      </c>
      <c r="EH256" s="30">
        <f t="shared" si="256"/>
        <v>2383.5481708601646</v>
      </c>
      <c r="EI256" s="30">
        <f>'Config sheet'!$E$127+'Config sheet'!$P$127</f>
        <v>3308.2</v>
      </c>
      <c r="EJ256" s="30"/>
      <c r="EK256" s="63">
        <f t="shared" si="257"/>
        <v>52014.502054374672</v>
      </c>
      <c r="EL256" s="63">
        <f t="shared" si="278"/>
        <v>51400.913593416779</v>
      </c>
      <c r="EM256" s="63">
        <f t="shared" si="279"/>
        <v>39167.856539055727</v>
      </c>
      <c r="EN256" s="63">
        <f t="shared" si="280"/>
        <v>38521.427937329812</v>
      </c>
      <c r="EO256" s="30">
        <f>BL256*(('Config sheet'!$D$8+273)/(C256+273))*(GERC_A_PARA!AI256/'Config sheet'!$D$7)*(1/GERC_A_PARA!BG256)*24*10^-3</f>
        <v>1805.2547065388342</v>
      </c>
      <c r="EP256" s="30">
        <f>BN256*(('Config sheet'!$D$8+273)/(D256+273))*(GERC_A_PARA!AJ256/'Config sheet'!$D$7)*(1/GERC_A_PARA!BH256)*24*10^-3</f>
        <v>1783.959040651959</v>
      </c>
      <c r="EQ256" s="30">
        <f t="shared" si="271"/>
        <v>1794.6068735953966</v>
      </c>
      <c r="ER256" s="30">
        <f>DP256*(('Config sheet'!$D$8+273)/(F256+273))*(CM256/'Config sheet'!$D$7)*(1/DK256)*24*10^-3</f>
        <v>1359.3892966283101</v>
      </c>
      <c r="ES256" s="30">
        <f>DR256*(('Config sheet'!$D$8+273)/(G256+273))*(CN256/'Config sheet'!$D$7)*(1/DL256)*24*10^-3</f>
        <v>1336.9538559412674</v>
      </c>
      <c r="ET256" s="30">
        <f t="shared" si="272"/>
        <v>1348.1715762847889</v>
      </c>
      <c r="EU256">
        <f t="shared" si="273"/>
        <v>1.0119373065197128</v>
      </c>
      <c r="EV256">
        <f t="shared" si="274"/>
        <v>1.0167810134862487</v>
      </c>
      <c r="EW256" s="30">
        <f t="shared" si="275"/>
        <v>0.78175629779650602</v>
      </c>
      <c r="EX256" s="30">
        <f>'Config sheet'!$C$123/('Config sheet'!$F$17*10^-3)</f>
        <v>1.2841244171864261</v>
      </c>
      <c r="EY256" s="30">
        <f t="shared" si="276"/>
        <v>0.72735767658027073</v>
      </c>
      <c r="EZ256" s="30">
        <f>'Config sheet'!$N$123/('Config sheet'!$Q$17*10^-3)</f>
        <v>1.4616189626248377</v>
      </c>
      <c r="FA256" s="1" t="s">
        <v>663</v>
      </c>
      <c r="FB256" s="30">
        <f t="shared" si="277"/>
        <v>-2.8812545719962941</v>
      </c>
      <c r="FC256" s="30"/>
    </row>
    <row r="257" spans="1:159" x14ac:dyDescent="0.25">
      <c r="A257" s="1">
        <v>43492</v>
      </c>
      <c r="B257" s="2">
        <v>0.75138888888888899</v>
      </c>
      <c r="C257">
        <v>24.22</v>
      </c>
      <c r="D257">
        <v>76.5</v>
      </c>
      <c r="E257">
        <v>22.78</v>
      </c>
      <c r="F257">
        <v>22.7</v>
      </c>
      <c r="G257">
        <v>76.56</v>
      </c>
      <c r="H257">
        <v>66.12</v>
      </c>
      <c r="I257">
        <v>71.209999999999994</v>
      </c>
      <c r="J257">
        <v>71.680000000000007</v>
      </c>
      <c r="K257">
        <v>71.680000000000007</v>
      </c>
      <c r="L257">
        <v>69.22</v>
      </c>
      <c r="M257">
        <v>21.94</v>
      </c>
      <c r="N257">
        <v>34.64</v>
      </c>
      <c r="O257">
        <v>34.18</v>
      </c>
      <c r="P257">
        <v>34.11</v>
      </c>
      <c r="Q257">
        <v>62.52</v>
      </c>
      <c r="R257">
        <v>3.73</v>
      </c>
      <c r="S257">
        <v>69.7</v>
      </c>
      <c r="T257">
        <v>74.98</v>
      </c>
      <c r="U257">
        <v>71.73</v>
      </c>
      <c r="V257">
        <v>71.73</v>
      </c>
      <c r="W257">
        <v>2.93</v>
      </c>
      <c r="X257">
        <v>2.36</v>
      </c>
      <c r="Y257">
        <v>3.5</v>
      </c>
      <c r="Z257">
        <v>3.6</v>
      </c>
      <c r="AA257">
        <v>4.68</v>
      </c>
      <c r="AB257">
        <v>4.3499999999999996</v>
      </c>
      <c r="AC257">
        <v>3.8</v>
      </c>
      <c r="AD257">
        <v>1.68</v>
      </c>
      <c r="AE257">
        <v>1.29</v>
      </c>
      <c r="AF257">
        <v>2.0499999999999998</v>
      </c>
      <c r="AH257" s="4" t="str">
        <f t="shared" si="281"/>
        <v>ON</v>
      </c>
      <c r="AI257" s="31">
        <f>M257+'Config sheet'!$D$9-'Config sheet'!$C$139</f>
        <v>22.898900000000001</v>
      </c>
      <c r="AJ257" s="31">
        <f>N257+'Config sheet'!$D$9+'Config sheet'!$C$140</f>
        <v>35.998899999999999</v>
      </c>
      <c r="AK257" s="25">
        <f t="shared" si="212"/>
        <v>1.5720798815663632</v>
      </c>
      <c r="AL257" s="46">
        <f>'Config sheet'!$C$47</f>
        <v>3546.9708798579968</v>
      </c>
      <c r="AM257" s="4">
        <f>'Config sheet'!$C$42</f>
        <v>1817.9423322060413</v>
      </c>
      <c r="AN257" s="25">
        <f>'Config sheet'!$C$46</f>
        <v>1729.0285476519553</v>
      </c>
      <c r="AO257" s="25">
        <f t="shared" si="213"/>
        <v>1.5580182683021289</v>
      </c>
      <c r="AP257" s="25">
        <f>'Config sheet'!$C$50/100*GERC_A_PARA!AM257</f>
        <v>351.771841281869</v>
      </c>
      <c r="AQ257" s="25">
        <f t="shared" si="214"/>
        <v>351.771841281869</v>
      </c>
      <c r="AR257" s="25">
        <f t="shared" si="215"/>
        <v>470.29085272131641</v>
      </c>
      <c r="AS257" s="27">
        <f t="shared" si="216"/>
        <v>2169.7141734879106</v>
      </c>
      <c r="AT257" s="25">
        <f t="shared" si="217"/>
        <v>1622.9198281164356</v>
      </c>
      <c r="AU257" s="25">
        <f>'Config sheet'!$C$51/100*GERC_A_PARA!AN257</f>
        <v>266.0974934836359</v>
      </c>
      <c r="AV257" s="25">
        <f t="shared" si="218"/>
        <v>266.0974934836359</v>
      </c>
      <c r="AW257" s="25">
        <f t="shared" si="219"/>
        <v>355.75109326942652</v>
      </c>
      <c r="AX257" s="27">
        <f t="shared" si="220"/>
        <v>1995.1260411355911</v>
      </c>
      <c r="AY257" s="25">
        <f t="shared" si="221"/>
        <v>1492.3300272981508</v>
      </c>
      <c r="AZ257" s="31">
        <f t="shared" si="258"/>
        <v>93.480595652578984</v>
      </c>
      <c r="BA257" s="31">
        <f t="shared" si="259"/>
        <v>94.814799332981423</v>
      </c>
      <c r="BB257" s="31">
        <f t="shared" si="260"/>
        <v>69.922349258023516</v>
      </c>
      <c r="BC257" s="31">
        <f t="shared" si="261"/>
        <v>70.920317393241177</v>
      </c>
      <c r="BD257" s="25">
        <f t="shared" si="222"/>
        <v>94.147697492780196</v>
      </c>
      <c r="BE257">
        <f>'Config sheet'!$D$59</f>
        <v>82.44</v>
      </c>
      <c r="BF257" s="30">
        <f t="shared" si="262"/>
        <v>82.284515409206278</v>
      </c>
      <c r="BG257" s="19">
        <f>Coeff_Summary!$B$10+Coeff_Summary!$D$10*(C257)+Coeff_Summary!$E$10*AI257*100+Coeff_Summary!$F$10*(C257)^2+Coeff_Summary!$G$10*(C257)*AI257*100+Coeff_Summary!$H$10*(AI257*100)^2</f>
        <v>0.96062942989527056</v>
      </c>
      <c r="BH257" s="19">
        <f>Coeff_Summary!$B$8+Coeff_Summary!$D$8*(D257)+Coeff_Summary!$E$8*AJ257*100+Coeff_Summary!$F$8*(D257)^2+Coeff_Summary!$G$8*(D257)*AJ257*100+Coeff_Summary!$H$8*(AJ257*100)^2</f>
        <v>0.97231857201303151</v>
      </c>
      <c r="BI257" s="30">
        <f t="shared" si="263"/>
        <v>0.96647400095415104</v>
      </c>
      <c r="BJ257" s="30">
        <f>BG257*8314.4*(GERC_A_PARA!C257+273)/('Config sheet'!$C$28*AI257*10^5)</f>
        <v>6.330563676195293E-2</v>
      </c>
      <c r="BK257">
        <f>BH257*(8314.4/'Config sheet'!$C$28)*(BT257/(AJ257*10^5))</f>
        <v>4.7928034084037389E-2</v>
      </c>
      <c r="BL257" s="30">
        <f t="shared" si="264"/>
        <v>3339.3914141257105</v>
      </c>
      <c r="BM257" s="30">
        <f t="shared" si="223"/>
        <v>52750.301314917109</v>
      </c>
      <c r="BN257" s="30">
        <f t="shared" si="224"/>
        <v>2497.8241862679147</v>
      </c>
      <c r="BO257" s="30">
        <f t="shared" si="225"/>
        <v>52116.141085365824</v>
      </c>
      <c r="BP257" s="19">
        <f>(Coeff_Summary!$B$4+Coeff_Summary!$D$4*(C257)+Coeff_Summary!$E$4*AI257*100+Coeff_Summary!$F$4*(C257)^2+Coeff_Summary!$G$4*(C257)*AI257*100+Coeff_Summary!$H$4*(AI257*100)^2+Coeff_Summary!$B$2+Coeff_Summary!$D$2*(D257)+Coeff_Summary!$E$2*AJ257*100+Coeff_Summary!$F$2*(D257)^2+Coeff_Summary!$G$2*(D257)*AJ257*100+Coeff_Summary!$H$2*(AJ257*100)^2)/2</f>
        <v>1.3624348330240876</v>
      </c>
      <c r="BQ257" s="30">
        <f t="shared" si="265"/>
        <v>3.7591166987350233</v>
      </c>
      <c r="BR257" s="30">
        <f>BI257*(8314.4/'Config sheet'!$C$28)*(273+C257)*BQ257*((AK257^(1/BQ257))-1)</f>
        <v>70114.614648859919</v>
      </c>
      <c r="BS257" s="30">
        <f t="shared" si="226"/>
        <v>335.23101643466151</v>
      </c>
      <c r="BT257" s="30">
        <f t="shared" si="227"/>
        <v>349.5</v>
      </c>
      <c r="BU257" s="52">
        <f t="shared" si="228"/>
        <v>72.706611389941685</v>
      </c>
      <c r="BV257" s="30">
        <f t="shared" si="229"/>
        <v>1413.0485746453669</v>
      </c>
      <c r="BW257" s="65">
        <f>Coeff_Summary!$B$8+Coeff_Summary!$D$8*(BS257-273)+Coeff_Summary!$E$8*AJ257*100+Coeff_Summary!$F$8*(BS257-273)^2+Coeff_Summary!$G$8*(BS257-273)*AJ257*100+Coeff_Summary!$H$8*(AJ257*100)^2</f>
        <v>0.96562520543380104</v>
      </c>
      <c r="BX257" s="30">
        <f>BW257*(8314.4/'Config sheet'!$C$28)*(BS257/(AI257*10^5))</f>
        <v>7.1773025120517114E-2</v>
      </c>
      <c r="BY257" s="30">
        <f t="shared" si="230"/>
        <v>1.1337540982393708</v>
      </c>
      <c r="BZ257" s="30">
        <f t="shared" si="231"/>
        <v>1.0121682115433783</v>
      </c>
      <c r="CA257" s="30">
        <f>('Config sheet'!$C$132*(AJ257-AI257) - 'Config sheet'!$C$133*GERC_A_PARA!AJ257)*10^5</f>
        <v>97102.715080440845</v>
      </c>
      <c r="CB257" s="30">
        <f>('Config sheet'!$C$132*(AJ257-AI257) + 'Config sheet'!$C$133*AI257)*10^5</f>
        <v>121770.60976529017</v>
      </c>
      <c r="CC257" s="30">
        <f>'Config sheet'!$C$148</f>
        <v>386976</v>
      </c>
      <c r="CD257" s="30">
        <f t="shared" si="266"/>
        <v>14.268983565338488</v>
      </c>
      <c r="CE257" s="30"/>
      <c r="CF257" s="30"/>
      <c r="CG257" s="30"/>
      <c r="CH257" s="30"/>
      <c r="CI257" s="30"/>
      <c r="CJ257" s="30"/>
      <c r="CK257" s="30"/>
      <c r="CL257" s="30"/>
      <c r="CM257" s="46">
        <f>P257+'Config sheet'!$O$9-'Config sheet'!$C$139</f>
        <v>35.068899999999999</v>
      </c>
      <c r="CN257" s="46">
        <f>Q257+'Config sheet'!$O$9+'Config sheet'!C$140</f>
        <v>63.878900000000002</v>
      </c>
      <c r="CO257" s="27">
        <f t="shared" si="232"/>
        <v>1.8215256252691132</v>
      </c>
      <c r="CP257" s="46">
        <f>'Config sheet'!$N$47</f>
        <v>1852.7346826837274</v>
      </c>
      <c r="CQ257" s="27">
        <f>'Config sheet'!$N$42</f>
        <v>970.82423361890676</v>
      </c>
      <c r="CR257" s="27">
        <f>'Config sheet'!$N$46</f>
        <v>881.91044906482068</v>
      </c>
      <c r="CS257" s="27">
        <f t="shared" si="233"/>
        <v>1.3870287483097983</v>
      </c>
      <c r="CT257" s="27">
        <f>'Config sheet'!$N$50/100*GERC_A_PARA!CQ257</f>
        <v>274.64617569078871</v>
      </c>
      <c r="CU257" s="27">
        <f t="shared" si="234"/>
        <v>274.64617569078871</v>
      </c>
      <c r="CV257" s="27">
        <f t="shared" si="235"/>
        <v>423.19296077697038</v>
      </c>
      <c r="CW257" s="27">
        <f t="shared" si="236"/>
        <v>1245.4704093096955</v>
      </c>
      <c r="CX257" s="27">
        <f t="shared" si="237"/>
        <v>808.29247307169237</v>
      </c>
      <c r="CY257" s="27">
        <f>'Config sheet'!$N$51/100*GERC_A_PARA!CR257</f>
        <v>198.78261521921058</v>
      </c>
      <c r="CZ257" s="27">
        <f t="shared" si="238"/>
        <v>198.78261521921058</v>
      </c>
      <c r="DA257" s="27">
        <f t="shared" si="239"/>
        <v>306.29737797739296</v>
      </c>
      <c r="DB257" s="27">
        <f t="shared" si="240"/>
        <v>1080.6930642840312</v>
      </c>
      <c r="DC257" s="27">
        <f t="shared" si="241"/>
        <v>701.35433409912412</v>
      </c>
      <c r="DD257" s="50">
        <f t="shared" si="242"/>
        <v>84.698900177589394</v>
      </c>
      <c r="DE257" s="50">
        <f t="shared" si="243"/>
        <v>87.808879816290741</v>
      </c>
      <c r="DF257" s="50">
        <f t="shared" si="244"/>
        <v>54.96837418156008</v>
      </c>
      <c r="DG257" s="50">
        <f t="shared" si="245"/>
        <v>56.98670646354644</v>
      </c>
      <c r="DH257" s="27">
        <f t="shared" si="246"/>
        <v>86.253889996940075</v>
      </c>
      <c r="DI257">
        <f>'Config sheet'!$N$59</f>
        <v>71.978923438716066</v>
      </c>
      <c r="DJ257" s="21">
        <f t="shared" si="267"/>
        <v>71.115715159746671</v>
      </c>
      <c r="DK257" s="19">
        <f>Coeff_Summary!$B$11+Coeff_Summary!$D$11*(F257)+Coeff_Summary!$E$11*CM257*100+Coeff_Summary!$F$11*(F257)^2+Coeff_Summary!$G$11*(F257)*CM257*100+Coeff_Summary!$H$11*(CM257*100)^2</f>
        <v>0.94058917883123905</v>
      </c>
      <c r="DL257" s="19">
        <f>Coeff_Summary!$B$9+Coeff_Summary!$D$9*(G257)+Coeff_Summary!$E$9*CN257*100+Coeff_Summary!$F$9*(G257)^2+Coeff_Summary!$G$9*(G257)*CN257*100+Coeff_Summary!$H$9*(CN257*100)^2</f>
        <v>0.95647247845237438</v>
      </c>
      <c r="DM257" s="30">
        <f t="shared" si="268"/>
        <v>0.94853082864180671</v>
      </c>
      <c r="DN257">
        <f>DK257*8314.4*(GERC_A_PARA!F257+273)/('Config sheet'!$N$28*GERC_A_PARA!CM257*10^5)</f>
        <v>4.0267275263954357E-2</v>
      </c>
      <c r="DO257">
        <f>DL257*(8314.4/'Config sheet'!$N$28)*((GERC_A_PARA!G257+273)/(GERC_A_PARA!CN257*10^5))</f>
        <v>2.6574179518848485E-2</v>
      </c>
      <c r="DP257" s="30">
        <f t="shared" si="269"/>
        <v>1598.0557351371792</v>
      </c>
      <c r="DQ257" s="30">
        <f t="shared" si="247"/>
        <v>39686.214790095182</v>
      </c>
      <c r="DR257" s="30">
        <f t="shared" si="248"/>
        <v>1037.1153040692127</v>
      </c>
      <c r="DS257" s="30">
        <f t="shared" si="249"/>
        <v>39027.180625976034</v>
      </c>
      <c r="DT257" s="19">
        <f>(Coeff_Summary!$B$5+Coeff_Summary!$D$5*(F257)+Coeff_Summary!$E$5*CM257*100+Coeff_Summary!$F$5*(F257)^2+Coeff_Summary!$G$5*(F257)*CM257*100+Coeff_Summary!$H$5*(CM257*100)^2+Coeff_Summary!$B$3+Coeff_Summary!$D$3*(G257)+Coeff_Summary!$E$3*CN257*100+Coeff_Summary!$F$3*(G257)^2+Coeff_Summary!$G$3*(G257)*CN257*100+Coeff_Summary!$H$3*(CN257*100)^2)/2</f>
        <v>1.4123978273952318</v>
      </c>
      <c r="DU257" s="30">
        <f t="shared" si="270"/>
        <v>3.4248430364343916</v>
      </c>
      <c r="DV257" s="30">
        <f>DM257*(8314.4/'Config sheet'!$N$28)*(273+F257)*DU257*((CO257^(1/DU257))-1)</f>
        <v>93329.192040661903</v>
      </c>
      <c r="DW257" s="30">
        <f t="shared" si="250"/>
        <v>352.2851274805281</v>
      </c>
      <c r="DX257" s="30">
        <f t="shared" si="251"/>
        <v>349.56</v>
      </c>
      <c r="DY257" s="30">
        <f t="shared" si="252"/>
        <v>105.05964998241384</v>
      </c>
      <c r="DZ257" s="30">
        <f t="shared" si="253"/>
        <v>979.3067192811551</v>
      </c>
      <c r="EA257" s="65">
        <f>Coeff_Summary!$B$9+Coeff_Summary!$D$9*(DW257-273)+Coeff_Summary!$E$9*CN257*100+Coeff_Summary!$F$9*(DW257-273)^2+Coeff_Summary!$G$9*(DW257-273)*CN257*100+Coeff_Summary!$H$9*(CN257*100)^2</f>
        <v>0.95841011922508201</v>
      </c>
      <c r="EB257" s="30">
        <f>EA257*(8314.4/'Config sheet'!$C$28)*(DW257/(CM257*10^5))</f>
        <v>4.8881738153992639E-2</v>
      </c>
      <c r="EC257" s="30">
        <f t="shared" si="254"/>
        <v>1.2139321032667338</v>
      </c>
      <c r="ED257" s="30">
        <f t="shared" si="255"/>
        <v>1.016886543007939</v>
      </c>
      <c r="EE257" s="30">
        <f>('Config sheet'!$N$132*(CN257-CM257) - 'Config sheet'!$N$133*GERC_A_PARA!CN257)*10^5</f>
        <v>104995.03242877628</v>
      </c>
      <c r="EF257" s="30">
        <f>('Config sheet'!$N$132*(CN257-CM257) + 'Config sheet'!$N$133*CM257)*10^5</f>
        <v>146436.88441132123</v>
      </c>
      <c r="EG257" s="30">
        <f>'Config sheet'!$N$148</f>
        <v>386976</v>
      </c>
      <c r="EH257" s="30">
        <f t="shared" si="256"/>
        <v>2392.3552939265219</v>
      </c>
      <c r="EI257" s="30">
        <f>'Config sheet'!$E$127+'Config sheet'!$P$127</f>
        <v>3308.2</v>
      </c>
      <c r="EJ257" s="30"/>
      <c r="EK257" s="63">
        <f t="shared" si="257"/>
        <v>52750.301314917109</v>
      </c>
      <c r="EL257" s="63">
        <f t="shared" si="278"/>
        <v>52116.141085365824</v>
      </c>
      <c r="EM257" s="63">
        <f t="shared" si="279"/>
        <v>39686.214790095182</v>
      </c>
      <c r="EN257" s="63">
        <f t="shared" si="280"/>
        <v>39027.180625976034</v>
      </c>
      <c r="EO257" s="30">
        <f>BL257*(('Config sheet'!$D$8+273)/(C257+273))*(GERC_A_PARA!AI257/'Config sheet'!$D$7)*(1/GERC_A_PARA!BG257)*24*10^-3</f>
        <v>1830.7919130043201</v>
      </c>
      <c r="EP257" s="30">
        <f>BN257*(('Config sheet'!$D$8+273)/(D257+273))*(GERC_A_PARA!AJ257/'Config sheet'!$D$7)*(1/GERC_A_PARA!BH257)*24*10^-3</f>
        <v>1808.7822677346137</v>
      </c>
      <c r="EQ257" s="30">
        <f t="shared" si="271"/>
        <v>1819.787090369467</v>
      </c>
      <c r="ER257" s="30">
        <f>DP257*(('Config sheet'!$D$8+273)/(F257+273))*(CM257/'Config sheet'!$D$7)*(1/DK257)*24*10^-3</f>
        <v>1377.3798307178995</v>
      </c>
      <c r="ES257" s="30">
        <f>DR257*(('Config sheet'!$D$8+273)/(G257+273))*(CN257/'Config sheet'!$D$7)*(1/DL257)*24*10^-3</f>
        <v>1354.5068918343882</v>
      </c>
      <c r="ET257" s="30">
        <f t="shared" si="272"/>
        <v>1365.9433612761438</v>
      </c>
      <c r="EU257">
        <f t="shared" si="273"/>
        <v>1.0121682115433783</v>
      </c>
      <c r="EV257">
        <f t="shared" si="274"/>
        <v>1.016886543007939</v>
      </c>
      <c r="EW257" s="30">
        <f t="shared" si="275"/>
        <v>0.77649115224709009</v>
      </c>
      <c r="EX257" s="30">
        <f>'Config sheet'!$C$123/('Config sheet'!$F$17*10^-3)</f>
        <v>1.2841244171864261</v>
      </c>
      <c r="EY257" s="30">
        <f t="shared" si="276"/>
        <v>0.71694533393114468</v>
      </c>
      <c r="EZ257" s="30">
        <f>'Config sheet'!$N$123/('Config sheet'!$Q$17*10^-3)</f>
        <v>1.4616189626248377</v>
      </c>
      <c r="FA257" s="1" t="s">
        <v>664</v>
      </c>
      <c r="FB257" s="30">
        <f t="shared" si="277"/>
        <v>-2.7251274805281014</v>
      </c>
      <c r="FC257" s="30"/>
    </row>
    <row r="258" spans="1:159" x14ac:dyDescent="0.25">
      <c r="A258" s="1">
        <v>43492</v>
      </c>
      <c r="B258" s="2">
        <v>0.79305555555555562</v>
      </c>
      <c r="C258">
        <v>24.15</v>
      </c>
      <c r="D258">
        <v>76.55</v>
      </c>
      <c r="E258">
        <v>22.03</v>
      </c>
      <c r="F258">
        <v>21.99</v>
      </c>
      <c r="G258">
        <v>76.599999999999994</v>
      </c>
      <c r="H258">
        <v>66.239999999999995</v>
      </c>
      <c r="I258">
        <v>71.39</v>
      </c>
      <c r="J258">
        <v>71.77</v>
      </c>
      <c r="K258">
        <v>71.81</v>
      </c>
      <c r="L258">
        <v>69.31</v>
      </c>
      <c r="M258">
        <v>21.69</v>
      </c>
      <c r="N258">
        <v>34.32</v>
      </c>
      <c r="O258">
        <v>33.86</v>
      </c>
      <c r="P258">
        <v>33.79</v>
      </c>
      <c r="Q258">
        <v>62.52</v>
      </c>
      <c r="R258">
        <v>3.72</v>
      </c>
      <c r="S258">
        <v>69.78</v>
      </c>
      <c r="T258">
        <v>74.75</v>
      </c>
      <c r="U258">
        <v>71.64</v>
      </c>
      <c r="V258">
        <v>71.64</v>
      </c>
      <c r="W258">
        <v>2.9</v>
      </c>
      <c r="X258">
        <v>2.34</v>
      </c>
      <c r="Y258">
        <v>3.51</v>
      </c>
      <c r="Z258">
        <v>3.53</v>
      </c>
      <c r="AA258">
        <v>4.6399999999999997</v>
      </c>
      <c r="AB258">
        <v>4.42</v>
      </c>
      <c r="AC258">
        <v>3.8</v>
      </c>
      <c r="AD258">
        <v>1.66</v>
      </c>
      <c r="AE258">
        <v>1.64</v>
      </c>
      <c r="AF258">
        <v>2.3199999999999998</v>
      </c>
      <c r="AH258" s="4" t="str">
        <f t="shared" si="281"/>
        <v>ON</v>
      </c>
      <c r="AI258" s="31">
        <f>M258+'Config sheet'!$D$9-'Config sheet'!$C$139</f>
        <v>22.648900000000001</v>
      </c>
      <c r="AJ258" s="31">
        <f>N258+'Config sheet'!$D$9+'Config sheet'!$C$140</f>
        <v>35.678899999999999</v>
      </c>
      <c r="AK258" s="25">
        <f t="shared" si="212"/>
        <v>1.5753038778925244</v>
      </c>
      <c r="AL258" s="46">
        <f>'Config sheet'!$C$47</f>
        <v>3546.9708798579968</v>
      </c>
      <c r="AM258" s="4">
        <f>'Config sheet'!$C$42</f>
        <v>1817.9423322060413</v>
      </c>
      <c r="AN258" s="25">
        <f>'Config sheet'!$C$46</f>
        <v>1729.0285476519553</v>
      </c>
      <c r="AO258" s="25">
        <f t="shared" si="213"/>
        <v>1.5561235001759728</v>
      </c>
      <c r="AP258" s="25">
        <f>'Config sheet'!$C$50/100*GERC_A_PARA!AM258</f>
        <v>351.771841281869</v>
      </c>
      <c r="AQ258" s="25">
        <f t="shared" si="214"/>
        <v>351.771841281869</v>
      </c>
      <c r="AR258" s="25">
        <f t="shared" si="215"/>
        <v>471.07693665043081</v>
      </c>
      <c r="AS258" s="27">
        <f t="shared" si="216"/>
        <v>2169.7141734879106</v>
      </c>
      <c r="AT258" s="25">
        <f t="shared" si="217"/>
        <v>1620.2116692237621</v>
      </c>
      <c r="AU258" s="25">
        <f>'Config sheet'!$C$51/100*GERC_A_PARA!AN258</f>
        <v>266.0974934836359</v>
      </c>
      <c r="AV258" s="25">
        <f t="shared" si="218"/>
        <v>266.0974934836359</v>
      </c>
      <c r="AW258" s="25">
        <f t="shared" si="219"/>
        <v>356.34572575178453</v>
      </c>
      <c r="AX258" s="27">
        <f t="shared" si="220"/>
        <v>1995.1260411355911</v>
      </c>
      <c r="AY258" s="25">
        <f t="shared" si="221"/>
        <v>1489.8397830086828</v>
      </c>
      <c r="AZ258" s="31">
        <f t="shared" si="258"/>
        <v>93.437355340981199</v>
      </c>
      <c r="BA258" s="31">
        <f t="shared" si="259"/>
        <v>94.780408201431555</v>
      </c>
      <c r="BB258" s="31">
        <f t="shared" si="260"/>
        <v>69.773380897218203</v>
      </c>
      <c r="BC258" s="31">
        <f t="shared" si="261"/>
        <v>70.776291761457955</v>
      </c>
      <c r="BD258" s="25">
        <f t="shared" si="222"/>
        <v>94.10888177120637</v>
      </c>
      <c r="BE258">
        <f>'Config sheet'!$D$59</f>
        <v>82.44</v>
      </c>
      <c r="BF258" s="30">
        <f t="shared" si="262"/>
        <v>82.191859050272228</v>
      </c>
      <c r="BG258" s="19">
        <f>Coeff_Summary!$B$10+Coeff_Summary!$D$10*(C258)+Coeff_Summary!$E$10*AI258*100+Coeff_Summary!$F$10*(C258)^2+Coeff_Summary!$G$10*(C258)*AI258*100+Coeff_Summary!$H$10*(AI258*100)^2</f>
        <v>0.96098893975780375</v>
      </c>
      <c r="BH258" s="19">
        <f>Coeff_Summary!$B$8+Coeff_Summary!$D$8*(D258)+Coeff_Summary!$E$8*AJ258*100+Coeff_Summary!$F$8*(D258)^2+Coeff_Summary!$G$8*(D258)*AJ258*100+Coeff_Summary!$H$8*(AJ258*100)^2</f>
        <v>0.97255064319653262</v>
      </c>
      <c r="BI258" s="30">
        <f t="shared" si="263"/>
        <v>0.96676979147716824</v>
      </c>
      <c r="BJ258" s="30">
        <f>BG258*8314.4*(GERC_A_PARA!C258+273)/('Config sheet'!$C$28*AI258*10^5)</f>
        <v>6.4013281990935783E-2</v>
      </c>
      <c r="BK258">
        <f>BH258*(8314.4/'Config sheet'!$C$28)*(BT258/(AJ258*10^5))</f>
        <v>4.8376356953066843E-2</v>
      </c>
      <c r="BL258" s="30">
        <f t="shared" si="264"/>
        <v>3338.0146317846807</v>
      </c>
      <c r="BM258" s="30">
        <f t="shared" si="223"/>
        <v>52145.656775688214</v>
      </c>
      <c r="BN258" s="30">
        <f t="shared" si="224"/>
        <v>2492.6279804694905</v>
      </c>
      <c r="BO258" s="30">
        <f t="shared" si="225"/>
        <v>51525.748060933081</v>
      </c>
      <c r="BP258" s="19">
        <f>(Coeff_Summary!$B$4+Coeff_Summary!$D$4*(C258)+Coeff_Summary!$E$4*AI258*100+Coeff_Summary!$F$4*(C258)^2+Coeff_Summary!$G$4*(C258)*AI258*100+Coeff_Summary!$H$4*(AI258*100)^2+Coeff_Summary!$B$2+Coeff_Summary!$D$2*(D258)+Coeff_Summary!$E$2*AJ258*100+Coeff_Summary!$F$2*(D258)^2+Coeff_Summary!$G$2*(D258)*AJ258*100+Coeff_Summary!$H$2*(AJ258*100)^2)/2</f>
        <v>1.3617130480280057</v>
      </c>
      <c r="BQ258" s="30">
        <f t="shared" si="265"/>
        <v>3.7646224139599593</v>
      </c>
      <c r="BR258" s="30">
        <f>BI258*(8314.4/'Config sheet'!$C$28)*(273+C258)*BQ258*((AK258^(1/BQ258))-1)</f>
        <v>70450.319148943425</v>
      </c>
      <c r="BS258" s="30">
        <f t="shared" si="226"/>
        <v>335.27548569208767</v>
      </c>
      <c r="BT258" s="30">
        <f t="shared" si="227"/>
        <v>349.55</v>
      </c>
      <c r="BU258" s="52">
        <f t="shared" si="228"/>
        <v>72.75856048108335</v>
      </c>
      <c r="BV258" s="30">
        <f t="shared" si="229"/>
        <v>1402.5375837365964</v>
      </c>
      <c r="BW258" s="65">
        <f>Coeff_Summary!$B$8+Coeff_Summary!$D$8*(BS258-273)+Coeff_Summary!$E$8*AJ258*100+Coeff_Summary!$F$8*(BS258-273)^2+Coeff_Summary!$G$8*(BS258-273)*AJ258*100+Coeff_Summary!$H$8*(AJ258*100)^2</f>
        <v>0.96590992504901541</v>
      </c>
      <c r="BX258" s="30">
        <f>BW258*(8314.4/'Config sheet'!$C$28)*(BS258/(AI258*10^5))</f>
        <v>7.2596285392167961E-2</v>
      </c>
      <c r="BY258" s="30">
        <f t="shared" si="230"/>
        <v>1.1340816020407691</v>
      </c>
      <c r="BZ258" s="30">
        <f t="shared" si="231"/>
        <v>1.0120310473517442</v>
      </c>
      <c r="CA258" s="30">
        <f>('Config sheet'!$C$132*(AJ258-AI258) - 'Config sheet'!$C$133*GERC_A_PARA!AJ258)*10^5</f>
        <v>96637.304260889796</v>
      </c>
      <c r="CB258" s="30">
        <f>('Config sheet'!$C$132*(AJ258-AI258) + 'Config sheet'!$C$133*AI258)*10^5</f>
        <v>121066.46846734495</v>
      </c>
      <c r="CC258" s="30">
        <f>'Config sheet'!$C$148</f>
        <v>386976</v>
      </c>
      <c r="CD258" s="30">
        <f t="shared" si="266"/>
        <v>14.274514307912341</v>
      </c>
      <c r="CE258" s="30"/>
      <c r="CF258" s="30"/>
      <c r="CG258" s="30"/>
      <c r="CH258" s="30"/>
      <c r="CI258" s="30"/>
      <c r="CJ258" s="30"/>
      <c r="CK258" s="30"/>
      <c r="CL258" s="30"/>
      <c r="CM258" s="46">
        <f>P258+'Config sheet'!$O$9-'Config sheet'!$C$139</f>
        <v>34.748899999999999</v>
      </c>
      <c r="CN258" s="46">
        <f>Q258+'Config sheet'!$O$9+'Config sheet'!C$140</f>
        <v>63.878900000000002</v>
      </c>
      <c r="CO258" s="27">
        <f t="shared" si="232"/>
        <v>1.8382999174074577</v>
      </c>
      <c r="CP258" s="46">
        <f>'Config sheet'!$N$47</f>
        <v>1852.7346826837274</v>
      </c>
      <c r="CQ258" s="27">
        <f>'Config sheet'!$N$42</f>
        <v>970.82423361890676</v>
      </c>
      <c r="CR258" s="27">
        <f>'Config sheet'!$N$46</f>
        <v>881.91044906482068</v>
      </c>
      <c r="CS258" s="27">
        <f t="shared" si="233"/>
        <v>1.3869040878143379</v>
      </c>
      <c r="CT258" s="27">
        <f>'Config sheet'!$N$50/100*GERC_A_PARA!CQ258</f>
        <v>274.64617569078871</v>
      </c>
      <c r="CU258" s="27">
        <f t="shared" si="234"/>
        <v>274.64617569078871</v>
      </c>
      <c r="CV258" s="27">
        <f t="shared" si="235"/>
        <v>426.01588557131339</v>
      </c>
      <c r="CW258" s="27">
        <f t="shared" si="236"/>
        <v>1245.4704093096955</v>
      </c>
      <c r="CX258" s="27">
        <f t="shared" si="237"/>
        <v>802.93645480900511</v>
      </c>
      <c r="CY258" s="27">
        <f>'Config sheet'!$N$51/100*GERC_A_PARA!CR258</f>
        <v>198.78261521921058</v>
      </c>
      <c r="CZ258" s="27">
        <f t="shared" si="238"/>
        <v>198.78261521921058</v>
      </c>
      <c r="DA258" s="27">
        <f t="shared" si="239"/>
        <v>308.3405463258153</v>
      </c>
      <c r="DB258" s="27">
        <f t="shared" si="240"/>
        <v>1080.6930642840312</v>
      </c>
      <c r="DC258" s="27">
        <f t="shared" si="241"/>
        <v>696.70692397568905</v>
      </c>
      <c r="DD258" s="50">
        <f t="shared" si="242"/>
        <v>84.408124082742631</v>
      </c>
      <c r="DE258" s="50">
        <f t="shared" si="243"/>
        <v>87.577204553729899</v>
      </c>
      <c r="DF258" s="50">
        <f t="shared" si="244"/>
        <v>54.416676142181544</v>
      </c>
      <c r="DG258" s="50">
        <f t="shared" si="245"/>
        <v>56.459735711769639</v>
      </c>
      <c r="DH258" s="27">
        <f t="shared" si="246"/>
        <v>85.992664318236265</v>
      </c>
      <c r="DI258">
        <f>'Config sheet'!$N$59</f>
        <v>71.978923438716066</v>
      </c>
      <c r="DJ258" s="21">
        <f t="shared" si="267"/>
        <v>70.715435122605925</v>
      </c>
      <c r="DK258" s="19">
        <f>Coeff_Summary!$B$11+Coeff_Summary!$D$11*(F258)+Coeff_Summary!$E$11*CM258*100+Coeff_Summary!$F$11*(F258)^2+Coeff_Summary!$G$11*(F258)*CM258*100+Coeff_Summary!$H$11*(CM258*100)^2</f>
        <v>0.9404851994348048</v>
      </c>
      <c r="DL258" s="19">
        <f>Coeff_Summary!$B$9+Coeff_Summary!$D$9*(G258)+Coeff_Summary!$E$9*CN258*100+Coeff_Summary!$F$9*(G258)^2+Coeff_Summary!$G$9*(G258)*CN258*100+Coeff_Summary!$H$9*(CN258*100)^2</f>
        <v>0.95650140262578243</v>
      </c>
      <c r="DM258" s="30">
        <f t="shared" si="268"/>
        <v>0.94849330103029361</v>
      </c>
      <c r="DN258">
        <f>DK258*8314.4*(GERC_A_PARA!F258+273)/('Config sheet'!$N$28*GERC_A_PARA!CM258*10^5)</f>
        <v>4.0536036527163026E-2</v>
      </c>
      <c r="DO258">
        <f>DL258*(8314.4/'Config sheet'!$N$28)*((GERC_A_PARA!G258+273)/(GERC_A_PARA!CN258*10^5))</f>
        <v>2.6578024098274772E-2</v>
      </c>
      <c r="DP258" s="30">
        <f t="shared" si="269"/>
        <v>1593.2159163877575</v>
      </c>
      <c r="DQ258" s="30">
        <f t="shared" si="247"/>
        <v>39303.692538370153</v>
      </c>
      <c r="DR258" s="30">
        <f t="shared" si="248"/>
        <v>1027.1228686667025</v>
      </c>
      <c r="DS258" s="30">
        <f t="shared" si="249"/>
        <v>38645.569169055532</v>
      </c>
      <c r="DT258" s="19">
        <f>(Coeff_Summary!$B$5+Coeff_Summary!$D$5*(F258)+Coeff_Summary!$E$5*CM258*100+Coeff_Summary!$F$5*(F258)^2+Coeff_Summary!$G$5*(F258)*CM258*100+Coeff_Summary!$H$5*(CM258*100)^2+Coeff_Summary!$B$3+Coeff_Summary!$D$3*(G258)+Coeff_Summary!$E$3*CN258*100+Coeff_Summary!$F$3*(G258)^2+Coeff_Summary!$G$3*(G258)*CN258*100+Coeff_Summary!$H$3*(CN258*100)^2)/2</f>
        <v>1.4124082950387939</v>
      </c>
      <c r="DU258" s="30">
        <f t="shared" si="270"/>
        <v>3.4247814896786526</v>
      </c>
      <c r="DV258" s="30">
        <f>DM258*(8314.4/'Config sheet'!$N$28)*(273+F258)*DU258*((CO258^(1/DU258))-1)</f>
        <v>94655.053610866351</v>
      </c>
      <c r="DW258" s="30">
        <f t="shared" si="250"/>
        <v>352.38229421545691</v>
      </c>
      <c r="DX258" s="30">
        <f t="shared" si="251"/>
        <v>349.6</v>
      </c>
      <c r="DY258" s="30">
        <f t="shared" si="252"/>
        <v>105.09484382980574</v>
      </c>
      <c r="DZ258" s="30">
        <f t="shared" si="253"/>
        <v>983.31632561378126</v>
      </c>
      <c r="EA258" s="65">
        <f>Coeff_Summary!$B$9+Coeff_Summary!$D$9*(DW258-273)+Coeff_Summary!$E$9*CN258*100+Coeff_Summary!$F$9*(DW258-273)^2+Coeff_Summary!$G$9*(DW258-273)*CN258*100+Coeff_Summary!$H$9*(CN258*100)^2</f>
        <v>0.95847797404794344</v>
      </c>
      <c r="EB258" s="30">
        <f>EA258*(8314.4/'Config sheet'!$C$28)*(DW258/(CM258*10^5))</f>
        <v>4.9348986668275446E-2</v>
      </c>
      <c r="EC258" s="30">
        <f t="shared" si="254"/>
        <v>1.2174102575422463</v>
      </c>
      <c r="ED258" s="30">
        <f t="shared" si="255"/>
        <v>1.0170297238070334</v>
      </c>
      <c r="EE258" s="30">
        <f>('Config sheet'!$N$132*(CN258-CM258) - 'Config sheet'!$N$133*GERC_A_PARA!CN258)*10^5</f>
        <v>106458.40362840988</v>
      </c>
      <c r="EF258" s="30">
        <f>('Config sheet'!$N$132*(CN258-CM258) + 'Config sheet'!$N$133*CM258)*10^5</f>
        <v>147766.23148273351</v>
      </c>
      <c r="EG258" s="30">
        <f>'Config sheet'!$N$148</f>
        <v>386976</v>
      </c>
      <c r="EH258" s="30">
        <f t="shared" si="256"/>
        <v>2385.8539093503778</v>
      </c>
      <c r="EI258" s="30">
        <f>'Config sheet'!$E$127+'Config sheet'!$P$127</f>
        <v>3308.2</v>
      </c>
      <c r="EJ258" s="30"/>
      <c r="EK258" s="63">
        <f t="shared" si="257"/>
        <v>52145.656775688214</v>
      </c>
      <c r="EL258" s="63">
        <f t="shared" si="278"/>
        <v>51525.748060933081</v>
      </c>
      <c r="EM258" s="63">
        <f t="shared" si="279"/>
        <v>39303.692538370153</v>
      </c>
      <c r="EN258" s="63">
        <f t="shared" si="280"/>
        <v>38645.569169055532</v>
      </c>
      <c r="EO258" s="30">
        <f>BL258*(('Config sheet'!$D$8+273)/(C258+273))*(GERC_A_PARA!AI258/'Config sheet'!$D$7)*(1/GERC_A_PARA!BG258)*24*10^-3</f>
        <v>1809.8066616395204</v>
      </c>
      <c r="EP258" s="30">
        <f>BN258*(('Config sheet'!$D$8+273)/(D258+273))*(GERC_A_PARA!AJ258/'Config sheet'!$D$7)*(1/GERC_A_PARA!BH258)*24*10^-3</f>
        <v>1788.2916402370995</v>
      </c>
      <c r="EQ258" s="30">
        <f t="shared" si="271"/>
        <v>1799.04915093831</v>
      </c>
      <c r="ER258" s="30">
        <f>DP258*(('Config sheet'!$D$8+273)/(F258+273))*(CM258/'Config sheet'!$D$7)*(1/DK258)*24*10^-3</f>
        <v>1364.1037237091168</v>
      </c>
      <c r="ES258" s="30">
        <f>DR258*(('Config sheet'!$D$8+273)/(G258+273))*(CN258/'Config sheet'!$D$7)*(1/DL258)*24*10^-3</f>
        <v>1341.2623955599704</v>
      </c>
      <c r="ET258" s="30">
        <f t="shared" si="272"/>
        <v>1352.6830596345435</v>
      </c>
      <c r="EU258">
        <f t="shared" si="273"/>
        <v>1.0120310473517442</v>
      </c>
      <c r="EV258">
        <f t="shared" si="274"/>
        <v>1.0170297238070336</v>
      </c>
      <c r="EW258" s="30">
        <f t="shared" si="275"/>
        <v>0.77959936948086739</v>
      </c>
      <c r="EX258" s="30">
        <f>'Config sheet'!$C$123/('Config sheet'!$F$17*10^-3)</f>
        <v>1.2841244171864261</v>
      </c>
      <c r="EY258" s="30">
        <f t="shared" si="276"/>
        <v>0.72693770991664919</v>
      </c>
      <c r="EZ258" s="30">
        <f>'Config sheet'!$N$123/('Config sheet'!$Q$17*10^-3)</f>
        <v>1.4616189626248377</v>
      </c>
      <c r="FA258" s="1" t="s">
        <v>665</v>
      </c>
      <c r="FB258" s="30">
        <f t="shared" si="277"/>
        <v>-2.7822942154568864</v>
      </c>
      <c r="FC258" s="30"/>
    </row>
    <row r="259" spans="1:159" x14ac:dyDescent="0.25">
      <c r="A259" s="1">
        <v>43492</v>
      </c>
      <c r="B259" s="2">
        <v>0.83472222222222225</v>
      </c>
      <c r="C259">
        <v>23.17</v>
      </c>
      <c r="D259">
        <v>75.55</v>
      </c>
      <c r="E259">
        <v>21.36</v>
      </c>
      <c r="F259">
        <v>21.29</v>
      </c>
      <c r="G259">
        <v>75.12</v>
      </c>
      <c r="H259">
        <v>66.319999999999993</v>
      </c>
      <c r="I259">
        <v>71.59</v>
      </c>
      <c r="J259">
        <v>72.010000000000005</v>
      </c>
      <c r="K259">
        <v>72.05</v>
      </c>
      <c r="L259">
        <v>69.510000000000005</v>
      </c>
      <c r="M259">
        <v>21.94</v>
      </c>
      <c r="N259">
        <v>34.6</v>
      </c>
      <c r="O259">
        <v>34.14</v>
      </c>
      <c r="P259">
        <v>34.07</v>
      </c>
      <c r="Q259">
        <v>62.47</v>
      </c>
      <c r="R259">
        <v>3.72</v>
      </c>
      <c r="S259">
        <v>69.900000000000006</v>
      </c>
      <c r="T259">
        <v>74.72</v>
      </c>
      <c r="U259">
        <v>71.58</v>
      </c>
      <c r="V259">
        <v>71.58</v>
      </c>
      <c r="W259">
        <v>3</v>
      </c>
      <c r="X259">
        <v>2.4</v>
      </c>
      <c r="Y259">
        <v>3.51</v>
      </c>
      <c r="Z259">
        <v>3.57</v>
      </c>
      <c r="AA259">
        <v>4.63</v>
      </c>
      <c r="AB259">
        <v>4.43</v>
      </c>
      <c r="AC259">
        <v>3.79</v>
      </c>
      <c r="AD259">
        <v>1.8</v>
      </c>
      <c r="AE259">
        <v>1.48</v>
      </c>
      <c r="AF259">
        <v>2.1</v>
      </c>
      <c r="AH259" s="4" t="str">
        <f t="shared" si="281"/>
        <v>ON</v>
      </c>
      <c r="AI259" s="31">
        <f>M259+'Config sheet'!$D$9-'Config sheet'!$C$139</f>
        <v>22.898900000000001</v>
      </c>
      <c r="AJ259" s="31">
        <f>N259+'Config sheet'!$D$9+'Config sheet'!$C$140</f>
        <v>35.9589</v>
      </c>
      <c r="AK259" s="25">
        <f t="shared" si="212"/>
        <v>1.5703330727676874</v>
      </c>
      <c r="AL259" s="46">
        <f>'Config sheet'!$C$47</f>
        <v>3546.9708798579968</v>
      </c>
      <c r="AM259" s="4">
        <f>'Config sheet'!$C$42</f>
        <v>1817.9423322060413</v>
      </c>
      <c r="AN259" s="25">
        <f>'Config sheet'!$C$46</f>
        <v>1729.0285476519553</v>
      </c>
      <c r="AO259" s="25">
        <f t="shared" si="213"/>
        <v>1.5645828115572891</v>
      </c>
      <c r="AP259" s="25">
        <f>'Config sheet'!$C$50/100*GERC_A_PARA!AM259</f>
        <v>351.771841281869</v>
      </c>
      <c r="AQ259" s="25">
        <f t="shared" si="214"/>
        <v>351.771841281869</v>
      </c>
      <c r="AR259" s="25">
        <f t="shared" si="215"/>
        <v>469.38459023626979</v>
      </c>
      <c r="AS259" s="27">
        <f t="shared" si="216"/>
        <v>2169.7141734879106</v>
      </c>
      <c r="AT259" s="25">
        <f t="shared" si="217"/>
        <v>1626.0532743075855</v>
      </c>
      <c r="AU259" s="25">
        <f>'Config sheet'!$C$51/100*GERC_A_PARA!AN259</f>
        <v>266.0974934836359</v>
      </c>
      <c r="AV259" s="25">
        <f t="shared" si="218"/>
        <v>266.0974934836359</v>
      </c>
      <c r="AW259" s="25">
        <f t="shared" si="219"/>
        <v>355.06555182634116</v>
      </c>
      <c r="AX259" s="27">
        <f t="shared" si="220"/>
        <v>1995.1260411355911</v>
      </c>
      <c r="AY259" s="25">
        <f t="shared" si="221"/>
        <v>1495.2113377356497</v>
      </c>
      <c r="AZ259" s="31">
        <f t="shared" si="258"/>
        <v>93.530446655495396</v>
      </c>
      <c r="BA259" s="31">
        <f t="shared" si="259"/>
        <v>94.854448270184719</v>
      </c>
      <c r="BB259" s="31">
        <f t="shared" si="260"/>
        <v>70.09471150162382</v>
      </c>
      <c r="BC259" s="31">
        <f t="shared" si="261"/>
        <v>71.086960705256573</v>
      </c>
      <c r="BD259" s="25">
        <f t="shared" si="222"/>
        <v>94.19244746284005</v>
      </c>
      <c r="BE259">
        <f>'Config sheet'!$D$59</f>
        <v>82.44</v>
      </c>
      <c r="BF259" s="30">
        <f t="shared" si="262"/>
        <v>82.391641783140116</v>
      </c>
      <c r="BG259" s="19">
        <f>Coeff_Summary!$B$10+Coeff_Summary!$D$10*(C259)+Coeff_Summary!$E$10*AI259*100+Coeff_Summary!$F$10*(C259)^2+Coeff_Summary!$G$10*(C259)*AI259*100+Coeff_Summary!$H$10*(AI259*100)^2</f>
        <v>0.96005229565149708</v>
      </c>
      <c r="BH259" s="19">
        <f>Coeff_Summary!$B$8+Coeff_Summary!$D$8*(D259)+Coeff_Summary!$E$8*AJ259*100+Coeff_Summary!$F$8*(D259)^2+Coeff_Summary!$G$8*(D259)*AJ259*100+Coeff_Summary!$H$8*(AJ259*100)^2</f>
        <v>0.97193264951545189</v>
      </c>
      <c r="BI259" s="30">
        <f t="shared" si="263"/>
        <v>0.96599247258347454</v>
      </c>
      <c r="BJ259" s="30">
        <f>BG259*8314.4*(GERC_A_PARA!C259+273)/('Config sheet'!$C$28*AI259*10^5)</f>
        <v>6.304409573630658E-2</v>
      </c>
      <c r="BK259">
        <f>BH259*(8314.4/'Config sheet'!$C$28)*(BT259/(AJ259*10^5))</f>
        <v>4.7831934429306541E-2</v>
      </c>
      <c r="BL259" s="30">
        <f t="shared" si="264"/>
        <v>3340.9786825324791</v>
      </c>
      <c r="BM259" s="30">
        <f t="shared" si="223"/>
        <v>52994.315225120074</v>
      </c>
      <c r="BN259" s="30">
        <f t="shared" si="224"/>
        <v>2503.8364004373088</v>
      </c>
      <c r="BO259" s="30">
        <f t="shared" si="225"/>
        <v>52346.542750385037</v>
      </c>
      <c r="BP259" s="19">
        <f>(Coeff_Summary!$B$4+Coeff_Summary!$D$4*(C259)+Coeff_Summary!$E$4*AI259*100+Coeff_Summary!$F$4*(C259)^2+Coeff_Summary!$G$4*(C259)*AI259*100+Coeff_Summary!$H$4*(AI259*100)^2+Coeff_Summary!$B$2+Coeff_Summary!$D$2*(D259)+Coeff_Summary!$E$2*AJ259*100+Coeff_Summary!$F$2*(D259)^2+Coeff_Summary!$G$2*(D259)*AJ259*100+Coeff_Summary!$H$2*(AJ259*100)^2)/2</f>
        <v>1.3635640600990218</v>
      </c>
      <c r="BQ259" s="30">
        <f t="shared" si="265"/>
        <v>3.7505469042447044</v>
      </c>
      <c r="BR259" s="30">
        <f>BI259*(8314.4/'Config sheet'!$C$28)*(273+C259)*BQ259*((AK259^(1/BQ259))-1)</f>
        <v>69659.735485139143</v>
      </c>
      <c r="BS259" s="30">
        <f t="shared" si="226"/>
        <v>334.0395716750229</v>
      </c>
      <c r="BT259" s="30">
        <f t="shared" si="227"/>
        <v>348.55</v>
      </c>
      <c r="BU259" s="52">
        <f t="shared" si="228"/>
        <v>72.297769520853194</v>
      </c>
      <c r="BV259" s="30">
        <f t="shared" si="229"/>
        <v>1418.3509568458207</v>
      </c>
      <c r="BW259" s="65">
        <f>Coeff_Summary!$B$8+Coeff_Summary!$D$8*(BS259-273)+Coeff_Summary!$E$8*AJ259*100+Coeff_Summary!$F$8*(BS259-273)^2+Coeff_Summary!$G$8*(BS259-273)*AJ259*100+Coeff_Summary!$H$8*(AJ259*100)^2</f>
        <v>0.96505161373010939</v>
      </c>
      <c r="BX259" s="30">
        <f>BW259*(8314.4/'Config sheet'!$C$28)*(BS259/(AI259*10^5))</f>
        <v>7.1475454148707887E-2</v>
      </c>
      <c r="BY259" s="30">
        <f t="shared" si="230"/>
        <v>1.1337374787270644</v>
      </c>
      <c r="BZ259" s="30">
        <f t="shared" si="231"/>
        <v>1.0123746945012959</v>
      </c>
      <c r="CA259" s="30">
        <f>('Config sheet'!$C$132*(AJ259-AI259) - 'Config sheet'!$C$133*GERC_A_PARA!AJ259)*10^5</f>
        <v>96776.933840598576</v>
      </c>
      <c r="CB259" s="30">
        <f>('Config sheet'!$C$132*(AJ259-AI259) + 'Config sheet'!$C$133*AI259)*10^5</f>
        <v>121428.07550942025</v>
      </c>
      <c r="CC259" s="30">
        <f>'Config sheet'!$C$148</f>
        <v>386976</v>
      </c>
      <c r="CD259" s="30">
        <f t="shared" si="266"/>
        <v>14.510428324977113</v>
      </c>
      <c r="CE259" s="30"/>
      <c r="CF259" s="30"/>
      <c r="CG259" s="30"/>
      <c r="CH259" s="30"/>
      <c r="CI259" s="30"/>
      <c r="CJ259" s="30"/>
      <c r="CK259" s="30"/>
      <c r="CL259" s="30"/>
      <c r="CM259" s="46">
        <f>P259+'Config sheet'!$O$9-'Config sheet'!$C$139</f>
        <v>35.0289</v>
      </c>
      <c r="CN259" s="46">
        <f>Q259+'Config sheet'!$O$9+'Config sheet'!C$140</f>
        <v>63.828899999999997</v>
      </c>
      <c r="CO259" s="27">
        <f t="shared" si="232"/>
        <v>1.8221782585236761</v>
      </c>
      <c r="CP259" s="46">
        <f>'Config sheet'!$N$47</f>
        <v>1852.7346826837274</v>
      </c>
      <c r="CQ259" s="27">
        <f>'Config sheet'!$N$42</f>
        <v>970.82423361890676</v>
      </c>
      <c r="CR259" s="27">
        <f>'Config sheet'!$N$46</f>
        <v>881.91044906482068</v>
      </c>
      <c r="CS259" s="27">
        <f t="shared" si="233"/>
        <v>1.3888002791618592</v>
      </c>
      <c r="CT259" s="27">
        <f>'Config sheet'!$N$50/100*GERC_A_PARA!CQ259</f>
        <v>274.64617569078871</v>
      </c>
      <c r="CU259" s="27">
        <f t="shared" si="234"/>
        <v>274.64617569078871</v>
      </c>
      <c r="CV259" s="27">
        <f t="shared" si="235"/>
        <v>423.06874940389508</v>
      </c>
      <c r="CW259" s="27">
        <f t="shared" si="236"/>
        <v>1245.4704093096955</v>
      </c>
      <c r="CX259" s="27">
        <f t="shared" si="237"/>
        <v>808.52978466246373</v>
      </c>
      <c r="CY259" s="27">
        <f>'Config sheet'!$N$51/100*GERC_A_PARA!CR259</f>
        <v>198.78261521921058</v>
      </c>
      <c r="CZ259" s="27">
        <f t="shared" si="238"/>
        <v>198.78261521921058</v>
      </c>
      <c r="DA259" s="27">
        <f t="shared" si="239"/>
        <v>306.20747662880228</v>
      </c>
      <c r="DB259" s="27">
        <f t="shared" si="240"/>
        <v>1080.6930642840312</v>
      </c>
      <c r="DC259" s="27">
        <f t="shared" si="241"/>
        <v>701.56024905969139</v>
      </c>
      <c r="DD259" s="50">
        <f t="shared" si="242"/>
        <v>84.71169460203555</v>
      </c>
      <c r="DE259" s="50">
        <f t="shared" si="243"/>
        <v>87.819073747963273</v>
      </c>
      <c r="DF259" s="50">
        <f t="shared" si="244"/>
        <v>54.992818523033378</v>
      </c>
      <c r="DG259" s="50">
        <f t="shared" si="245"/>
        <v>57.01005520159412</v>
      </c>
      <c r="DH259" s="27">
        <f t="shared" si="246"/>
        <v>86.265384174999411</v>
      </c>
      <c r="DI259">
        <f>'Config sheet'!$N$59</f>
        <v>71.978923438716066</v>
      </c>
      <c r="DJ259" s="21">
        <f t="shared" si="267"/>
        <v>71.133410518656575</v>
      </c>
      <c r="DK259" s="19">
        <f>Coeff_Summary!$B$11+Coeff_Summary!$D$11*(F259)+Coeff_Summary!$E$11*CM259*100+Coeff_Summary!$F$11*(F259)^2+Coeff_Summary!$G$11*(F259)*CM259*100+Coeff_Summary!$H$11*(CM259*100)^2</f>
        <v>0.93944565906482635</v>
      </c>
      <c r="DL259" s="19">
        <f>Coeff_Summary!$B$9+Coeff_Summary!$D$9*(G259)+Coeff_Summary!$E$9*CN259*100+Coeff_Summary!$F$9*(G259)^2+Coeff_Summary!$G$9*(G259)*CN259*100+Coeff_Summary!$H$9*(CN259*100)^2</f>
        <v>0.95544684072107755</v>
      </c>
      <c r="DM259" s="30">
        <f t="shared" si="268"/>
        <v>0.9474462498929519</v>
      </c>
      <c r="DN259">
        <f>DK259*8314.4*(GERC_A_PARA!F259+273)/('Config sheet'!$N$28*GERC_A_PARA!CM259*10^5)</f>
        <v>4.0072252392973268E-2</v>
      </c>
      <c r="DO259">
        <f>DL259*(8314.4/'Config sheet'!$N$28)*((GERC_A_PARA!G259+273)/(GERC_A_PARA!CN259*10^5))</f>
        <v>2.645703842996058E-2</v>
      </c>
      <c r="DP259" s="30">
        <f t="shared" si="269"/>
        <v>1598.2686917605738</v>
      </c>
      <c r="DQ259" s="30">
        <f t="shared" si="247"/>
        <v>39884.673216942319</v>
      </c>
      <c r="DR259" s="30">
        <f t="shared" si="248"/>
        <v>1037.5580435493166</v>
      </c>
      <c r="DS259" s="30">
        <f t="shared" si="249"/>
        <v>39216.71151123102</v>
      </c>
      <c r="DT259" s="19">
        <f>(Coeff_Summary!$B$5+Coeff_Summary!$D$5*(F259)+Coeff_Summary!$E$5*CM259*100+Coeff_Summary!$F$5*(F259)^2+Coeff_Summary!$G$5*(F259)*CM259*100+Coeff_Summary!$H$5*(CM259*100)^2+Coeff_Summary!$B$3+Coeff_Summary!$D$3*(G259)+Coeff_Summary!$E$3*CN259*100+Coeff_Summary!$F$3*(G259)^2+Coeff_Summary!$G$3*(G259)*CN259*100+Coeff_Summary!$H$3*(CN259*100)^2)/2</f>
        <v>1.4148260663886216</v>
      </c>
      <c r="DU259" s="30">
        <f t="shared" si="270"/>
        <v>3.4106488984787413</v>
      </c>
      <c r="DV259" s="30">
        <f>DM259*(8314.4/'Config sheet'!$N$28)*(273+F259)*DU259*((CO259^(1/DU259))-1)</f>
        <v>92873.220879991393</v>
      </c>
      <c r="DW259" s="30">
        <f t="shared" si="250"/>
        <v>350.89774140690724</v>
      </c>
      <c r="DX259" s="30">
        <f t="shared" si="251"/>
        <v>348.12</v>
      </c>
      <c r="DY259" s="30">
        <f t="shared" si="252"/>
        <v>105.16021067603053</v>
      </c>
      <c r="DZ259" s="30">
        <f t="shared" si="253"/>
        <v>978.45892091444421</v>
      </c>
      <c r="EA259" s="65">
        <f>Coeff_Summary!$B$9+Coeff_Summary!$D$9*(DW259-273)+Coeff_Summary!$E$9*CN259*100+Coeff_Summary!$F$9*(DW259-273)^2+Coeff_Summary!$G$9*(DW259-273)*CN259*100+Coeff_Summary!$H$9*(CN259*100)^2</f>
        <v>0.95745583026310066</v>
      </c>
      <c r="EB259" s="30">
        <f>EA259*(8314.4/'Config sheet'!$C$28)*(DW259/(CM259*10^5))</f>
        <v>4.8696293462775327E-2</v>
      </c>
      <c r="EC259" s="30">
        <f t="shared" si="254"/>
        <v>1.2152122866773094</v>
      </c>
      <c r="ED259" s="30">
        <f t="shared" si="255"/>
        <v>1.0170325782038101</v>
      </c>
      <c r="EE259" s="30">
        <f>('Config sheet'!$N$132*(CN259-CM259) - 'Config sheet'!$N$133*GERC_A_PARA!CN259)*10^5</f>
        <v>104970.2433488223</v>
      </c>
      <c r="EF259" s="30">
        <f>('Config sheet'!$N$132*(CN259-CM259) + 'Config sheet'!$N$133*CM259)*10^5</f>
        <v>146374.40104530501</v>
      </c>
      <c r="EG259" s="30">
        <f>'Config sheet'!$N$148</f>
        <v>386976</v>
      </c>
      <c r="EH259" s="30">
        <f t="shared" si="256"/>
        <v>2396.809877760265</v>
      </c>
      <c r="EI259" s="30">
        <f>'Config sheet'!$E$127+'Config sheet'!$P$127</f>
        <v>3308.2</v>
      </c>
      <c r="EJ259" s="30"/>
      <c r="EK259" s="63">
        <f t="shared" si="257"/>
        <v>52994.315225120074</v>
      </c>
      <c r="EL259" s="63">
        <f t="shared" si="278"/>
        <v>52346.542750385037</v>
      </c>
      <c r="EM259" s="63">
        <f t="shared" si="279"/>
        <v>39884.673216942319</v>
      </c>
      <c r="EN259" s="63">
        <f t="shared" si="280"/>
        <v>39216.71151123102</v>
      </c>
      <c r="EO259" s="30">
        <f>BL259*(('Config sheet'!$D$8+273)/(C259+273))*(GERC_A_PARA!AI259/'Config sheet'!$D$7)*(1/GERC_A_PARA!BG259)*24*10^-3</f>
        <v>1839.2608445994811</v>
      </c>
      <c r="EP259" s="30">
        <f>BN259*(('Config sheet'!$D$8+273)/(D259+273))*(GERC_A_PARA!AJ259/'Config sheet'!$D$7)*(1/GERC_A_PARA!BH259)*24*10^-3</f>
        <v>1816.7787624378702</v>
      </c>
      <c r="EQ259" s="30">
        <f t="shared" si="271"/>
        <v>1828.0198035186756</v>
      </c>
      <c r="ER259" s="30">
        <f>DP259*(('Config sheet'!$D$8+273)/(F259+273))*(CM259/'Config sheet'!$D$7)*(1/DK259)*24*10^-3</f>
        <v>1384.2676792018385</v>
      </c>
      <c r="ES259" s="30">
        <f>DR259*(('Config sheet'!$D$8+273)/(G259+273))*(CN259/'Config sheet'!$D$7)*(1/DL259)*24*10^-3</f>
        <v>1361.0848942976888</v>
      </c>
      <c r="ET259" s="30">
        <f t="shared" si="272"/>
        <v>1372.6762867497637</v>
      </c>
      <c r="EU259">
        <f t="shared" si="273"/>
        <v>1.0123746945012957</v>
      </c>
      <c r="EV259">
        <f t="shared" si="274"/>
        <v>1.0170325782038099</v>
      </c>
      <c r="EW259" s="30">
        <f t="shared" si="275"/>
        <v>0.77589474365414357</v>
      </c>
      <c r="EX259" s="30">
        <f>'Config sheet'!$C$123/('Config sheet'!$F$17*10^-3)</f>
        <v>1.2841244171864261</v>
      </c>
      <c r="EY259" s="30">
        <f t="shared" si="276"/>
        <v>0.71281111967865984</v>
      </c>
      <c r="EZ259" s="30">
        <f>'Config sheet'!$N$123/('Config sheet'!$Q$17*10^-3)</f>
        <v>1.4616189626248377</v>
      </c>
      <c r="FA259" s="1" t="s">
        <v>666</v>
      </c>
      <c r="FB259" s="30">
        <f t="shared" si="277"/>
        <v>-2.7777414069072393</v>
      </c>
      <c r="FC259" s="30"/>
    </row>
    <row r="260" spans="1:159" x14ac:dyDescent="0.25">
      <c r="A260" s="1">
        <v>43492</v>
      </c>
      <c r="B260" s="2">
        <v>0.87638888888888899</v>
      </c>
      <c r="C260">
        <v>23.46</v>
      </c>
      <c r="D260">
        <v>75.86</v>
      </c>
      <c r="E260">
        <v>21.2</v>
      </c>
      <c r="F260">
        <v>21.12</v>
      </c>
      <c r="G260">
        <v>75.55</v>
      </c>
      <c r="H260">
        <v>66.069999999999993</v>
      </c>
      <c r="I260">
        <v>71.260000000000005</v>
      </c>
      <c r="J260">
        <v>71.709999999999994</v>
      </c>
      <c r="K260">
        <v>71.739999999999995</v>
      </c>
      <c r="L260">
        <v>69.180000000000007</v>
      </c>
      <c r="M260">
        <v>21.71</v>
      </c>
      <c r="N260">
        <v>34.32</v>
      </c>
      <c r="O260">
        <v>33.86</v>
      </c>
      <c r="P260">
        <v>33.770000000000003</v>
      </c>
      <c r="Q260">
        <v>62.49</v>
      </c>
      <c r="R260">
        <v>3.73</v>
      </c>
      <c r="S260">
        <v>69.7</v>
      </c>
      <c r="T260">
        <v>74.78</v>
      </c>
      <c r="U260">
        <v>71.599999999999994</v>
      </c>
      <c r="V260">
        <v>71.599999999999994</v>
      </c>
      <c r="W260">
        <v>3.01</v>
      </c>
      <c r="X260">
        <v>2.41</v>
      </c>
      <c r="Y260">
        <v>3.51</v>
      </c>
      <c r="Z260">
        <v>3.51</v>
      </c>
      <c r="AA260">
        <v>4.7</v>
      </c>
      <c r="AB260">
        <v>4.41</v>
      </c>
      <c r="AC260">
        <v>3.79</v>
      </c>
      <c r="AD260">
        <v>1.81</v>
      </c>
      <c r="AE260">
        <v>1.36</v>
      </c>
      <c r="AF260">
        <v>2.11</v>
      </c>
      <c r="AH260" s="4" t="str">
        <f t="shared" si="281"/>
        <v>ON</v>
      </c>
      <c r="AI260" s="31">
        <f>M260+'Config sheet'!$D$9-'Config sheet'!$C$139</f>
        <v>22.668900000000001</v>
      </c>
      <c r="AJ260" s="31">
        <f>N260+'Config sheet'!$D$9+'Config sheet'!$C$140</f>
        <v>35.678899999999999</v>
      </c>
      <c r="AK260" s="25">
        <f t="shared" ref="AK260:AK323" si="282">IF(AH260="ON", AJ260/AI260, "OFF")</f>
        <v>1.5739140408224483</v>
      </c>
      <c r="AL260" s="46">
        <f>'Config sheet'!$C$47</f>
        <v>3546.9708798579968</v>
      </c>
      <c r="AM260" s="4">
        <f>'Config sheet'!$C$42</f>
        <v>1817.9423322060413</v>
      </c>
      <c r="AN260" s="25">
        <f>'Config sheet'!$C$46</f>
        <v>1729.0285476519553</v>
      </c>
      <c r="AO260" s="25">
        <f t="shared" ref="AO260:AO323" si="283">IF(AK260="OFF", "OFF", 1/(1-LN((D260+273)/(C260+273))/LN(AJ260/AI260)))</f>
        <v>1.5596781144581366</v>
      </c>
      <c r="AP260" s="25">
        <f>'Config sheet'!$C$50/100*GERC_A_PARA!AM260</f>
        <v>351.771841281869</v>
      </c>
      <c r="AQ260" s="25">
        <f t="shared" ref="AQ260:AQ323" si="284">IF(AH260="OFF", "OFF",AP260)</f>
        <v>351.771841281869</v>
      </c>
      <c r="AR260" s="25">
        <f t="shared" ref="AR260:AR323" si="285">IF(AH260="OFF", "OFF", AQ260*(AJ260/AI260)^(1/AO260 ))</f>
        <v>470.49716350881499</v>
      </c>
      <c r="AS260" s="27">
        <f t="shared" ref="AS260:AS323" si="286">IF(AH260="OFF", "OFF", AM260+AP260)</f>
        <v>2169.7141734879106</v>
      </c>
      <c r="AT260" s="25">
        <f t="shared" ref="AT260:AT323" si="287">IF(AH260="OFF", "OFF", AS260*(AI260/AJ260)^(1/AO260 ))</f>
        <v>1622.2081854249291</v>
      </c>
      <c r="AU260" s="25">
        <f>'Config sheet'!$C$51/100*GERC_A_PARA!AN260</f>
        <v>266.0974934836359</v>
      </c>
      <c r="AV260" s="25">
        <f t="shared" ref="AV260:AV323" si="288">IF(AH260="OFF","OFF",AU260)</f>
        <v>266.0974934836359</v>
      </c>
      <c r="AW260" s="25">
        <f t="shared" ref="AW260:AW323" si="289">IF(AH260="OFF", "OFF", AV260*(AJ260/AI260)^(1/AO260 ))</f>
        <v>355.90715687938444</v>
      </c>
      <c r="AX260" s="27">
        <f t="shared" ref="AX260:AX323" si="290">IF(AH260="OFF", "OFF", AN260+AU260)</f>
        <v>1995.1260411355911</v>
      </c>
      <c r="AY260" s="25">
        <f t="shared" ref="AY260:AY323" si="291">IF(AH260="OFF", "OFF", AX260*(AI260/AJ260)^(1/AO260 ))</f>
        <v>1491.6756476184871</v>
      </c>
      <c r="AZ260" s="31">
        <f t="shared" si="258"/>
        <v>93.469247064461342</v>
      </c>
      <c r="BA260" s="31">
        <f t="shared" si="259"/>
        <v>94.805773246618074</v>
      </c>
      <c r="BB260" s="31">
        <f t="shared" si="260"/>
        <v>69.883203753851063</v>
      </c>
      <c r="BC260" s="31">
        <f t="shared" si="261"/>
        <v>70.882470726073507</v>
      </c>
      <c r="BD260" s="25">
        <f t="shared" ref="BD260:BD323" si="292">IF(AH260="OFF", "OFF", AVERAGE(AZ260:BA260))</f>
        <v>94.137510155539701</v>
      </c>
      <c r="BE260">
        <f>'Config sheet'!$D$59</f>
        <v>82.44</v>
      </c>
      <c r="BF260" s="30">
        <f t="shared" si="262"/>
        <v>82.260173697750986</v>
      </c>
      <c r="BG260" s="19">
        <f>Coeff_Summary!$B$10+Coeff_Summary!$D$10*(C260)+Coeff_Summary!$E$10*AI260*100+Coeff_Summary!$F$10*(C260)^2+Coeff_Summary!$G$10*(C260)*AI260*100+Coeff_Summary!$H$10*(AI260*100)^2</f>
        <v>0.96058201756372075</v>
      </c>
      <c r="BH260" s="19">
        <f>Coeff_Summary!$B$8+Coeff_Summary!$D$8*(D260)+Coeff_Summary!$E$8*AJ260*100+Coeff_Summary!$F$8*(D260)^2+Coeff_Summary!$G$8*(D260)*AJ260*100+Coeff_Summary!$H$8*(AJ260*100)^2</f>
        <v>0.97225407382332174</v>
      </c>
      <c r="BI260" s="30">
        <f t="shared" si="263"/>
        <v>0.96641804569352119</v>
      </c>
      <c r="BJ260" s="30">
        <f>BG260*8314.4*(GERC_A_PARA!C260+273)/('Config sheet'!$C$28*AI260*10^5)</f>
        <v>6.3781274683704439E-2</v>
      </c>
      <c r="BK260">
        <f>BH260*(8314.4/'Config sheet'!$C$28)*(BT260/(AJ260*10^5))</f>
        <v>4.8266140888034242E-2</v>
      </c>
      <c r="BL260" s="30">
        <f t="shared" si="264"/>
        <v>3339.0300722403572</v>
      </c>
      <c r="BM260" s="30">
        <f t="shared" ref="BM260:BM323" si="293">BL260/BJ260</f>
        <v>52351.259657302682</v>
      </c>
      <c r="BN260" s="30">
        <f t="shared" ref="BN260:BN323" si="294">AL260*AVERAGE(BB260,BC260)/100</f>
        <v>2496.4587413193121</v>
      </c>
      <c r="BO260" s="30">
        <f t="shared" ref="BO260:BO323" si="295">BN260/BK260</f>
        <v>51722.774918145864</v>
      </c>
      <c r="BP260" s="19">
        <f>(Coeff_Summary!$B$4+Coeff_Summary!$D$4*(C260)+Coeff_Summary!$E$4*AI260*100+Coeff_Summary!$F$4*(C260)^2+Coeff_Summary!$G$4*(C260)*AI260*100+Coeff_Summary!$H$4*(AI260*100)^2+Coeff_Summary!$B$2+Coeff_Summary!$D$2*(D260)+Coeff_Summary!$E$2*AJ260*100+Coeff_Summary!$F$2*(D260)^2+Coeff_Summary!$G$2*(D260)*AJ260*100+Coeff_Summary!$H$2*(AJ260*100)^2)/2</f>
        <v>1.362544732432813</v>
      </c>
      <c r="BQ260" s="30">
        <f t="shared" si="265"/>
        <v>3.7582803183751139</v>
      </c>
      <c r="BR260" s="30">
        <f>BI260*(8314.4/'Config sheet'!$C$28)*(273+C260)*BQ260*((AK260^(1/BQ260))-1)</f>
        <v>70123.577086872363</v>
      </c>
      <c r="BS260" s="30">
        <f t="shared" ref="BS260:BS323" si="296">(273+C260)*(AK260)^(1/BQ260)</f>
        <v>334.48653698949306</v>
      </c>
      <c r="BT260" s="30">
        <f t="shared" ref="BT260:BT323" si="297">D260+273</f>
        <v>348.86</v>
      </c>
      <c r="BU260" s="52">
        <f t="shared" ref="BU260:BU323" si="298">((BS260-273)-C260)*100/(D260-C260)</f>
        <v>72.569727079185228</v>
      </c>
      <c r="BV260" s="30">
        <f t="shared" ref="BV260:BV323" si="299">BM260*BR260/(BU260/100)*1/(3600*1000)</f>
        <v>1405.1840362243086</v>
      </c>
      <c r="BW260" s="65">
        <f>Coeff_Summary!$B$8+Coeff_Summary!$D$8*(BS260-273)+Coeff_Summary!$E$8*AJ260*100+Coeff_Summary!$F$8*(BS260-273)^2+Coeff_Summary!$G$8*(BS260-273)*AJ260*100+Coeff_Summary!$H$8*(AJ260*100)^2</f>
        <v>0.96551192111096473</v>
      </c>
      <c r="BX260" s="30">
        <f>BW260*(8314.4/'Config sheet'!$C$28)*(BS260/(AI260*10^5))</f>
        <v>7.2331741328884425E-2</v>
      </c>
      <c r="BY260" s="30">
        <f t="shared" ref="BY260:BY323" si="300">BM260/(BL260/BX260)</f>
        <v>1.1340591997821041</v>
      </c>
      <c r="BZ260" s="30">
        <f t="shared" ref="BZ260:BZ323" si="301">BM260/BO260</f>
        <v>1.0121510251557739</v>
      </c>
      <c r="CA260" s="30">
        <f>('Config sheet'!$C$132*(AJ260-AI260) - 'Config sheet'!$C$133*GERC_A_PARA!AJ260)*10^5</f>
        <v>96466.037132954836</v>
      </c>
      <c r="CB260" s="30">
        <f>('Config sheet'!$C$132*(AJ260-AI260) + 'Config sheet'!$C$133*AI260)*10^5</f>
        <v>120903.57784742383</v>
      </c>
      <c r="CC260" s="30">
        <f>'Config sheet'!$C$148</f>
        <v>386976</v>
      </c>
      <c r="CD260" s="30">
        <f t="shared" si="266"/>
        <v>14.373463010506953</v>
      </c>
      <c r="CE260" s="30"/>
      <c r="CF260" s="30"/>
      <c r="CG260" s="30"/>
      <c r="CH260" s="30"/>
      <c r="CI260" s="30"/>
      <c r="CJ260" s="30"/>
      <c r="CK260" s="30"/>
      <c r="CL260" s="30"/>
      <c r="CM260" s="46">
        <f>P260+'Config sheet'!$O$9-'Config sheet'!$C$139</f>
        <v>34.728900000000003</v>
      </c>
      <c r="CN260" s="46">
        <f>Q260+'Config sheet'!$O$9+'Config sheet'!C$140</f>
        <v>63.8489</v>
      </c>
      <c r="CO260" s="27">
        <f t="shared" ref="CO260:CO323" si="302">IF(AH260="ON", CN260/CM260, "OFF")</f>
        <v>1.83849474069147</v>
      </c>
      <c r="CP260" s="46">
        <f>'Config sheet'!$N$47</f>
        <v>1852.7346826837274</v>
      </c>
      <c r="CQ260" s="27">
        <f>'Config sheet'!$N$42</f>
        <v>970.82423361890676</v>
      </c>
      <c r="CR260" s="27">
        <f>'Config sheet'!$N$46</f>
        <v>881.91044906482068</v>
      </c>
      <c r="CS260" s="27">
        <f t="shared" ref="CS260:CS323" si="303">IF(CO260="OFF", "OFF", 1/(1-LN((G260+273)/(F260+273))/LN(CN260/CM260)))</f>
        <v>1.3866391035324177</v>
      </c>
      <c r="CT260" s="27">
        <f>'Config sheet'!$N$50/100*GERC_A_PARA!CQ260</f>
        <v>274.64617569078871</v>
      </c>
      <c r="CU260" s="27">
        <f t="shared" ref="CU260:CU323" si="304">IF(AH260="OFF", "OFF",CT260)</f>
        <v>274.64617569078871</v>
      </c>
      <c r="CV260" s="27">
        <f t="shared" ref="CV260:CV323" si="305">IF(AH260="OFF", "OFF", CU260*(CN260/CM260)^(1/CS260 ))</f>
        <v>426.08418831202965</v>
      </c>
      <c r="CW260" s="27">
        <f t="shared" ref="CW260:CW323" si="306">IF(AH260="OFF", "OFF", CQ260+CT260)</f>
        <v>1245.4704093096955</v>
      </c>
      <c r="CX260" s="27">
        <f t="shared" ref="CX260:CX323" si="307">IF(AH260="OFF", "OFF", CW260*(CM260/CN260)^(1/CS260 ))</f>
        <v>802.80774137164019</v>
      </c>
      <c r="CY260" s="27">
        <f>'Config sheet'!$N$51/100*GERC_A_PARA!CR260</f>
        <v>198.78261521921058</v>
      </c>
      <c r="CZ260" s="27">
        <f t="shared" ref="CZ260:CZ323" si="308">IF(AK260="OFF","OFF",CY260)</f>
        <v>198.78261521921058</v>
      </c>
      <c r="DA260" s="27">
        <f t="shared" ref="DA260:DA323" si="309">IF(AH260="OFF", "OFF", CZ260*(CN260/CM260)^(1/CS260 ))</f>
        <v>308.38998228607238</v>
      </c>
      <c r="DB260" s="27">
        <f t="shared" ref="DB260:DB323" si="310">IF(AH260="OFF", "OFF", CR260+CY260)</f>
        <v>1080.6930642840312</v>
      </c>
      <c r="DC260" s="27">
        <f t="shared" ref="DC260:DC323" si="311">IF(AK260="OFF", "OFF", DB260*(CM260/CN260)^(1/CS260 ))</f>
        <v>696.59523949246034</v>
      </c>
      <c r="DD260" s="50">
        <f t="shared" ref="DD260:DD323" si="312">IF(AH260="OFF", "OFF", (CW260-CV260)*100/(CW260-CU260))</f>
        <v>84.401088541359243</v>
      </c>
      <c r="DE260" s="50">
        <f t="shared" ref="DE260:DE323" si="313">IF(AH260="OFF", "OFF", (DB260-DA260)*100/(DB260-CZ260))</f>
        <v>87.57159900043257</v>
      </c>
      <c r="DF260" s="50">
        <f t="shared" ref="DF260:DF323" si="314">IF(AH260="OFF", "OFF", (CX260-CU260)*100/(CW260-CU260))</f>
        <v>54.403417981444747</v>
      </c>
      <c r="DG260" s="50">
        <f t="shared" ref="DG260:DG323" si="315">IF(AH260="OFF", "OFF", (DC260-CZ260)*100/(DB260-CZ260))</f>
        <v>56.44707178615824</v>
      </c>
      <c r="DH260" s="27">
        <f t="shared" ref="DH260:DH323" si="316">IF(AH260="OFF", "OFF", AVERAGE(DD260:DE260))</f>
        <v>85.9863437708959</v>
      </c>
      <c r="DI260">
        <f>'Config sheet'!$N$59</f>
        <v>71.978923438716066</v>
      </c>
      <c r="DJ260" s="21">
        <f t="shared" si="267"/>
        <v>70.705794327348698</v>
      </c>
      <c r="DK260" s="19">
        <f>Coeff_Summary!$B$11+Coeff_Summary!$D$11*(F260)+Coeff_Summary!$E$11*CM260*100+Coeff_Summary!$F$11*(F260)^2+Coeff_Summary!$G$11*(F260)*CM260*100+Coeff_Summary!$H$11*(CM260*100)^2</f>
        <v>0.9397744166809936</v>
      </c>
      <c r="DL260" s="19">
        <f>Coeff_Summary!$B$9+Coeff_Summary!$D$9*(G260)+Coeff_Summary!$E$9*CN260*100+Coeff_Summary!$F$9*(G260)^2+Coeff_Summary!$G$9*(G260)*CN260*100+Coeff_Summary!$H$9*(CN260*100)^2</f>
        <v>0.95575237353390052</v>
      </c>
      <c r="DM260" s="30">
        <f t="shared" si="268"/>
        <v>0.94776339510744712</v>
      </c>
      <c r="DN260">
        <f>DK260*8314.4*(GERC_A_PARA!F260+273)/('Config sheet'!$N$28*GERC_A_PARA!CM260*10^5)</f>
        <v>4.0409198113652185E-2</v>
      </c>
      <c r="DO260">
        <f>DL260*(8314.4/'Config sheet'!$N$28)*((GERC_A_PARA!G260+273)/(GERC_A_PARA!CN260*10^5))</f>
        <v>2.6489888931372316E-2</v>
      </c>
      <c r="DP260" s="30">
        <f t="shared" si="269"/>
        <v>1593.0988134150473</v>
      </c>
      <c r="DQ260" s="30">
        <f t="shared" ref="DQ260:DQ323" si="317">DP260/DN260</f>
        <v>39424.163007006595</v>
      </c>
      <c r="DR260" s="30">
        <f t="shared" ref="DR260:DR323" si="318">CP260*AVERAGE(DF260,DG260)/100</f>
        <v>1026.8827349245785</v>
      </c>
      <c r="DS260" s="30">
        <f t="shared" ref="DS260:DS323" si="319">DR260/DO260</f>
        <v>38765.082691925825</v>
      </c>
      <c r="DT260" s="19">
        <f>(Coeff_Summary!$B$5+Coeff_Summary!$D$5*(F260)+Coeff_Summary!$E$5*CM260*100+Coeff_Summary!$F$5*(F260)^2+Coeff_Summary!$G$5*(F260)*CM260*100+Coeff_Summary!$H$5*(CM260*100)^2+Coeff_Summary!$B$3+Coeff_Summary!$D$3*(G260)+Coeff_Summary!$E$3*CN260*100+Coeff_Summary!$F$3*(G260)^2+Coeff_Summary!$G$3*(G260)*CN260*100+Coeff_Summary!$H$3*(CN260*100)^2)/2</f>
        <v>1.4140515583033293</v>
      </c>
      <c r="DU260" s="30">
        <f t="shared" si="270"/>
        <v>3.4151581607317891</v>
      </c>
      <c r="DV260" s="30">
        <f>DM260*(8314.4/'Config sheet'!$N$28)*(273+F260)*DU260*((CO260^(1/DU260))-1)</f>
        <v>94345.515294364828</v>
      </c>
      <c r="DW260" s="30">
        <f t="shared" ref="DW260:DW323" si="320">(273+F260)*(CO260)^(1/DU260)</f>
        <v>351.5299837260518</v>
      </c>
      <c r="DX260" s="30">
        <f t="shared" ref="DX260:DX323" si="321">G260+273</f>
        <v>348.55</v>
      </c>
      <c r="DY260" s="30">
        <f t="shared" ref="DY260:DY323" si="322">((DW260-273)-F260)*100/(G260-F260)</f>
        <v>105.47489201920229</v>
      </c>
      <c r="DZ260" s="30">
        <f t="shared" ref="DZ260:DZ323" si="323">DQ260*DV260/(DY260/100)*1/(3600*1000)</f>
        <v>979.56250343865895</v>
      </c>
      <c r="EA260" s="65">
        <f>Coeff_Summary!$B$9+Coeff_Summary!$D$9*(DW260-273)+Coeff_Summary!$E$9*CN260*100+Coeff_Summary!$F$9*(DW260-273)^2+Coeff_Summary!$G$9*(DW260-273)*CN260*100+Coeff_Summary!$H$9*(CN260*100)^2</f>
        <v>0.95789399097150996</v>
      </c>
      <c r="EB260" s="30">
        <f>EA260*(8314.4/'Config sheet'!$C$28)*(DW260/(CM260*10^5))</f>
        <v>4.9227964622228663E-2</v>
      </c>
      <c r="EC260" s="30">
        <f t="shared" ref="EC260:EC323" si="324">DQ260/(DP260/EB260)</f>
        <v>1.2182366124606929</v>
      </c>
      <c r="ED260" s="30">
        <f t="shared" ref="ED260:ED323" si="325">DQ260/DS260</f>
        <v>1.0170019065951341</v>
      </c>
      <c r="EE260" s="30">
        <f>('Config sheet'!$N$132*(CN260-CM260) - 'Config sheet'!$N$133*GERC_A_PARA!CN260)*10^5</f>
        <v>106425.23804044204</v>
      </c>
      <c r="EF260" s="30">
        <f>('Config sheet'!$N$132*(CN260-CM260) + 'Config sheet'!$N$133*CM260)*10^5</f>
        <v>147712.12462473111</v>
      </c>
      <c r="EG260" s="30">
        <f>'Config sheet'!$N$148</f>
        <v>386976</v>
      </c>
      <c r="EH260" s="30">
        <f t="shared" ref="EH260:EH323" si="326">BV260+DZ260</f>
        <v>2384.7465396629677</v>
      </c>
      <c r="EI260" s="30">
        <f>'Config sheet'!$E$127+'Config sheet'!$P$127</f>
        <v>3308.2</v>
      </c>
      <c r="EJ260" s="30"/>
      <c r="EK260" s="63">
        <f t="shared" ref="EK260:EK323" si="327">BM260</f>
        <v>52351.259657302682</v>
      </c>
      <c r="EL260" s="63">
        <f t="shared" si="278"/>
        <v>51722.774918145864</v>
      </c>
      <c r="EM260" s="63">
        <f t="shared" si="279"/>
        <v>39424.163007006595</v>
      </c>
      <c r="EN260" s="63">
        <f t="shared" si="280"/>
        <v>38765.082691925825</v>
      </c>
      <c r="EO260" s="30">
        <f>BL260*(('Config sheet'!$D$8+273)/(C260+273))*(GERC_A_PARA!AI260/'Config sheet'!$D$7)*(1/GERC_A_PARA!BG260)*24*10^-3</f>
        <v>1816.9424709821621</v>
      </c>
      <c r="EP260" s="30">
        <f>BN260*(('Config sheet'!$D$8+273)/(D260+273))*(GERC_A_PARA!AJ260/'Config sheet'!$D$7)*(1/GERC_A_PARA!BH260)*24*10^-3</f>
        <v>1795.1298035809707</v>
      </c>
      <c r="EQ260" s="30">
        <f t="shared" si="271"/>
        <v>1806.0361372815664</v>
      </c>
      <c r="ER260" s="30">
        <f>DP260*(('Config sheet'!$D$8+273)/(F260+273))*(CM260/'Config sheet'!$D$7)*(1/DK260)*24*10^-3</f>
        <v>1368.2848630436338</v>
      </c>
      <c r="ES260" s="30">
        <f>DR260*(('Config sheet'!$D$8+273)/(G260+273))*(CN260/'Config sheet'!$D$7)*(1/DL260)*24*10^-3</f>
        <v>1345.4103224098915</v>
      </c>
      <c r="ET260" s="30">
        <f t="shared" si="272"/>
        <v>1356.8475927267627</v>
      </c>
      <c r="EU260">
        <f t="shared" si="273"/>
        <v>1.0121510251557737</v>
      </c>
      <c r="EV260">
        <f t="shared" si="274"/>
        <v>1.0170019065951341</v>
      </c>
      <c r="EW260" s="30">
        <f t="shared" si="275"/>
        <v>0.77804868198228982</v>
      </c>
      <c r="EX260" s="30">
        <f>'Config sheet'!$C$123/('Config sheet'!$F$17*10^-3)</f>
        <v>1.2841244171864261</v>
      </c>
      <c r="EY260" s="30">
        <f t="shared" si="276"/>
        <v>0.72193996487851664</v>
      </c>
      <c r="EZ260" s="30">
        <f>'Config sheet'!$N$123/('Config sheet'!$Q$17*10^-3)</f>
        <v>1.4616189626248377</v>
      </c>
      <c r="FA260" s="1" t="s">
        <v>667</v>
      </c>
      <c r="FB260" s="30">
        <f t="shared" si="277"/>
        <v>-2.9799837260517847</v>
      </c>
      <c r="FC260" s="30"/>
    </row>
    <row r="261" spans="1:159" x14ac:dyDescent="0.25">
      <c r="A261" s="1">
        <v>43492</v>
      </c>
      <c r="B261" s="2">
        <v>0.91805555555555562</v>
      </c>
      <c r="C261">
        <v>23.05</v>
      </c>
      <c r="D261">
        <v>75.25</v>
      </c>
      <c r="E261">
        <v>20.190000000000001</v>
      </c>
      <c r="F261">
        <v>20.14</v>
      </c>
      <c r="G261">
        <v>74.400000000000006</v>
      </c>
      <c r="H261">
        <v>66.58</v>
      </c>
      <c r="I261">
        <v>71.680000000000007</v>
      </c>
      <c r="J261">
        <v>72.09</v>
      </c>
      <c r="K261">
        <v>72.16</v>
      </c>
      <c r="L261">
        <v>69.650000000000006</v>
      </c>
      <c r="M261">
        <v>21.81</v>
      </c>
      <c r="N261">
        <v>34.39</v>
      </c>
      <c r="O261">
        <v>33.93</v>
      </c>
      <c r="P261">
        <v>33.840000000000003</v>
      </c>
      <c r="Q261">
        <v>62.49</v>
      </c>
      <c r="R261">
        <v>3.71</v>
      </c>
      <c r="S261">
        <v>70.08</v>
      </c>
      <c r="T261">
        <v>74.709999999999994</v>
      </c>
      <c r="U261">
        <v>71.73</v>
      </c>
      <c r="V261">
        <v>71.73</v>
      </c>
      <c r="W261">
        <v>2.97</v>
      </c>
      <c r="X261">
        <v>2.42</v>
      </c>
      <c r="Y261">
        <v>3.51</v>
      </c>
      <c r="Z261">
        <v>3.5</v>
      </c>
      <c r="AA261">
        <v>4.6399999999999997</v>
      </c>
      <c r="AB261">
        <v>4.4000000000000004</v>
      </c>
      <c r="AC261">
        <v>3.82</v>
      </c>
      <c r="AD261">
        <v>1.89</v>
      </c>
      <c r="AE261">
        <v>1.43</v>
      </c>
      <c r="AF261">
        <v>2.0499999999999998</v>
      </c>
      <c r="AH261" s="4" t="str">
        <f t="shared" si="281"/>
        <v>ON</v>
      </c>
      <c r="AI261" s="31">
        <f>M261+'Config sheet'!$D$9-'Config sheet'!$C$139</f>
        <v>22.768899999999999</v>
      </c>
      <c r="AJ261" s="31">
        <f>N261+'Config sheet'!$D$9+'Config sheet'!$C$140</f>
        <v>35.748899999999999</v>
      </c>
      <c r="AK261" s="25">
        <f t="shared" si="282"/>
        <v>1.5700758490748346</v>
      </c>
      <c r="AL261" s="46">
        <f>'Config sheet'!$C$47</f>
        <v>3546.9708798579968</v>
      </c>
      <c r="AM261" s="4">
        <f>'Config sheet'!$C$42</f>
        <v>1817.9423322060413</v>
      </c>
      <c r="AN261" s="25">
        <f>'Config sheet'!$C$46</f>
        <v>1729.0285476519553</v>
      </c>
      <c r="AO261" s="25">
        <f t="shared" si="283"/>
        <v>1.5624331071619881</v>
      </c>
      <c r="AP261" s="25">
        <f>'Config sheet'!$C$50/100*GERC_A_PARA!AM261</f>
        <v>351.771841281869</v>
      </c>
      <c r="AQ261" s="25">
        <f t="shared" si="284"/>
        <v>351.771841281869</v>
      </c>
      <c r="AR261" s="25">
        <f t="shared" si="285"/>
        <v>469.52167479818689</v>
      </c>
      <c r="AS261" s="27">
        <f t="shared" si="286"/>
        <v>2169.7141734879106</v>
      </c>
      <c r="AT261" s="25">
        <f t="shared" si="287"/>
        <v>1625.5785213563865</v>
      </c>
      <c r="AU261" s="25">
        <f>'Config sheet'!$C$51/100*GERC_A_PARA!AN261</f>
        <v>266.0974934836359</v>
      </c>
      <c r="AV261" s="25">
        <f t="shared" si="288"/>
        <v>266.0974934836359</v>
      </c>
      <c r="AW261" s="25">
        <f t="shared" si="289"/>
        <v>355.16924932011585</v>
      </c>
      <c r="AX261" s="27">
        <f t="shared" si="290"/>
        <v>1995.1260411355911</v>
      </c>
      <c r="AY261" s="25">
        <f t="shared" si="291"/>
        <v>1494.7747862360943</v>
      </c>
      <c r="AZ261" s="31">
        <f t="shared" ref="AZ261:AZ324" si="328">IF(AH261="OFF", "OFF", (AS261-AR261)*100/(AS261-AQ261))</f>
        <v>93.522906011356781</v>
      </c>
      <c r="BA261" s="31">
        <f t="shared" ref="BA261:BA324" si="329">IF(AH261="OFF", "OFF", (AX261-AW261)*100/(AX261-AV261))</f>
        <v>94.848450827637265</v>
      </c>
      <c r="BB261" s="31">
        <f t="shared" ref="BB261:BB324" si="330">IF(AH261="OFF", "OFF", (AT261-AQ261)*100/(AS261-AQ261))</f>
        <v>70.06859664953042</v>
      </c>
      <c r="BC261" s="31">
        <f t="shared" ref="BC261:BC324" si="331">IF(AH261="OFF", "OFF", (AY261-AV261)*100/(AX261-AV261))</f>
        <v>71.061712336734942</v>
      </c>
      <c r="BD261" s="25">
        <f t="shared" si="292"/>
        <v>94.185678419497023</v>
      </c>
      <c r="BE261">
        <f>'Config sheet'!$D$59</f>
        <v>82.44</v>
      </c>
      <c r="BF261" s="30">
        <f t="shared" ref="BF261:BF324" si="332">AVERAGE(AZ261:BC261)</f>
        <v>82.375416456314852</v>
      </c>
      <c r="BG261" s="19">
        <f>Coeff_Summary!$B$10+Coeff_Summary!$D$10*(C261)+Coeff_Summary!$E$10*AI261*100+Coeff_Summary!$F$10*(C261)^2+Coeff_Summary!$G$10*(C261)*AI261*100+Coeff_Summary!$H$10*(AI261*100)^2</f>
        <v>0.96019587409276386</v>
      </c>
      <c r="BH261" s="19">
        <f>Coeff_Summary!$B$8+Coeff_Summary!$D$8*(D261)+Coeff_Summary!$E$8*AJ261*100+Coeff_Summary!$F$8*(D261)^2+Coeff_Summary!$G$8*(D261)*AJ261*100+Coeff_Summary!$H$8*(AJ261*100)^2</f>
        <v>0.97194269935597899</v>
      </c>
      <c r="BI261" s="30">
        <f t="shared" ref="BI261:BI324" si="333">AVERAGE(BG261:BH261)</f>
        <v>0.96606928672437142</v>
      </c>
      <c r="BJ261" s="30">
        <f>BG261*8314.4*(GERC_A_PARA!C261+273)/('Config sheet'!$C$28*AI261*10^5)</f>
        <v>6.338783749080823E-2</v>
      </c>
      <c r="BK261">
        <f>BH261*(8314.4/'Config sheet'!$C$28)*(BT261/(AJ261*10^5))</f>
        <v>4.8071999739464445E-2</v>
      </c>
      <c r="BL261" s="30">
        <f t="shared" ref="BL261:BL324" si="334">AL261*AVERAGE(AZ261:BA261)/100</f>
        <v>3340.7385865362571</v>
      </c>
      <c r="BM261" s="30">
        <f t="shared" si="293"/>
        <v>52703.148092419025</v>
      </c>
      <c r="BN261" s="30">
        <f t="shared" si="294"/>
        <v>2502.9254811982232</v>
      </c>
      <c r="BO261" s="30">
        <f t="shared" si="295"/>
        <v>52066.181868100241</v>
      </c>
      <c r="BP261" s="19">
        <f>(Coeff_Summary!$B$4+Coeff_Summary!$D$4*(C261)+Coeff_Summary!$E$4*AI261*100+Coeff_Summary!$F$4*(C261)^2+Coeff_Summary!$G$4*(C261)*AI261*100+Coeff_Summary!$H$4*(AI261*100)^2+Coeff_Summary!$B$2+Coeff_Summary!$D$2*(D261)+Coeff_Summary!$E$2*AJ261*100+Coeff_Summary!$F$2*(D261)^2+Coeff_Summary!$G$2*(D261)*AJ261*100+Coeff_Summary!$H$2*(AJ261*100)^2)/2</f>
        <v>1.3633727686410428</v>
      </c>
      <c r="BQ261" s="30">
        <f t="shared" ref="BQ261:BQ324" si="335">BP261/(BP261-1)</f>
        <v>3.751994883215501</v>
      </c>
      <c r="BR261" s="30">
        <f>BI261*(8314.4/'Config sheet'!$C$28)*(273+C261)*BQ261*((AK261^(1/BQ261))-1)</f>
        <v>69608.571617743379</v>
      </c>
      <c r="BS261" s="30">
        <f t="shared" si="296"/>
        <v>333.8741454346071</v>
      </c>
      <c r="BT261" s="30">
        <f t="shared" si="297"/>
        <v>348.25</v>
      </c>
      <c r="BU261" s="52">
        <f t="shared" si="298"/>
        <v>72.460048725300965</v>
      </c>
      <c r="BV261" s="30">
        <f t="shared" si="299"/>
        <v>1406.3653477592966</v>
      </c>
      <c r="BW261" s="65">
        <f>Coeff_Summary!$B$8+Coeff_Summary!$D$8*(BS261-273)+Coeff_Summary!$E$8*AJ261*100+Coeff_Summary!$F$8*(BS261-273)^2+Coeff_Summary!$G$8*(BS261-273)*AJ261*100+Coeff_Summary!$H$8*(AJ261*100)^2</f>
        <v>0.96514222992846754</v>
      </c>
      <c r="BX261" s="30">
        <f>BW261*(8314.4/'Config sheet'!$C$28)*(BS261/(AI261*10^5))</f>
        <v>7.1854693796605626E-2</v>
      </c>
      <c r="BY261" s="30">
        <f t="shared" si="300"/>
        <v>1.1335722536208173</v>
      </c>
      <c r="BZ261" s="30">
        <f t="shared" si="301"/>
        <v>1.0122337801902281</v>
      </c>
      <c r="CA261" s="30">
        <f>('Config sheet'!$C$132*(AJ261-AI261) - 'Config sheet'!$C$133*GERC_A_PARA!AJ261)*10^5</f>
        <v>96179.818663004015</v>
      </c>
      <c r="CB261" s="30">
        <f>('Config sheet'!$C$132*(AJ261-AI261) + 'Config sheet'!$C$133*AI261)*10^5</f>
        <v>120688.55969559056</v>
      </c>
      <c r="CC261" s="30">
        <f>'Config sheet'!$C$148</f>
        <v>386976</v>
      </c>
      <c r="CD261" s="30">
        <f t="shared" ref="CD261:CD324" si="336">BT261-BS261</f>
        <v>14.375854565392899</v>
      </c>
      <c r="CE261" s="30"/>
      <c r="CF261" s="30"/>
      <c r="CG261" s="30"/>
      <c r="CH261" s="30"/>
      <c r="CI261" s="30"/>
      <c r="CJ261" s="30"/>
      <c r="CK261" s="30"/>
      <c r="CL261" s="30"/>
      <c r="CM261" s="46">
        <f>P261+'Config sheet'!$O$9-'Config sheet'!$C$139</f>
        <v>34.798900000000003</v>
      </c>
      <c r="CN261" s="46">
        <f>Q261+'Config sheet'!$O$9+'Config sheet'!C$140</f>
        <v>63.8489</v>
      </c>
      <c r="CO261" s="27">
        <f t="shared" si="302"/>
        <v>1.8347965021882875</v>
      </c>
      <c r="CP261" s="46">
        <f>'Config sheet'!$N$47</f>
        <v>1852.7346826837274</v>
      </c>
      <c r="CQ261" s="27">
        <f>'Config sheet'!$N$42</f>
        <v>970.82423361890676</v>
      </c>
      <c r="CR261" s="27">
        <f>'Config sheet'!$N$46</f>
        <v>881.91044906482068</v>
      </c>
      <c r="CS261" s="27">
        <f t="shared" si="303"/>
        <v>1.3885239310655195</v>
      </c>
      <c r="CT261" s="27">
        <f>'Config sheet'!$N$50/100*GERC_A_PARA!CQ261</f>
        <v>274.64617569078871</v>
      </c>
      <c r="CU261" s="27">
        <f t="shared" si="304"/>
        <v>274.64617569078871</v>
      </c>
      <c r="CV261" s="27">
        <f t="shared" si="305"/>
        <v>425.2131912191316</v>
      </c>
      <c r="CW261" s="27">
        <f t="shared" si="306"/>
        <v>1245.4704093096955</v>
      </c>
      <c r="CX261" s="27">
        <f t="shared" si="307"/>
        <v>804.45219460905275</v>
      </c>
      <c r="CY261" s="27">
        <f>'Config sheet'!$N$51/100*GERC_A_PARA!CR261</f>
        <v>198.78261521921058</v>
      </c>
      <c r="CZ261" s="27">
        <f t="shared" si="308"/>
        <v>198.78261521921058</v>
      </c>
      <c r="DA261" s="27">
        <f t="shared" si="309"/>
        <v>307.75957452765692</v>
      </c>
      <c r="DB261" s="27">
        <f t="shared" si="310"/>
        <v>1080.6930642840312</v>
      </c>
      <c r="DC261" s="27">
        <f t="shared" si="311"/>
        <v>698.02212944097062</v>
      </c>
      <c r="DD261" s="50">
        <f t="shared" si="312"/>
        <v>84.490805821041405</v>
      </c>
      <c r="DE261" s="50">
        <f t="shared" si="313"/>
        <v>87.643081060667129</v>
      </c>
      <c r="DF261" s="50">
        <f t="shared" si="314"/>
        <v>54.572805310321215</v>
      </c>
      <c r="DG261" s="50">
        <f t="shared" si="315"/>
        <v>56.608867119235804</v>
      </c>
      <c r="DH261" s="27">
        <f t="shared" si="316"/>
        <v>86.06694344085426</v>
      </c>
      <c r="DI261">
        <f>'Config sheet'!$N$59</f>
        <v>71.978923438716066</v>
      </c>
      <c r="DJ261" s="21">
        <f t="shared" ref="DJ261:DJ324" si="337">AVERAGE(DD261:DG261)</f>
        <v>70.828889827816383</v>
      </c>
      <c r="DK261" s="19">
        <f>Coeff_Summary!$B$11+Coeff_Summary!$D$11*(F261)+Coeff_Summary!$E$11*CM261*100+Coeff_Summary!$F$11*(F261)^2+Coeff_Summary!$G$11*(F261)*CM261*100+Coeff_Summary!$H$11*(CM261*100)^2</f>
        <v>0.93881503312319192</v>
      </c>
      <c r="DL261" s="19">
        <f>Coeff_Summary!$B$9+Coeff_Summary!$D$9*(G261)+Coeff_Summary!$E$9*CN261*100+Coeff_Summary!$F$9*(G261)^2+Coeff_Summary!$G$9*(G261)*CN261*100+Coeff_Summary!$H$9*(CN261*100)^2</f>
        <v>0.9549045444095654</v>
      </c>
      <c r="DM261" s="30">
        <f t="shared" ref="DM261:DM324" si="338">AVERAGE(DK261:DL261)</f>
        <v>0.94685978876637866</v>
      </c>
      <c r="DN261">
        <f>DK261*8314.4*(GERC_A_PARA!F261+273)/('Config sheet'!$N$28*GERC_A_PARA!CM261*10^5)</f>
        <v>4.0152508933088416E-2</v>
      </c>
      <c r="DO261">
        <f>DL261*(8314.4/'Config sheet'!$N$28)*((GERC_A_PARA!G261+273)/(GERC_A_PARA!CN261*10^5))</f>
        <v>2.6379067509801572E-2</v>
      </c>
      <c r="DP261" s="30">
        <f t="shared" ref="DP261:DP324" si="339">CP261*AVERAGE(DD261:DE261)/100</f>
        <v>1594.5921114544942</v>
      </c>
      <c r="DQ261" s="30">
        <f t="shared" si="317"/>
        <v>39713.386630752757</v>
      </c>
      <c r="DR261" s="30">
        <f t="shared" si="318"/>
        <v>1029.9507029451072</v>
      </c>
      <c r="DS261" s="30">
        <f t="shared" si="319"/>
        <v>39044.242278936217</v>
      </c>
      <c r="DT261" s="19">
        <f>(Coeff_Summary!$B$5+Coeff_Summary!$D$5*(F261)+Coeff_Summary!$E$5*CM261*100+Coeff_Summary!$F$5*(F261)^2+Coeff_Summary!$G$5*(F261)*CM261*100+Coeff_Summary!$H$5*(CM261*100)^2+Coeff_Summary!$B$3+Coeff_Summary!$D$3*(G261)+Coeff_Summary!$E$3*CN261*100+Coeff_Summary!$F$3*(G261)^2+Coeff_Summary!$G$3*(G261)*CN261*100+Coeff_Summary!$H$3*(CN261*100)^2)/2</f>
        <v>1.4161085654442189</v>
      </c>
      <c r="DU261" s="30">
        <f t="shared" ref="DU261:DU324" si="340">DT261/(DT261-1)</f>
        <v>3.4032189746741808</v>
      </c>
      <c r="DV261" s="30">
        <f>DM261*(8314.4/'Config sheet'!$N$28)*(273+F261)*DU261*((CO261^(1/DU261))-1)</f>
        <v>93632.507999995156</v>
      </c>
      <c r="DW261" s="30">
        <f t="shared" si="320"/>
        <v>350.37056117836744</v>
      </c>
      <c r="DX261" s="30">
        <f t="shared" si="321"/>
        <v>347.4</v>
      </c>
      <c r="DY261" s="30">
        <f t="shared" si="322"/>
        <v>105.47467965051129</v>
      </c>
      <c r="DZ261" s="30">
        <f t="shared" si="323"/>
        <v>979.29348323532633</v>
      </c>
      <c r="EA261" s="65">
        <f>Coeff_Summary!$B$9+Coeff_Summary!$D$9*(DW261-273)+Coeff_Summary!$E$9*CN261*100+Coeff_Summary!$F$9*(DW261-273)^2+Coeff_Summary!$G$9*(DW261-273)*CN261*100+Coeff_Summary!$H$9*(CN261*100)^2</f>
        <v>0.95707024531304141</v>
      </c>
      <c r="EB261" s="30">
        <f>EA261*(8314.4/'Config sheet'!$C$28)*(DW261/(CM261*10^5))</f>
        <v>4.8924792438500293E-2</v>
      </c>
      <c r="EC261" s="30">
        <f t="shared" si="324"/>
        <v>1.218474106313763</v>
      </c>
      <c r="ED261" s="30">
        <f t="shared" si="325"/>
        <v>1.0171381057169993</v>
      </c>
      <c r="EE261" s="30">
        <f>('Config sheet'!$N$132*(CN261-CM261) - 'Config sheet'!$N$133*GERC_A_PARA!CN261)*10^5</f>
        <v>106105.12559052221</v>
      </c>
      <c r="EF261" s="30">
        <f>('Config sheet'!$N$132*(CN261-CM261) + 'Config sheet'!$N$133*CM261)*10^5</f>
        <v>147421.32995285967</v>
      </c>
      <c r="EG261" s="30">
        <f>'Config sheet'!$N$148</f>
        <v>386976</v>
      </c>
      <c r="EH261" s="30">
        <f t="shared" si="326"/>
        <v>2385.6588309946228</v>
      </c>
      <c r="EI261" s="30">
        <f>'Config sheet'!$E$127+'Config sheet'!$P$127</f>
        <v>3308.2</v>
      </c>
      <c r="EJ261" s="30"/>
      <c r="EK261" s="63">
        <f t="shared" si="327"/>
        <v>52703.148092419025</v>
      </c>
      <c r="EL261" s="63">
        <f t="shared" si="278"/>
        <v>52066.181868100241</v>
      </c>
      <c r="EM261" s="63">
        <f t="shared" si="279"/>
        <v>39713.386630752757</v>
      </c>
      <c r="EN261" s="63">
        <f t="shared" si="280"/>
        <v>39044.242278936217</v>
      </c>
      <c r="EO261" s="30">
        <f>BL261*(('Config sheet'!$D$8+273)/(C261+273))*(GERC_A_PARA!AI261/'Config sheet'!$D$7)*(1/GERC_A_PARA!BG261)*24*10^-3</f>
        <v>1829.1553775482253</v>
      </c>
      <c r="EP261" s="30">
        <f>BN261*(('Config sheet'!$D$8+273)/(D261+273))*(GERC_A_PARA!AJ261/'Config sheet'!$D$7)*(1/GERC_A_PARA!BH261)*24*10^-3</f>
        <v>1807.0483452987248</v>
      </c>
      <c r="EQ261" s="30">
        <f t="shared" ref="EQ261:EQ324" si="341">AVERAGE(EO261:EP261)</f>
        <v>1818.1018614234749</v>
      </c>
      <c r="ER261" s="30">
        <f>DP261*(('Config sheet'!$D$8+273)/(F261+273))*(CM261/'Config sheet'!$D$7)*(1/DK261)*24*10^-3</f>
        <v>1378.3228772009961</v>
      </c>
      <c r="ES261" s="30">
        <f>DR261*(('Config sheet'!$D$8+273)/(G261+273))*(CN261/'Config sheet'!$D$7)*(1/DL261)*24*10^-3</f>
        <v>1355.0990464853257</v>
      </c>
      <c r="ET261" s="30">
        <f t="shared" ref="ET261:ET324" si="342">AVERAGE(ER261:ES261)</f>
        <v>1366.7109618431609</v>
      </c>
      <c r="EU261">
        <f t="shared" ref="EU261:EU324" si="343">EO261/EP261</f>
        <v>1.0122337801902284</v>
      </c>
      <c r="EV261">
        <f t="shared" ref="EV261:EV324" si="344">ER261/ES261</f>
        <v>1.0171381057169993</v>
      </c>
      <c r="EW261" s="30">
        <f t="shared" ref="EW261:EW324" si="345">BV261/EQ261</f>
        <v>0.77353495840886988</v>
      </c>
      <c r="EX261" s="30">
        <f>'Config sheet'!$C$123/('Config sheet'!$F$17*10^-3)</f>
        <v>1.2841244171864261</v>
      </c>
      <c r="EY261" s="30">
        <f t="shared" ref="EY261:EY324" si="346">DZ261/ET261</f>
        <v>0.71653298361977047</v>
      </c>
      <c r="EZ261" s="30">
        <f>'Config sheet'!$N$123/('Config sheet'!$Q$17*10^-3)</f>
        <v>1.4616189626248377</v>
      </c>
      <c r="FA261" s="1" t="s">
        <v>668</v>
      </c>
      <c r="FB261" s="30">
        <f t="shared" ref="FB261:FB324" si="347">DX261-DW261</f>
        <v>-2.9705611783674613</v>
      </c>
      <c r="FC261" s="30"/>
    </row>
    <row r="262" spans="1:159" x14ac:dyDescent="0.25">
      <c r="A262" s="1">
        <v>43492</v>
      </c>
      <c r="B262" s="2">
        <v>0.95972222222222225</v>
      </c>
      <c r="C262">
        <v>22.66</v>
      </c>
      <c r="D262">
        <v>74.84</v>
      </c>
      <c r="E262">
        <v>20.14</v>
      </c>
      <c r="F262">
        <v>20.100000000000001</v>
      </c>
      <c r="G262">
        <v>73.989999999999995</v>
      </c>
      <c r="H262">
        <v>66.48</v>
      </c>
      <c r="I262">
        <v>71.62</v>
      </c>
      <c r="J262">
        <v>72.11</v>
      </c>
      <c r="K262">
        <v>72.209999999999994</v>
      </c>
      <c r="L262">
        <v>69.599999999999994</v>
      </c>
      <c r="M262">
        <v>21.86</v>
      </c>
      <c r="N262">
        <v>34.450000000000003</v>
      </c>
      <c r="O262">
        <v>33.979999999999997</v>
      </c>
      <c r="P262">
        <v>33.9</v>
      </c>
      <c r="Q262">
        <v>62.41</v>
      </c>
      <c r="R262">
        <v>3.72</v>
      </c>
      <c r="S262">
        <v>70.239999999999995</v>
      </c>
      <c r="T262">
        <v>74.81</v>
      </c>
      <c r="U262">
        <v>71.650000000000006</v>
      </c>
      <c r="V262">
        <v>71.650000000000006</v>
      </c>
      <c r="W262">
        <v>2.99</v>
      </c>
      <c r="X262">
        <v>2.41</v>
      </c>
      <c r="Y262">
        <v>3.49</v>
      </c>
      <c r="Z262">
        <v>3.52</v>
      </c>
      <c r="AA262">
        <v>4.6500000000000004</v>
      </c>
      <c r="AB262">
        <v>4.4000000000000004</v>
      </c>
      <c r="AC262">
        <v>3.77</v>
      </c>
      <c r="AD262">
        <v>1.82</v>
      </c>
      <c r="AE262">
        <v>1.66</v>
      </c>
      <c r="AF262">
        <v>2</v>
      </c>
      <c r="AH262" s="4" t="str">
        <f t="shared" si="281"/>
        <v>ON</v>
      </c>
      <c r="AI262" s="31">
        <f>M262+'Config sheet'!$D$9-'Config sheet'!$C$139</f>
        <v>22.818899999999999</v>
      </c>
      <c r="AJ262" s="31">
        <f>N262+'Config sheet'!$D$9+'Config sheet'!$C$140</f>
        <v>35.808900000000001</v>
      </c>
      <c r="AK262" s="25">
        <f t="shared" si="282"/>
        <v>1.5692649514218477</v>
      </c>
      <c r="AL262" s="46">
        <f>'Config sheet'!$C$47</f>
        <v>3546.9708798579968</v>
      </c>
      <c r="AM262" s="4">
        <f>'Config sheet'!$C$42</f>
        <v>1817.9423322060413</v>
      </c>
      <c r="AN262" s="25">
        <f>'Config sheet'!$C$46</f>
        <v>1729.0285476519553</v>
      </c>
      <c r="AO262" s="25">
        <f t="shared" si="283"/>
        <v>1.5642021461045721</v>
      </c>
      <c r="AP262" s="25">
        <f>'Config sheet'!$C$50/100*GERC_A_PARA!AM262</f>
        <v>351.771841281869</v>
      </c>
      <c r="AQ262" s="25">
        <f t="shared" si="284"/>
        <v>351.771841281869</v>
      </c>
      <c r="AR262" s="25">
        <f t="shared" si="285"/>
        <v>469.21339019452535</v>
      </c>
      <c r="AS262" s="27">
        <f t="shared" si="286"/>
        <v>2169.7141734879106</v>
      </c>
      <c r="AT262" s="25">
        <f t="shared" si="287"/>
        <v>1626.6465659617832</v>
      </c>
      <c r="AU262" s="25">
        <f>'Config sheet'!$C$51/100*GERC_A_PARA!AN262</f>
        <v>266.0974934836359</v>
      </c>
      <c r="AV262" s="25">
        <f t="shared" si="288"/>
        <v>266.0974934836359</v>
      </c>
      <c r="AW262" s="25">
        <f t="shared" si="289"/>
        <v>354.93604770848316</v>
      </c>
      <c r="AX262" s="27">
        <f t="shared" si="290"/>
        <v>1995.1260411355911</v>
      </c>
      <c r="AY262" s="25">
        <f t="shared" si="291"/>
        <v>1495.7568896077544</v>
      </c>
      <c r="AZ262" s="31">
        <f t="shared" si="328"/>
        <v>93.539863898204999</v>
      </c>
      <c r="BA262" s="31">
        <f t="shared" si="329"/>
        <v>94.861938263223522</v>
      </c>
      <c r="BB262" s="31">
        <f t="shared" si="330"/>
        <v>70.127346841243082</v>
      </c>
      <c r="BC262" s="31">
        <f t="shared" si="331"/>
        <v>71.118513213330857</v>
      </c>
      <c r="BD262" s="25">
        <f t="shared" si="292"/>
        <v>94.20090108071426</v>
      </c>
      <c r="BE262">
        <f>'Config sheet'!$D$59</f>
        <v>82.44</v>
      </c>
      <c r="BF262" s="30">
        <f t="shared" si="332"/>
        <v>82.411915554000615</v>
      </c>
      <c r="BG262" s="19">
        <f>Coeff_Summary!$B$10+Coeff_Summary!$D$10*(C262)+Coeff_Summary!$E$10*AI262*100+Coeff_Summary!$F$10*(C262)^2+Coeff_Summary!$G$10*(C262)*AI262*100+Coeff_Summary!$H$10*(AI262*100)^2</f>
        <v>0.95989906621839061</v>
      </c>
      <c r="BH262" s="19">
        <f>Coeff_Summary!$B$8+Coeff_Summary!$D$8*(D262)+Coeff_Summary!$E$8*AJ262*100+Coeff_Summary!$F$8*(D262)^2+Coeff_Summary!$G$8*(D262)*AJ262*100+Coeff_Summary!$H$8*(AJ262*100)^2</f>
        <v>0.97172302510576003</v>
      </c>
      <c r="BI262" s="30">
        <f t="shared" si="333"/>
        <v>0.96581104566207532</v>
      </c>
      <c r="BJ262" s="30">
        <f>BG262*8314.4*(GERC_A_PARA!C262+273)/('Config sheet'!$C$28*AI262*10^5)</f>
        <v>6.3146098287796673E-2</v>
      </c>
      <c r="BK262">
        <f>BH262*(8314.4/'Config sheet'!$C$28)*(BT262/(AJ262*10^5))</f>
        <v>4.792411705436065E-2</v>
      </c>
      <c r="BL262" s="30">
        <f t="shared" si="334"/>
        <v>3341.2785298967715</v>
      </c>
      <c r="BM262" s="30">
        <f t="shared" si="293"/>
        <v>52913.459746451059</v>
      </c>
      <c r="BN262" s="30">
        <f t="shared" si="294"/>
        <v>2504.9747625703581</v>
      </c>
      <c r="BO262" s="30">
        <f t="shared" si="295"/>
        <v>52269.606964880506</v>
      </c>
      <c r="BP262" s="19">
        <f>(Coeff_Summary!$B$4+Coeff_Summary!$D$4*(C262)+Coeff_Summary!$E$4*AI262*100+Coeff_Summary!$F$4*(C262)^2+Coeff_Summary!$G$4*(C262)*AI262*100+Coeff_Summary!$H$4*(AI262*100)^2+Coeff_Summary!$B$2+Coeff_Summary!$D$2*(D262)+Coeff_Summary!$E$2*AJ262*100+Coeff_Summary!$F$2*(D262)^2+Coeff_Summary!$G$2*(D262)*AJ262*100+Coeff_Summary!$H$2*(AJ262*100)^2)/2</f>
        <v>1.3639858959753006</v>
      </c>
      <c r="BQ262" s="30">
        <f t="shared" si="335"/>
        <v>3.7473592000604827</v>
      </c>
      <c r="BR262" s="30">
        <f>BI262*(8314.4/'Config sheet'!$C$28)*(273+C262)*BQ262*((AK262^(1/BQ262))-1)</f>
        <v>69419.089834059385</v>
      </c>
      <c r="BS262" s="30">
        <f t="shared" si="296"/>
        <v>333.43794575148644</v>
      </c>
      <c r="BT262" s="30">
        <f t="shared" si="297"/>
        <v>347.84000000000003</v>
      </c>
      <c r="BU262" s="52">
        <f t="shared" si="298"/>
        <v>72.399282774025366</v>
      </c>
      <c r="BV262" s="30">
        <f t="shared" si="299"/>
        <v>1409.3157628503484</v>
      </c>
      <c r="BW262" s="65">
        <f>Coeff_Summary!$B$8+Coeff_Summary!$D$8*(BS262-273)+Coeff_Summary!$E$8*AJ262*100+Coeff_Summary!$F$8*(BS262-273)^2+Coeff_Summary!$G$8*(BS262-273)*AJ262*100+Coeff_Summary!$H$8*(AJ262*100)^2</f>
        <v>0.964868614141285</v>
      </c>
      <c r="BX262" s="30">
        <f>BW262*(8314.4/'Config sheet'!$C$28)*(BS262/(AI262*10^5))</f>
        <v>7.1583277788952168E-2</v>
      </c>
      <c r="BY262" s="30">
        <f t="shared" si="300"/>
        <v>1.1336136314028766</v>
      </c>
      <c r="BZ262" s="30">
        <f t="shared" si="301"/>
        <v>1.0123179189390721</v>
      </c>
      <c r="CA262" s="30">
        <f>('Config sheet'!$C$132*(AJ262-AI262) - 'Config sheet'!$C$133*GERC_A_PARA!AJ262)*10^5</f>
        <v>96240.322702930018</v>
      </c>
      <c r="CB262" s="30">
        <f>('Config sheet'!$C$132*(AJ262-AI262) + 'Config sheet'!$C$133*AI262)*10^5</f>
        <v>120795.13452959263</v>
      </c>
      <c r="CC262" s="30">
        <f>'Config sheet'!$C$148</f>
        <v>386976</v>
      </c>
      <c r="CD262" s="30">
        <f t="shared" si="336"/>
        <v>14.402054248513593</v>
      </c>
      <c r="CE262" s="30"/>
      <c r="CF262" s="30"/>
      <c r="CG262" s="30"/>
      <c r="CH262" s="30"/>
      <c r="CI262" s="30"/>
      <c r="CJ262" s="30"/>
      <c r="CK262" s="30"/>
      <c r="CL262" s="30"/>
      <c r="CM262" s="46">
        <f>P262+'Config sheet'!$O$9-'Config sheet'!$C$139</f>
        <v>34.858899999999998</v>
      </c>
      <c r="CN262" s="46">
        <f>Q262+'Config sheet'!$O$9+'Config sheet'!C$140</f>
        <v>63.768899999999995</v>
      </c>
      <c r="CO262" s="27">
        <f t="shared" si="302"/>
        <v>1.8293434388348455</v>
      </c>
      <c r="CP262" s="46">
        <f>'Config sheet'!$N$47</f>
        <v>1852.7346826837274</v>
      </c>
      <c r="CQ262" s="27">
        <f>'Config sheet'!$N$42</f>
        <v>970.82423361890676</v>
      </c>
      <c r="CR262" s="27">
        <f>'Config sheet'!$N$46</f>
        <v>881.91044906482068</v>
      </c>
      <c r="CS262" s="27">
        <f t="shared" si="303"/>
        <v>1.3878488160338558</v>
      </c>
      <c r="CT262" s="27">
        <f>'Config sheet'!$N$50/100*GERC_A_PARA!CQ262</f>
        <v>274.64617569078871</v>
      </c>
      <c r="CU262" s="27">
        <f t="shared" si="304"/>
        <v>274.64617569078871</v>
      </c>
      <c r="CV262" s="27">
        <f t="shared" si="305"/>
        <v>424.39246321724221</v>
      </c>
      <c r="CW262" s="27">
        <f t="shared" si="306"/>
        <v>1245.4704093096955</v>
      </c>
      <c r="CX262" s="27">
        <f t="shared" si="307"/>
        <v>806.00791602147319</v>
      </c>
      <c r="CY262" s="27">
        <f>'Config sheet'!$N$51/100*GERC_A_PARA!CR262</f>
        <v>198.78261521921058</v>
      </c>
      <c r="CZ262" s="27">
        <f t="shared" si="308"/>
        <v>198.78261521921058</v>
      </c>
      <c r="DA262" s="27">
        <f t="shared" si="309"/>
        <v>307.16555038663671</v>
      </c>
      <c r="DB262" s="27">
        <f t="shared" si="310"/>
        <v>1080.6930642840312</v>
      </c>
      <c r="DC262" s="27">
        <f t="shared" si="311"/>
        <v>699.37202689962874</v>
      </c>
      <c r="DD262" s="50">
        <f t="shared" si="312"/>
        <v>84.575345120068775</v>
      </c>
      <c r="DE262" s="50">
        <f t="shared" si="313"/>
        <v>87.710437575339355</v>
      </c>
      <c r="DF262" s="50">
        <f t="shared" si="314"/>
        <v>54.733052794731577</v>
      </c>
      <c r="DG262" s="50">
        <f t="shared" si="315"/>
        <v>56.761932258682734</v>
      </c>
      <c r="DH262" s="27">
        <f t="shared" si="316"/>
        <v>86.142891347704065</v>
      </c>
      <c r="DI262">
        <f>'Config sheet'!$N$59</f>
        <v>71.978923438716066</v>
      </c>
      <c r="DJ262" s="21">
        <f t="shared" si="337"/>
        <v>70.945191937205607</v>
      </c>
      <c r="DK262" s="19">
        <f>Coeff_Summary!$B$11+Coeff_Summary!$D$11*(F262)+Coeff_Summary!$E$11*CM262*100+Coeff_Summary!$F$11*(F262)^2+Coeff_Summary!$G$11*(F262)*CM262*100+Coeff_Summary!$H$11*(CM262*100)^2</f>
        <v>0.93868355244002666</v>
      </c>
      <c r="DL262" s="19">
        <f>Coeff_Summary!$B$9+Coeff_Summary!$D$9*(G262)+Coeff_Summary!$E$9*CN262*100+Coeff_Summary!$F$9*(G262)^2+Coeff_Summary!$G$9*(G262)*CN262*100+Coeff_Summary!$H$9*(CN262*100)^2</f>
        <v>0.95464067111640305</v>
      </c>
      <c r="DM262" s="30">
        <f t="shared" si="338"/>
        <v>0.9466621117782148</v>
      </c>
      <c r="DN262">
        <f>DK262*8314.4*(GERC_A_PARA!F262+273)/('Config sheet'!$N$28*GERC_A_PARA!CM262*10^5)</f>
        <v>4.0072315021506634E-2</v>
      </c>
      <c r="DO262">
        <f>DL262*(8314.4/'Config sheet'!$N$28)*((GERC_A_PARA!G262+273)/(GERC_A_PARA!CN262*10^5))</f>
        <v>2.6373699338775303E-2</v>
      </c>
      <c r="DP262" s="30">
        <f t="shared" si="339"/>
        <v>1595.9992246654731</v>
      </c>
      <c r="DQ262" s="30">
        <f t="shared" si="317"/>
        <v>39827.976592041348</v>
      </c>
      <c r="DR262" s="30">
        <f t="shared" si="318"/>
        <v>1032.8531287688224</v>
      </c>
      <c r="DS262" s="30">
        <f t="shared" si="319"/>
        <v>39162.239453086309</v>
      </c>
      <c r="DT262" s="19">
        <f>(Coeff_Summary!$B$5+Coeff_Summary!$D$5*(F262)+Coeff_Summary!$E$5*CM262*100+Coeff_Summary!$F$5*(F262)^2+Coeff_Summary!$G$5*(F262)*CM262*100+Coeff_Summary!$H$5*(CM262*100)^2+Coeff_Summary!$B$3+Coeff_Summary!$D$3*(G262)+Coeff_Summary!$E$3*CN262*100+Coeff_Summary!$F$3*(G262)^2+Coeff_Summary!$G$3*(G262)*CN262*100+Coeff_Summary!$H$3*(CN262*100)^2)/2</f>
        <v>1.4165448248680266</v>
      </c>
      <c r="DU262" s="30">
        <f t="shared" si="340"/>
        <v>3.4007020140433357</v>
      </c>
      <c r="DV262" s="30">
        <f>DM262*(8314.4/'Config sheet'!$N$28)*(273+F262)*DU262*((CO262^(1/DU262))-1)</f>
        <v>93105.530556113939</v>
      </c>
      <c r="DW262" s="30">
        <f t="shared" si="320"/>
        <v>350.06247097452513</v>
      </c>
      <c r="DX262" s="30">
        <f t="shared" si="321"/>
        <v>346.99</v>
      </c>
      <c r="DY262" s="30">
        <f t="shared" si="322"/>
        <v>105.70137497592341</v>
      </c>
      <c r="DZ262" s="30">
        <f t="shared" si="323"/>
        <v>974.4971761833616</v>
      </c>
      <c r="EA262" s="65">
        <f>Coeff_Summary!$B$9+Coeff_Summary!$D$9*(DW262-273)+Coeff_Summary!$E$9*CN262*100+Coeff_Summary!$F$9*(DW262-273)^2+Coeff_Summary!$G$9*(DW262-273)*CN262*100+Coeff_Summary!$H$9*(CN262*100)^2</f>
        <v>0.9568881426244209</v>
      </c>
      <c r="EB262" s="30">
        <f>EA262*(8314.4/'Config sheet'!$C$28)*(DW262/(CM262*10^5))</f>
        <v>4.8788350273581658E-2</v>
      </c>
      <c r="EC262" s="30">
        <f t="shared" si="324"/>
        <v>1.2175076545339885</v>
      </c>
      <c r="ED262" s="30">
        <f t="shared" si="325"/>
        <v>1.0169994655119901</v>
      </c>
      <c r="EE262" s="30">
        <f>('Config sheet'!$N$132*(CN262-CM262) - 'Config sheet'!$N$133*GERC_A_PARA!CN262)*10^5</f>
        <v>105498.40672273783</v>
      </c>
      <c r="EF262" s="30">
        <f>('Config sheet'!$N$132*(CN262-CM262) + 'Config sheet'!$N$133*CM262)*10^5</f>
        <v>146806.23457706146</v>
      </c>
      <c r="EG262" s="30">
        <f>'Config sheet'!$N$148</f>
        <v>386976</v>
      </c>
      <c r="EH262" s="30">
        <f t="shared" si="326"/>
        <v>2383.8129390337099</v>
      </c>
      <c r="EI262" s="30">
        <f>'Config sheet'!$E$127+'Config sheet'!$P$127</f>
        <v>3308.2</v>
      </c>
      <c r="EJ262" s="30"/>
      <c r="EK262" s="63">
        <f t="shared" si="327"/>
        <v>52913.459746451059</v>
      </c>
      <c r="EL262" s="63">
        <f t="shared" si="278"/>
        <v>52269.606964880506</v>
      </c>
      <c r="EM262" s="63">
        <f t="shared" si="279"/>
        <v>39827.976592041348</v>
      </c>
      <c r="EN262" s="63">
        <f t="shared" si="280"/>
        <v>39162.239453086309</v>
      </c>
      <c r="EO262" s="30">
        <f>BL262*(('Config sheet'!$D$8+273)/(C262+273))*(GERC_A_PARA!AI262/'Config sheet'!$D$7)*(1/GERC_A_PARA!BG262)*24*10^-3</f>
        <v>1836.4546131130373</v>
      </c>
      <c r="EP262" s="30">
        <f>BN262*(('Config sheet'!$D$8+273)/(D262+273))*(GERC_A_PARA!AJ262/'Config sheet'!$D$7)*(1/GERC_A_PARA!BH262)*24*10^-3</f>
        <v>1814.1085707913537</v>
      </c>
      <c r="EQ262" s="30">
        <f t="shared" si="341"/>
        <v>1825.2815919521954</v>
      </c>
      <c r="ER262" s="30">
        <f>DP262*(('Config sheet'!$D$8+273)/(F262+273))*(CM262/'Config sheet'!$D$7)*(1/DK262)*24*10^-3</f>
        <v>1382.299923193325</v>
      </c>
      <c r="ES262" s="30">
        <f>DR262*(('Config sheet'!$D$8+273)/(G262+273))*(CN262/'Config sheet'!$D$7)*(1/DL262)*24*10^-3</f>
        <v>1359.1943457880102</v>
      </c>
      <c r="ET262" s="30">
        <f t="shared" si="342"/>
        <v>1370.7471344906676</v>
      </c>
      <c r="EU262">
        <f t="shared" si="343"/>
        <v>1.0123179189390721</v>
      </c>
      <c r="EV262">
        <f t="shared" si="344"/>
        <v>1.0169994655119898</v>
      </c>
      <c r="EW262" s="30">
        <f t="shared" si="345"/>
        <v>0.77210868123807752</v>
      </c>
      <c r="EX262" s="30">
        <f>'Config sheet'!$C$123/('Config sheet'!$F$17*10^-3)</f>
        <v>1.2841244171864261</v>
      </c>
      <c r="EY262" s="30">
        <f t="shared" si="346"/>
        <v>0.71092410238410475</v>
      </c>
      <c r="EZ262" s="30">
        <f>'Config sheet'!$N$123/('Config sheet'!$Q$17*10^-3)</f>
        <v>1.4616189626248377</v>
      </c>
      <c r="FA262" s="1" t="s">
        <v>669</v>
      </c>
      <c r="FB262" s="30">
        <f t="shared" si="347"/>
        <v>-3.0724709745251175</v>
      </c>
      <c r="FC262" s="30"/>
    </row>
    <row r="263" spans="1:159" x14ac:dyDescent="0.25">
      <c r="A263" s="1">
        <v>43493</v>
      </c>
      <c r="B263" s="2">
        <v>1.3888888888888889E-3</v>
      </c>
      <c r="C263">
        <v>22.75</v>
      </c>
      <c r="D263">
        <v>74.91</v>
      </c>
      <c r="E263">
        <v>19.690000000000001</v>
      </c>
      <c r="F263">
        <v>19.670000000000002</v>
      </c>
      <c r="G263">
        <v>73.84</v>
      </c>
      <c r="H263">
        <v>66.66</v>
      </c>
      <c r="I263">
        <v>71.790000000000006</v>
      </c>
      <c r="J263">
        <v>72.25</v>
      </c>
      <c r="K263">
        <v>72.34</v>
      </c>
      <c r="L263">
        <v>69.78</v>
      </c>
      <c r="M263">
        <v>21.77</v>
      </c>
      <c r="N263">
        <v>34.32</v>
      </c>
      <c r="O263">
        <v>33.86</v>
      </c>
      <c r="P263">
        <v>33.78</v>
      </c>
      <c r="Q263">
        <v>62.44</v>
      </c>
      <c r="R263">
        <v>3.71</v>
      </c>
      <c r="S263">
        <v>69.95</v>
      </c>
      <c r="T263">
        <v>74.83</v>
      </c>
      <c r="U263">
        <v>71.62</v>
      </c>
      <c r="V263">
        <v>71.62</v>
      </c>
      <c r="W263">
        <v>3</v>
      </c>
      <c r="X263">
        <v>2.4500000000000002</v>
      </c>
      <c r="Y263">
        <v>3.53</v>
      </c>
      <c r="Z263">
        <v>3.54</v>
      </c>
      <c r="AA263">
        <v>4.63</v>
      </c>
      <c r="AB263">
        <v>4.45</v>
      </c>
      <c r="AC263">
        <v>3.8</v>
      </c>
      <c r="AD263">
        <v>1.49</v>
      </c>
      <c r="AE263">
        <v>1.81</v>
      </c>
      <c r="AF263">
        <v>1.96</v>
      </c>
      <c r="AH263" s="4" t="str">
        <f t="shared" si="281"/>
        <v>ON</v>
      </c>
      <c r="AI263" s="31">
        <f>M263+'Config sheet'!$D$9-'Config sheet'!$C$139</f>
        <v>22.728899999999999</v>
      </c>
      <c r="AJ263" s="31">
        <f>N263+'Config sheet'!$D$9+'Config sheet'!$C$140</f>
        <v>35.678899999999999</v>
      </c>
      <c r="AK263" s="25">
        <f t="shared" si="282"/>
        <v>1.5697592052409048</v>
      </c>
      <c r="AL263" s="46">
        <f>'Config sheet'!$C$47</f>
        <v>3546.9708798579968</v>
      </c>
      <c r="AM263" s="4">
        <f>'Config sheet'!$C$42</f>
        <v>1817.9423322060413</v>
      </c>
      <c r="AN263" s="25">
        <f>'Config sheet'!$C$46</f>
        <v>1729.0285476519553</v>
      </c>
      <c r="AO263" s="25">
        <f t="shared" si="283"/>
        <v>1.5630270825331536</v>
      </c>
      <c r="AP263" s="25">
        <f>'Config sheet'!$C$50/100*GERC_A_PARA!AM263</f>
        <v>351.771841281869</v>
      </c>
      <c r="AQ263" s="25">
        <f t="shared" si="284"/>
        <v>351.771841281869</v>
      </c>
      <c r="AR263" s="25">
        <f t="shared" si="285"/>
        <v>469.40958346566845</v>
      </c>
      <c r="AS263" s="27">
        <f t="shared" si="286"/>
        <v>2169.7141734879106</v>
      </c>
      <c r="AT263" s="25">
        <f t="shared" si="287"/>
        <v>1625.9666967771502</v>
      </c>
      <c r="AU263" s="25">
        <f>'Config sheet'!$C$51/100*GERC_A_PARA!AN263</f>
        <v>266.0974934836359</v>
      </c>
      <c r="AV263" s="25">
        <f t="shared" si="288"/>
        <v>266.0974934836359</v>
      </c>
      <c r="AW263" s="25">
        <f t="shared" si="289"/>
        <v>355.0844579322785</v>
      </c>
      <c r="AX263" s="27">
        <f t="shared" si="290"/>
        <v>1995.1260411355911</v>
      </c>
      <c r="AY263" s="25">
        <f t="shared" si="291"/>
        <v>1495.1317267492536</v>
      </c>
      <c r="AZ263" s="31">
        <f t="shared" si="328"/>
        <v>93.529071846792405</v>
      </c>
      <c r="BA263" s="31">
        <f t="shared" si="329"/>
        <v>94.853354817681407</v>
      </c>
      <c r="BB263" s="31">
        <f t="shared" si="330"/>
        <v>70.089949110160603</v>
      </c>
      <c r="BC263" s="31">
        <f t="shared" si="331"/>
        <v>71.082356328625309</v>
      </c>
      <c r="BD263" s="25">
        <f t="shared" si="292"/>
        <v>94.191213332236913</v>
      </c>
      <c r="BE263">
        <f>'Config sheet'!$D$59</f>
        <v>82.44</v>
      </c>
      <c r="BF263" s="30">
        <f t="shared" si="332"/>
        <v>82.388683025814942</v>
      </c>
      <c r="BG263" s="19">
        <f>Coeff_Summary!$B$10+Coeff_Summary!$D$10*(C263)+Coeff_Summary!$E$10*AI263*100+Coeff_Summary!$F$10*(C263)^2+Coeff_Summary!$G$10*(C263)*AI263*100+Coeff_Summary!$H$10*(AI263*100)^2</f>
        <v>0.96009507516634285</v>
      </c>
      <c r="BH263" s="19">
        <f>Coeff_Summary!$B$8+Coeff_Summary!$D$8*(D263)+Coeff_Summary!$E$8*AJ263*100+Coeff_Summary!$F$8*(D263)^2+Coeff_Summary!$G$8*(D263)*AJ263*100+Coeff_Summary!$H$8*(AJ263*100)^2</f>
        <v>0.97184169317192537</v>
      </c>
      <c r="BI263" s="30">
        <f t="shared" si="333"/>
        <v>0.96596838416913411</v>
      </c>
      <c r="BJ263" s="30">
        <f>BG263*8314.4*(GERC_A_PARA!C263+273)/('Config sheet'!$C$28*AI263*10^5)</f>
        <v>6.3428386224742228E-2</v>
      </c>
      <c r="BK263">
        <f>BH263*(8314.4/'Config sheet'!$C$28)*(BT263/(AJ263*10^5))</f>
        <v>4.8114288395107105E-2</v>
      </c>
      <c r="BL263" s="30">
        <f t="shared" si="334"/>
        <v>3340.934908279366</v>
      </c>
      <c r="BM263" s="30">
        <f t="shared" si="293"/>
        <v>52672.551000140847</v>
      </c>
      <c r="BN263" s="30">
        <f t="shared" si="294"/>
        <v>2503.6702821689619</v>
      </c>
      <c r="BO263" s="30">
        <f t="shared" si="295"/>
        <v>52035.899639816103</v>
      </c>
      <c r="BP263" s="19">
        <f>(Coeff_Summary!$B$4+Coeff_Summary!$D$4*(C263)+Coeff_Summary!$E$4*AI263*100+Coeff_Summary!$F$4*(C263)^2+Coeff_Summary!$G$4*(C263)*AI263*100+Coeff_Summary!$H$4*(AI263*100)^2+Coeff_Summary!$B$2+Coeff_Summary!$D$2*(D263)+Coeff_Summary!$E$2*AJ263*100+Coeff_Summary!$F$2*(D263)^2+Coeff_Summary!$G$2*(D263)*AJ263*100+Coeff_Summary!$H$2*(AJ263*100)^2)/2</f>
        <v>1.3636069019368173</v>
      </c>
      <c r="BQ263" s="30">
        <f t="shared" si="335"/>
        <v>3.7502228221557972</v>
      </c>
      <c r="BR263" s="30">
        <f>BI263*(8314.4/'Config sheet'!$C$28)*(273+C263)*BQ263*((AK263^(1/BQ263))-1)</f>
        <v>69499.792017362633</v>
      </c>
      <c r="BS263" s="30">
        <f t="shared" si="296"/>
        <v>333.53682789564795</v>
      </c>
      <c r="BT263" s="30">
        <f t="shared" si="297"/>
        <v>347.90999999999997</v>
      </c>
      <c r="BU263" s="52">
        <f t="shared" si="298"/>
        <v>72.444071885828123</v>
      </c>
      <c r="BV263" s="30">
        <f t="shared" si="299"/>
        <v>1403.6618733134303</v>
      </c>
      <c r="BW263" s="65">
        <f>Coeff_Summary!$B$8+Coeff_Summary!$D$8*(BS263-273)+Coeff_Summary!$E$8*AJ263*100+Coeff_Summary!$F$8*(BS263-273)^2+Coeff_Summary!$G$8*(BS263-273)*AJ263*100+Coeff_Summary!$H$8*(AJ263*100)^2</f>
        <v>0.9650285143199302</v>
      </c>
      <c r="BX263" s="30">
        <f>BW263*(8314.4/'Config sheet'!$C$28)*(BS263/(AI263*10^5))</f>
        <v>7.1899953039924205E-2</v>
      </c>
      <c r="BY263" s="30">
        <f t="shared" si="300"/>
        <v>1.1335611280596853</v>
      </c>
      <c r="BZ263" s="30">
        <f t="shared" si="301"/>
        <v>1.0122348487242758</v>
      </c>
      <c r="CA263" s="30">
        <f>('Config sheet'!$C$132*(AJ263-AI263) - 'Config sheet'!$C$133*GERC_A_PARA!AJ263)*10^5</f>
        <v>95952.235749150001</v>
      </c>
      <c r="CB263" s="30">
        <f>('Config sheet'!$C$132*(AJ263-AI263) + 'Config sheet'!$C$133*AI263)*10^5</f>
        <v>120414.90598766047</v>
      </c>
      <c r="CC263" s="30">
        <f>'Config sheet'!$C$148</f>
        <v>386976</v>
      </c>
      <c r="CD263" s="30">
        <f t="shared" si="336"/>
        <v>14.373172104352022</v>
      </c>
      <c r="CE263" s="30"/>
      <c r="CF263" s="30"/>
      <c r="CG263" s="30"/>
      <c r="CH263" s="30"/>
      <c r="CI263" s="30"/>
      <c r="CJ263" s="30"/>
      <c r="CK263" s="30"/>
      <c r="CL263" s="30"/>
      <c r="CM263" s="46">
        <f>P263+'Config sheet'!$O$9-'Config sheet'!$C$139</f>
        <v>34.738900000000001</v>
      </c>
      <c r="CN263" s="46">
        <f>Q263+'Config sheet'!$O$9+'Config sheet'!C$140</f>
        <v>63.798899999999996</v>
      </c>
      <c r="CO263" s="27">
        <f t="shared" si="302"/>
        <v>1.8365261997357427</v>
      </c>
      <c r="CP263" s="46">
        <f>'Config sheet'!$N$47</f>
        <v>1852.7346826837274</v>
      </c>
      <c r="CQ263" s="27">
        <f>'Config sheet'!$N$42</f>
        <v>970.82423361890676</v>
      </c>
      <c r="CR263" s="27">
        <f>'Config sheet'!$N$46</f>
        <v>881.91044906482068</v>
      </c>
      <c r="CS263" s="27">
        <f t="shared" si="303"/>
        <v>1.3876607581811371</v>
      </c>
      <c r="CT263" s="27">
        <f>'Config sheet'!$N$50/100*GERC_A_PARA!CQ263</f>
        <v>274.64617569078871</v>
      </c>
      <c r="CU263" s="27">
        <f t="shared" si="304"/>
        <v>274.64617569078871</v>
      </c>
      <c r="CV263" s="27">
        <f t="shared" si="305"/>
        <v>425.6177332392482</v>
      </c>
      <c r="CW263" s="27">
        <f t="shared" si="306"/>
        <v>1245.4704093096955</v>
      </c>
      <c r="CX263" s="27">
        <f t="shared" si="307"/>
        <v>803.68757722946737</v>
      </c>
      <c r="CY263" s="27">
        <f>'Config sheet'!$N$51/100*GERC_A_PARA!CR263</f>
        <v>198.78261521921058</v>
      </c>
      <c r="CZ263" s="27">
        <f t="shared" si="308"/>
        <v>198.78261521921058</v>
      </c>
      <c r="DA263" s="27">
        <f t="shared" si="309"/>
        <v>308.0523727817108</v>
      </c>
      <c r="DB263" s="27">
        <f t="shared" si="310"/>
        <v>1080.6930642840312</v>
      </c>
      <c r="DC263" s="27">
        <f t="shared" si="311"/>
        <v>697.35867192903595</v>
      </c>
      <c r="DD263" s="50">
        <f t="shared" si="312"/>
        <v>84.449135866161058</v>
      </c>
      <c r="DE263" s="50">
        <f t="shared" si="313"/>
        <v>87.609880608811238</v>
      </c>
      <c r="DF263" s="50">
        <f t="shared" si="314"/>
        <v>54.494045700382848</v>
      </c>
      <c r="DG263" s="50">
        <f t="shared" si="315"/>
        <v>56.533637540922243</v>
      </c>
      <c r="DH263" s="27">
        <f t="shared" si="316"/>
        <v>86.029508237486141</v>
      </c>
      <c r="DI263">
        <f>'Config sheet'!$N$59</f>
        <v>71.978923438716066</v>
      </c>
      <c r="DJ263" s="21">
        <f t="shared" si="337"/>
        <v>70.771674929069349</v>
      </c>
      <c r="DK263" s="19">
        <f>Coeff_Summary!$B$11+Coeff_Summary!$D$11*(F263)+Coeff_Summary!$E$11*CM263*100+Coeff_Summary!$F$11*(F263)^2+Coeff_Summary!$G$11*(F263)*CM263*100+Coeff_Summary!$H$11*(CM263*100)^2</f>
        <v>0.93850138380678749</v>
      </c>
      <c r="DL263" s="19">
        <f>Coeff_Summary!$B$9+Coeff_Summary!$D$9*(G263)+Coeff_Summary!$E$9*CN263*100+Coeff_Summary!$F$9*(G263)^2+Coeff_Summary!$G$9*(G263)*CN263*100+Coeff_Summary!$H$9*(CN263*100)^2</f>
        <v>0.95451324707731933</v>
      </c>
      <c r="DM263" s="30">
        <f t="shared" si="338"/>
        <v>0.94650731544205335</v>
      </c>
      <c r="DN263">
        <f>DK263*8314.4*(GERC_A_PARA!F263+273)/('Config sheet'!$N$28*GERC_A_PARA!CM263*10^5)</f>
        <v>4.0143954064630769E-2</v>
      </c>
      <c r="DO263">
        <f>DL263*(8314.4/'Config sheet'!$N$28)*((GERC_A_PARA!G263+273)/(GERC_A_PARA!CN263*10^5))</f>
        <v>2.6346384850541638E-2</v>
      </c>
      <c r="DP263" s="30">
        <f t="shared" si="339"/>
        <v>1593.8985364581602</v>
      </c>
      <c r="DQ263" s="30">
        <f t="shared" si="317"/>
        <v>39704.572546391995</v>
      </c>
      <c r="DR263" s="30">
        <f t="shared" si="318"/>
        <v>1028.5241973959439</v>
      </c>
      <c r="DS263" s="30">
        <f t="shared" si="319"/>
        <v>39038.532353891402</v>
      </c>
      <c r="DT263" s="19">
        <f>(Coeff_Summary!$B$5+Coeff_Summary!$D$5*(F263)+Coeff_Summary!$E$5*CM263*100+Coeff_Summary!$F$5*(F263)^2+Coeff_Summary!$G$5*(F263)*CM263*100+Coeff_Summary!$H$5*(CM263*100)^2+Coeff_Summary!$B$3+Coeff_Summary!$D$3*(G263)+Coeff_Summary!$E$3*CN263*100+Coeff_Summary!$F$3*(G263)^2+Coeff_Summary!$G$3*(G263)*CN263*100+Coeff_Summary!$H$3*(CN263*100)^2)/2</f>
        <v>1.4168779589461773</v>
      </c>
      <c r="DU263" s="30">
        <f t="shared" si="340"/>
        <v>3.3987835733217766</v>
      </c>
      <c r="DV263" s="30">
        <f>DM263*(8314.4/'Config sheet'!$N$28)*(273+F263)*DU263*((CO263^(1/DU263))-1)</f>
        <v>93617.242045771185</v>
      </c>
      <c r="DW263" s="30">
        <f t="shared" si="320"/>
        <v>349.98724038844449</v>
      </c>
      <c r="DX263" s="30">
        <f t="shared" si="321"/>
        <v>346.84000000000003</v>
      </c>
      <c r="DY263" s="30">
        <f t="shared" si="322"/>
        <v>105.80993241359513</v>
      </c>
      <c r="DZ263" s="30">
        <f t="shared" si="323"/>
        <v>975.81486539418904</v>
      </c>
      <c r="EA263" s="65">
        <f>Coeff_Summary!$B$9+Coeff_Summary!$D$9*(DW263-273)+Coeff_Summary!$E$9*CN263*100+Coeff_Summary!$F$9*(DW263-273)^2+Coeff_Summary!$G$9*(DW263-273)*CN263*100+Coeff_Summary!$H$9*(CN263*100)^2</f>
        <v>0.95681954085801557</v>
      </c>
      <c r="EB263" s="30">
        <f>EA263*(8314.4/'Config sheet'!$C$28)*(DW263/(CM263*10^5))</f>
        <v>4.8942851636691119E-2</v>
      </c>
      <c r="EC263" s="30">
        <f t="shared" si="324"/>
        <v>1.2191836299407464</v>
      </c>
      <c r="ED263" s="30">
        <f t="shared" si="325"/>
        <v>1.0170610971350771</v>
      </c>
      <c r="EE263" s="30">
        <f>('Config sheet'!$N$132*(CN263-CM263) - 'Config sheet'!$N$133*GERC_A_PARA!CN263)*10^5</f>
        <v>106171.79721054532</v>
      </c>
      <c r="EF263" s="30">
        <f>('Config sheet'!$N$132*(CN263-CM263) + 'Config sheet'!$N$133*CM263)*10^5</f>
        <v>147441.93077880671</v>
      </c>
      <c r="EG263" s="30">
        <f>'Config sheet'!$N$148</f>
        <v>386976</v>
      </c>
      <c r="EH263" s="30">
        <f t="shared" si="326"/>
        <v>2379.4767387076195</v>
      </c>
      <c r="EI263" s="30">
        <f>'Config sheet'!$E$127+'Config sheet'!$P$127</f>
        <v>3308.2</v>
      </c>
      <c r="EJ263" s="30"/>
      <c r="EK263" s="63">
        <f t="shared" si="327"/>
        <v>52672.551000140847</v>
      </c>
      <c r="EL263" s="63">
        <f t="shared" si="278"/>
        <v>52035.899639816103</v>
      </c>
      <c r="EM263" s="63">
        <f t="shared" si="279"/>
        <v>39704.572546391995</v>
      </c>
      <c r="EN263" s="63">
        <f t="shared" si="280"/>
        <v>39038.532353891402</v>
      </c>
      <c r="EO263" s="30">
        <f>BL263*(('Config sheet'!$D$8+273)/(C263+273))*(GERC_A_PARA!AI263/'Config sheet'!$D$7)*(1/GERC_A_PARA!BG263)*24*10^-3</f>
        <v>1828.0934516879358</v>
      </c>
      <c r="EP263" s="30">
        <f>BN263*(('Config sheet'!$D$8+273)/(D263+273))*(GERC_A_PARA!AJ263/'Config sheet'!$D$7)*(1/GERC_A_PARA!BH263)*24*10^-3</f>
        <v>1805.9973473467066</v>
      </c>
      <c r="EQ263" s="30">
        <f t="shared" si="341"/>
        <v>1817.0453995173211</v>
      </c>
      <c r="ER263" s="30">
        <f>DP263*(('Config sheet'!$D$8+273)/(F263+273))*(CM263/'Config sheet'!$D$7)*(1/DK263)*24*10^-3</f>
        <v>1378.016968912968</v>
      </c>
      <c r="ES263" s="30">
        <f>DR263*(('Config sheet'!$D$8+273)/(G263+273))*(CN263/'Config sheet'!$D$7)*(1/DL263)*24*10^-3</f>
        <v>1354.9008735017533</v>
      </c>
      <c r="ET263" s="30">
        <f t="shared" si="342"/>
        <v>1366.4589212073606</v>
      </c>
      <c r="EU263">
        <f t="shared" si="343"/>
        <v>1.0122348487242752</v>
      </c>
      <c r="EV263">
        <f t="shared" si="344"/>
        <v>1.0170610971350775</v>
      </c>
      <c r="EW263" s="30">
        <f t="shared" si="345"/>
        <v>0.77249686424252151</v>
      </c>
      <c r="EX263" s="30">
        <f>'Config sheet'!$C$123/('Config sheet'!$F$17*10^-3)</f>
        <v>1.2841244171864261</v>
      </c>
      <c r="EY263" s="30">
        <f t="shared" si="346"/>
        <v>0.71411942960714059</v>
      </c>
      <c r="EZ263" s="30">
        <f>'Config sheet'!$N$123/('Config sheet'!$Q$17*10^-3)</f>
        <v>1.4616189626248377</v>
      </c>
      <c r="FA263" s="1" t="s">
        <v>670</v>
      </c>
      <c r="FB263" s="30">
        <f t="shared" si="347"/>
        <v>-3.1472403884444589</v>
      </c>
      <c r="FC263" s="30"/>
    </row>
    <row r="264" spans="1:159" x14ac:dyDescent="0.25">
      <c r="A264" s="1">
        <v>43493</v>
      </c>
      <c r="B264" s="2">
        <v>4.3055555555555562E-2</v>
      </c>
      <c r="C264">
        <v>22.66</v>
      </c>
      <c r="D264">
        <v>74.69</v>
      </c>
      <c r="E264">
        <v>19.079999999999998</v>
      </c>
      <c r="F264">
        <v>19.059999999999999</v>
      </c>
      <c r="G264">
        <v>73.150000000000006</v>
      </c>
      <c r="H264">
        <v>66.59</v>
      </c>
      <c r="I264">
        <v>71.77</v>
      </c>
      <c r="J264">
        <v>72.17</v>
      </c>
      <c r="K264">
        <v>72.290000000000006</v>
      </c>
      <c r="L264">
        <v>69.75</v>
      </c>
      <c r="M264">
        <v>21.83</v>
      </c>
      <c r="N264">
        <v>34.340000000000003</v>
      </c>
      <c r="O264">
        <v>33.869999999999997</v>
      </c>
      <c r="P264">
        <v>33.79</v>
      </c>
      <c r="Q264">
        <v>62.38</v>
      </c>
      <c r="R264">
        <v>3.71</v>
      </c>
      <c r="S264">
        <v>69.86</v>
      </c>
      <c r="T264">
        <v>74.63</v>
      </c>
      <c r="U264">
        <v>71.72</v>
      </c>
      <c r="V264">
        <v>71.72</v>
      </c>
      <c r="W264">
        <v>3.02</v>
      </c>
      <c r="X264">
        <v>2.4300000000000002</v>
      </c>
      <c r="Y264">
        <v>3.52</v>
      </c>
      <c r="Z264">
        <v>3.54</v>
      </c>
      <c r="AA264">
        <v>4.6100000000000003</v>
      </c>
      <c r="AB264">
        <v>4.47</v>
      </c>
      <c r="AC264">
        <v>3.8</v>
      </c>
      <c r="AD264">
        <v>1.91</v>
      </c>
      <c r="AE264">
        <v>1.35</v>
      </c>
      <c r="AF264">
        <v>2.0099999999999998</v>
      </c>
      <c r="AH264" s="4" t="str">
        <f t="shared" si="281"/>
        <v>ON</v>
      </c>
      <c r="AI264" s="31">
        <f>M264+'Config sheet'!$D$9-'Config sheet'!$C$139</f>
        <v>22.788899999999998</v>
      </c>
      <c r="AJ264" s="31">
        <f>N264+'Config sheet'!$D$9+'Config sheet'!$C$140</f>
        <v>35.698900000000002</v>
      </c>
      <c r="AK264" s="25">
        <f t="shared" si="282"/>
        <v>1.5665038681112298</v>
      </c>
      <c r="AL264" s="46">
        <f>'Config sheet'!$C$47</f>
        <v>3546.9708798579968</v>
      </c>
      <c r="AM264" s="4">
        <f>'Config sheet'!$C$42</f>
        <v>1817.9423322060413</v>
      </c>
      <c r="AN264" s="25">
        <f>'Config sheet'!$C$46</f>
        <v>1729.0285476519553</v>
      </c>
      <c r="AO264" s="25">
        <f t="shared" si="283"/>
        <v>1.5653142609035986</v>
      </c>
      <c r="AP264" s="25">
        <f>'Config sheet'!$C$50/100*GERC_A_PARA!AM264</f>
        <v>351.771841281869</v>
      </c>
      <c r="AQ264" s="25">
        <f t="shared" si="284"/>
        <v>351.771841281869</v>
      </c>
      <c r="AR264" s="25">
        <f t="shared" si="285"/>
        <v>468.5898920156863</v>
      </c>
      <c r="AS264" s="27">
        <f t="shared" si="286"/>
        <v>2169.7141734879106</v>
      </c>
      <c r="AT264" s="25">
        <f t="shared" si="287"/>
        <v>1628.8109557379457</v>
      </c>
      <c r="AU264" s="25">
        <f>'Config sheet'!$C$51/100*GERC_A_PARA!AN264</f>
        <v>266.0974934836359</v>
      </c>
      <c r="AV264" s="25">
        <f t="shared" si="288"/>
        <v>266.0974934836359</v>
      </c>
      <c r="AW264" s="25">
        <f t="shared" si="289"/>
        <v>354.46440307093599</v>
      </c>
      <c r="AX264" s="27">
        <f t="shared" si="290"/>
        <v>1995.1260411355911</v>
      </c>
      <c r="AY264" s="25">
        <f t="shared" si="291"/>
        <v>1497.747119684303</v>
      </c>
      <c r="AZ264" s="31">
        <f t="shared" si="328"/>
        <v>93.57416081553805</v>
      </c>
      <c r="BA264" s="31">
        <f t="shared" si="329"/>
        <v>94.889216276544218</v>
      </c>
      <c r="BB264" s="31">
        <f t="shared" si="330"/>
        <v>70.246403960812771</v>
      </c>
      <c r="BC264" s="31">
        <f t="shared" si="331"/>
        <v>71.233620050592251</v>
      </c>
      <c r="BD264" s="25">
        <f t="shared" si="292"/>
        <v>94.231688546041141</v>
      </c>
      <c r="BE264">
        <f>'Config sheet'!$D$59</f>
        <v>82.44</v>
      </c>
      <c r="BF264" s="30">
        <f t="shared" si="332"/>
        <v>82.485850275871826</v>
      </c>
      <c r="BG264" s="19">
        <f>Coeff_Summary!$B$10+Coeff_Summary!$D$10*(C264)+Coeff_Summary!$E$10*AI264*100+Coeff_Summary!$F$10*(C264)^2+Coeff_Summary!$G$10*(C264)*AI264*100+Coeff_Summary!$H$10*(AI264*100)^2</f>
        <v>0.95994781013205654</v>
      </c>
      <c r="BH264" s="19">
        <f>Coeff_Summary!$B$8+Coeff_Summary!$D$8*(D264)+Coeff_Summary!$E$8*AJ264*100+Coeff_Summary!$F$8*(D264)^2+Coeff_Summary!$G$8*(D264)*AJ264*100+Coeff_Summary!$H$8*(AJ264*100)^2</f>
        <v>0.97173193021146143</v>
      </c>
      <c r="BI264" s="30">
        <f t="shared" si="333"/>
        <v>0.96583987017175899</v>
      </c>
      <c r="BJ264" s="30">
        <f>BG264*8314.4*(GERC_A_PARA!C264+273)/('Config sheet'!$C$28*AI264*10^5)</f>
        <v>6.3232436524997646E-2</v>
      </c>
      <c r="BK264">
        <f>BH264*(8314.4/'Config sheet'!$C$28)*(BT264/(AJ264*10^5))</f>
        <v>4.805149717371187E-2</v>
      </c>
      <c r="BL264" s="30">
        <f t="shared" si="334"/>
        <v>3342.3705523265626</v>
      </c>
      <c r="BM264" s="30">
        <f t="shared" si="293"/>
        <v>52858.481121555786</v>
      </c>
      <c r="BN264" s="30">
        <f t="shared" si="294"/>
        <v>2509.1276262503188</v>
      </c>
      <c r="BO264" s="30">
        <f t="shared" si="295"/>
        <v>52217.470293995721</v>
      </c>
      <c r="BP264" s="19">
        <f>(Coeff_Summary!$B$4+Coeff_Summary!$D$4*(C264)+Coeff_Summary!$E$4*AI264*100+Coeff_Summary!$F$4*(C264)^2+Coeff_Summary!$G$4*(C264)*AI264*100+Coeff_Summary!$H$4*(AI264*100)^2+Coeff_Summary!$B$2+Coeff_Summary!$D$2*(D264)+Coeff_Summary!$E$2*AJ264*100+Coeff_Summary!$F$2*(D264)^2+Coeff_Summary!$G$2*(D264)*AJ264*100+Coeff_Summary!$H$2*(AJ264*100)^2)/2</f>
        <v>1.3639079674368619</v>
      </c>
      <c r="BQ264" s="30">
        <f t="shared" si="335"/>
        <v>3.7479475292705704</v>
      </c>
      <c r="BR264" s="30">
        <f>BI264*(8314.4/'Config sheet'!$C$28)*(273+C264)*BQ264*((AK264^(1/BQ264))-1)</f>
        <v>69132.621884377164</v>
      </c>
      <c r="BS264" s="30">
        <f t="shared" si="296"/>
        <v>333.27502128714139</v>
      </c>
      <c r="BT264" s="30">
        <f t="shared" si="297"/>
        <v>347.69</v>
      </c>
      <c r="BU264" s="52">
        <f t="shared" si="298"/>
        <v>72.294870819030152</v>
      </c>
      <c r="BV264" s="30">
        <f t="shared" si="299"/>
        <v>1404.0666399212541</v>
      </c>
      <c r="BW264" s="65">
        <f>Coeff_Summary!$B$8+Coeff_Summary!$D$8*(BS264-273)+Coeff_Summary!$E$8*AJ264*100+Coeff_Summary!$F$8*(BS264-273)^2+Coeff_Summary!$G$8*(BS264-273)*AJ264*100+Coeff_Summary!$H$8*(AJ264*100)^2</f>
        <v>0.9648775684915164</v>
      </c>
      <c r="BX264" s="30">
        <f>BW264*(8314.4/'Config sheet'!$C$28)*(BS264/(AI264*10^5))</f>
        <v>7.164315399007358E-2</v>
      </c>
      <c r="BY264" s="30">
        <f t="shared" si="300"/>
        <v>1.1330127056190682</v>
      </c>
      <c r="BZ264" s="30">
        <f t="shared" si="301"/>
        <v>1.0122757924493668</v>
      </c>
      <c r="CA264" s="30">
        <f>('Config sheet'!$C$132*(AJ264-AI264) - 'Config sheet'!$C$133*GERC_A_PARA!AJ264)*10^5</f>
        <v>95601.324985266285</v>
      </c>
      <c r="CB264" s="30">
        <f>('Config sheet'!$C$132*(AJ264-AI264) + 'Config sheet'!$C$133*AI264)*10^5</f>
        <v>120097.50125583209</v>
      </c>
      <c r="CC264" s="30">
        <f>'Config sheet'!$C$148</f>
        <v>386976</v>
      </c>
      <c r="CD264" s="30">
        <f t="shared" si="336"/>
        <v>14.414978712858613</v>
      </c>
      <c r="CE264" s="30"/>
      <c r="CF264" s="30"/>
      <c r="CG264" s="30"/>
      <c r="CH264" s="30"/>
      <c r="CI264" s="30"/>
      <c r="CJ264" s="30"/>
      <c r="CK264" s="30"/>
      <c r="CL264" s="30"/>
      <c r="CM264" s="46">
        <f>P264+'Config sheet'!$O$9-'Config sheet'!$C$139</f>
        <v>34.748899999999999</v>
      </c>
      <c r="CN264" s="46">
        <f>Q264+'Config sheet'!$O$9+'Config sheet'!C$140</f>
        <v>63.738900000000001</v>
      </c>
      <c r="CO264" s="27">
        <f t="shared" si="302"/>
        <v>1.8342710128953723</v>
      </c>
      <c r="CP264" s="46">
        <f>'Config sheet'!$N$47</f>
        <v>1852.7346826837274</v>
      </c>
      <c r="CQ264" s="27">
        <f>'Config sheet'!$N$42</f>
        <v>970.82423361890676</v>
      </c>
      <c r="CR264" s="27">
        <f>'Config sheet'!$N$46</f>
        <v>881.91044906482068</v>
      </c>
      <c r="CS264" s="27">
        <f t="shared" si="303"/>
        <v>1.3890534591170087</v>
      </c>
      <c r="CT264" s="27">
        <f>'Config sheet'!$N$50/100*GERC_A_PARA!CQ264</f>
        <v>274.64617569078871</v>
      </c>
      <c r="CU264" s="27">
        <f t="shared" si="304"/>
        <v>274.64617569078871</v>
      </c>
      <c r="CV264" s="27">
        <f t="shared" si="305"/>
        <v>425.05468161724656</v>
      </c>
      <c r="CW264" s="27">
        <f t="shared" si="306"/>
        <v>1245.4704093096955</v>
      </c>
      <c r="CX264" s="27">
        <f t="shared" si="307"/>
        <v>804.75218753376964</v>
      </c>
      <c r="CY264" s="27">
        <f>'Config sheet'!$N$51/100*GERC_A_PARA!CR264</f>
        <v>198.78261521921058</v>
      </c>
      <c r="CZ264" s="27">
        <f t="shared" si="308"/>
        <v>198.78261521921058</v>
      </c>
      <c r="DA264" s="27">
        <f t="shared" si="309"/>
        <v>307.64484890615205</v>
      </c>
      <c r="DB264" s="27">
        <f t="shared" si="310"/>
        <v>1080.6930642840312</v>
      </c>
      <c r="DC264" s="27">
        <f t="shared" si="311"/>
        <v>698.28243291398178</v>
      </c>
      <c r="DD264" s="50">
        <f t="shared" si="312"/>
        <v>84.507133143371846</v>
      </c>
      <c r="DE264" s="50">
        <f t="shared" si="313"/>
        <v>87.656089821548306</v>
      </c>
      <c r="DF264" s="50">
        <f t="shared" si="314"/>
        <v>54.603706158726979</v>
      </c>
      <c r="DG264" s="50">
        <f t="shared" si="315"/>
        <v>56.638382981451429</v>
      </c>
      <c r="DH264" s="27">
        <f t="shared" si="316"/>
        <v>86.081611482460076</v>
      </c>
      <c r="DI264">
        <f>'Config sheet'!$N$59</f>
        <v>71.978923438716066</v>
      </c>
      <c r="DJ264" s="21">
        <f t="shared" si="337"/>
        <v>70.851328026274643</v>
      </c>
      <c r="DK264" s="19">
        <f>Coeff_Summary!$B$11+Coeff_Summary!$D$11*(F264)+Coeff_Summary!$E$11*CM264*100+Coeff_Summary!$F$11*(F264)^2+Coeff_Summary!$G$11*(F264)*CM264*100+Coeff_Summary!$H$11*(CM264*100)^2</f>
        <v>0.93794868672289344</v>
      </c>
      <c r="DL264" s="19">
        <f>Coeff_Summary!$B$9+Coeff_Summary!$D$9*(G264)+Coeff_Summary!$E$9*CN264*100+Coeff_Summary!$F$9*(G264)^2+Coeff_Summary!$G$9*(G264)*CN264*100+Coeff_Summary!$H$9*(CN264*100)^2</f>
        <v>0.95402718004594267</v>
      </c>
      <c r="DM264" s="30">
        <f t="shared" si="338"/>
        <v>0.94598793338441811</v>
      </c>
      <c r="DN264">
        <f>DK264*8314.4*(GERC_A_PARA!F264+273)/('Config sheet'!$N$28*GERC_A_PARA!CM264*10^5)</f>
        <v>4.002516988105434E-2</v>
      </c>
      <c r="DO264">
        <f>DL264*(8314.4/'Config sheet'!$N$28)*((GERC_A_PARA!G264+273)/(GERC_A_PARA!CN264*10^5))</f>
        <v>2.6305320904850403E-2</v>
      </c>
      <c r="DP264" s="30">
        <f t="shared" si="339"/>
        <v>1594.8638713485957</v>
      </c>
      <c r="DQ264" s="30">
        <f t="shared" si="317"/>
        <v>39846.523477306073</v>
      </c>
      <c r="DR264" s="30">
        <f t="shared" si="318"/>
        <v>1030.5103836210169</v>
      </c>
      <c r="DS264" s="30">
        <f t="shared" si="319"/>
        <v>39174.978604081676</v>
      </c>
      <c r="DT264" s="19">
        <f>(Coeff_Summary!$B$5+Coeff_Summary!$D$5*(F264)+Coeff_Summary!$E$5*CM264*100+Coeff_Summary!$F$5*(F264)^2+Coeff_Summary!$G$5*(F264)*CM264*100+Coeff_Summary!$H$5*(CM264*100)^2+Coeff_Summary!$B$3+Coeff_Summary!$D$3*(G264)+Coeff_Summary!$E$3*CN264*100+Coeff_Summary!$F$3*(G264)^2+Coeff_Summary!$G$3*(G264)*CN264*100+Coeff_Summary!$H$3*(CN264*100)^2)/2</f>
        <v>1.4180272727949228</v>
      </c>
      <c r="DU264" s="30">
        <f t="shared" si="340"/>
        <v>3.3921884170714942</v>
      </c>
      <c r="DV264" s="30">
        <f>DM264*(8314.4/'Config sheet'!$N$28)*(273+F264)*DU264*((CO264^(1/DU264))-1)</f>
        <v>93181.426703697885</v>
      </c>
      <c r="DW264" s="30">
        <f t="shared" si="320"/>
        <v>349.25271420017515</v>
      </c>
      <c r="DX264" s="30">
        <f t="shared" si="321"/>
        <v>346.15</v>
      </c>
      <c r="DY264" s="30">
        <f t="shared" si="322"/>
        <v>105.73620669287324</v>
      </c>
      <c r="DZ264" s="30">
        <f t="shared" si="323"/>
        <v>975.42428751293119</v>
      </c>
      <c r="EA264" s="65">
        <f>Coeff_Summary!$B$9+Coeff_Summary!$D$9*(DW264-273)+Coeff_Summary!$E$9*CN264*100+Coeff_Summary!$F$9*(DW264-273)^2+Coeff_Summary!$G$9*(DW264-273)*CN264*100+Coeff_Summary!$H$9*(CN264*100)^2</f>
        <v>0.95631886835255231</v>
      </c>
      <c r="EB264" s="30">
        <f>EA264*(8314.4/'Config sheet'!$C$28)*(DW264/(CM264*10^5))</f>
        <v>4.8800529903036453E-2</v>
      </c>
      <c r="EC264" s="30">
        <f t="shared" si="324"/>
        <v>1.2192460406304453</v>
      </c>
      <c r="ED264" s="30">
        <f t="shared" si="325"/>
        <v>1.0171421886406449</v>
      </c>
      <c r="EE264" s="30">
        <f>('Config sheet'!$N$132*(CN264-CM264) - 'Config sheet'!$N$133*GERC_A_PARA!CN264)*10^5</f>
        <v>105876.81428466699</v>
      </c>
      <c r="EF264" s="30">
        <f>('Config sheet'!$N$132*(CN264-CM264) + 'Config sheet'!$N$133*CM264)*10^5</f>
        <v>147126.00658289384</v>
      </c>
      <c r="EG264" s="30">
        <f>'Config sheet'!$N$148</f>
        <v>386976</v>
      </c>
      <c r="EH264" s="30">
        <f t="shared" si="326"/>
        <v>2379.4909274341853</v>
      </c>
      <c r="EI264" s="30">
        <f>'Config sheet'!$E$127+'Config sheet'!$P$127</f>
        <v>3308.2</v>
      </c>
      <c r="EJ264" s="30"/>
      <c r="EK264" s="63">
        <f t="shared" si="327"/>
        <v>52858.481121555786</v>
      </c>
      <c r="EL264" s="63">
        <f t="shared" si="278"/>
        <v>52217.470293995721</v>
      </c>
      <c r="EM264" s="63">
        <f t="shared" si="279"/>
        <v>39846.523477306073</v>
      </c>
      <c r="EN264" s="63">
        <f t="shared" si="280"/>
        <v>39174.978604081676</v>
      </c>
      <c r="EO264" s="30">
        <f>BL264*(('Config sheet'!$D$8+273)/(C264+273))*(GERC_A_PARA!AI264/'Config sheet'!$D$7)*(1/GERC_A_PARA!BG264)*24*10^-3</f>
        <v>1834.5464833140149</v>
      </c>
      <c r="EP264" s="30">
        <f>BN264*(('Config sheet'!$D$8+273)/(D264+273))*(GERC_A_PARA!AJ264/'Config sheet'!$D$7)*(1/GERC_A_PARA!BH264)*24*10^-3</f>
        <v>1812.2990760008497</v>
      </c>
      <c r="EQ264" s="30">
        <f t="shared" si="341"/>
        <v>1823.4227796574323</v>
      </c>
      <c r="ER264" s="30">
        <f>DP264*(('Config sheet'!$D$8+273)/(F264+273))*(CM264/'Config sheet'!$D$7)*(1/DK264)*24*10^-3</f>
        <v>1382.9436254416091</v>
      </c>
      <c r="ES264" s="30">
        <f>DR264*(('Config sheet'!$D$8+273)/(G264+273))*(CN264/'Config sheet'!$D$7)*(1/DL264)*24*10^-3</f>
        <v>1359.6364804116895</v>
      </c>
      <c r="ET264" s="30">
        <f t="shared" si="342"/>
        <v>1371.2900529266494</v>
      </c>
      <c r="EU264">
        <f t="shared" si="343"/>
        <v>1.0122757924493666</v>
      </c>
      <c r="EV264">
        <f t="shared" si="344"/>
        <v>1.0171421886406449</v>
      </c>
      <c r="EW264" s="30">
        <f t="shared" si="345"/>
        <v>0.77001705560848432</v>
      </c>
      <c r="EX264" s="30">
        <f>'Config sheet'!$C$123/('Config sheet'!$F$17*10^-3)</f>
        <v>1.2841244171864261</v>
      </c>
      <c r="EY264" s="30">
        <f t="shared" si="346"/>
        <v>0.71131872168922294</v>
      </c>
      <c r="EZ264" s="30">
        <f>'Config sheet'!$N$123/('Config sheet'!$Q$17*10^-3)</f>
        <v>1.4616189626248377</v>
      </c>
      <c r="FA264" s="1" t="s">
        <v>671</v>
      </c>
      <c r="FB264" s="30">
        <f t="shared" si="347"/>
        <v>-3.1027142001751713</v>
      </c>
      <c r="FC264" s="30"/>
    </row>
    <row r="265" spans="1:159" x14ac:dyDescent="0.25">
      <c r="A265" s="1">
        <v>43493</v>
      </c>
      <c r="B265" s="29">
        <v>8.4722222222222213E-2</v>
      </c>
      <c r="C265">
        <v>22.82</v>
      </c>
      <c r="D265">
        <v>74.92</v>
      </c>
      <c r="E265">
        <v>19.309999999999999</v>
      </c>
      <c r="F265">
        <v>19.29</v>
      </c>
      <c r="G265">
        <v>73.58</v>
      </c>
      <c r="H265">
        <v>66.47</v>
      </c>
      <c r="I265">
        <v>71.63</v>
      </c>
      <c r="J265">
        <v>72.12</v>
      </c>
      <c r="K265">
        <v>72.209999999999994</v>
      </c>
      <c r="L265">
        <v>69.61</v>
      </c>
      <c r="M265">
        <v>21.77</v>
      </c>
      <c r="N265">
        <v>34.28</v>
      </c>
      <c r="O265">
        <v>33.799999999999997</v>
      </c>
      <c r="P265">
        <v>33.729999999999997</v>
      </c>
      <c r="Q265">
        <v>62.37</v>
      </c>
      <c r="R265">
        <v>3.72</v>
      </c>
      <c r="S265">
        <v>69.75</v>
      </c>
      <c r="T265">
        <v>74.62</v>
      </c>
      <c r="U265">
        <v>71.48</v>
      </c>
      <c r="V265">
        <v>71.48</v>
      </c>
      <c r="W265">
        <v>2.99</v>
      </c>
      <c r="X265">
        <v>2.44</v>
      </c>
      <c r="Y265">
        <v>3.5</v>
      </c>
      <c r="Z265">
        <v>3.54</v>
      </c>
      <c r="AA265">
        <v>4.62</v>
      </c>
      <c r="AB265">
        <v>4.4400000000000004</v>
      </c>
      <c r="AC265">
        <v>3.79</v>
      </c>
      <c r="AD265">
        <v>1.95</v>
      </c>
      <c r="AE265">
        <v>1.54</v>
      </c>
      <c r="AF265">
        <v>1.98</v>
      </c>
      <c r="AH265" s="4" t="str">
        <f t="shared" si="281"/>
        <v>ON</v>
      </c>
      <c r="AI265" s="31">
        <f>M265+'Config sheet'!$D$9-'Config sheet'!$C$139</f>
        <v>22.728899999999999</v>
      </c>
      <c r="AJ265" s="31">
        <f>N265+'Config sheet'!$D$9+'Config sheet'!$C$140</f>
        <v>35.6389</v>
      </c>
      <c r="AK265" s="25">
        <f t="shared" si="282"/>
        <v>1.5679993312478826</v>
      </c>
      <c r="AL265" s="46">
        <f>'Config sheet'!$C$47</f>
        <v>3546.9708798579968</v>
      </c>
      <c r="AM265" s="4">
        <f>'Config sheet'!$C$42</f>
        <v>1817.9423322060413</v>
      </c>
      <c r="AN265" s="25">
        <f>'Config sheet'!$C$46</f>
        <v>1729.0285476519553</v>
      </c>
      <c r="AO265" s="25">
        <f t="shared" si="283"/>
        <v>1.564093195923679</v>
      </c>
      <c r="AP265" s="25">
        <f>'Config sheet'!$C$50/100*GERC_A_PARA!AM265</f>
        <v>351.771841281869</v>
      </c>
      <c r="AQ265" s="25">
        <f t="shared" si="284"/>
        <v>351.771841281869</v>
      </c>
      <c r="AR265" s="25">
        <f t="shared" si="285"/>
        <v>468.98082166841823</v>
      </c>
      <c r="AS265" s="27">
        <f t="shared" si="286"/>
        <v>2169.7141734879106</v>
      </c>
      <c r="AT265" s="25">
        <f t="shared" si="287"/>
        <v>1627.4532232425586</v>
      </c>
      <c r="AU265" s="25">
        <f>'Config sheet'!$C$51/100*GERC_A_PARA!AN265</f>
        <v>266.0974934836359</v>
      </c>
      <c r="AV265" s="25">
        <f t="shared" si="288"/>
        <v>266.0974934836359</v>
      </c>
      <c r="AW265" s="25">
        <f t="shared" si="289"/>
        <v>354.76012145573145</v>
      </c>
      <c r="AX265" s="27">
        <f t="shared" si="290"/>
        <v>1995.1260411355911</v>
      </c>
      <c r="AY265" s="25">
        <f t="shared" si="291"/>
        <v>1496.4986384366148</v>
      </c>
      <c r="AZ265" s="31">
        <f t="shared" si="328"/>
        <v>93.552656852194076</v>
      </c>
      <c r="BA265" s="31">
        <f t="shared" si="329"/>
        <v>94.872113124303198</v>
      </c>
      <c r="BB265" s="31">
        <f t="shared" si="330"/>
        <v>70.171718836244509</v>
      </c>
      <c r="BC265" s="31">
        <f t="shared" si="331"/>
        <v>71.161412957806903</v>
      </c>
      <c r="BD265" s="25">
        <f t="shared" si="292"/>
        <v>94.21238498824863</v>
      </c>
      <c r="BE265">
        <f>'Config sheet'!$D$59</f>
        <v>82.44</v>
      </c>
      <c r="BF265" s="30">
        <f t="shared" si="332"/>
        <v>82.439475442637161</v>
      </c>
      <c r="BG265" s="19">
        <f>Coeff_Summary!$B$10+Coeff_Summary!$D$10*(C265)+Coeff_Summary!$E$10*AI265*100+Coeff_Summary!$F$10*(C265)^2+Coeff_Summary!$G$10*(C265)*AI265*100+Coeff_Summary!$H$10*(AI265*100)^2</f>
        <v>0.96013373765204735</v>
      </c>
      <c r="BH265" s="19">
        <f>Coeff_Summary!$B$8+Coeff_Summary!$D$8*(D265)+Coeff_Summary!$E$8*AJ265*100+Coeff_Summary!$F$8*(D265)^2+Coeff_Summary!$G$8*(D265)*AJ265*100+Coeff_Summary!$H$8*(AJ265*100)^2</f>
        <v>0.97187314801311053</v>
      </c>
      <c r="BI265" s="30">
        <f t="shared" si="333"/>
        <v>0.966003442832579</v>
      </c>
      <c r="BJ265" s="30">
        <f>BG265*8314.4*(GERC_A_PARA!C265+273)/('Config sheet'!$C$28*AI265*10^5)</f>
        <v>6.3445953690327378E-2</v>
      </c>
      <c r="BK265">
        <f>BH265*(8314.4/'Config sheet'!$C$28)*(BT265/(AJ265*10^5))</f>
        <v>4.8171233960100014E-2</v>
      </c>
      <c r="BL265" s="30">
        <f t="shared" si="334"/>
        <v>3341.6858607528861</v>
      </c>
      <c r="BM265" s="30">
        <f t="shared" si="293"/>
        <v>52669.802664852075</v>
      </c>
      <c r="BN265" s="30">
        <f t="shared" si="294"/>
        <v>2506.5225141631636</v>
      </c>
      <c r="BO265" s="30">
        <f t="shared" si="295"/>
        <v>52033.595739716846</v>
      </c>
      <c r="BP265" s="19">
        <f>(Coeff_Summary!$B$4+Coeff_Summary!$D$4*(C265)+Coeff_Summary!$E$4*AI265*100+Coeff_Summary!$F$4*(C265)^2+Coeff_Summary!$G$4*(C265)*AI265*100+Coeff_Summary!$H$4*(AI265*100)^2+Coeff_Summary!$B$2+Coeff_Summary!$D$2*(D265)+Coeff_Summary!$E$2*AJ265*100+Coeff_Summary!$F$2*(D265)^2+Coeff_Summary!$G$2*(D265)*AJ265*100+Coeff_Summary!$H$2*(AJ265*100)^2)/2</f>
        <v>1.3635186836832769</v>
      </c>
      <c r="BQ265" s="30">
        <f t="shared" si="335"/>
        <v>3.7508902427454611</v>
      </c>
      <c r="BR265" s="30">
        <f>BI265*(8314.4/'Config sheet'!$C$28)*(273+C265)*BQ265*((AK265^(1/BQ265))-1)</f>
        <v>69334.493383577472</v>
      </c>
      <c r="BS265" s="30">
        <f t="shared" si="296"/>
        <v>333.50887998550445</v>
      </c>
      <c r="BT265" s="30">
        <f t="shared" si="297"/>
        <v>347.92</v>
      </c>
      <c r="BU265" s="52">
        <f t="shared" si="298"/>
        <v>72.339500931870347</v>
      </c>
      <c r="BV265" s="30">
        <f t="shared" si="299"/>
        <v>1402.2744748097318</v>
      </c>
      <c r="BW265" s="65">
        <f>Coeff_Summary!$B$8+Coeff_Summary!$D$8*(BS265-273)+Coeff_Summary!$E$8*AJ265*100+Coeff_Summary!$F$8*(BS265-273)^2+Coeff_Summary!$G$8*(BS265-273)*AJ265*100+Coeff_Summary!$H$8*(AJ265*100)^2</f>
        <v>0.96504783489220081</v>
      </c>
      <c r="BX265" s="30">
        <f>BW265*(8314.4/'Config sheet'!$C$28)*(BS265/(AI265*10^5))</f>
        <v>7.1895367726314371E-2</v>
      </c>
      <c r="BY265" s="30">
        <f t="shared" si="300"/>
        <v>1.1331749866544309</v>
      </c>
      <c r="BZ265" s="30">
        <f t="shared" si="301"/>
        <v>1.0122268491364248</v>
      </c>
      <c r="CA265" s="30">
        <f>('Config sheet'!$C$132*(AJ265-AI265) - 'Config sheet'!$C$133*GERC_A_PARA!AJ265)*10^5</f>
        <v>95626.454509307732</v>
      </c>
      <c r="CB265" s="30">
        <f>('Config sheet'!$C$132*(AJ265-AI265) + 'Config sheet'!$C$133*AI265)*10^5</f>
        <v>120072.37173179055</v>
      </c>
      <c r="CC265" s="30">
        <f>'Config sheet'!$C$148</f>
        <v>386976</v>
      </c>
      <c r="CD265" s="30">
        <f t="shared" si="336"/>
        <v>14.411120014495566</v>
      </c>
      <c r="CE265" s="30"/>
      <c r="CF265" s="30"/>
      <c r="CG265" s="30"/>
      <c r="CH265" s="30"/>
      <c r="CI265" s="30"/>
      <c r="CJ265" s="30"/>
      <c r="CK265" s="30"/>
      <c r="CL265" s="30"/>
      <c r="CM265" s="46">
        <f>P265+'Config sheet'!$O$9-'Config sheet'!$C$139</f>
        <v>34.688899999999997</v>
      </c>
      <c r="CN265" s="46">
        <f>Q265+'Config sheet'!$O$9+'Config sheet'!C$140</f>
        <v>63.728899999999996</v>
      </c>
      <c r="CO265" s="27">
        <f t="shared" si="302"/>
        <v>1.8371554012955154</v>
      </c>
      <c r="CP265" s="46">
        <f>'Config sheet'!$N$47</f>
        <v>1852.7346826837274</v>
      </c>
      <c r="CQ265" s="27">
        <f>'Config sheet'!$N$42</f>
        <v>970.82423361890676</v>
      </c>
      <c r="CR265" s="27">
        <f>'Config sheet'!$N$46</f>
        <v>881.91044906482068</v>
      </c>
      <c r="CS265" s="27">
        <f t="shared" si="303"/>
        <v>1.3890984372555437</v>
      </c>
      <c r="CT265" s="27">
        <f>'Config sheet'!$N$50/100*GERC_A_PARA!CQ265</f>
        <v>274.64617569078871</v>
      </c>
      <c r="CU265" s="27">
        <f t="shared" si="304"/>
        <v>274.64617569078871</v>
      </c>
      <c r="CV265" s="27">
        <f t="shared" si="305"/>
        <v>425.52973203360398</v>
      </c>
      <c r="CW265" s="27">
        <f t="shared" si="306"/>
        <v>1245.4704093096955</v>
      </c>
      <c r="CX265" s="27">
        <f t="shared" si="307"/>
        <v>803.8537829500865</v>
      </c>
      <c r="CY265" s="27">
        <f>'Config sheet'!$N$51/100*GERC_A_PARA!CR265</f>
        <v>198.78261521921058</v>
      </c>
      <c r="CZ265" s="27">
        <f t="shared" si="308"/>
        <v>198.78261521921058</v>
      </c>
      <c r="DA265" s="27">
        <f t="shared" si="309"/>
        <v>307.98867952344352</v>
      </c>
      <c r="DB265" s="27">
        <f t="shared" si="310"/>
        <v>1080.6930642840312</v>
      </c>
      <c r="DC265" s="27">
        <f t="shared" si="311"/>
        <v>697.50288841798249</v>
      </c>
      <c r="DD265" s="50">
        <f t="shared" si="312"/>
        <v>84.458200452993225</v>
      </c>
      <c r="DE265" s="50">
        <f t="shared" si="313"/>
        <v>87.617102799945812</v>
      </c>
      <c r="DF265" s="50">
        <f t="shared" si="314"/>
        <v>54.511165763403902</v>
      </c>
      <c r="DG265" s="50">
        <f t="shared" si="315"/>
        <v>56.549990277087176</v>
      </c>
      <c r="DH265" s="27">
        <f t="shared" si="316"/>
        <v>86.037651626469511</v>
      </c>
      <c r="DI265">
        <f>'Config sheet'!$N$59</f>
        <v>71.978923438716066</v>
      </c>
      <c r="DJ265" s="21">
        <f t="shared" si="337"/>
        <v>70.784114823357527</v>
      </c>
      <c r="DK265" s="19">
        <f>Coeff_Summary!$B$11+Coeff_Summary!$D$11*(F265)+Coeff_Summary!$E$11*CM265*100+Coeff_Summary!$F$11*(F265)^2+Coeff_Summary!$G$11*(F265)*CM265*100+Coeff_Summary!$H$11*(CM265*100)^2</f>
        <v>0.93824930330642342</v>
      </c>
      <c r="DL265" s="19">
        <f>Coeff_Summary!$B$9+Coeff_Summary!$D$9*(G265)+Coeff_Summary!$E$9*CN265*100+Coeff_Summary!$F$9*(G265)^2+Coeff_Summary!$G$9*(G265)*CN265*100+Coeff_Summary!$H$9*(CN265*100)^2</f>
        <v>0.95435515510987001</v>
      </c>
      <c r="DM265" s="30">
        <f t="shared" si="338"/>
        <v>0.94630222920814666</v>
      </c>
      <c r="DN265">
        <f>DK265*8314.4*(GERC_A_PARA!F265+273)/('Config sheet'!$N$28*GERC_A_PARA!CM265*10^5)</f>
        <v>4.0138835077785325E-2</v>
      </c>
      <c r="DO265">
        <f>DL265*(8314.4/'Config sheet'!$N$28)*((GERC_A_PARA!G265+273)/(GERC_A_PARA!CN265*10^5))</f>
        <v>2.6351187027520782E-2</v>
      </c>
      <c r="DP265" s="30">
        <f t="shared" si="339"/>
        <v>1594.0494118502008</v>
      </c>
      <c r="DQ265" s="30">
        <f t="shared" si="317"/>
        <v>39713.394989193919</v>
      </c>
      <c r="DR265" s="30">
        <f t="shared" si="318"/>
        <v>1028.8342784758358</v>
      </c>
      <c r="DS265" s="30">
        <f t="shared" si="319"/>
        <v>39043.185318419884</v>
      </c>
      <c r="DT265" s="19">
        <f>(Coeff_Summary!$B$5+Coeff_Summary!$D$5*(F265)+Coeff_Summary!$E$5*CM265*100+Coeff_Summary!$F$5*(F265)^2+Coeff_Summary!$G$5*(F265)*CM265*100+Coeff_Summary!$H$5*(CM265*100)^2+Coeff_Summary!$B$3+Coeff_Summary!$D$3*(G265)+Coeff_Summary!$E$3*CN265*100+Coeff_Summary!$F$3*(G265)^2+Coeff_Summary!$G$3*(G265)*CN265*100+Coeff_Summary!$H$3*(CN265*100)^2)/2</f>
        <v>1.4172978666951339</v>
      </c>
      <c r="DU265" s="30">
        <f t="shared" si="340"/>
        <v>3.396369787173084</v>
      </c>
      <c r="DV265" s="30">
        <f>DM265*(8314.4/'Config sheet'!$N$28)*(273+F265)*DU265*((CO265^(1/DU265))-1)</f>
        <v>93539.085514791659</v>
      </c>
      <c r="DW265" s="30">
        <f t="shared" si="320"/>
        <v>349.61251056497588</v>
      </c>
      <c r="DX265" s="30">
        <f t="shared" si="321"/>
        <v>346.58</v>
      </c>
      <c r="DY265" s="30">
        <f t="shared" si="322"/>
        <v>105.58576269105892</v>
      </c>
      <c r="DZ265" s="30">
        <f t="shared" si="323"/>
        <v>977.28734003607508</v>
      </c>
      <c r="EA265" s="65">
        <f>Coeff_Summary!$B$9+Coeff_Summary!$D$9*(DW265-273)+Coeff_Summary!$E$9*CN265*100+Coeff_Summary!$F$9*(DW265-273)^2+Coeff_Summary!$G$9*(DW265-273)*CN265*100+Coeff_Summary!$H$9*(CN265*100)^2</f>
        <v>0.95658391599228421</v>
      </c>
      <c r="EB265" s="30">
        <f>EA265*(8314.4/'Config sheet'!$C$28)*(DW265/(CM265*10^5))</f>
        <v>4.8948861573664494E-2</v>
      </c>
      <c r="EC265" s="30">
        <f t="shared" si="324"/>
        <v>1.2194888436300195</v>
      </c>
      <c r="ED265" s="30">
        <f t="shared" si="325"/>
        <v>1.0171658553293765</v>
      </c>
      <c r="EE265" s="30">
        <f>('Config sheet'!$N$132*(CN265-CM265) - 'Config sheet'!$N$133*GERC_A_PARA!CN265)*10^5</f>
        <v>106109.65428861666</v>
      </c>
      <c r="EF265" s="30">
        <f>('Config sheet'!$N$132*(CN265-CM265) + 'Config sheet'!$N$133*CM265)*10^5</f>
        <v>147329.52880879506</v>
      </c>
      <c r="EG265" s="30">
        <f>'Config sheet'!$N$148</f>
        <v>386976</v>
      </c>
      <c r="EH265" s="30">
        <f t="shared" si="326"/>
        <v>2379.561814845807</v>
      </c>
      <c r="EI265" s="30">
        <f>'Config sheet'!$E$127+'Config sheet'!$P$127</f>
        <v>3308.2</v>
      </c>
      <c r="EJ265" s="30"/>
      <c r="EK265" s="63">
        <f t="shared" si="327"/>
        <v>52669.802664852075</v>
      </c>
      <c r="EL265" s="63">
        <f t="shared" ref="EL265:EL328" si="348">BO265</f>
        <v>52033.595739716846</v>
      </c>
      <c r="EM265" s="63">
        <f t="shared" ref="EM265:EM328" si="349">DQ265</f>
        <v>39713.394989193919</v>
      </c>
      <c r="EN265" s="63">
        <f t="shared" ref="EN265:EN328" si="350">DS265</f>
        <v>39043.185318419884</v>
      </c>
      <c r="EO265" s="30">
        <f>BL265*(('Config sheet'!$D$8+273)/(C265+273))*(GERC_A_PARA!AI265/'Config sheet'!$D$7)*(1/GERC_A_PARA!BG265)*24*10^-3</f>
        <v>1827.9980658816851</v>
      </c>
      <c r="EP265" s="30">
        <f>BN265*(('Config sheet'!$D$8+273)/(D265+273))*(GERC_A_PARA!AJ265/'Config sheet'!$D$7)*(1/GERC_A_PARA!BH265)*24*10^-3</f>
        <v>1805.9173864447782</v>
      </c>
      <c r="EQ265" s="30">
        <f t="shared" si="341"/>
        <v>1816.9577261632317</v>
      </c>
      <c r="ER265" s="30">
        <f>DP265*(('Config sheet'!$D$8+273)/(F265+273))*(CM265/'Config sheet'!$D$7)*(1/DK265)*24*10^-3</f>
        <v>1378.3231672953862</v>
      </c>
      <c r="ES265" s="30">
        <f>DR265*(('Config sheet'!$D$8+273)/(G265+273))*(CN265/'Config sheet'!$D$7)*(1/DL265)*24*10^-3</f>
        <v>1355.0623628130538</v>
      </c>
      <c r="ET265" s="30">
        <f t="shared" si="342"/>
        <v>1366.69276505422</v>
      </c>
      <c r="EU265">
        <f t="shared" si="343"/>
        <v>1.0122268491364248</v>
      </c>
      <c r="EV265">
        <f t="shared" si="344"/>
        <v>1.0171658553293768</v>
      </c>
      <c r="EW265" s="30">
        <f t="shared" si="345"/>
        <v>0.77177055614322776</v>
      </c>
      <c r="EX265" s="30">
        <f>'Config sheet'!$C$123/('Config sheet'!$F$17*10^-3)</f>
        <v>1.2841244171864261</v>
      </c>
      <c r="EY265" s="30">
        <f t="shared" si="346"/>
        <v>0.71507464224946249</v>
      </c>
      <c r="EZ265" s="30">
        <f>'Config sheet'!$N$123/('Config sheet'!$Q$17*10^-3)</f>
        <v>1.4616189626248377</v>
      </c>
      <c r="FA265" s="1" t="s">
        <v>672</v>
      </c>
      <c r="FB265" s="30">
        <f t="shared" si="347"/>
        <v>-3.0325105649758939</v>
      </c>
      <c r="FC265" s="30"/>
    </row>
    <row r="266" spans="1:159" x14ac:dyDescent="0.25">
      <c r="A266" s="1">
        <v>43493</v>
      </c>
      <c r="B266" s="2">
        <v>0.12638888888888888</v>
      </c>
      <c r="C266">
        <v>22.5</v>
      </c>
      <c r="D266">
        <v>74.739999999999995</v>
      </c>
      <c r="E266">
        <v>18.89</v>
      </c>
      <c r="F266">
        <v>18.86</v>
      </c>
      <c r="G266">
        <v>73.099999999999994</v>
      </c>
      <c r="H266">
        <v>66.430000000000007</v>
      </c>
      <c r="I266">
        <v>71.69</v>
      </c>
      <c r="J266">
        <v>72.11</v>
      </c>
      <c r="K266">
        <v>72.19</v>
      </c>
      <c r="L266">
        <v>69.64</v>
      </c>
      <c r="M266">
        <v>21.79</v>
      </c>
      <c r="N266">
        <v>34.28</v>
      </c>
      <c r="O266">
        <v>33.82</v>
      </c>
      <c r="P266">
        <v>33.729999999999997</v>
      </c>
      <c r="Q266">
        <v>62.34</v>
      </c>
      <c r="R266">
        <v>3.72</v>
      </c>
      <c r="S266">
        <v>69.400000000000006</v>
      </c>
      <c r="T266">
        <v>74.36</v>
      </c>
      <c r="U266">
        <v>71.599999999999994</v>
      </c>
      <c r="V266">
        <v>71.599999999999994</v>
      </c>
      <c r="W266">
        <v>3</v>
      </c>
      <c r="X266">
        <v>2.42</v>
      </c>
      <c r="Y266">
        <v>3.52</v>
      </c>
      <c r="Z266">
        <v>3.56</v>
      </c>
      <c r="AA266">
        <v>4.62</v>
      </c>
      <c r="AB266">
        <v>4.47</v>
      </c>
      <c r="AC266">
        <v>3.79</v>
      </c>
      <c r="AD266">
        <v>1.98</v>
      </c>
      <c r="AE266">
        <v>1.73</v>
      </c>
      <c r="AF266">
        <v>1.95</v>
      </c>
      <c r="AH266" s="4" t="str">
        <f t="shared" si="281"/>
        <v>ON</v>
      </c>
      <c r="AI266" s="31">
        <f>M266+'Config sheet'!$D$9-'Config sheet'!$C$139</f>
        <v>22.748899999999999</v>
      </c>
      <c r="AJ266" s="31">
        <f>N266+'Config sheet'!$D$9+'Config sheet'!$C$140</f>
        <v>35.6389</v>
      </c>
      <c r="AK266" s="25">
        <f t="shared" si="282"/>
        <v>1.5666208036432532</v>
      </c>
      <c r="AL266" s="46">
        <f>'Config sheet'!$C$47</f>
        <v>3546.9708798579968</v>
      </c>
      <c r="AM266" s="4">
        <f>'Config sheet'!$C$42</f>
        <v>1817.9423322060413</v>
      </c>
      <c r="AN266" s="25">
        <f>'Config sheet'!$C$46</f>
        <v>1729.0285476519553</v>
      </c>
      <c r="AO266" s="25">
        <f t="shared" si="283"/>
        <v>1.5689146847542692</v>
      </c>
      <c r="AP266" s="25">
        <f>'Config sheet'!$C$50/100*GERC_A_PARA!AM266</f>
        <v>351.771841281869</v>
      </c>
      <c r="AQ266" s="25">
        <f t="shared" si="284"/>
        <v>351.771841281869</v>
      </c>
      <c r="AR266" s="25">
        <f t="shared" si="285"/>
        <v>468.30392398149263</v>
      </c>
      <c r="AS266" s="27">
        <f t="shared" si="286"/>
        <v>2169.7141734879106</v>
      </c>
      <c r="AT266" s="25">
        <f t="shared" si="287"/>
        <v>1629.805583037084</v>
      </c>
      <c r="AU266" s="25">
        <f>'Config sheet'!$C$51/100*GERC_A_PARA!AN266</f>
        <v>266.0974934836359</v>
      </c>
      <c r="AV266" s="25">
        <f t="shared" si="288"/>
        <v>266.0974934836359</v>
      </c>
      <c r="AW266" s="25">
        <f t="shared" si="289"/>
        <v>354.24808280823936</v>
      </c>
      <c r="AX266" s="27">
        <f t="shared" si="290"/>
        <v>1995.1260411355911</v>
      </c>
      <c r="AY266" s="25">
        <f t="shared" si="291"/>
        <v>1498.6617133436814</v>
      </c>
      <c r="AZ266" s="31">
        <f t="shared" si="328"/>
        <v>93.589891129372958</v>
      </c>
      <c r="BA266" s="31">
        <f t="shared" si="329"/>
        <v>94.901727363361744</v>
      </c>
      <c r="BB266" s="31">
        <f t="shared" si="330"/>
        <v>70.301115668743094</v>
      </c>
      <c r="BC266" s="31">
        <f t="shared" si="331"/>
        <v>71.286516439181113</v>
      </c>
      <c r="BD266" s="25">
        <f t="shared" si="292"/>
        <v>94.245809246367344</v>
      </c>
      <c r="BE266">
        <f>'Config sheet'!$D$59</f>
        <v>82.44</v>
      </c>
      <c r="BF266" s="30">
        <f t="shared" si="332"/>
        <v>82.519812650164724</v>
      </c>
      <c r="BG266" s="19">
        <f>Coeff_Summary!$B$10+Coeff_Summary!$D$10*(C266)+Coeff_Summary!$E$10*AI266*100+Coeff_Summary!$F$10*(C266)^2+Coeff_Summary!$G$10*(C266)*AI266*100+Coeff_Summary!$H$10*(AI266*100)^2</f>
        <v>0.95992412993005993</v>
      </c>
      <c r="BH266" s="19">
        <f>Coeff_Summary!$B$8+Coeff_Summary!$D$8*(D266)+Coeff_Summary!$E$8*AJ266*100+Coeff_Summary!$F$8*(D266)^2+Coeff_Summary!$G$8*(D266)*AJ266*100+Coeff_Summary!$H$8*(AJ266*100)^2</f>
        <v>0.97179457354389243</v>
      </c>
      <c r="BI266" s="30">
        <f t="shared" si="333"/>
        <v>0.96585935173697623</v>
      </c>
      <c r="BJ266" s="30">
        <f>BG266*8314.4*(GERC_A_PARA!C266+273)/('Config sheet'!$C$28*AI266*10^5)</f>
        <v>6.330777891342633E-2</v>
      </c>
      <c r="BK266">
        <f>BH266*(8314.4/'Config sheet'!$C$28)*(BT266/(AJ266*10^5))</f>
        <v>4.8142419519164321E-2</v>
      </c>
      <c r="BL266" s="30">
        <f t="shared" si="334"/>
        <v>3342.8714094551651</v>
      </c>
      <c r="BM266" s="30">
        <f t="shared" si="293"/>
        <v>52803.485872195211</v>
      </c>
      <c r="BN266" s="30">
        <f t="shared" si="294"/>
        <v>2511.0360401742714</v>
      </c>
      <c r="BO266" s="30">
        <f t="shared" si="295"/>
        <v>52158.492764882525</v>
      </c>
      <c r="BP266" s="19">
        <f>(Coeff_Summary!$B$4+Coeff_Summary!$D$4*(C266)+Coeff_Summary!$E$4*AI266*100+Coeff_Summary!$F$4*(C266)^2+Coeff_Summary!$G$4*(C266)*AI266*100+Coeff_Summary!$H$4*(AI266*100)^2+Coeff_Summary!$B$2+Coeff_Summary!$D$2*(D266)+Coeff_Summary!$E$2*AJ266*100+Coeff_Summary!$F$2*(D266)^2+Coeff_Summary!$G$2*(D266)*AJ266*100+Coeff_Summary!$H$2*(AJ266*100)^2)/2</f>
        <v>1.3638498684135587</v>
      </c>
      <c r="BQ266" s="30">
        <f t="shared" si="335"/>
        <v>3.7483863175769545</v>
      </c>
      <c r="BR266" s="30">
        <f>BI266*(8314.4/'Config sheet'!$C$28)*(273+C266)*BQ266*((AK266^(1/BQ266))-1)</f>
        <v>69108.302376213062</v>
      </c>
      <c r="BS266" s="30">
        <f t="shared" si="296"/>
        <v>333.09662902228729</v>
      </c>
      <c r="BT266" s="30">
        <f t="shared" si="297"/>
        <v>347.74</v>
      </c>
      <c r="BU266" s="52">
        <f t="shared" si="298"/>
        <v>71.969044835925132</v>
      </c>
      <c r="BV266" s="30">
        <f t="shared" si="299"/>
        <v>1408.4601992167861</v>
      </c>
      <c r="BW266" s="65">
        <f>Coeff_Summary!$B$8+Coeff_Summary!$D$8*(BS266-273)+Coeff_Summary!$E$8*AJ266*100+Coeff_Summary!$F$8*(BS266-273)^2+Coeff_Summary!$G$8*(BS266-273)*AJ266*100+Coeff_Summary!$H$8*(AJ266*100)^2</f>
        <v>0.96483666041042448</v>
      </c>
      <c r="BX266" s="30">
        <f>BW266*(8314.4/'Config sheet'!$C$28)*(BS266/(AI266*10^5))</f>
        <v>7.1727668995583332E-2</v>
      </c>
      <c r="BY266" s="30">
        <f t="shared" si="300"/>
        <v>1.132999296874263</v>
      </c>
      <c r="BZ266" s="30">
        <f t="shared" si="301"/>
        <v>1.0123660227342104</v>
      </c>
      <c r="CA266" s="30">
        <f>('Config sheet'!$C$132*(AJ266-AI266) - 'Config sheet'!$C$133*GERC_A_PARA!AJ266)*10^5</f>
        <v>95455.187381372802</v>
      </c>
      <c r="CB266" s="30">
        <f>('Config sheet'!$C$132*(AJ266-AI266) + 'Config sheet'!$C$133*AI266)*10^5</f>
        <v>119909.48111186945</v>
      </c>
      <c r="CC266" s="30">
        <f>'Config sheet'!$C$148</f>
        <v>386976</v>
      </c>
      <c r="CD266" s="30">
        <f t="shared" si="336"/>
        <v>14.643370977712721</v>
      </c>
      <c r="CE266" s="30"/>
      <c r="CF266" s="30"/>
      <c r="CG266" s="30"/>
      <c r="CH266" s="30"/>
      <c r="CI266" s="30"/>
      <c r="CJ266" s="30"/>
      <c r="CK266" s="30"/>
      <c r="CL266" s="30"/>
      <c r="CM266" s="46">
        <f>P266+'Config sheet'!$O$9-'Config sheet'!$C$139</f>
        <v>34.688899999999997</v>
      </c>
      <c r="CN266" s="46">
        <f>Q266+'Config sheet'!$O$9+'Config sheet'!C$140</f>
        <v>63.698900000000002</v>
      </c>
      <c r="CO266" s="27">
        <f t="shared" si="302"/>
        <v>1.8362905713354996</v>
      </c>
      <c r="CP266" s="46">
        <f>'Config sheet'!$N$47</f>
        <v>1852.7346826837274</v>
      </c>
      <c r="CQ266" s="27">
        <f>'Config sheet'!$N$42</f>
        <v>970.82423361890676</v>
      </c>
      <c r="CR266" s="27">
        <f>'Config sheet'!$N$46</f>
        <v>881.91044906482068</v>
      </c>
      <c r="CS266" s="27">
        <f t="shared" si="303"/>
        <v>1.3897915468109741</v>
      </c>
      <c r="CT266" s="27">
        <f>'Config sheet'!$N$50/100*GERC_A_PARA!CQ266</f>
        <v>274.64617569078871</v>
      </c>
      <c r="CU266" s="27">
        <f t="shared" si="304"/>
        <v>274.64617569078871</v>
      </c>
      <c r="CV266" s="27">
        <f t="shared" si="305"/>
        <v>425.2927107012635</v>
      </c>
      <c r="CW266" s="27">
        <f t="shared" si="306"/>
        <v>1245.4704093096955</v>
      </c>
      <c r="CX266" s="27">
        <f t="shared" si="307"/>
        <v>804.30178144582271</v>
      </c>
      <c r="CY266" s="27">
        <f>'Config sheet'!$N$51/100*GERC_A_PARA!CR266</f>
        <v>198.78261521921058</v>
      </c>
      <c r="CZ266" s="27">
        <f t="shared" si="308"/>
        <v>198.78261521921058</v>
      </c>
      <c r="DA266" s="27">
        <f t="shared" si="309"/>
        <v>307.81712890859558</v>
      </c>
      <c r="DB266" s="27">
        <f t="shared" si="310"/>
        <v>1080.6930642840312</v>
      </c>
      <c r="DC266" s="27">
        <f t="shared" si="311"/>
        <v>697.89161613365752</v>
      </c>
      <c r="DD266" s="50">
        <f t="shared" si="312"/>
        <v>84.482614896322161</v>
      </c>
      <c r="DE266" s="50">
        <f t="shared" si="313"/>
        <v>87.636554958045295</v>
      </c>
      <c r="DF266" s="50">
        <f t="shared" si="314"/>
        <v>54.557311963737838</v>
      </c>
      <c r="DG266" s="50">
        <f t="shared" si="315"/>
        <v>56.594068189542718</v>
      </c>
      <c r="DH266" s="27">
        <f t="shared" si="316"/>
        <v>86.059584927183721</v>
      </c>
      <c r="DI266">
        <f>'Config sheet'!$N$59</f>
        <v>71.978923438716066</v>
      </c>
      <c r="DJ266" s="21">
        <f t="shared" si="337"/>
        <v>70.817637501912003</v>
      </c>
      <c r="DK266" s="19">
        <f>Coeff_Summary!$B$11+Coeff_Summary!$D$11*(F266)+Coeff_Summary!$E$11*CM266*100+Coeff_Summary!$F$11*(F266)^2+Coeff_Summary!$G$11*(F266)*CM266*100+Coeff_Summary!$H$11*(CM266*100)^2</f>
        <v>0.93787025540825886</v>
      </c>
      <c r="DL266" s="19">
        <f>Coeff_Summary!$B$9+Coeff_Summary!$D$9*(G266)+Coeff_Summary!$E$9*CN266*100+Coeff_Summary!$F$9*(G266)^2+Coeff_Summary!$G$9*(G266)*CN266*100+Coeff_Summary!$H$9*(CN266*100)^2</f>
        <v>0.9540105550944824</v>
      </c>
      <c r="DM266" s="30">
        <f t="shared" si="338"/>
        <v>0.94594040525137069</v>
      </c>
      <c r="DN266">
        <f>DK266*8314.4*(GERC_A_PARA!F266+273)/('Config sheet'!$N$28*GERC_A_PARA!CM266*10^5)</f>
        <v>4.0063593137450226E-2</v>
      </c>
      <c r="DO266">
        <f>DL266*(8314.4/'Config sheet'!$N$28)*((GERC_A_PARA!G266+273)/(GERC_A_PARA!CN266*10^5))</f>
        <v>2.6317578739108987E-2</v>
      </c>
      <c r="DP266" s="30">
        <f t="shared" si="339"/>
        <v>1594.4557777195901</v>
      </c>
      <c r="DQ266" s="30">
        <f t="shared" si="317"/>
        <v>39798.122256516763</v>
      </c>
      <c r="DR266" s="30">
        <f t="shared" si="318"/>
        <v>1029.6700851907331</v>
      </c>
      <c r="DS266" s="30">
        <f t="shared" si="319"/>
        <v>39124.803060267914</v>
      </c>
      <c r="DT266" s="19">
        <f>(Coeff_Summary!$B$5+Coeff_Summary!$D$5*(F266)+Coeff_Summary!$E$5*CM266*100+Coeff_Summary!$F$5*(F266)^2+Coeff_Summary!$G$5*(F266)*CM266*100+Coeff_Summary!$H$5*(CM266*100)^2+Coeff_Summary!$B$3+Coeff_Summary!$D$3*(G266)+Coeff_Summary!$E$3*CN266*100+Coeff_Summary!$F$3*(G266)^2+Coeff_Summary!$G$3*(G266)*CN266*100+Coeff_Summary!$H$3*(CN266*100)^2)/2</f>
        <v>1.4181020787853642</v>
      </c>
      <c r="DU266" s="30">
        <f t="shared" si="340"/>
        <v>3.3917604114887872</v>
      </c>
      <c r="DV266" s="30">
        <f>DM266*(8314.4/'Config sheet'!$N$28)*(273+F266)*DU266*((CO266^(1/DU266))-1)</f>
        <v>93298.506460192672</v>
      </c>
      <c r="DW266" s="30">
        <f t="shared" si="320"/>
        <v>349.13467897287933</v>
      </c>
      <c r="DX266" s="30">
        <f t="shared" si="321"/>
        <v>346.1</v>
      </c>
      <c r="DY266" s="30">
        <f t="shared" si="322"/>
        <v>105.59490961076574</v>
      </c>
      <c r="DZ266" s="30">
        <f t="shared" si="323"/>
        <v>976.7688245105951</v>
      </c>
      <c r="EA266" s="65">
        <f>Coeff_Summary!$B$9+Coeff_Summary!$D$9*(DW266-273)+Coeff_Summary!$E$9*CN266*100+Coeff_Summary!$F$9*(DW266-273)^2+Coeff_Summary!$G$9*(DW266-273)*CN266*100+Coeff_Summary!$H$9*(CN266*100)^2</f>
        <v>0.95625307543291083</v>
      </c>
      <c r="EB266" s="30">
        <f>EA266*(8314.4/'Config sheet'!$C$28)*(DW266/(CM266*10^5))</f>
        <v>4.8865054766665673E-2</v>
      </c>
      <c r="EC266" s="30">
        <f t="shared" si="324"/>
        <v>1.2196872756524704</v>
      </c>
      <c r="ED266" s="30">
        <f t="shared" si="325"/>
        <v>1.0172095229517619</v>
      </c>
      <c r="EE266" s="30">
        <f>('Config sheet'!$N$132*(CN266-CM266) - 'Config sheet'!$N$133*GERC_A_PARA!CN266)*10^5</f>
        <v>105985.02800067175</v>
      </c>
      <c r="EF266" s="30">
        <f>('Config sheet'!$N$132*(CN266-CM266) + 'Config sheet'!$N$133*CM266)*10^5</f>
        <v>147192.33775882944</v>
      </c>
      <c r="EG266" s="30">
        <f>'Config sheet'!$N$148</f>
        <v>386976</v>
      </c>
      <c r="EH266" s="30">
        <f t="shared" si="326"/>
        <v>2385.229023727381</v>
      </c>
      <c r="EI266" s="30">
        <f>'Config sheet'!$E$127+'Config sheet'!$P$127</f>
        <v>3308.2</v>
      </c>
      <c r="EJ266" s="30"/>
      <c r="EK266" s="63">
        <f t="shared" si="327"/>
        <v>52803.485872195211</v>
      </c>
      <c r="EL266" s="63">
        <f t="shared" si="348"/>
        <v>52158.492764882525</v>
      </c>
      <c r="EM266" s="63">
        <f t="shared" si="349"/>
        <v>39798.122256516763</v>
      </c>
      <c r="EN266" s="63">
        <f t="shared" si="350"/>
        <v>39124.803060267914</v>
      </c>
      <c r="EO266" s="30">
        <f>BL266*(('Config sheet'!$D$8+273)/(C266+273))*(GERC_A_PARA!AI266/'Config sheet'!$D$7)*(1/GERC_A_PARA!BG266)*24*10^-3</f>
        <v>1832.6377765337095</v>
      </c>
      <c r="EP266" s="30">
        <f>BN266*(('Config sheet'!$D$8+273)/(D266+273))*(GERC_A_PARA!AJ266/'Config sheet'!$D$7)*(1/GERC_A_PARA!BH266)*24*10^-3</f>
        <v>1810.2521572030826</v>
      </c>
      <c r="EQ266" s="30">
        <f t="shared" si="341"/>
        <v>1821.444966868396</v>
      </c>
      <c r="ER266" s="30">
        <f>DP266*(('Config sheet'!$D$8+273)/(F266+273))*(CM266/'Config sheet'!$D$7)*(1/DK266)*24*10^-3</f>
        <v>1381.2637760115258</v>
      </c>
      <c r="ES266" s="30">
        <f>DR266*(('Config sheet'!$D$8+273)/(G266+273))*(CN266/'Config sheet'!$D$7)*(1/DL266)*24*10^-3</f>
        <v>1357.8950499827633</v>
      </c>
      <c r="ET266" s="30">
        <f t="shared" si="342"/>
        <v>1369.5794129971446</v>
      </c>
      <c r="EU266">
        <f t="shared" si="343"/>
        <v>1.0123660227342106</v>
      </c>
      <c r="EV266">
        <f t="shared" si="344"/>
        <v>1.0172095229517621</v>
      </c>
      <c r="EW266" s="30">
        <f t="shared" si="345"/>
        <v>0.7732653057524691</v>
      </c>
      <c r="EX266" s="30">
        <f>'Config sheet'!$C$123/('Config sheet'!$F$17*10^-3)</f>
        <v>1.2841244171864261</v>
      </c>
      <c r="EY266" s="30">
        <f t="shared" si="346"/>
        <v>0.71318889232794824</v>
      </c>
      <c r="EZ266" s="30">
        <f>'Config sheet'!$N$123/('Config sheet'!$Q$17*10^-3)</f>
        <v>1.4616189626248377</v>
      </c>
      <c r="FA266" s="1" t="s">
        <v>673</v>
      </c>
      <c r="FB266" s="30">
        <f t="shared" si="347"/>
        <v>-3.0346789728793055</v>
      </c>
      <c r="FC266" s="30"/>
    </row>
    <row r="267" spans="1:159" x14ac:dyDescent="0.25">
      <c r="A267" s="1">
        <v>43493</v>
      </c>
      <c r="B267" s="2">
        <v>0.16805555555555554</v>
      </c>
      <c r="C267">
        <v>22.18</v>
      </c>
      <c r="D267">
        <v>74.569999999999993</v>
      </c>
      <c r="E267">
        <v>18.66</v>
      </c>
      <c r="F267">
        <v>18.63</v>
      </c>
      <c r="G267">
        <v>72.64</v>
      </c>
      <c r="H267">
        <v>66.19</v>
      </c>
      <c r="I267">
        <v>71.42</v>
      </c>
      <c r="J267">
        <v>71.849999999999994</v>
      </c>
      <c r="K267">
        <v>71.87</v>
      </c>
      <c r="L267">
        <v>69.33</v>
      </c>
      <c r="M267">
        <v>21.79</v>
      </c>
      <c r="N267">
        <v>34.299999999999997</v>
      </c>
      <c r="O267">
        <v>33.840000000000003</v>
      </c>
      <c r="P267">
        <v>33.75</v>
      </c>
      <c r="Q267">
        <v>62.34</v>
      </c>
      <c r="R267">
        <v>3.73</v>
      </c>
      <c r="S267">
        <v>69.239999999999995</v>
      </c>
      <c r="T267">
        <v>74.349999999999994</v>
      </c>
      <c r="U267">
        <v>71.5</v>
      </c>
      <c r="V267">
        <v>71.5</v>
      </c>
      <c r="W267">
        <v>3.06</v>
      </c>
      <c r="X267">
        <v>2.44</v>
      </c>
      <c r="Y267">
        <v>3.57</v>
      </c>
      <c r="Z267">
        <v>3.57</v>
      </c>
      <c r="AA267">
        <v>4.68</v>
      </c>
      <c r="AB267">
        <v>4.45</v>
      </c>
      <c r="AC267">
        <v>3.78</v>
      </c>
      <c r="AD267">
        <v>1.92</v>
      </c>
      <c r="AE267">
        <v>1.34</v>
      </c>
      <c r="AF267">
        <v>1.92</v>
      </c>
      <c r="AH267" s="4" t="str">
        <f t="shared" si="281"/>
        <v>ON</v>
      </c>
      <c r="AI267" s="31">
        <f>M267+'Config sheet'!$D$9-'Config sheet'!$C$139</f>
        <v>22.748899999999999</v>
      </c>
      <c r="AJ267" s="31">
        <f>N267+'Config sheet'!$D$9+'Config sheet'!$C$140</f>
        <v>35.658899999999996</v>
      </c>
      <c r="AK267" s="25">
        <f t="shared" si="282"/>
        <v>1.5674999670313727</v>
      </c>
      <c r="AL267" s="46">
        <f>'Config sheet'!$C$47</f>
        <v>3546.9708798579968</v>
      </c>
      <c r="AM267" s="4">
        <f>'Config sheet'!$C$42</f>
        <v>1817.9423322060413</v>
      </c>
      <c r="AN267" s="25">
        <f>'Config sheet'!$C$46</f>
        <v>1729.0285476519553</v>
      </c>
      <c r="AO267" s="25">
        <f t="shared" si="283"/>
        <v>1.5710592176372207</v>
      </c>
      <c r="AP267" s="25">
        <f>'Config sheet'!$C$50/100*GERC_A_PARA!AM267</f>
        <v>351.771841281869</v>
      </c>
      <c r="AQ267" s="25">
        <f t="shared" si="284"/>
        <v>351.771841281869</v>
      </c>
      <c r="AR267" s="25">
        <f t="shared" si="285"/>
        <v>468.28824570141023</v>
      </c>
      <c r="AS267" s="27">
        <f t="shared" si="286"/>
        <v>2169.7141734879106</v>
      </c>
      <c r="AT267" s="25">
        <f t="shared" si="287"/>
        <v>1629.8601488918653</v>
      </c>
      <c r="AU267" s="25">
        <f>'Config sheet'!$C$51/100*GERC_A_PARA!AN267</f>
        <v>266.0974934836359</v>
      </c>
      <c r="AV267" s="25">
        <f t="shared" si="288"/>
        <v>266.0974934836359</v>
      </c>
      <c r="AW267" s="25">
        <f t="shared" si="289"/>
        <v>354.23622298734847</v>
      </c>
      <c r="AX267" s="27">
        <f t="shared" si="290"/>
        <v>1995.1260411355911</v>
      </c>
      <c r="AY267" s="25">
        <f t="shared" si="291"/>
        <v>1498.7118885046129</v>
      </c>
      <c r="AZ267" s="31">
        <f t="shared" si="328"/>
        <v>93.590753548372973</v>
      </c>
      <c r="BA267" s="31">
        <f t="shared" si="329"/>
        <v>94.902413287310608</v>
      </c>
      <c r="BB267" s="31">
        <f t="shared" si="330"/>
        <v>70.304117186107774</v>
      </c>
      <c r="BC267" s="31">
        <f t="shared" si="331"/>
        <v>71.28941836702954</v>
      </c>
      <c r="BD267" s="25">
        <f t="shared" si="292"/>
        <v>94.246583417841791</v>
      </c>
      <c r="BE267">
        <f>'Config sheet'!$D$59</f>
        <v>82.44</v>
      </c>
      <c r="BF267" s="30">
        <f t="shared" si="332"/>
        <v>82.521675597205231</v>
      </c>
      <c r="BG267" s="19">
        <f>Coeff_Summary!$B$10+Coeff_Summary!$D$10*(C267)+Coeff_Summary!$E$10*AI267*100+Coeff_Summary!$F$10*(C267)^2+Coeff_Summary!$G$10*(C267)*AI267*100+Coeff_Summary!$H$10*(AI267*100)^2</f>
        <v>0.95974621575202201</v>
      </c>
      <c r="BH267" s="19">
        <f>Coeff_Summary!$B$8+Coeff_Summary!$D$8*(D267)+Coeff_Summary!$E$8*AJ267*100+Coeff_Summary!$F$8*(D267)^2+Coeff_Summary!$G$8*(D267)*AJ267*100+Coeff_Summary!$H$8*(AJ267*100)^2</f>
        <v>0.9717065841016933</v>
      </c>
      <c r="BI267" s="30">
        <f t="shared" si="333"/>
        <v>0.96572639992685771</v>
      </c>
      <c r="BJ267" s="30">
        <f>BG267*8314.4*(GERC_A_PARA!C267+273)/('Config sheet'!$C$28*AI267*10^5)</f>
        <v>6.3227501387550913E-2</v>
      </c>
      <c r="BK267">
        <f>BH267*(8314.4/'Config sheet'!$C$28)*(BT267/(AJ267*10^5))</f>
        <v>4.8087541261172186E-2</v>
      </c>
      <c r="BL267" s="30">
        <f t="shared" si="334"/>
        <v>3342.8988690919236</v>
      </c>
      <c r="BM267" s="30">
        <f t="shared" si="293"/>
        <v>52870.962725566736</v>
      </c>
      <c r="BN267" s="30">
        <f t="shared" si="294"/>
        <v>2511.14073691558</v>
      </c>
      <c r="BO267" s="30">
        <f t="shared" si="295"/>
        <v>52220.19406808757</v>
      </c>
      <c r="BP267" s="19">
        <f>(Coeff_Summary!$B$4+Coeff_Summary!$D$4*(C267)+Coeff_Summary!$E$4*AI267*100+Coeff_Summary!$F$4*(C267)^2+Coeff_Summary!$G$4*(C267)*AI267*100+Coeff_Summary!$H$4*(AI267*100)^2+Coeff_Summary!$B$2+Coeff_Summary!$D$2*(D267)+Coeff_Summary!$E$2*AJ267*100+Coeff_Summary!$F$2*(D267)^2+Coeff_Summary!$G$2*(D267)*AJ267*100+Coeff_Summary!$H$2*(AJ267*100)^2)/2</f>
        <v>1.3641615522727297</v>
      </c>
      <c r="BQ267" s="30">
        <f t="shared" si="335"/>
        <v>3.7460339889233416</v>
      </c>
      <c r="BR267" s="30">
        <f>BI267*(8314.4/'Config sheet'!$C$28)*(273+C267)*BQ267*((AK267^(1/BQ267))-1)</f>
        <v>69118.152267086974</v>
      </c>
      <c r="BS267" s="30">
        <f t="shared" si="296"/>
        <v>332.81077976780631</v>
      </c>
      <c r="BT267" s="30">
        <f t="shared" si="297"/>
        <v>347.57</v>
      </c>
      <c r="BU267" s="52">
        <f t="shared" si="298"/>
        <v>71.828172872315932</v>
      </c>
      <c r="BV267" s="30">
        <f t="shared" si="299"/>
        <v>1413.2272995866892</v>
      </c>
      <c r="BW267" s="65">
        <f>Coeff_Summary!$B$8+Coeff_Summary!$D$8*(BS267-273)+Coeff_Summary!$E$8*AJ267*100+Coeff_Summary!$F$8*(BS267-273)^2+Coeff_Summary!$G$8*(BS267-273)*AJ267*100+Coeff_Summary!$H$8*(AJ267*100)^2</f>
        <v>0.96467274684730364</v>
      </c>
      <c r="BX267" s="30">
        <f>BW267*(8314.4/'Config sheet'!$C$28)*(BS267/(AI267*10^5))</f>
        <v>7.1653940215552506E-2</v>
      </c>
      <c r="BY267" s="30">
        <f t="shared" si="300"/>
        <v>1.1332717352905028</v>
      </c>
      <c r="BZ267" s="30">
        <f t="shared" si="301"/>
        <v>1.0124620114707092</v>
      </c>
      <c r="CA267" s="30">
        <f>('Config sheet'!$C$132*(AJ267-AI267) - 'Config sheet'!$C$133*GERC_A_PARA!AJ267)*10^5</f>
        <v>95618.078001293878</v>
      </c>
      <c r="CB267" s="30">
        <f>('Config sheet'!$C$132*(AJ267-AI267) + 'Config sheet'!$C$133*AI267)*10^5</f>
        <v>120080.74823980436</v>
      </c>
      <c r="CC267" s="30">
        <f>'Config sheet'!$C$148</f>
        <v>386976</v>
      </c>
      <c r="CD267" s="30">
        <f t="shared" si="336"/>
        <v>14.759220232193684</v>
      </c>
      <c r="CE267" s="30"/>
      <c r="CF267" s="30"/>
      <c r="CG267" s="30"/>
      <c r="CH267" s="30"/>
      <c r="CI267" s="30"/>
      <c r="CJ267" s="30"/>
      <c r="CK267" s="30"/>
      <c r="CL267" s="30"/>
      <c r="CM267" s="46">
        <f>P267+'Config sheet'!$O$9-'Config sheet'!$C$139</f>
        <v>34.7089</v>
      </c>
      <c r="CN267" s="46">
        <f>Q267+'Config sheet'!$O$9+'Config sheet'!C$140</f>
        <v>63.698900000000002</v>
      </c>
      <c r="CO267" s="27">
        <f t="shared" si="302"/>
        <v>1.8352324619910168</v>
      </c>
      <c r="CP267" s="46">
        <f>'Config sheet'!$N$47</f>
        <v>1852.7346826837274</v>
      </c>
      <c r="CQ267" s="27">
        <f>'Config sheet'!$N$42</f>
        <v>970.82423361890676</v>
      </c>
      <c r="CR267" s="27">
        <f>'Config sheet'!$N$46</f>
        <v>881.91044906482068</v>
      </c>
      <c r="CS267" s="27">
        <f t="shared" si="303"/>
        <v>1.3885838698019666</v>
      </c>
      <c r="CT267" s="27">
        <f>'Config sheet'!$N$50/100*GERC_A_PARA!CQ267</f>
        <v>274.64617569078871</v>
      </c>
      <c r="CU267" s="27">
        <f t="shared" si="304"/>
        <v>274.64617569078871</v>
      </c>
      <c r="CV267" s="27">
        <f t="shared" si="305"/>
        <v>425.27792470706964</v>
      </c>
      <c r="CW267" s="27">
        <f t="shared" si="306"/>
        <v>1245.4704093096955</v>
      </c>
      <c r="CX267" s="27">
        <f t="shared" si="307"/>
        <v>804.32974528024636</v>
      </c>
      <c r="CY267" s="27">
        <f>'Config sheet'!$N$51/100*GERC_A_PARA!CR267</f>
        <v>198.78261521921058</v>
      </c>
      <c r="CZ267" s="27">
        <f t="shared" si="308"/>
        <v>198.78261521921058</v>
      </c>
      <c r="DA267" s="27">
        <f t="shared" si="309"/>
        <v>307.80642714445463</v>
      </c>
      <c r="DB267" s="27">
        <f t="shared" si="310"/>
        <v>1080.6930642840312</v>
      </c>
      <c r="DC267" s="27">
        <f t="shared" si="311"/>
        <v>697.91588031664128</v>
      </c>
      <c r="DD267" s="50">
        <f t="shared" si="312"/>
        <v>84.484137931458889</v>
      </c>
      <c r="DE267" s="50">
        <f t="shared" si="313"/>
        <v>87.637768433194893</v>
      </c>
      <c r="DF267" s="50">
        <f t="shared" si="314"/>
        <v>54.5601923856984</v>
      </c>
      <c r="DG267" s="50">
        <f t="shared" si="315"/>
        <v>56.59681951004351</v>
      </c>
      <c r="DH267" s="27">
        <f t="shared" si="316"/>
        <v>86.060953182326898</v>
      </c>
      <c r="DI267">
        <f>'Config sheet'!$N$59</f>
        <v>71.978923438716066</v>
      </c>
      <c r="DJ267" s="21">
        <f t="shared" si="337"/>
        <v>70.819729565098925</v>
      </c>
      <c r="DK267" s="19">
        <f>Coeff_Summary!$B$11+Coeff_Summary!$D$11*(F267)+Coeff_Summary!$E$11*CM267*100+Coeff_Summary!$F$11*(F267)^2+Coeff_Summary!$G$11*(F267)*CM267*100+Coeff_Summary!$H$11*(CM267*100)^2</f>
        <v>0.93763368543245729</v>
      </c>
      <c r="DL267" s="19">
        <f>Coeff_Summary!$B$9+Coeff_Summary!$D$9*(G267)+Coeff_Summary!$E$9*CN267*100+Coeff_Summary!$F$9*(G267)^2+Coeff_Summary!$G$9*(G267)*CN267*100+Coeff_Summary!$H$9*(CN267*100)^2</f>
        <v>0.95366340116953241</v>
      </c>
      <c r="DM267" s="30">
        <f t="shared" si="338"/>
        <v>0.9456485433009949</v>
      </c>
      <c r="DN267">
        <f>DK267*8314.4*(GERC_A_PARA!F267+273)/('Config sheet'!$N$28*GERC_A_PARA!CM267*10^5)</f>
        <v>3.9998861839752951E-2</v>
      </c>
      <c r="DO267">
        <f>DL267*(8314.4/'Config sheet'!$N$28)*((GERC_A_PARA!G267+273)/(GERC_A_PARA!CN267*10^5))</f>
        <v>2.6273036211542429E-2</v>
      </c>
      <c r="DP267" s="30">
        <f t="shared" si="339"/>
        <v>1594.4811278571756</v>
      </c>
      <c r="DQ267" s="30">
        <f t="shared" si="317"/>
        <v>39863.162463100321</v>
      </c>
      <c r="DR267" s="30">
        <f t="shared" si="318"/>
        <v>1029.7222558136434</v>
      </c>
      <c r="DS267" s="30">
        <f t="shared" si="319"/>
        <v>39193.119802471083</v>
      </c>
      <c r="DT267" s="19">
        <f>(Coeff_Summary!$B$5+Coeff_Summary!$D$5*(F267)+Coeff_Summary!$E$5*CM267*100+Coeff_Summary!$F$5*(F267)^2+Coeff_Summary!$G$5*(F267)*CM267*100+Coeff_Summary!$H$5*(CM267*100)^2+Coeff_Summary!$B$3+Coeff_Summary!$D$3*(G267)+Coeff_Summary!$E$3*CN267*100+Coeff_Summary!$F$3*(G267)^2+Coeff_Summary!$G$3*(G267)*CN267*100+Coeff_Summary!$H$3*(CN267*100)^2)/2</f>
        <v>1.4187722201348256</v>
      </c>
      <c r="DU267" s="30">
        <f t="shared" si="340"/>
        <v>3.387932990583868</v>
      </c>
      <c r="DV267" s="30">
        <f>DM267*(8314.4/'Config sheet'!$N$28)*(273+F267)*DU267*((CO267^(1/DU267))-1)</f>
        <v>93109.38017063342</v>
      </c>
      <c r="DW267" s="30">
        <f t="shared" si="320"/>
        <v>348.87081137316409</v>
      </c>
      <c r="DX267" s="30">
        <f t="shared" si="321"/>
        <v>345.64</v>
      </c>
      <c r="DY267" s="30">
        <f t="shared" si="322"/>
        <v>105.98187626951321</v>
      </c>
      <c r="DZ267" s="30">
        <f t="shared" si="323"/>
        <v>972.81684148570844</v>
      </c>
      <c r="EA267" s="65">
        <f>Coeff_Summary!$B$9+Coeff_Summary!$D$9*(DW267-273)+Coeff_Summary!$E$9*CN267*100+Coeff_Summary!$F$9*(DW267-273)^2+Coeff_Summary!$G$9*(DW267-273)*CN267*100+Coeff_Summary!$H$9*(CN267*100)^2</f>
        <v>0.95606137497230415</v>
      </c>
      <c r="EB267" s="30">
        <f>EA267*(8314.4/'Config sheet'!$C$28)*(DW267/(CM267*10^5))</f>
        <v>4.8790204983890618E-2</v>
      </c>
      <c r="EC267" s="30">
        <f t="shared" si="324"/>
        <v>1.2197898325046934</v>
      </c>
      <c r="ED267" s="30">
        <f t="shared" si="325"/>
        <v>1.0170959256115915</v>
      </c>
      <c r="EE267" s="30">
        <f>('Config sheet'!$N$132*(CN267-CM267) - 'Config sheet'!$N$133*GERC_A_PARA!CN267)*10^5</f>
        <v>105893.56730069466</v>
      </c>
      <c r="EF267" s="30">
        <f>('Config sheet'!$N$132*(CN267-CM267) + 'Config sheet'!$N$133*CM267)*10^5</f>
        <v>147109.25356686616</v>
      </c>
      <c r="EG267" s="30">
        <f>'Config sheet'!$N$148</f>
        <v>386976</v>
      </c>
      <c r="EH267" s="30">
        <f t="shared" si="326"/>
        <v>2386.0441410723979</v>
      </c>
      <c r="EI267" s="30">
        <f>'Config sheet'!$E$127+'Config sheet'!$P$127</f>
        <v>3308.2</v>
      </c>
      <c r="EJ267" s="30"/>
      <c r="EK267" s="63">
        <f t="shared" si="327"/>
        <v>52870.962725566736</v>
      </c>
      <c r="EL267" s="63">
        <f t="shared" si="348"/>
        <v>52220.19406808757</v>
      </c>
      <c r="EM267" s="63">
        <f t="shared" si="349"/>
        <v>39863.162463100321</v>
      </c>
      <c r="EN267" s="63">
        <f t="shared" si="350"/>
        <v>39193.119802471083</v>
      </c>
      <c r="EO267" s="30">
        <f>BL267*(('Config sheet'!$D$8+273)/(C267+273))*(GERC_A_PARA!AI267/'Config sheet'!$D$7)*(1/GERC_A_PARA!BG267)*24*10^-3</f>
        <v>1834.9796793169758</v>
      </c>
      <c r="EP267" s="30">
        <f>BN267*(('Config sheet'!$D$8+273)/(D267+273))*(GERC_A_PARA!AJ267/'Config sheet'!$D$7)*(1/GERC_A_PARA!BH267)*24*10^-3</f>
        <v>1812.3936093675968</v>
      </c>
      <c r="EQ267" s="30">
        <f t="shared" si="341"/>
        <v>1823.6866443422864</v>
      </c>
      <c r="ER267" s="30">
        <f>DP267*(('Config sheet'!$D$8+273)/(F267+273))*(CM267/'Config sheet'!$D$7)*(1/DK267)*24*10^-3</f>
        <v>1383.5211106857378</v>
      </c>
      <c r="ES267" s="30">
        <f>DR267*(('Config sheet'!$D$8+273)/(G267+273))*(CN267/'Config sheet'!$D$7)*(1/DL267)*24*10^-3</f>
        <v>1360.2661025839927</v>
      </c>
      <c r="ET267" s="30">
        <f t="shared" si="342"/>
        <v>1371.8936066348651</v>
      </c>
      <c r="EU267">
        <f t="shared" si="343"/>
        <v>1.0124620114707092</v>
      </c>
      <c r="EV267">
        <f t="shared" si="344"/>
        <v>1.0170959256115912</v>
      </c>
      <c r="EW267" s="30">
        <f t="shared" si="345"/>
        <v>0.77492879819623317</v>
      </c>
      <c r="EX267" s="30">
        <f>'Config sheet'!$C$123/('Config sheet'!$F$17*10^-3)</f>
        <v>1.2841244171864261</v>
      </c>
      <c r="EY267" s="30">
        <f t="shared" si="346"/>
        <v>0.70910516440990123</v>
      </c>
      <c r="EZ267" s="30">
        <f>'Config sheet'!$N$123/('Config sheet'!$Q$17*10^-3)</f>
        <v>1.4616189626248377</v>
      </c>
      <c r="FA267" s="1" t="s">
        <v>674</v>
      </c>
      <c r="FB267" s="30">
        <f t="shared" si="347"/>
        <v>-3.2308113731641015</v>
      </c>
      <c r="FC267" s="30"/>
    </row>
    <row r="268" spans="1:159" x14ac:dyDescent="0.25">
      <c r="A268" s="1">
        <v>43493</v>
      </c>
      <c r="B268" s="2">
        <v>0.20972222222222223</v>
      </c>
      <c r="C268">
        <v>21.65</v>
      </c>
      <c r="D268">
        <v>74.19</v>
      </c>
      <c r="E268">
        <v>18</v>
      </c>
      <c r="F268">
        <v>17.98</v>
      </c>
      <c r="G268">
        <v>71.989999999999995</v>
      </c>
      <c r="H268">
        <v>66.260000000000005</v>
      </c>
      <c r="I268">
        <v>71.48</v>
      </c>
      <c r="J268">
        <v>71.92</v>
      </c>
      <c r="K268">
        <v>72</v>
      </c>
      <c r="L268">
        <v>69.459999999999994</v>
      </c>
      <c r="M268">
        <v>21.84</v>
      </c>
      <c r="N268">
        <v>34.340000000000003</v>
      </c>
      <c r="O268">
        <v>33.869999999999997</v>
      </c>
      <c r="P268">
        <v>33.79</v>
      </c>
      <c r="Q268">
        <v>62.31</v>
      </c>
      <c r="R268">
        <v>3.72</v>
      </c>
      <c r="S268">
        <v>69.56</v>
      </c>
      <c r="T268">
        <v>74.5</v>
      </c>
      <c r="U268">
        <v>71.489999999999995</v>
      </c>
      <c r="V268">
        <v>71.489999999999995</v>
      </c>
      <c r="W268">
        <v>3.08</v>
      </c>
      <c r="X268">
        <v>2.4500000000000002</v>
      </c>
      <c r="Y268">
        <v>3.62</v>
      </c>
      <c r="Z268">
        <v>3.56</v>
      </c>
      <c r="AA268">
        <v>4.67</v>
      </c>
      <c r="AB268">
        <v>4.4400000000000004</v>
      </c>
      <c r="AC268">
        <v>3.79</v>
      </c>
      <c r="AD268">
        <v>1.74</v>
      </c>
      <c r="AE268">
        <v>1.59</v>
      </c>
      <c r="AF268">
        <v>1.82</v>
      </c>
      <c r="AH268" s="4" t="str">
        <f t="shared" si="281"/>
        <v>ON</v>
      </c>
      <c r="AI268" s="31">
        <f>M268+'Config sheet'!$D$9-'Config sheet'!$C$139</f>
        <v>22.7989</v>
      </c>
      <c r="AJ268" s="31">
        <f>N268+'Config sheet'!$D$9+'Config sheet'!$C$140</f>
        <v>35.698900000000002</v>
      </c>
      <c r="AK268" s="25">
        <f t="shared" si="282"/>
        <v>1.5658167718618003</v>
      </c>
      <c r="AL268" s="46">
        <f>'Config sheet'!$C$47</f>
        <v>3546.9708798579968</v>
      </c>
      <c r="AM268" s="4">
        <f>'Config sheet'!$C$42</f>
        <v>1817.9423322060413</v>
      </c>
      <c r="AN268" s="25">
        <f>'Config sheet'!$C$46</f>
        <v>1729.0285476519553</v>
      </c>
      <c r="AO268" s="25">
        <f t="shared" si="283"/>
        <v>1.5771028472862085</v>
      </c>
      <c r="AP268" s="25">
        <f>'Config sheet'!$C$50/100*GERC_A_PARA!AM268</f>
        <v>351.771841281869</v>
      </c>
      <c r="AQ268" s="25">
        <f t="shared" si="284"/>
        <v>351.771841281869</v>
      </c>
      <c r="AR268" s="25">
        <f t="shared" si="285"/>
        <v>467.45655074306933</v>
      </c>
      <c r="AS268" s="27">
        <f t="shared" si="286"/>
        <v>2169.7141734879106</v>
      </c>
      <c r="AT268" s="25">
        <f t="shared" si="287"/>
        <v>1632.7599830400427</v>
      </c>
      <c r="AU268" s="25">
        <f>'Config sheet'!$C$51/100*GERC_A_PARA!AN268</f>
        <v>266.0974934836359</v>
      </c>
      <c r="AV268" s="25">
        <f t="shared" si="288"/>
        <v>266.0974934836359</v>
      </c>
      <c r="AW268" s="25">
        <f t="shared" si="289"/>
        <v>353.60708808288592</v>
      </c>
      <c r="AX268" s="27">
        <f t="shared" si="290"/>
        <v>1995.1260411355911</v>
      </c>
      <c r="AY268" s="25">
        <f t="shared" si="291"/>
        <v>1501.378384716279</v>
      </c>
      <c r="AZ268" s="31">
        <f t="shared" si="328"/>
        <v>93.636502797048635</v>
      </c>
      <c r="BA268" s="31">
        <f t="shared" si="329"/>
        <v>94.938799899047979</v>
      </c>
      <c r="BB268" s="31">
        <f t="shared" si="330"/>
        <v>70.463629074730704</v>
      </c>
      <c r="BC268" s="31">
        <f t="shared" si="331"/>
        <v>71.443637695292637</v>
      </c>
      <c r="BD268" s="25">
        <f t="shared" si="292"/>
        <v>94.287651348048314</v>
      </c>
      <c r="BE268">
        <f>'Config sheet'!$D$59</f>
        <v>82.44</v>
      </c>
      <c r="BF268" s="30">
        <f t="shared" si="332"/>
        <v>82.620642366529992</v>
      </c>
      <c r="BG268" s="19">
        <f>Coeff_Summary!$B$10+Coeff_Summary!$D$10*(C268)+Coeff_Summary!$E$10*AI268*100+Coeff_Summary!$F$10*(C268)^2+Coeff_Summary!$G$10*(C268)*AI268*100+Coeff_Summary!$H$10*(AI268*100)^2</f>
        <v>0.95936752143991033</v>
      </c>
      <c r="BH268" s="19">
        <f>Coeff_Summary!$B$8+Coeff_Summary!$D$8*(D268)+Coeff_Summary!$E$8*AJ268*100+Coeff_Summary!$F$8*(D268)^2+Coeff_Summary!$G$8*(D268)*AJ268*100+Coeff_Summary!$H$8*(AJ268*100)^2</f>
        <v>0.97151231163545171</v>
      </c>
      <c r="BI268" s="30">
        <f t="shared" si="333"/>
        <v>0.96543991653768102</v>
      </c>
      <c r="BJ268" s="30">
        <f>BG268*8314.4*(GERC_A_PARA!C268+273)/('Config sheet'!$C$28*AI268*10^5)</f>
        <v>6.2950712224071434E-2</v>
      </c>
      <c r="BK268">
        <f>BH268*(8314.4/'Config sheet'!$C$28)*(BT268/(AJ268*10^5))</f>
        <v>4.7971551735675431E-2</v>
      </c>
      <c r="BL268" s="30">
        <f t="shared" si="334"/>
        <v>3344.3555366173096</v>
      </c>
      <c r="BM268" s="30">
        <f t="shared" si="293"/>
        <v>53126.571860111166</v>
      </c>
      <c r="BN268" s="30">
        <f t="shared" si="294"/>
        <v>2516.7047143675659</v>
      </c>
      <c r="BO268" s="30">
        <f t="shared" si="295"/>
        <v>52462.441245067035</v>
      </c>
      <c r="BP268" s="19">
        <f>(Coeff_Summary!$B$4+Coeff_Summary!$D$4*(C268)+Coeff_Summary!$E$4*AI268*100+Coeff_Summary!$F$4*(C268)^2+Coeff_Summary!$G$4*(C268)*AI268*100+Coeff_Summary!$H$4*(AI268*100)^2+Coeff_Summary!$B$2+Coeff_Summary!$D$2*(D268)+Coeff_Summary!$E$2*AJ268*100+Coeff_Summary!$F$2*(D268)^2+Coeff_Summary!$G$2*(D268)*AJ268*100+Coeff_Summary!$H$2*(AJ268*100)^2)/2</f>
        <v>1.3648287263211301</v>
      </c>
      <c r="BQ268" s="30">
        <f t="shared" si="335"/>
        <v>3.7410122280770692</v>
      </c>
      <c r="BR268" s="30">
        <f>BI268*(8314.4/'Config sheet'!$C$28)*(273+C268)*BQ268*((AK268^(1/BQ268))-1)</f>
        <v>68804.290851354177</v>
      </c>
      <c r="BS268" s="30">
        <f t="shared" si="296"/>
        <v>332.17131578885397</v>
      </c>
      <c r="BT268" s="30">
        <f t="shared" si="297"/>
        <v>347.19</v>
      </c>
      <c r="BU268" s="52">
        <f t="shared" si="298"/>
        <v>71.414761684152978</v>
      </c>
      <c r="BV268" s="30">
        <f t="shared" si="299"/>
        <v>1421.7944799567726</v>
      </c>
      <c r="BW268" s="65">
        <f>Coeff_Summary!$B$8+Coeff_Summary!$D$8*(BS268-273)+Coeff_Summary!$E$8*AJ268*100+Coeff_Summary!$F$8*(BS268-273)^2+Coeff_Summary!$G$8*(BS268-273)*AJ268*100+Coeff_Summary!$H$8*(AJ268*100)^2</f>
        <v>0.96430811392965199</v>
      </c>
      <c r="BX268" s="30">
        <f>BW268*(8314.4/'Config sheet'!$C$28)*(BS268/(AI268*10^5))</f>
        <v>7.1332449693657901E-2</v>
      </c>
      <c r="BY268" s="30">
        <f t="shared" si="300"/>
        <v>1.1331476193589658</v>
      </c>
      <c r="BZ268" s="30">
        <f t="shared" si="301"/>
        <v>1.0126591633801749</v>
      </c>
      <c r="CA268" s="30">
        <f>('Config sheet'!$C$132*(AJ268-AI268) - 'Config sheet'!$C$133*GERC_A_PARA!AJ268)*10^5</f>
        <v>95515.69142129879</v>
      </c>
      <c r="CB268" s="30">
        <f>('Config sheet'!$C$132*(AJ268-AI268) + 'Config sheet'!$C$133*AI268)*10^5</f>
        <v>120016.05594587153</v>
      </c>
      <c r="CC268" s="30">
        <f>'Config sheet'!$C$148</f>
        <v>386976</v>
      </c>
      <c r="CD268" s="30">
        <f t="shared" si="336"/>
        <v>15.018684211146024</v>
      </c>
      <c r="CE268" s="30"/>
      <c r="CF268" s="30"/>
      <c r="CG268" s="30"/>
      <c r="CH268" s="30"/>
      <c r="CI268" s="30"/>
      <c r="CJ268" s="30"/>
      <c r="CK268" s="30"/>
      <c r="CL268" s="30"/>
      <c r="CM268" s="46">
        <f>P268+'Config sheet'!$O$9-'Config sheet'!$C$139</f>
        <v>34.748899999999999</v>
      </c>
      <c r="CN268" s="46">
        <f>Q268+'Config sheet'!$O$9+'Config sheet'!C$140</f>
        <v>63.668900000000001</v>
      </c>
      <c r="CO268" s="27">
        <f t="shared" si="302"/>
        <v>1.8322565606393297</v>
      </c>
      <c r="CP268" s="46">
        <f>'Config sheet'!$N$47</f>
        <v>1852.7346826837274</v>
      </c>
      <c r="CQ268" s="27">
        <f>'Config sheet'!$N$42</f>
        <v>970.82423361890676</v>
      </c>
      <c r="CR268" s="27">
        <f>'Config sheet'!$N$46</f>
        <v>881.91044906482068</v>
      </c>
      <c r="CS268" s="27">
        <f t="shared" si="303"/>
        <v>1.3911459247567888</v>
      </c>
      <c r="CT268" s="27">
        <f>'Config sheet'!$N$50/100*GERC_A_PARA!CQ268</f>
        <v>274.64617569078871</v>
      </c>
      <c r="CU268" s="27">
        <f t="shared" si="304"/>
        <v>274.64617569078871</v>
      </c>
      <c r="CV268" s="27">
        <f t="shared" si="305"/>
        <v>424.44016469655367</v>
      </c>
      <c r="CW268" s="27">
        <f t="shared" si="306"/>
        <v>1245.4704093096955</v>
      </c>
      <c r="CX268" s="27">
        <f t="shared" si="307"/>
        <v>805.91733135694585</v>
      </c>
      <c r="CY268" s="27">
        <f>'Config sheet'!$N$51/100*GERC_A_PARA!CR268</f>
        <v>198.78261521921058</v>
      </c>
      <c r="CZ268" s="27">
        <f t="shared" si="308"/>
        <v>198.78261521921058</v>
      </c>
      <c r="DA268" s="27">
        <f t="shared" si="309"/>
        <v>307.20007562545902</v>
      </c>
      <c r="DB268" s="27">
        <f t="shared" si="310"/>
        <v>1080.6930642840312</v>
      </c>
      <c r="DC268" s="27">
        <f t="shared" si="311"/>
        <v>699.29342670330652</v>
      </c>
      <c r="DD268" s="50">
        <f t="shared" si="312"/>
        <v>84.570431616917588</v>
      </c>
      <c r="DE268" s="50">
        <f t="shared" si="313"/>
        <v>87.706522751690429</v>
      </c>
      <c r="DF268" s="50">
        <f t="shared" si="314"/>
        <v>54.723722098052356</v>
      </c>
      <c r="DG268" s="50">
        <f t="shared" si="315"/>
        <v>56.753019766897928</v>
      </c>
      <c r="DH268" s="27">
        <f t="shared" si="316"/>
        <v>86.138477184304008</v>
      </c>
      <c r="DI268">
        <f>'Config sheet'!$N$59</f>
        <v>71.978923438716066</v>
      </c>
      <c r="DJ268" s="21">
        <f t="shared" si="337"/>
        <v>70.938424058389572</v>
      </c>
      <c r="DK268" s="19">
        <f>Coeff_Summary!$B$11+Coeff_Summary!$D$11*(F268)+Coeff_Summary!$E$11*CM268*100+Coeff_Summary!$F$11*(F268)^2+Coeff_Summary!$G$11*(F268)*CM268*100+Coeff_Summary!$H$11*(CM268*100)^2</f>
        <v>0.93698799880922878</v>
      </c>
      <c r="DL268" s="19">
        <f>Coeff_Summary!$B$9+Coeff_Summary!$D$9*(G268)+Coeff_Summary!$E$9*CN268*100+Coeff_Summary!$F$9*(G268)^2+Coeff_Summary!$G$9*(G268)*CN268*100+Coeff_Summary!$H$9*(CN268*100)^2</f>
        <v>0.95318571203865587</v>
      </c>
      <c r="DM268" s="30">
        <f t="shared" si="338"/>
        <v>0.94508685542394233</v>
      </c>
      <c r="DN268">
        <f>DK268*8314.4*(GERC_A_PARA!F268+273)/('Config sheet'!$N$28*GERC_A_PARA!CM268*10^5)</f>
        <v>3.9836318067213793E-2</v>
      </c>
      <c r="DO268">
        <f>DL268*(8314.4/'Config sheet'!$N$28)*((GERC_A_PARA!G268+273)/(GERC_A_PARA!CN268*10^5))</f>
        <v>2.6222842613409628E-2</v>
      </c>
      <c r="DP268" s="30">
        <f t="shared" si="339"/>
        <v>1595.9174419292096</v>
      </c>
      <c r="DQ268" s="30">
        <f t="shared" si="317"/>
        <v>40061.871160796021</v>
      </c>
      <c r="DR268" s="30">
        <f t="shared" si="318"/>
        <v>1032.6841298288723</v>
      </c>
      <c r="DS268" s="30">
        <f t="shared" si="319"/>
        <v>39381.090183593842</v>
      </c>
      <c r="DT268" s="19">
        <f>(Coeff_Summary!$B$5+Coeff_Summary!$D$5*(F268)+Coeff_Summary!$E$5*CM268*100+Coeff_Summary!$F$5*(F268)^2+Coeff_Summary!$G$5*(F268)*CM268*100+Coeff_Summary!$H$5*(CM268*100)^2+Coeff_Summary!$B$3+Coeff_Summary!$D$3*(G268)+Coeff_Summary!$E$3*CN268*100+Coeff_Summary!$F$3*(G268)^2+Coeff_Summary!$G$3*(G268)*CN268*100+Coeff_Summary!$H$3*(CN268*100)^2)/2</f>
        <v>1.420028057539531</v>
      </c>
      <c r="DU268" s="30">
        <f t="shared" si="340"/>
        <v>3.3807933352306705</v>
      </c>
      <c r="DV268" s="30">
        <f>DM268*(8314.4/'Config sheet'!$N$28)*(273+F268)*DU268*((CO268^(1/DU268))-1)</f>
        <v>92593.668482467125</v>
      </c>
      <c r="DW268" s="30">
        <f t="shared" si="320"/>
        <v>348.05788337269649</v>
      </c>
      <c r="DX268" s="30">
        <f t="shared" si="321"/>
        <v>344.99</v>
      </c>
      <c r="DY268" s="30">
        <f t="shared" si="322"/>
        <v>105.68021361358359</v>
      </c>
      <c r="DZ268" s="30">
        <f t="shared" si="323"/>
        <v>975.02631608285492</v>
      </c>
      <c r="EA268" s="65">
        <f>Coeff_Summary!$B$9+Coeff_Summary!$D$9*(DW268-273)+Coeff_Summary!$E$9*CN268*100+Coeff_Summary!$F$9*(DW268-273)^2+Coeff_Summary!$G$9*(DW268-273)*CN268*100+Coeff_Summary!$H$9*(CN268*100)^2</f>
        <v>0.95548202571202168</v>
      </c>
      <c r="EB268" s="30">
        <f>EA268*(8314.4/'Config sheet'!$C$28)*(DW268/(CM268*10^5))</f>
        <v>4.8591020462699301E-2</v>
      </c>
      <c r="EC268" s="30">
        <f t="shared" si="324"/>
        <v>1.2197668564829247</v>
      </c>
      <c r="ED268" s="30">
        <f t="shared" si="325"/>
        <v>1.0172870018079334</v>
      </c>
      <c r="EE268" s="30">
        <f>('Config sheet'!$N$132*(CN268-CM268) - 'Config sheet'!$N$133*GERC_A_PARA!CN268)*10^5</f>
        <v>105586.01961279557</v>
      </c>
      <c r="EF268" s="30">
        <f>('Config sheet'!$N$132*(CN268-CM268) + 'Config sheet'!$N$133*CM268)*10^5</f>
        <v>146805.89413297398</v>
      </c>
      <c r="EG268" s="30">
        <f>'Config sheet'!$N$148</f>
        <v>386976</v>
      </c>
      <c r="EH268" s="30">
        <f t="shared" si="326"/>
        <v>2396.8207960396276</v>
      </c>
      <c r="EI268" s="30">
        <f>'Config sheet'!$E$127+'Config sheet'!$P$127</f>
        <v>3308.2</v>
      </c>
      <c r="EJ268" s="30"/>
      <c r="EK268" s="63">
        <f t="shared" si="327"/>
        <v>53126.571860111166</v>
      </c>
      <c r="EL268" s="63">
        <f t="shared" si="348"/>
        <v>52462.441245067035</v>
      </c>
      <c r="EM268" s="63">
        <f t="shared" si="349"/>
        <v>40061.871160796021</v>
      </c>
      <c r="EN268" s="63">
        <f t="shared" si="350"/>
        <v>39381.090183593842</v>
      </c>
      <c r="EO268" s="30">
        <f>BL268*(('Config sheet'!$D$8+273)/(C268+273))*(GERC_A_PARA!AI268/'Config sheet'!$D$7)*(1/GERC_A_PARA!BG268)*24*10^-3</f>
        <v>1843.8510435509027</v>
      </c>
      <c r="EP268" s="30">
        <f>BN268*(('Config sheet'!$D$8+273)/(D268+273))*(GERC_A_PARA!AJ268/'Config sheet'!$D$7)*(1/GERC_A_PARA!BH268)*24*10^-3</f>
        <v>1820.8012233812958</v>
      </c>
      <c r="EQ268" s="30">
        <f t="shared" si="341"/>
        <v>1832.3261334660992</v>
      </c>
      <c r="ER268" s="30">
        <f>DP268*(('Config sheet'!$D$8+273)/(F268+273))*(CM268/'Config sheet'!$D$7)*(1/DK268)*24*10^-3</f>
        <v>1390.4176452593147</v>
      </c>
      <c r="ES268" s="30">
        <f>DR268*(('Config sheet'!$D$8+273)/(G268+273))*(CN268/'Config sheet'!$D$7)*(1/DL268)*24*10^-3</f>
        <v>1366.7899450088807</v>
      </c>
      <c r="ET268" s="30">
        <f t="shared" si="342"/>
        <v>1378.6037951340977</v>
      </c>
      <c r="EU268">
        <f t="shared" si="343"/>
        <v>1.0126591633801754</v>
      </c>
      <c r="EV268">
        <f t="shared" si="344"/>
        <v>1.0172870018079336</v>
      </c>
      <c r="EW268" s="30">
        <f t="shared" si="345"/>
        <v>0.77595055486506159</v>
      </c>
      <c r="EX268" s="30">
        <f>'Config sheet'!$C$123/('Config sheet'!$F$17*10^-3)</f>
        <v>1.2841244171864261</v>
      </c>
      <c r="EY268" s="30">
        <f t="shared" si="346"/>
        <v>0.70725637019446441</v>
      </c>
      <c r="EZ268" s="30">
        <f>'Config sheet'!$N$123/('Config sheet'!$Q$17*10^-3)</f>
        <v>1.4616189626248377</v>
      </c>
      <c r="FA268" s="1" t="s">
        <v>675</v>
      </c>
      <c r="FB268" s="30">
        <f t="shared" si="347"/>
        <v>-3.0678833726964854</v>
      </c>
      <c r="FC268" s="30"/>
    </row>
    <row r="269" spans="1:159" x14ac:dyDescent="0.25">
      <c r="A269" s="1">
        <v>43493</v>
      </c>
      <c r="B269" s="2">
        <v>0.25138888888888888</v>
      </c>
      <c r="C269">
        <v>22.41</v>
      </c>
      <c r="D269">
        <v>74.59</v>
      </c>
      <c r="E269">
        <v>17.72</v>
      </c>
      <c r="F269">
        <v>17.66</v>
      </c>
      <c r="G269">
        <v>71.83</v>
      </c>
      <c r="H269">
        <v>66.31</v>
      </c>
      <c r="I269">
        <v>71.52</v>
      </c>
      <c r="J269">
        <v>71.92</v>
      </c>
      <c r="K269">
        <v>72</v>
      </c>
      <c r="L269">
        <v>69.459999999999994</v>
      </c>
      <c r="M269">
        <v>21.75</v>
      </c>
      <c r="N269">
        <v>34.17</v>
      </c>
      <c r="O269">
        <v>33.700000000000003</v>
      </c>
      <c r="P269">
        <v>33.61</v>
      </c>
      <c r="Q269">
        <v>62.37</v>
      </c>
      <c r="R269">
        <v>3.72</v>
      </c>
      <c r="S269">
        <v>69.48</v>
      </c>
      <c r="T269">
        <v>74.53</v>
      </c>
      <c r="U269">
        <v>71.510000000000005</v>
      </c>
      <c r="V269">
        <v>71.510000000000005</v>
      </c>
      <c r="W269">
        <v>3.01</v>
      </c>
      <c r="X269">
        <v>2.44</v>
      </c>
      <c r="Y269">
        <v>3.54</v>
      </c>
      <c r="Z269">
        <v>3.52</v>
      </c>
      <c r="AA269">
        <v>4.6100000000000003</v>
      </c>
      <c r="AB269">
        <v>4.38</v>
      </c>
      <c r="AC269">
        <v>3.8</v>
      </c>
      <c r="AD269">
        <v>1.81</v>
      </c>
      <c r="AE269">
        <v>1.73</v>
      </c>
      <c r="AF269">
        <v>2.15</v>
      </c>
      <c r="AH269" s="4" t="str">
        <f t="shared" si="281"/>
        <v>ON</v>
      </c>
      <c r="AI269" s="31">
        <f>M269+'Config sheet'!$D$9-'Config sheet'!$C$139</f>
        <v>22.7089</v>
      </c>
      <c r="AJ269" s="31">
        <f>N269+'Config sheet'!$D$9+'Config sheet'!$C$140</f>
        <v>35.5289</v>
      </c>
      <c r="AK269" s="25">
        <f t="shared" si="282"/>
        <v>1.56453637120248</v>
      </c>
      <c r="AL269" s="46">
        <f>'Config sheet'!$C$47</f>
        <v>3546.9708798579968</v>
      </c>
      <c r="AM269" s="4">
        <f>'Config sheet'!$C$42</f>
        <v>1817.9423322060413</v>
      </c>
      <c r="AN269" s="25">
        <f>'Config sheet'!$C$46</f>
        <v>1729.0285476519553</v>
      </c>
      <c r="AO269" s="25">
        <f t="shared" si="283"/>
        <v>1.5708747008913573</v>
      </c>
      <c r="AP269" s="25">
        <f>'Config sheet'!$C$50/100*GERC_A_PARA!AM269</f>
        <v>351.771841281869</v>
      </c>
      <c r="AQ269" s="25">
        <f t="shared" si="284"/>
        <v>351.771841281869</v>
      </c>
      <c r="AR269" s="25">
        <f t="shared" si="285"/>
        <v>467.74015463412047</v>
      </c>
      <c r="AS269" s="27">
        <f t="shared" si="286"/>
        <v>2169.7141734879106</v>
      </c>
      <c r="AT269" s="25">
        <f t="shared" si="287"/>
        <v>1631.769995159475</v>
      </c>
      <c r="AU269" s="25">
        <f>'Config sheet'!$C$51/100*GERC_A_PARA!AN269</f>
        <v>266.0974934836359</v>
      </c>
      <c r="AV269" s="25">
        <f t="shared" si="288"/>
        <v>266.0974934836359</v>
      </c>
      <c r="AW269" s="25">
        <f t="shared" si="289"/>
        <v>353.82161999162514</v>
      </c>
      <c r="AX269" s="27">
        <f t="shared" si="290"/>
        <v>1995.1260411355911</v>
      </c>
      <c r="AY269" s="25">
        <f t="shared" si="291"/>
        <v>1500.4680571602055</v>
      </c>
      <c r="AZ269" s="31">
        <f t="shared" si="328"/>
        <v>93.620902528215737</v>
      </c>
      <c r="BA269" s="31">
        <f t="shared" si="329"/>
        <v>94.926392243371581</v>
      </c>
      <c r="BB269" s="31">
        <f t="shared" si="330"/>
        <v>70.409172568436219</v>
      </c>
      <c r="BC269" s="31">
        <f t="shared" si="331"/>
        <v>71.390988040819906</v>
      </c>
      <c r="BD269" s="25">
        <f t="shared" si="292"/>
        <v>94.273647385793652</v>
      </c>
      <c r="BE269">
        <f>'Config sheet'!$D$59</f>
        <v>82.44</v>
      </c>
      <c r="BF269" s="30">
        <f t="shared" si="332"/>
        <v>82.586863845210871</v>
      </c>
      <c r="BG269" s="19">
        <f>Coeff_Summary!$B$10+Coeff_Summary!$D$10*(C269)+Coeff_Summary!$E$10*AI269*100+Coeff_Summary!$F$10*(C269)^2+Coeff_Summary!$G$10*(C269)*AI269*100+Coeff_Summary!$H$10*(AI269*100)^2</f>
        <v>0.95993940461854421</v>
      </c>
      <c r="BH269" s="19">
        <f>Coeff_Summary!$B$8+Coeff_Summary!$D$8*(D269)+Coeff_Summary!$E$8*AJ269*100+Coeff_Summary!$F$8*(D269)^2+Coeff_Summary!$G$8*(D269)*AJ269*100+Coeff_Summary!$H$8*(AJ269*100)^2</f>
        <v>0.97180391972649316</v>
      </c>
      <c r="BI269" s="30">
        <f t="shared" si="333"/>
        <v>0.96587166217251874</v>
      </c>
      <c r="BJ269" s="30">
        <f>BG269*8314.4*(GERC_A_PARA!C269+273)/('Config sheet'!$C$28*AI269*10^5)</f>
        <v>6.3400984075679095E-2</v>
      </c>
      <c r="BK269">
        <f>BH269*(8314.4/'Config sheet'!$C$28)*(BT269/(AJ269*10^5))</f>
        <v>4.8271105259678163E-2</v>
      </c>
      <c r="BL269" s="30">
        <f t="shared" si="334"/>
        <v>3343.8588201541106</v>
      </c>
      <c r="BM269" s="30">
        <f t="shared" si="293"/>
        <v>52741.434047185867</v>
      </c>
      <c r="BN269" s="30">
        <f t="shared" si="294"/>
        <v>2514.8052022010925</v>
      </c>
      <c r="BO269" s="30">
        <f t="shared" si="295"/>
        <v>52097.526847013396</v>
      </c>
      <c r="BP269" s="19">
        <f>(Coeff_Summary!$B$4+Coeff_Summary!$D$4*(C269)+Coeff_Summary!$E$4*AI269*100+Coeff_Summary!$F$4*(C269)^2+Coeff_Summary!$G$4*(C269)*AI269*100+Coeff_Summary!$H$4*(AI269*100)^2+Coeff_Summary!$B$2+Coeff_Summary!$D$2*(D269)+Coeff_Summary!$E$2*AJ269*100+Coeff_Summary!$F$2*(D269)^2+Coeff_Summary!$G$2*(D269)*AJ269*100+Coeff_Summary!$H$2*(AJ269*100)^2)/2</f>
        <v>1.3638096359310439</v>
      </c>
      <c r="BQ269" s="30">
        <f t="shared" si="335"/>
        <v>3.7486902523646708</v>
      </c>
      <c r="BR269" s="30">
        <f>BI269*(8314.4/'Config sheet'!$C$28)*(273+C269)*BQ269*((AK269^(1/BQ269))-1)</f>
        <v>68870.416329081389</v>
      </c>
      <c r="BS269" s="30">
        <f t="shared" si="296"/>
        <v>332.87369786975773</v>
      </c>
      <c r="BT269" s="30">
        <f t="shared" si="297"/>
        <v>347.59000000000003</v>
      </c>
      <c r="BU269" s="52">
        <f t="shared" si="298"/>
        <v>71.797044595166227</v>
      </c>
      <c r="BV269" s="30">
        <f t="shared" si="299"/>
        <v>1405.3211231680339</v>
      </c>
      <c r="BW269" s="65">
        <f>Coeff_Summary!$B$8+Coeff_Summary!$D$8*(BS269-273)+Coeff_Summary!$E$8*AJ269*100+Coeff_Summary!$F$8*(BS269-273)^2+Coeff_Summary!$G$8*(BS269-273)*AJ269*100+Coeff_Summary!$H$8*(AJ269*100)^2</f>
        <v>0.96481538131652156</v>
      </c>
      <c r="BX269" s="30">
        <f>BW269*(8314.4/'Config sheet'!$C$28)*(BS269/(AI269*10^5))</f>
        <v>7.1804338535038342E-2</v>
      </c>
      <c r="BY269" s="30">
        <f t="shared" si="300"/>
        <v>1.1325429657263444</v>
      </c>
      <c r="BZ269" s="30">
        <f t="shared" si="301"/>
        <v>1.0123596500475605</v>
      </c>
      <c r="CA269" s="30">
        <f>('Config sheet'!$C$132*(AJ269-AI269) - 'Config sheet'!$C$133*GERC_A_PARA!AJ269)*10^5</f>
        <v>94901.823227676505</v>
      </c>
      <c r="CB269" s="30">
        <f>('Config sheet'!$C$132*(AJ269-AI269) + 'Config sheet'!$C$133*AI269)*10^5</f>
        <v>119293.29314806944</v>
      </c>
      <c r="CC269" s="30">
        <f>'Config sheet'!$C$148</f>
        <v>386976</v>
      </c>
      <c r="CD269" s="30">
        <f t="shared" si="336"/>
        <v>14.716302130242298</v>
      </c>
      <c r="CE269" s="30"/>
      <c r="CF269" s="30"/>
      <c r="CG269" s="30"/>
      <c r="CH269" s="30"/>
      <c r="CI269" s="30"/>
      <c r="CJ269" s="30"/>
      <c r="CK269" s="30"/>
      <c r="CL269" s="30"/>
      <c r="CM269" s="46">
        <f>P269+'Config sheet'!$O$9-'Config sheet'!$C$139</f>
        <v>34.568899999999999</v>
      </c>
      <c r="CN269" s="46">
        <f>Q269+'Config sheet'!$O$9+'Config sheet'!C$140</f>
        <v>63.728899999999996</v>
      </c>
      <c r="CO269" s="27">
        <f t="shared" si="302"/>
        <v>1.8435327707853011</v>
      </c>
      <c r="CP269" s="46">
        <f>'Config sheet'!$N$47</f>
        <v>1852.7346826837274</v>
      </c>
      <c r="CQ269" s="27">
        <f>'Config sheet'!$N$42</f>
        <v>970.82423361890676</v>
      </c>
      <c r="CR269" s="27">
        <f>'Config sheet'!$N$46</f>
        <v>881.91044906482068</v>
      </c>
      <c r="CS269" s="27">
        <f t="shared" si="303"/>
        <v>1.3877101325269345</v>
      </c>
      <c r="CT269" s="27">
        <f>'Config sheet'!$N$50/100*GERC_A_PARA!CQ269</f>
        <v>274.64617569078871</v>
      </c>
      <c r="CU269" s="27">
        <f t="shared" si="304"/>
        <v>274.64617569078871</v>
      </c>
      <c r="CV269" s="27">
        <f t="shared" si="305"/>
        <v>426.78057597410071</v>
      </c>
      <c r="CW269" s="27">
        <f t="shared" si="306"/>
        <v>1245.4704093096955</v>
      </c>
      <c r="CX269" s="27">
        <f t="shared" si="307"/>
        <v>801.49778155252159</v>
      </c>
      <c r="CY269" s="27">
        <f>'Config sheet'!$N$51/100*GERC_A_PARA!CR269</f>
        <v>198.78261521921058</v>
      </c>
      <c r="CZ269" s="27">
        <f t="shared" si="308"/>
        <v>198.78261521921058</v>
      </c>
      <c r="DA269" s="27">
        <f t="shared" si="309"/>
        <v>308.89401173532542</v>
      </c>
      <c r="DB269" s="27">
        <f t="shared" si="310"/>
        <v>1080.6930642840312</v>
      </c>
      <c r="DC269" s="27">
        <f t="shared" si="311"/>
        <v>695.45858905064301</v>
      </c>
      <c r="DD269" s="50">
        <f t="shared" si="312"/>
        <v>84.329356951030562</v>
      </c>
      <c r="DE269" s="50">
        <f t="shared" si="313"/>
        <v>87.514447001634096</v>
      </c>
      <c r="DF269" s="50">
        <f t="shared" si="314"/>
        <v>54.268485233192727</v>
      </c>
      <c r="DG269" s="50">
        <f t="shared" si="315"/>
        <v>56.318186768067953</v>
      </c>
      <c r="DH269" s="27">
        <f t="shared" si="316"/>
        <v>85.921901976332322</v>
      </c>
      <c r="DI269">
        <f>'Config sheet'!$N$59</f>
        <v>71.978923438716066</v>
      </c>
      <c r="DJ269" s="21">
        <f t="shared" si="337"/>
        <v>70.607618988481335</v>
      </c>
      <c r="DK269" s="19">
        <f>Coeff_Summary!$B$11+Coeff_Summary!$D$11*(F269)+Coeff_Summary!$E$11*CM269*100+Coeff_Summary!$F$11*(F269)^2+Coeff_Summary!$G$11*(F269)*CM269*100+Coeff_Summary!$H$11*(CM269*100)^2</f>
        <v>0.93700118390052356</v>
      </c>
      <c r="DL269" s="19">
        <f>Coeff_Summary!$B$9+Coeff_Summary!$D$9*(G269)+Coeff_Summary!$E$9*CN269*100+Coeff_Summary!$F$9*(G269)^2+Coeff_Summary!$G$9*(G269)*CN269*100+Coeff_Summary!$H$9*(CN269*100)^2</f>
        <v>0.95303134005450041</v>
      </c>
      <c r="DM269" s="30">
        <f t="shared" si="338"/>
        <v>0.94501626197751198</v>
      </c>
      <c r="DN269">
        <f>DK269*8314.4*(GERC_A_PARA!F269+273)/('Config sheet'!$N$28*GERC_A_PARA!CM269*10^5)</f>
        <v>4.0000270954405323E-2</v>
      </c>
      <c r="DO269">
        <f>DL269*(8314.4/'Config sheet'!$N$28)*((GERC_A_PARA!G269+273)/(GERC_A_PARA!CN269*10^5))</f>
        <v>2.6181762977705473E-2</v>
      </c>
      <c r="DP269" s="30">
        <f t="shared" si="339"/>
        <v>1591.9048779370239</v>
      </c>
      <c r="DQ269" s="30">
        <f t="shared" si="317"/>
        <v>39797.352366726998</v>
      </c>
      <c r="DR269" s="30">
        <f t="shared" si="318"/>
        <v>1024.4388132965257</v>
      </c>
      <c r="DS269" s="30">
        <f t="shared" si="319"/>
        <v>39127.953842102419</v>
      </c>
      <c r="DT269" s="19">
        <f>(Coeff_Summary!$B$5+Coeff_Summary!$D$5*(F269)+Coeff_Summary!$E$5*CM269*100+Coeff_Summary!$F$5*(F269)^2+Coeff_Summary!$G$5*(F269)*CM269*100+Coeff_Summary!$H$5*(CM269*100)^2+Coeff_Summary!$B$3+Coeff_Summary!$D$3*(G269)+Coeff_Summary!$E$3*CN269*100+Coeff_Summary!$F$3*(G269)^2+Coeff_Summary!$G$3*(G269)*CN269*100+Coeff_Summary!$H$3*(CN269*100)^2)/2</f>
        <v>1.4201805322390542</v>
      </c>
      <c r="DU269" s="30">
        <f t="shared" si="340"/>
        <v>3.3799293952797127</v>
      </c>
      <c r="DV269" s="30">
        <f>DM269*(8314.4/'Config sheet'!$N$28)*(273+F269)*DU269*((CO269^(1/DU269))-1)</f>
        <v>93511.569519290279</v>
      </c>
      <c r="DW269" s="30">
        <f t="shared" si="320"/>
        <v>348.32275013385384</v>
      </c>
      <c r="DX269" s="30">
        <f t="shared" si="321"/>
        <v>344.83</v>
      </c>
      <c r="DY269" s="30">
        <f t="shared" si="322"/>
        <v>106.44775730820352</v>
      </c>
      <c r="DZ269" s="30">
        <f t="shared" si="323"/>
        <v>971.13702028127818</v>
      </c>
      <c r="EA269" s="65">
        <f>Coeff_Summary!$B$9+Coeff_Summary!$D$9*(DW269-273)+Coeff_Summary!$E$9*CN269*100+Coeff_Summary!$F$9*(DW269-273)^2+Coeff_Summary!$G$9*(DW269-273)*CN269*100+Coeff_Summary!$H$9*(CN269*100)^2</f>
        <v>0.95564610873412692</v>
      </c>
      <c r="EB269" s="30">
        <f>EA269*(8314.4/'Config sheet'!$C$28)*(DW269/(CM269*10^5))</f>
        <v>4.8889597376472596E-2</v>
      </c>
      <c r="EC269" s="30">
        <f t="shared" si="324"/>
        <v>1.2222316551855323</v>
      </c>
      <c r="ED269" s="30">
        <f t="shared" si="325"/>
        <v>1.0171079358589994</v>
      </c>
      <c r="EE269" s="30">
        <f>('Config sheet'!$N$132*(CN269-CM269) - 'Config sheet'!$N$133*GERC_A_PARA!CN269)*10^5</f>
        <v>106658.4184884792</v>
      </c>
      <c r="EF269" s="30">
        <f>('Config sheet'!$N$132*(CN269-CM269) + 'Config sheet'!$N$133*CM269)*10^5</f>
        <v>147828.03396057466</v>
      </c>
      <c r="EG269" s="30">
        <f>'Config sheet'!$N$148</f>
        <v>386976</v>
      </c>
      <c r="EH269" s="30">
        <f t="shared" si="326"/>
        <v>2376.458143449312</v>
      </c>
      <c r="EI269" s="30">
        <f>'Config sheet'!$E$127+'Config sheet'!$P$127</f>
        <v>3308.2</v>
      </c>
      <c r="EJ269" s="30"/>
      <c r="EK269" s="63">
        <f t="shared" si="327"/>
        <v>52741.434047185867</v>
      </c>
      <c r="EL269" s="63">
        <f t="shared" si="348"/>
        <v>52097.526847013396</v>
      </c>
      <c r="EM269" s="63">
        <f t="shared" si="349"/>
        <v>39797.352366726998</v>
      </c>
      <c r="EN269" s="63">
        <f t="shared" si="350"/>
        <v>39127.953842102419</v>
      </c>
      <c r="EO269" s="30">
        <f>BL269*(('Config sheet'!$D$8+273)/(C269+273))*(GERC_A_PARA!AI269/'Config sheet'!$D$7)*(1/GERC_A_PARA!BG269)*24*10^-3</f>
        <v>1830.484158893953</v>
      </c>
      <c r="EP269" s="30">
        <f>BN269*(('Config sheet'!$D$8+273)/(D269+273))*(GERC_A_PARA!AJ269/'Config sheet'!$D$7)*(1/GERC_A_PARA!BH269)*24*10^-3</f>
        <v>1808.1362278790521</v>
      </c>
      <c r="EQ269" s="30">
        <f t="shared" si="341"/>
        <v>1819.3101933865025</v>
      </c>
      <c r="ER269" s="30">
        <f>DP269*(('Config sheet'!$D$8+273)/(F269+273))*(CM269/'Config sheet'!$D$7)*(1/DK269)*24*10^-3</f>
        <v>1381.2370556333308</v>
      </c>
      <c r="ES269" s="30">
        <f>DR269*(('Config sheet'!$D$8+273)/(G269+273))*(CN269/'Config sheet'!$D$7)*(1/DL269)*24*10^-3</f>
        <v>1358.0044034036623</v>
      </c>
      <c r="ET269" s="30">
        <f t="shared" si="342"/>
        <v>1369.6207295184965</v>
      </c>
      <c r="EU269">
        <f t="shared" si="343"/>
        <v>1.0123596500475605</v>
      </c>
      <c r="EV269">
        <f t="shared" si="344"/>
        <v>1.0171079358589994</v>
      </c>
      <c r="EW269" s="30">
        <f t="shared" si="345"/>
        <v>0.77244723207543808</v>
      </c>
      <c r="EX269" s="30">
        <f>'Config sheet'!$C$123/('Config sheet'!$F$17*10^-3)</f>
        <v>1.2841244171864261</v>
      </c>
      <c r="EY269" s="30">
        <f t="shared" si="346"/>
        <v>0.70905543363285017</v>
      </c>
      <c r="EZ269" s="30">
        <f>'Config sheet'!$N$123/('Config sheet'!$Q$17*10^-3)</f>
        <v>1.4616189626248377</v>
      </c>
      <c r="FA269" s="1" t="s">
        <v>676</v>
      </c>
      <c r="FB269" s="30">
        <f t="shared" si="347"/>
        <v>-3.4927501338538605</v>
      </c>
      <c r="FC269" s="30"/>
    </row>
    <row r="270" spans="1:159" x14ac:dyDescent="0.25">
      <c r="A270" s="1">
        <v>43493</v>
      </c>
      <c r="B270" s="2">
        <v>0.29305555555555557</v>
      </c>
      <c r="C270">
        <v>21.9</v>
      </c>
      <c r="D270">
        <v>74.33</v>
      </c>
      <c r="E270">
        <v>17.440000000000001</v>
      </c>
      <c r="F270">
        <v>17.38</v>
      </c>
      <c r="G270">
        <v>71.510000000000005</v>
      </c>
      <c r="H270">
        <v>66.099999999999994</v>
      </c>
      <c r="I270">
        <v>71.290000000000006</v>
      </c>
      <c r="J270">
        <v>71.760000000000005</v>
      </c>
      <c r="K270">
        <v>71.86</v>
      </c>
      <c r="L270">
        <v>69.31</v>
      </c>
      <c r="M270">
        <v>21.81</v>
      </c>
      <c r="N270">
        <v>34.22</v>
      </c>
      <c r="O270">
        <v>33.76</v>
      </c>
      <c r="P270">
        <v>33.67</v>
      </c>
      <c r="Q270">
        <v>62.22</v>
      </c>
      <c r="R270">
        <v>3.73</v>
      </c>
      <c r="S270">
        <v>69.55</v>
      </c>
      <c r="T270">
        <v>74.25</v>
      </c>
      <c r="U270">
        <v>71.37</v>
      </c>
      <c r="V270">
        <v>71.37</v>
      </c>
      <c r="W270">
        <v>3.03</v>
      </c>
      <c r="X270">
        <v>2.4500000000000002</v>
      </c>
      <c r="Y270">
        <v>3.5</v>
      </c>
      <c r="Z270">
        <v>3.51</v>
      </c>
      <c r="AA270">
        <v>4.62</v>
      </c>
      <c r="AB270">
        <v>4.42</v>
      </c>
      <c r="AC270">
        <v>3.81</v>
      </c>
      <c r="AD270">
        <v>1.67</v>
      </c>
      <c r="AE270">
        <v>1.57</v>
      </c>
      <c r="AF270">
        <v>2</v>
      </c>
      <c r="AH270" s="4" t="str">
        <f t="shared" si="281"/>
        <v>ON</v>
      </c>
      <c r="AI270" s="31">
        <f>M270+'Config sheet'!$D$9-'Config sheet'!$C$139</f>
        <v>22.768899999999999</v>
      </c>
      <c r="AJ270" s="31">
        <f>N270+'Config sheet'!$D$9+'Config sheet'!$C$140</f>
        <v>35.578899999999997</v>
      </c>
      <c r="AK270" s="25">
        <f t="shared" si="282"/>
        <v>1.5626095243951179</v>
      </c>
      <c r="AL270" s="46">
        <f>'Config sheet'!$C$47</f>
        <v>3546.9708798579968</v>
      </c>
      <c r="AM270" s="4">
        <f>'Config sheet'!$C$42</f>
        <v>1817.9423322060413</v>
      </c>
      <c r="AN270" s="25">
        <f>'Config sheet'!$C$46</f>
        <v>1729.0285476519553</v>
      </c>
      <c r="AO270" s="25">
        <f t="shared" si="283"/>
        <v>1.57880615876964</v>
      </c>
      <c r="AP270" s="25">
        <f>'Config sheet'!$C$50/100*GERC_A_PARA!AM270</f>
        <v>351.771841281869</v>
      </c>
      <c r="AQ270" s="25">
        <f t="shared" si="284"/>
        <v>351.771841281869</v>
      </c>
      <c r="AR270" s="25">
        <f t="shared" si="285"/>
        <v>466.7066781716278</v>
      </c>
      <c r="AS270" s="27">
        <f t="shared" si="286"/>
        <v>2169.7141734879106</v>
      </c>
      <c r="AT270" s="25">
        <f t="shared" si="287"/>
        <v>1635.3833908126201</v>
      </c>
      <c r="AU270" s="25">
        <f>'Config sheet'!$C$51/100*GERC_A_PARA!AN270</f>
        <v>266.0974934836359</v>
      </c>
      <c r="AV270" s="25">
        <f t="shared" si="288"/>
        <v>266.0974934836359</v>
      </c>
      <c r="AW270" s="25">
        <f t="shared" si="289"/>
        <v>353.03984764952548</v>
      </c>
      <c r="AX270" s="27">
        <f t="shared" si="290"/>
        <v>1995.1260411355911</v>
      </c>
      <c r="AY270" s="25">
        <f t="shared" si="291"/>
        <v>1503.7906974658301</v>
      </c>
      <c r="AZ270" s="31">
        <f t="shared" si="328"/>
        <v>93.677751221608474</v>
      </c>
      <c r="BA270" s="31">
        <f t="shared" si="329"/>
        <v>94.971606785558365</v>
      </c>
      <c r="BB270" s="31">
        <f t="shared" si="330"/>
        <v>70.607935509874551</v>
      </c>
      <c r="BC270" s="31">
        <f t="shared" si="331"/>
        <v>71.583156082818803</v>
      </c>
      <c r="BD270" s="25">
        <f t="shared" si="292"/>
        <v>94.324679003583412</v>
      </c>
      <c r="BE270">
        <f>'Config sheet'!$D$59</f>
        <v>82.44</v>
      </c>
      <c r="BF270" s="30">
        <f t="shared" si="332"/>
        <v>82.710112399965041</v>
      </c>
      <c r="BG270" s="19">
        <f>Coeff_Summary!$B$10+Coeff_Summary!$D$10*(C270)+Coeff_Summary!$E$10*AI270*100+Coeff_Summary!$F$10*(C270)^2+Coeff_Summary!$G$10*(C270)*AI270*100+Coeff_Summary!$H$10*(AI270*100)^2</f>
        <v>0.9595570875344368</v>
      </c>
      <c r="BH270" s="19">
        <f>Coeff_Summary!$B$8+Coeff_Summary!$D$8*(D270)+Coeff_Summary!$E$8*AJ270*100+Coeff_Summary!$F$8*(D270)^2+Coeff_Summary!$G$8*(D270)*AJ270*100+Coeff_Summary!$H$8*(AJ270*100)^2</f>
        <v>0.97165602003670282</v>
      </c>
      <c r="BI270" s="30">
        <f t="shared" si="333"/>
        <v>0.96560655378556981</v>
      </c>
      <c r="BJ270" s="30">
        <f>BG270*8314.4*(GERC_A_PARA!C270+273)/('Config sheet'!$C$28*AI270*10^5)</f>
        <v>6.3099602744900188E-2</v>
      </c>
      <c r="BK270">
        <f>BH270*(8314.4/'Config sheet'!$C$28)*(BT270/(AJ270*10^5))</f>
        <v>4.8159881530195348E-2</v>
      </c>
      <c r="BL270" s="30">
        <f t="shared" si="334"/>
        <v>3345.668896776634</v>
      </c>
      <c r="BM270" s="30">
        <f t="shared" si="293"/>
        <v>53022.027892989172</v>
      </c>
      <c r="BN270" s="30">
        <f t="shared" si="294"/>
        <v>2521.7383062725225</v>
      </c>
      <c r="BO270" s="30">
        <f t="shared" si="295"/>
        <v>52361.804600608077</v>
      </c>
      <c r="BP270" s="19">
        <f>(Coeff_Summary!$B$4+Coeff_Summary!$D$4*(C270)+Coeff_Summary!$E$4*AI270*100+Coeff_Summary!$F$4*(C270)^2+Coeff_Summary!$G$4*(C270)*AI270*100+Coeff_Summary!$H$4*(AI270*100)^2+Coeff_Summary!$B$2+Coeff_Summary!$D$2*(D270)+Coeff_Summary!$E$2*AJ270*100+Coeff_Summary!$F$2*(D270)^2+Coeff_Summary!$G$2*(D270)*AJ270*100+Coeff_Summary!$H$2*(AJ270*100)^2)/2</f>
        <v>1.3644232627603785</v>
      </c>
      <c r="BQ270" s="30">
        <f t="shared" si="335"/>
        <v>3.7440619252057359</v>
      </c>
      <c r="BR270" s="30">
        <f>BI270*(8314.4/'Config sheet'!$C$28)*(273+C270)*BQ270*((AK270^(1/BQ270))-1)</f>
        <v>68537.061864729636</v>
      </c>
      <c r="BS270" s="30">
        <f t="shared" si="296"/>
        <v>332.23869800121236</v>
      </c>
      <c r="BT270" s="30">
        <f t="shared" si="297"/>
        <v>347.33</v>
      </c>
      <c r="BU270" s="52">
        <f t="shared" si="298"/>
        <v>71.216284572215059</v>
      </c>
      <c r="BV270" s="30">
        <f t="shared" si="299"/>
        <v>1417.4247223416844</v>
      </c>
      <c r="BW270" s="65">
        <f>Coeff_Summary!$B$8+Coeff_Summary!$D$8*(BS270-273)+Coeff_Summary!$E$8*AJ270*100+Coeff_Summary!$F$8*(BS270-273)^2+Coeff_Summary!$G$8*(BS270-273)*AJ270*100+Coeff_Summary!$H$8*(AJ270*100)^2</f>
        <v>0.96444565356001943</v>
      </c>
      <c r="BX270" s="30">
        <f>BW270*(8314.4/'Config sheet'!$C$28)*(BS270/(AI270*10^5))</f>
        <v>7.145111515117486E-2</v>
      </c>
      <c r="BY270" s="30">
        <f t="shared" si="300"/>
        <v>1.132354437159268</v>
      </c>
      <c r="BZ270" s="30">
        <f t="shared" si="301"/>
        <v>1.0126088720092246</v>
      </c>
      <c r="CA270" s="30">
        <f>('Config sheet'!$C$132*(AJ270-AI270) - 'Config sheet'!$C$133*GERC_A_PARA!AJ270)*10^5</f>
        <v>94795.248393674454</v>
      </c>
      <c r="CB270" s="30">
        <f>('Config sheet'!$C$132*(AJ270-AI270) + 'Config sheet'!$C$133*AI270)*10^5</f>
        <v>119232.78910814344</v>
      </c>
      <c r="CC270" s="30">
        <f>'Config sheet'!$C$148</f>
        <v>386976</v>
      </c>
      <c r="CD270" s="30">
        <f t="shared" si="336"/>
        <v>15.091301998787628</v>
      </c>
      <c r="CE270" s="30"/>
      <c r="CF270" s="30"/>
      <c r="CG270" s="30"/>
      <c r="CH270" s="30"/>
      <c r="CI270" s="30"/>
      <c r="CJ270" s="30"/>
      <c r="CK270" s="30"/>
      <c r="CL270" s="30"/>
      <c r="CM270" s="46">
        <f>P270+'Config sheet'!$O$9-'Config sheet'!$C$139</f>
        <v>34.628900000000002</v>
      </c>
      <c r="CN270" s="46">
        <f>Q270+'Config sheet'!$O$9+'Config sheet'!C$140</f>
        <v>63.578899999999997</v>
      </c>
      <c r="CO270" s="27">
        <f t="shared" si="302"/>
        <v>1.8360069190762627</v>
      </c>
      <c r="CP270" s="46">
        <f>'Config sheet'!$N$47</f>
        <v>1852.7346826837274</v>
      </c>
      <c r="CQ270" s="27">
        <f>'Config sheet'!$N$42</f>
        <v>970.82423361890676</v>
      </c>
      <c r="CR270" s="27">
        <f>'Config sheet'!$N$46</f>
        <v>881.91044906482068</v>
      </c>
      <c r="CS270" s="27">
        <f t="shared" si="303"/>
        <v>1.3914546083727</v>
      </c>
      <c r="CT270" s="27">
        <f>'Config sheet'!$N$50/100*GERC_A_PARA!CQ270</f>
        <v>274.64617569078871</v>
      </c>
      <c r="CU270" s="27">
        <f t="shared" si="304"/>
        <v>274.64617569078871</v>
      </c>
      <c r="CV270" s="27">
        <f t="shared" si="305"/>
        <v>425.02329899609521</v>
      </c>
      <c r="CW270" s="27">
        <f t="shared" si="306"/>
        <v>1245.4704093096955</v>
      </c>
      <c r="CX270" s="27">
        <f t="shared" si="307"/>
        <v>804.81160835394996</v>
      </c>
      <c r="CY270" s="27">
        <f>'Config sheet'!$N$51/100*GERC_A_PARA!CR270</f>
        <v>198.78261521921058</v>
      </c>
      <c r="CZ270" s="27">
        <f t="shared" si="308"/>
        <v>198.78261521921058</v>
      </c>
      <c r="DA270" s="27">
        <f t="shared" si="309"/>
        <v>307.62213488332173</v>
      </c>
      <c r="DB270" s="27">
        <f t="shared" si="310"/>
        <v>1080.6930642840312</v>
      </c>
      <c r="DC270" s="27">
        <f t="shared" si="311"/>
        <v>698.33399228284588</v>
      </c>
      <c r="DD270" s="50">
        <f t="shared" si="312"/>
        <v>84.510365718339045</v>
      </c>
      <c r="DE270" s="50">
        <f t="shared" si="313"/>
        <v>87.658665369083138</v>
      </c>
      <c r="DF270" s="50">
        <f t="shared" si="314"/>
        <v>54.609826815600037</v>
      </c>
      <c r="DG270" s="50">
        <f t="shared" si="315"/>
        <v>56.644229308470095</v>
      </c>
      <c r="DH270" s="27">
        <f t="shared" si="316"/>
        <v>86.084515543711092</v>
      </c>
      <c r="DI270">
        <f>'Config sheet'!$N$59</f>
        <v>71.978923438716066</v>
      </c>
      <c r="DJ270" s="21">
        <f t="shared" si="337"/>
        <v>70.855771802873079</v>
      </c>
      <c r="DK270" s="19">
        <f>Coeff_Summary!$B$11+Coeff_Summary!$D$11*(F270)+Coeff_Summary!$E$11*CM270*100+Coeff_Summary!$F$11*(F270)^2+Coeff_Summary!$G$11*(F270)*CM270*100+Coeff_Summary!$H$11*(CM270*100)^2</f>
        <v>0.93664939644140255</v>
      </c>
      <c r="DL270" s="19">
        <f>Coeff_Summary!$B$9+Coeff_Summary!$D$9*(G270)+Coeff_Summary!$E$9*CN270*100+Coeff_Summary!$F$9*(G270)^2+Coeff_Summary!$G$9*(G270)*CN270*100+Coeff_Summary!$H$9*(CN270*100)^2</f>
        <v>0.95286753594232976</v>
      </c>
      <c r="DM270" s="30">
        <f t="shared" si="338"/>
        <v>0.94475846619186621</v>
      </c>
      <c r="DN270">
        <f>DK270*8314.4*(GERC_A_PARA!F270+273)/('Config sheet'!$N$28*GERC_A_PARA!CM270*10^5)</f>
        <v>3.9877520493817348E-2</v>
      </c>
      <c r="DO270">
        <f>DL270*(8314.4/'Config sheet'!$N$28)*((GERC_A_PARA!G270+273)/(GERC_A_PARA!CN270*10^5))</f>
        <v>2.6214672611163475E-2</v>
      </c>
      <c r="DP270" s="30">
        <f t="shared" si="339"/>
        <v>1594.9176758985998</v>
      </c>
      <c r="DQ270" s="30">
        <f t="shared" si="317"/>
        <v>39995.407340982434</v>
      </c>
      <c r="DR270" s="30">
        <f t="shared" si="318"/>
        <v>1030.6212418515333</v>
      </c>
      <c r="DS270" s="30">
        <f t="shared" si="319"/>
        <v>39314.671487167267</v>
      </c>
      <c r="DT270" s="19">
        <f>(Coeff_Summary!$B$5+Coeff_Summary!$D$5*(F270)+Coeff_Summary!$E$5*CM270*100+Coeff_Summary!$F$5*(F270)^2+Coeff_Summary!$G$5*(F270)*CM270*100+Coeff_Summary!$H$5*(CM270*100)^2+Coeff_Summary!$B$3+Coeff_Summary!$D$3*(G270)+Coeff_Summary!$E$3*CN270*100+Coeff_Summary!$F$3*(G270)^2+Coeff_Summary!$G$3*(G270)*CN270*100+Coeff_Summary!$H$3*(CN270*100)^2)/2</f>
        <v>1.4207048448768245</v>
      </c>
      <c r="DU270" s="30">
        <f t="shared" si="340"/>
        <v>3.3769633560858652</v>
      </c>
      <c r="DV270" s="30">
        <f>DM270*(8314.4/'Config sheet'!$N$28)*(273+F270)*DU270*((CO270^(1/DU270))-1)</f>
        <v>92721.144411121306</v>
      </c>
      <c r="DW270" s="30">
        <f t="shared" si="320"/>
        <v>347.62117739086352</v>
      </c>
      <c r="DX270" s="30">
        <f t="shared" si="321"/>
        <v>344.51</v>
      </c>
      <c r="DY270" s="30">
        <f t="shared" si="322"/>
        <v>105.74760279117589</v>
      </c>
      <c r="DZ270" s="30">
        <f t="shared" si="323"/>
        <v>974.12766130606019</v>
      </c>
      <c r="EA270" s="65">
        <f>Coeff_Summary!$B$9+Coeff_Summary!$D$9*(DW270-273)+Coeff_Summary!$E$9*CN270*100+Coeff_Summary!$F$9*(DW270-273)^2+Coeff_Summary!$G$9*(DW270-273)*CN270*100+Coeff_Summary!$H$9*(CN270*100)^2</f>
        <v>0.95520629125236334</v>
      </c>
      <c r="EB270" s="30">
        <f>EA270*(8314.4/'Config sheet'!$C$28)*(DW270/(CM270*10^5))</f>
        <v>4.8684172071967569E-2</v>
      </c>
      <c r="EC270" s="30">
        <f t="shared" si="324"/>
        <v>1.2208425064822075</v>
      </c>
      <c r="ED270" s="30">
        <f t="shared" si="325"/>
        <v>1.0173150589351196</v>
      </c>
      <c r="EE270" s="30">
        <f>('Config sheet'!$N$132*(CN270-CM270) - 'Config sheet'!$N$133*GERC_A_PARA!CN270)*10^5</f>
        <v>105760.90494882342</v>
      </c>
      <c r="EF270" s="30">
        <f>('Config sheet'!$N$132*(CN270-CM270) + 'Config sheet'!$N$133*CM270)*10^5</f>
        <v>146892.82613485662</v>
      </c>
      <c r="EG270" s="30">
        <f>'Config sheet'!$N$148</f>
        <v>386976</v>
      </c>
      <c r="EH270" s="30">
        <f t="shared" si="326"/>
        <v>2391.5523836477446</v>
      </c>
      <c r="EI270" s="30">
        <f>'Config sheet'!$E$127+'Config sheet'!$P$127</f>
        <v>3308.2</v>
      </c>
      <c r="EJ270" s="30"/>
      <c r="EK270" s="63">
        <f t="shared" si="327"/>
        <v>53022.027892989172</v>
      </c>
      <c r="EL270" s="63">
        <f t="shared" si="348"/>
        <v>52361.804600608077</v>
      </c>
      <c r="EM270" s="63">
        <f t="shared" si="349"/>
        <v>39995.407340982434</v>
      </c>
      <c r="EN270" s="63">
        <f t="shared" si="350"/>
        <v>39314.671487167267</v>
      </c>
      <c r="EO270" s="30">
        <f>BL270*(('Config sheet'!$D$8+273)/(C270+273))*(GERC_A_PARA!AI270/'Config sheet'!$D$7)*(1/GERC_A_PARA!BG270)*24*10^-3</f>
        <v>1840.2226614414294</v>
      </c>
      <c r="EP270" s="30">
        <f>BN270*(('Config sheet'!$D$8+273)/(D270+273))*(GERC_A_PARA!AJ270/'Config sheet'!$D$7)*(1/GERC_A_PARA!BH270)*24*10^-3</f>
        <v>1817.3084517717571</v>
      </c>
      <c r="EQ270" s="30">
        <f t="shared" si="341"/>
        <v>1828.7655566065932</v>
      </c>
      <c r="ER270" s="30">
        <f>DP270*(('Config sheet'!$D$8+273)/(F270+273))*(CM270/'Config sheet'!$D$7)*(1/DK270)*24*10^-3</f>
        <v>1388.1109015860291</v>
      </c>
      <c r="ES270" s="30">
        <f>DR270*(('Config sheet'!$D$8+273)/(G270+273))*(CN270/'Config sheet'!$D$7)*(1/DL270)*24*10^-3</f>
        <v>1364.484767422043</v>
      </c>
      <c r="ET270" s="30">
        <f t="shared" si="342"/>
        <v>1376.297834504036</v>
      </c>
      <c r="EU270">
        <f t="shared" si="343"/>
        <v>1.0126088720092248</v>
      </c>
      <c r="EV270">
        <f t="shared" si="344"/>
        <v>1.0173150589351199</v>
      </c>
      <c r="EW270" s="30">
        <f t="shared" si="345"/>
        <v>0.77507186048047538</v>
      </c>
      <c r="EX270" s="30">
        <f>'Config sheet'!$C$123/('Config sheet'!$F$17*10^-3)</f>
        <v>1.2841244171864261</v>
      </c>
      <c r="EY270" s="30">
        <f t="shared" si="346"/>
        <v>0.7077884138770717</v>
      </c>
      <c r="EZ270" s="30">
        <f>'Config sheet'!$N$123/('Config sheet'!$Q$17*10^-3)</f>
        <v>1.4616189626248377</v>
      </c>
      <c r="FA270" s="1" t="s">
        <v>677</v>
      </c>
      <c r="FB270" s="30">
        <f t="shared" si="347"/>
        <v>-3.1111773908635314</v>
      </c>
      <c r="FC270" s="30"/>
    </row>
    <row r="271" spans="1:159" x14ac:dyDescent="0.25">
      <c r="A271" s="1">
        <v>43493</v>
      </c>
      <c r="B271" s="2">
        <v>0.3347222222222222</v>
      </c>
      <c r="C271">
        <v>21.11</v>
      </c>
      <c r="D271">
        <v>73.510000000000005</v>
      </c>
      <c r="E271">
        <v>17.36</v>
      </c>
      <c r="F271">
        <v>17.32</v>
      </c>
      <c r="G271">
        <v>71.09</v>
      </c>
      <c r="H271">
        <v>66.06</v>
      </c>
      <c r="I271">
        <v>71.27</v>
      </c>
      <c r="J271">
        <v>71.709999999999994</v>
      </c>
      <c r="K271">
        <v>71.77</v>
      </c>
      <c r="L271">
        <v>69.22</v>
      </c>
      <c r="M271">
        <v>21.8</v>
      </c>
      <c r="N271">
        <v>34.28</v>
      </c>
      <c r="O271">
        <v>33.799999999999997</v>
      </c>
      <c r="P271">
        <v>33.71</v>
      </c>
      <c r="Q271">
        <v>62.28</v>
      </c>
      <c r="R271">
        <v>3.73</v>
      </c>
      <c r="S271">
        <v>69.25</v>
      </c>
      <c r="T271">
        <v>74.44</v>
      </c>
      <c r="U271">
        <v>71.44</v>
      </c>
      <c r="V271">
        <v>71.44</v>
      </c>
      <c r="W271">
        <v>3.08</v>
      </c>
      <c r="X271">
        <v>2.48</v>
      </c>
      <c r="Y271">
        <v>3.54</v>
      </c>
      <c r="Z271">
        <v>3.63</v>
      </c>
      <c r="AA271">
        <v>4.62</v>
      </c>
      <c r="AB271">
        <v>4.47</v>
      </c>
      <c r="AC271">
        <v>3.77</v>
      </c>
      <c r="AD271">
        <v>1.72</v>
      </c>
      <c r="AE271">
        <v>1.56</v>
      </c>
      <c r="AF271">
        <v>2.12</v>
      </c>
      <c r="AH271" s="4" t="str">
        <f t="shared" si="281"/>
        <v>ON</v>
      </c>
      <c r="AI271" s="31">
        <f>M271+'Config sheet'!$D$9-'Config sheet'!$C$139</f>
        <v>22.758900000000001</v>
      </c>
      <c r="AJ271" s="31">
        <f>N271+'Config sheet'!$D$9+'Config sheet'!$C$140</f>
        <v>35.6389</v>
      </c>
      <c r="AK271" s="25">
        <f t="shared" si="282"/>
        <v>1.5659324484047998</v>
      </c>
      <c r="AL271" s="46">
        <f>'Config sheet'!$C$47</f>
        <v>3546.9708798579968</v>
      </c>
      <c r="AM271" s="4">
        <f>'Config sheet'!$C$42</f>
        <v>1817.9423322060413</v>
      </c>
      <c r="AN271" s="25">
        <f>'Config sheet'!$C$46</f>
        <v>1729.0285476519553</v>
      </c>
      <c r="AO271" s="25">
        <f t="shared" si="283"/>
        <v>1.5762538309513261</v>
      </c>
      <c r="AP271" s="25">
        <f>'Config sheet'!$C$50/100*GERC_A_PARA!AM271</f>
        <v>351.771841281869</v>
      </c>
      <c r="AQ271" s="25">
        <f t="shared" si="284"/>
        <v>351.771841281869</v>
      </c>
      <c r="AR271" s="25">
        <f t="shared" si="285"/>
        <v>467.55005676257855</v>
      </c>
      <c r="AS271" s="27">
        <f t="shared" si="286"/>
        <v>2169.7141734879106</v>
      </c>
      <c r="AT271" s="25">
        <f t="shared" si="287"/>
        <v>1632.4334449835937</v>
      </c>
      <c r="AU271" s="25">
        <f>'Config sheet'!$C$51/100*GERC_A_PARA!AN271</f>
        <v>266.0974934836359</v>
      </c>
      <c r="AV271" s="25">
        <f t="shared" si="288"/>
        <v>266.0974934836359</v>
      </c>
      <c r="AW271" s="25">
        <f t="shared" si="289"/>
        <v>353.67782062738507</v>
      </c>
      <c r="AX271" s="27">
        <f t="shared" si="290"/>
        <v>1995.1260411355911</v>
      </c>
      <c r="AY271" s="25">
        <f t="shared" si="291"/>
        <v>1501.0781218577863</v>
      </c>
      <c r="AZ271" s="31">
        <f t="shared" si="328"/>
        <v>93.631359288486635</v>
      </c>
      <c r="BA271" s="31">
        <f t="shared" si="329"/>
        <v>94.934709015494022</v>
      </c>
      <c r="BB271" s="31">
        <f t="shared" si="330"/>
        <v>70.445667115725499</v>
      </c>
      <c r="BC271" s="31">
        <f t="shared" si="331"/>
        <v>71.426271709120783</v>
      </c>
      <c r="BD271" s="25">
        <f t="shared" si="292"/>
        <v>94.283034151990336</v>
      </c>
      <c r="BE271">
        <f>'Config sheet'!$D$59</f>
        <v>82.44</v>
      </c>
      <c r="BF271" s="30">
        <f t="shared" si="332"/>
        <v>82.609501782206735</v>
      </c>
      <c r="BG271" s="19">
        <f>Coeff_Summary!$B$10+Coeff_Summary!$D$10*(C271)+Coeff_Summary!$E$10*AI271*100+Coeff_Summary!$F$10*(C271)^2+Coeff_Summary!$G$10*(C271)*AI271*100+Coeff_Summary!$H$10*(AI271*100)^2</f>
        <v>0.95912935619550255</v>
      </c>
      <c r="BH271" s="19">
        <f>Coeff_Summary!$B$8+Coeff_Summary!$D$8*(D271)+Coeff_Summary!$E$8*AJ271*100+Coeff_Summary!$F$8*(D271)^2+Coeff_Summary!$G$8*(D271)*AJ271*100+Coeff_Summary!$H$8*(AJ271*100)^2</f>
        <v>0.97125312802674491</v>
      </c>
      <c r="BI271" s="30">
        <f t="shared" si="333"/>
        <v>0.96519124211112373</v>
      </c>
      <c r="BJ271" s="30">
        <f>BG271*8314.4*(GERC_A_PARA!C271+273)/('Config sheet'!$C$28*AI271*10^5)</f>
        <v>6.2930153616915938E-2</v>
      </c>
      <c r="BK271">
        <f>BH271*(8314.4/'Config sheet'!$C$28)*(BT271/(AJ271*10^5))</f>
        <v>4.7945405566034029E-2</v>
      </c>
      <c r="BL271" s="30">
        <f t="shared" si="334"/>
        <v>3344.1917660176673</v>
      </c>
      <c r="BM271" s="30">
        <f t="shared" si="293"/>
        <v>53141.325323552555</v>
      </c>
      <c r="BN271" s="30">
        <f t="shared" si="294"/>
        <v>2516.0781784036244</v>
      </c>
      <c r="BO271" s="30">
        <f t="shared" si="295"/>
        <v>52477.983003778994</v>
      </c>
      <c r="BP271" s="19">
        <f>(Coeff_Summary!$B$4+Coeff_Summary!$D$4*(C271)+Coeff_Summary!$E$4*AI271*100+Coeff_Summary!$F$4*(C271)^2+Coeff_Summary!$G$4*(C271)*AI271*100+Coeff_Summary!$H$4*(AI271*100)^2+Coeff_Summary!$B$2+Coeff_Summary!$D$2*(D271)+Coeff_Summary!$E$2*AJ271*100+Coeff_Summary!$F$2*(D271)^2+Coeff_Summary!$G$2*(D271)*AJ271*100+Coeff_Summary!$H$2*(AJ271*100)^2)/2</f>
        <v>1.3654143334152149</v>
      </c>
      <c r="BQ271" s="30">
        <f t="shared" si="335"/>
        <v>3.7366195262617539</v>
      </c>
      <c r="BR271" s="30">
        <f>BI271*(8314.4/'Config sheet'!$C$28)*(273+C271)*BQ271*((AK271^(1/BQ271))-1)</f>
        <v>68677.44362319533</v>
      </c>
      <c r="BS271" s="30">
        <f t="shared" si="296"/>
        <v>331.61583035635806</v>
      </c>
      <c r="BT271" s="30">
        <f t="shared" si="297"/>
        <v>346.51</v>
      </c>
      <c r="BU271" s="52">
        <f t="shared" si="298"/>
        <v>71.576012130454302</v>
      </c>
      <c r="BV271" s="30">
        <f t="shared" si="299"/>
        <v>1416.3692964459124</v>
      </c>
      <c r="BW271" s="65">
        <f>Coeff_Summary!$B$8+Coeff_Summary!$D$8*(BS271-273)+Coeff_Summary!$E$8*AJ271*100+Coeff_Summary!$F$8*(BS271-273)^2+Coeff_Summary!$G$8*(BS271-273)*AJ271*100+Coeff_Summary!$H$8*(AJ271*100)^2</f>
        <v>0.9640708193136559</v>
      </c>
      <c r="BX271" s="30">
        <f>BW271*(8314.4/'Config sheet'!$C$28)*(BS271/(AI271*10^5))</f>
        <v>7.1320767666206361E-2</v>
      </c>
      <c r="BY271" s="30">
        <f t="shared" si="300"/>
        <v>1.1333321717338853</v>
      </c>
      <c r="BZ271" s="30">
        <f t="shared" si="301"/>
        <v>1.0126403928238972</v>
      </c>
      <c r="CA271" s="30">
        <f>('Config sheet'!$C$132*(AJ271-AI271) - 'Config sheet'!$C$133*GERC_A_PARA!AJ271)*10^5</f>
        <v>95369.553817405307</v>
      </c>
      <c r="CB271" s="30">
        <f>('Config sheet'!$C$132*(AJ271-AI271) + 'Config sheet'!$C$133*AI271)*10^5</f>
        <v>119828.03580190886</v>
      </c>
      <c r="CC271" s="30">
        <f>'Config sheet'!$C$148</f>
        <v>386976</v>
      </c>
      <c r="CD271" s="30">
        <f t="shared" si="336"/>
        <v>14.894169643641931</v>
      </c>
      <c r="CE271" s="30"/>
      <c r="CF271" s="30"/>
      <c r="CG271" s="30"/>
      <c r="CH271" s="30"/>
      <c r="CI271" s="30"/>
      <c r="CJ271" s="30"/>
      <c r="CK271" s="30"/>
      <c r="CL271" s="30"/>
      <c r="CM271" s="46">
        <f>P271+'Config sheet'!$O$9-'Config sheet'!$C$139</f>
        <v>34.668900000000001</v>
      </c>
      <c r="CN271" s="46">
        <f>Q271+'Config sheet'!$O$9+'Config sheet'!C$140</f>
        <v>63.6389</v>
      </c>
      <c r="CO271" s="27">
        <f t="shared" si="302"/>
        <v>1.8356192437602576</v>
      </c>
      <c r="CP271" s="46">
        <f>'Config sheet'!$N$47</f>
        <v>1852.7346826837274</v>
      </c>
      <c r="CQ271" s="27">
        <f>'Config sheet'!$N$42</f>
        <v>970.82423361890676</v>
      </c>
      <c r="CR271" s="27">
        <f>'Config sheet'!$N$46</f>
        <v>881.91044906482068</v>
      </c>
      <c r="CS271" s="27">
        <f t="shared" si="303"/>
        <v>1.3884207844155281</v>
      </c>
      <c r="CT271" s="27">
        <f>'Config sheet'!$N$50/100*GERC_A_PARA!CQ271</f>
        <v>274.64617569078871</v>
      </c>
      <c r="CU271" s="27">
        <f t="shared" si="304"/>
        <v>274.64617569078871</v>
      </c>
      <c r="CV271" s="27">
        <f t="shared" si="305"/>
        <v>425.36432387289193</v>
      </c>
      <c r="CW271" s="27">
        <f t="shared" si="306"/>
        <v>1245.4704093096955</v>
      </c>
      <c r="CX271" s="27">
        <f t="shared" si="307"/>
        <v>804.16637140251851</v>
      </c>
      <c r="CY271" s="27">
        <f>'Config sheet'!$N$51/100*GERC_A_PARA!CR271</f>
        <v>198.78261521921058</v>
      </c>
      <c r="CZ271" s="27">
        <f t="shared" si="308"/>
        <v>198.78261521921058</v>
      </c>
      <c r="DA271" s="27">
        <f t="shared" si="309"/>
        <v>307.86896088297004</v>
      </c>
      <c r="DB271" s="27">
        <f t="shared" si="310"/>
        <v>1080.6930642840312</v>
      </c>
      <c r="DC271" s="27">
        <f t="shared" si="311"/>
        <v>697.77412101411119</v>
      </c>
      <c r="DD271" s="50">
        <f t="shared" si="312"/>
        <v>84.475238363150808</v>
      </c>
      <c r="DE271" s="50">
        <f t="shared" si="313"/>
        <v>87.630677720233976</v>
      </c>
      <c r="DF271" s="50">
        <f t="shared" si="314"/>
        <v>54.543364017383077</v>
      </c>
      <c r="DG271" s="50">
        <f t="shared" si="315"/>
        <v>56.580745394731636</v>
      </c>
      <c r="DH271" s="27">
        <f t="shared" si="316"/>
        <v>86.052958041692392</v>
      </c>
      <c r="DI271">
        <f>'Config sheet'!$N$59</f>
        <v>71.978923438716066</v>
      </c>
      <c r="DJ271" s="21">
        <f t="shared" si="337"/>
        <v>70.807506373874872</v>
      </c>
      <c r="DK271" s="19">
        <f>Coeff_Summary!$B$11+Coeff_Summary!$D$11*(F271)+Coeff_Summary!$E$11*CM271*100+Coeff_Summary!$F$11*(F271)^2+Coeff_Summary!$G$11*(F271)*CM271*100+Coeff_Summary!$H$11*(CM271*100)^2</f>
        <v>0.93652825926048011</v>
      </c>
      <c r="DL271" s="19">
        <f>Coeff_Summary!$B$9+Coeff_Summary!$D$9*(G271)+Coeff_Summary!$E$9*CN271*100+Coeff_Summary!$F$9*(G271)^2+Coeff_Summary!$G$9*(G271)*CN271*100+Coeff_Summary!$H$9*(CN271*100)^2</f>
        <v>0.95251237407695311</v>
      </c>
      <c r="DM271" s="30">
        <f t="shared" si="338"/>
        <v>0.94452031666871661</v>
      </c>
      <c r="DN271">
        <f>DK271*8314.4*(GERC_A_PARA!F271+273)/('Config sheet'!$N$28*GERC_A_PARA!CM271*10^5)</f>
        <v>3.9818130358143404E-2</v>
      </c>
      <c r="DO271">
        <f>DL271*(8314.4/'Config sheet'!$N$28)*((GERC_A_PARA!G271+273)/(GERC_A_PARA!CN271*10^5))</f>
        <v>2.6148278261594458E-2</v>
      </c>
      <c r="DP271" s="30">
        <f t="shared" si="339"/>
        <v>1594.3329991137105</v>
      </c>
      <c r="DQ271" s="30">
        <f t="shared" si="317"/>
        <v>40040.378208959417</v>
      </c>
      <c r="DR271" s="30">
        <f t="shared" si="318"/>
        <v>1029.4174579508308</v>
      </c>
      <c r="DS271" s="30">
        <f t="shared" si="319"/>
        <v>39368.460426046397</v>
      </c>
      <c r="DT271" s="19">
        <f>(Coeff_Summary!$B$5+Coeff_Summary!$D$5*(F271)+Coeff_Summary!$E$5*CM271*100+Coeff_Summary!$F$5*(F271)^2+Coeff_Summary!$G$5*(F271)*CM271*100+Coeff_Summary!$H$5*(CM271*100)^2+Coeff_Summary!$B$3+Coeff_Summary!$D$3*(G271)+Coeff_Summary!$E$3*CN271*100+Coeff_Summary!$F$3*(G271)^2+Coeff_Summary!$G$3*(G271)*CN271*100+Coeff_Summary!$H$3*(CN271*100)^2)/2</f>
        <v>1.4212878907715054</v>
      </c>
      <c r="DU271" s="30">
        <f t="shared" si="340"/>
        <v>3.3736737321566443</v>
      </c>
      <c r="DV271" s="30">
        <f>DM271*(8314.4/'Config sheet'!$N$28)*(273+F271)*DU271*((CO271^(1/DU271))-1)</f>
        <v>92651.791114335152</v>
      </c>
      <c r="DW271" s="30">
        <f t="shared" si="320"/>
        <v>347.58857159993204</v>
      </c>
      <c r="DX271" s="30">
        <f t="shared" si="321"/>
        <v>344.09000000000003</v>
      </c>
      <c r="DY271" s="30">
        <f t="shared" si="322"/>
        <v>106.50654937684961</v>
      </c>
      <c r="DZ271" s="30">
        <f t="shared" si="323"/>
        <v>967.54946048464797</v>
      </c>
      <c r="EA271" s="65">
        <f>Coeff_Summary!$B$9+Coeff_Summary!$D$9*(DW271-273)+Coeff_Summary!$E$9*CN271*100+Coeff_Summary!$F$9*(DW271-273)^2+Coeff_Summary!$G$9*(DW271-273)*CN271*100+Coeff_Summary!$H$9*(CN271*100)^2</f>
        <v>0.95515155856923994</v>
      </c>
      <c r="EB271" s="30">
        <f>EA271*(8314.4/'Config sheet'!$C$28)*(DW271/(CM271*10^5))</f>
        <v>4.8620654399141101E-2</v>
      </c>
      <c r="EC271" s="30">
        <f t="shared" si="324"/>
        <v>1.2210682410706772</v>
      </c>
      <c r="ED271" s="30">
        <f t="shared" si="325"/>
        <v>1.0170674132450575</v>
      </c>
      <c r="EE271" s="30">
        <f>('Config sheet'!$N$132*(CN271-CM271) - 'Config sheet'!$N$133*GERC_A_PARA!CN271)*10^5</f>
        <v>105827.23612475905</v>
      </c>
      <c r="EF271" s="30">
        <f>('Config sheet'!$N$132*(CN271-CM271) + 'Config sheet'!$N$133*CM271)*10^5</f>
        <v>147001.03985086139</v>
      </c>
      <c r="EG271" s="30">
        <f>'Config sheet'!$N$148</f>
        <v>386976</v>
      </c>
      <c r="EH271" s="30">
        <f t="shared" si="326"/>
        <v>2383.9187569305604</v>
      </c>
      <c r="EI271" s="30">
        <f>'Config sheet'!$E$127+'Config sheet'!$P$127</f>
        <v>3308.2</v>
      </c>
      <c r="EJ271" s="30"/>
      <c r="EK271" s="63">
        <f t="shared" si="327"/>
        <v>53141.325323552555</v>
      </c>
      <c r="EL271" s="63">
        <f t="shared" si="348"/>
        <v>52477.983003778994</v>
      </c>
      <c r="EM271" s="63">
        <f t="shared" si="349"/>
        <v>40040.378208959417</v>
      </c>
      <c r="EN271" s="63">
        <f t="shared" si="350"/>
        <v>39368.460426046397</v>
      </c>
      <c r="EO271" s="30">
        <f>BL271*(('Config sheet'!$D$8+273)/(C271+273))*(GERC_A_PARA!AI271/'Config sheet'!$D$7)*(1/GERC_A_PARA!BG271)*24*10^-3</f>
        <v>1844.3630884280685</v>
      </c>
      <c r="EP271" s="30">
        <f>BN271*(('Config sheet'!$D$8+273)/(D271+273))*(GERC_A_PARA!AJ271/'Config sheet'!$D$7)*(1/GERC_A_PARA!BH271)*24*10^-3</f>
        <v>1821.3406274312154</v>
      </c>
      <c r="EQ271" s="30">
        <f t="shared" si="341"/>
        <v>1832.8518579296419</v>
      </c>
      <c r="ER271" s="30">
        <f>DP271*(('Config sheet'!$D$8+273)/(F271+273))*(CM271/'Config sheet'!$D$7)*(1/DK271)*24*10^-3</f>
        <v>1389.6716945930966</v>
      </c>
      <c r="ES271" s="30">
        <f>DR271*(('Config sheet'!$D$8+273)/(G271+273))*(CN271/'Config sheet'!$D$7)*(1/DL271)*24*10^-3</f>
        <v>1366.3516070770645</v>
      </c>
      <c r="ET271" s="30">
        <f t="shared" si="342"/>
        <v>1378.0116508350807</v>
      </c>
      <c r="EU271">
        <f t="shared" si="343"/>
        <v>1.0126403928238967</v>
      </c>
      <c r="EV271">
        <f t="shared" si="344"/>
        <v>1.017067413245057</v>
      </c>
      <c r="EW271" s="30">
        <f t="shared" si="345"/>
        <v>0.77276801740311896</v>
      </c>
      <c r="EX271" s="30">
        <f>'Config sheet'!$C$123/('Config sheet'!$F$17*10^-3)</f>
        <v>1.2841244171864261</v>
      </c>
      <c r="EY271" s="30">
        <f t="shared" si="346"/>
        <v>0.70213445575609545</v>
      </c>
      <c r="EZ271" s="30">
        <f>'Config sheet'!$N$123/('Config sheet'!$Q$17*10^-3)</f>
        <v>1.4616189626248377</v>
      </c>
      <c r="FA271" s="1" t="s">
        <v>678</v>
      </c>
      <c r="FB271" s="30">
        <f t="shared" si="347"/>
        <v>-3.4985715999320064</v>
      </c>
      <c r="FC271" s="30"/>
    </row>
    <row r="272" spans="1:159" x14ac:dyDescent="0.25">
      <c r="A272" s="1">
        <v>43493</v>
      </c>
      <c r="B272" s="2">
        <v>0.37638888888888888</v>
      </c>
      <c r="C272">
        <v>22.01</v>
      </c>
      <c r="D272">
        <v>74.39</v>
      </c>
      <c r="E272">
        <v>18.25</v>
      </c>
      <c r="F272">
        <v>18.2</v>
      </c>
      <c r="G272">
        <v>72.3</v>
      </c>
      <c r="H272">
        <v>66.16</v>
      </c>
      <c r="I272">
        <v>71.28</v>
      </c>
      <c r="J272">
        <v>71.709999999999994</v>
      </c>
      <c r="K272">
        <v>71.790000000000006</v>
      </c>
      <c r="L272">
        <v>69.25</v>
      </c>
      <c r="M272">
        <v>21.76</v>
      </c>
      <c r="N272">
        <v>34.229999999999997</v>
      </c>
      <c r="O272">
        <v>33.75</v>
      </c>
      <c r="P272">
        <v>33.659999999999997</v>
      </c>
      <c r="Q272">
        <v>62.22</v>
      </c>
      <c r="R272">
        <v>3.73</v>
      </c>
      <c r="S272">
        <v>68.42</v>
      </c>
      <c r="T272">
        <v>74.41</v>
      </c>
      <c r="U272">
        <v>71.510000000000005</v>
      </c>
      <c r="V272">
        <v>71.510000000000005</v>
      </c>
      <c r="W272">
        <v>3.03</v>
      </c>
      <c r="X272">
        <v>2.48</v>
      </c>
      <c r="Y272">
        <v>3.63</v>
      </c>
      <c r="Z272">
        <v>3.64</v>
      </c>
      <c r="AA272">
        <v>4.62</v>
      </c>
      <c r="AB272">
        <v>4.49</v>
      </c>
      <c r="AC272">
        <v>3.81</v>
      </c>
      <c r="AD272">
        <v>1.78</v>
      </c>
      <c r="AE272">
        <v>1.62</v>
      </c>
      <c r="AF272">
        <v>2.2400000000000002</v>
      </c>
      <c r="AH272" s="4" t="str">
        <f t="shared" si="281"/>
        <v>ON</v>
      </c>
      <c r="AI272" s="31">
        <f>M272+'Config sheet'!$D$9-'Config sheet'!$C$139</f>
        <v>22.718900000000001</v>
      </c>
      <c r="AJ272" s="31">
        <f>N272+'Config sheet'!$D$9+'Config sheet'!$C$140</f>
        <v>35.588899999999995</v>
      </c>
      <c r="AK272" s="25">
        <f t="shared" si="282"/>
        <v>1.5664886944350296</v>
      </c>
      <c r="AL272" s="46">
        <f>'Config sheet'!$C$47</f>
        <v>3546.9708798579968</v>
      </c>
      <c r="AM272" s="4">
        <f>'Config sheet'!$C$42</f>
        <v>1817.9423322060413</v>
      </c>
      <c r="AN272" s="25">
        <f>'Config sheet'!$C$46</f>
        <v>1729.0285476519553</v>
      </c>
      <c r="AO272" s="25">
        <f t="shared" si="283"/>
        <v>1.5726701955102009</v>
      </c>
      <c r="AP272" s="25">
        <f>'Config sheet'!$C$50/100*GERC_A_PARA!AM272</f>
        <v>351.771841281869</v>
      </c>
      <c r="AQ272" s="25">
        <f t="shared" si="284"/>
        <v>351.771841281869</v>
      </c>
      <c r="AR272" s="25">
        <f t="shared" si="285"/>
        <v>467.95895426112759</v>
      </c>
      <c r="AS272" s="27">
        <f t="shared" si="286"/>
        <v>2169.7141734879106</v>
      </c>
      <c r="AT272" s="25">
        <f t="shared" si="287"/>
        <v>1631.0070422059066</v>
      </c>
      <c r="AU272" s="25">
        <f>'Config sheet'!$C$51/100*GERC_A_PARA!AN272</f>
        <v>266.0974934836359</v>
      </c>
      <c r="AV272" s="25">
        <f t="shared" si="288"/>
        <v>266.0974934836359</v>
      </c>
      <c r="AW272" s="25">
        <f t="shared" si="289"/>
        <v>353.98713077301562</v>
      </c>
      <c r="AX272" s="27">
        <f t="shared" si="290"/>
        <v>1995.1260411355911</v>
      </c>
      <c r="AY272" s="25">
        <f t="shared" si="291"/>
        <v>1499.7664959479382</v>
      </c>
      <c r="AZ272" s="31">
        <f t="shared" si="328"/>
        <v>93.608866963438416</v>
      </c>
      <c r="BA272" s="31">
        <f t="shared" si="329"/>
        <v>94.916819770920782</v>
      </c>
      <c r="BB272" s="31">
        <f t="shared" si="330"/>
        <v>70.367204628086739</v>
      </c>
      <c r="BC272" s="31">
        <f t="shared" si="331"/>
        <v>71.350412585127174</v>
      </c>
      <c r="BD272" s="25">
        <f t="shared" si="292"/>
        <v>94.262843367179599</v>
      </c>
      <c r="BE272">
        <f>'Config sheet'!$D$59</f>
        <v>82.44</v>
      </c>
      <c r="BF272" s="30">
        <f t="shared" si="332"/>
        <v>82.560825986893278</v>
      </c>
      <c r="BG272" s="19">
        <f>Coeff_Summary!$B$10+Coeff_Summary!$D$10*(C272)+Coeff_Summary!$E$10*AI272*100+Coeff_Summary!$F$10*(C272)^2+Coeff_Summary!$G$10*(C272)*AI272*100+Coeff_Summary!$H$10*(AI272*100)^2</f>
        <v>0.95970060099846977</v>
      </c>
      <c r="BH272" s="19">
        <f>Coeff_Summary!$B$8+Coeff_Summary!$D$8*(D272)+Coeff_Summary!$E$8*AJ272*100+Coeff_Summary!$F$8*(D272)^2+Coeff_Summary!$G$8*(D272)*AJ272*100+Coeff_Summary!$H$8*(AJ272*100)^2</f>
        <v>0.97167548110838797</v>
      </c>
      <c r="BI272" s="30">
        <f t="shared" si="333"/>
        <v>0.96568804105342887</v>
      </c>
      <c r="BJ272" s="30">
        <f>BG272*8314.4*(GERC_A_PARA!C272+273)/('Config sheet'!$C$28*AI272*10^5)</f>
        <v>6.3271523087166368E-2</v>
      </c>
      <c r="BK272">
        <f>BH272*(8314.4/'Config sheet'!$C$28)*(BT272/(AJ272*10^5))</f>
        <v>4.8155630840348927E-2</v>
      </c>
      <c r="BL272" s="30">
        <f t="shared" si="334"/>
        <v>3343.4756047600158</v>
      </c>
      <c r="BM272" s="30">
        <f t="shared" si="293"/>
        <v>52843.292552857594</v>
      </c>
      <c r="BN272" s="30">
        <f t="shared" si="294"/>
        <v>2513.3413070906608</v>
      </c>
      <c r="BO272" s="30">
        <f t="shared" si="295"/>
        <v>52192.054454092366</v>
      </c>
      <c r="BP272" s="19">
        <f>(Coeff_Summary!$B$4+Coeff_Summary!$D$4*(C272)+Coeff_Summary!$E$4*AI272*100+Coeff_Summary!$F$4*(C272)^2+Coeff_Summary!$G$4*(C272)*AI272*100+Coeff_Summary!$H$4*(AI272*100)^2+Coeff_Summary!$B$2+Coeff_Summary!$D$2*(D272)+Coeff_Summary!$E$2*AJ272*100+Coeff_Summary!$F$2*(D272)^2+Coeff_Summary!$G$2*(D272)*AJ272*100+Coeff_Summary!$H$2*(AJ272*100)^2)/2</f>
        <v>1.3642445537218459</v>
      </c>
      <c r="BQ272" s="30">
        <f t="shared" si="335"/>
        <v>3.7454082422976911</v>
      </c>
      <c r="BR272" s="30">
        <f>BI272*(8314.4/'Config sheet'!$C$28)*(273+C272)*BQ272*((AK272^(1/BQ272))-1)</f>
        <v>68971.068545022252</v>
      </c>
      <c r="BS272" s="30">
        <f t="shared" si="296"/>
        <v>332.56846674766649</v>
      </c>
      <c r="BT272" s="30">
        <f t="shared" si="297"/>
        <v>347.39</v>
      </c>
      <c r="BU272" s="52">
        <f t="shared" si="298"/>
        <v>71.7038311333839</v>
      </c>
      <c r="BV272" s="30">
        <f t="shared" si="299"/>
        <v>1411.9260881875139</v>
      </c>
      <c r="BW272" s="65">
        <f>Coeff_Summary!$B$8+Coeff_Summary!$D$8*(BS272-273)+Coeff_Summary!$E$8*AJ272*100+Coeff_Summary!$F$8*(BS272-273)^2+Coeff_Summary!$G$8*(BS272-273)*AJ272*100+Coeff_Summary!$H$8*(AJ272*100)^2</f>
        <v>0.96460738316652173</v>
      </c>
      <c r="BX272" s="30">
        <f>BW272*(8314.4/'Config sheet'!$C$28)*(BS272/(AI272*10^5))</f>
        <v>7.1691461598302697E-2</v>
      </c>
      <c r="BY272" s="30">
        <f t="shared" si="300"/>
        <v>1.1330762735004269</v>
      </c>
      <c r="BZ272" s="30">
        <f t="shared" si="301"/>
        <v>1.012477724925315</v>
      </c>
      <c r="CA272" s="30">
        <f>('Config sheet'!$C$132*(AJ272-AI272) - 'Config sheet'!$C$133*GERC_A_PARA!AJ272)*10^5</f>
        <v>95304.861523472355</v>
      </c>
      <c r="CB272" s="30">
        <f>('Config sheet'!$C$132*(AJ272-AI272) + 'Config sheet'!$C$133*AI272)*10^5</f>
        <v>119725.64922191367</v>
      </c>
      <c r="CC272" s="30">
        <f>'Config sheet'!$C$148</f>
        <v>386976</v>
      </c>
      <c r="CD272" s="30">
        <f t="shared" si="336"/>
        <v>14.821533252333495</v>
      </c>
      <c r="CE272" s="30"/>
      <c r="CF272" s="30"/>
      <c r="CG272" s="30"/>
      <c r="CH272" s="30"/>
      <c r="CI272" s="30"/>
      <c r="CJ272" s="30"/>
      <c r="CK272" s="30"/>
      <c r="CL272" s="30"/>
      <c r="CM272" s="46">
        <f>P272+'Config sheet'!$O$9-'Config sheet'!$C$139</f>
        <v>34.618899999999996</v>
      </c>
      <c r="CN272" s="46">
        <f>Q272+'Config sheet'!$O$9+'Config sheet'!C$140</f>
        <v>63.578899999999997</v>
      </c>
      <c r="CO272" s="27">
        <f t="shared" si="302"/>
        <v>1.8365372672153073</v>
      </c>
      <c r="CP272" s="46">
        <f>'Config sheet'!$N$47</f>
        <v>1852.7346826837274</v>
      </c>
      <c r="CQ272" s="27">
        <f>'Config sheet'!$N$42</f>
        <v>970.82423361890676</v>
      </c>
      <c r="CR272" s="27">
        <f>'Config sheet'!$N$46</f>
        <v>881.91044906482068</v>
      </c>
      <c r="CS272" s="27">
        <f t="shared" si="303"/>
        <v>1.3895122910381654</v>
      </c>
      <c r="CT272" s="27">
        <f>'Config sheet'!$N$50/100*GERC_A_PARA!CQ272</f>
        <v>274.64617569078871</v>
      </c>
      <c r="CU272" s="27">
        <f t="shared" si="304"/>
        <v>274.64617569078871</v>
      </c>
      <c r="CV272" s="27">
        <f t="shared" si="305"/>
        <v>425.37121123976556</v>
      </c>
      <c r="CW272" s="27">
        <f t="shared" si="306"/>
        <v>1245.4704093096955</v>
      </c>
      <c r="CX272" s="27">
        <f t="shared" si="307"/>
        <v>804.1533508014976</v>
      </c>
      <c r="CY272" s="27">
        <f>'Config sheet'!$N$51/100*GERC_A_PARA!CR272</f>
        <v>198.78261521921058</v>
      </c>
      <c r="CZ272" s="27">
        <f t="shared" si="308"/>
        <v>198.78261521921058</v>
      </c>
      <c r="DA272" s="27">
        <f t="shared" si="309"/>
        <v>307.873945801459</v>
      </c>
      <c r="DB272" s="27">
        <f t="shared" si="310"/>
        <v>1080.6930642840312</v>
      </c>
      <c r="DC272" s="27">
        <f t="shared" si="311"/>
        <v>697.76282305543555</v>
      </c>
      <c r="DD272" s="50">
        <f t="shared" si="312"/>
        <v>84.474528928153703</v>
      </c>
      <c r="DE272" s="50">
        <f t="shared" si="313"/>
        <v>87.63011247934196</v>
      </c>
      <c r="DF272" s="50">
        <f t="shared" si="314"/>
        <v>54.542022827024411</v>
      </c>
      <c r="DG272" s="50">
        <f t="shared" si="315"/>
        <v>56.579464316966018</v>
      </c>
      <c r="DH272" s="27">
        <f t="shared" si="316"/>
        <v>86.052320703747824</v>
      </c>
      <c r="DI272">
        <f>'Config sheet'!$N$59</f>
        <v>71.978923438716066</v>
      </c>
      <c r="DJ272" s="21">
        <f t="shared" si="337"/>
        <v>70.806532137871528</v>
      </c>
      <c r="DK272" s="19">
        <f>Coeff_Summary!$B$11+Coeff_Summary!$D$11*(F272)+Coeff_Summary!$E$11*CM272*100+Coeff_Summary!$F$11*(F272)^2+Coeff_Summary!$G$11*(F272)*CM272*100+Coeff_Summary!$H$11*(CM272*100)^2</f>
        <v>0.93740015117236231</v>
      </c>
      <c r="DL272" s="19">
        <f>Coeff_Summary!$B$9+Coeff_Summary!$D$9*(G272)+Coeff_Summary!$E$9*CN272*100+Coeff_Summary!$F$9*(G272)^2+Coeff_Summary!$G$9*(G272)*CN272*100+Coeff_Summary!$H$9*(CN272*100)^2</f>
        <v>0.95346964756219543</v>
      </c>
      <c r="DM272" s="30">
        <f t="shared" si="338"/>
        <v>0.94543489936727887</v>
      </c>
      <c r="DN272">
        <f>DK272*8314.4*(GERC_A_PARA!F272+273)/('Config sheet'!$N$28*GERC_A_PARA!CM272*10^5)</f>
        <v>4.0033744233733952E-2</v>
      </c>
      <c r="DO272">
        <f>DL272*(8314.4/'Config sheet'!$N$28)*((GERC_A_PARA!G272+273)/(GERC_A_PARA!CN272*10^5))</f>
        <v>2.6291388679251786E-2</v>
      </c>
      <c r="DP272" s="30">
        <f t="shared" si="339"/>
        <v>1594.3211909325657</v>
      </c>
      <c r="DQ272" s="30">
        <f t="shared" si="317"/>
        <v>39824.433648380313</v>
      </c>
      <c r="DR272" s="30">
        <f t="shared" si="318"/>
        <v>1029.3931661153251</v>
      </c>
      <c r="DS272" s="30">
        <f t="shared" si="319"/>
        <v>39153.244382548917</v>
      </c>
      <c r="DT272" s="19">
        <f>(Coeff_Summary!$B$5+Coeff_Summary!$D$5*(F272)+Coeff_Summary!$E$5*CM272*100+Coeff_Summary!$F$5*(F272)^2+Coeff_Summary!$G$5*(F272)*CM272*100+Coeff_Summary!$H$5*(CM272*100)^2+Coeff_Summary!$B$3+Coeff_Summary!$D$3*(G272)+Coeff_Summary!$E$3*CN272*100+Coeff_Summary!$F$3*(G272)^2+Coeff_Summary!$G$3*(G272)*CN272*100+Coeff_Summary!$H$3*(CN272*100)^2)/2</f>
        <v>1.4191846864059741</v>
      </c>
      <c r="DU272" s="30">
        <f t="shared" si="340"/>
        <v>3.3855833298058866</v>
      </c>
      <c r="DV272" s="30">
        <f>DM272*(8314.4/'Config sheet'!$N$28)*(273+F272)*DU272*((CO272^(1/DU272))-1)</f>
        <v>93075.913622152904</v>
      </c>
      <c r="DW272" s="30">
        <f t="shared" si="320"/>
        <v>348.47288839105528</v>
      </c>
      <c r="DX272" s="30">
        <f t="shared" si="321"/>
        <v>345.3</v>
      </c>
      <c r="DY272" s="30">
        <f t="shared" si="322"/>
        <v>105.86485839381753</v>
      </c>
      <c r="DZ272" s="30">
        <f t="shared" si="323"/>
        <v>972.59625845048004</v>
      </c>
      <c r="EA272" s="65">
        <f>Coeff_Summary!$B$9+Coeff_Summary!$D$9*(DW272-273)+Coeff_Summary!$E$9*CN272*100+Coeff_Summary!$F$9*(DW272-273)^2+Coeff_Summary!$G$9*(DW272-273)*CN272*100+Coeff_Summary!$H$9*(CN272*100)^2</f>
        <v>0.95583136457629059</v>
      </c>
      <c r="EB272" s="30">
        <f>EA272*(8314.4/'Config sheet'!$C$28)*(DW272/(CM272*10^5))</f>
        <v>4.8849496622195378E-2</v>
      </c>
      <c r="EC272" s="30">
        <f t="shared" si="324"/>
        <v>1.220208040921462</v>
      </c>
      <c r="ED272" s="30">
        <f t="shared" si="325"/>
        <v>1.0171426219312378</v>
      </c>
      <c r="EE272" s="30">
        <f>('Config sheet'!$N$132*(CN272-CM272) - 'Config sheet'!$N$133*GERC_A_PARA!CN272)*10^5</f>
        <v>105806.63529881198</v>
      </c>
      <c r="EF272" s="30">
        <f>('Config sheet'!$N$132*(CN272-CM272) + 'Config sheet'!$N$133*CM272)*10^5</f>
        <v>146934.36823083827</v>
      </c>
      <c r="EG272" s="30">
        <f>'Config sheet'!$N$148</f>
        <v>386976</v>
      </c>
      <c r="EH272" s="30">
        <f t="shared" si="326"/>
        <v>2384.5223466379939</v>
      </c>
      <c r="EI272" s="30">
        <f>'Config sheet'!$E$127+'Config sheet'!$P$127</f>
        <v>3308.2</v>
      </c>
      <c r="EJ272" s="30"/>
      <c r="EK272" s="63">
        <f t="shared" si="327"/>
        <v>52843.292552857594</v>
      </c>
      <c r="EL272" s="63">
        <f t="shared" si="348"/>
        <v>52192.054454092366</v>
      </c>
      <c r="EM272" s="63">
        <f t="shared" si="349"/>
        <v>39824.433648380313</v>
      </c>
      <c r="EN272" s="63">
        <f t="shared" si="350"/>
        <v>39153.244382548917</v>
      </c>
      <c r="EO272" s="30">
        <f>BL272*(('Config sheet'!$D$8+273)/(C272+273))*(GERC_A_PARA!AI272/'Config sheet'!$D$7)*(1/GERC_A_PARA!BG272)*24*10^-3</f>
        <v>1834.0193373442366</v>
      </c>
      <c r="EP272" s="30">
        <f>BN272*(('Config sheet'!$D$8+273)/(D272+273))*(GERC_A_PARA!AJ272/'Config sheet'!$D$7)*(1/GERC_A_PARA!BH272)*24*10^-3</f>
        <v>1811.4169746100069</v>
      </c>
      <c r="EQ272" s="30">
        <f t="shared" si="341"/>
        <v>1822.7181559771218</v>
      </c>
      <c r="ER272" s="30">
        <f>DP272*(('Config sheet'!$D$8+273)/(F272+273))*(CM272/'Config sheet'!$D$7)*(1/DK272)*24*10^-3</f>
        <v>1382.176959107032</v>
      </c>
      <c r="ES272" s="30">
        <f>DR272*(('Config sheet'!$D$8+273)/(G272+273))*(CN272/'Config sheet'!$D$7)*(1/DL272)*24*10^-3</f>
        <v>1358.8821560566482</v>
      </c>
      <c r="ET272" s="30">
        <f t="shared" si="342"/>
        <v>1370.52955758184</v>
      </c>
      <c r="EU272">
        <f t="shared" si="343"/>
        <v>1.012477724925315</v>
      </c>
      <c r="EV272">
        <f t="shared" si="344"/>
        <v>1.0171426219312374</v>
      </c>
      <c r="EW272" s="30">
        <f t="shared" si="345"/>
        <v>0.77462666598095598</v>
      </c>
      <c r="EX272" s="30">
        <f>'Config sheet'!$C$123/('Config sheet'!$F$17*10^-3)</f>
        <v>1.2841244171864261</v>
      </c>
      <c r="EY272" s="30">
        <f t="shared" si="346"/>
        <v>0.70964996929108715</v>
      </c>
      <c r="EZ272" s="30">
        <f>'Config sheet'!$N$123/('Config sheet'!$Q$17*10^-3)</f>
        <v>1.4616189626248377</v>
      </c>
      <c r="FA272" s="1" t="s">
        <v>679</v>
      </c>
      <c r="FB272" s="30">
        <f t="shared" si="347"/>
        <v>-3.1728883910552668</v>
      </c>
      <c r="FC272" s="30"/>
    </row>
    <row r="273" spans="1:159" x14ac:dyDescent="0.25">
      <c r="A273" s="1">
        <v>43493</v>
      </c>
      <c r="B273" s="2">
        <v>0.41805555555555557</v>
      </c>
      <c r="C273">
        <v>22.21</v>
      </c>
      <c r="D273">
        <v>74.650000000000006</v>
      </c>
      <c r="E273">
        <v>19.28</v>
      </c>
      <c r="F273">
        <v>19.149999999999999</v>
      </c>
      <c r="G273">
        <v>72.88</v>
      </c>
      <c r="H273">
        <v>66.180000000000007</v>
      </c>
      <c r="I273">
        <v>71.41</v>
      </c>
      <c r="J273">
        <v>71.760000000000005</v>
      </c>
      <c r="K273">
        <v>71.819999999999993</v>
      </c>
      <c r="L273">
        <v>69.349999999999994</v>
      </c>
      <c r="M273">
        <v>21.85</v>
      </c>
      <c r="N273">
        <v>34.409999999999997</v>
      </c>
      <c r="O273">
        <v>33.92</v>
      </c>
      <c r="P273">
        <v>33.85</v>
      </c>
      <c r="Q273">
        <v>62.23</v>
      </c>
      <c r="R273">
        <v>3.73</v>
      </c>
      <c r="S273">
        <v>67.650000000000006</v>
      </c>
      <c r="T273">
        <v>74.66</v>
      </c>
      <c r="U273">
        <v>71.56</v>
      </c>
      <c r="V273">
        <v>71.56</v>
      </c>
      <c r="W273">
        <v>3.02</v>
      </c>
      <c r="X273">
        <v>2.4900000000000002</v>
      </c>
      <c r="Y273">
        <v>3.51</v>
      </c>
      <c r="Z273">
        <v>3.67</v>
      </c>
      <c r="AA273">
        <v>4.6399999999999997</v>
      </c>
      <c r="AB273">
        <v>4.42</v>
      </c>
      <c r="AC273">
        <v>3.78</v>
      </c>
      <c r="AD273">
        <v>1.95</v>
      </c>
      <c r="AE273">
        <v>1.47</v>
      </c>
      <c r="AF273">
        <v>2.25</v>
      </c>
      <c r="AH273" s="4" t="str">
        <f t="shared" si="281"/>
        <v>ON</v>
      </c>
      <c r="AI273" s="31">
        <f>M273+'Config sheet'!$D$9-'Config sheet'!$C$139</f>
        <v>22.808900000000001</v>
      </c>
      <c r="AJ273" s="31">
        <f>N273+'Config sheet'!$D$9+'Config sheet'!$C$140</f>
        <v>35.768899999999995</v>
      </c>
      <c r="AK273" s="25">
        <f t="shared" si="282"/>
        <v>1.5681992555537527</v>
      </c>
      <c r="AL273" s="46">
        <f>'Config sheet'!$C$47</f>
        <v>3546.9708798579968</v>
      </c>
      <c r="AM273" s="4">
        <f>'Config sheet'!$C$42</f>
        <v>1817.9423322060413</v>
      </c>
      <c r="AN273" s="25">
        <f>'Config sheet'!$C$46</f>
        <v>1729.0285476519553</v>
      </c>
      <c r="AO273" s="25">
        <f t="shared" si="283"/>
        <v>1.5708748811783235</v>
      </c>
      <c r="AP273" s="25">
        <f>'Config sheet'!$C$50/100*GERC_A_PARA!AM273</f>
        <v>351.771841281869</v>
      </c>
      <c r="AQ273" s="25">
        <f t="shared" si="284"/>
        <v>351.771841281869</v>
      </c>
      <c r="AR273" s="25">
        <f t="shared" si="285"/>
        <v>468.43695193472109</v>
      </c>
      <c r="AS273" s="27">
        <f t="shared" si="286"/>
        <v>2169.7141734879106</v>
      </c>
      <c r="AT273" s="25">
        <f t="shared" si="287"/>
        <v>1629.3427465764325</v>
      </c>
      <c r="AU273" s="25">
        <f>'Config sheet'!$C$51/100*GERC_A_PARA!AN273</f>
        <v>266.0974934836359</v>
      </c>
      <c r="AV273" s="25">
        <f t="shared" si="288"/>
        <v>266.0974934836359</v>
      </c>
      <c r="AW273" s="25">
        <f t="shared" si="289"/>
        <v>354.34871168401395</v>
      </c>
      <c r="AX273" s="27">
        <f t="shared" si="290"/>
        <v>1995.1260411355911</v>
      </c>
      <c r="AY273" s="25">
        <f t="shared" si="291"/>
        <v>1498.2361194628299</v>
      </c>
      <c r="AZ273" s="31">
        <f t="shared" si="328"/>
        <v>93.582573628103972</v>
      </c>
      <c r="BA273" s="31">
        <f t="shared" si="329"/>
        <v>94.895907397236186</v>
      </c>
      <c r="BB273" s="31">
        <f t="shared" si="330"/>
        <v>70.275656309969605</v>
      </c>
      <c r="BC273" s="31">
        <f t="shared" si="331"/>
        <v>71.261901814892269</v>
      </c>
      <c r="BD273" s="25">
        <f t="shared" si="292"/>
        <v>94.239240512670079</v>
      </c>
      <c r="BE273">
        <f>'Config sheet'!$D$59</f>
        <v>82.44</v>
      </c>
      <c r="BF273" s="30">
        <f t="shared" si="332"/>
        <v>82.504009787550515</v>
      </c>
      <c r="BG273" s="19">
        <f>Coeff_Summary!$B$10+Coeff_Summary!$D$10*(C273)+Coeff_Summary!$E$10*AI273*100+Coeff_Summary!$F$10*(C273)^2+Coeff_Summary!$G$10*(C273)*AI273*100+Coeff_Summary!$H$10*(AI273*100)^2</f>
        <v>0.95966481297720307</v>
      </c>
      <c r="BH273" s="19">
        <f>Coeff_Summary!$B$8+Coeff_Summary!$D$8*(D273)+Coeff_Summary!$E$8*AJ273*100+Coeff_Summary!$F$8*(D273)^2+Coeff_Summary!$G$8*(D273)*AJ273*100+Coeff_Summary!$H$8*(AJ273*100)^2</f>
        <v>0.9716668177711697</v>
      </c>
      <c r="BI273" s="30">
        <f t="shared" si="333"/>
        <v>0.96566581537418639</v>
      </c>
      <c r="BJ273" s="30">
        <f>BG273*8314.4*(GERC_A_PARA!C273+273)/('Config sheet'!$C$28*AI273*10^5)</f>
        <v>6.3062238038727333E-2</v>
      </c>
      <c r="BK273">
        <f>BH273*(8314.4/'Config sheet'!$C$28)*(BT273/(AJ273*10^5))</f>
        <v>4.7948729678266085E-2</v>
      </c>
      <c r="BL273" s="30">
        <f t="shared" si="334"/>
        <v>3342.6384183837481</v>
      </c>
      <c r="BM273" s="30">
        <f t="shared" si="293"/>
        <v>53005.388364602455</v>
      </c>
      <c r="BN273" s="30">
        <f t="shared" si="294"/>
        <v>2510.1479853754686</v>
      </c>
      <c r="BO273" s="30">
        <f t="shared" si="295"/>
        <v>52350.667102516658</v>
      </c>
      <c r="BP273" s="19">
        <f>(Coeff_Summary!$B$4+Coeff_Summary!$D$4*(C273)+Coeff_Summary!$E$4*AI273*100+Coeff_Summary!$F$4*(C273)^2+Coeff_Summary!$G$4*(C273)*AI273*100+Coeff_Summary!$H$4*(AI273*100)^2+Coeff_Summary!$B$2+Coeff_Summary!$D$2*(D273)+Coeff_Summary!$E$2*AJ273*100+Coeff_Summary!$F$2*(D273)^2+Coeff_Summary!$G$2*(D273)*AJ273*100+Coeff_Summary!$H$2*(AJ273*100)^2)/2</f>
        <v>1.3643124708082255</v>
      </c>
      <c r="BQ273" s="30">
        <f t="shared" si="335"/>
        <v>3.7448964285562467</v>
      </c>
      <c r="BR273" s="30">
        <f>BI273*(8314.4/'Config sheet'!$C$28)*(273+C273)*BQ273*((AK273^(1/BQ273))-1)</f>
        <v>69194.917514347209</v>
      </c>
      <c r="BS273" s="30">
        <f t="shared" si="296"/>
        <v>332.89638171395228</v>
      </c>
      <c r="BT273" s="30">
        <f t="shared" si="297"/>
        <v>347.65</v>
      </c>
      <c r="BU273" s="52">
        <f t="shared" si="298"/>
        <v>71.865716464439885</v>
      </c>
      <c r="BV273" s="30">
        <f t="shared" si="299"/>
        <v>1417.6530495360416</v>
      </c>
      <c r="BW273" s="65">
        <f>Coeff_Summary!$B$8+Coeff_Summary!$D$8*(BS273-273)+Coeff_Summary!$E$8*AJ273*100+Coeff_Summary!$F$8*(BS273-273)^2+Coeff_Summary!$G$8*(BS273-273)*AJ273*100+Coeff_Summary!$H$8*(AJ273*100)^2</f>
        <v>0.96462363942969009</v>
      </c>
      <c r="BX273" s="30">
        <f>BW273*(8314.4/'Config sheet'!$C$28)*(BS273/(AI273*10^5))</f>
        <v>7.1480193412889359E-2</v>
      </c>
      <c r="BY273" s="30">
        <f t="shared" si="300"/>
        <v>1.1334864672736868</v>
      </c>
      <c r="BZ273" s="30">
        <f t="shared" si="301"/>
        <v>1.0125064549951899</v>
      </c>
      <c r="CA273" s="30">
        <f>('Config sheet'!$C$132*(AJ273-AI273) - 'Config sheet'!$C$133*GERC_A_PARA!AJ273)*10^5</f>
        <v>96000.175027055186</v>
      </c>
      <c r="CB273" s="30">
        <f>('Config sheet'!$C$132*(AJ273-AI273) + 'Config sheet'!$C$133*AI273)*10^5</f>
        <v>120534.04558368321</v>
      </c>
      <c r="CC273" s="30">
        <f>'Config sheet'!$C$148</f>
        <v>386976</v>
      </c>
      <c r="CD273" s="30">
        <f t="shared" si="336"/>
        <v>14.753618286047697</v>
      </c>
      <c r="CE273" s="30"/>
      <c r="CF273" s="30"/>
      <c r="CG273" s="30"/>
      <c r="CH273" s="30"/>
      <c r="CI273" s="30"/>
      <c r="CJ273" s="30"/>
      <c r="CK273" s="30"/>
      <c r="CL273" s="30"/>
      <c r="CM273" s="46">
        <f>P273+'Config sheet'!$O$9-'Config sheet'!$C$139</f>
        <v>34.808900000000001</v>
      </c>
      <c r="CN273" s="46">
        <f>Q273+'Config sheet'!$O$9+'Config sheet'!C$140</f>
        <v>63.588899999999995</v>
      </c>
      <c r="CO273" s="27">
        <f t="shared" si="302"/>
        <v>1.8268000425178617</v>
      </c>
      <c r="CP273" s="46">
        <f>'Config sheet'!$N$47</f>
        <v>1852.7346826837274</v>
      </c>
      <c r="CQ273" s="27">
        <f>'Config sheet'!$N$42</f>
        <v>970.82423361890676</v>
      </c>
      <c r="CR273" s="27">
        <f>'Config sheet'!$N$46</f>
        <v>881.91044906482068</v>
      </c>
      <c r="CS273" s="27">
        <f t="shared" si="303"/>
        <v>1.3892286136752992</v>
      </c>
      <c r="CT273" s="27">
        <f>'Config sheet'!$N$50/100*GERC_A_PARA!CQ273</f>
        <v>274.64617569078871</v>
      </c>
      <c r="CU273" s="27">
        <f t="shared" si="304"/>
        <v>274.64617569078871</v>
      </c>
      <c r="CV273" s="27">
        <f t="shared" si="305"/>
        <v>423.78444261642841</v>
      </c>
      <c r="CW273" s="27">
        <f t="shared" si="306"/>
        <v>1245.4704093096955</v>
      </c>
      <c r="CX273" s="27">
        <f t="shared" si="307"/>
        <v>807.16432802738461</v>
      </c>
      <c r="CY273" s="27">
        <f>'Config sheet'!$N$51/100*GERC_A_PARA!CR273</f>
        <v>198.78261521921058</v>
      </c>
      <c r="CZ273" s="27">
        <f t="shared" si="308"/>
        <v>198.78261521921058</v>
      </c>
      <c r="DA273" s="27">
        <f t="shared" si="309"/>
        <v>306.72547899356914</v>
      </c>
      <c r="DB273" s="27">
        <f t="shared" si="310"/>
        <v>1080.6930642840312</v>
      </c>
      <c r="DC273" s="27">
        <f t="shared" si="311"/>
        <v>700.37544410239946</v>
      </c>
      <c r="DD273" s="50">
        <f t="shared" si="312"/>
        <v>84.637974438513723</v>
      </c>
      <c r="DE273" s="50">
        <f t="shared" si="313"/>
        <v>87.760337357514999</v>
      </c>
      <c r="DF273" s="50">
        <f t="shared" si="314"/>
        <v>54.852169310972698</v>
      </c>
      <c r="DG273" s="50">
        <f t="shared" si="315"/>
        <v>56.875709933483471</v>
      </c>
      <c r="DH273" s="27">
        <f t="shared" si="316"/>
        <v>86.199155898014368</v>
      </c>
      <c r="DI273">
        <f>'Config sheet'!$N$59</f>
        <v>71.978923438716066</v>
      </c>
      <c r="DJ273" s="21">
        <f t="shared" si="337"/>
        <v>71.031547760121228</v>
      </c>
      <c r="DK273" s="19">
        <f>Coeff_Summary!$B$11+Coeff_Summary!$D$11*(F273)+Coeff_Summary!$E$11*CM273*100+Coeff_Summary!$F$11*(F273)^2+Coeff_Summary!$G$11*(F273)*CM273*100+Coeff_Summary!$H$11*(CM273*100)^2</f>
        <v>0.93793013003139025</v>
      </c>
      <c r="DL273" s="19">
        <f>Coeff_Summary!$B$9+Coeff_Summary!$D$9*(G273)+Coeff_Summary!$E$9*CN273*100+Coeff_Summary!$F$9*(G273)^2+Coeff_Summary!$G$9*(G273)*CN273*100+Coeff_Summary!$H$9*(CN273*100)^2</f>
        <v>0.95390284617823784</v>
      </c>
      <c r="DM273" s="30">
        <f t="shared" si="338"/>
        <v>0.9459164881048141</v>
      </c>
      <c r="DN273">
        <f>DK273*8314.4*(GERC_A_PARA!F273+273)/('Config sheet'!$N$28*GERC_A_PARA!CM273*10^5)</f>
        <v>3.9967700592260805E-2</v>
      </c>
      <c r="DO273">
        <f>DL273*(8314.4/'Config sheet'!$N$28)*((GERC_A_PARA!G273+273)/(GERC_A_PARA!CN273*10^5))</f>
        <v>2.6343372151604778E-2</v>
      </c>
      <c r="DP273" s="30">
        <f t="shared" si="339"/>
        <v>1597.0416575031279</v>
      </c>
      <c r="DQ273" s="30">
        <f t="shared" si="317"/>
        <v>39958.307178981748</v>
      </c>
      <c r="DR273" s="30">
        <f t="shared" si="318"/>
        <v>1035.0105844945167</v>
      </c>
      <c r="DS273" s="30">
        <f t="shared" si="319"/>
        <v>39289.221536942307</v>
      </c>
      <c r="DT273" s="19">
        <f>(Coeff_Summary!$B$5+Coeff_Summary!$D$5*(F273)+Coeff_Summary!$E$5*CM273*100+Coeff_Summary!$F$5*(F273)^2+Coeff_Summary!$G$5*(F273)*CM273*100+Coeff_Summary!$H$5*(CM273*100)^2+Coeff_Summary!$B$3+Coeff_Summary!$D$3*(G273)+Coeff_Summary!$E$3*CN273*100+Coeff_Summary!$F$3*(G273)^2+Coeff_Summary!$G$3*(G273)*CN273*100+Coeff_Summary!$H$3*(CN273*100)^2)/2</f>
        <v>1.4181481373391587</v>
      </c>
      <c r="DU273" s="30">
        <f t="shared" si="340"/>
        <v>3.3914969617308208</v>
      </c>
      <c r="DV273" s="30">
        <f>DM273*(8314.4/'Config sheet'!$N$28)*(273+F273)*DU273*((CO273^(1/DU273))-1)</f>
        <v>92520.461507872271</v>
      </c>
      <c r="DW273" s="30">
        <f t="shared" si="320"/>
        <v>348.95289597167056</v>
      </c>
      <c r="DX273" s="30">
        <f t="shared" si="321"/>
        <v>345.88</v>
      </c>
      <c r="DY273" s="30">
        <f t="shared" si="322"/>
        <v>105.71914381476003</v>
      </c>
      <c r="DZ273" s="30">
        <f t="shared" si="323"/>
        <v>971.37905204716878</v>
      </c>
      <c r="EA273" s="65">
        <f>Coeff_Summary!$B$9+Coeff_Summary!$D$9*(DW273-273)+Coeff_Summary!$E$9*CN273*100+Coeff_Summary!$F$9*(DW273-273)^2+Coeff_Summary!$G$9*(DW273-273)*CN273*100+Coeff_Summary!$H$9*(CN273*100)^2</f>
        <v>0.95617579072082204</v>
      </c>
      <c r="EB273" s="30">
        <f>EA273*(8314.4/'Config sheet'!$C$28)*(DW273/(CM273*10^5))</f>
        <v>4.8667309308443492E-2</v>
      </c>
      <c r="EC273" s="30">
        <f t="shared" si="324"/>
        <v>1.2176659799605094</v>
      </c>
      <c r="ED273" s="30">
        <f t="shared" si="325"/>
        <v>1.0170297505490233</v>
      </c>
      <c r="EE273" s="30">
        <f>('Config sheet'!$N$132*(CN273-CM273) - 'Config sheet'!$N$133*GERC_A_PARA!CN273)*10^5</f>
        <v>104979.30074501116</v>
      </c>
      <c r="EF273" s="30">
        <f>('Config sheet'!$N$132*(CN273-CM273) + 'Config sheet'!$N$133*CM273)*10^5</f>
        <v>146190.79875717577</v>
      </c>
      <c r="EG273" s="30">
        <f>'Config sheet'!$N$148</f>
        <v>386976</v>
      </c>
      <c r="EH273" s="30">
        <f t="shared" si="326"/>
        <v>2389.0321015832105</v>
      </c>
      <c r="EI273" s="30">
        <f>'Config sheet'!$E$127+'Config sheet'!$P$127</f>
        <v>3308.2</v>
      </c>
      <c r="EJ273" s="30"/>
      <c r="EK273" s="63">
        <f t="shared" si="327"/>
        <v>53005.388364602455</v>
      </c>
      <c r="EL273" s="63">
        <f t="shared" si="348"/>
        <v>52350.667102516658</v>
      </c>
      <c r="EM273" s="63">
        <f t="shared" si="349"/>
        <v>39958.307178981748</v>
      </c>
      <c r="EN273" s="63">
        <f t="shared" si="350"/>
        <v>39289.221536942307</v>
      </c>
      <c r="EO273" s="30">
        <f>BL273*(('Config sheet'!$D$8+273)/(C273+273))*(GERC_A_PARA!AI273/'Config sheet'!$D$7)*(1/GERC_A_PARA!BG273)*24*10^-3</f>
        <v>1839.6451573656752</v>
      </c>
      <c r="EP273" s="30">
        <f>BN273*(('Config sheet'!$D$8+273)/(D273+273))*(GERC_A_PARA!AJ273/'Config sheet'!$D$7)*(1/GERC_A_PARA!BH273)*24*10^-3</f>
        <v>1816.9219053269289</v>
      </c>
      <c r="EQ273" s="30">
        <f t="shared" si="341"/>
        <v>1828.283531346302</v>
      </c>
      <c r="ER273" s="30">
        <f>DP273*(('Config sheet'!$D$8+273)/(F273+273))*(CM273/'Config sheet'!$D$7)*(1/DK273)*24*10^-3</f>
        <v>1386.8232752622189</v>
      </c>
      <c r="ES273" s="30">
        <f>DR273*(('Config sheet'!$D$8+273)/(G273+273))*(CN273/'Config sheet'!$D$7)*(1/DL273)*24*10^-3</f>
        <v>1363.6014821725421</v>
      </c>
      <c r="ET273" s="30">
        <f t="shared" si="342"/>
        <v>1375.2123787173805</v>
      </c>
      <c r="EU273">
        <f t="shared" si="343"/>
        <v>1.0125064549951901</v>
      </c>
      <c r="EV273">
        <f t="shared" si="344"/>
        <v>1.0170297505490233</v>
      </c>
      <c r="EW273" s="30">
        <f t="shared" si="345"/>
        <v>0.77540109355583242</v>
      </c>
      <c r="EX273" s="30">
        <f>'Config sheet'!$C$123/('Config sheet'!$F$17*10^-3)</f>
        <v>1.2841244171864261</v>
      </c>
      <c r="EY273" s="30">
        <f t="shared" si="346"/>
        <v>0.70634839176850994</v>
      </c>
      <c r="EZ273" s="30">
        <f>'Config sheet'!$N$123/('Config sheet'!$Q$17*10^-3)</f>
        <v>1.4616189626248377</v>
      </c>
      <c r="FA273" s="1" t="s">
        <v>680</v>
      </c>
      <c r="FB273" s="30">
        <f t="shared" si="347"/>
        <v>-3.0728959716705617</v>
      </c>
      <c r="FC273" s="30"/>
    </row>
    <row r="274" spans="1:159" x14ac:dyDescent="0.25">
      <c r="A274" s="1">
        <v>43493</v>
      </c>
      <c r="B274" s="29">
        <v>0.4597222222222222</v>
      </c>
      <c r="C274">
        <v>23.54</v>
      </c>
      <c r="D274">
        <v>75.819999999999993</v>
      </c>
      <c r="E274">
        <v>21.02</v>
      </c>
      <c r="F274">
        <v>20.93</v>
      </c>
      <c r="G274">
        <v>74.88</v>
      </c>
      <c r="H274">
        <v>66.319999999999993</v>
      </c>
      <c r="I274">
        <v>71.55</v>
      </c>
      <c r="J274">
        <v>71.86</v>
      </c>
      <c r="K274">
        <v>71.92</v>
      </c>
      <c r="L274">
        <v>69.459999999999994</v>
      </c>
      <c r="M274">
        <v>21.77</v>
      </c>
      <c r="N274">
        <v>34.33</v>
      </c>
      <c r="O274">
        <v>33.840000000000003</v>
      </c>
      <c r="P274">
        <v>33.76</v>
      </c>
      <c r="Q274">
        <v>62.22</v>
      </c>
      <c r="R274">
        <v>3.72</v>
      </c>
      <c r="S274">
        <v>66.88</v>
      </c>
      <c r="T274">
        <v>74.81</v>
      </c>
      <c r="U274">
        <v>71.67</v>
      </c>
      <c r="V274">
        <v>71.67</v>
      </c>
      <c r="W274">
        <v>2.93</v>
      </c>
      <c r="X274">
        <v>2.38</v>
      </c>
      <c r="Y274">
        <v>3.47</v>
      </c>
      <c r="Z274">
        <v>3.57</v>
      </c>
      <c r="AA274">
        <v>4.7</v>
      </c>
      <c r="AB274">
        <v>4.43</v>
      </c>
      <c r="AC274">
        <v>3.78</v>
      </c>
      <c r="AD274">
        <v>1.67</v>
      </c>
      <c r="AE274">
        <v>1.59</v>
      </c>
      <c r="AF274">
        <v>2.0699999999999998</v>
      </c>
      <c r="AH274" s="4" t="str">
        <f t="shared" si="281"/>
        <v>ON</v>
      </c>
      <c r="AI274" s="31">
        <f>M274+'Config sheet'!$D$9-'Config sheet'!$C$139</f>
        <v>22.728899999999999</v>
      </c>
      <c r="AJ274" s="31">
        <f>N274+'Config sheet'!$D$9+'Config sheet'!$C$140</f>
        <v>35.688899999999997</v>
      </c>
      <c r="AK274" s="25">
        <f t="shared" si="282"/>
        <v>1.5701991737391601</v>
      </c>
      <c r="AL274" s="46">
        <f>'Config sheet'!$C$47</f>
        <v>3546.9708798579968</v>
      </c>
      <c r="AM274" s="4">
        <f>'Config sheet'!$C$42</f>
        <v>1817.9423322060413</v>
      </c>
      <c r="AN274" s="25">
        <f>'Config sheet'!$C$46</f>
        <v>1729.0285476519553</v>
      </c>
      <c r="AO274" s="25">
        <f t="shared" si="283"/>
        <v>1.5621809459291713</v>
      </c>
      <c r="AP274" s="25">
        <f>'Config sheet'!$C$50/100*GERC_A_PARA!AM274</f>
        <v>351.771841281869</v>
      </c>
      <c r="AQ274" s="25">
        <f t="shared" si="284"/>
        <v>351.771841281869</v>
      </c>
      <c r="AR274" s="25">
        <f t="shared" si="285"/>
        <v>469.56716627770749</v>
      </c>
      <c r="AS274" s="27">
        <f t="shared" si="286"/>
        <v>2169.7141734879106</v>
      </c>
      <c r="AT274" s="25">
        <f t="shared" si="287"/>
        <v>1625.4210359585049</v>
      </c>
      <c r="AU274" s="25">
        <f>'Config sheet'!$C$51/100*GERC_A_PARA!AN274</f>
        <v>266.0974934836359</v>
      </c>
      <c r="AV274" s="25">
        <f t="shared" si="288"/>
        <v>266.0974934836359</v>
      </c>
      <c r="AW274" s="25">
        <f t="shared" si="289"/>
        <v>355.20366130895263</v>
      </c>
      <c r="AX274" s="27">
        <f t="shared" si="290"/>
        <v>1995.1260411355911</v>
      </c>
      <c r="AY274" s="25">
        <f t="shared" si="291"/>
        <v>1494.6299730518272</v>
      </c>
      <c r="AZ274" s="31">
        <f t="shared" si="328"/>
        <v>93.520403650378952</v>
      </c>
      <c r="BA274" s="31">
        <f t="shared" si="329"/>
        <v>94.846460577743258</v>
      </c>
      <c r="BB274" s="31">
        <f t="shared" si="330"/>
        <v>70.059933811601425</v>
      </c>
      <c r="BC274" s="31">
        <f t="shared" si="331"/>
        <v>71.053336929373174</v>
      </c>
      <c r="BD274" s="25">
        <f t="shared" si="292"/>
        <v>94.183432114061105</v>
      </c>
      <c r="BE274">
        <f>'Config sheet'!$D$59</f>
        <v>82.44</v>
      </c>
      <c r="BF274" s="30">
        <f t="shared" si="332"/>
        <v>82.370033742274202</v>
      </c>
      <c r="BG274" s="19">
        <f>Coeff_Summary!$B$10+Coeff_Summary!$D$10*(C274)+Coeff_Summary!$E$10*AI274*100+Coeff_Summary!$F$10*(C274)^2+Coeff_Summary!$G$10*(C274)*AI274*100+Coeff_Summary!$H$10*(AI274*100)^2</f>
        <v>0.96052936134383504</v>
      </c>
      <c r="BH274" s="19">
        <f>Coeff_Summary!$B$8+Coeff_Summary!$D$8*(D274)+Coeff_Summary!$E$8*AJ274*100+Coeff_Summary!$F$8*(D274)^2+Coeff_Summary!$G$8*(D274)*AJ274*100+Coeff_Summary!$H$8*(AJ274*100)^2</f>
        <v>0.97223013625676025</v>
      </c>
      <c r="BI274" s="30">
        <f t="shared" si="333"/>
        <v>0.96637974880029764</v>
      </c>
      <c r="BJ274" s="30">
        <f>BG274*8314.4*(GERC_A_PARA!C274+273)/('Config sheet'!$C$28*AI274*10^5)</f>
        <v>6.3626582164526033E-2</v>
      </c>
      <c r="BK274">
        <f>BH274*(8314.4/'Config sheet'!$C$28)*(BT274/(AJ274*10^5))</f>
        <v>4.8245896273851958E-2</v>
      </c>
      <c r="BL274" s="30">
        <f t="shared" si="334"/>
        <v>3340.6589107365726</v>
      </c>
      <c r="BM274" s="30">
        <f t="shared" si="293"/>
        <v>52504.138947747888</v>
      </c>
      <c r="BN274" s="30">
        <f t="shared" si="294"/>
        <v>2502.623310398772</v>
      </c>
      <c r="BO274" s="30">
        <f t="shared" si="295"/>
        <v>51872.252433522095</v>
      </c>
      <c r="BP274" s="19">
        <f>(Coeff_Summary!$B$4+Coeff_Summary!$D$4*(C274)+Coeff_Summary!$E$4*AI274*100+Coeff_Summary!$F$4*(C274)^2+Coeff_Summary!$G$4*(C274)*AI274*100+Coeff_Summary!$H$4*(AI274*100)^2+Coeff_Summary!$B$2+Coeff_Summary!$D$2*(D274)+Coeff_Summary!$E$2*AJ274*100+Coeff_Summary!$F$2*(D274)^2+Coeff_Summary!$G$2*(D274)*AJ274*100+Coeff_Summary!$H$2*(AJ274*100)^2)/2</f>
        <v>1.362630537858819</v>
      </c>
      <c r="BQ274" s="30">
        <f t="shared" si="335"/>
        <v>3.7576276556976689</v>
      </c>
      <c r="BR274" s="30">
        <f>BI274*(8314.4/'Config sheet'!$C$28)*(273+C274)*BQ274*((AK274^(1/BQ274))-1)</f>
        <v>69752.664274503099</v>
      </c>
      <c r="BS274" s="30">
        <f t="shared" si="296"/>
        <v>334.37346794261197</v>
      </c>
      <c r="BT274" s="30">
        <f t="shared" si="297"/>
        <v>348.82</v>
      </c>
      <c r="BU274" s="52">
        <f t="shared" si="298"/>
        <v>72.367000655340419</v>
      </c>
      <c r="BV274" s="30">
        <f t="shared" si="299"/>
        <v>1405.7602774281195</v>
      </c>
      <c r="BW274" s="65">
        <f>Coeff_Summary!$B$8+Coeff_Summary!$D$8*(BS274-273)+Coeff_Summary!$E$8*AJ274*100+Coeff_Summary!$F$8*(BS274-273)^2+Coeff_Summary!$G$8*(BS274-273)*AJ274*100+Coeff_Summary!$H$8*(AJ274*100)^2</f>
        <v>0.96544630990389635</v>
      </c>
      <c r="BX274" s="30">
        <f>BW274*(8314.4/'Config sheet'!$C$28)*(BS274/(AI274*10^5))</f>
        <v>7.2111512236924982E-2</v>
      </c>
      <c r="BY274" s="30">
        <f t="shared" si="300"/>
        <v>1.1333551132836046</v>
      </c>
      <c r="BZ274" s="30">
        <f t="shared" si="301"/>
        <v>1.0121815900521305</v>
      </c>
      <c r="CA274" s="30">
        <f>('Config sheet'!$C$132*(AJ274-AI274) - 'Config sheet'!$C$133*GERC_A_PARA!AJ274)*10^5</f>
        <v>96033.681059110517</v>
      </c>
      <c r="CB274" s="30">
        <f>('Config sheet'!$C$132*(AJ274-AI274) + 'Config sheet'!$C$133*AI274)*10^5</f>
        <v>120500.53955162791</v>
      </c>
      <c r="CC274" s="30">
        <f>'Config sheet'!$C$148</f>
        <v>386976</v>
      </c>
      <c r="CD274" s="30">
        <f t="shared" si="336"/>
        <v>14.446532057388026</v>
      </c>
      <c r="CE274" s="30"/>
      <c r="CF274" s="30"/>
      <c r="CG274" s="30"/>
      <c r="CH274" s="30"/>
      <c r="CI274" s="30"/>
      <c r="CJ274" s="30"/>
      <c r="CK274" s="30"/>
      <c r="CL274" s="30"/>
      <c r="CM274" s="46">
        <f>P274+'Config sheet'!$O$9-'Config sheet'!$C$139</f>
        <v>34.718899999999998</v>
      </c>
      <c r="CN274" s="46">
        <f>Q274+'Config sheet'!$O$9+'Config sheet'!C$140</f>
        <v>63.578899999999997</v>
      </c>
      <c r="CO274" s="27">
        <f t="shared" si="302"/>
        <v>1.8312475337640306</v>
      </c>
      <c r="CP274" s="46">
        <f>'Config sheet'!$N$47</f>
        <v>1852.7346826837274</v>
      </c>
      <c r="CQ274" s="27">
        <f>'Config sheet'!$N$42</f>
        <v>970.82423361890676</v>
      </c>
      <c r="CR274" s="27">
        <f>'Config sheet'!$N$46</f>
        <v>881.91044906482068</v>
      </c>
      <c r="CS274" s="27">
        <f t="shared" si="303"/>
        <v>1.3860781034667089</v>
      </c>
      <c r="CT274" s="27">
        <f>'Config sheet'!$N$50/100*GERC_A_PARA!CQ274</f>
        <v>274.64617569078871</v>
      </c>
      <c r="CU274" s="27">
        <f t="shared" si="304"/>
        <v>274.64617569078871</v>
      </c>
      <c r="CV274" s="27">
        <f t="shared" si="305"/>
        <v>424.94728819380981</v>
      </c>
      <c r="CW274" s="27">
        <f t="shared" si="306"/>
        <v>1245.4704093096955</v>
      </c>
      <c r="CX274" s="27">
        <f t="shared" si="307"/>
        <v>804.95556591701518</v>
      </c>
      <c r="CY274" s="27">
        <f>'Config sheet'!$N$51/100*GERC_A_PARA!CR274</f>
        <v>198.78261521921058</v>
      </c>
      <c r="CZ274" s="27">
        <f t="shared" si="308"/>
        <v>198.78261521921058</v>
      </c>
      <c r="DA274" s="27">
        <f t="shared" si="309"/>
        <v>307.5671200045411</v>
      </c>
      <c r="DB274" s="27">
        <f t="shared" si="310"/>
        <v>1080.6930642840312</v>
      </c>
      <c r="DC274" s="27">
        <f t="shared" si="311"/>
        <v>698.45890407424042</v>
      </c>
      <c r="DD274" s="50">
        <f t="shared" si="312"/>
        <v>84.518195230587835</v>
      </c>
      <c r="DE274" s="50">
        <f t="shared" si="313"/>
        <v>87.664903517053716</v>
      </c>
      <c r="DF274" s="50">
        <f t="shared" si="314"/>
        <v>54.624655201427259</v>
      </c>
      <c r="DG274" s="50">
        <f t="shared" si="315"/>
        <v>56.658393081166857</v>
      </c>
      <c r="DH274" s="27">
        <f t="shared" si="316"/>
        <v>86.091549373820783</v>
      </c>
      <c r="DI274">
        <f>'Config sheet'!$N$59</f>
        <v>71.978923438716066</v>
      </c>
      <c r="DJ274" s="21">
        <f t="shared" si="337"/>
        <v>70.866536757558919</v>
      </c>
      <c r="DK274" s="19">
        <f>Coeff_Summary!$B$11+Coeff_Summary!$D$11*(F274)+Coeff_Summary!$E$11*CM274*100+Coeff_Summary!$F$11*(F274)^2+Coeff_Summary!$G$11*(F274)*CM274*100+Coeff_Summary!$H$11*(CM274*100)^2</f>
        <v>0.93962706460330536</v>
      </c>
      <c r="DL274" s="19">
        <f>Coeff_Summary!$B$9+Coeff_Summary!$D$9*(G274)+Coeff_Summary!$E$9*CN274*100+Coeff_Summary!$F$9*(G274)^2+Coeff_Summary!$G$9*(G274)*CN274*100+Coeff_Summary!$H$9*(CN274*100)^2</f>
        <v>0.95539693213922772</v>
      </c>
      <c r="DM274" s="30">
        <f t="shared" si="338"/>
        <v>0.94751199837126654</v>
      </c>
      <c r="DN274">
        <f>DK274*8314.4*(GERC_A_PARA!F274+273)/('Config sheet'!$N$28*GERC_A_PARA!CM274*10^5)</f>
        <v>4.038839172713124E-2</v>
      </c>
      <c r="DO274">
        <f>DL274*(8314.4/'Config sheet'!$N$28)*((GERC_A_PARA!G274+273)/(GERC_A_PARA!CN274*10^5))</f>
        <v>2.6541372587250641E-2</v>
      </c>
      <c r="DP274" s="30">
        <f t="shared" si="339"/>
        <v>1595.047994108563</v>
      </c>
      <c r="DQ274" s="30">
        <f t="shared" si="317"/>
        <v>39492.73357763033</v>
      </c>
      <c r="DR274" s="30">
        <f t="shared" si="318"/>
        <v>1030.8898157396497</v>
      </c>
      <c r="DS274" s="30">
        <f t="shared" si="319"/>
        <v>38840.862971602524</v>
      </c>
      <c r="DT274" s="19">
        <f>(Coeff_Summary!$B$5+Coeff_Summary!$D$5*(F274)+Coeff_Summary!$E$5*CM274*100+Coeff_Summary!$F$5*(F274)^2+Coeff_Summary!$G$5*(F274)*CM274*100+Coeff_Summary!$H$5*(CM274*100)^2+Coeff_Summary!$B$3+Coeff_Summary!$D$3*(G274)+Coeff_Summary!$E$3*CN274*100+Coeff_Summary!$F$3*(G274)^2+Coeff_Summary!$G$3*(G274)*CN274*100+Coeff_Summary!$H$3*(CN274*100)^2)/2</f>
        <v>1.4145241759483171</v>
      </c>
      <c r="DU274" s="30">
        <f t="shared" si="340"/>
        <v>3.4124045303564632</v>
      </c>
      <c r="DV274" s="30">
        <f>DM274*(8314.4/'Config sheet'!$N$28)*(273+F274)*DU274*((CO274^(1/DU274))-1)</f>
        <v>93599.326483457931</v>
      </c>
      <c r="DW274" s="30">
        <f t="shared" si="320"/>
        <v>350.94700633472962</v>
      </c>
      <c r="DX274" s="30">
        <f t="shared" si="321"/>
        <v>347.88</v>
      </c>
      <c r="DY274" s="30">
        <f t="shared" si="322"/>
        <v>105.68490516168606</v>
      </c>
      <c r="DZ274" s="30">
        <f t="shared" si="323"/>
        <v>971.57080553157903</v>
      </c>
      <c r="EA274" s="65">
        <f>Coeff_Summary!$B$9+Coeff_Summary!$D$9*(DW274-273)+Coeff_Summary!$E$9*CN274*100+Coeff_Summary!$F$9*(DW274-273)^2+Coeff_Summary!$G$9*(DW274-273)*CN274*100+Coeff_Summary!$H$9*(CN274*100)^2</f>
        <v>0.95761011846436295</v>
      </c>
      <c r="EB274" s="30">
        <f>EA274*(8314.4/'Config sheet'!$C$28)*(DW274/(CM274*10^5))</f>
        <v>4.9145911712046998E-2</v>
      </c>
      <c r="EC274" s="30">
        <f t="shared" si="324"/>
        <v>1.2168325999233296</v>
      </c>
      <c r="ED274" s="30">
        <f t="shared" si="325"/>
        <v>1.0167831133542116</v>
      </c>
      <c r="EE274" s="30">
        <f>('Config sheet'!$N$132*(CN274-CM274) - 'Config sheet'!$N$133*GERC_A_PARA!CN274)*10^5</f>
        <v>105349.33179892648</v>
      </c>
      <c r="EF274" s="30">
        <f>('Config sheet'!$N$132*(CN274-CM274) + 'Config sheet'!$N$133*CM274)*10^5</f>
        <v>146518.94727102193</v>
      </c>
      <c r="EG274" s="30">
        <f>'Config sheet'!$N$148</f>
        <v>386976</v>
      </c>
      <c r="EH274" s="30">
        <f t="shared" si="326"/>
        <v>2377.3310829596985</v>
      </c>
      <c r="EI274" s="30">
        <f>'Config sheet'!$E$127+'Config sheet'!$P$127</f>
        <v>3308.2</v>
      </c>
      <c r="EJ274" s="30"/>
      <c r="EK274" s="63">
        <f t="shared" si="327"/>
        <v>52504.138947747888</v>
      </c>
      <c r="EL274" s="63">
        <f t="shared" si="348"/>
        <v>51872.252433522095</v>
      </c>
      <c r="EM274" s="63">
        <f t="shared" si="349"/>
        <v>39492.73357763033</v>
      </c>
      <c r="EN274" s="63">
        <f t="shared" si="350"/>
        <v>38840.862971602524</v>
      </c>
      <c r="EO274" s="30">
        <f>BL274*(('Config sheet'!$D$8+273)/(C274+273))*(GERC_A_PARA!AI274/'Config sheet'!$D$7)*(1/GERC_A_PARA!BG274)*24*10^-3</f>
        <v>1822.2484154343465</v>
      </c>
      <c r="EP274" s="30">
        <f>BN274*(('Config sheet'!$D$8+273)/(D274+273))*(GERC_A_PARA!AJ274/'Config sheet'!$D$7)*(1/GERC_A_PARA!BH274)*24*10^-3</f>
        <v>1800.3176834509457</v>
      </c>
      <c r="EQ274" s="30">
        <f t="shared" si="341"/>
        <v>1811.2830494426462</v>
      </c>
      <c r="ER274" s="30">
        <f>DP274*(('Config sheet'!$D$8+273)/(F274+273))*(CM274/'Config sheet'!$D$7)*(1/DK274)*24*10^-3</f>
        <v>1370.6647252062889</v>
      </c>
      <c r="ES274" s="30">
        <f>DR274*(('Config sheet'!$D$8+273)/(G274+273))*(CN274/'Config sheet'!$D$7)*(1/DL274)*24*10^-3</f>
        <v>1348.0404101959127</v>
      </c>
      <c r="ET274" s="30">
        <f t="shared" si="342"/>
        <v>1359.3525677011007</v>
      </c>
      <c r="EU274">
        <f t="shared" si="343"/>
        <v>1.0121815900521307</v>
      </c>
      <c r="EV274">
        <f t="shared" si="344"/>
        <v>1.0167831133542118</v>
      </c>
      <c r="EW274" s="30">
        <f t="shared" si="345"/>
        <v>0.77611297574980842</v>
      </c>
      <c r="EX274" s="30">
        <f>'Config sheet'!$C$123/('Config sheet'!$F$17*10^-3)</f>
        <v>1.2841244171864261</v>
      </c>
      <c r="EY274" s="30">
        <f t="shared" si="346"/>
        <v>0.71473054792155399</v>
      </c>
      <c r="EZ274" s="30">
        <f>'Config sheet'!$N$123/('Config sheet'!$Q$17*10^-3)</f>
        <v>1.4616189626248377</v>
      </c>
      <c r="FA274" s="1" t="s">
        <v>681</v>
      </c>
      <c r="FB274" s="30">
        <f t="shared" si="347"/>
        <v>-3.0670063347296264</v>
      </c>
      <c r="FC274" s="30"/>
    </row>
    <row r="275" spans="1:159" x14ac:dyDescent="0.25">
      <c r="A275" s="1">
        <v>43493</v>
      </c>
      <c r="B275" s="2">
        <v>0.50138888888888888</v>
      </c>
      <c r="C275">
        <v>24.35</v>
      </c>
      <c r="D275">
        <v>76.569999999999993</v>
      </c>
      <c r="E275">
        <v>22.31</v>
      </c>
      <c r="F275">
        <v>22.21</v>
      </c>
      <c r="G275">
        <v>75.930000000000007</v>
      </c>
      <c r="H275">
        <v>66.23</v>
      </c>
      <c r="I275">
        <v>71.41</v>
      </c>
      <c r="J275">
        <v>71.790000000000006</v>
      </c>
      <c r="K275">
        <v>71.8</v>
      </c>
      <c r="L275">
        <v>69.37</v>
      </c>
      <c r="M275">
        <v>21.88</v>
      </c>
      <c r="N275">
        <v>34.47</v>
      </c>
      <c r="O275">
        <v>33.99</v>
      </c>
      <c r="P275">
        <v>33.92</v>
      </c>
      <c r="Q275">
        <v>62.18</v>
      </c>
      <c r="R275">
        <v>3.72</v>
      </c>
      <c r="S275">
        <v>66.14</v>
      </c>
      <c r="T275">
        <v>74.98</v>
      </c>
      <c r="U275">
        <v>71.739999999999995</v>
      </c>
      <c r="V275">
        <v>71.739999999999995</v>
      </c>
      <c r="W275">
        <v>2.93</v>
      </c>
      <c r="X275">
        <v>2.41</v>
      </c>
      <c r="Y275">
        <v>3.52</v>
      </c>
      <c r="Z275">
        <v>3.62</v>
      </c>
      <c r="AA275">
        <v>4.6900000000000004</v>
      </c>
      <c r="AB275">
        <v>4.37</v>
      </c>
      <c r="AC275">
        <v>3.75</v>
      </c>
      <c r="AD275">
        <v>1.66</v>
      </c>
      <c r="AE275">
        <v>1.58</v>
      </c>
      <c r="AF275">
        <v>2.5099999999999998</v>
      </c>
      <c r="AH275" s="4" t="str">
        <f t="shared" si="281"/>
        <v>ON</v>
      </c>
      <c r="AI275" s="31">
        <f>M275+'Config sheet'!$D$9-'Config sheet'!$C$139</f>
        <v>22.838899999999999</v>
      </c>
      <c r="AJ275" s="31">
        <f>N275+'Config sheet'!$D$9+'Config sheet'!$C$140</f>
        <v>35.828899999999997</v>
      </c>
      <c r="AK275" s="25">
        <f t="shared" si="282"/>
        <v>1.5687664467202886</v>
      </c>
      <c r="AL275" s="46">
        <f>'Config sheet'!$C$47</f>
        <v>3546.9708798579968</v>
      </c>
      <c r="AM275" s="4">
        <f>'Config sheet'!$C$42</f>
        <v>1817.9423322060413</v>
      </c>
      <c r="AN275" s="25">
        <f>'Config sheet'!$C$46</f>
        <v>1729.0285476519553</v>
      </c>
      <c r="AO275" s="25">
        <f t="shared" si="283"/>
        <v>1.5608192597909665</v>
      </c>
      <c r="AP275" s="25">
        <f>'Config sheet'!$C$50/100*GERC_A_PARA!AM275</f>
        <v>351.771841281869</v>
      </c>
      <c r="AQ275" s="25">
        <f t="shared" si="284"/>
        <v>351.771841281869</v>
      </c>
      <c r="AR275" s="25">
        <f t="shared" si="285"/>
        <v>469.41088084852163</v>
      </c>
      <c r="AS275" s="27">
        <f t="shared" si="286"/>
        <v>2169.7141734879106</v>
      </c>
      <c r="AT275" s="25">
        <f t="shared" si="287"/>
        <v>1625.9622028435874</v>
      </c>
      <c r="AU275" s="25">
        <f>'Config sheet'!$C$51/100*GERC_A_PARA!AN275</f>
        <v>266.0974934836359</v>
      </c>
      <c r="AV275" s="25">
        <f t="shared" si="288"/>
        <v>266.0974934836359</v>
      </c>
      <c r="AW275" s="25">
        <f t="shared" si="289"/>
        <v>355.08543933637281</v>
      </c>
      <c r="AX275" s="27">
        <f t="shared" si="290"/>
        <v>1995.1260411355911</v>
      </c>
      <c r="AY275" s="25">
        <f t="shared" si="291"/>
        <v>1495.1275944243662</v>
      </c>
      <c r="AZ275" s="31">
        <f t="shared" si="328"/>
        <v>93.529000481335416</v>
      </c>
      <c r="BA275" s="31">
        <f t="shared" si="329"/>
        <v>94.853298057248168</v>
      </c>
      <c r="BB275" s="31">
        <f t="shared" si="330"/>
        <v>70.089701911254281</v>
      </c>
      <c r="BC275" s="31">
        <f t="shared" si="331"/>
        <v>71.08211733171035</v>
      </c>
      <c r="BD275" s="25">
        <f t="shared" si="292"/>
        <v>94.191149269291799</v>
      </c>
      <c r="BE275">
        <f>'Config sheet'!$D$59</f>
        <v>82.44</v>
      </c>
      <c r="BF275" s="30">
        <f t="shared" si="332"/>
        <v>82.388529445387064</v>
      </c>
      <c r="BG275" s="19">
        <f>Coeff_Summary!$B$10+Coeff_Summary!$D$10*(C275)+Coeff_Summary!$E$10*AI275*100+Coeff_Summary!$F$10*(C275)^2+Coeff_Summary!$G$10*(C275)*AI275*100+Coeff_Summary!$H$10*(AI275*100)^2</f>
        <v>0.960795480861802</v>
      </c>
      <c r="BH275" s="19">
        <f>Coeff_Summary!$B$8+Coeff_Summary!$D$8*(D275)+Coeff_Summary!$E$8*AJ275*100+Coeff_Summary!$F$8*(D275)^2+Coeff_Summary!$G$8*(D275)*AJ275*100+Coeff_Summary!$H$8*(AJ275*100)^2</f>
        <v>0.9724605003167498</v>
      </c>
      <c r="BI275" s="30">
        <f t="shared" si="333"/>
        <v>0.96662799058927584</v>
      </c>
      <c r="BJ275" s="30">
        <f>BG275*8314.4*(GERC_A_PARA!C275+273)/('Config sheet'!$C$28*AI275*10^5)</f>
        <v>6.3510684896435785E-2</v>
      </c>
      <c r="BK275">
        <f>BH275*(8314.4/'Config sheet'!$C$28)*(BT275/(AJ275*10^5))</f>
        <v>4.8172117202648017E-2</v>
      </c>
      <c r="BL275" s="30">
        <f t="shared" si="334"/>
        <v>3340.9326359853585</v>
      </c>
      <c r="BM275" s="30">
        <f t="shared" si="293"/>
        <v>52604.260864660449</v>
      </c>
      <c r="BN275" s="30">
        <f t="shared" si="294"/>
        <v>2503.6616595568617</v>
      </c>
      <c r="BO275" s="30">
        <f t="shared" si="295"/>
        <v>51973.253511457362</v>
      </c>
      <c r="BP275" s="19">
        <f>(Coeff_Summary!$B$4+Coeff_Summary!$D$4*(C275)+Coeff_Summary!$E$4*AI275*100+Coeff_Summary!$F$4*(C275)^2+Coeff_Summary!$G$4*(C275)*AI275*100+Coeff_Summary!$H$4*(AI275*100)^2+Coeff_Summary!$B$2+Coeff_Summary!$D$2*(D275)+Coeff_Summary!$E$2*AJ275*100+Coeff_Summary!$F$2*(D275)^2+Coeff_Summary!$G$2*(D275)*AJ275*100+Coeff_Summary!$H$2*(AJ275*100)^2)/2</f>
        <v>1.3620494975253807</v>
      </c>
      <c r="BQ275" s="30">
        <f t="shared" si="335"/>
        <v>3.7620532740275299</v>
      </c>
      <c r="BR275" s="30">
        <f>BI275*(8314.4/'Config sheet'!$C$28)*(273+C275)*BQ275*((AK275^(1/BQ275))-1)</f>
        <v>69805.947964415289</v>
      </c>
      <c r="BS275" s="30">
        <f t="shared" si="296"/>
        <v>335.15811597587606</v>
      </c>
      <c r="BT275" s="30">
        <f t="shared" si="297"/>
        <v>349.57</v>
      </c>
      <c r="BU275" s="52">
        <f t="shared" si="298"/>
        <v>72.40160087299131</v>
      </c>
      <c r="BV275" s="30">
        <f t="shared" si="299"/>
        <v>1408.8432715530571</v>
      </c>
      <c r="BW275" s="65">
        <f>Coeff_Summary!$B$8+Coeff_Summary!$D$8*(BS275-273)+Coeff_Summary!$E$8*AJ275*100+Coeff_Summary!$F$8*(BS275-273)^2+Coeff_Summary!$G$8*(BS275-273)*AJ275*100+Coeff_Summary!$H$8*(AJ275*100)^2</f>
        <v>0.96572773745534102</v>
      </c>
      <c r="BX275" s="30">
        <f>BW275*(8314.4/'Config sheet'!$C$28)*(BS275/(AI275*10^5))</f>
        <v>7.1953570158947641E-2</v>
      </c>
      <c r="BY275" s="30">
        <f t="shared" si="300"/>
        <v>1.1329364543348779</v>
      </c>
      <c r="BZ275" s="30">
        <f t="shared" si="301"/>
        <v>1.012141001583901</v>
      </c>
      <c r="CA275" s="30">
        <f>('Config sheet'!$C$132*(AJ275-AI275) - 'Config sheet'!$C$133*GERC_A_PARA!AJ275)*10^5</f>
        <v>96231.946194916149</v>
      </c>
      <c r="CB275" s="30">
        <f>('Config sheet'!$C$132*(AJ275-AI275) + 'Config sheet'!$C$133*AI275)*10^5</f>
        <v>120803.51103760645</v>
      </c>
      <c r="CC275" s="30">
        <f>'Config sheet'!$C$148</f>
        <v>386976</v>
      </c>
      <c r="CD275" s="30">
        <f t="shared" si="336"/>
        <v>14.411884024123935</v>
      </c>
      <c r="CE275" s="30"/>
      <c r="CF275" s="30"/>
      <c r="CG275" s="30"/>
      <c r="CH275" s="30"/>
      <c r="CI275" s="30"/>
      <c r="CJ275" s="30"/>
      <c r="CK275" s="30"/>
      <c r="CL275" s="30"/>
      <c r="CM275" s="46">
        <f>P275+'Config sheet'!$O$9-'Config sheet'!$C$139</f>
        <v>34.878900000000002</v>
      </c>
      <c r="CN275" s="46">
        <f>Q275+'Config sheet'!$O$9+'Config sheet'!C$140</f>
        <v>63.538899999999998</v>
      </c>
      <c r="CO275" s="27">
        <f t="shared" si="302"/>
        <v>1.8217002256378496</v>
      </c>
      <c r="CP275" s="46">
        <f>'Config sheet'!$N$47</f>
        <v>1852.7346826837274</v>
      </c>
      <c r="CQ275" s="27">
        <f>'Config sheet'!$N$42</f>
        <v>970.82423361890676</v>
      </c>
      <c r="CR275" s="27">
        <f>'Config sheet'!$N$46</f>
        <v>881.91044906482068</v>
      </c>
      <c r="CS275" s="27">
        <f t="shared" si="303"/>
        <v>1.3864766837825975</v>
      </c>
      <c r="CT275" s="27">
        <f>'Config sheet'!$N$50/100*GERC_A_PARA!CQ275</f>
        <v>274.64617569078871</v>
      </c>
      <c r="CU275" s="27">
        <f t="shared" si="304"/>
        <v>274.64617569078871</v>
      </c>
      <c r="CV275" s="27">
        <f t="shared" si="305"/>
        <v>423.29508181256938</v>
      </c>
      <c r="CW275" s="27">
        <f t="shared" si="306"/>
        <v>1245.4704093096955</v>
      </c>
      <c r="CX275" s="27">
        <f t="shared" si="307"/>
        <v>808.09747041760181</v>
      </c>
      <c r="CY275" s="27">
        <f>'Config sheet'!$N$51/100*GERC_A_PARA!CR275</f>
        <v>198.78261521921058</v>
      </c>
      <c r="CZ275" s="27">
        <f t="shared" si="308"/>
        <v>198.78261521921058</v>
      </c>
      <c r="DA275" s="27">
        <f t="shared" si="309"/>
        <v>306.37129084537378</v>
      </c>
      <c r="DB275" s="27">
        <f t="shared" si="310"/>
        <v>1080.6930642840312</v>
      </c>
      <c r="DC275" s="27">
        <f t="shared" si="311"/>
        <v>701.18513054822688</v>
      </c>
      <c r="DD275" s="50">
        <f t="shared" si="312"/>
        <v>84.688381174039364</v>
      </c>
      <c r="DE275" s="50">
        <f t="shared" si="313"/>
        <v>87.800498821592328</v>
      </c>
      <c r="DF275" s="50">
        <f t="shared" si="314"/>
        <v>54.948287882996674</v>
      </c>
      <c r="DG275" s="50">
        <f t="shared" si="315"/>
        <v>56.967520439491885</v>
      </c>
      <c r="DH275" s="27">
        <f t="shared" si="316"/>
        <v>86.244439997815846</v>
      </c>
      <c r="DI275">
        <f>'Config sheet'!$N$59</f>
        <v>71.978923438716066</v>
      </c>
      <c r="DJ275" s="21">
        <f t="shared" si="337"/>
        <v>71.101172079530059</v>
      </c>
      <c r="DK275" s="19">
        <f>Coeff_Summary!$B$11+Coeff_Summary!$D$11*(F275)+Coeff_Summary!$E$11*CM275*100+Coeff_Summary!$F$11*(F275)^2+Coeff_Summary!$G$11*(F275)*CM275*100+Coeff_Summary!$H$11*(CM275*100)^2</f>
        <v>0.94046871064472748</v>
      </c>
      <c r="DL275" s="19">
        <f>Coeff_Summary!$B$9+Coeff_Summary!$D$9*(G275)+Coeff_Summary!$E$9*CN275*100+Coeff_Summary!$F$9*(G275)^2+Coeff_Summary!$G$9*(G275)*CN275*100+Coeff_Summary!$H$9*(CN275*100)^2</f>
        <v>0.95618407624403046</v>
      </c>
      <c r="DM275" s="30">
        <f t="shared" si="338"/>
        <v>0.94832639344437897</v>
      </c>
      <c r="DN275">
        <f>DK275*8314.4*(GERC_A_PARA!F275+273)/('Config sheet'!$N$28*GERC_A_PARA!CM275*10^5)</f>
        <v>4.0414361397120964E-2</v>
      </c>
      <c r="DO275">
        <f>DL275*(8314.4/'Config sheet'!$N$28)*((GERC_A_PARA!G275+273)/(GERC_A_PARA!CN275*10^5))</f>
        <v>2.6660188149354322E-2</v>
      </c>
      <c r="DP275" s="30">
        <f t="shared" si="339"/>
        <v>1597.8806517258913</v>
      </c>
      <c r="DQ275" s="30">
        <f t="shared" si="317"/>
        <v>39537.446503849023</v>
      </c>
      <c r="DR275" s="30">
        <f t="shared" si="318"/>
        <v>1036.7514980982935</v>
      </c>
      <c r="DS275" s="30">
        <f t="shared" si="319"/>
        <v>38887.628710279838</v>
      </c>
      <c r="DT275" s="19">
        <f>(Coeff_Summary!$B$5+Coeff_Summary!$D$5*(F275)+Coeff_Summary!$E$5*CM275*100+Coeff_Summary!$F$5*(F275)^2+Coeff_Summary!$G$5*(F275)*CM275*100+Coeff_Summary!$H$5*(CM275*100)^2+Coeff_Summary!$B$3+Coeff_Summary!$D$3*(G275)+Coeff_Summary!$E$3*CN275*100+Coeff_Summary!$F$3*(G275)^2+Coeff_Summary!$G$3*(G275)*CN275*100+Coeff_Summary!$H$3*(CN275*100)^2)/2</f>
        <v>1.412697178704982</v>
      </c>
      <c r="DU275" s="30">
        <f t="shared" si="340"/>
        <v>3.4230841682464068</v>
      </c>
      <c r="DV275" s="30">
        <f>DM275*(8314.4/'Config sheet'!$N$28)*(273+F275)*DU275*((CO275^(1/DU275))-1)</f>
        <v>93175.001384439078</v>
      </c>
      <c r="DW275" s="30">
        <f t="shared" si="320"/>
        <v>351.74285356114677</v>
      </c>
      <c r="DX275" s="30">
        <f t="shared" si="321"/>
        <v>348.93</v>
      </c>
      <c r="DY275" s="30">
        <f t="shared" si="322"/>
        <v>105.23613842357925</v>
      </c>
      <c r="DZ275" s="30">
        <f t="shared" si="323"/>
        <v>972.39030662047401</v>
      </c>
      <c r="EA275" s="65">
        <f>Coeff_Summary!$B$9+Coeff_Summary!$D$9*(DW275-273)+Coeff_Summary!$E$9*CN275*100+Coeff_Summary!$F$9*(DW275-273)^2+Coeff_Summary!$G$9*(DW275-273)*CN275*100+Coeff_Summary!$H$9*(CN275*100)^2</f>
        <v>0.95818938914839935</v>
      </c>
      <c r="EB275" s="30">
        <f>EA275*(8314.4/'Config sheet'!$C$28)*(DW275/(CM275*10^5))</f>
        <v>4.906106195924452E-2</v>
      </c>
      <c r="EC275" s="30">
        <f t="shared" si="324"/>
        <v>1.2139511862419166</v>
      </c>
      <c r="ED275" s="30">
        <f t="shared" si="325"/>
        <v>1.0167101418914084</v>
      </c>
      <c r="EE275" s="30">
        <f>('Config sheet'!$N$132*(CN275-CM275) - 'Config sheet'!$N$133*GERC_A_PARA!CN275)*10^5</f>
        <v>104451.47781518314</v>
      </c>
      <c r="EF275" s="30">
        <f>('Config sheet'!$N$132*(CN275-CM275) + 'Config sheet'!$N$133*CM275)*10^5</f>
        <v>145671.35233536156</v>
      </c>
      <c r="EG275" s="30">
        <f>'Config sheet'!$N$148</f>
        <v>386976</v>
      </c>
      <c r="EH275" s="30">
        <f t="shared" si="326"/>
        <v>2381.233578173531</v>
      </c>
      <c r="EI275" s="30">
        <f>'Config sheet'!$E$127+'Config sheet'!$P$127</f>
        <v>3308.2</v>
      </c>
      <c r="EJ275" s="30"/>
      <c r="EK275" s="63">
        <f t="shared" si="327"/>
        <v>52604.260864660449</v>
      </c>
      <c r="EL275" s="63">
        <f t="shared" si="348"/>
        <v>51973.253511457362</v>
      </c>
      <c r="EM275" s="63">
        <f t="shared" si="349"/>
        <v>39537.446503849023</v>
      </c>
      <c r="EN275" s="63">
        <f t="shared" si="350"/>
        <v>38887.628710279838</v>
      </c>
      <c r="EO275" s="30">
        <f>BL275*(('Config sheet'!$D$8+273)/(C275+273))*(GERC_A_PARA!AI275/'Config sheet'!$D$7)*(1/GERC_A_PARA!BG275)*24*10^-3</f>
        <v>1825.7233225197801</v>
      </c>
      <c r="EP275" s="30">
        <f>BN275*(('Config sheet'!$D$8+273)/(D275+273))*(GERC_A_PARA!AJ275/'Config sheet'!$D$7)*(1/GERC_A_PARA!BH275)*24*10^-3</f>
        <v>1803.8231033647523</v>
      </c>
      <c r="EQ275" s="30">
        <f t="shared" si="341"/>
        <v>1814.7732129422661</v>
      </c>
      <c r="ER275" s="30">
        <f>DP275*(('Config sheet'!$D$8+273)/(F275+273))*(CM275/'Config sheet'!$D$7)*(1/DK275)*24*10^-3</f>
        <v>1372.2165658913157</v>
      </c>
      <c r="ES275" s="30">
        <f>DR275*(('Config sheet'!$D$8+273)/(G275+273))*(CN275/'Config sheet'!$D$7)*(1/DL275)*24*10^-3</f>
        <v>1349.6634973450264</v>
      </c>
      <c r="ET275" s="30">
        <f t="shared" si="342"/>
        <v>1360.9400316181709</v>
      </c>
      <c r="EU275">
        <f t="shared" si="343"/>
        <v>1.0121410015839005</v>
      </c>
      <c r="EV275">
        <f t="shared" si="344"/>
        <v>1.016710141891408</v>
      </c>
      <c r="EW275" s="30">
        <f t="shared" si="345"/>
        <v>0.77631919046728681</v>
      </c>
      <c r="EX275" s="30">
        <f>'Config sheet'!$C$123/('Config sheet'!$F$17*10^-3)</f>
        <v>1.2841244171864261</v>
      </c>
      <c r="EY275" s="30">
        <f t="shared" si="346"/>
        <v>0.71449901099925206</v>
      </c>
      <c r="EZ275" s="30">
        <f>'Config sheet'!$N$123/('Config sheet'!$Q$17*10^-3)</f>
        <v>1.4616189626248377</v>
      </c>
      <c r="FA275" s="1" t="s">
        <v>682</v>
      </c>
      <c r="FB275" s="30">
        <f t="shared" si="347"/>
        <v>-2.8128535611467669</v>
      </c>
      <c r="FC275" s="30"/>
    </row>
    <row r="276" spans="1:159" x14ac:dyDescent="0.25">
      <c r="A276" s="1">
        <v>43493</v>
      </c>
      <c r="B276" s="2">
        <v>0.54305555555555551</v>
      </c>
      <c r="C276">
        <v>25.73</v>
      </c>
      <c r="D276">
        <v>77.650000000000006</v>
      </c>
      <c r="E276">
        <v>23.84</v>
      </c>
      <c r="F276">
        <v>23.7</v>
      </c>
      <c r="G276">
        <v>77.27</v>
      </c>
      <c r="H276">
        <v>66.34</v>
      </c>
      <c r="I276">
        <v>71.5</v>
      </c>
      <c r="J276">
        <v>71.84</v>
      </c>
      <c r="K276">
        <v>71.95</v>
      </c>
      <c r="L276">
        <v>69.53</v>
      </c>
      <c r="M276">
        <v>21.87</v>
      </c>
      <c r="N276">
        <v>34.49</v>
      </c>
      <c r="O276">
        <v>34.020000000000003</v>
      </c>
      <c r="P276">
        <v>33.950000000000003</v>
      </c>
      <c r="Q276">
        <v>62.16</v>
      </c>
      <c r="R276">
        <v>3.72</v>
      </c>
      <c r="S276">
        <v>65.61</v>
      </c>
      <c r="T276">
        <v>75.19</v>
      </c>
      <c r="U276">
        <v>71.77</v>
      </c>
      <c r="V276">
        <v>71.77</v>
      </c>
      <c r="W276">
        <v>2.89</v>
      </c>
      <c r="X276">
        <v>2.41</v>
      </c>
      <c r="Y276">
        <v>3.47</v>
      </c>
      <c r="Z276">
        <v>3.61</v>
      </c>
      <c r="AA276">
        <v>4.66</v>
      </c>
      <c r="AB276">
        <v>4.43</v>
      </c>
      <c r="AC276">
        <v>3.84</v>
      </c>
      <c r="AD276">
        <v>1.94</v>
      </c>
      <c r="AE276">
        <v>1.53</v>
      </c>
      <c r="AF276">
        <v>2.42</v>
      </c>
      <c r="AH276" s="4" t="str">
        <f t="shared" si="281"/>
        <v>ON</v>
      </c>
      <c r="AI276" s="31">
        <f>M276+'Config sheet'!$D$9-'Config sheet'!$C$139</f>
        <v>22.828900000000001</v>
      </c>
      <c r="AJ276" s="31">
        <f>N276+'Config sheet'!$D$9+'Config sheet'!$C$140</f>
        <v>35.8489</v>
      </c>
      <c r="AK276" s="25">
        <f t="shared" si="282"/>
        <v>1.5703297136524317</v>
      </c>
      <c r="AL276" s="46">
        <f>'Config sheet'!$C$47</f>
        <v>3546.9708798579968</v>
      </c>
      <c r="AM276" s="4">
        <f>'Config sheet'!$C$42</f>
        <v>1817.9423322060413</v>
      </c>
      <c r="AN276" s="25">
        <f>'Config sheet'!$C$46</f>
        <v>1729.0285476519553</v>
      </c>
      <c r="AO276" s="25">
        <f t="shared" si="283"/>
        <v>1.5506114924855288</v>
      </c>
      <c r="AP276" s="25">
        <f>'Config sheet'!$C$50/100*GERC_A_PARA!AM276</f>
        <v>351.771841281869</v>
      </c>
      <c r="AQ276" s="25">
        <f t="shared" si="284"/>
        <v>351.771841281869</v>
      </c>
      <c r="AR276" s="25">
        <f t="shared" si="285"/>
        <v>470.60541070400416</v>
      </c>
      <c r="AS276" s="27">
        <f t="shared" si="286"/>
        <v>2169.7141734879106</v>
      </c>
      <c r="AT276" s="25">
        <f t="shared" si="287"/>
        <v>1621.8350501355947</v>
      </c>
      <c r="AU276" s="25">
        <f>'Config sheet'!$C$51/100*GERC_A_PARA!AN276</f>
        <v>266.0974934836359</v>
      </c>
      <c r="AV276" s="25">
        <f t="shared" si="288"/>
        <v>266.0974934836359</v>
      </c>
      <c r="AW276" s="25">
        <f t="shared" si="289"/>
        <v>355.9890403729907</v>
      </c>
      <c r="AX276" s="27">
        <f t="shared" si="290"/>
        <v>1995.1260411355911</v>
      </c>
      <c r="AY276" s="25">
        <f t="shared" si="291"/>
        <v>1491.3325370181537</v>
      </c>
      <c r="AZ276" s="31">
        <f t="shared" si="328"/>
        <v>93.463292684431153</v>
      </c>
      <c r="BA276" s="31">
        <f t="shared" si="329"/>
        <v>94.801037437384764</v>
      </c>
      <c r="BB276" s="31">
        <f t="shared" si="330"/>
        <v>69.862678609421337</v>
      </c>
      <c r="BC276" s="31">
        <f t="shared" si="331"/>
        <v>70.862626600260825</v>
      </c>
      <c r="BD276" s="25">
        <f t="shared" si="292"/>
        <v>94.132165060907965</v>
      </c>
      <c r="BE276">
        <f>'Config sheet'!$D$59</f>
        <v>82.44</v>
      </c>
      <c r="BF276" s="30">
        <f t="shared" si="332"/>
        <v>82.247408832874527</v>
      </c>
      <c r="BG276" s="19">
        <f>Coeff_Summary!$B$10+Coeff_Summary!$D$10*(C276)+Coeff_Summary!$E$10*AI276*100+Coeff_Summary!$F$10*(C276)^2+Coeff_Summary!$G$10*(C276)*AI276*100+Coeff_Summary!$H$10*(AI276*100)^2</f>
        <v>0.96155429106068835</v>
      </c>
      <c r="BH276" s="19">
        <f>Coeff_Summary!$B$8+Coeff_Summary!$D$8*(D276)+Coeff_Summary!$E$8*AJ276*100+Coeff_Summary!$F$8*(D276)^2+Coeff_Summary!$G$8*(D276)*AJ276*100+Coeff_Summary!$H$8*(AJ276*100)^2</f>
        <v>0.97290852972695185</v>
      </c>
      <c r="BI276" s="30">
        <f t="shared" si="333"/>
        <v>0.9672314103938201</v>
      </c>
      <c r="BJ276" s="30">
        <f>BG276*8314.4*(GERC_A_PARA!C276+273)/('Config sheet'!$C$28*AI276*10^5)</f>
        <v>6.388380098765567E-2</v>
      </c>
      <c r="BK276">
        <f>BH276*(8314.4/'Config sheet'!$C$28)*(BT276/(AJ276*10^5))</f>
        <v>4.8316237197227961E-2</v>
      </c>
      <c r="BL276" s="30">
        <f t="shared" si="334"/>
        <v>3338.8404832902688</v>
      </c>
      <c r="BM276" s="30">
        <f t="shared" si="293"/>
        <v>52264.274067465652</v>
      </c>
      <c r="BN276" s="30">
        <f t="shared" si="294"/>
        <v>2495.7427981893575</v>
      </c>
      <c r="BO276" s="30">
        <f t="shared" si="295"/>
        <v>51654.328709449779</v>
      </c>
      <c r="BP276" s="19">
        <f>(Coeff_Summary!$B$4+Coeff_Summary!$D$4*(C276)+Coeff_Summary!$E$4*AI276*100+Coeff_Summary!$F$4*(C276)^2+Coeff_Summary!$G$4*(C276)*AI276*100+Coeff_Summary!$H$4*(AI276*100)^2+Coeff_Summary!$B$2+Coeff_Summary!$D$2*(D276)+Coeff_Summary!$E$2*AJ276*100+Coeff_Summary!$F$2*(D276)^2+Coeff_Summary!$G$2*(D276)*AJ276*100+Coeff_Summary!$H$2*(AJ276*100)^2)/2</f>
        <v>1.3606279074182617</v>
      </c>
      <c r="BQ276" s="30">
        <f t="shared" si="335"/>
        <v>3.7729412489427361</v>
      </c>
      <c r="BR276" s="30">
        <f>BI276*(8314.4/'Config sheet'!$C$28)*(273+C276)*BQ276*((AK276^(1/BQ276))-1)</f>
        <v>70325.993141108236</v>
      </c>
      <c r="BS276" s="30">
        <f t="shared" si="296"/>
        <v>336.68616756065967</v>
      </c>
      <c r="BT276" s="30">
        <f t="shared" si="297"/>
        <v>350.65</v>
      </c>
      <c r="BU276" s="52">
        <f t="shared" si="298"/>
        <v>73.105099307896111</v>
      </c>
      <c r="BV276" s="30">
        <f t="shared" si="299"/>
        <v>1396.5954550331569</v>
      </c>
      <c r="BW276" s="65">
        <f>Coeff_Summary!$B$8+Coeff_Summary!$D$8*(BS276-273)+Coeff_Summary!$E$8*AJ276*100+Coeff_Summary!$F$8*(BS276-273)^2+Coeff_Summary!$G$8*(BS276-273)*AJ276*100+Coeff_Summary!$H$8*(AJ276*100)^2</f>
        <v>0.96647683388364547</v>
      </c>
      <c r="BX276" s="30">
        <f>BW276*(8314.4/'Config sheet'!$C$28)*(BS276/(AI276*10^5))</f>
        <v>7.2369374951708657E-2</v>
      </c>
      <c r="BY276" s="30">
        <f t="shared" si="300"/>
        <v>1.1328282574434272</v>
      </c>
      <c r="BZ276" s="30">
        <f t="shared" si="301"/>
        <v>1.0118082138177955</v>
      </c>
      <c r="CA276" s="30">
        <f>('Config sheet'!$C$132*(AJ276-AI276) - 'Config sheet'!$C$133*GERC_A_PARA!AJ276)*10^5</f>
        <v>96480.470378804763</v>
      </c>
      <c r="CB276" s="30">
        <f>('Config sheet'!$C$132*(AJ276-AI276) + 'Config sheet'!$C$133*AI276)*10^5</f>
        <v>121056.22347550196</v>
      </c>
      <c r="CC276" s="30">
        <f>'Config sheet'!$C$148</f>
        <v>386976</v>
      </c>
      <c r="CD276" s="30">
        <f t="shared" si="336"/>
        <v>13.963832439340308</v>
      </c>
      <c r="CE276" s="30"/>
      <c r="CF276" s="30"/>
      <c r="CG276" s="30"/>
      <c r="CH276" s="30"/>
      <c r="CI276" s="30"/>
      <c r="CJ276" s="30"/>
      <c r="CK276" s="30"/>
      <c r="CL276" s="30"/>
      <c r="CM276" s="46">
        <f>P276+'Config sheet'!$O$9-'Config sheet'!$C$139</f>
        <v>34.908900000000003</v>
      </c>
      <c r="CN276" s="46">
        <f>Q276+'Config sheet'!$O$9+'Config sheet'!C$140</f>
        <v>63.518899999999995</v>
      </c>
      <c r="CO276" s="27">
        <f t="shared" si="302"/>
        <v>1.819561773645116</v>
      </c>
      <c r="CP276" s="46">
        <f>'Config sheet'!$N$47</f>
        <v>1852.7346826837274</v>
      </c>
      <c r="CQ276" s="27">
        <f>'Config sheet'!$N$42</f>
        <v>970.82423361890676</v>
      </c>
      <c r="CR276" s="27">
        <f>'Config sheet'!$N$46</f>
        <v>881.91044906482068</v>
      </c>
      <c r="CS276" s="27">
        <f t="shared" si="303"/>
        <v>1.3836749825086458</v>
      </c>
      <c r="CT276" s="27">
        <f>'Config sheet'!$N$50/100*GERC_A_PARA!CQ276</f>
        <v>274.64617569078871</v>
      </c>
      <c r="CU276" s="27">
        <f t="shared" si="304"/>
        <v>274.64617569078871</v>
      </c>
      <c r="CV276" s="27">
        <f t="shared" si="305"/>
        <v>423.30652644237341</v>
      </c>
      <c r="CW276" s="27">
        <f t="shared" si="306"/>
        <v>1245.4704093096955</v>
      </c>
      <c r="CX276" s="27">
        <f t="shared" si="307"/>
        <v>808.07562247570456</v>
      </c>
      <c r="CY276" s="27">
        <f>'Config sheet'!$N$51/100*GERC_A_PARA!CR276</f>
        <v>198.78261521921058</v>
      </c>
      <c r="CZ276" s="27">
        <f t="shared" si="308"/>
        <v>198.78261521921058</v>
      </c>
      <c r="DA276" s="27">
        <f t="shared" si="309"/>
        <v>306.37957420645438</v>
      </c>
      <c r="DB276" s="27">
        <f t="shared" si="310"/>
        <v>1080.6930642840312</v>
      </c>
      <c r="DC276" s="27">
        <f t="shared" si="311"/>
        <v>701.16617311728282</v>
      </c>
      <c r="DD276" s="50">
        <f t="shared" si="312"/>
        <v>84.687202317001422</v>
      </c>
      <c r="DE276" s="50">
        <f t="shared" si="313"/>
        <v>87.799559569643392</v>
      </c>
      <c r="DF276" s="50">
        <f t="shared" si="314"/>
        <v>54.94603743011956</v>
      </c>
      <c r="DG276" s="50">
        <f t="shared" si="315"/>
        <v>56.965370852652974</v>
      </c>
      <c r="DH276" s="27">
        <f t="shared" si="316"/>
        <v>86.243380943322407</v>
      </c>
      <c r="DI276">
        <f>'Config sheet'!$N$59</f>
        <v>71.978923438716066</v>
      </c>
      <c r="DJ276" s="21">
        <f t="shared" si="337"/>
        <v>71.099542542354342</v>
      </c>
      <c r="DK276" s="19">
        <f>Coeff_Summary!$B$11+Coeff_Summary!$D$11*(F276)+Coeff_Summary!$E$11*CM276*100+Coeff_Summary!$F$11*(F276)^2+Coeff_Summary!$G$11*(F276)*CM276*100+Coeff_Summary!$H$11*(CM276*100)^2</f>
        <v>0.94167446490246409</v>
      </c>
      <c r="DL276" s="19">
        <f>Coeff_Summary!$B$9+Coeff_Summary!$D$9*(G276)+Coeff_Summary!$E$9*CN276*100+Coeff_Summary!$F$9*(G276)^2+Coeff_Summary!$G$9*(G276)*CN276*100+Coeff_Summary!$H$9*(CN276*100)^2</f>
        <v>0.95715795313155327</v>
      </c>
      <c r="DM276" s="30">
        <f t="shared" si="338"/>
        <v>0.94941620901700863</v>
      </c>
      <c r="DN276">
        <f>DK276*8314.4*(GERC_A_PARA!F276+273)/('Config sheet'!$N$28*GERC_A_PARA!CM276*10^5)</f>
        <v>4.0635467516600875E-2</v>
      </c>
      <c r="DO276">
        <f>DL276*(8314.4/'Config sheet'!$N$28)*((GERC_A_PARA!G276+273)/(GERC_A_PARA!CN276*10^5))</f>
        <v>2.6798264590144213E-2</v>
      </c>
      <c r="DP276" s="30">
        <f t="shared" si="339"/>
        <v>1597.8610302559828</v>
      </c>
      <c r="DQ276" s="30">
        <f t="shared" si="317"/>
        <v>39321.832081868037</v>
      </c>
      <c r="DR276" s="30">
        <f t="shared" si="318"/>
        <v>1036.7107375673581</v>
      </c>
      <c r="DS276" s="30">
        <f t="shared" si="319"/>
        <v>38685.741536735055</v>
      </c>
      <c r="DT276" s="19">
        <f>(Coeff_Summary!$B$5+Coeff_Summary!$D$5*(F276)+Coeff_Summary!$E$5*CM276*100+Coeff_Summary!$F$5*(F276)^2+Coeff_Summary!$G$5*(F276)*CM276*100+Coeff_Summary!$H$5*(CM276*100)^2+Coeff_Summary!$B$3+Coeff_Summary!$D$3*(G276)+Coeff_Summary!$E$3*CN276*100+Coeff_Summary!$F$3*(G276)^2+Coeff_Summary!$G$3*(G276)*CN276*100+Coeff_Summary!$H$3*(CN276*100)^2)/2</f>
        <v>1.4102300695468155</v>
      </c>
      <c r="DU276" s="30">
        <f t="shared" si="340"/>
        <v>3.4376565109054735</v>
      </c>
      <c r="DV276" s="30">
        <f>DM276*(8314.4/'Config sheet'!$N$28)*(273+F276)*DU276*((CO276^(1/DU276))-1)</f>
        <v>93517.098898868804</v>
      </c>
      <c r="DW276" s="30">
        <f t="shared" si="320"/>
        <v>353.13503763431862</v>
      </c>
      <c r="DX276" s="30">
        <f t="shared" si="321"/>
        <v>350.27</v>
      </c>
      <c r="DY276" s="30">
        <f t="shared" si="322"/>
        <v>105.34821286973795</v>
      </c>
      <c r="DZ276" s="30">
        <f t="shared" si="323"/>
        <v>969.60555842863766</v>
      </c>
      <c r="EA276" s="65">
        <f>Coeff_Summary!$B$9+Coeff_Summary!$D$9*(DW276-273)+Coeff_Summary!$E$9*CN276*100+Coeff_Summary!$F$9*(DW276-273)^2+Coeff_Summary!$G$9*(DW276-273)*CN276*100+Coeff_Summary!$H$9*(CN276*100)^2</f>
        <v>0.95916469061586673</v>
      </c>
      <c r="EB276" s="30">
        <f>EA276*(8314.4/'Config sheet'!$C$28)*(DW276/(CM276*10^5))</f>
        <v>4.9263006510098128E-2</v>
      </c>
      <c r="EC276" s="30">
        <f t="shared" si="324"/>
        <v>1.2123154849879021</v>
      </c>
      <c r="ED276" s="30">
        <f t="shared" si="325"/>
        <v>1.0164425062016444</v>
      </c>
      <c r="EE276" s="30">
        <f>('Config sheet'!$N$132*(CN276-CM276) - 'Config sheet'!$N$133*GERC_A_PARA!CN276)*10^5</f>
        <v>104231.20257325422</v>
      </c>
      <c r="EF276" s="30">
        <f>('Config sheet'!$N$132*(CN276-CM276) + 'Config sheet'!$N$133*CM276)*10^5</f>
        <v>145455.26534743956</v>
      </c>
      <c r="EG276" s="30">
        <f>'Config sheet'!$N$148</f>
        <v>386976</v>
      </c>
      <c r="EH276" s="30">
        <f t="shared" si="326"/>
        <v>2366.2010134617944</v>
      </c>
      <c r="EI276" s="30">
        <f>'Config sheet'!$E$127+'Config sheet'!$P$127</f>
        <v>3308.2</v>
      </c>
      <c r="EJ276" s="30"/>
      <c r="EK276" s="63">
        <f t="shared" si="327"/>
        <v>52264.274067465652</v>
      </c>
      <c r="EL276" s="63">
        <f t="shared" si="348"/>
        <v>51654.328709449779</v>
      </c>
      <c r="EM276" s="63">
        <f t="shared" si="349"/>
        <v>39321.832081868037</v>
      </c>
      <c r="EN276" s="63">
        <f t="shared" si="350"/>
        <v>38685.741536735055</v>
      </c>
      <c r="EO276" s="30">
        <f>BL276*(('Config sheet'!$D$8+273)/(C276+273))*(GERC_A_PARA!AI276/'Config sheet'!$D$7)*(1/GERC_A_PARA!BG276)*24*10^-3</f>
        <v>1813.9234832142856</v>
      </c>
      <c r="EP276" s="30">
        <f>BN276*(('Config sheet'!$D$8+273)/(D276+273))*(GERC_A_PARA!AJ276/'Config sheet'!$D$7)*(1/GERC_A_PARA!BH276)*24*10^-3</f>
        <v>1792.7542576175738</v>
      </c>
      <c r="EQ276" s="30">
        <f t="shared" si="341"/>
        <v>1803.3388704159297</v>
      </c>
      <c r="ER276" s="30">
        <f>DP276*(('Config sheet'!$D$8+273)/(F276+273))*(CM276/'Config sheet'!$D$7)*(1/DK276)*24*10^-3</f>
        <v>1364.7332884455011</v>
      </c>
      <c r="ES276" s="30">
        <f>DR276*(('Config sheet'!$D$8+273)/(G276+273))*(CN276/'Config sheet'!$D$7)*(1/DL276)*24*10^-3</f>
        <v>1342.6566481811037</v>
      </c>
      <c r="ET276" s="30">
        <f t="shared" si="342"/>
        <v>1353.6949683133025</v>
      </c>
      <c r="EU276">
        <f t="shared" si="343"/>
        <v>1.0118082138177957</v>
      </c>
      <c r="EV276">
        <f t="shared" si="344"/>
        <v>1.0164425062016447</v>
      </c>
      <c r="EW276" s="30">
        <f t="shared" si="345"/>
        <v>0.77444981525354695</v>
      </c>
      <c r="EX276" s="30">
        <f>'Config sheet'!$C$123/('Config sheet'!$F$17*10^-3)</f>
        <v>1.2841244171864261</v>
      </c>
      <c r="EY276" s="30">
        <f t="shared" si="346"/>
        <v>0.71626591006448193</v>
      </c>
      <c r="EZ276" s="30">
        <f>'Config sheet'!$N$123/('Config sheet'!$Q$17*10^-3)</f>
        <v>1.4616189626248377</v>
      </c>
      <c r="FA276" s="1" t="s">
        <v>683</v>
      </c>
      <c r="FB276" s="30">
        <f t="shared" si="347"/>
        <v>-2.8650376343186394</v>
      </c>
      <c r="FC276" s="30"/>
    </row>
    <row r="277" spans="1:159" x14ac:dyDescent="0.25">
      <c r="A277" s="1">
        <v>43493</v>
      </c>
      <c r="B277" s="2">
        <v>0.58472222222222225</v>
      </c>
      <c r="C277">
        <v>26.75</v>
      </c>
      <c r="D277">
        <v>78.33</v>
      </c>
      <c r="E277">
        <v>24.44</v>
      </c>
      <c r="F277">
        <v>24.32</v>
      </c>
      <c r="G277">
        <v>78.31</v>
      </c>
      <c r="H277">
        <v>66.430000000000007</v>
      </c>
      <c r="I277">
        <v>71.540000000000006</v>
      </c>
      <c r="J277">
        <v>71.900000000000006</v>
      </c>
      <c r="K277">
        <v>72.06</v>
      </c>
      <c r="L277">
        <v>69.62</v>
      </c>
      <c r="M277">
        <v>21.72</v>
      </c>
      <c r="N277">
        <v>34.270000000000003</v>
      </c>
      <c r="O277">
        <v>33.799999999999997</v>
      </c>
      <c r="P277">
        <v>33.729999999999997</v>
      </c>
      <c r="Q277">
        <v>62.16</v>
      </c>
      <c r="R277">
        <v>3.72</v>
      </c>
      <c r="S277">
        <v>64.83</v>
      </c>
      <c r="T277">
        <v>75.099999999999994</v>
      </c>
      <c r="U277">
        <v>71.94</v>
      </c>
      <c r="V277">
        <v>71.94</v>
      </c>
      <c r="W277">
        <v>2.85</v>
      </c>
      <c r="X277">
        <v>2.42</v>
      </c>
      <c r="Y277">
        <v>3.52</v>
      </c>
      <c r="Z277">
        <v>3.64</v>
      </c>
      <c r="AA277">
        <v>4.68</v>
      </c>
      <c r="AB277">
        <v>4.42</v>
      </c>
      <c r="AC277">
        <v>3.86</v>
      </c>
      <c r="AD277">
        <v>1.84</v>
      </c>
      <c r="AE277">
        <v>1.58</v>
      </c>
      <c r="AF277">
        <v>2.06</v>
      </c>
      <c r="AH277" s="4" t="str">
        <f t="shared" si="281"/>
        <v>ON</v>
      </c>
      <c r="AI277" s="31">
        <f>M277+'Config sheet'!$D$9-'Config sheet'!$C$139</f>
        <v>22.678899999999999</v>
      </c>
      <c r="AJ277" s="31">
        <f>N277+'Config sheet'!$D$9+'Config sheet'!$C$140</f>
        <v>35.628900000000002</v>
      </c>
      <c r="AK277" s="25">
        <f t="shared" si="282"/>
        <v>1.5710153490689585</v>
      </c>
      <c r="AL277" s="46">
        <f>'Config sheet'!$C$47</f>
        <v>3546.9708798579968</v>
      </c>
      <c r="AM277" s="4">
        <f>'Config sheet'!$C$42</f>
        <v>1817.9423322060413</v>
      </c>
      <c r="AN277" s="25">
        <f>'Config sheet'!$C$46</f>
        <v>1729.0285476519553</v>
      </c>
      <c r="AO277" s="25">
        <f t="shared" si="283"/>
        <v>1.54200336142998</v>
      </c>
      <c r="AP277" s="25">
        <f>'Config sheet'!$C$50/100*GERC_A_PARA!AM277</f>
        <v>351.771841281869</v>
      </c>
      <c r="AQ277" s="25">
        <f t="shared" si="284"/>
        <v>351.771841281869</v>
      </c>
      <c r="AR277" s="25">
        <f t="shared" si="285"/>
        <v>471.50408125327669</v>
      </c>
      <c r="AS277" s="27">
        <f t="shared" si="286"/>
        <v>2169.7141734879106</v>
      </c>
      <c r="AT277" s="25">
        <f t="shared" si="287"/>
        <v>1618.7438883550631</v>
      </c>
      <c r="AU277" s="25">
        <f>'Config sheet'!$C$51/100*GERC_A_PARA!AN277</f>
        <v>266.0974934836359</v>
      </c>
      <c r="AV277" s="25">
        <f t="shared" si="288"/>
        <v>266.0974934836359</v>
      </c>
      <c r="AW277" s="25">
        <f t="shared" si="289"/>
        <v>356.66883890307645</v>
      </c>
      <c r="AX277" s="27">
        <f t="shared" si="290"/>
        <v>1995.1260411355911</v>
      </c>
      <c r="AY277" s="25">
        <f t="shared" si="291"/>
        <v>1488.4901085356096</v>
      </c>
      <c r="AZ277" s="31">
        <f t="shared" si="328"/>
        <v>93.413859292988974</v>
      </c>
      <c r="BA277" s="31">
        <f t="shared" si="329"/>
        <v>94.761720646981928</v>
      </c>
      <c r="BB277" s="31">
        <f t="shared" si="330"/>
        <v>69.692642314772741</v>
      </c>
      <c r="BC277" s="31">
        <f t="shared" si="331"/>
        <v>70.698232062854018</v>
      </c>
      <c r="BD277" s="25">
        <f t="shared" si="292"/>
        <v>94.087789969985451</v>
      </c>
      <c r="BE277">
        <f>'Config sheet'!$D$59</f>
        <v>82.44</v>
      </c>
      <c r="BF277" s="30">
        <f t="shared" si="332"/>
        <v>82.141613579399404</v>
      </c>
      <c r="BG277" s="19">
        <f>Coeff_Summary!$B$10+Coeff_Summary!$D$10*(C277)+Coeff_Summary!$E$10*AI277*100+Coeff_Summary!$F$10*(C277)^2+Coeff_Summary!$G$10*(C277)*AI277*100+Coeff_Summary!$H$10*(AI277*100)^2</f>
        <v>0.96232437089882239</v>
      </c>
      <c r="BH277" s="19">
        <f>Coeff_Summary!$B$8+Coeff_Summary!$D$8*(D277)+Coeff_Summary!$E$8*AJ277*100+Coeff_Summary!$F$8*(D277)^2+Coeff_Summary!$G$8*(D277)*AJ277*100+Coeff_Summary!$H$8*(AJ277*100)^2</f>
        <v>0.97333618014954315</v>
      </c>
      <c r="BI277" s="30">
        <f t="shared" si="333"/>
        <v>0.96783027552418277</v>
      </c>
      <c r="BJ277" s="30">
        <f>BG277*8314.4*(GERC_A_PARA!C277+273)/('Config sheet'!$C$28*AI277*10^5)</f>
        <v>6.4577581294356659E-2</v>
      </c>
      <c r="BK277">
        <f>BH277*(8314.4/'Config sheet'!$C$28)*(BT277/(AJ277*10^5))</f>
        <v>4.8730264991128924E-2</v>
      </c>
      <c r="BL277" s="30">
        <f t="shared" si="334"/>
        <v>3337.2665117373372</v>
      </c>
      <c r="BM277" s="30">
        <f t="shared" si="293"/>
        <v>51678.406729503447</v>
      </c>
      <c r="BN277" s="30">
        <f t="shared" si="294"/>
        <v>2489.8117160762213</v>
      </c>
      <c r="BO277" s="30">
        <f t="shared" si="295"/>
        <v>51093.744647796964</v>
      </c>
      <c r="BP277" s="19">
        <f>(Coeff_Summary!$B$4+Coeff_Summary!$D$4*(C277)+Coeff_Summary!$E$4*AI277*100+Coeff_Summary!$F$4*(C277)^2+Coeff_Summary!$G$4*(C277)*AI277*100+Coeff_Summary!$H$4*(AI277*100)^2+Coeff_Summary!$B$2+Coeff_Summary!$D$2*(D277)+Coeff_Summary!$E$2*AJ277*100+Coeff_Summary!$F$2*(D277)^2+Coeff_Summary!$G$2*(D277)*AJ277*100+Coeff_Summary!$H$2*(AJ277*100)^2)/2</f>
        <v>1.3591918533700618</v>
      </c>
      <c r="BQ277" s="30">
        <f t="shared" si="335"/>
        <v>3.7840275067979836</v>
      </c>
      <c r="BR277" s="30">
        <f>BI277*(8314.4/'Config sheet'!$C$28)*(273+C277)*BQ277*((AK277^(1/BQ277))-1)</f>
        <v>70669.63731796114</v>
      </c>
      <c r="BS277" s="30">
        <f t="shared" si="296"/>
        <v>337.75636104296905</v>
      </c>
      <c r="BT277" s="30">
        <f t="shared" si="297"/>
        <v>351.33</v>
      </c>
      <c r="BU277" s="52">
        <f t="shared" si="298"/>
        <v>73.684298260893854</v>
      </c>
      <c r="BV277" s="30">
        <f t="shared" si="299"/>
        <v>1376.7799272411276</v>
      </c>
      <c r="BW277" s="65">
        <f>Coeff_Summary!$B$8+Coeff_Summary!$D$8*(BS277-273)+Coeff_Summary!$E$8*AJ277*100+Coeff_Summary!$F$8*(BS277-273)^2+Coeff_Summary!$G$8*(BS277-273)*AJ277*100+Coeff_Summary!$H$8*(AJ277*100)^2</f>
        <v>0.96717993801855751</v>
      </c>
      <c r="BX277" s="30">
        <f>BW277*(8314.4/'Config sheet'!$C$28)*(BS277/(AI277*10^5))</f>
        <v>7.3132751777399807E-2</v>
      </c>
      <c r="BY277" s="30">
        <f t="shared" si="300"/>
        <v>1.1324789549495062</v>
      </c>
      <c r="BZ277" s="30">
        <f t="shared" si="301"/>
        <v>1.0114429287917086</v>
      </c>
      <c r="CA277" s="30">
        <f>('Config sheet'!$C$132*(AJ277-AI277) - 'Config sheet'!$C$133*GERC_A_PARA!AJ277)*10^5</f>
        <v>95973.177019184586</v>
      </c>
      <c r="CB277" s="30">
        <f>('Config sheet'!$C$132*(AJ277-AI277) + 'Config sheet'!$C$133*AI277)*10^5</f>
        <v>120393.96471762592</v>
      </c>
      <c r="CC277" s="30">
        <f>'Config sheet'!$C$148</f>
        <v>386976</v>
      </c>
      <c r="CD277" s="30">
        <f t="shared" si="336"/>
        <v>13.573638957030937</v>
      </c>
      <c r="CE277" s="30"/>
      <c r="CF277" s="30"/>
      <c r="CG277" s="30"/>
      <c r="CH277" s="30"/>
      <c r="CI277" s="30"/>
      <c r="CJ277" s="30"/>
      <c r="CK277" s="30"/>
      <c r="CL277" s="30"/>
      <c r="CM277" s="46">
        <f>P277+'Config sheet'!$O$9-'Config sheet'!$C$139</f>
        <v>34.688899999999997</v>
      </c>
      <c r="CN277" s="46">
        <f>Q277+'Config sheet'!$O$9+'Config sheet'!C$140</f>
        <v>63.518899999999995</v>
      </c>
      <c r="CO277" s="27">
        <f t="shared" si="302"/>
        <v>1.8311015915754032</v>
      </c>
      <c r="CP277" s="46">
        <f>'Config sheet'!$N$47</f>
        <v>1852.7346826837274</v>
      </c>
      <c r="CQ277" s="27">
        <f>'Config sheet'!$N$42</f>
        <v>970.82423361890676</v>
      </c>
      <c r="CR277" s="27">
        <f>'Config sheet'!$N$46</f>
        <v>881.91044906482068</v>
      </c>
      <c r="CS277" s="27">
        <f t="shared" si="303"/>
        <v>1.3809087608796444</v>
      </c>
      <c r="CT277" s="27">
        <f>'Config sheet'!$N$50/100*GERC_A_PARA!CQ277</f>
        <v>274.64617569078871</v>
      </c>
      <c r="CU277" s="27">
        <f t="shared" si="304"/>
        <v>274.64617569078871</v>
      </c>
      <c r="CV277" s="27">
        <f t="shared" si="305"/>
        <v>425.61762914743269</v>
      </c>
      <c r="CW277" s="27">
        <f t="shared" si="306"/>
        <v>1245.4704093096955</v>
      </c>
      <c r="CX277" s="27">
        <f t="shared" si="307"/>
        <v>803.6877737845283</v>
      </c>
      <c r="CY277" s="27">
        <f>'Config sheet'!$N$51/100*GERC_A_PARA!CR277</f>
        <v>198.78261521921058</v>
      </c>
      <c r="CZ277" s="27">
        <f t="shared" si="308"/>
        <v>198.78261521921058</v>
      </c>
      <c r="DA277" s="27">
        <f t="shared" si="309"/>
        <v>308.05229744243746</v>
      </c>
      <c r="DB277" s="27">
        <f t="shared" si="310"/>
        <v>1080.6930642840312</v>
      </c>
      <c r="DC277" s="27">
        <f t="shared" si="311"/>
        <v>697.35884247960826</v>
      </c>
      <c r="DD277" s="50">
        <f t="shared" si="312"/>
        <v>84.449146588165291</v>
      </c>
      <c r="DE277" s="50">
        <f t="shared" si="313"/>
        <v>87.609889151546312</v>
      </c>
      <c r="DF277" s="50">
        <f t="shared" si="314"/>
        <v>54.494065946587483</v>
      </c>
      <c r="DG277" s="50">
        <f t="shared" si="315"/>
        <v>56.533656879685324</v>
      </c>
      <c r="DH277" s="27">
        <f t="shared" si="316"/>
        <v>86.029517869855795</v>
      </c>
      <c r="DI277">
        <f>'Config sheet'!$N$59</f>
        <v>71.978923438716066</v>
      </c>
      <c r="DJ277" s="21">
        <f t="shared" si="337"/>
        <v>70.771689641496096</v>
      </c>
      <c r="DK277" s="19">
        <f>Coeff_Summary!$B$11+Coeff_Summary!$D$11*(F277)+Coeff_Summary!$E$11*CM277*100+Coeff_Summary!$F$11*(F277)^2+Coeff_Summary!$G$11*(F277)*CM277*100+Coeff_Summary!$H$11*(CM277*100)^2</f>
        <v>0.94252013046516347</v>
      </c>
      <c r="DL277" s="19">
        <f>Coeff_Summary!$B$9+Coeff_Summary!$D$9*(G277)+Coeff_Summary!$E$9*CN277*100+Coeff_Summary!$F$9*(G277)^2+Coeff_Summary!$G$9*(G277)*CN277*100+Coeff_Summary!$H$9*(CN277*100)^2</f>
        <v>0.95789492948808563</v>
      </c>
      <c r="DM277" s="30">
        <f t="shared" si="338"/>
        <v>0.95020752997662461</v>
      </c>
      <c r="DN277">
        <f>DK277*8314.4*(GERC_A_PARA!F277+273)/('Config sheet'!$N$28*GERC_A_PARA!CM277*10^5)</f>
        <v>4.1015434350026907E-2</v>
      </c>
      <c r="DO277">
        <f>DL277*(8314.4/'Config sheet'!$N$28)*((GERC_A_PARA!G277+273)/(GERC_A_PARA!CN277*10^5))</f>
        <v>2.6898527278939433E-2</v>
      </c>
      <c r="DP277" s="30">
        <f t="shared" si="339"/>
        <v>1593.8987149204133</v>
      </c>
      <c r="DQ277" s="30">
        <f t="shared" si="317"/>
        <v>38860.949303085159</v>
      </c>
      <c r="DR277" s="30">
        <f t="shared" si="318"/>
        <v>1028.524564098157</v>
      </c>
      <c r="DS277" s="30">
        <f t="shared" si="319"/>
        <v>38237.207317422704</v>
      </c>
      <c r="DT277" s="19">
        <f>(Coeff_Summary!$B$5+Coeff_Summary!$D$5*(F277)+Coeff_Summary!$E$5*CM277*100+Coeff_Summary!$F$5*(F277)^2+Coeff_Summary!$G$5*(F277)*CM277*100+Coeff_Summary!$H$5*(CM277*100)^2+Coeff_Summary!$B$3+Coeff_Summary!$D$3*(G277)+Coeff_Summary!$E$3*CN277*100+Coeff_Summary!$F$3*(G277)^2+Coeff_Summary!$G$3*(G277)*CN277*100+Coeff_Summary!$H$3*(CN277*100)^2)/2</f>
        <v>1.4083887675746924</v>
      </c>
      <c r="DU277" s="30">
        <f t="shared" si="340"/>
        <v>3.4486471700451569</v>
      </c>
      <c r="DV277" s="30">
        <f>DM277*(8314.4/'Config sheet'!$N$28)*(273+F277)*DU277*((CO277^(1/DU277))-1)</f>
        <v>94843.55481333319</v>
      </c>
      <c r="DW277" s="30">
        <f t="shared" si="320"/>
        <v>354.32559813447455</v>
      </c>
      <c r="DX277" s="30">
        <f t="shared" si="321"/>
        <v>351.31</v>
      </c>
      <c r="DY277" s="30">
        <f t="shared" si="322"/>
        <v>105.58547533705232</v>
      </c>
      <c r="DZ277" s="30">
        <f t="shared" si="323"/>
        <v>969.6489880617554</v>
      </c>
      <c r="EA277" s="65">
        <f>Coeff_Summary!$B$9+Coeff_Summary!$D$9*(DW277-273)+Coeff_Summary!$E$9*CN277*100+Coeff_Summary!$F$9*(DW277-273)^2+Coeff_Summary!$G$9*(DW277-273)*CN277*100+Coeff_Summary!$H$9*(CN277*100)^2</f>
        <v>0.95997686964105911</v>
      </c>
      <c r="EB277" s="30">
        <f>EA277*(8314.4/'Config sheet'!$C$28)*(DW277/(CM277*10^5))</f>
        <v>4.9784695378826578E-2</v>
      </c>
      <c r="EC277" s="30">
        <f t="shared" si="324"/>
        <v>1.2138039293686991</v>
      </c>
      <c r="ED277" s="30">
        <f t="shared" si="325"/>
        <v>1.0163124356986775</v>
      </c>
      <c r="EE277" s="30">
        <f>('Config sheet'!$N$132*(CN277-CM277) - 'Config sheet'!$N$133*GERC_A_PARA!CN277)*10^5</f>
        <v>105237.27027300232</v>
      </c>
      <c r="EF277" s="30">
        <f>('Config sheet'!$N$132*(CN277-CM277) + 'Config sheet'!$N$133*CM277)*10^5</f>
        <v>146369.19145903553</v>
      </c>
      <c r="EG277" s="30">
        <f>'Config sheet'!$N$148</f>
        <v>386976</v>
      </c>
      <c r="EH277" s="30">
        <f t="shared" si="326"/>
        <v>2346.4289153028831</v>
      </c>
      <c r="EI277" s="30">
        <f>'Config sheet'!$E$127+'Config sheet'!$P$127</f>
        <v>3308.2</v>
      </c>
      <c r="EJ277" s="30"/>
      <c r="EK277" s="63">
        <f t="shared" si="327"/>
        <v>51678.406729503447</v>
      </c>
      <c r="EL277" s="63">
        <f t="shared" si="348"/>
        <v>51093.744647796964</v>
      </c>
      <c r="EM277" s="63">
        <f t="shared" si="349"/>
        <v>38860.949303085159</v>
      </c>
      <c r="EN277" s="63">
        <f t="shared" si="350"/>
        <v>38237.207317422704</v>
      </c>
      <c r="EO277" s="30">
        <f>BL277*(('Config sheet'!$D$8+273)/(C277+273))*(GERC_A_PARA!AI277/'Config sheet'!$D$7)*(1/GERC_A_PARA!BG277)*24*10^-3</f>
        <v>1793.5899276193854</v>
      </c>
      <c r="EP277" s="30">
        <f>BN277*(('Config sheet'!$D$8+273)/(D277+273))*(GERC_A_PARA!AJ277/'Config sheet'!$D$7)*(1/GERC_A_PARA!BH277)*24*10^-3</f>
        <v>1773.2982025610149</v>
      </c>
      <c r="EQ277" s="30">
        <f t="shared" si="341"/>
        <v>1783.4440650902002</v>
      </c>
      <c r="ER277" s="30">
        <f>DP277*(('Config sheet'!$D$8+273)/(F277+273))*(CM277/'Config sheet'!$D$7)*(1/DK277)*24*10^-3</f>
        <v>1348.737541630685</v>
      </c>
      <c r="ES277" s="30">
        <f>DR277*(('Config sheet'!$D$8+273)/(G277+273))*(CN277/'Config sheet'!$D$7)*(1/DL277)*24*10^-3</f>
        <v>1327.0894798246541</v>
      </c>
      <c r="ET277" s="30">
        <f t="shared" si="342"/>
        <v>1337.9135107276695</v>
      </c>
      <c r="EU277">
        <f t="shared" si="343"/>
        <v>1.0114429287917086</v>
      </c>
      <c r="EV277">
        <f t="shared" si="344"/>
        <v>1.0163124356986775</v>
      </c>
      <c r="EW277" s="30">
        <f t="shared" si="345"/>
        <v>0.77197819331187989</v>
      </c>
      <c r="EX277" s="30">
        <f>'Config sheet'!$C$123/('Config sheet'!$F$17*10^-3)</f>
        <v>1.2841244171864261</v>
      </c>
      <c r="EY277" s="30">
        <f t="shared" si="346"/>
        <v>0.72474713820206438</v>
      </c>
      <c r="EZ277" s="30">
        <f>'Config sheet'!$N$123/('Config sheet'!$Q$17*10^-3)</f>
        <v>1.4616189626248377</v>
      </c>
      <c r="FA277" s="1" t="s">
        <v>684</v>
      </c>
      <c r="FB277" s="30">
        <f t="shared" si="347"/>
        <v>-3.0155981344745442</v>
      </c>
      <c r="FC277" s="30"/>
    </row>
    <row r="278" spans="1:159" x14ac:dyDescent="0.25">
      <c r="A278" s="1">
        <v>43493</v>
      </c>
      <c r="B278" s="2">
        <v>0.62638888888888888</v>
      </c>
      <c r="C278">
        <v>26.86</v>
      </c>
      <c r="D278">
        <v>78.38</v>
      </c>
      <c r="E278">
        <v>24.44</v>
      </c>
      <c r="F278">
        <v>24.38</v>
      </c>
      <c r="G278">
        <v>78.16</v>
      </c>
      <c r="H278">
        <v>66.209999999999994</v>
      </c>
      <c r="I278">
        <v>71.36</v>
      </c>
      <c r="J278">
        <v>71.739999999999995</v>
      </c>
      <c r="K278">
        <v>71.87</v>
      </c>
      <c r="L278">
        <v>69.44</v>
      </c>
      <c r="M278">
        <v>21.92</v>
      </c>
      <c r="N278">
        <v>34.479999999999997</v>
      </c>
      <c r="O278">
        <v>34</v>
      </c>
      <c r="P278">
        <v>33.93</v>
      </c>
      <c r="Q278">
        <v>62.09</v>
      </c>
      <c r="R278">
        <v>3.73</v>
      </c>
      <c r="S278">
        <v>64.23</v>
      </c>
      <c r="T278">
        <v>75.05</v>
      </c>
      <c r="U278">
        <v>71.849999999999994</v>
      </c>
      <c r="V278">
        <v>71.849999999999994</v>
      </c>
      <c r="W278">
        <v>2.81</v>
      </c>
      <c r="X278">
        <v>2.35</v>
      </c>
      <c r="Y278">
        <v>3.44</v>
      </c>
      <c r="Z278">
        <v>3.62</v>
      </c>
      <c r="AA278">
        <v>4.6900000000000004</v>
      </c>
      <c r="AB278">
        <v>4.37</v>
      </c>
      <c r="AC278">
        <v>3.81</v>
      </c>
      <c r="AD278">
        <v>1.96</v>
      </c>
      <c r="AE278">
        <v>1.23</v>
      </c>
      <c r="AF278">
        <v>2.15</v>
      </c>
      <c r="AH278" s="4" t="str">
        <f t="shared" si="281"/>
        <v>ON</v>
      </c>
      <c r="AI278" s="31">
        <f>M278+'Config sheet'!$D$9-'Config sheet'!$C$139</f>
        <v>22.878900000000002</v>
      </c>
      <c r="AJ278" s="31">
        <f>N278+'Config sheet'!$D$9+'Config sheet'!$C$140</f>
        <v>35.838899999999995</v>
      </c>
      <c r="AK278" s="25">
        <f t="shared" si="282"/>
        <v>1.56646080012588</v>
      </c>
      <c r="AL278" s="46">
        <f>'Config sheet'!$C$47</f>
        <v>3546.9708798579968</v>
      </c>
      <c r="AM278" s="4">
        <f>'Config sheet'!$C$42</f>
        <v>1817.9423322060413</v>
      </c>
      <c r="AN278" s="25">
        <f>'Config sheet'!$C$46</f>
        <v>1729.0285476519553</v>
      </c>
      <c r="AO278" s="25">
        <f t="shared" si="283"/>
        <v>1.5462314730271285</v>
      </c>
      <c r="AP278" s="25">
        <f>'Config sheet'!$C$50/100*GERC_A_PARA!AM278</f>
        <v>351.771841281869</v>
      </c>
      <c r="AQ278" s="25">
        <f t="shared" si="284"/>
        <v>351.771841281869</v>
      </c>
      <c r="AR278" s="25">
        <f t="shared" si="285"/>
        <v>470.24274242942488</v>
      </c>
      <c r="AS278" s="27">
        <f t="shared" si="286"/>
        <v>2169.7141734879106</v>
      </c>
      <c r="AT278" s="25">
        <f t="shared" si="287"/>
        <v>1623.0858682051012</v>
      </c>
      <c r="AU278" s="25">
        <f>'Config sheet'!$C$51/100*GERC_A_PARA!AN278</f>
        <v>266.0974934836359</v>
      </c>
      <c r="AV278" s="25">
        <f t="shared" si="288"/>
        <v>266.0974934836359</v>
      </c>
      <c r="AW278" s="25">
        <f t="shared" si="289"/>
        <v>355.71470028232307</v>
      </c>
      <c r="AX278" s="27">
        <f t="shared" si="290"/>
        <v>1995.1260411355911</v>
      </c>
      <c r="AY278" s="25">
        <f t="shared" si="291"/>
        <v>1492.4827068118016</v>
      </c>
      <c r="AZ278" s="31">
        <f t="shared" si="328"/>
        <v>93.483242067211592</v>
      </c>
      <c r="BA278" s="31">
        <f t="shared" si="329"/>
        <v>94.81690415578224</v>
      </c>
      <c r="BB278" s="31">
        <f t="shared" si="330"/>
        <v>69.931482665927831</v>
      </c>
      <c r="BC278" s="31">
        <f t="shared" si="331"/>
        <v>70.929147757196603</v>
      </c>
      <c r="BD278" s="25">
        <f t="shared" si="292"/>
        <v>94.150073111496908</v>
      </c>
      <c r="BE278">
        <f>'Config sheet'!$D$59</f>
        <v>82.44</v>
      </c>
      <c r="BF278" s="30">
        <f t="shared" si="332"/>
        <v>82.29019416152957</v>
      </c>
      <c r="BG278" s="19">
        <f>Coeff_Summary!$B$10+Coeff_Summary!$D$10*(C278)+Coeff_Summary!$E$10*AI278*100+Coeff_Summary!$F$10*(C278)^2+Coeff_Summary!$G$10*(C278)*AI278*100+Coeff_Summary!$H$10*(AI278*100)^2</f>
        <v>0.9620760094071189</v>
      </c>
      <c r="BH278" s="19">
        <f>Coeff_Summary!$B$8+Coeff_Summary!$D$8*(D278)+Coeff_Summary!$E$8*AJ278*100+Coeff_Summary!$F$8*(D278)^2+Coeff_Summary!$G$8*(D278)*AJ278*100+Coeff_Summary!$H$8*(AJ278*100)^2</f>
        <v>0.9732231797478188</v>
      </c>
      <c r="BI278" s="30">
        <f t="shared" si="333"/>
        <v>0.9676495945774688</v>
      </c>
      <c r="BJ278" s="30">
        <f>BG278*8314.4*(GERC_A_PARA!C278+273)/('Config sheet'!$C$28*AI278*10^5)</f>
        <v>6.4020028965176501E-2</v>
      </c>
      <c r="BK278">
        <f>BH278*(8314.4/'Config sheet'!$C$28)*(BT278/(AJ278*10^5))</f>
        <v>4.8445996769586983E-2</v>
      </c>
      <c r="BL278" s="30">
        <f t="shared" si="334"/>
        <v>3339.4756766298092</v>
      </c>
      <c r="BM278" s="30">
        <f t="shared" si="293"/>
        <v>52162.982907213409</v>
      </c>
      <c r="BN278" s="30">
        <f t="shared" si="294"/>
        <v>2498.1427711463089</v>
      </c>
      <c r="BO278" s="30">
        <f t="shared" si="295"/>
        <v>51565.514959423264</v>
      </c>
      <c r="BP278" s="19">
        <f>(Coeff_Summary!$B$4+Coeff_Summary!$D$4*(C278)+Coeff_Summary!$E$4*AI278*100+Coeff_Summary!$F$4*(C278)^2+Coeff_Summary!$G$4*(C278)*AI278*100+Coeff_Summary!$H$4*(AI278*100)^2+Coeff_Summary!$B$2+Coeff_Summary!$D$2*(D278)+Coeff_Summary!$E$2*AJ278*100+Coeff_Summary!$F$2*(D278)^2+Coeff_Summary!$G$2*(D278)*AJ278*100+Coeff_Summary!$H$2*(AJ278*100)^2)/2</f>
        <v>1.3596292130118357</v>
      </c>
      <c r="BQ278" s="30">
        <f t="shared" si="335"/>
        <v>3.7806417382647086</v>
      </c>
      <c r="BR278" s="30">
        <f>BI278*(8314.4/'Config sheet'!$C$28)*(273+C278)*BQ278*((AK278^(1/BQ278))-1)</f>
        <v>70204.413199960356</v>
      </c>
      <c r="BS278" s="30">
        <f t="shared" si="296"/>
        <v>337.65703087581926</v>
      </c>
      <c r="BT278" s="30">
        <f t="shared" si="297"/>
        <v>351.38</v>
      </c>
      <c r="BU278" s="52">
        <f t="shared" si="298"/>
        <v>73.363802165798262</v>
      </c>
      <c r="BV278" s="30">
        <f t="shared" si="299"/>
        <v>1386.5722368264551</v>
      </c>
      <c r="BW278" s="65">
        <f>Coeff_Summary!$B$8+Coeff_Summary!$D$8*(BS278-273)+Coeff_Summary!$E$8*AJ278*100+Coeff_Summary!$F$8*(BS278-273)^2+Coeff_Summary!$G$8*(BS278-273)*AJ278*100+Coeff_Summary!$H$8*(AJ278*100)^2</f>
        <v>0.96696481045849814</v>
      </c>
      <c r="BX278" s="30">
        <f>BW278*(8314.4/'Config sheet'!$C$28)*(BS278/(AI278*10^5))</f>
        <v>7.2456009461248139E-2</v>
      </c>
      <c r="BY278" s="30">
        <f t="shared" si="300"/>
        <v>1.1317709571899812</v>
      </c>
      <c r="BZ278" s="30">
        <f t="shared" si="301"/>
        <v>1.0115865796794679</v>
      </c>
      <c r="CA278" s="30">
        <f>('Config sheet'!$C$132*(AJ278-AI278) - 'Config sheet'!$C$133*GERC_A_PARA!AJ278)*10^5</f>
        <v>95970.857249006775</v>
      </c>
      <c r="CB278" s="30">
        <f>('Config sheet'!$C$132*(AJ278-AI278) + 'Config sheet'!$C$133*AI278)*10^5</f>
        <v>120563.36336173164</v>
      </c>
      <c r="CC278" s="30">
        <f>'Config sheet'!$C$148</f>
        <v>386976</v>
      </c>
      <c r="CD278" s="30">
        <f t="shared" si="336"/>
        <v>13.722969124180736</v>
      </c>
      <c r="CE278" s="30"/>
      <c r="CF278" s="30"/>
      <c r="CG278" s="30"/>
      <c r="CH278" s="30"/>
      <c r="CI278" s="30"/>
      <c r="CJ278" s="30"/>
      <c r="CK278" s="30"/>
      <c r="CL278" s="30"/>
      <c r="CM278" s="46">
        <f>P278+'Config sheet'!$O$9-'Config sheet'!$C$139</f>
        <v>34.8889</v>
      </c>
      <c r="CN278" s="46">
        <f>Q278+'Config sheet'!$O$9+'Config sheet'!C$140</f>
        <v>63.448900000000002</v>
      </c>
      <c r="CO278" s="27">
        <f t="shared" si="302"/>
        <v>1.8185984654145015</v>
      </c>
      <c r="CP278" s="46">
        <f>'Config sheet'!$N$47</f>
        <v>1852.7346826837274</v>
      </c>
      <c r="CQ278" s="27">
        <f>'Config sheet'!$N$42</f>
        <v>970.82423361890676</v>
      </c>
      <c r="CR278" s="27">
        <f>'Config sheet'!$N$46</f>
        <v>881.91044906482068</v>
      </c>
      <c r="CS278" s="27">
        <f t="shared" si="303"/>
        <v>1.3849414614368225</v>
      </c>
      <c r="CT278" s="27">
        <f>'Config sheet'!$N$50/100*GERC_A_PARA!CQ278</f>
        <v>274.64617569078871</v>
      </c>
      <c r="CU278" s="27">
        <f t="shared" si="304"/>
        <v>274.64617569078871</v>
      </c>
      <c r="CV278" s="27">
        <f t="shared" si="305"/>
        <v>422.97733163009372</v>
      </c>
      <c r="CW278" s="27">
        <f t="shared" si="306"/>
        <v>1245.4704093096955</v>
      </c>
      <c r="CX278" s="27">
        <f t="shared" si="307"/>
        <v>808.704531599093</v>
      </c>
      <c r="CY278" s="27">
        <f>'Config sheet'!$N$51/100*GERC_A_PARA!CR278</f>
        <v>198.78261521921058</v>
      </c>
      <c r="CZ278" s="27">
        <f t="shared" si="308"/>
        <v>198.78261521921058</v>
      </c>
      <c r="DA278" s="27">
        <f t="shared" si="309"/>
        <v>306.14131053670923</v>
      </c>
      <c r="DB278" s="27">
        <f t="shared" si="310"/>
        <v>1080.6930642840312</v>
      </c>
      <c r="DC278" s="27">
        <f t="shared" si="311"/>
        <v>701.71187675072974</v>
      </c>
      <c r="DD278" s="50">
        <f t="shared" si="312"/>
        <v>84.72111111334992</v>
      </c>
      <c r="DE278" s="50">
        <f t="shared" si="313"/>
        <v>87.826576334213755</v>
      </c>
      <c r="DF278" s="50">
        <f t="shared" si="314"/>
        <v>55.010818376207411</v>
      </c>
      <c r="DG278" s="50">
        <f t="shared" si="315"/>
        <v>57.027248295427981</v>
      </c>
      <c r="DH278" s="27">
        <f t="shared" si="316"/>
        <v>86.273843723781837</v>
      </c>
      <c r="DI278">
        <f>'Config sheet'!$N$59</f>
        <v>71.978923438716066</v>
      </c>
      <c r="DJ278" s="21">
        <f t="shared" si="337"/>
        <v>71.146438529799767</v>
      </c>
      <c r="DK278" s="19">
        <f>Coeff_Summary!$B$11+Coeff_Summary!$D$11*(F278)+Coeff_Summary!$E$11*CM278*100+Coeff_Summary!$F$11*(F278)^2+Coeff_Summary!$G$11*(F278)*CM278*100+Coeff_Summary!$H$11*(CM278*100)^2</f>
        <v>0.94226748998277132</v>
      </c>
      <c r="DL278" s="19">
        <f>Coeff_Summary!$B$9+Coeff_Summary!$D$9*(G278)+Coeff_Summary!$E$9*CN278*100+Coeff_Summary!$F$9*(G278)^2+Coeff_Summary!$G$9*(G278)*CN278*100+Coeff_Summary!$H$9*(CN278*100)^2</f>
        <v>0.95782258476023452</v>
      </c>
      <c r="DM278" s="30">
        <f t="shared" si="338"/>
        <v>0.95004503737150292</v>
      </c>
      <c r="DN278">
        <f>DK278*8314.4*(GERC_A_PARA!F278+273)/('Config sheet'!$N$28*GERC_A_PARA!CM278*10^5)</f>
        <v>4.0777610400099473E-2</v>
      </c>
      <c r="DO278">
        <f>DL278*(8314.4/'Config sheet'!$N$28)*((GERC_A_PARA!G278+273)/(GERC_A_PARA!CN278*10^5))</f>
        <v>2.6914672578995619E-2</v>
      </c>
      <c r="DP278" s="30">
        <f t="shared" si="339"/>
        <v>1598.4254247548643</v>
      </c>
      <c r="DQ278" s="30">
        <f t="shared" si="317"/>
        <v>39198.6045545956</v>
      </c>
      <c r="DR278" s="30">
        <f t="shared" si="318"/>
        <v>1037.8840595168535</v>
      </c>
      <c r="DS278" s="30">
        <f t="shared" si="319"/>
        <v>38562.016924806463</v>
      </c>
      <c r="DT278" s="19">
        <f>(Coeff_Summary!$B$5+Coeff_Summary!$D$5*(F278)+Coeff_Summary!$E$5*CM278*100+Coeff_Summary!$F$5*(F278)^2+Coeff_Summary!$G$5*(F278)*CM278*100+Coeff_Summary!$H$5*(CM278*100)^2+Coeff_Summary!$B$3+Coeff_Summary!$D$3*(G278)+Coeff_Summary!$E$3*CN278*100+Coeff_Summary!$F$3*(G278)^2+Coeff_Summary!$G$3*(G278)*CN278*100+Coeff_Summary!$H$3*(CN278*100)^2)/2</f>
        <v>1.4087618151424632</v>
      </c>
      <c r="DU278" s="30">
        <f t="shared" si="340"/>
        <v>3.4464124655368704</v>
      </c>
      <c r="DV278" s="30">
        <f>DM278*(8314.4/'Config sheet'!$N$28)*(273+F278)*DU278*((CO278^(1/DU278))-1)</f>
        <v>93681.801624509797</v>
      </c>
      <c r="DW278" s="30">
        <f t="shared" si="320"/>
        <v>353.73347522171599</v>
      </c>
      <c r="DX278" s="30">
        <f t="shared" si="321"/>
        <v>351.15999999999997</v>
      </c>
      <c r="DY278" s="30">
        <f t="shared" si="322"/>
        <v>104.78519007384901</v>
      </c>
      <c r="DZ278" s="30">
        <f t="shared" si="323"/>
        <v>973.47193319261407</v>
      </c>
      <c r="EA278" s="65">
        <f>Coeff_Summary!$B$9+Coeff_Summary!$D$9*(DW278-273)+Coeff_Summary!$E$9*CN278*100+Coeff_Summary!$F$9*(DW278-273)^2+Coeff_Summary!$G$9*(DW278-273)*CN278*100+Coeff_Summary!$H$9*(CN278*100)^2</f>
        <v>0.95960608136314507</v>
      </c>
      <c r="EB278" s="30">
        <f>EA278*(8314.4/'Config sheet'!$C$28)*(DW278/(CM278*10^5))</f>
        <v>4.9397498880027695E-2</v>
      </c>
      <c r="EC278" s="30">
        <f t="shared" si="324"/>
        <v>1.2113877786204754</v>
      </c>
      <c r="ED278" s="30">
        <f t="shared" si="325"/>
        <v>1.0165081518176406</v>
      </c>
      <c r="EE278" s="30">
        <f>('Config sheet'!$N$132*(CN278-CM278) - 'Config sheet'!$N$133*GERC_A_PARA!CN278)*10^5</f>
        <v>104031.86860135994</v>
      </c>
      <c r="EF278" s="30">
        <f>('Config sheet'!$N$132*(CN278-CM278) + 'Config sheet'!$N$133*CM278)*10^5</f>
        <v>145218.23708948304</v>
      </c>
      <c r="EG278" s="30">
        <f>'Config sheet'!$N$148</f>
        <v>386976</v>
      </c>
      <c r="EH278" s="30">
        <f t="shared" si="326"/>
        <v>2360.044170019069</v>
      </c>
      <c r="EI278" s="30">
        <f>'Config sheet'!$E$127+'Config sheet'!$P$127</f>
        <v>3308.2</v>
      </c>
      <c r="EJ278" s="30"/>
      <c r="EK278" s="63">
        <f t="shared" si="327"/>
        <v>52162.982907213409</v>
      </c>
      <c r="EL278" s="63">
        <f t="shared" si="348"/>
        <v>51565.514959423264</v>
      </c>
      <c r="EM278" s="63">
        <f t="shared" si="349"/>
        <v>39198.6045545956</v>
      </c>
      <c r="EN278" s="63">
        <f t="shared" si="350"/>
        <v>38562.016924806463</v>
      </c>
      <c r="EO278" s="30">
        <f>BL278*(('Config sheet'!$D$8+273)/(C278+273))*(GERC_A_PARA!AI278/'Config sheet'!$D$7)*(1/GERC_A_PARA!BG278)*24*10^-3</f>
        <v>1810.4079954838637</v>
      </c>
      <c r="EP278" s="30">
        <f>BN278*(('Config sheet'!$D$8+273)/(D278+273))*(GERC_A_PARA!AJ278/'Config sheet'!$D$7)*(1/GERC_A_PARA!BH278)*24*10^-3</f>
        <v>1789.6718203374264</v>
      </c>
      <c r="EQ278" s="30">
        <f t="shared" si="341"/>
        <v>1800.0399079106451</v>
      </c>
      <c r="ER278" s="30">
        <f>DP278*(('Config sheet'!$D$8+273)/(F278+273))*(CM278/'Config sheet'!$D$7)*(1/DK278)*24*10^-3</f>
        <v>1360.4564605456362</v>
      </c>
      <c r="ES278" s="30">
        <f>DR278*(('Config sheet'!$D$8+273)/(G278+273))*(CN278/'Config sheet'!$D$7)*(1/DL278)*24*10^-3</f>
        <v>1338.3625680846474</v>
      </c>
      <c r="ET278" s="30">
        <f t="shared" si="342"/>
        <v>1349.4095143151417</v>
      </c>
      <c r="EU278">
        <f t="shared" si="343"/>
        <v>1.0115865796794676</v>
      </c>
      <c r="EV278">
        <f t="shared" si="344"/>
        <v>1.0165081518176406</v>
      </c>
      <c r="EW278" s="30">
        <f t="shared" si="345"/>
        <v>0.77030083096095736</v>
      </c>
      <c r="EX278" s="30">
        <f>'Config sheet'!$C$123/('Config sheet'!$F$17*10^-3)</f>
        <v>1.2841244171864261</v>
      </c>
      <c r="EY278" s="30">
        <f t="shared" si="346"/>
        <v>0.7214058615013359</v>
      </c>
      <c r="EZ278" s="30">
        <f>'Config sheet'!$N$123/('Config sheet'!$Q$17*10^-3)</f>
        <v>1.4616189626248377</v>
      </c>
      <c r="FA278" s="1" t="s">
        <v>685</v>
      </c>
      <c r="FB278" s="30">
        <f t="shared" si="347"/>
        <v>-2.5734752217160235</v>
      </c>
      <c r="FC278" s="30"/>
    </row>
    <row r="279" spans="1:159" x14ac:dyDescent="0.25">
      <c r="A279" s="1">
        <v>43493</v>
      </c>
      <c r="B279" s="2">
        <v>0.66805555555555562</v>
      </c>
      <c r="C279">
        <v>26.77</v>
      </c>
      <c r="D279">
        <v>78.45</v>
      </c>
      <c r="E279">
        <v>24.8</v>
      </c>
      <c r="F279">
        <v>24.74</v>
      </c>
      <c r="G279">
        <v>78.83</v>
      </c>
      <c r="H279">
        <v>66.44</v>
      </c>
      <c r="I279">
        <v>71.55</v>
      </c>
      <c r="J279">
        <v>71.89</v>
      </c>
      <c r="K279">
        <v>72.040000000000006</v>
      </c>
      <c r="L279">
        <v>69.83</v>
      </c>
      <c r="M279">
        <v>21.76</v>
      </c>
      <c r="N279">
        <v>34.36</v>
      </c>
      <c r="O279">
        <v>33.86</v>
      </c>
      <c r="P279">
        <v>33.79</v>
      </c>
      <c r="Q279">
        <v>62.12</v>
      </c>
      <c r="R279">
        <v>3.72</v>
      </c>
      <c r="S279">
        <v>63.63</v>
      </c>
      <c r="T279">
        <v>74.87</v>
      </c>
      <c r="U279">
        <v>71.94</v>
      </c>
      <c r="V279">
        <v>71.94</v>
      </c>
      <c r="W279">
        <v>2.83</v>
      </c>
      <c r="X279">
        <v>2.38</v>
      </c>
      <c r="Y279">
        <v>3.55</v>
      </c>
      <c r="Z279">
        <v>3.69</v>
      </c>
      <c r="AA279">
        <v>4.72</v>
      </c>
      <c r="AB279">
        <v>4.4000000000000004</v>
      </c>
      <c r="AC279">
        <v>3.88</v>
      </c>
      <c r="AD279">
        <v>1.68</v>
      </c>
      <c r="AE279">
        <v>1.61</v>
      </c>
      <c r="AF279">
        <v>2.2999999999999998</v>
      </c>
      <c r="AH279" s="4" t="str">
        <f t="shared" si="281"/>
        <v>ON</v>
      </c>
      <c r="AI279" s="31">
        <f>M279+'Config sheet'!$D$9-'Config sheet'!$C$139</f>
        <v>22.718900000000001</v>
      </c>
      <c r="AJ279" s="31">
        <f>N279+'Config sheet'!$D$9+'Config sheet'!$C$140</f>
        <v>35.718899999999998</v>
      </c>
      <c r="AK279" s="25">
        <f t="shared" si="282"/>
        <v>1.572210802459626</v>
      </c>
      <c r="AL279" s="46">
        <f>'Config sheet'!$C$47</f>
        <v>3546.9708798579968</v>
      </c>
      <c r="AM279" s="4">
        <f>'Config sheet'!$C$42</f>
        <v>1817.9423322060413</v>
      </c>
      <c r="AN279" s="25">
        <f>'Config sheet'!$C$46</f>
        <v>1729.0285476519553</v>
      </c>
      <c r="AO279" s="25">
        <f t="shared" si="283"/>
        <v>1.5420423351520061</v>
      </c>
      <c r="AP279" s="25">
        <f>'Config sheet'!$C$50/100*GERC_A_PARA!AM279</f>
        <v>351.771841281869</v>
      </c>
      <c r="AQ279" s="25">
        <f t="shared" si="284"/>
        <v>351.771841281869</v>
      </c>
      <c r="AR279" s="25">
        <f t="shared" si="285"/>
        <v>471.73322798947612</v>
      </c>
      <c r="AS279" s="27">
        <f t="shared" si="286"/>
        <v>2169.7141734879106</v>
      </c>
      <c r="AT279" s="25">
        <f t="shared" si="287"/>
        <v>1617.9575755478434</v>
      </c>
      <c r="AU279" s="25">
        <f>'Config sheet'!$C$51/100*GERC_A_PARA!AN279</f>
        <v>266.0974934836359</v>
      </c>
      <c r="AV279" s="25">
        <f t="shared" si="288"/>
        <v>266.0974934836359</v>
      </c>
      <c r="AW279" s="25">
        <f t="shared" si="289"/>
        <v>356.84217674592497</v>
      </c>
      <c r="AX279" s="27">
        <f t="shared" si="290"/>
        <v>1995.1260411355911</v>
      </c>
      <c r="AY279" s="25">
        <f t="shared" si="291"/>
        <v>1487.7670671427238</v>
      </c>
      <c r="AZ279" s="31">
        <f t="shared" si="328"/>
        <v>93.401254562237085</v>
      </c>
      <c r="BA279" s="31">
        <f t="shared" si="329"/>
        <v>94.751695489035058</v>
      </c>
      <c r="BB279" s="31">
        <f t="shared" si="330"/>
        <v>69.649389413220817</v>
      </c>
      <c r="BC279" s="31">
        <f t="shared" si="331"/>
        <v>70.656414280616247</v>
      </c>
      <c r="BD279" s="25">
        <f t="shared" si="292"/>
        <v>94.076475025636071</v>
      </c>
      <c r="BE279">
        <f>'Config sheet'!$D$59</f>
        <v>82.44</v>
      </c>
      <c r="BF279" s="30">
        <f t="shared" si="332"/>
        <v>82.114688436277305</v>
      </c>
      <c r="BG279" s="19">
        <f>Coeff_Summary!$B$10+Coeff_Summary!$D$10*(C279)+Coeff_Summary!$E$10*AI279*100+Coeff_Summary!$F$10*(C279)^2+Coeff_Summary!$G$10*(C279)*AI279*100+Coeff_Summary!$H$10*(AI279*100)^2</f>
        <v>0.96227355888960808</v>
      </c>
      <c r="BH279" s="19">
        <f>Coeff_Summary!$B$8+Coeff_Summary!$D$8*(D279)+Coeff_Summary!$E$8*AJ279*100+Coeff_Summary!$F$8*(D279)^2+Coeff_Summary!$G$8*(D279)*AJ279*100+Coeff_Summary!$H$8*(AJ279*100)^2</f>
        <v>0.97332897684328656</v>
      </c>
      <c r="BI279" s="30">
        <f t="shared" si="333"/>
        <v>0.96780126786644738</v>
      </c>
      <c r="BJ279" s="30">
        <f>BG279*8314.4*(GERC_A_PARA!C279+273)/('Config sheet'!$C$28*AI279*10^5)</f>
        <v>6.4464780035251676E-2</v>
      </c>
      <c r="BK279">
        <f>BH279*(8314.4/'Config sheet'!$C$28)*(BT279/(AJ279*10^5))</f>
        <v>4.8623723071033638E-2</v>
      </c>
      <c r="BL279" s="30">
        <f t="shared" si="334"/>
        <v>3336.8651739561924</v>
      </c>
      <c r="BM279" s="30">
        <f t="shared" si="293"/>
        <v>51762.608545805531</v>
      </c>
      <c r="BN279" s="30">
        <f t="shared" si="294"/>
        <v>2488.3029998855627</v>
      </c>
      <c r="BO279" s="30">
        <f t="shared" si="295"/>
        <v>51174.670361017801</v>
      </c>
      <c r="BP279" s="19">
        <f>(Coeff_Summary!$B$4+Coeff_Summary!$D$4*(C279)+Coeff_Summary!$E$4*AI279*100+Coeff_Summary!$F$4*(C279)^2+Coeff_Summary!$G$4*(C279)*AI279*100+Coeff_Summary!$H$4*(AI279*100)^2+Coeff_Summary!$B$2+Coeff_Summary!$D$2*(D279)+Coeff_Summary!$E$2*AJ279*100+Coeff_Summary!$F$2*(D279)^2+Coeff_Summary!$G$2*(D279)*AJ279*100+Coeff_Summary!$H$2*(AJ279*100)^2)/2</f>
        <v>1.359267079287289</v>
      </c>
      <c r="BQ279" s="30">
        <f t="shared" si="335"/>
        <v>3.7834445671554202</v>
      </c>
      <c r="BR279" s="30">
        <f>BI279*(8314.4/'Config sheet'!$C$28)*(273+C279)*BQ279*((AK279^(1/BQ279))-1)</f>
        <v>70799.161454466113</v>
      </c>
      <c r="BS279" s="30">
        <f t="shared" si="296"/>
        <v>337.85302758111544</v>
      </c>
      <c r="BT279" s="30">
        <f t="shared" si="297"/>
        <v>351.45</v>
      </c>
      <c r="BU279" s="52">
        <f t="shared" si="298"/>
        <v>73.690068848907586</v>
      </c>
      <c r="BV279" s="30">
        <f t="shared" si="299"/>
        <v>1381.4424751397833</v>
      </c>
      <c r="BW279" s="65">
        <f>Coeff_Summary!$B$8+Coeff_Summary!$D$8*(BS279-273)+Coeff_Summary!$E$8*AJ279*100+Coeff_Summary!$F$8*(BS279-273)^2+Coeff_Summary!$G$8*(BS279-273)*AJ279*100+Coeff_Summary!$H$8*(AJ279*100)^2</f>
        <v>0.96715597188759095</v>
      </c>
      <c r="BX279" s="30">
        <f>BW279*(8314.4/'Config sheet'!$C$28)*(BS279/(AI279*10^5))</f>
        <v>7.3023075072877225E-2</v>
      </c>
      <c r="BY279" s="30">
        <f t="shared" si="300"/>
        <v>1.1327592374153073</v>
      </c>
      <c r="BZ279" s="30">
        <f t="shared" si="301"/>
        <v>1.0114888514306013</v>
      </c>
      <c r="CA279" s="30">
        <f>('Config sheet'!$C$132*(AJ279-AI279) - 'Config sheet'!$C$133*GERC_A_PARA!AJ279)*10^5</f>
        <v>96363.650552959676</v>
      </c>
      <c r="CB279" s="30">
        <f>('Config sheet'!$C$132*(AJ279-AI279) + 'Config sheet'!$C$133*AI279)*10^5</f>
        <v>120838.88555349089</v>
      </c>
      <c r="CC279" s="30">
        <f>'Config sheet'!$C$148</f>
        <v>386976</v>
      </c>
      <c r="CD279" s="30">
        <f t="shared" si="336"/>
        <v>13.596972418884548</v>
      </c>
      <c r="CE279" s="30"/>
      <c r="CF279" s="30"/>
      <c r="CG279" s="30"/>
      <c r="CH279" s="30"/>
      <c r="CI279" s="30"/>
      <c r="CJ279" s="30"/>
      <c r="CK279" s="30"/>
      <c r="CL279" s="30"/>
      <c r="CM279" s="46">
        <f>P279+'Config sheet'!$O$9-'Config sheet'!$C$139</f>
        <v>34.748899999999999</v>
      </c>
      <c r="CN279" s="46">
        <f>Q279+'Config sheet'!$O$9+'Config sheet'!C$140</f>
        <v>63.478899999999996</v>
      </c>
      <c r="CO279" s="27">
        <f t="shared" si="302"/>
        <v>1.8267887616586425</v>
      </c>
      <c r="CP279" s="46">
        <f>'Config sheet'!$N$47</f>
        <v>1852.7346826837274</v>
      </c>
      <c r="CQ279" s="27">
        <f>'Config sheet'!$N$42</f>
        <v>970.82423361890676</v>
      </c>
      <c r="CR279" s="27">
        <f>'Config sheet'!$N$46</f>
        <v>881.91044906482068</v>
      </c>
      <c r="CS279" s="27">
        <f t="shared" si="303"/>
        <v>1.3831844708391141</v>
      </c>
      <c r="CT279" s="27">
        <f>'Config sheet'!$N$50/100*GERC_A_PARA!CQ279</f>
        <v>274.64617569078871</v>
      </c>
      <c r="CU279" s="27">
        <f t="shared" si="304"/>
        <v>274.64617569078871</v>
      </c>
      <c r="CV279" s="27">
        <f t="shared" si="305"/>
        <v>424.58652110024866</v>
      </c>
      <c r="CW279" s="27">
        <f t="shared" si="306"/>
        <v>1245.4704093096955</v>
      </c>
      <c r="CX279" s="27">
        <f t="shared" si="307"/>
        <v>805.63952893875523</v>
      </c>
      <c r="CY279" s="27">
        <f>'Config sheet'!$N$51/100*GERC_A_PARA!CR279</f>
        <v>198.78261521921058</v>
      </c>
      <c r="CZ279" s="27">
        <f t="shared" si="308"/>
        <v>198.78261521921058</v>
      </c>
      <c r="DA279" s="27">
        <f t="shared" si="309"/>
        <v>307.30600504030485</v>
      </c>
      <c r="DB279" s="27">
        <f t="shared" si="310"/>
        <v>1080.6930642840312</v>
      </c>
      <c r="DC279" s="27">
        <f t="shared" si="311"/>
        <v>699.05237790412525</v>
      </c>
      <c r="DD279" s="50">
        <f t="shared" si="312"/>
        <v>84.555356137894009</v>
      </c>
      <c r="DE279" s="50">
        <f t="shared" si="313"/>
        <v>87.694511394419607</v>
      </c>
      <c r="DF279" s="50">
        <f t="shared" si="314"/>
        <v>54.695106988481484</v>
      </c>
      <c r="DG279" s="50">
        <f t="shared" si="315"/>
        <v>56.725687195950748</v>
      </c>
      <c r="DH279" s="27">
        <f t="shared" si="316"/>
        <v>86.124933766156801</v>
      </c>
      <c r="DI279">
        <f>'Config sheet'!$N$59</f>
        <v>71.978923438716066</v>
      </c>
      <c r="DJ279" s="21">
        <f t="shared" si="337"/>
        <v>70.917665429186457</v>
      </c>
      <c r="DK279" s="19">
        <f>Coeff_Summary!$B$11+Coeff_Summary!$D$11*(F279)+Coeff_Summary!$E$11*CM279*100+Coeff_Summary!$F$11*(F279)^2+Coeff_Summary!$G$11*(F279)*CM279*100+Coeff_Summary!$H$11*(CM279*100)^2</f>
        <v>0.94277309308870361</v>
      </c>
      <c r="DL279" s="19">
        <f>Coeff_Summary!$B$9+Coeff_Summary!$D$9*(G279)+Coeff_Summary!$E$9*CN279*100+Coeff_Summary!$F$9*(G279)^2+Coeff_Summary!$G$9*(G279)*CN279*100+Coeff_Summary!$H$9*(CN279*100)^2</f>
        <v>0.95827855501390524</v>
      </c>
      <c r="DM279" s="30">
        <f t="shared" si="338"/>
        <v>0.95052582405130437</v>
      </c>
      <c r="DN279">
        <f>DK279*8314.4*(GERC_A_PARA!F279+273)/('Config sheet'!$N$28*GERC_A_PARA!CM279*10^5)</f>
        <v>4.101345788129681E-2</v>
      </c>
      <c r="DO279">
        <f>DL279*(8314.4/'Config sheet'!$N$28)*((GERC_A_PARA!G279+273)/(GERC_A_PARA!CN279*10^5))</f>
        <v>2.6966111743401352E-2</v>
      </c>
      <c r="DP279" s="30">
        <f t="shared" si="339"/>
        <v>1595.6665183239757</v>
      </c>
      <c r="DQ279" s="30">
        <f t="shared" si="317"/>
        <v>38905.925048851845</v>
      </c>
      <c r="DR279" s="30">
        <f t="shared" si="318"/>
        <v>1032.1658487883149</v>
      </c>
      <c r="DS279" s="30">
        <f t="shared" si="319"/>
        <v>38276.406276514354</v>
      </c>
      <c r="DT279" s="19">
        <f>(Coeff_Summary!$B$5+Coeff_Summary!$D$5*(F279)+Coeff_Summary!$E$5*CM279*100+Coeff_Summary!$F$5*(F279)^2+Coeff_Summary!$G$5*(F279)*CM279*100+Coeff_Summary!$H$5*(CM279*100)^2+Coeff_Summary!$B$3+Coeff_Summary!$D$3*(G279)+Coeff_Summary!$E$3*CN279*100+Coeff_Summary!$F$3*(G279)^2+Coeff_Summary!$G$3*(G279)*CN279*100+Coeff_Summary!$H$3*(CN279*100)^2)/2</f>
        <v>1.4076516914640333</v>
      </c>
      <c r="DU279" s="30">
        <f t="shared" si="340"/>
        <v>3.4530745755245538</v>
      </c>
      <c r="DV279" s="30">
        <f>DM279*(8314.4/'Config sheet'!$N$28)*(273+F279)*DU279*((CO279^(1/DU279))-1)</f>
        <v>94594.782773480852</v>
      </c>
      <c r="DW279" s="30">
        <f t="shared" si="320"/>
        <v>354.50416077105388</v>
      </c>
      <c r="DX279" s="30">
        <f t="shared" si="321"/>
        <v>351.83</v>
      </c>
      <c r="DY279" s="30">
        <f t="shared" si="322"/>
        <v>104.94390972648156</v>
      </c>
      <c r="DZ279" s="30">
        <f t="shared" si="323"/>
        <v>974.14406583413552</v>
      </c>
      <c r="EA279" s="65">
        <f>Coeff_Summary!$B$9+Coeff_Summary!$D$9*(DW279-273)+Coeff_Summary!$E$9*CN279*100+Coeff_Summary!$F$9*(DW279-273)^2+Coeff_Summary!$G$9*(DW279-273)*CN279*100+Coeff_Summary!$H$9*(CN279*100)^2</f>
        <v>0.96011530178276305</v>
      </c>
      <c r="EB279" s="30">
        <f>EA279*(8314.4/'Config sheet'!$C$28)*(DW279/(CM279*10^5))</f>
        <v>4.9730949532520753E-2</v>
      </c>
      <c r="EC279" s="30">
        <f t="shared" si="324"/>
        <v>1.2125519793150468</v>
      </c>
      <c r="ED279" s="30">
        <f t="shared" si="325"/>
        <v>1.0164466530057643</v>
      </c>
      <c r="EE279" s="30">
        <f>('Config sheet'!$N$132*(CN279-CM279) - 'Config sheet'!$N$133*GERC_A_PARA!CN279)*10^5</f>
        <v>104796.71978914448</v>
      </c>
      <c r="EF279" s="30">
        <f>('Config sheet'!$N$132*(CN279-CM279) + 'Config sheet'!$N$133*CM279)*10^5</f>
        <v>145937.01748319154</v>
      </c>
      <c r="EG279" s="30">
        <f>'Config sheet'!$N$148</f>
        <v>386976</v>
      </c>
      <c r="EH279" s="30">
        <f t="shared" si="326"/>
        <v>2355.586540973919</v>
      </c>
      <c r="EI279" s="30">
        <f>'Config sheet'!$E$127+'Config sheet'!$P$127</f>
        <v>3308.2</v>
      </c>
      <c r="EJ279" s="30"/>
      <c r="EK279" s="63">
        <f t="shared" si="327"/>
        <v>51762.608545805531</v>
      </c>
      <c r="EL279" s="63">
        <f t="shared" si="348"/>
        <v>51174.670361017801</v>
      </c>
      <c r="EM279" s="63">
        <f t="shared" si="349"/>
        <v>38905.925048851845</v>
      </c>
      <c r="EN279" s="63">
        <f t="shared" si="350"/>
        <v>38276.406276514354</v>
      </c>
      <c r="EO279" s="30">
        <f>BL279*(('Config sheet'!$D$8+273)/(C279+273))*(GERC_A_PARA!AI279/'Config sheet'!$D$7)*(1/GERC_A_PARA!BG279)*24*10^-3</f>
        <v>1796.5122996343969</v>
      </c>
      <c r="EP279" s="30">
        <f>BN279*(('Config sheet'!$D$8+273)/(D279+273))*(GERC_A_PARA!AJ279/'Config sheet'!$D$7)*(1/GERC_A_PARA!BH279)*24*10^-3</f>
        <v>1776.1068716610134</v>
      </c>
      <c r="EQ279" s="30">
        <f t="shared" si="341"/>
        <v>1786.3095856477053</v>
      </c>
      <c r="ER279" s="30">
        <f>DP279*(('Config sheet'!$D$8+273)/(F279+273))*(CM279/'Config sheet'!$D$7)*(1/DK279)*24*10^-3</f>
        <v>1350.2985039300177</v>
      </c>
      <c r="ES279" s="30">
        <f>DR279*(('Config sheet'!$D$8+273)/(G279+273))*(CN279/'Config sheet'!$D$7)*(1/DL279)*24*10^-3</f>
        <v>1328.4499485900312</v>
      </c>
      <c r="ET279" s="30">
        <f t="shared" si="342"/>
        <v>1339.3742262600244</v>
      </c>
      <c r="EU279">
        <f t="shared" si="343"/>
        <v>1.0114888514306013</v>
      </c>
      <c r="EV279">
        <f t="shared" si="344"/>
        <v>1.016446653005765</v>
      </c>
      <c r="EW279" s="30">
        <f t="shared" si="345"/>
        <v>0.77334997597232302</v>
      </c>
      <c r="EX279" s="30">
        <f>'Config sheet'!$C$123/('Config sheet'!$F$17*10^-3)</f>
        <v>1.2841244171864261</v>
      </c>
      <c r="EY279" s="30">
        <f t="shared" si="346"/>
        <v>0.72731283515456902</v>
      </c>
      <c r="EZ279" s="30">
        <f>'Config sheet'!$N$123/('Config sheet'!$Q$17*10^-3)</f>
        <v>1.4616189626248377</v>
      </c>
      <c r="FA279" s="1" t="s">
        <v>686</v>
      </c>
      <c r="FB279" s="30">
        <f t="shared" si="347"/>
        <v>-2.6741607710538915</v>
      </c>
      <c r="FC279" s="30"/>
    </row>
    <row r="280" spans="1:159" x14ac:dyDescent="0.25">
      <c r="A280" s="1">
        <v>43493</v>
      </c>
      <c r="B280" s="2">
        <v>0.70972222222222225</v>
      </c>
      <c r="C280">
        <v>25.96</v>
      </c>
      <c r="D280">
        <v>77.78</v>
      </c>
      <c r="E280">
        <v>24.4</v>
      </c>
      <c r="F280">
        <v>24.34</v>
      </c>
      <c r="G280">
        <v>78.069999999999993</v>
      </c>
      <c r="H280">
        <v>66.06</v>
      </c>
      <c r="I280">
        <v>71.14</v>
      </c>
      <c r="J280">
        <v>71.55</v>
      </c>
      <c r="K280">
        <v>71.680000000000007</v>
      </c>
      <c r="L280">
        <v>69.44</v>
      </c>
      <c r="M280">
        <v>21.86</v>
      </c>
      <c r="N280">
        <v>34.44</v>
      </c>
      <c r="O280">
        <v>33.979999999999997</v>
      </c>
      <c r="P280">
        <v>33.94</v>
      </c>
      <c r="Q280">
        <v>62.04</v>
      </c>
      <c r="R280">
        <v>3.73</v>
      </c>
      <c r="S280">
        <v>63.1</v>
      </c>
      <c r="T280">
        <v>74.97</v>
      </c>
      <c r="U280">
        <v>71.98</v>
      </c>
      <c r="V280">
        <v>71.98</v>
      </c>
      <c r="W280">
        <v>2.82</v>
      </c>
      <c r="X280">
        <v>2.33</v>
      </c>
      <c r="Y280">
        <v>3.45</v>
      </c>
      <c r="Z280">
        <v>3.55</v>
      </c>
      <c r="AA280">
        <v>4.7300000000000004</v>
      </c>
      <c r="AB280">
        <v>4.2300000000000004</v>
      </c>
      <c r="AC280">
        <v>3.75</v>
      </c>
      <c r="AD280">
        <v>1.96</v>
      </c>
      <c r="AE280">
        <v>1.47</v>
      </c>
      <c r="AF280">
        <v>2.27</v>
      </c>
      <c r="AH280" s="4" t="str">
        <f t="shared" si="281"/>
        <v>ON</v>
      </c>
      <c r="AI280" s="31">
        <f>M280+'Config sheet'!$D$9-'Config sheet'!$C$139</f>
        <v>22.818899999999999</v>
      </c>
      <c r="AJ280" s="31">
        <f>N280+'Config sheet'!$D$9+'Config sheet'!$C$140</f>
        <v>35.798899999999996</v>
      </c>
      <c r="AK280" s="25">
        <f t="shared" si="282"/>
        <v>1.568826718202893</v>
      </c>
      <c r="AL280" s="46">
        <f>'Config sheet'!$C$47</f>
        <v>3546.9708798579968</v>
      </c>
      <c r="AM280" s="4">
        <f>'Config sheet'!$C$42</f>
        <v>1817.9423322060413</v>
      </c>
      <c r="AN280" s="25">
        <f>'Config sheet'!$C$46</f>
        <v>1729.0285476519553</v>
      </c>
      <c r="AO280" s="25">
        <f t="shared" si="283"/>
        <v>1.5502969240840856</v>
      </c>
      <c r="AP280" s="25">
        <f>'Config sheet'!$C$50/100*GERC_A_PARA!AM280</f>
        <v>351.771841281869</v>
      </c>
      <c r="AQ280" s="25">
        <f t="shared" si="284"/>
        <v>351.771841281869</v>
      </c>
      <c r="AR280" s="25">
        <f t="shared" si="285"/>
        <v>470.34259412874184</v>
      </c>
      <c r="AS280" s="27">
        <f t="shared" si="286"/>
        <v>2169.7141734879106</v>
      </c>
      <c r="AT280" s="25">
        <f t="shared" si="287"/>
        <v>1622.7412940923145</v>
      </c>
      <c r="AU280" s="25">
        <f>'Config sheet'!$C$51/100*GERC_A_PARA!AN280</f>
        <v>266.0974934836359</v>
      </c>
      <c r="AV280" s="25">
        <f t="shared" si="288"/>
        <v>266.0974934836359</v>
      </c>
      <c r="AW280" s="25">
        <f t="shared" si="289"/>
        <v>355.79023301061511</v>
      </c>
      <c r="AX280" s="27">
        <f t="shared" si="290"/>
        <v>1995.1260411355911</v>
      </c>
      <c r="AY280" s="25">
        <f t="shared" si="291"/>
        <v>1492.1658591855462</v>
      </c>
      <c r="AZ280" s="31">
        <f t="shared" si="328"/>
        <v>93.477749500283139</v>
      </c>
      <c r="BA280" s="31">
        <f t="shared" si="329"/>
        <v>94.812535649062397</v>
      </c>
      <c r="BB280" s="31">
        <f t="shared" si="330"/>
        <v>69.912528593145524</v>
      </c>
      <c r="BC280" s="31">
        <f t="shared" si="331"/>
        <v>70.910822575308444</v>
      </c>
      <c r="BD280" s="25">
        <f t="shared" si="292"/>
        <v>94.145142574672775</v>
      </c>
      <c r="BE280">
        <f>'Config sheet'!$D$59</f>
        <v>82.44</v>
      </c>
      <c r="BF280" s="30">
        <f t="shared" si="332"/>
        <v>82.278409079449872</v>
      </c>
      <c r="BG280" s="19">
        <f>Coeff_Summary!$B$10+Coeff_Summary!$D$10*(C280)+Coeff_Summary!$E$10*AI280*100+Coeff_Summary!$F$10*(C280)^2+Coeff_Summary!$G$10*(C280)*AI280*100+Coeff_Summary!$H$10*(AI280*100)^2</f>
        <v>0.96169227619605668</v>
      </c>
      <c r="BH280" s="19">
        <f>Coeff_Summary!$B$8+Coeff_Summary!$D$8*(D280)+Coeff_Summary!$E$8*AJ280*100+Coeff_Summary!$F$8*(D280)^2+Coeff_Summary!$G$8*(D280)*AJ280*100+Coeff_Summary!$H$8*(AJ280*100)^2</f>
        <v>0.97299582792322592</v>
      </c>
      <c r="BI280" s="30">
        <f t="shared" si="333"/>
        <v>0.96734405205964125</v>
      </c>
      <c r="BJ280" s="30">
        <f>BG280*8314.4*(GERC_A_PARA!C280+273)/('Config sheet'!$C$28*AI280*10^5)</f>
        <v>6.3970182890353069E-2</v>
      </c>
      <c r="BK280">
        <f>BH280*(8314.4/'Config sheet'!$C$28)*(BT280/(AJ280*10^5))</f>
        <v>4.8406000868598802E-2</v>
      </c>
      <c r="BL280" s="30">
        <f t="shared" si="334"/>
        <v>3339.3007919244365</v>
      </c>
      <c r="BM280" s="30">
        <f t="shared" si="293"/>
        <v>52200.894870788543</v>
      </c>
      <c r="BN280" s="30">
        <f t="shared" si="294"/>
        <v>2497.4816289926143</v>
      </c>
      <c r="BO280" s="30">
        <f t="shared" si="295"/>
        <v>51594.463169394818</v>
      </c>
      <c r="BP280" s="19">
        <f>(Coeff_Summary!$B$4+Coeff_Summary!$D$4*(C280)+Coeff_Summary!$E$4*AI280*100+Coeff_Summary!$F$4*(C280)^2+Coeff_Summary!$G$4*(C280)*AI280*100+Coeff_Summary!$H$4*(AI280*100)^2+Coeff_Summary!$B$2+Coeff_Summary!$D$2*(D280)+Coeff_Summary!$E$2*AJ280*100+Coeff_Summary!$F$2*(D280)^2+Coeff_Summary!$G$2*(D280)*AJ280*100+Coeff_Summary!$H$2*(AJ280*100)^2)/2</f>
        <v>1.3603544835811294</v>
      </c>
      <c r="BQ280" s="30">
        <f t="shared" si="335"/>
        <v>3.7750452556110967</v>
      </c>
      <c r="BR280" s="30">
        <f>BI280*(8314.4/'Config sheet'!$C$28)*(273+C280)*BQ280*((AK280^(1/BQ280))-1)</f>
        <v>70227.506204901234</v>
      </c>
      <c r="BS280" s="30">
        <f t="shared" si="296"/>
        <v>336.83747621615407</v>
      </c>
      <c r="BT280" s="30">
        <f t="shared" si="297"/>
        <v>350.78</v>
      </c>
      <c r="BU280" s="52">
        <f t="shared" si="298"/>
        <v>73.094319212956535</v>
      </c>
      <c r="BV280" s="30">
        <f t="shared" si="299"/>
        <v>1393.1538151713175</v>
      </c>
      <c r="BW280" s="65">
        <f>Coeff_Summary!$B$8+Coeff_Summary!$D$8*(BS280-273)+Coeff_Summary!$E$8*AJ280*100+Coeff_Summary!$F$8*(BS280-273)^2+Coeff_Summary!$G$8*(BS280-273)*AJ280*100+Coeff_Summary!$H$8*(AJ280*100)^2</f>
        <v>0.96659206336207859</v>
      </c>
      <c r="BX280" s="30">
        <f>BW280*(8314.4/'Config sheet'!$C$28)*(BS280/(AI280*10^5))</f>
        <v>7.2442263067294732E-2</v>
      </c>
      <c r="BY280" s="30">
        <f t="shared" si="300"/>
        <v>1.1324379545930496</v>
      </c>
      <c r="BZ280" s="30">
        <f t="shared" si="301"/>
        <v>1.0117538135710937</v>
      </c>
      <c r="CA280" s="30">
        <f>('Config sheet'!$C$132*(AJ280-AI280) - 'Config sheet'!$C$133*GERC_A_PARA!AJ280)*10^5</f>
        <v>96158.877392969414</v>
      </c>
      <c r="CB280" s="30">
        <f>('Config sheet'!$C$132*(AJ280-AI280) + 'Config sheet'!$C$133*AI280)*10^5</f>
        <v>120709.50096562512</v>
      </c>
      <c r="CC280" s="30">
        <f>'Config sheet'!$C$148</f>
        <v>386976</v>
      </c>
      <c r="CD280" s="30">
        <f t="shared" si="336"/>
        <v>13.9425237838459</v>
      </c>
      <c r="CE280" s="30"/>
      <c r="CF280" s="30"/>
      <c r="CG280" s="30"/>
      <c r="CH280" s="30"/>
      <c r="CI280" s="30"/>
      <c r="CJ280" s="30"/>
      <c r="CK280" s="30"/>
      <c r="CL280" s="30"/>
      <c r="CM280" s="46">
        <f>P280+'Config sheet'!$O$9-'Config sheet'!$C$139</f>
        <v>34.898899999999998</v>
      </c>
      <c r="CN280" s="46">
        <f>Q280+'Config sheet'!$O$9+'Config sheet'!C$140</f>
        <v>63.398899999999998</v>
      </c>
      <c r="CO280" s="27">
        <f t="shared" si="302"/>
        <v>1.8166446506909961</v>
      </c>
      <c r="CP280" s="46">
        <f>'Config sheet'!$N$47</f>
        <v>1852.7346826837274</v>
      </c>
      <c r="CQ280" s="27">
        <f>'Config sheet'!$N$42</f>
        <v>970.82423361890676</v>
      </c>
      <c r="CR280" s="27">
        <f>'Config sheet'!$N$46</f>
        <v>881.91044906482068</v>
      </c>
      <c r="CS280" s="27">
        <f t="shared" si="303"/>
        <v>1.3855102631074008</v>
      </c>
      <c r="CT280" s="27">
        <f>'Config sheet'!$N$50/100*GERC_A_PARA!CQ280</f>
        <v>274.64617569078871</v>
      </c>
      <c r="CU280" s="27">
        <f t="shared" si="304"/>
        <v>274.64617569078871</v>
      </c>
      <c r="CV280" s="27">
        <f t="shared" si="305"/>
        <v>422.57437543716486</v>
      </c>
      <c r="CW280" s="27">
        <f t="shared" si="306"/>
        <v>1245.4704093096955</v>
      </c>
      <c r="CX280" s="27">
        <f t="shared" si="307"/>
        <v>809.47569170296913</v>
      </c>
      <c r="CY280" s="27">
        <f>'Config sheet'!$N$51/100*GERC_A_PARA!CR280</f>
        <v>198.78261521921058</v>
      </c>
      <c r="CZ280" s="27">
        <f t="shared" si="308"/>
        <v>198.78261521921058</v>
      </c>
      <c r="DA280" s="27">
        <f t="shared" si="309"/>
        <v>305.84966006807372</v>
      </c>
      <c r="DB280" s="27">
        <f t="shared" si="310"/>
        <v>1080.6930642840312</v>
      </c>
      <c r="DC280" s="27">
        <f t="shared" si="311"/>
        <v>702.38101137607453</v>
      </c>
      <c r="DD280" s="50">
        <f t="shared" si="312"/>
        <v>84.762617719692727</v>
      </c>
      <c r="DE280" s="50">
        <f t="shared" si="313"/>
        <v>87.859646638454365</v>
      </c>
      <c r="DF280" s="50">
        <f t="shared" si="314"/>
        <v>55.09025192114494</v>
      </c>
      <c r="DG280" s="50">
        <f t="shared" si="315"/>
        <v>57.103121602752367</v>
      </c>
      <c r="DH280" s="27">
        <f t="shared" si="316"/>
        <v>86.311132179073553</v>
      </c>
      <c r="DI280">
        <f>'Config sheet'!$N$59</f>
        <v>71.978923438716066</v>
      </c>
      <c r="DJ280" s="21">
        <f t="shared" si="337"/>
        <v>71.203909470511107</v>
      </c>
      <c r="DK280" s="19">
        <f>Coeff_Summary!$B$11+Coeff_Summary!$D$11*(F280)+Coeff_Summary!$E$11*CM280*100+Coeff_Summary!$F$11*(F280)^2+Coeff_Summary!$G$11*(F280)*CM280*100+Coeff_Summary!$H$11*(CM280*100)^2</f>
        <v>0.94221946112718469</v>
      </c>
      <c r="DL280" s="19">
        <f>Coeff_Summary!$B$9+Coeff_Summary!$D$9*(G280)+Coeff_Summary!$E$9*CN280*100+Coeff_Summary!$F$9*(G280)^2+Coeff_Summary!$G$9*(G280)*CN280*100+Coeff_Summary!$H$9*(CN280*100)^2</f>
        <v>0.95778301902739749</v>
      </c>
      <c r="DM280" s="30">
        <f t="shared" si="338"/>
        <v>0.95000124007729103</v>
      </c>
      <c r="DN280">
        <f>DK280*8314.4*(GERC_A_PARA!F280+273)/('Config sheet'!$N$28*GERC_A_PARA!CM280*10^5)</f>
        <v>4.0758364934253E-2</v>
      </c>
      <c r="DO280">
        <f>DL280*(8314.4/'Config sheet'!$N$28)*((GERC_A_PARA!G280+273)/(GERC_A_PARA!CN280*10^5))</f>
        <v>2.6927883152990908E-2</v>
      </c>
      <c r="DP280" s="30">
        <f t="shared" si="339"/>
        <v>1599.116280898691</v>
      </c>
      <c r="DQ280" s="30">
        <f t="shared" si="317"/>
        <v>39234.063571446328</v>
      </c>
      <c r="DR280" s="30">
        <f t="shared" si="318"/>
        <v>1039.322771475074</v>
      </c>
      <c r="DS280" s="30">
        <f t="shared" si="319"/>
        <v>38596.52708570355</v>
      </c>
      <c r="DT280" s="19">
        <f>(Coeff_Summary!$B$5+Coeff_Summary!$D$5*(F280)+Coeff_Summary!$E$5*CM280*100+Coeff_Summary!$F$5*(F280)^2+Coeff_Summary!$G$5*(F280)*CM280*100+Coeff_Summary!$H$5*(CM280*100)^2+Coeff_Summary!$B$3+Coeff_Summary!$D$3*(G280)+Coeff_Summary!$E$3*CN280*100+Coeff_Summary!$F$3*(G280)^2+Coeff_Summary!$G$3*(G280)*CN280*100+Coeff_Summary!$H$3*(CN280*100)^2)/2</f>
        <v>1.4088436252260601</v>
      </c>
      <c r="DU280" s="30">
        <f t="shared" si="340"/>
        <v>3.4459229355650938</v>
      </c>
      <c r="DV280" s="30">
        <f>DM280*(8314.4/'Config sheet'!$N$28)*(273+F280)*DU280*((CO280^(1/DU280))-1)</f>
        <v>93482.717445830072</v>
      </c>
      <c r="DW280" s="30">
        <f t="shared" si="320"/>
        <v>353.58429933308554</v>
      </c>
      <c r="DX280" s="30">
        <f t="shared" si="321"/>
        <v>351.07</v>
      </c>
      <c r="DY280" s="30">
        <f t="shared" si="322"/>
        <v>104.67950741315009</v>
      </c>
      <c r="DZ280" s="30">
        <f t="shared" si="323"/>
        <v>973.26352749824775</v>
      </c>
      <c r="EA280" s="65">
        <f>Coeff_Summary!$B$9+Coeff_Summary!$D$9*(DW280-273)+Coeff_Summary!$E$9*CN280*100+Coeff_Summary!$F$9*(DW280-273)^2+Coeff_Summary!$G$9*(DW280-273)*CN280*100+Coeff_Summary!$H$9*(CN280*100)^2</f>
        <v>0.95952695636881258</v>
      </c>
      <c r="EB280" s="30">
        <f>EA280*(8314.4/'Config sheet'!$C$28)*(DW280/(CM280*10^5))</f>
        <v>4.9358448340285709E-2</v>
      </c>
      <c r="EC280" s="30">
        <f t="shared" si="324"/>
        <v>1.2110016783034707</v>
      </c>
      <c r="ED280" s="30">
        <f t="shared" si="325"/>
        <v>1.0165179754211338</v>
      </c>
      <c r="EE280" s="30">
        <f>('Config sheet'!$N$132*(CN280-CM280) - 'Config sheet'!$N$133*GERC_A_PARA!CN280)*10^5</f>
        <v>103778.42777146318</v>
      </c>
      <c r="EF280" s="30">
        <f>('Config sheet'!$N$132*(CN280-CM280) + 'Config sheet'!$N$133*CM280)*10^5</f>
        <v>144948.04324355864</v>
      </c>
      <c r="EG280" s="30">
        <f>'Config sheet'!$N$148</f>
        <v>386976</v>
      </c>
      <c r="EH280" s="30">
        <f t="shared" si="326"/>
        <v>2366.4173426695652</v>
      </c>
      <c r="EI280" s="30">
        <f>'Config sheet'!$E$127+'Config sheet'!$P$127</f>
        <v>3308.2</v>
      </c>
      <c r="EJ280" s="30"/>
      <c r="EK280" s="63">
        <f t="shared" si="327"/>
        <v>52200.894870788543</v>
      </c>
      <c r="EL280" s="63">
        <f t="shared" si="348"/>
        <v>51594.463169394818</v>
      </c>
      <c r="EM280" s="63">
        <f t="shared" si="349"/>
        <v>39234.063571446328</v>
      </c>
      <c r="EN280" s="63">
        <f t="shared" si="350"/>
        <v>38596.52708570355</v>
      </c>
      <c r="EO280" s="30">
        <f>BL280*(('Config sheet'!$D$8+273)/(C280+273))*(GERC_A_PARA!AI280/'Config sheet'!$D$7)*(1/GERC_A_PARA!BG280)*24*10^-3</f>
        <v>1811.7237968080135</v>
      </c>
      <c r="EP280" s="30">
        <f>BN280*(('Config sheet'!$D$8+273)/(D280+273))*(GERC_A_PARA!AJ280/'Config sheet'!$D$7)*(1/GERC_A_PARA!BH280)*24*10^-3</f>
        <v>1790.6765188394397</v>
      </c>
      <c r="EQ280" s="30">
        <f t="shared" si="341"/>
        <v>1801.2001578237266</v>
      </c>
      <c r="ER280" s="30">
        <f>DP280*(('Config sheet'!$D$8+273)/(F280+273))*(CM280/'Config sheet'!$D$7)*(1/DK280)*24*10^-3</f>
        <v>1361.6871280427911</v>
      </c>
      <c r="ES280" s="30">
        <f>DR280*(('Config sheet'!$D$8+273)/(G280+273))*(CN280/'Config sheet'!$D$7)*(1/DL280)*24*10^-3</f>
        <v>1339.5603038683669</v>
      </c>
      <c r="ET280" s="30">
        <f t="shared" si="342"/>
        <v>1350.623715955579</v>
      </c>
      <c r="EU280">
        <f t="shared" si="343"/>
        <v>1.0117538135710937</v>
      </c>
      <c r="EV280">
        <f t="shared" si="344"/>
        <v>1.0165179754211338</v>
      </c>
      <c r="EW280" s="30">
        <f t="shared" si="345"/>
        <v>0.77345863485520394</v>
      </c>
      <c r="EX280" s="30">
        <f>'Config sheet'!$C$123/('Config sheet'!$F$17*10^-3)</f>
        <v>1.2841244171864261</v>
      </c>
      <c r="EY280" s="30">
        <f t="shared" si="346"/>
        <v>0.72060301918336644</v>
      </c>
      <c r="EZ280" s="30">
        <f>'Config sheet'!$N$123/('Config sheet'!$Q$17*10^-3)</f>
        <v>1.4616189626248377</v>
      </c>
      <c r="FA280" s="1" t="s">
        <v>687</v>
      </c>
      <c r="FB280" s="30">
        <f t="shared" si="347"/>
        <v>-2.5142993330855461</v>
      </c>
      <c r="FC280" s="30"/>
    </row>
    <row r="281" spans="1:159" x14ac:dyDescent="0.25">
      <c r="A281" s="1">
        <v>43493</v>
      </c>
      <c r="B281" s="2">
        <v>0.75138888888888899</v>
      </c>
      <c r="C281">
        <v>24.8</v>
      </c>
      <c r="D281">
        <v>76.8</v>
      </c>
      <c r="E281">
        <v>23.14</v>
      </c>
      <c r="F281">
        <v>23.08</v>
      </c>
      <c r="G281">
        <v>77.08</v>
      </c>
      <c r="H281">
        <v>66.010000000000005</v>
      </c>
      <c r="I281">
        <v>71.08</v>
      </c>
      <c r="J281">
        <v>71.5</v>
      </c>
      <c r="K281">
        <v>71.58</v>
      </c>
      <c r="L281">
        <v>69.150000000000006</v>
      </c>
      <c r="M281">
        <v>21.72</v>
      </c>
      <c r="N281">
        <v>34.299999999999997</v>
      </c>
      <c r="O281">
        <v>33.840000000000003</v>
      </c>
      <c r="P281">
        <v>33.79</v>
      </c>
      <c r="Q281">
        <v>61.99</v>
      </c>
      <c r="R281">
        <v>3.73</v>
      </c>
      <c r="S281">
        <v>63.57</v>
      </c>
      <c r="T281">
        <v>74.84</v>
      </c>
      <c r="U281">
        <v>71.98</v>
      </c>
      <c r="V281">
        <v>71.98</v>
      </c>
      <c r="W281">
        <v>2.93</v>
      </c>
      <c r="X281">
        <v>2.37</v>
      </c>
      <c r="Y281">
        <v>3.48</v>
      </c>
      <c r="Z281">
        <v>3.62</v>
      </c>
      <c r="AA281">
        <v>4.7</v>
      </c>
      <c r="AB281">
        <v>4.32</v>
      </c>
      <c r="AC281">
        <v>3.74</v>
      </c>
      <c r="AD281">
        <v>2.0299999999999998</v>
      </c>
      <c r="AE281">
        <v>1.53</v>
      </c>
      <c r="AF281">
        <v>2.14</v>
      </c>
      <c r="AH281" s="4" t="str">
        <f t="shared" si="281"/>
        <v>ON</v>
      </c>
      <c r="AI281" s="31">
        <f>M281+'Config sheet'!$D$9-'Config sheet'!$C$139</f>
        <v>22.678899999999999</v>
      </c>
      <c r="AJ281" s="31">
        <f>N281+'Config sheet'!$D$9+'Config sheet'!$C$140</f>
        <v>35.658899999999996</v>
      </c>
      <c r="AK281" s="25">
        <f t="shared" si="282"/>
        <v>1.572338164549427</v>
      </c>
      <c r="AL281" s="46">
        <f>'Config sheet'!$C$47</f>
        <v>3546.9708798579968</v>
      </c>
      <c r="AM281" s="4">
        <f>'Config sheet'!$C$42</f>
        <v>1817.9423322060413</v>
      </c>
      <c r="AN281" s="25">
        <f>'Config sheet'!$C$46</f>
        <v>1729.0285476519553</v>
      </c>
      <c r="AO281" s="25">
        <f t="shared" si="283"/>
        <v>1.5518724502171637</v>
      </c>
      <c r="AP281" s="25">
        <f>'Config sheet'!$C$50/100*GERC_A_PARA!AM281</f>
        <v>351.771841281869</v>
      </c>
      <c r="AQ281" s="25">
        <f t="shared" si="284"/>
        <v>351.771841281869</v>
      </c>
      <c r="AR281" s="25">
        <f t="shared" si="285"/>
        <v>470.88181228592623</v>
      </c>
      <c r="AS281" s="27">
        <f t="shared" si="286"/>
        <v>2169.7141734879106</v>
      </c>
      <c r="AT281" s="25">
        <f t="shared" si="287"/>
        <v>1620.8830537709491</v>
      </c>
      <c r="AU281" s="25">
        <f>'Config sheet'!$C$51/100*GERC_A_PARA!AN281</f>
        <v>266.0974934836359</v>
      </c>
      <c r="AV281" s="25">
        <f t="shared" si="288"/>
        <v>266.0974934836359</v>
      </c>
      <c r="AW281" s="25">
        <f t="shared" si="289"/>
        <v>356.19812410145613</v>
      </c>
      <c r="AX281" s="27">
        <f t="shared" si="290"/>
        <v>1995.1260411355911</v>
      </c>
      <c r="AY281" s="25">
        <f t="shared" si="291"/>
        <v>1490.4571439542287</v>
      </c>
      <c r="AZ281" s="31">
        <f t="shared" si="328"/>
        <v>93.448088594784011</v>
      </c>
      <c r="BA281" s="31">
        <f t="shared" si="329"/>
        <v>94.788944882363097</v>
      </c>
      <c r="BB281" s="31">
        <f t="shared" si="330"/>
        <v>69.810311911766505</v>
      </c>
      <c r="BC281" s="31">
        <f t="shared" si="331"/>
        <v>70.811997415154906</v>
      </c>
      <c r="BD281" s="25">
        <f t="shared" si="292"/>
        <v>94.118516738573561</v>
      </c>
      <c r="BE281">
        <f>'Config sheet'!$D$59</f>
        <v>82.44</v>
      </c>
      <c r="BF281" s="30">
        <f t="shared" si="332"/>
        <v>82.214835701017137</v>
      </c>
      <c r="BG281" s="19">
        <f>Coeff_Summary!$B$10+Coeff_Summary!$D$10*(C281)+Coeff_Summary!$E$10*AI281*100+Coeff_Summary!$F$10*(C281)^2+Coeff_Summary!$G$10*(C281)*AI281*100+Coeff_Summary!$H$10*(AI281*100)^2</f>
        <v>0.96129154878680056</v>
      </c>
      <c r="BH281" s="19">
        <f>Coeff_Summary!$B$8+Coeff_Summary!$D$8*(D281)+Coeff_Summary!$E$8*AJ281*100+Coeff_Summary!$F$8*(D281)^2+Coeff_Summary!$G$8*(D281)*AJ281*100+Coeff_Summary!$H$8*(AJ281*100)^2</f>
        <v>0.97267060121967552</v>
      </c>
      <c r="BI281" s="30">
        <f t="shared" si="333"/>
        <v>0.96698107500323804</v>
      </c>
      <c r="BJ281" s="30">
        <f>BG281*8314.4*(GERC_A_PARA!C281+273)/('Config sheet'!$C$28*AI281*10^5)</f>
        <v>6.4088619418108284E-2</v>
      </c>
      <c r="BK281">
        <f>BH281*(8314.4/'Config sheet'!$C$28)*(BT281/(AJ281*10^5))</f>
        <v>4.8444082758156981E-2</v>
      </c>
      <c r="BL281" s="30">
        <f t="shared" si="334"/>
        <v>3338.3563812714788</v>
      </c>
      <c r="BM281" s="30">
        <f t="shared" si="293"/>
        <v>52089.690986980815</v>
      </c>
      <c r="BN281" s="30">
        <f t="shared" si="294"/>
        <v>2493.9161812048692</v>
      </c>
      <c r="BO281" s="30">
        <f t="shared" si="295"/>
        <v>51480.305523690513</v>
      </c>
      <c r="BP281" s="19">
        <f>(Coeff_Summary!$B$4+Coeff_Summary!$D$4*(C281)+Coeff_Summary!$E$4*AI281*100+Coeff_Summary!$F$4*(C281)^2+Coeff_Summary!$G$4*(C281)*AI281*100+Coeff_Summary!$H$4*(AI281*100)^2+Coeff_Summary!$B$2+Coeff_Summary!$D$2*(D281)+Coeff_Summary!$E$2*AJ281*100+Coeff_Summary!$F$2*(D281)^2+Coeff_Summary!$G$2*(D281)*AJ281*100+Coeff_Summary!$H$2*(AJ281*100)^2)/2</f>
        <v>1.3612151965601631</v>
      </c>
      <c r="BQ281" s="30">
        <f t="shared" si="335"/>
        <v>3.7684328054936707</v>
      </c>
      <c r="BR281" s="30">
        <f>BI281*(8314.4/'Config sheet'!$C$28)*(273+C281)*BQ281*((AK281^(1/BQ281))-1)</f>
        <v>70304.714370716276</v>
      </c>
      <c r="BS281" s="30">
        <f t="shared" si="296"/>
        <v>335.79991395448013</v>
      </c>
      <c r="BT281" s="30">
        <f t="shared" si="297"/>
        <v>349.8</v>
      </c>
      <c r="BU281" s="52">
        <f t="shared" si="298"/>
        <v>73.076757604769483</v>
      </c>
      <c r="BV281" s="30">
        <f t="shared" si="299"/>
        <v>1392.0487954996299</v>
      </c>
      <c r="BW281" s="65">
        <f>Coeff_Summary!$B$8+Coeff_Summary!$D$8*(BS281-273)+Coeff_Summary!$E$8*AJ281*100+Coeff_Summary!$F$8*(BS281-273)^2+Coeff_Summary!$G$8*(BS281-273)*AJ281*100+Coeff_Summary!$H$8*(AJ281*100)^2</f>
        <v>0.9661889789436735</v>
      </c>
      <c r="BX281" s="30">
        <f>BW281*(8314.4/'Config sheet'!$C$28)*(BS281/(AI281*10^5))</f>
        <v>7.2634634986619429E-2</v>
      </c>
      <c r="BY281" s="30">
        <f t="shared" si="300"/>
        <v>1.133346850752982</v>
      </c>
      <c r="BZ281" s="30">
        <f t="shared" si="301"/>
        <v>1.0118372542099594</v>
      </c>
      <c r="CA281" s="30">
        <f>('Config sheet'!$C$132*(AJ281-AI281) - 'Config sheet'!$C$133*GERC_A_PARA!AJ281)*10^5</f>
        <v>96217.512949066237</v>
      </c>
      <c r="CB281" s="30">
        <f>('Config sheet'!$C$132*(AJ281-AI281) + 'Config sheet'!$C$133*AI281)*10^5</f>
        <v>120650.8654095283</v>
      </c>
      <c r="CC281" s="30">
        <f>'Config sheet'!$C$148</f>
        <v>386976</v>
      </c>
      <c r="CD281" s="30">
        <f t="shared" si="336"/>
        <v>14.000086045519879</v>
      </c>
      <c r="CE281" s="30"/>
      <c r="CF281" s="30"/>
      <c r="CG281" s="30"/>
      <c r="CH281" s="30"/>
      <c r="CI281" s="30"/>
      <c r="CJ281" s="30"/>
      <c r="CK281" s="30"/>
      <c r="CL281" s="30"/>
      <c r="CM281" s="46">
        <f>P281+'Config sheet'!$O$9-'Config sheet'!$C$139</f>
        <v>34.748899999999999</v>
      </c>
      <c r="CN281" s="46">
        <f>Q281+'Config sheet'!$O$9+'Config sheet'!C$140</f>
        <v>63.3489</v>
      </c>
      <c r="CO281" s="27">
        <f t="shared" si="302"/>
        <v>1.8230476360402776</v>
      </c>
      <c r="CP281" s="46">
        <f>'Config sheet'!$N$47</f>
        <v>1852.7346826837274</v>
      </c>
      <c r="CQ281" s="27">
        <f>'Config sheet'!$N$42</f>
        <v>970.82423361890676</v>
      </c>
      <c r="CR281" s="27">
        <f>'Config sheet'!$N$46</f>
        <v>881.91044906482068</v>
      </c>
      <c r="CS281" s="27">
        <f t="shared" si="303"/>
        <v>1.386929961769898</v>
      </c>
      <c r="CT281" s="27">
        <f>'Config sheet'!$N$50/100*GERC_A_PARA!CQ281</f>
        <v>274.64617569078871</v>
      </c>
      <c r="CU281" s="27">
        <f t="shared" si="304"/>
        <v>274.64617569078871</v>
      </c>
      <c r="CV281" s="27">
        <f t="shared" si="305"/>
        <v>423.46092779285704</v>
      </c>
      <c r="CW281" s="27">
        <f t="shared" si="306"/>
        <v>1245.4704093096955</v>
      </c>
      <c r="CX281" s="27">
        <f t="shared" si="307"/>
        <v>807.78098379899484</v>
      </c>
      <c r="CY281" s="27">
        <f>'Config sheet'!$N$51/100*GERC_A_PARA!CR281</f>
        <v>198.78261521921058</v>
      </c>
      <c r="CZ281" s="27">
        <f t="shared" si="308"/>
        <v>198.78261521921058</v>
      </c>
      <c r="DA281" s="27">
        <f t="shared" si="309"/>
        <v>306.49132636963418</v>
      </c>
      <c r="DB281" s="27">
        <f t="shared" si="310"/>
        <v>1080.6930642840312</v>
      </c>
      <c r="DC281" s="27">
        <f t="shared" si="311"/>
        <v>700.91051551834676</v>
      </c>
      <c r="DD281" s="50">
        <f t="shared" si="312"/>
        <v>84.671298166163723</v>
      </c>
      <c r="DE281" s="50">
        <f t="shared" si="313"/>
        <v>87.786887969788978</v>
      </c>
      <c r="DF281" s="50">
        <f t="shared" si="314"/>
        <v>54.915688097407561</v>
      </c>
      <c r="DG281" s="50">
        <f t="shared" si="315"/>
        <v>56.936381787016302</v>
      </c>
      <c r="DH281" s="27">
        <f t="shared" si="316"/>
        <v>86.229093067976351</v>
      </c>
      <c r="DI281">
        <f>'Config sheet'!$N$59</f>
        <v>71.978923438716066</v>
      </c>
      <c r="DJ281" s="21">
        <f t="shared" si="337"/>
        <v>71.077564005094132</v>
      </c>
      <c r="DK281" s="19">
        <f>Coeff_Summary!$B$11+Coeff_Summary!$D$11*(F281)+Coeff_Summary!$E$11*CM281*100+Coeff_Summary!$F$11*(F281)^2+Coeff_Summary!$G$11*(F281)*CM281*100+Coeff_Summary!$H$11*(CM281*100)^2</f>
        <v>0.94140278622400564</v>
      </c>
      <c r="DL281" s="19">
        <f>Coeff_Summary!$B$9+Coeff_Summary!$D$9*(G281)+Coeff_Summary!$E$9*CN281*100+Coeff_Summary!$F$9*(G281)^2+Coeff_Summary!$G$9*(G281)*CN281*100+Coeff_Summary!$H$9*(CN281*100)^2</f>
        <v>0.95710513855246793</v>
      </c>
      <c r="DM281" s="30">
        <f t="shared" si="338"/>
        <v>0.94925396238823678</v>
      </c>
      <c r="DN281">
        <f>DK281*8314.4*(GERC_A_PARA!F281+273)/('Config sheet'!$N$28*GERC_A_PARA!CM281*10^5)</f>
        <v>4.0725514047389666E-2</v>
      </c>
      <c r="DO281">
        <f>DL281*(8314.4/'Config sheet'!$N$28)*((GERC_A_PARA!G281+273)/(GERC_A_PARA!CN281*10^5))</f>
        <v>2.6854121820440103E-2</v>
      </c>
      <c r="DP281" s="30">
        <f t="shared" si="339"/>
        <v>1597.5963138340276</v>
      </c>
      <c r="DQ281" s="30">
        <f t="shared" si="317"/>
        <v>39228.389161030784</v>
      </c>
      <c r="DR281" s="30">
        <f t="shared" si="318"/>
        <v>1036.1610460241807</v>
      </c>
      <c r="DS281" s="30">
        <f t="shared" si="319"/>
        <v>38584.804707168019</v>
      </c>
      <c r="DT281" s="19">
        <f>(Coeff_Summary!$B$5+Coeff_Summary!$D$5*(F281)+Coeff_Summary!$E$5*CM281*100+Coeff_Summary!$F$5*(F281)^2+Coeff_Summary!$G$5*(F281)*CM281*100+Coeff_Summary!$H$5*(CM281*100)^2+Coeff_Summary!$B$3+Coeff_Summary!$D$3*(G281)+Coeff_Summary!$E$3*CN281*100+Coeff_Summary!$F$3*(G281)^2+Coeff_Summary!$G$3*(G281)*CN281*100+Coeff_Summary!$H$3*(CN281*100)^2)/2</f>
        <v>1.4104875072721352</v>
      </c>
      <c r="DU281" s="30">
        <f t="shared" si="340"/>
        <v>3.4361277317437184</v>
      </c>
      <c r="DV281" s="30">
        <f>DM281*(8314.4/'Config sheet'!$N$28)*(273+F281)*DU281*((CO281^(1/DU281))-1)</f>
        <v>93634.629327826333</v>
      </c>
      <c r="DW281" s="30">
        <f t="shared" si="320"/>
        <v>352.62076663015148</v>
      </c>
      <c r="DX281" s="30">
        <f t="shared" si="321"/>
        <v>350.08</v>
      </c>
      <c r="DY281" s="30">
        <f t="shared" si="322"/>
        <v>104.70512338916942</v>
      </c>
      <c r="DZ281" s="30">
        <f t="shared" si="323"/>
        <v>974.46565473222597</v>
      </c>
      <c r="EA281" s="65">
        <f>Coeff_Summary!$B$9+Coeff_Summary!$D$9*(DW281-273)+Coeff_Summary!$E$9*CN281*100+Coeff_Summary!$F$9*(DW281-273)^2+Coeff_Summary!$G$9*(DW281-273)*CN281*100+Coeff_Summary!$H$9*(CN281*100)^2</f>
        <v>0.95888849130029707</v>
      </c>
      <c r="EB281" s="30">
        <f>EA281*(8314.4/'Config sheet'!$C$28)*(DW281/(CM281*10^5))</f>
        <v>4.9403533805781698E-2</v>
      </c>
      <c r="EC281" s="30">
        <f t="shared" si="324"/>
        <v>1.2130855794304765</v>
      </c>
      <c r="ED281" s="30">
        <f t="shared" si="325"/>
        <v>1.0166797385330086</v>
      </c>
      <c r="EE281" s="30">
        <f>('Config sheet'!$N$132*(CN281-CM281) - 'Config sheet'!$N$133*GERC_A_PARA!CN281)*10^5</f>
        <v>104256.67254138326</v>
      </c>
      <c r="EF281" s="30">
        <f>('Config sheet'!$N$132*(CN281-CM281) + 'Config sheet'!$N$133*CM281)*10^5</f>
        <v>145342.5229333404</v>
      </c>
      <c r="EG281" s="30">
        <f>'Config sheet'!$N$148</f>
        <v>386976</v>
      </c>
      <c r="EH281" s="30">
        <f t="shared" si="326"/>
        <v>2366.5144502318558</v>
      </c>
      <c r="EI281" s="30">
        <f>'Config sheet'!$E$127+'Config sheet'!$P$127</f>
        <v>3308.2</v>
      </c>
      <c r="EJ281" s="30"/>
      <c r="EK281" s="63">
        <f t="shared" si="327"/>
        <v>52089.690986980815</v>
      </c>
      <c r="EL281" s="63">
        <f t="shared" si="348"/>
        <v>51480.305523690513</v>
      </c>
      <c r="EM281" s="63">
        <f t="shared" si="349"/>
        <v>39228.389161030784</v>
      </c>
      <c r="EN281" s="63">
        <f t="shared" si="350"/>
        <v>38584.804707168019</v>
      </c>
      <c r="EO281" s="30">
        <f>BL281*(('Config sheet'!$D$8+273)/(C281+273))*(GERC_A_PARA!AI281/'Config sheet'!$D$7)*(1/GERC_A_PARA!BG281)*24*10^-3</f>
        <v>1807.8642705855104</v>
      </c>
      <c r="EP281" s="30">
        <f>BN281*(('Config sheet'!$D$8+273)/(D281+273))*(GERC_A_PARA!AJ281/'Config sheet'!$D$7)*(1/GERC_A_PARA!BH281)*24*10^-3</f>
        <v>1786.7144771192354</v>
      </c>
      <c r="EQ281" s="30">
        <f t="shared" si="341"/>
        <v>1797.289373852373</v>
      </c>
      <c r="ER281" s="30">
        <f>DP281*(('Config sheet'!$D$8+273)/(F281+273))*(CM281/'Config sheet'!$D$7)*(1/DK281)*24*10^-3</f>
        <v>1361.4901876568426</v>
      </c>
      <c r="ES281" s="30">
        <f>DR281*(('Config sheet'!$D$8+273)/(G281+273))*(CN281/'Config sheet'!$D$7)*(1/DL281)*24*10^-3</f>
        <v>1339.1534581198296</v>
      </c>
      <c r="ET281" s="30">
        <f t="shared" si="342"/>
        <v>1350.3218228883361</v>
      </c>
      <c r="EU281">
        <f t="shared" si="343"/>
        <v>1.0118372542099594</v>
      </c>
      <c r="EV281">
        <f t="shared" si="344"/>
        <v>1.0166797385330086</v>
      </c>
      <c r="EW281" s="30">
        <f t="shared" si="345"/>
        <v>0.77452680450442091</v>
      </c>
      <c r="EX281" s="30">
        <f>'Config sheet'!$C$123/('Config sheet'!$F$17*10^-3)</f>
        <v>1.2841244171864261</v>
      </c>
      <c r="EY281" s="30">
        <f t="shared" si="346"/>
        <v>0.72165437765631724</v>
      </c>
      <c r="EZ281" s="30">
        <f>'Config sheet'!$N$123/('Config sheet'!$Q$17*10^-3)</f>
        <v>1.4616189626248377</v>
      </c>
      <c r="FA281" s="1" t="s">
        <v>688</v>
      </c>
      <c r="FB281" s="30">
        <f t="shared" si="347"/>
        <v>-2.5407666301514951</v>
      </c>
      <c r="FC281" s="30"/>
    </row>
    <row r="282" spans="1:159" x14ac:dyDescent="0.25">
      <c r="A282" s="1">
        <v>43493</v>
      </c>
      <c r="B282" s="2">
        <v>0.79305555555555562</v>
      </c>
      <c r="C282">
        <v>23.68</v>
      </c>
      <c r="D282">
        <v>75.48</v>
      </c>
      <c r="E282">
        <v>21.67</v>
      </c>
      <c r="F282">
        <v>21.63</v>
      </c>
      <c r="G282">
        <v>75.09</v>
      </c>
      <c r="H282">
        <v>66.08</v>
      </c>
      <c r="I282">
        <v>71.19</v>
      </c>
      <c r="J282">
        <v>71.64</v>
      </c>
      <c r="K282">
        <v>71.680000000000007</v>
      </c>
      <c r="L282">
        <v>69.209999999999994</v>
      </c>
      <c r="M282">
        <v>21.91</v>
      </c>
      <c r="N282">
        <v>34.46</v>
      </c>
      <c r="O282">
        <v>33.979999999999997</v>
      </c>
      <c r="P282">
        <v>33.92</v>
      </c>
      <c r="Q282">
        <v>61.87</v>
      </c>
      <c r="R282">
        <v>3.73</v>
      </c>
      <c r="S282">
        <v>63.88</v>
      </c>
      <c r="T282">
        <v>74.81</v>
      </c>
      <c r="U282">
        <v>71.7</v>
      </c>
      <c r="V282">
        <v>71.7</v>
      </c>
      <c r="W282">
        <v>2.95</v>
      </c>
      <c r="X282">
        <v>2.37</v>
      </c>
      <c r="Y282">
        <v>3.45</v>
      </c>
      <c r="Z282">
        <v>3.56</v>
      </c>
      <c r="AA282">
        <v>4.63</v>
      </c>
      <c r="AB282">
        <v>4.25</v>
      </c>
      <c r="AC282">
        <v>3.68</v>
      </c>
      <c r="AD282">
        <v>2.0299999999999998</v>
      </c>
      <c r="AE282">
        <v>1.41</v>
      </c>
      <c r="AF282">
        <v>2</v>
      </c>
      <c r="AH282" s="4" t="str">
        <f t="shared" si="281"/>
        <v>ON</v>
      </c>
      <c r="AI282" s="31">
        <f>M282+'Config sheet'!$D$9-'Config sheet'!$C$139</f>
        <v>22.8689</v>
      </c>
      <c r="AJ282" s="31">
        <f>N282+'Config sheet'!$D$9+'Config sheet'!$C$140</f>
        <v>35.818899999999999</v>
      </c>
      <c r="AK282" s="25">
        <f t="shared" si="282"/>
        <v>1.566271224239032</v>
      </c>
      <c r="AL282" s="46">
        <f>'Config sheet'!$C$47</f>
        <v>3546.9708798579968</v>
      </c>
      <c r="AM282" s="4">
        <f>'Config sheet'!$C$42</f>
        <v>1817.9423322060413</v>
      </c>
      <c r="AN282" s="25">
        <f>'Config sheet'!$C$46</f>
        <v>1729.0285476519553</v>
      </c>
      <c r="AO282" s="25">
        <f t="shared" si="283"/>
        <v>1.5592178919316504</v>
      </c>
      <c r="AP282" s="25">
        <f>'Config sheet'!$C$50/100*GERC_A_PARA!AM282</f>
        <v>351.771841281869</v>
      </c>
      <c r="AQ282" s="25">
        <f t="shared" si="284"/>
        <v>351.771841281869</v>
      </c>
      <c r="AR282" s="25">
        <f t="shared" si="285"/>
        <v>469.07085909010601</v>
      </c>
      <c r="AS282" s="27">
        <f t="shared" si="286"/>
        <v>2169.7141734879106</v>
      </c>
      <c r="AT282" s="25">
        <f t="shared" si="287"/>
        <v>1627.1408361281203</v>
      </c>
      <c r="AU282" s="25">
        <f>'Config sheet'!$C$51/100*GERC_A_PARA!AN282</f>
        <v>266.0974934836359</v>
      </c>
      <c r="AV282" s="25">
        <f t="shared" si="288"/>
        <v>266.0974934836359</v>
      </c>
      <c r="AW282" s="25">
        <f t="shared" si="289"/>
        <v>354.82823018252304</v>
      </c>
      <c r="AX282" s="27">
        <f t="shared" si="290"/>
        <v>1995.1260411355911</v>
      </c>
      <c r="AY282" s="25">
        <f t="shared" si="291"/>
        <v>1496.2113878510095</v>
      </c>
      <c r="AZ282" s="31">
        <f t="shared" si="328"/>
        <v>93.547704141643663</v>
      </c>
      <c r="BA282" s="31">
        <f t="shared" si="329"/>
        <v>94.868173991725897</v>
      </c>
      <c r="BB282" s="31">
        <f t="shared" si="330"/>
        <v>70.1545352815792</v>
      </c>
      <c r="BC282" s="31">
        <f t="shared" si="331"/>
        <v>71.144799548734184</v>
      </c>
      <c r="BD282" s="25">
        <f t="shared" si="292"/>
        <v>94.207939066684787</v>
      </c>
      <c r="BE282">
        <f>'Config sheet'!$D$59</f>
        <v>82.44</v>
      </c>
      <c r="BF282" s="30">
        <f t="shared" si="332"/>
        <v>82.428803240920743</v>
      </c>
      <c r="BG282" s="19">
        <f>Coeff_Summary!$B$10+Coeff_Summary!$D$10*(C282)+Coeff_Summary!$E$10*AI282*100+Coeff_Summary!$F$10*(C282)^2+Coeff_Summary!$G$10*(C282)*AI282*100+Coeff_Summary!$H$10*(AI282*100)^2</f>
        <v>0.96038163989160685</v>
      </c>
      <c r="BH282" s="19">
        <f>Coeff_Summary!$B$8+Coeff_Summary!$D$8*(D282)+Coeff_Summary!$E$8*AJ282*100+Coeff_Summary!$F$8*(D282)^2+Coeff_Summary!$G$8*(D282)*AJ282*100+Coeff_Summary!$H$8*(AJ282*100)^2</f>
        <v>0.97199583204949258</v>
      </c>
      <c r="BI282" s="30">
        <f t="shared" si="333"/>
        <v>0.96618873597054966</v>
      </c>
      <c r="BJ282" s="30">
        <f>BG282*8314.4*(GERC_A_PARA!C282+273)/('Config sheet'!$C$28*AI282*10^5)</f>
        <v>6.3257194735490352E-2</v>
      </c>
      <c r="BK282">
        <f>BH282*(8314.4/'Config sheet'!$C$28)*(BT282/(AJ282*10^5))</f>
        <v>4.8012365200002169E-2</v>
      </c>
      <c r="BL282" s="30">
        <f t="shared" si="334"/>
        <v>3341.5281652096746</v>
      </c>
      <c r="BM282" s="30">
        <f t="shared" si="293"/>
        <v>52824.476001224182</v>
      </c>
      <c r="BN282" s="30">
        <f t="shared" si="294"/>
        <v>2505.9231299321323</v>
      </c>
      <c r="BO282" s="30">
        <f t="shared" si="295"/>
        <v>52193.286448050661</v>
      </c>
      <c r="BP282" s="19">
        <f>(Coeff_Summary!$B$4+Coeff_Summary!$D$4*(C282)+Coeff_Summary!$E$4*AI282*100+Coeff_Summary!$F$4*(C282)^2+Coeff_Summary!$G$4*(C282)*AI282*100+Coeff_Summary!$H$4*(AI282*100)^2+Coeff_Summary!$B$2+Coeff_Summary!$D$2*(D282)+Coeff_Summary!$E$2*AJ282*100+Coeff_Summary!$F$2*(D282)^2+Coeff_Summary!$G$2*(D282)*AJ282*100+Coeff_Summary!$H$2*(AJ282*100)^2)/2</f>
        <v>1.3631001048256721</v>
      </c>
      <c r="BQ282" s="30">
        <f t="shared" si="335"/>
        <v>3.7540614467189695</v>
      </c>
      <c r="BR282" s="30">
        <f>BI282*(8314.4/'Config sheet'!$C$28)*(273+C282)*BQ282*((AK282^(1/BQ282))-1)</f>
        <v>69364.917899899505</v>
      </c>
      <c r="BS282" s="30">
        <f t="shared" si="296"/>
        <v>334.34634196628554</v>
      </c>
      <c r="BT282" s="30">
        <f t="shared" si="297"/>
        <v>348.48</v>
      </c>
      <c r="BU282" s="52">
        <f t="shared" si="298"/>
        <v>72.7149458808601</v>
      </c>
      <c r="BV282" s="30">
        <f t="shared" si="299"/>
        <v>1399.7448822410684</v>
      </c>
      <c r="BW282" s="65">
        <f>Coeff_Summary!$B$8+Coeff_Summary!$D$8*(BS282-273)+Coeff_Summary!$E$8*AJ282*100+Coeff_Summary!$F$8*(BS282-273)^2+Coeff_Summary!$G$8*(BS282-273)*AJ282*100+Coeff_Summary!$H$8*(AJ282*100)^2</f>
        <v>0.96532459506259694</v>
      </c>
      <c r="BX282" s="30">
        <f>BW282*(8314.4/'Config sheet'!$C$28)*(BS282/(AI282*10^5))</f>
        <v>7.16552072932444E-2</v>
      </c>
      <c r="BY282" s="30">
        <f t="shared" si="300"/>
        <v>1.132759800570833</v>
      </c>
      <c r="BZ282" s="30">
        <f t="shared" si="301"/>
        <v>1.0120933092381865</v>
      </c>
      <c r="CA282" s="30">
        <f>('Config sheet'!$C$132*(AJ282-AI282) - 'Config sheet'!$C$133*GERC_A_PARA!AJ282)*10^5</f>
        <v>95893.600193053178</v>
      </c>
      <c r="CB282" s="30">
        <f>('Config sheet'!$C$132*(AJ282-AI282) + 'Config sheet'!$C$133*AI282)*10^5</f>
        <v>120473.5415437573</v>
      </c>
      <c r="CC282" s="30">
        <f>'Config sheet'!$C$148</f>
        <v>386976</v>
      </c>
      <c r="CD282" s="30">
        <f t="shared" si="336"/>
        <v>14.133658033714482</v>
      </c>
      <c r="CE282" s="30"/>
      <c r="CF282" s="30"/>
      <c r="CG282" s="30"/>
      <c r="CH282" s="30"/>
      <c r="CI282" s="30"/>
      <c r="CJ282" s="30"/>
      <c r="CK282" s="30"/>
      <c r="CL282" s="30"/>
      <c r="CM282" s="46">
        <f>P282+'Config sheet'!$O$9-'Config sheet'!$C$139</f>
        <v>34.878900000000002</v>
      </c>
      <c r="CN282" s="46">
        <f>Q282+'Config sheet'!$O$9+'Config sheet'!C$140</f>
        <v>63.228899999999996</v>
      </c>
      <c r="CO282" s="27">
        <f t="shared" si="302"/>
        <v>1.8128123306640975</v>
      </c>
      <c r="CP282" s="46">
        <f>'Config sheet'!$N$47</f>
        <v>1852.7346826837274</v>
      </c>
      <c r="CQ282" s="27">
        <f>'Config sheet'!$N$42</f>
        <v>970.82423361890676</v>
      </c>
      <c r="CR282" s="27">
        <f>'Config sheet'!$N$46</f>
        <v>881.91044906482068</v>
      </c>
      <c r="CS282" s="27">
        <f t="shared" si="303"/>
        <v>1.3894549680452932</v>
      </c>
      <c r="CT282" s="27">
        <f>'Config sheet'!$N$50/100*GERC_A_PARA!CQ282</f>
        <v>274.64617569078871</v>
      </c>
      <c r="CU282" s="27">
        <f t="shared" si="304"/>
        <v>274.64617569078871</v>
      </c>
      <c r="CV282" s="27">
        <f t="shared" si="305"/>
        <v>421.41677715234857</v>
      </c>
      <c r="CW282" s="27">
        <f t="shared" si="306"/>
        <v>1245.4704093096955</v>
      </c>
      <c r="CX282" s="27">
        <f t="shared" si="307"/>
        <v>811.69925688385183</v>
      </c>
      <c r="CY282" s="27">
        <f>'Config sheet'!$N$51/100*GERC_A_PARA!CR282</f>
        <v>198.78261521921058</v>
      </c>
      <c r="CZ282" s="27">
        <f t="shared" si="308"/>
        <v>198.78261521921058</v>
      </c>
      <c r="DA282" s="27">
        <f t="shared" si="309"/>
        <v>305.01181692734804</v>
      </c>
      <c r="DB282" s="27">
        <f t="shared" si="310"/>
        <v>1080.6930642840312</v>
      </c>
      <c r="DC282" s="27">
        <f t="shared" si="311"/>
        <v>704.31039600938368</v>
      </c>
      <c r="DD282" s="50">
        <f t="shared" si="312"/>
        <v>84.881856428897706</v>
      </c>
      <c r="DE282" s="50">
        <f t="shared" si="313"/>
        <v>87.954649837658337</v>
      </c>
      <c r="DF282" s="50">
        <f t="shared" si="314"/>
        <v>55.319290824777781</v>
      </c>
      <c r="DG282" s="50">
        <f t="shared" si="315"/>
        <v>57.321894907383815</v>
      </c>
      <c r="DH282" s="27">
        <f t="shared" si="316"/>
        <v>86.418253133278029</v>
      </c>
      <c r="DI282">
        <f>'Config sheet'!$N$59</f>
        <v>71.978923438716066</v>
      </c>
      <c r="DJ282" s="21">
        <f t="shared" si="337"/>
        <v>71.369422999679415</v>
      </c>
      <c r="DK282" s="19">
        <f>Coeff_Summary!$B$11+Coeff_Summary!$D$11*(F282)+Coeff_Summary!$E$11*CM282*100+Coeff_Summary!$F$11*(F282)^2+Coeff_Summary!$G$11*(F282)*CM282*100+Coeff_Summary!$H$11*(CM282*100)^2</f>
        <v>0.93997442463701553</v>
      </c>
      <c r="DL282" s="19">
        <f>Coeff_Summary!$B$9+Coeff_Summary!$D$9*(G282)+Coeff_Summary!$E$9*CN282*100+Coeff_Summary!$F$9*(G282)^2+Coeff_Summary!$G$9*(G282)*CN282*100+Coeff_Summary!$H$9*(CN282*100)^2</f>
        <v>0.95572880770911572</v>
      </c>
      <c r="DM282" s="30">
        <f t="shared" si="338"/>
        <v>0.94785161617306568</v>
      </c>
      <c r="DN282">
        <f>DK282*8314.4*(GERC_A_PARA!F282+273)/('Config sheet'!$N$28*GERC_A_PARA!CM282*10^5)</f>
        <v>4.0313760165931599E-2</v>
      </c>
      <c r="DO282">
        <f>DL282*(8314.4/'Config sheet'!$N$28)*((GERC_A_PARA!G282+273)/(GERC_A_PARA!CN282*10^5))</f>
        <v>2.6713677702013137E-2</v>
      </c>
      <c r="DP282" s="30">
        <f t="shared" si="339"/>
        <v>1601.1009479696593</v>
      </c>
      <c r="DQ282" s="30">
        <f t="shared" si="317"/>
        <v>39715.991298740708</v>
      </c>
      <c r="DR282" s="30">
        <f t="shared" si="318"/>
        <v>1043.4711575229762</v>
      </c>
      <c r="DS282" s="30">
        <f t="shared" si="319"/>
        <v>39061.30668950687</v>
      </c>
      <c r="DT282" s="19">
        <f>(Coeff_Summary!$B$5+Coeff_Summary!$D$5*(F282)+Coeff_Summary!$E$5*CM282*100+Coeff_Summary!$F$5*(F282)^2+Coeff_Summary!$G$5*(F282)*CM282*100+Coeff_Summary!$H$5*(CM282*100)^2+Coeff_Summary!$B$3+Coeff_Summary!$D$3*(G282)+Coeff_Summary!$E$3*CN282*100+Coeff_Summary!$F$3*(G282)^2+Coeff_Summary!$G$3*(G282)*CN282*100+Coeff_Summary!$H$3*(CN282*100)^2)/2</f>
        <v>1.4136506328289444</v>
      </c>
      <c r="DU282" s="30">
        <f t="shared" si="340"/>
        <v>3.4174990212417411</v>
      </c>
      <c r="DV282" s="30">
        <f>DM282*(8314.4/'Config sheet'!$N$28)*(273+F282)*DU282*((CO282^(1/DU282))-1)</f>
        <v>92133.172709124075</v>
      </c>
      <c r="DW282" s="30">
        <f t="shared" si="320"/>
        <v>350.65013981783352</v>
      </c>
      <c r="DX282" s="30">
        <f t="shared" si="321"/>
        <v>348.09000000000003</v>
      </c>
      <c r="DY282" s="30">
        <f t="shared" si="322"/>
        <v>104.78888854813601</v>
      </c>
      <c r="DZ282" s="30">
        <f t="shared" si="323"/>
        <v>969.98205321276032</v>
      </c>
      <c r="EA282" s="65">
        <f>Coeff_Summary!$B$9+Coeff_Summary!$D$9*(DW282-273)+Coeff_Summary!$E$9*CN282*100+Coeff_Summary!$F$9*(DW282-273)^2+Coeff_Summary!$G$9*(DW282-273)*CN282*100+Coeff_Summary!$H$9*(CN282*100)^2</f>
        <v>0.95756830079471877</v>
      </c>
      <c r="EB282" s="30">
        <f>EA282*(8314.4/'Config sheet'!$C$28)*(DW282/(CM282*10^5))</f>
        <v>4.8876948267126658E-2</v>
      </c>
      <c r="EC282" s="30">
        <f t="shared" si="324"/>
        <v>1.2124135299200307</v>
      </c>
      <c r="ED282" s="30">
        <f t="shared" si="325"/>
        <v>1.0167604380067938</v>
      </c>
      <c r="EE282" s="30">
        <f>('Config sheet'!$N$132*(CN282-CM282) - 'Config sheet'!$N$133*GERC_A_PARA!CN282)*10^5</f>
        <v>103163.67283975247</v>
      </c>
      <c r="EF282" s="30">
        <f>('Config sheet'!$N$132*(CN282-CM282) + 'Config sheet'!$N$133*CM282)*10^5</f>
        <v>144253.71148571654</v>
      </c>
      <c r="EG282" s="30">
        <f>'Config sheet'!$N$148</f>
        <v>386976</v>
      </c>
      <c r="EH282" s="30">
        <f t="shared" si="326"/>
        <v>2369.7269354538284</v>
      </c>
      <c r="EI282" s="30">
        <f>'Config sheet'!$E$127+'Config sheet'!$P$127</f>
        <v>3308.2</v>
      </c>
      <c r="EJ282" s="30"/>
      <c r="EK282" s="63">
        <f t="shared" si="327"/>
        <v>52824.476001224182</v>
      </c>
      <c r="EL282" s="63">
        <f t="shared" si="348"/>
        <v>52193.286448050661</v>
      </c>
      <c r="EM282" s="63">
        <f t="shared" si="349"/>
        <v>39715.991298740708</v>
      </c>
      <c r="EN282" s="63">
        <f t="shared" si="350"/>
        <v>39061.30668950687</v>
      </c>
      <c r="EO282" s="30">
        <f>BL282*(('Config sheet'!$D$8+273)/(C282+273))*(GERC_A_PARA!AI282/'Config sheet'!$D$7)*(1/GERC_A_PARA!BG282)*24*10^-3</f>
        <v>1833.3662758507026</v>
      </c>
      <c r="EP282" s="30">
        <f>BN282*(('Config sheet'!$D$8+273)/(D282+273))*(GERC_A_PARA!AJ282/'Config sheet'!$D$7)*(1/GERC_A_PARA!BH282)*24*10^-3</f>
        <v>1811.4597331254938</v>
      </c>
      <c r="EQ282" s="30">
        <f t="shared" si="341"/>
        <v>1822.4130044880981</v>
      </c>
      <c r="ER282" s="30">
        <f>DP282*(('Config sheet'!$D$8+273)/(F282+273))*(CM282/'Config sheet'!$D$7)*(1/DK282)*24*10^-3</f>
        <v>1378.4132767810845</v>
      </c>
      <c r="ES282" s="30">
        <f>DR282*(('Config sheet'!$D$8+273)/(G282+273))*(CN282/'Config sheet'!$D$7)*(1/DL282)*24*10^-3</f>
        <v>1355.691296843981</v>
      </c>
      <c r="ET282" s="30">
        <f t="shared" si="342"/>
        <v>1367.0522868125327</v>
      </c>
      <c r="EU282">
        <f t="shared" si="343"/>
        <v>1.0120933092381861</v>
      </c>
      <c r="EV282">
        <f t="shared" si="344"/>
        <v>1.0167604380067938</v>
      </c>
      <c r="EW282" s="30">
        <f t="shared" si="345"/>
        <v>0.76807226396754447</v>
      </c>
      <c r="EX282" s="30">
        <f>'Config sheet'!$C$123/('Config sheet'!$F$17*10^-3)</f>
        <v>1.2841244171864261</v>
      </c>
      <c r="EY282" s="30">
        <f t="shared" si="346"/>
        <v>0.70954276041218933</v>
      </c>
      <c r="EZ282" s="30">
        <f>'Config sheet'!$N$123/('Config sheet'!$Q$17*10^-3)</f>
        <v>1.4616189626248377</v>
      </c>
      <c r="FA282" s="1" t="s">
        <v>689</v>
      </c>
      <c r="FB282" s="30">
        <f t="shared" si="347"/>
        <v>-2.5601398178334875</v>
      </c>
      <c r="FC282" s="30"/>
    </row>
    <row r="283" spans="1:159" x14ac:dyDescent="0.25">
      <c r="A283" s="1">
        <v>43493</v>
      </c>
      <c r="B283" s="29">
        <v>0.83472222222222225</v>
      </c>
      <c r="C283">
        <v>23.39</v>
      </c>
      <c r="D283">
        <v>75.38</v>
      </c>
      <c r="E283">
        <v>20.73</v>
      </c>
      <c r="F283">
        <v>20.68</v>
      </c>
      <c r="G283">
        <v>74.75</v>
      </c>
      <c r="H283">
        <v>66.06</v>
      </c>
      <c r="I283">
        <v>71.19</v>
      </c>
      <c r="J283">
        <v>71.63</v>
      </c>
      <c r="K283">
        <v>71.7</v>
      </c>
      <c r="L283">
        <v>69.12</v>
      </c>
      <c r="M283">
        <v>21.64</v>
      </c>
      <c r="N283">
        <v>34.130000000000003</v>
      </c>
      <c r="O283">
        <v>33.64</v>
      </c>
      <c r="P283">
        <v>33.58</v>
      </c>
      <c r="Q283">
        <v>61.93</v>
      </c>
      <c r="R283">
        <v>3.73</v>
      </c>
      <c r="S283">
        <v>64.06</v>
      </c>
      <c r="T283">
        <v>74.78</v>
      </c>
      <c r="U283">
        <v>71.47</v>
      </c>
      <c r="V283">
        <v>71.47</v>
      </c>
      <c r="W283">
        <v>2.94</v>
      </c>
      <c r="X283">
        <v>2.4</v>
      </c>
      <c r="Y283">
        <v>3.42</v>
      </c>
      <c r="Z283">
        <v>3.5</v>
      </c>
      <c r="AA283">
        <v>4.6500000000000004</v>
      </c>
      <c r="AB283">
        <v>4.32</v>
      </c>
      <c r="AC283">
        <v>3.69</v>
      </c>
      <c r="AD283">
        <v>1.87</v>
      </c>
      <c r="AE283">
        <v>1.47</v>
      </c>
      <c r="AF283">
        <v>2.0299999999999998</v>
      </c>
      <c r="AH283" s="4" t="str">
        <f t="shared" ref="AH283:AH346" si="351">IF(AND(N283&gt;M283,Q283&gt;P283,P283&gt;M283,Q283&gt;N283),"ON","OFF")</f>
        <v>ON</v>
      </c>
      <c r="AI283" s="31">
        <f>M283+'Config sheet'!$D$9-'Config sheet'!$C$139</f>
        <v>22.5989</v>
      </c>
      <c r="AJ283" s="31">
        <f>N283+'Config sheet'!$D$9+'Config sheet'!$C$140</f>
        <v>35.488900000000001</v>
      </c>
      <c r="AK283" s="25">
        <f t="shared" si="282"/>
        <v>1.570381744244189</v>
      </c>
      <c r="AL283" s="46">
        <f>'Config sheet'!$C$47</f>
        <v>3546.9708798579968</v>
      </c>
      <c r="AM283" s="4">
        <f>'Config sheet'!$C$42</f>
        <v>1817.9423322060413</v>
      </c>
      <c r="AN283" s="25">
        <f>'Config sheet'!$C$46</f>
        <v>1729.0285476519553</v>
      </c>
      <c r="AO283" s="25">
        <f t="shared" si="283"/>
        <v>1.5578774403993763</v>
      </c>
      <c r="AP283" s="25">
        <f>'Config sheet'!$C$50/100*GERC_A_PARA!AM283</f>
        <v>351.771841281869</v>
      </c>
      <c r="AQ283" s="25">
        <f t="shared" si="284"/>
        <v>351.771841281869</v>
      </c>
      <c r="AR283" s="25">
        <f t="shared" si="285"/>
        <v>469.9770402032521</v>
      </c>
      <c r="AS283" s="27">
        <f t="shared" si="286"/>
        <v>2169.7141734879106</v>
      </c>
      <c r="AT283" s="25">
        <f t="shared" si="287"/>
        <v>1624.0034822405978</v>
      </c>
      <c r="AU283" s="25">
        <f>'Config sheet'!$C$51/100*GERC_A_PARA!AN283</f>
        <v>266.0974934836359</v>
      </c>
      <c r="AV283" s="25">
        <f t="shared" si="288"/>
        <v>266.0974934836359</v>
      </c>
      <c r="AW283" s="25">
        <f t="shared" si="289"/>
        <v>355.51371007190733</v>
      </c>
      <c r="AX283" s="27">
        <f t="shared" si="290"/>
        <v>1995.1260411355911</v>
      </c>
      <c r="AY283" s="25">
        <f t="shared" si="291"/>
        <v>1493.3264841536748</v>
      </c>
      <c r="AZ283" s="31">
        <f t="shared" si="328"/>
        <v>93.497857614771362</v>
      </c>
      <c r="BA283" s="31">
        <f t="shared" si="329"/>
        <v>94.828528614539067</v>
      </c>
      <c r="BB283" s="31">
        <f t="shared" si="330"/>
        <v>69.98195808636558</v>
      </c>
      <c r="BC283" s="31">
        <f t="shared" si="331"/>
        <v>70.977948417140539</v>
      </c>
      <c r="BD283" s="25">
        <f t="shared" si="292"/>
        <v>94.163193114655215</v>
      </c>
      <c r="BE283">
        <f>'Config sheet'!$D$59</f>
        <v>82.44</v>
      </c>
      <c r="BF283" s="30">
        <f t="shared" si="332"/>
        <v>82.321573183204123</v>
      </c>
      <c r="BG283" s="19">
        <f>Coeff_Summary!$B$10+Coeff_Summary!$D$10*(C283)+Coeff_Summary!$E$10*AI283*100+Coeff_Summary!$F$10*(C283)^2+Coeff_Summary!$G$10*(C283)*AI283*100+Coeff_Summary!$H$10*(AI283*100)^2</f>
        <v>0.96065641494807053</v>
      </c>
      <c r="BH283" s="19">
        <f>Coeff_Summary!$B$8+Coeff_Summary!$D$8*(D283)+Coeff_Summary!$E$8*AJ283*100+Coeff_Summary!$F$8*(D283)^2+Coeff_Summary!$G$8*(D283)*AJ283*100+Coeff_Summary!$H$8*(AJ283*100)^2</f>
        <v>0.97217406709148346</v>
      </c>
      <c r="BI283" s="30">
        <f t="shared" si="333"/>
        <v>0.96641524101977705</v>
      </c>
      <c r="BJ283" s="30">
        <f>BG283*8314.4*(GERC_A_PARA!C283+273)/('Config sheet'!$C$28*AI283*10^5)</f>
        <v>6.3968684277828813E-2</v>
      </c>
      <c r="BK283">
        <f>BH283*(8314.4/'Config sheet'!$C$28)*(BT283/(AJ283*10^5))</f>
        <v>4.8453794506599555E-2</v>
      </c>
      <c r="BL283" s="30">
        <f t="shared" si="334"/>
        <v>3339.9410393212706</v>
      </c>
      <c r="BM283" s="30">
        <f t="shared" si="293"/>
        <v>52212.126558914948</v>
      </c>
      <c r="BN283" s="30">
        <f t="shared" si="294"/>
        <v>2499.9034179772102</v>
      </c>
      <c r="BO283" s="30">
        <f t="shared" si="295"/>
        <v>51593.553062943618</v>
      </c>
      <c r="BP283" s="19">
        <f>(Coeff_Summary!$B$4+Coeff_Summary!$D$4*(C283)+Coeff_Summary!$E$4*AI283*100+Coeff_Summary!$F$4*(C283)^2+Coeff_Summary!$G$4*(C283)*AI283*100+Coeff_Summary!$H$4*(AI283*100)^2+Coeff_Summary!$B$2+Coeff_Summary!$D$2*(D283)+Coeff_Summary!$E$2*AJ283*100+Coeff_Summary!$F$2*(D283)^2+Coeff_Summary!$G$2*(D283)*AJ283*100+Coeff_Summary!$H$2*(AJ283*100)^2)/2</f>
        <v>1.3625443650262592</v>
      </c>
      <c r="BQ283" s="30">
        <f t="shared" si="335"/>
        <v>3.7582831136475385</v>
      </c>
      <c r="BR283" s="30">
        <f>BI283*(8314.4/'Config sheet'!$C$28)*(273+C283)*BQ283*((AK283^(1/BQ283))-1)</f>
        <v>69738.262343274153</v>
      </c>
      <c r="BS283" s="30">
        <f t="shared" si="296"/>
        <v>334.20767055468241</v>
      </c>
      <c r="BT283" s="30">
        <f t="shared" si="297"/>
        <v>348.38</v>
      </c>
      <c r="BU283" s="52">
        <f t="shared" si="298"/>
        <v>72.74027804324372</v>
      </c>
      <c r="BV283" s="30">
        <f t="shared" si="299"/>
        <v>1390.4809601043783</v>
      </c>
      <c r="BW283" s="65">
        <f>Coeff_Summary!$B$8+Coeff_Summary!$D$8*(BS283-273)+Coeff_Summary!$E$8*AJ283*100+Coeff_Summary!$F$8*(BS283-273)^2+Coeff_Summary!$G$8*(BS283-273)*AJ283*100+Coeff_Summary!$H$8*(AJ283*100)^2</f>
        <v>0.96552872410566792</v>
      </c>
      <c r="BX283" s="30">
        <f>BW283*(8314.4/'Config sheet'!$C$28)*(BS283/(AI283*10^5))</f>
        <v>7.2496559403299979E-2</v>
      </c>
      <c r="BY283" s="30">
        <f t="shared" si="300"/>
        <v>1.1333132801111385</v>
      </c>
      <c r="BZ283" s="30">
        <f t="shared" si="301"/>
        <v>1.0119893564069269</v>
      </c>
      <c r="CA283" s="30">
        <f>('Config sheet'!$C$132*(AJ283-AI283) - 'Config sheet'!$C$133*GERC_A_PARA!AJ283)*10^5</f>
        <v>95518.011191476515</v>
      </c>
      <c r="CB283" s="30">
        <f>('Config sheet'!$C$132*(AJ283-AI283) + 'Config sheet'!$C$133*AI283)*10^5</f>
        <v>119846.65730176571</v>
      </c>
      <c r="CC283" s="30">
        <f>'Config sheet'!$C$148</f>
        <v>386976</v>
      </c>
      <c r="CD283" s="30">
        <f t="shared" si="336"/>
        <v>14.172329445317587</v>
      </c>
      <c r="CE283" s="30"/>
      <c r="CF283" s="30"/>
      <c r="CG283" s="30"/>
      <c r="CH283" s="30"/>
      <c r="CI283" s="30"/>
      <c r="CJ283" s="30"/>
      <c r="CK283" s="30"/>
      <c r="CL283" s="30"/>
      <c r="CM283" s="46">
        <f>P283+'Config sheet'!$O$9-'Config sheet'!$C$139</f>
        <v>34.538899999999998</v>
      </c>
      <c r="CN283" s="46">
        <f>Q283+'Config sheet'!$O$9+'Config sheet'!C$140</f>
        <v>63.288899999999998</v>
      </c>
      <c r="CO283" s="27">
        <f t="shared" si="302"/>
        <v>1.8323947780618375</v>
      </c>
      <c r="CP283" s="46">
        <f>'Config sheet'!$N$47</f>
        <v>1852.7346826837274</v>
      </c>
      <c r="CQ283" s="27">
        <f>'Config sheet'!$N$42</f>
        <v>970.82423361890676</v>
      </c>
      <c r="CR283" s="27">
        <f>'Config sheet'!$N$46</f>
        <v>881.91044906482068</v>
      </c>
      <c r="CS283" s="27">
        <f t="shared" si="303"/>
        <v>1.3870390107845487</v>
      </c>
      <c r="CT283" s="27">
        <f>'Config sheet'!$N$50/100*GERC_A_PARA!CQ283</f>
        <v>274.64617569078871</v>
      </c>
      <c r="CU283" s="27">
        <f t="shared" si="304"/>
        <v>274.64617569078871</v>
      </c>
      <c r="CV283" s="27">
        <f t="shared" si="305"/>
        <v>425.01067107527155</v>
      </c>
      <c r="CW283" s="27">
        <f t="shared" si="306"/>
        <v>1245.4704093096955</v>
      </c>
      <c r="CX283" s="27">
        <f t="shared" si="307"/>
        <v>804.83552092358627</v>
      </c>
      <c r="CY283" s="27">
        <f>'Config sheet'!$N$51/100*GERC_A_PARA!CR283</f>
        <v>198.78261521921058</v>
      </c>
      <c r="CZ283" s="27">
        <f t="shared" si="308"/>
        <v>198.78261521921058</v>
      </c>
      <c r="DA283" s="27">
        <f t="shared" si="309"/>
        <v>307.61299508328705</v>
      </c>
      <c r="DB283" s="27">
        <f t="shared" si="310"/>
        <v>1080.6930642840312</v>
      </c>
      <c r="DC283" s="27">
        <f t="shared" si="311"/>
        <v>698.35474118861032</v>
      </c>
      <c r="DD283" s="50">
        <f t="shared" si="312"/>
        <v>84.51166646057294</v>
      </c>
      <c r="DE283" s="50">
        <f t="shared" si="313"/>
        <v>87.659701732814199</v>
      </c>
      <c r="DF283" s="50">
        <f t="shared" si="314"/>
        <v>54.612289935988692</v>
      </c>
      <c r="DG283" s="50">
        <f t="shared" si="315"/>
        <v>56.646582030992704</v>
      </c>
      <c r="DH283" s="27">
        <f t="shared" si="316"/>
        <v>86.085684096693569</v>
      </c>
      <c r="DI283">
        <f>'Config sheet'!$N$59</f>
        <v>71.978923438716066</v>
      </c>
      <c r="DJ283" s="21">
        <f t="shared" si="337"/>
        <v>70.857560040092125</v>
      </c>
      <c r="DK283" s="19">
        <f>Coeff_Summary!$B$11+Coeff_Summary!$D$11*(F283)+Coeff_Summary!$E$11*CM283*100+Coeff_Summary!$F$11*(F283)^2+Coeff_Summary!$G$11*(F283)*CM283*100+Coeff_Summary!$H$11*(CM283*100)^2</f>
        <v>0.93969927228412409</v>
      </c>
      <c r="DL283" s="19">
        <f>Coeff_Summary!$B$9+Coeff_Summary!$D$9*(G283)+Coeff_Summary!$E$9*CN283*100+Coeff_Summary!$F$9*(G283)^2+Coeff_Summary!$G$9*(G283)*CN283*100+Coeff_Summary!$H$9*(CN283*100)^2</f>
        <v>0.9554493670308245</v>
      </c>
      <c r="DM283" s="30">
        <f t="shared" si="338"/>
        <v>0.9475743196574743</v>
      </c>
      <c r="DN283">
        <f>DK283*8314.4*(GERC_A_PARA!F283+273)/('Config sheet'!$N$28*GERC_A_PARA!CM283*10^5)</f>
        <v>4.0567462621127433E-2</v>
      </c>
      <c r="DO283">
        <f>DL283*(8314.4/'Config sheet'!$N$28)*((GERC_A_PARA!G283+273)/(GERC_A_PARA!CN283*10^5))</f>
        <v>2.6654488504916817E-2</v>
      </c>
      <c r="DP283" s="30">
        <f t="shared" si="339"/>
        <v>1594.9393260849915</v>
      </c>
      <c r="DQ283" s="30">
        <f t="shared" si="317"/>
        <v>39315.728000556563</v>
      </c>
      <c r="DR283" s="30">
        <f t="shared" si="318"/>
        <v>1030.6658542474736</v>
      </c>
      <c r="DS283" s="30">
        <f t="shared" si="319"/>
        <v>38667.628307980922</v>
      </c>
      <c r="DT283" s="19">
        <f>(Coeff_Summary!$B$5+Coeff_Summary!$D$5*(F283)+Coeff_Summary!$E$5*CM283*100+Coeff_Summary!$F$5*(F283)^2+Coeff_Summary!$G$5*(F283)*CM283*100+Coeff_Summary!$H$5*(CM283*100)^2+Coeff_Summary!$B$3+Coeff_Summary!$D$3*(G283)+Coeff_Summary!$E$3*CN283*100+Coeff_Summary!$F$3*(G283)^2+Coeff_Summary!$G$3*(G283)*CN283*100+Coeff_Summary!$H$3*(CN283*100)^2)/2</f>
        <v>1.4142313583407262</v>
      </c>
      <c r="DU283" s="30">
        <f t="shared" si="340"/>
        <v>3.4141098443287086</v>
      </c>
      <c r="DV283" s="30">
        <f>DM283*(8314.4/'Config sheet'!$N$28)*(273+F283)*DU283*((CO283^(1/DU283))-1)</f>
        <v>93627.257247248155</v>
      </c>
      <c r="DW283" s="30">
        <f t="shared" si="320"/>
        <v>350.68178351066194</v>
      </c>
      <c r="DX283" s="30">
        <f t="shared" si="321"/>
        <v>347.75</v>
      </c>
      <c r="DY283" s="30">
        <f t="shared" si="322"/>
        <v>105.4221999457406</v>
      </c>
      <c r="DZ283" s="30">
        <f t="shared" si="323"/>
        <v>969.91582978451322</v>
      </c>
      <c r="EA283" s="65">
        <f>Coeff_Summary!$B$9+Coeff_Summary!$D$9*(DW283-273)+Coeff_Summary!$E$9*CN283*100+Coeff_Summary!$F$9*(DW283-273)^2+Coeff_Summary!$G$9*(DW283-273)*CN283*100+Coeff_Summary!$H$9*(CN283*100)^2</f>
        <v>0.95756171052538797</v>
      </c>
      <c r="EB283" s="30">
        <f>EA283*(8314.4/'Config sheet'!$C$28)*(DW283/(CM283*10^5))</f>
        <v>4.9362206118198221E-2</v>
      </c>
      <c r="EC283" s="30">
        <f t="shared" si="324"/>
        <v>1.2167930387761177</v>
      </c>
      <c r="ED283" s="30">
        <f t="shared" si="325"/>
        <v>1.0167607821047011</v>
      </c>
      <c r="EE283" s="30">
        <f>('Config sheet'!$N$132*(CN283-CM283) - 'Config sheet'!$N$133*GERC_A_PARA!CN283)*10^5</f>
        <v>104967.75731525301</v>
      </c>
      <c r="EF283" s="30">
        <f>('Config sheet'!$N$132*(CN283-CM283) + 'Config sheet'!$N$133*CM283)*10^5</f>
        <v>145940.52484902344</v>
      </c>
      <c r="EG283" s="30">
        <f>'Config sheet'!$N$148</f>
        <v>386976</v>
      </c>
      <c r="EH283" s="30">
        <f t="shared" si="326"/>
        <v>2360.3967898888914</v>
      </c>
      <c r="EI283" s="30">
        <f>'Config sheet'!$E$127+'Config sheet'!$P$127</f>
        <v>3308.2</v>
      </c>
      <c r="EJ283" s="30"/>
      <c r="EK283" s="63">
        <f t="shared" si="327"/>
        <v>52212.126558914948</v>
      </c>
      <c r="EL283" s="63">
        <f t="shared" si="348"/>
        <v>51593.553062943618</v>
      </c>
      <c r="EM283" s="63">
        <f t="shared" si="349"/>
        <v>39315.728000556563</v>
      </c>
      <c r="EN283" s="63">
        <f t="shared" si="350"/>
        <v>38667.628307980922</v>
      </c>
      <c r="EO283" s="30">
        <f>BL283*(('Config sheet'!$D$8+273)/(C283+273))*(GERC_A_PARA!AI283/'Config sheet'!$D$7)*(1/GERC_A_PARA!BG283)*24*10^-3</f>
        <v>1812.1136122835389</v>
      </c>
      <c r="EP283" s="30">
        <f>BN283*(('Config sheet'!$D$8+273)/(D283+273))*(GERC_A_PARA!AJ283/'Config sheet'!$D$7)*(1/GERC_A_PARA!BH283)*24*10^-3</f>
        <v>1790.6449319955873</v>
      </c>
      <c r="EQ283" s="30">
        <f t="shared" si="341"/>
        <v>1801.379272139563</v>
      </c>
      <c r="ER283" s="30">
        <f>DP283*(('Config sheet'!$D$8+273)/(F283+273))*(CM283/'Config sheet'!$D$7)*(1/DK283)*24*10^-3</f>
        <v>1364.5214355759849</v>
      </c>
      <c r="ES283" s="30">
        <f>DR283*(('Config sheet'!$D$8+273)/(G283+273))*(CN283/'Config sheet'!$D$7)*(1/DL283)*24*10^-3</f>
        <v>1342.0279967441481</v>
      </c>
      <c r="ET283" s="30">
        <f t="shared" si="342"/>
        <v>1353.2747161600664</v>
      </c>
      <c r="EU283">
        <f t="shared" si="343"/>
        <v>1.0119893564069264</v>
      </c>
      <c r="EV283">
        <f t="shared" si="344"/>
        <v>1.0167607821047009</v>
      </c>
      <c r="EW283" s="30">
        <f t="shared" si="345"/>
        <v>0.77189794598494188</v>
      </c>
      <c r="EX283" s="30">
        <f>'Config sheet'!$C$123/('Config sheet'!$F$17*10^-3)</f>
        <v>1.2841244171864261</v>
      </c>
      <c r="EY283" s="30">
        <f t="shared" si="346"/>
        <v>0.71671761705314441</v>
      </c>
      <c r="EZ283" s="30">
        <f>'Config sheet'!$N$123/('Config sheet'!$Q$17*10^-3)</f>
        <v>1.4616189626248377</v>
      </c>
      <c r="FA283" s="1" t="s">
        <v>690</v>
      </c>
      <c r="FB283" s="30">
        <f t="shared" si="347"/>
        <v>-2.9317835106619441</v>
      </c>
      <c r="FC283" s="30"/>
    </row>
    <row r="284" spans="1:159" x14ac:dyDescent="0.25">
      <c r="A284" s="1">
        <v>43493</v>
      </c>
      <c r="B284" s="2">
        <v>0.87638888888888899</v>
      </c>
      <c r="C284">
        <v>22.94</v>
      </c>
      <c r="D284">
        <v>74.62</v>
      </c>
      <c r="E284">
        <v>18.329999999999998</v>
      </c>
      <c r="F284">
        <v>18.3</v>
      </c>
      <c r="G284">
        <v>73.03</v>
      </c>
      <c r="H284">
        <v>66.41</v>
      </c>
      <c r="I284">
        <v>71.55</v>
      </c>
      <c r="J284">
        <v>71.92</v>
      </c>
      <c r="K284">
        <v>72.02</v>
      </c>
      <c r="L284">
        <v>69.44</v>
      </c>
      <c r="M284">
        <v>21.49</v>
      </c>
      <c r="N284">
        <v>33.79</v>
      </c>
      <c r="O284">
        <v>33.32</v>
      </c>
      <c r="P284">
        <v>33.25</v>
      </c>
      <c r="Q284">
        <v>61.94</v>
      </c>
      <c r="R284">
        <v>3.72</v>
      </c>
      <c r="S284">
        <v>65.180000000000007</v>
      </c>
      <c r="T284">
        <v>74.459999999999994</v>
      </c>
      <c r="U284">
        <v>71.67</v>
      </c>
      <c r="V284">
        <v>71.67</v>
      </c>
      <c r="W284">
        <v>2.92</v>
      </c>
      <c r="X284">
        <v>2.39</v>
      </c>
      <c r="Y284">
        <v>3.5</v>
      </c>
      <c r="Z284">
        <v>3.42</v>
      </c>
      <c r="AA284">
        <v>4.62</v>
      </c>
      <c r="AB284">
        <v>4.2699999999999996</v>
      </c>
      <c r="AC284">
        <v>3.76</v>
      </c>
      <c r="AD284">
        <v>1.71</v>
      </c>
      <c r="AE284">
        <v>1.74</v>
      </c>
      <c r="AF284">
        <v>2.1</v>
      </c>
      <c r="AH284" s="4" t="str">
        <f t="shared" si="351"/>
        <v>ON</v>
      </c>
      <c r="AI284" s="31">
        <f>M284+'Config sheet'!$D$9-'Config sheet'!$C$139</f>
        <v>22.448899999999998</v>
      </c>
      <c r="AJ284" s="31">
        <f>N284+'Config sheet'!$D$9+'Config sheet'!$C$140</f>
        <v>35.148899999999998</v>
      </c>
      <c r="AK284" s="25">
        <f t="shared" si="282"/>
        <v>1.5657292784947148</v>
      </c>
      <c r="AL284" s="46">
        <f>'Config sheet'!$C$47</f>
        <v>3546.9708798579968</v>
      </c>
      <c r="AM284" s="4">
        <f>'Config sheet'!$C$42</f>
        <v>1817.9423322060413</v>
      </c>
      <c r="AN284" s="25">
        <f>'Config sheet'!$C$46</f>
        <v>1729.0285476519553</v>
      </c>
      <c r="AO284" s="25">
        <f t="shared" si="283"/>
        <v>1.5600349077637017</v>
      </c>
      <c r="AP284" s="25">
        <f>'Config sheet'!$C$50/100*GERC_A_PARA!AM284</f>
        <v>351.771841281869</v>
      </c>
      <c r="AQ284" s="25">
        <f t="shared" si="284"/>
        <v>351.771841281869</v>
      </c>
      <c r="AR284" s="25">
        <f t="shared" si="285"/>
        <v>468.89614153457978</v>
      </c>
      <c r="AS284" s="27">
        <f t="shared" si="286"/>
        <v>2169.7141734879106</v>
      </c>
      <c r="AT284" s="25">
        <f t="shared" si="287"/>
        <v>1627.7471325852737</v>
      </c>
      <c r="AU284" s="25">
        <f>'Config sheet'!$C$51/100*GERC_A_PARA!AN284</f>
        <v>266.0974934836359</v>
      </c>
      <c r="AV284" s="25">
        <f t="shared" si="288"/>
        <v>266.0974934836359</v>
      </c>
      <c r="AW284" s="25">
        <f t="shared" si="289"/>
        <v>354.6960652445232</v>
      </c>
      <c r="AX284" s="27">
        <f t="shared" si="290"/>
        <v>1995.1260411355911</v>
      </c>
      <c r="AY284" s="25">
        <f t="shared" si="291"/>
        <v>1496.7688980821242</v>
      </c>
      <c r="AZ284" s="31">
        <f t="shared" si="328"/>
        <v>93.55731487309707</v>
      </c>
      <c r="BA284" s="31">
        <f t="shared" si="329"/>
        <v>94.875817875812089</v>
      </c>
      <c r="BB284" s="31">
        <f t="shared" si="330"/>
        <v>70.187885979586099</v>
      </c>
      <c r="BC284" s="31">
        <f t="shared" si="331"/>
        <v>71.17704367980258</v>
      </c>
      <c r="BD284" s="25">
        <f t="shared" si="292"/>
        <v>94.216566374454572</v>
      </c>
      <c r="BE284">
        <f>'Config sheet'!$D$59</f>
        <v>82.44</v>
      </c>
      <c r="BF284" s="30">
        <f t="shared" si="332"/>
        <v>82.449515602074456</v>
      </c>
      <c r="BG284" s="19">
        <f>Coeff_Summary!$B$10+Coeff_Summary!$D$10*(C284)+Coeff_Summary!$E$10*AI284*100+Coeff_Summary!$F$10*(C284)^2+Coeff_Summary!$G$10*(C284)*AI284*100+Coeff_Summary!$H$10*(AI284*100)^2</f>
        <v>0.96065345393748725</v>
      </c>
      <c r="BH284" s="19">
        <f>Coeff_Summary!$B$8+Coeff_Summary!$D$8*(D284)+Coeff_Summary!$E$8*AJ284*100+Coeff_Summary!$F$8*(D284)^2+Coeff_Summary!$G$8*(D284)*AJ284*100+Coeff_Summary!$H$8*(AJ284*100)^2</f>
        <v>0.97207634323379166</v>
      </c>
      <c r="BI284" s="30">
        <f t="shared" si="333"/>
        <v>0.96636489858563945</v>
      </c>
      <c r="BJ284" s="30">
        <f>BG284*8314.4*(GERC_A_PARA!C284+273)/('Config sheet'!$C$28*AI284*10^5)</f>
        <v>6.4298144049029352E-2</v>
      </c>
      <c r="BK284">
        <f>BH284*(8314.4/'Config sheet'!$C$28)*(BT284/(AJ284*10^5))</f>
        <v>4.881086182939632E-2</v>
      </c>
      <c r="BL284" s="30">
        <f t="shared" si="334"/>
        <v>3341.8341733039852</v>
      </c>
      <c r="BM284" s="30">
        <f t="shared" si="293"/>
        <v>51974.037862675039</v>
      </c>
      <c r="BN284" s="30">
        <f t="shared" si="294"/>
        <v>2507.0864446751284</v>
      </c>
      <c r="BO284" s="30">
        <f t="shared" si="295"/>
        <v>51363.28986441368</v>
      </c>
      <c r="BP284" s="19">
        <f>(Coeff_Summary!$B$4+Coeff_Summary!$D$4*(C284)+Coeff_Summary!$E$4*AI284*100+Coeff_Summary!$F$4*(C284)^2+Coeff_Summary!$G$4*(C284)*AI284*100+Coeff_Summary!$H$4*(AI284*100)^2+Coeff_Summary!$B$2+Coeff_Summary!$D$2*(D284)+Coeff_Summary!$E$2*AJ284*100+Coeff_Summary!$F$2*(D284)^2+Coeff_Summary!$G$2*(D284)*AJ284*100+Coeff_Summary!$H$2*(AJ284*100)^2)/2</f>
        <v>1.3626413742625285</v>
      </c>
      <c r="BQ284" s="30">
        <f t="shared" si="335"/>
        <v>3.7575452526166133</v>
      </c>
      <c r="BR284" s="30">
        <f>BI284*(8314.4/'Config sheet'!$C$28)*(273+C284)*BQ284*((AK284^(1/BQ284))-1)</f>
        <v>69143.987656456156</v>
      </c>
      <c r="BS284" s="30">
        <f t="shared" si="296"/>
        <v>333.44472381475663</v>
      </c>
      <c r="BT284" s="30">
        <f t="shared" si="297"/>
        <v>347.62</v>
      </c>
      <c r="BU284" s="52">
        <f t="shared" si="298"/>
        <v>72.571060013073961</v>
      </c>
      <c r="BV284" s="30">
        <f t="shared" si="299"/>
        <v>1375.5453512221789</v>
      </c>
      <c r="BW284" s="65">
        <f>Coeff_Summary!$B$8+Coeff_Summary!$D$8*(BS284-273)+Coeff_Summary!$E$8*AJ284*100+Coeff_Summary!$F$8*(BS284-273)^2+Coeff_Summary!$G$8*(BS284-273)*AJ284*100+Coeff_Summary!$H$8*(AJ284*100)^2</f>
        <v>0.96542793407361105</v>
      </c>
      <c r="BX284" s="30">
        <f>BW284*(8314.4/'Config sheet'!$C$28)*(BS284/(AI284*10^5))</f>
        <v>7.2806764198863866E-2</v>
      </c>
      <c r="BY284" s="30">
        <f t="shared" si="300"/>
        <v>1.1323307270478356</v>
      </c>
      <c r="BZ284" s="30">
        <f t="shared" si="301"/>
        <v>1.0118907492077236</v>
      </c>
      <c r="CA284" s="30">
        <f>('Config sheet'!$C$132*(AJ284-AI284) - 'Config sheet'!$C$133*GERC_A_PARA!AJ284)*10^5</f>
        <v>94033.374112329562</v>
      </c>
      <c r="CB284" s="30">
        <f>('Config sheet'!$C$132*(AJ284-AI284) + 'Config sheet'!$C$133*AI284)*10^5</f>
        <v>118156.79577627991</v>
      </c>
      <c r="CC284" s="30">
        <f>'Config sheet'!$C$148</f>
        <v>386976</v>
      </c>
      <c r="CD284" s="30">
        <f t="shared" si="336"/>
        <v>14.175276185243376</v>
      </c>
      <c r="CE284" s="30"/>
      <c r="CF284" s="30"/>
      <c r="CG284" s="30"/>
      <c r="CH284" s="30"/>
      <c r="CI284" s="30"/>
      <c r="CJ284" s="30"/>
      <c r="CK284" s="30"/>
      <c r="CL284" s="30"/>
      <c r="CM284" s="46">
        <f>P284+'Config sheet'!$O$9-'Config sheet'!$C$139</f>
        <v>34.2089</v>
      </c>
      <c r="CN284" s="46">
        <f>Q284+'Config sheet'!$O$9+'Config sheet'!C$140</f>
        <v>63.298899999999996</v>
      </c>
      <c r="CO284" s="27">
        <f t="shared" si="302"/>
        <v>1.8503635018957054</v>
      </c>
      <c r="CP284" s="46">
        <f>'Config sheet'!$N$47</f>
        <v>1852.7346826837274</v>
      </c>
      <c r="CQ284" s="27">
        <f>'Config sheet'!$N$42</f>
        <v>970.82423361890676</v>
      </c>
      <c r="CR284" s="27">
        <f>'Config sheet'!$N$46</f>
        <v>881.91044906482068</v>
      </c>
      <c r="CS284" s="27">
        <f t="shared" si="303"/>
        <v>1.3884652828913291</v>
      </c>
      <c r="CT284" s="27">
        <f>'Config sheet'!$N$50/100*GERC_A_PARA!CQ284</f>
        <v>274.64617569078871</v>
      </c>
      <c r="CU284" s="27">
        <f t="shared" si="304"/>
        <v>274.64617569078871</v>
      </c>
      <c r="CV284" s="27">
        <f t="shared" si="305"/>
        <v>427.81631382530441</v>
      </c>
      <c r="CW284" s="27">
        <f t="shared" si="306"/>
        <v>1245.4704093096955</v>
      </c>
      <c r="CX284" s="27">
        <f t="shared" si="307"/>
        <v>799.55736562357527</v>
      </c>
      <c r="CY284" s="27">
        <f>'Config sheet'!$N$51/100*GERC_A_PARA!CR284</f>
        <v>198.78261521921058</v>
      </c>
      <c r="CZ284" s="27">
        <f t="shared" si="308"/>
        <v>198.78261521921058</v>
      </c>
      <c r="DA284" s="27">
        <f t="shared" si="309"/>
        <v>309.64365508362965</v>
      </c>
      <c r="DB284" s="27">
        <f t="shared" si="310"/>
        <v>1080.6930642840312</v>
      </c>
      <c r="DC284" s="27">
        <f t="shared" si="311"/>
        <v>693.774892657245</v>
      </c>
      <c r="DD284" s="50">
        <f t="shared" si="312"/>
        <v>84.222670507147427</v>
      </c>
      <c r="DE284" s="50">
        <f t="shared" si="313"/>
        <v>87.429444794312573</v>
      </c>
      <c r="DF284" s="50">
        <f t="shared" si="314"/>
        <v>54.068612191116607</v>
      </c>
      <c r="DG284" s="50">
        <f t="shared" si="315"/>
        <v>56.127272101484358</v>
      </c>
      <c r="DH284" s="27">
        <f t="shared" si="316"/>
        <v>85.826057650730007</v>
      </c>
      <c r="DI284">
        <f>'Config sheet'!$N$59</f>
        <v>71.978923438716066</v>
      </c>
      <c r="DJ284" s="21">
        <f t="shared" si="337"/>
        <v>70.461999898515245</v>
      </c>
      <c r="DK284" s="19">
        <f>Coeff_Summary!$B$11+Coeff_Summary!$D$11*(F284)+Coeff_Summary!$E$11*CM284*100+Coeff_Summary!$F$11*(F284)^2+Coeff_Summary!$G$11*(F284)*CM284*100+Coeff_Summary!$H$11*(CM284*100)^2</f>
        <v>0.93816808553466757</v>
      </c>
      <c r="DL284" s="19">
        <f>Coeff_Summary!$B$9+Coeff_Summary!$D$9*(G284)+Coeff_Summary!$E$9*CN284*100+Coeff_Summary!$F$9*(G284)^2+Coeff_Summary!$G$9*(G284)*CN284*100+Coeff_Summary!$H$9*(CN284*100)^2</f>
        <v>0.9541688370514918</v>
      </c>
      <c r="DM284" s="30">
        <f t="shared" si="338"/>
        <v>0.94616846129307963</v>
      </c>
      <c r="DN284">
        <f>DK284*8314.4*(GERC_A_PARA!F284+273)/('Config sheet'!$N$28*GERC_A_PARA!CM284*10^5)</f>
        <v>4.0560669493521231E-2</v>
      </c>
      <c r="DO284">
        <f>DL284*(8314.4/'Config sheet'!$N$28)*((GERC_A_PARA!G284+273)/(GERC_A_PARA!CN284*10^5))</f>
        <v>2.6482922090896515E-2</v>
      </c>
      <c r="DP284" s="30">
        <f t="shared" si="339"/>
        <v>1590.1291368752054</v>
      </c>
      <c r="DQ284" s="30">
        <f t="shared" si="317"/>
        <v>39203.72017353405</v>
      </c>
      <c r="DR284" s="30">
        <f t="shared" si="318"/>
        <v>1020.818683589524</v>
      </c>
      <c r="DS284" s="30">
        <f t="shared" si="319"/>
        <v>38546.300898586625</v>
      </c>
      <c r="DT284" s="19">
        <f>(Coeff_Summary!$B$5+Coeff_Summary!$D$5*(F284)+Coeff_Summary!$E$5*CM284*100+Coeff_Summary!$F$5*(F284)^2+Coeff_Summary!$G$5*(F284)*CM284*100+Coeff_Summary!$H$5*(CM284*100)^2+Coeff_Summary!$B$3+Coeff_Summary!$D$3*(G284)+Coeff_Summary!$E$3*CN284*100+Coeff_Summary!$F$3*(G284)^2+Coeff_Summary!$G$3*(G284)*CN284*100+Coeff_Summary!$H$3*(CN284*100)^2)/2</f>
        <v>1.4173315971815674</v>
      </c>
      <c r="DU284" s="30">
        <f t="shared" si="340"/>
        <v>3.3961761025368333</v>
      </c>
      <c r="DV284" s="30">
        <f>DM284*(8314.4/'Config sheet'!$N$28)*(273+F284)*DU284*((CO284^(1/DU284))-1)</f>
        <v>94409.920183958922</v>
      </c>
      <c r="DW284" s="30">
        <f t="shared" si="320"/>
        <v>349.16765406360201</v>
      </c>
      <c r="DX284" s="30">
        <f t="shared" si="321"/>
        <v>346.03</v>
      </c>
      <c r="DY284" s="30">
        <f t="shared" si="322"/>
        <v>105.73296923735066</v>
      </c>
      <c r="DZ284" s="30">
        <f t="shared" si="323"/>
        <v>972.37096411481491</v>
      </c>
      <c r="EA284" s="65">
        <f>Coeff_Summary!$B$9+Coeff_Summary!$D$9*(DW284-273)+Coeff_Summary!$E$9*CN284*100+Coeff_Summary!$F$9*(DW284-273)^2+Coeff_Summary!$G$9*(DW284-273)*CN284*100+Coeff_Summary!$H$9*(CN284*100)^2</f>
        <v>0.95647546288339746</v>
      </c>
      <c r="EB284" s="30">
        <f>EA284*(8314.4/'Config sheet'!$C$28)*(DW284/(CM284*10^5))</f>
        <v>4.9566906299017763E-2</v>
      </c>
      <c r="EC284" s="30">
        <f t="shared" si="324"/>
        <v>1.222043593410979</v>
      </c>
      <c r="ED284" s="30">
        <f t="shared" si="325"/>
        <v>1.0170553142486243</v>
      </c>
      <c r="EE284" s="30">
        <f>('Config sheet'!$N$132*(CN284-CM284) - 'Config sheet'!$N$133*GERC_A_PARA!CN284)*10^5</f>
        <v>106518.40096085674</v>
      </c>
      <c r="EF284" s="30">
        <f>('Config sheet'!$N$132*(CN284-CM284) + 'Config sheet'!$N$133*CM284)*10^5</f>
        <v>147357.14436640588</v>
      </c>
      <c r="EG284" s="30">
        <f>'Config sheet'!$N$148</f>
        <v>386976</v>
      </c>
      <c r="EH284" s="30">
        <f t="shared" si="326"/>
        <v>2347.9163153369936</v>
      </c>
      <c r="EI284" s="30">
        <f>'Config sheet'!$E$127+'Config sheet'!$P$127</f>
        <v>3308.2</v>
      </c>
      <c r="EJ284" s="30"/>
      <c r="EK284" s="63">
        <f t="shared" si="327"/>
        <v>51974.037862675039</v>
      </c>
      <c r="EL284" s="63">
        <f t="shared" si="348"/>
        <v>51363.28986441368</v>
      </c>
      <c r="EM284" s="63">
        <f t="shared" si="349"/>
        <v>39203.72017353405</v>
      </c>
      <c r="EN284" s="63">
        <f t="shared" si="350"/>
        <v>38546.300898586625</v>
      </c>
      <c r="EO284" s="30">
        <f>BL284*(('Config sheet'!$D$8+273)/(C284+273))*(GERC_A_PARA!AI284/'Config sheet'!$D$7)*(1/GERC_A_PARA!BG284)*24*10^-3</f>
        <v>1803.850325652217</v>
      </c>
      <c r="EP284" s="30">
        <f>BN284*(('Config sheet'!$D$8+273)/(D284+273))*(GERC_A_PARA!AJ284/'Config sheet'!$D$7)*(1/GERC_A_PARA!BH284)*24*10^-3</f>
        <v>1782.6532430151883</v>
      </c>
      <c r="EQ284" s="30">
        <f t="shared" si="341"/>
        <v>1793.2517843337027</v>
      </c>
      <c r="ER284" s="30">
        <f>DP284*(('Config sheet'!$D$8+273)/(F284+273))*(CM284/'Config sheet'!$D$7)*(1/DK284)*24*10^-3</f>
        <v>1360.6340070913252</v>
      </c>
      <c r="ES284" s="30">
        <f>DR284*(('Config sheet'!$D$8+273)/(G284+273))*(CN284/'Config sheet'!$D$7)*(1/DL284)*24*10^-3</f>
        <v>1337.8171157746012</v>
      </c>
      <c r="ET284" s="30">
        <f t="shared" si="342"/>
        <v>1349.2255614329633</v>
      </c>
      <c r="EU284">
        <f t="shared" si="343"/>
        <v>1.0118907492077236</v>
      </c>
      <c r="EV284">
        <f t="shared" si="344"/>
        <v>1.0170553142486243</v>
      </c>
      <c r="EW284" s="30">
        <f t="shared" si="345"/>
        <v>0.76706760491710535</v>
      </c>
      <c r="EX284" s="30">
        <f>'Config sheet'!$C$123/('Config sheet'!$F$17*10^-3)</f>
        <v>1.2841244171864261</v>
      </c>
      <c r="EY284" s="30">
        <f t="shared" si="346"/>
        <v>0.72068821693690355</v>
      </c>
      <c r="EZ284" s="30">
        <f>'Config sheet'!$N$123/('Config sheet'!$Q$17*10^-3)</f>
        <v>1.4616189626248377</v>
      </c>
      <c r="FA284" s="1" t="s">
        <v>691</v>
      </c>
      <c r="FB284" s="30">
        <f t="shared" si="347"/>
        <v>-3.1376540636020422</v>
      </c>
      <c r="FC284" s="30"/>
    </row>
    <row r="285" spans="1:159" x14ac:dyDescent="0.25">
      <c r="A285" s="1">
        <v>43493</v>
      </c>
      <c r="B285" s="2">
        <v>0.91805555555555562</v>
      </c>
      <c r="C285">
        <v>21.89</v>
      </c>
      <c r="D285">
        <v>73.89</v>
      </c>
      <c r="E285">
        <v>17.13</v>
      </c>
      <c r="F285">
        <v>17.12</v>
      </c>
      <c r="G285">
        <v>71.400000000000006</v>
      </c>
      <c r="H285">
        <v>66.2</v>
      </c>
      <c r="I285">
        <v>71.319999999999993</v>
      </c>
      <c r="J285">
        <v>71.760000000000005</v>
      </c>
      <c r="K285">
        <v>71.87</v>
      </c>
      <c r="L285">
        <v>69.25</v>
      </c>
      <c r="M285">
        <v>21.66</v>
      </c>
      <c r="N285">
        <v>34</v>
      </c>
      <c r="O285">
        <v>33.51</v>
      </c>
      <c r="P285">
        <v>33.44</v>
      </c>
      <c r="Q285">
        <v>61.92</v>
      </c>
      <c r="R285">
        <v>3.73</v>
      </c>
      <c r="S285">
        <v>65.23</v>
      </c>
      <c r="T285">
        <v>74.27</v>
      </c>
      <c r="U285">
        <v>71.569999999999993</v>
      </c>
      <c r="V285">
        <v>71.569999999999993</v>
      </c>
      <c r="W285">
        <v>2.98</v>
      </c>
      <c r="X285">
        <v>2.4500000000000002</v>
      </c>
      <c r="Y285">
        <v>3.53</v>
      </c>
      <c r="Z285">
        <v>3.42</v>
      </c>
      <c r="AA285">
        <v>4.62</v>
      </c>
      <c r="AB285">
        <v>4.33</v>
      </c>
      <c r="AC285">
        <v>3.74</v>
      </c>
      <c r="AD285">
        <v>1.91</v>
      </c>
      <c r="AE285">
        <v>1.35</v>
      </c>
      <c r="AF285">
        <v>1.99</v>
      </c>
      <c r="AH285" s="4" t="str">
        <f t="shared" si="351"/>
        <v>ON</v>
      </c>
      <c r="AI285" s="31">
        <f>M285+'Config sheet'!$D$9-'Config sheet'!$C$139</f>
        <v>22.6189</v>
      </c>
      <c r="AJ285" s="31">
        <f>N285+'Config sheet'!$D$9+'Config sheet'!$C$140</f>
        <v>35.358899999999998</v>
      </c>
      <c r="AK285" s="25">
        <f t="shared" si="282"/>
        <v>1.563245781182993</v>
      </c>
      <c r="AL285" s="46">
        <f>'Config sheet'!$C$47</f>
        <v>3546.9708798579968</v>
      </c>
      <c r="AM285" s="4">
        <f>'Config sheet'!$C$42</f>
        <v>1817.9423322060413</v>
      </c>
      <c r="AN285" s="25">
        <f>'Config sheet'!$C$46</f>
        <v>1729.0285476519553</v>
      </c>
      <c r="AO285" s="25">
        <f t="shared" si="283"/>
        <v>1.5711278349167532</v>
      </c>
      <c r="AP285" s="25">
        <f>'Config sheet'!$C$50/100*GERC_A_PARA!AM285</f>
        <v>351.771841281869</v>
      </c>
      <c r="AQ285" s="25">
        <f t="shared" si="284"/>
        <v>351.771841281869</v>
      </c>
      <c r="AR285" s="25">
        <f t="shared" si="285"/>
        <v>467.4730755270885</v>
      </c>
      <c r="AS285" s="27">
        <f t="shared" si="286"/>
        <v>2169.7141734879106</v>
      </c>
      <c r="AT285" s="25">
        <f t="shared" si="287"/>
        <v>1632.7022663340178</v>
      </c>
      <c r="AU285" s="25">
        <f>'Config sheet'!$C$51/100*GERC_A_PARA!AN285</f>
        <v>266.0974934836359</v>
      </c>
      <c r="AV285" s="25">
        <f t="shared" si="288"/>
        <v>266.0974934836359</v>
      </c>
      <c r="AW285" s="25">
        <f t="shared" si="289"/>
        <v>353.61958824091965</v>
      </c>
      <c r="AX285" s="27">
        <f t="shared" si="290"/>
        <v>1995.1260411355911</v>
      </c>
      <c r="AY285" s="25">
        <f t="shared" si="291"/>
        <v>1501.3253122403712</v>
      </c>
      <c r="AZ285" s="31">
        <f t="shared" si="328"/>
        <v>93.635593814198828</v>
      </c>
      <c r="BA285" s="31">
        <f t="shared" si="329"/>
        <v>94.938076940595323</v>
      </c>
      <c r="BB285" s="31">
        <f t="shared" si="330"/>
        <v>70.460454237718409</v>
      </c>
      <c r="BC285" s="31">
        <f t="shared" si="331"/>
        <v>71.440568198494574</v>
      </c>
      <c r="BD285" s="25">
        <f t="shared" si="292"/>
        <v>94.286835377397068</v>
      </c>
      <c r="BE285">
        <f>'Config sheet'!$D$59</f>
        <v>82.44</v>
      </c>
      <c r="BF285" s="30">
        <f t="shared" si="332"/>
        <v>82.618673297751783</v>
      </c>
      <c r="BG285" s="19">
        <f>Coeff_Summary!$B$10+Coeff_Summary!$D$10*(C285)+Coeff_Summary!$E$10*AI285*100+Coeff_Summary!$F$10*(C285)^2+Coeff_Summary!$G$10*(C285)*AI285*100+Coeff_Summary!$H$10*(AI285*100)^2</f>
        <v>0.95979794883869884</v>
      </c>
      <c r="BH285" s="19">
        <f>Coeff_Summary!$B$8+Coeff_Summary!$D$8*(D285)+Coeff_Summary!$E$8*AJ285*100+Coeff_Summary!$F$8*(D285)^2+Coeff_Summary!$G$8*(D285)*AJ285*100+Coeff_Summary!$H$8*(AJ285*100)^2</f>
        <v>0.97161439187321907</v>
      </c>
      <c r="BI285" s="30">
        <f t="shared" si="333"/>
        <v>0.96570617035595896</v>
      </c>
      <c r="BJ285" s="30">
        <f>BG285*8314.4*(GERC_A_PARA!C285+273)/('Config sheet'!$C$28*AI285*10^5)</f>
        <v>6.3531844905526894E-2</v>
      </c>
      <c r="BK285">
        <f>BH285*(8314.4/'Config sheet'!$C$28)*(BT285/(AJ285*10^5))</f>
        <v>4.8396065768002296E-2</v>
      </c>
      <c r="BL285" s="30">
        <f t="shared" si="334"/>
        <v>3344.326594375922</v>
      </c>
      <c r="BM285" s="30">
        <f t="shared" si="293"/>
        <v>52640.16178577848</v>
      </c>
      <c r="BN285" s="30">
        <f t="shared" si="294"/>
        <v>2516.5939720166189</v>
      </c>
      <c r="BO285" s="30">
        <f t="shared" si="295"/>
        <v>51999.970081875923</v>
      </c>
      <c r="BP285" s="19">
        <f>(Coeff_Summary!$B$4+Coeff_Summary!$D$4*(C285)+Coeff_Summary!$E$4*AI285*100+Coeff_Summary!$F$4*(C285)^2+Coeff_Summary!$G$4*(C285)*AI285*100+Coeff_Summary!$H$4*(AI285*100)^2+Coeff_Summary!$B$2+Coeff_Summary!$D$2*(D285)+Coeff_Summary!$E$2*AJ285*100+Coeff_Summary!$F$2*(D285)^2+Coeff_Summary!$G$2*(D285)*AJ285*100+Coeff_Summary!$H$2*(AJ285*100)^2)/2</f>
        <v>1.3641917905489354</v>
      </c>
      <c r="BQ285" s="30">
        <f t="shared" si="335"/>
        <v>3.745805990005239</v>
      </c>
      <c r="BR285" s="30">
        <f>BI285*(8314.4/'Config sheet'!$C$28)*(273+C285)*BQ285*((AK285^(1/BQ285))-1)</f>
        <v>68606.180776669353</v>
      </c>
      <c r="BS285" s="30">
        <f t="shared" si="296"/>
        <v>332.24509735371265</v>
      </c>
      <c r="BT285" s="30">
        <f t="shared" si="297"/>
        <v>346.89</v>
      </c>
      <c r="BU285" s="52">
        <f t="shared" si="298"/>
        <v>71.836725680216631</v>
      </c>
      <c r="BV285" s="30">
        <f t="shared" si="299"/>
        <v>1396.4694170440669</v>
      </c>
      <c r="BW285" s="65">
        <f>Coeff_Summary!$B$8+Coeff_Summary!$D$8*(BS285-273)+Coeff_Summary!$E$8*AJ285*100+Coeff_Summary!$F$8*(BS285-273)^2+Coeff_Summary!$G$8*(BS285-273)*AJ285*100+Coeff_Summary!$H$8*(AJ285*100)^2</f>
        <v>0.96463724374616078</v>
      </c>
      <c r="BX285" s="30">
        <f>BW285*(8314.4/'Config sheet'!$C$28)*(BS285/(AI285*10^5))</f>
        <v>7.1940625718268772E-2</v>
      </c>
      <c r="BY285" s="30">
        <f t="shared" si="300"/>
        <v>1.1323553695827013</v>
      </c>
      <c r="BZ285" s="30">
        <f t="shared" si="301"/>
        <v>1.012311386004541</v>
      </c>
      <c r="CA285" s="30">
        <f>('Config sheet'!$C$132*(AJ285-AI285) - 'Config sheet'!$C$133*GERC_A_PARA!AJ285)*10^5</f>
        <v>94287.955034054234</v>
      </c>
      <c r="CB285" s="30">
        <f>('Config sheet'!$C$132*(AJ285-AI285) + 'Config sheet'!$C$133*AI285)*10^5</f>
        <v>118570.53035026736</v>
      </c>
      <c r="CC285" s="30">
        <f>'Config sheet'!$C$148</f>
        <v>386976</v>
      </c>
      <c r="CD285" s="30">
        <f t="shared" si="336"/>
        <v>14.644902646287335</v>
      </c>
      <c r="CE285" s="30"/>
      <c r="CF285" s="30"/>
      <c r="CG285" s="30"/>
      <c r="CH285" s="30"/>
      <c r="CI285" s="30"/>
      <c r="CJ285" s="30"/>
      <c r="CK285" s="30"/>
      <c r="CL285" s="30"/>
      <c r="CM285" s="46">
        <f>P285+'Config sheet'!$O$9-'Config sheet'!$C$139</f>
        <v>34.398899999999998</v>
      </c>
      <c r="CN285" s="46">
        <f>Q285+'Config sheet'!$O$9+'Config sheet'!C$140</f>
        <v>63.2789</v>
      </c>
      <c r="CO285" s="27">
        <f t="shared" si="302"/>
        <v>1.8395617301716045</v>
      </c>
      <c r="CP285" s="46">
        <f>'Config sheet'!$N$47</f>
        <v>1852.7346826837274</v>
      </c>
      <c r="CQ285" s="27">
        <f>'Config sheet'!$N$42</f>
        <v>970.82423361890676</v>
      </c>
      <c r="CR285" s="27">
        <f>'Config sheet'!$N$46</f>
        <v>881.91044906482068</v>
      </c>
      <c r="CS285" s="27">
        <f t="shared" si="303"/>
        <v>1.3915571036206869</v>
      </c>
      <c r="CT285" s="27">
        <f>'Config sheet'!$N$50/100*GERC_A_PARA!CQ285</f>
        <v>274.64617569078871</v>
      </c>
      <c r="CU285" s="27">
        <f t="shared" si="304"/>
        <v>274.64617569078871</v>
      </c>
      <c r="CV285" s="27">
        <f t="shared" si="305"/>
        <v>425.60081222862243</v>
      </c>
      <c r="CW285" s="27">
        <f t="shared" si="306"/>
        <v>1245.4704093096955</v>
      </c>
      <c r="CX285" s="27">
        <f t="shared" si="307"/>
        <v>803.71953019018395</v>
      </c>
      <c r="CY285" s="27">
        <f>'Config sheet'!$N$51/100*GERC_A_PARA!CR285</f>
        <v>198.78261521921058</v>
      </c>
      <c r="CZ285" s="27">
        <f t="shared" si="308"/>
        <v>198.78261521921058</v>
      </c>
      <c r="DA285" s="27">
        <f t="shared" si="309"/>
        <v>308.04012574154768</v>
      </c>
      <c r="DB285" s="27">
        <f t="shared" si="310"/>
        <v>1080.6930642840312</v>
      </c>
      <c r="DC285" s="27">
        <f t="shared" si="311"/>
        <v>697.38639747174784</v>
      </c>
      <c r="DD285" s="50">
        <f t="shared" si="312"/>
        <v>84.450878819214722</v>
      </c>
      <c r="DE285" s="50">
        <f t="shared" si="313"/>
        <v>87.61126930311417</v>
      </c>
      <c r="DF285" s="50">
        <f t="shared" si="314"/>
        <v>54.497337023323716</v>
      </c>
      <c r="DG285" s="50">
        <f t="shared" si="315"/>
        <v>56.536781345686244</v>
      </c>
      <c r="DH285" s="27">
        <f t="shared" si="316"/>
        <v>86.031074061164446</v>
      </c>
      <c r="DI285">
        <f>'Config sheet'!$N$59</f>
        <v>71.978923438716066</v>
      </c>
      <c r="DJ285" s="21">
        <f t="shared" si="337"/>
        <v>70.77406662283471</v>
      </c>
      <c r="DK285" s="19">
        <f>Coeff_Summary!$B$11+Coeff_Summary!$D$11*(F285)+Coeff_Summary!$E$11*CM285*100+Coeff_Summary!$F$11*(F285)^2+Coeff_Summary!$G$11*(F285)*CM285*100+Coeff_Summary!$H$11*(CM285*100)^2</f>
        <v>0.93680209909787759</v>
      </c>
      <c r="DL285" s="19">
        <f>Coeff_Summary!$B$9+Coeff_Summary!$D$9*(G285)+Coeff_Summary!$E$9*CN285*100+Coeff_Summary!$F$9*(G285)^2+Coeff_Summary!$G$9*(G285)*CN285*100+Coeff_Summary!$H$9*(CN285*100)^2</f>
        <v>0.95294650198899744</v>
      </c>
      <c r="DM285" s="30">
        <f t="shared" si="338"/>
        <v>0.94487430054343746</v>
      </c>
      <c r="DN285">
        <f>DK285*8314.4*(GERC_A_PARA!F285+273)/('Config sheet'!$N$28*GERC_A_PARA!CM285*10^5)</f>
        <v>4.0114746638571286E-2</v>
      </c>
      <c r="DO285">
        <f>DL285*(8314.4/'Config sheet'!$N$28)*((GERC_A_PARA!G285+273)/(GERC_A_PARA!CN285*10^5))</f>
        <v>2.6332726386129494E-2</v>
      </c>
      <c r="DP285" s="30">
        <f t="shared" si="339"/>
        <v>1593.9275470165178</v>
      </c>
      <c r="DQ285" s="30">
        <f t="shared" si="317"/>
        <v>39734.204515302074</v>
      </c>
      <c r="DR285" s="30">
        <f t="shared" si="318"/>
        <v>1028.5838103173755</v>
      </c>
      <c r="DS285" s="30">
        <f t="shared" si="319"/>
        <v>39061.044999091777</v>
      </c>
      <c r="DT285" s="19">
        <f>(Coeff_Summary!$B$5+Coeff_Summary!$D$5*(F285)+Coeff_Summary!$E$5*CM285*100+Coeff_Summary!$F$5*(F285)^2+Coeff_Summary!$G$5*(F285)*CM285*100+Coeff_Summary!$H$5*(CM285*100)^2+Coeff_Summary!$B$3+Coeff_Summary!$D$3*(G285)+Coeff_Summary!$E$3*CN285*100+Coeff_Summary!$F$3*(G285)^2+Coeff_Summary!$G$3*(G285)*CN285*100+Coeff_Summary!$H$3*(CN285*100)^2)/2</f>
        <v>1.4202768896841194</v>
      </c>
      <c r="DU285" s="30">
        <f t="shared" si="340"/>
        <v>3.3793837456815701</v>
      </c>
      <c r="DV285" s="30">
        <f>DM285*(8314.4/'Config sheet'!$N$28)*(273+F285)*DU285*((CO285^(1/DU285))-1)</f>
        <v>92965.666733819919</v>
      </c>
      <c r="DW285" s="30">
        <f t="shared" si="320"/>
        <v>347.46399634863775</v>
      </c>
      <c r="DX285" s="30">
        <f t="shared" si="321"/>
        <v>344.4</v>
      </c>
      <c r="DY285" s="30">
        <f t="shared" si="322"/>
        <v>105.6447979893842</v>
      </c>
      <c r="DZ285" s="30">
        <f t="shared" si="323"/>
        <v>971.26221420086745</v>
      </c>
      <c r="EA285" s="65">
        <f>Coeff_Summary!$B$9+Coeff_Summary!$D$9*(DW285-273)+Coeff_Summary!$E$9*CN285*100+Coeff_Summary!$F$9*(DW285-273)^2+Coeff_Summary!$G$9*(DW285-273)*CN285*100+Coeff_Summary!$H$9*(CN285*100)^2</f>
        <v>0.95524430833983565</v>
      </c>
      <c r="EB285" s="30">
        <f>EA285*(8314.4/'Config sheet'!$C$28)*(DW285/(CM285*10^5))</f>
        <v>4.8989476505133835E-2</v>
      </c>
      <c r="EC285" s="30">
        <f t="shared" si="324"/>
        <v>1.221233601361682</v>
      </c>
      <c r="ED285" s="30">
        <f t="shared" si="325"/>
        <v>1.0172335255297431</v>
      </c>
      <c r="EE285" s="30">
        <f>('Config sheet'!$N$132*(CN285-CM285) - 'Config sheet'!$N$133*GERC_A_PARA!CN285)*10^5</f>
        <v>105566.44011911107</v>
      </c>
      <c r="EF285" s="30">
        <f>('Config sheet'!$N$132*(CN285-CM285) + 'Config sheet'!$N$133*CM285)*10^5</f>
        <v>146476.38384277775</v>
      </c>
      <c r="EG285" s="30">
        <f>'Config sheet'!$N$148</f>
        <v>386976</v>
      </c>
      <c r="EH285" s="30">
        <f t="shared" si="326"/>
        <v>2367.7316312449343</v>
      </c>
      <c r="EI285" s="30">
        <f>'Config sheet'!$E$127+'Config sheet'!$P$127</f>
        <v>3308.2</v>
      </c>
      <c r="EJ285" s="30"/>
      <c r="EK285" s="63">
        <f t="shared" si="327"/>
        <v>52640.16178577848</v>
      </c>
      <c r="EL285" s="63">
        <f t="shared" si="348"/>
        <v>51999.970081875923</v>
      </c>
      <c r="EM285" s="63">
        <f t="shared" si="349"/>
        <v>39734.204515302074</v>
      </c>
      <c r="EN285" s="63">
        <f t="shared" si="350"/>
        <v>39061.044999091777</v>
      </c>
      <c r="EO285" s="30">
        <f>BL285*(('Config sheet'!$D$8+273)/(C285+273))*(GERC_A_PARA!AI285/'Config sheet'!$D$7)*(1/GERC_A_PARA!BG285)*24*10^-3</f>
        <v>1826.9693270811558</v>
      </c>
      <c r="EP285" s="30">
        <f>BN285*(('Config sheet'!$D$8+273)/(D285+273))*(GERC_A_PARA!AJ285/'Config sheet'!$D$7)*(1/GERC_A_PARA!BH285)*24*10^-3</f>
        <v>1804.7503488940899</v>
      </c>
      <c r="EQ285" s="30">
        <f t="shared" si="341"/>
        <v>1815.859837987623</v>
      </c>
      <c r="ER285" s="30">
        <f>DP285*(('Config sheet'!$D$8+273)/(F285+273))*(CM285/'Config sheet'!$D$7)*(1/DK285)*24*10^-3</f>
        <v>1379.0453984706132</v>
      </c>
      <c r="ES285" s="30">
        <f>DR285*(('Config sheet'!$D$8+273)/(G285+273))*(CN285/'Config sheet'!$D$7)*(1/DL285)*24*10^-3</f>
        <v>1355.6822144182186</v>
      </c>
      <c r="ET285" s="30">
        <f t="shared" si="342"/>
        <v>1367.3638064444158</v>
      </c>
      <c r="EU285">
        <f t="shared" si="343"/>
        <v>1.0123113860045414</v>
      </c>
      <c r="EV285">
        <f t="shared" si="344"/>
        <v>1.0172335255297429</v>
      </c>
      <c r="EW285" s="30">
        <f t="shared" si="345"/>
        <v>0.7690403123798728</v>
      </c>
      <c r="EX285" s="30">
        <f>'Config sheet'!$C$123/('Config sheet'!$F$17*10^-3)</f>
        <v>1.2841244171864261</v>
      </c>
      <c r="EY285" s="30">
        <f t="shared" si="346"/>
        <v>0.71031733443819944</v>
      </c>
      <c r="EZ285" s="30">
        <f>'Config sheet'!$N$123/('Config sheet'!$Q$17*10^-3)</f>
        <v>1.4616189626248377</v>
      </c>
      <c r="FA285" s="1" t="s">
        <v>692</v>
      </c>
      <c r="FB285" s="30">
        <f t="shared" si="347"/>
        <v>-3.0639963486377724</v>
      </c>
      <c r="FC285" s="30"/>
    </row>
    <row r="286" spans="1:159" x14ac:dyDescent="0.25">
      <c r="A286" s="1">
        <v>43493</v>
      </c>
      <c r="B286" s="2">
        <v>0.95972222222222225</v>
      </c>
      <c r="C286">
        <v>20.82</v>
      </c>
      <c r="D286">
        <v>72.7</v>
      </c>
      <c r="E286">
        <v>17.09</v>
      </c>
      <c r="F286">
        <v>17.04</v>
      </c>
      <c r="G286">
        <v>70.41</v>
      </c>
      <c r="H286">
        <v>66.13</v>
      </c>
      <c r="I286">
        <v>71.319999999999993</v>
      </c>
      <c r="J286">
        <v>71.75</v>
      </c>
      <c r="K286">
        <v>71.83</v>
      </c>
      <c r="L286">
        <v>69.2</v>
      </c>
      <c r="M286">
        <v>21.86</v>
      </c>
      <c r="N286">
        <v>34.24</v>
      </c>
      <c r="O286">
        <v>33.770000000000003</v>
      </c>
      <c r="P286">
        <v>33.700000000000003</v>
      </c>
      <c r="Q286">
        <v>61.86</v>
      </c>
      <c r="R286">
        <v>3.73</v>
      </c>
      <c r="S286">
        <v>65.290000000000006</v>
      </c>
      <c r="T286">
        <v>74.38</v>
      </c>
      <c r="U286">
        <v>71.44</v>
      </c>
      <c r="V286">
        <v>71.44</v>
      </c>
      <c r="W286">
        <v>3.06</v>
      </c>
      <c r="X286">
        <v>2.4</v>
      </c>
      <c r="Y286">
        <v>3.55</v>
      </c>
      <c r="Z286">
        <v>3.39</v>
      </c>
      <c r="AA286">
        <v>4.66</v>
      </c>
      <c r="AB286">
        <v>4.3499999999999996</v>
      </c>
      <c r="AC286">
        <v>3.71</v>
      </c>
      <c r="AD286">
        <v>2.0299999999999998</v>
      </c>
      <c r="AE286">
        <v>1.41</v>
      </c>
      <c r="AF286">
        <v>2.31</v>
      </c>
      <c r="AH286" s="4" t="str">
        <f t="shared" si="351"/>
        <v>ON</v>
      </c>
      <c r="AI286" s="31">
        <f>M286+'Config sheet'!$D$9-'Config sheet'!$C$139</f>
        <v>22.818899999999999</v>
      </c>
      <c r="AJ286" s="31">
        <f>N286+'Config sheet'!$D$9+'Config sheet'!$C$140</f>
        <v>35.5989</v>
      </c>
      <c r="AK286" s="25">
        <f t="shared" si="282"/>
        <v>1.5600620538238039</v>
      </c>
      <c r="AL286" s="46">
        <f>'Config sheet'!$C$47</f>
        <v>3546.9708798579968</v>
      </c>
      <c r="AM286" s="4">
        <f>'Config sheet'!$C$42</f>
        <v>1817.9423322060413</v>
      </c>
      <c r="AN286" s="25">
        <f>'Config sheet'!$C$46</f>
        <v>1729.0285476519553</v>
      </c>
      <c r="AO286" s="25">
        <f t="shared" si="283"/>
        <v>1.5763614686776239</v>
      </c>
      <c r="AP286" s="25">
        <f>'Config sheet'!$C$50/100*GERC_A_PARA!AM286</f>
        <v>351.771841281869</v>
      </c>
      <c r="AQ286" s="25">
        <f t="shared" si="284"/>
        <v>351.771841281869</v>
      </c>
      <c r="AR286" s="25">
        <f t="shared" si="285"/>
        <v>466.42832943862567</v>
      </c>
      <c r="AS286" s="27">
        <f t="shared" si="286"/>
        <v>2169.7141734879106</v>
      </c>
      <c r="AT286" s="25">
        <f t="shared" si="287"/>
        <v>1636.3593325941863</v>
      </c>
      <c r="AU286" s="25">
        <f>'Config sheet'!$C$51/100*GERC_A_PARA!AN286</f>
        <v>266.0974934836359</v>
      </c>
      <c r="AV286" s="25">
        <f t="shared" si="288"/>
        <v>266.0974934836359</v>
      </c>
      <c r="AW286" s="25">
        <f t="shared" si="289"/>
        <v>352.82929100037381</v>
      </c>
      <c r="AX286" s="27">
        <f t="shared" si="290"/>
        <v>1995.1260411355911</v>
      </c>
      <c r="AY286" s="25">
        <f t="shared" si="291"/>
        <v>1504.6881091557323</v>
      </c>
      <c r="AZ286" s="31">
        <f t="shared" si="328"/>
        <v>93.693062418672937</v>
      </c>
      <c r="BA286" s="31">
        <f t="shared" si="329"/>
        <v>94.983784528339854</v>
      </c>
      <c r="BB286" s="31">
        <f t="shared" si="330"/>
        <v>70.661619378954256</v>
      </c>
      <c r="BC286" s="31">
        <f t="shared" si="331"/>
        <v>71.635058735965913</v>
      </c>
      <c r="BD286" s="25">
        <f t="shared" si="292"/>
        <v>94.338423473506396</v>
      </c>
      <c r="BE286">
        <f>'Config sheet'!$D$59</f>
        <v>82.44</v>
      </c>
      <c r="BF286" s="30">
        <f t="shared" si="332"/>
        <v>82.743381265483237</v>
      </c>
      <c r="BG286" s="19">
        <f>Coeff_Summary!$B$10+Coeff_Summary!$D$10*(C286)+Coeff_Summary!$E$10*AI286*100+Coeff_Summary!$F$10*(C286)^2+Coeff_Summary!$G$10*(C286)*AI286*100+Coeff_Summary!$H$10*(AI286*100)^2</f>
        <v>0.95886516994733306</v>
      </c>
      <c r="BH286" s="19">
        <f>Coeff_Summary!$B$8+Coeff_Summary!$D$8*(D286)+Coeff_Summary!$E$8*AJ286*100+Coeff_Summary!$F$8*(D286)^2+Coeff_Summary!$G$8*(D286)*AJ286*100+Coeff_Summary!$H$8*(AJ286*100)^2</f>
        <v>0.97092036398457882</v>
      </c>
      <c r="BI286" s="30">
        <f t="shared" si="333"/>
        <v>0.96489276696595594</v>
      </c>
      <c r="BJ286" s="30">
        <f>BG286*8314.4*(GERC_A_PARA!C286+273)/('Config sheet'!$C$28*AI286*10^5)</f>
        <v>6.268552642787234E-2</v>
      </c>
      <c r="BK286">
        <f>BH286*(8314.4/'Config sheet'!$C$28)*(BT286/(AJ286*10^5))</f>
        <v>4.7870668866232799E-2</v>
      </c>
      <c r="BL286" s="30">
        <f t="shared" si="334"/>
        <v>3346.1564091223927</v>
      </c>
      <c r="BM286" s="30">
        <f t="shared" si="293"/>
        <v>53380.04799198058</v>
      </c>
      <c r="BN286" s="30">
        <f t="shared" si="294"/>
        <v>2523.6108678707424</v>
      </c>
      <c r="BO286" s="30">
        <f t="shared" si="295"/>
        <v>52717.267747450613</v>
      </c>
      <c r="BP286" s="19">
        <f>(Coeff_Summary!$B$4+Coeff_Summary!$D$4*(C286)+Coeff_Summary!$E$4*AI286*100+Coeff_Summary!$F$4*(C286)^2+Coeff_Summary!$G$4*(C286)*AI286*100+Coeff_Summary!$H$4*(AI286*100)^2+Coeff_Summary!$B$2+Coeff_Summary!$D$2*(D286)+Coeff_Summary!$E$2*AJ286*100+Coeff_Summary!$F$2*(D286)^2+Coeff_Summary!$G$2*(D286)*AJ286*100+Coeff_Summary!$H$2*(AJ286*100)^2)/2</f>
        <v>1.3661157569865425</v>
      </c>
      <c r="BQ286" s="30">
        <f t="shared" si="335"/>
        <v>3.7313765685227183</v>
      </c>
      <c r="BR286" s="30">
        <f>BI286*(8314.4/'Config sheet'!$C$28)*(273+C286)*BQ286*((AK286^(1/BQ286))-1)</f>
        <v>67985.049620266451</v>
      </c>
      <c r="BS286" s="30">
        <f t="shared" si="296"/>
        <v>331.01137229709377</v>
      </c>
      <c r="BT286" s="30">
        <f t="shared" si="297"/>
        <v>345.7</v>
      </c>
      <c r="BU286" s="52">
        <f t="shared" si="298"/>
        <v>71.687302037574725</v>
      </c>
      <c r="BV286" s="30">
        <f t="shared" si="299"/>
        <v>1406.2017758291611</v>
      </c>
      <c r="BW286" s="65">
        <f>Coeff_Summary!$B$8+Coeff_Summary!$D$8*(BS286-273)+Coeff_Summary!$E$8*AJ286*100+Coeff_Summary!$F$8*(BS286-273)^2+Coeff_Summary!$G$8*(BS286-273)*AJ286*100+Coeff_Summary!$H$8*(AJ286*100)^2</f>
        <v>0.963789677797389</v>
      </c>
      <c r="BX286" s="30">
        <f>BW286*(8314.4/'Config sheet'!$C$28)*(BS286/(AI286*10^5))</f>
        <v>7.0982871640064268E-2</v>
      </c>
      <c r="BY286" s="30">
        <f t="shared" si="300"/>
        <v>1.1323646092649324</v>
      </c>
      <c r="BZ286" s="30">
        <f t="shared" si="301"/>
        <v>1.0125723557545718</v>
      </c>
      <c r="CA286" s="30">
        <f>('Config sheet'!$C$132*(AJ286-AI286) - 'Config sheet'!$C$133*GERC_A_PARA!AJ286)*10^5</f>
        <v>94529.971193758218</v>
      </c>
      <c r="CB286" s="30">
        <f>('Config sheet'!$C$132*(AJ286-AI286) + 'Config sheet'!$C$133*AI286)*10^5</f>
        <v>118996.82968627561</v>
      </c>
      <c r="CC286" s="30">
        <f>'Config sheet'!$C$148</f>
        <v>386976</v>
      </c>
      <c r="CD286" s="30">
        <f t="shared" si="336"/>
        <v>14.688627702906217</v>
      </c>
      <c r="CE286" s="30"/>
      <c r="CF286" s="30"/>
      <c r="CG286" s="30"/>
      <c r="CH286" s="30"/>
      <c r="CI286" s="30"/>
      <c r="CJ286" s="30"/>
      <c r="CK286" s="30"/>
      <c r="CL286" s="30"/>
      <c r="CM286" s="46">
        <f>P286+'Config sheet'!$O$9-'Config sheet'!$C$139</f>
        <v>34.658900000000003</v>
      </c>
      <c r="CN286" s="46">
        <f>Q286+'Config sheet'!$O$9+'Config sheet'!C$140</f>
        <v>63.218899999999998</v>
      </c>
      <c r="CO286" s="27">
        <f t="shared" si="302"/>
        <v>1.8240307684317734</v>
      </c>
      <c r="CP286" s="46">
        <f>'Config sheet'!$N$47</f>
        <v>1852.7346826837274</v>
      </c>
      <c r="CQ286" s="27">
        <f>'Config sheet'!$N$42</f>
        <v>970.82423361890676</v>
      </c>
      <c r="CR286" s="27">
        <f>'Config sheet'!$N$46</f>
        <v>881.91044906482068</v>
      </c>
      <c r="CS286" s="27">
        <f t="shared" si="303"/>
        <v>1.3908576684678691</v>
      </c>
      <c r="CT286" s="27">
        <f>'Config sheet'!$N$50/100*GERC_A_PARA!CQ286</f>
        <v>274.64617569078871</v>
      </c>
      <c r="CU286" s="27">
        <f t="shared" si="304"/>
        <v>274.64617569078871</v>
      </c>
      <c r="CV286" s="27">
        <f t="shared" si="305"/>
        <v>423.10745243793048</v>
      </c>
      <c r="CW286" s="27">
        <f t="shared" si="306"/>
        <v>1245.4704093096955</v>
      </c>
      <c r="CX286" s="27">
        <f t="shared" si="307"/>
        <v>808.45582577662037</v>
      </c>
      <c r="CY286" s="27">
        <f>'Config sheet'!$N$51/100*GERC_A_PARA!CR286</f>
        <v>198.78261521921058</v>
      </c>
      <c r="CZ286" s="27">
        <f t="shared" si="308"/>
        <v>198.78261521921058</v>
      </c>
      <c r="DA286" s="27">
        <f t="shared" si="309"/>
        <v>306.23548899891125</v>
      </c>
      <c r="DB286" s="27">
        <f t="shared" si="310"/>
        <v>1080.6930642840312</v>
      </c>
      <c r="DC286" s="27">
        <f t="shared" si="311"/>
        <v>701.49607503004313</v>
      </c>
      <c r="DD286" s="50">
        <f t="shared" si="312"/>
        <v>84.70770798605551</v>
      </c>
      <c r="DE286" s="50">
        <f t="shared" si="313"/>
        <v>87.815897419784079</v>
      </c>
      <c r="DF286" s="50">
        <f t="shared" si="314"/>
        <v>54.985200368965714</v>
      </c>
      <c r="DG286" s="50">
        <f t="shared" si="315"/>
        <v>57.002778495697704</v>
      </c>
      <c r="DH286" s="27">
        <f t="shared" si="316"/>
        <v>86.261802702919795</v>
      </c>
      <c r="DI286">
        <f>'Config sheet'!$N$59</f>
        <v>71.978923438716066</v>
      </c>
      <c r="DJ286" s="21">
        <f t="shared" si="337"/>
        <v>71.127896067625755</v>
      </c>
      <c r="DK286" s="19">
        <f>Coeff_Summary!$B$11+Coeff_Summary!$D$11*(F286)+Coeff_Summary!$E$11*CM286*100+Coeff_Summary!$F$11*(F286)^2+Coeff_Summary!$G$11*(F286)*CM286*100+Coeff_Summary!$H$11*(CM286*100)^2</f>
        <v>0.93629210723677947</v>
      </c>
      <c r="DL286" s="19">
        <f>Coeff_Summary!$B$9+Coeff_Summary!$D$9*(G286)+Coeff_Summary!$E$9*CN286*100+Coeff_Summary!$F$9*(G286)^2+Coeff_Summary!$G$9*(G286)*CN286*100+Coeff_Summary!$H$9*(CN286*100)^2</f>
        <v>0.95221932381942243</v>
      </c>
      <c r="DM286" s="30">
        <f t="shared" si="338"/>
        <v>0.94425571552810095</v>
      </c>
      <c r="DN286">
        <f>DK286*8314.4*(GERC_A_PARA!F286+273)/('Config sheet'!$N$28*GERC_A_PARA!CM286*10^5)</f>
        <v>3.9781171509728312E-2</v>
      </c>
      <c r="DO286">
        <f>DL286*(8314.4/'Config sheet'!$N$28)*((GERC_A_PARA!G286+273)/(GERC_A_PARA!CN286*10^5))</f>
        <v>2.6261896040723896E-2</v>
      </c>
      <c r="DP286" s="30">
        <f t="shared" si="339"/>
        <v>1598.2023365852042</v>
      </c>
      <c r="DQ286" s="30">
        <f t="shared" si="317"/>
        <v>40174.843422958795</v>
      </c>
      <c r="DR286" s="30">
        <f t="shared" si="318"/>
        <v>1037.4200624310708</v>
      </c>
      <c r="DS286" s="30">
        <f t="shared" si="319"/>
        <v>39502.862277055712</v>
      </c>
      <c r="DT286" s="19">
        <f>(Coeff_Summary!$B$5+Coeff_Summary!$D$5*(F286)+Coeff_Summary!$E$5*CM286*100+Coeff_Summary!$F$5*(F286)^2+Coeff_Summary!$G$5*(F286)*CM286*100+Coeff_Summary!$H$5*(CM286*100)^2+Coeff_Summary!$B$3+Coeff_Summary!$D$3*(G286)+Coeff_Summary!$E$3*CN286*100+Coeff_Summary!$F$3*(G286)^2+Coeff_Summary!$G$3*(G286)*CN286*100+Coeff_Summary!$H$3*(CN286*100)^2)/2</f>
        <v>1.4217172621083325</v>
      </c>
      <c r="DU286" s="30">
        <f t="shared" si="340"/>
        <v>3.3712569767730205</v>
      </c>
      <c r="DV286" s="30">
        <f>DM286*(8314.4/'Config sheet'!$N$28)*(273+F286)*DU286*((CO286^(1/DU286))-1)</f>
        <v>91489.174780324684</v>
      </c>
      <c r="DW286" s="30">
        <f t="shared" si="320"/>
        <v>346.64634907582519</v>
      </c>
      <c r="DX286" s="30">
        <f t="shared" si="321"/>
        <v>343.40999999999997</v>
      </c>
      <c r="DY286" s="30">
        <f t="shared" si="322"/>
        <v>106.06398552712233</v>
      </c>
      <c r="DZ286" s="30">
        <f t="shared" si="323"/>
        <v>962.61685115730654</v>
      </c>
      <c r="EA286" s="65">
        <f>Coeff_Summary!$B$9+Coeff_Summary!$D$9*(DW286-273)+Coeff_Summary!$E$9*CN286*100+Coeff_Summary!$F$9*(DW286-273)^2+Coeff_Summary!$G$9*(DW286-273)*CN286*100+Coeff_Summary!$H$9*(CN286*100)^2</f>
        <v>0.95467076020226793</v>
      </c>
      <c r="EB286" s="30">
        <f>EA286*(8314.4/'Config sheet'!$C$28)*(DW286/(CM286*10^5))</f>
        <v>4.8478431644614538E-2</v>
      </c>
      <c r="EC286" s="30">
        <f t="shared" si="324"/>
        <v>1.2186275517994576</v>
      </c>
      <c r="ED286" s="30">
        <f t="shared" si="325"/>
        <v>1.0170109482495244</v>
      </c>
      <c r="EE286" s="30">
        <f>('Config sheet'!$N$132*(CN286-CM286) - 'Config sheet'!$N$133*GERC_A_PARA!CN286)*10^5</f>
        <v>104128.19844351895</v>
      </c>
      <c r="EF286" s="30">
        <f>('Config sheet'!$N$132*(CN286-CM286) + 'Config sheet'!$N$133*CM286)*10^5</f>
        <v>145121.90724732395</v>
      </c>
      <c r="EG286" s="30">
        <f>'Config sheet'!$N$148</f>
        <v>386976</v>
      </c>
      <c r="EH286" s="30">
        <f t="shared" si="326"/>
        <v>2368.8186269864677</v>
      </c>
      <c r="EI286" s="30">
        <f>'Config sheet'!$E$127+'Config sheet'!$P$127</f>
        <v>3308.2</v>
      </c>
      <c r="EJ286" s="30"/>
      <c r="EK286" s="63">
        <f t="shared" si="327"/>
        <v>53380.04799198058</v>
      </c>
      <c r="EL286" s="63">
        <f t="shared" si="348"/>
        <v>52717.267747450613</v>
      </c>
      <c r="EM286" s="63">
        <f t="shared" si="349"/>
        <v>40174.843422958795</v>
      </c>
      <c r="EN286" s="63">
        <f t="shared" si="350"/>
        <v>39502.862277055712</v>
      </c>
      <c r="EO286" s="30">
        <f>BL286*(('Config sheet'!$D$8+273)/(C286+273))*(GERC_A_PARA!AI286/'Config sheet'!$D$7)*(1/GERC_A_PARA!BG286)*24*10^-3</f>
        <v>1852.6483781783515</v>
      </c>
      <c r="EP286" s="30">
        <f>BN286*(('Config sheet'!$D$8+273)/(D286+273))*(GERC_A_PARA!AJ286/'Config sheet'!$D$7)*(1/GERC_A_PARA!BH286)*24*10^-3</f>
        <v>1829.6454249906446</v>
      </c>
      <c r="EQ286" s="30">
        <f t="shared" si="341"/>
        <v>1841.1469015844982</v>
      </c>
      <c r="ER286" s="30">
        <f>DP286*(('Config sheet'!$D$8+273)/(F286+273))*(CM286/'Config sheet'!$D$7)*(1/DK286)*24*10^-3</f>
        <v>1394.3385461604605</v>
      </c>
      <c r="ES286" s="30">
        <f>DR286*(('Config sheet'!$D$8+273)/(G286+273))*(CN286/'Config sheet'!$D$7)*(1/DL286)*24*10^-3</f>
        <v>1371.0162595205013</v>
      </c>
      <c r="ET286" s="30">
        <f t="shared" si="342"/>
        <v>1382.6774028404809</v>
      </c>
      <c r="EU286">
        <f t="shared" si="343"/>
        <v>1.0125723557545716</v>
      </c>
      <c r="EV286">
        <f t="shared" si="344"/>
        <v>1.017010948249524</v>
      </c>
      <c r="EW286" s="30">
        <f t="shared" si="345"/>
        <v>0.76376402915974728</v>
      </c>
      <c r="EX286" s="30">
        <f>'Config sheet'!$C$123/('Config sheet'!$F$17*10^-3)</f>
        <v>1.2841244171864261</v>
      </c>
      <c r="EY286" s="30">
        <f t="shared" si="346"/>
        <v>0.69619771696548316</v>
      </c>
      <c r="EZ286" s="30">
        <f>'Config sheet'!$N$123/('Config sheet'!$Q$17*10^-3)</f>
        <v>1.4616189626248377</v>
      </c>
      <c r="FA286" s="1" t="s">
        <v>693</v>
      </c>
      <c r="FB286" s="30">
        <f t="shared" si="347"/>
        <v>-3.2363490758252169</v>
      </c>
      <c r="FC286" s="30"/>
    </row>
    <row r="287" spans="1:159" x14ac:dyDescent="0.25">
      <c r="A287" s="1">
        <v>43494</v>
      </c>
      <c r="B287" s="2">
        <v>1.3888888888888889E-3</v>
      </c>
      <c r="C287">
        <v>20.29</v>
      </c>
      <c r="D287">
        <v>71.849999999999994</v>
      </c>
      <c r="E287">
        <v>15.69</v>
      </c>
      <c r="F287">
        <v>15.65</v>
      </c>
      <c r="G287">
        <v>69.180000000000007</v>
      </c>
      <c r="H287">
        <v>66.069999999999993</v>
      </c>
      <c r="I287">
        <v>71.14</v>
      </c>
      <c r="J287">
        <v>71.650000000000006</v>
      </c>
      <c r="K287">
        <v>71.680000000000007</v>
      </c>
      <c r="L287">
        <v>69.13</v>
      </c>
      <c r="M287">
        <v>21.84</v>
      </c>
      <c r="N287">
        <v>34.200000000000003</v>
      </c>
      <c r="O287">
        <v>33.72</v>
      </c>
      <c r="P287">
        <v>33.64</v>
      </c>
      <c r="Q287">
        <v>61.87</v>
      </c>
      <c r="R287">
        <v>3.73</v>
      </c>
      <c r="S287">
        <v>65.3</v>
      </c>
      <c r="T287">
        <v>74.31</v>
      </c>
      <c r="U287">
        <v>71.33</v>
      </c>
      <c r="V287">
        <v>71.33</v>
      </c>
      <c r="W287">
        <v>3.07</v>
      </c>
      <c r="X287">
        <v>2.4500000000000002</v>
      </c>
      <c r="Y287">
        <v>3.61</v>
      </c>
      <c r="Z287">
        <v>3.6</v>
      </c>
      <c r="AA287">
        <v>4.6100000000000003</v>
      </c>
      <c r="AB287">
        <v>4.34</v>
      </c>
      <c r="AC287">
        <v>3.71</v>
      </c>
      <c r="AD287">
        <v>1.8</v>
      </c>
      <c r="AE287">
        <v>1.51</v>
      </c>
      <c r="AF287">
        <v>1.95</v>
      </c>
      <c r="AH287" s="4" t="str">
        <f t="shared" si="351"/>
        <v>ON</v>
      </c>
      <c r="AI287" s="31">
        <f>M287+'Config sheet'!$D$9-'Config sheet'!$C$139</f>
        <v>22.7989</v>
      </c>
      <c r="AJ287" s="31">
        <f>N287+'Config sheet'!$D$9+'Config sheet'!$C$140</f>
        <v>35.558900000000001</v>
      </c>
      <c r="AK287" s="25">
        <f t="shared" si="282"/>
        <v>1.5596761247253157</v>
      </c>
      <c r="AL287" s="46">
        <f>'Config sheet'!$C$47</f>
        <v>3546.9708798579968</v>
      </c>
      <c r="AM287" s="4">
        <f>'Config sheet'!$C$42</f>
        <v>1817.9423322060413</v>
      </c>
      <c r="AN287" s="25">
        <f>'Config sheet'!$C$46</f>
        <v>1729.0285476519553</v>
      </c>
      <c r="AO287" s="25">
        <f t="shared" si="283"/>
        <v>1.5732041077183359</v>
      </c>
      <c r="AP287" s="25">
        <f>'Config sheet'!$C$50/100*GERC_A_PARA!AM287</f>
        <v>351.771841281869</v>
      </c>
      <c r="AQ287" s="25">
        <f t="shared" si="284"/>
        <v>351.771841281869</v>
      </c>
      <c r="AR287" s="25">
        <f t="shared" si="285"/>
        <v>466.61911035305127</v>
      </c>
      <c r="AS287" s="27">
        <f t="shared" si="286"/>
        <v>2169.7141734879106</v>
      </c>
      <c r="AT287" s="25">
        <f t="shared" si="287"/>
        <v>1635.6902941367496</v>
      </c>
      <c r="AU287" s="25">
        <f>'Config sheet'!$C$51/100*GERC_A_PARA!AN287</f>
        <v>266.0974934836359</v>
      </c>
      <c r="AV287" s="25">
        <f t="shared" si="288"/>
        <v>266.0974934836359</v>
      </c>
      <c r="AW287" s="25">
        <f t="shared" si="289"/>
        <v>352.97360705178994</v>
      </c>
      <c r="AX287" s="27">
        <f t="shared" si="290"/>
        <v>1995.1260411355911</v>
      </c>
      <c r="AY287" s="25">
        <f t="shared" si="291"/>
        <v>1504.0729055195743</v>
      </c>
      <c r="AZ287" s="31">
        <f t="shared" si="328"/>
        <v>93.682568086094491</v>
      </c>
      <c r="BA287" s="31">
        <f t="shared" si="329"/>
        <v>94.975437873126324</v>
      </c>
      <c r="BB287" s="31">
        <f t="shared" si="330"/>
        <v>70.624817416340576</v>
      </c>
      <c r="BC287" s="31">
        <f t="shared" si="331"/>
        <v>71.59947785229609</v>
      </c>
      <c r="BD287" s="25">
        <f t="shared" si="292"/>
        <v>94.329002979610408</v>
      </c>
      <c r="BE287">
        <f>'Config sheet'!$D$59</f>
        <v>82.44</v>
      </c>
      <c r="BF287" s="30">
        <f t="shared" si="332"/>
        <v>82.720575306964378</v>
      </c>
      <c r="BG287" s="19">
        <f>Coeff_Summary!$B$10+Coeff_Summary!$D$10*(C287)+Coeff_Summary!$E$10*AI287*100+Coeff_Summary!$F$10*(C287)^2+Coeff_Summary!$G$10*(C287)*AI287*100+Coeff_Summary!$H$10*(AI287*100)^2</f>
        <v>0.95859641887551739</v>
      </c>
      <c r="BH287" s="19">
        <f>Coeff_Summary!$B$8+Coeff_Summary!$D$8*(D287)+Coeff_Summary!$E$8*AJ287*100+Coeff_Summary!$F$8*(D287)^2+Coeff_Summary!$G$8*(D287)*AJ287*100+Coeff_Summary!$H$8*(AJ287*100)^2</f>
        <v>0.97056688103064936</v>
      </c>
      <c r="BI287" s="30">
        <f t="shared" si="333"/>
        <v>0.96458164995308338</v>
      </c>
      <c r="BJ287" s="30">
        <f>BG287*8314.4*(GERC_A_PARA!C287+273)/('Config sheet'!$C$28*AI287*10^5)</f>
        <v>6.2609790229081932E-2</v>
      </c>
      <c r="BK287">
        <f>BH287*(8314.4/'Config sheet'!$C$28)*(BT287/(AJ287*10^5))</f>
        <v>4.7789277512720933E-2</v>
      </c>
      <c r="BL287" s="30">
        <f t="shared" si="334"/>
        <v>3345.8222669471634</v>
      </c>
      <c r="BM287" s="30">
        <f t="shared" si="293"/>
        <v>53439.282494082625</v>
      </c>
      <c r="BN287" s="30">
        <f t="shared" si="294"/>
        <v>2522.3271686308985</v>
      </c>
      <c r="BO287" s="30">
        <f t="shared" si="295"/>
        <v>52780.190450870185</v>
      </c>
      <c r="BP287" s="19">
        <f>(Coeff_Summary!$B$4+Coeff_Summary!$D$4*(C287)+Coeff_Summary!$E$4*AI287*100+Coeff_Summary!$F$4*(C287)^2+Coeff_Summary!$G$4*(C287)*AI287*100+Coeff_Summary!$H$4*(AI287*100)^2+Coeff_Summary!$B$2+Coeff_Summary!$D$2*(D287)+Coeff_Summary!$E$2*AJ287*100+Coeff_Summary!$F$2*(D287)^2+Coeff_Summary!$G$2*(D287)*AJ287*100+Coeff_Summary!$H$2*(AJ287*100)^2)/2</f>
        <v>1.3668519025995394</v>
      </c>
      <c r="BQ287" s="30">
        <f t="shared" si="335"/>
        <v>3.7258956350339933</v>
      </c>
      <c r="BR287" s="30">
        <f>BI287*(8314.4/'Config sheet'!$C$28)*(273+C287)*BQ287*((AK287^(1/BQ287))-1)</f>
        <v>67806.559956961763</v>
      </c>
      <c r="BS287" s="30">
        <f t="shared" si="296"/>
        <v>330.45027725383466</v>
      </c>
      <c r="BT287" s="30">
        <f t="shared" si="297"/>
        <v>344.85</v>
      </c>
      <c r="BU287" s="52">
        <f t="shared" si="298"/>
        <v>72.071910887964819</v>
      </c>
      <c r="BV287" s="30">
        <f t="shared" si="299"/>
        <v>1396.5734854444286</v>
      </c>
      <c r="BW287" s="65">
        <f>Coeff_Summary!$B$8+Coeff_Summary!$D$8*(BS287-273)+Coeff_Summary!$E$8*AJ287*100+Coeff_Summary!$F$8*(BS287-273)^2+Coeff_Summary!$G$8*(BS287-273)*AJ287*100+Coeff_Summary!$H$8*(AJ287*100)^2</f>
        <v>0.96353001143137129</v>
      </c>
      <c r="BX287" s="30">
        <f>BW287*(8314.4/'Config sheet'!$C$28)*(BS287/(AI287*10^5))</f>
        <v>7.0905603510449847E-2</v>
      </c>
      <c r="BY287" s="30">
        <f t="shared" si="300"/>
        <v>1.1325002567651881</v>
      </c>
      <c r="BZ287" s="30">
        <f t="shared" si="301"/>
        <v>1.0124874889154851</v>
      </c>
      <c r="CA287" s="30">
        <f>('Config sheet'!$C$132*(AJ287-AI287) - 'Config sheet'!$C$133*GERC_A_PARA!AJ287)*10^5</f>
        <v>94375.457081850909</v>
      </c>
      <c r="CB287" s="30">
        <f>('Config sheet'!$C$132*(AJ287-AI287) + 'Config sheet'!$C$133*AI287)*10^5</f>
        <v>118817.18605032683</v>
      </c>
      <c r="CC287" s="30">
        <f>'Config sheet'!$C$148</f>
        <v>386976</v>
      </c>
      <c r="CD287" s="30">
        <f t="shared" si="336"/>
        <v>14.399722746165367</v>
      </c>
      <c r="CE287" s="30"/>
      <c r="CF287" s="30"/>
      <c r="CG287" s="30"/>
      <c r="CH287" s="30"/>
      <c r="CI287" s="30"/>
      <c r="CJ287" s="30"/>
      <c r="CK287" s="30"/>
      <c r="CL287" s="30"/>
      <c r="CM287" s="46">
        <f>P287+'Config sheet'!$O$9-'Config sheet'!$C$139</f>
        <v>34.5989</v>
      </c>
      <c r="CN287" s="46">
        <f>Q287+'Config sheet'!$O$9+'Config sheet'!C$140</f>
        <v>63.228899999999996</v>
      </c>
      <c r="CO287" s="27">
        <f t="shared" si="302"/>
        <v>1.8274829546604081</v>
      </c>
      <c r="CP287" s="46">
        <f>'Config sheet'!$N$47</f>
        <v>1852.7346826837274</v>
      </c>
      <c r="CQ287" s="27">
        <f>'Config sheet'!$N$42</f>
        <v>970.82423361890676</v>
      </c>
      <c r="CR287" s="27">
        <f>'Config sheet'!$N$46</f>
        <v>881.91044906482068</v>
      </c>
      <c r="CS287" s="27">
        <f t="shared" si="303"/>
        <v>1.3930571481632743</v>
      </c>
      <c r="CT287" s="27">
        <f>'Config sheet'!$N$50/100*GERC_A_PARA!CQ287</f>
        <v>274.64617569078871</v>
      </c>
      <c r="CU287" s="27">
        <f t="shared" si="304"/>
        <v>274.64617569078871</v>
      </c>
      <c r="CV287" s="27">
        <f t="shared" si="305"/>
        <v>423.39315336559304</v>
      </c>
      <c r="CW287" s="27">
        <f t="shared" si="306"/>
        <v>1245.4704093096955</v>
      </c>
      <c r="CX287" s="27">
        <f t="shared" si="307"/>
        <v>807.91028889780546</v>
      </c>
      <c r="CY287" s="27">
        <f>'Config sheet'!$N$51/100*GERC_A_PARA!CR287</f>
        <v>198.78261521921058</v>
      </c>
      <c r="CZ287" s="27">
        <f t="shared" si="308"/>
        <v>198.78261521921058</v>
      </c>
      <c r="DA287" s="27">
        <f t="shared" si="309"/>
        <v>306.44227279056054</v>
      </c>
      <c r="DB287" s="27">
        <f t="shared" si="310"/>
        <v>1080.6930642840312</v>
      </c>
      <c r="DC287" s="27">
        <f t="shared" si="311"/>
        <v>701.02271338544722</v>
      </c>
      <c r="DD287" s="50">
        <f t="shared" si="312"/>
        <v>84.678279288484021</v>
      </c>
      <c r="DE287" s="50">
        <f t="shared" si="313"/>
        <v>87.7924501648084</v>
      </c>
      <c r="DF287" s="50">
        <f t="shared" si="314"/>
        <v>54.929007202383815</v>
      </c>
      <c r="DG287" s="50">
        <f t="shared" si="315"/>
        <v>56.949103925326312</v>
      </c>
      <c r="DH287" s="27">
        <f t="shared" si="316"/>
        <v>86.23536472664621</v>
      </c>
      <c r="DI287">
        <f>'Config sheet'!$N$59</f>
        <v>71.978923438716066</v>
      </c>
      <c r="DJ287" s="21">
        <f t="shared" si="337"/>
        <v>71.087210145250637</v>
      </c>
      <c r="DK287" s="19">
        <f>Coeff_Summary!$B$11+Coeff_Summary!$D$11*(F287)+Coeff_Summary!$E$11*CM287*100+Coeff_Summary!$F$11*(F287)^2+Coeff_Summary!$G$11*(F287)*CM287*100+Coeff_Summary!$H$11*(CM287*100)^2</f>
        <v>0.935125760106438</v>
      </c>
      <c r="DL287" s="19">
        <f>Coeff_Summary!$B$9+Coeff_Summary!$D$9*(G287)+Coeff_Summary!$E$9*CN287*100+Coeff_Summary!$F$9*(G287)^2+Coeff_Summary!$G$9*(G287)*CN287*100+Coeff_Summary!$H$9*(CN287*100)^2</f>
        <v>0.95125725164698438</v>
      </c>
      <c r="DM287" s="30">
        <f t="shared" si="338"/>
        <v>0.94319150587671119</v>
      </c>
      <c r="DN287">
        <f>DK287*8314.4*(GERC_A_PARA!F287+273)/('Config sheet'!$N$28*GERC_A_PARA!CM287*10^5)</f>
        <v>3.9609775023719471E-2</v>
      </c>
      <c r="DO287">
        <f>DL287*(8314.4/'Config sheet'!$N$28)*((GERC_A_PARA!G287+273)/(GERC_A_PARA!CN287*10^5))</f>
        <v>2.6137260160830639E-2</v>
      </c>
      <c r="DP287" s="30">
        <f t="shared" si="339"/>
        <v>1597.7125110293837</v>
      </c>
      <c r="DQ287" s="30">
        <f t="shared" si="317"/>
        <v>40336.318751435159</v>
      </c>
      <c r="DR287" s="30">
        <f t="shared" si="318"/>
        <v>1036.4022835972639</v>
      </c>
      <c r="DS287" s="30">
        <f t="shared" si="319"/>
        <v>39652.292444577601</v>
      </c>
      <c r="DT287" s="19">
        <f>(Coeff_Summary!$B$5+Coeff_Summary!$D$5*(F287)+Coeff_Summary!$E$5*CM287*100+Coeff_Summary!$F$5*(F287)^2+Coeff_Summary!$G$5*(F287)*CM287*100+Coeff_Summary!$H$5*(CM287*100)^2+Coeff_Summary!$B$3+Coeff_Summary!$D$3*(G287)+Coeff_Summary!$E$3*CN287*100+Coeff_Summary!$F$3*(G287)^2+Coeff_Summary!$G$3*(G287)*CN287*100+Coeff_Summary!$H$3*(CN287*100)^2)/2</f>
        <v>1.4240911597294736</v>
      </c>
      <c r="DU287" s="30">
        <f t="shared" si="340"/>
        <v>3.3579836010679798</v>
      </c>
      <c r="DV287" s="30">
        <f>DM287*(8314.4/'Config sheet'!$N$28)*(273+F287)*DU287*((CO287^(1/DU287))-1)</f>
        <v>91293.789264477236</v>
      </c>
      <c r="DW287" s="30">
        <f t="shared" si="320"/>
        <v>345.42271934426537</v>
      </c>
      <c r="DX287" s="30">
        <f t="shared" si="321"/>
        <v>342.18</v>
      </c>
      <c r="DY287" s="30">
        <f t="shared" si="322"/>
        <v>106.05776077763005</v>
      </c>
      <c r="DZ287" s="30">
        <f t="shared" si="323"/>
        <v>964.47847453805548</v>
      </c>
      <c r="EA287" s="65">
        <f>Coeff_Summary!$B$9+Coeff_Summary!$D$9*(DW287-273)+Coeff_Summary!$E$9*CN287*100+Coeff_Summary!$F$9*(DW287-273)^2+Coeff_Summary!$G$9*(DW287-273)*CN287*100+Coeff_Summary!$H$9*(CN287*100)^2</f>
        <v>0.95374962183942669</v>
      </c>
      <c r="EB287" s="30">
        <f>EA287*(8314.4/'Config sheet'!$C$28)*(DW287/(CM287*10^5))</f>
        <v>4.8344388435591995E-2</v>
      </c>
      <c r="EC287" s="30">
        <f t="shared" si="324"/>
        <v>1.2205166125443021</v>
      </c>
      <c r="ED287" s="30">
        <f t="shared" si="325"/>
        <v>1.0172506118735412</v>
      </c>
      <c r="EE287" s="30">
        <f>('Config sheet'!$N$132*(CN287-CM287) - 'Config sheet'!$N$133*GERC_A_PARA!CN287)*10^5</f>
        <v>104444.12263943185</v>
      </c>
      <c r="EF287" s="30">
        <f>('Config sheet'!$N$132*(CN287-CM287) + 'Config sheet'!$N$133*CM287)*10^5</f>
        <v>145416.89017320229</v>
      </c>
      <c r="EG287" s="30">
        <f>'Config sheet'!$N$148</f>
        <v>386976</v>
      </c>
      <c r="EH287" s="30">
        <f t="shared" si="326"/>
        <v>2361.0519599824838</v>
      </c>
      <c r="EI287" s="30">
        <f>'Config sheet'!$E$127+'Config sheet'!$P$127</f>
        <v>3308.2</v>
      </c>
      <c r="EJ287" s="30"/>
      <c r="EK287" s="63">
        <f t="shared" si="327"/>
        <v>53439.282494082625</v>
      </c>
      <c r="EL287" s="63">
        <f t="shared" si="348"/>
        <v>52780.190450870185</v>
      </c>
      <c r="EM287" s="63">
        <f t="shared" si="349"/>
        <v>40336.318751435159</v>
      </c>
      <c r="EN287" s="63">
        <f t="shared" si="350"/>
        <v>39652.292444577601</v>
      </c>
      <c r="EO287" s="30">
        <f>BL287*(('Config sheet'!$D$8+273)/(C287+273))*(GERC_A_PARA!AI287/'Config sheet'!$D$7)*(1/GERC_A_PARA!BG287)*24*10^-3</f>
        <v>1854.7042156753139</v>
      </c>
      <c r="EP287" s="30">
        <f>BN287*(('Config sheet'!$D$8+273)/(D287+273))*(GERC_A_PARA!AJ287/'Config sheet'!$D$7)*(1/GERC_A_PARA!BH287)*24*10^-3</f>
        <v>1831.8292679961505</v>
      </c>
      <c r="EQ287" s="30">
        <f t="shared" si="341"/>
        <v>1843.2667418357323</v>
      </c>
      <c r="ER287" s="30">
        <f>DP287*(('Config sheet'!$D$8+273)/(F287+273))*(CM287/'Config sheet'!$D$7)*(1/DK287)*24*10^-3</f>
        <v>1399.9428312195996</v>
      </c>
      <c r="ES287" s="30">
        <f>DR287*(('Config sheet'!$D$8+273)/(G287+273))*(CN287/'Config sheet'!$D$7)*(1/DL287)*24*10^-3</f>
        <v>1376.20249609998</v>
      </c>
      <c r="ET287" s="30">
        <f t="shared" si="342"/>
        <v>1388.0726636597897</v>
      </c>
      <c r="EU287">
        <f t="shared" si="343"/>
        <v>1.0124874889154853</v>
      </c>
      <c r="EV287">
        <f t="shared" si="344"/>
        <v>1.0172506118735414</v>
      </c>
      <c r="EW287" s="30">
        <f t="shared" si="345"/>
        <v>0.75766217322055274</v>
      </c>
      <c r="EX287" s="30">
        <f>'Config sheet'!$C$123/('Config sheet'!$F$17*10^-3)</f>
        <v>1.2841244171864261</v>
      </c>
      <c r="EY287" s="30">
        <f t="shared" si="346"/>
        <v>0.69483284253658117</v>
      </c>
      <c r="EZ287" s="30">
        <f>'Config sheet'!$N$123/('Config sheet'!$Q$17*10^-3)</f>
        <v>1.4616189626248377</v>
      </c>
      <c r="FA287" s="1" t="s">
        <v>694</v>
      </c>
      <c r="FB287" s="30">
        <f t="shared" si="347"/>
        <v>-3.2427193442653675</v>
      </c>
      <c r="FC287" s="30"/>
    </row>
    <row r="288" spans="1:159" x14ac:dyDescent="0.25">
      <c r="A288" s="1">
        <v>43494</v>
      </c>
      <c r="B288" s="2">
        <v>4.3055555555555562E-2</v>
      </c>
      <c r="C288">
        <v>20.75</v>
      </c>
      <c r="D288">
        <v>71.98</v>
      </c>
      <c r="E288">
        <v>14.79</v>
      </c>
      <c r="F288">
        <v>14.78</v>
      </c>
      <c r="G288">
        <v>69.010000000000005</v>
      </c>
      <c r="H288">
        <v>66.260000000000005</v>
      </c>
      <c r="I288">
        <v>71.39</v>
      </c>
      <c r="J288">
        <v>71.84</v>
      </c>
      <c r="K288">
        <v>71.89</v>
      </c>
      <c r="L288">
        <v>69.36</v>
      </c>
      <c r="M288">
        <v>21.68</v>
      </c>
      <c r="N288">
        <v>33.880000000000003</v>
      </c>
      <c r="O288">
        <v>33.409999999999997</v>
      </c>
      <c r="P288">
        <v>33.33</v>
      </c>
      <c r="Q288">
        <v>61.86</v>
      </c>
      <c r="R288">
        <v>3.72</v>
      </c>
      <c r="S288">
        <v>65.319999999999993</v>
      </c>
      <c r="T288">
        <v>74.06</v>
      </c>
      <c r="U288">
        <v>71.37</v>
      </c>
      <c r="V288">
        <v>71.37</v>
      </c>
      <c r="W288">
        <v>2.97</v>
      </c>
      <c r="X288">
        <v>2.38</v>
      </c>
      <c r="Y288">
        <v>3.51</v>
      </c>
      <c r="Z288">
        <v>3.36</v>
      </c>
      <c r="AA288">
        <v>4.57</v>
      </c>
      <c r="AB288">
        <v>4.1900000000000004</v>
      </c>
      <c r="AC288">
        <v>3.65</v>
      </c>
      <c r="AD288">
        <v>2</v>
      </c>
      <c r="AE288">
        <v>1.73</v>
      </c>
      <c r="AF288">
        <v>2.0499999999999998</v>
      </c>
      <c r="AH288" s="4" t="str">
        <f t="shared" si="351"/>
        <v>ON</v>
      </c>
      <c r="AI288" s="31">
        <f>M288+'Config sheet'!$D$9-'Config sheet'!$C$139</f>
        <v>22.6389</v>
      </c>
      <c r="AJ288" s="31">
        <f>N288+'Config sheet'!$D$9+'Config sheet'!$C$140</f>
        <v>35.238900000000001</v>
      </c>
      <c r="AK288" s="25">
        <f t="shared" si="282"/>
        <v>1.5565641440175981</v>
      </c>
      <c r="AL288" s="46">
        <f>'Config sheet'!$C$47</f>
        <v>3546.9708798579968</v>
      </c>
      <c r="AM288" s="4">
        <f>'Config sheet'!$C$42</f>
        <v>1817.9423322060413</v>
      </c>
      <c r="AN288" s="25">
        <f>'Config sheet'!$C$46</f>
        <v>1729.0285476519553</v>
      </c>
      <c r="AO288" s="25">
        <f t="shared" si="283"/>
        <v>1.5706210349690248</v>
      </c>
      <c r="AP288" s="25">
        <f>'Config sheet'!$C$50/100*GERC_A_PARA!AM288</f>
        <v>351.771841281869</v>
      </c>
      <c r="AQ288" s="25">
        <f t="shared" si="284"/>
        <v>351.771841281869</v>
      </c>
      <c r="AR288" s="25">
        <f t="shared" si="285"/>
        <v>466.24270692643626</v>
      </c>
      <c r="AS288" s="27">
        <f t="shared" si="286"/>
        <v>2169.7141734879106</v>
      </c>
      <c r="AT288" s="25">
        <f t="shared" si="287"/>
        <v>1637.0108068706702</v>
      </c>
      <c r="AU288" s="25">
        <f>'Config sheet'!$C$51/100*GERC_A_PARA!AN288</f>
        <v>266.0974934836359</v>
      </c>
      <c r="AV288" s="25">
        <f t="shared" si="288"/>
        <v>266.0974934836359</v>
      </c>
      <c r="AW288" s="25">
        <f t="shared" si="289"/>
        <v>352.68887701769762</v>
      </c>
      <c r="AX288" s="27">
        <f t="shared" si="290"/>
        <v>1995.1260411355911</v>
      </c>
      <c r="AY288" s="25">
        <f t="shared" si="291"/>
        <v>1505.287161929607</v>
      </c>
      <c r="AZ288" s="31">
        <f t="shared" si="328"/>
        <v>93.703273001753644</v>
      </c>
      <c r="BA288" s="31">
        <f t="shared" si="329"/>
        <v>94.991905503720346</v>
      </c>
      <c r="BB288" s="31">
        <f t="shared" si="330"/>
        <v>70.697455184355931</v>
      </c>
      <c r="BC288" s="31">
        <f t="shared" si="331"/>
        <v>71.669705519252872</v>
      </c>
      <c r="BD288" s="25">
        <f t="shared" si="292"/>
        <v>94.347589252736995</v>
      </c>
      <c r="BE288">
        <f>'Config sheet'!$D$59</f>
        <v>82.44</v>
      </c>
      <c r="BF288" s="30">
        <f t="shared" si="332"/>
        <v>82.765584802270709</v>
      </c>
      <c r="BG288" s="19">
        <f>Coeff_Summary!$B$10+Coeff_Summary!$D$10*(C288)+Coeff_Summary!$E$10*AI288*100+Coeff_Summary!$F$10*(C288)^2+Coeff_Summary!$G$10*(C288)*AI288*100+Coeff_Summary!$H$10*(AI288*100)^2</f>
        <v>0.95912575248807075</v>
      </c>
      <c r="BH288" s="19">
        <f>Coeff_Summary!$B$8+Coeff_Summary!$D$8*(D288)+Coeff_Summary!$E$8*AJ288*100+Coeff_Summary!$F$8*(D288)^2+Coeff_Summary!$G$8*(D288)*AJ288*100+Coeff_Summary!$H$8*(AJ288*100)^2</f>
        <v>0.97085332799777824</v>
      </c>
      <c r="BI288" s="30">
        <f t="shared" si="333"/>
        <v>0.96498954024292449</v>
      </c>
      <c r="BJ288" s="30">
        <f>BG288*8314.4*(GERC_A_PARA!C288+273)/('Config sheet'!$C$28*AI288*10^5)</f>
        <v>6.3186047657996736E-2</v>
      </c>
      <c r="BK288">
        <f>BH288*(8314.4/'Config sheet'!$C$28)*(BT288/(AJ288*10^5))</f>
        <v>4.8255662556643264E-2</v>
      </c>
      <c r="BL288" s="30">
        <f t="shared" si="334"/>
        <v>3346.4815166426142</v>
      </c>
      <c r="BM288" s="30">
        <f t="shared" si="293"/>
        <v>52962.34913688399</v>
      </c>
      <c r="BN288" s="30">
        <f t="shared" si="294"/>
        <v>2524.8608663188211</v>
      </c>
      <c r="BO288" s="30">
        <f t="shared" si="295"/>
        <v>52322.582108474817</v>
      </c>
      <c r="BP288" s="19">
        <f>(Coeff_Summary!$B$4+Coeff_Summary!$D$4*(C288)+Coeff_Summary!$E$4*AI288*100+Coeff_Summary!$F$4*(C288)^2+Coeff_Summary!$G$4*(C288)*AI288*100+Coeff_Summary!$H$4*(AI288*100)^2+Coeff_Summary!$B$2+Coeff_Summary!$D$2*(D288)+Coeff_Summary!$E$2*AJ288*100+Coeff_Summary!$F$2*(D288)^2+Coeff_Summary!$G$2*(D288)*AJ288*100+Coeff_Summary!$H$2*(AJ288*100)^2)/2</f>
        <v>1.3658790288614817</v>
      </c>
      <c r="BQ288" s="30">
        <f t="shared" si="335"/>
        <v>3.7331438019602659</v>
      </c>
      <c r="BR288" s="30">
        <f>BI288*(8314.4/'Config sheet'!$C$28)*(273+C288)*BQ288*((AK288^(1/BQ288))-1)</f>
        <v>67609.896041162239</v>
      </c>
      <c r="BS288" s="30">
        <f t="shared" si="296"/>
        <v>330.71492745072578</v>
      </c>
      <c r="BT288" s="30">
        <f t="shared" si="297"/>
        <v>344.98</v>
      </c>
      <c r="BU288" s="52">
        <f t="shared" si="298"/>
        <v>72.154845697298029</v>
      </c>
      <c r="BV288" s="30">
        <f t="shared" si="299"/>
        <v>1378.5086798922723</v>
      </c>
      <c r="BW288" s="65">
        <f>Coeff_Summary!$B$8+Coeff_Summary!$D$8*(BS288-273)+Coeff_Summary!$E$8*AJ288*100+Coeff_Summary!$F$8*(BS288-273)^2+Coeff_Summary!$G$8*(BS288-273)*AJ288*100+Coeff_Summary!$H$8*(AJ288*100)^2</f>
        <v>0.96394862578666929</v>
      </c>
      <c r="BX288" s="30">
        <f>BW288*(8314.4/'Config sheet'!$C$28)*(BS288/(AI288*10^5))</f>
        <v>7.1494963718793422E-2</v>
      </c>
      <c r="BY288" s="30">
        <f t="shared" si="300"/>
        <v>1.1314992212484922</v>
      </c>
      <c r="BZ288" s="30">
        <f t="shared" si="301"/>
        <v>1.0122273596337965</v>
      </c>
      <c r="CA288" s="30">
        <f>('Config sheet'!$C$132*(AJ288-AI288) - 'Config sheet'!$C$133*GERC_A_PARA!AJ288)*10^5</f>
        <v>93139.344186592571</v>
      </c>
      <c r="CB288" s="30">
        <f>('Config sheet'!$C$132*(AJ288-AI288) + 'Config sheet'!$C$133*AI288)*10^5</f>
        <v>117380.03696273653</v>
      </c>
      <c r="CC288" s="30">
        <f>'Config sheet'!$C$148</f>
        <v>386976</v>
      </c>
      <c r="CD288" s="30">
        <f t="shared" si="336"/>
        <v>14.265072549274237</v>
      </c>
      <c r="CE288" s="30"/>
      <c r="CF288" s="30"/>
      <c r="CG288" s="30"/>
      <c r="CH288" s="30"/>
      <c r="CI288" s="30"/>
      <c r="CJ288" s="30"/>
      <c r="CK288" s="30"/>
      <c r="CL288" s="30"/>
      <c r="CM288" s="46">
        <f>P288+'Config sheet'!$O$9-'Config sheet'!$C$139</f>
        <v>34.288899999999998</v>
      </c>
      <c r="CN288" s="46">
        <f>Q288+'Config sheet'!$O$9+'Config sheet'!C$140</f>
        <v>63.218899999999998</v>
      </c>
      <c r="CO288" s="27">
        <f t="shared" si="302"/>
        <v>1.8437132716418434</v>
      </c>
      <c r="CP288" s="46">
        <f>'Config sheet'!$N$47</f>
        <v>1852.7346826837274</v>
      </c>
      <c r="CQ288" s="27">
        <f>'Config sheet'!$N$42</f>
        <v>970.82423361890676</v>
      </c>
      <c r="CR288" s="27">
        <f>'Config sheet'!$N$46</f>
        <v>881.91044906482068</v>
      </c>
      <c r="CS288" s="27">
        <f t="shared" si="303"/>
        <v>1.3931422453241391</v>
      </c>
      <c r="CT288" s="27">
        <f>'Config sheet'!$N$50/100*GERC_A_PARA!CQ288</f>
        <v>274.64617569078871</v>
      </c>
      <c r="CU288" s="27">
        <f t="shared" si="304"/>
        <v>274.64617569078871</v>
      </c>
      <c r="CV288" s="27">
        <f t="shared" si="305"/>
        <v>426.07763811790898</v>
      </c>
      <c r="CW288" s="27">
        <f t="shared" si="306"/>
        <v>1245.4704093096955</v>
      </c>
      <c r="CX288" s="27">
        <f t="shared" si="307"/>
        <v>802.82008312834637</v>
      </c>
      <c r="CY288" s="27">
        <f>'Config sheet'!$N$51/100*GERC_A_PARA!CR288</f>
        <v>198.78261521921058</v>
      </c>
      <c r="CZ288" s="27">
        <f t="shared" si="308"/>
        <v>198.78261521921058</v>
      </c>
      <c r="DA288" s="27">
        <f t="shared" si="309"/>
        <v>308.38524140550408</v>
      </c>
      <c r="DB288" s="27">
        <f t="shared" si="310"/>
        <v>1080.6930642840312</v>
      </c>
      <c r="DC288" s="27">
        <f t="shared" si="311"/>
        <v>696.6059484188014</v>
      </c>
      <c r="DD288" s="50">
        <f t="shared" si="312"/>
        <v>84.401763245790178</v>
      </c>
      <c r="DE288" s="50">
        <f t="shared" si="313"/>
        <v>87.57213656981655</v>
      </c>
      <c r="DF288" s="50">
        <f t="shared" si="314"/>
        <v>54.404689247270092</v>
      </c>
      <c r="DG288" s="50">
        <f t="shared" si="315"/>
        <v>56.448286073431106</v>
      </c>
      <c r="DH288" s="27">
        <f t="shared" si="316"/>
        <v>85.986949907803364</v>
      </c>
      <c r="DI288">
        <f>'Config sheet'!$N$59</f>
        <v>71.978923438716066</v>
      </c>
      <c r="DJ288" s="21">
        <f t="shared" si="337"/>
        <v>70.706718784076983</v>
      </c>
      <c r="DK288" s="19">
        <f>Coeff_Summary!$B$11+Coeff_Summary!$D$11*(F288)+Coeff_Summary!$E$11*CM288*100+Coeff_Summary!$F$11*(F288)^2+Coeff_Summary!$G$11*(F288)*CM288*100+Coeff_Summary!$H$11*(CM288*100)^2</f>
        <v>0.93486002460697781</v>
      </c>
      <c r="DL288" s="19">
        <f>Coeff_Summary!$B$9+Coeff_Summary!$D$9*(G288)+Coeff_Summary!$E$9*CN288*100+Coeff_Summary!$F$9*(G288)^2+Coeff_Summary!$G$9*(G288)*CN288*100+Coeff_Summary!$H$9*(CN288*100)^2</f>
        <v>0.95112967248367342</v>
      </c>
      <c r="DM288" s="30">
        <f t="shared" si="338"/>
        <v>0.94299484854532567</v>
      </c>
      <c r="DN288">
        <f>DK288*8314.4*(GERC_A_PARA!F288+273)/('Config sheet'!$N$28*GERC_A_PARA!CM288*10^5)</f>
        <v>3.9836092234504787E-2</v>
      </c>
      <c r="DO288">
        <f>DL288*(8314.4/'Config sheet'!$N$28)*((GERC_A_PARA!G288+273)/(GERC_A_PARA!CN288*10^5))</f>
        <v>2.6124902894945012E-2</v>
      </c>
      <c r="DP288" s="30">
        <f t="shared" si="339"/>
        <v>1593.1100435237563</v>
      </c>
      <c r="DQ288" s="30">
        <f t="shared" si="317"/>
        <v>39991.624533489099</v>
      </c>
      <c r="DR288" s="30">
        <f t="shared" si="318"/>
        <v>1026.9057602767321</v>
      </c>
      <c r="DS288" s="30">
        <f t="shared" si="319"/>
        <v>39307.543626331761</v>
      </c>
      <c r="DT288" s="19">
        <f>(Coeff_Summary!$B$5+Coeff_Summary!$D$5*(F288)+Coeff_Summary!$E$5*CM288*100+Coeff_Summary!$F$5*(F288)^2+Coeff_Summary!$G$5*(F288)*CM288*100+Coeff_Summary!$H$5*(CM288*100)^2+Coeff_Summary!$B$3+Coeff_Summary!$D$3*(G288)+Coeff_Summary!$E$3*CN288*100+Coeff_Summary!$F$3*(G288)^2+Coeff_Summary!$G$3*(G288)*CN288*100+Coeff_Summary!$H$3*(CN288*100)^2)/2</f>
        <v>1.4244501423897993</v>
      </c>
      <c r="DU288" s="30">
        <f t="shared" si="340"/>
        <v>3.3559893144802788</v>
      </c>
      <c r="DV288" s="30">
        <f>DM288*(8314.4/'Config sheet'!$N$28)*(273+F288)*DU288*((CO288^(1/DU288))-1)</f>
        <v>92464.617005624634</v>
      </c>
      <c r="DW288" s="30">
        <f t="shared" si="320"/>
        <v>345.3269884288884</v>
      </c>
      <c r="DX288" s="30">
        <f t="shared" si="321"/>
        <v>342.01</v>
      </c>
      <c r="DY288" s="30">
        <f t="shared" si="322"/>
        <v>106.11651932304702</v>
      </c>
      <c r="DZ288" s="30">
        <f t="shared" si="323"/>
        <v>967.96381874256588</v>
      </c>
      <c r="EA288" s="65">
        <f>Coeff_Summary!$B$9+Coeff_Summary!$D$9*(DW288-273)+Coeff_Summary!$E$9*CN288*100+Coeff_Summary!$F$9*(DW288-273)^2+Coeff_Summary!$G$9*(DW288-273)*CN288*100+Coeff_Summary!$H$9*(CN288*100)^2</f>
        <v>0.95368275993399099</v>
      </c>
      <c r="EB288" s="30">
        <f>EA288*(8314.4/'Config sheet'!$C$28)*(DW288/(CM288*10^5))</f>
        <v>4.8764523469778998E-2</v>
      </c>
      <c r="EC288" s="30">
        <f t="shared" si="324"/>
        <v>1.2241291937651626</v>
      </c>
      <c r="ED288" s="30">
        <f t="shared" si="325"/>
        <v>1.0174032982996952</v>
      </c>
      <c r="EE288" s="30">
        <f>('Config sheet'!$N$132*(CN288-CM288) - 'Config sheet'!$N$133*GERC_A_PARA!CN288)*10^5</f>
        <v>105820.22139309529</v>
      </c>
      <c r="EF288" s="30">
        <f>('Config sheet'!$N$132*(CN288-CM288) + 'Config sheet'!$N$133*CM288)*10^5</f>
        <v>146658.96479864442</v>
      </c>
      <c r="EG288" s="30">
        <f>'Config sheet'!$N$148</f>
        <v>386976</v>
      </c>
      <c r="EH288" s="30">
        <f t="shared" si="326"/>
        <v>2346.4724986348383</v>
      </c>
      <c r="EI288" s="30">
        <f>'Config sheet'!$E$127+'Config sheet'!$P$127</f>
        <v>3308.2</v>
      </c>
      <c r="EJ288" s="30"/>
      <c r="EK288" s="63">
        <f t="shared" si="327"/>
        <v>52962.34913688399</v>
      </c>
      <c r="EL288" s="63">
        <f t="shared" si="348"/>
        <v>52322.582108474817</v>
      </c>
      <c r="EM288" s="63">
        <f t="shared" si="349"/>
        <v>39991.624533489099</v>
      </c>
      <c r="EN288" s="63">
        <f t="shared" si="350"/>
        <v>39307.543626331761</v>
      </c>
      <c r="EO288" s="30">
        <f>BL288*(('Config sheet'!$D$8+273)/(C288+273))*(GERC_A_PARA!AI288/'Config sheet'!$D$7)*(1/GERC_A_PARA!BG288)*24*10^-3</f>
        <v>1838.151405328535</v>
      </c>
      <c r="EP288" s="30">
        <f>BN288*(('Config sheet'!$D$8+273)/(D288+273))*(GERC_A_PARA!AJ288/'Config sheet'!$D$7)*(1/GERC_A_PARA!BH288)*24*10^-3</f>
        <v>1815.9471662508124</v>
      </c>
      <c r="EQ288" s="30">
        <f t="shared" si="341"/>
        <v>1827.0492857896738</v>
      </c>
      <c r="ER288" s="30">
        <f>DP288*(('Config sheet'!$D$8+273)/(F288+273))*(CM288/'Config sheet'!$D$7)*(1/DK288)*24*10^-3</f>
        <v>1387.9796126038882</v>
      </c>
      <c r="ES288" s="30">
        <f>DR288*(('Config sheet'!$D$8+273)/(G288+273))*(CN288/'Config sheet'!$D$7)*(1/DL288)*24*10^-3</f>
        <v>1364.2373824849076</v>
      </c>
      <c r="ET288" s="30">
        <f t="shared" si="342"/>
        <v>1376.1084975443978</v>
      </c>
      <c r="EU288">
        <f t="shared" si="343"/>
        <v>1.0122273596337967</v>
      </c>
      <c r="EV288">
        <f t="shared" si="344"/>
        <v>1.0174032982996954</v>
      </c>
      <c r="EW288" s="30">
        <f t="shared" si="345"/>
        <v>0.75449999658682632</v>
      </c>
      <c r="EX288" s="30">
        <f>'Config sheet'!$C$123/('Config sheet'!$F$17*10^-3)</f>
        <v>1.2841244171864261</v>
      </c>
      <c r="EY288" s="30">
        <f t="shared" si="346"/>
        <v>0.70340661399144955</v>
      </c>
      <c r="EZ288" s="30">
        <f>'Config sheet'!$N$123/('Config sheet'!$Q$17*10^-3)</f>
        <v>1.4616189626248377</v>
      </c>
      <c r="FA288" s="1" t="s">
        <v>695</v>
      </c>
      <c r="FB288" s="30">
        <f t="shared" si="347"/>
        <v>-3.3169884288884077</v>
      </c>
      <c r="FC288" s="30"/>
    </row>
    <row r="289" spans="1:159" x14ac:dyDescent="0.25">
      <c r="A289" s="1">
        <v>43494</v>
      </c>
      <c r="B289" s="2">
        <v>8.4722222222222213E-2</v>
      </c>
      <c r="C289">
        <v>19.86</v>
      </c>
      <c r="D289">
        <v>71.44</v>
      </c>
      <c r="E289">
        <v>15.31</v>
      </c>
      <c r="F289">
        <v>15.29</v>
      </c>
      <c r="G289">
        <v>68.900000000000006</v>
      </c>
      <c r="H289">
        <v>65.989999999999995</v>
      </c>
      <c r="I289">
        <v>71.16</v>
      </c>
      <c r="J289">
        <v>71.61</v>
      </c>
      <c r="K289">
        <v>71.650000000000006</v>
      </c>
      <c r="L289">
        <v>69.11</v>
      </c>
      <c r="M289">
        <v>21.76</v>
      </c>
      <c r="N289">
        <v>34.07</v>
      </c>
      <c r="O289">
        <v>33.590000000000003</v>
      </c>
      <c r="P289">
        <v>33.51</v>
      </c>
      <c r="Q289">
        <v>61.81</v>
      </c>
      <c r="R289">
        <v>3.73</v>
      </c>
      <c r="S289">
        <v>65.34</v>
      </c>
      <c r="T289">
        <v>74.08</v>
      </c>
      <c r="U289">
        <v>71.47</v>
      </c>
      <c r="V289">
        <v>71.47</v>
      </c>
      <c r="W289">
        <v>2.93</v>
      </c>
      <c r="X289">
        <v>2.4</v>
      </c>
      <c r="Y289">
        <v>3.54</v>
      </c>
      <c r="Z289">
        <v>3.38</v>
      </c>
      <c r="AA289">
        <v>4.5999999999999996</v>
      </c>
      <c r="AB289">
        <v>4.29</v>
      </c>
      <c r="AC289">
        <v>3.68</v>
      </c>
      <c r="AD289">
        <v>1.77</v>
      </c>
      <c r="AE289">
        <v>1.45</v>
      </c>
      <c r="AF289">
        <v>2.12</v>
      </c>
      <c r="AH289" s="4" t="str">
        <f t="shared" si="351"/>
        <v>ON</v>
      </c>
      <c r="AI289" s="31">
        <f>M289+'Config sheet'!$D$9-'Config sheet'!$C$139</f>
        <v>22.718900000000001</v>
      </c>
      <c r="AJ289" s="31">
        <f>N289+'Config sheet'!$D$9+'Config sheet'!$C$140</f>
        <v>35.428899999999999</v>
      </c>
      <c r="AK289" s="25">
        <f t="shared" si="282"/>
        <v>1.5594460999432189</v>
      </c>
      <c r="AL289" s="46">
        <f>'Config sheet'!$C$47</f>
        <v>3546.9708798579968</v>
      </c>
      <c r="AM289" s="4">
        <f>'Config sheet'!$C$42</f>
        <v>1817.9423322060413</v>
      </c>
      <c r="AN289" s="25">
        <f>'Config sheet'!$C$46</f>
        <v>1729.0285476519553</v>
      </c>
      <c r="AO289" s="25">
        <f t="shared" si="283"/>
        <v>1.5750517156318224</v>
      </c>
      <c r="AP289" s="25">
        <f>'Config sheet'!$C$50/100*GERC_A_PARA!AM289</f>
        <v>351.771841281869</v>
      </c>
      <c r="AQ289" s="25">
        <f t="shared" si="284"/>
        <v>351.771841281869</v>
      </c>
      <c r="AR289" s="25">
        <f t="shared" si="285"/>
        <v>466.42080917931935</v>
      </c>
      <c r="AS289" s="27">
        <f t="shared" si="286"/>
        <v>2169.7141734879106</v>
      </c>
      <c r="AT289" s="25">
        <f t="shared" si="287"/>
        <v>1636.3857161651106</v>
      </c>
      <c r="AU289" s="25">
        <f>'Config sheet'!$C$51/100*GERC_A_PARA!AN289</f>
        <v>266.0974934836359</v>
      </c>
      <c r="AV289" s="25">
        <f t="shared" si="288"/>
        <v>266.0974934836359</v>
      </c>
      <c r="AW289" s="25">
        <f t="shared" si="289"/>
        <v>352.82360230697395</v>
      </c>
      <c r="AX289" s="27">
        <f t="shared" si="290"/>
        <v>1995.1260411355911</v>
      </c>
      <c r="AY289" s="25">
        <f t="shared" si="291"/>
        <v>1504.7123697473128</v>
      </c>
      <c r="AZ289" s="31">
        <f t="shared" si="328"/>
        <v>93.693476087422098</v>
      </c>
      <c r="BA289" s="31">
        <f t="shared" si="329"/>
        <v>94.984113539298505</v>
      </c>
      <c r="BB289" s="31">
        <f t="shared" si="330"/>
        <v>70.663070666514756</v>
      </c>
      <c r="BC289" s="31">
        <f t="shared" si="331"/>
        <v>71.636461870206432</v>
      </c>
      <c r="BD289" s="25">
        <f t="shared" si="292"/>
        <v>94.338794813360295</v>
      </c>
      <c r="BE289">
        <f>'Config sheet'!$D$59</f>
        <v>82.44</v>
      </c>
      <c r="BF289" s="30">
        <f t="shared" si="332"/>
        <v>82.744280540860444</v>
      </c>
      <c r="BG289" s="19">
        <f>Coeff_Summary!$B$10+Coeff_Summary!$D$10*(C289)+Coeff_Summary!$E$10*AI289*100+Coeff_Summary!$F$10*(C289)^2+Coeff_Summary!$G$10*(C289)*AI289*100+Coeff_Summary!$H$10*(AI289*100)^2</f>
        <v>0.95848496460591026</v>
      </c>
      <c r="BH289" s="19">
        <f>Coeff_Summary!$B$8+Coeff_Summary!$D$8*(D289)+Coeff_Summary!$E$8*AJ289*100+Coeff_Summary!$F$8*(D289)^2+Coeff_Summary!$G$8*(D289)*AJ289*100+Coeff_Summary!$H$8*(AJ289*100)^2</f>
        <v>0.97047475614530543</v>
      </c>
      <c r="BI289" s="30">
        <f t="shared" si="333"/>
        <v>0.96447986037560784</v>
      </c>
      <c r="BJ289" s="30">
        <f>BG289*8314.4*(GERC_A_PARA!C289+273)/('Config sheet'!$C$28*AI289*10^5)</f>
        <v>6.2730846406506405E-2</v>
      </c>
      <c r="BK289">
        <f>BH289*(8314.4/'Config sheet'!$C$28)*(BT289/(AJ289*10^5))</f>
        <v>4.7903058138136077E-2</v>
      </c>
      <c r="BL289" s="30">
        <f t="shared" si="334"/>
        <v>3346.1695804388755</v>
      </c>
      <c r="BM289" s="30">
        <f t="shared" si="293"/>
        <v>53341.693474931541</v>
      </c>
      <c r="BN289" s="30">
        <f t="shared" si="294"/>
        <v>2523.6614906257782</v>
      </c>
      <c r="BO289" s="30">
        <f t="shared" si="295"/>
        <v>52682.680161011842</v>
      </c>
      <c r="BP289" s="19">
        <f>(Coeff_Summary!$B$4+Coeff_Summary!$D$4*(C289)+Coeff_Summary!$E$4*AI289*100+Coeff_Summary!$F$4*(C289)^2+Coeff_Summary!$G$4*(C289)*AI289*100+Coeff_Summary!$H$4*(AI289*100)^2+Coeff_Summary!$B$2+Coeff_Summary!$D$2*(D289)+Coeff_Summary!$E$2*AJ289*100+Coeff_Summary!$F$2*(D289)^2+Coeff_Summary!$G$2*(D289)*AJ289*100+Coeff_Summary!$H$2*(AJ289*100)^2)/2</f>
        <v>1.3670784311683604</v>
      </c>
      <c r="BQ289" s="30">
        <f t="shared" si="335"/>
        <v>3.7242134516515639</v>
      </c>
      <c r="BR289" s="30">
        <f>BI289*(8314.4/'Config sheet'!$C$28)*(273+C289)*BQ289*((AK289^(1/BQ289))-1)</f>
        <v>67678.029689510877</v>
      </c>
      <c r="BS289" s="30">
        <f t="shared" si="296"/>
        <v>329.97050755138213</v>
      </c>
      <c r="BT289" s="30">
        <f t="shared" si="297"/>
        <v>344.44</v>
      </c>
      <c r="BU289" s="52">
        <f t="shared" si="298"/>
        <v>71.947474896049116</v>
      </c>
      <c r="BV289" s="30">
        <f t="shared" si="299"/>
        <v>1393.7871265349711</v>
      </c>
      <c r="BW289" s="65">
        <f>Coeff_Summary!$B$8+Coeff_Summary!$D$8*(BS289-273)+Coeff_Summary!$E$8*AJ289*100+Coeff_Summary!$F$8*(BS289-273)^2+Coeff_Summary!$G$8*(BS289-273)*AJ289*100+Coeff_Summary!$H$8*(AJ289*100)^2</f>
        <v>0.96339153919958975</v>
      </c>
      <c r="BX289" s="30">
        <f>BW289*(8314.4/'Config sheet'!$C$28)*(BS289/(AI289*10^5))</f>
        <v>7.1041764116378123E-2</v>
      </c>
      <c r="BY289" s="30">
        <f t="shared" si="300"/>
        <v>1.1324853431119926</v>
      </c>
      <c r="BZ289" s="30">
        <f t="shared" si="301"/>
        <v>1.0125091075834711</v>
      </c>
      <c r="CA289" s="30">
        <f>('Config sheet'!$C$132*(AJ289-AI289) - 'Config sheet'!$C$133*GERC_A_PARA!AJ289)*10^5</f>
        <v>94001.736564103398</v>
      </c>
      <c r="CB289" s="30">
        <f>('Config sheet'!$C$132*(AJ289-AI289) + 'Config sheet'!$C$133*AI289)*10^5</f>
        <v>118355.51219843408</v>
      </c>
      <c r="CC289" s="30">
        <f>'Config sheet'!$C$148</f>
        <v>386976</v>
      </c>
      <c r="CD289" s="30">
        <f t="shared" si="336"/>
        <v>14.469492448617871</v>
      </c>
      <c r="CE289" s="30"/>
      <c r="CF289" s="30"/>
      <c r="CG289" s="30"/>
      <c r="CH289" s="30"/>
      <c r="CI289" s="30"/>
      <c r="CJ289" s="30"/>
      <c r="CK289" s="30"/>
      <c r="CL289" s="30"/>
      <c r="CM289" s="46">
        <f>P289+'Config sheet'!$O$9-'Config sheet'!$C$139</f>
        <v>34.468899999999998</v>
      </c>
      <c r="CN289" s="46">
        <f>Q289+'Config sheet'!$O$9+'Config sheet'!C$140</f>
        <v>63.168900000000001</v>
      </c>
      <c r="CO289" s="27">
        <f t="shared" si="302"/>
        <v>1.8326346358601524</v>
      </c>
      <c r="CP289" s="46">
        <f>'Config sheet'!$N$47</f>
        <v>1852.7346826837274</v>
      </c>
      <c r="CQ289" s="27">
        <f>'Config sheet'!$N$42</f>
        <v>970.82423361890676</v>
      </c>
      <c r="CR289" s="27">
        <f>'Config sheet'!$N$46</f>
        <v>881.91044906482068</v>
      </c>
      <c r="CS289" s="27">
        <f t="shared" si="303"/>
        <v>1.3918890330879021</v>
      </c>
      <c r="CT289" s="27">
        <f>'Config sheet'!$N$50/100*GERC_A_PARA!CQ289</f>
        <v>274.64617569078871</v>
      </c>
      <c r="CU289" s="27">
        <f t="shared" si="304"/>
        <v>274.64617569078871</v>
      </c>
      <c r="CV289" s="27">
        <f t="shared" si="305"/>
        <v>424.40444483891031</v>
      </c>
      <c r="CW289" s="27">
        <f t="shared" si="306"/>
        <v>1245.4704093096955</v>
      </c>
      <c r="CX289" s="27">
        <f t="shared" si="307"/>
        <v>805.98516111862375</v>
      </c>
      <c r="CY289" s="27">
        <f>'Config sheet'!$N$51/100*GERC_A_PARA!CR289</f>
        <v>198.78261521921058</v>
      </c>
      <c r="CZ289" s="27">
        <f t="shared" si="308"/>
        <v>198.78261521921058</v>
      </c>
      <c r="DA289" s="27">
        <f t="shared" si="309"/>
        <v>307.17422241013662</v>
      </c>
      <c r="DB289" s="27">
        <f t="shared" si="310"/>
        <v>1080.6930642840312</v>
      </c>
      <c r="DC289" s="27">
        <f t="shared" si="311"/>
        <v>699.35228249983879</v>
      </c>
      <c r="DD289" s="50">
        <f t="shared" si="312"/>
        <v>84.574110950045707</v>
      </c>
      <c r="DE289" s="50">
        <f t="shared" si="313"/>
        <v>87.709454252881955</v>
      </c>
      <c r="DF289" s="50">
        <f t="shared" si="314"/>
        <v>54.730708920108199</v>
      </c>
      <c r="DG289" s="50">
        <f t="shared" si="315"/>
        <v>56.759693437290963</v>
      </c>
      <c r="DH289" s="27">
        <f t="shared" si="316"/>
        <v>86.141782601463831</v>
      </c>
      <c r="DI289">
        <f>'Config sheet'!$N$59</f>
        <v>71.978923438716066</v>
      </c>
      <c r="DJ289" s="21">
        <f t="shared" si="337"/>
        <v>70.943491890081702</v>
      </c>
      <c r="DK289" s="19">
        <f>Coeff_Summary!$B$11+Coeff_Summary!$D$11*(F289)+Coeff_Summary!$E$11*CM289*100+Coeff_Summary!$F$11*(F289)^2+Coeff_Summary!$G$11*(F289)*CM289*100+Coeff_Summary!$H$11*(CM289*100)^2</f>
        <v>0.93501822922457167</v>
      </c>
      <c r="DL289" s="19">
        <f>Coeff_Summary!$B$9+Coeff_Summary!$D$9*(G289)+Coeff_Summary!$E$9*CN289*100+Coeff_Summary!$F$9*(G289)^2+Coeff_Summary!$G$9*(G289)*CN289*100+Coeff_Summary!$H$9*(CN289*100)^2</f>
        <v>0.95107183963971076</v>
      </c>
      <c r="DM289" s="30">
        <f t="shared" si="338"/>
        <v>0.94304503443214127</v>
      </c>
      <c r="DN289">
        <f>DK289*8314.4*(GERC_A_PARA!F289+273)/('Config sheet'!$N$28*GERC_A_PARA!CM289*10^5)</f>
        <v>3.9705010638281656E-2</v>
      </c>
      <c r="DO289">
        <f>DL289*(8314.4/'Config sheet'!$N$28)*((GERC_A_PARA!G289+273)/(GERC_A_PARA!CN289*10^5))</f>
        <v>2.6135583100416721E-2</v>
      </c>
      <c r="DP289" s="30">
        <f t="shared" si="339"/>
        <v>1595.9786825393373</v>
      </c>
      <c r="DQ289" s="30">
        <f t="shared" si="317"/>
        <v>40195.901144037765</v>
      </c>
      <c r="DR289" s="30">
        <f t="shared" si="318"/>
        <v>1032.8106761695851</v>
      </c>
      <c r="DS289" s="30">
        <f t="shared" si="319"/>
        <v>39517.414713931423</v>
      </c>
      <c r="DT289" s="19">
        <f>(Coeff_Summary!$B$5+Coeff_Summary!$D$5*(F289)+Coeff_Summary!$E$5*CM289*100+Coeff_Summary!$F$5*(F289)^2+Coeff_Summary!$G$5*(F289)*CM289*100+Coeff_Summary!$H$5*(CM289*100)^2+Coeff_Summary!$B$3+Coeff_Summary!$D$3*(G289)+Coeff_Summary!$E$3*CN289*100+Coeff_Summary!$F$3*(G289)^2+Coeff_Summary!$G$3*(G289)*CN289*100+Coeff_Summary!$H$3*(CN289*100)^2)/2</f>
        <v>1.4243707756711932</v>
      </c>
      <c r="DU289" s="30">
        <f t="shared" si="340"/>
        <v>3.356429936576995</v>
      </c>
      <c r="DV289" s="30">
        <f>DM289*(8314.4/'Config sheet'!$N$28)*(273+F289)*DU289*((CO289^(1/DU289))-1)</f>
        <v>91634.900482387893</v>
      </c>
      <c r="DW289" s="30">
        <f t="shared" si="320"/>
        <v>345.31007829062793</v>
      </c>
      <c r="DX289" s="30">
        <f t="shared" si="321"/>
        <v>341.9</v>
      </c>
      <c r="DY289" s="30">
        <f t="shared" si="322"/>
        <v>106.36089962810655</v>
      </c>
      <c r="DZ289" s="30">
        <f t="shared" si="323"/>
        <v>961.96258159528213</v>
      </c>
      <c r="EA289" s="65">
        <f>Coeff_Summary!$B$9+Coeff_Summary!$D$9*(DW289-273)+Coeff_Summary!$E$9*CN289*100+Coeff_Summary!$F$9*(DW289-273)^2+Coeff_Summary!$G$9*(DW289-273)*CN289*100+Coeff_Summary!$H$9*(CN289*100)^2</f>
        <v>0.95369682507494513</v>
      </c>
      <c r="EB289" s="30">
        <f>EA289*(8314.4/'Config sheet'!$C$28)*(DW289/(CM289*10^5))</f>
        <v>4.8508210257584686E-2</v>
      </c>
      <c r="EC289" s="30">
        <f t="shared" si="324"/>
        <v>1.2217150802326042</v>
      </c>
      <c r="ED289" s="30">
        <f t="shared" si="325"/>
        <v>1.0171693020663912</v>
      </c>
      <c r="EE289" s="30">
        <f>('Config sheet'!$N$132*(CN289-CM289) - 'Config sheet'!$N$133*GERC_A_PARA!CN289)*10^5</f>
        <v>104789.36461339325</v>
      </c>
      <c r="EF289" s="30">
        <f>('Config sheet'!$N$132*(CN289-CM289) + 'Config sheet'!$N$133*CM289)*10^5</f>
        <v>145682.5553210323</v>
      </c>
      <c r="EG289" s="30">
        <f>'Config sheet'!$N$148</f>
        <v>386976</v>
      </c>
      <c r="EH289" s="30">
        <f t="shared" si="326"/>
        <v>2355.7497081302531</v>
      </c>
      <c r="EI289" s="30">
        <f>'Config sheet'!$E$127+'Config sheet'!$P$127</f>
        <v>3308.2</v>
      </c>
      <c r="EJ289" s="30"/>
      <c r="EK289" s="63">
        <f t="shared" si="327"/>
        <v>53341.693474931541</v>
      </c>
      <c r="EL289" s="63">
        <f t="shared" si="348"/>
        <v>52682.680161011842</v>
      </c>
      <c r="EM289" s="63">
        <f t="shared" si="349"/>
        <v>40195.901144037765</v>
      </c>
      <c r="EN289" s="63">
        <f t="shared" si="350"/>
        <v>39517.414713931423</v>
      </c>
      <c r="EO289" s="30">
        <f>BL289*(('Config sheet'!$D$8+273)/(C289+273))*(GERC_A_PARA!AI289/'Config sheet'!$D$7)*(1/GERC_A_PARA!BG289)*24*10^-3</f>
        <v>1851.3172172581255</v>
      </c>
      <c r="EP289" s="30">
        <f>BN289*(('Config sheet'!$D$8+273)/(D289+273))*(GERC_A_PARA!AJ289/'Config sheet'!$D$7)*(1/GERC_A_PARA!BH289)*24*10^-3</f>
        <v>1828.4450020174293</v>
      </c>
      <c r="EQ289" s="30">
        <f t="shared" si="341"/>
        <v>1839.8811096377774</v>
      </c>
      <c r="ER289" s="30">
        <f>DP289*(('Config sheet'!$D$8+273)/(F289+273))*(CM289/'Config sheet'!$D$7)*(1/DK289)*24*10^-3</f>
        <v>1395.0693913783402</v>
      </c>
      <c r="ES289" s="30">
        <f>DR289*(('Config sheet'!$D$8+273)/(G289+273))*(CN289/'Config sheet'!$D$7)*(1/DL289)*24*10^-3</f>
        <v>1371.5213274174123</v>
      </c>
      <c r="ET289" s="30">
        <f t="shared" si="342"/>
        <v>1383.2953593978764</v>
      </c>
      <c r="EU289">
        <f t="shared" si="343"/>
        <v>1.0125091075834711</v>
      </c>
      <c r="EV289">
        <f t="shared" si="344"/>
        <v>1.0171693020663917</v>
      </c>
      <c r="EW289" s="30">
        <f t="shared" si="345"/>
        <v>0.75754195161521598</v>
      </c>
      <c r="EX289" s="30">
        <f>'Config sheet'!$C$123/('Config sheet'!$F$17*10^-3)</f>
        <v>1.2841244171864261</v>
      </c>
      <c r="EY289" s="30">
        <f t="shared" si="346"/>
        <v>0.69541372712622063</v>
      </c>
      <c r="EZ289" s="30">
        <f>'Config sheet'!$N$123/('Config sheet'!$Q$17*10^-3)</f>
        <v>1.4616189626248377</v>
      </c>
      <c r="FA289" s="1" t="s">
        <v>696</v>
      </c>
      <c r="FB289" s="30">
        <f t="shared" si="347"/>
        <v>-3.4100782906279505</v>
      </c>
      <c r="FC289" s="30"/>
    </row>
    <row r="290" spans="1:159" x14ac:dyDescent="0.25">
      <c r="A290" s="1">
        <v>43494</v>
      </c>
      <c r="B290" s="2">
        <v>0.12638888888888888</v>
      </c>
      <c r="C290">
        <v>18.920000000000002</v>
      </c>
      <c r="D290">
        <v>70.52</v>
      </c>
      <c r="E290">
        <v>14.43</v>
      </c>
      <c r="F290">
        <v>14.42</v>
      </c>
      <c r="G290">
        <v>67.53</v>
      </c>
      <c r="H290">
        <v>65.83</v>
      </c>
      <c r="I290">
        <v>70.98</v>
      </c>
      <c r="J290">
        <v>71.42</v>
      </c>
      <c r="K290">
        <v>71.430000000000007</v>
      </c>
      <c r="L290">
        <v>68.95</v>
      </c>
      <c r="M290">
        <v>21.96</v>
      </c>
      <c r="N290">
        <v>34.29</v>
      </c>
      <c r="O290">
        <v>33.799999999999997</v>
      </c>
      <c r="P290">
        <v>33.72</v>
      </c>
      <c r="Q290">
        <v>61.81</v>
      </c>
      <c r="R290">
        <v>3.74</v>
      </c>
      <c r="S290">
        <v>65.290000000000006</v>
      </c>
      <c r="T290">
        <v>74.23</v>
      </c>
      <c r="U290">
        <v>71.36</v>
      </c>
      <c r="V290">
        <v>71.36</v>
      </c>
      <c r="W290">
        <v>2.82</v>
      </c>
      <c r="X290">
        <v>2.39</v>
      </c>
      <c r="Y290">
        <v>3.5</v>
      </c>
      <c r="Z290">
        <v>3.36</v>
      </c>
      <c r="AA290">
        <v>4.6100000000000003</v>
      </c>
      <c r="AB290">
        <v>4.21</v>
      </c>
      <c r="AC290">
        <v>3.67</v>
      </c>
      <c r="AD290">
        <v>1.9</v>
      </c>
      <c r="AE290">
        <v>1.51</v>
      </c>
      <c r="AF290">
        <v>2.0499999999999998</v>
      </c>
      <c r="AH290" s="4" t="str">
        <f t="shared" si="351"/>
        <v>ON</v>
      </c>
      <c r="AI290" s="31">
        <f>M290+'Config sheet'!$D$9-'Config sheet'!$C$139</f>
        <v>22.918900000000001</v>
      </c>
      <c r="AJ290" s="31">
        <f>N290+'Config sheet'!$D$9+'Config sheet'!$C$140</f>
        <v>35.648899999999998</v>
      </c>
      <c r="AK290" s="25">
        <f t="shared" si="282"/>
        <v>1.5554367792520583</v>
      </c>
      <c r="AL290" s="46">
        <f>'Config sheet'!$C$47</f>
        <v>3546.9708798579968</v>
      </c>
      <c r="AM290" s="4">
        <f>'Config sheet'!$C$42</f>
        <v>1817.9423322060413</v>
      </c>
      <c r="AN290" s="25">
        <f>'Config sheet'!$C$46</f>
        <v>1729.0285476519553</v>
      </c>
      <c r="AO290" s="25">
        <f t="shared" si="283"/>
        <v>1.5834081702744274</v>
      </c>
      <c r="AP290" s="25">
        <f>'Config sheet'!$C$50/100*GERC_A_PARA!AM290</f>
        <v>351.771841281869</v>
      </c>
      <c r="AQ290" s="25">
        <f t="shared" si="284"/>
        <v>351.771841281869</v>
      </c>
      <c r="AR290" s="25">
        <f t="shared" si="285"/>
        <v>464.97034921705836</v>
      </c>
      <c r="AS290" s="27">
        <f t="shared" si="286"/>
        <v>2169.7141734879106</v>
      </c>
      <c r="AT290" s="25">
        <f t="shared" si="287"/>
        <v>1641.4903684684455</v>
      </c>
      <c r="AU290" s="25">
        <f>'Config sheet'!$C$51/100*GERC_A_PARA!AN290</f>
        <v>266.0974934836359</v>
      </c>
      <c r="AV290" s="25">
        <f t="shared" si="288"/>
        <v>266.0974934836359</v>
      </c>
      <c r="AW290" s="25">
        <f t="shared" si="289"/>
        <v>351.72640317088184</v>
      </c>
      <c r="AX290" s="27">
        <f t="shared" si="290"/>
        <v>1995.1260411355911</v>
      </c>
      <c r="AY290" s="25">
        <f t="shared" si="291"/>
        <v>1509.4062713062237</v>
      </c>
      <c r="AZ290" s="31">
        <f t="shared" si="328"/>
        <v>93.77326189451648</v>
      </c>
      <c r="BA290" s="31">
        <f t="shared" si="329"/>
        <v>95.047571088196818</v>
      </c>
      <c r="BB290" s="31">
        <f t="shared" si="330"/>
        <v>70.943863528472065</v>
      </c>
      <c r="BC290" s="31">
        <f t="shared" si="331"/>
        <v>71.907938102642575</v>
      </c>
      <c r="BD290" s="25">
        <f t="shared" si="292"/>
        <v>94.410416491356642</v>
      </c>
      <c r="BE290">
        <f>'Config sheet'!$D$59</f>
        <v>82.44</v>
      </c>
      <c r="BF290" s="30">
        <f t="shared" si="332"/>
        <v>82.91815865345697</v>
      </c>
      <c r="BG290" s="19">
        <f>Coeff_Summary!$B$10+Coeff_Summary!$D$10*(C290)+Coeff_Summary!$E$10*AI290*100+Coeff_Summary!$F$10*(C290)^2+Coeff_Summary!$G$10*(C290)*AI290*100+Coeff_Summary!$H$10*(AI290*100)^2</f>
        <v>0.95760099838173074</v>
      </c>
      <c r="BH290" s="19">
        <f>Coeff_Summary!$B$8+Coeff_Summary!$D$8*(D290)+Coeff_Summary!$E$8*AJ290*100+Coeff_Summary!$F$8*(D290)^2+Coeff_Summary!$G$8*(D290)*AJ290*100+Coeff_Summary!$H$8*(AJ290*100)^2</f>
        <v>0.96989677486521408</v>
      </c>
      <c r="BI290" s="30">
        <f t="shared" si="333"/>
        <v>0.96374888662347247</v>
      </c>
      <c r="BJ290" s="30">
        <f>BG290*8314.4*(GERC_A_PARA!C290+273)/('Config sheet'!$C$28*AI290*10^5)</f>
        <v>6.1926674032035361E-2</v>
      </c>
      <c r="BK290">
        <f>BH290*(8314.4/'Config sheet'!$C$28)*(BT290/(AJ290*10^5))</f>
        <v>4.7451996896746416E-2</v>
      </c>
      <c r="BL290" s="30">
        <f t="shared" si="334"/>
        <v>3348.7099805010721</v>
      </c>
      <c r="BM290" s="30">
        <f t="shared" si="293"/>
        <v>54075.405030936214</v>
      </c>
      <c r="BN290" s="30">
        <f t="shared" si="294"/>
        <v>2533.4559026040738</v>
      </c>
      <c r="BO290" s="30">
        <f t="shared" si="295"/>
        <v>53389.869094798458</v>
      </c>
      <c r="BP290" s="19">
        <f>(Coeff_Summary!$B$4+Coeff_Summary!$D$4*(C290)+Coeff_Summary!$E$4*AI290*100+Coeff_Summary!$F$4*(C290)^2+Coeff_Summary!$G$4*(C290)*AI290*100+Coeff_Summary!$H$4*(AI290*100)^2+Coeff_Summary!$B$2+Coeff_Summary!$D$2*(D290)+Coeff_Summary!$E$2*AJ290*100+Coeff_Summary!$F$2*(D290)^2+Coeff_Summary!$G$2*(D290)*AJ290*100+Coeff_Summary!$H$2*(AJ290*100)^2)/2</f>
        <v>1.3687858734776921</v>
      </c>
      <c r="BQ290" s="30">
        <f t="shared" si="335"/>
        <v>3.7116006114059847</v>
      </c>
      <c r="BR290" s="30">
        <f>BI290*(8314.4/'Config sheet'!$C$28)*(273+C290)*BQ290*((AK290^(1/BQ290))-1)</f>
        <v>67009.278340558085</v>
      </c>
      <c r="BS290" s="30">
        <f t="shared" si="296"/>
        <v>328.81663238857203</v>
      </c>
      <c r="BT290" s="30">
        <f t="shared" si="297"/>
        <v>343.52</v>
      </c>
      <c r="BU290" s="52">
        <f t="shared" si="298"/>
        <v>71.505101528240374</v>
      </c>
      <c r="BV290" s="30">
        <f t="shared" si="299"/>
        <v>1407.6516491100854</v>
      </c>
      <c r="BW290" s="65">
        <f>Coeff_Summary!$B$8+Coeff_Summary!$D$8*(BS290-273)+Coeff_Summary!$E$8*AJ290*100+Coeff_Summary!$F$8*(BS290-273)^2+Coeff_Summary!$G$8*(BS290-273)*AJ290*100+Coeff_Summary!$H$8*(AJ290*100)^2</f>
        <v>0.96258296638979002</v>
      </c>
      <c r="BX290" s="30">
        <f>BW290*(8314.4/'Config sheet'!$C$28)*(BS290/(AI290*10^5))</f>
        <v>7.0116667102830002E-2</v>
      </c>
      <c r="BY290" s="30">
        <f t="shared" si="300"/>
        <v>1.1322530750893849</v>
      </c>
      <c r="BZ290" s="30">
        <f t="shared" si="301"/>
        <v>1.0128401876191253</v>
      </c>
      <c r="CA290" s="30">
        <f>('Config sheet'!$C$132*(AJ290-AI290) - 'Config sheet'!$C$133*GERC_A_PARA!AJ290)*10^5</f>
        <v>94080.862103886204</v>
      </c>
      <c r="CB290" s="30">
        <f>('Config sheet'!$C$132*(AJ290-AI290) + 'Config sheet'!$C$133*AI290)*10^5</f>
        <v>118610.54440650734</v>
      </c>
      <c r="CC290" s="30">
        <f>'Config sheet'!$C$148</f>
        <v>386976</v>
      </c>
      <c r="CD290" s="30">
        <f t="shared" si="336"/>
        <v>14.70336761142795</v>
      </c>
      <c r="CE290" s="30"/>
      <c r="CF290" s="30"/>
      <c r="CG290" s="30"/>
      <c r="CH290" s="30"/>
      <c r="CI290" s="30"/>
      <c r="CJ290" s="30"/>
      <c r="CK290" s="30"/>
      <c r="CL290" s="30"/>
      <c r="CM290" s="46">
        <f>P290+'Config sheet'!$O$9-'Config sheet'!$C$139</f>
        <v>34.678899999999999</v>
      </c>
      <c r="CN290" s="46">
        <f>Q290+'Config sheet'!$O$9+'Config sheet'!C$140</f>
        <v>63.168900000000001</v>
      </c>
      <c r="CO290" s="27">
        <f t="shared" si="302"/>
        <v>1.8215370153032537</v>
      </c>
      <c r="CP290" s="46">
        <f>'Config sheet'!$N$47</f>
        <v>1852.7346826837274</v>
      </c>
      <c r="CQ290" s="27">
        <f>'Config sheet'!$N$42</f>
        <v>970.82423361890676</v>
      </c>
      <c r="CR290" s="27">
        <f>'Config sheet'!$N$46</f>
        <v>881.91044906482068</v>
      </c>
      <c r="CS290" s="27">
        <f t="shared" si="303"/>
        <v>1.394210642611506</v>
      </c>
      <c r="CT290" s="27">
        <f>'Config sheet'!$N$50/100*GERC_A_PARA!CQ290</f>
        <v>274.64617569078871</v>
      </c>
      <c r="CU290" s="27">
        <f t="shared" si="304"/>
        <v>274.64617569078871</v>
      </c>
      <c r="CV290" s="27">
        <f t="shared" si="305"/>
        <v>422.25340820636058</v>
      </c>
      <c r="CW290" s="27">
        <f t="shared" si="306"/>
        <v>1245.4704093096955</v>
      </c>
      <c r="CX290" s="27">
        <f t="shared" si="307"/>
        <v>810.09099797668966</v>
      </c>
      <c r="CY290" s="27">
        <f>'Config sheet'!$N$51/100*GERC_A_PARA!CR290</f>
        <v>198.78261521921058</v>
      </c>
      <c r="CZ290" s="27">
        <f t="shared" si="308"/>
        <v>198.78261521921058</v>
      </c>
      <c r="DA290" s="27">
        <f t="shared" si="309"/>
        <v>305.61735133346832</v>
      </c>
      <c r="DB290" s="27">
        <f t="shared" si="310"/>
        <v>1080.6930642840312</v>
      </c>
      <c r="DC290" s="27">
        <f t="shared" si="311"/>
        <v>702.91491183444725</v>
      </c>
      <c r="DD290" s="50">
        <f t="shared" si="312"/>
        <v>84.79567903189421</v>
      </c>
      <c r="DE290" s="50">
        <f t="shared" si="313"/>
        <v>87.885988171753084</v>
      </c>
      <c r="DF290" s="50">
        <f t="shared" si="314"/>
        <v>55.153631702202411</v>
      </c>
      <c r="DG290" s="50">
        <f t="shared" si="315"/>
        <v>57.163660681174548</v>
      </c>
      <c r="DH290" s="27">
        <f t="shared" si="316"/>
        <v>86.340833601823647</v>
      </c>
      <c r="DI290">
        <f>'Config sheet'!$N$59</f>
        <v>71.978923438716066</v>
      </c>
      <c r="DJ290" s="21">
        <f t="shared" si="337"/>
        <v>71.249739896756068</v>
      </c>
      <c r="DK290" s="19">
        <f>Coeff_Summary!$B$11+Coeff_Summary!$D$11*(F290)+Coeff_Summary!$E$11*CM290*100+Coeff_Summary!$F$11*(F290)^2+Coeff_Summary!$G$11*(F290)*CM290*100+Coeff_Summary!$H$11*(CM290*100)^2</f>
        <v>0.93384537466951856</v>
      </c>
      <c r="DL290" s="19">
        <f>Coeff_Summary!$B$9+Coeff_Summary!$D$9*(G290)+Coeff_Summary!$E$9*CN290*100+Coeff_Summary!$F$9*(G290)^2+Coeff_Summary!$G$9*(G290)*CN290*100+Coeff_Summary!$H$9*(CN290*100)^2</f>
        <v>0.94998779714032</v>
      </c>
      <c r="DM290" s="30">
        <f t="shared" si="338"/>
        <v>0.94191658590491922</v>
      </c>
      <c r="DN290">
        <f>DK290*8314.4*(GERC_A_PARA!F290+273)/('Config sheet'!$N$28*GERC_A_PARA!CM290*10^5)</f>
        <v>3.9296125158149703E-2</v>
      </c>
      <c r="DO290">
        <f>DL290*(8314.4/'Config sheet'!$N$28)*((GERC_A_PARA!G290+273)/(GERC_A_PARA!CN290*10^5))</f>
        <v>2.6001187039562709E-2</v>
      </c>
      <c r="DP290" s="30">
        <f t="shared" si="339"/>
        <v>1599.6665694592325</v>
      </c>
      <c r="DQ290" s="30">
        <f t="shared" si="317"/>
        <v>40707.997621171926</v>
      </c>
      <c r="DR290" s="30">
        <f t="shared" si="318"/>
        <v>1040.4707153190566</v>
      </c>
      <c r="DS290" s="30">
        <f t="shared" si="319"/>
        <v>40016.277477482246</v>
      </c>
      <c r="DT290" s="19">
        <f>(Coeff_Summary!$B$5+Coeff_Summary!$D$5*(F290)+Coeff_Summary!$E$5*CM290*100+Coeff_Summary!$F$5*(F290)^2+Coeff_Summary!$G$5*(F290)*CM290*100+Coeff_Summary!$H$5*(CM290*100)^2+Coeff_Summary!$B$3+Coeff_Summary!$D$3*(G290)+Coeff_Summary!$E$3*CN290*100+Coeff_Summary!$F$3*(G290)^2+Coeff_Summary!$G$3*(G290)*CN290*100+Coeff_Summary!$H$3*(CN290*100)^2)/2</f>
        <v>1.426948860017619</v>
      </c>
      <c r="DU290" s="30">
        <f t="shared" si="340"/>
        <v>3.3422008901926397</v>
      </c>
      <c r="DV290" s="30">
        <f>DM290*(8314.4/'Config sheet'!$N$28)*(273+F290)*DU290*((CO290^(1/DU290))-1)</f>
        <v>90285.294748849265</v>
      </c>
      <c r="DW290" s="30">
        <f t="shared" si="320"/>
        <v>343.90705600017242</v>
      </c>
      <c r="DX290" s="30">
        <f t="shared" si="321"/>
        <v>340.53</v>
      </c>
      <c r="DY290" s="30">
        <f t="shared" si="322"/>
        <v>106.35860666573605</v>
      </c>
      <c r="DZ290" s="30">
        <f t="shared" si="323"/>
        <v>959.89033888954691</v>
      </c>
      <c r="EA290" s="65">
        <f>Coeff_Summary!$B$9+Coeff_Summary!$D$9*(DW290-273)+Coeff_Summary!$E$9*CN290*100+Coeff_Summary!$F$9*(DW290-273)^2+Coeff_Summary!$G$9*(DW290-273)*CN290*100+Coeff_Summary!$H$9*(CN290*100)^2</f>
        <v>0.95262948184306218</v>
      </c>
      <c r="EB290" s="30">
        <f>EA290*(8314.4/'Config sheet'!$C$28)*(DW290/(CM290*10^5))</f>
        <v>4.7964826240433814E-2</v>
      </c>
      <c r="EC290" s="30">
        <f t="shared" si="324"/>
        <v>1.2205993860055255</v>
      </c>
      <c r="ED290" s="30">
        <f t="shared" si="325"/>
        <v>1.017285969292844</v>
      </c>
      <c r="EE290" s="30">
        <f>('Config sheet'!$N$132*(CN290-CM290) - 'Config sheet'!$N$133*GERC_A_PARA!CN290)*10^5</f>
        <v>103829.0272636337</v>
      </c>
      <c r="EF290" s="30">
        <f>('Config sheet'!$N$132*(CN290-CM290) + 'Config sheet'!$N$133*CM290)*10^5</f>
        <v>144810.17130541796</v>
      </c>
      <c r="EG290" s="30">
        <f>'Config sheet'!$N$148</f>
        <v>386976</v>
      </c>
      <c r="EH290" s="30">
        <f t="shared" si="326"/>
        <v>2367.5419879996325</v>
      </c>
      <c r="EI290" s="30">
        <f>'Config sheet'!$E$127+'Config sheet'!$P$127</f>
        <v>3308.2</v>
      </c>
      <c r="EJ290" s="30"/>
      <c r="EK290" s="63">
        <f t="shared" si="327"/>
        <v>54075.405030936214</v>
      </c>
      <c r="EL290" s="63">
        <f t="shared" si="348"/>
        <v>53389.869094798458</v>
      </c>
      <c r="EM290" s="63">
        <f t="shared" si="349"/>
        <v>40707.997621171926</v>
      </c>
      <c r="EN290" s="63">
        <f t="shared" si="350"/>
        <v>40016.277477482246</v>
      </c>
      <c r="EO290" s="30">
        <f>BL290*(('Config sheet'!$D$8+273)/(C290+273))*(GERC_A_PARA!AI290/'Config sheet'!$D$7)*(1/GERC_A_PARA!BG290)*24*10^-3</f>
        <v>1876.7819662685986</v>
      </c>
      <c r="EP290" s="30">
        <f>BN290*(('Config sheet'!$D$8+273)/(D290+273))*(GERC_A_PARA!AJ290/'Config sheet'!$D$7)*(1/GERC_A_PARA!BH290)*24*10^-3</f>
        <v>1852.9892368117162</v>
      </c>
      <c r="EQ290" s="30">
        <f t="shared" si="341"/>
        <v>1864.8856015401575</v>
      </c>
      <c r="ER290" s="30">
        <f>DP290*(('Config sheet'!$D$8+273)/(F290+273))*(CM290/'Config sheet'!$D$7)*(1/DK290)*24*10^-3</f>
        <v>1412.8425995998082</v>
      </c>
      <c r="ES290" s="30">
        <f>DR290*(('Config sheet'!$D$8+273)/(G290+273))*(CN290/'Config sheet'!$D$7)*(1/DL290)*24*10^-3</f>
        <v>1388.8352363514182</v>
      </c>
      <c r="ET290" s="30">
        <f t="shared" si="342"/>
        <v>1400.8389179756132</v>
      </c>
      <c r="EU290">
        <f t="shared" si="343"/>
        <v>1.0128401876191253</v>
      </c>
      <c r="EV290">
        <f t="shared" si="344"/>
        <v>1.0172859692928438</v>
      </c>
      <c r="EW290" s="30">
        <f t="shared" si="345"/>
        <v>0.75481930256072804</v>
      </c>
      <c r="EX290" s="30">
        <f>'Config sheet'!$C$123/('Config sheet'!$F$17*10^-3)</f>
        <v>1.2841244171864261</v>
      </c>
      <c r="EY290" s="30">
        <f t="shared" si="346"/>
        <v>0.6852253507324797</v>
      </c>
      <c r="EZ290" s="30">
        <f>'Config sheet'!$N$123/('Config sheet'!$Q$17*10^-3)</f>
        <v>1.4616189626248377</v>
      </c>
      <c r="FA290" s="1" t="s">
        <v>697</v>
      </c>
      <c r="FB290" s="30">
        <f t="shared" si="347"/>
        <v>-3.3770560001724448</v>
      </c>
      <c r="FC290" s="30"/>
    </row>
    <row r="291" spans="1:159" x14ac:dyDescent="0.25">
      <c r="A291" s="1">
        <v>43494</v>
      </c>
      <c r="B291" s="2">
        <v>0.16805555555555554</v>
      </c>
      <c r="C291">
        <v>19.73</v>
      </c>
      <c r="D291">
        <v>70.91</v>
      </c>
      <c r="E291">
        <v>13.48</v>
      </c>
      <c r="F291">
        <v>13.46</v>
      </c>
      <c r="G291">
        <v>67.510000000000005</v>
      </c>
      <c r="H291">
        <v>66.03</v>
      </c>
      <c r="I291">
        <v>71.13</v>
      </c>
      <c r="J291">
        <v>71.55</v>
      </c>
      <c r="K291">
        <v>71.63</v>
      </c>
      <c r="L291">
        <v>69.17</v>
      </c>
      <c r="M291">
        <v>21.73</v>
      </c>
      <c r="N291">
        <v>33.909999999999997</v>
      </c>
      <c r="O291">
        <v>33.42</v>
      </c>
      <c r="P291">
        <v>33.35</v>
      </c>
      <c r="Q291">
        <v>61.83</v>
      </c>
      <c r="R291">
        <v>3.73</v>
      </c>
      <c r="S291">
        <v>64.88</v>
      </c>
      <c r="T291">
        <v>74.08</v>
      </c>
      <c r="U291">
        <v>71.17</v>
      </c>
      <c r="V291">
        <v>71.17</v>
      </c>
      <c r="W291">
        <v>2.79</v>
      </c>
      <c r="X291">
        <v>2.42</v>
      </c>
      <c r="Y291">
        <v>3.48</v>
      </c>
      <c r="Z291">
        <v>3.38</v>
      </c>
      <c r="AA291">
        <v>4.5999999999999996</v>
      </c>
      <c r="AB291">
        <v>4.1500000000000004</v>
      </c>
      <c r="AC291">
        <v>3.73</v>
      </c>
      <c r="AD291">
        <v>1.66</v>
      </c>
      <c r="AE291">
        <v>1.39</v>
      </c>
      <c r="AF291">
        <v>2.06</v>
      </c>
      <c r="AH291" s="4" t="str">
        <f t="shared" si="351"/>
        <v>ON</v>
      </c>
      <c r="AI291" s="31">
        <f>M291+'Config sheet'!$D$9-'Config sheet'!$C$139</f>
        <v>22.6889</v>
      </c>
      <c r="AJ291" s="31">
        <f>N291+'Config sheet'!$D$9+'Config sheet'!$C$140</f>
        <v>35.268899999999995</v>
      </c>
      <c r="AK291" s="25">
        <f t="shared" si="282"/>
        <v>1.5544561437531126</v>
      </c>
      <c r="AL291" s="46">
        <f>'Config sheet'!$C$47</f>
        <v>3546.9708798579968</v>
      </c>
      <c r="AM291" s="4">
        <f>'Config sheet'!$C$42</f>
        <v>1817.9423322060413</v>
      </c>
      <c r="AN291" s="25">
        <f>'Config sheet'!$C$46</f>
        <v>1729.0285476519553</v>
      </c>
      <c r="AO291" s="25">
        <f t="shared" si="283"/>
        <v>1.5754691790235116</v>
      </c>
      <c r="AP291" s="25">
        <f>'Config sheet'!$C$50/100*GERC_A_PARA!AM291</f>
        <v>351.771841281869</v>
      </c>
      <c r="AQ291" s="25">
        <f t="shared" si="284"/>
        <v>351.771841281869</v>
      </c>
      <c r="AR291" s="25">
        <f t="shared" si="285"/>
        <v>465.43814635182645</v>
      </c>
      <c r="AS291" s="27">
        <f t="shared" si="286"/>
        <v>2169.7141734879106</v>
      </c>
      <c r="AT291" s="25">
        <f t="shared" si="287"/>
        <v>1639.8405585052146</v>
      </c>
      <c r="AU291" s="25">
        <f>'Config sheet'!$C$51/100*GERC_A_PARA!AN291</f>
        <v>266.0974934836359</v>
      </c>
      <c r="AV291" s="25">
        <f t="shared" si="288"/>
        <v>266.0974934836359</v>
      </c>
      <c r="AW291" s="25">
        <f t="shared" si="289"/>
        <v>352.08026789344461</v>
      </c>
      <c r="AX291" s="27">
        <f t="shared" si="290"/>
        <v>1995.1260411355911</v>
      </c>
      <c r="AY291" s="25">
        <f t="shared" si="291"/>
        <v>1507.8892148843286</v>
      </c>
      <c r="AZ291" s="31">
        <f t="shared" si="328"/>
        <v>93.747529662724489</v>
      </c>
      <c r="BA291" s="31">
        <f t="shared" si="329"/>
        <v>95.027104987562268</v>
      </c>
      <c r="BB291" s="31">
        <f t="shared" si="330"/>
        <v>70.853112026952829</v>
      </c>
      <c r="BC291" s="31">
        <f t="shared" si="331"/>
        <v>71.820197710851161</v>
      </c>
      <c r="BD291" s="25">
        <f t="shared" si="292"/>
        <v>94.387317325143385</v>
      </c>
      <c r="BE291">
        <f>'Config sheet'!$D$59</f>
        <v>82.44</v>
      </c>
      <c r="BF291" s="30">
        <f t="shared" si="332"/>
        <v>82.861986097022694</v>
      </c>
      <c r="BG291" s="19">
        <f>Coeff_Summary!$B$10+Coeff_Summary!$D$10*(C291)+Coeff_Summary!$E$10*AI291*100+Coeff_Summary!$F$10*(C291)^2+Coeff_Summary!$G$10*(C291)*AI291*100+Coeff_Summary!$H$10*(AI291*100)^2</f>
        <v>0.95846116351727717</v>
      </c>
      <c r="BH291" s="19">
        <f>Coeff_Summary!$B$8+Coeff_Summary!$D$8*(D291)+Coeff_Summary!$E$8*AJ291*100+Coeff_Summary!$F$8*(D291)^2+Coeff_Summary!$G$8*(D291)*AJ291*100+Coeff_Summary!$H$8*(AJ291*100)^2</f>
        <v>0.97035046578309569</v>
      </c>
      <c r="BI291" s="30">
        <f t="shared" si="333"/>
        <v>0.96440581465018638</v>
      </c>
      <c r="BJ291" s="30">
        <f>BG291*8314.4*(GERC_A_PARA!C291+273)/('Config sheet'!$C$28*AI291*10^5)</f>
        <v>6.2784349145604657E-2</v>
      </c>
      <c r="BK291">
        <f>BH291*(8314.4/'Config sheet'!$C$28)*(BT291/(AJ291*10^5))</f>
        <v>4.8040176324392753E-2</v>
      </c>
      <c r="BL291" s="30">
        <f t="shared" si="334"/>
        <v>3347.890659801998</v>
      </c>
      <c r="BM291" s="30">
        <f t="shared" si="293"/>
        <v>53323.650007708551</v>
      </c>
      <c r="BN291" s="30">
        <f t="shared" si="294"/>
        <v>2530.2903748647559</v>
      </c>
      <c r="BO291" s="30">
        <f t="shared" si="295"/>
        <v>52670.297414790759</v>
      </c>
      <c r="BP291" s="19">
        <f>(Coeff_Summary!$B$4+Coeff_Summary!$D$4*(C291)+Coeff_Summary!$E$4*AI291*100+Coeff_Summary!$F$4*(C291)^2+Coeff_Summary!$G$4*(C291)*AI291*100+Coeff_Summary!$H$4*(AI291*100)^2+Coeff_Summary!$B$2+Coeff_Summary!$D$2*(D291)+Coeff_Summary!$E$2*AJ291*100+Coeff_Summary!$F$2*(D291)^2+Coeff_Summary!$G$2*(D291)*AJ291*100+Coeff_Summary!$H$2*(AJ291*100)^2)/2</f>
        <v>1.36724189407416</v>
      </c>
      <c r="BQ291" s="30">
        <f t="shared" si="335"/>
        <v>3.7230008779936812</v>
      </c>
      <c r="BR291" s="30">
        <f>BI291*(8314.4/'Config sheet'!$C$28)*(273+C291)*BQ291*((AK291^(1/BQ291))-1)</f>
        <v>67126.74530218904</v>
      </c>
      <c r="BS291" s="30">
        <f t="shared" si="296"/>
        <v>329.55303214913681</v>
      </c>
      <c r="BT291" s="30">
        <f t="shared" si="297"/>
        <v>343.90999999999997</v>
      </c>
      <c r="BU291" s="52">
        <f t="shared" si="298"/>
        <v>71.948089388700296</v>
      </c>
      <c r="BV291" s="30">
        <f t="shared" si="299"/>
        <v>1381.9543379828508</v>
      </c>
      <c r="BW291" s="65">
        <f>Coeff_Summary!$B$8+Coeff_Summary!$D$8*(BS291-273)+Coeff_Summary!$E$8*AJ291*100+Coeff_Summary!$F$8*(BS291-273)^2+Coeff_Summary!$G$8*(BS291-273)*AJ291*100+Coeff_Summary!$H$8*(AJ291*100)^2</f>
        <v>0.9633128941374155</v>
      </c>
      <c r="BX291" s="30">
        <f>BW291*(8314.4/'Config sheet'!$C$28)*(BS291/(AI291*10^5))</f>
        <v>7.1039897953922793E-2</v>
      </c>
      <c r="BY291" s="30">
        <f t="shared" si="300"/>
        <v>1.131490553309273</v>
      </c>
      <c r="BZ291" s="30">
        <f t="shared" si="301"/>
        <v>1.0124045738297716</v>
      </c>
      <c r="CA291" s="30">
        <f>('Config sheet'!$C$132*(AJ291-AI291) - 'Config sheet'!$C$133*GERC_A_PARA!AJ291)*10^5</f>
        <v>92955.512296636807</v>
      </c>
      <c r="CB291" s="30">
        <f>('Config sheet'!$C$132*(AJ291-AI291) + 'Config sheet'!$C$133*AI291)*10^5</f>
        <v>117229.71110483611</v>
      </c>
      <c r="CC291" s="30">
        <f>'Config sheet'!$C$148</f>
        <v>386976</v>
      </c>
      <c r="CD291" s="30">
        <f t="shared" si="336"/>
        <v>14.356967850863157</v>
      </c>
      <c r="CE291" s="30"/>
      <c r="CF291" s="30"/>
      <c r="CG291" s="30"/>
      <c r="CH291" s="30"/>
      <c r="CI291" s="30"/>
      <c r="CJ291" s="30"/>
      <c r="CK291" s="30"/>
      <c r="CL291" s="30"/>
      <c r="CM291" s="46">
        <f>P291+'Config sheet'!$O$9-'Config sheet'!$C$139</f>
        <v>34.308900000000001</v>
      </c>
      <c r="CN291" s="46">
        <f>Q291+'Config sheet'!$O$9+'Config sheet'!C$140</f>
        <v>63.188899999999997</v>
      </c>
      <c r="CO291" s="27">
        <f t="shared" si="302"/>
        <v>1.8417640903672223</v>
      </c>
      <c r="CP291" s="46">
        <f>'Config sheet'!$N$47</f>
        <v>1852.7346826837274</v>
      </c>
      <c r="CQ291" s="27">
        <f>'Config sheet'!$N$42</f>
        <v>970.82423361890676</v>
      </c>
      <c r="CR291" s="27">
        <f>'Config sheet'!$N$46</f>
        <v>881.91044906482068</v>
      </c>
      <c r="CS291" s="27">
        <f t="shared" si="303"/>
        <v>1.3947343217584516</v>
      </c>
      <c r="CT291" s="27">
        <f>'Config sheet'!$N$50/100*GERC_A_PARA!CQ291</f>
        <v>274.64617569078871</v>
      </c>
      <c r="CU291" s="27">
        <f t="shared" si="304"/>
        <v>274.64617569078871</v>
      </c>
      <c r="CV291" s="27">
        <f t="shared" si="305"/>
        <v>425.5412589392177</v>
      </c>
      <c r="CW291" s="27">
        <f t="shared" si="306"/>
        <v>1245.4704093096955</v>
      </c>
      <c r="CX291" s="27">
        <f t="shared" si="307"/>
        <v>803.83200845351621</v>
      </c>
      <c r="CY291" s="27">
        <f>'Config sheet'!$N$51/100*GERC_A_PARA!CR291</f>
        <v>198.78261521921058</v>
      </c>
      <c r="CZ291" s="27">
        <f t="shared" si="308"/>
        <v>198.78261521921058</v>
      </c>
      <c r="DA291" s="27">
        <f t="shared" si="309"/>
        <v>307.99702243387185</v>
      </c>
      <c r="DB291" s="27">
        <f t="shared" si="310"/>
        <v>1080.6930642840312</v>
      </c>
      <c r="DC291" s="27">
        <f t="shared" si="311"/>
        <v>697.48399471545372</v>
      </c>
      <c r="DD291" s="50">
        <f t="shared" si="312"/>
        <v>84.457013121114343</v>
      </c>
      <c r="DE291" s="50">
        <f t="shared" si="313"/>
        <v>87.616156795684589</v>
      </c>
      <c r="DF291" s="50">
        <f t="shared" si="314"/>
        <v>54.508922875781586</v>
      </c>
      <c r="DG291" s="50">
        <f t="shared" si="315"/>
        <v>56.547847916425873</v>
      </c>
      <c r="DH291" s="27">
        <f t="shared" si="316"/>
        <v>86.036584958399459</v>
      </c>
      <c r="DI291">
        <f>'Config sheet'!$N$59</f>
        <v>71.978923438716066</v>
      </c>
      <c r="DJ291" s="21">
        <f t="shared" si="337"/>
        <v>70.782485177251601</v>
      </c>
      <c r="DK291" s="19">
        <f>Coeff_Summary!$B$11+Coeff_Summary!$D$11*(F291)+Coeff_Summary!$E$11*CM291*100+Coeff_Summary!$F$11*(F291)^2+Coeff_Summary!$G$11*(F291)*CM291*100+Coeff_Summary!$H$11*(CM291*100)^2</f>
        <v>0.93359582914177353</v>
      </c>
      <c r="DL291" s="19">
        <f>Coeff_Summary!$B$9+Coeff_Summary!$D$9*(G291)+Coeff_Summary!$E$9*CN291*100+Coeff_Summary!$F$9*(G291)^2+Coeff_Summary!$G$9*(G291)*CN291*100+Coeff_Summary!$H$9*(CN291*100)^2</f>
        <v>0.94996015573158177</v>
      </c>
      <c r="DM291" s="30">
        <f t="shared" si="338"/>
        <v>0.94177799243667759</v>
      </c>
      <c r="DN291">
        <f>DK291*8314.4*(GERC_A_PARA!F291+273)/('Config sheet'!$N$28*GERC_A_PARA!CM291*10^5)</f>
        <v>3.9576663738649084E-2</v>
      </c>
      <c r="DO291">
        <f>DL291*(8314.4/'Config sheet'!$N$28)*((GERC_A_PARA!G291+273)/(GERC_A_PARA!CN291*10^5))</f>
        <v>2.599067449055617E-2</v>
      </c>
      <c r="DP291" s="30">
        <f t="shared" si="339"/>
        <v>1594.0296493209178</v>
      </c>
      <c r="DQ291" s="30">
        <f t="shared" si="317"/>
        <v>40277.009195301325</v>
      </c>
      <c r="DR291" s="30">
        <f t="shared" si="318"/>
        <v>1028.7936549678996</v>
      </c>
      <c r="DS291" s="30">
        <f t="shared" si="319"/>
        <v>39583.184166371531</v>
      </c>
      <c r="DT291" s="19">
        <f>(Coeff_Summary!$B$5+Coeff_Summary!$D$5*(F291)+Coeff_Summary!$E$5*CM291*100+Coeff_Summary!$F$5*(F291)^2+Coeff_Summary!$G$5*(F291)*CM291*100+Coeff_Summary!$H$5*(CM291*100)^2+Coeff_Summary!$B$3+Coeff_Summary!$D$3*(G291)+Coeff_Summary!$E$3*CN291*100+Coeff_Summary!$F$3*(G291)^2+Coeff_Summary!$G$3*(G291)*CN291*100+Coeff_Summary!$H$3*(CN291*100)^2)/2</f>
        <v>1.4271682434523445</v>
      </c>
      <c r="DU291" s="30">
        <f t="shared" si="340"/>
        <v>3.3409979916064652</v>
      </c>
      <c r="DV291" s="30">
        <f>DM291*(8314.4/'Config sheet'!$N$28)*(273+F291)*DU291*((CO291^(1/DU291))-1)</f>
        <v>91786.500932515992</v>
      </c>
      <c r="DW291" s="30">
        <f t="shared" si="320"/>
        <v>343.91541650816737</v>
      </c>
      <c r="DX291" s="30">
        <f t="shared" si="321"/>
        <v>340.51</v>
      </c>
      <c r="DY291" s="30">
        <f t="shared" si="322"/>
        <v>106.30049307709039</v>
      </c>
      <c r="DZ291" s="30">
        <f t="shared" si="323"/>
        <v>966.04698285267125</v>
      </c>
      <c r="EA291" s="65">
        <f>Coeff_Summary!$B$9+Coeff_Summary!$D$9*(DW291-273)+Coeff_Summary!$E$9*CN291*100+Coeff_Summary!$F$9*(DW291-273)^2+Coeff_Summary!$G$9*(DW291-273)*CN291*100+Coeff_Summary!$H$9*(CN291*100)^2</f>
        <v>0.95262488255585243</v>
      </c>
      <c r="EB291" s="30">
        <f>EA291*(8314.4/'Config sheet'!$C$28)*(DW291/(CM291*10^5))</f>
        <v>4.8483041393586772E-2</v>
      </c>
      <c r="EC291" s="30">
        <f t="shared" si="324"/>
        <v>1.2250411432795951</v>
      </c>
      <c r="ED291" s="30">
        <f t="shared" si="325"/>
        <v>1.0175282773112337</v>
      </c>
      <c r="EE291" s="30">
        <f>('Config sheet'!$N$132*(CN291-CM291) - 'Config sheet'!$N$133*GERC_A_PARA!CN291)*10^5</f>
        <v>105604.13440517324</v>
      </c>
      <c r="EF291" s="30">
        <f>('Config sheet'!$N$132*(CN291-CM291) + 'Config sheet'!$N$133*CM291)*10^5</f>
        <v>146438.68955671549</v>
      </c>
      <c r="EG291" s="30">
        <f>'Config sheet'!$N$148</f>
        <v>386976</v>
      </c>
      <c r="EH291" s="30">
        <f t="shared" si="326"/>
        <v>2348.0013208355222</v>
      </c>
      <c r="EI291" s="30">
        <f>'Config sheet'!$E$127+'Config sheet'!$P$127</f>
        <v>3308.2</v>
      </c>
      <c r="EJ291" s="30"/>
      <c r="EK291" s="63">
        <f t="shared" si="327"/>
        <v>53323.650007708551</v>
      </c>
      <c r="EL291" s="63">
        <f t="shared" si="348"/>
        <v>52670.297414790759</v>
      </c>
      <c r="EM291" s="63">
        <f t="shared" si="349"/>
        <v>40277.009195301325</v>
      </c>
      <c r="EN291" s="63">
        <f t="shared" si="350"/>
        <v>39583.184166371531</v>
      </c>
      <c r="EO291" s="30">
        <f>BL291*(('Config sheet'!$D$8+273)/(C291+273))*(GERC_A_PARA!AI291/'Config sheet'!$D$7)*(1/GERC_A_PARA!BG291)*24*10^-3</f>
        <v>1850.6909870177108</v>
      </c>
      <c r="EP291" s="30">
        <f>BN291*(('Config sheet'!$D$8+273)/(D291+273))*(GERC_A_PARA!AJ291/'Config sheet'!$D$7)*(1/GERC_A_PARA!BH291)*24*10^-3</f>
        <v>1828.0152370478045</v>
      </c>
      <c r="EQ291" s="30">
        <f t="shared" si="341"/>
        <v>1839.3531120327575</v>
      </c>
      <c r="ER291" s="30">
        <f>DP291*(('Config sheet'!$D$8+273)/(F291+273))*(CM291/'Config sheet'!$D$7)*(1/DK291)*24*10^-3</f>
        <v>1397.8843888405604</v>
      </c>
      <c r="ES291" s="30">
        <f>DR291*(('Config sheet'!$D$8+273)/(G291+273))*(CN291/'Config sheet'!$D$7)*(1/DL291)*24*10^-3</f>
        <v>1373.8039718506875</v>
      </c>
      <c r="ET291" s="30">
        <f t="shared" si="342"/>
        <v>1385.844180345624</v>
      </c>
      <c r="EU291">
        <f t="shared" si="343"/>
        <v>1.0124045738297713</v>
      </c>
      <c r="EV291">
        <f t="shared" si="344"/>
        <v>1.0175282773112335</v>
      </c>
      <c r="EW291" s="30">
        <f t="shared" si="345"/>
        <v>0.75132628364957432</v>
      </c>
      <c r="EX291" s="30">
        <f>'Config sheet'!$C$123/('Config sheet'!$F$17*10^-3)</f>
        <v>1.2841244171864261</v>
      </c>
      <c r="EY291" s="30">
        <f t="shared" si="346"/>
        <v>0.69708196386966315</v>
      </c>
      <c r="EZ291" s="30">
        <f>'Config sheet'!$N$123/('Config sheet'!$Q$17*10^-3)</f>
        <v>1.4616189626248377</v>
      </c>
      <c r="FA291" s="1" t="s">
        <v>698</v>
      </c>
      <c r="FB291" s="30">
        <f t="shared" si="347"/>
        <v>-3.4054165081673773</v>
      </c>
      <c r="FC291" s="30"/>
    </row>
    <row r="292" spans="1:159" x14ac:dyDescent="0.25">
      <c r="A292" s="1">
        <v>43494</v>
      </c>
      <c r="B292" s="29">
        <v>0.20972222222222223</v>
      </c>
      <c r="C292">
        <v>20.149999999999999</v>
      </c>
      <c r="D292">
        <v>71.010000000000005</v>
      </c>
      <c r="E292">
        <v>12.45</v>
      </c>
      <c r="F292">
        <v>12.42</v>
      </c>
      <c r="G292">
        <v>66.02</v>
      </c>
      <c r="H292">
        <v>66.12</v>
      </c>
      <c r="I292">
        <v>71.25</v>
      </c>
      <c r="J292">
        <v>71.66</v>
      </c>
      <c r="K292">
        <v>71.739999999999995</v>
      </c>
      <c r="L292">
        <v>69.3</v>
      </c>
      <c r="M292">
        <v>21.95</v>
      </c>
      <c r="N292">
        <v>34.06</v>
      </c>
      <c r="O292">
        <v>33.56</v>
      </c>
      <c r="P292">
        <v>33.49</v>
      </c>
      <c r="Q292">
        <v>61.84</v>
      </c>
      <c r="R292">
        <v>3.73</v>
      </c>
      <c r="S292">
        <v>65.16</v>
      </c>
      <c r="T292">
        <v>74.010000000000005</v>
      </c>
      <c r="U292">
        <v>71.12</v>
      </c>
      <c r="V292">
        <v>71.12</v>
      </c>
      <c r="W292">
        <v>2.84</v>
      </c>
      <c r="X292">
        <v>2.37</v>
      </c>
      <c r="Y292">
        <v>3.46</v>
      </c>
      <c r="Z292">
        <v>3.35</v>
      </c>
      <c r="AA292">
        <v>4.62</v>
      </c>
      <c r="AB292">
        <v>4.1100000000000003</v>
      </c>
      <c r="AC292">
        <v>3.71</v>
      </c>
      <c r="AD292">
        <v>1.92</v>
      </c>
      <c r="AE292">
        <v>1.58</v>
      </c>
      <c r="AF292">
        <v>1.91</v>
      </c>
      <c r="AH292" s="4" t="str">
        <f t="shared" si="351"/>
        <v>ON</v>
      </c>
      <c r="AI292" s="31">
        <f>M292+'Config sheet'!$D$9-'Config sheet'!$C$139</f>
        <v>22.908899999999999</v>
      </c>
      <c r="AJ292" s="31">
        <f>N292+'Config sheet'!$D$9+'Config sheet'!$C$140</f>
        <v>35.418900000000001</v>
      </c>
      <c r="AK292" s="25">
        <f t="shared" si="282"/>
        <v>1.5460759792045886</v>
      </c>
      <c r="AL292" s="46">
        <f>'Config sheet'!$C$47</f>
        <v>3546.9708798579968</v>
      </c>
      <c r="AM292" s="4">
        <f>'Config sheet'!$C$42</f>
        <v>1817.9423322060413</v>
      </c>
      <c r="AN292" s="25">
        <f>'Config sheet'!$C$46</f>
        <v>1729.0285476519553</v>
      </c>
      <c r="AO292" s="25">
        <f t="shared" si="283"/>
        <v>1.5802201556180226</v>
      </c>
      <c r="AP292" s="25">
        <f>'Config sheet'!$C$50/100*GERC_A_PARA!AM292</f>
        <v>351.771841281869</v>
      </c>
      <c r="AQ292" s="25">
        <f t="shared" si="284"/>
        <v>351.771841281869</v>
      </c>
      <c r="AR292" s="25">
        <f t="shared" si="285"/>
        <v>463.45837659158076</v>
      </c>
      <c r="AS292" s="27">
        <f t="shared" si="286"/>
        <v>2169.7141734879106</v>
      </c>
      <c r="AT292" s="25">
        <f t="shared" si="287"/>
        <v>1646.8455171235671</v>
      </c>
      <c r="AU292" s="25">
        <f>'Config sheet'!$C$51/100*GERC_A_PARA!AN292</f>
        <v>266.0974934836359</v>
      </c>
      <c r="AV292" s="25">
        <f t="shared" si="288"/>
        <v>266.0974934836359</v>
      </c>
      <c r="AW292" s="25">
        <f t="shared" si="289"/>
        <v>350.58267283593131</v>
      </c>
      <c r="AX292" s="27">
        <f t="shared" si="290"/>
        <v>1995.1260411355911</v>
      </c>
      <c r="AY292" s="25">
        <f t="shared" si="291"/>
        <v>1514.3305127876768</v>
      </c>
      <c r="AZ292" s="31">
        <f t="shared" si="328"/>
        <v>93.856431343771931</v>
      </c>
      <c r="BA292" s="31">
        <f t="shared" si="329"/>
        <v>95.113719812953491</v>
      </c>
      <c r="BB292" s="31">
        <f t="shared" si="330"/>
        <v>71.238435504725203</v>
      </c>
      <c r="BC292" s="31">
        <f t="shared" si="331"/>
        <v>72.192736262172119</v>
      </c>
      <c r="BD292" s="25">
        <f t="shared" si="292"/>
        <v>94.485075578362711</v>
      </c>
      <c r="BE292">
        <f>'Config sheet'!$D$59</f>
        <v>82.44</v>
      </c>
      <c r="BF292" s="30">
        <f t="shared" si="332"/>
        <v>83.100330730905682</v>
      </c>
      <c r="BG292" s="19">
        <f>Coeff_Summary!$B$10+Coeff_Summary!$D$10*(C292)+Coeff_Summary!$E$10*AI292*100+Coeff_Summary!$F$10*(C292)^2+Coeff_Summary!$G$10*(C292)*AI292*100+Coeff_Summary!$H$10*(AI292*100)^2</f>
        <v>0.95833128548351965</v>
      </c>
      <c r="BH292" s="19">
        <f>Coeff_Summary!$B$8+Coeff_Summary!$D$8*(D292)+Coeff_Summary!$E$8*AJ292*100+Coeff_Summary!$F$8*(D292)^2+Coeff_Summary!$G$8*(D292)*AJ292*100+Coeff_Summary!$H$8*(AJ292*100)^2</f>
        <v>0.97028722145477753</v>
      </c>
      <c r="BI292" s="30">
        <f t="shared" si="333"/>
        <v>0.96430925346914864</v>
      </c>
      <c r="BJ292" s="30">
        <f>BG292*8314.4*(GERC_A_PARA!C292+273)/('Config sheet'!$C$28*AI292*10^5)</f>
        <v>6.2262192939859205E-2</v>
      </c>
      <c r="BK292">
        <f>BH292*(8314.4/'Config sheet'!$C$28)*(BT292/(AJ292*10^5))</f>
        <v>4.7847515790685961E-2</v>
      </c>
      <c r="BL292" s="30">
        <f t="shared" si="334"/>
        <v>3351.3581165763449</v>
      </c>
      <c r="BM292" s="30">
        <f t="shared" si="293"/>
        <v>53826.535146513641</v>
      </c>
      <c r="BN292" s="30">
        <f t="shared" si="294"/>
        <v>2543.7309476054761</v>
      </c>
      <c r="BO292" s="30">
        <f t="shared" si="295"/>
        <v>53163.281427886395</v>
      </c>
      <c r="BP292" s="19">
        <f>(Coeff_Summary!$B$4+Coeff_Summary!$D$4*(C292)+Coeff_Summary!$E$4*AI292*100+Coeff_Summary!$F$4*(C292)^2+Coeff_Summary!$G$4*(C292)*AI292*100+Coeff_Summary!$H$4*(AI292*100)^2+Coeff_Summary!$B$2+Coeff_Summary!$D$2*(D292)+Coeff_Summary!$E$2*AJ292*100+Coeff_Summary!$F$2*(D292)^2+Coeff_Summary!$G$2*(D292)*AJ292*100+Coeff_Summary!$H$2*(AJ292*100)^2)/2</f>
        <v>1.3674685268669327</v>
      </c>
      <c r="BQ292" s="30">
        <f t="shared" si="335"/>
        <v>3.7213214925536167</v>
      </c>
      <c r="BR292" s="30">
        <f>BI292*(8314.4/'Config sheet'!$C$28)*(273+C292)*BQ292*((AK292^(1/BQ292))-1)</f>
        <v>66345.302594612804</v>
      </c>
      <c r="BS292" s="30">
        <f t="shared" si="296"/>
        <v>329.56443442949563</v>
      </c>
      <c r="BT292" s="30">
        <f t="shared" si="297"/>
        <v>344.01</v>
      </c>
      <c r="BU292" s="52">
        <f t="shared" si="298"/>
        <v>71.597393687565145</v>
      </c>
      <c r="BV292" s="30">
        <f t="shared" si="299"/>
        <v>1385.501148228728</v>
      </c>
      <c r="BW292" s="65">
        <f>Coeff_Summary!$B$8+Coeff_Summary!$D$8*(BS292-273)+Coeff_Summary!$E$8*AJ292*100+Coeff_Summary!$F$8*(BS292-273)^2+Coeff_Summary!$G$8*(BS292-273)*AJ292*100+Coeff_Summary!$H$8*(AJ292*100)^2</f>
        <v>0.96318587643784326</v>
      </c>
      <c r="BX292" s="30">
        <f>BW292*(8314.4/'Config sheet'!$C$28)*(BS292/(AI292*10^5))</f>
        <v>7.0350840707416207E-2</v>
      </c>
      <c r="BY292" s="30">
        <f t="shared" si="300"/>
        <v>1.1299126706855644</v>
      </c>
      <c r="BZ292" s="30">
        <f t="shared" si="301"/>
        <v>1.0124757859336979</v>
      </c>
      <c r="CA292" s="30">
        <f>('Config sheet'!$C$132*(AJ292-AI292) - 'Config sheet'!$C$133*GERC_A_PARA!AJ292)*10^5</f>
        <v>92293.253538760793</v>
      </c>
      <c r="CB292" s="30">
        <f>('Config sheet'!$C$132*(AJ292-AI292) + 'Config sheet'!$C$133*AI292)*10^5</f>
        <v>116722.41774521596</v>
      </c>
      <c r="CC292" s="30">
        <f>'Config sheet'!$C$148</f>
        <v>386976</v>
      </c>
      <c r="CD292" s="30">
        <f t="shared" si="336"/>
        <v>14.445565570504357</v>
      </c>
      <c r="CE292" s="30"/>
      <c r="CF292" s="30"/>
      <c r="CG292" s="30"/>
      <c r="CH292" s="30"/>
      <c r="CI292" s="30"/>
      <c r="CJ292" s="30"/>
      <c r="CK292" s="30"/>
      <c r="CL292" s="30"/>
      <c r="CM292" s="46">
        <f>P292+'Config sheet'!$O$9-'Config sheet'!$C$139</f>
        <v>34.448900000000002</v>
      </c>
      <c r="CN292" s="46">
        <f>Q292+'Config sheet'!$O$9+'Config sheet'!C$140</f>
        <v>63.198900000000002</v>
      </c>
      <c r="CO292" s="27">
        <f t="shared" si="302"/>
        <v>1.8345694637564625</v>
      </c>
      <c r="CP292" s="46">
        <f>'Config sheet'!$N$47</f>
        <v>1852.7346826837274</v>
      </c>
      <c r="CQ292" s="27">
        <f>'Config sheet'!$N$42</f>
        <v>970.82423361890676</v>
      </c>
      <c r="CR292" s="27">
        <f>'Config sheet'!$N$46</f>
        <v>881.91044906482068</v>
      </c>
      <c r="CS292" s="27">
        <f t="shared" si="303"/>
        <v>1.3958876740891115</v>
      </c>
      <c r="CT292" s="27">
        <f>'Config sheet'!$N$50/100*GERC_A_PARA!CQ292</f>
        <v>274.64617569078871</v>
      </c>
      <c r="CU292" s="27">
        <f t="shared" si="304"/>
        <v>274.64617569078871</v>
      </c>
      <c r="CV292" s="27">
        <f t="shared" si="305"/>
        <v>424.19622445193784</v>
      </c>
      <c r="CW292" s="27">
        <f t="shared" si="306"/>
        <v>1245.4704093096955</v>
      </c>
      <c r="CX292" s="27">
        <f t="shared" si="307"/>
        <v>806.38078590844589</v>
      </c>
      <c r="CY292" s="27">
        <f>'Config sheet'!$N$51/100*GERC_A_PARA!CR292</f>
        <v>198.78261521921058</v>
      </c>
      <c r="CZ292" s="27">
        <f t="shared" si="308"/>
        <v>198.78261521921058</v>
      </c>
      <c r="DA292" s="27">
        <f t="shared" si="309"/>
        <v>307.02351726028252</v>
      </c>
      <c r="DB292" s="27">
        <f t="shared" si="310"/>
        <v>1080.6930642840312</v>
      </c>
      <c r="DC292" s="27">
        <f t="shared" si="311"/>
        <v>699.69556561858963</v>
      </c>
      <c r="DD292" s="50">
        <f t="shared" si="312"/>
        <v>84.595558744585844</v>
      </c>
      <c r="DE292" s="50">
        <f t="shared" si="313"/>
        <v>87.726542739588737</v>
      </c>
      <c r="DF292" s="50">
        <f t="shared" si="314"/>
        <v>54.771460353387461</v>
      </c>
      <c r="DG292" s="50">
        <f t="shared" si="315"/>
        <v>56.798618377925791</v>
      </c>
      <c r="DH292" s="27">
        <f t="shared" si="316"/>
        <v>86.161050742087298</v>
      </c>
      <c r="DI292">
        <f>'Config sheet'!$N$59</f>
        <v>71.978923438716066</v>
      </c>
      <c r="DJ292" s="21">
        <f t="shared" si="337"/>
        <v>70.973045053871957</v>
      </c>
      <c r="DK292" s="19">
        <f>Coeff_Summary!$B$11+Coeff_Summary!$D$11*(F292)+Coeff_Summary!$E$11*CM292*100+Coeff_Summary!$F$11*(F292)^2+Coeff_Summary!$G$11*(F292)*CM292*100+Coeff_Summary!$H$11*(CM292*100)^2</f>
        <v>0.93236121048517828</v>
      </c>
      <c r="DL292" s="19">
        <f>Coeff_Summary!$B$9+Coeff_Summary!$D$9*(G292)+Coeff_Summary!$E$9*CN292*100+Coeff_Summary!$F$9*(G292)^2+Coeff_Summary!$G$9*(G292)*CN292*100+Coeff_Summary!$H$9*(CN292*100)^2</f>
        <v>0.94875543612736934</v>
      </c>
      <c r="DM292" s="30">
        <f t="shared" si="338"/>
        <v>0.94055832330627376</v>
      </c>
      <c r="DN292">
        <f>DK292*8314.4*(GERC_A_PARA!F292+273)/('Config sheet'!$N$28*GERC_A_PARA!CM292*10^5)</f>
        <v>3.9220788868539767E-2</v>
      </c>
      <c r="DO292">
        <f>DL292*(8314.4/'Config sheet'!$N$28)*((GERC_A_PARA!G292+273)/(GERC_A_PARA!CN292*10^5))</f>
        <v>2.5840038844133908E-2</v>
      </c>
      <c r="DP292" s="30">
        <f t="shared" si="339"/>
        <v>1596.3356700633767</v>
      </c>
      <c r="DQ292" s="30">
        <f t="shared" si="317"/>
        <v>40701.263694974987</v>
      </c>
      <c r="DR292" s="30">
        <f t="shared" si="318"/>
        <v>1033.5487720762908</v>
      </c>
      <c r="DS292" s="30">
        <f t="shared" si="319"/>
        <v>39997.957368044845</v>
      </c>
      <c r="DT292" s="19">
        <f>(Coeff_Summary!$B$5+Coeff_Summary!$D$5*(F292)+Coeff_Summary!$E$5*CM292*100+Coeff_Summary!$F$5*(F292)^2+Coeff_Summary!$G$5*(F292)*CM292*100+Coeff_Summary!$H$5*(CM292*100)^2+Coeff_Summary!$B$3+Coeff_Summary!$D$3*(G292)+Coeff_Summary!$E$3*CN292*100+Coeff_Summary!$F$3*(G292)^2+Coeff_Summary!$G$3*(G292)*CN292*100+Coeff_Summary!$H$3*(CN292*100)^2)/2</f>
        <v>1.4299361847099696</v>
      </c>
      <c r="DU292" s="30">
        <f t="shared" si="340"/>
        <v>3.3259265806496128</v>
      </c>
      <c r="DV292" s="30">
        <f>DM292*(8314.4/'Config sheet'!$N$28)*(273+F292)*DU292*((CO292^(1/DU292))-1)</f>
        <v>90733.187830576295</v>
      </c>
      <c r="DW292" s="30">
        <f t="shared" si="320"/>
        <v>342.5474312169253</v>
      </c>
      <c r="DX292" s="30">
        <f t="shared" si="321"/>
        <v>339.02</v>
      </c>
      <c r="DY292" s="30">
        <f t="shared" si="322"/>
        <v>106.58102838978603</v>
      </c>
      <c r="DZ292" s="30">
        <f t="shared" si="323"/>
        <v>962.47987187951662</v>
      </c>
      <c r="EA292" s="65">
        <f>Coeff_Summary!$B$9+Coeff_Summary!$D$9*(DW292-273)+Coeff_Summary!$E$9*CN292*100+Coeff_Summary!$F$9*(DW292-273)^2+Coeff_Summary!$G$9*(DW292-273)*CN292*100+Coeff_Summary!$H$9*(CN292*100)^2</f>
        <v>0.95156133307334356</v>
      </c>
      <c r="EB292" s="30">
        <f>EA292*(8314.4/'Config sheet'!$C$28)*(DW292/(CM292*10^5))</f>
        <v>4.8040246472101172E-2</v>
      </c>
      <c r="EC292" s="30">
        <f t="shared" si="324"/>
        <v>1.2248669100747174</v>
      </c>
      <c r="ED292" s="30">
        <f t="shared" si="325"/>
        <v>1.0175835560915925</v>
      </c>
      <c r="EE292" s="30">
        <f>('Config sheet'!$N$132*(CN292-CM292) - 'Config sheet'!$N$133*GERC_A_PARA!CN292)*10^5</f>
        <v>105005.45160131525</v>
      </c>
      <c r="EF292" s="30">
        <f>('Config sheet'!$N$132*(CN292-CM292) + 'Config sheet'!$N$133*CM292)*10^5</f>
        <v>145902.83056296117</v>
      </c>
      <c r="EG292" s="30">
        <f>'Config sheet'!$N$148</f>
        <v>386976</v>
      </c>
      <c r="EH292" s="30">
        <f t="shared" si="326"/>
        <v>2347.9810201082446</v>
      </c>
      <c r="EI292" s="30">
        <f>'Config sheet'!$E$127+'Config sheet'!$P$127</f>
        <v>3308.2</v>
      </c>
      <c r="EJ292" s="30"/>
      <c r="EK292" s="63">
        <f t="shared" si="327"/>
        <v>53826.535146513641</v>
      </c>
      <c r="EL292" s="63">
        <f t="shared" si="348"/>
        <v>53163.281427886395</v>
      </c>
      <c r="EM292" s="63">
        <f t="shared" si="349"/>
        <v>40701.263694974987</v>
      </c>
      <c r="EN292" s="63">
        <f t="shared" si="350"/>
        <v>39997.957368044845</v>
      </c>
      <c r="EO292" s="30">
        <f>BL292*(('Config sheet'!$D$8+273)/(C292+273))*(GERC_A_PARA!AI292/'Config sheet'!$D$7)*(1/GERC_A_PARA!BG292)*24*10^-3</f>
        <v>1868.1444995540278</v>
      </c>
      <c r="EP292" s="30">
        <f>BN292*(('Config sheet'!$D$8+273)/(D292+273))*(GERC_A_PARA!AJ292/'Config sheet'!$D$7)*(1/GERC_A_PARA!BH292)*24*10^-3</f>
        <v>1845.1251136156693</v>
      </c>
      <c r="EQ292" s="30">
        <f t="shared" si="341"/>
        <v>1856.6348065848485</v>
      </c>
      <c r="ER292" s="30">
        <f>DP292*(('Config sheet'!$D$8+273)/(F292+273))*(CM292/'Config sheet'!$D$7)*(1/DK292)*24*10^-3</f>
        <v>1412.6088868566239</v>
      </c>
      <c r="ES292" s="30">
        <f>DR292*(('Config sheet'!$D$8+273)/(G292+273))*(CN292/'Config sheet'!$D$7)*(1/DL292)*24*10^-3</f>
        <v>1388.1994047567678</v>
      </c>
      <c r="ET292" s="30">
        <f t="shared" si="342"/>
        <v>1400.4041458066959</v>
      </c>
      <c r="EU292">
        <f t="shared" si="343"/>
        <v>1.0124757859336975</v>
      </c>
      <c r="EV292">
        <f t="shared" si="344"/>
        <v>1.0175835560915927</v>
      </c>
      <c r="EW292" s="30">
        <f t="shared" si="345"/>
        <v>0.74624322635492413</v>
      </c>
      <c r="EX292" s="30">
        <f>'Config sheet'!$C$123/('Config sheet'!$F$17*10^-3)</f>
        <v>1.2841244171864261</v>
      </c>
      <c r="EY292" s="30">
        <f t="shared" si="346"/>
        <v>0.6872872197369031</v>
      </c>
      <c r="EZ292" s="30">
        <f>'Config sheet'!$N$123/('Config sheet'!$Q$17*10^-3)</f>
        <v>1.4616189626248377</v>
      </c>
      <c r="FA292" s="1" t="s">
        <v>699</v>
      </c>
      <c r="FB292" s="30">
        <f t="shared" si="347"/>
        <v>-3.5274312169253221</v>
      </c>
      <c r="FC292" s="30"/>
    </row>
    <row r="293" spans="1:159" x14ac:dyDescent="0.25">
      <c r="A293" s="1">
        <v>43494</v>
      </c>
      <c r="B293" s="2">
        <v>0.25138888888888888</v>
      </c>
      <c r="C293">
        <v>21.04</v>
      </c>
      <c r="D293">
        <v>71.78</v>
      </c>
      <c r="E293">
        <v>11.91</v>
      </c>
      <c r="F293">
        <v>11.9</v>
      </c>
      <c r="G293">
        <v>66.489999999999995</v>
      </c>
      <c r="H293">
        <v>66.099999999999994</v>
      </c>
      <c r="I293">
        <v>71.209999999999994</v>
      </c>
      <c r="J293">
        <v>71.62</v>
      </c>
      <c r="K293">
        <v>71.739999999999995</v>
      </c>
      <c r="L293">
        <v>69.28</v>
      </c>
      <c r="M293">
        <v>21.66</v>
      </c>
      <c r="N293">
        <v>33.630000000000003</v>
      </c>
      <c r="O293">
        <v>33.14</v>
      </c>
      <c r="P293">
        <v>33.07</v>
      </c>
      <c r="Q293">
        <v>61.86</v>
      </c>
      <c r="R293">
        <v>3.73</v>
      </c>
      <c r="S293">
        <v>65.22</v>
      </c>
      <c r="T293">
        <v>74.05</v>
      </c>
      <c r="U293">
        <v>71.39</v>
      </c>
      <c r="V293">
        <v>71.39</v>
      </c>
      <c r="W293">
        <v>2.86</v>
      </c>
      <c r="X293">
        <v>2.34</v>
      </c>
      <c r="Y293">
        <v>3.58</v>
      </c>
      <c r="Z293">
        <v>3.31</v>
      </c>
      <c r="AA293">
        <v>4.62</v>
      </c>
      <c r="AB293">
        <v>3.98</v>
      </c>
      <c r="AC293">
        <v>3.76</v>
      </c>
      <c r="AD293">
        <v>1.79</v>
      </c>
      <c r="AE293">
        <v>1.75</v>
      </c>
      <c r="AF293">
        <v>2.09</v>
      </c>
      <c r="AH293" s="4" t="str">
        <f t="shared" si="351"/>
        <v>ON</v>
      </c>
      <c r="AI293" s="31">
        <f>M293+'Config sheet'!$D$9-'Config sheet'!$C$139</f>
        <v>22.6189</v>
      </c>
      <c r="AJ293" s="31">
        <f>N293+'Config sheet'!$D$9+'Config sheet'!$C$140</f>
        <v>34.988900000000001</v>
      </c>
      <c r="AK293" s="25">
        <f t="shared" si="282"/>
        <v>1.5468877796886675</v>
      </c>
      <c r="AL293" s="46">
        <f>'Config sheet'!$C$47</f>
        <v>3546.9708798579968</v>
      </c>
      <c r="AM293" s="4">
        <f>'Config sheet'!$C$42</f>
        <v>1817.9423322060413</v>
      </c>
      <c r="AN293" s="25">
        <f>'Config sheet'!$C$46</f>
        <v>1729.0285476519553</v>
      </c>
      <c r="AO293" s="25">
        <f t="shared" si="283"/>
        <v>1.574583087634114</v>
      </c>
      <c r="AP293" s="25">
        <f>'Config sheet'!$C$50/100*GERC_A_PARA!AM293</f>
        <v>351.771841281869</v>
      </c>
      <c r="AQ293" s="25">
        <f t="shared" si="284"/>
        <v>351.771841281869</v>
      </c>
      <c r="AR293" s="25">
        <f t="shared" si="285"/>
        <v>464.07078555208278</v>
      </c>
      <c r="AS293" s="27">
        <f t="shared" si="286"/>
        <v>2169.7141734879106</v>
      </c>
      <c r="AT293" s="25">
        <f t="shared" si="287"/>
        <v>1644.6722647175809</v>
      </c>
      <c r="AU293" s="25">
        <f>'Config sheet'!$C$51/100*GERC_A_PARA!AN293</f>
        <v>266.0974934836359</v>
      </c>
      <c r="AV293" s="25">
        <f t="shared" si="288"/>
        <v>266.0974934836359</v>
      </c>
      <c r="AW293" s="25">
        <f t="shared" si="289"/>
        <v>351.04592904422435</v>
      </c>
      <c r="AX293" s="27">
        <f t="shared" si="290"/>
        <v>1995.1260411355911</v>
      </c>
      <c r="AY293" s="25">
        <f t="shared" si="291"/>
        <v>1512.332133221315</v>
      </c>
      <c r="AZ293" s="31">
        <f t="shared" si="328"/>
        <v>93.822744413793316</v>
      </c>
      <c r="BA293" s="31">
        <f t="shared" si="329"/>
        <v>95.086926952365857</v>
      </c>
      <c r="BB293" s="31">
        <f t="shared" si="330"/>
        <v>71.118890876301862</v>
      </c>
      <c r="BC293" s="31">
        <f t="shared" si="331"/>
        <v>72.077158091466046</v>
      </c>
      <c r="BD293" s="25">
        <f t="shared" si="292"/>
        <v>94.45483568307958</v>
      </c>
      <c r="BE293">
        <f>'Config sheet'!$D$59</f>
        <v>82.44</v>
      </c>
      <c r="BF293" s="30">
        <f t="shared" si="332"/>
        <v>83.02643008348177</v>
      </c>
      <c r="BG293" s="19">
        <f>Coeff_Summary!$B$10+Coeff_Summary!$D$10*(C293)+Coeff_Summary!$E$10*AI293*100+Coeff_Summary!$F$10*(C293)^2+Coeff_Summary!$G$10*(C293)*AI293*100+Coeff_Summary!$H$10*(AI293*100)^2</f>
        <v>0.95932253293525593</v>
      </c>
      <c r="BH293" s="19">
        <f>Coeff_Summary!$B$8+Coeff_Summary!$D$8*(D293)+Coeff_Summary!$E$8*AJ293*100+Coeff_Summary!$F$8*(D293)^2+Coeff_Summary!$G$8*(D293)*AJ293*100+Coeff_Summary!$H$8*(AJ293*100)^2</f>
        <v>0.97094282442145718</v>
      </c>
      <c r="BI293" s="30">
        <f t="shared" si="333"/>
        <v>0.9651326786783565</v>
      </c>
      <c r="BJ293" s="30">
        <f>BG293*8314.4*(GERC_A_PARA!C293+273)/('Config sheet'!$C$28*AI293*10^5)</f>
        <v>6.3317340295897737E-2</v>
      </c>
      <c r="BK293">
        <f>BH293*(8314.4/'Config sheet'!$C$28)*(BT293/(AJ293*10^5))</f>
        <v>4.8576756949839768E-2</v>
      </c>
      <c r="BL293" s="30">
        <f t="shared" si="334"/>
        <v>3350.2855162965529</v>
      </c>
      <c r="BM293" s="30">
        <f t="shared" si="293"/>
        <v>52912.606572541306</v>
      </c>
      <c r="BN293" s="30">
        <f t="shared" si="294"/>
        <v>2539.5610789969633</v>
      </c>
      <c r="BO293" s="30">
        <f t="shared" si="295"/>
        <v>52279.345894154838</v>
      </c>
      <c r="BP293" s="19">
        <f>(Coeff_Summary!$B$4+Coeff_Summary!$D$4*(C293)+Coeff_Summary!$E$4*AI293*100+Coeff_Summary!$F$4*(C293)^2+Coeff_Summary!$G$4*(C293)*AI293*100+Coeff_Summary!$H$4*(AI293*100)^2+Coeff_Summary!$B$2+Coeff_Summary!$D$2*(D293)+Coeff_Summary!$E$2*AJ293*100+Coeff_Summary!$F$2*(D293)^2+Coeff_Summary!$G$2*(D293)*AJ293*100+Coeff_Summary!$H$2*(AJ293*100)^2)/2</f>
        <v>1.3655195664391684</v>
      </c>
      <c r="BQ293" s="30">
        <f t="shared" si="335"/>
        <v>3.7358316539435519</v>
      </c>
      <c r="BR293" s="30">
        <f>BI293*(8314.4/'Config sheet'!$C$28)*(273+C293)*BQ293*((AK293^(1/BQ293))-1)</f>
        <v>66673.10980048604</v>
      </c>
      <c r="BS293" s="30">
        <f t="shared" si="296"/>
        <v>330.46112103857138</v>
      </c>
      <c r="BT293" s="30">
        <f t="shared" si="297"/>
        <v>344.78</v>
      </c>
      <c r="BU293" s="52">
        <f t="shared" si="298"/>
        <v>71.779899563601447</v>
      </c>
      <c r="BV293" s="30">
        <f t="shared" si="299"/>
        <v>1365.2259079062599</v>
      </c>
      <c r="BW293" s="65">
        <f>Coeff_Summary!$B$8+Coeff_Summary!$D$8*(BS293-273)+Coeff_Summary!$E$8*AJ293*100+Coeff_Summary!$F$8*(BS293-273)^2+Coeff_Summary!$G$8*(BS293-273)*AJ293*100+Coeff_Summary!$H$8*(AJ293*100)^2</f>
        <v>0.96403568146747876</v>
      </c>
      <c r="BX293" s="30">
        <f>BW293*(8314.4/'Config sheet'!$C$28)*(BS293/(AI293*10^5))</f>
        <v>7.1509721138820981E-2</v>
      </c>
      <c r="BY293" s="30">
        <f t="shared" si="300"/>
        <v>1.1293860545095262</v>
      </c>
      <c r="BZ293" s="30">
        <f t="shared" si="301"/>
        <v>1.0121130183929343</v>
      </c>
      <c r="CA293" s="30">
        <f>('Config sheet'!$C$132*(AJ293-AI293) - 'Config sheet'!$C$133*GERC_A_PARA!AJ293)*10^5</f>
        <v>91274.478565513462</v>
      </c>
      <c r="CB293" s="30">
        <f>('Config sheet'!$C$132*(AJ293-AI293) + 'Config sheet'!$C$133*AI293)*10^5</f>
        <v>115402.08848347074</v>
      </c>
      <c r="CC293" s="30">
        <f>'Config sheet'!$C$148</f>
        <v>386976</v>
      </c>
      <c r="CD293" s="30">
        <f t="shared" si="336"/>
        <v>14.318878961428595</v>
      </c>
      <c r="CE293" s="30"/>
      <c r="CF293" s="30"/>
      <c r="CG293" s="30"/>
      <c r="CH293" s="30"/>
      <c r="CI293" s="30"/>
      <c r="CJ293" s="30"/>
      <c r="CK293" s="30"/>
      <c r="CL293" s="30"/>
      <c r="CM293" s="46">
        <f>P293+'Config sheet'!$O$9-'Config sheet'!$C$139</f>
        <v>34.0289</v>
      </c>
      <c r="CN293" s="46">
        <f>Q293+'Config sheet'!$O$9+'Config sheet'!C$140</f>
        <v>63.218899999999998</v>
      </c>
      <c r="CO293" s="27">
        <f t="shared" si="302"/>
        <v>1.8578002815254091</v>
      </c>
      <c r="CP293" s="46">
        <f>'Config sheet'!$N$47</f>
        <v>1852.7346826837274</v>
      </c>
      <c r="CQ293" s="27">
        <f>'Config sheet'!$N$42</f>
        <v>970.82423361890676</v>
      </c>
      <c r="CR293" s="27">
        <f>'Config sheet'!$N$46</f>
        <v>881.91044906482068</v>
      </c>
      <c r="CS293" s="27">
        <f t="shared" si="303"/>
        <v>1.3947566400514673</v>
      </c>
      <c r="CT293" s="27">
        <f>'Config sheet'!$N$50/100*GERC_A_PARA!CQ293</f>
        <v>274.64617569078871</v>
      </c>
      <c r="CU293" s="27">
        <f t="shared" si="304"/>
        <v>274.64617569078871</v>
      </c>
      <c r="CV293" s="27">
        <f t="shared" si="305"/>
        <v>428.19150149766432</v>
      </c>
      <c r="CW293" s="27">
        <f t="shared" si="306"/>
        <v>1245.4704093096955</v>
      </c>
      <c r="CX293" s="27">
        <f t="shared" si="307"/>
        <v>798.85678173557824</v>
      </c>
      <c r="CY293" s="27">
        <f>'Config sheet'!$N$51/100*GERC_A_PARA!CR293</f>
        <v>198.78261521921058</v>
      </c>
      <c r="CZ293" s="27">
        <f t="shared" si="308"/>
        <v>198.78261521921058</v>
      </c>
      <c r="DA293" s="27">
        <f t="shared" si="309"/>
        <v>309.91520733270835</v>
      </c>
      <c r="DB293" s="27">
        <f t="shared" si="310"/>
        <v>1080.6930642840312</v>
      </c>
      <c r="DC293" s="27">
        <f t="shared" si="311"/>
        <v>693.16699692319287</v>
      </c>
      <c r="DD293" s="50">
        <f t="shared" si="312"/>
        <v>84.184024204411315</v>
      </c>
      <c r="DE293" s="50">
        <f t="shared" si="313"/>
        <v>87.398653431156987</v>
      </c>
      <c r="DF293" s="50">
        <f t="shared" si="314"/>
        <v>53.99644836745663</v>
      </c>
      <c r="DG293" s="50">
        <f t="shared" si="315"/>
        <v>56.058342684138552</v>
      </c>
      <c r="DH293" s="27">
        <f t="shared" si="316"/>
        <v>85.791338817784151</v>
      </c>
      <c r="DI293">
        <f>'Config sheet'!$N$59</f>
        <v>71.978923438716066</v>
      </c>
      <c r="DJ293" s="21">
        <f t="shared" si="337"/>
        <v>70.409367171790876</v>
      </c>
      <c r="DK293" s="19">
        <f>Coeff_Summary!$B$11+Coeff_Summary!$D$11*(F293)+Coeff_Summary!$E$11*CM293*100+Coeff_Summary!$F$11*(F293)^2+Coeff_Summary!$G$11*(F293)*CM293*100+Coeff_Summary!$H$11*(CM293*100)^2</f>
        <v>0.93262298241209474</v>
      </c>
      <c r="DL293" s="19">
        <f>Coeff_Summary!$B$9+Coeff_Summary!$D$9*(G293)+Coeff_Summary!$E$9*CN293*100+Coeff_Summary!$F$9*(G293)^2+Coeff_Summary!$G$9*(G293)*CN293*100+Coeff_Summary!$H$9*(CN293*100)^2</f>
        <v>0.94912387049079905</v>
      </c>
      <c r="DM293" s="30">
        <f t="shared" si="338"/>
        <v>0.94087342645144689</v>
      </c>
      <c r="DN293">
        <f>DK293*8314.4*(GERC_A_PARA!F293+273)/('Config sheet'!$N$28*GERC_A_PARA!CM293*10^5)</f>
        <v>3.9643659450774853E-2</v>
      </c>
      <c r="DO293">
        <f>DL293*(8314.4/'Config sheet'!$N$28)*((GERC_A_PARA!G293+273)/(GERC_A_PARA!CN293*10^5))</f>
        <v>2.5877721345532664E-2</v>
      </c>
      <c r="DP293" s="30">
        <f t="shared" si="339"/>
        <v>1589.4858890157948</v>
      </c>
      <c r="DQ293" s="30">
        <f t="shared" si="317"/>
        <v>40094.328097774225</v>
      </c>
      <c r="DR293" s="30">
        <f t="shared" si="318"/>
        <v>1019.5116418840055</v>
      </c>
      <c r="DS293" s="30">
        <f t="shared" si="319"/>
        <v>39397.272591004476</v>
      </c>
      <c r="DT293" s="19">
        <f>(Coeff_Summary!$B$5+Coeff_Summary!$D$5*(F293)+Coeff_Summary!$E$5*CM293*100+Coeff_Summary!$F$5*(F293)^2+Coeff_Summary!$G$5*(F293)*CM293*100+Coeff_Summary!$H$5*(CM293*100)^2+Coeff_Summary!$B$3+Coeff_Summary!$D$3*(G293)+Coeff_Summary!$E$3*CN293*100+Coeff_Summary!$F$3*(G293)^2+Coeff_Summary!$G$3*(G293)*CN293*100+Coeff_Summary!$H$3*(CN293*100)^2)/2</f>
        <v>1.429132940356052</v>
      </c>
      <c r="DU293" s="30">
        <f t="shared" si="340"/>
        <v>3.33028021379645</v>
      </c>
      <c r="DV293" s="30">
        <f>DM293*(8314.4/'Config sheet'!$N$28)*(273+F293)*DU293*((CO293^(1/DU293))-1)</f>
        <v>92645.803431834458</v>
      </c>
      <c r="DW293" s="30">
        <f t="shared" si="320"/>
        <v>343.1358860339223</v>
      </c>
      <c r="DX293" s="30">
        <f t="shared" si="321"/>
        <v>339.49</v>
      </c>
      <c r="DY293" s="30">
        <f t="shared" si="322"/>
        <v>106.67867014823651</v>
      </c>
      <c r="DZ293" s="30">
        <f t="shared" si="323"/>
        <v>967.22741567848482</v>
      </c>
      <c r="EA293" s="65">
        <f>Coeff_Summary!$B$9+Coeff_Summary!$D$9*(DW293-273)+Coeff_Summary!$E$9*CN293*100+Coeff_Summary!$F$9*(DW293-273)^2+Coeff_Summary!$G$9*(DW293-273)*CN293*100+Coeff_Summary!$H$9*(CN293*100)^2</f>
        <v>0.95200736285393395</v>
      </c>
      <c r="EB293" s="30">
        <f>EA293*(8314.4/'Config sheet'!$C$28)*(DW293/(CM293*10^5))</f>
        <v>4.8739561923713433E-2</v>
      </c>
      <c r="EC293" s="30">
        <f t="shared" si="324"/>
        <v>1.2294415449772713</v>
      </c>
      <c r="ED293" s="30">
        <f t="shared" si="325"/>
        <v>1.0176929889032194</v>
      </c>
      <c r="EE293" s="30">
        <f>('Config sheet'!$N$132*(CN293-CM293) - 'Config sheet'!$N$133*GERC_A_PARA!CN293)*10^5</f>
        <v>107009.21049279755</v>
      </c>
      <c r="EF293" s="30">
        <f>('Config sheet'!$N$132*(CN293-CM293) + 'Config sheet'!$N$133*CM293)*10^5</f>
        <v>147739.05929416689</v>
      </c>
      <c r="EG293" s="30">
        <f>'Config sheet'!$N$148</f>
        <v>386976</v>
      </c>
      <c r="EH293" s="30">
        <f t="shared" si="326"/>
        <v>2332.4533235847448</v>
      </c>
      <c r="EI293" s="30">
        <f>'Config sheet'!$E$127+'Config sheet'!$P$127</f>
        <v>3308.2</v>
      </c>
      <c r="EJ293" s="30"/>
      <c r="EK293" s="63">
        <f t="shared" si="327"/>
        <v>52912.606572541306</v>
      </c>
      <c r="EL293" s="63">
        <f t="shared" si="348"/>
        <v>52279.345894154838</v>
      </c>
      <c r="EM293" s="63">
        <f t="shared" si="349"/>
        <v>40094.328097774225</v>
      </c>
      <c r="EN293" s="63">
        <f t="shared" si="350"/>
        <v>39397.272591004476</v>
      </c>
      <c r="EO293" s="30">
        <f>BL293*(('Config sheet'!$D$8+273)/(C293+273))*(GERC_A_PARA!AI293/'Config sheet'!$D$7)*(1/GERC_A_PARA!BG293)*24*10^-3</f>
        <v>1836.4250022130916</v>
      </c>
      <c r="EP293" s="30">
        <f>BN293*(('Config sheet'!$D$8+273)/(D293+273))*(GERC_A_PARA!AJ293/'Config sheet'!$D$7)*(1/GERC_A_PARA!BH293)*24*10^-3</f>
        <v>1814.4465774474731</v>
      </c>
      <c r="EQ293" s="30">
        <f t="shared" si="341"/>
        <v>1825.4357898302824</v>
      </c>
      <c r="ER293" s="30">
        <f>DP293*(('Config sheet'!$D$8+273)/(F293+273))*(CM293/'Config sheet'!$D$7)*(1/DK293)*24*10^-3</f>
        <v>1391.544120298496</v>
      </c>
      <c r="ES293" s="30">
        <f>DR293*(('Config sheet'!$D$8+273)/(G293+273))*(CN293/'Config sheet'!$D$7)*(1/DL293)*24*10^-3</f>
        <v>1367.3515838977933</v>
      </c>
      <c r="ET293" s="30">
        <f t="shared" si="342"/>
        <v>1379.4478520981447</v>
      </c>
      <c r="EU293">
        <f t="shared" si="343"/>
        <v>1.0121130183929345</v>
      </c>
      <c r="EV293">
        <f t="shared" si="344"/>
        <v>1.0176929889032191</v>
      </c>
      <c r="EW293" s="30">
        <f t="shared" si="345"/>
        <v>0.74789040267101925</v>
      </c>
      <c r="EX293" s="30">
        <f>'Config sheet'!$C$123/('Config sheet'!$F$17*10^-3)</f>
        <v>1.2841244171864261</v>
      </c>
      <c r="EY293" s="30">
        <f t="shared" si="346"/>
        <v>0.70116997478906418</v>
      </c>
      <c r="EZ293" s="30">
        <f>'Config sheet'!$N$123/('Config sheet'!$Q$17*10^-3)</f>
        <v>1.4616189626248377</v>
      </c>
      <c r="FA293" s="1" t="s">
        <v>700</v>
      </c>
      <c r="FB293" s="30">
        <f t="shared" si="347"/>
        <v>-3.6458860339222952</v>
      </c>
      <c r="FC293" s="30"/>
    </row>
    <row r="294" spans="1:159" x14ac:dyDescent="0.25">
      <c r="A294" s="1">
        <v>43494</v>
      </c>
      <c r="B294" s="2">
        <v>0.29305555555555557</v>
      </c>
      <c r="C294">
        <v>20.81</v>
      </c>
      <c r="D294">
        <v>71.739999999999995</v>
      </c>
      <c r="E294">
        <v>11.8</v>
      </c>
      <c r="F294">
        <v>11.78</v>
      </c>
      <c r="G294">
        <v>66.12</v>
      </c>
      <c r="H294">
        <v>65.92</v>
      </c>
      <c r="I294">
        <v>71.06</v>
      </c>
      <c r="J294">
        <v>71.540000000000006</v>
      </c>
      <c r="K294">
        <v>71.63</v>
      </c>
      <c r="L294">
        <v>69.150000000000006</v>
      </c>
      <c r="M294">
        <v>21.73</v>
      </c>
      <c r="N294">
        <v>33.71</v>
      </c>
      <c r="O294">
        <v>33.229999999999997</v>
      </c>
      <c r="P294">
        <v>33.15</v>
      </c>
      <c r="Q294">
        <v>61.86</v>
      </c>
      <c r="R294">
        <v>3.73</v>
      </c>
      <c r="S294">
        <v>65.12</v>
      </c>
      <c r="T294">
        <v>73.739999999999995</v>
      </c>
      <c r="U294">
        <v>71.03</v>
      </c>
      <c r="V294">
        <v>71.03</v>
      </c>
      <c r="W294">
        <v>2.85</v>
      </c>
      <c r="X294">
        <v>2.37</v>
      </c>
      <c r="Y294">
        <v>3.48</v>
      </c>
      <c r="Z294">
        <v>3.33</v>
      </c>
      <c r="AA294">
        <v>4.58</v>
      </c>
      <c r="AB294">
        <v>3.98</v>
      </c>
      <c r="AC294">
        <v>3.75</v>
      </c>
      <c r="AD294">
        <v>1.86</v>
      </c>
      <c r="AE294">
        <v>1.63</v>
      </c>
      <c r="AF294">
        <v>2.21</v>
      </c>
      <c r="AH294" s="4" t="str">
        <f t="shared" si="351"/>
        <v>ON</v>
      </c>
      <c r="AI294" s="31">
        <f>M294+'Config sheet'!$D$9-'Config sheet'!$C$139</f>
        <v>22.6889</v>
      </c>
      <c r="AJ294" s="31">
        <f>N294+'Config sheet'!$D$9+'Config sheet'!$C$140</f>
        <v>35.068899999999999</v>
      </c>
      <c r="AK294" s="25">
        <f t="shared" si="282"/>
        <v>1.5456412607045735</v>
      </c>
      <c r="AL294" s="46">
        <f>'Config sheet'!$C$47</f>
        <v>3546.9708798579968</v>
      </c>
      <c r="AM294" s="4">
        <f>'Config sheet'!$C$42</f>
        <v>1817.9423322060413</v>
      </c>
      <c r="AN294" s="25">
        <f>'Config sheet'!$C$46</f>
        <v>1729.0285476519553</v>
      </c>
      <c r="AO294" s="25">
        <f t="shared" si="283"/>
        <v>1.5800719977550122</v>
      </c>
      <c r="AP294" s="25">
        <f>'Config sheet'!$C$50/100*GERC_A_PARA!AM294</f>
        <v>351.771841281869</v>
      </c>
      <c r="AQ294" s="25">
        <f t="shared" si="284"/>
        <v>351.771841281869</v>
      </c>
      <c r="AR294" s="25">
        <f t="shared" si="285"/>
        <v>463.38788000992639</v>
      </c>
      <c r="AS294" s="27">
        <f t="shared" si="286"/>
        <v>2169.7141734879106</v>
      </c>
      <c r="AT294" s="25">
        <f t="shared" si="287"/>
        <v>1647.09605664883</v>
      </c>
      <c r="AU294" s="25">
        <f>'Config sheet'!$C$51/100*GERC_A_PARA!AN294</f>
        <v>266.0974934836359</v>
      </c>
      <c r="AV294" s="25">
        <f t="shared" si="288"/>
        <v>266.0974934836359</v>
      </c>
      <c r="AW294" s="25">
        <f t="shared" si="289"/>
        <v>350.52934576003736</v>
      </c>
      <c r="AX294" s="27">
        <f t="shared" si="290"/>
        <v>1995.1260411355911</v>
      </c>
      <c r="AY294" s="25">
        <f t="shared" si="291"/>
        <v>1514.5608924096994</v>
      </c>
      <c r="AZ294" s="31">
        <f t="shared" si="328"/>
        <v>93.860309166539224</v>
      </c>
      <c r="BA294" s="31">
        <f t="shared" si="329"/>
        <v>95.116804034782348</v>
      </c>
      <c r="BB294" s="31">
        <f t="shared" si="330"/>
        <v>71.252216993875024</v>
      </c>
      <c r="BC294" s="31">
        <f t="shared" si="331"/>
        <v>72.206060485322467</v>
      </c>
      <c r="BD294" s="25">
        <f t="shared" si="292"/>
        <v>94.488556600660786</v>
      </c>
      <c r="BE294">
        <f>'Config sheet'!$D$59</f>
        <v>82.44</v>
      </c>
      <c r="BF294" s="30">
        <f t="shared" si="332"/>
        <v>83.108847670129762</v>
      </c>
      <c r="BG294" s="19">
        <f>Coeff_Summary!$B$10+Coeff_Summary!$D$10*(C294)+Coeff_Summary!$E$10*AI294*100+Coeff_Summary!$F$10*(C294)^2+Coeff_Summary!$G$10*(C294)*AI294*100+Coeff_Summary!$H$10*(AI294*100)^2</f>
        <v>0.95907623969534828</v>
      </c>
      <c r="BH294" s="19">
        <f>Coeff_Summary!$B$8+Coeff_Summary!$D$8*(D294)+Coeff_Summary!$E$8*AJ294*100+Coeff_Summary!$F$8*(D294)^2+Coeff_Summary!$G$8*(D294)*AJ294*100+Coeff_Summary!$H$8*(AJ294*100)^2</f>
        <v>0.97086767237014182</v>
      </c>
      <c r="BI294" s="30">
        <f t="shared" si="333"/>
        <v>0.96497195603274499</v>
      </c>
      <c r="BJ294" s="30">
        <f>BG294*8314.4*(GERC_A_PARA!C294+273)/('Config sheet'!$C$28*AI294*10^5)</f>
        <v>6.3056425578164765E-2</v>
      </c>
      <c r="BK294">
        <f>BH294*(8314.4/'Config sheet'!$C$28)*(BT294/(AJ294*10^5))</f>
        <v>4.845656880090525E-2</v>
      </c>
      <c r="BL294" s="30">
        <f t="shared" si="334"/>
        <v>3351.4815874235792</v>
      </c>
      <c r="BM294" s="30">
        <f t="shared" si="293"/>
        <v>53150.516488903762</v>
      </c>
      <c r="BN294" s="30">
        <f t="shared" si="294"/>
        <v>2544.2116634665085</v>
      </c>
      <c r="BO294" s="30">
        <f t="shared" si="295"/>
        <v>52504.990064814046</v>
      </c>
      <c r="BP294" s="19">
        <f>(Coeff_Summary!$B$4+Coeff_Summary!$D$4*(C294)+Coeff_Summary!$E$4*AI294*100+Coeff_Summary!$F$4*(C294)^2+Coeff_Summary!$G$4*(C294)*AI294*100+Coeff_Summary!$H$4*(AI294*100)^2+Coeff_Summary!$B$2+Coeff_Summary!$D$2*(D294)+Coeff_Summary!$E$2*AJ294*100+Coeff_Summary!$F$2*(D294)^2+Coeff_Summary!$G$2*(D294)*AJ294*100+Coeff_Summary!$H$2*(AJ294*100)^2)/2</f>
        <v>1.3658907833994058</v>
      </c>
      <c r="BQ294" s="30">
        <f t="shared" si="335"/>
        <v>3.7330559975007662</v>
      </c>
      <c r="BR294" s="30">
        <f>BI294*(8314.4/'Config sheet'!$C$28)*(273+C294)*BQ294*((AK294^(1/BQ294))-1)</f>
        <v>66482.397373452128</v>
      </c>
      <c r="BS294" s="30">
        <f t="shared" si="296"/>
        <v>330.15999793677827</v>
      </c>
      <c r="BT294" s="30">
        <f t="shared" si="297"/>
        <v>344.74</v>
      </c>
      <c r="BU294" s="52">
        <f t="shared" si="298"/>
        <v>71.372467969327047</v>
      </c>
      <c r="BV294" s="30">
        <f t="shared" si="299"/>
        <v>1375.2477586774871</v>
      </c>
      <c r="BW294" s="65">
        <f>Coeff_Summary!$B$8+Coeff_Summary!$D$8*(BS294-273)+Coeff_Summary!$E$8*AJ294*100+Coeff_Summary!$F$8*(BS294-273)^2+Coeff_Summary!$G$8*(BS294-273)*AJ294*100+Coeff_Summary!$H$8*(AJ294*100)^2</f>
        <v>0.96380839771675786</v>
      </c>
      <c r="BX294" s="30">
        <f>BW294*(8314.4/'Config sheet'!$C$28)*(BS294/(AI294*10^5))</f>
        <v>7.1207346575158967E-2</v>
      </c>
      <c r="BY294" s="30">
        <f t="shared" si="300"/>
        <v>1.1292639238944859</v>
      </c>
      <c r="BZ294" s="30">
        <f t="shared" si="301"/>
        <v>1.0122945728261801</v>
      </c>
      <c r="CA294" s="30">
        <f>('Config sheet'!$C$132*(AJ294-AI294) - 'Config sheet'!$C$133*GERC_A_PARA!AJ294)*10^5</f>
        <v>91326.606097425611</v>
      </c>
      <c r="CB294" s="30">
        <f>('Config sheet'!$C$132*(AJ294-AI294) + 'Config sheet'!$C$133*AI294)*10^5</f>
        <v>115517.0398254866</v>
      </c>
      <c r="CC294" s="30">
        <f>'Config sheet'!$C$148</f>
        <v>386976</v>
      </c>
      <c r="CD294" s="30">
        <f t="shared" si="336"/>
        <v>14.580002063221741</v>
      </c>
      <c r="CE294" s="30"/>
      <c r="CF294" s="30"/>
      <c r="CG294" s="30"/>
      <c r="CH294" s="30"/>
      <c r="CI294" s="30"/>
      <c r="CJ294" s="30"/>
      <c r="CK294" s="30"/>
      <c r="CL294" s="30"/>
      <c r="CM294" s="46">
        <f>P294+'Config sheet'!$O$9-'Config sheet'!$C$139</f>
        <v>34.108899999999998</v>
      </c>
      <c r="CN294" s="46">
        <f>Q294+'Config sheet'!$O$9+'Config sheet'!C$140</f>
        <v>63.218899999999998</v>
      </c>
      <c r="CO294" s="27">
        <f t="shared" si="302"/>
        <v>1.8534429430441908</v>
      </c>
      <c r="CP294" s="46">
        <f>'Config sheet'!$N$47</f>
        <v>1852.7346826837274</v>
      </c>
      <c r="CQ294" s="27">
        <f>'Config sheet'!$N$42</f>
        <v>970.82423361890676</v>
      </c>
      <c r="CR294" s="27">
        <f>'Config sheet'!$N$46</f>
        <v>881.91044906482068</v>
      </c>
      <c r="CS294" s="27">
        <f t="shared" si="303"/>
        <v>1.3947422290139246</v>
      </c>
      <c r="CT294" s="27">
        <f>'Config sheet'!$N$50/100*GERC_A_PARA!CQ294</f>
        <v>274.64617569078871</v>
      </c>
      <c r="CU294" s="27">
        <f t="shared" si="304"/>
        <v>274.64617569078871</v>
      </c>
      <c r="CV294" s="27">
        <f t="shared" si="305"/>
        <v>427.47316756419752</v>
      </c>
      <c r="CW294" s="27">
        <f t="shared" si="306"/>
        <v>1245.4704093096955</v>
      </c>
      <c r="CX294" s="27">
        <f t="shared" si="307"/>
        <v>800.19919566431804</v>
      </c>
      <c r="CY294" s="27">
        <f>'Config sheet'!$N$51/100*GERC_A_PARA!CR294</f>
        <v>198.78261521921058</v>
      </c>
      <c r="CZ294" s="27">
        <f t="shared" si="308"/>
        <v>198.78261521921058</v>
      </c>
      <c r="DA294" s="27">
        <f t="shared" si="309"/>
        <v>309.39529367457686</v>
      </c>
      <c r="DB294" s="27">
        <f t="shared" si="310"/>
        <v>1080.6930642840312</v>
      </c>
      <c r="DC294" s="27">
        <f t="shared" si="311"/>
        <v>694.33180775397898</v>
      </c>
      <c r="DD294" s="50">
        <f t="shared" si="312"/>
        <v>84.258016376072405</v>
      </c>
      <c r="DE294" s="50">
        <f t="shared" si="313"/>
        <v>87.457606543537366</v>
      </c>
      <c r="DF294" s="50">
        <f t="shared" si="314"/>
        <v>54.134724059621391</v>
      </c>
      <c r="DG294" s="50">
        <f t="shared" si="315"/>
        <v>56.190420814295784</v>
      </c>
      <c r="DH294" s="27">
        <f t="shared" si="316"/>
        <v>85.857811459804878</v>
      </c>
      <c r="DI294">
        <f>'Config sheet'!$N$59</f>
        <v>71.978923438716066</v>
      </c>
      <c r="DJ294" s="21">
        <f t="shared" si="337"/>
        <v>70.510191948381731</v>
      </c>
      <c r="DK294" s="19">
        <f>Coeff_Summary!$B$11+Coeff_Summary!$D$11*(F294)+Coeff_Summary!$E$11*CM294*100+Coeff_Summary!$F$11*(F294)^2+Coeff_Summary!$G$11*(F294)*CM294*100+Coeff_Summary!$H$11*(CM294*100)^2</f>
        <v>0.93236369345682257</v>
      </c>
      <c r="DL294" s="19">
        <f>Coeff_Summary!$B$9+Coeff_Summary!$D$9*(G294)+Coeff_Summary!$E$9*CN294*100+Coeff_Summary!$F$9*(G294)^2+Coeff_Summary!$G$9*(G294)*CN294*100+Coeff_Summary!$H$9*(CN294*100)^2</f>
        <v>0.94882455847979774</v>
      </c>
      <c r="DM294" s="30">
        <f t="shared" si="338"/>
        <v>0.94059412596831016</v>
      </c>
      <c r="DN294">
        <f>DK294*8314.4*(GERC_A_PARA!F294+273)/('Config sheet'!$N$28*GERC_A_PARA!CM294*10^5)</f>
        <v>3.952302800845623E-2</v>
      </c>
      <c r="DO294">
        <f>DL294*(8314.4/'Config sheet'!$N$28)*((GERC_A_PARA!G294+273)/(GERC_A_PARA!CN294*10^5))</f>
        <v>2.5841366187381261E-2</v>
      </c>
      <c r="DP294" s="30">
        <f t="shared" si="339"/>
        <v>1590.7174507090087</v>
      </c>
      <c r="DQ294" s="30">
        <f t="shared" si="317"/>
        <v>40247.863862269449</v>
      </c>
      <c r="DR294" s="30">
        <f t="shared" si="318"/>
        <v>1022.0161114000658</v>
      </c>
      <c r="DS294" s="30">
        <f t="shared" si="319"/>
        <v>39549.616068640062</v>
      </c>
      <c r="DT294" s="19">
        <f>(Coeff_Summary!$B$5+Coeff_Summary!$D$5*(F294)+Coeff_Summary!$E$5*CM294*100+Coeff_Summary!$F$5*(F294)^2+Coeff_Summary!$G$5*(F294)*CM294*100+Coeff_Summary!$H$5*(CM294*100)^2+Coeff_Summary!$B$3+Coeff_Summary!$D$3*(G294)+Coeff_Summary!$E$3*CN294*100+Coeff_Summary!$F$3*(G294)^2+Coeff_Summary!$G$3*(G294)*CN294*100+Coeff_Summary!$H$3*(CN294*100)^2)/2</f>
        <v>1.4297790763195291</v>
      </c>
      <c r="DU294" s="30">
        <f t="shared" si="340"/>
        <v>3.3267768374478219</v>
      </c>
      <c r="DV294" s="30">
        <f>DM294*(8314.4/'Config sheet'!$N$28)*(273+F294)*DU294*((CO294^(1/DU294))-1)</f>
        <v>92204.07095079904</v>
      </c>
      <c r="DW294" s="30">
        <f t="shared" si="320"/>
        <v>342.81648218708119</v>
      </c>
      <c r="DX294" s="30">
        <f t="shared" si="321"/>
        <v>339.12</v>
      </c>
      <c r="DY294" s="30">
        <f t="shared" si="322"/>
        <v>106.80250678520646</v>
      </c>
      <c r="DZ294" s="30">
        <f t="shared" si="323"/>
        <v>965.18149008486284</v>
      </c>
      <c r="EA294" s="65">
        <f>Coeff_Summary!$B$9+Coeff_Summary!$D$9*(DW294-273)+Coeff_Summary!$E$9*CN294*100+Coeff_Summary!$F$9*(DW294-273)^2+Coeff_Summary!$G$9*(DW294-273)*CN294*100+Coeff_Summary!$H$9*(CN294*100)^2</f>
        <v>0.95175952847333645</v>
      </c>
      <c r="EB294" s="30">
        <f>EA294*(8314.4/'Config sheet'!$C$28)*(DW294/(CM294*10^5))</f>
        <v>4.8567337788713583E-2</v>
      </c>
      <c r="EC294" s="30">
        <f t="shared" si="324"/>
        <v>1.2288364590466667</v>
      </c>
      <c r="ED294" s="30">
        <f t="shared" si="325"/>
        <v>1.0176549828553973</v>
      </c>
      <c r="EE294" s="30">
        <f>('Config sheet'!$N$132*(CN294-CM294) - 'Config sheet'!$N$133*GERC_A_PARA!CN294)*10^5</f>
        <v>106643.36769288915</v>
      </c>
      <c r="EF294" s="30">
        <f>('Config sheet'!$N$132*(CN294-CM294) + 'Config sheet'!$N$133*CM294)*10^5</f>
        <v>147406.72252631382</v>
      </c>
      <c r="EG294" s="30">
        <f>'Config sheet'!$N$148</f>
        <v>386976</v>
      </c>
      <c r="EH294" s="30">
        <f t="shared" si="326"/>
        <v>2340.4292487623497</v>
      </c>
      <c r="EI294" s="30">
        <f>'Config sheet'!$E$127+'Config sheet'!$P$127</f>
        <v>3308.2</v>
      </c>
      <c r="EJ294" s="30"/>
      <c r="EK294" s="63">
        <f t="shared" si="327"/>
        <v>53150.516488903762</v>
      </c>
      <c r="EL294" s="63">
        <f t="shared" si="348"/>
        <v>52504.990064814046</v>
      </c>
      <c r="EM294" s="63">
        <f t="shared" si="349"/>
        <v>40247.863862269449</v>
      </c>
      <c r="EN294" s="63">
        <f t="shared" si="350"/>
        <v>39549.616068640062</v>
      </c>
      <c r="EO294" s="30">
        <f>BL294*(('Config sheet'!$D$8+273)/(C294+273))*(GERC_A_PARA!AI294/'Config sheet'!$D$7)*(1/GERC_A_PARA!BG294)*24*10^-3</f>
        <v>1844.6820839745706</v>
      </c>
      <c r="EP294" s="30">
        <f>BN294*(('Config sheet'!$D$8+273)/(D294+273))*(GERC_A_PARA!AJ294/'Config sheet'!$D$7)*(1/GERC_A_PARA!BH294)*24*10^-3</f>
        <v>1822.2779549479205</v>
      </c>
      <c r="EQ294" s="30">
        <f t="shared" si="341"/>
        <v>1833.4800194612455</v>
      </c>
      <c r="ER294" s="30">
        <f>DP294*(('Config sheet'!$D$8+273)/(F294+273))*(CM294/'Config sheet'!$D$7)*(1/DK294)*24*10^-3</f>
        <v>1396.8728488363049</v>
      </c>
      <c r="ES294" s="30">
        <f>DR294*(('Config sheet'!$D$8+273)/(G294+273))*(CN294/'Config sheet'!$D$7)*(1/DL294)*24*10^-3</f>
        <v>1372.638932024757</v>
      </c>
      <c r="ET294" s="30">
        <f t="shared" si="342"/>
        <v>1384.7558904305311</v>
      </c>
      <c r="EU294">
        <f t="shared" si="343"/>
        <v>1.0122945728261803</v>
      </c>
      <c r="EV294">
        <f t="shared" si="344"/>
        <v>1.0176549828553973</v>
      </c>
      <c r="EW294" s="30">
        <f t="shared" si="345"/>
        <v>0.75007512712442503</v>
      </c>
      <c r="EX294" s="30">
        <f>'Config sheet'!$C$123/('Config sheet'!$F$17*10^-3)</f>
        <v>1.2841244171864261</v>
      </c>
      <c r="EY294" s="30">
        <f t="shared" si="346"/>
        <v>0.69700479106449631</v>
      </c>
      <c r="EZ294" s="30">
        <f>'Config sheet'!$N$123/('Config sheet'!$Q$17*10^-3)</f>
        <v>1.4616189626248377</v>
      </c>
      <c r="FA294" s="1" t="s">
        <v>701</v>
      </c>
      <c r="FB294" s="30">
        <f t="shared" si="347"/>
        <v>-3.6964821870811875</v>
      </c>
      <c r="FC294" s="30"/>
    </row>
    <row r="295" spans="1:159" x14ac:dyDescent="0.25">
      <c r="A295" s="1">
        <v>43494</v>
      </c>
      <c r="B295" s="2">
        <v>0.3347222222222222</v>
      </c>
      <c r="C295">
        <v>21.27</v>
      </c>
      <c r="D295">
        <v>73.569999999999993</v>
      </c>
      <c r="E295">
        <v>13.73</v>
      </c>
      <c r="F295">
        <v>13.66</v>
      </c>
      <c r="G295">
        <v>67.86</v>
      </c>
      <c r="H295">
        <v>66.13</v>
      </c>
      <c r="I295">
        <v>71.239999999999995</v>
      </c>
      <c r="J295">
        <v>71.650000000000006</v>
      </c>
      <c r="K295">
        <v>71.739999999999995</v>
      </c>
      <c r="L295">
        <v>69.260000000000005</v>
      </c>
      <c r="M295">
        <v>21.68</v>
      </c>
      <c r="N295">
        <v>33.79</v>
      </c>
      <c r="O295">
        <v>33.29</v>
      </c>
      <c r="P295">
        <v>33.200000000000003</v>
      </c>
      <c r="Q295">
        <v>61.86</v>
      </c>
      <c r="R295">
        <v>3.73</v>
      </c>
      <c r="S295">
        <v>64.47</v>
      </c>
      <c r="T295">
        <v>74.150000000000006</v>
      </c>
      <c r="U295">
        <v>71.180000000000007</v>
      </c>
      <c r="V295">
        <v>71.180000000000007</v>
      </c>
      <c r="W295">
        <v>2.87</v>
      </c>
      <c r="X295">
        <v>2.34</v>
      </c>
      <c r="Y295">
        <v>3.48</v>
      </c>
      <c r="Z295">
        <v>3.34</v>
      </c>
      <c r="AA295">
        <v>4.59</v>
      </c>
      <c r="AB295">
        <v>4.08</v>
      </c>
      <c r="AC295">
        <v>3.76</v>
      </c>
      <c r="AD295">
        <v>1.72</v>
      </c>
      <c r="AE295">
        <v>1.52</v>
      </c>
      <c r="AF295">
        <v>2.33</v>
      </c>
      <c r="AH295" s="4" t="str">
        <f t="shared" si="351"/>
        <v>ON</v>
      </c>
      <c r="AI295" s="31">
        <f>M295+'Config sheet'!$D$9-'Config sheet'!$C$139</f>
        <v>22.6389</v>
      </c>
      <c r="AJ295" s="31">
        <f>N295+'Config sheet'!$D$9+'Config sheet'!$C$140</f>
        <v>35.148899999999998</v>
      </c>
      <c r="AK295" s="25">
        <f t="shared" si="282"/>
        <v>1.5525886858460436</v>
      </c>
      <c r="AL295" s="46">
        <f>'Config sheet'!$C$47</f>
        <v>3546.9708798579968</v>
      </c>
      <c r="AM295" s="4">
        <f>'Config sheet'!$C$42</f>
        <v>1817.9423322060413</v>
      </c>
      <c r="AN295" s="25">
        <f>'Config sheet'!$C$46</f>
        <v>1729.0285476519553</v>
      </c>
      <c r="AO295" s="25">
        <f t="shared" si="283"/>
        <v>1.5919850402555908</v>
      </c>
      <c r="AP295" s="25">
        <f>'Config sheet'!$C$50/100*GERC_A_PARA!AM295</f>
        <v>351.771841281869</v>
      </c>
      <c r="AQ295" s="25">
        <f t="shared" si="284"/>
        <v>351.771841281869</v>
      </c>
      <c r="AR295" s="25">
        <f t="shared" si="285"/>
        <v>463.73781554146655</v>
      </c>
      <c r="AS295" s="27">
        <f t="shared" si="286"/>
        <v>2169.7141734879106</v>
      </c>
      <c r="AT295" s="25">
        <f t="shared" si="287"/>
        <v>1645.8531616017478</v>
      </c>
      <c r="AU295" s="25">
        <f>'Config sheet'!$C$51/100*GERC_A_PARA!AN295</f>
        <v>266.0974934836359</v>
      </c>
      <c r="AV295" s="25">
        <f t="shared" si="288"/>
        <v>266.0974934836359</v>
      </c>
      <c r="AW295" s="25">
        <f t="shared" si="289"/>
        <v>350.7940541786657</v>
      </c>
      <c r="AX295" s="27">
        <f t="shared" si="290"/>
        <v>1995.1260411355911</v>
      </c>
      <c r="AY295" s="25">
        <f t="shared" si="291"/>
        <v>1513.4180081048762</v>
      </c>
      <c r="AZ295" s="31">
        <f t="shared" si="328"/>
        <v>93.841060176879836</v>
      </c>
      <c r="BA295" s="31">
        <f t="shared" si="329"/>
        <v>95.101494373239305</v>
      </c>
      <c r="BB295" s="31">
        <f t="shared" si="330"/>
        <v>71.183848761007368</v>
      </c>
      <c r="BC295" s="31">
        <f t="shared" si="331"/>
        <v>72.139960691517729</v>
      </c>
      <c r="BD295" s="25">
        <f t="shared" si="292"/>
        <v>94.471277275059578</v>
      </c>
      <c r="BE295">
        <f>'Config sheet'!$D$59</f>
        <v>82.44</v>
      </c>
      <c r="BF295" s="30">
        <f t="shared" si="332"/>
        <v>83.066591000661063</v>
      </c>
      <c r="BG295" s="19">
        <f>Coeff_Summary!$B$10+Coeff_Summary!$D$10*(C295)+Coeff_Summary!$E$10*AI295*100+Coeff_Summary!$F$10*(C295)^2+Coeff_Summary!$G$10*(C295)*AI295*100+Coeff_Summary!$H$10*(AI295*100)^2</f>
        <v>0.95941853609941263</v>
      </c>
      <c r="BH295" s="19">
        <f>Coeff_Summary!$B$8+Coeff_Summary!$D$8*(D295)+Coeff_Summary!$E$8*AJ295*100+Coeff_Summary!$F$8*(D295)^2+Coeff_Summary!$G$8*(D295)*AJ295*100+Coeff_Summary!$H$8*(AJ295*100)^2</f>
        <v>0.97161979588214753</v>
      </c>
      <c r="BI295" s="30">
        <f t="shared" si="333"/>
        <v>0.96551916599078003</v>
      </c>
      <c r="BJ295" s="30">
        <f>BG295*8314.4*(GERC_A_PARA!C295+273)/('Config sheet'!$C$28*AI295*10^5)</f>
        <v>6.3317222781618332E-2</v>
      </c>
      <c r="BK295">
        <f>BH295*(8314.4/'Config sheet'!$C$28)*(BT295/(AJ295*10^5))</f>
        <v>4.8640571321013654E-2</v>
      </c>
      <c r="BL295" s="30">
        <f t="shared" si="334"/>
        <v>3350.8686947762685</v>
      </c>
      <c r="BM295" s="30">
        <f t="shared" si="293"/>
        <v>52921.915200441508</v>
      </c>
      <c r="BN295" s="30">
        <f t="shared" si="294"/>
        <v>2541.8268925921143</v>
      </c>
      <c r="BO295" s="30">
        <f t="shared" si="295"/>
        <v>52257.340396287589</v>
      </c>
      <c r="BP295" s="19">
        <f>(Coeff_Summary!$B$4+Coeff_Summary!$D$4*(C295)+Coeff_Summary!$E$4*AI295*100+Coeff_Summary!$F$4*(C295)^2+Coeff_Summary!$G$4*(C295)*AI295*100+Coeff_Summary!$H$4*(AI295*100)^2+Coeff_Summary!$B$2+Coeff_Summary!$D$2*(D295)+Coeff_Summary!$E$2*AJ295*100+Coeff_Summary!$F$2*(D295)^2+Coeff_Summary!$G$2*(D295)*AJ295*100+Coeff_Summary!$H$2*(AJ295*100)^2)/2</f>
        <v>1.3645770120337981</v>
      </c>
      <c r="BQ295" s="30">
        <f t="shared" si="335"/>
        <v>3.7429047004952003</v>
      </c>
      <c r="BR295" s="30">
        <f>BI295*(8314.4/'Config sheet'!$C$28)*(273+C295)*BQ295*((AK295^(1/BQ295))-1)</f>
        <v>67341.025260230934</v>
      </c>
      <c r="BS295" s="30">
        <f t="shared" si="296"/>
        <v>330.97176675661649</v>
      </c>
      <c r="BT295" s="30">
        <f t="shared" si="297"/>
        <v>346.57</v>
      </c>
      <c r="BU295" s="52">
        <f t="shared" si="298"/>
        <v>70.17546224974474</v>
      </c>
      <c r="BV295" s="30">
        <f t="shared" si="299"/>
        <v>1410.6767024006215</v>
      </c>
      <c r="BW295" s="65">
        <f>Coeff_Summary!$B$8+Coeff_Summary!$D$8*(BS295-273)+Coeff_Summary!$E$8*AJ295*100+Coeff_Summary!$F$8*(BS295-273)^2+Coeff_Summary!$G$8*(BS295-273)*AJ295*100+Coeff_Summary!$H$8*(AJ295*100)^2</f>
        <v>0.96416078224273005</v>
      </c>
      <c r="BX295" s="30">
        <f>BW295*(8314.4/'Config sheet'!$C$28)*(BS295/(AI295*10^5))</f>
        <v>7.1566235646230422E-2</v>
      </c>
      <c r="BY295" s="30">
        <f t="shared" si="300"/>
        <v>1.1302807119804199</v>
      </c>
      <c r="BZ295" s="30">
        <f t="shared" si="301"/>
        <v>1.012717348397645</v>
      </c>
      <c r="CA295" s="30">
        <f>('Config sheet'!$C$132*(AJ295-AI295) - 'Config sheet'!$C$133*GERC_A_PARA!AJ295)*10^5</f>
        <v>92406.336396947503</v>
      </c>
      <c r="CB295" s="30">
        <f>('Config sheet'!$C$132*(AJ295-AI295) + 'Config sheet'!$C$133*AI295)*10^5</f>
        <v>116609.33488702922</v>
      </c>
      <c r="CC295" s="30">
        <f>'Config sheet'!$C$148</f>
        <v>386976</v>
      </c>
      <c r="CD295" s="30">
        <f t="shared" si="336"/>
        <v>15.598233243383504</v>
      </c>
      <c r="CE295" s="30"/>
      <c r="CF295" s="30"/>
      <c r="CG295" s="30"/>
      <c r="CH295" s="30"/>
      <c r="CI295" s="30"/>
      <c r="CJ295" s="30"/>
      <c r="CK295" s="30"/>
      <c r="CL295" s="30"/>
      <c r="CM295" s="46">
        <f>P295+'Config sheet'!$O$9-'Config sheet'!$C$139</f>
        <v>34.158900000000003</v>
      </c>
      <c r="CN295" s="46">
        <f>Q295+'Config sheet'!$O$9+'Config sheet'!C$140</f>
        <v>63.218899999999998</v>
      </c>
      <c r="CO295" s="27">
        <f t="shared" si="302"/>
        <v>1.8507299708128773</v>
      </c>
      <c r="CP295" s="46">
        <f>'Config sheet'!$N$47</f>
        <v>1852.7346826837274</v>
      </c>
      <c r="CQ295" s="27">
        <f>'Config sheet'!$N$42</f>
        <v>970.82423361890676</v>
      </c>
      <c r="CR295" s="27">
        <f>'Config sheet'!$N$46</f>
        <v>881.91044906482068</v>
      </c>
      <c r="CS295" s="27">
        <f t="shared" si="303"/>
        <v>1.3914398188617065</v>
      </c>
      <c r="CT295" s="27">
        <f>'Config sheet'!$N$50/100*GERC_A_PARA!CQ295</f>
        <v>274.64617569078871</v>
      </c>
      <c r="CU295" s="27">
        <f t="shared" si="304"/>
        <v>274.64617569078871</v>
      </c>
      <c r="CV295" s="27">
        <f t="shared" si="305"/>
        <v>427.47199786920913</v>
      </c>
      <c r="CW295" s="27">
        <f t="shared" si="306"/>
        <v>1245.4704093096955</v>
      </c>
      <c r="CX295" s="27">
        <f t="shared" si="307"/>
        <v>800.20138525566813</v>
      </c>
      <c r="CY295" s="27">
        <f>'Config sheet'!$N$51/100*GERC_A_PARA!CR295</f>
        <v>198.78261521921058</v>
      </c>
      <c r="CZ295" s="27">
        <f t="shared" si="308"/>
        <v>198.78261521921058</v>
      </c>
      <c r="DA295" s="27">
        <f t="shared" si="309"/>
        <v>309.39444707611898</v>
      </c>
      <c r="DB295" s="27">
        <f t="shared" si="310"/>
        <v>1080.6930642840312</v>
      </c>
      <c r="DC295" s="27">
        <f t="shared" si="311"/>
        <v>694.33370765956306</v>
      </c>
      <c r="DD295" s="50">
        <f t="shared" si="312"/>
        <v>84.258136860805664</v>
      </c>
      <c r="DE295" s="50">
        <f t="shared" si="313"/>
        <v>87.457702539503714</v>
      </c>
      <c r="DF295" s="50">
        <f t="shared" si="314"/>
        <v>54.134949599041839</v>
      </c>
      <c r="DG295" s="50">
        <f t="shared" si="315"/>
        <v>56.190636244965212</v>
      </c>
      <c r="DH295" s="27">
        <f t="shared" si="316"/>
        <v>85.857919700154696</v>
      </c>
      <c r="DI295">
        <f>'Config sheet'!$N$59</f>
        <v>71.978923438716066</v>
      </c>
      <c r="DJ295" s="21">
        <f t="shared" si="337"/>
        <v>70.510356311079107</v>
      </c>
      <c r="DK295" s="19">
        <f>Coeff_Summary!$B$11+Coeff_Summary!$D$11*(F295)+Coeff_Summary!$E$11*CM295*100+Coeff_Summary!$F$11*(F295)^2+Coeff_Summary!$G$11*(F295)*CM295*100+Coeff_Summary!$H$11*(CM295*100)^2</f>
        <v>0.93404856366406219</v>
      </c>
      <c r="DL295" s="19">
        <f>Coeff_Summary!$B$9+Coeff_Summary!$D$9*(G295)+Coeff_Summary!$E$9*CN295*100+Coeff_Summary!$F$9*(G295)^2+Coeff_Summary!$G$9*(G295)*CN295*100+Coeff_Summary!$H$9*(CN295*100)^2</f>
        <v>0.95022141238414781</v>
      </c>
      <c r="DM295" s="30">
        <f t="shared" si="338"/>
        <v>0.942134988024105</v>
      </c>
      <c r="DN295">
        <f>DK295*8314.4*(GERC_A_PARA!F295+273)/('Config sheet'!$N$28*GERC_A_PARA!CM295*10^5)</f>
        <v>3.9797497231326605E-2</v>
      </c>
      <c r="DO295">
        <f>DL295*(8314.4/'Config sheet'!$N$28)*((GERC_A_PARA!G295+273)/(GERC_A_PARA!CN295*10^5))</f>
        <v>2.6012195058547009E-2</v>
      </c>
      <c r="DP295" s="30">
        <f t="shared" si="339"/>
        <v>1590.7194561155106</v>
      </c>
      <c r="DQ295" s="30">
        <f t="shared" si="317"/>
        <v>39970.339010750045</v>
      </c>
      <c r="DR295" s="30">
        <f t="shared" si="318"/>
        <v>1022.0201964029636</v>
      </c>
      <c r="DS295" s="30">
        <f t="shared" si="319"/>
        <v>39290.040463815116</v>
      </c>
      <c r="DT295" s="19">
        <f>(Coeff_Summary!$B$5+Coeff_Summary!$D$5*(F295)+Coeff_Summary!$E$5*CM295*100+Coeff_Summary!$F$5*(F295)^2+Coeff_Summary!$G$5*(F295)*CM295*100+Coeff_Summary!$H$5*(CM295*100)^2+Coeff_Summary!$B$3+Coeff_Summary!$D$3*(G295)+Coeff_Summary!$E$3*CN295*100+Coeff_Summary!$F$3*(G295)^2+Coeff_Summary!$G$3*(G295)*CN295*100+Coeff_Summary!$H$3*(CN295*100)^2)/2</f>
        <v>1.4263556181324837</v>
      </c>
      <c r="DU295" s="30">
        <f t="shared" si="340"/>
        <v>3.3454598871716166</v>
      </c>
      <c r="DV295" s="30">
        <f>DM295*(8314.4/'Config sheet'!$N$28)*(273+F295)*DU295*((CO295^(1/DU295))-1)</f>
        <v>92673.702945043493</v>
      </c>
      <c r="DW295" s="30">
        <f t="shared" si="320"/>
        <v>344.57145444123955</v>
      </c>
      <c r="DX295" s="30">
        <f t="shared" si="321"/>
        <v>340.86</v>
      </c>
      <c r="DY295" s="30">
        <f t="shared" si="322"/>
        <v>106.84770192110619</v>
      </c>
      <c r="DZ295" s="30">
        <f t="shared" si="323"/>
        <v>963.00083033398801</v>
      </c>
      <c r="EA295" s="65">
        <f>Coeff_Summary!$B$9+Coeff_Summary!$D$9*(DW295-273)+Coeff_Summary!$E$9*CN295*100+Coeff_Summary!$F$9*(DW295-273)^2+Coeff_Summary!$G$9*(DW295-273)*CN295*100+Coeff_Summary!$H$9*(CN295*100)^2</f>
        <v>0.95310992924108084</v>
      </c>
      <c r="EB295" s="30">
        <f>EA295*(8314.4/'Config sheet'!$C$28)*(DW295/(CM295*10^5))</f>
        <v>4.8813674147327131E-2</v>
      </c>
      <c r="EC295" s="30">
        <f t="shared" si="324"/>
        <v>1.2265513548149314</v>
      </c>
      <c r="ED295" s="30">
        <f t="shared" si="325"/>
        <v>1.0173147835661167</v>
      </c>
      <c r="EE295" s="30">
        <f>('Config sheet'!$N$132*(CN295-CM295) - 'Config sheet'!$N$133*GERC_A_PARA!CN295)*10^5</f>
        <v>106414.71594294641</v>
      </c>
      <c r="EF295" s="30">
        <f>('Config sheet'!$N$132*(CN295-CM295) + 'Config sheet'!$N$133*CM295)*10^5</f>
        <v>147199.01204640564</v>
      </c>
      <c r="EG295" s="30">
        <f>'Config sheet'!$N$148</f>
        <v>386976</v>
      </c>
      <c r="EH295" s="30">
        <f t="shared" si="326"/>
        <v>2373.6775327346095</v>
      </c>
      <c r="EI295" s="30">
        <f>'Config sheet'!$E$127+'Config sheet'!$P$127</f>
        <v>3308.2</v>
      </c>
      <c r="EJ295" s="30"/>
      <c r="EK295" s="63">
        <f t="shared" si="327"/>
        <v>52921.915200441508</v>
      </c>
      <c r="EL295" s="63">
        <f t="shared" si="348"/>
        <v>52257.340396287589</v>
      </c>
      <c r="EM295" s="63">
        <f t="shared" si="349"/>
        <v>39970.339010750045</v>
      </c>
      <c r="EN295" s="63">
        <f t="shared" si="350"/>
        <v>39290.040463815116</v>
      </c>
      <c r="EO295" s="30">
        <f>BL295*(('Config sheet'!$D$8+273)/(C295+273))*(GERC_A_PARA!AI295/'Config sheet'!$D$7)*(1/GERC_A_PARA!BG295)*24*10^-3</f>
        <v>1836.7480745037897</v>
      </c>
      <c r="EP295" s="30">
        <f>BN295*(('Config sheet'!$D$8+273)/(D295+273))*(GERC_A_PARA!AJ295/'Config sheet'!$D$7)*(1/GERC_A_PARA!BH295)*24*10^-3</f>
        <v>1813.6828379704893</v>
      </c>
      <c r="EQ295" s="30">
        <f t="shared" si="341"/>
        <v>1825.2154562371395</v>
      </c>
      <c r="ER295" s="30">
        <f>DP295*(('Config sheet'!$D$8+273)/(F295+273))*(CM295/'Config sheet'!$D$7)*(1/DK295)*24*10^-3</f>
        <v>1387.2408611290473</v>
      </c>
      <c r="ES295" s="30">
        <f>DR295*(('Config sheet'!$D$8+273)/(G295+273))*(CN295/'Config sheet'!$D$7)*(1/DL295)*24*10^-3</f>
        <v>1363.6299044688833</v>
      </c>
      <c r="ET295" s="30">
        <f t="shared" si="342"/>
        <v>1375.4353827989653</v>
      </c>
      <c r="EU295">
        <f t="shared" si="343"/>
        <v>1.012717348397645</v>
      </c>
      <c r="EV295">
        <f t="shared" si="344"/>
        <v>1.0173147835661174</v>
      </c>
      <c r="EW295" s="30">
        <f t="shared" si="345"/>
        <v>0.77288229046058465</v>
      </c>
      <c r="EX295" s="30">
        <f>'Config sheet'!$C$123/('Config sheet'!$F$17*10^-3)</f>
        <v>1.2841244171864261</v>
      </c>
      <c r="EY295" s="30">
        <f t="shared" si="346"/>
        <v>0.70014254568201761</v>
      </c>
      <c r="EZ295" s="30">
        <f>'Config sheet'!$N$123/('Config sheet'!$Q$17*10^-3)</f>
        <v>1.4616189626248377</v>
      </c>
      <c r="FA295" s="1" t="s">
        <v>702</v>
      </c>
      <c r="FB295" s="30">
        <f t="shared" si="347"/>
        <v>-3.7114544412395389</v>
      </c>
      <c r="FC295" s="30"/>
    </row>
    <row r="296" spans="1:159" x14ac:dyDescent="0.25">
      <c r="A296" s="1">
        <v>43494</v>
      </c>
      <c r="B296" s="2">
        <v>0.37638888888888888</v>
      </c>
      <c r="C296">
        <v>21.66</v>
      </c>
      <c r="D296">
        <v>74.489999999999995</v>
      </c>
      <c r="E296">
        <v>16.899999999999999</v>
      </c>
      <c r="F296">
        <v>16.84</v>
      </c>
      <c r="G296">
        <v>70.099999999999994</v>
      </c>
      <c r="H296">
        <v>66.290000000000006</v>
      </c>
      <c r="I296">
        <v>71.48</v>
      </c>
      <c r="J296">
        <v>71.81</v>
      </c>
      <c r="K296">
        <v>71.87</v>
      </c>
      <c r="L296">
        <v>69.400000000000006</v>
      </c>
      <c r="M296">
        <v>21.96</v>
      </c>
      <c r="N296">
        <v>34.33</v>
      </c>
      <c r="O296">
        <v>33.81</v>
      </c>
      <c r="P296">
        <v>33.729999999999997</v>
      </c>
      <c r="Q296">
        <v>61.87</v>
      </c>
      <c r="R296">
        <v>3.72</v>
      </c>
      <c r="S296">
        <v>62.64</v>
      </c>
      <c r="T296">
        <v>74.7</v>
      </c>
      <c r="U296">
        <v>71.36</v>
      </c>
      <c r="V296">
        <v>71.36</v>
      </c>
      <c r="W296">
        <v>2.84</v>
      </c>
      <c r="X296">
        <v>2.36</v>
      </c>
      <c r="Y296">
        <v>3.6</v>
      </c>
      <c r="Z296">
        <v>3.38</v>
      </c>
      <c r="AA296">
        <v>4.6500000000000004</v>
      </c>
      <c r="AB296">
        <v>4.26</v>
      </c>
      <c r="AC296">
        <v>3.73</v>
      </c>
      <c r="AD296">
        <v>1.57</v>
      </c>
      <c r="AE296">
        <v>1.51</v>
      </c>
      <c r="AF296">
        <v>2.2799999999999998</v>
      </c>
      <c r="AH296" s="4" t="str">
        <f t="shared" si="351"/>
        <v>ON</v>
      </c>
      <c r="AI296" s="31">
        <f>M296+'Config sheet'!$D$9-'Config sheet'!$C$139</f>
        <v>22.918900000000001</v>
      </c>
      <c r="AJ296" s="31">
        <f>N296+'Config sheet'!$D$9+'Config sheet'!$C$140</f>
        <v>35.688899999999997</v>
      </c>
      <c r="AK296" s="25">
        <f t="shared" si="282"/>
        <v>1.5571820637116089</v>
      </c>
      <c r="AL296" s="46">
        <f>'Config sheet'!$C$47</f>
        <v>3546.9708798579968</v>
      </c>
      <c r="AM296" s="4">
        <f>'Config sheet'!$C$42</f>
        <v>1817.9423322060413</v>
      </c>
      <c r="AN296" s="25">
        <f>'Config sheet'!$C$46</f>
        <v>1729.0285476519553</v>
      </c>
      <c r="AO296" s="25">
        <f t="shared" si="283"/>
        <v>1.5932915443518154</v>
      </c>
      <c r="AP296" s="25">
        <f>'Config sheet'!$C$50/100*GERC_A_PARA!AM296</f>
        <v>351.771841281869</v>
      </c>
      <c r="AQ296" s="25">
        <f t="shared" si="284"/>
        <v>351.771841281869</v>
      </c>
      <c r="AR296" s="25">
        <f t="shared" si="285"/>
        <v>464.49317611288359</v>
      </c>
      <c r="AS296" s="27">
        <f t="shared" si="286"/>
        <v>2169.7141734879106</v>
      </c>
      <c r="AT296" s="25">
        <f t="shared" si="287"/>
        <v>1643.176668924245</v>
      </c>
      <c r="AU296" s="25">
        <f>'Config sheet'!$C$51/100*GERC_A_PARA!AN296</f>
        <v>266.0974934836359</v>
      </c>
      <c r="AV296" s="25">
        <f t="shared" si="288"/>
        <v>266.0974934836359</v>
      </c>
      <c r="AW296" s="25">
        <f t="shared" si="289"/>
        <v>351.36544600467994</v>
      </c>
      <c r="AX296" s="27">
        <f t="shared" si="290"/>
        <v>1995.1260411355911</v>
      </c>
      <c r="AY296" s="25">
        <f t="shared" si="291"/>
        <v>1510.9568819781982</v>
      </c>
      <c r="AZ296" s="31">
        <f t="shared" si="328"/>
        <v>93.799509872558545</v>
      </c>
      <c r="BA296" s="31">
        <f t="shared" si="329"/>
        <v>95.068447387011673</v>
      </c>
      <c r="BB296" s="31">
        <f t="shared" si="330"/>
        <v>71.036622271470975</v>
      </c>
      <c r="BC296" s="31">
        <f t="shared" si="331"/>
        <v>71.997619136196377</v>
      </c>
      <c r="BD296" s="25">
        <f t="shared" si="292"/>
        <v>94.433978629785116</v>
      </c>
      <c r="BE296">
        <f>'Config sheet'!$D$59</f>
        <v>82.44</v>
      </c>
      <c r="BF296" s="30">
        <f t="shared" si="332"/>
        <v>82.9755496668094</v>
      </c>
      <c r="BG296" s="19">
        <f>Coeff_Summary!$B$10+Coeff_Summary!$D$10*(C296)+Coeff_Summary!$E$10*AI296*100+Coeff_Summary!$F$10*(C296)^2+Coeff_Summary!$G$10*(C296)*AI296*100+Coeff_Summary!$H$10*(AI296*100)^2</f>
        <v>0.95917546623296979</v>
      </c>
      <c r="BH296" s="19">
        <f>Coeff_Summary!$B$8+Coeff_Summary!$D$8*(D296)+Coeff_Summary!$E$8*AJ296*100+Coeff_Summary!$F$8*(D296)^2+Coeff_Summary!$G$8*(D296)*AJ296*100+Coeff_Summary!$H$8*(AJ296*100)^2</f>
        <v>0.97165105824067444</v>
      </c>
      <c r="BI296" s="30">
        <f t="shared" si="333"/>
        <v>0.96541326223682211</v>
      </c>
      <c r="BJ296" s="30">
        <f>BG296*8314.4*(GERC_A_PARA!C296+273)/('Config sheet'!$C$28*AI296*10^5)</f>
        <v>6.2610700287737048E-2</v>
      </c>
      <c r="BK296">
        <f>BH296*(8314.4/'Config sheet'!$C$28)*(BT296/(AJ296*10^5))</f>
        <v>4.8033315108453364E-2</v>
      </c>
      <c r="BL296" s="30">
        <f t="shared" si="334"/>
        <v>3349.545722689802</v>
      </c>
      <c r="BM296" s="30">
        <f t="shared" si="293"/>
        <v>53497.975702179538</v>
      </c>
      <c r="BN296" s="30">
        <f t="shared" si="294"/>
        <v>2536.6914454778753</v>
      </c>
      <c r="BO296" s="30">
        <f t="shared" si="295"/>
        <v>52811.08413504951</v>
      </c>
      <c r="BP296" s="19">
        <f>(Coeff_Summary!$B$4+Coeff_Summary!$D$4*(C296)+Coeff_Summary!$E$4*AI296*100+Coeff_Summary!$F$4*(C296)^2+Coeff_Summary!$G$4*(C296)*AI296*100+Coeff_Summary!$H$4*(AI296*100)^2+Coeff_Summary!$B$2+Coeff_Summary!$D$2*(D296)+Coeff_Summary!$E$2*AJ296*100+Coeff_Summary!$F$2*(D296)^2+Coeff_Summary!$G$2*(D296)*AJ296*100+Coeff_Summary!$H$2*(AJ296*100)^2)/2</f>
        <v>1.3648558613934552</v>
      </c>
      <c r="BQ296" s="30">
        <f t="shared" si="335"/>
        <v>3.7408083734239774</v>
      </c>
      <c r="BR296" s="30">
        <f>BI296*(8314.4/'Config sheet'!$C$28)*(273+C296)*BQ296*((AK296^(1/BQ296))-1)</f>
        <v>67905.246584151813</v>
      </c>
      <c r="BS296" s="30">
        <f t="shared" si="296"/>
        <v>331.69407687923905</v>
      </c>
      <c r="BT296" s="30">
        <f t="shared" si="297"/>
        <v>347.49</v>
      </c>
      <c r="BU296" s="52">
        <f t="shared" si="298"/>
        <v>70.10046730880002</v>
      </c>
      <c r="BV296" s="30">
        <f t="shared" si="299"/>
        <v>1439.5185507294136</v>
      </c>
      <c r="BW296" s="65">
        <f>Coeff_Summary!$B$8+Coeff_Summary!$D$8*(BS296-273)+Coeff_Summary!$E$8*AJ296*100+Coeff_Summary!$F$8*(BS296-273)^2+Coeff_Summary!$G$8*(BS296-273)*AJ296*100+Coeff_Summary!$H$8*(AJ296*100)^2</f>
        <v>0.96406852502493678</v>
      </c>
      <c r="BX296" s="30">
        <f>BW296*(8314.4/'Config sheet'!$C$28)*(BS296/(AI296*10^5))</f>
        <v>7.0839410006016235E-2</v>
      </c>
      <c r="BY296" s="30">
        <f t="shared" si="300"/>
        <v>1.1314265721428267</v>
      </c>
      <c r="BZ296" s="30">
        <f t="shared" si="301"/>
        <v>1.0130065795538963</v>
      </c>
      <c r="CA296" s="30">
        <f>('Config sheet'!$C$132*(AJ296-AI296) - 'Config sheet'!$C$133*GERC_A_PARA!AJ296)*10^5</f>
        <v>94406.643343728458</v>
      </c>
      <c r="CB296" s="30">
        <f>('Config sheet'!$C$132*(AJ296-AI296) + 'Config sheet'!$C$133*AI296)*10^5</f>
        <v>118953.07866237726</v>
      </c>
      <c r="CC296" s="30">
        <f>'Config sheet'!$C$148</f>
        <v>386976</v>
      </c>
      <c r="CD296" s="30">
        <f t="shared" si="336"/>
        <v>15.795923120760961</v>
      </c>
      <c r="CE296" s="30"/>
      <c r="CF296" s="30"/>
      <c r="CG296" s="30"/>
      <c r="CH296" s="30"/>
      <c r="CI296" s="30"/>
      <c r="CJ296" s="30"/>
      <c r="CK296" s="30"/>
      <c r="CL296" s="30"/>
      <c r="CM296" s="46">
        <f>P296+'Config sheet'!$O$9-'Config sheet'!$C$139</f>
        <v>34.688899999999997</v>
      </c>
      <c r="CN296" s="46">
        <f>Q296+'Config sheet'!$O$9+'Config sheet'!C$140</f>
        <v>63.228899999999996</v>
      </c>
      <c r="CO296" s="27">
        <f t="shared" si="302"/>
        <v>1.8227415686285815</v>
      </c>
      <c r="CP296" s="46">
        <f>'Config sheet'!$N$47</f>
        <v>1852.7346826837274</v>
      </c>
      <c r="CQ296" s="27">
        <f>'Config sheet'!$N$42</f>
        <v>970.82423361890676</v>
      </c>
      <c r="CR296" s="27">
        <f>'Config sheet'!$N$46</f>
        <v>881.91044906482068</v>
      </c>
      <c r="CS296" s="27">
        <f t="shared" si="303"/>
        <v>1.3908105273432403</v>
      </c>
      <c r="CT296" s="27">
        <f>'Config sheet'!$N$50/100*GERC_A_PARA!CQ296</f>
        <v>274.64617569078871</v>
      </c>
      <c r="CU296" s="27">
        <f t="shared" si="304"/>
        <v>274.64617569078871</v>
      </c>
      <c r="CV296" s="27">
        <f t="shared" si="305"/>
        <v>422.89860937860863</v>
      </c>
      <c r="CW296" s="27">
        <f t="shared" si="306"/>
        <v>1245.4704093096955</v>
      </c>
      <c r="CX296" s="27">
        <f t="shared" si="307"/>
        <v>808.85507132682415</v>
      </c>
      <c r="CY296" s="27">
        <f>'Config sheet'!$N$51/100*GERC_A_PARA!CR296</f>
        <v>198.78261521921058</v>
      </c>
      <c r="CZ296" s="27">
        <f t="shared" si="308"/>
        <v>198.78261521921058</v>
      </c>
      <c r="DA296" s="27">
        <f t="shared" si="309"/>
        <v>306.08433317306384</v>
      </c>
      <c r="DB296" s="27">
        <f t="shared" si="310"/>
        <v>1080.6930642840312</v>
      </c>
      <c r="DC296" s="27">
        <f t="shared" si="311"/>
        <v>701.8424998778969</v>
      </c>
      <c r="DD296" s="50">
        <f t="shared" si="312"/>
        <v>84.729219919121235</v>
      </c>
      <c r="DE296" s="50">
        <f t="shared" si="313"/>
        <v>87.833037008730727</v>
      </c>
      <c r="DF296" s="50">
        <f t="shared" si="314"/>
        <v>55.026324759599795</v>
      </c>
      <c r="DG296" s="50">
        <f t="shared" si="315"/>
        <v>57.042059677616017</v>
      </c>
      <c r="DH296" s="27">
        <f t="shared" si="316"/>
        <v>86.281128463925981</v>
      </c>
      <c r="DI296">
        <f>'Config sheet'!$N$59</f>
        <v>71.978923438716066</v>
      </c>
      <c r="DJ296" s="21">
        <f t="shared" si="337"/>
        <v>71.157660341266947</v>
      </c>
      <c r="DK296" s="19">
        <f>Coeff_Summary!$B$11+Coeff_Summary!$D$11*(F296)+Coeff_Summary!$E$11*CM296*100+Coeff_Summary!$F$11*(F296)^2+Coeff_Summary!$G$11*(F296)*CM296*100+Coeff_Summary!$H$11*(CM296*100)^2</f>
        <v>0.93606021171146969</v>
      </c>
      <c r="DL296" s="19">
        <f>Coeff_Summary!$B$9+Coeff_Summary!$D$9*(G296)+Coeff_Summary!$E$9*CN296*100+Coeff_Summary!$F$9*(G296)^2+Coeff_Summary!$G$9*(G296)*CN296*100+Coeff_Summary!$H$9*(CN296*100)^2</f>
        <v>0.95197397925297966</v>
      </c>
      <c r="DM296" s="30">
        <f t="shared" si="338"/>
        <v>0.94401709548222468</v>
      </c>
      <c r="DN296">
        <f>DK296*8314.4*(GERC_A_PARA!F296+273)/('Config sheet'!$N$28*GERC_A_PARA!CM296*10^5)</f>
        <v>3.9709522311279562E-2</v>
      </c>
      <c r="DO296">
        <f>DL296*(8314.4/'Config sheet'!$N$28)*((GERC_A_PARA!G296+273)/(GERC_A_PARA!CN296*10^5))</f>
        <v>2.6227280077364527E-2</v>
      </c>
      <c r="DP296" s="30">
        <f t="shared" si="339"/>
        <v>1598.5603916620582</v>
      </c>
      <c r="DQ296" s="30">
        <f t="shared" si="317"/>
        <v>40256.349072423473</v>
      </c>
      <c r="DR296" s="30">
        <f t="shared" si="318"/>
        <v>1038.1649133958151</v>
      </c>
      <c r="DS296" s="30">
        <f t="shared" si="319"/>
        <v>39583.399816277713</v>
      </c>
      <c r="DT296" s="19">
        <f>(Coeff_Summary!$B$5+Coeff_Summary!$D$5*(F296)+Coeff_Summary!$E$5*CM296*100+Coeff_Summary!$F$5*(F296)^2+Coeff_Summary!$G$5*(F296)*CM296*100+Coeff_Summary!$H$5*(CM296*100)^2+Coeff_Summary!$B$3+Coeff_Summary!$D$3*(G296)+Coeff_Summary!$E$3*CN296*100+Coeff_Summary!$F$3*(G296)^2+Coeff_Summary!$G$3*(G296)*CN296*100+Coeff_Summary!$H$3*(CN296*100)^2)/2</f>
        <v>1.4222662256448644</v>
      </c>
      <c r="DU296" s="30">
        <f t="shared" si="340"/>
        <v>3.3681742447500951</v>
      </c>
      <c r="DV296" s="30">
        <f>DM296*(8314.4/'Config sheet'!$N$28)*(273+F296)*DU296*((CO296^(1/DU296))-1)</f>
        <v>91293.265852674347</v>
      </c>
      <c r="DW296" s="30">
        <f t="shared" si="320"/>
        <v>346.39112501049254</v>
      </c>
      <c r="DX296" s="30">
        <f t="shared" si="321"/>
        <v>343.1</v>
      </c>
      <c r="DY296" s="30">
        <f t="shared" si="322"/>
        <v>106.17935600918617</v>
      </c>
      <c r="DZ296" s="30">
        <f t="shared" si="323"/>
        <v>961.45849507717764</v>
      </c>
      <c r="EA296" s="65">
        <f>Coeff_Summary!$B$9+Coeff_Summary!$D$9*(DW296-273)+Coeff_Summary!$E$9*CN296*100+Coeff_Summary!$F$9*(DW296-273)^2+Coeff_Summary!$G$9*(DW296-273)*CN296*100+Coeff_Summary!$H$9*(CN296*100)^2</f>
        <v>0.95447560147831245</v>
      </c>
      <c r="EB296" s="30">
        <f>EA296*(8314.4/'Config sheet'!$C$28)*(DW296/(CM296*10^5))</f>
        <v>4.8390949521459697E-2</v>
      </c>
      <c r="EC296" s="30">
        <f t="shared" si="324"/>
        <v>1.2186233100999595</v>
      </c>
      <c r="ED296" s="30">
        <f t="shared" si="325"/>
        <v>1.0170007947591462</v>
      </c>
      <c r="EE296" s="30">
        <f>('Config sheet'!$N$132*(CN296-CM296) - 'Config sheet'!$N$133*GERC_A_PARA!CN296)*10^5</f>
        <v>104032.54948953493</v>
      </c>
      <c r="EF296" s="30">
        <f>('Config sheet'!$N$132*(CN296-CM296) + 'Config sheet'!$N$133*CM296)*10^5</f>
        <v>145043.0113093676</v>
      </c>
      <c r="EG296" s="30">
        <f>'Config sheet'!$N$148</f>
        <v>386976</v>
      </c>
      <c r="EH296" s="30">
        <f t="shared" si="326"/>
        <v>2400.9770458065914</v>
      </c>
      <c r="EI296" s="30">
        <f>'Config sheet'!$E$127+'Config sheet'!$P$127</f>
        <v>3308.2</v>
      </c>
      <c r="EJ296" s="30"/>
      <c r="EK296" s="63">
        <f t="shared" si="327"/>
        <v>53497.975702179538</v>
      </c>
      <c r="EL296" s="63">
        <f t="shared" si="348"/>
        <v>52811.08413504951</v>
      </c>
      <c r="EM296" s="63">
        <f t="shared" si="349"/>
        <v>40256.349072423473</v>
      </c>
      <c r="EN296" s="63">
        <f t="shared" si="350"/>
        <v>39583.399816277713</v>
      </c>
      <c r="EO296" s="30">
        <f>BL296*(('Config sheet'!$D$8+273)/(C296+273))*(GERC_A_PARA!AI296/'Config sheet'!$D$7)*(1/GERC_A_PARA!BG296)*24*10^-3</f>
        <v>1856.7412666125322</v>
      </c>
      <c r="EP296" s="30">
        <f>BN296*(('Config sheet'!$D$8+273)/(D296+273))*(GERC_A_PARA!AJ296/'Config sheet'!$D$7)*(1/GERC_A_PARA!BH296)*24*10^-3</f>
        <v>1832.9014875996131</v>
      </c>
      <c r="EQ296" s="30">
        <f t="shared" si="341"/>
        <v>1844.8213771060728</v>
      </c>
      <c r="ER296" s="30">
        <f>DP296*(('Config sheet'!$D$8+273)/(F296+273))*(CM296/'Config sheet'!$D$7)*(1/DK296)*24*10^-3</f>
        <v>1397.1673429670095</v>
      </c>
      <c r="ES296" s="30">
        <f>DR296*(('Config sheet'!$D$8+273)/(G296+273))*(CN296/'Config sheet'!$D$7)*(1/DL296)*24*10^-3</f>
        <v>1373.8114563596748</v>
      </c>
      <c r="ET296" s="30">
        <f t="shared" si="342"/>
        <v>1385.4893996633423</v>
      </c>
      <c r="EU296">
        <f t="shared" si="343"/>
        <v>1.0130065795538963</v>
      </c>
      <c r="EV296">
        <f t="shared" si="344"/>
        <v>1.0170007947591464</v>
      </c>
      <c r="EW296" s="30">
        <f t="shared" si="345"/>
        <v>0.78030240141056473</v>
      </c>
      <c r="EX296" s="30">
        <f>'Config sheet'!$C$123/('Config sheet'!$F$17*10^-3)</f>
        <v>1.2841244171864261</v>
      </c>
      <c r="EY296" s="30">
        <f t="shared" si="346"/>
        <v>0.69394864753985186</v>
      </c>
      <c r="EZ296" s="30">
        <f>'Config sheet'!$N$123/('Config sheet'!$Q$17*10^-3)</f>
        <v>1.4616189626248377</v>
      </c>
      <c r="FA296" s="1" t="s">
        <v>703</v>
      </c>
      <c r="FB296" s="30">
        <f t="shared" si="347"/>
        <v>-3.2911250104925216</v>
      </c>
      <c r="FC296" s="30"/>
    </row>
    <row r="297" spans="1:159" x14ac:dyDescent="0.25">
      <c r="A297" s="1">
        <v>43494</v>
      </c>
      <c r="B297" s="2">
        <v>0.41805555555555557</v>
      </c>
      <c r="C297">
        <v>22.84</v>
      </c>
      <c r="D297">
        <v>75.680000000000007</v>
      </c>
      <c r="E297">
        <v>18.809999999999999</v>
      </c>
      <c r="F297">
        <v>18.760000000000002</v>
      </c>
      <c r="G297">
        <v>72.459999999999994</v>
      </c>
      <c r="H297">
        <v>65.92</v>
      </c>
      <c r="I297">
        <v>71.14</v>
      </c>
      <c r="J297">
        <v>71.5</v>
      </c>
      <c r="K297">
        <v>71.569999999999993</v>
      </c>
      <c r="L297">
        <v>69.069999999999993</v>
      </c>
      <c r="M297">
        <v>21.72</v>
      </c>
      <c r="N297">
        <v>34.11</v>
      </c>
      <c r="O297">
        <v>33.6</v>
      </c>
      <c r="P297">
        <v>33.53</v>
      </c>
      <c r="Q297">
        <v>61.88</v>
      </c>
      <c r="R297">
        <v>3.73</v>
      </c>
      <c r="S297">
        <v>62.12</v>
      </c>
      <c r="T297">
        <v>74.48</v>
      </c>
      <c r="U297">
        <v>71.760000000000005</v>
      </c>
      <c r="V297">
        <v>71.760000000000005</v>
      </c>
      <c r="W297">
        <v>2.74</v>
      </c>
      <c r="X297">
        <v>2.37</v>
      </c>
      <c r="Y297">
        <v>3.65</v>
      </c>
      <c r="Z297">
        <v>3.45</v>
      </c>
      <c r="AA297">
        <v>4.6399999999999997</v>
      </c>
      <c r="AB297">
        <v>4.29</v>
      </c>
      <c r="AC297">
        <v>3.79</v>
      </c>
      <c r="AD297">
        <v>1.88</v>
      </c>
      <c r="AE297">
        <v>1.61</v>
      </c>
      <c r="AF297">
        <v>2.2799999999999998</v>
      </c>
      <c r="AH297" s="4" t="str">
        <f t="shared" si="351"/>
        <v>ON</v>
      </c>
      <c r="AI297" s="31">
        <f>M297+'Config sheet'!$D$9-'Config sheet'!$C$139</f>
        <v>22.678899999999999</v>
      </c>
      <c r="AJ297" s="31">
        <f>N297+'Config sheet'!$D$9+'Config sheet'!$C$140</f>
        <v>35.468899999999998</v>
      </c>
      <c r="AK297" s="25">
        <f t="shared" si="282"/>
        <v>1.5639603331731258</v>
      </c>
      <c r="AL297" s="46">
        <f>'Config sheet'!$C$47</f>
        <v>3546.9708798579968</v>
      </c>
      <c r="AM297" s="4">
        <f>'Config sheet'!$C$42</f>
        <v>1817.9423322060413</v>
      </c>
      <c r="AN297" s="25">
        <f>'Config sheet'!$C$46</f>
        <v>1729.0285476519553</v>
      </c>
      <c r="AO297" s="25">
        <f t="shared" si="283"/>
        <v>1.5809271137694449</v>
      </c>
      <c r="AP297" s="25">
        <f>'Config sheet'!$C$50/100*GERC_A_PARA!AM297</f>
        <v>351.771841281869</v>
      </c>
      <c r="AQ297" s="25">
        <f t="shared" si="284"/>
        <v>351.771841281869</v>
      </c>
      <c r="AR297" s="25">
        <f t="shared" si="285"/>
        <v>466.78475349974627</v>
      </c>
      <c r="AS297" s="27">
        <f t="shared" si="286"/>
        <v>2169.7141734879106</v>
      </c>
      <c r="AT297" s="25">
        <f t="shared" si="287"/>
        <v>1635.1098533976126</v>
      </c>
      <c r="AU297" s="25">
        <f>'Config sheet'!$C$51/100*GERC_A_PARA!AN297</f>
        <v>266.0974934836359</v>
      </c>
      <c r="AV297" s="25">
        <f t="shared" si="288"/>
        <v>266.0974934836359</v>
      </c>
      <c r="AW297" s="25">
        <f t="shared" si="289"/>
        <v>353.09890766137727</v>
      </c>
      <c r="AX297" s="27">
        <f t="shared" si="290"/>
        <v>1995.1260411355911</v>
      </c>
      <c r="AY297" s="25">
        <f t="shared" si="291"/>
        <v>1503.5391705013226</v>
      </c>
      <c r="AZ297" s="31">
        <f t="shared" si="328"/>
        <v>93.67345651287458</v>
      </c>
      <c r="BA297" s="31">
        <f t="shared" si="329"/>
        <v>94.968190993960704</v>
      </c>
      <c r="BB297" s="31">
        <f t="shared" si="330"/>
        <v>70.592888970159748</v>
      </c>
      <c r="BC297" s="31">
        <f t="shared" si="331"/>
        <v>71.56860878313141</v>
      </c>
      <c r="BD297" s="25">
        <f t="shared" si="292"/>
        <v>94.320823753417642</v>
      </c>
      <c r="BE297">
        <f>'Config sheet'!$D$59</f>
        <v>82.44</v>
      </c>
      <c r="BF297" s="30">
        <f t="shared" si="332"/>
        <v>82.700786315031607</v>
      </c>
      <c r="BG297" s="19">
        <f>Coeff_Summary!$B$10+Coeff_Summary!$D$10*(C297)+Coeff_Summary!$E$10*AI297*100+Coeff_Summary!$F$10*(C297)^2+Coeff_Summary!$G$10*(C297)*AI297*100+Coeff_Summary!$H$10*(AI297*100)^2</f>
        <v>0.96022584240718711</v>
      </c>
      <c r="BH297" s="19">
        <f>Coeff_Summary!$B$8+Coeff_Summary!$D$8*(D297)+Coeff_Summary!$E$8*AJ297*100+Coeff_Summary!$F$8*(D297)^2+Coeff_Summary!$G$8*(D297)*AJ297*100+Coeff_Summary!$H$8*(AJ297*100)^2</f>
        <v>0.97231681333168773</v>
      </c>
      <c r="BI297" s="30">
        <f t="shared" si="333"/>
        <v>0.96627132786943748</v>
      </c>
      <c r="BJ297" s="30">
        <f>BG297*8314.4*(GERC_A_PARA!C297+273)/('Config sheet'!$C$28*AI297*10^5)</f>
        <v>6.3596231604186482E-2</v>
      </c>
      <c r="BK297">
        <f>BH297*(8314.4/'Config sheet'!$C$28)*(BT297/(AJ297*10^5))</f>
        <v>4.8529989541049888E-2</v>
      </c>
      <c r="BL297" s="30">
        <f t="shared" si="334"/>
        <v>3345.5321521759079</v>
      </c>
      <c r="BM297" s="30">
        <f t="shared" si="293"/>
        <v>52605.823769527793</v>
      </c>
      <c r="BN297" s="30">
        <f t="shared" si="294"/>
        <v>2521.2134638396087</v>
      </c>
      <c r="BO297" s="30">
        <f t="shared" si="295"/>
        <v>51951.658916122346</v>
      </c>
      <c r="BP297" s="19">
        <f>(Coeff_Summary!$B$4+Coeff_Summary!$D$4*(C297)+Coeff_Summary!$E$4*AI297*100+Coeff_Summary!$F$4*(C297)^2+Coeff_Summary!$G$4*(C297)*AI297*100+Coeff_Summary!$H$4*(AI297*100)^2+Coeff_Summary!$B$2+Coeff_Summary!$D$2*(D297)+Coeff_Summary!$E$2*AJ297*100+Coeff_Summary!$F$2*(D297)^2+Coeff_Summary!$G$2*(D297)*AJ297*100+Coeff_Summary!$H$2*(AJ297*100)^2)/2</f>
        <v>1.362833368201861</v>
      </c>
      <c r="BQ297" s="30">
        <f t="shared" si="335"/>
        <v>3.7560860925108019</v>
      </c>
      <c r="BR297" s="30">
        <f>BI297*(8314.4/'Config sheet'!$C$28)*(273+C297)*BQ297*((AK297^(1/BQ297))-1)</f>
        <v>68930.723860225422</v>
      </c>
      <c r="BS297" s="30">
        <f t="shared" si="296"/>
        <v>333.24719327098131</v>
      </c>
      <c r="BT297" s="30">
        <f t="shared" si="297"/>
        <v>348.68</v>
      </c>
      <c r="BU297" s="52">
        <f t="shared" si="298"/>
        <v>70.793325645309068</v>
      </c>
      <c r="BV297" s="30">
        <f t="shared" si="299"/>
        <v>1422.8261863526868</v>
      </c>
      <c r="BW297" s="65">
        <f>Coeff_Summary!$B$8+Coeff_Summary!$D$8*(BS297-273)+Coeff_Summary!$E$8*AJ297*100+Coeff_Summary!$F$8*(BS297-273)^2+Coeff_Summary!$G$8*(BS297-273)*AJ297*100+Coeff_Summary!$H$8*(AJ297*100)^2</f>
        <v>0.96505736814025567</v>
      </c>
      <c r="BX297" s="30">
        <f>BW297*(8314.4/'Config sheet'!$C$28)*(BS297/(AI297*10^5))</f>
        <v>7.199804927859553E-2</v>
      </c>
      <c r="BY297" s="30">
        <f t="shared" si="300"/>
        <v>1.1321118793122951</v>
      </c>
      <c r="BZ297" s="30">
        <f t="shared" si="301"/>
        <v>1.0125917991273699</v>
      </c>
      <c r="CA297" s="30">
        <f>('Config sheet'!$C$132*(AJ297-AI297) - 'Config sheet'!$C$133*GERC_A_PARA!AJ297)*10^5</f>
        <v>94670.052059815556</v>
      </c>
      <c r="CB297" s="30">
        <f>('Config sheet'!$C$132*(AJ297-AI297) + 'Config sheet'!$C$133*AI297)*10^5</f>
        <v>119023.82769414624</v>
      </c>
      <c r="CC297" s="30">
        <f>'Config sheet'!$C$148</f>
        <v>386976</v>
      </c>
      <c r="CD297" s="30">
        <f t="shared" si="336"/>
        <v>15.432806729018694</v>
      </c>
      <c r="CE297" s="30"/>
      <c r="CF297" s="30"/>
      <c r="CG297" s="30"/>
      <c r="CH297" s="30"/>
      <c r="CI297" s="30"/>
      <c r="CJ297" s="30"/>
      <c r="CK297" s="30"/>
      <c r="CL297" s="30"/>
      <c r="CM297" s="46">
        <f>P297+'Config sheet'!$O$9-'Config sheet'!$C$139</f>
        <v>34.488900000000001</v>
      </c>
      <c r="CN297" s="46">
        <f>Q297+'Config sheet'!$O$9+'Config sheet'!C$140</f>
        <v>63.238900000000001</v>
      </c>
      <c r="CO297" s="27">
        <f t="shared" si="302"/>
        <v>1.8336015355665156</v>
      </c>
      <c r="CP297" s="46">
        <f>'Config sheet'!$N$47</f>
        <v>1852.7346826837274</v>
      </c>
      <c r="CQ297" s="27">
        <f>'Config sheet'!$N$42</f>
        <v>970.82423361890676</v>
      </c>
      <c r="CR297" s="27">
        <f>'Config sheet'!$N$46</f>
        <v>881.91044906482068</v>
      </c>
      <c r="CS297" s="27">
        <f t="shared" si="303"/>
        <v>1.3863048516614651</v>
      </c>
      <c r="CT297" s="27">
        <f>'Config sheet'!$N$50/100*GERC_A_PARA!CQ297</f>
        <v>274.64617569078871</v>
      </c>
      <c r="CU297" s="27">
        <f t="shared" si="304"/>
        <v>274.64617569078871</v>
      </c>
      <c r="CV297" s="27">
        <f t="shared" si="305"/>
        <v>425.31088882499097</v>
      </c>
      <c r="CW297" s="27">
        <f t="shared" si="306"/>
        <v>1245.4704093096955</v>
      </c>
      <c r="CX297" s="27">
        <f t="shared" si="307"/>
        <v>804.26740495163574</v>
      </c>
      <c r="CY297" s="27">
        <f>'Config sheet'!$N$51/100*GERC_A_PARA!CR297</f>
        <v>198.78261521921058</v>
      </c>
      <c r="CZ297" s="27">
        <f t="shared" si="308"/>
        <v>198.78261521921058</v>
      </c>
      <c r="DA297" s="27">
        <f t="shared" si="309"/>
        <v>307.83028581844604</v>
      </c>
      <c r="DB297" s="27">
        <f t="shared" si="310"/>
        <v>1080.6930642840312</v>
      </c>
      <c r="DC297" s="27">
        <f t="shared" si="311"/>
        <v>697.86178769408593</v>
      </c>
      <c r="DD297" s="50">
        <f t="shared" si="312"/>
        <v>84.480742454009942</v>
      </c>
      <c r="DE297" s="50">
        <f t="shared" si="313"/>
        <v>87.635063093438802</v>
      </c>
      <c r="DF297" s="50">
        <f t="shared" si="314"/>
        <v>54.553771004108221</v>
      </c>
      <c r="DG297" s="50">
        <f t="shared" si="315"/>
        <v>56.59068593688847</v>
      </c>
      <c r="DH297" s="27">
        <f t="shared" si="316"/>
        <v>86.057902773724379</v>
      </c>
      <c r="DI297">
        <f>'Config sheet'!$N$59</f>
        <v>71.978923438716066</v>
      </c>
      <c r="DJ297" s="21">
        <f t="shared" si="337"/>
        <v>70.815065622111362</v>
      </c>
      <c r="DK297" s="19">
        <f>Coeff_Summary!$B$11+Coeff_Summary!$D$11*(F297)+Coeff_Summary!$E$11*CM297*100+Coeff_Summary!$F$11*(F297)^2+Coeff_Summary!$G$11*(F297)*CM297*100+Coeff_Summary!$H$11*(CM297*100)^2</f>
        <v>0.93811055119730646</v>
      </c>
      <c r="DL297" s="19">
        <f>Coeff_Summary!$B$9+Coeff_Summary!$D$9*(G297)+Coeff_Summary!$E$9*CN297*100+Coeff_Summary!$F$9*(G297)^2+Coeff_Summary!$G$9*(G297)*CN297*100+Coeff_Summary!$H$9*(CN297*100)^2</f>
        <v>0.95377237749100141</v>
      </c>
      <c r="DM297" s="30">
        <f t="shared" si="338"/>
        <v>0.94594146434415394</v>
      </c>
      <c r="DN297">
        <f>DK297*8314.4*(GERC_A_PARA!F297+273)/('Config sheet'!$N$28*GERC_A_PARA!CM297*10^5)</f>
        <v>4.0292434862137967E-2</v>
      </c>
      <c r="DO297">
        <f>DL297*(8314.4/'Config sheet'!$N$28)*((GERC_A_PARA!G297+273)/(GERC_A_PARA!CN297*10^5))</f>
        <v>2.6453387079351711E-2</v>
      </c>
      <c r="DP297" s="30">
        <f t="shared" si="339"/>
        <v>1594.4246118790331</v>
      </c>
      <c r="DQ297" s="30">
        <f t="shared" si="317"/>
        <v>39571.314499469067</v>
      </c>
      <c r="DR297" s="30">
        <f t="shared" si="318"/>
        <v>1029.6059508131634</v>
      </c>
      <c r="DS297" s="30">
        <f t="shared" si="319"/>
        <v>38921.516844881698</v>
      </c>
      <c r="DT297" s="19">
        <f>(Coeff_Summary!$B$5+Coeff_Summary!$D$5*(F297)+Coeff_Summary!$E$5*CM297*100+Coeff_Summary!$F$5*(F297)^2+Coeff_Summary!$G$5*(F297)*CM297*100+Coeff_Summary!$H$5*(CM297*100)^2+Coeff_Summary!$B$3+Coeff_Summary!$D$3*(G297)+Coeff_Summary!$E$3*CN297*100+Coeff_Summary!$F$3*(G297)^2+Coeff_Summary!$G$3*(G297)*CN297*100+Coeff_Summary!$H$3*(CN297*100)^2)/2</f>
        <v>1.4178999322977981</v>
      </c>
      <c r="DU297" s="30">
        <f t="shared" si="340"/>
        <v>3.3929173534476522</v>
      </c>
      <c r="DV297" s="30">
        <f>DM297*(8314.4/'Config sheet'!$N$28)*(273+F297)*DU297*((CO297^(1/DU297))-1)</f>
        <v>93018.134544480927</v>
      </c>
      <c r="DW297" s="30">
        <f t="shared" si="320"/>
        <v>348.84302731902267</v>
      </c>
      <c r="DX297" s="30">
        <f t="shared" si="321"/>
        <v>345.46</v>
      </c>
      <c r="DY297" s="30">
        <f t="shared" si="322"/>
        <v>106.2998646536735</v>
      </c>
      <c r="DZ297" s="30">
        <f t="shared" si="323"/>
        <v>961.8622720958731</v>
      </c>
      <c r="EA297" s="65">
        <f>Coeff_Summary!$B$9+Coeff_Summary!$D$9*(DW297-273)+Coeff_Summary!$E$9*CN297*100+Coeff_Summary!$F$9*(DW297-273)^2+Coeff_Summary!$G$9*(DW297-273)*CN297*100+Coeff_Summary!$H$9*(CN297*100)^2</f>
        <v>0.95627097664988792</v>
      </c>
      <c r="EB297" s="30">
        <f>EA297*(8314.4/'Config sheet'!$C$28)*(DW297/(CM297*10^5))</f>
        <v>4.9108284499228737E-2</v>
      </c>
      <c r="EC297" s="30">
        <f t="shared" si="324"/>
        <v>1.2187966467465794</v>
      </c>
      <c r="ED297" s="30">
        <f t="shared" si="325"/>
        <v>1.016695075301846</v>
      </c>
      <c r="EE297" s="30">
        <f>('Config sheet'!$N$132*(CN297-CM297) - 'Config sheet'!$N$133*GERC_A_PARA!CN297)*10^5</f>
        <v>104988.69858528757</v>
      </c>
      <c r="EF297" s="30">
        <f>('Config sheet'!$N$132*(CN297-CM297) + 'Config sheet'!$N$133*CM297)*10^5</f>
        <v>145919.58357898885</v>
      </c>
      <c r="EG297" s="30">
        <f>'Config sheet'!$N$148</f>
        <v>386976</v>
      </c>
      <c r="EH297" s="30">
        <f t="shared" si="326"/>
        <v>2384.6884584485597</v>
      </c>
      <c r="EI297" s="30">
        <f>'Config sheet'!$E$127+'Config sheet'!$P$127</f>
        <v>3308.2</v>
      </c>
      <c r="EJ297" s="30"/>
      <c r="EK297" s="63">
        <f t="shared" si="327"/>
        <v>52605.823769527793</v>
      </c>
      <c r="EL297" s="63">
        <f t="shared" si="348"/>
        <v>51951.658916122346</v>
      </c>
      <c r="EM297" s="63">
        <f t="shared" si="349"/>
        <v>39571.314499469067</v>
      </c>
      <c r="EN297" s="63">
        <f t="shared" si="350"/>
        <v>38921.516844881698</v>
      </c>
      <c r="EO297" s="30">
        <f>BL297*(('Config sheet'!$D$8+273)/(C297+273))*(GERC_A_PARA!AI297/'Config sheet'!$D$7)*(1/GERC_A_PARA!BG297)*24*10^-3</f>
        <v>1825.7775658799246</v>
      </c>
      <c r="EP297" s="30">
        <f>BN297*(('Config sheet'!$D$8+273)/(D297+273))*(GERC_A_PARA!AJ297/'Config sheet'!$D$7)*(1/GERC_A_PARA!BH297)*24*10^-3</f>
        <v>1803.0736249822892</v>
      </c>
      <c r="EQ297" s="30">
        <f t="shared" si="341"/>
        <v>1814.425595431107</v>
      </c>
      <c r="ER297" s="30">
        <f>DP297*(('Config sheet'!$D$8+273)/(F297+273))*(CM297/'Config sheet'!$D$7)*(1/DK297)*24*10^-3</f>
        <v>1373.392014200524</v>
      </c>
      <c r="ES297" s="30">
        <f>DR297*(('Config sheet'!$D$8+273)/(G297+273))*(CN297/'Config sheet'!$D$7)*(1/DL297)*24*10^-3</f>
        <v>1350.8396446129914</v>
      </c>
      <c r="ET297" s="30">
        <f t="shared" si="342"/>
        <v>1362.1158294067577</v>
      </c>
      <c r="EU297">
        <f t="shared" si="343"/>
        <v>1.0125917991273699</v>
      </c>
      <c r="EV297">
        <f t="shared" si="344"/>
        <v>1.016695075301846</v>
      </c>
      <c r="EW297" s="30">
        <f t="shared" si="345"/>
        <v>0.78417444613628462</v>
      </c>
      <c r="EX297" s="30">
        <f>'Config sheet'!$C$123/('Config sheet'!$F$17*10^-3)</f>
        <v>1.2841244171864261</v>
      </c>
      <c r="EY297" s="30">
        <f t="shared" si="346"/>
        <v>0.70615306813870082</v>
      </c>
      <c r="EZ297" s="30">
        <f>'Config sheet'!$N$123/('Config sheet'!$Q$17*10^-3)</f>
        <v>1.4616189626248377</v>
      </c>
      <c r="FA297" s="1" t="s">
        <v>704</v>
      </c>
      <c r="FB297" s="30">
        <f t="shared" si="347"/>
        <v>-3.3830273190226876</v>
      </c>
      <c r="FC297" s="30"/>
    </row>
    <row r="298" spans="1:159" x14ac:dyDescent="0.25">
      <c r="A298" s="1">
        <v>43494</v>
      </c>
      <c r="B298" s="2">
        <v>0.4597222222222222</v>
      </c>
      <c r="C298">
        <v>23.66</v>
      </c>
      <c r="D298">
        <v>76.28</v>
      </c>
      <c r="E298">
        <v>20.239999999999998</v>
      </c>
      <c r="F298">
        <v>20.149999999999999</v>
      </c>
      <c r="G298">
        <v>73.47</v>
      </c>
      <c r="H298">
        <v>66.03</v>
      </c>
      <c r="I298">
        <v>71.099999999999994</v>
      </c>
      <c r="J298">
        <v>71.48</v>
      </c>
      <c r="K298">
        <v>71.53</v>
      </c>
      <c r="L298">
        <v>69.08</v>
      </c>
      <c r="M298">
        <v>21.92</v>
      </c>
      <c r="N298">
        <v>34.35</v>
      </c>
      <c r="O298">
        <v>33.86</v>
      </c>
      <c r="P298">
        <v>33.79</v>
      </c>
      <c r="Q298">
        <v>61.79</v>
      </c>
      <c r="R298">
        <v>3.73</v>
      </c>
      <c r="S298">
        <v>61.55</v>
      </c>
      <c r="T298">
        <v>74.680000000000007</v>
      </c>
      <c r="U298">
        <v>71.77</v>
      </c>
      <c r="V298">
        <v>71.77</v>
      </c>
      <c r="W298">
        <v>2.69</v>
      </c>
      <c r="X298">
        <v>2.42</v>
      </c>
      <c r="Y298">
        <v>3.48</v>
      </c>
      <c r="Z298">
        <v>3.47</v>
      </c>
      <c r="AA298">
        <v>4.68</v>
      </c>
      <c r="AB298">
        <v>4.21</v>
      </c>
      <c r="AC298">
        <v>3.74</v>
      </c>
      <c r="AD298">
        <v>1.93</v>
      </c>
      <c r="AE298">
        <v>1.53</v>
      </c>
      <c r="AF298">
        <v>2.3199999999999998</v>
      </c>
      <c r="AH298" s="4" t="str">
        <f t="shared" si="351"/>
        <v>ON</v>
      </c>
      <c r="AI298" s="31">
        <f>M298+'Config sheet'!$D$9-'Config sheet'!$C$139</f>
        <v>22.878900000000002</v>
      </c>
      <c r="AJ298" s="31">
        <f>N298+'Config sheet'!$D$9+'Config sheet'!$C$140</f>
        <v>35.7089</v>
      </c>
      <c r="AK298" s="25">
        <f t="shared" si="282"/>
        <v>1.5607787087665927</v>
      </c>
      <c r="AL298" s="46">
        <f>'Config sheet'!$C$47</f>
        <v>3546.9708798579968</v>
      </c>
      <c r="AM298" s="4">
        <f>'Config sheet'!$C$42</f>
        <v>1817.9423322060413</v>
      </c>
      <c r="AN298" s="25">
        <f>'Config sheet'!$C$46</f>
        <v>1729.0285476519553</v>
      </c>
      <c r="AO298" s="25">
        <f t="shared" si="283"/>
        <v>1.5792427664134998</v>
      </c>
      <c r="AP298" s="25">
        <f>'Config sheet'!$C$50/100*GERC_A_PARA!AM298</f>
        <v>351.771841281869</v>
      </c>
      <c r="AQ298" s="25">
        <f t="shared" si="284"/>
        <v>351.771841281869</v>
      </c>
      <c r="AR298" s="25">
        <f t="shared" si="285"/>
        <v>466.32390387135268</v>
      </c>
      <c r="AS298" s="27">
        <f t="shared" si="286"/>
        <v>2169.7141734879106</v>
      </c>
      <c r="AT298" s="25">
        <f t="shared" si="287"/>
        <v>1636.7257683487126</v>
      </c>
      <c r="AU298" s="25">
        <f>'Config sheet'!$C$51/100*GERC_A_PARA!AN298</f>
        <v>266.0974934836359</v>
      </c>
      <c r="AV298" s="25">
        <f t="shared" si="288"/>
        <v>266.0974934836359</v>
      </c>
      <c r="AW298" s="25">
        <f t="shared" si="289"/>
        <v>352.75029837377332</v>
      </c>
      <c r="AX298" s="27">
        <f t="shared" si="290"/>
        <v>1995.1260411355911</v>
      </c>
      <c r="AY298" s="25">
        <f t="shared" si="291"/>
        <v>1505.0250593057531</v>
      </c>
      <c r="AZ298" s="31">
        <f t="shared" si="328"/>
        <v>93.698806581478479</v>
      </c>
      <c r="BA298" s="31">
        <f t="shared" si="329"/>
        <v>94.988353141548004</v>
      </c>
      <c r="BB298" s="31">
        <f t="shared" si="330"/>
        <v>70.681776000428698</v>
      </c>
      <c r="BC298" s="31">
        <f t="shared" si="331"/>
        <v>71.654546566313087</v>
      </c>
      <c r="BD298" s="25">
        <f t="shared" si="292"/>
        <v>94.343579861513234</v>
      </c>
      <c r="BE298">
        <f>'Config sheet'!$D$59</f>
        <v>82.44</v>
      </c>
      <c r="BF298" s="30">
        <f t="shared" si="332"/>
        <v>82.755870572442063</v>
      </c>
      <c r="BG298" s="19">
        <f>Coeff_Summary!$B$10+Coeff_Summary!$D$10*(C298)+Coeff_Summary!$E$10*AI298*100+Coeff_Summary!$F$10*(C298)^2+Coeff_Summary!$G$10*(C298)*AI298*100+Coeff_Summary!$H$10*(AI298*100)^2</f>
        <v>0.96035464161780992</v>
      </c>
      <c r="BH298" s="19">
        <f>Coeff_Summary!$B$8+Coeff_Summary!$D$8*(D298)+Coeff_Summary!$E$8*AJ298*100+Coeff_Summary!$F$8*(D298)^2+Coeff_Summary!$G$8*(D298)*AJ298*100+Coeff_Summary!$H$8*(AJ298*100)^2</f>
        <v>0.97241504072202445</v>
      </c>
      <c r="BI298" s="30">
        <f t="shared" si="333"/>
        <v>0.96638484116991719</v>
      </c>
      <c r="BJ298" s="30">
        <f>BG298*8314.4*(GERC_A_PARA!C298+273)/('Config sheet'!$C$28*AI298*10^5)</f>
        <v>6.3223506165625443E-2</v>
      </c>
      <c r="BK298">
        <f>BH298*(8314.4/'Config sheet'!$C$28)*(BT298/(AJ298*10^5))</f>
        <v>4.8291644900181771E-2</v>
      </c>
      <c r="BL298" s="30">
        <f t="shared" si="334"/>
        <v>3346.3393047034479</v>
      </c>
      <c r="BM298" s="30">
        <f t="shared" si="293"/>
        <v>52928.720782063319</v>
      </c>
      <c r="BN298" s="30">
        <f t="shared" si="294"/>
        <v>2524.3139564515386</v>
      </c>
      <c r="BO298" s="30">
        <f t="shared" si="295"/>
        <v>52272.271148958876</v>
      </c>
      <c r="BP298" s="19">
        <f>(Coeff_Summary!$B$4+Coeff_Summary!$D$4*(C298)+Coeff_Summary!$E$4*AI298*100+Coeff_Summary!$F$4*(C298)^2+Coeff_Summary!$G$4*(C298)*AI298*100+Coeff_Summary!$H$4*(AI298*100)^2+Coeff_Summary!$B$2+Coeff_Summary!$D$2*(D298)+Coeff_Summary!$E$2*AJ298*100+Coeff_Summary!$F$2*(D298)^2+Coeff_Summary!$G$2*(D298)*AJ298*100+Coeff_Summary!$H$2*(AJ298*100)^2)/2</f>
        <v>1.3625808440752938</v>
      </c>
      <c r="BQ298" s="30">
        <f t="shared" si="335"/>
        <v>3.7580056043786452</v>
      </c>
      <c r="BR298" s="30">
        <f>BI298*(8314.4/'Config sheet'!$C$28)*(273+C298)*BQ298*((AK298^(1/BQ298))-1)</f>
        <v>68793.978137457729</v>
      </c>
      <c r="BS298" s="30">
        <f t="shared" si="296"/>
        <v>333.96953248478997</v>
      </c>
      <c r="BT298" s="30">
        <f t="shared" si="297"/>
        <v>349.28</v>
      </c>
      <c r="BU298" s="52">
        <f t="shared" si="298"/>
        <v>70.903710537419173</v>
      </c>
      <c r="BV298" s="30">
        <f t="shared" si="299"/>
        <v>1426.4953416425737</v>
      </c>
      <c r="BW298" s="65">
        <f>Coeff_Summary!$B$8+Coeff_Summary!$D$8*(BS298-273)+Coeff_Summary!$E$8*AJ298*100+Coeff_Summary!$F$8*(BS298-273)^2+Coeff_Summary!$G$8*(BS298-273)*AJ298*100+Coeff_Summary!$H$8*(AJ298*100)^2</f>
        <v>0.9652242955974476</v>
      </c>
      <c r="BX298" s="30">
        <f>BW298*(8314.4/'Config sheet'!$C$28)*(BS298/(AI298*10^5))</f>
        <v>7.1535734082092794E-2</v>
      </c>
      <c r="BY298" s="30">
        <f t="shared" si="300"/>
        <v>1.1314736942094286</v>
      </c>
      <c r="BZ298" s="30">
        <f t="shared" si="301"/>
        <v>1.0125582764757586</v>
      </c>
      <c r="CA298" s="30">
        <f>('Config sheet'!$C$132*(AJ298-AI298) - 'Config sheet'!$C$133*GERC_A_PARA!AJ298)*10^5</f>
        <v>94912.068219519511</v>
      </c>
      <c r="CB298" s="30">
        <f>('Config sheet'!$C$132*(AJ298-AI298) + 'Config sheet'!$C$133*AI298)*10^5</f>
        <v>119450.12703015447</v>
      </c>
      <c r="CC298" s="30">
        <f>'Config sheet'!$C$148</f>
        <v>386976</v>
      </c>
      <c r="CD298" s="30">
        <f t="shared" si="336"/>
        <v>15.310467515210007</v>
      </c>
      <c r="CE298" s="30"/>
      <c r="CF298" s="30"/>
      <c r="CG298" s="30"/>
      <c r="CH298" s="30"/>
      <c r="CI298" s="30"/>
      <c r="CJ298" s="30"/>
      <c r="CK298" s="30"/>
      <c r="CL298" s="30"/>
      <c r="CM298" s="46">
        <f>P298+'Config sheet'!$O$9-'Config sheet'!$C$139</f>
        <v>34.748899999999999</v>
      </c>
      <c r="CN298" s="46">
        <f>Q298+'Config sheet'!$O$9+'Config sheet'!C$140</f>
        <v>63.148899999999998</v>
      </c>
      <c r="CO298" s="27">
        <f t="shared" si="302"/>
        <v>1.81729205816587</v>
      </c>
      <c r="CP298" s="46">
        <f>'Config sheet'!$N$47</f>
        <v>1852.7346826837274</v>
      </c>
      <c r="CQ298" s="27">
        <f>'Config sheet'!$N$42</f>
        <v>970.82423361890676</v>
      </c>
      <c r="CR298" s="27">
        <f>'Config sheet'!$N$46</f>
        <v>881.91044906482068</v>
      </c>
      <c r="CS298" s="27">
        <f t="shared" si="303"/>
        <v>1.388419210145186</v>
      </c>
      <c r="CT298" s="27">
        <f>'Config sheet'!$N$50/100*GERC_A_PARA!CQ298</f>
        <v>274.64617569078871</v>
      </c>
      <c r="CU298" s="27">
        <f t="shared" si="304"/>
        <v>274.64617569078871</v>
      </c>
      <c r="CV298" s="27">
        <f t="shared" si="305"/>
        <v>422.30142527899483</v>
      </c>
      <c r="CW298" s="27">
        <f t="shared" si="306"/>
        <v>1245.4704093096955</v>
      </c>
      <c r="CX298" s="27">
        <f t="shared" si="307"/>
        <v>809.99888794351978</v>
      </c>
      <c r="CY298" s="27">
        <f>'Config sheet'!$N$51/100*GERC_A_PARA!CR298</f>
        <v>198.78261521921058</v>
      </c>
      <c r="CZ298" s="27">
        <f t="shared" si="308"/>
        <v>198.78261521921058</v>
      </c>
      <c r="DA298" s="27">
        <f t="shared" si="309"/>
        <v>305.65210499151357</v>
      </c>
      <c r="DB298" s="27">
        <f t="shared" si="310"/>
        <v>1080.6930642840312</v>
      </c>
      <c r="DC298" s="27">
        <f t="shared" si="311"/>
        <v>702.83498807772571</v>
      </c>
      <c r="DD298" s="50">
        <f t="shared" si="312"/>
        <v>84.790733020971572</v>
      </c>
      <c r="DE298" s="50">
        <f t="shared" si="313"/>
        <v>87.88204744760337</v>
      </c>
      <c r="DF298" s="50">
        <f t="shared" si="314"/>
        <v>55.144143884533655</v>
      </c>
      <c r="DG298" s="50">
        <f t="shared" si="315"/>
        <v>57.154598110614657</v>
      </c>
      <c r="DH298" s="27">
        <f t="shared" si="316"/>
        <v>86.336390234287478</v>
      </c>
      <c r="DI298">
        <f>'Config sheet'!$N$59</f>
        <v>71.978923438716066</v>
      </c>
      <c r="DJ298" s="21">
        <f t="shared" si="337"/>
        <v>71.242880615930815</v>
      </c>
      <c r="DK298" s="19">
        <f>Coeff_Summary!$B$11+Coeff_Summary!$D$11*(F298)+Coeff_Summary!$E$11*CM298*100+Coeff_Summary!$F$11*(F298)^2+Coeff_Summary!$G$11*(F298)*CM298*100+Coeff_Summary!$H$11*(CM298*100)^2</f>
        <v>0.93890421856862394</v>
      </c>
      <c r="DL298" s="19">
        <f>Coeff_Summary!$B$9+Coeff_Summary!$D$9*(G298)+Coeff_Summary!$E$9*CN298*100+Coeff_Summary!$F$9*(G298)^2+Coeff_Summary!$G$9*(G298)*CN298*100+Coeff_Summary!$H$9*(CN298*100)^2</f>
        <v>0.95457636506588961</v>
      </c>
      <c r="DM298" s="30">
        <f t="shared" si="338"/>
        <v>0.94674029181725672</v>
      </c>
      <c r="DN298">
        <f>DK298*8314.4*(GERC_A_PARA!F298+273)/('Config sheet'!$N$28*GERC_A_PARA!CM298*10^5)</f>
        <v>4.0215475887698367E-2</v>
      </c>
      <c r="DO298">
        <f>DL298*(8314.4/'Config sheet'!$N$28)*((GERC_A_PARA!G298+273)/(GERC_A_PARA!CN298*10^5))</f>
        <v>2.659093497288299E-2</v>
      </c>
      <c r="DP298" s="30">
        <f t="shared" si="339"/>
        <v>1599.5842456478108</v>
      </c>
      <c r="DQ298" s="30">
        <f t="shared" si="317"/>
        <v>39775.340471281415</v>
      </c>
      <c r="DR298" s="30">
        <f t="shared" si="318"/>
        <v>1040.2988705808143</v>
      </c>
      <c r="DS298" s="30">
        <f t="shared" si="319"/>
        <v>39122.312609229215</v>
      </c>
      <c r="DT298" s="19">
        <f>(Coeff_Summary!$B$5+Coeff_Summary!$D$5*(F298)+Coeff_Summary!$E$5*CM298*100+Coeff_Summary!$F$5*(F298)^2+Coeff_Summary!$G$5*(F298)*CM298*100+Coeff_Summary!$H$5*(CM298*100)^2+Coeff_Summary!$B$3+Coeff_Summary!$D$3*(G298)+Coeff_Summary!$E$3*CN298*100+Coeff_Summary!$F$3*(G298)^2+Coeff_Summary!$G$3*(G298)*CN298*100+Coeff_Summary!$H$3*(CN298*100)^2)/2</f>
        <v>1.416113992686783</v>
      </c>
      <c r="DU298" s="30">
        <f t="shared" si="340"/>
        <v>3.4031876302528459</v>
      </c>
      <c r="DV298" s="30">
        <f>DM298*(8314.4/'Config sheet'!$N$28)*(273+F298)*DU298*((CO298^(1/DU298))-1)</f>
        <v>92011.738192665143</v>
      </c>
      <c r="DW298" s="30">
        <f t="shared" si="320"/>
        <v>349.39752222513528</v>
      </c>
      <c r="DX298" s="30">
        <f t="shared" si="321"/>
        <v>346.47</v>
      </c>
      <c r="DY298" s="30">
        <f t="shared" si="322"/>
        <v>105.49047679132649</v>
      </c>
      <c r="DZ298" s="30">
        <f t="shared" si="323"/>
        <v>963.69894791735771</v>
      </c>
      <c r="EA298" s="65">
        <f>Coeff_Summary!$B$9+Coeff_Summary!$D$9*(DW298-273)+Coeff_Summary!$E$9*CN298*100+Coeff_Summary!$F$9*(DW298-273)^2+Coeff_Summary!$G$9*(DW298-273)*CN298*100+Coeff_Summary!$H$9*(CN298*100)^2</f>
        <v>0.95671531596333081</v>
      </c>
      <c r="EB298" s="30">
        <f>EA298*(8314.4/'Config sheet'!$C$28)*(DW298/(CM298*10^5))</f>
        <v>4.8841002634249751E-2</v>
      </c>
      <c r="EC298" s="30">
        <f t="shared" si="324"/>
        <v>1.214482772021352</v>
      </c>
      <c r="ED298" s="30">
        <f t="shared" si="325"/>
        <v>1.016691954501129</v>
      </c>
      <c r="EE298" s="30">
        <f>('Config sheet'!$N$132*(CN298-CM298) - 'Config sheet'!$N$133*GERC_A_PARA!CN298)*10^5</f>
        <v>103425.83062175059</v>
      </c>
      <c r="EF298" s="30">
        <f>('Config sheet'!$N$132*(CN298-CM298) + 'Config sheet'!$N$133*CM298)*10^5</f>
        <v>144427.9159335694</v>
      </c>
      <c r="EG298" s="30">
        <f>'Config sheet'!$N$148</f>
        <v>386976</v>
      </c>
      <c r="EH298" s="30">
        <f t="shared" si="326"/>
        <v>2390.1942895599313</v>
      </c>
      <c r="EI298" s="30">
        <f>'Config sheet'!$E$127+'Config sheet'!$P$127</f>
        <v>3308.2</v>
      </c>
      <c r="EJ298" s="30"/>
      <c r="EK298" s="63">
        <f t="shared" si="327"/>
        <v>52928.720782063319</v>
      </c>
      <c r="EL298" s="63">
        <f t="shared" si="348"/>
        <v>52272.271148958876</v>
      </c>
      <c r="EM298" s="63">
        <f t="shared" si="349"/>
        <v>39775.340471281415</v>
      </c>
      <c r="EN298" s="63">
        <f t="shared" si="350"/>
        <v>39122.312609229215</v>
      </c>
      <c r="EO298" s="30">
        <f>BL298*(('Config sheet'!$D$8+273)/(C298+273))*(GERC_A_PARA!AI298/'Config sheet'!$D$7)*(1/GERC_A_PARA!BG298)*24*10^-3</f>
        <v>1836.9842741744253</v>
      </c>
      <c r="EP298" s="30">
        <f>BN298*(('Config sheet'!$D$8+273)/(D298+273))*(GERC_A_PARA!AJ298/'Config sheet'!$D$7)*(1/GERC_A_PARA!BH298)*24*10^-3</f>
        <v>1814.2010359819565</v>
      </c>
      <c r="EQ298" s="30">
        <f t="shared" si="341"/>
        <v>1825.592655078191</v>
      </c>
      <c r="ER298" s="30">
        <f>DP298*(('Config sheet'!$D$8+273)/(F298+273))*(CM298/'Config sheet'!$D$7)*(1/DK298)*24*10^-3</f>
        <v>1380.4730941171476</v>
      </c>
      <c r="ES298" s="30">
        <f>DR298*(('Config sheet'!$D$8+273)/(G298+273))*(CN298/'Config sheet'!$D$7)*(1/DL298)*24*10^-3</f>
        <v>1357.8086145026293</v>
      </c>
      <c r="ET298" s="30">
        <f t="shared" si="342"/>
        <v>1369.1408543098885</v>
      </c>
      <c r="EU298">
        <f t="shared" si="343"/>
        <v>1.0125582764757584</v>
      </c>
      <c r="EV298">
        <f t="shared" si="344"/>
        <v>1.0166919545011286</v>
      </c>
      <c r="EW298" s="30">
        <f t="shared" si="345"/>
        <v>0.78138753334405608</v>
      </c>
      <c r="EX298" s="30">
        <f>'Config sheet'!$C$123/('Config sheet'!$F$17*10^-3)</f>
        <v>1.2841244171864261</v>
      </c>
      <c r="EY298" s="30">
        <f t="shared" si="346"/>
        <v>0.70387129628317713</v>
      </c>
      <c r="EZ298" s="30">
        <f>'Config sheet'!$N$123/('Config sheet'!$Q$17*10^-3)</f>
        <v>1.4616189626248377</v>
      </c>
      <c r="FA298" s="1" t="s">
        <v>705</v>
      </c>
      <c r="FB298" s="30">
        <f t="shared" si="347"/>
        <v>-2.9275222251352488</v>
      </c>
      <c r="FC298" s="30"/>
    </row>
    <row r="299" spans="1:159" x14ac:dyDescent="0.25">
      <c r="A299" s="1">
        <v>43494</v>
      </c>
      <c r="B299" s="2">
        <v>0.50138888888888888</v>
      </c>
      <c r="C299">
        <v>23.85</v>
      </c>
      <c r="D299">
        <v>76.77</v>
      </c>
      <c r="E299">
        <v>21.74</v>
      </c>
      <c r="F299">
        <v>21.68</v>
      </c>
      <c r="G299">
        <v>74.849999999999994</v>
      </c>
      <c r="H299">
        <v>65.94</v>
      </c>
      <c r="I299">
        <v>71.010000000000005</v>
      </c>
      <c r="J299">
        <v>71.400000000000006</v>
      </c>
      <c r="K299">
        <v>71.45</v>
      </c>
      <c r="L299">
        <v>69.040000000000006</v>
      </c>
      <c r="M299">
        <v>21.83</v>
      </c>
      <c r="N299">
        <v>34.409999999999997</v>
      </c>
      <c r="O299">
        <v>33.9</v>
      </c>
      <c r="P299">
        <v>33.840000000000003</v>
      </c>
      <c r="Q299">
        <v>61.82</v>
      </c>
      <c r="R299">
        <v>3.74</v>
      </c>
      <c r="S299">
        <v>60.6</v>
      </c>
      <c r="T299">
        <v>74.88</v>
      </c>
      <c r="U299">
        <v>71.680000000000007</v>
      </c>
      <c r="V299">
        <v>71.680000000000007</v>
      </c>
      <c r="W299">
        <v>2.72</v>
      </c>
      <c r="X299">
        <v>2.4500000000000002</v>
      </c>
      <c r="Y299">
        <v>3.44</v>
      </c>
      <c r="Z299">
        <v>3.64</v>
      </c>
      <c r="AA299">
        <v>4.7300000000000004</v>
      </c>
      <c r="AB299">
        <v>4.28</v>
      </c>
      <c r="AC299">
        <v>3.76</v>
      </c>
      <c r="AD299">
        <v>1.71</v>
      </c>
      <c r="AE299">
        <v>1.66</v>
      </c>
      <c r="AF299">
        <v>2.41</v>
      </c>
      <c r="AH299" s="4" t="str">
        <f t="shared" si="351"/>
        <v>ON</v>
      </c>
      <c r="AI299" s="31">
        <f>M299+'Config sheet'!$D$9-'Config sheet'!$C$139</f>
        <v>22.788899999999998</v>
      </c>
      <c r="AJ299" s="31">
        <f>N299+'Config sheet'!$D$9+'Config sheet'!$C$140</f>
        <v>35.768899999999995</v>
      </c>
      <c r="AK299" s="25">
        <f t="shared" si="282"/>
        <v>1.5695755389685329</v>
      </c>
      <c r="AL299" s="46">
        <f>'Config sheet'!$C$47</f>
        <v>3546.9708798579968</v>
      </c>
      <c r="AM299" s="4">
        <f>'Config sheet'!$C$42</f>
        <v>1817.9423322060413</v>
      </c>
      <c r="AN299" s="25">
        <f>'Config sheet'!$C$46</f>
        <v>1729.0285476519553</v>
      </c>
      <c r="AO299" s="25">
        <f t="shared" si="283"/>
        <v>1.5720843206774577</v>
      </c>
      <c r="AP299" s="25">
        <f>'Config sheet'!$C$50/100*GERC_A_PARA!AM299</f>
        <v>351.771841281869</v>
      </c>
      <c r="AQ299" s="25">
        <f t="shared" si="284"/>
        <v>351.771841281869</v>
      </c>
      <c r="AR299" s="25">
        <f t="shared" si="285"/>
        <v>468.5951508375644</v>
      </c>
      <c r="AS299" s="27">
        <f t="shared" si="286"/>
        <v>2169.7141734879106</v>
      </c>
      <c r="AT299" s="25">
        <f t="shared" si="287"/>
        <v>1628.7926763625105</v>
      </c>
      <c r="AU299" s="25">
        <f>'Config sheet'!$C$51/100*GERC_A_PARA!AN299</f>
        <v>266.0974934836359</v>
      </c>
      <c r="AV299" s="25">
        <f t="shared" si="288"/>
        <v>266.0974934836359</v>
      </c>
      <c r="AW299" s="25">
        <f t="shared" si="289"/>
        <v>354.46838110202384</v>
      </c>
      <c r="AX299" s="27">
        <f t="shared" si="290"/>
        <v>1995.1260411355911</v>
      </c>
      <c r="AY299" s="25">
        <f t="shared" si="291"/>
        <v>1497.7303111763474</v>
      </c>
      <c r="AZ299" s="31">
        <f t="shared" si="328"/>
        <v>93.573871542232453</v>
      </c>
      <c r="BA299" s="31">
        <f t="shared" si="329"/>
        <v>94.888986203356964</v>
      </c>
      <c r="BB299" s="31">
        <f t="shared" si="330"/>
        <v>70.245398462722349</v>
      </c>
      <c r="BC299" s="31">
        <f t="shared" si="331"/>
        <v>71.232647914650457</v>
      </c>
      <c r="BD299" s="25">
        <f t="shared" si="292"/>
        <v>94.231428872794709</v>
      </c>
      <c r="BE299">
        <f>'Config sheet'!$D$59</f>
        <v>82.44</v>
      </c>
      <c r="BF299" s="30">
        <f t="shared" si="332"/>
        <v>82.485226030740549</v>
      </c>
      <c r="BG299" s="19">
        <f>Coeff_Summary!$B$10+Coeff_Summary!$D$10*(C299)+Coeff_Summary!$E$10*AI299*100+Coeff_Summary!$F$10*(C299)^2+Coeff_Summary!$G$10*(C299)*AI299*100+Coeff_Summary!$H$10*(AI299*100)^2</f>
        <v>0.96060267610851857</v>
      </c>
      <c r="BH299" s="19">
        <f>Coeff_Summary!$B$8+Coeff_Summary!$D$8*(D299)+Coeff_Summary!$E$8*AJ299*100+Coeff_Summary!$F$8*(D299)^2+Coeff_Summary!$G$8*(D299)*AJ299*100+Coeff_Summary!$H$8*(AJ299*100)^2</f>
        <v>0.97258564707654749</v>
      </c>
      <c r="BI299" s="30">
        <f t="shared" si="333"/>
        <v>0.96659416159253309</v>
      </c>
      <c r="BJ299" s="30">
        <f>BG299*8314.4*(GERC_A_PARA!C299+273)/('Config sheet'!$C$28*AI299*10^5)</f>
        <v>6.3530250446738892E-2</v>
      </c>
      <c r="BK299">
        <f>BH299*(8314.4/'Config sheet'!$C$28)*(BT299/(AJ299*10^5))</f>
        <v>4.8286743069564285E-2</v>
      </c>
      <c r="BL299" s="30">
        <f t="shared" si="334"/>
        <v>3342.3613417921292</v>
      </c>
      <c r="BM299" s="30">
        <f t="shared" si="293"/>
        <v>52610.548806103405</v>
      </c>
      <c r="BN299" s="30">
        <f t="shared" si="294"/>
        <v>2509.0925531987027</v>
      </c>
      <c r="BO299" s="30">
        <f t="shared" si="295"/>
        <v>51962.348124908305</v>
      </c>
      <c r="BP299" s="19">
        <f>(Coeff_Summary!$B$4+Coeff_Summary!$D$4*(C299)+Coeff_Summary!$E$4*AI299*100+Coeff_Summary!$F$4*(C299)^2+Coeff_Summary!$G$4*(C299)*AI299*100+Coeff_Summary!$H$4*(AI299*100)^2+Coeff_Summary!$B$2+Coeff_Summary!$D$2*(D299)+Coeff_Summary!$E$2*AJ299*100+Coeff_Summary!$F$2*(D299)^2+Coeff_Summary!$G$2*(D299)*AJ299*100+Coeff_Summary!$H$2*(AJ299*100)^2)/2</f>
        <v>1.3621009844775229</v>
      </c>
      <c r="BQ299" s="30">
        <f t="shared" si="335"/>
        <v>3.7616605390976892</v>
      </c>
      <c r="BR299" s="30">
        <f>BI299*(8314.4/'Config sheet'!$C$28)*(273+C299)*BQ299*((AK299^(1/BQ299))-1)</f>
        <v>69771.246880614432</v>
      </c>
      <c r="BS299" s="30">
        <f t="shared" si="296"/>
        <v>334.64458934076157</v>
      </c>
      <c r="BT299" s="30">
        <f t="shared" si="297"/>
        <v>349.77</v>
      </c>
      <c r="BU299" s="52">
        <f t="shared" si="298"/>
        <v>71.418347204764871</v>
      </c>
      <c r="BV299" s="30">
        <f t="shared" si="299"/>
        <v>1427.700200042945</v>
      </c>
      <c r="BW299" s="65">
        <f>Coeff_Summary!$B$8+Coeff_Summary!$D$8*(BS299-273)+Coeff_Summary!$E$8*AJ299*100+Coeff_Summary!$F$8*(BS299-273)^2+Coeff_Summary!$G$8*(BS299-273)*AJ299*100+Coeff_Summary!$H$8*(AJ299*100)^2</f>
        <v>0.96551746573015562</v>
      </c>
      <c r="BX299" s="30">
        <f>BW299*(8314.4/'Config sheet'!$C$28)*(BS299/(AI299*10^5))</f>
        <v>7.1985274298942872E-2</v>
      </c>
      <c r="BY299" s="30">
        <f t="shared" si="300"/>
        <v>1.1330865814749513</v>
      </c>
      <c r="BZ299" s="30">
        <f t="shared" si="301"/>
        <v>1.0124744301323132</v>
      </c>
      <c r="CA299" s="30">
        <f>('Config sheet'!$C$132*(AJ299-AI299) - 'Config sheet'!$C$133*GERC_A_PARA!AJ299)*10^5</f>
        <v>96171.44215499016</v>
      </c>
      <c r="CB299" s="30">
        <f>('Config sheet'!$C$132*(AJ299-AI299) + 'Config sheet'!$C$133*AI299)*10^5</f>
        <v>120696.93620360437</v>
      </c>
      <c r="CC299" s="30">
        <f>'Config sheet'!$C$148</f>
        <v>386976</v>
      </c>
      <c r="CD299" s="30">
        <f t="shared" si="336"/>
        <v>15.125410659238412</v>
      </c>
      <c r="CE299" s="30"/>
      <c r="CF299" s="30"/>
      <c r="CG299" s="30"/>
      <c r="CH299" s="30"/>
      <c r="CI299" s="30"/>
      <c r="CJ299" s="30"/>
      <c r="CK299" s="30"/>
      <c r="CL299" s="30"/>
      <c r="CM299" s="46">
        <f>P299+'Config sheet'!$O$9-'Config sheet'!$C$139</f>
        <v>34.798900000000003</v>
      </c>
      <c r="CN299" s="46">
        <f>Q299+'Config sheet'!$O$9+'Config sheet'!C$140</f>
        <v>63.178899999999999</v>
      </c>
      <c r="CO299" s="27">
        <f t="shared" si="302"/>
        <v>1.8155430200379894</v>
      </c>
      <c r="CP299" s="46">
        <f>'Config sheet'!$N$47</f>
        <v>1852.7346826837274</v>
      </c>
      <c r="CQ299" s="27">
        <f>'Config sheet'!$N$42</f>
        <v>970.82423361890676</v>
      </c>
      <c r="CR299" s="27">
        <f>'Config sheet'!$N$46</f>
        <v>881.91044906482068</v>
      </c>
      <c r="CS299" s="27">
        <f t="shared" si="303"/>
        <v>1.3853195536804219</v>
      </c>
      <c r="CT299" s="27">
        <f>'Config sheet'!$N$50/100*GERC_A_PARA!CQ299</f>
        <v>274.64617569078871</v>
      </c>
      <c r="CU299" s="27">
        <f t="shared" si="304"/>
        <v>274.64617569078871</v>
      </c>
      <c r="CV299" s="27">
        <f t="shared" si="305"/>
        <v>422.41443788202423</v>
      </c>
      <c r="CW299" s="27">
        <f t="shared" si="306"/>
        <v>1245.4704093096955</v>
      </c>
      <c r="CX299" s="27">
        <f t="shared" si="307"/>
        <v>809.78218113956564</v>
      </c>
      <c r="CY299" s="27">
        <f>'Config sheet'!$N$51/100*GERC_A_PARA!CR299</f>
        <v>198.78261521921058</v>
      </c>
      <c r="CZ299" s="27">
        <f t="shared" si="308"/>
        <v>198.78261521921058</v>
      </c>
      <c r="DA299" s="27">
        <f t="shared" si="309"/>
        <v>305.73390092668876</v>
      </c>
      <c r="DB299" s="27">
        <f t="shared" si="310"/>
        <v>1080.6930642840312</v>
      </c>
      <c r="DC299" s="27">
        <f t="shared" si="311"/>
        <v>702.64695186404629</v>
      </c>
      <c r="DD299" s="50">
        <f t="shared" si="312"/>
        <v>84.779092128715703</v>
      </c>
      <c r="DE299" s="50">
        <f t="shared" si="313"/>
        <v>87.872772590358849</v>
      </c>
      <c r="DF299" s="50">
        <f t="shared" si="314"/>
        <v>55.121821944428561</v>
      </c>
      <c r="DG299" s="50">
        <f t="shared" si="315"/>
        <v>57.133276647207701</v>
      </c>
      <c r="DH299" s="27">
        <f t="shared" si="316"/>
        <v>86.325932359537276</v>
      </c>
      <c r="DI299">
        <f>'Config sheet'!$N$59</f>
        <v>71.978923438716066</v>
      </c>
      <c r="DJ299" s="21">
        <f t="shared" si="337"/>
        <v>71.226740827677702</v>
      </c>
      <c r="DK299" s="19">
        <f>Coeff_Summary!$B$11+Coeff_Summary!$D$11*(F299)+Coeff_Summary!$E$11*CM299*100+Coeff_Summary!$F$11*(F299)^2+Coeff_Summary!$G$11*(F299)*CM299*100+Coeff_Summary!$H$11*(CM299*100)^2</f>
        <v>0.94014300168905607</v>
      </c>
      <c r="DL299" s="19">
        <f>Coeff_Summary!$B$9+Coeff_Summary!$D$9*(G299)+Coeff_Summary!$E$9*CN299*100+Coeff_Summary!$F$9*(G299)^2+Coeff_Summary!$G$9*(G299)*CN299*100+Coeff_Summary!$H$9*(CN299*100)^2</f>
        <v>0.95557890271921497</v>
      </c>
      <c r="DM299" s="30">
        <f t="shared" si="338"/>
        <v>0.94786095220413547</v>
      </c>
      <c r="DN299">
        <f>DK299*8314.4*(GERC_A_PARA!F299+273)/('Config sheet'!$N$28*GERC_A_PARA!CM299*10^5)</f>
        <v>4.0420543363595303E-2</v>
      </c>
      <c r="DO299">
        <f>DL299*(8314.4/'Config sheet'!$N$28)*((GERC_A_PARA!G299+273)/(GERC_A_PARA!CN299*10^5))</f>
        <v>2.6712195524783201E-2</v>
      </c>
      <c r="DP299" s="30">
        <f t="shared" si="339"/>
        <v>1599.3904889752421</v>
      </c>
      <c r="DQ299" s="30">
        <f t="shared" si="317"/>
        <v>39568.752814335756</v>
      </c>
      <c r="DR299" s="30">
        <f t="shared" si="318"/>
        <v>1039.8945723440288</v>
      </c>
      <c r="DS299" s="30">
        <f t="shared" si="319"/>
        <v>38929.580736979449</v>
      </c>
      <c r="DT299" s="19">
        <f>(Coeff_Summary!$B$5+Coeff_Summary!$D$5*(F299)+Coeff_Summary!$E$5*CM299*100+Coeff_Summary!$F$5*(F299)^2+Coeff_Summary!$G$5*(F299)*CM299*100+Coeff_Summary!$H$5*(CM299*100)^2+Coeff_Summary!$B$3+Coeff_Summary!$D$3*(G299)+Coeff_Summary!$E$3*CN299*100+Coeff_Summary!$F$3*(G299)^2+Coeff_Summary!$G$3*(G299)*CN299*100+Coeff_Summary!$H$3*(CN299*100)^2)/2</f>
        <v>1.4136104758939141</v>
      </c>
      <c r="DU299" s="30">
        <f t="shared" si="340"/>
        <v>3.4177337332637761</v>
      </c>
      <c r="DV299" s="30">
        <f>DM299*(8314.4/'Config sheet'!$N$28)*(273+F299)*DU299*((CO299^(1/DU299))-1)</f>
        <v>92403.245351074293</v>
      </c>
      <c r="DW299" s="30">
        <f t="shared" si="320"/>
        <v>350.8599414780038</v>
      </c>
      <c r="DX299" s="30">
        <f t="shared" si="321"/>
        <v>347.85</v>
      </c>
      <c r="DY299" s="30">
        <f t="shared" si="322"/>
        <v>105.66097701336055</v>
      </c>
      <c r="DZ299" s="30">
        <f t="shared" si="323"/>
        <v>961.21925833201817</v>
      </c>
      <c r="EA299" s="65">
        <f>Coeff_Summary!$B$9+Coeff_Summary!$D$9*(DW299-273)+Coeff_Summary!$E$9*CN299*100+Coeff_Summary!$F$9*(DW299-273)^2+Coeff_Summary!$G$9*(DW299-273)*CN299*100+Coeff_Summary!$H$9*(CN299*100)^2</f>
        <v>0.95774049251054238</v>
      </c>
      <c r="EB299" s="30">
        <f>EA299*(8314.4/'Config sheet'!$C$28)*(DW299/(CM299*10^5))</f>
        <v>4.9027438618702492E-2</v>
      </c>
      <c r="EC299" s="30">
        <f t="shared" si="324"/>
        <v>1.2129336851730443</v>
      </c>
      <c r="ED299" s="30">
        <f t="shared" si="325"/>
        <v>1.0164186735447975</v>
      </c>
      <c r="EE299" s="30">
        <f>('Config sheet'!$N$132*(CN299-CM299) - 'Config sheet'!$N$133*GERC_A_PARA!CN299)*10^5</f>
        <v>103321.80515975271</v>
      </c>
      <c r="EF299" s="30">
        <f>('Config sheet'!$N$132*(CN299-CM299) + 'Config sheet'!$N$133*CM299)*10^5</f>
        <v>144357.39650362686</v>
      </c>
      <c r="EG299" s="30">
        <f>'Config sheet'!$N$148</f>
        <v>386976</v>
      </c>
      <c r="EH299" s="30">
        <f t="shared" si="326"/>
        <v>2388.9194583749631</v>
      </c>
      <c r="EI299" s="30">
        <f>'Config sheet'!$E$127+'Config sheet'!$P$127</f>
        <v>3308.2</v>
      </c>
      <c r="EJ299" s="30"/>
      <c r="EK299" s="63">
        <f t="shared" si="327"/>
        <v>52610.548806103405</v>
      </c>
      <c r="EL299" s="63">
        <f t="shared" si="348"/>
        <v>51962.348124908305</v>
      </c>
      <c r="EM299" s="63">
        <f t="shared" si="349"/>
        <v>39568.752814335756</v>
      </c>
      <c r="EN299" s="63">
        <f t="shared" si="350"/>
        <v>38929.580736979449</v>
      </c>
      <c r="EO299" s="30">
        <f>BL299*(('Config sheet'!$D$8+273)/(C299+273))*(GERC_A_PARA!AI299/'Config sheet'!$D$7)*(1/GERC_A_PARA!BG299)*24*10^-3</f>
        <v>1825.9415565782833</v>
      </c>
      <c r="EP299" s="30">
        <f>BN299*(('Config sheet'!$D$8+273)/(D299+273))*(GERC_A_PARA!AJ299/'Config sheet'!$D$7)*(1/GERC_A_PARA!BH299)*24*10^-3</f>
        <v>1803.4446127589258</v>
      </c>
      <c r="EQ299" s="30">
        <f t="shared" si="341"/>
        <v>1814.6930846686046</v>
      </c>
      <c r="ER299" s="30">
        <f>DP299*(('Config sheet'!$D$8+273)/(F299+273))*(CM299/'Config sheet'!$D$7)*(1/DK299)*24*10^-3</f>
        <v>1373.3031064159461</v>
      </c>
      <c r="ES299" s="30">
        <f>DR299*(('Config sheet'!$D$8+273)/(G299+273))*(CN299/'Config sheet'!$D$7)*(1/DL299)*24*10^-3</f>
        <v>1351.1195161601088</v>
      </c>
      <c r="ET299" s="30">
        <f t="shared" si="342"/>
        <v>1362.2113112880274</v>
      </c>
      <c r="EU299">
        <f t="shared" si="343"/>
        <v>1.012474430132313</v>
      </c>
      <c r="EV299">
        <f t="shared" si="344"/>
        <v>1.0164186735447973</v>
      </c>
      <c r="EW299" s="30">
        <f t="shared" si="345"/>
        <v>0.78674471848977623</v>
      </c>
      <c r="EX299" s="30">
        <f>'Config sheet'!$C$123/('Config sheet'!$F$17*10^-3)</f>
        <v>1.2841244171864261</v>
      </c>
      <c r="EY299" s="30">
        <f t="shared" si="346"/>
        <v>0.70563153481903285</v>
      </c>
      <c r="EZ299" s="30">
        <f>'Config sheet'!$N$123/('Config sheet'!$Q$17*10^-3)</f>
        <v>1.4616189626248377</v>
      </c>
      <c r="FA299" s="1" t="s">
        <v>706</v>
      </c>
      <c r="FB299" s="30">
        <f t="shared" si="347"/>
        <v>-3.0099414780037819</v>
      </c>
      <c r="FC299" s="30"/>
    </row>
    <row r="300" spans="1:159" x14ac:dyDescent="0.25">
      <c r="A300" s="1">
        <v>43494</v>
      </c>
      <c r="B300" s="2">
        <v>0.54305555555555551</v>
      </c>
      <c r="C300">
        <v>24.78</v>
      </c>
      <c r="D300">
        <v>77.58</v>
      </c>
      <c r="E300">
        <v>23.38</v>
      </c>
      <c r="F300">
        <v>23.27</v>
      </c>
      <c r="G300">
        <v>76.25</v>
      </c>
      <c r="H300">
        <v>66.27</v>
      </c>
      <c r="I300">
        <v>71.34</v>
      </c>
      <c r="J300">
        <v>71.66</v>
      </c>
      <c r="K300">
        <v>71.78</v>
      </c>
      <c r="L300">
        <v>69.430000000000007</v>
      </c>
      <c r="M300">
        <v>21.92</v>
      </c>
      <c r="N300">
        <v>34.520000000000003</v>
      </c>
      <c r="O300">
        <v>34.020000000000003</v>
      </c>
      <c r="P300">
        <v>33.97</v>
      </c>
      <c r="Q300">
        <v>61.76</v>
      </c>
      <c r="R300">
        <v>3.72</v>
      </c>
      <c r="S300">
        <v>59.97</v>
      </c>
      <c r="T300">
        <v>75.02</v>
      </c>
      <c r="U300">
        <v>71.81</v>
      </c>
      <c r="V300">
        <v>71.81</v>
      </c>
      <c r="W300">
        <v>2.72</v>
      </c>
      <c r="X300">
        <v>2.41</v>
      </c>
      <c r="Y300">
        <v>3.42</v>
      </c>
      <c r="Z300">
        <v>3.58</v>
      </c>
      <c r="AA300">
        <v>4.68</v>
      </c>
      <c r="AB300">
        <v>4.2</v>
      </c>
      <c r="AC300">
        <v>3.74</v>
      </c>
      <c r="AD300">
        <v>1.71</v>
      </c>
      <c r="AE300">
        <v>1.61</v>
      </c>
      <c r="AF300">
        <v>2.31</v>
      </c>
      <c r="AH300" s="4" t="str">
        <f t="shared" si="351"/>
        <v>ON</v>
      </c>
      <c r="AI300" s="31">
        <f>M300+'Config sheet'!$D$9-'Config sheet'!$C$139</f>
        <v>22.878900000000002</v>
      </c>
      <c r="AJ300" s="31">
        <f>N300+'Config sheet'!$D$9+'Config sheet'!$C$140</f>
        <v>35.878900000000002</v>
      </c>
      <c r="AK300" s="25">
        <f t="shared" si="282"/>
        <v>1.5682091359287378</v>
      </c>
      <c r="AL300" s="46">
        <f>'Config sheet'!$C$47</f>
        <v>3546.9708798579968</v>
      </c>
      <c r="AM300" s="4">
        <f>'Config sheet'!$C$42</f>
        <v>1817.9423322060413</v>
      </c>
      <c r="AN300" s="25">
        <f>'Config sheet'!$C$46</f>
        <v>1729.0285476519553</v>
      </c>
      <c r="AO300" s="25">
        <f t="shared" si="283"/>
        <v>1.5693539683974063</v>
      </c>
      <c r="AP300" s="25">
        <f>'Config sheet'!$C$50/100*GERC_A_PARA!AM300</f>
        <v>351.771841281869</v>
      </c>
      <c r="AQ300" s="25">
        <f t="shared" si="284"/>
        <v>351.771841281869</v>
      </c>
      <c r="AR300" s="25">
        <f t="shared" si="285"/>
        <v>468.56887885313341</v>
      </c>
      <c r="AS300" s="27">
        <f t="shared" si="286"/>
        <v>2169.7141734879106</v>
      </c>
      <c r="AT300" s="25">
        <f t="shared" si="287"/>
        <v>1628.884000429827</v>
      </c>
      <c r="AU300" s="25">
        <f>'Config sheet'!$C$51/100*GERC_A_PARA!AN300</f>
        <v>266.0974934836359</v>
      </c>
      <c r="AV300" s="25">
        <f t="shared" si="288"/>
        <v>266.0974934836359</v>
      </c>
      <c r="AW300" s="25">
        <f t="shared" si="289"/>
        <v>354.44850768299045</v>
      </c>
      <c r="AX300" s="27">
        <f t="shared" si="290"/>
        <v>1995.1260411355911</v>
      </c>
      <c r="AY300" s="25">
        <f t="shared" si="291"/>
        <v>1497.8142867649813</v>
      </c>
      <c r="AZ300" s="31">
        <f t="shared" si="328"/>
        <v>93.575316691727338</v>
      </c>
      <c r="BA300" s="31">
        <f t="shared" si="329"/>
        <v>94.890135601327302</v>
      </c>
      <c r="BB300" s="31">
        <f t="shared" si="330"/>
        <v>70.250421948104616</v>
      </c>
      <c r="BC300" s="31">
        <f t="shared" si="331"/>
        <v>71.237504722176737</v>
      </c>
      <c r="BD300" s="25">
        <f t="shared" si="292"/>
        <v>94.232726146527312</v>
      </c>
      <c r="BE300">
        <f>'Config sheet'!$D$59</f>
        <v>82.44</v>
      </c>
      <c r="BF300" s="30">
        <f t="shared" si="332"/>
        <v>82.48834474083398</v>
      </c>
      <c r="BG300" s="19">
        <f>Coeff_Summary!$B$10+Coeff_Summary!$D$10*(C300)+Coeff_Summary!$E$10*AI300*100+Coeff_Summary!$F$10*(C300)^2+Coeff_Summary!$G$10*(C300)*AI300*100+Coeff_Summary!$H$10*(AI300*100)^2</f>
        <v>0.96096550653440727</v>
      </c>
      <c r="BH300" s="19">
        <f>Coeff_Summary!$B$8+Coeff_Summary!$D$8*(D300)+Coeff_Summary!$E$8*AJ300*100+Coeff_Summary!$F$8*(D300)^2+Coeff_Summary!$G$8*(D300)*AJ300*100+Coeff_Summary!$H$8*(AJ300*100)^2</f>
        <v>0.97285944409274827</v>
      </c>
      <c r="BI300" s="30">
        <f t="shared" si="333"/>
        <v>0.96691247531357782</v>
      </c>
      <c r="BJ300" s="30">
        <f>BG300*8314.4*(GERC_A_PARA!C300+273)/('Config sheet'!$C$28*AI300*10^5)</f>
        <v>6.3502565227188501E-2</v>
      </c>
      <c r="BK300">
        <f>BH300*(8314.4/'Config sheet'!$C$28)*(BT300/(AJ300*10^5))</f>
        <v>4.8263765348445252E-2</v>
      </c>
      <c r="BL300" s="30">
        <f t="shared" si="334"/>
        <v>3342.4073557136562</v>
      </c>
      <c r="BM300" s="30">
        <f t="shared" si="293"/>
        <v>52634.210031606897</v>
      </c>
      <c r="BN300" s="30">
        <f t="shared" si="294"/>
        <v>2509.2677787548582</v>
      </c>
      <c r="BO300" s="30">
        <f t="shared" si="295"/>
        <v>51990.717272863803</v>
      </c>
      <c r="BP300" s="19">
        <f>(Coeff_Summary!$B$4+Coeff_Summary!$D$4*(C300)+Coeff_Summary!$E$4*AI300*100+Coeff_Summary!$F$4*(C300)^2+Coeff_Summary!$G$4*(C300)*AI300*100+Coeff_Summary!$H$4*(AI300*100)^2+Coeff_Summary!$B$2+Coeff_Summary!$D$2*(D300)+Coeff_Summary!$E$2*AJ300*100+Coeff_Summary!$F$2*(D300)^2+Coeff_Summary!$G$2*(D300)*AJ300*100+Coeff_Summary!$H$2*(AJ300*100)^2)/2</f>
        <v>1.3613523760702799</v>
      </c>
      <c r="BQ300" s="30">
        <f t="shared" si="335"/>
        <v>3.7673818306524947</v>
      </c>
      <c r="BR300" s="30">
        <f>BI300*(8314.4/'Config sheet'!$C$28)*(273+C300)*BQ300*((AK300^(1/BQ300))-1)</f>
        <v>69862.897874907954</v>
      </c>
      <c r="BS300" s="30">
        <f t="shared" si="296"/>
        <v>335.55432467299187</v>
      </c>
      <c r="BT300" s="30">
        <f t="shared" si="297"/>
        <v>350.58</v>
      </c>
      <c r="BU300" s="52">
        <f t="shared" si="298"/>
        <v>71.542281577636118</v>
      </c>
      <c r="BV300" s="30">
        <f t="shared" si="299"/>
        <v>1427.7409569232673</v>
      </c>
      <c r="BW300" s="65">
        <f>Coeff_Summary!$B$8+Coeff_Summary!$D$8*(BS300-273)+Coeff_Summary!$E$8*AJ300*100+Coeff_Summary!$F$8*(BS300-273)^2+Coeff_Summary!$G$8*(BS300-273)*AJ300*100+Coeff_Summary!$H$8*(AJ300*100)^2</f>
        <v>0.96588649760959344</v>
      </c>
      <c r="BX300" s="30">
        <f>BW300*(8314.4/'Config sheet'!$C$28)*(BS300/(AI300*10^5))</f>
        <v>7.1924504720264987E-2</v>
      </c>
      <c r="BY300" s="30">
        <f t="shared" si="300"/>
        <v>1.1326236107619578</v>
      </c>
      <c r="BZ300" s="30">
        <f t="shared" si="301"/>
        <v>1.012377070225168</v>
      </c>
      <c r="CA300" s="30">
        <f>('Config sheet'!$C$132*(AJ300-AI300) - 'Config sheet'!$C$133*GERC_A_PARA!AJ300)*10^5</f>
        <v>96296.638488849072</v>
      </c>
      <c r="CB300" s="30">
        <f>('Config sheet'!$C$132*(AJ300-AI300) + 'Config sheet'!$C$133*AI300)*10^5</f>
        <v>120905.8976176016</v>
      </c>
      <c r="CC300" s="30">
        <f>'Config sheet'!$C$148</f>
        <v>386976</v>
      </c>
      <c r="CD300" s="30">
        <f t="shared" si="336"/>
        <v>15.025675327008116</v>
      </c>
      <c r="CE300" s="30"/>
      <c r="CF300" s="30"/>
      <c r="CG300" s="30"/>
      <c r="CH300" s="30"/>
      <c r="CI300" s="30"/>
      <c r="CJ300" s="30"/>
      <c r="CK300" s="30"/>
      <c r="CL300" s="30"/>
      <c r="CM300" s="46">
        <f>P300+'Config sheet'!$O$9-'Config sheet'!$C$139</f>
        <v>34.928899999999999</v>
      </c>
      <c r="CN300" s="46">
        <f>Q300+'Config sheet'!$O$9+'Config sheet'!C$140</f>
        <v>63.118899999999996</v>
      </c>
      <c r="CO300" s="27">
        <f t="shared" si="302"/>
        <v>1.8070680725702783</v>
      </c>
      <c r="CP300" s="46">
        <f>'Config sheet'!$N$47</f>
        <v>1852.7346826837274</v>
      </c>
      <c r="CQ300" s="27">
        <f>'Config sheet'!$N$42</f>
        <v>970.82423361890676</v>
      </c>
      <c r="CR300" s="27">
        <f>'Config sheet'!$N$46</f>
        <v>881.91044906482068</v>
      </c>
      <c r="CS300" s="27">
        <f t="shared" si="303"/>
        <v>1.3851148828192505</v>
      </c>
      <c r="CT300" s="27">
        <f>'Config sheet'!$N$50/100*GERC_A_PARA!CQ300</f>
        <v>274.64617569078871</v>
      </c>
      <c r="CU300" s="27">
        <f t="shared" si="304"/>
        <v>274.64617569078871</v>
      </c>
      <c r="CV300" s="27">
        <f t="shared" si="305"/>
        <v>421.01670846806314</v>
      </c>
      <c r="CW300" s="27">
        <f t="shared" si="306"/>
        <v>1245.4704093096955</v>
      </c>
      <c r="CX300" s="27">
        <f t="shared" si="307"/>
        <v>812.47056939284607</v>
      </c>
      <c r="CY300" s="27">
        <f>'Config sheet'!$N$51/100*GERC_A_PARA!CR300</f>
        <v>198.78261521921058</v>
      </c>
      <c r="CZ300" s="27">
        <f t="shared" si="308"/>
        <v>198.78261521921058</v>
      </c>
      <c r="DA300" s="27">
        <f t="shared" si="309"/>
        <v>304.72225637137262</v>
      </c>
      <c r="DB300" s="27">
        <f t="shared" si="310"/>
        <v>1080.6930642840312</v>
      </c>
      <c r="DC300" s="27">
        <f t="shared" si="311"/>
        <v>704.97966287645249</v>
      </c>
      <c r="DD300" s="50">
        <f t="shared" si="312"/>
        <v>84.923065606669681</v>
      </c>
      <c r="DE300" s="50">
        <f t="shared" si="313"/>
        <v>87.98748316628965</v>
      </c>
      <c r="DF300" s="50">
        <f t="shared" si="314"/>
        <v>55.398740068243725</v>
      </c>
      <c r="DG300" s="50">
        <f t="shared" si="315"/>
        <v>57.397783209623405</v>
      </c>
      <c r="DH300" s="27">
        <f t="shared" si="316"/>
        <v>86.455274386479658</v>
      </c>
      <c r="DI300">
        <f>'Config sheet'!$N$59</f>
        <v>71.978923438716066</v>
      </c>
      <c r="DJ300" s="21">
        <f t="shared" si="337"/>
        <v>71.426768012706617</v>
      </c>
      <c r="DK300" s="19">
        <f>Coeff_Summary!$B$11+Coeff_Summary!$D$11*(F300)+Coeff_Summary!$E$11*CM300*100+Coeff_Summary!$F$11*(F300)^2+Coeff_Summary!$G$11*(F300)*CM300*100+Coeff_Summary!$H$11*(CM300*100)^2</f>
        <v>0.94128501545620225</v>
      </c>
      <c r="DL300" s="19">
        <f>Coeff_Summary!$B$9+Coeff_Summary!$D$9*(G300)+Coeff_Summary!$E$9*CN300*100+Coeff_Summary!$F$9*(G300)^2+Coeff_Summary!$G$9*(G300)*CN300*100+Coeff_Summary!$H$9*(CN300*100)^2</f>
        <v>0.95662430669477561</v>
      </c>
      <c r="DM300" s="30">
        <f t="shared" si="338"/>
        <v>0.94895466107548887</v>
      </c>
      <c r="DN300">
        <f>DK300*8314.4*(GERC_A_PARA!F300+273)/('Config sheet'!$N$28*GERC_A_PARA!CM300*10^5)</f>
        <v>4.053657002773501E-2</v>
      </c>
      <c r="DO300">
        <f>DL300*(8314.4/'Config sheet'!$N$28)*((GERC_A_PARA!G300+273)/(GERC_A_PARA!CN300*10^5))</f>
        <v>2.6874567847034739E-2</v>
      </c>
      <c r="DP300" s="30">
        <f t="shared" si="339"/>
        <v>1601.7868535676898</v>
      </c>
      <c r="DQ300" s="30">
        <f t="shared" si="317"/>
        <v>39514.612422110498</v>
      </c>
      <c r="DR300" s="30">
        <f t="shared" si="318"/>
        <v>1044.910153815234</v>
      </c>
      <c r="DS300" s="30">
        <f t="shared" si="319"/>
        <v>38881.003027199426</v>
      </c>
      <c r="DT300" s="19">
        <f>(Coeff_Summary!$B$5+Coeff_Summary!$D$5*(F300)+Coeff_Summary!$E$5*CM300*100+Coeff_Summary!$F$5*(F300)^2+Coeff_Summary!$G$5*(F300)*CM300*100+Coeff_Summary!$H$5*(CM300*100)^2+Coeff_Summary!$B$3+Coeff_Summary!$D$3*(G300)+Coeff_Summary!$E$3*CN300*100+Coeff_Summary!$F$3*(G300)^2+Coeff_Summary!$G$3*(G300)*CN300*100+Coeff_Summary!$H$3*(CN300*100)^2)/2</f>
        <v>1.4111354368079414</v>
      </c>
      <c r="DU300" s="30">
        <f t="shared" si="340"/>
        <v>3.4322885124279421</v>
      </c>
      <c r="DV300" s="30">
        <f>DM300*(8314.4/'Config sheet'!$N$28)*(273+F300)*DU300*((CO300^(1/DU300))-1)</f>
        <v>92179.530636021693</v>
      </c>
      <c r="DW300" s="30">
        <f t="shared" si="320"/>
        <v>352.01195004084184</v>
      </c>
      <c r="DX300" s="30">
        <f t="shared" si="321"/>
        <v>349.25</v>
      </c>
      <c r="DY300" s="30">
        <f t="shared" si="322"/>
        <v>105.2131937350733</v>
      </c>
      <c r="DZ300" s="30">
        <f t="shared" si="323"/>
        <v>961.65548810090661</v>
      </c>
      <c r="EA300" s="65">
        <f>Coeff_Summary!$B$9+Coeff_Summary!$D$9*(DW300-273)+Coeff_Summary!$E$9*CN300*100+Coeff_Summary!$F$9*(DW300-273)^2+Coeff_Summary!$G$9*(DW300-273)*CN300*100+Coeff_Summary!$H$9*(CN300*100)^2</f>
        <v>0.95857444756580568</v>
      </c>
      <c r="EB300" s="30">
        <f>EA300*(8314.4/'Config sheet'!$C$28)*(DW300/(CM300*10^5))</f>
        <v>4.9048014424811034E-2</v>
      </c>
      <c r="EC300" s="30">
        <f t="shared" si="324"/>
        <v>1.2099695260662784</v>
      </c>
      <c r="ED300" s="30">
        <f t="shared" si="325"/>
        <v>1.0162961175273135</v>
      </c>
      <c r="EE300" s="30">
        <f>('Config sheet'!$N$132*(CN300-CM300) - 'Config sheet'!$N$133*GERC_A_PARA!CN300)*10^5</f>
        <v>102478.0580340118</v>
      </c>
      <c r="EF300" s="30">
        <f>('Config sheet'!$N$132*(CN300-CM300) + 'Config sheet'!$N$133*CM300)*10^5</f>
        <v>143542.96715593434</v>
      </c>
      <c r="EG300" s="30">
        <f>'Config sheet'!$N$148</f>
        <v>386976</v>
      </c>
      <c r="EH300" s="30">
        <f t="shared" si="326"/>
        <v>2389.3964450241738</v>
      </c>
      <c r="EI300" s="30">
        <f>'Config sheet'!$E$127+'Config sheet'!$P$127</f>
        <v>3308.2</v>
      </c>
      <c r="EJ300" s="30"/>
      <c r="EK300" s="63">
        <f t="shared" si="327"/>
        <v>52634.210031606897</v>
      </c>
      <c r="EL300" s="63">
        <f t="shared" si="348"/>
        <v>51990.717272863803</v>
      </c>
      <c r="EM300" s="63">
        <f t="shared" si="349"/>
        <v>39514.612422110498</v>
      </c>
      <c r="EN300" s="63">
        <f t="shared" si="350"/>
        <v>38881.003027199426</v>
      </c>
      <c r="EO300" s="30">
        <f>BL300*(('Config sheet'!$D$8+273)/(C300+273))*(GERC_A_PARA!AI300/'Config sheet'!$D$7)*(1/GERC_A_PARA!BG300)*24*10^-3</f>
        <v>1826.7627609927365</v>
      </c>
      <c r="EP300" s="30">
        <f>BN300*(('Config sheet'!$D$8+273)/(D300+273))*(GERC_A_PARA!AJ300/'Config sheet'!$D$7)*(1/GERC_A_PARA!BH300)*24*10^-3</f>
        <v>1804.4292138960016</v>
      </c>
      <c r="EQ300" s="30">
        <f t="shared" si="341"/>
        <v>1815.595987444369</v>
      </c>
      <c r="ER300" s="30">
        <f>DP300*(('Config sheet'!$D$8+273)/(F300+273))*(CM300/'Config sheet'!$D$7)*(1/DK300)*24*10^-3</f>
        <v>1371.4240689548874</v>
      </c>
      <c r="ES300" s="30">
        <f>DR300*(('Config sheet'!$D$8+273)/(G300+273))*(CN300/'Config sheet'!$D$7)*(1/DL300)*24*10^-3</f>
        <v>1349.4335413694321</v>
      </c>
      <c r="ET300" s="30">
        <f t="shared" si="342"/>
        <v>1360.4288051621597</v>
      </c>
      <c r="EU300">
        <f t="shared" si="343"/>
        <v>1.0123770702251678</v>
      </c>
      <c r="EV300">
        <f t="shared" si="344"/>
        <v>1.0162961175273135</v>
      </c>
      <c r="EW300" s="30">
        <f t="shared" si="345"/>
        <v>0.78637591556530917</v>
      </c>
      <c r="EX300" s="30">
        <f>'Config sheet'!$C$123/('Config sheet'!$F$17*10^-3)</f>
        <v>1.2841244171864261</v>
      </c>
      <c r="EY300" s="30">
        <f t="shared" si="346"/>
        <v>0.70687674684033142</v>
      </c>
      <c r="EZ300" s="30">
        <f>'Config sheet'!$N$123/('Config sheet'!$Q$17*10^-3)</f>
        <v>1.4616189626248377</v>
      </c>
      <c r="FA300" s="1" t="s">
        <v>707</v>
      </c>
      <c r="FB300" s="30">
        <f t="shared" si="347"/>
        <v>-2.7619500408418389</v>
      </c>
      <c r="FC300" s="30"/>
    </row>
    <row r="301" spans="1:159" x14ac:dyDescent="0.25">
      <c r="A301" s="1">
        <v>43494</v>
      </c>
      <c r="B301" s="29">
        <v>0.58472222222222225</v>
      </c>
      <c r="C301">
        <v>26.35</v>
      </c>
      <c r="D301">
        <v>78.989999999999995</v>
      </c>
      <c r="E301">
        <v>23.42</v>
      </c>
      <c r="F301">
        <v>23.34</v>
      </c>
      <c r="G301">
        <v>77.180000000000007</v>
      </c>
      <c r="H301">
        <v>66.3</v>
      </c>
      <c r="I301">
        <v>71.34</v>
      </c>
      <c r="J301">
        <v>71.66</v>
      </c>
      <c r="K301">
        <v>71.84</v>
      </c>
      <c r="L301">
        <v>69.62</v>
      </c>
      <c r="M301">
        <v>21.75</v>
      </c>
      <c r="N301">
        <v>34.22</v>
      </c>
      <c r="O301">
        <v>33.729999999999997</v>
      </c>
      <c r="P301">
        <v>33.67</v>
      </c>
      <c r="Q301">
        <v>61.81</v>
      </c>
      <c r="R301">
        <v>3.73</v>
      </c>
      <c r="S301">
        <v>59.24</v>
      </c>
      <c r="T301">
        <v>74.959999999999994</v>
      </c>
      <c r="U301">
        <v>71.94</v>
      </c>
      <c r="V301">
        <v>71.94</v>
      </c>
      <c r="W301">
        <v>2.92</v>
      </c>
      <c r="X301">
        <v>2.42</v>
      </c>
      <c r="Y301">
        <v>3.42</v>
      </c>
      <c r="Z301">
        <v>3.57</v>
      </c>
      <c r="AA301">
        <v>4.71</v>
      </c>
      <c r="AB301">
        <v>4.25</v>
      </c>
      <c r="AC301">
        <v>3.74</v>
      </c>
      <c r="AD301">
        <v>1.84</v>
      </c>
      <c r="AE301">
        <v>1.43</v>
      </c>
      <c r="AF301">
        <v>2.09</v>
      </c>
      <c r="AH301" s="4" t="str">
        <f t="shared" si="351"/>
        <v>ON</v>
      </c>
      <c r="AI301" s="31">
        <f>M301+'Config sheet'!$D$9-'Config sheet'!$C$139</f>
        <v>22.7089</v>
      </c>
      <c r="AJ301" s="31">
        <f>N301+'Config sheet'!$D$9+'Config sheet'!$C$140</f>
        <v>35.578899999999997</v>
      </c>
      <c r="AK301" s="25">
        <f t="shared" si="282"/>
        <v>1.5667381511213665</v>
      </c>
      <c r="AL301" s="46">
        <f>'Config sheet'!$C$47</f>
        <v>3546.9708798579968</v>
      </c>
      <c r="AM301" s="4">
        <f>'Config sheet'!$C$42</f>
        <v>1817.9423322060413</v>
      </c>
      <c r="AN301" s="25">
        <f>'Config sheet'!$C$46</f>
        <v>1729.0285476519553</v>
      </c>
      <c r="AO301" s="25">
        <f t="shared" si="283"/>
        <v>1.5644098197003562</v>
      </c>
      <c r="AP301" s="25">
        <f>'Config sheet'!$C$50/100*GERC_A_PARA!AM301</f>
        <v>351.771841281869</v>
      </c>
      <c r="AQ301" s="25">
        <f t="shared" si="284"/>
        <v>351.771841281869</v>
      </c>
      <c r="AR301" s="25">
        <f t="shared" si="285"/>
        <v>468.71238367910178</v>
      </c>
      <c r="AS301" s="27">
        <f t="shared" si="286"/>
        <v>2169.7141734879106</v>
      </c>
      <c r="AT301" s="25">
        <f t="shared" si="287"/>
        <v>1628.3852879503966</v>
      </c>
      <c r="AU301" s="25">
        <f>'Config sheet'!$C$51/100*GERC_A_PARA!AN301</f>
        <v>266.0974934836359</v>
      </c>
      <c r="AV301" s="25">
        <f t="shared" si="288"/>
        <v>266.0974934836359</v>
      </c>
      <c r="AW301" s="25">
        <f t="shared" si="289"/>
        <v>354.55706177974201</v>
      </c>
      <c r="AX301" s="27">
        <f t="shared" si="290"/>
        <v>1995.1260411355911</v>
      </c>
      <c r="AY301" s="25">
        <f t="shared" si="291"/>
        <v>1497.3557036636173</v>
      </c>
      <c r="AZ301" s="31">
        <f t="shared" si="328"/>
        <v>93.567422886548471</v>
      </c>
      <c r="BA301" s="31">
        <f t="shared" si="329"/>
        <v>94.883857272557165</v>
      </c>
      <c r="BB301" s="31">
        <f t="shared" si="330"/>
        <v>70.222989148362004</v>
      </c>
      <c r="BC301" s="31">
        <f t="shared" si="331"/>
        <v>71.210982135144448</v>
      </c>
      <c r="BD301" s="25">
        <f t="shared" si="292"/>
        <v>94.225640079552818</v>
      </c>
      <c r="BE301">
        <f>'Config sheet'!$D$59</f>
        <v>82.44</v>
      </c>
      <c r="BF301" s="30">
        <f t="shared" si="332"/>
        <v>82.471312860653015</v>
      </c>
      <c r="BG301" s="19">
        <f>Coeff_Summary!$B$10+Coeff_Summary!$D$10*(C301)+Coeff_Summary!$E$10*AI301*100+Coeff_Summary!$F$10*(C301)^2+Coeff_Summary!$G$10*(C301)*AI301*100+Coeff_Summary!$H$10*(AI301*100)^2</f>
        <v>0.96206850578727188</v>
      </c>
      <c r="BH301" s="19">
        <f>Coeff_Summary!$B$8+Coeff_Summary!$D$8*(D301)+Coeff_Summary!$E$8*AJ301*100+Coeff_Summary!$F$8*(D301)^2+Coeff_Summary!$G$8*(D301)*AJ301*100+Coeff_Summary!$H$8*(AJ301*100)^2</f>
        <v>0.97364260867857688</v>
      </c>
      <c r="BI301" s="30">
        <f t="shared" si="333"/>
        <v>0.96785555723292438</v>
      </c>
      <c r="BJ301" s="30">
        <f>BG301*8314.4*(GERC_A_PARA!C301+273)/('Config sheet'!$C$28*AI301*10^5)</f>
        <v>6.4389084033087518E-2</v>
      </c>
      <c r="BK301">
        <f>BH301*(8314.4/'Config sheet'!$C$28)*(BT301/(AJ301*10^5))</f>
        <v>4.89058109277523E-2</v>
      </c>
      <c r="BL301" s="30">
        <f t="shared" si="334"/>
        <v>3342.1560149815441</v>
      </c>
      <c r="BM301" s="30">
        <f t="shared" si="293"/>
        <v>51905.630669697297</v>
      </c>
      <c r="BN301" s="30">
        <f t="shared" si="294"/>
        <v>2508.3108878263474</v>
      </c>
      <c r="BO301" s="30">
        <f t="shared" si="295"/>
        <v>51288.60640981562</v>
      </c>
      <c r="BP301" s="19">
        <f>(Coeff_Summary!$B$4+Coeff_Summary!$D$4*(C301)+Coeff_Summary!$E$4*AI301*100+Coeff_Summary!$F$4*(C301)^2+Coeff_Summary!$G$4*(C301)*AI301*100+Coeff_Summary!$H$4*(AI301*100)^2+Coeff_Summary!$B$2+Coeff_Summary!$D$2*(D301)+Coeff_Summary!$E$2*AJ301*100+Coeff_Summary!$F$2*(D301)^2+Coeff_Summary!$G$2*(D301)*AJ301*100+Coeff_Summary!$H$2*(AJ301*100)^2)/2</f>
        <v>1.3590766662183194</v>
      </c>
      <c r="BQ301" s="30">
        <f t="shared" si="335"/>
        <v>3.784920586825316</v>
      </c>
      <c r="BR301" s="30">
        <f>BI301*(8314.4/'Config sheet'!$C$28)*(273+C301)*BQ301*((AK301^(1/BQ301))-1)</f>
        <v>70124.452681265961</v>
      </c>
      <c r="BS301" s="30">
        <f t="shared" si="296"/>
        <v>337.0532753845236</v>
      </c>
      <c r="BT301" s="30">
        <f t="shared" si="297"/>
        <v>351.99</v>
      </c>
      <c r="BU301" s="52">
        <f t="shared" si="298"/>
        <v>71.624763268471895</v>
      </c>
      <c r="BV301" s="30">
        <f t="shared" si="299"/>
        <v>1411.6214745392947</v>
      </c>
      <c r="BW301" s="65">
        <f>Coeff_Summary!$B$8+Coeff_Summary!$D$8*(BS301-273)+Coeff_Summary!$E$8*AJ301*100+Coeff_Summary!$F$8*(BS301-273)^2+Coeff_Summary!$G$8*(BS301-273)*AJ301*100+Coeff_Summary!$H$8*(AJ301*100)^2</f>
        <v>0.96687492751230153</v>
      </c>
      <c r="BX301" s="30">
        <f>BW301*(8314.4/'Config sheet'!$C$28)*(BS301/(AI301*10^5))</f>
        <v>7.286111903915693E-2</v>
      </c>
      <c r="BY301" s="30">
        <f t="shared" si="300"/>
        <v>1.1315756410157334</v>
      </c>
      <c r="BZ301" s="30">
        <f t="shared" si="301"/>
        <v>1.0120304352774068</v>
      </c>
      <c r="CA301" s="30">
        <f>('Config sheet'!$C$132*(AJ301-AI301) - 'Config sheet'!$C$133*GERC_A_PARA!AJ301)*10^5</f>
        <v>95309.049777479304</v>
      </c>
      <c r="CB301" s="30">
        <f>('Config sheet'!$C$132*(AJ301-AI301) + 'Config sheet'!$C$133*AI301)*10^5</f>
        <v>119721.46096790681</v>
      </c>
      <c r="CC301" s="30">
        <f>'Config sheet'!$C$148</f>
        <v>386976</v>
      </c>
      <c r="CD301" s="30">
        <f t="shared" si="336"/>
        <v>14.936724615476408</v>
      </c>
      <c r="CE301" s="30"/>
      <c r="CF301" s="30"/>
      <c r="CG301" s="30"/>
      <c r="CH301" s="30"/>
      <c r="CI301" s="30"/>
      <c r="CJ301" s="30"/>
      <c r="CK301" s="30"/>
      <c r="CL301" s="30"/>
      <c r="CM301" s="46">
        <f>P301+'Config sheet'!$O$9-'Config sheet'!$C$139</f>
        <v>34.628900000000002</v>
      </c>
      <c r="CN301" s="46">
        <f>Q301+'Config sheet'!$O$9+'Config sheet'!C$140</f>
        <v>63.168900000000001</v>
      </c>
      <c r="CO301" s="27">
        <f t="shared" si="302"/>
        <v>1.8241670974244055</v>
      </c>
      <c r="CP301" s="46">
        <f>'Config sheet'!$N$47</f>
        <v>1852.7346826837274</v>
      </c>
      <c r="CQ301" s="27">
        <f>'Config sheet'!$N$42</f>
        <v>970.82423361890676</v>
      </c>
      <c r="CR301" s="27">
        <f>'Config sheet'!$N$46</f>
        <v>881.91044906482068</v>
      </c>
      <c r="CS301" s="27">
        <f t="shared" si="303"/>
        <v>1.3844913793894709</v>
      </c>
      <c r="CT301" s="27">
        <f>'Config sheet'!$N$50/100*GERC_A_PARA!CQ301</f>
        <v>274.64617569078871</v>
      </c>
      <c r="CU301" s="27">
        <f t="shared" si="304"/>
        <v>274.64617569078871</v>
      </c>
      <c r="CV301" s="27">
        <f t="shared" si="305"/>
        <v>423.97193799155633</v>
      </c>
      <c r="CW301" s="27">
        <f t="shared" si="306"/>
        <v>1245.4704093096955</v>
      </c>
      <c r="CX301" s="27">
        <f t="shared" si="307"/>
        <v>806.80737143447823</v>
      </c>
      <c r="CY301" s="27">
        <f>'Config sheet'!$N$51/100*GERC_A_PARA!CR301</f>
        <v>198.78261521921058</v>
      </c>
      <c r="CZ301" s="27">
        <f t="shared" si="308"/>
        <v>198.78261521921058</v>
      </c>
      <c r="DA301" s="27">
        <f t="shared" si="309"/>
        <v>306.86118385425289</v>
      </c>
      <c r="DB301" s="27">
        <f t="shared" si="310"/>
        <v>1080.6930642840312</v>
      </c>
      <c r="DC301" s="27">
        <f t="shared" si="311"/>
        <v>700.06571332813064</v>
      </c>
      <c r="DD301" s="50">
        <f t="shared" si="312"/>
        <v>84.618661429151658</v>
      </c>
      <c r="DE301" s="50">
        <f t="shared" si="313"/>
        <v>87.744949756559862</v>
      </c>
      <c r="DF301" s="50">
        <f t="shared" si="314"/>
        <v>54.815400905266991</v>
      </c>
      <c r="DG301" s="50">
        <f t="shared" si="315"/>
        <v>56.840589499816176</v>
      </c>
      <c r="DH301" s="27">
        <f t="shared" si="316"/>
        <v>86.181805592855767</v>
      </c>
      <c r="DI301">
        <f>'Config sheet'!$N$59</f>
        <v>71.978923438716066</v>
      </c>
      <c r="DJ301" s="21">
        <f t="shared" si="337"/>
        <v>71.004900397698677</v>
      </c>
      <c r="DK301" s="19">
        <f>Coeff_Summary!$B$11+Coeff_Summary!$D$11*(F301)+Coeff_Summary!$E$11*CM301*100+Coeff_Summary!$F$11*(F301)^2+Coeff_Summary!$G$11*(F301)*CM301*100+Coeff_Summary!$H$11*(CM301*100)^2</f>
        <v>0.94180368992142194</v>
      </c>
      <c r="DL301" s="19">
        <f>Coeff_Summary!$B$9+Coeff_Summary!$D$9*(G301)+Coeff_Summary!$E$9*CN301*100+Coeff_Summary!$F$9*(G301)^2+Coeff_Summary!$G$9*(G301)*CN301*100+Coeff_Summary!$H$9*(CN301*100)^2</f>
        <v>0.95726419969722543</v>
      </c>
      <c r="DM301" s="30">
        <f t="shared" si="338"/>
        <v>0.94953394480932363</v>
      </c>
      <c r="DN301">
        <f>DK301*8314.4*(GERC_A_PARA!F301+273)/('Config sheet'!$N$28*GERC_A_PARA!CM301*10^5)</f>
        <v>4.091994606117929E-2</v>
      </c>
      <c r="DO301">
        <f>DL301*(8314.4/'Config sheet'!$N$28)*((GERC_A_PARA!G301+273)/(GERC_A_PARA!CN301*10^5))</f>
        <v>2.69428123223922E-2</v>
      </c>
      <c r="DP301" s="30">
        <f t="shared" si="339"/>
        <v>1596.7202023819032</v>
      </c>
      <c r="DQ301" s="30">
        <f t="shared" si="317"/>
        <v>39020.584240131975</v>
      </c>
      <c r="DR301" s="30">
        <f t="shared" si="318"/>
        <v>1034.3446297644955</v>
      </c>
      <c r="DS301" s="30">
        <f t="shared" si="319"/>
        <v>38390.373558177169</v>
      </c>
      <c r="DT301" s="19">
        <f>(Coeff_Summary!$B$5+Coeff_Summary!$D$5*(F301)+Coeff_Summary!$E$5*CM301*100+Coeff_Summary!$F$5*(F301)^2+Coeff_Summary!$G$5*(F301)*CM301*100+Coeff_Summary!$H$5*(CM301*100)^2+Coeff_Summary!$B$3+Coeff_Summary!$D$3*(G301)+Coeff_Summary!$E$3*CN301*100+Coeff_Summary!$F$3*(G301)^2+Coeff_Summary!$G$3*(G301)*CN301*100+Coeff_Summary!$H$3*(CN301*100)^2)/2</f>
        <v>1.4097691207853247</v>
      </c>
      <c r="DU301" s="30">
        <f t="shared" si="340"/>
        <v>3.4403986276064304</v>
      </c>
      <c r="DV301" s="30">
        <f>DM301*(8314.4/'Config sheet'!$N$28)*(273+F301)*DU301*((CO301^(1/DU301))-1)</f>
        <v>93838.466022303401</v>
      </c>
      <c r="DW301" s="30">
        <f t="shared" si="320"/>
        <v>352.91682272921048</v>
      </c>
      <c r="DX301" s="30">
        <f t="shared" si="321"/>
        <v>350.18</v>
      </c>
      <c r="DY301" s="30">
        <f t="shared" si="322"/>
        <v>105.08325172587384</v>
      </c>
      <c r="DZ301" s="30">
        <f t="shared" si="323"/>
        <v>967.91821623170256</v>
      </c>
      <c r="EA301" s="65">
        <f>Coeff_Summary!$B$9+Coeff_Summary!$D$9*(DW301-273)+Coeff_Summary!$E$9*CN301*100+Coeff_Summary!$F$9*(DW301-273)^2+Coeff_Summary!$G$9*(DW301-273)*CN301*100+Coeff_Summary!$H$9*(CN301*100)^2</f>
        <v>0.95917537707860856</v>
      </c>
      <c r="EB301" s="30">
        <f>EA301*(8314.4/'Config sheet'!$C$28)*(DW301/(CM301*10^5))</f>
        <v>4.9631199394086833E-2</v>
      </c>
      <c r="EC301" s="30">
        <f t="shared" si="324"/>
        <v>1.2128852594254003</v>
      </c>
      <c r="ED301" s="30">
        <f t="shared" si="325"/>
        <v>1.0164158517759609</v>
      </c>
      <c r="EE301" s="30">
        <f>('Config sheet'!$N$132*(CN301-CM301) - 'Config sheet'!$N$133*GERC_A_PARA!CN301)*10^5</f>
        <v>104057.67901357643</v>
      </c>
      <c r="EF301" s="30">
        <f>('Config sheet'!$N$132*(CN301-CM301) + 'Config sheet'!$N$133*CM301)*10^5</f>
        <v>145017.88178532611</v>
      </c>
      <c r="EG301" s="30">
        <f>'Config sheet'!$N$148</f>
        <v>386976</v>
      </c>
      <c r="EH301" s="30">
        <f t="shared" si="326"/>
        <v>2379.5396907709974</v>
      </c>
      <c r="EI301" s="30">
        <f>'Config sheet'!$E$127+'Config sheet'!$P$127</f>
        <v>3308.2</v>
      </c>
      <c r="EJ301" s="30"/>
      <c r="EK301" s="63">
        <f t="shared" si="327"/>
        <v>51905.630669697297</v>
      </c>
      <c r="EL301" s="63">
        <f t="shared" si="348"/>
        <v>51288.60640981562</v>
      </c>
      <c r="EM301" s="63">
        <f t="shared" si="349"/>
        <v>39020.584240131975</v>
      </c>
      <c r="EN301" s="63">
        <f t="shared" si="350"/>
        <v>38390.373558177169</v>
      </c>
      <c r="EO301" s="30">
        <f>BL301*(('Config sheet'!$D$8+273)/(C301+273))*(GERC_A_PARA!AI301/'Config sheet'!$D$7)*(1/GERC_A_PARA!BG301)*24*10^-3</f>
        <v>1801.4761337978944</v>
      </c>
      <c r="EP301" s="30">
        <f>BN301*(('Config sheet'!$D$8+273)/(D301+273))*(GERC_A_PARA!AJ301/'Config sheet'!$D$7)*(1/GERC_A_PARA!BH301)*24*10^-3</f>
        <v>1780.0612224711338</v>
      </c>
      <c r="EQ301" s="30">
        <f t="shared" si="341"/>
        <v>1790.7686781345142</v>
      </c>
      <c r="ER301" s="30">
        <f>DP301*(('Config sheet'!$D$8+273)/(F301+273))*(CM301/'Config sheet'!$D$7)*(1/DK301)*24*10^-3</f>
        <v>1354.2779526708707</v>
      </c>
      <c r="ES301" s="30">
        <f>DR301*(('Config sheet'!$D$8+273)/(G301+273))*(CN301/'Config sheet'!$D$7)*(1/DL301)*24*10^-3</f>
        <v>1332.4053833916212</v>
      </c>
      <c r="ET301" s="30">
        <f t="shared" si="342"/>
        <v>1343.3416680312459</v>
      </c>
      <c r="EU301">
        <f t="shared" si="343"/>
        <v>1.0120304352774068</v>
      </c>
      <c r="EV301">
        <f t="shared" si="344"/>
        <v>1.0164158517759612</v>
      </c>
      <c r="EW301" s="30">
        <f t="shared" si="345"/>
        <v>0.78827683987069397</v>
      </c>
      <c r="EX301" s="30">
        <f>'Config sheet'!$C$123/('Config sheet'!$F$17*10^-3)</f>
        <v>1.2841244171864261</v>
      </c>
      <c r="EY301" s="30">
        <f t="shared" si="346"/>
        <v>0.72053018175952899</v>
      </c>
      <c r="EZ301" s="30">
        <f>'Config sheet'!$N$123/('Config sheet'!$Q$17*10^-3)</f>
        <v>1.4616189626248377</v>
      </c>
      <c r="FA301" s="1" t="s">
        <v>708</v>
      </c>
      <c r="FB301" s="30">
        <f t="shared" si="347"/>
        <v>-2.7368227292104734</v>
      </c>
      <c r="FC301" s="30"/>
    </row>
    <row r="302" spans="1:159" x14ac:dyDescent="0.25">
      <c r="A302" s="1">
        <v>43494</v>
      </c>
      <c r="B302" s="2">
        <v>0.62638888888888888</v>
      </c>
      <c r="C302">
        <v>26.81</v>
      </c>
      <c r="D302">
        <v>79.040000000000006</v>
      </c>
      <c r="E302">
        <v>24.42</v>
      </c>
      <c r="F302">
        <v>24.35</v>
      </c>
      <c r="G302">
        <v>77.73</v>
      </c>
      <c r="H302">
        <v>66.58</v>
      </c>
      <c r="I302">
        <v>71.680000000000007</v>
      </c>
      <c r="J302">
        <v>71.989999999999995</v>
      </c>
      <c r="K302">
        <v>72.180000000000007</v>
      </c>
      <c r="L302">
        <v>69.91</v>
      </c>
      <c r="M302">
        <v>21.89</v>
      </c>
      <c r="N302">
        <v>34.409999999999997</v>
      </c>
      <c r="O302">
        <v>33.909999999999997</v>
      </c>
      <c r="P302">
        <v>33.85</v>
      </c>
      <c r="Q302">
        <v>61.78</v>
      </c>
      <c r="R302">
        <v>3.72</v>
      </c>
      <c r="S302">
        <v>58.69</v>
      </c>
      <c r="T302">
        <v>74.95</v>
      </c>
      <c r="U302">
        <v>71.86</v>
      </c>
      <c r="V302">
        <v>71.86</v>
      </c>
      <c r="W302">
        <v>2.8</v>
      </c>
      <c r="X302">
        <v>2.4500000000000002</v>
      </c>
      <c r="Y302">
        <v>3.46</v>
      </c>
      <c r="Z302">
        <v>3.6</v>
      </c>
      <c r="AA302">
        <v>4.7300000000000004</v>
      </c>
      <c r="AB302">
        <v>4.26</v>
      </c>
      <c r="AC302">
        <v>3.77</v>
      </c>
      <c r="AD302">
        <v>1.79</v>
      </c>
      <c r="AE302">
        <v>1.55</v>
      </c>
      <c r="AF302">
        <v>2.2400000000000002</v>
      </c>
      <c r="AH302" s="4" t="str">
        <f t="shared" si="351"/>
        <v>ON</v>
      </c>
      <c r="AI302" s="31">
        <f>M302+'Config sheet'!$D$9-'Config sheet'!$C$139</f>
        <v>22.8489</v>
      </c>
      <c r="AJ302" s="31">
        <f>N302+'Config sheet'!$D$9+'Config sheet'!$C$140</f>
        <v>35.768899999999995</v>
      </c>
      <c r="AK302" s="25">
        <f t="shared" si="282"/>
        <v>1.5654539168187525</v>
      </c>
      <c r="AL302" s="46">
        <f>'Config sheet'!$C$47</f>
        <v>3546.9708798579968</v>
      </c>
      <c r="AM302" s="4">
        <f>'Config sheet'!$C$42</f>
        <v>1817.9423322060413</v>
      </c>
      <c r="AN302" s="25">
        <f>'Config sheet'!$C$46</f>
        <v>1729.0285476519553</v>
      </c>
      <c r="AO302" s="25">
        <f t="shared" si="283"/>
        <v>1.5584389987703671</v>
      </c>
      <c r="AP302" s="25">
        <f>'Config sheet'!$C$50/100*GERC_A_PARA!AM302</f>
        <v>351.771841281869</v>
      </c>
      <c r="AQ302" s="25">
        <f t="shared" si="284"/>
        <v>351.771841281869</v>
      </c>
      <c r="AR302" s="25">
        <f t="shared" si="285"/>
        <v>468.98123035191816</v>
      </c>
      <c r="AS302" s="27">
        <f t="shared" si="286"/>
        <v>2169.7141734879106</v>
      </c>
      <c r="AT302" s="25">
        <f t="shared" si="287"/>
        <v>1627.4518050338197</v>
      </c>
      <c r="AU302" s="25">
        <f>'Config sheet'!$C$51/100*GERC_A_PARA!AN302</f>
        <v>266.0974934836359</v>
      </c>
      <c r="AV302" s="25">
        <f t="shared" si="288"/>
        <v>266.0974934836359</v>
      </c>
      <c r="AW302" s="25">
        <f t="shared" si="289"/>
        <v>354.76043060399797</v>
      </c>
      <c r="AX302" s="27">
        <f t="shared" si="290"/>
        <v>1995.1260411355911</v>
      </c>
      <c r="AY302" s="25">
        <f t="shared" si="291"/>
        <v>1496.4973343454026</v>
      </c>
      <c r="AZ302" s="31">
        <f t="shared" si="328"/>
        <v>93.552634371640508</v>
      </c>
      <c r="BA302" s="31">
        <f t="shared" si="329"/>
        <v>94.872095244421047</v>
      </c>
      <c r="BB302" s="31">
        <f t="shared" si="330"/>
        <v>70.171640824488378</v>
      </c>
      <c r="BC302" s="31">
        <f t="shared" si="331"/>
        <v>71.161337534459264</v>
      </c>
      <c r="BD302" s="25">
        <f t="shared" si="292"/>
        <v>94.21236480803077</v>
      </c>
      <c r="BE302">
        <f>'Config sheet'!$D$59</f>
        <v>82.44</v>
      </c>
      <c r="BF302" s="30">
        <f t="shared" si="332"/>
        <v>82.439426993752292</v>
      </c>
      <c r="BG302" s="19">
        <f>Coeff_Summary!$B$10+Coeff_Summary!$D$10*(C302)+Coeff_Summary!$E$10*AI302*100+Coeff_Summary!$F$10*(C302)^2+Coeff_Summary!$G$10*(C302)*AI302*100+Coeff_Summary!$H$10*(AI302*100)^2</f>
        <v>0.96209556984917988</v>
      </c>
      <c r="BH302" s="19">
        <f>Coeff_Summary!$B$8+Coeff_Summary!$D$8*(D302)+Coeff_Summary!$E$8*AJ302*100+Coeff_Summary!$F$8*(D302)^2+Coeff_Summary!$G$8*(D302)*AJ302*100+Coeff_Summary!$H$8*(AJ302*100)^2</f>
        <v>0.97354351606691802</v>
      </c>
      <c r="BI302" s="30">
        <f t="shared" si="333"/>
        <v>0.96781954295804895</v>
      </c>
      <c r="BJ302" s="30">
        <f>BG302*8314.4*(GERC_A_PARA!C302+273)/('Config sheet'!$C$28*AI302*10^5)</f>
        <v>6.4094699678113765E-2</v>
      </c>
      <c r="BK302">
        <f>BH302*(8314.4/'Config sheet'!$C$28)*(BT302/(AJ302*10^5))</f>
        <v>4.8647987755712704E-2</v>
      </c>
      <c r="BL302" s="30">
        <f t="shared" si="334"/>
        <v>3341.685144966435</v>
      </c>
      <c r="BM302" s="30">
        <f t="shared" si="293"/>
        <v>52136.684651749929</v>
      </c>
      <c r="BN302" s="30">
        <f t="shared" si="294"/>
        <v>2506.5197930139384</v>
      </c>
      <c r="BO302" s="30">
        <f t="shared" si="295"/>
        <v>51523.606805701827</v>
      </c>
      <c r="BP302" s="19">
        <f>(Coeff_Summary!$B$4+Coeff_Summary!$D$4*(C302)+Coeff_Summary!$E$4*AI302*100+Coeff_Summary!$F$4*(C302)^2+Coeff_Summary!$G$4*(C302)*AI302*100+Coeff_Summary!$H$4*(AI302*100)^2+Coeff_Summary!$B$2+Coeff_Summary!$D$2*(D302)+Coeff_Summary!$E$2*AJ302*100+Coeff_Summary!$F$2*(D302)^2+Coeff_Summary!$G$2*(D302)*AJ302*100+Coeff_Summary!$H$2*(AJ302*100)^2)/2</f>
        <v>1.3591872556911628</v>
      </c>
      <c r="BQ302" s="30">
        <f t="shared" si="335"/>
        <v>3.7840631429858473</v>
      </c>
      <c r="BR302" s="30">
        <f>BI302*(8314.4/'Config sheet'!$C$28)*(273+C302)*BQ302*((AK302^(1/BQ302))-1)</f>
        <v>70094.548709647046</v>
      </c>
      <c r="BS302" s="30">
        <f t="shared" si="296"/>
        <v>337.50713954214484</v>
      </c>
      <c r="BT302" s="30">
        <f t="shared" si="297"/>
        <v>352.04</v>
      </c>
      <c r="BU302" s="52">
        <f t="shared" si="298"/>
        <v>72.175262382050235</v>
      </c>
      <c r="BV302" s="30">
        <f t="shared" si="299"/>
        <v>1406.490434714703</v>
      </c>
      <c r="BW302" s="65">
        <f>Coeff_Summary!$B$8+Coeff_Summary!$D$8*(BS302-273)+Coeff_Summary!$E$8*AJ302*100+Coeff_Summary!$F$8*(BS302-273)^2+Coeff_Summary!$G$8*(BS302-273)*AJ302*100+Coeff_Summary!$H$8*(AJ302*100)^2</f>
        <v>0.96694663648739954</v>
      </c>
      <c r="BX302" s="30">
        <f>BW302*(8314.4/'Config sheet'!$C$28)*(BS302/(AI302*10^5))</f>
        <v>7.2517572689942536E-2</v>
      </c>
      <c r="BY302" s="30">
        <f t="shared" si="300"/>
        <v>1.1314129413840581</v>
      </c>
      <c r="BZ302" s="30">
        <f t="shared" si="301"/>
        <v>1.0118989698908318</v>
      </c>
      <c r="CA302" s="30">
        <f>('Config sheet'!$C$132*(AJ302-AI302) - 'Config sheet'!$C$133*GERC_A_PARA!AJ302)*10^5</f>
        <v>95657.640771185281</v>
      </c>
      <c r="CB302" s="30">
        <f>('Config sheet'!$C$132*(AJ302-AI302) + 'Config sheet'!$C$133*AI302)*10^5</f>
        <v>120208.26434384097</v>
      </c>
      <c r="CC302" s="30">
        <f>'Config sheet'!$C$148</f>
        <v>386976</v>
      </c>
      <c r="CD302" s="30">
        <f t="shared" si="336"/>
        <v>14.532860457855179</v>
      </c>
      <c r="CE302" s="30"/>
      <c r="CF302" s="30"/>
      <c r="CG302" s="30"/>
      <c r="CH302" s="30"/>
      <c r="CI302" s="30"/>
      <c r="CJ302" s="30"/>
      <c r="CK302" s="30"/>
      <c r="CL302" s="30"/>
      <c r="CM302" s="46">
        <f>P302+'Config sheet'!$O$9-'Config sheet'!$C$139</f>
        <v>34.808900000000001</v>
      </c>
      <c r="CN302" s="46">
        <f>Q302+'Config sheet'!$O$9+'Config sheet'!C$140</f>
        <v>63.1389</v>
      </c>
      <c r="CO302" s="27">
        <f t="shared" si="302"/>
        <v>1.8138723142644553</v>
      </c>
      <c r="CP302" s="46">
        <f>'Config sheet'!$N$47</f>
        <v>1852.7346826837274</v>
      </c>
      <c r="CQ302" s="27">
        <f>'Config sheet'!$N$42</f>
        <v>970.82423361890676</v>
      </c>
      <c r="CR302" s="27">
        <f>'Config sheet'!$N$46</f>
        <v>881.91044906482068</v>
      </c>
      <c r="CS302" s="27">
        <f t="shared" si="303"/>
        <v>1.3836506418888164</v>
      </c>
      <c r="CT302" s="27">
        <f>'Config sheet'!$N$50/100*GERC_A_PARA!CQ302</f>
        <v>274.64617569078871</v>
      </c>
      <c r="CU302" s="27">
        <f t="shared" si="304"/>
        <v>274.64617569078871</v>
      </c>
      <c r="CV302" s="27">
        <f t="shared" si="305"/>
        <v>422.35272030146831</v>
      </c>
      <c r="CW302" s="27">
        <f t="shared" si="306"/>
        <v>1245.4704093096955</v>
      </c>
      <c r="CX302" s="27">
        <f t="shared" si="307"/>
        <v>809.90051303277949</v>
      </c>
      <c r="CY302" s="27">
        <f>'Config sheet'!$N$51/100*GERC_A_PARA!CR302</f>
        <v>198.78261521921058</v>
      </c>
      <c r="CZ302" s="27">
        <f t="shared" si="308"/>
        <v>198.78261521921058</v>
      </c>
      <c r="DA302" s="27">
        <f t="shared" si="309"/>
        <v>305.68923115461911</v>
      </c>
      <c r="DB302" s="27">
        <f t="shared" si="310"/>
        <v>1080.6930642840312</v>
      </c>
      <c r="DC302" s="27">
        <f t="shared" si="311"/>
        <v>702.74962829483411</v>
      </c>
      <c r="DD302" s="50">
        <f t="shared" si="312"/>
        <v>84.785449363982281</v>
      </c>
      <c r="DE302" s="50">
        <f t="shared" si="313"/>
        <v>87.877837704636264</v>
      </c>
      <c r="DF302" s="50">
        <f t="shared" si="314"/>
        <v>55.134010751538653</v>
      </c>
      <c r="DG302" s="50">
        <f t="shared" si="315"/>
        <v>57.144919147973702</v>
      </c>
      <c r="DH302" s="27">
        <f t="shared" si="316"/>
        <v>86.331643534309279</v>
      </c>
      <c r="DI302">
        <f>'Config sheet'!$N$59</f>
        <v>71.978923438716066</v>
      </c>
      <c r="DJ302" s="21">
        <f t="shared" si="337"/>
        <v>71.235554242032734</v>
      </c>
      <c r="DK302" s="19">
        <f>Coeff_Summary!$B$11+Coeff_Summary!$D$11*(F302)+Coeff_Summary!$E$11*CM302*100+Coeff_Summary!$F$11*(F302)^2+Coeff_Summary!$G$11*(F302)*CM302*100+Coeff_Summary!$H$11*(CM302*100)^2</f>
        <v>0.94236351758405357</v>
      </c>
      <c r="DL302" s="19">
        <f>Coeff_Summary!$B$9+Coeff_Summary!$D$9*(G302)+Coeff_Summary!$E$9*CN302*100+Coeff_Summary!$F$9*(G302)^2+Coeff_Summary!$G$9*(G302)*CN302*100+Coeff_Summary!$H$9*(CN302*100)^2</f>
        <v>0.95766816977645541</v>
      </c>
      <c r="DM302" s="30">
        <f t="shared" si="338"/>
        <v>0.95001584368025449</v>
      </c>
      <c r="DN302">
        <f>DK302*8314.4*(GERC_A_PARA!F302+273)/('Config sheet'!$N$28*GERC_A_PARA!CM302*10^5)</f>
        <v>4.0871369749092522E-2</v>
      </c>
      <c r="DO302">
        <f>DL302*(8314.4/'Config sheet'!$N$28)*((GERC_A_PARA!G302+273)/(GERC_A_PARA!CN302*10^5))</f>
        <v>2.7009344321739334E-2</v>
      </c>
      <c r="DP302" s="30">
        <f t="shared" si="339"/>
        <v>1599.4963018910316</v>
      </c>
      <c r="DQ302" s="30">
        <f t="shared" si="317"/>
        <v>39134.883702461324</v>
      </c>
      <c r="DR302" s="30">
        <f t="shared" si="318"/>
        <v>1040.1153377972075</v>
      </c>
      <c r="DS302" s="30">
        <f t="shared" si="319"/>
        <v>38509.462703248129</v>
      </c>
      <c r="DT302" s="19">
        <f>(Coeff_Summary!$B$5+Coeff_Summary!$D$5*(F302)+Coeff_Summary!$E$5*CM302*100+Coeff_Summary!$F$5*(F302)^2+Coeff_Summary!$G$5*(F302)*CM302*100+Coeff_Summary!$H$5*(CM302*100)^2+Coeff_Summary!$B$3+Coeff_Summary!$D$3*(G302)+Coeff_Summary!$E$3*CN302*100+Coeff_Summary!$F$3*(G302)^2+Coeff_Summary!$G$3*(G302)*CN302*100+Coeff_Summary!$H$3*(CN302*100)^2)/2</f>
        <v>1.4087049505438127</v>
      </c>
      <c r="DU302" s="30">
        <f t="shared" si="340"/>
        <v>3.4467528437554393</v>
      </c>
      <c r="DV302" s="30">
        <f>DM302*(8314.4/'Config sheet'!$N$28)*(273+F302)*DU302*((CO302^(1/DU302))-1)</f>
        <v>93224.884144710159</v>
      </c>
      <c r="DW302" s="30">
        <f t="shared" si="320"/>
        <v>353.42480563432883</v>
      </c>
      <c r="DX302" s="30">
        <f t="shared" si="321"/>
        <v>350.73</v>
      </c>
      <c r="DY302" s="30">
        <f t="shared" si="322"/>
        <v>105.04834326401054</v>
      </c>
      <c r="DZ302" s="30">
        <f t="shared" si="323"/>
        <v>964.72646302620694</v>
      </c>
      <c r="EA302" s="65">
        <f>Coeff_Summary!$B$9+Coeff_Summary!$D$9*(DW302-273)+Coeff_Summary!$E$9*CN302*100+Coeff_Summary!$F$9*(DW302-273)^2+Coeff_Summary!$G$9*(DW302-273)*CN302*100+Coeff_Summary!$H$9*(CN302*100)^2</f>
        <v>0.95953637677612258</v>
      </c>
      <c r="EB302" s="30">
        <f>EA302*(8314.4/'Config sheet'!$C$28)*(DW302/(CM302*10^5))</f>
        <v>4.9464230464880667E-2</v>
      </c>
      <c r="EC302" s="30">
        <f t="shared" si="324"/>
        <v>1.2102415644138997</v>
      </c>
      <c r="ED302" s="30">
        <f t="shared" si="325"/>
        <v>1.0162407095635859</v>
      </c>
      <c r="EE302" s="30">
        <f>('Config sheet'!$N$132*(CN302-CM302) - 'Config sheet'!$N$133*GERC_A_PARA!CN302)*10^5</f>
        <v>103109.90642583765</v>
      </c>
      <c r="EF302" s="30">
        <f>('Config sheet'!$N$132*(CN302-CM302) + 'Config sheet'!$N$133*CM302)*10^5</f>
        <v>144132.93300769106</v>
      </c>
      <c r="EG302" s="30">
        <f>'Config sheet'!$N$148</f>
        <v>386976</v>
      </c>
      <c r="EH302" s="30">
        <f t="shared" si="326"/>
        <v>2371.2168977409101</v>
      </c>
      <c r="EI302" s="30">
        <f>'Config sheet'!$E$127+'Config sheet'!$P$127</f>
        <v>3308.2</v>
      </c>
      <c r="EJ302" s="30"/>
      <c r="EK302" s="63">
        <f t="shared" si="327"/>
        <v>52136.684651749929</v>
      </c>
      <c r="EL302" s="63">
        <f t="shared" si="348"/>
        <v>51523.606805701827</v>
      </c>
      <c r="EM302" s="63">
        <f t="shared" si="349"/>
        <v>39134.883702461324</v>
      </c>
      <c r="EN302" s="63">
        <f t="shared" si="350"/>
        <v>38509.462703248129</v>
      </c>
      <c r="EO302" s="30">
        <f>BL302*(('Config sheet'!$D$8+273)/(C302+273))*(GERC_A_PARA!AI302/'Config sheet'!$D$7)*(1/GERC_A_PARA!BG302)*24*10^-3</f>
        <v>1809.4952683102083</v>
      </c>
      <c r="EP302" s="30">
        <f>BN302*(('Config sheet'!$D$8+273)/(D302+273))*(GERC_A_PARA!AJ302/'Config sheet'!$D$7)*(1/GERC_A_PARA!BH302)*24*10^-3</f>
        <v>1788.2173242111553</v>
      </c>
      <c r="EQ302" s="30">
        <f t="shared" si="341"/>
        <v>1798.8562962606818</v>
      </c>
      <c r="ER302" s="30">
        <f>DP302*(('Config sheet'!$D$8+273)/(F302+273))*(CM302/'Config sheet'!$D$7)*(1/DK302)*24*10^-3</f>
        <v>1358.2449163862823</v>
      </c>
      <c r="ES302" s="30">
        <f>DR302*(('Config sheet'!$D$8+273)/(G302+273))*(CN302/'Config sheet'!$D$7)*(1/DL302)*24*10^-3</f>
        <v>1336.5385814641952</v>
      </c>
      <c r="ET302" s="30">
        <f t="shared" si="342"/>
        <v>1347.3917489252387</v>
      </c>
      <c r="EU302">
        <f t="shared" si="343"/>
        <v>1.0118989698908323</v>
      </c>
      <c r="EV302">
        <f t="shared" si="344"/>
        <v>1.0162407095635859</v>
      </c>
      <c r="EW302" s="30">
        <f t="shared" si="345"/>
        <v>0.78188037456822013</v>
      </c>
      <c r="EX302" s="30">
        <f>'Config sheet'!$C$123/('Config sheet'!$F$17*10^-3)</f>
        <v>1.2841244171864261</v>
      </c>
      <c r="EY302" s="30">
        <f t="shared" si="346"/>
        <v>0.71599552527743415</v>
      </c>
      <c r="EZ302" s="30">
        <f>'Config sheet'!$N$123/('Config sheet'!$Q$17*10^-3)</f>
        <v>1.4616189626248377</v>
      </c>
      <c r="FA302" s="1" t="s">
        <v>709</v>
      </c>
      <c r="FB302" s="30">
        <f t="shared" si="347"/>
        <v>-2.6948056343288158</v>
      </c>
      <c r="FC302" s="30"/>
    </row>
    <row r="303" spans="1:159" x14ac:dyDescent="0.25">
      <c r="A303" s="1">
        <v>43494</v>
      </c>
      <c r="B303" s="2">
        <v>0.66805555555555562</v>
      </c>
      <c r="C303">
        <v>26.92</v>
      </c>
      <c r="D303">
        <v>79.209999999999994</v>
      </c>
      <c r="E303">
        <v>24.36</v>
      </c>
      <c r="F303">
        <v>24.32</v>
      </c>
      <c r="G303">
        <v>78.14</v>
      </c>
      <c r="H303">
        <v>66.650000000000006</v>
      </c>
      <c r="I303">
        <v>71.8</v>
      </c>
      <c r="J303">
        <v>72.08</v>
      </c>
      <c r="K303">
        <v>72.260000000000005</v>
      </c>
      <c r="L303">
        <v>69.98</v>
      </c>
      <c r="M303">
        <v>21.79</v>
      </c>
      <c r="N303">
        <v>34.31</v>
      </c>
      <c r="O303">
        <v>33.799999999999997</v>
      </c>
      <c r="P303">
        <v>33.72</v>
      </c>
      <c r="Q303">
        <v>61.81</v>
      </c>
      <c r="R303">
        <v>3.72</v>
      </c>
      <c r="S303">
        <v>58.05</v>
      </c>
      <c r="T303">
        <v>75.069999999999993</v>
      </c>
      <c r="U303">
        <v>71.849999999999994</v>
      </c>
      <c r="V303">
        <v>71.849999999999994</v>
      </c>
      <c r="W303">
        <v>2.81</v>
      </c>
      <c r="X303">
        <v>2.4300000000000002</v>
      </c>
      <c r="Y303">
        <v>3.44</v>
      </c>
      <c r="Z303">
        <v>3.58</v>
      </c>
      <c r="AA303">
        <v>4.7</v>
      </c>
      <c r="AB303">
        <v>4.33</v>
      </c>
      <c r="AC303">
        <v>3.82</v>
      </c>
      <c r="AD303">
        <v>1.59</v>
      </c>
      <c r="AE303">
        <v>1.56</v>
      </c>
      <c r="AF303">
        <v>2.15</v>
      </c>
      <c r="AH303" s="4" t="str">
        <f t="shared" si="351"/>
        <v>ON</v>
      </c>
      <c r="AI303" s="31">
        <f>M303+'Config sheet'!$D$9-'Config sheet'!$C$139</f>
        <v>22.748899999999999</v>
      </c>
      <c r="AJ303" s="31">
        <f>N303+'Config sheet'!$D$9+'Config sheet'!$C$140</f>
        <v>35.668900000000001</v>
      </c>
      <c r="AK303" s="25">
        <f t="shared" si="282"/>
        <v>1.5679395487254331</v>
      </c>
      <c r="AL303" s="46">
        <f>'Config sheet'!$C$47</f>
        <v>3546.9708798579968</v>
      </c>
      <c r="AM303" s="4">
        <f>'Config sheet'!$C$42</f>
        <v>1817.9423322060413</v>
      </c>
      <c r="AN303" s="25">
        <f>'Config sheet'!$C$46</f>
        <v>1729.0285476519553</v>
      </c>
      <c r="AO303" s="25">
        <f t="shared" si="283"/>
        <v>1.5559989944358497</v>
      </c>
      <c r="AP303" s="25">
        <f>'Config sheet'!$C$50/100*GERC_A_PARA!AM303</f>
        <v>351.771841281869</v>
      </c>
      <c r="AQ303" s="25">
        <f t="shared" si="284"/>
        <v>351.771841281869</v>
      </c>
      <c r="AR303" s="25">
        <f t="shared" si="285"/>
        <v>469.67141780067749</v>
      </c>
      <c r="AS303" s="27">
        <f t="shared" si="286"/>
        <v>2169.7141734879106</v>
      </c>
      <c r="AT303" s="25">
        <f t="shared" si="287"/>
        <v>1625.0602462403235</v>
      </c>
      <c r="AU303" s="25">
        <f>'Config sheet'!$C$51/100*GERC_A_PARA!AN303</f>
        <v>266.0974934836359</v>
      </c>
      <c r="AV303" s="25">
        <f t="shared" si="288"/>
        <v>266.0974934836359</v>
      </c>
      <c r="AW303" s="25">
        <f t="shared" si="289"/>
        <v>355.2825222798964</v>
      </c>
      <c r="AX303" s="27">
        <f t="shared" si="290"/>
        <v>1995.1260411355911</v>
      </c>
      <c r="AY303" s="25">
        <f t="shared" si="291"/>
        <v>1494.2982146244208</v>
      </c>
      <c r="AZ303" s="31">
        <f t="shared" si="328"/>
        <v>93.514669061271078</v>
      </c>
      <c r="BA303" s="31">
        <f t="shared" si="329"/>
        <v>94.84189957896443</v>
      </c>
      <c r="BB303" s="31">
        <f t="shared" si="330"/>
        <v>70.040087763033767</v>
      </c>
      <c r="BC303" s="31">
        <f t="shared" si="331"/>
        <v>71.034149367209608</v>
      </c>
      <c r="BD303" s="25">
        <f t="shared" si="292"/>
        <v>94.178284320117754</v>
      </c>
      <c r="BE303">
        <f>'Config sheet'!$D$59</f>
        <v>82.44</v>
      </c>
      <c r="BF303" s="30">
        <f t="shared" si="332"/>
        <v>82.357701442619714</v>
      </c>
      <c r="BG303" s="19">
        <f>Coeff_Summary!$B$10+Coeff_Summary!$D$10*(C303)+Coeff_Summary!$E$10*AI303*100+Coeff_Summary!$F$10*(C303)^2+Coeff_Summary!$G$10*(C303)*AI303*100+Coeff_Summary!$H$10*(AI303*100)^2</f>
        <v>0.96230614995868347</v>
      </c>
      <c r="BH303" s="19">
        <f>Coeff_Summary!$B$8+Coeff_Summary!$D$8*(D303)+Coeff_Summary!$E$8*AJ303*100+Coeff_Summary!$F$8*(D303)^2+Coeff_Summary!$G$8*(D303)*AJ303*100+Coeff_Summary!$H$8*(AJ303*100)^2</f>
        <v>0.97367700124722389</v>
      </c>
      <c r="BI303" s="30">
        <f t="shared" si="333"/>
        <v>0.96799157560295368</v>
      </c>
      <c r="BJ303" s="30">
        <f>BG303*8314.4*(GERC_A_PARA!C303+273)/('Config sheet'!$C$28*AI303*10^5)</f>
        <v>6.441416356292945E-2</v>
      </c>
      <c r="BK303">
        <f>BH303*(8314.4/'Config sheet'!$C$28)*(BT303/(AJ303*10^5))</f>
        <v>4.8814625589270792E-2</v>
      </c>
      <c r="BL303" s="30">
        <f t="shared" si="334"/>
        <v>3340.4763199844469</v>
      </c>
      <c r="BM303" s="30">
        <f t="shared" si="293"/>
        <v>51859.344827492278</v>
      </c>
      <c r="BN303" s="30">
        <f t="shared" si="294"/>
        <v>2501.931054995775</v>
      </c>
      <c r="BO303" s="30">
        <f t="shared" si="295"/>
        <v>51253.718015726969</v>
      </c>
      <c r="BP303" s="19">
        <f>(Coeff_Summary!$B$4+Coeff_Summary!$D$4*(C303)+Coeff_Summary!$E$4*AI303*100+Coeff_Summary!$F$4*(C303)^2+Coeff_Summary!$G$4*(C303)*AI303*100+Coeff_Summary!$H$4*(AI303*100)^2+Coeff_Summary!$B$2+Coeff_Summary!$D$2*(D303)+Coeff_Summary!$E$2*AJ303*100+Coeff_Summary!$F$2*(D303)^2+Coeff_Summary!$G$2*(D303)*AJ303*100+Coeff_Summary!$H$2*(AJ303*100)^2)/2</f>
        <v>1.358771601092315</v>
      </c>
      <c r="BQ303" s="30">
        <f t="shared" si="335"/>
        <v>3.7872886174808786</v>
      </c>
      <c r="BR303" s="30">
        <f>BI303*(8314.4/'Config sheet'!$C$28)*(273+C303)*BQ303*((AK303^(1/BQ303))-1)</f>
        <v>70392.414669389967</v>
      </c>
      <c r="BS303" s="30">
        <f t="shared" si="296"/>
        <v>337.73836927242797</v>
      </c>
      <c r="BT303" s="30">
        <f t="shared" si="297"/>
        <v>352.21</v>
      </c>
      <c r="BU303" s="52">
        <f t="shared" si="298"/>
        <v>72.324286235280127</v>
      </c>
      <c r="BV303" s="30">
        <f t="shared" si="299"/>
        <v>1402.0588133133238</v>
      </c>
      <c r="BW303" s="65">
        <f>Coeff_Summary!$B$8+Coeff_Summary!$D$8*(BS303-273)+Coeff_Summary!$E$8*AJ303*100+Coeff_Summary!$F$8*(BS303-273)^2+Coeff_Summary!$G$8*(BS303-273)*AJ303*100+Coeff_Summary!$H$8*(AJ303*100)^2</f>
        <v>0.96713943682629577</v>
      </c>
      <c r="BX303" s="30">
        <f>BW303*(8314.4/'Config sheet'!$C$28)*(BS303/(AI303*10^5))</f>
        <v>7.2900780473003191E-2</v>
      </c>
      <c r="BY303" s="30">
        <f t="shared" si="300"/>
        <v>1.1317507895881118</v>
      </c>
      <c r="BZ303" s="30">
        <f t="shared" si="301"/>
        <v>1.0118162512928228</v>
      </c>
      <c r="CA303" s="30">
        <f>('Config sheet'!$C$132*(AJ303-AI303) - 'Config sheet'!$C$133*GERC_A_PARA!AJ303)*10^5</f>
        <v>95699.523311254481</v>
      </c>
      <c r="CB303" s="30">
        <f>('Config sheet'!$C$132*(AJ303-AI303) + 'Config sheet'!$C$133*AI303)*10^5</f>
        <v>120166.38180377189</v>
      </c>
      <c r="CC303" s="30">
        <f>'Config sheet'!$C$148</f>
        <v>386976</v>
      </c>
      <c r="CD303" s="30">
        <f t="shared" si="336"/>
        <v>14.471630727572006</v>
      </c>
      <c r="CE303" s="30"/>
      <c r="CF303" s="30"/>
      <c r="CG303" s="30"/>
      <c r="CH303" s="30"/>
      <c r="CI303" s="30"/>
      <c r="CJ303" s="30"/>
      <c r="CK303" s="30"/>
      <c r="CL303" s="30"/>
      <c r="CM303" s="46">
        <f>P303+'Config sheet'!$O$9-'Config sheet'!$C$139</f>
        <v>34.678899999999999</v>
      </c>
      <c r="CN303" s="46">
        <f>Q303+'Config sheet'!$O$9+'Config sheet'!C$140</f>
        <v>63.168900000000001</v>
      </c>
      <c r="CO303" s="27">
        <f t="shared" si="302"/>
        <v>1.8215370153032537</v>
      </c>
      <c r="CP303" s="46">
        <f>'Config sheet'!$N$47</f>
        <v>1852.7346826837274</v>
      </c>
      <c r="CQ303" s="27">
        <f>'Config sheet'!$N$42</f>
        <v>970.82423361890676</v>
      </c>
      <c r="CR303" s="27">
        <f>'Config sheet'!$N$46</f>
        <v>881.91044906482068</v>
      </c>
      <c r="CS303" s="27">
        <f t="shared" si="303"/>
        <v>1.383970037956519</v>
      </c>
      <c r="CT303" s="27">
        <f>'Config sheet'!$N$50/100*GERC_A_PARA!CQ303</f>
        <v>274.64617569078871</v>
      </c>
      <c r="CU303" s="27">
        <f t="shared" si="304"/>
        <v>274.64617569078871</v>
      </c>
      <c r="CV303" s="27">
        <f t="shared" si="305"/>
        <v>423.59943905656223</v>
      </c>
      <c r="CW303" s="27">
        <f t="shared" si="306"/>
        <v>1245.4704093096955</v>
      </c>
      <c r="CX303" s="27">
        <f t="shared" si="307"/>
        <v>807.51685038769426</v>
      </c>
      <c r="CY303" s="27">
        <f>'Config sheet'!$N$51/100*GERC_A_PARA!CR303</f>
        <v>198.78261521921058</v>
      </c>
      <c r="CZ303" s="27">
        <f t="shared" si="308"/>
        <v>198.78261521921058</v>
      </c>
      <c r="DA303" s="27">
        <f t="shared" si="309"/>
        <v>306.59157765173336</v>
      </c>
      <c r="DB303" s="27">
        <f t="shared" si="310"/>
        <v>1080.6930642840312</v>
      </c>
      <c r="DC303" s="27">
        <f t="shared" si="311"/>
        <v>700.68132729877573</v>
      </c>
      <c r="DD303" s="50">
        <f t="shared" si="312"/>
        <v>84.657030777803541</v>
      </c>
      <c r="DE303" s="50">
        <f t="shared" si="313"/>
        <v>87.775520457111753</v>
      </c>
      <c r="DF303" s="50">
        <f t="shared" si="314"/>
        <v>54.888480967408753</v>
      </c>
      <c r="DG303" s="50">
        <f t="shared" si="315"/>
        <v>56.910394089533632</v>
      </c>
      <c r="DH303" s="27">
        <f t="shared" si="316"/>
        <v>86.216275617457654</v>
      </c>
      <c r="DI303">
        <f>'Config sheet'!$N$59</f>
        <v>71.978923438716066</v>
      </c>
      <c r="DJ303" s="21">
        <f t="shared" si="337"/>
        <v>71.057856572964425</v>
      </c>
      <c r="DK303" s="19">
        <f>Coeff_Summary!$B$11+Coeff_Summary!$D$11*(F303)+Coeff_Summary!$E$11*CM303*100+Coeff_Summary!$F$11*(F303)^2+Coeff_Summary!$G$11*(F303)*CM303*100+Coeff_Summary!$H$11*(CM303*100)^2</f>
        <v>0.94253524099124575</v>
      </c>
      <c r="DL303" s="19">
        <f>Coeff_Summary!$B$9+Coeff_Summary!$D$9*(G303)+Coeff_Summary!$E$9*CN303*100+Coeff_Summary!$F$9*(G303)^2+Coeff_Summary!$G$9*(G303)*CN303*100+Coeff_Summary!$H$9*(CN303*100)^2</f>
        <v>0.95794225852945869</v>
      </c>
      <c r="DM303" s="30">
        <f t="shared" si="338"/>
        <v>0.95023874976035216</v>
      </c>
      <c r="DN303">
        <f>DK303*8314.4*(GERC_A_PARA!F303+273)/('Config sheet'!$N$28*GERC_A_PARA!CM303*10^5)</f>
        <v>4.1027919302626892E-2</v>
      </c>
      <c r="DO303">
        <f>DL303*(8314.4/'Config sheet'!$N$28)*((GERC_A_PARA!G303+273)/(GERC_A_PARA!CN303*10^5))</f>
        <v>2.7035811339088847E-2</v>
      </c>
      <c r="DP303" s="30">
        <f t="shared" si="339"/>
        <v>1597.358840482832</v>
      </c>
      <c r="DQ303" s="30">
        <f t="shared" si="317"/>
        <v>38933.459644894981</v>
      </c>
      <c r="DR303" s="30">
        <f t="shared" si="318"/>
        <v>1035.6682665151093</v>
      </c>
      <c r="DS303" s="30">
        <f t="shared" si="319"/>
        <v>38307.275247838486</v>
      </c>
      <c r="DT303" s="19">
        <f>(Coeff_Summary!$B$5+Coeff_Summary!$D$5*(F303)+Coeff_Summary!$E$5*CM303*100+Coeff_Summary!$F$5*(F303)^2+Coeff_Summary!$G$5*(F303)*CM303*100+Coeff_Summary!$H$5*(CM303*100)^2+Coeff_Summary!$B$3+Coeff_Summary!$D$3*(G303)+Coeff_Summary!$E$3*CN303*100+Coeff_Summary!$F$3*(G303)^2+Coeff_Summary!$G$3*(G303)*CN303*100+Coeff_Summary!$H$3*(CN303*100)^2)/2</f>
        <v>1.4081768982583527</v>
      </c>
      <c r="DU303" s="30">
        <f t="shared" si="340"/>
        <v>3.4499181709373885</v>
      </c>
      <c r="DV303" s="30">
        <f>DM303*(8314.4/'Config sheet'!$N$28)*(273+F303)*DU303*((CO303^(1/DU303))-1)</f>
        <v>93948.99552687812</v>
      </c>
      <c r="DW303" s="30">
        <f t="shared" si="320"/>
        <v>353.76526624131452</v>
      </c>
      <c r="DX303" s="30">
        <f t="shared" si="321"/>
        <v>351.14</v>
      </c>
      <c r="DY303" s="30">
        <f t="shared" si="322"/>
        <v>104.87786369623657</v>
      </c>
      <c r="DZ303" s="30">
        <f t="shared" si="323"/>
        <v>968.78812096089825</v>
      </c>
      <c r="EA303" s="65">
        <f>Coeff_Summary!$B$9+Coeff_Summary!$D$9*(DW303-273)+Coeff_Summary!$E$9*CN303*100+Coeff_Summary!$F$9*(DW303-273)^2+Coeff_Summary!$G$9*(DW303-273)*CN303*100+Coeff_Summary!$H$9*(CN303*100)^2</f>
        <v>0.95975418056137785</v>
      </c>
      <c r="EB303" s="30">
        <f>EA303*(8314.4/'Config sheet'!$C$28)*(DW303/(CM303*10^5))</f>
        <v>4.9708765081484134E-2</v>
      </c>
      <c r="EC303" s="30">
        <f t="shared" si="324"/>
        <v>1.2115838659724925</v>
      </c>
      <c r="ED303" s="30">
        <f t="shared" si="325"/>
        <v>1.0163463570041262</v>
      </c>
      <c r="EE303" s="30">
        <f>('Config sheet'!$N$132*(CN303-CM303) - 'Config sheet'!$N$133*GERC_A_PARA!CN303)*10^5</f>
        <v>103829.0272636337</v>
      </c>
      <c r="EF303" s="30">
        <f>('Config sheet'!$N$132*(CN303-CM303) + 'Config sheet'!$N$133*CM303)*10^5</f>
        <v>144810.17130541796</v>
      </c>
      <c r="EG303" s="30">
        <f>'Config sheet'!$N$148</f>
        <v>386976</v>
      </c>
      <c r="EH303" s="30">
        <f t="shared" si="326"/>
        <v>2370.8469342742219</v>
      </c>
      <c r="EI303" s="30">
        <f>'Config sheet'!$E$127+'Config sheet'!$P$127</f>
        <v>3308.2</v>
      </c>
      <c r="EJ303" s="30"/>
      <c r="EK303" s="63">
        <f t="shared" si="327"/>
        <v>51859.344827492278</v>
      </c>
      <c r="EL303" s="63">
        <f t="shared" si="348"/>
        <v>51253.718015726969</v>
      </c>
      <c r="EM303" s="63">
        <f t="shared" si="349"/>
        <v>38933.459644894981</v>
      </c>
      <c r="EN303" s="63">
        <f t="shared" si="350"/>
        <v>38307.275247838486</v>
      </c>
      <c r="EO303" s="30">
        <f>BL303*(('Config sheet'!$D$8+273)/(C303+273))*(GERC_A_PARA!AI303/'Config sheet'!$D$7)*(1/GERC_A_PARA!BG303)*24*10^-3</f>
        <v>1799.8697022992446</v>
      </c>
      <c r="EP303" s="30">
        <f>BN303*(('Config sheet'!$D$8+273)/(D303+273))*(GERC_A_PARA!AJ303/'Config sheet'!$D$7)*(1/GERC_A_PARA!BH303)*24*10^-3</f>
        <v>1778.8503594397757</v>
      </c>
      <c r="EQ303" s="30">
        <f t="shared" si="341"/>
        <v>1789.3600308695102</v>
      </c>
      <c r="ER303" s="30">
        <f>DP303*(('Config sheet'!$D$8+273)/(F303+273))*(CM303/'Config sheet'!$D$7)*(1/DK303)*24*10^-3</f>
        <v>1351.2541404762928</v>
      </c>
      <c r="ES303" s="30">
        <f>DR303*(('Config sheet'!$D$8+273)/(G303+273))*(CN303/'Config sheet'!$D$7)*(1/DL303)*24*10^-3</f>
        <v>1329.5213104904228</v>
      </c>
      <c r="ET303" s="30">
        <f t="shared" si="342"/>
        <v>1340.3877254833578</v>
      </c>
      <c r="EU303">
        <f t="shared" si="343"/>
        <v>1.011816251292823</v>
      </c>
      <c r="EV303">
        <f t="shared" si="344"/>
        <v>1.016346357004126</v>
      </c>
      <c r="EW303" s="30">
        <f t="shared" si="345"/>
        <v>0.78355321965698332</v>
      </c>
      <c r="EX303" s="30">
        <f>'Config sheet'!$C$123/('Config sheet'!$F$17*10^-3)</f>
        <v>1.2841244171864261</v>
      </c>
      <c r="EY303" s="30">
        <f t="shared" si="346"/>
        <v>0.72276707891482905</v>
      </c>
      <c r="EZ303" s="30">
        <f>'Config sheet'!$N$123/('Config sheet'!$Q$17*10^-3)</f>
        <v>1.4616189626248377</v>
      </c>
      <c r="FA303" s="1" t="s">
        <v>710</v>
      </c>
      <c r="FB303" s="30">
        <f t="shared" si="347"/>
        <v>-2.6252662413145345</v>
      </c>
      <c r="FC303" s="30"/>
    </row>
    <row r="304" spans="1:159" x14ac:dyDescent="0.25">
      <c r="A304" s="1">
        <v>43494</v>
      </c>
      <c r="B304" s="2">
        <v>0.70972222222222225</v>
      </c>
      <c r="C304">
        <v>26.23</v>
      </c>
      <c r="D304">
        <v>78.739999999999995</v>
      </c>
      <c r="E304">
        <v>24.33</v>
      </c>
      <c r="F304">
        <v>24.29</v>
      </c>
      <c r="G304">
        <v>78.010000000000005</v>
      </c>
      <c r="H304">
        <v>66.75</v>
      </c>
      <c r="I304">
        <v>71.89</v>
      </c>
      <c r="J304">
        <v>72.17</v>
      </c>
      <c r="K304">
        <v>72.38</v>
      </c>
      <c r="L304">
        <v>70.02</v>
      </c>
      <c r="M304">
        <v>21.81</v>
      </c>
      <c r="N304">
        <v>34.29</v>
      </c>
      <c r="O304">
        <v>33.840000000000003</v>
      </c>
      <c r="P304">
        <v>33.81</v>
      </c>
      <c r="Q304">
        <v>61.73</v>
      </c>
      <c r="R304">
        <v>3.71</v>
      </c>
      <c r="S304">
        <v>57.71</v>
      </c>
      <c r="T304">
        <v>74.87</v>
      </c>
      <c r="U304">
        <v>72.069999999999993</v>
      </c>
      <c r="V304">
        <v>72.069999999999993</v>
      </c>
      <c r="W304">
        <v>2.81</v>
      </c>
      <c r="X304">
        <v>2.36</v>
      </c>
      <c r="Y304">
        <v>3.46</v>
      </c>
      <c r="Z304">
        <v>3.65</v>
      </c>
      <c r="AA304">
        <v>4.7300000000000004</v>
      </c>
      <c r="AB304">
        <v>4.3099999999999996</v>
      </c>
      <c r="AC304">
        <v>3.78</v>
      </c>
      <c r="AD304">
        <v>1.86</v>
      </c>
      <c r="AE304">
        <v>1.4</v>
      </c>
      <c r="AF304">
        <v>2.1</v>
      </c>
      <c r="AH304" s="4" t="str">
        <f t="shared" si="351"/>
        <v>ON</v>
      </c>
      <c r="AI304" s="31">
        <f>M304+'Config sheet'!$D$9-'Config sheet'!$C$139</f>
        <v>22.768899999999999</v>
      </c>
      <c r="AJ304" s="31">
        <f>N304+'Config sheet'!$D$9+'Config sheet'!$C$140</f>
        <v>35.648899999999998</v>
      </c>
      <c r="AK304" s="25">
        <f t="shared" si="282"/>
        <v>1.5656838933808837</v>
      </c>
      <c r="AL304" s="46">
        <f>'Config sheet'!$C$47</f>
        <v>3546.9708798579968</v>
      </c>
      <c r="AM304" s="4">
        <f>'Config sheet'!$C$42</f>
        <v>1817.9423322060413</v>
      </c>
      <c r="AN304" s="25">
        <f>'Config sheet'!$C$46</f>
        <v>1729.0285476519553</v>
      </c>
      <c r="AO304" s="25">
        <f t="shared" si="283"/>
        <v>1.5640457941686681</v>
      </c>
      <c r="AP304" s="25">
        <f>'Config sheet'!$C$50/100*GERC_A_PARA!AM304</f>
        <v>351.771841281869</v>
      </c>
      <c r="AQ304" s="25">
        <f t="shared" si="284"/>
        <v>351.771841281869</v>
      </c>
      <c r="AR304" s="25">
        <f t="shared" si="285"/>
        <v>468.54200236634142</v>
      </c>
      <c r="AS304" s="27">
        <f t="shared" si="286"/>
        <v>2169.7141734879106</v>
      </c>
      <c r="AT304" s="25">
        <f t="shared" si="287"/>
        <v>1628.9774364059019</v>
      </c>
      <c r="AU304" s="25">
        <f>'Config sheet'!$C$51/100*GERC_A_PARA!AN304</f>
        <v>266.0974934836359</v>
      </c>
      <c r="AV304" s="25">
        <f t="shared" si="288"/>
        <v>266.0974934836359</v>
      </c>
      <c r="AW304" s="25">
        <f t="shared" si="289"/>
        <v>354.42817698868896</v>
      </c>
      <c r="AX304" s="27">
        <f t="shared" si="290"/>
        <v>1995.1260411355911</v>
      </c>
      <c r="AY304" s="25">
        <f t="shared" si="291"/>
        <v>1497.9002043256091</v>
      </c>
      <c r="AZ304" s="31">
        <f t="shared" si="328"/>
        <v>93.576795093231922</v>
      </c>
      <c r="BA304" s="31">
        <f t="shared" si="329"/>
        <v>94.891311446244927</v>
      </c>
      <c r="BB304" s="31">
        <f t="shared" si="330"/>
        <v>70.255561603770246</v>
      </c>
      <c r="BC304" s="31">
        <f t="shared" si="331"/>
        <v>71.242473845488462</v>
      </c>
      <c r="BD304" s="25">
        <f t="shared" si="292"/>
        <v>94.234053269738425</v>
      </c>
      <c r="BE304">
        <f>'Config sheet'!$D$59</f>
        <v>82.44</v>
      </c>
      <c r="BF304" s="30">
        <f t="shared" si="332"/>
        <v>82.491535497183889</v>
      </c>
      <c r="BG304" s="19">
        <f>Coeff_Summary!$B$10+Coeff_Summary!$D$10*(C304)+Coeff_Summary!$E$10*AI304*100+Coeff_Summary!$F$10*(C304)^2+Coeff_Summary!$G$10*(C304)*AI304*100+Coeff_Summary!$H$10*(AI304*100)^2</f>
        <v>0.9619126901381102</v>
      </c>
      <c r="BH304" s="19">
        <f>Coeff_Summary!$B$8+Coeff_Summary!$D$8*(D304)+Coeff_Summary!$E$8*AJ304*100+Coeff_Summary!$F$8*(D304)^2+Coeff_Summary!$G$8*(D304)*AJ304*100+Coeff_Summary!$H$8*(AJ304*100)^2</f>
        <v>0.9734945090997027</v>
      </c>
      <c r="BI304" s="30">
        <f t="shared" si="333"/>
        <v>0.96770359961890651</v>
      </c>
      <c r="BJ304" s="30">
        <f>BG304*8314.4*(GERC_A_PARA!C304+273)/('Config sheet'!$C$28*AI304*10^5)</f>
        <v>6.418326734843767E-2</v>
      </c>
      <c r="BK304">
        <f>BH304*(8314.4/'Config sheet'!$C$28)*(BT304/(AJ304*10^5))</f>
        <v>4.8767693580449974E-2</v>
      </c>
      <c r="BL304" s="30">
        <f t="shared" si="334"/>
        <v>3342.4544283874943</v>
      </c>
      <c r="BM304" s="30">
        <f t="shared" si="293"/>
        <v>52076.72601399367</v>
      </c>
      <c r="BN304" s="30">
        <f t="shared" si="294"/>
        <v>2509.4470564781759</v>
      </c>
      <c r="BO304" s="30">
        <f t="shared" si="295"/>
        <v>51457.160924341209</v>
      </c>
      <c r="BP304" s="19">
        <f>(Coeff_Summary!$B$4+Coeff_Summary!$D$4*(C304)+Coeff_Summary!$E$4*AI304*100+Coeff_Summary!$F$4*(C304)^2+Coeff_Summary!$G$4*(C304)*AI304*100+Coeff_Summary!$H$4*(AI304*100)^2+Coeff_Summary!$B$2+Coeff_Summary!$D$2*(D304)+Coeff_Summary!$E$2*AJ304*100+Coeff_Summary!$F$2*(D304)^2+Coeff_Summary!$G$2*(D304)*AJ304*100+Coeff_Summary!$H$2*(AJ304*100)^2)/2</f>
        <v>1.359448059374545</v>
      </c>
      <c r="BQ304" s="30">
        <f t="shared" si="335"/>
        <v>3.7820431183855678</v>
      </c>
      <c r="BR304" s="30">
        <f>BI304*(8314.4/'Config sheet'!$C$28)*(273+C304)*BQ304*((AK304^(1/BQ304))-1)</f>
        <v>69977.135831003456</v>
      </c>
      <c r="BS304" s="30">
        <f t="shared" si="296"/>
        <v>336.88860652147957</v>
      </c>
      <c r="BT304" s="30">
        <f t="shared" si="297"/>
        <v>351.74</v>
      </c>
      <c r="BU304" s="52">
        <f t="shared" si="298"/>
        <v>71.717018704017477</v>
      </c>
      <c r="BV304" s="30">
        <f t="shared" si="299"/>
        <v>1411.4812308184642</v>
      </c>
      <c r="BW304" s="65">
        <f>Coeff_Summary!$B$8+Coeff_Summary!$D$8*(BS304-273)+Coeff_Summary!$E$8*AJ304*100+Coeff_Summary!$F$8*(BS304-273)^2+Coeff_Summary!$G$8*(BS304-273)*AJ304*100+Coeff_Summary!$H$8*(AJ304*100)^2</f>
        <v>0.96673766754513757</v>
      </c>
      <c r="BX304" s="30">
        <f>BW304*(8314.4/'Config sheet'!$C$28)*(BS304/(AI304*10^5))</f>
        <v>7.2623303289252608E-2</v>
      </c>
      <c r="BY304" s="30">
        <f t="shared" si="300"/>
        <v>1.1314990072879234</v>
      </c>
      <c r="BZ304" s="30">
        <f t="shared" si="301"/>
        <v>1.0120404056213561</v>
      </c>
      <c r="CA304" s="30">
        <f>('Config sheet'!$C$132*(AJ304-AI304) - 'Config sheet'!$C$133*GERC_A_PARA!AJ304)*10^5</f>
        <v>95365.365563398387</v>
      </c>
      <c r="CB304" s="30">
        <f>('Config sheet'!$C$132*(AJ304-AI304) + 'Config sheet'!$C$133*AI304)*10^5</f>
        <v>119832.22405591578</v>
      </c>
      <c r="CC304" s="30">
        <f>'Config sheet'!$C$148</f>
        <v>386976</v>
      </c>
      <c r="CD304" s="30">
        <f t="shared" si="336"/>
        <v>14.851393478520436</v>
      </c>
      <c r="CE304" s="30"/>
      <c r="CF304" s="30"/>
      <c r="CG304" s="30"/>
      <c r="CH304" s="30"/>
      <c r="CI304" s="30"/>
      <c r="CJ304" s="30"/>
      <c r="CK304" s="30"/>
      <c r="CL304" s="30"/>
      <c r="CM304" s="46">
        <f>P304+'Config sheet'!$O$9-'Config sheet'!$C$139</f>
        <v>34.768900000000002</v>
      </c>
      <c r="CN304" s="46">
        <f>Q304+'Config sheet'!$O$9+'Config sheet'!C$140</f>
        <v>63.088899999999995</v>
      </c>
      <c r="CO304" s="27">
        <f t="shared" si="302"/>
        <v>1.8145210230982283</v>
      </c>
      <c r="CP304" s="46">
        <f>'Config sheet'!$N$47</f>
        <v>1852.7346826837274</v>
      </c>
      <c r="CQ304" s="27">
        <f>'Config sheet'!$N$42</f>
        <v>970.82423361890676</v>
      </c>
      <c r="CR304" s="27">
        <f>'Config sheet'!$N$46</f>
        <v>881.91044906482068</v>
      </c>
      <c r="CS304" s="27">
        <f t="shared" si="303"/>
        <v>1.3865507439290803</v>
      </c>
      <c r="CT304" s="27">
        <f>'Config sheet'!$N$50/100*GERC_A_PARA!CQ304</f>
        <v>274.64617569078871</v>
      </c>
      <c r="CU304" s="27">
        <f t="shared" si="304"/>
        <v>274.64617569078871</v>
      </c>
      <c r="CV304" s="27">
        <f t="shared" si="305"/>
        <v>422.08155322509509</v>
      </c>
      <c r="CW304" s="27">
        <f t="shared" si="306"/>
        <v>1245.4704093096955</v>
      </c>
      <c r="CX304" s="27">
        <f t="shared" si="307"/>
        <v>810.42083511886483</v>
      </c>
      <c r="CY304" s="27">
        <f>'Config sheet'!$N$51/100*GERC_A_PARA!CR304</f>
        <v>198.78261521921058</v>
      </c>
      <c r="CZ304" s="27">
        <f t="shared" si="308"/>
        <v>198.78261521921058</v>
      </c>
      <c r="DA304" s="27">
        <f t="shared" si="309"/>
        <v>305.49296663184816</v>
      </c>
      <c r="DB304" s="27">
        <f t="shared" si="310"/>
        <v>1080.6930642840312</v>
      </c>
      <c r="DC304" s="27">
        <f t="shared" si="311"/>
        <v>703.20111109637082</v>
      </c>
      <c r="DD304" s="50">
        <f t="shared" si="312"/>
        <v>84.813380998461795</v>
      </c>
      <c r="DE304" s="50">
        <f t="shared" si="313"/>
        <v>87.900092177636239</v>
      </c>
      <c r="DF304" s="50">
        <f t="shared" si="314"/>
        <v>55.187606661907076</v>
      </c>
      <c r="DG304" s="50">
        <f t="shared" si="315"/>
        <v>57.196112872009458</v>
      </c>
      <c r="DH304" s="27">
        <f t="shared" si="316"/>
        <v>86.356736588049017</v>
      </c>
      <c r="DI304">
        <f>'Config sheet'!$N$59</f>
        <v>71.978923438716066</v>
      </c>
      <c r="DJ304" s="21">
        <f t="shared" si="337"/>
        <v>71.274298177503638</v>
      </c>
      <c r="DK304" s="19">
        <f>Coeff_Summary!$B$11+Coeff_Summary!$D$11*(F304)+Coeff_Summary!$E$11*CM304*100+Coeff_Summary!$F$11*(F304)^2+Coeff_Summary!$G$11*(F304)*CM304*100+Coeff_Summary!$H$11*(CM304*100)^2</f>
        <v>0.94237463479436179</v>
      </c>
      <c r="DL304" s="19">
        <f>Coeff_Summary!$B$9+Coeff_Summary!$D$9*(G304)+Coeff_Summary!$E$9*CN304*100+Coeff_Summary!$F$9*(G304)^2+Coeff_Summary!$G$9*(G304)*CN304*100+Coeff_Summary!$H$9*(CN304*100)^2</f>
        <v>0.95788933860020509</v>
      </c>
      <c r="DM304" s="30">
        <f t="shared" si="338"/>
        <v>0.95013198669728349</v>
      </c>
      <c r="DN304">
        <f>DK304*8314.4*(GERC_A_PARA!F304+273)/('Config sheet'!$N$28*GERC_A_PARA!CM304*10^5)</f>
        <v>4.0910616368096273E-2</v>
      </c>
      <c r="DO304">
        <f>DL304*(8314.4/'Config sheet'!$N$28)*((GERC_A_PARA!G304+273)/(GERC_A_PARA!CN304*10^5))</f>
        <v>2.7058577299050948E-2</v>
      </c>
      <c r="DP304" s="30">
        <f t="shared" si="339"/>
        <v>1599.9612096006124</v>
      </c>
      <c r="DQ304" s="30">
        <f t="shared" si="317"/>
        <v>39108.704576945114</v>
      </c>
      <c r="DR304" s="30">
        <f t="shared" si="318"/>
        <v>1041.0860747474394</v>
      </c>
      <c r="DS304" s="30">
        <f t="shared" si="319"/>
        <v>38475.270271654466</v>
      </c>
      <c r="DT304" s="19">
        <f>(Coeff_Summary!$B$5+Coeff_Summary!$D$5*(F304)+Coeff_Summary!$E$5*CM304*100+Coeff_Summary!$F$5*(F304)^2+Coeff_Summary!$G$5*(F304)*CM304*100+Coeff_Summary!$H$5*(CM304*100)^2+Coeff_Summary!$B$3+Coeff_Summary!$D$3*(G304)+Coeff_Summary!$E$3*CN304*100+Coeff_Summary!$F$3*(G304)^2+Coeff_Summary!$G$3*(G304)*CN304*100+Coeff_Summary!$H$3*(CN304*100)^2)/2</f>
        <v>1.4084010116646399</v>
      </c>
      <c r="DU304" s="30">
        <f t="shared" si="340"/>
        <v>3.4485737582382727</v>
      </c>
      <c r="DV304" s="30">
        <f>DM304*(8314.4/'Config sheet'!$N$28)*(273+F304)*DU304*((CO304^(1/DU304))-1)</f>
        <v>93274.042614312697</v>
      </c>
      <c r="DW304" s="30">
        <f t="shared" si="320"/>
        <v>353.35789575369381</v>
      </c>
      <c r="DX304" s="30">
        <f t="shared" si="321"/>
        <v>351.01</v>
      </c>
      <c r="DY304" s="30">
        <f t="shared" si="322"/>
        <v>104.37061756085966</v>
      </c>
      <c r="DZ304" s="30">
        <f t="shared" si="323"/>
        <v>970.85299977411341</v>
      </c>
      <c r="EA304" s="65">
        <f>Coeff_Summary!$B$9+Coeff_Summary!$D$9*(DW304-273)+Coeff_Summary!$E$9*CN304*100+Coeff_Summary!$F$9*(DW304-273)^2+Coeff_Summary!$G$9*(DW304-273)*CN304*100+Coeff_Summary!$H$9*(CN304*100)^2</f>
        <v>0.95951362551181785</v>
      </c>
      <c r="EB304" s="30">
        <f>EA304*(8314.4/'Config sheet'!$C$28)*(DW304/(CM304*10^5))</f>
        <v>4.9510587529299786E-2</v>
      </c>
      <c r="EC304" s="30">
        <f t="shared" si="324"/>
        <v>1.2102136786164415</v>
      </c>
      <c r="ED304" s="30">
        <f t="shared" si="325"/>
        <v>1.0164634140531903</v>
      </c>
      <c r="EE304" s="30">
        <f>('Config sheet'!$N$132*(CN304-CM304) - 'Config sheet'!$N$133*GERC_A_PARA!CN304)*10^5</f>
        <v>103085.11734588366</v>
      </c>
      <c r="EF304" s="30">
        <f>('Config sheet'!$N$132*(CN304-CM304) + 'Config sheet'!$N$133*CM304)*10^5</f>
        <v>144070.44964167484</v>
      </c>
      <c r="EG304" s="30">
        <f>'Config sheet'!$N$148</f>
        <v>386976</v>
      </c>
      <c r="EH304" s="30">
        <f t="shared" si="326"/>
        <v>2382.3342305925776</v>
      </c>
      <c r="EI304" s="30">
        <f>'Config sheet'!$E$127+'Config sheet'!$P$127</f>
        <v>3308.2</v>
      </c>
      <c r="EJ304" s="30"/>
      <c r="EK304" s="63">
        <f t="shared" si="327"/>
        <v>52076.72601399367</v>
      </c>
      <c r="EL304" s="63">
        <f t="shared" si="348"/>
        <v>51457.160924341209</v>
      </c>
      <c r="EM304" s="63">
        <f t="shared" si="349"/>
        <v>39108.704576945114</v>
      </c>
      <c r="EN304" s="63">
        <f t="shared" si="350"/>
        <v>38475.270271654466</v>
      </c>
      <c r="EO304" s="30">
        <f>BL304*(('Config sheet'!$D$8+273)/(C304+273))*(GERC_A_PARA!AI304/'Config sheet'!$D$7)*(1/GERC_A_PARA!BG304)*24*10^-3</f>
        <v>1807.4142984127359</v>
      </c>
      <c r="EP304" s="30">
        <f>BN304*(('Config sheet'!$D$8+273)/(D304+273))*(GERC_A_PARA!AJ304/'Config sheet'!$D$7)*(1/GERC_A_PARA!BH304)*24*10^-3</f>
        <v>1785.911203123406</v>
      </c>
      <c r="EQ304" s="30">
        <f t="shared" si="341"/>
        <v>1796.662750768071</v>
      </c>
      <c r="ER304" s="30">
        <f>DP304*(('Config sheet'!$D$8+273)/(F304+273))*(CM304/'Config sheet'!$D$7)*(1/DK304)*24*10^-3</f>
        <v>1357.3363238268105</v>
      </c>
      <c r="ES304" s="30">
        <f>DR304*(('Config sheet'!$D$8+273)/(G304+273))*(CN304/'Config sheet'!$D$7)*(1/DL304)*24*10^-3</f>
        <v>1335.3518730343437</v>
      </c>
      <c r="ET304" s="30">
        <f t="shared" si="342"/>
        <v>1346.3440984305771</v>
      </c>
      <c r="EU304">
        <f t="shared" si="343"/>
        <v>1.0120404056213561</v>
      </c>
      <c r="EV304">
        <f t="shared" si="344"/>
        <v>1.0164634140531896</v>
      </c>
      <c r="EW304" s="30">
        <f t="shared" si="345"/>
        <v>0.7856127869379258</v>
      </c>
      <c r="EX304" s="30">
        <f>'Config sheet'!$C$123/('Config sheet'!$F$17*10^-3)</f>
        <v>1.2841244171864261</v>
      </c>
      <c r="EY304" s="30">
        <f t="shared" si="346"/>
        <v>0.72110317184576311</v>
      </c>
      <c r="EZ304" s="30">
        <f>'Config sheet'!$N$123/('Config sheet'!$Q$17*10^-3)</f>
        <v>1.4616189626248377</v>
      </c>
      <c r="FA304" s="1" t="s">
        <v>711</v>
      </c>
      <c r="FB304" s="30">
        <f t="shared" si="347"/>
        <v>-2.3478957536938196</v>
      </c>
      <c r="FC304" s="30"/>
    </row>
    <row r="305" spans="1:159" x14ac:dyDescent="0.25">
      <c r="A305" s="1">
        <v>43494</v>
      </c>
      <c r="B305" s="2">
        <v>0.75138888888888899</v>
      </c>
      <c r="C305">
        <v>24.83</v>
      </c>
      <c r="D305">
        <v>77.47</v>
      </c>
      <c r="E305">
        <v>23.53</v>
      </c>
      <c r="F305">
        <v>23.42</v>
      </c>
      <c r="G305">
        <v>76.66</v>
      </c>
      <c r="H305">
        <v>66.319999999999993</v>
      </c>
      <c r="I305">
        <v>71.55</v>
      </c>
      <c r="J305">
        <v>71.88</v>
      </c>
      <c r="K305">
        <v>72.03</v>
      </c>
      <c r="L305">
        <v>69.680000000000007</v>
      </c>
      <c r="M305">
        <v>21.93</v>
      </c>
      <c r="N305">
        <v>34.51</v>
      </c>
      <c r="O305">
        <v>34.03</v>
      </c>
      <c r="P305">
        <v>33.979999999999997</v>
      </c>
      <c r="Q305">
        <v>61.71</v>
      </c>
      <c r="R305">
        <v>3.72</v>
      </c>
      <c r="S305">
        <v>57.81</v>
      </c>
      <c r="T305">
        <v>75.010000000000005</v>
      </c>
      <c r="U305">
        <v>71.92</v>
      </c>
      <c r="V305">
        <v>71.92</v>
      </c>
      <c r="W305">
        <v>2.87</v>
      </c>
      <c r="X305">
        <v>2.36</v>
      </c>
      <c r="Y305">
        <v>3.43</v>
      </c>
      <c r="Z305">
        <v>3.63</v>
      </c>
      <c r="AA305">
        <v>4.75</v>
      </c>
      <c r="AB305">
        <v>4.22</v>
      </c>
      <c r="AC305">
        <v>3.7</v>
      </c>
      <c r="AD305">
        <v>1.89</v>
      </c>
      <c r="AE305">
        <v>1.53</v>
      </c>
      <c r="AF305">
        <v>2.13</v>
      </c>
      <c r="AH305" s="4" t="str">
        <f t="shared" si="351"/>
        <v>ON</v>
      </c>
      <c r="AI305" s="31">
        <f>M305+'Config sheet'!$D$9-'Config sheet'!$C$139</f>
        <v>22.8889</v>
      </c>
      <c r="AJ305" s="31">
        <f>N305+'Config sheet'!$D$9+'Config sheet'!$C$140</f>
        <v>35.868899999999996</v>
      </c>
      <c r="AK305" s="25">
        <f t="shared" si="282"/>
        <v>1.5670871033557749</v>
      </c>
      <c r="AL305" s="46">
        <f>'Config sheet'!$C$47</f>
        <v>3546.9708798579968</v>
      </c>
      <c r="AM305" s="4">
        <f>'Config sheet'!$C$42</f>
        <v>1817.9423322060413</v>
      </c>
      <c r="AN305" s="25">
        <f>'Config sheet'!$C$46</f>
        <v>1729.0285476519553</v>
      </c>
      <c r="AO305" s="25">
        <f t="shared" si="283"/>
        <v>1.5681375504809882</v>
      </c>
      <c r="AP305" s="25">
        <f>'Config sheet'!$C$50/100*GERC_A_PARA!AM305</f>
        <v>351.771841281869</v>
      </c>
      <c r="AQ305" s="25">
        <f t="shared" si="284"/>
        <v>351.771841281869</v>
      </c>
      <c r="AR305" s="25">
        <f t="shared" si="285"/>
        <v>468.45923131132753</v>
      </c>
      <c r="AS305" s="27">
        <f t="shared" si="286"/>
        <v>2169.7141734879106</v>
      </c>
      <c r="AT305" s="25">
        <f t="shared" si="287"/>
        <v>1629.265256928998</v>
      </c>
      <c r="AU305" s="25">
        <f>'Config sheet'!$C$51/100*GERC_A_PARA!AN305</f>
        <v>266.0974934836359</v>
      </c>
      <c r="AV305" s="25">
        <f t="shared" si="288"/>
        <v>266.0974934836359</v>
      </c>
      <c r="AW305" s="25">
        <f t="shared" si="289"/>
        <v>354.36556489844332</v>
      </c>
      <c r="AX305" s="27">
        <f t="shared" si="290"/>
        <v>1995.1260411355911</v>
      </c>
      <c r="AY305" s="25">
        <f t="shared" si="291"/>
        <v>1498.1648650942111</v>
      </c>
      <c r="AZ305" s="31">
        <f t="shared" si="328"/>
        <v>93.581348100967517</v>
      </c>
      <c r="BA305" s="31">
        <f t="shared" si="329"/>
        <v>94.894932675653237</v>
      </c>
      <c r="BB305" s="31">
        <f t="shared" si="330"/>
        <v>70.271393817916817</v>
      </c>
      <c r="BC305" s="31">
        <f t="shared" si="331"/>
        <v>71.257780751147209</v>
      </c>
      <c r="BD305" s="25">
        <f t="shared" si="292"/>
        <v>94.23814038831037</v>
      </c>
      <c r="BE305">
        <f>'Config sheet'!$D$59</f>
        <v>82.44</v>
      </c>
      <c r="BF305" s="30">
        <f t="shared" si="332"/>
        <v>82.501363836421191</v>
      </c>
      <c r="BG305" s="19">
        <f>Coeff_Summary!$B$10+Coeff_Summary!$D$10*(C305)+Coeff_Summary!$E$10*AI305*100+Coeff_Summary!$F$10*(C305)^2+Coeff_Summary!$G$10*(C305)*AI305*100+Coeff_Summary!$H$10*(AI305*100)^2</f>
        <v>0.96097681914915001</v>
      </c>
      <c r="BH305" s="19">
        <f>Coeff_Summary!$B$8+Coeff_Summary!$D$8*(D305)+Coeff_Summary!$E$8*AJ305*100+Coeff_Summary!$F$8*(D305)^2+Coeff_Summary!$G$8*(D305)*AJ305*100+Coeff_Summary!$H$8*(AJ305*100)^2</f>
        <v>0.97281914404932934</v>
      </c>
      <c r="BI305" s="30">
        <f t="shared" si="333"/>
        <v>0.96689798159923968</v>
      </c>
      <c r="BJ305" s="30">
        <f>BG305*8314.4*(GERC_A_PARA!C305+273)/('Config sheet'!$C$28*AI305*10^5)</f>
        <v>6.3486226767197826E-2</v>
      </c>
      <c r="BK305">
        <f>BH305*(8314.4/'Config sheet'!$C$28)*(BT305/(AJ305*10^5))</f>
        <v>4.8260073988158222E-2</v>
      </c>
      <c r="BL305" s="30">
        <f t="shared" si="334"/>
        <v>3342.5993972930669</v>
      </c>
      <c r="BM305" s="30">
        <f t="shared" si="293"/>
        <v>52650.780610261863</v>
      </c>
      <c r="BN305" s="30">
        <f t="shared" si="294"/>
        <v>2509.9993042340452</v>
      </c>
      <c r="BO305" s="30">
        <f t="shared" si="295"/>
        <v>52009.85197100888</v>
      </c>
      <c r="BP305" s="19">
        <f>(Coeff_Summary!$B$4+Coeff_Summary!$D$4*(C305)+Coeff_Summary!$E$4*AI305*100+Coeff_Summary!$F$4*(C305)^2+Coeff_Summary!$G$4*(C305)*AI305*100+Coeff_Summary!$H$4*(AI305*100)^2+Coeff_Summary!$B$2+Coeff_Summary!$D$2*(D305)+Coeff_Summary!$E$2*AJ305*100+Coeff_Summary!$F$2*(D305)^2+Coeff_Summary!$G$2*(D305)*AJ305*100+Coeff_Summary!$H$2*(AJ305*100)^2)/2</f>
        <v>1.361389207398424</v>
      </c>
      <c r="BQ305" s="30">
        <f t="shared" si="335"/>
        <v>3.7670997902754775</v>
      </c>
      <c r="BR305" s="30">
        <f>BI305*(8314.4/'Config sheet'!$C$28)*(273+C305)*BQ305*((AK305^(1/BQ305))-1)</f>
        <v>69755.987431357993</v>
      </c>
      <c r="BS305" s="30">
        <f t="shared" si="296"/>
        <v>335.54990825044655</v>
      </c>
      <c r="BT305" s="30">
        <f t="shared" si="297"/>
        <v>350.47</v>
      </c>
      <c r="BU305" s="52">
        <f t="shared" si="298"/>
        <v>71.656360658143143</v>
      </c>
      <c r="BV305" s="30">
        <f t="shared" si="299"/>
        <v>1423.7346586339495</v>
      </c>
      <c r="BW305" s="65">
        <f>Coeff_Summary!$B$8+Coeff_Summary!$D$8*(BS305-273)+Coeff_Summary!$E$8*AJ305*100+Coeff_Summary!$F$8*(BS305-273)^2+Coeff_Summary!$G$8*(BS305-273)*AJ305*100+Coeff_Summary!$H$8*(AJ305*100)^2</f>
        <v>0.96589243612647546</v>
      </c>
      <c r="BX305" s="30">
        <f>BW305*(8314.4/'Config sheet'!$C$28)*(BS305/(AI305*10^5))</f>
        <v>7.1892577193425414E-2</v>
      </c>
      <c r="BY305" s="30">
        <f t="shared" si="300"/>
        <v>1.1324121916562067</v>
      </c>
      <c r="BZ305" s="30">
        <f t="shared" si="301"/>
        <v>1.0123232159862761</v>
      </c>
      <c r="CA305" s="30">
        <f>('Config sheet'!$C$132*(AJ305-AI305) - 'Config sheet'!$C$133*GERC_A_PARA!AJ305)*10^5</f>
        <v>96129.559614921003</v>
      </c>
      <c r="CB305" s="30">
        <f>('Config sheet'!$C$132*(AJ305-AI305) + 'Config sheet'!$C$133*AI305)*10^5</f>
        <v>120738.81874367352</v>
      </c>
      <c r="CC305" s="30">
        <f>'Config sheet'!$C$148</f>
        <v>386976</v>
      </c>
      <c r="CD305" s="30">
        <f t="shared" si="336"/>
        <v>14.920091749553478</v>
      </c>
      <c r="CE305" s="30"/>
      <c r="CF305" s="30"/>
      <c r="CG305" s="30"/>
      <c r="CH305" s="30"/>
      <c r="CI305" s="30"/>
      <c r="CJ305" s="30"/>
      <c r="CK305" s="30"/>
      <c r="CL305" s="30"/>
      <c r="CM305" s="46">
        <f>P305+'Config sheet'!$O$9-'Config sheet'!$C$139</f>
        <v>34.938899999999997</v>
      </c>
      <c r="CN305" s="46">
        <f>Q305+'Config sheet'!$O$9+'Config sheet'!C$140</f>
        <v>63.068899999999999</v>
      </c>
      <c r="CO305" s="27">
        <f t="shared" si="302"/>
        <v>1.8051197948418527</v>
      </c>
      <c r="CP305" s="46">
        <f>'Config sheet'!$N$47</f>
        <v>1852.7346826837274</v>
      </c>
      <c r="CQ305" s="27">
        <f>'Config sheet'!$N$42</f>
        <v>970.82423361890676</v>
      </c>
      <c r="CR305" s="27">
        <f>'Config sheet'!$N$46</f>
        <v>881.91044906482068</v>
      </c>
      <c r="CS305" s="27">
        <f t="shared" si="303"/>
        <v>1.3882631948624509</v>
      </c>
      <c r="CT305" s="27">
        <f>'Config sheet'!$N$50/100*GERC_A_PARA!CQ305</f>
        <v>274.64617569078871</v>
      </c>
      <c r="CU305" s="27">
        <f t="shared" si="304"/>
        <v>274.64617569078871</v>
      </c>
      <c r="CV305" s="27">
        <f t="shared" si="305"/>
        <v>420.28233308397233</v>
      </c>
      <c r="CW305" s="27">
        <f t="shared" si="306"/>
        <v>1245.4704093096955</v>
      </c>
      <c r="CX305" s="27">
        <f t="shared" si="307"/>
        <v>813.89023027195606</v>
      </c>
      <c r="CY305" s="27">
        <f>'Config sheet'!$N$51/100*GERC_A_PARA!CR305</f>
        <v>198.78261521921058</v>
      </c>
      <c r="CZ305" s="27">
        <f t="shared" si="308"/>
        <v>198.78261521921058</v>
      </c>
      <c r="DA305" s="27">
        <f t="shared" si="309"/>
        <v>304.19073227847372</v>
      </c>
      <c r="DB305" s="27">
        <f t="shared" si="310"/>
        <v>1080.6930642840312</v>
      </c>
      <c r="DC305" s="27">
        <f t="shared" si="311"/>
        <v>706.21150078622657</v>
      </c>
      <c r="DD305" s="50">
        <f t="shared" si="312"/>
        <v>84.998710132080134</v>
      </c>
      <c r="DE305" s="50">
        <f t="shared" si="313"/>
        <v>88.047752788161432</v>
      </c>
      <c r="DF305" s="50">
        <f t="shared" si="314"/>
        <v>55.544972602408841</v>
      </c>
      <c r="DG305" s="50">
        <f t="shared" si="315"/>
        <v>57.537461553505175</v>
      </c>
      <c r="DH305" s="27">
        <f t="shared" si="316"/>
        <v>86.523231460120783</v>
      </c>
      <c r="DI305">
        <f>'Config sheet'!$N$59</f>
        <v>71.978923438716066</v>
      </c>
      <c r="DJ305" s="21">
        <f t="shared" si="337"/>
        <v>71.532224269038892</v>
      </c>
      <c r="DK305" s="19">
        <f>Coeff_Summary!$B$11+Coeff_Summary!$D$11*(F305)+Coeff_Summary!$E$11*CM305*100+Coeff_Summary!$F$11*(F305)^2+Coeff_Summary!$G$11*(F305)*CM305*100+Coeff_Summary!$H$11*(CM305*100)^2</f>
        <v>0.9413951807381965</v>
      </c>
      <c r="DL305" s="19">
        <f>Coeff_Summary!$B$9+Coeff_Summary!$D$9*(G305)+Coeff_Summary!$E$9*CN305*100+Coeff_Summary!$F$9*(G305)^2+Coeff_Summary!$G$9*(G305)*CN305*100+Coeff_Summary!$H$9*(CN305*100)^2</f>
        <v>0.95694282773529804</v>
      </c>
      <c r="DM305" s="30">
        <f t="shared" si="338"/>
        <v>0.94916900423674733</v>
      </c>
      <c r="DN305">
        <f>DK305*8314.4*(GERC_A_PARA!F305+273)/('Config sheet'!$N$28*GERC_A_PARA!CM305*10^5)</f>
        <v>4.0550230809132504E-2</v>
      </c>
      <c r="DO305">
        <f>DL305*(8314.4/'Config sheet'!$N$28)*((GERC_A_PARA!G305+273)/(GERC_A_PARA!CN305*10^5))</f>
        <v>2.6936413681034738E-2</v>
      </c>
      <c r="DP305" s="30">
        <f t="shared" si="339"/>
        <v>1603.045917840376</v>
      </c>
      <c r="DQ305" s="30">
        <f t="shared" si="317"/>
        <v>39532.35002251446</v>
      </c>
      <c r="DR305" s="30">
        <f t="shared" si="318"/>
        <v>1047.5587388148042</v>
      </c>
      <c r="DS305" s="30">
        <f t="shared" si="319"/>
        <v>38890.059798582777</v>
      </c>
      <c r="DT305" s="19">
        <f>(Coeff_Summary!$B$5+Coeff_Summary!$D$5*(F305)+Coeff_Summary!$E$5*CM305*100+Coeff_Summary!$F$5*(F305)^2+Coeff_Summary!$G$5*(F305)*CM305*100+Coeff_Summary!$H$5*(CM305*100)^2+Coeff_Summary!$B$3+Coeff_Summary!$D$3*(G305)+Coeff_Summary!$E$3*CN305*100+Coeff_Summary!$F$3*(G305)^2+Coeff_Summary!$G$3*(G305)*CN305*100+Coeff_Summary!$H$3*(CN305*100)^2)/2</f>
        <v>1.4106189004298677</v>
      </c>
      <c r="DU305" s="30">
        <f t="shared" si="340"/>
        <v>3.4353481998834501</v>
      </c>
      <c r="DV305" s="30">
        <f>DM305*(8314.4/'Config sheet'!$N$28)*(273+F305)*DU305*((CO305^(1/DU305))-1)</f>
        <v>92056.718292552294</v>
      </c>
      <c r="DW305" s="30">
        <f t="shared" si="320"/>
        <v>352.02554397891305</v>
      </c>
      <c r="DX305" s="30">
        <f t="shared" si="321"/>
        <v>349.65999999999997</v>
      </c>
      <c r="DY305" s="30">
        <f t="shared" si="322"/>
        <v>104.44317050885246</v>
      </c>
      <c r="DZ305" s="30">
        <f t="shared" si="323"/>
        <v>967.88904214999559</v>
      </c>
      <c r="EA305" s="65">
        <f>Coeff_Summary!$B$9+Coeff_Summary!$D$9*(DW305-273)+Coeff_Summary!$E$9*CN305*100+Coeff_Summary!$F$9*(DW305-273)^2+Coeff_Summary!$G$9*(DW305-273)*CN305*100+Coeff_Summary!$H$9*(CN305*100)^2</f>
        <v>0.95860739071817014</v>
      </c>
      <c r="EB305" s="30">
        <f>EA305*(8314.4/'Config sheet'!$C$28)*(DW305/(CM305*10^5))</f>
        <v>4.9037554992240572E-2</v>
      </c>
      <c r="EC305" s="30">
        <f t="shared" si="324"/>
        <v>1.2093039672957075</v>
      </c>
      <c r="ED305" s="30">
        <f t="shared" si="325"/>
        <v>1.016515537061609</v>
      </c>
      <c r="EE305" s="30">
        <f>('Config sheet'!$N$132*(CN305-CM305) - 'Config sheet'!$N$133*GERC_A_PARA!CN305)*10^5</f>
        <v>102224.61720411511</v>
      </c>
      <c r="EF305" s="30">
        <f>('Config sheet'!$N$132*(CN305-CM305) + 'Config sheet'!$N$133*CM305)*10^5</f>
        <v>143272.77331001</v>
      </c>
      <c r="EG305" s="30">
        <f>'Config sheet'!$N$148</f>
        <v>386976</v>
      </c>
      <c r="EH305" s="30">
        <f t="shared" si="326"/>
        <v>2391.623700783945</v>
      </c>
      <c r="EI305" s="30">
        <f>'Config sheet'!$E$127+'Config sheet'!$P$127</f>
        <v>3308.2</v>
      </c>
      <c r="EJ305" s="30"/>
      <c r="EK305" s="63">
        <f t="shared" si="327"/>
        <v>52650.780610261863</v>
      </c>
      <c r="EL305" s="63">
        <f t="shared" si="348"/>
        <v>52009.85197100888</v>
      </c>
      <c r="EM305" s="63">
        <f t="shared" si="349"/>
        <v>39532.35002251446</v>
      </c>
      <c r="EN305" s="63">
        <f t="shared" si="350"/>
        <v>38890.059798582777</v>
      </c>
      <c r="EO305" s="30">
        <f>BL305*(('Config sheet'!$D$8+273)/(C305+273))*(GERC_A_PARA!AI305/'Config sheet'!$D$7)*(1/GERC_A_PARA!BG305)*24*10^-3</f>
        <v>1827.3378720468754</v>
      </c>
      <c r="EP305" s="30">
        <f>BN305*(('Config sheet'!$D$8+273)/(D305+273))*(GERC_A_PARA!AJ305/'Config sheet'!$D$7)*(1/GERC_A_PARA!BH305)*24*10^-3</f>
        <v>1805.0933172233488</v>
      </c>
      <c r="EQ305" s="30">
        <f t="shared" si="341"/>
        <v>1816.2155946351122</v>
      </c>
      <c r="ER305" s="30">
        <f>DP305*(('Config sheet'!$D$8+273)/(F305+273))*(CM305/'Config sheet'!$D$7)*(1/DK305)*24*10^-3</f>
        <v>1372.0396835498032</v>
      </c>
      <c r="ES305" s="30">
        <f>DR305*(('Config sheet'!$D$8+273)/(G305+273))*(CN305/'Config sheet'!$D$7)*(1/DL305)*24*10^-3</f>
        <v>1349.7478725370891</v>
      </c>
      <c r="ET305" s="30">
        <f t="shared" si="342"/>
        <v>1360.8937780434462</v>
      </c>
      <c r="EU305">
        <f t="shared" si="343"/>
        <v>1.0123232159862758</v>
      </c>
      <c r="EV305">
        <f t="shared" si="344"/>
        <v>1.016515537061609</v>
      </c>
      <c r="EW305" s="30">
        <f t="shared" si="345"/>
        <v>0.78390179163723439</v>
      </c>
      <c r="EX305" s="30">
        <f>'Config sheet'!$C$123/('Config sheet'!$F$17*10^-3)</f>
        <v>1.2841244171864261</v>
      </c>
      <c r="EY305" s="30">
        <f t="shared" si="346"/>
        <v>0.711215715558291</v>
      </c>
      <c r="EZ305" s="30">
        <f>'Config sheet'!$N$123/('Config sheet'!$Q$17*10^-3)</f>
        <v>1.4616189626248377</v>
      </c>
      <c r="FA305" s="1" t="s">
        <v>712</v>
      </c>
      <c r="FB305" s="30">
        <f t="shared" si="347"/>
        <v>-2.365543978913081</v>
      </c>
      <c r="FC305" s="30"/>
    </row>
    <row r="306" spans="1:159" x14ac:dyDescent="0.25">
      <c r="A306" s="1">
        <v>43494</v>
      </c>
      <c r="B306" s="2">
        <v>0.79305555555555562</v>
      </c>
      <c r="C306">
        <v>23.57</v>
      </c>
      <c r="D306">
        <v>76.25</v>
      </c>
      <c r="E306">
        <v>21.62</v>
      </c>
      <c r="F306">
        <v>21.62</v>
      </c>
      <c r="G306">
        <v>74.83</v>
      </c>
      <c r="H306">
        <v>66.36</v>
      </c>
      <c r="I306">
        <v>71.58</v>
      </c>
      <c r="J306">
        <v>71.89</v>
      </c>
      <c r="K306">
        <v>72.02</v>
      </c>
      <c r="L306">
        <v>69.75</v>
      </c>
      <c r="M306">
        <v>21.95</v>
      </c>
      <c r="N306">
        <v>34.479999999999997</v>
      </c>
      <c r="O306">
        <v>34</v>
      </c>
      <c r="P306">
        <v>33.94</v>
      </c>
      <c r="Q306">
        <v>61.7</v>
      </c>
      <c r="R306">
        <v>3.72</v>
      </c>
      <c r="S306">
        <v>58.22</v>
      </c>
      <c r="T306">
        <v>74.650000000000006</v>
      </c>
      <c r="U306">
        <v>71.78</v>
      </c>
      <c r="V306">
        <v>71.78</v>
      </c>
      <c r="W306">
        <v>2.9</v>
      </c>
      <c r="X306">
        <v>2.34</v>
      </c>
      <c r="Y306">
        <v>3.44</v>
      </c>
      <c r="Z306">
        <v>3.56</v>
      </c>
      <c r="AA306">
        <v>4.67</v>
      </c>
      <c r="AB306">
        <v>4.1500000000000004</v>
      </c>
      <c r="AC306">
        <v>3.65</v>
      </c>
      <c r="AD306">
        <v>1.66</v>
      </c>
      <c r="AE306">
        <v>1.8</v>
      </c>
      <c r="AF306">
        <v>2.1800000000000002</v>
      </c>
      <c r="AH306" s="4" t="str">
        <f t="shared" si="351"/>
        <v>ON</v>
      </c>
      <c r="AI306" s="31">
        <f>M306+'Config sheet'!$D$9-'Config sheet'!$C$139</f>
        <v>22.908899999999999</v>
      </c>
      <c r="AJ306" s="31">
        <f>N306+'Config sheet'!$D$9+'Config sheet'!$C$140</f>
        <v>35.838899999999995</v>
      </c>
      <c r="AK306" s="25">
        <f t="shared" si="282"/>
        <v>1.5644094653169727</v>
      </c>
      <c r="AL306" s="46">
        <f>'Config sheet'!$C$47</f>
        <v>3546.9708798579968</v>
      </c>
      <c r="AM306" s="4">
        <f>'Config sheet'!$C$42</f>
        <v>1817.9423322060413</v>
      </c>
      <c r="AN306" s="25">
        <f>'Config sheet'!$C$46</f>
        <v>1729.0285476519553</v>
      </c>
      <c r="AO306" s="25">
        <f t="shared" si="283"/>
        <v>1.5757133553810496</v>
      </c>
      <c r="AP306" s="25">
        <f>'Config sheet'!$C$50/100*GERC_A_PARA!AM306</f>
        <v>351.771841281869</v>
      </c>
      <c r="AQ306" s="25">
        <f t="shared" si="284"/>
        <v>351.771841281869</v>
      </c>
      <c r="AR306" s="25">
        <f t="shared" si="285"/>
        <v>467.30702451081845</v>
      </c>
      <c r="AS306" s="27">
        <f t="shared" si="286"/>
        <v>2169.7141734879106</v>
      </c>
      <c r="AT306" s="25">
        <f t="shared" si="287"/>
        <v>1633.2824242524118</v>
      </c>
      <c r="AU306" s="25">
        <f>'Config sheet'!$C$51/100*GERC_A_PARA!AN306</f>
        <v>266.0974934836359</v>
      </c>
      <c r="AV306" s="25">
        <f t="shared" si="288"/>
        <v>266.0974934836359</v>
      </c>
      <c r="AW306" s="25">
        <f t="shared" si="289"/>
        <v>353.49397909875853</v>
      </c>
      <c r="AX306" s="27">
        <f t="shared" si="290"/>
        <v>1995.1260411355911</v>
      </c>
      <c r="AY306" s="25">
        <f t="shared" si="291"/>
        <v>1501.8587871953227</v>
      </c>
      <c r="AZ306" s="31">
        <f t="shared" si="328"/>
        <v>93.644727823200569</v>
      </c>
      <c r="BA306" s="31">
        <f t="shared" si="329"/>
        <v>94.945341664033919</v>
      </c>
      <c r="BB306" s="31">
        <f t="shared" si="330"/>
        <v>70.49236712670924</v>
      </c>
      <c r="BC306" s="31">
        <f t="shared" si="331"/>
        <v>71.471422226652521</v>
      </c>
      <c r="BD306" s="25">
        <f t="shared" si="292"/>
        <v>94.295034743617236</v>
      </c>
      <c r="BE306">
        <f>'Config sheet'!$D$59</f>
        <v>82.44</v>
      </c>
      <c r="BF306" s="30">
        <f t="shared" si="332"/>
        <v>82.638464710149066</v>
      </c>
      <c r="BG306" s="19">
        <f>Coeff_Summary!$B$10+Coeff_Summary!$D$10*(C306)+Coeff_Summary!$E$10*AI306*100+Coeff_Summary!$F$10*(C306)^2+Coeff_Summary!$G$10*(C306)*AI306*100+Coeff_Summary!$H$10*(AI306*100)^2</f>
        <v>0.96025705820833351</v>
      </c>
      <c r="BH306" s="19">
        <f>Coeff_Summary!$B$8+Coeff_Summary!$D$8*(D306)+Coeff_Summary!$E$8*AJ306*100+Coeff_Summary!$F$8*(D306)^2+Coeff_Summary!$G$8*(D306)*AJ306*100+Coeff_Summary!$H$8*(AJ306*100)^2</f>
        <v>0.97231614741478156</v>
      </c>
      <c r="BI306" s="30">
        <f t="shared" si="333"/>
        <v>0.96628660281155754</v>
      </c>
      <c r="BJ306" s="30">
        <f>BG306*8314.4*(GERC_A_PARA!C306+273)/('Config sheet'!$C$28*AI306*10^5)</f>
        <v>6.3115143412813837E-2</v>
      </c>
      <c r="BK306">
        <f>BH306*(8314.4/'Config sheet'!$C$28)*(BT306/(AJ306*10^5))</f>
        <v>4.8107448785584088E-2</v>
      </c>
      <c r="BL306" s="30">
        <f t="shared" si="334"/>
        <v>3344.6174235080839</v>
      </c>
      <c r="BM306" s="30">
        <f t="shared" si="293"/>
        <v>52992.312821538311</v>
      </c>
      <c r="BN306" s="30">
        <f t="shared" si="294"/>
        <v>2517.7071341533442</v>
      </c>
      <c r="BO306" s="30">
        <f t="shared" si="295"/>
        <v>52335.079030584595</v>
      </c>
      <c r="BP306" s="19">
        <f>(Coeff_Summary!$B$4+Coeff_Summary!$D$4*(C306)+Coeff_Summary!$E$4*AI306*100+Coeff_Summary!$F$4*(C306)^2+Coeff_Summary!$G$4*(C306)*AI306*100+Coeff_Summary!$H$4*(AI306*100)^2+Coeff_Summary!$B$2+Coeff_Summary!$D$2*(D306)+Coeff_Summary!$E$2*AJ306*100+Coeff_Summary!$F$2*(D306)^2+Coeff_Summary!$G$2*(D306)*AJ306*100+Coeff_Summary!$H$2*(AJ306*100)^2)/2</f>
        <v>1.3628310046565419</v>
      </c>
      <c r="BQ306" s="30">
        <f t="shared" si="335"/>
        <v>3.7561040461429314</v>
      </c>
      <c r="BR306" s="30">
        <f>BI306*(8314.4/'Config sheet'!$C$28)*(273+C306)*BQ306*((AK306^(1/BQ306))-1)</f>
        <v>69148.947942273837</v>
      </c>
      <c r="BS306" s="30">
        <f t="shared" si="296"/>
        <v>334.09484613345171</v>
      </c>
      <c r="BT306" s="30">
        <f t="shared" si="297"/>
        <v>349.25</v>
      </c>
      <c r="BU306" s="52">
        <f t="shared" si="298"/>
        <v>71.231674513006283</v>
      </c>
      <c r="BV306" s="30">
        <f t="shared" si="299"/>
        <v>1428.968965503371</v>
      </c>
      <c r="BW306" s="65">
        <f>Coeff_Summary!$B$8+Coeff_Summary!$D$8*(BS306-273)+Coeff_Summary!$E$8*AJ306*100+Coeff_Summary!$F$8*(BS306-273)^2+Coeff_Summary!$G$8*(BS306-273)*AJ306*100+Coeff_Summary!$H$8*(AJ306*100)^2</f>
        <v>0.96517980080008814</v>
      </c>
      <c r="BX306" s="30">
        <f>BW306*(8314.4/'Config sheet'!$C$28)*(BS306/(AI306*10^5))</f>
        <v>7.1465567821616852E-2</v>
      </c>
      <c r="BY306" s="30">
        <f t="shared" si="300"/>
        <v>1.132304609595606</v>
      </c>
      <c r="BZ306" s="30">
        <f t="shared" si="301"/>
        <v>1.0125581885635375</v>
      </c>
      <c r="CA306" s="30">
        <f>('Config sheet'!$C$132*(AJ306-AI306) - 'Config sheet'!$C$133*GERC_A_PARA!AJ306)*10^5</f>
        <v>95713.956557104364</v>
      </c>
      <c r="CB306" s="30">
        <f>('Config sheet'!$C$132*(AJ306-AI306) + 'Config sheet'!$C$133*AI306)*10^5</f>
        <v>120319.02743184997</v>
      </c>
      <c r="CC306" s="30">
        <f>'Config sheet'!$C$148</f>
        <v>386976</v>
      </c>
      <c r="CD306" s="30">
        <f t="shared" si="336"/>
        <v>15.155153866548289</v>
      </c>
      <c r="CE306" s="30"/>
      <c r="CF306" s="30"/>
      <c r="CG306" s="30"/>
      <c r="CH306" s="30"/>
      <c r="CI306" s="30"/>
      <c r="CJ306" s="30"/>
      <c r="CK306" s="30"/>
      <c r="CL306" s="30"/>
      <c r="CM306" s="46">
        <f>P306+'Config sheet'!$O$9-'Config sheet'!$C$139</f>
        <v>34.898899999999998</v>
      </c>
      <c r="CN306" s="46">
        <f>Q306+'Config sheet'!$O$9+'Config sheet'!C$140</f>
        <v>63.058900000000001</v>
      </c>
      <c r="CO306" s="27">
        <f t="shared" si="302"/>
        <v>1.806902223279244</v>
      </c>
      <c r="CP306" s="46">
        <f>'Config sheet'!$N$47</f>
        <v>1852.7346826837274</v>
      </c>
      <c r="CQ306" s="27">
        <f>'Config sheet'!$N$42</f>
        <v>970.82423361890676</v>
      </c>
      <c r="CR306" s="27">
        <f>'Config sheet'!$N$46</f>
        <v>881.91044906482068</v>
      </c>
      <c r="CS306" s="27">
        <f t="shared" si="303"/>
        <v>1.3901145578930774</v>
      </c>
      <c r="CT306" s="27">
        <f>'Config sheet'!$N$50/100*GERC_A_PARA!CQ306</f>
        <v>274.64617569078871</v>
      </c>
      <c r="CU306" s="27">
        <f t="shared" si="304"/>
        <v>274.64617569078871</v>
      </c>
      <c r="CV306" s="27">
        <f t="shared" si="305"/>
        <v>420.34259085017197</v>
      </c>
      <c r="CW306" s="27">
        <f t="shared" si="306"/>
        <v>1245.4704093096955</v>
      </c>
      <c r="CX306" s="27">
        <f t="shared" si="307"/>
        <v>813.77355590139382</v>
      </c>
      <c r="CY306" s="27">
        <f>'Config sheet'!$N$51/100*GERC_A_PARA!CR306</f>
        <v>198.78261521921058</v>
      </c>
      <c r="CZ306" s="27">
        <f t="shared" si="308"/>
        <v>198.78261521921058</v>
      </c>
      <c r="DA306" s="27">
        <f t="shared" si="309"/>
        <v>304.23434547032798</v>
      </c>
      <c r="DB306" s="27">
        <f t="shared" si="310"/>
        <v>1080.6930642840312</v>
      </c>
      <c r="DC306" s="27">
        <f t="shared" si="311"/>
        <v>706.11026258570098</v>
      </c>
      <c r="DD306" s="50">
        <f t="shared" si="312"/>
        <v>84.992503265367006</v>
      </c>
      <c r="DE306" s="50">
        <f t="shared" si="313"/>
        <v>88.042807479723294</v>
      </c>
      <c r="DF306" s="50">
        <f t="shared" si="314"/>
        <v>55.532954528845998</v>
      </c>
      <c r="DG306" s="50">
        <f t="shared" si="315"/>
        <v>57.525982133952667</v>
      </c>
      <c r="DH306" s="27">
        <f t="shared" si="316"/>
        <v>86.51765537254515</v>
      </c>
      <c r="DI306">
        <f>'Config sheet'!$N$59</f>
        <v>71.978923438716066</v>
      </c>
      <c r="DJ306" s="21">
        <f t="shared" si="337"/>
        <v>71.523561851972246</v>
      </c>
      <c r="DK306" s="19">
        <f>Coeff_Summary!$B$11+Coeff_Summary!$D$11*(F306)+Coeff_Summary!$E$11*CM306*100+Coeff_Summary!$F$11*(F306)^2+Coeff_Summary!$G$11*(F306)*CM306*100+Coeff_Summary!$H$11*(CM306*100)^2</f>
        <v>0.93993439410617541</v>
      </c>
      <c r="DL306" s="19">
        <f>Coeff_Summary!$B$9+Coeff_Summary!$D$9*(G306)+Coeff_Summary!$E$9*CN306*100+Coeff_Summary!$F$9*(G306)^2+Coeff_Summary!$G$9*(G306)*CN306*100+Coeff_Summary!$H$9*(CN306*100)^2</f>
        <v>0.95562570195615926</v>
      </c>
      <c r="DM306" s="30">
        <f t="shared" si="338"/>
        <v>0.94778004803116733</v>
      </c>
      <c r="DN306">
        <f>DK306*8314.4*(GERC_A_PARA!F306+273)/('Config sheet'!$N$28*GERC_A_PARA!CM306*10^5)</f>
        <v>4.028757370312841E-2</v>
      </c>
      <c r="DO306">
        <f>DL306*(8314.4/'Config sheet'!$N$28)*((GERC_A_PARA!G306+273)/(GERC_A_PARA!CN306*10^5))</f>
        <v>2.6762800241429147E-2</v>
      </c>
      <c r="DP306" s="30">
        <f t="shared" si="339"/>
        <v>1602.9426077319254</v>
      </c>
      <c r="DQ306" s="30">
        <f t="shared" si="317"/>
        <v>39787.519088235727</v>
      </c>
      <c r="DR306" s="30">
        <f t="shared" si="318"/>
        <v>1047.3410657125496</v>
      </c>
      <c r="DS306" s="30">
        <f t="shared" si="319"/>
        <v>39134.210780053298</v>
      </c>
      <c r="DT306" s="19">
        <f>(Coeff_Summary!$B$5+Coeff_Summary!$D$5*(F306)+Coeff_Summary!$E$5*CM306*100+Coeff_Summary!$F$5*(F306)^2+Coeff_Summary!$G$5*(F306)*CM306*100+Coeff_Summary!$H$5*(CM306*100)^2+Coeff_Summary!$B$3+Coeff_Summary!$D$3*(G306)+Coeff_Summary!$E$3*CN306*100+Coeff_Summary!$F$3*(G306)^2+Coeff_Summary!$G$3*(G306)*CN306*100+Coeff_Summary!$H$3*(CN306*100)^2)/2</f>
        <v>1.4137539142097715</v>
      </c>
      <c r="DU306" s="30">
        <f t="shared" si="340"/>
        <v>3.4168955643837227</v>
      </c>
      <c r="DV306" s="30">
        <f>DM306*(8314.4/'Config sheet'!$N$28)*(273+F306)*DU306*((CO306^(1/DU306))-1)</f>
        <v>91573.80567354073</v>
      </c>
      <c r="DW306" s="30">
        <f t="shared" si="320"/>
        <v>350.31406425709088</v>
      </c>
      <c r="DX306" s="30">
        <f t="shared" si="321"/>
        <v>347.83</v>
      </c>
      <c r="DY306" s="30">
        <f t="shared" si="322"/>
        <v>104.66841619449517</v>
      </c>
      <c r="DZ306" s="30">
        <f t="shared" si="323"/>
        <v>966.94098735998364</v>
      </c>
      <c r="EA306" s="65">
        <f>Coeff_Summary!$B$9+Coeff_Summary!$D$9*(DW306-273)+Coeff_Summary!$E$9*CN306*100+Coeff_Summary!$F$9*(DW306-273)^2+Coeff_Summary!$G$9*(DW306-273)*CN306*100+Coeff_Summary!$H$9*(CN306*100)^2</f>
        <v>0.95741298350791393</v>
      </c>
      <c r="EB306" s="30">
        <f>EA306*(8314.4/'Config sheet'!$C$28)*(DW306/(CM306*10^5))</f>
        <v>4.8794203424335915E-2</v>
      </c>
      <c r="EC306" s="30">
        <f t="shared" si="324"/>
        <v>1.2111477296670004</v>
      </c>
      <c r="ED306" s="30">
        <f t="shared" si="325"/>
        <v>1.0166940458274278</v>
      </c>
      <c r="EE306" s="30">
        <f>('Config sheet'!$N$132*(CN306-CM306) - 'Config sheet'!$N$133*GERC_A_PARA!CN306)*10^5</f>
        <v>102365.99650808764</v>
      </c>
      <c r="EF306" s="30">
        <f>('Config sheet'!$N$132*(CN306-CM306) + 'Config sheet'!$N$133*CM306)*10^5</f>
        <v>143393.21134394794</v>
      </c>
      <c r="EG306" s="30">
        <f>'Config sheet'!$N$148</f>
        <v>386976</v>
      </c>
      <c r="EH306" s="30">
        <f t="shared" si="326"/>
        <v>2395.9099528633546</v>
      </c>
      <c r="EI306" s="30">
        <f>'Config sheet'!$E$127+'Config sheet'!$P$127</f>
        <v>3308.2</v>
      </c>
      <c r="EJ306" s="30"/>
      <c r="EK306" s="63">
        <f t="shared" si="327"/>
        <v>52992.312821538311</v>
      </c>
      <c r="EL306" s="63">
        <f t="shared" si="348"/>
        <v>52335.079030584595</v>
      </c>
      <c r="EM306" s="63">
        <f t="shared" si="349"/>
        <v>39787.519088235727</v>
      </c>
      <c r="EN306" s="63">
        <f t="shared" si="350"/>
        <v>39134.210780053298</v>
      </c>
      <c r="EO306" s="30">
        <f>BL306*(('Config sheet'!$D$8+273)/(C306+273))*(GERC_A_PARA!AI306/'Config sheet'!$D$7)*(1/GERC_A_PARA!BG306)*24*10^-3</f>
        <v>1839.1913476640575</v>
      </c>
      <c r="EP306" s="30">
        <f>BN306*(('Config sheet'!$D$8+273)/(D306+273))*(GERC_A_PARA!AJ306/'Config sheet'!$D$7)*(1/GERC_A_PARA!BH306)*24*10^-3</f>
        <v>1816.3808938953136</v>
      </c>
      <c r="EQ306" s="30">
        <f t="shared" si="341"/>
        <v>1827.7861207796855</v>
      </c>
      <c r="ER306" s="30">
        <f>DP306*(('Config sheet'!$D$8+273)/(F306+273))*(CM306/'Config sheet'!$D$7)*(1/DK306)*24*10^-3</f>
        <v>1380.8957744218235</v>
      </c>
      <c r="ES306" s="30">
        <f>DR306*(('Config sheet'!$D$8+273)/(G306+273))*(CN306/'Config sheet'!$D$7)*(1/DL306)*24*10^-3</f>
        <v>1358.2215614314862</v>
      </c>
      <c r="ET306" s="30">
        <f t="shared" si="342"/>
        <v>1369.5586679266548</v>
      </c>
      <c r="EU306">
        <f t="shared" si="343"/>
        <v>1.0125581885635373</v>
      </c>
      <c r="EV306">
        <f t="shared" si="344"/>
        <v>1.0166940458274274</v>
      </c>
      <c r="EW306" s="30">
        <f t="shared" si="345"/>
        <v>0.78180316025915031</v>
      </c>
      <c r="EX306" s="30">
        <f>'Config sheet'!$C$123/('Config sheet'!$F$17*10^-3)</f>
        <v>1.2841244171864261</v>
      </c>
      <c r="EY306" s="30">
        <f t="shared" si="346"/>
        <v>0.70602377977995978</v>
      </c>
      <c r="EZ306" s="30">
        <f>'Config sheet'!$N$123/('Config sheet'!$Q$17*10^-3)</f>
        <v>1.4616189626248377</v>
      </c>
      <c r="FA306" s="1" t="s">
        <v>713</v>
      </c>
      <c r="FB306" s="30">
        <f t="shared" si="347"/>
        <v>-2.4840642570908926</v>
      </c>
      <c r="FC306" s="30"/>
    </row>
    <row r="307" spans="1:159" x14ac:dyDescent="0.25">
      <c r="A307" s="1">
        <v>43494</v>
      </c>
      <c r="B307" s="2">
        <v>0.83472222222222225</v>
      </c>
      <c r="C307">
        <v>23.42</v>
      </c>
      <c r="D307">
        <v>75.849999999999994</v>
      </c>
      <c r="E307">
        <v>19.059999999999999</v>
      </c>
      <c r="F307">
        <v>19.07</v>
      </c>
      <c r="G307">
        <v>73.180000000000007</v>
      </c>
      <c r="H307">
        <v>66.73</v>
      </c>
      <c r="I307">
        <v>71.89</v>
      </c>
      <c r="J307">
        <v>72.23</v>
      </c>
      <c r="K307">
        <v>72.42</v>
      </c>
      <c r="L307">
        <v>70.09</v>
      </c>
      <c r="M307">
        <v>21.73</v>
      </c>
      <c r="N307">
        <v>34.08</v>
      </c>
      <c r="O307">
        <v>33.590000000000003</v>
      </c>
      <c r="P307">
        <v>33.53</v>
      </c>
      <c r="Q307">
        <v>61.7</v>
      </c>
      <c r="R307">
        <v>3.71</v>
      </c>
      <c r="S307">
        <v>58.89</v>
      </c>
      <c r="T307">
        <v>74.58</v>
      </c>
      <c r="U307">
        <v>71.37</v>
      </c>
      <c r="V307">
        <v>71.37</v>
      </c>
      <c r="W307">
        <v>2.86</v>
      </c>
      <c r="X307">
        <v>2.41</v>
      </c>
      <c r="Y307">
        <v>3.44</v>
      </c>
      <c r="Z307">
        <v>3.5</v>
      </c>
      <c r="AA307">
        <v>4.6500000000000004</v>
      </c>
      <c r="AB307">
        <v>4.32</v>
      </c>
      <c r="AC307">
        <v>3.7</v>
      </c>
      <c r="AD307">
        <v>1.92</v>
      </c>
      <c r="AE307">
        <v>1.52</v>
      </c>
      <c r="AF307">
        <v>2.06</v>
      </c>
      <c r="AH307" s="4" t="str">
        <f t="shared" si="351"/>
        <v>ON</v>
      </c>
      <c r="AI307" s="31">
        <f>M307+'Config sheet'!$D$9-'Config sheet'!$C$139</f>
        <v>22.6889</v>
      </c>
      <c r="AJ307" s="31">
        <f>N307+'Config sheet'!$D$9+'Config sheet'!$C$140</f>
        <v>35.438899999999997</v>
      </c>
      <c r="AK307" s="25">
        <f t="shared" si="282"/>
        <v>1.5619487943443708</v>
      </c>
      <c r="AL307" s="46">
        <f>'Config sheet'!$C$47</f>
        <v>3546.9708798579968</v>
      </c>
      <c r="AM307" s="4">
        <f>'Config sheet'!$C$42</f>
        <v>1817.9423322060413</v>
      </c>
      <c r="AN307" s="25">
        <f>'Config sheet'!$C$46</f>
        <v>1729.0285476519553</v>
      </c>
      <c r="AO307" s="25">
        <f t="shared" si="283"/>
        <v>1.5753519963074916</v>
      </c>
      <c r="AP307" s="25">
        <f>'Config sheet'!$C$50/100*GERC_A_PARA!AM307</f>
        <v>351.771841281869</v>
      </c>
      <c r="AQ307" s="25">
        <f t="shared" si="284"/>
        <v>351.771841281869</v>
      </c>
      <c r="AR307" s="25">
        <f t="shared" si="285"/>
        <v>466.87072217937117</v>
      </c>
      <c r="AS307" s="27">
        <f t="shared" si="286"/>
        <v>2169.7141734879106</v>
      </c>
      <c r="AT307" s="25">
        <f t="shared" si="287"/>
        <v>1634.8087674042949</v>
      </c>
      <c r="AU307" s="25">
        <f>'Config sheet'!$C$51/100*GERC_A_PARA!AN307</f>
        <v>266.0974934836359</v>
      </c>
      <c r="AV307" s="25">
        <f t="shared" si="288"/>
        <v>266.0974934836359</v>
      </c>
      <c r="AW307" s="25">
        <f t="shared" si="289"/>
        <v>353.16393859188872</v>
      </c>
      <c r="AX307" s="27">
        <f t="shared" si="290"/>
        <v>1995.1260411355911</v>
      </c>
      <c r="AY307" s="25">
        <f t="shared" si="291"/>
        <v>1503.2623116812856</v>
      </c>
      <c r="AZ307" s="31">
        <f t="shared" si="328"/>
        <v>93.668727612617303</v>
      </c>
      <c r="BA307" s="31">
        <f t="shared" si="329"/>
        <v>94.964429868639797</v>
      </c>
      <c r="BB307" s="31">
        <f t="shared" si="330"/>
        <v>70.576327059037283</v>
      </c>
      <c r="BC307" s="31">
        <f t="shared" si="331"/>
        <v>71.552596391640648</v>
      </c>
      <c r="BD307" s="25">
        <f t="shared" si="292"/>
        <v>94.316578740628557</v>
      </c>
      <c r="BE307">
        <f>'Config sheet'!$D$59</f>
        <v>82.44</v>
      </c>
      <c r="BF307" s="30">
        <f t="shared" si="332"/>
        <v>82.690520232983758</v>
      </c>
      <c r="BG307" s="19">
        <f>Coeff_Summary!$B$10+Coeff_Summary!$D$10*(C307)+Coeff_Summary!$E$10*AI307*100+Coeff_Summary!$F$10*(C307)^2+Coeff_Summary!$G$10*(C307)*AI307*100+Coeff_Summary!$H$10*(AI307*100)^2</f>
        <v>0.96052800408058525</v>
      </c>
      <c r="BH307" s="19">
        <f>Coeff_Summary!$B$8+Coeff_Summary!$D$8*(D307)+Coeff_Summary!$E$8*AJ307*100+Coeff_Summary!$F$8*(D307)^2+Coeff_Summary!$G$8*(D307)*AJ307*100+Coeff_Summary!$H$8*(AJ307*100)^2</f>
        <v>0.97240990276014772</v>
      </c>
      <c r="BI307" s="30">
        <f t="shared" si="333"/>
        <v>0.96646895342036654</v>
      </c>
      <c r="BJ307" s="30">
        <f>BG307*8314.4*(GERC_A_PARA!C307+273)/('Config sheet'!$C$28*AI307*10^5)</f>
        <v>6.3712871331103094E-2</v>
      </c>
      <c r="BK307">
        <f>BH307*(8314.4/'Config sheet'!$C$28)*(BT307/(AJ307*10^5))</f>
        <v>4.8599404933939161E-2</v>
      </c>
      <c r="BL307" s="30">
        <f t="shared" si="334"/>
        <v>3345.381582808433</v>
      </c>
      <c r="BM307" s="30">
        <f t="shared" si="293"/>
        <v>52507.154565725847</v>
      </c>
      <c r="BN307" s="30">
        <f t="shared" si="294"/>
        <v>2520.6357633256043</v>
      </c>
      <c r="BO307" s="30">
        <f t="shared" si="295"/>
        <v>51865.568451957122</v>
      </c>
      <c r="BP307" s="19">
        <f>(Coeff_Summary!$B$4+Coeff_Summary!$D$4*(C307)+Coeff_Summary!$E$4*AI307*100+Coeff_Summary!$F$4*(C307)^2+Coeff_Summary!$G$4*(C307)*AI307*100+Coeff_Summary!$H$4*(AI307*100)^2+Coeff_Summary!$B$2+Coeff_Summary!$D$2*(D307)+Coeff_Summary!$E$2*AJ307*100+Coeff_Summary!$F$2*(D307)^2+Coeff_Summary!$G$2*(D307)*AJ307*100+Coeff_Summary!$H$2*(AJ307*100)^2)/2</f>
        <v>1.3623732497049117</v>
      </c>
      <c r="BQ307" s="30">
        <f t="shared" si="335"/>
        <v>3.7595855952786841</v>
      </c>
      <c r="BR307" s="30">
        <f>BI307*(8314.4/'Config sheet'!$C$28)*(273+C307)*BQ307*((AK307^(1/BQ307))-1)</f>
        <v>68865.277324981682</v>
      </c>
      <c r="BS307" s="30">
        <f t="shared" si="296"/>
        <v>333.74925578969146</v>
      </c>
      <c r="BT307" s="30">
        <f t="shared" si="297"/>
        <v>348.85</v>
      </c>
      <c r="BU307" s="52">
        <f t="shared" si="298"/>
        <v>71.198275395177319</v>
      </c>
      <c r="BV307" s="30">
        <f t="shared" si="299"/>
        <v>1410.7394458349929</v>
      </c>
      <c r="BW307" s="65">
        <f>Coeff_Summary!$B$8+Coeff_Summary!$D$8*(BS307-273)+Coeff_Summary!$E$8*AJ307*100+Coeff_Summary!$F$8*(BS307-273)^2+Coeff_Summary!$G$8*(BS307-273)*AJ307*100+Coeff_Summary!$H$8*(AJ307*100)^2</f>
        <v>0.9653382364990597</v>
      </c>
      <c r="BX307" s="30">
        <f>BW307*(8314.4/'Config sheet'!$C$28)*(BS307/(AI307*10^5))</f>
        <v>7.2095715835919588E-2</v>
      </c>
      <c r="BY307" s="30">
        <f t="shared" si="300"/>
        <v>1.1315722291223156</v>
      </c>
      <c r="BZ307" s="30">
        <f t="shared" si="301"/>
        <v>1.0123701741428521</v>
      </c>
      <c r="CA307" s="30">
        <f>('Config sheet'!$C$132*(AJ307-AI307) - 'Config sheet'!$C$133*GERC_A_PARA!AJ307)*10^5</f>
        <v>94340.082565966382</v>
      </c>
      <c r="CB307" s="30">
        <f>('Config sheet'!$C$132*(AJ307-AI307) + 'Config sheet'!$C$133*AI307)*10^5</f>
        <v>118685.48169228324</v>
      </c>
      <c r="CC307" s="30">
        <f>'Config sheet'!$C$148</f>
        <v>386976</v>
      </c>
      <c r="CD307" s="30">
        <f t="shared" si="336"/>
        <v>15.100744210308562</v>
      </c>
      <c r="CE307" s="30"/>
      <c r="CF307" s="30"/>
      <c r="CG307" s="30"/>
      <c r="CH307" s="30"/>
      <c r="CI307" s="30"/>
      <c r="CJ307" s="30"/>
      <c r="CK307" s="30"/>
      <c r="CL307" s="30"/>
      <c r="CM307" s="46">
        <f>P307+'Config sheet'!$O$9-'Config sheet'!$C$139</f>
        <v>34.488900000000001</v>
      </c>
      <c r="CN307" s="46">
        <f>Q307+'Config sheet'!$O$9+'Config sheet'!C$140</f>
        <v>63.058900000000001</v>
      </c>
      <c r="CO307" s="27">
        <f t="shared" si="302"/>
        <v>1.8283824650829688</v>
      </c>
      <c r="CP307" s="46">
        <f>'Config sheet'!$N$47</f>
        <v>1852.7346826837274</v>
      </c>
      <c r="CQ307" s="27">
        <f>'Config sheet'!$N$42</f>
        <v>970.82423361890676</v>
      </c>
      <c r="CR307" s="27">
        <f>'Config sheet'!$N$46</f>
        <v>881.91044906482068</v>
      </c>
      <c r="CS307" s="27">
        <f t="shared" si="303"/>
        <v>1.392107458413804</v>
      </c>
      <c r="CT307" s="27">
        <f>'Config sheet'!$N$50/100*GERC_A_PARA!CQ307</f>
        <v>274.64617569078871</v>
      </c>
      <c r="CU307" s="27">
        <f t="shared" si="304"/>
        <v>274.64617569078871</v>
      </c>
      <c r="CV307" s="27">
        <f t="shared" si="305"/>
        <v>423.66792011173578</v>
      </c>
      <c r="CW307" s="27">
        <f t="shared" si="306"/>
        <v>1245.4704093096955</v>
      </c>
      <c r="CX307" s="27">
        <f t="shared" si="307"/>
        <v>807.38632455989398</v>
      </c>
      <c r="CY307" s="27">
        <f>'Config sheet'!$N$51/100*GERC_A_PARA!CR307</f>
        <v>198.78261521921058</v>
      </c>
      <c r="CZ307" s="27">
        <f t="shared" si="308"/>
        <v>198.78261521921058</v>
      </c>
      <c r="DA307" s="27">
        <f t="shared" si="309"/>
        <v>306.64114267191297</v>
      </c>
      <c r="DB307" s="27">
        <f t="shared" si="310"/>
        <v>1080.6930642840312</v>
      </c>
      <c r="DC307" s="27">
        <f t="shared" si="311"/>
        <v>700.56807020670885</v>
      </c>
      <c r="DD307" s="50">
        <f t="shared" si="312"/>
        <v>84.649976869093592</v>
      </c>
      <c r="DE307" s="50">
        <f t="shared" si="313"/>
        <v>87.769900269684328</v>
      </c>
      <c r="DF307" s="50">
        <f t="shared" si="314"/>
        <v>54.875036120928797</v>
      </c>
      <c r="DG307" s="50">
        <f t="shared" si="315"/>
        <v>56.897551845495471</v>
      </c>
      <c r="DH307" s="27">
        <f t="shared" si="316"/>
        <v>86.209938569388953</v>
      </c>
      <c r="DI307">
        <f>'Config sheet'!$N$59</f>
        <v>71.978923438716066</v>
      </c>
      <c r="DJ307" s="21">
        <f t="shared" si="337"/>
        <v>71.048116276300547</v>
      </c>
      <c r="DK307" s="19">
        <f>Coeff_Summary!$B$11+Coeff_Summary!$D$11*(F307)+Coeff_Summary!$E$11*CM307*100+Coeff_Summary!$F$11*(F307)^2+Coeff_Summary!$G$11*(F307)*CM307*100+Coeff_Summary!$H$11*(CM307*100)^2</f>
        <v>0.93838293506608117</v>
      </c>
      <c r="DL307" s="19">
        <f>Coeff_Summary!$B$9+Coeff_Summary!$D$9*(G307)+Coeff_Summary!$E$9*CN307*100+Coeff_Summary!$F$9*(G307)^2+Coeff_Summary!$G$9*(G307)*CN307*100+Coeff_Summary!$H$9*(CN307*100)^2</f>
        <v>0.95440784933793354</v>
      </c>
      <c r="DM307" s="30">
        <f t="shared" si="338"/>
        <v>0.94639539220200741</v>
      </c>
      <c r="DN307">
        <f>DK307*8314.4*(GERC_A_PARA!F307+273)/('Config sheet'!$N$28*GERC_A_PARA!CM307*10^5)</f>
        <v>4.0346957752645553E-2</v>
      </c>
      <c r="DO307">
        <f>DL307*(8314.4/'Config sheet'!$N$28)*((GERC_A_PARA!G307+273)/(GERC_A_PARA!CN307*10^5))</f>
        <v>2.6601900824492802E-2</v>
      </c>
      <c r="DP307" s="30">
        <f t="shared" si="339"/>
        <v>1597.2414317954047</v>
      </c>
      <c r="DQ307" s="30">
        <f t="shared" si="317"/>
        <v>39587.654702185653</v>
      </c>
      <c r="DR307" s="30">
        <f t="shared" si="318"/>
        <v>1035.4247514935603</v>
      </c>
      <c r="DS307" s="30">
        <f t="shared" si="319"/>
        <v>38922.961119388427</v>
      </c>
      <c r="DT307" s="19">
        <f>(Coeff_Summary!$B$5+Coeff_Summary!$D$5*(F307)+Coeff_Summary!$E$5*CM307*100+Coeff_Summary!$F$5*(F307)^2+Coeff_Summary!$G$5*(F307)*CM307*100+Coeff_Summary!$H$5*(CM307*100)^2+Coeff_Summary!$B$3+Coeff_Summary!$D$3*(G307)+Coeff_Summary!$E$3*CN307*100+Coeff_Summary!$F$3*(G307)^2+Coeff_Summary!$G$3*(G307)*CN307*100+Coeff_Summary!$H$3*(CN307*100)^2)/2</f>
        <v>1.4167827475342543</v>
      </c>
      <c r="DU307" s="30">
        <f t="shared" si="340"/>
        <v>3.3993315604260053</v>
      </c>
      <c r="DV307" s="30">
        <f>DM307*(8314.4/'Config sheet'!$N$28)*(273+F307)*DU307*((CO307^(1/DU307))-1)</f>
        <v>92667.549179518945</v>
      </c>
      <c r="DW307" s="30">
        <f t="shared" si="320"/>
        <v>348.80335266620347</v>
      </c>
      <c r="DX307" s="30">
        <f t="shared" si="321"/>
        <v>346.18</v>
      </c>
      <c r="DY307" s="30">
        <f t="shared" si="322"/>
        <v>104.84818456145528</v>
      </c>
      <c r="DZ307" s="30">
        <f t="shared" si="323"/>
        <v>971.90548896977623</v>
      </c>
      <c r="EA307" s="65">
        <f>Coeff_Summary!$B$9+Coeff_Summary!$D$9*(DW307-273)+Coeff_Summary!$E$9*CN307*100+Coeff_Summary!$F$9*(DW307-273)^2+Coeff_Summary!$G$9*(DW307-273)*CN307*100+Coeff_Summary!$H$9*(CN307*100)^2</f>
        <v>0.95633264174192467</v>
      </c>
      <c r="EB307" s="30">
        <f>EA307*(8314.4/'Config sheet'!$C$28)*(DW307/(CM307*10^5))</f>
        <v>4.910586569593179E-2</v>
      </c>
      <c r="EC307" s="30">
        <f t="shared" si="324"/>
        <v>1.2170896749386741</v>
      </c>
      <c r="ED307" s="30">
        <f t="shared" si="325"/>
        <v>1.0170771586662795</v>
      </c>
      <c r="EE307" s="30">
        <f>('Config sheet'!$N$132*(CN307-CM307) - 'Config sheet'!$N$133*GERC_A_PARA!CN307)*10^5</f>
        <v>104240.94085761814</v>
      </c>
      <c r="EF307" s="30">
        <f>('Config sheet'!$N$132*(CN307-CM307) + 'Config sheet'!$N$133*CM307)*10^5</f>
        <v>145096.43727919494</v>
      </c>
      <c r="EG307" s="30">
        <f>'Config sheet'!$N$148</f>
        <v>386976</v>
      </c>
      <c r="EH307" s="30">
        <f t="shared" si="326"/>
        <v>2382.644934804769</v>
      </c>
      <c r="EI307" s="30">
        <f>'Config sheet'!$E$127+'Config sheet'!$P$127</f>
        <v>3308.2</v>
      </c>
      <c r="EJ307" s="30"/>
      <c r="EK307" s="63">
        <f t="shared" si="327"/>
        <v>52507.154565725847</v>
      </c>
      <c r="EL307" s="63">
        <f t="shared" si="348"/>
        <v>51865.568451957122</v>
      </c>
      <c r="EM307" s="63">
        <f t="shared" si="349"/>
        <v>39587.654702185653</v>
      </c>
      <c r="EN307" s="63">
        <f t="shared" si="350"/>
        <v>38922.961119388427</v>
      </c>
      <c r="EO307" s="30">
        <f>BL307*(('Config sheet'!$D$8+273)/(C307+273))*(GERC_A_PARA!AI307/'Config sheet'!$D$7)*(1/GERC_A_PARA!BG307)*24*10^-3</f>
        <v>1822.3530777560604</v>
      </c>
      <c r="EP307" s="30">
        <f>BN307*(('Config sheet'!$D$8+273)/(D307+273))*(GERC_A_PARA!AJ307/'Config sheet'!$D$7)*(1/GERC_A_PARA!BH307)*24*10^-3</f>
        <v>1800.0857041239885</v>
      </c>
      <c r="EQ307" s="30">
        <f t="shared" si="341"/>
        <v>1811.2193909400244</v>
      </c>
      <c r="ER307" s="30">
        <f>DP307*(('Config sheet'!$D$8+273)/(F307+273))*(CM307/'Config sheet'!$D$7)*(1/DK307)*24*10^-3</f>
        <v>1373.9591296528474</v>
      </c>
      <c r="ES307" s="30">
        <f>DR307*(('Config sheet'!$D$8+273)/(G307+273))*(CN307/'Config sheet'!$D$7)*(1/DL307)*24*10^-3</f>
        <v>1350.889770697984</v>
      </c>
      <c r="ET307" s="30">
        <f t="shared" si="342"/>
        <v>1362.4244501754156</v>
      </c>
      <c r="EU307">
        <f t="shared" si="343"/>
        <v>1.0123701741428519</v>
      </c>
      <c r="EV307">
        <f t="shared" si="344"/>
        <v>1.0170771586662795</v>
      </c>
      <c r="EW307" s="30">
        <f t="shared" si="345"/>
        <v>0.77888932334299821</v>
      </c>
      <c r="EX307" s="30">
        <f>'Config sheet'!$C$123/('Config sheet'!$F$17*10^-3)</f>
        <v>1.2841244171864261</v>
      </c>
      <c r="EY307" s="30">
        <f t="shared" si="346"/>
        <v>0.71336468517182072</v>
      </c>
      <c r="EZ307" s="30">
        <f>'Config sheet'!$N$123/('Config sheet'!$Q$17*10^-3)</f>
        <v>1.4616189626248377</v>
      </c>
      <c r="FA307" s="1" t="s">
        <v>714</v>
      </c>
      <c r="FB307" s="30">
        <f t="shared" si="347"/>
        <v>-2.6233526662034592</v>
      </c>
      <c r="FC307" s="30"/>
    </row>
    <row r="308" spans="1:159" x14ac:dyDescent="0.25">
      <c r="A308" s="1">
        <v>43494</v>
      </c>
      <c r="B308" s="2">
        <v>0.87638888888888899</v>
      </c>
      <c r="C308">
        <v>22.25</v>
      </c>
      <c r="D308">
        <v>74.790000000000006</v>
      </c>
      <c r="E308">
        <v>18.149999999999999</v>
      </c>
      <c r="F308">
        <v>18.11</v>
      </c>
      <c r="G308">
        <v>71.56</v>
      </c>
      <c r="H308">
        <v>66.760000000000005</v>
      </c>
      <c r="I308">
        <v>72</v>
      </c>
      <c r="J308">
        <v>72.3</v>
      </c>
      <c r="K308">
        <v>72.5</v>
      </c>
      <c r="L308">
        <v>70.16</v>
      </c>
      <c r="M308">
        <v>21.91</v>
      </c>
      <c r="N308">
        <v>34.26</v>
      </c>
      <c r="O308">
        <v>33.770000000000003</v>
      </c>
      <c r="P308">
        <v>33.700000000000003</v>
      </c>
      <c r="Q308">
        <v>61.67</v>
      </c>
      <c r="R308">
        <v>3.71</v>
      </c>
      <c r="S308">
        <v>58.94</v>
      </c>
      <c r="T308">
        <v>74.540000000000006</v>
      </c>
      <c r="U308">
        <v>71.59</v>
      </c>
      <c r="V308">
        <v>71.59</v>
      </c>
      <c r="W308">
        <v>2.94</v>
      </c>
      <c r="X308">
        <v>2.4300000000000002</v>
      </c>
      <c r="Y308">
        <v>3.6</v>
      </c>
      <c r="Z308">
        <v>3.46</v>
      </c>
      <c r="AA308">
        <v>4.6399999999999997</v>
      </c>
      <c r="AB308">
        <v>4.28</v>
      </c>
      <c r="AC308">
        <v>3.69</v>
      </c>
      <c r="AD308">
        <v>1.92</v>
      </c>
      <c r="AE308">
        <v>1.76</v>
      </c>
      <c r="AF308">
        <v>2.37</v>
      </c>
      <c r="AH308" s="4" t="str">
        <f t="shared" si="351"/>
        <v>ON</v>
      </c>
      <c r="AI308" s="31">
        <f>M308+'Config sheet'!$D$9-'Config sheet'!$C$139</f>
        <v>22.8689</v>
      </c>
      <c r="AJ308" s="31">
        <f>N308+'Config sheet'!$D$9+'Config sheet'!$C$140</f>
        <v>35.618899999999996</v>
      </c>
      <c r="AK308" s="25">
        <f t="shared" si="282"/>
        <v>1.5575257227063828</v>
      </c>
      <c r="AL308" s="46">
        <f>'Config sheet'!$C$47</f>
        <v>3546.9708798579968</v>
      </c>
      <c r="AM308" s="4">
        <f>'Config sheet'!$C$42</f>
        <v>1817.9423322060413</v>
      </c>
      <c r="AN308" s="25">
        <f>'Config sheet'!$C$46</f>
        <v>1729.0285476519553</v>
      </c>
      <c r="AO308" s="25">
        <f t="shared" si="283"/>
        <v>1.586335268787044</v>
      </c>
      <c r="AP308" s="25">
        <f>'Config sheet'!$C$50/100*GERC_A_PARA!AM308</f>
        <v>351.771841281869</v>
      </c>
      <c r="AQ308" s="25">
        <f t="shared" si="284"/>
        <v>351.771841281869</v>
      </c>
      <c r="AR308" s="25">
        <f t="shared" si="285"/>
        <v>465.12439219735467</v>
      </c>
      <c r="AS308" s="27">
        <f t="shared" si="286"/>
        <v>2169.7141734879106</v>
      </c>
      <c r="AT308" s="25">
        <f t="shared" si="287"/>
        <v>1640.946728804028</v>
      </c>
      <c r="AU308" s="25">
        <f>'Config sheet'!$C$51/100*GERC_A_PARA!AN308</f>
        <v>266.0974934836359</v>
      </c>
      <c r="AV308" s="25">
        <f t="shared" si="288"/>
        <v>266.0974934836359</v>
      </c>
      <c r="AW308" s="25">
        <f t="shared" si="289"/>
        <v>351.84292884501258</v>
      </c>
      <c r="AX308" s="27">
        <f t="shared" si="290"/>
        <v>1995.1260411355911</v>
      </c>
      <c r="AY308" s="25">
        <f t="shared" si="291"/>
        <v>1508.906376128911</v>
      </c>
      <c r="AZ308" s="31">
        <f t="shared" si="328"/>
        <v>93.76478841449638</v>
      </c>
      <c r="BA308" s="31">
        <f t="shared" si="329"/>
        <v>95.04083171571574</v>
      </c>
      <c r="BB308" s="31">
        <f t="shared" si="330"/>
        <v>70.913959408039503</v>
      </c>
      <c r="BC308" s="31">
        <f t="shared" si="331"/>
        <v>71.879026192657534</v>
      </c>
      <c r="BD308" s="25">
        <f t="shared" si="292"/>
        <v>94.402810065106053</v>
      </c>
      <c r="BE308">
        <f>'Config sheet'!$D$59</f>
        <v>82.44</v>
      </c>
      <c r="BF308" s="30">
        <f t="shared" si="332"/>
        <v>82.899651432727282</v>
      </c>
      <c r="BG308" s="19">
        <f>Coeff_Summary!$B$10+Coeff_Summary!$D$10*(C308)+Coeff_Summary!$E$10*AI308*100+Coeff_Summary!$F$10*(C308)^2+Coeff_Summary!$G$10*(C308)*AI308*100+Coeff_Summary!$H$10*(AI308*100)^2</f>
        <v>0.95958910193940827</v>
      </c>
      <c r="BH308" s="19">
        <f>Coeff_Summary!$B$8+Coeff_Summary!$D$8*(D308)+Coeff_Summary!$E$8*AJ308*100+Coeff_Summary!$F$8*(D308)^2+Coeff_Summary!$G$8*(D308)*AJ308*100+Coeff_Summary!$H$8*(AJ308*100)^2</f>
        <v>0.97182999431476935</v>
      </c>
      <c r="BI308" s="30">
        <f t="shared" si="333"/>
        <v>0.96570954812708876</v>
      </c>
      <c r="BJ308" s="30">
        <f>BG308*8314.4*(GERC_A_PARA!C308+273)/('Config sheet'!$C$28*AI308*10^5)</f>
        <v>6.290034427815433E-2</v>
      </c>
      <c r="BK308">
        <f>BH308*(8314.4/'Config sheet'!$C$28)*(BT308/(AJ308*10^5))</f>
        <v>4.8178133516264605E-2</v>
      </c>
      <c r="BL308" s="30">
        <f t="shared" si="334"/>
        <v>3348.4401827769657</v>
      </c>
      <c r="BM308" s="30">
        <f t="shared" si="293"/>
        <v>53234.05175605532</v>
      </c>
      <c r="BN308" s="30">
        <f t="shared" si="294"/>
        <v>2532.4128088682728</v>
      </c>
      <c r="BO308" s="30">
        <f t="shared" si="295"/>
        <v>52563.530880940991</v>
      </c>
      <c r="BP308" s="19">
        <f>(Coeff_Summary!$B$4+Coeff_Summary!$D$4*(C308)+Coeff_Summary!$E$4*AI308*100+Coeff_Summary!$F$4*(C308)^2+Coeff_Summary!$G$4*(C308)*AI308*100+Coeff_Summary!$H$4*(AI308*100)^2+Coeff_Summary!$B$2+Coeff_Summary!$D$2*(D308)+Coeff_Summary!$E$2*AJ308*100+Coeff_Summary!$F$2*(D308)^2+Coeff_Summary!$G$2*(D308)*AJ308*100+Coeff_Summary!$H$2*(AJ308*100)^2)/2</f>
        <v>1.3641653146152286</v>
      </c>
      <c r="BQ308" s="30">
        <f t="shared" si="335"/>
        <v>3.7460056185103308</v>
      </c>
      <c r="BR308" s="30">
        <f>BI308*(8314.4/'Config sheet'!$C$28)*(273+C308)*BQ308*((AK308^(1/BQ308))-1)</f>
        <v>68092.350772474194</v>
      </c>
      <c r="BS308" s="30">
        <f t="shared" si="296"/>
        <v>332.32321871283926</v>
      </c>
      <c r="BT308" s="30">
        <f t="shared" si="297"/>
        <v>347.79</v>
      </c>
      <c r="BU308" s="52">
        <f t="shared" si="298"/>
        <v>70.561893248647237</v>
      </c>
      <c r="BV308" s="30">
        <f t="shared" si="299"/>
        <v>1426.9709259359483</v>
      </c>
      <c r="BW308" s="65">
        <f>Coeff_Summary!$B$8+Coeff_Summary!$D$8*(BS308-273)+Coeff_Summary!$E$8*AJ308*100+Coeff_Summary!$F$8*(BS308-273)^2+Coeff_Summary!$G$8*(BS308-273)*AJ308*100+Coeff_Summary!$H$8*(AJ308*100)^2</f>
        <v>0.96445517372264333</v>
      </c>
      <c r="BX308" s="30">
        <f>BW308*(8314.4/'Config sheet'!$C$28)*(BS308/(AI308*10^5))</f>
        <v>7.1157477135366812E-2</v>
      </c>
      <c r="BY308" s="30">
        <f t="shared" si="300"/>
        <v>1.1312732537789978</v>
      </c>
      <c r="BZ308" s="30">
        <f t="shared" si="301"/>
        <v>1.0127563895323755</v>
      </c>
      <c r="CA308" s="30">
        <f>('Config sheet'!$C$132*(AJ308-AI308) - 'Config sheet'!$C$133*GERC_A_PARA!AJ308)*10^5</f>
        <v>94264.693993841909</v>
      </c>
      <c r="CB308" s="30">
        <f>('Config sheet'!$C$132*(AJ308-AI308) + 'Config sheet'!$C$133*AI308)*10^5</f>
        <v>118760.87026440771</v>
      </c>
      <c r="CC308" s="30">
        <f>'Config sheet'!$C$148</f>
        <v>386976</v>
      </c>
      <c r="CD308" s="30">
        <f t="shared" si="336"/>
        <v>15.466781287160757</v>
      </c>
      <c r="CE308" s="30"/>
      <c r="CF308" s="30"/>
      <c r="CG308" s="30"/>
      <c r="CH308" s="30"/>
      <c r="CI308" s="30"/>
      <c r="CJ308" s="30"/>
      <c r="CK308" s="30"/>
      <c r="CL308" s="30"/>
      <c r="CM308" s="46">
        <f>P308+'Config sheet'!$O$9-'Config sheet'!$C$139</f>
        <v>34.658900000000003</v>
      </c>
      <c r="CN308" s="46">
        <f>Q308+'Config sheet'!$O$9+'Config sheet'!C$140</f>
        <v>63.0289</v>
      </c>
      <c r="CO308" s="27">
        <f t="shared" si="302"/>
        <v>1.8185487710227386</v>
      </c>
      <c r="CP308" s="46">
        <f>'Config sheet'!$N$47</f>
        <v>1852.7346826837274</v>
      </c>
      <c r="CQ308" s="27">
        <f>'Config sheet'!$N$42</f>
        <v>970.82423361890676</v>
      </c>
      <c r="CR308" s="27">
        <f>'Config sheet'!$N$46</f>
        <v>881.91044906482068</v>
      </c>
      <c r="CS308" s="27">
        <f t="shared" si="303"/>
        <v>1.3924985327208776</v>
      </c>
      <c r="CT308" s="27">
        <f>'Config sheet'!$N$50/100*GERC_A_PARA!CQ308</f>
        <v>274.64617569078871</v>
      </c>
      <c r="CU308" s="27">
        <f t="shared" si="304"/>
        <v>274.64617569078871</v>
      </c>
      <c r="CV308" s="27">
        <f t="shared" si="305"/>
        <v>421.97893752709547</v>
      </c>
      <c r="CW308" s="27">
        <f t="shared" si="306"/>
        <v>1245.4704093096955</v>
      </c>
      <c r="CX308" s="27">
        <f t="shared" si="307"/>
        <v>810.6179110680971</v>
      </c>
      <c r="CY308" s="27">
        <f>'Config sheet'!$N$51/100*GERC_A_PARA!CR308</f>
        <v>198.78261521921058</v>
      </c>
      <c r="CZ308" s="27">
        <f t="shared" si="308"/>
        <v>198.78261521921058</v>
      </c>
      <c r="DA308" s="27">
        <f t="shared" si="309"/>
        <v>305.41869573854484</v>
      </c>
      <c r="DB308" s="27">
        <f t="shared" si="310"/>
        <v>1080.6930642840312</v>
      </c>
      <c r="DC308" s="27">
        <f t="shared" si="311"/>
        <v>703.37211364278255</v>
      </c>
      <c r="DD308" s="50">
        <f t="shared" si="312"/>
        <v>84.823950954839717</v>
      </c>
      <c r="DE308" s="50">
        <f t="shared" si="313"/>
        <v>87.908513768896682</v>
      </c>
      <c r="DF308" s="50">
        <f t="shared" si="314"/>
        <v>55.207906520770059</v>
      </c>
      <c r="DG308" s="50">
        <f t="shared" si="315"/>
        <v>57.21550288452071</v>
      </c>
      <c r="DH308" s="27">
        <f t="shared" si="316"/>
        <v>86.3662323618682</v>
      </c>
      <c r="DI308">
        <f>'Config sheet'!$N$59</f>
        <v>71.978923438716066</v>
      </c>
      <c r="DJ308" s="21">
        <f t="shared" si="337"/>
        <v>71.288968532256789</v>
      </c>
      <c r="DK308" s="19">
        <f>Coeff_Summary!$B$11+Coeff_Summary!$D$11*(F308)+Coeff_Summary!$E$11*CM308*100+Coeff_Summary!$F$11*(F308)^2+Coeff_Summary!$G$11*(F308)*CM308*100+Coeff_Summary!$H$11*(CM308*100)^2</f>
        <v>0.93725362641860333</v>
      </c>
      <c r="DL308" s="19">
        <f>Coeff_Summary!$B$9+Coeff_Summary!$D$9*(G308)+Coeff_Summary!$E$9*CN308*100+Coeff_Summary!$F$9*(G308)^2+Coeff_Summary!$G$9*(G308)*CN308*100+Coeff_Summary!$H$9*(CN308*100)^2</f>
        <v>0.9532046647282536</v>
      </c>
      <c r="DM308" s="30">
        <f t="shared" si="338"/>
        <v>0.94522914557342852</v>
      </c>
      <c r="DN308">
        <f>DK308*8314.4*(GERC_A_PARA!F308+273)/('Config sheet'!$N$28*GERC_A_PARA!CM308*10^5)</f>
        <v>3.9968933804410876E-2</v>
      </c>
      <c r="DO308">
        <f>DL308*(8314.4/'Config sheet'!$N$28)*((GERC_A_PARA!G308+273)/(GERC_A_PARA!CN308*10^5))</f>
        <v>2.6456620919401132E-2</v>
      </c>
      <c r="DP308" s="30">
        <f t="shared" si="339"/>
        <v>1600.1371410955494</v>
      </c>
      <c r="DQ308" s="30">
        <f t="shared" si="317"/>
        <v>40034.521534296269</v>
      </c>
      <c r="DR308" s="30">
        <f t="shared" si="318"/>
        <v>1041.4537487536709</v>
      </c>
      <c r="DS308" s="30">
        <f t="shared" si="319"/>
        <v>39364.579170046374</v>
      </c>
      <c r="DT308" s="19">
        <f>(Coeff_Summary!$B$5+Coeff_Summary!$D$5*(F308)+Coeff_Summary!$E$5*CM308*100+Coeff_Summary!$F$5*(F308)^2+Coeff_Summary!$G$5*(F308)*CM308*100+Coeff_Summary!$H$5*(CM308*100)^2+Coeff_Summary!$B$3+Coeff_Summary!$D$3*(G308)+Coeff_Summary!$E$3*CN308*100+Coeff_Summary!$F$3*(G308)^2+Coeff_Summary!$G$3*(G308)*CN308*100+Coeff_Summary!$H$3*(CN308*100)^2)/2</f>
        <v>1.4194459788591245</v>
      </c>
      <c r="DU308" s="30">
        <f t="shared" si="340"/>
        <v>3.3840972387432542</v>
      </c>
      <c r="DV308" s="30">
        <f>DM308*(8314.4/'Config sheet'!$N$28)*(273+F308)*DU308*((CO308^(1/DU308))-1)</f>
        <v>91387.330534390538</v>
      </c>
      <c r="DW308" s="30">
        <f t="shared" si="320"/>
        <v>347.38078438035069</v>
      </c>
      <c r="DX308" s="30">
        <f t="shared" si="321"/>
        <v>344.56</v>
      </c>
      <c r="DY308" s="30">
        <f t="shared" si="322"/>
        <v>105.27742634303215</v>
      </c>
      <c r="DZ308" s="30">
        <f t="shared" si="323"/>
        <v>965.3457164796456</v>
      </c>
      <c r="EA308" s="65">
        <f>Coeff_Summary!$B$9+Coeff_Summary!$D$9*(DW308-273)+Coeff_Summary!$E$9*CN308*100+Coeff_Summary!$F$9*(DW308-273)^2+Coeff_Summary!$G$9*(DW308-273)*CN308*100+Coeff_Summary!$H$9*(CN308*100)^2</f>
        <v>0.95531207281868602</v>
      </c>
      <c r="EB308" s="30">
        <f>EA308*(8314.4/'Config sheet'!$C$28)*(DW308/(CM308*10^5))</f>
        <v>4.861377731437784E-2</v>
      </c>
      <c r="EC308" s="30">
        <f t="shared" si="324"/>
        <v>1.2162890697127611</v>
      </c>
      <c r="ED308" s="30">
        <f t="shared" si="325"/>
        <v>1.0170189134083178</v>
      </c>
      <c r="EE308" s="30">
        <f>('Config sheet'!$N$132*(CN308-CM308) - 'Config sheet'!$N$133*GERC_A_PARA!CN308)*10^5</f>
        <v>103338.89861986792</v>
      </c>
      <c r="EF308" s="30">
        <f>('Config sheet'!$N$132*(CN308-CM308) + 'Config sheet'!$N$133*CM308)*10^5</f>
        <v>144253.03059754151</v>
      </c>
      <c r="EG308" s="30">
        <f>'Config sheet'!$N$148</f>
        <v>386976</v>
      </c>
      <c r="EH308" s="30">
        <f t="shared" si="326"/>
        <v>2392.3166424155938</v>
      </c>
      <c r="EI308" s="30">
        <f>'Config sheet'!$E$127+'Config sheet'!$P$127</f>
        <v>3308.2</v>
      </c>
      <c r="EJ308" s="30"/>
      <c r="EK308" s="63">
        <f t="shared" si="327"/>
        <v>53234.05175605532</v>
      </c>
      <c r="EL308" s="63">
        <f t="shared" si="348"/>
        <v>52563.530880940991</v>
      </c>
      <c r="EM308" s="63">
        <f t="shared" si="349"/>
        <v>40034.521534296269</v>
      </c>
      <c r="EN308" s="63">
        <f t="shared" si="350"/>
        <v>39364.579170046374</v>
      </c>
      <c r="EO308" s="30">
        <f>BL308*(('Config sheet'!$D$8+273)/(C308+273))*(GERC_A_PARA!AI308/'Config sheet'!$D$7)*(1/GERC_A_PARA!BG308)*24*10^-3</f>
        <v>1847.5813222298873</v>
      </c>
      <c r="EP308" s="30">
        <f>BN308*(('Config sheet'!$D$8+273)/(D308+273))*(GERC_A_PARA!AJ308/'Config sheet'!$D$7)*(1/GERC_A_PARA!BH308)*24*10^-3</f>
        <v>1824.309716854</v>
      </c>
      <c r="EQ308" s="30">
        <f t="shared" si="341"/>
        <v>1835.9455195419437</v>
      </c>
      <c r="ER308" s="30">
        <f>DP308*(('Config sheet'!$D$8+273)/(F308+273))*(CM308/'Config sheet'!$D$7)*(1/DK308)*24*10^-3</f>
        <v>1389.4684284061154</v>
      </c>
      <c r="ES308" s="30">
        <f>DR308*(('Config sheet'!$D$8+273)/(G308+273))*(CN308/'Config sheet'!$D$7)*(1/DL308)*24*10^-3</f>
        <v>1366.2169012664808</v>
      </c>
      <c r="ET308" s="30">
        <f t="shared" si="342"/>
        <v>1377.8426648362981</v>
      </c>
      <c r="EU308">
        <f t="shared" si="343"/>
        <v>1.0127563895323755</v>
      </c>
      <c r="EV308">
        <f t="shared" si="344"/>
        <v>1.0170189134083178</v>
      </c>
      <c r="EW308" s="30">
        <f t="shared" si="345"/>
        <v>0.77724034332563863</v>
      </c>
      <c r="EX308" s="30">
        <f>'Config sheet'!$C$123/('Config sheet'!$F$17*10^-3)</f>
        <v>1.2841244171864261</v>
      </c>
      <c r="EY308" s="30">
        <f t="shared" si="346"/>
        <v>0.70062115299234007</v>
      </c>
      <c r="EZ308" s="30">
        <f>'Config sheet'!$N$123/('Config sheet'!$Q$17*10^-3)</f>
        <v>1.4616189626248377</v>
      </c>
      <c r="FA308" s="1" t="s">
        <v>715</v>
      </c>
      <c r="FB308" s="30">
        <f t="shared" si="347"/>
        <v>-2.8207843803506876</v>
      </c>
      <c r="FC308" s="30"/>
    </row>
    <row r="309" spans="1:159" x14ac:dyDescent="0.25">
      <c r="A309" s="1">
        <v>43494</v>
      </c>
      <c r="B309" s="2">
        <v>0.91805555555555562</v>
      </c>
      <c r="C309">
        <v>21.71</v>
      </c>
      <c r="D309">
        <v>74.44</v>
      </c>
      <c r="E309">
        <v>16.97</v>
      </c>
      <c r="F309">
        <v>16.98</v>
      </c>
      <c r="G309">
        <v>70.67</v>
      </c>
      <c r="H309">
        <v>66.489999999999995</v>
      </c>
      <c r="I309">
        <v>71.709999999999994</v>
      </c>
      <c r="J309">
        <v>72.08</v>
      </c>
      <c r="K309">
        <v>72.22</v>
      </c>
      <c r="L309">
        <v>69.67</v>
      </c>
      <c r="M309">
        <v>21.8</v>
      </c>
      <c r="N309">
        <v>34.11</v>
      </c>
      <c r="O309">
        <v>33.630000000000003</v>
      </c>
      <c r="P309">
        <v>33.56</v>
      </c>
      <c r="Q309">
        <v>61.68</v>
      </c>
      <c r="R309">
        <v>3.72</v>
      </c>
      <c r="S309">
        <v>59.41</v>
      </c>
      <c r="T309">
        <v>74.430000000000007</v>
      </c>
      <c r="U309">
        <v>71.599999999999994</v>
      </c>
      <c r="V309">
        <v>71.599999999999994</v>
      </c>
      <c r="W309">
        <v>2.96</v>
      </c>
      <c r="X309">
        <v>2.46</v>
      </c>
      <c r="Y309">
        <v>3.59</v>
      </c>
      <c r="Z309">
        <v>3.52</v>
      </c>
      <c r="AA309">
        <v>4.6100000000000003</v>
      </c>
      <c r="AB309">
        <v>4.34</v>
      </c>
      <c r="AC309">
        <v>3.7</v>
      </c>
      <c r="AD309">
        <v>1.81</v>
      </c>
      <c r="AE309">
        <v>1.64</v>
      </c>
      <c r="AF309">
        <v>2.35</v>
      </c>
      <c r="AH309" s="4" t="str">
        <f t="shared" si="351"/>
        <v>ON</v>
      </c>
      <c r="AI309" s="31">
        <f>M309+'Config sheet'!$D$9-'Config sheet'!$C$139</f>
        <v>22.758900000000001</v>
      </c>
      <c r="AJ309" s="31">
        <f>N309+'Config sheet'!$D$9+'Config sheet'!$C$140</f>
        <v>35.468899999999998</v>
      </c>
      <c r="AK309" s="25">
        <f t="shared" si="282"/>
        <v>1.5584628431075314</v>
      </c>
      <c r="AL309" s="46">
        <f>'Config sheet'!$C$47</f>
        <v>3546.9708798579968</v>
      </c>
      <c r="AM309" s="4">
        <f>'Config sheet'!$C$42</f>
        <v>1817.9423322060413</v>
      </c>
      <c r="AN309" s="25">
        <f>'Config sheet'!$C$46</f>
        <v>1729.0285476519553</v>
      </c>
      <c r="AO309" s="25">
        <f t="shared" si="283"/>
        <v>1.5897537691571531</v>
      </c>
      <c r="AP309" s="25">
        <f>'Config sheet'!$C$50/100*GERC_A_PARA!AM309</f>
        <v>351.771841281869</v>
      </c>
      <c r="AQ309" s="25">
        <f t="shared" si="284"/>
        <v>351.771841281869</v>
      </c>
      <c r="AR309" s="25">
        <f t="shared" si="285"/>
        <v>465.02101565052783</v>
      </c>
      <c r="AS309" s="27">
        <f t="shared" si="286"/>
        <v>2169.7141734879106</v>
      </c>
      <c r="AT309" s="25">
        <f t="shared" si="287"/>
        <v>1641.3115196428105</v>
      </c>
      <c r="AU309" s="25">
        <f>'Config sheet'!$C$51/100*GERC_A_PARA!AN309</f>
        <v>266.0974934836359</v>
      </c>
      <c r="AV309" s="25">
        <f t="shared" si="288"/>
        <v>266.0974934836359</v>
      </c>
      <c r="AW309" s="25">
        <f t="shared" si="289"/>
        <v>351.76472974898667</v>
      </c>
      <c r="AX309" s="27">
        <f t="shared" si="290"/>
        <v>1995.1260411355911</v>
      </c>
      <c r="AY309" s="25">
        <f t="shared" si="291"/>
        <v>1509.2418137229113</v>
      </c>
      <c r="AZ309" s="31">
        <f t="shared" si="328"/>
        <v>93.770474873576831</v>
      </c>
      <c r="BA309" s="31">
        <f t="shared" si="329"/>
        <v>95.045354434333191</v>
      </c>
      <c r="BB309" s="31">
        <f t="shared" si="330"/>
        <v>70.93402554722995</v>
      </c>
      <c r="BC309" s="31">
        <f t="shared" si="331"/>
        <v>71.898426542897894</v>
      </c>
      <c r="BD309" s="25">
        <f t="shared" si="292"/>
        <v>94.407914653955004</v>
      </c>
      <c r="BE309">
        <f>'Config sheet'!$D$59</f>
        <v>82.44</v>
      </c>
      <c r="BF309" s="30">
        <f t="shared" si="332"/>
        <v>82.912070349509463</v>
      </c>
      <c r="BG309" s="19">
        <f>Coeff_Summary!$B$10+Coeff_Summary!$D$10*(C309)+Coeff_Summary!$E$10*AI309*100+Coeff_Summary!$F$10*(C309)^2+Coeff_Summary!$G$10*(C309)*AI309*100+Coeff_Summary!$H$10*(AI309*100)^2</f>
        <v>0.95946709971921096</v>
      </c>
      <c r="BH309" s="19">
        <f>Coeff_Summary!$B$8+Coeff_Summary!$D$8*(D309)+Coeff_Summary!$E$8*AJ309*100+Coeff_Summary!$F$8*(D309)^2+Coeff_Summary!$G$8*(D309)*AJ309*100+Coeff_Summary!$H$8*(AJ309*100)^2</f>
        <v>0.97177939632856325</v>
      </c>
      <c r="BI309" s="30">
        <f t="shared" si="333"/>
        <v>0.9656232480238871</v>
      </c>
      <c r="BJ309" s="30">
        <f>BG309*8314.4*(GERC_A_PARA!C309+273)/('Config sheet'!$C$28*AI309*10^5)</f>
        <v>6.3080739618621387E-2</v>
      </c>
      <c r="BK309">
        <f>BH309*(8314.4/'Config sheet'!$C$28)*(BT309/(AJ309*10^5))</f>
        <v>4.8330675818802772E-2</v>
      </c>
      <c r="BL309" s="30">
        <f t="shared" si="334"/>
        <v>3348.6212410569742</v>
      </c>
      <c r="BM309" s="30">
        <f t="shared" si="293"/>
        <v>53084.685774173515</v>
      </c>
      <c r="BN309" s="30">
        <f t="shared" si="294"/>
        <v>2533.1127413119798</v>
      </c>
      <c r="BO309" s="30">
        <f t="shared" si="295"/>
        <v>52412.110908792354</v>
      </c>
      <c r="BP309" s="19">
        <f>(Coeff_Summary!$B$4+Coeff_Summary!$D$4*(C309)+Coeff_Summary!$E$4*AI309*100+Coeff_Summary!$F$4*(C309)^2+Coeff_Summary!$G$4*(C309)*AI309*100+Coeff_Summary!$H$4*(AI309*100)^2+Coeff_Summary!$B$2+Coeff_Summary!$D$2*(D309)+Coeff_Summary!$E$2*AJ309*100+Coeff_Summary!$F$2*(D309)^2+Coeff_Summary!$G$2*(D309)*AJ309*100+Coeff_Summary!$H$2*(AJ309*100)^2)/2</f>
        <v>1.3643528908262443</v>
      </c>
      <c r="BQ309" s="30">
        <f t="shared" si="335"/>
        <v>3.7445919194775605</v>
      </c>
      <c r="BR309" s="30">
        <f>BI309*(8314.4/'Config sheet'!$C$28)*(273+C309)*BQ309*((AK309^(1/BQ309))-1)</f>
        <v>68061.118030157406</v>
      </c>
      <c r="BS309" s="30">
        <f t="shared" si="296"/>
        <v>331.78351681010474</v>
      </c>
      <c r="BT309" s="30">
        <f t="shared" si="297"/>
        <v>347.44</v>
      </c>
      <c r="BU309" s="52">
        <f t="shared" si="298"/>
        <v>70.308205594736862</v>
      </c>
      <c r="BV309" s="30">
        <f t="shared" si="299"/>
        <v>1427.4464178854696</v>
      </c>
      <c r="BW309" s="65">
        <f>Coeff_Summary!$B$8+Coeff_Summary!$D$8*(BS309-273)+Coeff_Summary!$E$8*AJ309*100+Coeff_Summary!$F$8*(BS309-273)^2+Coeff_Summary!$G$8*(BS309-273)*AJ309*100+Coeff_Summary!$H$8*(AJ309*100)^2</f>
        <v>0.96430441415205737</v>
      </c>
      <c r="BX309" s="30">
        <f>BW309*(8314.4/'Config sheet'!$C$28)*(BS309/(AI309*10^5))</f>
        <v>7.1374121864040074E-2</v>
      </c>
      <c r="BY309" s="30">
        <f t="shared" si="300"/>
        <v>1.1314724953378714</v>
      </c>
      <c r="BZ309" s="30">
        <f t="shared" si="301"/>
        <v>1.0128324323084712</v>
      </c>
      <c r="CA309" s="30">
        <f>('Config sheet'!$C$132*(AJ309-AI309) - 'Config sheet'!$C$133*GERC_A_PARA!AJ309)*10^5</f>
        <v>93984.983548075747</v>
      </c>
      <c r="CB309" s="30">
        <f>('Config sheet'!$C$132*(AJ309-AI309) + 'Config sheet'!$C$133*AI309)*10^5</f>
        <v>118372.26521446173</v>
      </c>
      <c r="CC309" s="30">
        <f>'Config sheet'!$C$148</f>
        <v>386976</v>
      </c>
      <c r="CD309" s="30">
        <f t="shared" si="336"/>
        <v>15.656483189895255</v>
      </c>
      <c r="CE309" s="30"/>
      <c r="CF309" s="30"/>
      <c r="CG309" s="30"/>
      <c r="CH309" s="30"/>
      <c r="CI309" s="30"/>
      <c r="CJ309" s="30"/>
      <c r="CK309" s="30"/>
      <c r="CL309" s="30"/>
      <c r="CM309" s="46">
        <f>P309+'Config sheet'!$O$9-'Config sheet'!$C$139</f>
        <v>34.518900000000002</v>
      </c>
      <c r="CN309" s="46">
        <f>Q309+'Config sheet'!$O$9+'Config sheet'!C$140</f>
        <v>63.038899999999998</v>
      </c>
      <c r="CO309" s="27">
        <f t="shared" si="302"/>
        <v>1.8262140450593731</v>
      </c>
      <c r="CP309" s="46">
        <f>'Config sheet'!$N$47</f>
        <v>1852.7346826837274</v>
      </c>
      <c r="CQ309" s="27">
        <f>'Config sheet'!$N$42</f>
        <v>970.82423361890676</v>
      </c>
      <c r="CR309" s="27">
        <f>'Config sheet'!$N$46</f>
        <v>881.91044906482068</v>
      </c>
      <c r="CS309" s="27">
        <f t="shared" si="303"/>
        <v>1.3928763627425891</v>
      </c>
      <c r="CT309" s="27">
        <f>'Config sheet'!$N$50/100*GERC_A_PARA!CQ309</f>
        <v>274.64617569078871</v>
      </c>
      <c r="CU309" s="27">
        <f t="shared" si="304"/>
        <v>274.64617569078871</v>
      </c>
      <c r="CV309" s="27">
        <f t="shared" si="305"/>
        <v>423.20584500176255</v>
      </c>
      <c r="CW309" s="27">
        <f t="shared" si="306"/>
        <v>1245.4704093096955</v>
      </c>
      <c r="CX309" s="27">
        <f t="shared" si="307"/>
        <v>808.26786513670322</v>
      </c>
      <c r="CY309" s="27">
        <f>'Config sheet'!$N$51/100*GERC_A_PARA!CR309</f>
        <v>198.78261521921058</v>
      </c>
      <c r="CZ309" s="27">
        <f t="shared" si="308"/>
        <v>198.78261521921058</v>
      </c>
      <c r="DA309" s="27">
        <f t="shared" si="309"/>
        <v>306.30670328437316</v>
      </c>
      <c r="DB309" s="27">
        <f t="shared" si="310"/>
        <v>1080.6930642840312</v>
      </c>
      <c r="DC309" s="27">
        <f t="shared" si="311"/>
        <v>701.33298182574174</v>
      </c>
      <c r="DD309" s="50">
        <f t="shared" si="312"/>
        <v>84.697573034699261</v>
      </c>
      <c r="DE309" s="50">
        <f t="shared" si="313"/>
        <v>87.807822417890478</v>
      </c>
      <c r="DF309" s="50">
        <f t="shared" si="314"/>
        <v>54.965839434884323</v>
      </c>
      <c r="DG309" s="50">
        <f t="shared" si="315"/>
        <v>56.984285325050465</v>
      </c>
      <c r="DH309" s="27">
        <f t="shared" si="316"/>
        <v>86.252697726294869</v>
      </c>
      <c r="DI309">
        <f>'Config sheet'!$N$59</f>
        <v>71.978923438716066</v>
      </c>
      <c r="DJ309" s="21">
        <f t="shared" si="337"/>
        <v>71.113880053131126</v>
      </c>
      <c r="DK309" s="19">
        <f>Coeff_Summary!$B$11+Coeff_Summary!$D$11*(F309)+Coeff_Summary!$E$11*CM309*100+Coeff_Summary!$F$11*(F309)^2+Coeff_Summary!$G$11*(F309)*CM309*100+Coeff_Summary!$H$11*(CM309*100)^2</f>
        <v>0.93647383903796633</v>
      </c>
      <c r="DL309" s="19">
        <f>Coeff_Summary!$B$9+Coeff_Summary!$D$9*(G309)+Coeff_Summary!$E$9*CN309*100+Coeff_Summary!$F$9*(G309)^2+Coeff_Summary!$G$9*(G309)*CN309*100+Coeff_Summary!$H$9*(CN309*100)^2</f>
        <v>0.95251935204341498</v>
      </c>
      <c r="DM309" s="30">
        <f t="shared" si="338"/>
        <v>0.94449659554069065</v>
      </c>
      <c r="DN309">
        <f>DK309*8314.4*(GERC_A_PARA!F309+273)/('Config sheet'!$N$28*GERC_A_PARA!CM309*10^5)</f>
        <v>3.9942002265978625E-2</v>
      </c>
      <c r="DO309">
        <f>DL309*(8314.4/'Config sheet'!$N$28)*((GERC_A_PARA!G309+273)/(GERC_A_PARA!CN309*10^5))</f>
        <v>2.6365128301024329E-2</v>
      </c>
      <c r="DP309" s="30">
        <f t="shared" si="339"/>
        <v>1598.0336455254239</v>
      </c>
      <c r="DQ309" s="30">
        <f t="shared" si="317"/>
        <v>40008.851706630143</v>
      </c>
      <c r="DR309" s="30">
        <f t="shared" si="318"/>
        <v>1037.0693943675076</v>
      </c>
      <c r="DS309" s="30">
        <f t="shared" si="319"/>
        <v>39334.88896874497</v>
      </c>
      <c r="DT309" s="19">
        <f>(Coeff_Summary!$B$5+Coeff_Summary!$D$5*(F309)+Coeff_Summary!$E$5*CM309*100+Coeff_Summary!$F$5*(F309)^2+Coeff_Summary!$G$5*(F309)*CM309*100+Coeff_Summary!$H$5*(CM309*100)^2+Coeff_Summary!$B$3+Coeff_Summary!$D$3*(G309)+Coeff_Summary!$E$3*CN309*100+Coeff_Summary!$F$3*(G309)^2+Coeff_Summary!$G$3*(G309)*CN309*100+Coeff_Summary!$H$3*(CN309*100)^2)/2</f>
        <v>1.4210649265935007</v>
      </c>
      <c r="DU309" s="30">
        <f t="shared" si="340"/>
        <v>3.3749306504585874</v>
      </c>
      <c r="DV309" s="30">
        <f>DM309*(8314.4/'Config sheet'!$N$28)*(273+F309)*DU309*((CO309^(1/DU309))-1)</f>
        <v>91683.247776982127</v>
      </c>
      <c r="DW309" s="30">
        <f t="shared" si="320"/>
        <v>346.63022702697424</v>
      </c>
      <c r="DX309" s="30">
        <f t="shared" si="321"/>
        <v>343.67</v>
      </c>
      <c r="DY309" s="30">
        <f t="shared" si="322"/>
        <v>105.5135537846419</v>
      </c>
      <c r="DZ309" s="30">
        <f t="shared" si="323"/>
        <v>965.6846423778868</v>
      </c>
      <c r="EA309" s="65">
        <f>Coeff_Summary!$B$9+Coeff_Summary!$D$9*(DW309-273)+Coeff_Summary!$E$9*CN309*100+Coeff_Summary!$F$9*(DW309-273)^2+Coeff_Summary!$G$9*(DW309-273)*CN309*100+Coeff_Summary!$H$9*(CN309*100)^2</f>
        <v>0.95475307533857667</v>
      </c>
      <c r="EB309" s="30">
        <f>EA309*(8314.4/'Config sheet'!$C$28)*(DW309/(CM309*10^5))</f>
        <v>4.8676980935388151E-2</v>
      </c>
      <c r="EC309" s="30">
        <f t="shared" si="324"/>
        <v>1.2186915571042796</v>
      </c>
      <c r="ED309" s="30">
        <f t="shared" si="325"/>
        <v>1.0171339682290879</v>
      </c>
      <c r="EE309" s="30">
        <f>('Config sheet'!$N$132*(CN309-CM309) - 'Config sheet'!$N$133*GERC_A_PARA!CN309)*10^5</f>
        <v>104020.66561568923</v>
      </c>
      <c r="EF309" s="30">
        <f>('Config sheet'!$N$132*(CN309-CM309) + 'Config sheet'!$N$133*CM309)*10^5</f>
        <v>144880.35029127295</v>
      </c>
      <c r="EG309" s="30">
        <f>'Config sheet'!$N$148</f>
        <v>386976</v>
      </c>
      <c r="EH309" s="30">
        <f t="shared" si="326"/>
        <v>2393.1310602633566</v>
      </c>
      <c r="EI309" s="30">
        <f>'Config sheet'!$E$127+'Config sheet'!$P$127</f>
        <v>3308.2</v>
      </c>
      <c r="EJ309" s="30"/>
      <c r="EK309" s="63">
        <f t="shared" si="327"/>
        <v>53084.685774173515</v>
      </c>
      <c r="EL309" s="63">
        <f t="shared" si="348"/>
        <v>52412.110908792354</v>
      </c>
      <c r="EM309" s="63">
        <f t="shared" si="349"/>
        <v>40008.851706630143</v>
      </c>
      <c r="EN309" s="63">
        <f t="shared" si="350"/>
        <v>39334.88896874497</v>
      </c>
      <c r="EO309" s="30">
        <f>BL309*(('Config sheet'!$D$8+273)/(C309+273))*(GERC_A_PARA!AI309/'Config sheet'!$D$7)*(1/GERC_A_PARA!BG309)*24*10^-3</f>
        <v>1842.3973133258503</v>
      </c>
      <c r="EP309" s="30">
        <f>BN309*(('Config sheet'!$D$8+273)/(D309+273))*(GERC_A_PARA!AJ309/'Config sheet'!$D$7)*(1/GERC_A_PARA!BH309)*24*10^-3</f>
        <v>1819.0544206079735</v>
      </c>
      <c r="EQ309" s="30">
        <f t="shared" si="341"/>
        <v>1830.7258669669118</v>
      </c>
      <c r="ER309" s="30">
        <f>DP309*(('Config sheet'!$D$8+273)/(F309+273))*(CM309/'Config sheet'!$D$7)*(1/DK309)*24*10^-3</f>
        <v>1388.5775119235955</v>
      </c>
      <c r="ES309" s="30">
        <f>DR309*(('Config sheet'!$D$8+273)/(G309+273))*(CN309/'Config sheet'!$D$7)*(1/DL309)*24*10^-3</f>
        <v>1365.1864506513537</v>
      </c>
      <c r="ET309" s="30">
        <f t="shared" si="342"/>
        <v>1376.8819812874744</v>
      </c>
      <c r="EU309">
        <f t="shared" si="343"/>
        <v>1.012832432308471</v>
      </c>
      <c r="EV309">
        <f t="shared" si="344"/>
        <v>1.0171339682290881</v>
      </c>
      <c r="EW309" s="30">
        <f t="shared" si="345"/>
        <v>0.77971609165626599</v>
      </c>
      <c r="EX309" s="30">
        <f>'Config sheet'!$C$123/('Config sheet'!$F$17*10^-3)</f>
        <v>1.2841244171864261</v>
      </c>
      <c r="EY309" s="30">
        <f t="shared" si="346"/>
        <v>0.701356147804991</v>
      </c>
      <c r="EZ309" s="30">
        <f>'Config sheet'!$N$123/('Config sheet'!$Q$17*10^-3)</f>
        <v>1.4616189626248377</v>
      </c>
      <c r="FA309" s="1" t="s">
        <v>716</v>
      </c>
      <c r="FB309" s="30">
        <f t="shared" si="347"/>
        <v>-2.9602270269742235</v>
      </c>
      <c r="FC309" s="30"/>
    </row>
    <row r="310" spans="1:159" x14ac:dyDescent="0.25">
      <c r="A310" s="1">
        <v>43494</v>
      </c>
      <c r="B310" s="29">
        <v>0.95972222222222225</v>
      </c>
      <c r="C310">
        <v>21.61</v>
      </c>
      <c r="D310">
        <v>74.02</v>
      </c>
      <c r="E310">
        <v>15.47</v>
      </c>
      <c r="F310">
        <v>15.46</v>
      </c>
      <c r="G310">
        <v>69.19</v>
      </c>
      <c r="H310">
        <v>66.459999999999994</v>
      </c>
      <c r="I310">
        <v>71.680000000000007</v>
      </c>
      <c r="J310">
        <v>72.02</v>
      </c>
      <c r="K310">
        <v>72.14</v>
      </c>
      <c r="L310">
        <v>69.569999999999993</v>
      </c>
      <c r="M310">
        <v>21.86</v>
      </c>
      <c r="N310">
        <v>34.049999999999997</v>
      </c>
      <c r="O310">
        <v>33.57</v>
      </c>
      <c r="P310">
        <v>33.5</v>
      </c>
      <c r="Q310">
        <v>61.69</v>
      </c>
      <c r="R310">
        <v>3.72</v>
      </c>
      <c r="S310">
        <v>59.44</v>
      </c>
      <c r="T310">
        <v>74.290000000000006</v>
      </c>
      <c r="U310">
        <v>71.260000000000005</v>
      </c>
      <c r="V310">
        <v>71.260000000000005</v>
      </c>
      <c r="W310">
        <v>2.95</v>
      </c>
      <c r="X310">
        <v>2.44</v>
      </c>
      <c r="Y310">
        <v>3.57</v>
      </c>
      <c r="Z310">
        <v>3.38</v>
      </c>
      <c r="AA310">
        <v>4.59</v>
      </c>
      <c r="AB310">
        <v>4.26</v>
      </c>
      <c r="AC310">
        <v>3.71</v>
      </c>
      <c r="AD310">
        <v>1.74</v>
      </c>
      <c r="AE310">
        <v>1.66</v>
      </c>
      <c r="AF310">
        <v>2.29</v>
      </c>
      <c r="AH310" s="4" t="str">
        <f t="shared" si="351"/>
        <v>ON</v>
      </c>
      <c r="AI310" s="31">
        <f>M310+'Config sheet'!$D$9-'Config sheet'!$C$139</f>
        <v>22.818899999999999</v>
      </c>
      <c r="AJ310" s="31">
        <f>N310+'Config sheet'!$D$9+'Config sheet'!$C$140</f>
        <v>35.408899999999996</v>
      </c>
      <c r="AK310" s="25">
        <f t="shared" si="282"/>
        <v>1.5517356226636689</v>
      </c>
      <c r="AL310" s="46">
        <f>'Config sheet'!$C$47</f>
        <v>3546.9708798579968</v>
      </c>
      <c r="AM310" s="4">
        <f>'Config sheet'!$C$42</f>
        <v>1817.9423322060413</v>
      </c>
      <c r="AN310" s="25">
        <f>'Config sheet'!$C$46</f>
        <v>1729.0285476519553</v>
      </c>
      <c r="AO310" s="25">
        <f t="shared" si="283"/>
        <v>1.5939904796376372</v>
      </c>
      <c r="AP310" s="25">
        <f>'Config sheet'!$C$50/100*GERC_A_PARA!AM310</f>
        <v>351.771841281869</v>
      </c>
      <c r="AQ310" s="25">
        <f t="shared" si="284"/>
        <v>351.771841281869</v>
      </c>
      <c r="AR310" s="25">
        <f t="shared" si="285"/>
        <v>463.41680731482165</v>
      </c>
      <c r="AS310" s="27">
        <f t="shared" si="286"/>
        <v>2169.7141734879106</v>
      </c>
      <c r="AT310" s="25">
        <f t="shared" si="287"/>
        <v>1646.993241970833</v>
      </c>
      <c r="AU310" s="25">
        <f>'Config sheet'!$C$51/100*GERC_A_PARA!AN310</f>
        <v>266.0974934836359</v>
      </c>
      <c r="AV310" s="25">
        <f t="shared" si="288"/>
        <v>266.0974934836359</v>
      </c>
      <c r="AW310" s="25">
        <f t="shared" si="289"/>
        <v>350.55122779385169</v>
      </c>
      <c r="AX310" s="27">
        <f t="shared" si="290"/>
        <v>1995.1260411355911</v>
      </c>
      <c r="AY310" s="25">
        <f t="shared" si="291"/>
        <v>1514.4663508133965</v>
      </c>
      <c r="AZ310" s="31">
        <f t="shared" si="328"/>
        <v>93.858717955179941</v>
      </c>
      <c r="BA310" s="31">
        <f t="shared" si="329"/>
        <v>95.11553846667799</v>
      </c>
      <c r="BB310" s="31">
        <f t="shared" si="330"/>
        <v>71.246561441651181</v>
      </c>
      <c r="BC310" s="31">
        <f t="shared" si="331"/>
        <v>72.200592582757693</v>
      </c>
      <c r="BD310" s="25">
        <f t="shared" si="292"/>
        <v>94.487128210928972</v>
      </c>
      <c r="BE310">
        <f>'Config sheet'!$D$59</f>
        <v>82.44</v>
      </c>
      <c r="BF310" s="30">
        <f t="shared" si="332"/>
        <v>83.105352611566701</v>
      </c>
      <c r="BG310" s="19">
        <f>Coeff_Summary!$B$10+Coeff_Summary!$D$10*(C310)+Coeff_Summary!$E$10*AI310*100+Coeff_Summary!$F$10*(C310)^2+Coeff_Summary!$G$10*(C310)*AI310*100+Coeff_Summary!$H$10*(AI310*100)^2</f>
        <v>0.95931205713208612</v>
      </c>
      <c r="BH310" s="19">
        <f>Coeff_Summary!$B$8+Coeff_Summary!$D$8*(D310)+Coeff_Summary!$E$8*AJ310*100+Coeff_Summary!$F$8*(D310)^2+Coeff_Summary!$G$8*(D310)*AJ310*100+Coeff_Summary!$H$8*(AJ310*100)^2</f>
        <v>0.97163687145686151</v>
      </c>
      <c r="BI310" s="30">
        <f t="shared" si="333"/>
        <v>0.96547446429447381</v>
      </c>
      <c r="BJ310" s="30">
        <f>BG310*8314.4*(GERC_A_PARA!C310+273)/('Config sheet'!$C$28*AI310*10^5)</f>
        <v>6.2883363986889595E-2</v>
      </c>
      <c r="BK310">
        <f>BH310*(8314.4/'Config sheet'!$C$28)*(BT310/(AJ310*10^5))</f>
        <v>4.8346956698815516E-2</v>
      </c>
      <c r="BL310" s="30">
        <f t="shared" si="334"/>
        <v>3351.4309228557408</v>
      </c>
      <c r="BM310" s="30">
        <f t="shared" si="293"/>
        <v>53295.986575312236</v>
      </c>
      <c r="BN310" s="30">
        <f t="shared" si="294"/>
        <v>2544.0143906154153</v>
      </c>
      <c r="BO310" s="30">
        <f t="shared" si="295"/>
        <v>52619.948892827473</v>
      </c>
      <c r="BP310" s="19">
        <f>(Coeff_Summary!$B$4+Coeff_Summary!$D$4*(C310)+Coeff_Summary!$E$4*AI310*100+Coeff_Summary!$F$4*(C310)^2+Coeff_Summary!$G$4*(C310)*AI310*100+Coeff_Summary!$H$4*(AI310*100)^2+Coeff_Summary!$B$2+Coeff_Summary!$D$2*(D310)+Coeff_Summary!$E$2*AJ310*100+Coeff_Summary!$F$2*(D310)^2+Coeff_Summary!$G$2*(D310)*AJ310*100+Coeff_Summary!$H$2*(AJ310*100)^2)/2</f>
        <v>1.3646930856982253</v>
      </c>
      <c r="BQ310" s="30">
        <f t="shared" si="335"/>
        <v>3.7420316951867734</v>
      </c>
      <c r="BR310" s="30">
        <f>BI310*(8314.4/'Config sheet'!$C$28)*(273+C310)*BQ310*((AK310^(1/BQ310))-1)</f>
        <v>67327.387376103914</v>
      </c>
      <c r="BS310" s="30">
        <f t="shared" si="296"/>
        <v>331.31459396191002</v>
      </c>
      <c r="BT310" s="30">
        <f t="shared" si="297"/>
        <v>347.02</v>
      </c>
      <c r="BU310" s="52">
        <f t="shared" si="298"/>
        <v>70.033569856725862</v>
      </c>
      <c r="BV310" s="30">
        <f t="shared" si="299"/>
        <v>1423.237908575906</v>
      </c>
      <c r="BW310" s="65">
        <f>Coeff_Summary!$B$8+Coeff_Summary!$D$8*(BS310-273)+Coeff_Summary!$E$8*AJ310*100+Coeff_Summary!$F$8*(BS310-273)^2+Coeff_Summary!$G$8*(BS310-273)*AJ310*100+Coeff_Summary!$H$8*(AJ310*100)^2</f>
        <v>0.96411281776884228</v>
      </c>
      <c r="BX310" s="30">
        <f>BW310*(8314.4/'Config sheet'!$C$28)*(BS310/(AI310*10^5))</f>
        <v>7.1071716200461224E-2</v>
      </c>
      <c r="BY310" s="30">
        <f t="shared" si="300"/>
        <v>1.1302149200427445</v>
      </c>
      <c r="BZ310" s="30">
        <f t="shared" si="301"/>
        <v>1.0128475549047313</v>
      </c>
      <c r="CA310" s="30">
        <f>('Config sheet'!$C$132*(AJ310-AI310) - 'Config sheet'!$C$133*GERC_A_PARA!AJ310)*10^5</f>
        <v>92982.510304507494</v>
      </c>
      <c r="CB310" s="30">
        <f>('Config sheet'!$C$132*(AJ310-AI310) + 'Config sheet'!$C$133*AI310)*10^5</f>
        <v>117369.79197089349</v>
      </c>
      <c r="CC310" s="30">
        <f>'Config sheet'!$C$148</f>
        <v>386976</v>
      </c>
      <c r="CD310" s="30">
        <f t="shared" si="336"/>
        <v>15.705406038089961</v>
      </c>
      <c r="CE310" s="30"/>
      <c r="CF310" s="30"/>
      <c r="CG310" s="30"/>
      <c r="CH310" s="30"/>
      <c r="CI310" s="30"/>
      <c r="CJ310" s="30"/>
      <c r="CK310" s="30"/>
      <c r="CL310" s="30"/>
      <c r="CM310" s="46">
        <f>P310+'Config sheet'!$O$9-'Config sheet'!$C$139</f>
        <v>34.4589</v>
      </c>
      <c r="CN310" s="46">
        <f>Q310+'Config sheet'!$O$9+'Config sheet'!C$140</f>
        <v>63.048899999999996</v>
      </c>
      <c r="CO310" s="27">
        <f t="shared" si="302"/>
        <v>1.8296840584000069</v>
      </c>
      <c r="CP310" s="46">
        <f>'Config sheet'!$N$47</f>
        <v>1852.7346826837274</v>
      </c>
      <c r="CQ310" s="27">
        <f>'Config sheet'!$N$42</f>
        <v>970.82423361890676</v>
      </c>
      <c r="CR310" s="27">
        <f>'Config sheet'!$N$46</f>
        <v>881.91044906482068</v>
      </c>
      <c r="CS310" s="27">
        <f t="shared" si="303"/>
        <v>1.3941760153135856</v>
      </c>
      <c r="CT310" s="27">
        <f>'Config sheet'!$N$50/100*GERC_A_PARA!CQ310</f>
        <v>274.64617569078871</v>
      </c>
      <c r="CU310" s="27">
        <f t="shared" si="304"/>
        <v>274.64617569078871</v>
      </c>
      <c r="CV310" s="27">
        <f t="shared" si="305"/>
        <v>423.61169903197646</v>
      </c>
      <c r="CW310" s="27">
        <f t="shared" si="306"/>
        <v>1245.4704093096955</v>
      </c>
      <c r="CX310" s="27">
        <f t="shared" si="307"/>
        <v>807.49347960554883</v>
      </c>
      <c r="CY310" s="27">
        <f>'Config sheet'!$N$51/100*GERC_A_PARA!CR310</f>
        <v>198.78261521921058</v>
      </c>
      <c r="CZ310" s="27">
        <f t="shared" si="308"/>
        <v>198.78261521921058</v>
      </c>
      <c r="DA310" s="27">
        <f t="shared" si="309"/>
        <v>306.60045114130315</v>
      </c>
      <c r="DB310" s="27">
        <f t="shared" si="310"/>
        <v>1080.6930642840312</v>
      </c>
      <c r="DC310" s="27">
        <f t="shared" si="311"/>
        <v>700.66104850131671</v>
      </c>
      <c r="DD310" s="50">
        <f t="shared" si="312"/>
        <v>84.655767935881201</v>
      </c>
      <c r="DE310" s="50">
        <f t="shared" si="313"/>
        <v>87.774514290376885</v>
      </c>
      <c r="DF310" s="50">
        <f t="shared" si="314"/>
        <v>54.886073653980013</v>
      </c>
      <c r="DG310" s="50">
        <f t="shared" si="315"/>
        <v>56.908094672684612</v>
      </c>
      <c r="DH310" s="27">
        <f t="shared" si="316"/>
        <v>86.21514111312905</v>
      </c>
      <c r="DI310">
        <f>'Config sheet'!$N$59</f>
        <v>71.978923438716066</v>
      </c>
      <c r="DJ310" s="21">
        <f t="shared" si="337"/>
        <v>71.056112638230687</v>
      </c>
      <c r="DK310" s="19">
        <f>Coeff_Summary!$B$11+Coeff_Summary!$D$11*(F310)+Coeff_Summary!$E$11*CM310*100+Coeff_Summary!$F$11*(F310)^2+Coeff_Summary!$G$11*(F310)*CM310*100+Coeff_Summary!$H$11*(CM310*100)^2</f>
        <v>0.93519190145058639</v>
      </c>
      <c r="DL310" s="19">
        <f>Coeff_Summary!$B$9+Coeff_Summary!$D$9*(G310)+Coeff_Summary!$E$9*CN310*100+Coeff_Summary!$F$9*(G310)^2+Coeff_Summary!$G$9*(G310)*CN310*100+Coeff_Summary!$H$9*(CN310*100)^2</f>
        <v>0.95136733294796527</v>
      </c>
      <c r="DM310" s="30">
        <f t="shared" si="338"/>
        <v>0.94327961719927589</v>
      </c>
      <c r="DN310">
        <f>DK310*8314.4*(GERC_A_PARA!F310+273)/('Config sheet'!$N$28*GERC_A_PARA!CM310*10^5)</f>
        <v>3.9747334649144948E-2</v>
      </c>
      <c r="DO310">
        <f>DL310*(8314.4/'Config sheet'!$N$28)*((GERC_A_PARA!G310+273)/(GERC_A_PARA!CN310*10^5))</f>
        <v>2.6215679531107768E-2</v>
      </c>
      <c r="DP310" s="30">
        <f t="shared" si="339"/>
        <v>1597.3378211276595</v>
      </c>
      <c r="DQ310" s="30">
        <f t="shared" si="317"/>
        <v>40187.293946312995</v>
      </c>
      <c r="DR310" s="30">
        <f t="shared" si="318"/>
        <v>1035.6246649029711</v>
      </c>
      <c r="DS310" s="30">
        <f t="shared" si="319"/>
        <v>39504.017573684832</v>
      </c>
      <c r="DT310" s="19">
        <f>(Coeff_Summary!$B$5+Coeff_Summary!$D$5*(F310)+Coeff_Summary!$E$5*CM310*100+Coeff_Summary!$F$5*(F310)^2+Coeff_Summary!$G$5*(F310)*CM310*100+Coeff_Summary!$H$5*(CM310*100)^2+Coeff_Summary!$B$3+Coeff_Summary!$D$3*(G310)+Coeff_Summary!$E$3*CN310*100+Coeff_Summary!$F$3*(G310)^2+Coeff_Summary!$G$3*(G310)*CN310*100+Coeff_Summary!$H$3*(CN310*100)^2)/2</f>
        <v>1.4237865633339928</v>
      </c>
      <c r="DU310" s="30">
        <f t="shared" si="340"/>
        <v>3.3596784006855933</v>
      </c>
      <c r="DV310" s="30">
        <f>DM310*(8314.4/'Config sheet'!$N$28)*(273+F310)*DU310*((CO310^(1/DU310))-1)</f>
        <v>91436.981736044181</v>
      </c>
      <c r="DW310" s="30">
        <f t="shared" si="320"/>
        <v>345.28777337509689</v>
      </c>
      <c r="DX310" s="30">
        <f t="shared" si="321"/>
        <v>342.19</v>
      </c>
      <c r="DY310" s="30">
        <f t="shared" si="322"/>
        <v>105.76544458421159</v>
      </c>
      <c r="DZ310" s="30">
        <f t="shared" si="323"/>
        <v>965.08228841128937</v>
      </c>
      <c r="EA310" s="65">
        <f>Coeff_Summary!$B$9+Coeff_Summary!$D$9*(DW310-273)+Coeff_Summary!$E$9*CN310*100+Coeff_Summary!$F$9*(DW310-273)^2+Coeff_Summary!$G$9*(DW310-273)*CN310*100+Coeff_Summary!$H$9*(CN310*100)^2</f>
        <v>0.95374447896940906</v>
      </c>
      <c r="EB310" s="30">
        <f>EA310*(8314.4/'Config sheet'!$C$28)*(DW310/(CM310*10^5))</f>
        <v>4.8521577519268777E-2</v>
      </c>
      <c r="EC310" s="30">
        <f t="shared" si="324"/>
        <v>1.220750471637287</v>
      </c>
      <c r="ED310" s="30">
        <f t="shared" si="325"/>
        <v>1.017296376788859</v>
      </c>
      <c r="EE310" s="30">
        <f>('Config sheet'!$N$132*(CN310-CM310) - 'Config sheet'!$N$133*GERC_A_PARA!CN310)*10^5</f>
        <v>104336.58981160214</v>
      </c>
      <c r="EF310" s="30">
        <f>('Config sheet'!$N$132*(CN310-CM310) + 'Config sheet'!$N$133*CM310)*10^5</f>
        <v>145175.33321715129</v>
      </c>
      <c r="EG310" s="30">
        <f>'Config sheet'!$N$148</f>
        <v>386976</v>
      </c>
      <c r="EH310" s="30">
        <f t="shared" si="326"/>
        <v>2388.3201969871952</v>
      </c>
      <c r="EI310" s="30">
        <f>'Config sheet'!$E$127+'Config sheet'!$P$127</f>
        <v>3308.2</v>
      </c>
      <c r="EJ310" s="30"/>
      <c r="EK310" s="63">
        <f t="shared" si="327"/>
        <v>53295.986575312236</v>
      </c>
      <c r="EL310" s="63">
        <f t="shared" si="348"/>
        <v>52619.948892827473</v>
      </c>
      <c r="EM310" s="63">
        <f t="shared" si="349"/>
        <v>40187.293946312995</v>
      </c>
      <c r="EN310" s="63">
        <f t="shared" si="350"/>
        <v>39504.017573684832</v>
      </c>
      <c r="EO310" s="30">
        <f>BL310*(('Config sheet'!$D$8+273)/(C310+273))*(GERC_A_PARA!AI310/'Config sheet'!$D$7)*(1/GERC_A_PARA!BG310)*24*10^-3</f>
        <v>1849.7308789793742</v>
      </c>
      <c r="EP310" s="30">
        <f>BN310*(('Config sheet'!$D$8+273)/(D310+273))*(GERC_A_PARA!AJ310/'Config sheet'!$D$7)*(1/GERC_A_PARA!BH310)*24*10^-3</f>
        <v>1826.2678031081984</v>
      </c>
      <c r="EQ310" s="30">
        <f t="shared" si="341"/>
        <v>1837.9993410437864</v>
      </c>
      <c r="ER310" s="30">
        <f>DP310*(('Config sheet'!$D$8+273)/(F310+273))*(CM310/'Config sheet'!$D$7)*(1/DK310)*24*10^-3</f>
        <v>1394.7706634546059</v>
      </c>
      <c r="ES310" s="30">
        <f>DR310*(('Config sheet'!$D$8+273)/(G310+273))*(CN310/'Config sheet'!$D$7)*(1/DL310)*24*10^-3</f>
        <v>1371.0563561203878</v>
      </c>
      <c r="ET310" s="30">
        <f t="shared" si="342"/>
        <v>1382.9135097874969</v>
      </c>
      <c r="EU310">
        <f t="shared" si="343"/>
        <v>1.0128475549047313</v>
      </c>
      <c r="EV310">
        <f t="shared" si="344"/>
        <v>1.017296376788859</v>
      </c>
      <c r="EW310" s="30">
        <f t="shared" si="345"/>
        <v>0.77434081546931322</v>
      </c>
      <c r="EX310" s="30">
        <f>'Config sheet'!$C$123/('Config sheet'!$F$17*10^-3)</f>
        <v>1.2841244171864261</v>
      </c>
      <c r="EY310" s="30">
        <f t="shared" si="346"/>
        <v>0.6978616389101493</v>
      </c>
      <c r="EZ310" s="30">
        <f>'Config sheet'!$N$123/('Config sheet'!$Q$17*10^-3)</f>
        <v>1.4616189626248377</v>
      </c>
      <c r="FA310" s="1" t="s">
        <v>717</v>
      </c>
      <c r="FB310" s="30">
        <f t="shared" si="347"/>
        <v>-3.0977733750968923</v>
      </c>
      <c r="FC310" s="30"/>
    </row>
    <row r="311" spans="1:159" x14ac:dyDescent="0.25">
      <c r="A311" s="1">
        <v>43495</v>
      </c>
      <c r="B311" s="2">
        <v>1.3888888888888889E-3</v>
      </c>
      <c r="C311">
        <v>21.86</v>
      </c>
      <c r="D311">
        <v>73.72</v>
      </c>
      <c r="E311">
        <v>14.42</v>
      </c>
      <c r="F311">
        <v>14.42</v>
      </c>
      <c r="G311">
        <v>68.19</v>
      </c>
      <c r="H311">
        <v>66.28</v>
      </c>
      <c r="I311">
        <v>71.5</v>
      </c>
      <c r="J311">
        <v>71.87</v>
      </c>
      <c r="K311">
        <v>71.989999999999995</v>
      </c>
      <c r="L311">
        <v>69.42</v>
      </c>
      <c r="M311">
        <v>21.93</v>
      </c>
      <c r="N311">
        <v>34.04</v>
      </c>
      <c r="O311">
        <v>33.549999999999997</v>
      </c>
      <c r="P311">
        <v>33.479999999999997</v>
      </c>
      <c r="Q311">
        <v>61.7</v>
      </c>
      <c r="R311">
        <v>3.72</v>
      </c>
      <c r="S311">
        <v>59.56</v>
      </c>
      <c r="T311">
        <v>74.11</v>
      </c>
      <c r="U311">
        <v>71.36</v>
      </c>
      <c r="V311">
        <v>71.36</v>
      </c>
      <c r="W311">
        <v>2.92</v>
      </c>
      <c r="X311">
        <v>2.44</v>
      </c>
      <c r="Y311">
        <v>3.62</v>
      </c>
      <c r="Z311">
        <v>3.35</v>
      </c>
      <c r="AA311">
        <v>4.63</v>
      </c>
      <c r="AB311">
        <v>4.12</v>
      </c>
      <c r="AC311">
        <v>3.71</v>
      </c>
      <c r="AD311">
        <v>1.77</v>
      </c>
      <c r="AE311">
        <v>1.47</v>
      </c>
      <c r="AF311">
        <v>2.2599999999999998</v>
      </c>
      <c r="AH311" s="4" t="str">
        <f t="shared" si="351"/>
        <v>ON</v>
      </c>
      <c r="AI311" s="31">
        <f>M311+'Config sheet'!$D$9-'Config sheet'!$C$139</f>
        <v>22.8889</v>
      </c>
      <c r="AJ311" s="31">
        <f>N311+'Config sheet'!$D$9+'Config sheet'!$C$140</f>
        <v>35.398899999999998</v>
      </c>
      <c r="AK311" s="25">
        <f t="shared" si="282"/>
        <v>1.5465531327411977</v>
      </c>
      <c r="AL311" s="46">
        <f>'Config sheet'!$C$47</f>
        <v>3546.9708798579968</v>
      </c>
      <c r="AM311" s="4">
        <f>'Config sheet'!$C$42</f>
        <v>1817.9423322060413</v>
      </c>
      <c r="AN311" s="25">
        <f>'Config sheet'!$C$46</f>
        <v>1729.0285476519553</v>
      </c>
      <c r="AO311" s="25">
        <f t="shared" si="283"/>
        <v>1.5912769850962341</v>
      </c>
      <c r="AP311" s="25">
        <f>'Config sheet'!$C$50/100*GERC_A_PARA!AM311</f>
        <v>351.771841281869</v>
      </c>
      <c r="AQ311" s="25">
        <f t="shared" si="284"/>
        <v>351.771841281869</v>
      </c>
      <c r="AR311" s="25">
        <f t="shared" si="285"/>
        <v>462.66099154828345</v>
      </c>
      <c r="AS311" s="27">
        <f t="shared" si="286"/>
        <v>2169.7141734879106</v>
      </c>
      <c r="AT311" s="25">
        <f t="shared" si="287"/>
        <v>1649.6838155925632</v>
      </c>
      <c r="AU311" s="25">
        <f>'Config sheet'!$C$51/100*GERC_A_PARA!AN311</f>
        <v>266.0974934836359</v>
      </c>
      <c r="AV311" s="25">
        <f t="shared" si="288"/>
        <v>266.0974934836359</v>
      </c>
      <c r="AW311" s="25">
        <f t="shared" si="289"/>
        <v>349.97949163589681</v>
      </c>
      <c r="AX311" s="27">
        <f t="shared" si="290"/>
        <v>1995.1260411355911</v>
      </c>
      <c r="AY311" s="25">
        <f t="shared" si="291"/>
        <v>1516.9404248476169</v>
      </c>
      <c r="AZ311" s="31">
        <f t="shared" si="328"/>
        <v>93.900293298530954</v>
      </c>
      <c r="BA311" s="31">
        <f t="shared" si="329"/>
        <v>95.148605367668793</v>
      </c>
      <c r="BB311" s="31">
        <f t="shared" si="330"/>
        <v>71.394562485142231</v>
      </c>
      <c r="BC311" s="31">
        <f t="shared" si="331"/>
        <v>72.343682992547642</v>
      </c>
      <c r="BD311" s="25">
        <f t="shared" si="292"/>
        <v>94.524449333099881</v>
      </c>
      <c r="BE311">
        <f>'Config sheet'!$D$59</f>
        <v>82.44</v>
      </c>
      <c r="BF311" s="30">
        <f t="shared" si="332"/>
        <v>83.196786035972409</v>
      </c>
      <c r="BG311" s="19">
        <f>Coeff_Summary!$B$10+Coeff_Summary!$D$10*(C311)+Coeff_Summary!$E$10*AI311*100+Coeff_Summary!$F$10*(C311)^2+Coeff_Summary!$G$10*(C311)*AI311*100+Coeff_Summary!$H$10*(AI311*100)^2</f>
        <v>0.95933754788067804</v>
      </c>
      <c r="BH311" s="19">
        <f>Coeff_Summary!$B$8+Coeff_Summary!$D$8*(D311)+Coeff_Summary!$E$8*AJ311*100+Coeff_Summary!$F$8*(D311)^2+Coeff_Summary!$G$8*(D311)*AJ311*100+Coeff_Summary!$H$8*(AJ311*100)^2</f>
        <v>0.97151211691958983</v>
      </c>
      <c r="BI311" s="30">
        <f t="shared" si="333"/>
        <v>0.96542483240013399</v>
      </c>
      <c r="BJ311" s="30">
        <f>BG311*8314.4*(GERC_A_PARA!C311+273)/('Config sheet'!$C$28*AI311*10^5)</f>
        <v>6.2745916453143757E-2</v>
      </c>
      <c r="BK311">
        <f>BH311*(8314.4/'Config sheet'!$C$28)*(BT311/(AJ311*10^5))</f>
        <v>4.8312602581895119E-2</v>
      </c>
      <c r="BL311" s="30">
        <f t="shared" si="334"/>
        <v>3352.7546921911794</v>
      </c>
      <c r="BM311" s="30">
        <f t="shared" si="293"/>
        <v>53433.830944120295</v>
      </c>
      <c r="BN311" s="30">
        <f t="shared" si="294"/>
        <v>2549.1768551562318</v>
      </c>
      <c r="BO311" s="30">
        <f t="shared" si="295"/>
        <v>52764.221319584256</v>
      </c>
      <c r="BP311" s="19">
        <f>(Coeff_Summary!$B$4+Coeff_Summary!$D$4*(C311)+Coeff_Summary!$E$4*AI311*100+Coeff_Summary!$F$4*(C311)^2+Coeff_Summary!$G$4*(C311)*AI311*100+Coeff_Summary!$H$4*(AI311*100)^2+Coeff_Summary!$B$2+Coeff_Summary!$D$2*(D311)+Coeff_Summary!$E$2*AJ311*100+Coeff_Summary!$F$2*(D311)^2+Coeff_Summary!$G$2*(D311)*AJ311*100+Coeff_Summary!$H$2*(AJ311*100)^2)/2</f>
        <v>1.3648167016929054</v>
      </c>
      <c r="BQ311" s="30">
        <f t="shared" si="335"/>
        <v>3.7411025738667467</v>
      </c>
      <c r="BR311" s="30">
        <f>BI311*(8314.4/'Config sheet'!$C$28)*(273+C311)*BQ311*((AK311^(1/BQ311))-1)</f>
        <v>66838.537120515117</v>
      </c>
      <c r="BS311" s="30">
        <f t="shared" si="296"/>
        <v>331.30901278979951</v>
      </c>
      <c r="BT311" s="30">
        <f t="shared" si="297"/>
        <v>346.72</v>
      </c>
      <c r="BU311" s="52">
        <f t="shared" si="298"/>
        <v>70.283480119166043</v>
      </c>
      <c r="BV311" s="30">
        <f t="shared" si="299"/>
        <v>1411.5214742554476</v>
      </c>
      <c r="BW311" s="65">
        <f>Coeff_Summary!$B$8+Coeff_Summary!$D$8*(BS311-273)+Coeff_Summary!$E$8*AJ311*100+Coeff_Summary!$F$8*(BS311-273)^2+Coeff_Summary!$G$8*(BS311-273)*AJ311*100+Coeff_Summary!$H$8*(AJ311*100)^2</f>
        <v>0.96411858336470424</v>
      </c>
      <c r="BX311" s="30">
        <f>BW311*(8314.4/'Config sheet'!$C$28)*(BS311/(AI311*10^5))</f>
        <v>7.0853591194397159E-2</v>
      </c>
      <c r="BY311" s="30">
        <f t="shared" si="300"/>
        <v>1.1292143807845711</v>
      </c>
      <c r="BZ311" s="30">
        <f t="shared" si="301"/>
        <v>1.0126905999518181</v>
      </c>
      <c r="CA311" s="30">
        <f>('Config sheet'!$C$132*(AJ311-AI311) - 'Config sheet'!$C$133*GERC_A_PARA!AJ311)*10^5</f>
        <v>92301.630046774604</v>
      </c>
      <c r="CB311" s="30">
        <f>('Config sheet'!$C$132*(AJ311-AI311) + 'Config sheet'!$C$133*AI311)*10^5</f>
        <v>116714.04123720211</v>
      </c>
      <c r="CC311" s="30">
        <f>'Config sheet'!$C$148</f>
        <v>386976</v>
      </c>
      <c r="CD311" s="30">
        <f t="shared" si="336"/>
        <v>15.410987210200517</v>
      </c>
      <c r="CE311" s="30"/>
      <c r="CF311" s="30"/>
      <c r="CG311" s="30"/>
      <c r="CH311" s="30"/>
      <c r="CI311" s="30"/>
      <c r="CJ311" s="30"/>
      <c r="CK311" s="30"/>
      <c r="CL311" s="30"/>
      <c r="CM311" s="46">
        <f>P311+'Config sheet'!$O$9-'Config sheet'!$C$139</f>
        <v>34.438899999999997</v>
      </c>
      <c r="CN311" s="46">
        <f>Q311+'Config sheet'!$O$9+'Config sheet'!C$140</f>
        <v>63.058900000000001</v>
      </c>
      <c r="CO311" s="27">
        <f t="shared" si="302"/>
        <v>1.8310369959551556</v>
      </c>
      <c r="CP311" s="46">
        <f>'Config sheet'!$N$47</f>
        <v>1852.7346826837274</v>
      </c>
      <c r="CQ311" s="27">
        <f>'Config sheet'!$N$42</f>
        <v>970.82423361890676</v>
      </c>
      <c r="CR311" s="27">
        <f>'Config sheet'!$N$46</f>
        <v>881.91044906482068</v>
      </c>
      <c r="CS311" s="27">
        <f t="shared" si="303"/>
        <v>1.3957080822240338</v>
      </c>
      <c r="CT311" s="27">
        <f>'Config sheet'!$N$50/100*GERC_A_PARA!CQ311</f>
        <v>274.64617569078871</v>
      </c>
      <c r="CU311" s="27">
        <f t="shared" si="304"/>
        <v>274.64617569078871</v>
      </c>
      <c r="CV311" s="27">
        <f t="shared" si="305"/>
        <v>423.63454440475448</v>
      </c>
      <c r="CW311" s="27">
        <f t="shared" si="306"/>
        <v>1245.4704093096955</v>
      </c>
      <c r="CX311" s="27">
        <f t="shared" si="307"/>
        <v>807.44993384234056</v>
      </c>
      <c r="CY311" s="27">
        <f>'Config sheet'!$N$51/100*GERC_A_PARA!CR311</f>
        <v>198.78261521921058</v>
      </c>
      <c r="CZ311" s="27">
        <f t="shared" si="308"/>
        <v>198.78261521921058</v>
      </c>
      <c r="DA311" s="27">
        <f t="shared" si="309"/>
        <v>306.61698609918142</v>
      </c>
      <c r="DB311" s="27">
        <f t="shared" si="310"/>
        <v>1080.6930642840312</v>
      </c>
      <c r="DC311" s="27">
        <f t="shared" si="311"/>
        <v>700.62326389886744</v>
      </c>
      <c r="DD311" s="50">
        <f t="shared" si="312"/>
        <v>84.653414742379553</v>
      </c>
      <c r="DE311" s="50">
        <f t="shared" si="313"/>
        <v>87.772639388237366</v>
      </c>
      <c r="DF311" s="50">
        <f t="shared" si="314"/>
        <v>54.881588211435385</v>
      </c>
      <c r="DG311" s="50">
        <f t="shared" si="315"/>
        <v>56.903810269150298</v>
      </c>
      <c r="DH311" s="27">
        <f t="shared" si="316"/>
        <v>86.213027065308466</v>
      </c>
      <c r="DI311">
        <f>'Config sheet'!$N$59</f>
        <v>71.978923438716066</v>
      </c>
      <c r="DJ311" s="21">
        <f t="shared" si="337"/>
        <v>71.052863152800654</v>
      </c>
      <c r="DK311" s="19">
        <f>Coeff_Summary!$B$11+Coeff_Summary!$D$11*(F311)+Coeff_Summary!$E$11*CM311*100+Coeff_Summary!$F$11*(F311)^2+Coeff_Summary!$G$11*(F311)*CM311*100+Coeff_Summary!$H$11*(CM311*100)^2</f>
        <v>0.93426467989329864</v>
      </c>
      <c r="DL311" s="19">
        <f>Coeff_Summary!$B$9+Coeff_Summary!$D$9*(G311)+Coeff_Summary!$E$9*CN311*100+Coeff_Summary!$F$9*(G311)^2+Coeff_Summary!$G$9*(G311)*CN311*100+Coeff_Summary!$H$9*(CN311*100)^2</f>
        <v>0.95057574443810366</v>
      </c>
      <c r="DM311" s="30">
        <f t="shared" si="338"/>
        <v>0.94242021216570115</v>
      </c>
      <c r="DN311">
        <f>DK311*8314.4*(GERC_A_PARA!F311+273)/('Config sheet'!$N$28*GERC_A_PARA!CM311*10^5)</f>
        <v>3.9587741783327017E-2</v>
      </c>
      <c r="DO311">
        <f>DL311*(8314.4/'Config sheet'!$N$28)*((GERC_A_PARA!G311+273)/(GERC_A_PARA!CN311*10^5))</f>
        <v>2.611317722251897E-2</v>
      </c>
      <c r="DP311" s="30">
        <f t="shared" si="339"/>
        <v>1597.2986534304789</v>
      </c>
      <c r="DQ311" s="30">
        <f t="shared" si="317"/>
        <v>40348.314439678536</v>
      </c>
      <c r="DR311" s="30">
        <f t="shared" si="318"/>
        <v>1035.5434239130097</v>
      </c>
      <c r="DS311" s="30">
        <f t="shared" si="319"/>
        <v>39655.971967287005</v>
      </c>
      <c r="DT311" s="19">
        <f>(Coeff_Summary!$B$5+Coeff_Summary!$D$5*(F311)+Coeff_Summary!$E$5*CM311*100+Coeff_Summary!$F$5*(F311)^2+Coeff_Summary!$G$5*(F311)*CM311*100+Coeff_Summary!$H$5*(CM311*100)^2+Coeff_Summary!$B$3+Coeff_Summary!$D$3*(G311)+Coeff_Summary!$E$3*CN311*100+Coeff_Summary!$F$3*(G311)^2+Coeff_Summary!$G$3*(G311)*CN311*100+Coeff_Summary!$H$3*(CN311*100)^2)/2</f>
        <v>1.425708793164385</v>
      </c>
      <c r="DU311" s="30">
        <f t="shared" si="340"/>
        <v>3.3490235956057774</v>
      </c>
      <c r="DV311" s="30">
        <f>DM311*(8314.4/'Config sheet'!$N$28)*(273+F311)*DU311*((CO311^(1/DU311))-1)</f>
        <v>91172.89910896217</v>
      </c>
      <c r="DW311" s="30">
        <f t="shared" si="320"/>
        <v>344.31575708976573</v>
      </c>
      <c r="DX311" s="30">
        <f t="shared" si="321"/>
        <v>341.19</v>
      </c>
      <c r="DY311" s="30">
        <f t="shared" si="322"/>
        <v>105.81319897668909</v>
      </c>
      <c r="DZ311" s="30">
        <f t="shared" si="323"/>
        <v>965.71464230298716</v>
      </c>
      <c r="EA311" s="65">
        <f>Coeff_Summary!$B$9+Coeff_Summary!$D$9*(DW311-273)+Coeff_Summary!$E$9*CN311*100+Coeff_Summary!$F$9*(DW311-273)^2+Coeff_Summary!$G$9*(DW311-273)*CN311*100+Coeff_Summary!$H$9*(CN311*100)^2</f>
        <v>0.95300239971839062</v>
      </c>
      <c r="EB311" s="30">
        <f>EA311*(8314.4/'Config sheet'!$C$28)*(DW311/(CM311*10^5))</f>
        <v>4.8375415192227558E-2</v>
      </c>
      <c r="EC311" s="30">
        <f t="shared" si="324"/>
        <v>1.2219796586781215</v>
      </c>
      <c r="ED311" s="30">
        <f t="shared" si="325"/>
        <v>1.0174587190288176</v>
      </c>
      <c r="EE311" s="30">
        <f>('Config sheet'!$N$132*(CN311-CM311) - 'Config sheet'!$N$133*GERC_A_PARA!CN311)*10^5</f>
        <v>104469.59260756092</v>
      </c>
      <c r="EF311" s="30">
        <f>('Config sheet'!$N$132*(CN311-CM311) + 'Config sheet'!$N$133*CM311)*10^5</f>
        <v>145304.14775910313</v>
      </c>
      <c r="EG311" s="30">
        <f>'Config sheet'!$N$148</f>
        <v>386976</v>
      </c>
      <c r="EH311" s="30">
        <f t="shared" si="326"/>
        <v>2377.2361165584348</v>
      </c>
      <c r="EI311" s="30">
        <f>'Config sheet'!$E$127+'Config sheet'!$P$127</f>
        <v>3308.2</v>
      </c>
      <c r="EJ311" s="30"/>
      <c r="EK311" s="63">
        <f t="shared" si="327"/>
        <v>53433.830944120295</v>
      </c>
      <c r="EL311" s="63">
        <f t="shared" si="348"/>
        <v>52764.221319584256</v>
      </c>
      <c r="EM311" s="63">
        <f t="shared" si="349"/>
        <v>40348.314439678536</v>
      </c>
      <c r="EN311" s="63">
        <f t="shared" si="350"/>
        <v>39655.971967287005</v>
      </c>
      <c r="EO311" s="30">
        <f>BL311*(('Config sheet'!$D$8+273)/(C311+273))*(GERC_A_PARA!AI311/'Config sheet'!$D$7)*(1/GERC_A_PARA!BG311)*24*10^-3</f>
        <v>1854.51501005306</v>
      </c>
      <c r="EP311" s="30">
        <f>BN311*(('Config sheet'!$D$8+273)/(D311+273))*(GERC_A_PARA!AJ311/'Config sheet'!$D$7)*(1/GERC_A_PARA!BH311)*24*10^-3</f>
        <v>1831.2750312299675</v>
      </c>
      <c r="EQ311" s="30">
        <f t="shared" si="341"/>
        <v>1842.8950206415138</v>
      </c>
      <c r="ER311" s="30">
        <f>DP311*(('Config sheet'!$D$8+273)/(F311+273))*(CM311/'Config sheet'!$D$7)*(1/DK311)*24*10^-3</f>
        <v>1400.3591626618752</v>
      </c>
      <c r="ES311" s="30">
        <f>DR311*(('Config sheet'!$D$8+273)/(G311+273))*(CN311/'Config sheet'!$D$7)*(1/DL311)*24*10^-3</f>
        <v>1376.3302004021771</v>
      </c>
      <c r="ET311" s="30">
        <f t="shared" si="342"/>
        <v>1388.3446815320262</v>
      </c>
      <c r="EU311">
        <f t="shared" si="343"/>
        <v>1.0126905999518181</v>
      </c>
      <c r="EV311">
        <f t="shared" si="344"/>
        <v>1.0174587190288178</v>
      </c>
      <c r="EW311" s="30">
        <f t="shared" si="345"/>
        <v>0.76592614253420432</v>
      </c>
      <c r="EX311" s="30">
        <f>'Config sheet'!$C$123/('Config sheet'!$F$17*10^-3)</f>
        <v>1.2841244171864261</v>
      </c>
      <c r="EY311" s="30">
        <f t="shared" si="346"/>
        <v>0.69558709386009931</v>
      </c>
      <c r="EZ311" s="30">
        <f>'Config sheet'!$N$123/('Config sheet'!$Q$17*10^-3)</f>
        <v>1.4616189626248377</v>
      </c>
      <c r="FA311" s="1" t="s">
        <v>718</v>
      </c>
      <c r="FB311" s="30">
        <f t="shared" si="347"/>
        <v>-3.1257570897657274</v>
      </c>
      <c r="FC311" s="30"/>
    </row>
    <row r="312" spans="1:159" x14ac:dyDescent="0.25">
      <c r="A312" s="1">
        <v>43495</v>
      </c>
      <c r="B312" s="2">
        <v>4.3055555555555562E-2</v>
      </c>
      <c r="C312">
        <v>21.95</v>
      </c>
      <c r="D312">
        <v>73.8</v>
      </c>
      <c r="E312">
        <v>14.16</v>
      </c>
      <c r="F312">
        <v>14.19</v>
      </c>
      <c r="G312">
        <v>68.27</v>
      </c>
      <c r="H312">
        <v>66.3</v>
      </c>
      <c r="I312">
        <v>71.55</v>
      </c>
      <c r="J312">
        <v>71.900000000000006</v>
      </c>
      <c r="K312">
        <v>72</v>
      </c>
      <c r="L312">
        <v>69.42</v>
      </c>
      <c r="M312">
        <v>21.84</v>
      </c>
      <c r="N312">
        <v>33.89</v>
      </c>
      <c r="O312">
        <v>33.409999999999997</v>
      </c>
      <c r="P312">
        <v>33.33</v>
      </c>
      <c r="Q312">
        <v>61.67</v>
      </c>
      <c r="R312">
        <v>3.72</v>
      </c>
      <c r="S312">
        <v>59.43</v>
      </c>
      <c r="T312">
        <v>74.16</v>
      </c>
      <c r="U312">
        <v>71.14</v>
      </c>
      <c r="V312">
        <v>71.14</v>
      </c>
      <c r="W312">
        <v>2.89</v>
      </c>
      <c r="X312">
        <v>2.4500000000000002</v>
      </c>
      <c r="Y312">
        <v>3.58</v>
      </c>
      <c r="Z312">
        <v>3.35</v>
      </c>
      <c r="AA312">
        <v>4.62</v>
      </c>
      <c r="AB312">
        <v>4.0999999999999996</v>
      </c>
      <c r="AC312">
        <v>3.74</v>
      </c>
      <c r="AD312">
        <v>1.91</v>
      </c>
      <c r="AE312">
        <v>1.48</v>
      </c>
      <c r="AF312">
        <v>2.0299999999999998</v>
      </c>
      <c r="AH312" s="4" t="str">
        <f t="shared" si="351"/>
        <v>ON</v>
      </c>
      <c r="AI312" s="31">
        <f>M312+'Config sheet'!$D$9-'Config sheet'!$C$139</f>
        <v>22.7989</v>
      </c>
      <c r="AJ312" s="31">
        <f>N312+'Config sheet'!$D$9+'Config sheet'!$C$140</f>
        <v>35.248899999999999</v>
      </c>
      <c r="AK312" s="25">
        <f t="shared" si="282"/>
        <v>1.5460789774945283</v>
      </c>
      <c r="AL312" s="46">
        <f>'Config sheet'!$C$47</f>
        <v>3546.9708798579968</v>
      </c>
      <c r="AM312" s="4">
        <f>'Config sheet'!$C$42</f>
        <v>1817.9423322060413</v>
      </c>
      <c r="AN312" s="25">
        <f>'Config sheet'!$C$46</f>
        <v>1729.0285476519553</v>
      </c>
      <c r="AO312" s="25">
        <f t="shared" si="283"/>
        <v>1.5915063471411299</v>
      </c>
      <c r="AP312" s="25">
        <f>'Config sheet'!$C$50/100*GERC_A_PARA!AM312</f>
        <v>351.771841281869</v>
      </c>
      <c r="AQ312" s="25">
        <f t="shared" si="284"/>
        <v>351.771841281869</v>
      </c>
      <c r="AR312" s="25">
        <f t="shared" si="285"/>
        <v>462.55359287282477</v>
      </c>
      <c r="AS312" s="27">
        <f t="shared" si="286"/>
        <v>2169.7141734879106</v>
      </c>
      <c r="AT312" s="25">
        <f t="shared" si="287"/>
        <v>1650.0668498170298</v>
      </c>
      <c r="AU312" s="25">
        <f>'Config sheet'!$C$51/100*GERC_A_PARA!AN312</f>
        <v>266.0974934836359</v>
      </c>
      <c r="AV312" s="25">
        <f t="shared" si="288"/>
        <v>266.0974934836359</v>
      </c>
      <c r="AW312" s="25">
        <f t="shared" si="289"/>
        <v>349.89825000427874</v>
      </c>
      <c r="AX312" s="27">
        <f t="shared" si="290"/>
        <v>1995.1260411355911</v>
      </c>
      <c r="AY312" s="25">
        <f t="shared" si="291"/>
        <v>1517.2926378557713</v>
      </c>
      <c r="AZ312" s="31">
        <f t="shared" si="328"/>
        <v>93.906201003828102</v>
      </c>
      <c r="BA312" s="31">
        <f t="shared" si="329"/>
        <v>95.153304054207481</v>
      </c>
      <c r="BB312" s="31">
        <f t="shared" si="330"/>
        <v>71.415632142726025</v>
      </c>
      <c r="BC312" s="31">
        <f t="shared" si="331"/>
        <v>72.364053564718503</v>
      </c>
      <c r="BD312" s="25">
        <f t="shared" si="292"/>
        <v>94.529752529017799</v>
      </c>
      <c r="BE312">
        <f>'Config sheet'!$D$59</f>
        <v>82.44</v>
      </c>
      <c r="BF312" s="30">
        <f t="shared" si="332"/>
        <v>83.209797691370042</v>
      </c>
      <c r="BG312" s="19">
        <f>Coeff_Summary!$B$10+Coeff_Summary!$D$10*(C312)+Coeff_Summary!$E$10*AI312*100+Coeff_Summary!$F$10*(C312)^2+Coeff_Summary!$G$10*(C312)*AI312*100+Coeff_Summary!$H$10*(AI312*100)^2</f>
        <v>0.95953582487284317</v>
      </c>
      <c r="BH312" s="19">
        <f>Coeff_Summary!$B$8+Coeff_Summary!$D$8*(D312)+Coeff_Summary!$E$8*AJ312*100+Coeff_Summary!$F$8*(D312)^2+Coeff_Summary!$G$8*(D312)*AJ312*100+Coeff_Summary!$H$8*(AJ312*100)^2</f>
        <v>0.97165104039915562</v>
      </c>
      <c r="BI312" s="30">
        <f t="shared" si="333"/>
        <v>0.96559343263599939</v>
      </c>
      <c r="BJ312" s="30">
        <f>BG312*8314.4*(GERC_A_PARA!C312+273)/('Config sheet'!$C$28*AI312*10^5)</f>
        <v>6.3025860732666902E-2</v>
      </c>
      <c r="BK312">
        <f>BH312*(8314.4/'Config sheet'!$C$28)*(BT312/(AJ312*10^5))</f>
        <v>4.8536328889737003E-2</v>
      </c>
      <c r="BL312" s="30">
        <f t="shared" si="334"/>
        <v>3352.9427950060899</v>
      </c>
      <c r="BM312" s="30">
        <f t="shared" si="293"/>
        <v>53199.476469319008</v>
      </c>
      <c r="BN312" s="30">
        <f t="shared" si="294"/>
        <v>2549.9117915972038</v>
      </c>
      <c r="BO312" s="30">
        <f t="shared" si="295"/>
        <v>52536.148693692863</v>
      </c>
      <c r="BP312" s="19">
        <f>(Coeff_Summary!$B$4+Coeff_Summary!$D$4*(C312)+Coeff_Summary!$E$4*AI312*100+Coeff_Summary!$F$4*(C312)^2+Coeff_Summary!$G$4*(C312)*AI312*100+Coeff_Summary!$H$4*(AI312*100)^2+Coeff_Summary!$B$2+Coeff_Summary!$D$2*(D312)+Coeff_Summary!$E$2*AJ312*100+Coeff_Summary!$F$2*(D312)^2+Coeff_Summary!$G$2*(D312)*AJ312*100+Coeff_Summary!$H$2*(AJ312*100)^2)/2</f>
        <v>1.364408506204688</v>
      </c>
      <c r="BQ312" s="30">
        <f t="shared" si="335"/>
        <v>3.744173044737602</v>
      </c>
      <c r="BR312" s="30">
        <f>BI312*(8314.4/'Config sheet'!$C$28)*(273+C312)*BQ312*((AK312^(1/BQ312))-1)</f>
        <v>66817.543271199233</v>
      </c>
      <c r="BS312" s="30">
        <f t="shared" si="296"/>
        <v>331.35132593411203</v>
      </c>
      <c r="BT312" s="30">
        <f t="shared" si="297"/>
        <v>346.8</v>
      </c>
      <c r="BU312" s="52">
        <f t="shared" si="298"/>
        <v>70.205064482376144</v>
      </c>
      <c r="BV312" s="30">
        <f t="shared" si="299"/>
        <v>1406.458489063614</v>
      </c>
      <c r="BW312" s="65">
        <f>Coeff_Summary!$B$8+Coeff_Summary!$D$8*(BS312-273)+Coeff_Summary!$E$8*AJ312*100+Coeff_Summary!$F$8*(BS312-273)^2+Coeff_Summary!$G$8*(BS312-273)*AJ312*100+Coeff_Summary!$H$8*(AJ312*100)^2</f>
        <v>0.96427059311729801</v>
      </c>
      <c r="BX312" s="30">
        <f>BW312*(8314.4/'Config sheet'!$C$28)*(BS312/(AI312*10^5))</f>
        <v>7.1153591517909578E-2</v>
      </c>
      <c r="BY312" s="30">
        <f t="shared" si="300"/>
        <v>1.1289586638049671</v>
      </c>
      <c r="BZ312" s="30">
        <f t="shared" si="301"/>
        <v>1.0126261211017507</v>
      </c>
      <c r="CA312" s="30">
        <f>('Config sheet'!$C$132*(AJ312-AI312) - 'Config sheet'!$C$133*GERC_A_PARA!AJ312)*10^5</f>
        <v>91850.652473073482</v>
      </c>
      <c r="CB312" s="30">
        <f>('Config sheet'!$C$132*(AJ312-AI312) + 'Config sheet'!$C$133*AI312)*10^5</f>
        <v>116162.54556733502</v>
      </c>
      <c r="CC312" s="30">
        <f>'Config sheet'!$C$148</f>
        <v>386976</v>
      </c>
      <c r="CD312" s="30">
        <f t="shared" si="336"/>
        <v>15.448674065887985</v>
      </c>
      <c r="CE312" s="30"/>
      <c r="CF312" s="30"/>
      <c r="CG312" s="30"/>
      <c r="CH312" s="30"/>
      <c r="CI312" s="30"/>
      <c r="CJ312" s="30"/>
      <c r="CK312" s="30"/>
      <c r="CL312" s="30"/>
      <c r="CM312" s="46">
        <f>P312+'Config sheet'!$O$9-'Config sheet'!$C$139</f>
        <v>34.288899999999998</v>
      </c>
      <c r="CN312" s="46">
        <f>Q312+'Config sheet'!$O$9+'Config sheet'!C$140</f>
        <v>63.0289</v>
      </c>
      <c r="CO312" s="27">
        <f t="shared" si="302"/>
        <v>1.8381721198405316</v>
      </c>
      <c r="CP312" s="46">
        <f>'Config sheet'!$N$47</f>
        <v>1852.7346826837274</v>
      </c>
      <c r="CQ312" s="27">
        <f>'Config sheet'!$N$42</f>
        <v>970.82423361890676</v>
      </c>
      <c r="CR312" s="27">
        <f>'Config sheet'!$N$46</f>
        <v>881.91044906482068</v>
      </c>
      <c r="CS312" s="27">
        <f t="shared" si="303"/>
        <v>1.3954915899629443</v>
      </c>
      <c r="CT312" s="27">
        <f>'Config sheet'!$N$50/100*GERC_A_PARA!CQ312</f>
        <v>274.64617569078871</v>
      </c>
      <c r="CU312" s="27">
        <f t="shared" si="304"/>
        <v>274.64617569078871</v>
      </c>
      <c r="CV312" s="27">
        <f t="shared" si="305"/>
        <v>424.84541141375394</v>
      </c>
      <c r="CW312" s="27">
        <f t="shared" si="306"/>
        <v>1245.4704093096955</v>
      </c>
      <c r="CX312" s="27">
        <f t="shared" si="307"/>
        <v>805.14859208357029</v>
      </c>
      <c r="CY312" s="27">
        <f>'Config sheet'!$N$51/100*GERC_A_PARA!CR312</f>
        <v>198.78261521921058</v>
      </c>
      <c r="CZ312" s="27">
        <f t="shared" si="308"/>
        <v>198.78261521921058</v>
      </c>
      <c r="DA312" s="27">
        <f t="shared" si="309"/>
        <v>307.49338392313132</v>
      </c>
      <c r="DB312" s="27">
        <f t="shared" si="310"/>
        <v>1080.6930642840312</v>
      </c>
      <c r="DC312" s="27">
        <f t="shared" si="311"/>
        <v>698.626392629458</v>
      </c>
      <c r="DD312" s="50">
        <f t="shared" si="312"/>
        <v>84.528689074532792</v>
      </c>
      <c r="DE312" s="50">
        <f t="shared" si="313"/>
        <v>87.673264465887911</v>
      </c>
      <c r="DF312" s="50">
        <f t="shared" si="314"/>
        <v>54.644537911383473</v>
      </c>
      <c r="DG312" s="50">
        <f t="shared" si="315"/>
        <v>56.677384641522579</v>
      </c>
      <c r="DH312" s="27">
        <f t="shared" si="316"/>
        <v>86.100976770210352</v>
      </c>
      <c r="DI312">
        <f>'Config sheet'!$N$59</f>
        <v>71.978923438716066</v>
      </c>
      <c r="DJ312" s="21">
        <f t="shared" si="337"/>
        <v>70.880969023331687</v>
      </c>
      <c r="DK312" s="19">
        <f>Coeff_Summary!$B$11+Coeff_Summary!$D$11*(F312)+Coeff_Summary!$E$11*CM312*100+Coeff_Summary!$F$11*(F312)^2+Coeff_Summary!$G$11*(F312)*CM312*100+Coeff_Summary!$H$11*(CM312*100)^2</f>
        <v>0.93431336520603159</v>
      </c>
      <c r="DL312" s="19">
        <f>Coeff_Summary!$B$9+Coeff_Summary!$D$9*(G312)+Coeff_Summary!$E$9*CN312*100+Coeff_Summary!$F$9*(G312)^2+Coeff_Summary!$G$9*(G312)*CN312*100+Coeff_Summary!$H$9*(CN312*100)^2</f>
        <v>0.95065628271224401</v>
      </c>
      <c r="DM312" s="30">
        <f t="shared" si="338"/>
        <v>0.9424848239591378</v>
      </c>
      <c r="DN312">
        <f>DK312*8314.4*(GERC_A_PARA!F312+273)/('Config sheet'!$N$28*GERC_A_PARA!CM312*10^5)</f>
        <v>3.973117478786866E-2</v>
      </c>
      <c r="DO312">
        <f>DL312*(8314.4/'Config sheet'!$N$28)*((GERC_A_PARA!G312+273)/(GERC_A_PARA!CN312*10^5))</f>
        <v>2.6133946159988156E-2</v>
      </c>
      <c r="DP312" s="30">
        <f t="shared" si="339"/>
        <v>1595.2226587511466</v>
      </c>
      <c r="DQ312" s="30">
        <f t="shared" si="317"/>
        <v>40150.402480377314</v>
      </c>
      <c r="DR312" s="30">
        <f t="shared" si="318"/>
        <v>1031.2499342840042</v>
      </c>
      <c r="DS312" s="30">
        <f t="shared" si="319"/>
        <v>39460.169083185698</v>
      </c>
      <c r="DT312" s="19">
        <f>(Coeff_Summary!$B$5+Coeff_Summary!$D$5*(F312)+Coeff_Summary!$E$5*CM312*100+Coeff_Summary!$F$5*(F312)^2+Coeff_Summary!$G$5*(F312)*CM312*100+Coeff_Summary!$H$5*(CM312*100)^2+Coeff_Summary!$B$3+Coeff_Summary!$D$3*(G312)+Coeff_Summary!$E$3*CN312*100+Coeff_Summary!$F$3*(G312)^2+Coeff_Summary!$G$3*(G312)*CN312*100+Coeff_Summary!$H$3*(CN312*100)^2)/2</f>
        <v>1.425515199674807</v>
      </c>
      <c r="DU312" s="30">
        <f t="shared" si="340"/>
        <v>3.35009231342202</v>
      </c>
      <c r="DV312" s="30">
        <f>DM312*(8314.4/'Config sheet'!$N$28)*(273+F312)*DU312*((CO312^(1/DU312))-1)</f>
        <v>91744.092138681634</v>
      </c>
      <c r="DW312" s="30">
        <f t="shared" si="320"/>
        <v>344.42001800658596</v>
      </c>
      <c r="DX312" s="30">
        <f t="shared" si="321"/>
        <v>341.27</v>
      </c>
      <c r="DY312" s="30">
        <f t="shared" si="322"/>
        <v>105.82473743821369</v>
      </c>
      <c r="DZ312" s="30">
        <f t="shared" si="323"/>
        <v>966.89276422085118</v>
      </c>
      <c r="EA312" s="65">
        <f>Coeff_Summary!$B$9+Coeff_Summary!$D$9*(DW312-273)+Coeff_Summary!$E$9*CN312*100+Coeff_Summary!$F$9*(DW312-273)^2+Coeff_Summary!$G$9*(DW312-273)*CN312*100+Coeff_Summary!$H$9*(CN312*100)^2</f>
        <v>0.95309822010795553</v>
      </c>
      <c r="EB312" s="30">
        <f>EA312*(8314.4/'Config sheet'!$C$28)*(DW312/(CM312*10^5))</f>
        <v>4.8606637124551932E-2</v>
      </c>
      <c r="EC312" s="30">
        <f t="shared" si="324"/>
        <v>1.2233878656765333</v>
      </c>
      <c r="ED312" s="30">
        <f t="shared" si="325"/>
        <v>1.0174919016625736</v>
      </c>
      <c r="EE312" s="30">
        <f>('Config sheet'!$N$132*(CN312-CM312) - 'Config sheet'!$N$133*GERC_A_PARA!CN312)*10^5</f>
        <v>105030.92156944422</v>
      </c>
      <c r="EF312" s="30">
        <f>('Config sheet'!$N$132*(CN312-CM312) + 'Config sheet'!$N$133*CM312)*10^5</f>
        <v>145790.08814886198</v>
      </c>
      <c r="EG312" s="30">
        <f>'Config sheet'!$N$148</f>
        <v>386976</v>
      </c>
      <c r="EH312" s="30">
        <f t="shared" si="326"/>
        <v>2373.3512532844652</v>
      </c>
      <c r="EI312" s="30">
        <f>'Config sheet'!$E$127+'Config sheet'!$P$127</f>
        <v>3308.2</v>
      </c>
      <c r="EJ312" s="30"/>
      <c r="EK312" s="63">
        <f t="shared" si="327"/>
        <v>53199.476469319008</v>
      </c>
      <c r="EL312" s="63">
        <f t="shared" si="348"/>
        <v>52536.148693692863</v>
      </c>
      <c r="EM312" s="63">
        <f t="shared" si="349"/>
        <v>40150.402480377314</v>
      </c>
      <c r="EN312" s="63">
        <f t="shared" si="350"/>
        <v>39460.169083185698</v>
      </c>
      <c r="EO312" s="30">
        <f>BL312*(('Config sheet'!$D$8+273)/(C312+273))*(GERC_A_PARA!AI312/'Config sheet'!$D$7)*(1/GERC_A_PARA!BG312)*24*10^-3</f>
        <v>1846.3813261394623</v>
      </c>
      <c r="EP312" s="30">
        <f>BN312*(('Config sheet'!$D$8+273)/(D312+273))*(GERC_A_PARA!AJ312/'Config sheet'!$D$7)*(1/GERC_A_PARA!BH312)*24*10^-3</f>
        <v>1823.3593699228052</v>
      </c>
      <c r="EQ312" s="30">
        <f t="shared" si="341"/>
        <v>1834.8703480311337</v>
      </c>
      <c r="ER312" s="30">
        <f>DP312*(('Config sheet'!$D$8+273)/(F312+273))*(CM312/'Config sheet'!$D$7)*(1/DK312)*24*10^-3</f>
        <v>1393.4902802945046</v>
      </c>
      <c r="ES312" s="30">
        <f>DR312*(('Config sheet'!$D$8+273)/(G312+273))*(CN312/'Config sheet'!$D$7)*(1/DL312)*24*10^-3</f>
        <v>1369.5345171962081</v>
      </c>
      <c r="ET312" s="30">
        <f t="shared" si="342"/>
        <v>1381.5123987453562</v>
      </c>
      <c r="EU312">
        <f t="shared" si="343"/>
        <v>1.0126261211017507</v>
      </c>
      <c r="EV312">
        <f t="shared" si="344"/>
        <v>1.0174919016625739</v>
      </c>
      <c r="EW312" s="30">
        <f t="shared" si="345"/>
        <v>0.76651655010545161</v>
      </c>
      <c r="EX312" s="30">
        <f>'Config sheet'!$C$123/('Config sheet'!$F$17*10^-3)</f>
        <v>1.2841244171864261</v>
      </c>
      <c r="EY312" s="30">
        <f t="shared" si="346"/>
        <v>0.69987990342971307</v>
      </c>
      <c r="EZ312" s="30">
        <f>'Config sheet'!$N$123/('Config sheet'!$Q$17*10^-3)</f>
        <v>1.4616189626248377</v>
      </c>
      <c r="FA312" s="1" t="s">
        <v>719</v>
      </c>
      <c r="FB312" s="30">
        <f t="shared" si="347"/>
        <v>-3.1500180065859809</v>
      </c>
      <c r="FC312" s="30"/>
    </row>
    <row r="313" spans="1:159" x14ac:dyDescent="0.25">
      <c r="A313" s="1">
        <v>43495</v>
      </c>
      <c r="B313" s="2">
        <v>8.4722222222222213E-2</v>
      </c>
      <c r="C313">
        <v>21.48</v>
      </c>
      <c r="D313">
        <v>73.260000000000005</v>
      </c>
      <c r="E313">
        <v>13.21</v>
      </c>
      <c r="F313">
        <v>13.21</v>
      </c>
      <c r="G313">
        <v>67.430000000000007</v>
      </c>
      <c r="H313">
        <v>66.16</v>
      </c>
      <c r="I313">
        <v>71.36</v>
      </c>
      <c r="J313">
        <v>71.739999999999995</v>
      </c>
      <c r="K313">
        <v>71.84</v>
      </c>
      <c r="L313">
        <v>69.3</v>
      </c>
      <c r="M313">
        <v>21.69</v>
      </c>
      <c r="N313">
        <v>33.700000000000003</v>
      </c>
      <c r="O313">
        <v>33.229999999999997</v>
      </c>
      <c r="P313">
        <v>33.15</v>
      </c>
      <c r="Q313">
        <v>61.72</v>
      </c>
      <c r="R313">
        <v>3.73</v>
      </c>
      <c r="S313">
        <v>59.75</v>
      </c>
      <c r="T313">
        <v>73.900000000000006</v>
      </c>
      <c r="U313">
        <v>71.260000000000005</v>
      </c>
      <c r="V313">
        <v>71.260000000000005</v>
      </c>
      <c r="W313">
        <v>2.9</v>
      </c>
      <c r="X313">
        <v>2.4300000000000002</v>
      </c>
      <c r="Y313">
        <v>3.54</v>
      </c>
      <c r="Z313">
        <v>3.38</v>
      </c>
      <c r="AA313">
        <v>4.59</v>
      </c>
      <c r="AB313">
        <v>4.08</v>
      </c>
      <c r="AC313">
        <v>3.73</v>
      </c>
      <c r="AD313">
        <v>1.8</v>
      </c>
      <c r="AE313">
        <v>1.54</v>
      </c>
      <c r="AF313">
        <v>2.14</v>
      </c>
      <c r="AH313" s="4" t="str">
        <f t="shared" si="351"/>
        <v>ON</v>
      </c>
      <c r="AI313" s="31">
        <f>M313+'Config sheet'!$D$9-'Config sheet'!$C$139</f>
        <v>22.648900000000001</v>
      </c>
      <c r="AJ313" s="31">
        <f>N313+'Config sheet'!$D$9+'Config sheet'!$C$140</f>
        <v>35.058900000000001</v>
      </c>
      <c r="AK313" s="25">
        <f t="shared" si="282"/>
        <v>1.5479294800188972</v>
      </c>
      <c r="AL313" s="46">
        <f>'Config sheet'!$C$47</f>
        <v>3546.9708798579968</v>
      </c>
      <c r="AM313" s="4">
        <f>'Config sheet'!$C$42</f>
        <v>1817.9423322060413</v>
      </c>
      <c r="AN313" s="25">
        <f>'Config sheet'!$C$46</f>
        <v>1729.0285476519553</v>
      </c>
      <c r="AO313" s="25">
        <f t="shared" si="283"/>
        <v>1.5891438867164551</v>
      </c>
      <c r="AP313" s="25">
        <f>'Config sheet'!$C$50/100*GERC_A_PARA!AM313</f>
        <v>351.771841281869</v>
      </c>
      <c r="AQ313" s="25">
        <f t="shared" si="284"/>
        <v>351.771841281869</v>
      </c>
      <c r="AR313" s="25">
        <f t="shared" si="285"/>
        <v>463.09034144766605</v>
      </c>
      <c r="AS313" s="27">
        <f t="shared" si="286"/>
        <v>2169.7141734879106</v>
      </c>
      <c r="AT313" s="25">
        <f t="shared" si="287"/>
        <v>1648.154326599069</v>
      </c>
      <c r="AU313" s="25">
        <f>'Config sheet'!$C$51/100*GERC_A_PARA!AN313</f>
        <v>266.0974934836359</v>
      </c>
      <c r="AV313" s="25">
        <f t="shared" si="288"/>
        <v>266.0974934836359</v>
      </c>
      <c r="AW313" s="25">
        <f t="shared" si="289"/>
        <v>350.30427298177381</v>
      </c>
      <c r="AX313" s="27">
        <f t="shared" si="290"/>
        <v>1995.1260411355911</v>
      </c>
      <c r="AY313" s="25">
        <f t="shared" si="291"/>
        <v>1515.5340076532059</v>
      </c>
      <c r="AZ313" s="31">
        <f t="shared" si="328"/>
        <v>93.876675943250973</v>
      </c>
      <c r="BA313" s="31">
        <f t="shared" si="329"/>
        <v>95.129821331608895</v>
      </c>
      <c r="BB313" s="31">
        <f t="shared" si="330"/>
        <v>71.310429508732668</v>
      </c>
      <c r="BC313" s="31">
        <f t="shared" si="331"/>
        <v>72.262341525032781</v>
      </c>
      <c r="BD313" s="25">
        <f t="shared" si="292"/>
        <v>94.503248637429934</v>
      </c>
      <c r="BE313">
        <f>'Config sheet'!$D$59</f>
        <v>82.44</v>
      </c>
      <c r="BF313" s="30">
        <f t="shared" si="332"/>
        <v>83.144817077156318</v>
      </c>
      <c r="BG313" s="19">
        <f>Coeff_Summary!$B$10+Coeff_Summary!$D$10*(C313)+Coeff_Summary!$E$10*AI313*100+Coeff_Summary!$F$10*(C313)^2+Coeff_Summary!$G$10*(C313)*AI313*100+Coeff_Summary!$H$10*(AI313*100)^2</f>
        <v>0.95951969658764114</v>
      </c>
      <c r="BH313" s="19">
        <f>Coeff_Summary!$B$8+Coeff_Summary!$D$8*(D313)+Coeff_Summary!$E$8*AJ313*100+Coeff_Summary!$F$8*(D313)^2+Coeff_Summary!$G$8*(D313)*AJ313*100+Coeff_Summary!$H$8*(AJ313*100)^2</f>
        <v>0.97154683308907097</v>
      </c>
      <c r="BI313" s="30">
        <f t="shared" si="333"/>
        <v>0.96553326483835611</v>
      </c>
      <c r="BJ313" s="30">
        <f>BG313*8314.4*(GERC_A_PARA!C313+273)/('Config sheet'!$C$28*AI313*10^5)</f>
        <v>6.3341109883889829E-2</v>
      </c>
      <c r="BK313">
        <f>BH313*(8314.4/'Config sheet'!$C$28)*(BT313/(AJ313*10^5))</f>
        <v>4.8718158512505043E-2</v>
      </c>
      <c r="BL313" s="30">
        <f t="shared" si="334"/>
        <v>3352.0027096894391</v>
      </c>
      <c r="BM313" s="30">
        <f t="shared" si="293"/>
        <v>52919.860669223723</v>
      </c>
      <c r="BN313" s="30">
        <f t="shared" si="294"/>
        <v>2546.2421899864285</v>
      </c>
      <c r="BO313" s="30">
        <f t="shared" si="295"/>
        <v>52264.746199979119</v>
      </c>
      <c r="BP313" s="19">
        <f>(Coeff_Summary!$B$4+Coeff_Summary!$D$4*(C313)+Coeff_Summary!$E$4*AI313*100+Coeff_Summary!$F$4*(C313)^2+Coeff_Summary!$G$4*(C313)*AI313*100+Coeff_Summary!$H$4*(AI313*100)^2+Coeff_Summary!$B$2+Coeff_Summary!$D$2*(D313)+Coeff_Summary!$E$2*AJ313*100+Coeff_Summary!$F$2*(D313)^2+Coeff_Summary!$G$2*(D313)*AJ313*100+Coeff_Summary!$H$2*(AJ313*100)^2)/2</f>
        <v>1.3645455705215837</v>
      </c>
      <c r="BQ313" s="30">
        <f t="shared" si="335"/>
        <v>3.7431412719381623</v>
      </c>
      <c r="BR313" s="30">
        <f>BI313*(8314.4/'Config sheet'!$C$28)*(273+C313)*BQ313*((AK313^(1/BQ313))-1)</f>
        <v>66902.033535630762</v>
      </c>
      <c r="BS313" s="30">
        <f t="shared" si="296"/>
        <v>330.93967347218899</v>
      </c>
      <c r="BT313" s="30">
        <f t="shared" si="297"/>
        <v>346.26</v>
      </c>
      <c r="BU313" s="52">
        <f t="shared" si="298"/>
        <v>70.412656377344504</v>
      </c>
      <c r="BV313" s="30">
        <f t="shared" si="299"/>
        <v>1396.7053002437779</v>
      </c>
      <c r="BW313" s="65">
        <f>Coeff_Summary!$B$8+Coeff_Summary!$D$8*(BS313-273)+Coeff_Summary!$E$8*AJ313*100+Coeff_Summary!$F$8*(BS313-273)^2+Coeff_Summary!$G$8*(BS313-273)*AJ313*100+Coeff_Summary!$H$8*(AJ313*100)^2</f>
        <v>0.96422266864709594</v>
      </c>
      <c r="BX313" s="30">
        <f>BW313*(8314.4/'Config sheet'!$C$28)*(BS313/(AI313*10^5))</f>
        <v>7.1532292187213062E-2</v>
      </c>
      <c r="BY313" s="30">
        <f t="shared" si="300"/>
        <v>1.1293185786977595</v>
      </c>
      <c r="BZ313" s="30">
        <f t="shared" si="301"/>
        <v>1.0125345384197975</v>
      </c>
      <c r="CA313" s="30">
        <f>('Config sheet'!$C$132*(AJ313-AI313) - 'Config sheet'!$C$133*GERC_A_PARA!AJ313)*10^5</f>
        <v>91587.69504333497</v>
      </c>
      <c r="CB313" s="30">
        <f>('Config sheet'!$C$132*(AJ313-AI313) + 'Config sheet'!$C$133*AI313)*10^5</f>
        <v>115757.18750136139</v>
      </c>
      <c r="CC313" s="30">
        <f>'Config sheet'!$C$148</f>
        <v>386976</v>
      </c>
      <c r="CD313" s="30">
        <f t="shared" si="336"/>
        <v>15.320326527811005</v>
      </c>
      <c r="CE313" s="30"/>
      <c r="CF313" s="30"/>
      <c r="CG313" s="30"/>
      <c r="CH313" s="30"/>
      <c r="CI313" s="30"/>
      <c r="CJ313" s="30"/>
      <c r="CK313" s="30"/>
      <c r="CL313" s="30"/>
      <c r="CM313" s="46">
        <f>P313+'Config sheet'!$O$9-'Config sheet'!$C$139</f>
        <v>34.108899999999998</v>
      </c>
      <c r="CN313" s="46">
        <f>Q313+'Config sheet'!$O$9+'Config sheet'!C$140</f>
        <v>63.078899999999997</v>
      </c>
      <c r="CO313" s="27">
        <f t="shared" si="302"/>
        <v>1.8493384424592996</v>
      </c>
      <c r="CP313" s="46">
        <f>'Config sheet'!$N$47</f>
        <v>1852.7346826837274</v>
      </c>
      <c r="CQ313" s="27">
        <f>'Config sheet'!$N$42</f>
        <v>970.82423361890676</v>
      </c>
      <c r="CR313" s="27">
        <f>'Config sheet'!$N$46</f>
        <v>881.91044906482068</v>
      </c>
      <c r="CS313" s="27">
        <f t="shared" si="303"/>
        <v>1.3930802626632035</v>
      </c>
      <c r="CT313" s="27">
        <f>'Config sheet'!$N$50/100*GERC_A_PARA!CQ313</f>
        <v>274.64617569078871</v>
      </c>
      <c r="CU313" s="27">
        <f t="shared" si="304"/>
        <v>274.64617569078871</v>
      </c>
      <c r="CV313" s="27">
        <f t="shared" si="305"/>
        <v>427.01873773279056</v>
      </c>
      <c r="CW313" s="27">
        <f t="shared" si="306"/>
        <v>1245.4704093096955</v>
      </c>
      <c r="CX313" s="27">
        <f t="shared" si="307"/>
        <v>801.05076107221669</v>
      </c>
      <c r="CY313" s="27">
        <f>'Config sheet'!$N$51/100*GERC_A_PARA!CR313</f>
        <v>198.78261521921058</v>
      </c>
      <c r="CZ313" s="27">
        <f t="shared" si="308"/>
        <v>198.78261521921058</v>
      </c>
      <c r="DA313" s="27">
        <f t="shared" si="309"/>
        <v>309.06638776466019</v>
      </c>
      <c r="DB313" s="27">
        <f t="shared" si="310"/>
        <v>1080.6930642840312</v>
      </c>
      <c r="DC313" s="27">
        <f t="shared" si="311"/>
        <v>695.07070995769345</v>
      </c>
      <c r="DD313" s="50">
        <f t="shared" si="312"/>
        <v>84.304825037792057</v>
      </c>
      <c r="DE313" s="50">
        <f t="shared" si="313"/>
        <v>87.494901249622941</v>
      </c>
      <c r="DF313" s="50">
        <f t="shared" si="314"/>
        <v>54.222439773589954</v>
      </c>
      <c r="DG313" s="50">
        <f t="shared" si="315"/>
        <v>56.274205081110864</v>
      </c>
      <c r="DH313" s="27">
        <f t="shared" si="316"/>
        <v>85.899863143707506</v>
      </c>
      <c r="DI313">
        <f>'Config sheet'!$N$59</f>
        <v>71.978923438716066</v>
      </c>
      <c r="DJ313" s="21">
        <f t="shared" si="337"/>
        <v>70.574092785528961</v>
      </c>
      <c r="DK313" s="19">
        <f>Coeff_Summary!$B$11+Coeff_Summary!$D$11*(F313)+Coeff_Summary!$E$11*CM313*100+Coeff_Summary!$F$11*(F313)^2+Coeff_Summary!$G$11*(F313)*CM313*100+Coeff_Summary!$H$11*(CM313*100)^2</f>
        <v>0.93371634461847708</v>
      </c>
      <c r="DL313" s="19">
        <f>Coeff_Summary!$B$9+Coeff_Summary!$D$9*(G313)+Coeff_Summary!$E$9*CN313*100+Coeff_Summary!$F$9*(G313)^2+Coeff_Summary!$G$9*(G313)*CN313*100+Coeff_Summary!$H$9*(CN313*100)^2</f>
        <v>0.94996072148996236</v>
      </c>
      <c r="DM313" s="30">
        <f t="shared" si="338"/>
        <v>0.94183853305421972</v>
      </c>
      <c r="DN313">
        <f>DK313*8314.4*(GERC_A_PARA!F313+273)/('Config sheet'!$N$28*GERC_A_PARA!CM313*10^5)</f>
        <v>3.9779116729905452E-2</v>
      </c>
      <c r="DO313">
        <f>DL313*(8314.4/'Config sheet'!$N$28)*((GERC_A_PARA!G313+273)/(GERC_A_PARA!CN313*10^5))</f>
        <v>2.6029896831210271E-2</v>
      </c>
      <c r="DP313" s="30">
        <f t="shared" si="339"/>
        <v>1591.4965568413254</v>
      </c>
      <c r="DQ313" s="30">
        <f t="shared" si="317"/>
        <v>40008.343263309762</v>
      </c>
      <c r="DR313" s="30">
        <f t="shared" si="318"/>
        <v>1023.6048312124533</v>
      </c>
      <c r="DS313" s="30">
        <f t="shared" si="319"/>
        <v>39324.198549459266</v>
      </c>
      <c r="DT313" s="19">
        <f>(Coeff_Summary!$B$5+Coeff_Summary!$D$5*(F313)+Coeff_Summary!$E$5*CM313*100+Coeff_Summary!$F$5*(F313)^2+Coeff_Summary!$G$5*(F313)*CM313*100+Coeff_Summary!$H$5*(CM313*100)^2+Coeff_Summary!$B$3+Coeff_Summary!$D$3*(G313)+Coeff_Summary!$E$3*CN313*100+Coeff_Summary!$F$3*(G313)^2+Coeff_Summary!$G$3*(G313)*CN313*100+Coeff_Summary!$H$3*(CN313*100)^2)/2</f>
        <v>1.426948492874204</v>
      </c>
      <c r="DU313" s="30">
        <f t="shared" si="340"/>
        <v>3.3422029043082717</v>
      </c>
      <c r="DV313" s="30">
        <f>DM313*(8314.4/'Config sheet'!$N$28)*(273+F313)*DU313*((CO313^(1/DU313))-1)</f>
        <v>92383.908131878663</v>
      </c>
      <c r="DW313" s="30">
        <f t="shared" si="320"/>
        <v>344.01481010980064</v>
      </c>
      <c r="DX313" s="30">
        <f t="shared" si="321"/>
        <v>340.43</v>
      </c>
      <c r="DY313" s="30">
        <f t="shared" si="322"/>
        <v>106.61160108779164</v>
      </c>
      <c r="DZ313" s="30">
        <f t="shared" si="323"/>
        <v>963.0302557324203</v>
      </c>
      <c r="EA313" s="65">
        <f>Coeff_Summary!$B$9+Coeff_Summary!$D$9*(DW313-273)+Coeff_Summary!$E$9*CN313*100+Coeff_Summary!$F$9*(DW313-273)^2+Coeff_Summary!$G$9*(DW313-273)*CN313*100+Coeff_Summary!$H$9*(CN313*100)^2</f>
        <v>0.95276157936641681</v>
      </c>
      <c r="EB313" s="30">
        <f>EA313*(8314.4/'Config sheet'!$C$28)*(DW313/(CM313*10^5))</f>
        <v>4.8788419142320807E-2</v>
      </c>
      <c r="EC313" s="30">
        <f t="shared" si="324"/>
        <v>1.2264832191621358</v>
      </c>
      <c r="ED313" s="30">
        <f t="shared" si="325"/>
        <v>1.0173975500858594</v>
      </c>
      <c r="EE313" s="30">
        <f>('Config sheet'!$N$132*(CN313-CM313) - 'Config sheet'!$N$133*GERC_A_PARA!CN313)*10^5</f>
        <v>106061.77834914629</v>
      </c>
      <c r="EF313" s="30">
        <f>('Config sheet'!$N$132*(CN313-CM313) + 'Config sheet'!$N$133*CM313)*10^5</f>
        <v>146766.49762647413</v>
      </c>
      <c r="EG313" s="30">
        <f>'Config sheet'!$N$148</f>
        <v>386976</v>
      </c>
      <c r="EH313" s="30">
        <f t="shared" si="326"/>
        <v>2359.7355559761982</v>
      </c>
      <c r="EI313" s="30">
        <f>'Config sheet'!$E$127+'Config sheet'!$P$127</f>
        <v>3308.2</v>
      </c>
      <c r="EJ313" s="30"/>
      <c r="EK313" s="63">
        <f t="shared" si="327"/>
        <v>52919.860669223723</v>
      </c>
      <c r="EL313" s="63">
        <f t="shared" si="348"/>
        <v>52264.746199979119</v>
      </c>
      <c r="EM313" s="63">
        <f t="shared" si="349"/>
        <v>40008.343263309762</v>
      </c>
      <c r="EN313" s="63">
        <f t="shared" si="350"/>
        <v>39324.198549459266</v>
      </c>
      <c r="EO313" s="30">
        <f>BL313*(('Config sheet'!$D$8+273)/(C313+273))*(GERC_A_PARA!AI313/'Config sheet'!$D$7)*(1/GERC_A_PARA!BG313)*24*10^-3</f>
        <v>1836.676768387146</v>
      </c>
      <c r="EP313" s="30">
        <f>BN313*(('Config sheet'!$D$8+273)/(D313+273))*(GERC_A_PARA!AJ313/'Config sheet'!$D$7)*(1/GERC_A_PARA!BH313)*24*10^-3</f>
        <v>1813.9398694029135</v>
      </c>
      <c r="EQ313" s="30">
        <f t="shared" si="341"/>
        <v>1825.3083188950297</v>
      </c>
      <c r="ER313" s="30">
        <f>DP313*(('Config sheet'!$D$8+273)/(F313+273))*(CM313/'Config sheet'!$D$7)*(1/DK313)*24*10^-3</f>
        <v>1388.5598655045997</v>
      </c>
      <c r="ES313" s="30">
        <f>DR313*(('Config sheet'!$D$8+273)/(G313+273))*(CN313/'Config sheet'!$D$7)*(1/DL313)*24*10^-3</f>
        <v>1364.8154208621963</v>
      </c>
      <c r="ET313" s="30">
        <f t="shared" si="342"/>
        <v>1376.687643183398</v>
      </c>
      <c r="EU313">
        <f t="shared" si="343"/>
        <v>1.012534538419797</v>
      </c>
      <c r="EV313">
        <f t="shared" si="344"/>
        <v>1.0173975500858594</v>
      </c>
      <c r="EW313" s="30">
        <f t="shared" si="345"/>
        <v>0.76518870033380915</v>
      </c>
      <c r="EX313" s="30">
        <f>'Config sheet'!$C$123/('Config sheet'!$F$17*10^-3)</f>
        <v>1.2841244171864261</v>
      </c>
      <c r="EY313" s="30">
        <f t="shared" si="346"/>
        <v>0.6995270572092499</v>
      </c>
      <c r="EZ313" s="30">
        <f>'Config sheet'!$N$123/('Config sheet'!$Q$17*10^-3)</f>
        <v>1.4616189626248377</v>
      </c>
      <c r="FA313" s="1" t="s">
        <v>720</v>
      </c>
      <c r="FB313" s="30">
        <f t="shared" si="347"/>
        <v>-3.5848101098006282</v>
      </c>
      <c r="FC313" s="30"/>
    </row>
    <row r="314" spans="1:159" x14ac:dyDescent="0.25">
      <c r="A314" s="1">
        <v>43495</v>
      </c>
      <c r="B314" s="2">
        <v>0.12638888888888888</v>
      </c>
      <c r="C314">
        <v>21.02</v>
      </c>
      <c r="D314">
        <v>72.790000000000006</v>
      </c>
      <c r="E314">
        <v>12.93</v>
      </c>
      <c r="F314">
        <v>12.9</v>
      </c>
      <c r="G314">
        <v>66.75</v>
      </c>
      <c r="H314">
        <v>66.16</v>
      </c>
      <c r="I314">
        <v>71.33</v>
      </c>
      <c r="J314">
        <v>71.7</v>
      </c>
      <c r="K314">
        <v>71.84</v>
      </c>
      <c r="L314">
        <v>69.25</v>
      </c>
      <c r="M314">
        <v>21.84</v>
      </c>
      <c r="N314">
        <v>33.85</v>
      </c>
      <c r="O314">
        <v>33.380000000000003</v>
      </c>
      <c r="P314">
        <v>33.29</v>
      </c>
      <c r="Q314">
        <v>61.61</v>
      </c>
      <c r="R314">
        <v>3.72</v>
      </c>
      <c r="S314">
        <v>59.65</v>
      </c>
      <c r="T314">
        <v>74.02</v>
      </c>
      <c r="U314">
        <v>71.180000000000007</v>
      </c>
      <c r="V314">
        <v>71.180000000000007</v>
      </c>
      <c r="W314">
        <v>2.95</v>
      </c>
      <c r="X314">
        <v>2.42</v>
      </c>
      <c r="Y314">
        <v>3.54</v>
      </c>
      <c r="Z314">
        <v>3.36</v>
      </c>
      <c r="AA314">
        <v>4.5599999999999996</v>
      </c>
      <c r="AB314">
        <v>4.08</v>
      </c>
      <c r="AC314">
        <v>3.71</v>
      </c>
      <c r="AD314">
        <v>1.68</v>
      </c>
      <c r="AE314">
        <v>1.68</v>
      </c>
      <c r="AF314">
        <v>1.94</v>
      </c>
      <c r="AH314" s="4" t="str">
        <f t="shared" si="351"/>
        <v>ON</v>
      </c>
      <c r="AI314" s="31">
        <f>M314+'Config sheet'!$D$9-'Config sheet'!$C$139</f>
        <v>22.7989</v>
      </c>
      <c r="AJ314" s="31">
        <f>N314+'Config sheet'!$D$9+'Config sheet'!$C$140</f>
        <v>35.2089</v>
      </c>
      <c r="AK314" s="25">
        <f t="shared" si="282"/>
        <v>1.5443245068841041</v>
      </c>
      <c r="AL314" s="46">
        <f>'Config sheet'!$C$47</f>
        <v>3546.9708798579968</v>
      </c>
      <c r="AM314" s="4">
        <f>'Config sheet'!$C$42</f>
        <v>1817.9423322060413</v>
      </c>
      <c r="AN314" s="25">
        <f>'Config sheet'!$C$46</f>
        <v>1729.0285476519553</v>
      </c>
      <c r="AO314" s="25">
        <f t="shared" si="283"/>
        <v>1.5953826382597762</v>
      </c>
      <c r="AP314" s="25">
        <f>'Config sheet'!$C$50/100*GERC_A_PARA!AM314</f>
        <v>351.771841281869</v>
      </c>
      <c r="AQ314" s="25">
        <f t="shared" si="284"/>
        <v>351.771841281869</v>
      </c>
      <c r="AR314" s="25">
        <f t="shared" si="285"/>
        <v>461.91714145165309</v>
      </c>
      <c r="AS314" s="27">
        <f t="shared" si="286"/>
        <v>2169.7141734879106</v>
      </c>
      <c r="AT314" s="25">
        <f t="shared" si="287"/>
        <v>1652.3403904531142</v>
      </c>
      <c r="AU314" s="25">
        <f>'Config sheet'!$C$51/100*GERC_A_PARA!AN314</f>
        <v>266.0974934836359</v>
      </c>
      <c r="AV314" s="25">
        <f t="shared" si="288"/>
        <v>266.0974934836359</v>
      </c>
      <c r="AW314" s="25">
        <f t="shared" si="289"/>
        <v>349.4168068981997</v>
      </c>
      <c r="AX314" s="27">
        <f t="shared" si="290"/>
        <v>1995.1260411355911</v>
      </c>
      <c r="AY314" s="25">
        <f t="shared" si="291"/>
        <v>1519.3832358635909</v>
      </c>
      <c r="AZ314" s="31">
        <f t="shared" si="328"/>
        <v>93.941210443340921</v>
      </c>
      <c r="BA314" s="31">
        <f t="shared" si="329"/>
        <v>95.181148771215348</v>
      </c>
      <c r="BB314" s="31">
        <f t="shared" si="330"/>
        <v>71.540693350433614</v>
      </c>
      <c r="BC314" s="31">
        <f t="shared" si="331"/>
        <v>72.484965276133494</v>
      </c>
      <c r="BD314" s="25">
        <f t="shared" si="292"/>
        <v>94.561179607278135</v>
      </c>
      <c r="BE314">
        <f>'Config sheet'!$D$59</f>
        <v>82.44</v>
      </c>
      <c r="BF314" s="30">
        <f t="shared" si="332"/>
        <v>83.287004460280841</v>
      </c>
      <c r="BG314" s="19">
        <f>Coeff_Summary!$B$10+Coeff_Summary!$D$10*(C314)+Coeff_Summary!$E$10*AI314*100+Coeff_Summary!$F$10*(C314)^2+Coeff_Summary!$G$10*(C314)*AI314*100+Coeff_Summary!$H$10*(AI314*100)^2</f>
        <v>0.95901197508372205</v>
      </c>
      <c r="BH314" s="19">
        <f>Coeff_Summary!$B$8+Coeff_Summary!$D$8*(D314)+Coeff_Summary!$E$8*AJ314*100+Coeff_Summary!$F$8*(D314)^2+Coeff_Summary!$G$8*(D314)*AJ314*100+Coeff_Summary!$H$8*(AJ314*100)^2</f>
        <v>0.97123468165899185</v>
      </c>
      <c r="BI314" s="30">
        <f t="shared" si="333"/>
        <v>0.96512332837135695</v>
      </c>
      <c r="BJ314" s="30">
        <f>BG314*8314.4*(GERC_A_PARA!C314+273)/('Config sheet'!$C$28*AI314*10^5)</f>
        <v>6.2792835455137627E-2</v>
      </c>
      <c r="BK314">
        <f>BH314*(8314.4/'Config sheet'!$C$28)*(BT314/(AJ314*10^5))</f>
        <v>4.8429193799012803E-2</v>
      </c>
      <c r="BL314" s="30">
        <f t="shared" si="334"/>
        <v>3354.0575043203739</v>
      </c>
      <c r="BM314" s="30">
        <f t="shared" si="293"/>
        <v>53414.652802494995</v>
      </c>
      <c r="BN314" s="30">
        <f t="shared" si="294"/>
        <v>2554.2740855040115</v>
      </c>
      <c r="BO314" s="30">
        <f t="shared" si="295"/>
        <v>52742.444900168433</v>
      </c>
      <c r="BP314" s="19">
        <f>(Coeff_Summary!$B$4+Coeff_Summary!$D$4*(C314)+Coeff_Summary!$E$4*AI314*100+Coeff_Summary!$F$4*(C314)^2+Coeff_Summary!$G$4*(C314)*AI314*100+Coeff_Summary!$H$4*(AI314*100)^2+Coeff_Summary!$B$2+Coeff_Summary!$D$2*(D314)+Coeff_Summary!$E$2*AJ314*100+Coeff_Summary!$F$2*(D314)^2+Coeff_Summary!$G$2*(D314)*AJ314*100+Coeff_Summary!$H$2*(AJ314*100)^2)/2</f>
        <v>1.3655090317203624</v>
      </c>
      <c r="BQ314" s="30">
        <f t="shared" si="335"/>
        <v>3.735910506214422</v>
      </c>
      <c r="BR314" s="30">
        <f>BI314*(8314.4/'Config sheet'!$C$28)*(273+C314)*BQ314*((AK314^(1/BQ314))-1)</f>
        <v>66399.375431673674</v>
      </c>
      <c r="BS314" s="30">
        <f t="shared" si="296"/>
        <v>330.29117563161446</v>
      </c>
      <c r="BT314" s="30">
        <f t="shared" si="297"/>
        <v>345.79</v>
      </c>
      <c r="BU314" s="52">
        <f t="shared" si="298"/>
        <v>70.062151113800397</v>
      </c>
      <c r="BV314" s="30">
        <f t="shared" si="299"/>
        <v>1406.1719680321723</v>
      </c>
      <c r="BW314" s="65">
        <f>Coeff_Summary!$B$8+Coeff_Summary!$D$8*(BS314-273)+Coeff_Summary!$E$8*AJ314*100+Coeff_Summary!$F$8*(BS314-273)^2+Coeff_Summary!$G$8*(BS314-273)*AJ314*100+Coeff_Summary!$H$8*(AJ314*100)^2</f>
        <v>0.96375367571884585</v>
      </c>
      <c r="BX314" s="30">
        <f>BW314*(8314.4/'Config sheet'!$C$28)*(BS314/(AI314*10^5))</f>
        <v>7.0887916045993996E-2</v>
      </c>
      <c r="BY314" s="30">
        <f t="shared" si="300"/>
        <v>1.1289172647194743</v>
      </c>
      <c r="BZ314" s="30">
        <f t="shared" si="301"/>
        <v>1.0127451031820562</v>
      </c>
      <c r="CA314" s="30">
        <f>('Config sheet'!$C$132*(AJ314-AI314) - 'Config sheet'!$C$133*GERC_A_PARA!AJ314)*10^5</f>
        <v>91524.871233231257</v>
      </c>
      <c r="CB314" s="30">
        <f>('Config sheet'!$C$132*(AJ314-AI314) + 'Config sheet'!$C$133*AI314)*10^5</f>
        <v>115820.01131146513</v>
      </c>
      <c r="CC314" s="30">
        <f>'Config sheet'!$C$148</f>
        <v>386976</v>
      </c>
      <c r="CD314" s="30">
        <f t="shared" si="336"/>
        <v>15.498824368385556</v>
      </c>
      <c r="CE314" s="30"/>
      <c r="CF314" s="30"/>
      <c r="CG314" s="30"/>
      <c r="CH314" s="30"/>
      <c r="CI314" s="30"/>
      <c r="CJ314" s="30"/>
      <c r="CK314" s="30"/>
      <c r="CL314" s="30"/>
      <c r="CM314" s="46">
        <f>P314+'Config sheet'!$O$9-'Config sheet'!$C$139</f>
        <v>34.248899999999999</v>
      </c>
      <c r="CN314" s="46">
        <f>Q314+'Config sheet'!$O$9+'Config sheet'!C$140</f>
        <v>62.968899999999998</v>
      </c>
      <c r="CO314" s="27">
        <f t="shared" si="302"/>
        <v>1.8385670780667409</v>
      </c>
      <c r="CP314" s="46">
        <f>'Config sheet'!$N$47</f>
        <v>1852.7346826837274</v>
      </c>
      <c r="CQ314" s="27">
        <f>'Config sheet'!$N$42</f>
        <v>970.82423361890676</v>
      </c>
      <c r="CR314" s="27">
        <f>'Config sheet'!$N$46</f>
        <v>881.91044906482068</v>
      </c>
      <c r="CS314" s="27">
        <f t="shared" si="303"/>
        <v>1.3954184639330625</v>
      </c>
      <c r="CT314" s="27">
        <f>'Config sheet'!$N$50/100*GERC_A_PARA!CQ314</f>
        <v>274.64617569078871</v>
      </c>
      <c r="CU314" s="27">
        <f t="shared" si="304"/>
        <v>274.64617569078871</v>
      </c>
      <c r="CV314" s="27">
        <f t="shared" si="305"/>
        <v>424.92054053434288</v>
      </c>
      <c r="CW314" s="27">
        <f t="shared" si="306"/>
        <v>1245.4704093096955</v>
      </c>
      <c r="CX314" s="27">
        <f t="shared" si="307"/>
        <v>805.00623580775789</v>
      </c>
      <c r="CY314" s="27">
        <f>'Config sheet'!$N$51/100*GERC_A_PARA!CR314</f>
        <v>198.78261521921058</v>
      </c>
      <c r="CZ314" s="27">
        <f t="shared" si="308"/>
        <v>198.78261521921058</v>
      </c>
      <c r="DA314" s="27">
        <f t="shared" si="309"/>
        <v>307.54776066088209</v>
      </c>
      <c r="DB314" s="27">
        <f t="shared" si="310"/>
        <v>1080.6930642840312</v>
      </c>
      <c r="DC314" s="27">
        <f t="shared" si="311"/>
        <v>698.5028702729428</v>
      </c>
      <c r="DD314" s="50">
        <f t="shared" si="312"/>
        <v>84.520950380134025</v>
      </c>
      <c r="DE314" s="50">
        <f t="shared" si="313"/>
        <v>87.667098676854749</v>
      </c>
      <c r="DF314" s="50">
        <f t="shared" si="314"/>
        <v>54.629874466561773</v>
      </c>
      <c r="DG314" s="50">
        <f t="shared" si="315"/>
        <v>56.663378417121208</v>
      </c>
      <c r="DH314" s="27">
        <f t="shared" si="316"/>
        <v>86.094024528494387</v>
      </c>
      <c r="DI314">
        <f>'Config sheet'!$N$59</f>
        <v>71.978923438716066</v>
      </c>
      <c r="DJ314" s="21">
        <f t="shared" si="337"/>
        <v>70.870325485167939</v>
      </c>
      <c r="DK314" s="19">
        <f>Coeff_Summary!$B$11+Coeff_Summary!$D$11*(F314)+Coeff_Summary!$E$11*CM314*100+Coeff_Summary!$F$11*(F314)^2+Coeff_Summary!$G$11*(F314)*CM314*100+Coeff_Summary!$H$11*(CM314*100)^2</f>
        <v>0.93317513355721404</v>
      </c>
      <c r="DL314" s="19">
        <f>Coeff_Summary!$B$9+Coeff_Summary!$D$9*(G314)+Coeff_Summary!$E$9*CN314*100+Coeff_Summary!$F$9*(G314)^2+Coeff_Summary!$G$9*(G314)*CN314*100+Coeff_Summary!$H$9*(CN314*100)^2</f>
        <v>0.94948162808275194</v>
      </c>
      <c r="DM314" s="30">
        <f t="shared" si="338"/>
        <v>0.94132838081998305</v>
      </c>
      <c r="DN314">
        <f>DK314*8314.4*(GERC_A_PARA!F314+273)/('Config sheet'!$N$28*GERC_A_PARA!CM314*10^5)</f>
        <v>3.9550663180901002E-2</v>
      </c>
      <c r="DO314">
        <f>DL314*(8314.4/'Config sheet'!$N$28)*((GERC_A_PARA!G314+273)/(GERC_A_PARA!CN314*10^5))</f>
        <v>2.6010159125105906E-2</v>
      </c>
      <c r="DP314" s="30">
        <f t="shared" si="339"/>
        <v>1595.0938521576509</v>
      </c>
      <c r="DQ314" s="30">
        <f t="shared" si="317"/>
        <v>40330.394584329522</v>
      </c>
      <c r="DR314" s="30">
        <f t="shared" si="318"/>
        <v>1030.9843478314513</v>
      </c>
      <c r="DS314" s="30">
        <f t="shared" si="319"/>
        <v>39637.756265639662</v>
      </c>
      <c r="DT314" s="19">
        <f>(Coeff_Summary!$B$5+Coeff_Summary!$D$5*(F314)+Coeff_Summary!$E$5*CM314*100+Coeff_Summary!$F$5*(F314)^2+Coeff_Summary!$G$5*(F314)*CM314*100+Coeff_Summary!$H$5*(CM314*100)^2+Coeff_Summary!$B$3+Coeff_Summary!$D$3*(G314)+Coeff_Summary!$E$3*CN314*100+Coeff_Summary!$F$3*(G314)^2+Coeff_Summary!$G$3*(G314)*CN314*100+Coeff_Summary!$H$3*(CN314*100)^2)/2</f>
        <v>1.4280766627353019</v>
      </c>
      <c r="DU314" s="30">
        <f t="shared" si="340"/>
        <v>3.336030171816077</v>
      </c>
      <c r="DV314" s="30">
        <f>DM314*(8314.4/'Config sheet'!$N$28)*(273+F314)*DU314*((CO314^(1/DU314))-1)</f>
        <v>91291.167642175875</v>
      </c>
      <c r="DW314" s="30">
        <f t="shared" si="320"/>
        <v>343.15778647531556</v>
      </c>
      <c r="DX314" s="30">
        <f t="shared" si="321"/>
        <v>339.75</v>
      </c>
      <c r="DY314" s="30">
        <f t="shared" si="322"/>
        <v>106.32829429027959</v>
      </c>
      <c r="DZ314" s="30">
        <f t="shared" si="323"/>
        <v>961.85561625395837</v>
      </c>
      <c r="EA314" s="65">
        <f>Coeff_Summary!$B$9+Coeff_Summary!$D$9*(DW314-273)+Coeff_Summary!$E$9*CN314*100+Coeff_Summary!$F$9*(DW314-273)^2+Coeff_Summary!$G$9*(DW314-273)*CN314*100+Coeff_Summary!$H$9*(CN314*100)^2</f>
        <v>0.95216399612818525</v>
      </c>
      <c r="EB314" s="30">
        <f>EA314*(8314.4/'Config sheet'!$C$28)*(DW314/(CM314*10^5))</f>
        <v>4.8437539112882816E-2</v>
      </c>
      <c r="EC314" s="30">
        <f t="shared" si="324"/>
        <v>1.2246960029806349</v>
      </c>
      <c r="ED314" s="30">
        <f t="shared" si="325"/>
        <v>1.0174742060082316</v>
      </c>
      <c r="EE314" s="30">
        <f>('Config sheet'!$N$132*(CN314-CM314) - 'Config sheet'!$N$133*GERC_A_PARA!CN314)*10^5</f>
        <v>104964.59039350862</v>
      </c>
      <c r="EF314" s="30">
        <f>('Config sheet'!$N$132*(CN314-CM314) + 'Config sheet'!$N$133*CM314)*10^5</f>
        <v>145681.87443285724</v>
      </c>
      <c r="EG314" s="30">
        <f>'Config sheet'!$N$148</f>
        <v>386976</v>
      </c>
      <c r="EH314" s="30">
        <f t="shared" si="326"/>
        <v>2368.0275842861306</v>
      </c>
      <c r="EI314" s="30">
        <f>'Config sheet'!$E$127+'Config sheet'!$P$127</f>
        <v>3308.2</v>
      </c>
      <c r="EJ314" s="30"/>
      <c r="EK314" s="63">
        <f t="shared" si="327"/>
        <v>53414.652802494995</v>
      </c>
      <c r="EL314" s="63">
        <f t="shared" si="348"/>
        <v>52742.444900168433</v>
      </c>
      <c r="EM314" s="63">
        <f t="shared" si="349"/>
        <v>40330.394584329522</v>
      </c>
      <c r="EN314" s="63">
        <f t="shared" si="350"/>
        <v>39637.756265639662</v>
      </c>
      <c r="EO314" s="30">
        <f>BL314*(('Config sheet'!$D$8+273)/(C314+273))*(GERC_A_PARA!AI314/'Config sheet'!$D$7)*(1/GERC_A_PARA!BG314)*24*10^-3</f>
        <v>1853.8493989433823</v>
      </c>
      <c r="EP314" s="30">
        <f>BN314*(('Config sheet'!$D$8+273)/(D314+273))*(GERC_A_PARA!AJ314/'Config sheet'!$D$7)*(1/GERC_A_PARA!BH314)*24*10^-3</f>
        <v>1830.5192423232334</v>
      </c>
      <c r="EQ314" s="30">
        <f t="shared" si="341"/>
        <v>1842.1843206333078</v>
      </c>
      <c r="ER314" s="30">
        <f>DP314*(('Config sheet'!$D$8+273)/(F314+273))*(CM314/'Config sheet'!$D$7)*(1/DK314)*24*10^-3</f>
        <v>1399.7372225887873</v>
      </c>
      <c r="ES314" s="30">
        <f>DR314*(('Config sheet'!$D$8+273)/(G314+273))*(CN314/'Config sheet'!$D$7)*(1/DL314)*24*10^-3</f>
        <v>1375.697992463372</v>
      </c>
      <c r="ET314" s="30">
        <f t="shared" si="342"/>
        <v>1387.7176075260795</v>
      </c>
      <c r="EU314">
        <f t="shared" si="343"/>
        <v>1.0127451031820562</v>
      </c>
      <c r="EV314">
        <f t="shared" si="344"/>
        <v>1.0174742060082314</v>
      </c>
      <c r="EW314" s="30">
        <f t="shared" si="345"/>
        <v>0.76331773768911315</v>
      </c>
      <c r="EX314" s="30">
        <f>'Config sheet'!$C$123/('Config sheet'!$F$17*10^-3)</f>
        <v>1.2841244171864261</v>
      </c>
      <c r="EY314" s="30">
        <f t="shared" si="346"/>
        <v>0.69312056792929477</v>
      </c>
      <c r="EZ314" s="30">
        <f>'Config sheet'!$N$123/('Config sheet'!$Q$17*10^-3)</f>
        <v>1.4616189626248377</v>
      </c>
      <c r="FA314" s="1" t="s">
        <v>721</v>
      </c>
      <c r="FB314" s="30">
        <f t="shared" si="347"/>
        <v>-3.4077864753155609</v>
      </c>
      <c r="FC314" s="30"/>
    </row>
    <row r="315" spans="1:159" x14ac:dyDescent="0.25">
      <c r="A315" s="1">
        <v>43495</v>
      </c>
      <c r="B315" s="2">
        <v>0.16805555555555554</v>
      </c>
      <c r="C315">
        <v>20.91</v>
      </c>
      <c r="D315">
        <v>72.7</v>
      </c>
      <c r="E315">
        <v>12.55</v>
      </c>
      <c r="F315">
        <v>12.47</v>
      </c>
      <c r="G315">
        <v>66.66</v>
      </c>
      <c r="H315">
        <v>66.02</v>
      </c>
      <c r="I315">
        <v>71.180000000000007</v>
      </c>
      <c r="J315">
        <v>71.55</v>
      </c>
      <c r="K315">
        <v>71.67</v>
      </c>
      <c r="L315">
        <v>69.12</v>
      </c>
      <c r="M315">
        <v>21.64</v>
      </c>
      <c r="N315">
        <v>33.64</v>
      </c>
      <c r="O315">
        <v>33.159999999999997</v>
      </c>
      <c r="P315">
        <v>33.08</v>
      </c>
      <c r="Q315">
        <v>61.67</v>
      </c>
      <c r="R315">
        <v>3.73</v>
      </c>
      <c r="S315">
        <v>59.96</v>
      </c>
      <c r="T315">
        <v>73.92</v>
      </c>
      <c r="U315">
        <v>71.209999999999994</v>
      </c>
      <c r="V315">
        <v>71.209999999999994</v>
      </c>
      <c r="W315">
        <v>2.97</v>
      </c>
      <c r="X315">
        <v>2.44</v>
      </c>
      <c r="Y315">
        <v>3.58</v>
      </c>
      <c r="Z315">
        <v>3.38</v>
      </c>
      <c r="AA315">
        <v>4.5999999999999996</v>
      </c>
      <c r="AB315">
        <v>4.08</v>
      </c>
      <c r="AC315">
        <v>3.7</v>
      </c>
      <c r="AD315">
        <v>1.7</v>
      </c>
      <c r="AE315">
        <v>1.59</v>
      </c>
      <c r="AF315">
        <v>2.29</v>
      </c>
      <c r="AH315" s="4" t="str">
        <f t="shared" si="351"/>
        <v>ON</v>
      </c>
      <c r="AI315" s="31">
        <f>M315+'Config sheet'!$D$9-'Config sheet'!$C$139</f>
        <v>22.5989</v>
      </c>
      <c r="AJ315" s="31">
        <f>N315+'Config sheet'!$D$9+'Config sheet'!$C$140</f>
        <v>34.998899999999999</v>
      </c>
      <c r="AK315" s="25">
        <f t="shared" si="282"/>
        <v>1.5486992729734632</v>
      </c>
      <c r="AL315" s="46">
        <f>'Config sheet'!$C$47</f>
        <v>3546.9708798579968</v>
      </c>
      <c r="AM315" s="4">
        <f>'Config sheet'!$C$42</f>
        <v>1817.9423322060413</v>
      </c>
      <c r="AN315" s="25">
        <f>'Config sheet'!$C$46</f>
        <v>1729.0285476519553</v>
      </c>
      <c r="AO315" s="25">
        <f t="shared" si="283"/>
        <v>1.5899212512051477</v>
      </c>
      <c r="AP315" s="25">
        <f>'Config sheet'!$C$50/100*GERC_A_PARA!AM315</f>
        <v>351.771841281869</v>
      </c>
      <c r="AQ315" s="25">
        <f t="shared" si="284"/>
        <v>351.771841281869</v>
      </c>
      <c r="AR315" s="25">
        <f t="shared" si="285"/>
        <v>463.17290914989701</v>
      </c>
      <c r="AS315" s="27">
        <f t="shared" si="286"/>
        <v>2169.7141734879106</v>
      </c>
      <c r="AT315" s="25">
        <f t="shared" si="287"/>
        <v>1647.8605177147817</v>
      </c>
      <c r="AU315" s="25">
        <f>'Config sheet'!$C$51/100*GERC_A_PARA!AN315</f>
        <v>266.0974934836359</v>
      </c>
      <c r="AV315" s="25">
        <f t="shared" si="288"/>
        <v>266.0974934836359</v>
      </c>
      <c r="AW315" s="25">
        <f t="shared" si="289"/>
        <v>350.36673124598929</v>
      </c>
      <c r="AX315" s="27">
        <f t="shared" si="290"/>
        <v>1995.1260411355911</v>
      </c>
      <c r="AY315" s="25">
        <f t="shared" si="291"/>
        <v>1515.2638403826404</v>
      </c>
      <c r="AZ315" s="31">
        <f t="shared" si="328"/>
        <v>93.872134121391824</v>
      </c>
      <c r="BA315" s="31">
        <f t="shared" si="329"/>
        <v>95.126208998874404</v>
      </c>
      <c r="BB315" s="31">
        <f t="shared" si="330"/>
        <v>71.294267891332481</v>
      </c>
      <c r="BC315" s="31">
        <f t="shared" si="331"/>
        <v>72.246716145629279</v>
      </c>
      <c r="BD315" s="25">
        <f t="shared" si="292"/>
        <v>94.499171560133107</v>
      </c>
      <c r="BE315">
        <f>'Config sheet'!$D$59</f>
        <v>82.44</v>
      </c>
      <c r="BF315" s="30">
        <f t="shared" si="332"/>
        <v>83.134831789306986</v>
      </c>
      <c r="BG315" s="19">
        <f>Coeff_Summary!$B$10+Coeff_Summary!$D$10*(C315)+Coeff_Summary!$E$10*AI315*100+Coeff_Summary!$F$10*(C315)^2+Coeff_Summary!$G$10*(C315)*AI315*100+Coeff_Summary!$H$10*(AI315*100)^2</f>
        <v>0.95928268263019123</v>
      </c>
      <c r="BH315" s="19">
        <f>Coeff_Summary!$B$8+Coeff_Summary!$D$8*(D315)+Coeff_Summary!$E$8*AJ315*100+Coeff_Summary!$F$8*(D315)^2+Coeff_Summary!$G$8*(D315)*AJ315*100+Coeff_Summary!$H$8*(AJ315*100)^2</f>
        <v>0.97134301403087586</v>
      </c>
      <c r="BI315" s="30">
        <f t="shared" si="333"/>
        <v>0.96531284833053355</v>
      </c>
      <c r="BJ315" s="30">
        <f>BG315*8314.4*(GERC_A_PARA!C315+273)/('Config sheet'!$C$28*AI315*10^5)</f>
        <v>6.3342726269462094E-2</v>
      </c>
      <c r="BK315">
        <f>BH315*(8314.4/'Config sheet'!$C$28)*(BT315/(AJ315*10^5))</f>
        <v>4.8712530456139325E-2</v>
      </c>
      <c r="BL315" s="30">
        <f t="shared" si="334"/>
        <v>3351.8580969449708</v>
      </c>
      <c r="BM315" s="30">
        <f t="shared" si="293"/>
        <v>52916.227234774415</v>
      </c>
      <c r="BN315" s="30">
        <f t="shared" si="294"/>
        <v>2545.6784522263247</v>
      </c>
      <c r="BO315" s="30">
        <f t="shared" si="295"/>
        <v>52259.211919168294</v>
      </c>
      <c r="BP315" s="19">
        <f>(Coeff_Summary!$B$4+Coeff_Summary!$D$4*(C315)+Coeff_Summary!$E$4*AI315*100+Coeff_Summary!$F$4*(C315)^2+Coeff_Summary!$G$4*(C315)*AI315*100+Coeff_Summary!$H$4*(AI315*100)^2+Coeff_Summary!$B$2+Coeff_Summary!$D$2*(D315)+Coeff_Summary!$E$2*AJ315*100+Coeff_Summary!$F$2*(D315)^2+Coeff_Summary!$G$2*(D315)*AJ315*100+Coeff_Summary!$H$2*(AJ315*100)^2)/2</f>
        <v>1.3650616661896919</v>
      </c>
      <c r="BQ315" s="30">
        <f t="shared" si="335"/>
        <v>3.7392632330790487</v>
      </c>
      <c r="BR315" s="30">
        <f>BI315*(8314.4/'Config sheet'!$C$28)*(273+C315)*BQ315*((AK315^(1/BQ315))-1)</f>
        <v>66841.913063195156</v>
      </c>
      <c r="BS315" s="30">
        <f t="shared" si="296"/>
        <v>330.38301461081068</v>
      </c>
      <c r="BT315" s="30">
        <f t="shared" si="297"/>
        <v>345.7</v>
      </c>
      <c r="BU315" s="52">
        <f t="shared" si="298"/>
        <v>70.4248206426157</v>
      </c>
      <c r="BV315" s="30">
        <f t="shared" si="299"/>
        <v>1395.1133469485965</v>
      </c>
      <c r="BW315" s="65">
        <f>Coeff_Summary!$B$8+Coeff_Summary!$D$8*(BS315-273)+Coeff_Summary!$E$8*AJ315*100+Coeff_Summary!$F$8*(BS315-273)^2+Coeff_Summary!$G$8*(BS315-273)*AJ315*100+Coeff_Summary!$H$8*(AJ315*100)^2</f>
        <v>0.9639862777764876</v>
      </c>
      <c r="BX315" s="30">
        <f>BW315*(8314.4/'Config sheet'!$C$28)*(BS315/(AI315*10^5))</f>
        <v>7.1552423440627497E-2</v>
      </c>
      <c r="BY315" s="30">
        <f t="shared" si="300"/>
        <v>1.1296075754024395</v>
      </c>
      <c r="BZ315" s="30">
        <f t="shared" si="301"/>
        <v>1.0125722392565422</v>
      </c>
      <c r="CA315" s="30">
        <f>('Config sheet'!$C$132*(AJ315-AI315) - 'Config sheet'!$C$133*GERC_A_PARA!AJ315)*10^5</f>
        <v>91527.191003408981</v>
      </c>
      <c r="CB315" s="30">
        <f>('Config sheet'!$C$132*(AJ315-AI315) + 'Config sheet'!$C$133*AI315)*10^5</f>
        <v>115650.61266735932</v>
      </c>
      <c r="CC315" s="30">
        <f>'Config sheet'!$C$148</f>
        <v>386976</v>
      </c>
      <c r="CD315" s="30">
        <f t="shared" si="336"/>
        <v>15.316985389189313</v>
      </c>
      <c r="CE315" s="30"/>
      <c r="CF315" s="30"/>
      <c r="CG315" s="30"/>
      <c r="CH315" s="30"/>
      <c r="CI315" s="30"/>
      <c r="CJ315" s="30"/>
      <c r="CK315" s="30"/>
      <c r="CL315" s="30"/>
      <c r="CM315" s="46">
        <f>P315+'Config sheet'!$O$9-'Config sheet'!$C$139</f>
        <v>34.038899999999998</v>
      </c>
      <c r="CN315" s="46">
        <f>Q315+'Config sheet'!$O$9+'Config sheet'!C$140</f>
        <v>63.0289</v>
      </c>
      <c r="CO315" s="27">
        <f t="shared" si="302"/>
        <v>1.8516726451207297</v>
      </c>
      <c r="CP315" s="46">
        <f>'Config sheet'!$N$47</f>
        <v>1852.7346826837274</v>
      </c>
      <c r="CQ315" s="27">
        <f>'Config sheet'!$N$42</f>
        <v>970.82423361890676</v>
      </c>
      <c r="CR315" s="27">
        <f>'Config sheet'!$N$46</f>
        <v>881.91044906482068</v>
      </c>
      <c r="CS315" s="27">
        <f t="shared" si="303"/>
        <v>1.3929811536339771</v>
      </c>
      <c r="CT315" s="27">
        <f>'Config sheet'!$N$50/100*GERC_A_PARA!CQ315</f>
        <v>274.64617569078871</v>
      </c>
      <c r="CU315" s="27">
        <f t="shared" si="304"/>
        <v>274.64617569078871</v>
      </c>
      <c r="CV315" s="27">
        <f t="shared" si="305"/>
        <v>427.41901250038336</v>
      </c>
      <c r="CW315" s="27">
        <f t="shared" si="306"/>
        <v>1245.4704093096955</v>
      </c>
      <c r="CX315" s="27">
        <f t="shared" si="307"/>
        <v>800.30058291485636</v>
      </c>
      <c r="CY315" s="27">
        <f>'Config sheet'!$N$51/100*GERC_A_PARA!CR315</f>
        <v>198.78261521921058</v>
      </c>
      <c r="CZ315" s="27">
        <f t="shared" si="308"/>
        <v>198.78261521921058</v>
      </c>
      <c r="DA315" s="27">
        <f t="shared" si="309"/>
        <v>309.35609747901628</v>
      </c>
      <c r="DB315" s="27">
        <f t="shared" si="310"/>
        <v>1080.6930642840312</v>
      </c>
      <c r="DC315" s="27">
        <f t="shared" si="311"/>
        <v>694.41978134021952</v>
      </c>
      <c r="DD315" s="50">
        <f t="shared" si="312"/>
        <v>84.263594632355975</v>
      </c>
      <c r="DE315" s="50">
        <f t="shared" si="313"/>
        <v>87.462051007893365</v>
      </c>
      <c r="DF315" s="50">
        <f t="shared" si="314"/>
        <v>54.145167479452439</v>
      </c>
      <c r="DG315" s="50">
        <f t="shared" si="315"/>
        <v>56.200396156614708</v>
      </c>
      <c r="DH315" s="27">
        <f t="shared" si="316"/>
        <v>85.862822820124677</v>
      </c>
      <c r="DI315">
        <f>'Config sheet'!$N$59</f>
        <v>71.978923438716066</v>
      </c>
      <c r="DJ315" s="21">
        <f t="shared" si="337"/>
        <v>70.517802319079124</v>
      </c>
      <c r="DK315" s="19">
        <f>Coeff_Summary!$B$11+Coeff_Summary!$D$11*(F315)+Coeff_Summary!$E$11*CM315*100+Coeff_Summary!$F$11*(F315)^2+Coeff_Summary!$G$11*(F315)*CM315*100+Coeff_Summary!$H$11*(CM315*100)^2</f>
        <v>0.93314519450319033</v>
      </c>
      <c r="DL315" s="19">
        <f>Coeff_Summary!$B$9+Coeff_Summary!$D$9*(G315)+Coeff_Summary!$E$9*CN315*100+Coeff_Summary!$F$9*(G315)^2+Coeff_Summary!$G$9*(G315)*CN315*100+Coeff_Summary!$H$9*(CN315*100)^2</f>
        <v>0.94937372018815913</v>
      </c>
      <c r="DM315" s="30">
        <f t="shared" si="338"/>
        <v>0.94125945734567473</v>
      </c>
      <c r="DN315">
        <f>DK315*8314.4*(GERC_A_PARA!F315+273)/('Config sheet'!$N$28*GERC_A_PARA!CM315*10^5)</f>
        <v>3.9733540636420657E-2</v>
      </c>
      <c r="DO315">
        <f>DL315*(8314.4/'Config sheet'!$N$28)*((GERC_A_PARA!G315+273)/(GERC_A_PARA!CN315*10^5))</f>
        <v>2.597556291454458E-2</v>
      </c>
      <c r="DP315" s="30">
        <f t="shared" si="339"/>
        <v>1590.8102979197281</v>
      </c>
      <c r="DQ315" s="30">
        <f t="shared" si="317"/>
        <v>40036.963040277253</v>
      </c>
      <c r="DR315" s="30">
        <f t="shared" si="318"/>
        <v>1022.2052641441295</v>
      </c>
      <c r="DS315" s="30">
        <f t="shared" si="319"/>
        <v>39352.57409077217</v>
      </c>
      <c r="DT315" s="19">
        <f>(Coeff_Summary!$B$5+Coeff_Summary!$D$5*(F315)+Coeff_Summary!$E$5*CM315*100+Coeff_Summary!$F$5*(F315)^2+Coeff_Summary!$G$5*(F315)*CM315*100+Coeff_Summary!$H$5*(CM315*100)^2+Coeff_Summary!$B$3+Coeff_Summary!$D$3*(G315)+Coeff_Summary!$E$3*CN315*100+Coeff_Summary!$F$3*(G315)^2+Coeff_Summary!$G$3*(G315)*CN315*100+Coeff_Summary!$H$3*(CN315*100)^2)/2</f>
        <v>1.4282101679627559</v>
      </c>
      <c r="DU315" s="30">
        <f t="shared" si="340"/>
        <v>3.3353018559965073</v>
      </c>
      <c r="DV315" s="30">
        <f>DM315*(8314.4/'Config sheet'!$N$28)*(273+F315)*DU315*((CO315^(1/DU315))-1)</f>
        <v>92313.416634496141</v>
      </c>
      <c r="DW315" s="30">
        <f t="shared" si="320"/>
        <v>343.38582437224153</v>
      </c>
      <c r="DX315" s="30">
        <f t="shared" si="321"/>
        <v>339.65999999999997</v>
      </c>
      <c r="DY315" s="30">
        <f t="shared" si="322"/>
        <v>106.87548324827742</v>
      </c>
      <c r="DZ315" s="30">
        <f t="shared" si="323"/>
        <v>960.60614381066227</v>
      </c>
      <c r="EA315" s="65">
        <f>Coeff_Summary!$B$9+Coeff_Summary!$D$9*(DW315-273)+Coeff_Summary!$E$9*CN315*100+Coeff_Summary!$F$9*(DW315-273)^2+Coeff_Summary!$G$9*(DW315-273)*CN315*100+Coeff_Summary!$H$9*(CN315*100)^2</f>
        <v>0.95230634057449903</v>
      </c>
      <c r="EB315" s="30">
        <f>EA315*(8314.4/'Config sheet'!$C$28)*(DW315/(CM315*10^5))</f>
        <v>4.8776047645287215E-2</v>
      </c>
      <c r="EC315" s="30">
        <f t="shared" si="324"/>
        <v>1.2275786870243826</v>
      </c>
      <c r="ED315" s="30">
        <f t="shared" si="325"/>
        <v>1.0173912117648631</v>
      </c>
      <c r="EE315" s="30">
        <f>('Config sheet'!$N$132*(CN315-CM315) - 'Config sheet'!$N$133*GERC_A_PARA!CN315)*10^5</f>
        <v>106174.180319158</v>
      </c>
      <c r="EF315" s="30">
        <f>('Config sheet'!$N$132*(CN315-CM315) + 'Config sheet'!$N$133*CM315)*10^5</f>
        <v>146828.64054840285</v>
      </c>
      <c r="EG315" s="30">
        <f>'Config sheet'!$N$148</f>
        <v>386976</v>
      </c>
      <c r="EH315" s="30">
        <f t="shared" si="326"/>
        <v>2355.7194907592589</v>
      </c>
      <c r="EI315" s="30">
        <f>'Config sheet'!$E$127+'Config sheet'!$P$127</f>
        <v>3308.2</v>
      </c>
      <c r="EJ315" s="30"/>
      <c r="EK315" s="63">
        <f t="shared" si="327"/>
        <v>52916.227234774415</v>
      </c>
      <c r="EL315" s="63">
        <f t="shared" si="348"/>
        <v>52259.211919168294</v>
      </c>
      <c r="EM315" s="63">
        <f t="shared" si="349"/>
        <v>40036.963040277253</v>
      </c>
      <c r="EN315" s="63">
        <f t="shared" si="350"/>
        <v>39352.57409077217</v>
      </c>
      <c r="EO315" s="30">
        <f>BL315*(('Config sheet'!$D$8+273)/(C315+273))*(GERC_A_PARA!AI315/'Config sheet'!$D$7)*(1/GERC_A_PARA!BG315)*24*10^-3</f>
        <v>1836.5506636590148</v>
      </c>
      <c r="EP315" s="30">
        <f>BN315*(('Config sheet'!$D$8+273)/(D315+273))*(GERC_A_PARA!AJ315/'Config sheet'!$D$7)*(1/GERC_A_PARA!BH315)*24*10^-3</f>
        <v>1813.7477924611676</v>
      </c>
      <c r="EQ315" s="30">
        <f t="shared" si="341"/>
        <v>1825.1492280600912</v>
      </c>
      <c r="ER315" s="30">
        <f>DP315*(('Config sheet'!$D$8+273)/(F315+273))*(CM315/'Config sheet'!$D$7)*(1/DK315)*24*10^-3</f>
        <v>1389.5531651620033</v>
      </c>
      <c r="ES315" s="30">
        <f>DR315*(('Config sheet'!$D$8+273)/(G315+273))*(CN315/'Config sheet'!$D$7)*(1/DL315)*24*10^-3</f>
        <v>1365.8002438919768</v>
      </c>
      <c r="ET315" s="30">
        <f t="shared" si="342"/>
        <v>1377.6767045269901</v>
      </c>
      <c r="EU315">
        <f t="shared" si="343"/>
        <v>1.0125722392565424</v>
      </c>
      <c r="EV315">
        <f t="shared" si="344"/>
        <v>1.0173912117648627</v>
      </c>
      <c r="EW315" s="30">
        <f t="shared" si="345"/>
        <v>0.76438316686654173</v>
      </c>
      <c r="EX315" s="30">
        <f>'Config sheet'!$C$123/('Config sheet'!$F$17*10^-3)</f>
        <v>1.2841244171864261</v>
      </c>
      <c r="EY315" s="30">
        <f t="shared" si="346"/>
        <v>0.69726528775158148</v>
      </c>
      <c r="EZ315" s="30">
        <f>'Config sheet'!$N$123/('Config sheet'!$Q$17*10^-3)</f>
        <v>1.4616189626248377</v>
      </c>
      <c r="FA315" s="1" t="s">
        <v>722</v>
      </c>
      <c r="FB315" s="30">
        <f t="shared" si="347"/>
        <v>-3.7258243722415614</v>
      </c>
      <c r="FC315" s="30"/>
    </row>
    <row r="316" spans="1:159" x14ac:dyDescent="0.25">
      <c r="A316" s="1">
        <v>43495</v>
      </c>
      <c r="B316" s="2">
        <v>0.20972222222222223</v>
      </c>
      <c r="C316">
        <v>20.92</v>
      </c>
      <c r="D316">
        <v>72.5</v>
      </c>
      <c r="E316">
        <v>11.77</v>
      </c>
      <c r="F316">
        <v>11.73</v>
      </c>
      <c r="G316">
        <v>65.44</v>
      </c>
      <c r="H316">
        <v>65.930000000000007</v>
      </c>
      <c r="I316">
        <v>71.010000000000005</v>
      </c>
      <c r="J316">
        <v>71.430000000000007</v>
      </c>
      <c r="K316">
        <v>71.569999999999993</v>
      </c>
      <c r="L316">
        <v>69.010000000000005</v>
      </c>
      <c r="M316">
        <v>21.98</v>
      </c>
      <c r="N316">
        <v>33.93</v>
      </c>
      <c r="O316">
        <v>33.43</v>
      </c>
      <c r="P316">
        <v>33.35</v>
      </c>
      <c r="Q316">
        <v>61.59</v>
      </c>
      <c r="R316">
        <v>3.73</v>
      </c>
      <c r="S316">
        <v>59.85</v>
      </c>
      <c r="T316">
        <v>73.930000000000007</v>
      </c>
      <c r="U316">
        <v>71.03</v>
      </c>
      <c r="V316">
        <v>71.03</v>
      </c>
      <c r="W316">
        <v>2.97</v>
      </c>
      <c r="X316">
        <v>2.42</v>
      </c>
      <c r="Y316">
        <v>3.54</v>
      </c>
      <c r="Z316">
        <v>3.36</v>
      </c>
      <c r="AA316">
        <v>4.6100000000000003</v>
      </c>
      <c r="AB316">
        <v>4.03</v>
      </c>
      <c r="AC316">
        <v>3.73</v>
      </c>
      <c r="AD316">
        <v>1.7</v>
      </c>
      <c r="AE316">
        <v>1.67</v>
      </c>
      <c r="AF316">
        <v>2.19</v>
      </c>
      <c r="AH316" s="4" t="str">
        <f t="shared" si="351"/>
        <v>ON</v>
      </c>
      <c r="AI316" s="31">
        <f>M316+'Config sheet'!$D$9-'Config sheet'!$C$139</f>
        <v>22.9389</v>
      </c>
      <c r="AJ316" s="31">
        <f>N316+'Config sheet'!$D$9+'Config sheet'!$C$140</f>
        <v>35.288899999999998</v>
      </c>
      <c r="AK316" s="25">
        <f t="shared" si="282"/>
        <v>1.53838675786546</v>
      </c>
      <c r="AL316" s="46">
        <f>'Config sheet'!$C$47</f>
        <v>3546.9708798579968</v>
      </c>
      <c r="AM316" s="4">
        <f>'Config sheet'!$C$42</f>
        <v>1817.9423322060413</v>
      </c>
      <c r="AN316" s="25">
        <f>'Config sheet'!$C$46</f>
        <v>1729.0285476519553</v>
      </c>
      <c r="AO316" s="25">
        <f t="shared" si="283"/>
        <v>1.6009494553034611</v>
      </c>
      <c r="AP316" s="25">
        <f>'Config sheet'!$C$50/100*GERC_A_PARA!AM316</f>
        <v>351.771841281869</v>
      </c>
      <c r="AQ316" s="25">
        <f t="shared" si="284"/>
        <v>351.771841281869</v>
      </c>
      <c r="AR316" s="25">
        <f t="shared" si="285"/>
        <v>460.37071774093198</v>
      </c>
      <c r="AS316" s="27">
        <f t="shared" si="286"/>
        <v>2169.7141734879106</v>
      </c>
      <c r="AT316" s="25">
        <f t="shared" si="287"/>
        <v>1657.8907398987035</v>
      </c>
      <c r="AU316" s="25">
        <f>'Config sheet'!$C$51/100*GERC_A_PARA!AN316</f>
        <v>266.0974934836359</v>
      </c>
      <c r="AV316" s="25">
        <f t="shared" si="288"/>
        <v>266.0974934836359</v>
      </c>
      <c r="AW316" s="25">
        <f t="shared" si="289"/>
        <v>348.24701607075025</v>
      </c>
      <c r="AX316" s="27">
        <f t="shared" si="290"/>
        <v>1995.1260411355911</v>
      </c>
      <c r="AY316" s="25">
        <f t="shared" si="291"/>
        <v>1524.4869711166525</v>
      </c>
      <c r="AZ316" s="31">
        <f t="shared" si="328"/>
        <v>94.026274951896852</v>
      </c>
      <c r="BA316" s="31">
        <f t="shared" si="329"/>
        <v>95.248804729183064</v>
      </c>
      <c r="BB316" s="31">
        <f t="shared" si="330"/>
        <v>71.846002784471267</v>
      </c>
      <c r="BC316" s="31">
        <f t="shared" si="331"/>
        <v>72.78014462756714</v>
      </c>
      <c r="BD316" s="25">
        <f t="shared" si="292"/>
        <v>94.637539840539958</v>
      </c>
      <c r="BE316">
        <f>'Config sheet'!$D$59</f>
        <v>82.44</v>
      </c>
      <c r="BF316" s="30">
        <f t="shared" si="332"/>
        <v>83.475306773279584</v>
      </c>
      <c r="BG316" s="19">
        <f>Coeff_Summary!$B$10+Coeff_Summary!$D$10*(C316)+Coeff_Summary!$E$10*AI316*100+Coeff_Summary!$F$10*(C316)^2+Coeff_Summary!$G$10*(C316)*AI316*100+Coeff_Summary!$H$10*(AI316*100)^2</f>
        <v>0.9587222973525954</v>
      </c>
      <c r="BH316" s="19">
        <f>Coeff_Summary!$B$8+Coeff_Summary!$D$8*(D316)+Coeff_Summary!$E$8*AJ316*100+Coeff_Summary!$F$8*(D316)^2+Coeff_Summary!$G$8*(D316)*AJ316*100+Coeff_Summary!$H$8*(AJ316*100)^2</f>
        <v>0.97104964155956597</v>
      </c>
      <c r="BI316" s="30">
        <f t="shared" si="333"/>
        <v>0.96488596945608074</v>
      </c>
      <c r="BJ316" s="30">
        <f>BG316*8314.4*(GERC_A_PARA!C316+273)/('Config sheet'!$C$28*AI316*10^5)</f>
        <v>6.2369528872256018E-2</v>
      </c>
      <c r="BK316">
        <f>BH316*(8314.4/'Config sheet'!$C$28)*(BT316/(AJ316*10^5))</f>
        <v>4.8269683095307117E-2</v>
      </c>
      <c r="BL316" s="30">
        <f t="shared" si="334"/>
        <v>3356.7659795579621</v>
      </c>
      <c r="BM316" s="30">
        <f t="shared" si="293"/>
        <v>53820.608240174799</v>
      </c>
      <c r="BN316" s="30">
        <f t="shared" si="294"/>
        <v>2564.923666682751</v>
      </c>
      <c r="BO316" s="30">
        <f t="shared" si="295"/>
        <v>53137.362878856737</v>
      </c>
      <c r="BP316" s="19">
        <f>(Coeff_Summary!$B$4+Coeff_Summary!$D$4*(C316)+Coeff_Summary!$E$4*AI316*100+Coeff_Summary!$F$4*(C316)^2+Coeff_Summary!$G$4*(C316)*AI316*100+Coeff_Summary!$H$4*(AI316*100)^2+Coeff_Summary!$B$2+Coeff_Summary!$D$2*(D316)+Coeff_Summary!$E$2*AJ316*100+Coeff_Summary!$F$2*(D316)^2+Coeff_Summary!$G$2*(D316)*AJ316*100+Coeff_Summary!$H$2*(AJ316*100)^2)/2</f>
        <v>1.3660625561666584</v>
      </c>
      <c r="BQ316" s="30">
        <f t="shared" si="335"/>
        <v>3.7317735265573764</v>
      </c>
      <c r="BR316" s="30">
        <f>BI316*(8314.4/'Config sheet'!$C$28)*(273+C316)*BQ316*((AK316^(1/BQ316))-1)</f>
        <v>65741.956387054612</v>
      </c>
      <c r="BS316" s="30">
        <f t="shared" si="296"/>
        <v>329.88071089198434</v>
      </c>
      <c r="BT316" s="30">
        <f t="shared" si="297"/>
        <v>345.5</v>
      </c>
      <c r="BU316" s="52">
        <f t="shared" si="298"/>
        <v>69.718322783994452</v>
      </c>
      <c r="BV316" s="30">
        <f t="shared" si="299"/>
        <v>1409.7489959756481</v>
      </c>
      <c r="BW316" s="65">
        <f>Coeff_Summary!$B$8+Coeff_Summary!$D$8*(BS316-273)+Coeff_Summary!$E$8*AJ316*100+Coeff_Summary!$F$8*(BS316-273)^2+Coeff_Summary!$G$8*(BS316-273)*AJ316*100+Coeff_Summary!$H$8*(AJ316*100)^2</f>
        <v>0.96346782495854377</v>
      </c>
      <c r="BX316" s="30">
        <f>BW316*(8314.4/'Config sheet'!$C$28)*(BS316/(AI316*10^5))</f>
        <v>7.034684658633833E-2</v>
      </c>
      <c r="BY316" s="30">
        <f t="shared" si="300"/>
        <v>1.1279040880751448</v>
      </c>
      <c r="BZ316" s="30">
        <f t="shared" si="301"/>
        <v>1.0128580969077396</v>
      </c>
      <c r="CA316" s="30">
        <f>('Config sheet'!$C$132*(AJ316-AI316) - 'Config sheet'!$C$133*GERC_A_PARA!AJ316)*10^5</f>
        <v>90977.563817371047</v>
      </c>
      <c r="CB316" s="30">
        <f>('Config sheet'!$C$132*(AJ316-AI316) + 'Config sheet'!$C$133*AI316)*10^5</f>
        <v>115364.84548375705</v>
      </c>
      <c r="CC316" s="30">
        <f>'Config sheet'!$C$148</f>
        <v>386976</v>
      </c>
      <c r="CD316" s="30">
        <f t="shared" si="336"/>
        <v>15.619289108015664</v>
      </c>
      <c r="CE316" s="30"/>
      <c r="CF316" s="30"/>
      <c r="CG316" s="30"/>
      <c r="CH316" s="30"/>
      <c r="CI316" s="30"/>
      <c r="CJ316" s="30"/>
      <c r="CK316" s="30"/>
      <c r="CL316" s="30"/>
      <c r="CM316" s="46">
        <f>P316+'Config sheet'!$O$9-'Config sheet'!$C$139</f>
        <v>34.308900000000001</v>
      </c>
      <c r="CN316" s="46">
        <f>Q316+'Config sheet'!$O$9+'Config sheet'!C$140</f>
        <v>62.948900000000002</v>
      </c>
      <c r="CO316" s="27">
        <f t="shared" si="302"/>
        <v>1.8347688209181874</v>
      </c>
      <c r="CP316" s="46">
        <f>'Config sheet'!$N$47</f>
        <v>1852.7346826837274</v>
      </c>
      <c r="CQ316" s="27">
        <f>'Config sheet'!$N$42</f>
        <v>970.82423361890676</v>
      </c>
      <c r="CR316" s="27">
        <f>'Config sheet'!$N$46</f>
        <v>881.91044906482068</v>
      </c>
      <c r="CS316" s="27">
        <f t="shared" si="303"/>
        <v>1.3980655949784575</v>
      </c>
      <c r="CT316" s="27">
        <f>'Config sheet'!$N$50/100*GERC_A_PARA!CQ316</f>
        <v>274.64617569078871</v>
      </c>
      <c r="CU316" s="27">
        <f t="shared" si="304"/>
        <v>274.64617569078871</v>
      </c>
      <c r="CV316" s="27">
        <f t="shared" si="305"/>
        <v>423.94200472358716</v>
      </c>
      <c r="CW316" s="27">
        <f t="shared" si="306"/>
        <v>1245.4704093096955</v>
      </c>
      <c r="CX316" s="27">
        <f t="shared" si="307"/>
        <v>806.86433767273593</v>
      </c>
      <c r="CY316" s="27">
        <f>'Config sheet'!$N$51/100*GERC_A_PARA!CR316</f>
        <v>198.78261521921058</v>
      </c>
      <c r="CZ316" s="27">
        <f t="shared" si="308"/>
        <v>198.78261521921058</v>
      </c>
      <c r="DA316" s="27">
        <f t="shared" si="309"/>
        <v>306.83951884007962</v>
      </c>
      <c r="DB316" s="27">
        <f t="shared" si="310"/>
        <v>1080.6930642840312</v>
      </c>
      <c r="DC316" s="27">
        <f t="shared" si="311"/>
        <v>700.11514285943326</v>
      </c>
      <c r="DD316" s="50">
        <f t="shared" si="312"/>
        <v>84.621744713121373</v>
      </c>
      <c r="DE316" s="50">
        <f t="shared" si="313"/>
        <v>87.747406356795892</v>
      </c>
      <c r="DF316" s="50">
        <f t="shared" si="314"/>
        <v>54.821268727297486</v>
      </c>
      <c r="DG316" s="50">
        <f t="shared" si="315"/>
        <v>56.846194324133094</v>
      </c>
      <c r="DH316" s="27">
        <f t="shared" si="316"/>
        <v>86.18457553495864</v>
      </c>
      <c r="DI316">
        <f>'Config sheet'!$N$59</f>
        <v>71.978923438716066</v>
      </c>
      <c r="DJ316" s="21">
        <f t="shared" si="337"/>
        <v>71.00915353033696</v>
      </c>
      <c r="DK316" s="19">
        <f>Coeff_Summary!$B$11+Coeff_Summary!$D$11*(F316)+Coeff_Summary!$E$11*CM316*100+Coeff_Summary!$F$11*(F316)^2+Coeff_Summary!$G$11*(F316)*CM316*100+Coeff_Summary!$H$11*(CM316*100)^2</f>
        <v>0.93195324279760317</v>
      </c>
      <c r="DL316" s="19">
        <f>Coeff_Summary!$B$9+Coeff_Summary!$D$9*(G316)+Coeff_Summary!$E$9*CN316*100+Coeff_Summary!$F$9*(G316)^2+Coeff_Summary!$G$9*(G316)*CN316*100+Coeff_Summary!$H$9*(CN316*100)^2</f>
        <v>0.94843482391844025</v>
      </c>
      <c r="DM316" s="30">
        <f t="shared" si="338"/>
        <v>0.94019403335802165</v>
      </c>
      <c r="DN316">
        <f>DK316*8314.4*(GERC_A_PARA!F316+273)/('Config sheet'!$N$28*GERC_A_PARA!CM316*10^5)</f>
        <v>3.9268439448587364E-2</v>
      </c>
      <c r="DO316">
        <f>DL316*(8314.4/'Config sheet'!$N$28)*((GERC_A_PARA!G316+273)/(GERC_A_PARA!CN316*10^5))</f>
        <v>2.5889527076900325E-2</v>
      </c>
      <c r="DP316" s="30">
        <f t="shared" si="339"/>
        <v>1596.7715220599334</v>
      </c>
      <c r="DQ316" s="30">
        <f t="shared" si="317"/>
        <v>40662.973738758425</v>
      </c>
      <c r="DR316" s="30">
        <f t="shared" si="318"/>
        <v>1034.4509086134456</v>
      </c>
      <c r="DS316" s="30">
        <f t="shared" si="319"/>
        <v>39956.346268542853</v>
      </c>
      <c r="DT316" s="19">
        <f>(Coeff_Summary!$B$5+Coeff_Summary!$D$5*(F316)+Coeff_Summary!$E$5*CM316*100+Coeff_Summary!$F$5*(F316)^2+Coeff_Summary!$G$5*(F316)*CM316*100+Coeff_Summary!$H$5*(CM316*100)^2+Coeff_Summary!$B$3+Coeff_Summary!$D$3*(G316)+Coeff_Summary!$E$3*CN316*100+Coeff_Summary!$F$3*(G316)^2+Coeff_Summary!$G$3*(G316)*CN316*100+Coeff_Summary!$H$3*(CN316*100)^2)/2</f>
        <v>1.4306119526741541</v>
      </c>
      <c r="DU316" s="30">
        <f t="shared" si="340"/>
        <v>3.3222764574691319</v>
      </c>
      <c r="DV316" s="30">
        <f>DM316*(8314.4/'Config sheet'!$N$28)*(273+F316)*DU316*((CO316^(1/DU316))-1)</f>
        <v>90505.857463222812</v>
      </c>
      <c r="DW316" s="30">
        <f t="shared" si="320"/>
        <v>341.79901059259697</v>
      </c>
      <c r="DX316" s="30">
        <f t="shared" si="321"/>
        <v>338.44</v>
      </c>
      <c r="DY316" s="30">
        <f t="shared" si="322"/>
        <v>106.25397615452798</v>
      </c>
      <c r="DZ316" s="30">
        <f t="shared" si="323"/>
        <v>962.11753888170722</v>
      </c>
      <c r="EA316" s="65">
        <f>Coeff_Summary!$B$9+Coeff_Summary!$D$9*(DW316-273)+Coeff_Summary!$E$9*CN316*100+Coeff_Summary!$F$9*(DW316-273)^2+Coeff_Summary!$G$9*(DW316-273)*CN316*100+Coeff_Summary!$H$9*(CN316*100)^2</f>
        <v>0.95111844825777536</v>
      </c>
      <c r="EB316" s="30">
        <f>EA316*(8314.4/'Config sheet'!$C$28)*(DW316/(CM316*10^5))</f>
        <v>4.8108486845987862E-2</v>
      </c>
      <c r="EC316" s="30">
        <f t="shared" si="324"/>
        <v>1.2251183780545805</v>
      </c>
      <c r="ED316" s="30">
        <f t="shared" si="325"/>
        <v>1.0176849871473832</v>
      </c>
      <c r="EE316" s="30">
        <f>('Config sheet'!$N$132*(CN316-CM316) - 'Config sheet'!$N$133*GERC_A_PARA!CN316)*10^5</f>
        <v>104607.12410161408</v>
      </c>
      <c r="EF316" s="30">
        <f>('Config sheet'!$N$132*(CN316-CM316) + 'Config sheet'!$N$133*CM316)*10^5</f>
        <v>145341.1611569903</v>
      </c>
      <c r="EG316" s="30">
        <f>'Config sheet'!$N$148</f>
        <v>386976</v>
      </c>
      <c r="EH316" s="30">
        <f t="shared" si="326"/>
        <v>2371.8665348573554</v>
      </c>
      <c r="EI316" s="30">
        <f>'Config sheet'!$E$127+'Config sheet'!$P$127</f>
        <v>3308.2</v>
      </c>
      <c r="EJ316" s="30"/>
      <c r="EK316" s="63">
        <f t="shared" si="327"/>
        <v>53820.608240174799</v>
      </c>
      <c r="EL316" s="63">
        <f t="shared" si="348"/>
        <v>53137.362878856737</v>
      </c>
      <c r="EM316" s="63">
        <f t="shared" si="349"/>
        <v>40662.973738758425</v>
      </c>
      <c r="EN316" s="63">
        <f t="shared" si="350"/>
        <v>39956.346268542853</v>
      </c>
      <c r="EO316" s="30">
        <f>BL316*(('Config sheet'!$D$8+273)/(C316+273))*(GERC_A_PARA!AI316/'Config sheet'!$D$7)*(1/GERC_A_PARA!BG316)*24*10^-3</f>
        <v>1867.9387958533132</v>
      </c>
      <c r="EP316" s="30">
        <f>BN316*(('Config sheet'!$D$8+273)/(D316+273))*(GERC_A_PARA!AJ316/'Config sheet'!$D$7)*(1/GERC_A_PARA!BH316)*24*10^-3</f>
        <v>1844.2255648211128</v>
      </c>
      <c r="EQ316" s="30">
        <f t="shared" si="341"/>
        <v>1856.082180337213</v>
      </c>
      <c r="ER316" s="30">
        <f>DP316*(('Config sheet'!$D$8+273)/(F316+273))*(CM316/'Config sheet'!$D$7)*(1/DK316)*24*10^-3</f>
        <v>1411.2799666335507</v>
      </c>
      <c r="ES316" s="30">
        <f>DR316*(('Config sheet'!$D$8+273)/(G316+273))*(CN316/'Config sheet'!$D$7)*(1/DL316)*24*10^-3</f>
        <v>1386.7552184192407</v>
      </c>
      <c r="ET316" s="30">
        <f t="shared" si="342"/>
        <v>1399.0175925263957</v>
      </c>
      <c r="EU316">
        <f t="shared" si="343"/>
        <v>1.0128580969077394</v>
      </c>
      <c r="EV316">
        <f t="shared" si="344"/>
        <v>1.0176849871473825</v>
      </c>
      <c r="EW316" s="30">
        <f t="shared" si="345"/>
        <v>0.75952940603067742</v>
      </c>
      <c r="EX316" s="30">
        <f>'Config sheet'!$C$123/('Config sheet'!$F$17*10^-3)</f>
        <v>1.2841244171864261</v>
      </c>
      <c r="EY316" s="30">
        <f t="shared" si="346"/>
        <v>0.68770939266337683</v>
      </c>
      <c r="EZ316" s="30">
        <f>'Config sheet'!$N$123/('Config sheet'!$Q$17*10^-3)</f>
        <v>1.4616189626248377</v>
      </c>
      <c r="FA316" s="1" t="s">
        <v>723</v>
      </c>
      <c r="FB316" s="30">
        <f t="shared" si="347"/>
        <v>-3.3590105925969738</v>
      </c>
      <c r="FC316" s="30"/>
    </row>
    <row r="317" spans="1:159" x14ac:dyDescent="0.25">
      <c r="A317" s="1">
        <v>43495</v>
      </c>
      <c r="B317" s="2">
        <v>0.25138888888888888</v>
      </c>
      <c r="C317">
        <v>20.92</v>
      </c>
      <c r="D317">
        <v>72.64</v>
      </c>
      <c r="E317">
        <v>11.22</v>
      </c>
      <c r="F317">
        <v>11.22</v>
      </c>
      <c r="G317">
        <v>65.180000000000007</v>
      </c>
      <c r="H317">
        <v>65.95</v>
      </c>
      <c r="I317">
        <v>71.08</v>
      </c>
      <c r="J317">
        <v>71.48</v>
      </c>
      <c r="K317">
        <v>71.650000000000006</v>
      </c>
      <c r="L317">
        <v>69.12</v>
      </c>
      <c r="M317">
        <v>21.86</v>
      </c>
      <c r="N317">
        <v>33.75</v>
      </c>
      <c r="O317">
        <v>33.26</v>
      </c>
      <c r="P317">
        <v>33.19</v>
      </c>
      <c r="Q317">
        <v>61.6</v>
      </c>
      <c r="R317">
        <v>3.73</v>
      </c>
      <c r="S317">
        <v>59.83</v>
      </c>
      <c r="T317">
        <v>73.77</v>
      </c>
      <c r="U317">
        <v>70.92</v>
      </c>
      <c r="V317">
        <v>70.92</v>
      </c>
      <c r="W317">
        <v>2.94</v>
      </c>
      <c r="X317">
        <v>2.42</v>
      </c>
      <c r="Y317">
        <v>3.6</v>
      </c>
      <c r="Z317">
        <v>3.38</v>
      </c>
      <c r="AA317">
        <v>4.59</v>
      </c>
      <c r="AB317">
        <v>4</v>
      </c>
      <c r="AC317">
        <v>3.69</v>
      </c>
      <c r="AD317">
        <v>1.87</v>
      </c>
      <c r="AE317">
        <v>1.52</v>
      </c>
      <c r="AF317">
        <v>2.21</v>
      </c>
      <c r="AH317" s="4" t="str">
        <f t="shared" si="351"/>
        <v>ON</v>
      </c>
      <c r="AI317" s="31">
        <f>M317+'Config sheet'!$D$9-'Config sheet'!$C$139</f>
        <v>22.818899999999999</v>
      </c>
      <c r="AJ317" s="31">
        <f>N317+'Config sheet'!$D$9+'Config sheet'!$C$140</f>
        <v>35.108899999999998</v>
      </c>
      <c r="AK317" s="25">
        <f t="shared" si="282"/>
        <v>1.5385886260950352</v>
      </c>
      <c r="AL317" s="46">
        <f>'Config sheet'!$C$47</f>
        <v>3546.9708798579968</v>
      </c>
      <c r="AM317" s="4">
        <f>'Config sheet'!$C$42</f>
        <v>1817.9423322060413</v>
      </c>
      <c r="AN317" s="25">
        <f>'Config sheet'!$C$46</f>
        <v>1729.0285476519553</v>
      </c>
      <c r="AO317" s="25">
        <f t="shared" si="283"/>
        <v>1.603069207659612</v>
      </c>
      <c r="AP317" s="25">
        <f>'Config sheet'!$C$50/100*GERC_A_PARA!AM317</f>
        <v>351.771841281869</v>
      </c>
      <c r="AQ317" s="25">
        <f t="shared" si="284"/>
        <v>351.771841281869</v>
      </c>
      <c r="AR317" s="25">
        <f t="shared" si="285"/>
        <v>460.24463226726823</v>
      </c>
      <c r="AS317" s="27">
        <f t="shared" si="286"/>
        <v>2169.7141734879106</v>
      </c>
      <c r="AT317" s="25">
        <f t="shared" si="287"/>
        <v>1658.3449243140499</v>
      </c>
      <c r="AU317" s="25">
        <f>'Config sheet'!$C$51/100*GERC_A_PARA!AN317</f>
        <v>266.0974934836359</v>
      </c>
      <c r="AV317" s="25">
        <f t="shared" si="288"/>
        <v>266.0974934836359</v>
      </c>
      <c r="AW317" s="25">
        <f t="shared" si="289"/>
        <v>348.15163882740876</v>
      </c>
      <c r="AX317" s="27">
        <f t="shared" si="290"/>
        <v>1995.1260411355911</v>
      </c>
      <c r="AY317" s="25">
        <f t="shared" si="291"/>
        <v>1524.9046091473242</v>
      </c>
      <c r="AZ317" s="31">
        <f t="shared" si="328"/>
        <v>94.033210566488705</v>
      </c>
      <c r="BA317" s="31">
        <f t="shared" si="329"/>
        <v>95.254320962184025</v>
      </c>
      <c r="BB317" s="31">
        <f t="shared" si="330"/>
        <v>71.870986218065397</v>
      </c>
      <c r="BC317" s="31">
        <f t="shared" si="331"/>
        <v>72.804299117742488</v>
      </c>
      <c r="BD317" s="25">
        <f t="shared" si="292"/>
        <v>94.643765764336365</v>
      </c>
      <c r="BE317">
        <f>'Config sheet'!$D$59</f>
        <v>82.44</v>
      </c>
      <c r="BF317" s="30">
        <f t="shared" si="332"/>
        <v>83.49070421612015</v>
      </c>
      <c r="BG317" s="19">
        <f>Coeff_Summary!$B$10+Coeff_Summary!$D$10*(C317)+Coeff_Summary!$E$10*AI317*100+Coeff_Summary!$F$10*(C317)^2+Coeff_Summary!$G$10*(C317)*AI317*100+Coeff_Summary!$H$10*(AI317*100)^2</f>
        <v>0.95892198633445425</v>
      </c>
      <c r="BH317" s="19">
        <f>Coeff_Summary!$B$8+Coeff_Summary!$D$8*(D317)+Coeff_Summary!$E$8*AJ317*100+Coeff_Summary!$F$8*(D317)^2+Coeff_Summary!$G$8*(D317)*AJ317*100+Coeff_Summary!$H$8*(AJ317*100)^2</f>
        <v>0.9712388686316864</v>
      </c>
      <c r="BI317" s="30">
        <f t="shared" si="333"/>
        <v>0.96508042748307032</v>
      </c>
      <c r="BJ317" s="30">
        <f>BG317*8314.4*(GERC_A_PARA!C317+273)/('Config sheet'!$C$28*AI317*10^5)</f>
        <v>6.2710576716179967E-2</v>
      </c>
      <c r="BK317">
        <f>BH317*(8314.4/'Config sheet'!$C$28)*(BT317/(AJ317*10^5))</f>
        <v>4.8546275112329583E-2</v>
      </c>
      <c r="BL317" s="30">
        <f t="shared" si="334"/>
        <v>3356.9868112620234</v>
      </c>
      <c r="BM317" s="30">
        <f t="shared" si="293"/>
        <v>53531.429418283224</v>
      </c>
      <c r="BN317" s="30">
        <f t="shared" si="294"/>
        <v>2565.7951206062858</v>
      </c>
      <c r="BO317" s="30">
        <f t="shared" si="295"/>
        <v>52852.564170358681</v>
      </c>
      <c r="BP317" s="19">
        <f>(Coeff_Summary!$B$4+Coeff_Summary!$D$4*(C317)+Coeff_Summary!$E$4*AI317*100+Coeff_Summary!$F$4*(C317)^2+Coeff_Summary!$G$4*(C317)*AI317*100+Coeff_Summary!$H$4*(AI317*100)^2+Coeff_Summary!$B$2+Coeff_Summary!$D$2*(D317)+Coeff_Summary!$E$2*AJ317*100+Coeff_Summary!$F$2*(D317)^2+Coeff_Summary!$G$2*(D317)*AJ317*100+Coeff_Summary!$H$2*(AJ317*100)^2)/2</f>
        <v>1.365589147005948</v>
      </c>
      <c r="BQ317" s="30">
        <f t="shared" si="335"/>
        <v>3.735310958188073</v>
      </c>
      <c r="BR317" s="30">
        <f>BI317*(8314.4/'Config sheet'!$C$28)*(273+C317)*BQ317*((AK317^(1/BQ317))-1)</f>
        <v>65772.749795820127</v>
      </c>
      <c r="BS317" s="30">
        <f t="shared" si="296"/>
        <v>329.85624078899286</v>
      </c>
      <c r="BT317" s="30">
        <f t="shared" si="297"/>
        <v>345.64</v>
      </c>
      <c r="BU317" s="52">
        <f t="shared" si="298"/>
        <v>69.482290775314894</v>
      </c>
      <c r="BV317" s="30">
        <f t="shared" si="299"/>
        <v>1407.5966032549227</v>
      </c>
      <c r="BW317" s="65">
        <f>Coeff_Summary!$B$8+Coeff_Summary!$D$8*(BS317-273)+Coeff_Summary!$E$8*AJ317*100+Coeff_Summary!$F$8*(BS317-273)^2+Coeff_Summary!$G$8*(BS317-273)*AJ317*100+Coeff_Summary!$H$8*(AJ317*100)^2</f>
        <v>0.96361414205968188</v>
      </c>
      <c r="BX317" s="30">
        <f>BW317*(8314.4/'Config sheet'!$C$28)*(BS317/(AI317*10^5))</f>
        <v>7.0722279424000958E-2</v>
      </c>
      <c r="BY317" s="30">
        <f t="shared" si="300"/>
        <v>1.1277568016011228</v>
      </c>
      <c r="BZ317" s="30">
        <f t="shared" si="301"/>
        <v>1.0128445092226059</v>
      </c>
      <c r="CA317" s="30">
        <f>('Config sheet'!$C$132*(AJ317-AI317) - 'Config sheet'!$C$133*GERC_A_PARA!AJ317)*10^5</f>
        <v>90539.15100569067</v>
      </c>
      <c r="CB317" s="30">
        <f>('Config sheet'!$C$132*(AJ317-AI317) + 'Config sheet'!$C$133*AI317)*10^5</f>
        <v>114800.78505186921</v>
      </c>
      <c r="CC317" s="30">
        <f>'Config sheet'!$C$148</f>
        <v>386976</v>
      </c>
      <c r="CD317" s="30">
        <f t="shared" si="336"/>
        <v>15.783759211007123</v>
      </c>
      <c r="CE317" s="30"/>
      <c r="CF317" s="30"/>
      <c r="CG317" s="30"/>
      <c r="CH317" s="30"/>
      <c r="CI317" s="30"/>
      <c r="CJ317" s="30"/>
      <c r="CK317" s="30"/>
      <c r="CL317" s="30"/>
      <c r="CM317" s="46">
        <f>P317+'Config sheet'!$O$9-'Config sheet'!$C$139</f>
        <v>34.148899999999998</v>
      </c>
      <c r="CN317" s="46">
        <f>Q317+'Config sheet'!$O$9+'Config sheet'!C$140</f>
        <v>62.9589</v>
      </c>
      <c r="CO317" s="27">
        <f t="shared" si="302"/>
        <v>1.8436582144666447</v>
      </c>
      <c r="CP317" s="46">
        <f>'Config sheet'!$N$47</f>
        <v>1852.7346826837274</v>
      </c>
      <c r="CQ317" s="27">
        <f>'Config sheet'!$N$42</f>
        <v>970.82423361890676</v>
      </c>
      <c r="CR317" s="27">
        <f>'Config sheet'!$N$46</f>
        <v>881.91044906482068</v>
      </c>
      <c r="CS317" s="27">
        <f t="shared" si="303"/>
        <v>1.3969421351578737</v>
      </c>
      <c r="CT317" s="27">
        <f>'Config sheet'!$N$50/100*GERC_A_PARA!CQ317</f>
        <v>274.64617569078871</v>
      </c>
      <c r="CU317" s="27">
        <f t="shared" si="304"/>
        <v>274.64617569078871</v>
      </c>
      <c r="CV317" s="27">
        <f t="shared" si="305"/>
        <v>425.55988623880586</v>
      </c>
      <c r="CW317" s="27">
        <f t="shared" si="306"/>
        <v>1245.4704093096955</v>
      </c>
      <c r="CX317" s="27">
        <f t="shared" si="307"/>
        <v>803.79682370014973</v>
      </c>
      <c r="CY317" s="27">
        <f>'Config sheet'!$N$51/100*GERC_A_PARA!CR317</f>
        <v>198.78261521921058</v>
      </c>
      <c r="CZ317" s="27">
        <f t="shared" si="308"/>
        <v>198.78261521921058</v>
      </c>
      <c r="DA317" s="27">
        <f t="shared" si="309"/>
        <v>308.01050444692851</v>
      </c>
      <c r="DB317" s="27">
        <f t="shared" si="310"/>
        <v>1080.6930642840312</v>
      </c>
      <c r="DC317" s="27">
        <f t="shared" si="311"/>
        <v>697.4534649504368</v>
      </c>
      <c r="DD317" s="50">
        <f t="shared" si="312"/>
        <v>84.455094411327011</v>
      </c>
      <c r="DE317" s="50">
        <f t="shared" si="313"/>
        <v>87.614628067561341</v>
      </c>
      <c r="DF317" s="50">
        <f t="shared" si="314"/>
        <v>54.505298661207199</v>
      </c>
      <c r="DG317" s="50">
        <f t="shared" si="315"/>
        <v>56.544386140340855</v>
      </c>
      <c r="DH317" s="27">
        <f t="shared" si="316"/>
        <v>86.034861239444183</v>
      </c>
      <c r="DI317">
        <f>'Config sheet'!$N$59</f>
        <v>71.978923438716066</v>
      </c>
      <c r="DJ317" s="21">
        <f t="shared" si="337"/>
        <v>70.779851820109101</v>
      </c>
      <c r="DK317" s="19">
        <f>Coeff_Summary!$B$11+Coeff_Summary!$D$11*(F317)+Coeff_Summary!$E$11*CM317*100+Coeff_Summary!$F$11*(F317)^2+Coeff_Summary!$G$11*(F317)*CM317*100+Coeff_Summary!$H$11*(CM317*100)^2</f>
        <v>0.93175431244860973</v>
      </c>
      <c r="DL317" s="19">
        <f>Coeff_Summary!$B$9+Coeff_Summary!$D$9*(G317)+Coeff_Summary!$E$9*CN317*100+Coeff_Summary!$F$9*(G317)^2+Coeff_Summary!$G$9*(G317)*CN317*100+Coeff_Summary!$H$9*(CN317*100)^2</f>
        <v>0.94821677715162012</v>
      </c>
      <c r="DM317" s="30">
        <f t="shared" si="338"/>
        <v>0.93998554480011487</v>
      </c>
      <c r="DN317">
        <f>DK317*8314.4*(GERC_A_PARA!F317+273)/('Config sheet'!$N$28*GERC_A_PARA!CM317*10^5)</f>
        <v>3.9373354079879623E-2</v>
      </c>
      <c r="DO317">
        <f>DL317*(8314.4/'Config sheet'!$N$28)*((GERC_A_PARA!G317+273)/(GERC_A_PARA!CN317*10^5))</f>
        <v>2.5859582446125615E-2</v>
      </c>
      <c r="DP317" s="30">
        <f t="shared" si="339"/>
        <v>1593.9977133820014</v>
      </c>
      <c r="DQ317" s="30">
        <f t="shared" si="317"/>
        <v>40484.173894561813</v>
      </c>
      <c r="DR317" s="30">
        <f t="shared" si="318"/>
        <v>1028.7280126646206</v>
      </c>
      <c r="DS317" s="30">
        <f t="shared" si="319"/>
        <v>39781.307946785841</v>
      </c>
      <c r="DT317" s="19">
        <f>(Coeff_Summary!$B$5+Coeff_Summary!$D$5*(F317)+Coeff_Summary!$E$5*CM317*100+Coeff_Summary!$F$5*(F317)^2+Coeff_Summary!$G$5*(F317)*CM317*100+Coeff_Summary!$H$5*(CM317*100)^2+Coeff_Summary!$B$3+Coeff_Summary!$D$3*(G317)+Coeff_Summary!$E$3*CN317*100+Coeff_Summary!$F$3*(G317)^2+Coeff_Summary!$G$3*(G317)*CN317*100+Coeff_Summary!$H$3*(CN317*100)^2)/2</f>
        <v>1.4310446248800743</v>
      </c>
      <c r="DU317" s="30">
        <f t="shared" si="340"/>
        <v>3.3199454123299206</v>
      </c>
      <c r="DV317" s="30">
        <f>DM317*(8314.4/'Config sheet'!$N$28)*(273+F317)*DU317*((CO317^(1/DU317))-1)</f>
        <v>91117.360380927945</v>
      </c>
      <c r="DW317" s="30">
        <f t="shared" si="320"/>
        <v>341.72769058524261</v>
      </c>
      <c r="DX317" s="30">
        <f t="shared" si="321"/>
        <v>338.18</v>
      </c>
      <c r="DY317" s="30">
        <f t="shared" si="322"/>
        <v>106.57466750415605</v>
      </c>
      <c r="DZ317" s="30">
        <f t="shared" si="323"/>
        <v>961.4571300786979</v>
      </c>
      <c r="EA317" s="65">
        <f>Coeff_Summary!$B$9+Coeff_Summary!$D$9*(DW317-273)+Coeff_Summary!$E$9*CN317*100+Coeff_Summary!$F$9*(DW317-273)^2+Coeff_Summary!$G$9*(DW317-273)*CN317*100+Coeff_Summary!$H$9*(CN317*100)^2</f>
        <v>0.95105678446769248</v>
      </c>
      <c r="EB317" s="30">
        <f>EA317*(8314.4/'Config sheet'!$C$28)*(DW317/(CM317*10^5))</f>
        <v>4.8320674225059479E-2</v>
      </c>
      <c r="EC317" s="30">
        <f t="shared" si="324"/>
        <v>1.2272430265155407</v>
      </c>
      <c r="ED317" s="30">
        <f t="shared" si="325"/>
        <v>1.0176682463210152</v>
      </c>
      <c r="EE317" s="30">
        <f>('Config sheet'!$N$132*(CN317-CM317) - 'Config sheet'!$N$133*GERC_A_PARA!CN317)*10^5</f>
        <v>105380.3517974125</v>
      </c>
      <c r="EF317" s="30">
        <f>('Config sheet'!$N$132*(CN317-CM317) + 'Config sheet'!$N$133*CM317)*10^5</f>
        <v>146051.56504268502</v>
      </c>
      <c r="EG317" s="30">
        <f>'Config sheet'!$N$148</f>
        <v>386976</v>
      </c>
      <c r="EH317" s="30">
        <f t="shared" si="326"/>
        <v>2369.0537333336206</v>
      </c>
      <c r="EI317" s="30">
        <f>'Config sheet'!$E$127+'Config sheet'!$P$127</f>
        <v>3308.2</v>
      </c>
      <c r="EJ317" s="30"/>
      <c r="EK317" s="63">
        <f t="shared" si="327"/>
        <v>53531.429418283224</v>
      </c>
      <c r="EL317" s="63">
        <f t="shared" si="348"/>
        <v>52852.564170358681</v>
      </c>
      <c r="EM317" s="63">
        <f t="shared" si="349"/>
        <v>40484.173894561813</v>
      </c>
      <c r="EN317" s="63">
        <f t="shared" si="350"/>
        <v>39781.307946785841</v>
      </c>
      <c r="EO317" s="30">
        <f>BL317*(('Config sheet'!$D$8+273)/(C317+273))*(GERC_A_PARA!AI317/'Config sheet'!$D$7)*(1/GERC_A_PARA!BG317)*24*10^-3</f>
        <v>1857.9023366230515</v>
      </c>
      <c r="EP317" s="30">
        <f>BN317*(('Config sheet'!$D$8+273)/(D317+273))*(GERC_A_PARA!AJ317/'Config sheet'!$D$7)*(1/GERC_A_PARA!BH317)*24*10^-3</f>
        <v>1834.3411251239907</v>
      </c>
      <c r="EQ317" s="30">
        <f t="shared" si="341"/>
        <v>1846.1217308735211</v>
      </c>
      <c r="ER317" s="30">
        <f>DP317*(('Config sheet'!$D$8+273)/(F317+273))*(CM317/'Config sheet'!$D$7)*(1/DK317)*24*10^-3</f>
        <v>1405.0744038094192</v>
      </c>
      <c r="ES317" s="30">
        <f>DR317*(('Config sheet'!$D$8+273)/(G317+273))*(CN317/'Config sheet'!$D$7)*(1/DL317)*24*10^-3</f>
        <v>1380.6802058420521</v>
      </c>
      <c r="ET317" s="30">
        <f t="shared" si="342"/>
        <v>1392.8773048257358</v>
      </c>
      <c r="EU317">
        <f t="shared" si="343"/>
        <v>1.0128445092226062</v>
      </c>
      <c r="EV317">
        <f t="shared" si="344"/>
        <v>1.0176682463210149</v>
      </c>
      <c r="EW317" s="30">
        <f t="shared" si="345"/>
        <v>0.76246142370519443</v>
      </c>
      <c r="EX317" s="30">
        <f>'Config sheet'!$C$123/('Config sheet'!$F$17*10^-3)</f>
        <v>1.2841244171864261</v>
      </c>
      <c r="EY317" s="30">
        <f t="shared" si="346"/>
        <v>0.69026692210983132</v>
      </c>
      <c r="EZ317" s="30">
        <f>'Config sheet'!$N$123/('Config sheet'!$Q$17*10^-3)</f>
        <v>1.4616189626248377</v>
      </c>
      <c r="FA317" s="1" t="s">
        <v>724</v>
      </c>
      <c r="FB317" s="30">
        <f t="shared" si="347"/>
        <v>-3.5476905852426057</v>
      </c>
      <c r="FC317" s="30"/>
    </row>
    <row r="318" spans="1:159" x14ac:dyDescent="0.25">
      <c r="A318" s="1">
        <v>43495</v>
      </c>
      <c r="B318" s="2">
        <v>0.29305555555555557</v>
      </c>
      <c r="C318">
        <v>19.989999999999998</v>
      </c>
      <c r="D318">
        <v>72.3</v>
      </c>
      <c r="E318">
        <v>11.26</v>
      </c>
      <c r="F318">
        <v>11.25</v>
      </c>
      <c r="G318">
        <v>64.459999999999994</v>
      </c>
      <c r="H318">
        <v>66.03</v>
      </c>
      <c r="I318">
        <v>71.239999999999995</v>
      </c>
      <c r="J318">
        <v>71.55</v>
      </c>
      <c r="K318">
        <v>71.63</v>
      </c>
      <c r="L318">
        <v>69.13</v>
      </c>
      <c r="M318">
        <v>21.91</v>
      </c>
      <c r="N318">
        <v>33.909999999999997</v>
      </c>
      <c r="O318">
        <v>33.409999999999997</v>
      </c>
      <c r="P318">
        <v>33.33</v>
      </c>
      <c r="Q318">
        <v>61.67</v>
      </c>
      <c r="R318">
        <v>3.73</v>
      </c>
      <c r="S318">
        <v>59.6</v>
      </c>
      <c r="T318">
        <v>73.900000000000006</v>
      </c>
      <c r="U318">
        <v>70.94</v>
      </c>
      <c r="V318">
        <v>70.94</v>
      </c>
      <c r="W318">
        <v>2.97</v>
      </c>
      <c r="X318">
        <v>2.39</v>
      </c>
      <c r="Y318">
        <v>3.53</v>
      </c>
      <c r="Z318">
        <v>3.39</v>
      </c>
      <c r="AA318">
        <v>4.6100000000000003</v>
      </c>
      <c r="AB318">
        <v>4.0199999999999996</v>
      </c>
      <c r="AC318">
        <v>3.67</v>
      </c>
      <c r="AD318">
        <v>1.66</v>
      </c>
      <c r="AE318">
        <v>1.8</v>
      </c>
      <c r="AF318">
        <v>2.42</v>
      </c>
      <c r="AH318" s="4" t="str">
        <f t="shared" si="351"/>
        <v>ON</v>
      </c>
      <c r="AI318" s="31">
        <f>M318+'Config sheet'!$D$9-'Config sheet'!$C$139</f>
        <v>22.8689</v>
      </c>
      <c r="AJ318" s="31">
        <f>N318+'Config sheet'!$D$9+'Config sheet'!$C$140</f>
        <v>35.268899999999995</v>
      </c>
      <c r="AK318" s="25">
        <f t="shared" si="282"/>
        <v>1.5422210950242468</v>
      </c>
      <c r="AL318" s="46">
        <f>'Config sheet'!$C$47</f>
        <v>3546.9708798579968</v>
      </c>
      <c r="AM318" s="4">
        <f>'Config sheet'!$C$42</f>
        <v>1817.9423322060413</v>
      </c>
      <c r="AN318" s="25">
        <f>'Config sheet'!$C$46</f>
        <v>1729.0285476519553</v>
      </c>
      <c r="AO318" s="25">
        <f t="shared" si="283"/>
        <v>1.6108050898500541</v>
      </c>
      <c r="AP318" s="25">
        <f>'Config sheet'!$C$50/100*GERC_A_PARA!AM318</f>
        <v>351.771841281869</v>
      </c>
      <c r="AQ318" s="25">
        <f t="shared" si="284"/>
        <v>351.771841281869</v>
      </c>
      <c r="AR318" s="25">
        <f t="shared" si="285"/>
        <v>460.32433101291724</v>
      </c>
      <c r="AS318" s="27">
        <f t="shared" si="286"/>
        <v>2169.7141734879106</v>
      </c>
      <c r="AT318" s="25">
        <f t="shared" si="287"/>
        <v>1658.0578049909627</v>
      </c>
      <c r="AU318" s="25">
        <f>'Config sheet'!$C$51/100*GERC_A_PARA!AN318</f>
        <v>266.0974934836359</v>
      </c>
      <c r="AV318" s="25">
        <f t="shared" si="288"/>
        <v>266.0974934836359</v>
      </c>
      <c r="AW318" s="25">
        <f t="shared" si="289"/>
        <v>348.21192687199385</v>
      </c>
      <c r="AX318" s="27">
        <f t="shared" si="290"/>
        <v>1995.1260411355911</v>
      </c>
      <c r="AY318" s="25">
        <f t="shared" si="291"/>
        <v>1524.6405931559996</v>
      </c>
      <c r="AZ318" s="31">
        <f t="shared" si="328"/>
        <v>94.028826558028285</v>
      </c>
      <c r="BA318" s="31">
        <f t="shared" si="329"/>
        <v>95.250834146152741</v>
      </c>
      <c r="BB318" s="31">
        <f t="shared" si="330"/>
        <v>71.855192574999805</v>
      </c>
      <c r="BC318" s="31">
        <f t="shared" si="331"/>
        <v>72.789029503386899</v>
      </c>
      <c r="BD318" s="25">
        <f t="shared" si="292"/>
        <v>94.639830352090513</v>
      </c>
      <c r="BE318">
        <f>'Config sheet'!$D$59</f>
        <v>82.44</v>
      </c>
      <c r="BF318" s="30">
        <f t="shared" si="332"/>
        <v>83.480970695641929</v>
      </c>
      <c r="BG318" s="19">
        <f>Coeff_Summary!$B$10+Coeff_Summary!$D$10*(C318)+Coeff_Summary!$E$10*AI318*100+Coeff_Summary!$F$10*(C318)^2+Coeff_Summary!$G$10*(C318)*AI318*100+Coeff_Summary!$H$10*(AI318*100)^2</f>
        <v>0.95830653892482376</v>
      </c>
      <c r="BH318" s="19">
        <f>Coeff_Summary!$B$8+Coeff_Summary!$D$8*(D318)+Coeff_Summary!$E$8*AJ318*100+Coeff_Summary!$F$8*(D318)^2+Coeff_Summary!$G$8*(D318)*AJ318*100+Coeff_Summary!$H$8*(AJ318*100)^2</f>
        <v>0.97097477724974424</v>
      </c>
      <c r="BI318" s="30">
        <f t="shared" si="333"/>
        <v>0.96464065808728394</v>
      </c>
      <c r="BJ318" s="30">
        <f>BG318*8314.4*(GERC_A_PARA!C318+273)/('Config sheet'!$C$28*AI318*10^5)</f>
        <v>6.2335444184990478E-2</v>
      </c>
      <c r="BK318">
        <f>BH318*(8314.4/'Config sheet'!$C$28)*(BT318/(AJ318*10^5))</f>
        <v>4.8265376331166496E-2</v>
      </c>
      <c r="BL318" s="30">
        <f t="shared" si="334"/>
        <v>3356.8472233356606</v>
      </c>
      <c r="BM318" s="30">
        <f t="shared" si="293"/>
        <v>53851.340392693368</v>
      </c>
      <c r="BN318" s="30">
        <f t="shared" si="294"/>
        <v>2565.2442182587533</v>
      </c>
      <c r="BO318" s="30">
        <f t="shared" si="295"/>
        <v>53148.745814342554</v>
      </c>
      <c r="BP318" s="19">
        <f>(Coeff_Summary!$B$4+Coeff_Summary!$D$4*(C318)+Coeff_Summary!$E$4*AI318*100+Coeff_Summary!$F$4*(C318)^2+Coeff_Summary!$G$4*(C318)*AI318*100+Coeff_Summary!$H$4*(AI318*100)^2+Coeff_Summary!$B$2+Coeff_Summary!$D$2*(D318)+Coeff_Summary!$E$2*AJ318*100+Coeff_Summary!$F$2*(D318)^2+Coeff_Summary!$G$2*(D318)*AJ318*100+Coeff_Summary!$H$2*(AJ318*100)^2)/2</f>
        <v>1.3666160490048425</v>
      </c>
      <c r="BQ318" s="30">
        <f t="shared" si="335"/>
        <v>3.7276492742596532</v>
      </c>
      <c r="BR318" s="30">
        <f>BI318*(8314.4/'Config sheet'!$C$28)*(273+C318)*BQ318*((AK318^(1/BQ318))-1)</f>
        <v>65922.644379641089</v>
      </c>
      <c r="BS318" s="30">
        <f t="shared" si="296"/>
        <v>329.09862315133552</v>
      </c>
      <c r="BT318" s="30">
        <f t="shared" si="297"/>
        <v>345.3</v>
      </c>
      <c r="BU318" s="52">
        <f t="shared" si="298"/>
        <v>69.028145959349118</v>
      </c>
      <c r="BV318" s="30">
        <f t="shared" si="299"/>
        <v>1428.5729686124239</v>
      </c>
      <c r="BW318" s="65">
        <f>Coeff_Summary!$B$8+Coeff_Summary!$D$8*(BS318-273)+Coeff_Summary!$E$8*AJ318*100+Coeff_Summary!$F$8*(BS318-273)^2+Coeff_Summary!$G$8*(BS318-273)*AJ318*100+Coeff_Summary!$H$8*(AJ318*100)^2</f>
        <v>0.96307260861762345</v>
      </c>
      <c r="BX318" s="30">
        <f>BW318*(8314.4/'Config sheet'!$C$28)*(BS318/(AI318*10^5))</f>
        <v>7.0366006728959415E-2</v>
      </c>
      <c r="BY318" s="30">
        <f t="shared" si="300"/>
        <v>1.1288281915524168</v>
      </c>
      <c r="BZ318" s="30">
        <f t="shared" si="301"/>
        <v>1.0132194009018594</v>
      </c>
      <c r="CA318" s="30">
        <f>('Config sheet'!$C$132*(AJ318-AI318) - 'Config sheet'!$C$133*GERC_A_PARA!AJ318)*10^5</f>
        <v>91414.108145222213</v>
      </c>
      <c r="CB318" s="30">
        <f>('Config sheet'!$C$132*(AJ318-AI318) + 'Config sheet'!$C$133*AI318)*10^5</f>
        <v>115763.69552554599</v>
      </c>
      <c r="CC318" s="30">
        <f>'Config sheet'!$C$148</f>
        <v>386976</v>
      </c>
      <c r="CD318" s="30">
        <f t="shared" si="336"/>
        <v>16.201376848664495</v>
      </c>
      <c r="CE318" s="30"/>
      <c r="CF318" s="30"/>
      <c r="CG318" s="30"/>
      <c r="CH318" s="30"/>
      <c r="CI318" s="30"/>
      <c r="CJ318" s="30"/>
      <c r="CK318" s="30"/>
      <c r="CL318" s="30"/>
      <c r="CM318" s="46">
        <f>P318+'Config sheet'!$O$9-'Config sheet'!$C$139</f>
        <v>34.288899999999998</v>
      </c>
      <c r="CN318" s="46">
        <f>Q318+'Config sheet'!$O$9+'Config sheet'!C$140</f>
        <v>63.0289</v>
      </c>
      <c r="CO318" s="27">
        <f t="shared" si="302"/>
        <v>1.8381721198405316</v>
      </c>
      <c r="CP318" s="46">
        <f>'Config sheet'!$N$47</f>
        <v>1852.7346826837274</v>
      </c>
      <c r="CQ318" s="27">
        <f>'Config sheet'!$N$42</f>
        <v>970.82423361890676</v>
      </c>
      <c r="CR318" s="27">
        <f>'Config sheet'!$N$46</f>
        <v>881.91044906482068</v>
      </c>
      <c r="CS318" s="27">
        <f t="shared" si="303"/>
        <v>1.3925003847355428</v>
      </c>
      <c r="CT318" s="27">
        <f>'Config sheet'!$N$50/100*GERC_A_PARA!CQ318</f>
        <v>274.64617569078871</v>
      </c>
      <c r="CU318" s="27">
        <f t="shared" si="304"/>
        <v>274.64617569078871</v>
      </c>
      <c r="CV318" s="27">
        <f t="shared" si="305"/>
        <v>425.2437134499599</v>
      </c>
      <c r="CW318" s="27">
        <f t="shared" si="306"/>
        <v>1245.4704093096955</v>
      </c>
      <c r="CX318" s="27">
        <f t="shared" si="307"/>
        <v>804.39445436552273</v>
      </c>
      <c r="CY318" s="27">
        <f>'Config sheet'!$N$51/100*GERC_A_PARA!CR318</f>
        <v>198.78261521921058</v>
      </c>
      <c r="CZ318" s="27">
        <f t="shared" si="308"/>
        <v>198.78261521921058</v>
      </c>
      <c r="DA318" s="27">
        <f t="shared" si="309"/>
        <v>307.78166581966605</v>
      </c>
      <c r="DB318" s="27">
        <f t="shared" si="310"/>
        <v>1080.6930642840312</v>
      </c>
      <c r="DC318" s="27">
        <f t="shared" si="311"/>
        <v>697.97202830629374</v>
      </c>
      <c r="DD318" s="50">
        <f t="shared" si="312"/>
        <v>84.487661870800849</v>
      </c>
      <c r="DE318" s="50">
        <f t="shared" si="313"/>
        <v>87.640576124703102</v>
      </c>
      <c r="DF318" s="50">
        <f t="shared" si="314"/>
        <v>54.566857761678477</v>
      </c>
      <c r="DG318" s="50">
        <f t="shared" si="315"/>
        <v>56.603186141679636</v>
      </c>
      <c r="DH318" s="27">
        <f t="shared" si="316"/>
        <v>86.064118997751976</v>
      </c>
      <c r="DI318">
        <f>'Config sheet'!$N$59</f>
        <v>71.978923438716066</v>
      </c>
      <c r="DJ318" s="21">
        <f t="shared" si="337"/>
        <v>70.824570474715514</v>
      </c>
      <c r="DK318" s="19">
        <f>Coeff_Summary!$B$11+Coeff_Summary!$D$11*(F318)+Coeff_Summary!$E$11*CM318*100+Coeff_Summary!$F$11*(F318)^2+Coeff_Summary!$G$11*(F318)*CM318*100+Coeff_Summary!$H$11*(CM318*100)^2</f>
        <v>0.93152768076932368</v>
      </c>
      <c r="DL318" s="19">
        <f>Coeff_Summary!$B$9+Coeff_Summary!$D$9*(G318)+Coeff_Summary!$E$9*CN318*100+Coeff_Summary!$F$9*(G318)^2+Coeff_Summary!$G$9*(G318)*CN318*100+Coeff_Summary!$H$9*(CN318*100)^2</f>
        <v>0.94758345097482477</v>
      </c>
      <c r="DM318" s="30">
        <f t="shared" si="338"/>
        <v>0.93955556587207423</v>
      </c>
      <c r="DN318">
        <f>DK318*8314.4*(GERC_A_PARA!F318+273)/('Config sheet'!$N$28*GERC_A_PARA!CM318*10^5)</f>
        <v>3.920719472575046E-2</v>
      </c>
      <c r="DO318">
        <f>DL318*(8314.4/'Config sheet'!$N$28)*((GERC_A_PARA!G318+273)/(GERC_A_PARA!CN318*10^5))</f>
        <v>2.5758651682157078E-2</v>
      </c>
      <c r="DP318" s="30">
        <f t="shared" si="339"/>
        <v>1594.5397820175456</v>
      </c>
      <c r="DQ318" s="30">
        <f t="shared" si="317"/>
        <v>40669.570806357267</v>
      </c>
      <c r="DR318" s="30">
        <f t="shared" si="318"/>
        <v>1029.8429800761212</v>
      </c>
      <c r="DS318" s="30">
        <f t="shared" si="319"/>
        <v>39980.469194724566</v>
      </c>
      <c r="DT318" s="19">
        <f>(Coeff_Summary!$B$5+Coeff_Summary!$D$5*(F318)+Coeff_Summary!$E$5*CM318*100+Coeff_Summary!$F$5*(F318)^2+Coeff_Summary!$G$5*(F318)*CM318*100+Coeff_Summary!$H$5*(CM318*100)^2+Coeff_Summary!$B$3+Coeff_Summary!$D$3*(G318)+Coeff_Summary!$E$3*CN318*100+Coeff_Summary!$F$3*(G318)^2+Coeff_Summary!$G$3*(G318)*CN318*100+Coeff_Summary!$H$3*(CN318*100)^2)/2</f>
        <v>1.4320901181628165</v>
      </c>
      <c r="DU318" s="30">
        <f t="shared" si="340"/>
        <v>3.3143320292809579</v>
      </c>
      <c r="DV318" s="30">
        <f>DM318*(8314.4/'Config sheet'!$N$28)*(273+F318)*DU318*((CO318^(1/DU318))-1)</f>
        <v>90614.162317306313</v>
      </c>
      <c r="DW318" s="30">
        <f t="shared" si="320"/>
        <v>341.56318080592013</v>
      </c>
      <c r="DX318" s="30">
        <f t="shared" si="321"/>
        <v>337.46</v>
      </c>
      <c r="DY318" s="30">
        <f t="shared" si="322"/>
        <v>107.71129638398823</v>
      </c>
      <c r="DZ318" s="30">
        <f t="shared" si="323"/>
        <v>950.39012571899445</v>
      </c>
      <c r="EA318" s="65">
        <f>Coeff_Summary!$B$9+Coeff_Summary!$D$9*(DW318-273)+Coeff_Summary!$E$9*CN318*100+Coeff_Summary!$F$9*(DW318-273)^2+Coeff_Summary!$G$9*(DW318-273)*CN318*100+Coeff_Summary!$H$9*(CN318*100)^2</f>
        <v>0.95088732761198791</v>
      </c>
      <c r="EB318" s="30">
        <f>EA318*(8314.4/'Config sheet'!$C$28)*(DW318/(CM318*10^5))</f>
        <v>4.8091645875902311E-2</v>
      </c>
      <c r="EC318" s="30">
        <f t="shared" si="324"/>
        <v>1.2266025716019087</v>
      </c>
      <c r="ED318" s="30">
        <f t="shared" si="325"/>
        <v>1.0172359560933724</v>
      </c>
      <c r="EE318" s="30">
        <f>('Config sheet'!$N$132*(CN318-CM318) - 'Config sheet'!$N$133*GERC_A_PARA!CN318)*10^5</f>
        <v>105030.92156944422</v>
      </c>
      <c r="EF318" s="30">
        <f>('Config sheet'!$N$132*(CN318-CM318) + 'Config sheet'!$N$133*CM318)*10^5</f>
        <v>145790.08814886198</v>
      </c>
      <c r="EG318" s="30">
        <f>'Config sheet'!$N$148</f>
        <v>386976</v>
      </c>
      <c r="EH318" s="30">
        <f t="shared" si="326"/>
        <v>2378.9630943314182</v>
      </c>
      <c r="EI318" s="30">
        <f>'Config sheet'!$E$127+'Config sheet'!$P$127</f>
        <v>3308.2</v>
      </c>
      <c r="EJ318" s="30"/>
      <c r="EK318" s="63">
        <f t="shared" si="327"/>
        <v>53851.340392693368</v>
      </c>
      <c r="EL318" s="63">
        <f t="shared" si="348"/>
        <v>53148.745814342554</v>
      </c>
      <c r="EM318" s="63">
        <f t="shared" si="349"/>
        <v>40669.570806357267</v>
      </c>
      <c r="EN318" s="63">
        <f t="shared" si="350"/>
        <v>39980.469194724566</v>
      </c>
      <c r="EO318" s="30">
        <f>BL318*(('Config sheet'!$D$8+273)/(C318+273))*(GERC_A_PARA!AI318/'Config sheet'!$D$7)*(1/GERC_A_PARA!BG318)*24*10^-3</f>
        <v>1869.005409216606</v>
      </c>
      <c r="EP318" s="30">
        <f>BN318*(('Config sheet'!$D$8+273)/(D318+273))*(GERC_A_PARA!AJ318/'Config sheet'!$D$7)*(1/GERC_A_PARA!BH318)*24*10^-3</f>
        <v>1844.6206296020559</v>
      </c>
      <c r="EQ318" s="30">
        <f t="shared" si="341"/>
        <v>1856.813019409331</v>
      </c>
      <c r="ER318" s="30">
        <f>DP318*(('Config sheet'!$D$8+273)/(F318+273))*(CM318/'Config sheet'!$D$7)*(1/DK318)*24*10^-3</f>
        <v>1411.5089294585671</v>
      </c>
      <c r="ES318" s="30">
        <f>DR318*(('Config sheet'!$D$8+273)/(G318+273))*(CN318/'Config sheet'!$D$7)*(1/DL318)*24*10^-3</f>
        <v>1387.5924469671463</v>
      </c>
      <c r="ET318" s="30">
        <f t="shared" si="342"/>
        <v>1399.5506882128566</v>
      </c>
      <c r="EU318">
        <f t="shared" si="343"/>
        <v>1.0132194009018596</v>
      </c>
      <c r="EV318">
        <f t="shared" si="344"/>
        <v>1.0172359560933724</v>
      </c>
      <c r="EW318" s="30">
        <f t="shared" si="345"/>
        <v>0.76936824207903598</v>
      </c>
      <c r="EX318" s="30">
        <f>'Config sheet'!$C$123/('Config sheet'!$F$17*10^-3)</f>
        <v>1.2841244171864261</v>
      </c>
      <c r="EY318" s="30">
        <f t="shared" si="346"/>
        <v>0.67906802784869935</v>
      </c>
      <c r="EZ318" s="30">
        <f>'Config sheet'!$N$123/('Config sheet'!$Q$17*10^-3)</f>
        <v>1.4616189626248377</v>
      </c>
      <c r="FA318" s="1" t="s">
        <v>725</v>
      </c>
      <c r="FB318" s="30">
        <f t="shared" si="347"/>
        <v>-4.1031808059201467</v>
      </c>
      <c r="FC318" s="30"/>
    </row>
    <row r="319" spans="1:159" x14ac:dyDescent="0.25">
      <c r="A319" s="1">
        <v>43495</v>
      </c>
      <c r="B319" s="29">
        <v>0.3347222222222222</v>
      </c>
      <c r="C319">
        <v>19.690000000000001</v>
      </c>
      <c r="D319">
        <v>72.11</v>
      </c>
      <c r="E319">
        <v>13.14</v>
      </c>
      <c r="F319">
        <v>13.09</v>
      </c>
      <c r="G319">
        <v>64.81</v>
      </c>
      <c r="H319">
        <v>66.22</v>
      </c>
      <c r="I319">
        <v>71.42</v>
      </c>
      <c r="J319">
        <v>71.739999999999995</v>
      </c>
      <c r="K319">
        <v>71.709999999999994</v>
      </c>
      <c r="L319">
        <v>69.28</v>
      </c>
      <c r="M319">
        <v>22.56</v>
      </c>
      <c r="N319">
        <v>34.75</v>
      </c>
      <c r="O319">
        <v>34.229999999999997</v>
      </c>
      <c r="P319">
        <v>34.15</v>
      </c>
      <c r="Q319">
        <v>61.52</v>
      </c>
      <c r="R319">
        <v>3.73</v>
      </c>
      <c r="S319">
        <v>58.72</v>
      </c>
      <c r="T319">
        <v>74.010000000000005</v>
      </c>
      <c r="U319">
        <v>71.17</v>
      </c>
      <c r="V319">
        <v>71.17</v>
      </c>
      <c r="W319">
        <v>3.14</v>
      </c>
      <c r="X319">
        <v>2.56</v>
      </c>
      <c r="Y319">
        <v>3.49</v>
      </c>
      <c r="Z319">
        <v>3.36</v>
      </c>
      <c r="AA319">
        <v>4.6500000000000004</v>
      </c>
      <c r="AB319">
        <v>4.03</v>
      </c>
      <c r="AC319">
        <v>3.63</v>
      </c>
      <c r="AD319">
        <v>1.84</v>
      </c>
      <c r="AE319">
        <v>1.44</v>
      </c>
      <c r="AF319">
        <v>1.93</v>
      </c>
      <c r="AH319" s="4" t="str">
        <f t="shared" si="351"/>
        <v>ON</v>
      </c>
      <c r="AI319" s="31">
        <f>M319+'Config sheet'!$D$9-'Config sheet'!$C$139</f>
        <v>23.518899999999999</v>
      </c>
      <c r="AJ319" s="31">
        <f>N319+'Config sheet'!$D$9+'Config sheet'!$C$140</f>
        <v>36.108899999999998</v>
      </c>
      <c r="AK319" s="25">
        <f t="shared" si="282"/>
        <v>1.5353141515972262</v>
      </c>
      <c r="AL319" s="46">
        <f>'Config sheet'!$C$47</f>
        <v>3546.9708798579968</v>
      </c>
      <c r="AM319" s="4">
        <f>'Config sheet'!$C$42</f>
        <v>1817.9423322060413</v>
      </c>
      <c r="AN319" s="25">
        <f>'Config sheet'!$C$46</f>
        <v>1729.0285476519553</v>
      </c>
      <c r="AO319" s="25">
        <f t="shared" si="283"/>
        <v>1.6240833897456002</v>
      </c>
      <c r="AP319" s="25">
        <f>'Config sheet'!$C$50/100*GERC_A_PARA!AM319</f>
        <v>351.771841281869</v>
      </c>
      <c r="AQ319" s="25">
        <f t="shared" si="284"/>
        <v>351.771841281869</v>
      </c>
      <c r="AR319" s="25">
        <f t="shared" si="285"/>
        <v>458.04554757900144</v>
      </c>
      <c r="AS319" s="27">
        <f t="shared" si="286"/>
        <v>2169.7141734879106</v>
      </c>
      <c r="AT319" s="25">
        <f t="shared" si="287"/>
        <v>1666.3066673114431</v>
      </c>
      <c r="AU319" s="25">
        <f>'Config sheet'!$C$51/100*GERC_A_PARA!AN319</f>
        <v>266.0974934836359</v>
      </c>
      <c r="AV319" s="25">
        <f t="shared" si="288"/>
        <v>266.0974934836359</v>
      </c>
      <c r="AW319" s="25">
        <f t="shared" si="289"/>
        <v>346.4881431895156</v>
      </c>
      <c r="AX319" s="27">
        <f t="shared" si="290"/>
        <v>1995.1260411355911</v>
      </c>
      <c r="AY319" s="25">
        <f t="shared" si="291"/>
        <v>1532.2257028568208</v>
      </c>
      <c r="AZ319" s="31">
        <f t="shared" si="328"/>
        <v>94.154176157602819</v>
      </c>
      <c r="BA319" s="31">
        <f t="shared" si="329"/>
        <v>95.350530804418966</v>
      </c>
      <c r="BB319" s="31">
        <f t="shared" si="330"/>
        <v>72.308939768975449</v>
      </c>
      <c r="BC319" s="31">
        <f t="shared" si="331"/>
        <v>73.227721490926484</v>
      </c>
      <c r="BD319" s="25">
        <f t="shared" si="292"/>
        <v>94.752353481010886</v>
      </c>
      <c r="BE319">
        <f>'Config sheet'!$D$59</f>
        <v>82.44</v>
      </c>
      <c r="BF319" s="30">
        <f t="shared" si="332"/>
        <v>83.760342055480919</v>
      </c>
      <c r="BG319" s="19">
        <f>Coeff_Summary!$B$10+Coeff_Summary!$D$10*(C319)+Coeff_Summary!$E$10*AI319*100+Coeff_Summary!$F$10*(C319)^2+Coeff_Summary!$G$10*(C319)*AI319*100+Coeff_Summary!$H$10*(AI319*100)^2</f>
        <v>0.95703486450006459</v>
      </c>
      <c r="BH319" s="19">
        <f>Coeff_Summary!$B$8+Coeff_Summary!$D$8*(D319)+Coeff_Summary!$E$8*AJ319*100+Coeff_Summary!$F$8*(D319)^2+Coeff_Summary!$G$8*(D319)*AJ319*100+Coeff_Summary!$H$8*(AJ319*100)^2</f>
        <v>0.97029456707525019</v>
      </c>
      <c r="BI319" s="30">
        <f t="shared" si="333"/>
        <v>0.96366471578765744</v>
      </c>
      <c r="BJ319" s="30">
        <f>BG319*8314.4*(GERC_A_PARA!C319+273)/('Config sheet'!$C$28*AI319*10^5)</f>
        <v>6.0470244280851147E-2</v>
      </c>
      <c r="BK319">
        <f>BH319*(8314.4/'Config sheet'!$C$28)*(BT319/(AJ319*10^5))</f>
        <v>4.7083633388044055E-2</v>
      </c>
      <c r="BL319" s="30">
        <f t="shared" si="334"/>
        <v>3360.8383859515707</v>
      </c>
      <c r="BM319" s="30">
        <f t="shared" si="293"/>
        <v>55578.382821513303</v>
      </c>
      <c r="BN319" s="30">
        <f t="shared" si="294"/>
        <v>2581.0714972031478</v>
      </c>
      <c r="BO319" s="30">
        <f t="shared" si="295"/>
        <v>54818.868287649166</v>
      </c>
      <c r="BP319" s="19">
        <f>(Coeff_Summary!$B$4+Coeff_Summary!$D$4*(C319)+Coeff_Summary!$E$4*AI319*100+Coeff_Summary!$F$4*(C319)^2+Coeff_Summary!$G$4*(C319)*AI319*100+Coeff_Summary!$H$4*(AI319*100)^2+Coeff_Summary!$B$2+Coeff_Summary!$D$2*(D319)+Coeff_Summary!$E$2*AJ319*100+Coeff_Summary!$F$2*(D319)^2+Coeff_Summary!$G$2*(D319)*AJ319*100+Coeff_Summary!$H$2*(AJ319*100)^2)/2</f>
        <v>1.3689393211387479</v>
      </c>
      <c r="BQ319" s="30">
        <f t="shared" si="335"/>
        <v>3.7104728141024781</v>
      </c>
      <c r="BR319" s="30">
        <f>BI319*(8314.4/'Config sheet'!$C$28)*(273+C319)*BQ319*((AK319^(1/BQ319))-1)</f>
        <v>65084.598130550403</v>
      </c>
      <c r="BS319" s="30">
        <f t="shared" si="296"/>
        <v>328.54088915570071</v>
      </c>
      <c r="BT319" s="30">
        <f t="shared" si="297"/>
        <v>345.11</v>
      </c>
      <c r="BU319" s="52">
        <f t="shared" si="298"/>
        <v>68.39162372319862</v>
      </c>
      <c r="BV319" s="30">
        <f t="shared" si="299"/>
        <v>1469.1925518882749</v>
      </c>
      <c r="BW319" s="65">
        <f>Coeff_Summary!$B$8+Coeff_Summary!$D$8*(BS319-273)+Coeff_Summary!$E$8*AJ319*100+Coeff_Summary!$F$8*(BS319-273)^2+Coeff_Summary!$G$8*(BS319-273)*AJ319*100+Coeff_Summary!$H$8*(AJ319*100)^2</f>
        <v>0.96202313384090965</v>
      </c>
      <c r="BX319" s="30">
        <f>BW319*(8314.4/'Config sheet'!$C$28)*(BS319/(AI319*10^5))</f>
        <v>6.8230887910807031E-2</v>
      </c>
      <c r="BY319" s="30">
        <f t="shared" si="300"/>
        <v>1.1283382219180718</v>
      </c>
      <c r="BZ319" s="30">
        <f t="shared" si="301"/>
        <v>1.0138549838329161</v>
      </c>
      <c r="CA319" s="30">
        <f>('Config sheet'!$C$132*(AJ319-AI319) - 'Config sheet'!$C$133*GERC_A_PARA!AJ319)*10^5</f>
        <v>92689.332524023455</v>
      </c>
      <c r="CB319" s="30">
        <f>('Config sheet'!$C$132*(AJ319-AI319) + 'Config sheet'!$C$133*AI319)*10^5</f>
        <v>117662.9697513776</v>
      </c>
      <c r="CC319" s="30">
        <f>'Config sheet'!$C$148</f>
        <v>386976</v>
      </c>
      <c r="CD319" s="30">
        <f t="shared" si="336"/>
        <v>16.569110844299303</v>
      </c>
      <c r="CE319" s="30"/>
      <c r="CF319" s="30"/>
      <c r="CG319" s="30"/>
      <c r="CH319" s="30"/>
      <c r="CI319" s="30"/>
      <c r="CJ319" s="30"/>
      <c r="CK319" s="30"/>
      <c r="CL319" s="30"/>
      <c r="CM319" s="46">
        <f>P319+'Config sheet'!$O$9-'Config sheet'!$C$139</f>
        <v>35.108899999999998</v>
      </c>
      <c r="CN319" s="46">
        <f>Q319+'Config sheet'!$O$9+'Config sheet'!C$140</f>
        <v>62.878900000000002</v>
      </c>
      <c r="CO319" s="27">
        <f t="shared" si="302"/>
        <v>1.7909675324490373</v>
      </c>
      <c r="CP319" s="46">
        <f>'Config sheet'!$N$47</f>
        <v>1852.7346826837274</v>
      </c>
      <c r="CQ319" s="27">
        <f>'Config sheet'!$N$42</f>
        <v>970.82423361890676</v>
      </c>
      <c r="CR319" s="27">
        <f>'Config sheet'!$N$46</f>
        <v>881.91044906482068</v>
      </c>
      <c r="CS319" s="27">
        <f t="shared" si="303"/>
        <v>1.398909274803771</v>
      </c>
      <c r="CT319" s="27">
        <f>'Config sheet'!$N$50/100*GERC_A_PARA!CQ319</f>
        <v>274.64617569078871</v>
      </c>
      <c r="CU319" s="27">
        <f t="shared" si="304"/>
        <v>274.64617569078871</v>
      </c>
      <c r="CV319" s="27">
        <f t="shared" si="305"/>
        <v>416.57331374601591</v>
      </c>
      <c r="CW319" s="27">
        <f t="shared" si="306"/>
        <v>1245.4704093096955</v>
      </c>
      <c r="CX319" s="27">
        <f t="shared" si="307"/>
        <v>821.13681689534451</v>
      </c>
      <c r="CY319" s="27">
        <f>'Config sheet'!$N$51/100*GERC_A_PARA!CR319</f>
        <v>198.78261521921058</v>
      </c>
      <c r="CZ319" s="27">
        <f t="shared" si="308"/>
        <v>198.78261521921058</v>
      </c>
      <c r="DA319" s="27">
        <f t="shared" si="309"/>
        <v>301.50622898239408</v>
      </c>
      <c r="DB319" s="27">
        <f t="shared" si="310"/>
        <v>1080.6930642840312</v>
      </c>
      <c r="DC319" s="27">
        <f t="shared" si="311"/>
        <v>712.49935463252541</v>
      </c>
      <c r="DD319" s="50">
        <f t="shared" si="312"/>
        <v>85.38075862340493</v>
      </c>
      <c r="DE319" s="50">
        <f t="shared" si="313"/>
        <v>88.352149147103106</v>
      </c>
      <c r="DF319" s="50">
        <f t="shared" si="314"/>
        <v>56.291409122269457</v>
      </c>
      <c r="DG319" s="50">
        <f t="shared" si="315"/>
        <v>58.250442543011133</v>
      </c>
      <c r="DH319" s="27">
        <f t="shared" si="316"/>
        <v>86.866453885254018</v>
      </c>
      <c r="DI319">
        <f>'Config sheet'!$N$59</f>
        <v>71.978923438716066</v>
      </c>
      <c r="DJ319" s="21">
        <f t="shared" si="337"/>
        <v>72.068689858947153</v>
      </c>
      <c r="DK319" s="19">
        <f>Coeff_Summary!$B$11+Coeff_Summary!$D$11*(F319)+Coeff_Summary!$E$11*CM319*100+Coeff_Summary!$F$11*(F319)^2+Coeff_Summary!$G$11*(F319)*CM319*100+Coeff_Summary!$H$11*(CM319*100)^2</f>
        <v>0.93182544520186428</v>
      </c>
      <c r="DL319" s="19">
        <f>Coeff_Summary!$B$9+Coeff_Summary!$D$9*(G319)+Coeff_Summary!$E$9*CN319*100+Coeff_Summary!$F$9*(G319)^2+Coeff_Summary!$G$9*(G319)*CN319*100+Coeff_Summary!$H$9*(CN319*100)^2</f>
        <v>0.94796311446273152</v>
      </c>
      <c r="DM319" s="30">
        <f t="shared" si="338"/>
        <v>0.9398942798322979</v>
      </c>
      <c r="DN319">
        <f>DK319*8314.4*(GERC_A_PARA!F319+273)/('Config sheet'!$N$28*GERC_A_PARA!CM319*10^5)</f>
        <v>3.8551661948357963E-2</v>
      </c>
      <c r="DO319">
        <f>DL319*(8314.4/'Config sheet'!$N$28)*((GERC_A_PARA!G319+273)/(GERC_A_PARA!CN319*10^5))</f>
        <v>2.5857235435183246E-2</v>
      </c>
      <c r="DP319" s="30">
        <f t="shared" si="339"/>
        <v>1609.4049187495675</v>
      </c>
      <c r="DQ319" s="30">
        <f t="shared" si="317"/>
        <v>41746.706559770435</v>
      </c>
      <c r="DR319" s="30">
        <f t="shared" si="318"/>
        <v>1061.078305995401</v>
      </c>
      <c r="DS319" s="30">
        <f t="shared" si="319"/>
        <v>41036.030655915376</v>
      </c>
      <c r="DT319" s="19">
        <f>(Coeff_Summary!$B$5+Coeff_Summary!$D$5*(F319)+Coeff_Summary!$E$5*CM319*100+Coeff_Summary!$F$5*(F319)^2+Coeff_Summary!$G$5*(F319)*CM319*100+Coeff_Summary!$H$5*(CM319*100)^2+Coeff_Summary!$B$3+Coeff_Summary!$D$3*(G319)+Coeff_Summary!$E$3*CN319*100+Coeff_Summary!$F$3*(G319)^2+Coeff_Summary!$G$3*(G319)*CN319*100+Coeff_Summary!$H$3*(CN319*100)^2)/2</f>
        <v>1.4314693721060829</v>
      </c>
      <c r="DU319" s="30">
        <f t="shared" si="340"/>
        <v>3.3176616108782238</v>
      </c>
      <c r="DV319" s="30">
        <f>DM319*(8314.4/'Config sheet'!$N$28)*(273+F319)*DU319*((CO319^(1/DU319))-1)</f>
        <v>86974.547625716761</v>
      </c>
      <c r="DW319" s="30">
        <f t="shared" si="320"/>
        <v>341.02612213301848</v>
      </c>
      <c r="DX319" s="30">
        <f t="shared" si="321"/>
        <v>337.81</v>
      </c>
      <c r="DY319" s="30">
        <f t="shared" si="322"/>
        <v>106.21833359052296</v>
      </c>
      <c r="DZ319" s="30">
        <f t="shared" si="323"/>
        <v>949.53813923835276</v>
      </c>
      <c r="EA319" s="65">
        <f>Coeff_Summary!$B$9+Coeff_Summary!$D$9*(DW319-273)+Coeff_Summary!$E$9*CN319*100+Coeff_Summary!$F$9*(DW319-273)^2+Coeff_Summary!$G$9*(DW319-273)*CN319*100+Coeff_Summary!$H$9*(CN319*100)^2</f>
        <v>0.95055062892063458</v>
      </c>
      <c r="EB319" s="30">
        <f>EA319*(8314.4/'Config sheet'!$C$28)*(DW319/(CM319*10^5))</f>
        <v>4.6877966249701669E-2</v>
      </c>
      <c r="EC319" s="30">
        <f t="shared" si="324"/>
        <v>1.2159778302812794</v>
      </c>
      <c r="ED319" s="30">
        <f t="shared" si="325"/>
        <v>1.0173183393348648</v>
      </c>
      <c r="EE319" s="30">
        <f>('Config sheet'!$N$132*(CN319-CM319) - 'Config sheet'!$N$133*GERC_A_PARA!CN319)*10^5</f>
        <v>100657.90143065872</v>
      </c>
      <c r="EF319" s="30">
        <f>('Config sheet'!$N$132*(CN319-CM319) + 'Config sheet'!$N$133*CM319)*10^5</f>
        <v>141697.68102853978</v>
      </c>
      <c r="EG319" s="30">
        <f>'Config sheet'!$N$148</f>
        <v>386976</v>
      </c>
      <c r="EH319" s="30">
        <f t="shared" si="326"/>
        <v>2418.7306911266278</v>
      </c>
      <c r="EI319" s="30">
        <f>'Config sheet'!$E$127+'Config sheet'!$P$127</f>
        <v>3308.2</v>
      </c>
      <c r="EJ319" s="30"/>
      <c r="EK319" s="63">
        <f t="shared" si="327"/>
        <v>55578.382821513303</v>
      </c>
      <c r="EL319" s="63">
        <f t="shared" si="348"/>
        <v>54818.868287649166</v>
      </c>
      <c r="EM319" s="63">
        <f t="shared" si="349"/>
        <v>41746.706559770435</v>
      </c>
      <c r="EN319" s="63">
        <f t="shared" si="350"/>
        <v>41036.030655915376</v>
      </c>
      <c r="EO319" s="30">
        <f>BL319*(('Config sheet'!$D$8+273)/(C319+273))*(GERC_A_PARA!AI319/'Config sheet'!$D$7)*(1/GERC_A_PARA!BG319)*24*10^-3</f>
        <v>1928.9454518947082</v>
      </c>
      <c r="EP319" s="30">
        <f>BN319*(('Config sheet'!$D$8+273)/(D319+273))*(GERC_A_PARA!AJ319/'Config sheet'!$D$7)*(1/GERC_A_PARA!BH319)*24*10^-3</f>
        <v>1902.5851651902515</v>
      </c>
      <c r="EQ319" s="30">
        <f t="shared" si="341"/>
        <v>1915.7653085424799</v>
      </c>
      <c r="ER319" s="30">
        <f>DP319*(('Config sheet'!$D$8+273)/(F319+273))*(CM319/'Config sheet'!$D$7)*(1/DK319)*24*10^-3</f>
        <v>1448.8928187900003</v>
      </c>
      <c r="ES319" s="30">
        <f>DR319*(('Config sheet'!$D$8+273)/(G319+273))*(CN319/'Config sheet'!$D$7)*(1/DL319)*24*10^-3</f>
        <v>1424.227562571323</v>
      </c>
      <c r="ET319" s="30">
        <f t="shared" si="342"/>
        <v>1436.5601906806617</v>
      </c>
      <c r="EU319">
        <f t="shared" si="343"/>
        <v>1.0138549838329161</v>
      </c>
      <c r="EV319">
        <f t="shared" si="344"/>
        <v>1.0173183393348646</v>
      </c>
      <c r="EW319" s="30">
        <f t="shared" si="345"/>
        <v>0.76689589551344417</v>
      </c>
      <c r="EX319" s="30">
        <f>'Config sheet'!$C$123/('Config sheet'!$F$17*10^-3)</f>
        <v>1.2841244171864261</v>
      </c>
      <c r="EY319" s="30">
        <f t="shared" si="346"/>
        <v>0.66098040680665715</v>
      </c>
      <c r="EZ319" s="30">
        <f>'Config sheet'!$N$123/('Config sheet'!$Q$17*10^-3)</f>
        <v>1.4616189626248377</v>
      </c>
      <c r="FA319" s="1" t="s">
        <v>726</v>
      </c>
      <c r="FB319" s="30">
        <f t="shared" si="347"/>
        <v>-3.2161221330184731</v>
      </c>
      <c r="FC319" s="30"/>
    </row>
    <row r="320" spans="1:159" x14ac:dyDescent="0.25">
      <c r="A320" s="1">
        <v>43495</v>
      </c>
      <c r="B320" s="2">
        <v>0.37638888888888888</v>
      </c>
      <c r="C320">
        <v>22.03</v>
      </c>
      <c r="D320">
        <v>75.13</v>
      </c>
      <c r="E320">
        <v>16.670000000000002</v>
      </c>
      <c r="F320">
        <v>16.59</v>
      </c>
      <c r="G320">
        <v>70.040000000000006</v>
      </c>
      <c r="H320">
        <v>66.37</v>
      </c>
      <c r="I320">
        <v>71.61</v>
      </c>
      <c r="J320">
        <v>71.86</v>
      </c>
      <c r="K320">
        <v>71.900000000000006</v>
      </c>
      <c r="L320">
        <v>69.44</v>
      </c>
      <c r="M320">
        <v>21.66</v>
      </c>
      <c r="N320">
        <v>33.94</v>
      </c>
      <c r="O320">
        <v>33.43</v>
      </c>
      <c r="P320">
        <v>33.35</v>
      </c>
      <c r="Q320">
        <v>61.7</v>
      </c>
      <c r="R320">
        <v>3.72</v>
      </c>
      <c r="S320">
        <v>56.87</v>
      </c>
      <c r="T320">
        <v>74.42</v>
      </c>
      <c r="U320">
        <v>71.34</v>
      </c>
      <c r="V320">
        <v>71.34</v>
      </c>
      <c r="W320">
        <v>3.15</v>
      </c>
      <c r="X320">
        <v>2.54</v>
      </c>
      <c r="Y320">
        <v>3.52</v>
      </c>
      <c r="Z320">
        <v>3.32</v>
      </c>
      <c r="AA320">
        <v>4.6100000000000003</v>
      </c>
      <c r="AB320">
        <v>4.1399999999999997</v>
      </c>
      <c r="AC320">
        <v>3.71</v>
      </c>
      <c r="AD320">
        <v>1.7</v>
      </c>
      <c r="AE320">
        <v>1.57</v>
      </c>
      <c r="AF320">
        <v>2.2400000000000002</v>
      </c>
      <c r="AH320" s="4" t="str">
        <f t="shared" si="351"/>
        <v>ON</v>
      </c>
      <c r="AI320" s="31">
        <f>M320+'Config sheet'!$D$9-'Config sheet'!$C$139</f>
        <v>22.6189</v>
      </c>
      <c r="AJ320" s="31">
        <f>N320+'Config sheet'!$D$9+'Config sheet'!$C$140</f>
        <v>35.298899999999996</v>
      </c>
      <c r="AK320" s="25">
        <f t="shared" si="282"/>
        <v>1.560593132292021</v>
      </c>
      <c r="AL320" s="46">
        <f>'Config sheet'!$C$47</f>
        <v>3546.9708798579968</v>
      </c>
      <c r="AM320" s="4">
        <f>'Config sheet'!$C$42</f>
        <v>1817.9423322060413</v>
      </c>
      <c r="AN320" s="25">
        <f>'Config sheet'!$C$46</f>
        <v>1729.0285476519553</v>
      </c>
      <c r="AO320" s="25">
        <f t="shared" si="283"/>
        <v>1.5919829826736993</v>
      </c>
      <c r="AP320" s="25">
        <f>'Config sheet'!$C$50/100*GERC_A_PARA!AM320</f>
        <v>351.771841281869</v>
      </c>
      <c r="AQ320" s="25">
        <f t="shared" si="284"/>
        <v>351.771841281869</v>
      </c>
      <c r="AR320" s="25">
        <f t="shared" si="285"/>
        <v>465.23833474523656</v>
      </c>
      <c r="AS320" s="27">
        <f t="shared" si="286"/>
        <v>2169.7141734879106</v>
      </c>
      <c r="AT320" s="25">
        <f t="shared" si="287"/>
        <v>1640.5448409172079</v>
      </c>
      <c r="AU320" s="25">
        <f>'Config sheet'!$C$51/100*GERC_A_PARA!AN320</f>
        <v>266.0974934836359</v>
      </c>
      <c r="AV320" s="25">
        <f t="shared" si="288"/>
        <v>266.0974934836359</v>
      </c>
      <c r="AW320" s="25">
        <f t="shared" si="289"/>
        <v>351.92912058304944</v>
      </c>
      <c r="AX320" s="27">
        <f t="shared" si="290"/>
        <v>1995.1260411355911</v>
      </c>
      <c r="AY320" s="25">
        <f t="shared" si="291"/>
        <v>1508.5368265364307</v>
      </c>
      <c r="AZ320" s="31">
        <f t="shared" si="328"/>
        <v>93.758520748802965</v>
      </c>
      <c r="BA320" s="31">
        <f t="shared" si="329"/>
        <v>95.035846735094438</v>
      </c>
      <c r="BB320" s="31">
        <f t="shared" si="330"/>
        <v>70.891852662423858</v>
      </c>
      <c r="BC320" s="31">
        <f t="shared" si="331"/>
        <v>71.857652942748956</v>
      </c>
      <c r="BD320" s="25">
        <f t="shared" si="292"/>
        <v>94.397183741948709</v>
      </c>
      <c r="BE320">
        <f>'Config sheet'!$D$59</f>
        <v>82.44</v>
      </c>
      <c r="BF320" s="30">
        <f t="shared" si="332"/>
        <v>82.885968272267547</v>
      </c>
      <c r="BG320" s="19">
        <f>Coeff_Summary!$B$10+Coeff_Summary!$D$10*(C320)+Coeff_Summary!$E$10*AI320*100+Coeff_Summary!$F$10*(C320)^2+Coeff_Summary!$G$10*(C320)*AI320*100+Coeff_Summary!$H$10*(AI320*100)^2</f>
        <v>0.95987575369655298</v>
      </c>
      <c r="BH320" s="19">
        <f>Coeff_Summary!$B$8+Coeff_Summary!$D$8*(D320)+Coeff_Summary!$E$8*AJ320*100+Coeff_Summary!$F$8*(D320)^2+Coeff_Summary!$G$8*(D320)*AJ320*100+Coeff_Summary!$H$8*(AJ320*100)^2</f>
        <v>0.97219442281822754</v>
      </c>
      <c r="BI320" s="30">
        <f t="shared" si="333"/>
        <v>0.96603508825739026</v>
      </c>
      <c r="BJ320" s="30">
        <f>BG320*8314.4*(GERC_A_PARA!C320+273)/('Config sheet'!$C$28*AI320*10^5)</f>
        <v>6.3567159435489407E-2</v>
      </c>
      <c r="BK320">
        <f>BH320*(8314.4/'Config sheet'!$C$28)*(BT320/(AJ320*10^5))</f>
        <v>4.8680663416265681E-2</v>
      </c>
      <c r="BL320" s="30">
        <f t="shared" si="334"/>
        <v>3348.240618732968</v>
      </c>
      <c r="BM320" s="30">
        <f t="shared" si="293"/>
        <v>52672.490771447818</v>
      </c>
      <c r="BN320" s="30">
        <f t="shared" si="294"/>
        <v>2531.6416974783697</v>
      </c>
      <c r="BO320" s="30">
        <f t="shared" si="295"/>
        <v>52005.077988162171</v>
      </c>
      <c r="BP320" s="19">
        <f>(Coeff_Summary!$B$4+Coeff_Summary!$D$4*(C320)+Coeff_Summary!$E$4*AI320*100+Coeff_Summary!$F$4*(C320)^2+Coeff_Summary!$G$4*(C320)*AI320*100+Coeff_Summary!$H$4*(AI320*100)^2+Coeff_Summary!$B$2+Coeff_Summary!$D$2*(D320)+Coeff_Summary!$E$2*AJ320*100+Coeff_Summary!$F$2*(D320)^2+Coeff_Summary!$G$2*(D320)*AJ320*100+Coeff_Summary!$H$2*(AJ320*100)^2)/2</f>
        <v>1.3633612009598211</v>
      </c>
      <c r="BQ320" s="30">
        <f t="shared" si="335"/>
        <v>3.7520824935587322</v>
      </c>
      <c r="BR320" s="30">
        <f>BI320*(8314.4/'Config sheet'!$C$28)*(273+C320)*BQ320*((AK320^(1/BQ320))-1)</f>
        <v>68378.376042198666</v>
      </c>
      <c r="BS320" s="30">
        <f t="shared" si="296"/>
        <v>332.18612525964659</v>
      </c>
      <c r="BT320" s="30">
        <f t="shared" si="297"/>
        <v>348.13</v>
      </c>
      <c r="BU320" s="52">
        <f t="shared" si="298"/>
        <v>69.973870545473801</v>
      </c>
      <c r="BV320" s="30">
        <f t="shared" si="299"/>
        <v>1429.7636123046711</v>
      </c>
      <c r="BW320" s="65">
        <f>Coeff_Summary!$B$8+Coeff_Summary!$D$8*(BS320-273)+Coeff_Summary!$E$8*AJ320*100+Coeff_Summary!$F$8*(BS320-273)^2+Coeff_Summary!$G$8*(BS320-273)*AJ320*100+Coeff_Summary!$H$8*(AJ320*100)^2</f>
        <v>0.96465832529909046</v>
      </c>
      <c r="BX320" s="30">
        <f>BW320*(8314.4/'Config sheet'!$C$28)*(BS320/(AI320*10^5))</f>
        <v>7.1929428501675358E-2</v>
      </c>
      <c r="BY320" s="30">
        <f t="shared" si="300"/>
        <v>1.1315501453965759</v>
      </c>
      <c r="BZ320" s="30">
        <f t="shared" si="301"/>
        <v>1.012833607968775</v>
      </c>
      <c r="CA320" s="30">
        <f>('Config sheet'!$C$132*(AJ320-AI320) - 'Config sheet'!$C$133*GERC_A_PARA!AJ320)*10^5</f>
        <v>93799.283174290846</v>
      </c>
      <c r="CB320" s="30">
        <f>('Config sheet'!$C$132*(AJ320-AI320) + 'Config sheet'!$C$133*AI320)*10^5</f>
        <v>118056.72896646248</v>
      </c>
      <c r="CC320" s="30">
        <f>'Config sheet'!$C$148</f>
        <v>386976</v>
      </c>
      <c r="CD320" s="30">
        <f t="shared" si="336"/>
        <v>15.943874740353408</v>
      </c>
      <c r="CE320" s="30"/>
      <c r="CF320" s="30"/>
      <c r="CG320" s="30"/>
      <c r="CH320" s="30"/>
      <c r="CI320" s="30"/>
      <c r="CJ320" s="30"/>
      <c r="CK320" s="30"/>
      <c r="CL320" s="30"/>
      <c r="CM320" s="46">
        <f>P320+'Config sheet'!$O$9-'Config sheet'!$C$139</f>
        <v>34.308900000000001</v>
      </c>
      <c r="CN320" s="46">
        <f>Q320+'Config sheet'!$O$9+'Config sheet'!C$140</f>
        <v>63.058900000000001</v>
      </c>
      <c r="CO320" s="27">
        <f t="shared" si="302"/>
        <v>1.8379749860823285</v>
      </c>
      <c r="CP320" s="46">
        <f>'Config sheet'!$N$47</f>
        <v>1852.7346826837274</v>
      </c>
      <c r="CQ320" s="27">
        <f>'Config sheet'!$N$42</f>
        <v>970.82423361890676</v>
      </c>
      <c r="CR320" s="27">
        <f>'Config sheet'!$N$46</f>
        <v>881.91044906482068</v>
      </c>
      <c r="CS320" s="27">
        <f t="shared" si="303"/>
        <v>1.3855845586296649</v>
      </c>
      <c r="CT320" s="27">
        <f>'Config sheet'!$N$50/100*GERC_A_PARA!CQ320</f>
        <v>274.64617569078871</v>
      </c>
      <c r="CU320" s="27">
        <f t="shared" si="304"/>
        <v>274.64617569078871</v>
      </c>
      <c r="CV320" s="27">
        <f t="shared" si="305"/>
        <v>426.13965492373376</v>
      </c>
      <c r="CW320" s="27">
        <f t="shared" si="306"/>
        <v>1245.4704093096955</v>
      </c>
      <c r="CX320" s="27">
        <f t="shared" si="307"/>
        <v>802.70324739941952</v>
      </c>
      <c r="CY320" s="27">
        <f>'Config sheet'!$N$51/100*GERC_A_PARA!CR320</f>
        <v>198.78261521921058</v>
      </c>
      <c r="CZ320" s="27">
        <f t="shared" si="308"/>
        <v>198.78261521921058</v>
      </c>
      <c r="DA320" s="27">
        <f t="shared" si="309"/>
        <v>308.43012774997396</v>
      </c>
      <c r="DB320" s="27">
        <f t="shared" si="310"/>
        <v>1080.6930642840312</v>
      </c>
      <c r="DC320" s="27">
        <f t="shared" si="311"/>
        <v>696.50457020783153</v>
      </c>
      <c r="DD320" s="50">
        <f t="shared" si="312"/>
        <v>84.395375188747778</v>
      </c>
      <c r="DE320" s="50">
        <f t="shared" si="313"/>
        <v>87.56704689835189</v>
      </c>
      <c r="DF320" s="50">
        <f t="shared" si="314"/>
        <v>54.392654552947384</v>
      </c>
      <c r="DG320" s="50">
        <f t="shared" si="315"/>
        <v>56.436790778066658</v>
      </c>
      <c r="DH320" s="27">
        <f t="shared" si="316"/>
        <v>85.981211043549834</v>
      </c>
      <c r="DI320">
        <f>'Config sheet'!$N$59</f>
        <v>71.978923438716066</v>
      </c>
      <c r="DJ320" s="21">
        <f t="shared" si="337"/>
        <v>70.697966854528431</v>
      </c>
      <c r="DK320" s="19">
        <f>Coeff_Summary!$B$11+Coeff_Summary!$D$11*(F320)+Coeff_Summary!$E$11*CM320*100+Coeff_Summary!$F$11*(F320)^2+Coeff_Summary!$G$11*(F320)*CM320*100+Coeff_Summary!$H$11*(CM320*100)^2</f>
        <v>0.9364773087300462</v>
      </c>
      <c r="DL320" s="19">
        <f>Coeff_Summary!$B$9+Coeff_Summary!$D$9*(G320)+Coeff_Summary!$E$9*CN320*100+Coeff_Summary!$F$9*(G320)^2+Coeff_Summary!$G$9*(G320)*CN320*100+Coeff_Summary!$H$9*(CN320*100)^2</f>
        <v>0.95202259154202407</v>
      </c>
      <c r="DM320" s="30">
        <f t="shared" si="338"/>
        <v>0.94424995013603508</v>
      </c>
      <c r="DN320">
        <f>DK320*8314.4*(GERC_A_PARA!F320+273)/('Config sheet'!$N$28*GERC_A_PARA!CM320*10^5)</f>
        <v>4.0132582777124448E-2</v>
      </c>
      <c r="DO320">
        <f>DL320*(8314.4/'Config sheet'!$N$28)*((GERC_A_PARA!G320+273)/(GERC_A_PARA!CN320*10^5))</f>
        <v>2.629472977311333E-2</v>
      </c>
      <c r="DP320" s="30">
        <f t="shared" si="339"/>
        <v>1593.0037175953391</v>
      </c>
      <c r="DQ320" s="30">
        <f t="shared" si="317"/>
        <v>39693.525992136005</v>
      </c>
      <c r="DR320" s="30">
        <f t="shared" si="318"/>
        <v>1026.6877861368491</v>
      </c>
      <c r="DS320" s="30">
        <f t="shared" si="319"/>
        <v>39045.3826677713</v>
      </c>
      <c r="DT320" s="19">
        <f>(Coeff_Summary!$B$5+Coeff_Summary!$D$5*(F320)+Coeff_Summary!$E$5*CM320*100+Coeff_Summary!$F$5*(F320)^2+Coeff_Summary!$G$5*(F320)*CM320*100+Coeff_Summary!$H$5*(CM320*100)^2+Coeff_Summary!$B$3+Coeff_Summary!$D$3*(G320)+Coeff_Summary!$E$3*CN320*100+Coeff_Summary!$F$3*(G320)^2+Coeff_Summary!$G$3*(G320)*CN320*100+Coeff_Summary!$H$3*(CN320*100)^2)/2</f>
        <v>1.421609232551496</v>
      </c>
      <c r="DU320" s="30">
        <f t="shared" si="340"/>
        <v>3.3718645674531298</v>
      </c>
      <c r="DV320" s="30">
        <f>DM320*(8314.4/'Config sheet'!$N$28)*(273+F320)*DU320*((CO320^(1/DU320))-1)</f>
        <v>92610.205330443991</v>
      </c>
      <c r="DW320" s="30">
        <f t="shared" si="320"/>
        <v>346.87997981707622</v>
      </c>
      <c r="DX320" s="30">
        <f t="shared" si="321"/>
        <v>343.04</v>
      </c>
      <c r="DY320" s="30">
        <f t="shared" si="322"/>
        <v>107.18424661754203</v>
      </c>
      <c r="DZ320" s="30">
        <f t="shared" si="323"/>
        <v>952.67565182459794</v>
      </c>
      <c r="EA320" s="65">
        <f>Coeff_Summary!$B$9+Coeff_Summary!$D$9*(DW320-273)+Coeff_Summary!$E$9*CN320*100+Coeff_Summary!$F$9*(DW320-273)^2+Coeff_Summary!$G$9*(DW320-273)*CN320*100+Coeff_Summary!$H$9*(CN320*100)^2</f>
        <v>0.95492749010293554</v>
      </c>
      <c r="EB320" s="30">
        <f>EA320*(8314.4/'Config sheet'!$C$28)*(DW320/(CM320*10^5))</f>
        <v>4.9019166409427911E-2</v>
      </c>
      <c r="EC320" s="30">
        <f t="shared" si="324"/>
        <v>1.2214306435659759</v>
      </c>
      <c r="ED320" s="30">
        <f t="shared" si="325"/>
        <v>1.0165997431726976</v>
      </c>
      <c r="EE320" s="30">
        <f>('Config sheet'!$N$132*(CN320-CM320) - 'Config sheet'!$N$133*GERC_A_PARA!CN320)*10^5</f>
        <v>105064.08715741204</v>
      </c>
      <c r="EF320" s="30">
        <f>('Config sheet'!$N$132*(CN320-CM320) + 'Config sheet'!$N$133*CM320)*10^5</f>
        <v>145844.19500686438</v>
      </c>
      <c r="EG320" s="30">
        <f>'Config sheet'!$N$148</f>
        <v>386976</v>
      </c>
      <c r="EH320" s="30">
        <f t="shared" si="326"/>
        <v>2382.4392641292688</v>
      </c>
      <c r="EI320" s="30">
        <f>'Config sheet'!$E$127+'Config sheet'!$P$127</f>
        <v>3308.2</v>
      </c>
      <c r="EJ320" s="30"/>
      <c r="EK320" s="63">
        <f t="shared" si="327"/>
        <v>52672.490771447818</v>
      </c>
      <c r="EL320" s="63">
        <f t="shared" si="348"/>
        <v>52005.077988162171</v>
      </c>
      <c r="EM320" s="63">
        <f t="shared" si="349"/>
        <v>39693.525992136005</v>
      </c>
      <c r="EN320" s="63">
        <f t="shared" si="350"/>
        <v>39045.3826677713</v>
      </c>
      <c r="EO320" s="30">
        <f>BL320*(('Config sheet'!$D$8+273)/(C320+273))*(GERC_A_PARA!AI320/'Config sheet'!$D$7)*(1/GERC_A_PARA!BG320)*24*10^-3</f>
        <v>1828.0913613452963</v>
      </c>
      <c r="EP320" s="30">
        <f>BN320*(('Config sheet'!$D$8+273)/(D320+273))*(GERC_A_PARA!AJ320/'Config sheet'!$D$7)*(1/GERC_A_PARA!BH320)*24*10^-3</f>
        <v>1804.9276277586298</v>
      </c>
      <c r="EQ320" s="30">
        <f t="shared" si="341"/>
        <v>1816.5094945519631</v>
      </c>
      <c r="ER320" s="30">
        <f>DP320*(('Config sheet'!$D$8+273)/(F320+273))*(CM320/'Config sheet'!$D$7)*(1/DK320)*24*10^-3</f>
        <v>1377.6335788337778</v>
      </c>
      <c r="ES320" s="30">
        <f>DR320*(('Config sheet'!$D$8+273)/(G320+273))*(CN320/'Config sheet'!$D$7)*(1/DL320)*24*10^-3</f>
        <v>1355.1386256840206</v>
      </c>
      <c r="ET320" s="30">
        <f t="shared" si="342"/>
        <v>1366.3861022588992</v>
      </c>
      <c r="EU320">
        <f t="shared" si="343"/>
        <v>1.0128336079687756</v>
      </c>
      <c r="EV320">
        <f t="shared" si="344"/>
        <v>1.0165997431726976</v>
      </c>
      <c r="EW320" s="30">
        <f t="shared" si="345"/>
        <v>0.78709393845327424</v>
      </c>
      <c r="EX320" s="30">
        <f>'Config sheet'!$C$123/('Config sheet'!$F$17*10^-3)</f>
        <v>1.2841244171864261</v>
      </c>
      <c r="EY320" s="30">
        <f t="shared" si="346"/>
        <v>0.69722287884049883</v>
      </c>
      <c r="EZ320" s="30">
        <f>'Config sheet'!$N$123/('Config sheet'!$Q$17*10^-3)</f>
        <v>1.4616189626248377</v>
      </c>
      <c r="FA320" s="1" t="s">
        <v>727</v>
      </c>
      <c r="FB320" s="30">
        <f t="shared" si="347"/>
        <v>-3.8399798170761983</v>
      </c>
      <c r="FC320" s="30"/>
    </row>
    <row r="321" spans="1:159" x14ac:dyDescent="0.25">
      <c r="A321" s="1">
        <v>43495</v>
      </c>
      <c r="B321" s="2">
        <v>0.41805555555555557</v>
      </c>
      <c r="C321">
        <v>23.31</v>
      </c>
      <c r="D321">
        <v>76.209999999999994</v>
      </c>
      <c r="E321">
        <v>19.760000000000002</v>
      </c>
      <c r="F321">
        <v>19.75</v>
      </c>
      <c r="G321">
        <v>73.13</v>
      </c>
      <c r="H321">
        <v>66.55</v>
      </c>
      <c r="I321">
        <v>71.790000000000006</v>
      </c>
      <c r="J321">
        <v>71.95</v>
      </c>
      <c r="K321">
        <v>72.069999999999993</v>
      </c>
      <c r="L321">
        <v>69.62</v>
      </c>
      <c r="M321">
        <v>21.78</v>
      </c>
      <c r="N321">
        <v>34.17</v>
      </c>
      <c r="O321">
        <v>33.65</v>
      </c>
      <c r="P321">
        <v>33.58</v>
      </c>
      <c r="Q321">
        <v>61.52</v>
      </c>
      <c r="R321">
        <v>3.72</v>
      </c>
      <c r="S321">
        <v>56.08</v>
      </c>
      <c r="T321">
        <v>74.5</v>
      </c>
      <c r="U321">
        <v>71.69</v>
      </c>
      <c r="V321">
        <v>71.69</v>
      </c>
      <c r="W321">
        <v>3.17</v>
      </c>
      <c r="X321">
        <v>2.4900000000000002</v>
      </c>
      <c r="Y321">
        <v>3.7</v>
      </c>
      <c r="Z321">
        <v>3.43</v>
      </c>
      <c r="AA321">
        <v>4.6500000000000004</v>
      </c>
      <c r="AB321">
        <v>4.21</v>
      </c>
      <c r="AC321">
        <v>3.74</v>
      </c>
      <c r="AD321">
        <v>1.79</v>
      </c>
      <c r="AE321">
        <v>1.62</v>
      </c>
      <c r="AF321">
        <v>2.42</v>
      </c>
      <c r="AH321" s="4" t="str">
        <f t="shared" si="351"/>
        <v>ON</v>
      </c>
      <c r="AI321" s="31">
        <f>M321+'Config sheet'!$D$9-'Config sheet'!$C$139</f>
        <v>22.738900000000001</v>
      </c>
      <c r="AJ321" s="31">
        <f>N321+'Config sheet'!$D$9+'Config sheet'!$C$140</f>
        <v>35.5289</v>
      </c>
      <c r="AK321" s="25">
        <f t="shared" si="282"/>
        <v>1.562472239202424</v>
      </c>
      <c r="AL321" s="46">
        <f>'Config sheet'!$C$47</f>
        <v>3546.9708798579968</v>
      </c>
      <c r="AM321" s="4">
        <f>'Config sheet'!$C$42</f>
        <v>1817.9423322060413</v>
      </c>
      <c r="AN321" s="25">
        <f>'Config sheet'!$C$46</f>
        <v>1729.0285476519553</v>
      </c>
      <c r="AO321" s="25">
        <f t="shared" si="283"/>
        <v>1.5825037092061558</v>
      </c>
      <c r="AP321" s="25">
        <f>'Config sheet'!$C$50/100*GERC_A_PARA!AM321</f>
        <v>351.771841281869</v>
      </c>
      <c r="AQ321" s="25">
        <f t="shared" si="284"/>
        <v>351.771841281869</v>
      </c>
      <c r="AR321" s="25">
        <f t="shared" si="285"/>
        <v>466.37259091376097</v>
      </c>
      <c r="AS321" s="27">
        <f t="shared" si="286"/>
        <v>2169.7141734879106</v>
      </c>
      <c r="AT321" s="25">
        <f t="shared" si="287"/>
        <v>1636.5549020961778</v>
      </c>
      <c r="AU321" s="25">
        <f>'Config sheet'!$C$51/100*GERC_A_PARA!AN321</f>
        <v>266.0974934836359</v>
      </c>
      <c r="AV321" s="25">
        <f t="shared" si="288"/>
        <v>266.0974934836359</v>
      </c>
      <c r="AW321" s="25">
        <f t="shared" si="289"/>
        <v>352.78712764328725</v>
      </c>
      <c r="AX321" s="27">
        <f t="shared" si="290"/>
        <v>1995.1260411355911</v>
      </c>
      <c r="AY321" s="25">
        <f t="shared" si="291"/>
        <v>1504.8679419701384</v>
      </c>
      <c r="AZ321" s="31">
        <f t="shared" si="328"/>
        <v>93.696128441388666</v>
      </c>
      <c r="BA321" s="31">
        <f t="shared" si="329"/>
        <v>94.986223085941702</v>
      </c>
      <c r="BB321" s="31">
        <f t="shared" si="330"/>
        <v>70.672377118544063</v>
      </c>
      <c r="BC321" s="31">
        <f t="shared" si="331"/>
        <v>71.645459536730613</v>
      </c>
      <c r="BD321" s="25">
        <f t="shared" si="292"/>
        <v>94.341175763665177</v>
      </c>
      <c r="BE321">
        <f>'Config sheet'!$D$59</f>
        <v>82.44</v>
      </c>
      <c r="BF321" s="30">
        <f t="shared" si="332"/>
        <v>82.750047045651257</v>
      </c>
      <c r="BG321" s="19">
        <f>Coeff_Summary!$B$10+Coeff_Summary!$D$10*(C321)+Coeff_Summary!$E$10*AI321*100+Coeff_Summary!$F$10*(C321)^2+Coeff_Summary!$G$10*(C321)*AI321*100+Coeff_Summary!$H$10*(AI321*100)^2</f>
        <v>0.96038728345219182</v>
      </c>
      <c r="BH321" s="19">
        <f>Coeff_Summary!$B$8+Coeff_Summary!$D$8*(D321)+Coeff_Summary!$E$8*AJ321*100+Coeff_Summary!$F$8*(D321)^2+Coeff_Summary!$G$8*(D321)*AJ321*100+Coeff_Summary!$H$8*(AJ321*100)^2</f>
        <v>0.97250425875495661</v>
      </c>
      <c r="BI321" s="30">
        <f t="shared" si="333"/>
        <v>0.96644577110357421</v>
      </c>
      <c r="BJ321" s="30">
        <f>BG321*8314.4*(GERC_A_PARA!C321+273)/('Config sheet'!$C$28*AI321*10^5)</f>
        <v>6.3539872972424416E-2</v>
      </c>
      <c r="BK321">
        <f>BH321*(8314.4/'Config sheet'!$C$28)*(BT321/(AJ321*10^5))</f>
        <v>4.8531029760829139E-2</v>
      </c>
      <c r="BL321" s="30">
        <f t="shared" si="334"/>
        <v>3346.2540320528537</v>
      </c>
      <c r="BM321" s="30">
        <f t="shared" si="293"/>
        <v>52663.845165461535</v>
      </c>
      <c r="BN321" s="30">
        <f t="shared" si="294"/>
        <v>2523.9861115032313</v>
      </c>
      <c r="BO321" s="30">
        <f t="shared" si="295"/>
        <v>52007.676819180473</v>
      </c>
      <c r="BP321" s="19">
        <f>(Coeff_Summary!$B$4+Coeff_Summary!$D$4*(C321)+Coeff_Summary!$E$4*AI321*100+Coeff_Summary!$F$4*(C321)^2+Coeff_Summary!$G$4*(C321)*AI321*100+Coeff_Summary!$H$4*(AI321*100)^2+Coeff_Summary!$B$2+Coeff_Summary!$D$2*(D321)+Coeff_Summary!$E$2*AJ321*100+Coeff_Summary!$F$2*(D321)^2+Coeff_Summary!$G$2*(D321)*AJ321*100+Coeff_Summary!$H$2*(AJ321*100)^2)/2</f>
        <v>1.3624174517665928</v>
      </c>
      <c r="BQ321" s="30">
        <f t="shared" si="335"/>
        <v>3.7592490238136453</v>
      </c>
      <c r="BR321" s="30">
        <f>BI321*(8314.4/'Config sheet'!$C$28)*(273+C321)*BQ321*((AK321^(1/BQ321))-1)</f>
        <v>68893.298120117179</v>
      </c>
      <c r="BS321" s="30">
        <f t="shared" si="296"/>
        <v>333.65868417550496</v>
      </c>
      <c r="BT321" s="30">
        <f t="shared" si="297"/>
        <v>349.21</v>
      </c>
      <c r="BU321" s="52">
        <f t="shared" si="298"/>
        <v>70.602427552939446</v>
      </c>
      <c r="BV321" s="30">
        <f t="shared" si="299"/>
        <v>1427.471370668967</v>
      </c>
      <c r="BW321" s="65">
        <f>Coeff_Summary!$B$8+Coeff_Summary!$D$8*(BS321-273)+Coeff_Summary!$E$8*AJ321*100+Coeff_Summary!$F$8*(BS321-273)^2+Coeff_Summary!$G$8*(BS321-273)*AJ321*100+Coeff_Summary!$H$8*(AJ321*100)^2</f>
        <v>0.96521666026424069</v>
      </c>
      <c r="BX321" s="30">
        <f>BW321*(8314.4/'Config sheet'!$C$28)*(BS321/(AI321*10^5))</f>
        <v>7.190860689728347E-2</v>
      </c>
      <c r="BY321" s="30">
        <f t="shared" si="300"/>
        <v>1.1317083829942653</v>
      </c>
      <c r="BZ321" s="30">
        <f t="shared" si="301"/>
        <v>1.0126167594173148</v>
      </c>
      <c r="CA321" s="30">
        <f>('Config sheet'!$C$132*(AJ321-AI321) - 'Config sheet'!$C$133*GERC_A_PARA!AJ321)*10^5</f>
        <v>94644.922535774051</v>
      </c>
      <c r="CB321" s="30">
        <f>('Config sheet'!$C$132*(AJ321-AI321) + 'Config sheet'!$C$133*AI321)*10^5</f>
        <v>119048.95721818773</v>
      </c>
      <c r="CC321" s="30">
        <f>'Config sheet'!$C$148</f>
        <v>386976</v>
      </c>
      <c r="CD321" s="30">
        <f t="shared" si="336"/>
        <v>15.55131582449502</v>
      </c>
      <c r="CE321" s="30"/>
      <c r="CF321" s="30"/>
      <c r="CG321" s="30"/>
      <c r="CH321" s="30"/>
      <c r="CI321" s="30"/>
      <c r="CJ321" s="30"/>
      <c r="CK321" s="30"/>
      <c r="CL321" s="30"/>
      <c r="CM321" s="46">
        <f>P321+'Config sheet'!$O$9-'Config sheet'!$C$139</f>
        <v>34.538899999999998</v>
      </c>
      <c r="CN321" s="46">
        <f>Q321+'Config sheet'!$O$9+'Config sheet'!C$140</f>
        <v>62.878900000000002</v>
      </c>
      <c r="CO321" s="27">
        <f t="shared" si="302"/>
        <v>1.8205241047051297</v>
      </c>
      <c r="CP321" s="46">
        <f>'Config sheet'!$N$47</f>
        <v>1852.7346826837274</v>
      </c>
      <c r="CQ321" s="27">
        <f>'Config sheet'!$N$42</f>
        <v>970.82423361890676</v>
      </c>
      <c r="CR321" s="27">
        <f>'Config sheet'!$N$46</f>
        <v>881.91044906482068</v>
      </c>
      <c r="CS321" s="27">
        <f t="shared" si="303"/>
        <v>1.3880541454247213</v>
      </c>
      <c r="CT321" s="27">
        <f>'Config sheet'!$N$50/100*GERC_A_PARA!CQ321</f>
        <v>274.64617569078871</v>
      </c>
      <c r="CU321" s="27">
        <f t="shared" si="304"/>
        <v>274.64617569078871</v>
      </c>
      <c r="CV321" s="27">
        <f t="shared" si="305"/>
        <v>422.89022926501491</v>
      </c>
      <c r="CW321" s="27">
        <f t="shared" si="306"/>
        <v>1245.4704093096955</v>
      </c>
      <c r="CX321" s="27">
        <f t="shared" si="307"/>
        <v>808.8710998299897</v>
      </c>
      <c r="CY321" s="27">
        <f>'Config sheet'!$N$51/100*GERC_A_PARA!CR321</f>
        <v>198.78261521921058</v>
      </c>
      <c r="CZ321" s="27">
        <f t="shared" si="308"/>
        <v>198.78261521921058</v>
      </c>
      <c r="DA321" s="27">
        <f t="shared" si="309"/>
        <v>306.07826783866841</v>
      </c>
      <c r="DB321" s="27">
        <f t="shared" si="310"/>
        <v>1080.6930642840312</v>
      </c>
      <c r="DC321" s="27">
        <f t="shared" si="311"/>
        <v>701.85640778937557</v>
      </c>
      <c r="DD321" s="50">
        <f t="shared" si="312"/>
        <v>84.730083114878369</v>
      </c>
      <c r="DE321" s="50">
        <f t="shared" si="313"/>
        <v>87.833724758195757</v>
      </c>
      <c r="DF321" s="50">
        <f t="shared" si="314"/>
        <v>55.027975779692881</v>
      </c>
      <c r="DG321" s="50">
        <f t="shared" si="315"/>
        <v>57.043636698445439</v>
      </c>
      <c r="DH321" s="27">
        <f t="shared" si="316"/>
        <v>86.281903936537063</v>
      </c>
      <c r="DI321">
        <f>'Config sheet'!$N$59</f>
        <v>71.978923438716066</v>
      </c>
      <c r="DJ321" s="21">
        <f t="shared" si="337"/>
        <v>71.158855087803104</v>
      </c>
      <c r="DK321" s="19">
        <f>Coeff_Summary!$B$11+Coeff_Summary!$D$11*(F321)+Coeff_Summary!$E$11*CM321*100+Coeff_Summary!$F$11*(F321)^2+Coeff_Summary!$G$11*(F321)*CM321*100+Coeff_Summary!$H$11*(CM321*100)^2</f>
        <v>0.93889538067749312</v>
      </c>
      <c r="DL321" s="19">
        <f>Coeff_Summary!$B$9+Coeff_Summary!$D$9*(G321)+Coeff_Summary!$E$9*CN321*100+Coeff_Summary!$F$9*(G321)^2+Coeff_Summary!$G$9*(G321)*CN321*100+Coeff_Summary!$H$9*(CN321*100)^2</f>
        <v>0.9544659380999696</v>
      </c>
      <c r="DM321" s="30">
        <f t="shared" si="338"/>
        <v>0.94668065938873136</v>
      </c>
      <c r="DN321">
        <f>DK321*8314.4*(GERC_A_PARA!F321+273)/('Config sheet'!$N$28*GERC_A_PARA!CM321*10^5)</f>
        <v>4.0404402494547485E-2</v>
      </c>
      <c r="DO321">
        <f>DL321*(8314.4/'Config sheet'!$N$28)*((GERC_A_PARA!G321+273)/(GERC_A_PARA!CN321*10^5))</f>
        <v>2.667582292036964E-2</v>
      </c>
      <c r="DP321" s="30">
        <f t="shared" si="339"/>
        <v>1598.5747591120785</v>
      </c>
      <c r="DQ321" s="30">
        <f t="shared" si="317"/>
        <v>39564.370722418273</v>
      </c>
      <c r="DR321" s="30">
        <f t="shared" si="318"/>
        <v>1038.1948169126863</v>
      </c>
      <c r="DS321" s="30">
        <f t="shared" si="319"/>
        <v>38918.942445067791</v>
      </c>
      <c r="DT321" s="19">
        <f>(Coeff_Summary!$B$5+Coeff_Summary!$D$5*(F321)+Coeff_Summary!$E$5*CM321*100+Coeff_Summary!$F$5*(F321)^2+Coeff_Summary!$G$5*(F321)*CM321*100+Coeff_Summary!$H$5*(CM321*100)^2+Coeff_Summary!$B$3+Coeff_Summary!$D$3*(G321)+Coeff_Summary!$E$3*CN321*100+Coeff_Summary!$F$3*(G321)^2+Coeff_Summary!$G$3*(G321)*CN321*100+Coeff_Summary!$H$3*(CN321*100)^2)/2</f>
        <v>1.4161030138892838</v>
      </c>
      <c r="DU321" s="30">
        <f t="shared" si="340"/>
        <v>3.4032510378934164</v>
      </c>
      <c r="DV321" s="30">
        <f>DM321*(8314.4/'Config sheet'!$N$28)*(273+F321)*DU321*((CO321^(1/DU321))-1)</f>
        <v>92178.326558130604</v>
      </c>
      <c r="DW321" s="30">
        <f t="shared" si="320"/>
        <v>349.10185861256588</v>
      </c>
      <c r="DX321" s="30">
        <f t="shared" si="321"/>
        <v>346.13</v>
      </c>
      <c r="DY321" s="30">
        <f t="shared" si="322"/>
        <v>105.56736345553743</v>
      </c>
      <c r="DZ321" s="30">
        <f t="shared" si="323"/>
        <v>959.6235693445891</v>
      </c>
      <c r="EA321" s="65">
        <f>Coeff_Summary!$B$9+Coeff_Summary!$D$9*(DW321-273)+Coeff_Summary!$E$9*CN321*100+Coeff_Summary!$F$9*(DW321-273)^2+Coeff_Summary!$G$9*(DW321-273)*CN321*100+Coeff_Summary!$H$9*(CN321*100)^2</f>
        <v>0.95663777994759203</v>
      </c>
      <c r="EB321" s="30">
        <f>EA321*(8314.4/'Config sheet'!$C$28)*(DW321/(CM321*10^5))</f>
        <v>4.9092400871875795E-2</v>
      </c>
      <c r="EC321" s="30">
        <f t="shared" si="324"/>
        <v>1.2150260328314653</v>
      </c>
      <c r="ED321" s="30">
        <f t="shared" si="325"/>
        <v>1.0165839109904251</v>
      </c>
      <c r="EE321" s="30">
        <f>('Config sheet'!$N$132*(CN321-CM321) - 'Config sheet'!$N$133*GERC_A_PARA!CN321)*10^5</f>
        <v>103264.53138000602</v>
      </c>
      <c r="EF321" s="30">
        <f>('Config sheet'!$N$132*(CN321-CM321) + 'Config sheet'!$N$133*CM321)*10^5</f>
        <v>144065.58049949291</v>
      </c>
      <c r="EG321" s="30">
        <f>'Config sheet'!$N$148</f>
        <v>386976</v>
      </c>
      <c r="EH321" s="30">
        <f t="shared" si="326"/>
        <v>2387.094940013556</v>
      </c>
      <c r="EI321" s="30">
        <f>'Config sheet'!$E$127+'Config sheet'!$P$127</f>
        <v>3308.2</v>
      </c>
      <c r="EJ321" s="30"/>
      <c r="EK321" s="63">
        <f t="shared" si="327"/>
        <v>52663.845165461535</v>
      </c>
      <c r="EL321" s="63">
        <f t="shared" si="348"/>
        <v>52007.676819180473</v>
      </c>
      <c r="EM321" s="63">
        <f t="shared" si="349"/>
        <v>39564.370722418273</v>
      </c>
      <c r="EN321" s="63">
        <f t="shared" si="350"/>
        <v>38918.942445067791</v>
      </c>
      <c r="EO321" s="30">
        <f>BL321*(('Config sheet'!$D$8+273)/(C321+273))*(GERC_A_PARA!AI321/'Config sheet'!$D$7)*(1/GERC_A_PARA!BG321)*24*10^-3</f>
        <v>1827.7913003953454</v>
      </c>
      <c r="EP321" s="30">
        <f>BN321*(('Config sheet'!$D$8+273)/(D321+273))*(GERC_A_PARA!AJ321/'Config sheet'!$D$7)*(1/GERC_A_PARA!BH321)*24*10^-3</f>
        <v>1805.017824756429</v>
      </c>
      <c r="EQ321" s="30">
        <f t="shared" si="341"/>
        <v>1816.4045625758872</v>
      </c>
      <c r="ER321" s="30">
        <f>DP321*(('Config sheet'!$D$8+273)/(F321+273))*(CM321/'Config sheet'!$D$7)*(1/DK321)*24*10^-3</f>
        <v>1373.1510182146549</v>
      </c>
      <c r="ES321" s="30">
        <f>DR321*(('Config sheet'!$D$8+273)/(G321+273))*(CN321/'Config sheet'!$D$7)*(1/DL321)*24*10^-3</f>
        <v>1350.7502955430789</v>
      </c>
      <c r="ET321" s="30">
        <f t="shared" si="342"/>
        <v>1361.950656878867</v>
      </c>
      <c r="EU321">
        <f t="shared" si="343"/>
        <v>1.0126167594173145</v>
      </c>
      <c r="EV321">
        <f t="shared" si="344"/>
        <v>1.0165839109904244</v>
      </c>
      <c r="EW321" s="30">
        <f t="shared" si="345"/>
        <v>0.7858774416667591</v>
      </c>
      <c r="EX321" s="30">
        <f>'Config sheet'!$C$123/('Config sheet'!$F$17*10^-3)</f>
        <v>1.2841244171864261</v>
      </c>
      <c r="EY321" s="30">
        <f t="shared" si="346"/>
        <v>0.70459496054264081</v>
      </c>
      <c r="EZ321" s="30">
        <f>'Config sheet'!$N$123/('Config sheet'!$Q$17*10^-3)</f>
        <v>1.4616189626248377</v>
      </c>
      <c r="FA321" s="1" t="s">
        <v>728</v>
      </c>
      <c r="FB321" s="30">
        <f t="shared" si="347"/>
        <v>-2.9718586125658817</v>
      </c>
      <c r="FC321" s="30"/>
    </row>
    <row r="322" spans="1:159" x14ac:dyDescent="0.25">
      <c r="A322" s="1">
        <v>43495</v>
      </c>
      <c r="B322" s="2">
        <v>0.4597222222222222</v>
      </c>
      <c r="C322">
        <v>23.6</v>
      </c>
      <c r="D322">
        <v>76.58</v>
      </c>
      <c r="E322">
        <v>21.6</v>
      </c>
      <c r="F322">
        <v>21.53</v>
      </c>
      <c r="G322">
        <v>74.19</v>
      </c>
      <c r="H322">
        <v>66.459999999999994</v>
      </c>
      <c r="I322">
        <v>71.69</v>
      </c>
      <c r="J322">
        <v>71.95</v>
      </c>
      <c r="K322">
        <v>72.05</v>
      </c>
      <c r="L322">
        <v>69.77</v>
      </c>
      <c r="M322">
        <v>21.94</v>
      </c>
      <c r="N322">
        <v>34.47</v>
      </c>
      <c r="O322">
        <v>33.96</v>
      </c>
      <c r="P322">
        <v>33.9</v>
      </c>
      <c r="Q322">
        <v>61.55</v>
      </c>
      <c r="R322">
        <v>3.72</v>
      </c>
      <c r="S322">
        <v>55.15</v>
      </c>
      <c r="T322">
        <v>74.739999999999995</v>
      </c>
      <c r="U322">
        <v>71.84</v>
      </c>
      <c r="V322">
        <v>71.84</v>
      </c>
      <c r="W322">
        <v>3.06</v>
      </c>
      <c r="X322">
        <v>2.5299999999999998</v>
      </c>
      <c r="Y322">
        <v>3.53</v>
      </c>
      <c r="Z322">
        <v>3.47</v>
      </c>
      <c r="AA322">
        <v>4.67</v>
      </c>
      <c r="AB322">
        <v>4.12</v>
      </c>
      <c r="AC322">
        <v>3.76</v>
      </c>
      <c r="AD322">
        <v>1.68</v>
      </c>
      <c r="AE322">
        <v>1.43</v>
      </c>
      <c r="AF322">
        <v>2.56</v>
      </c>
      <c r="AH322" s="4" t="str">
        <f t="shared" si="351"/>
        <v>ON</v>
      </c>
      <c r="AI322" s="31">
        <f>M322+'Config sheet'!$D$9-'Config sheet'!$C$139</f>
        <v>22.898900000000001</v>
      </c>
      <c r="AJ322" s="31">
        <f>N322+'Config sheet'!$D$9+'Config sheet'!$C$140</f>
        <v>35.828899999999997</v>
      </c>
      <c r="AK322" s="25">
        <f t="shared" si="282"/>
        <v>1.5646559441719905</v>
      </c>
      <c r="AL322" s="46">
        <f>'Config sheet'!$C$47</f>
        <v>3546.9708798579968</v>
      </c>
      <c r="AM322" s="4">
        <f>'Config sheet'!$C$42</f>
        <v>1817.9423322060413</v>
      </c>
      <c r="AN322" s="25">
        <f>'Config sheet'!$C$46</f>
        <v>1729.0285476519553</v>
      </c>
      <c r="AO322" s="25">
        <f t="shared" si="283"/>
        <v>1.5800832712916533</v>
      </c>
      <c r="AP322" s="25">
        <f>'Config sheet'!$C$50/100*GERC_A_PARA!AM322</f>
        <v>351.771841281869</v>
      </c>
      <c r="AQ322" s="25">
        <f t="shared" si="284"/>
        <v>351.771841281869</v>
      </c>
      <c r="AR322" s="25">
        <f t="shared" si="285"/>
        <v>466.98668192647489</v>
      </c>
      <c r="AS322" s="27">
        <f t="shared" si="286"/>
        <v>2169.7141734879106</v>
      </c>
      <c r="AT322" s="25">
        <f t="shared" si="287"/>
        <v>1634.4028200431214</v>
      </c>
      <c r="AU322" s="25">
        <f>'Config sheet'!$C$51/100*GERC_A_PARA!AN322</f>
        <v>266.0974934836359</v>
      </c>
      <c r="AV322" s="25">
        <f t="shared" si="288"/>
        <v>266.0974934836359</v>
      </c>
      <c r="AW322" s="25">
        <f t="shared" si="289"/>
        <v>353.25165623846567</v>
      </c>
      <c r="AX322" s="27">
        <f t="shared" si="290"/>
        <v>1995.1260411355911</v>
      </c>
      <c r="AY322" s="25">
        <f t="shared" si="291"/>
        <v>1502.8890292639496</v>
      </c>
      <c r="AZ322" s="31">
        <f t="shared" si="328"/>
        <v>93.662348986351262</v>
      </c>
      <c r="BA322" s="31">
        <f t="shared" si="329"/>
        <v>94.959356635656107</v>
      </c>
      <c r="BB322" s="31">
        <f t="shared" si="330"/>
        <v>70.553997012919652</v>
      </c>
      <c r="BC322" s="31">
        <f t="shared" si="331"/>
        <v>71.531007250278989</v>
      </c>
      <c r="BD322" s="25">
        <f t="shared" si="292"/>
        <v>94.310852811003684</v>
      </c>
      <c r="BE322">
        <f>'Config sheet'!$D$59</f>
        <v>82.44</v>
      </c>
      <c r="BF322" s="30">
        <f t="shared" si="332"/>
        <v>82.676677471301502</v>
      </c>
      <c r="BG322" s="19">
        <f>Coeff_Summary!$B$10+Coeff_Summary!$D$10*(C322)+Coeff_Summary!$E$10*AI322*100+Coeff_Summary!$F$10*(C322)^2+Coeff_Summary!$G$10*(C322)*AI322*100+Coeff_Summary!$H$10*(AI322*100)^2</f>
        <v>0.96028960558330956</v>
      </c>
      <c r="BH322" s="19">
        <f>Coeff_Summary!$B$8+Coeff_Summary!$D$8*(D322)+Coeff_Summary!$E$8*AJ322*100+Coeff_Summary!$F$8*(D322)^2+Coeff_Summary!$G$8*(D322)*AJ322*100+Coeff_Summary!$H$8*(AJ322*100)^2</f>
        <v>0.97246479612420822</v>
      </c>
      <c r="BI322" s="30">
        <f t="shared" si="333"/>
        <v>0.96637720085375889</v>
      </c>
      <c r="BJ322" s="30">
        <f>BG322*8314.4*(GERC_A_PARA!C322+273)/('Config sheet'!$C$28*AI322*10^5)</f>
        <v>6.3151233636617371E-2</v>
      </c>
      <c r="BK322">
        <f>BH322*(8314.4/'Config sheet'!$C$28)*(BT322/(AJ322*10^5))</f>
        <v>4.8173708046465584E-2</v>
      </c>
      <c r="BL322" s="30">
        <f t="shared" si="334"/>
        <v>3345.1784857520379</v>
      </c>
      <c r="BM322" s="30">
        <f t="shared" si="293"/>
        <v>52970.912729919852</v>
      </c>
      <c r="BN322" s="30">
        <f t="shared" si="294"/>
        <v>2519.8568629303245</v>
      </c>
      <c r="BO322" s="30">
        <f t="shared" si="295"/>
        <v>52307.720645041809</v>
      </c>
      <c r="BP322" s="19">
        <f>(Coeff_Summary!$B$4+Coeff_Summary!$D$4*(C322)+Coeff_Summary!$E$4*AI322*100+Coeff_Summary!$F$4*(C322)^2+Coeff_Summary!$G$4*(C322)*AI322*100+Coeff_Summary!$H$4*(AI322*100)^2+Coeff_Summary!$B$2+Coeff_Summary!$D$2*(D322)+Coeff_Summary!$E$2*AJ322*100+Coeff_Summary!$F$2*(D322)^2+Coeff_Summary!$G$2*(D322)*AJ322*100+Coeff_Summary!$H$2*(AJ322*100)^2)/2</f>
        <v>1.3626044558392869</v>
      </c>
      <c r="BQ322" s="30">
        <f t="shared" si="335"/>
        <v>3.7578260109501214</v>
      </c>
      <c r="BR322" s="30">
        <f>BI322*(8314.4/'Config sheet'!$C$28)*(273+C322)*BQ322*((AK322^(1/BQ322))-1)</f>
        <v>69186.327803821667</v>
      </c>
      <c r="BS322" s="30">
        <f t="shared" si="296"/>
        <v>334.12440823029903</v>
      </c>
      <c r="BT322" s="30">
        <f t="shared" si="297"/>
        <v>349.58</v>
      </c>
      <c r="BU322" s="52">
        <f t="shared" si="298"/>
        <v>70.827497603433414</v>
      </c>
      <c r="BV322" s="30">
        <f t="shared" si="299"/>
        <v>1437.3195660060705</v>
      </c>
      <c r="BW322" s="65">
        <f>Coeff_Summary!$B$8+Coeff_Summary!$D$8*(BS322-273)+Coeff_Summary!$E$8*AJ322*100+Coeff_Summary!$F$8*(BS322-273)^2+Coeff_Summary!$G$8*(BS322-273)*AJ322*100+Coeff_Summary!$H$8*(AJ322*100)^2</f>
        <v>0.96520321126582809</v>
      </c>
      <c r="BX322" s="30">
        <f>BW322*(8314.4/'Config sheet'!$C$28)*(BS322/(AI322*10^5))</f>
        <v>7.1504837633445006E-2</v>
      </c>
      <c r="BY322" s="30">
        <f t="shared" si="300"/>
        <v>1.1322793477779967</v>
      </c>
      <c r="BZ322" s="30">
        <f t="shared" si="301"/>
        <v>1.0126786653423199</v>
      </c>
      <c r="CA322" s="30">
        <f>('Config sheet'!$C$132*(AJ322-AI322) - 'Config sheet'!$C$133*GERC_A_PARA!AJ322)*10^5</f>
        <v>95718.14481111127</v>
      </c>
      <c r="CB322" s="30">
        <f>('Config sheet'!$C$132*(AJ322-AI322) + 'Config sheet'!$C$133*AI322)*10^5</f>
        <v>120314.83917784305</v>
      </c>
      <c r="CC322" s="30">
        <f>'Config sheet'!$C$148</f>
        <v>386976</v>
      </c>
      <c r="CD322" s="30">
        <f t="shared" si="336"/>
        <v>15.455591769700959</v>
      </c>
      <c r="CE322" s="30"/>
      <c r="CF322" s="30"/>
      <c r="CG322" s="30"/>
      <c r="CH322" s="30"/>
      <c r="CI322" s="30"/>
      <c r="CJ322" s="30"/>
      <c r="CK322" s="30"/>
      <c r="CL322" s="30"/>
      <c r="CM322" s="46">
        <f>P322+'Config sheet'!$O$9-'Config sheet'!$C$139</f>
        <v>34.858899999999998</v>
      </c>
      <c r="CN322" s="46">
        <f>Q322+'Config sheet'!$O$9+'Config sheet'!C$140</f>
        <v>62.908899999999996</v>
      </c>
      <c r="CO322" s="27">
        <f t="shared" si="302"/>
        <v>1.8046725513426987</v>
      </c>
      <c r="CP322" s="46">
        <f>'Config sheet'!$N$47</f>
        <v>1852.7346826837274</v>
      </c>
      <c r="CQ322" s="27">
        <f>'Config sheet'!$N$42</f>
        <v>970.82423361890676</v>
      </c>
      <c r="CR322" s="27">
        <f>'Config sheet'!$N$46</f>
        <v>881.91044906482068</v>
      </c>
      <c r="CS322" s="27">
        <f t="shared" si="303"/>
        <v>1.3862315295400485</v>
      </c>
      <c r="CT322" s="27">
        <f>'Config sheet'!$N$50/100*GERC_A_PARA!CQ322</f>
        <v>274.64617569078871</v>
      </c>
      <c r="CU322" s="27">
        <f t="shared" si="304"/>
        <v>274.64617569078871</v>
      </c>
      <c r="CV322" s="27">
        <f t="shared" si="305"/>
        <v>420.46930640934062</v>
      </c>
      <c r="CW322" s="27">
        <f t="shared" si="306"/>
        <v>1245.4704093096955</v>
      </c>
      <c r="CX322" s="27">
        <f t="shared" si="307"/>
        <v>813.52831143384094</v>
      </c>
      <c r="CY322" s="27">
        <f>'Config sheet'!$N$51/100*GERC_A_PARA!CR322</f>
        <v>198.78261521921058</v>
      </c>
      <c r="CZ322" s="27">
        <f t="shared" si="308"/>
        <v>198.78261521921058</v>
      </c>
      <c r="DA322" s="27">
        <f t="shared" si="309"/>
        <v>304.32605929149133</v>
      </c>
      <c r="DB322" s="27">
        <f t="shared" si="310"/>
        <v>1080.6930642840312</v>
      </c>
      <c r="DC322" s="27">
        <f t="shared" si="311"/>
        <v>705.89746427820421</v>
      </c>
      <c r="DD322" s="50">
        <f t="shared" si="312"/>
        <v>84.97945089658792</v>
      </c>
      <c r="DE322" s="50">
        <f t="shared" si="313"/>
        <v>88.032408031427778</v>
      </c>
      <c r="DF322" s="50">
        <f t="shared" si="314"/>
        <v>55.507693059358495</v>
      </c>
      <c r="DG322" s="50">
        <f t="shared" si="315"/>
        <v>57.50185289183716</v>
      </c>
      <c r="DH322" s="27">
        <f t="shared" si="316"/>
        <v>86.505929464007849</v>
      </c>
      <c r="DI322">
        <f>'Config sheet'!$N$59</f>
        <v>71.978923438716066</v>
      </c>
      <c r="DJ322" s="21">
        <f t="shared" si="337"/>
        <v>71.505351219802833</v>
      </c>
      <c r="DK322" s="19">
        <f>Coeff_Summary!$B$11+Coeff_Summary!$D$11*(F322)+Coeff_Summary!$E$11*CM322*100+Coeff_Summary!$F$11*(F322)^2+Coeff_Summary!$G$11*(F322)*CM322*100+Coeff_Summary!$H$11*(CM322*100)^2</f>
        <v>0.93992031796262276</v>
      </c>
      <c r="DL322" s="19">
        <f>Coeff_Summary!$B$9+Coeff_Summary!$D$9*(G322)+Coeff_Summary!$E$9*CN322*100+Coeff_Summary!$F$9*(G322)^2+Coeff_Summary!$G$9*(G322)*CN322*100+Coeff_Summary!$H$9*(CN322*100)^2</f>
        <v>0.95523411026691785</v>
      </c>
      <c r="DM322" s="30">
        <f t="shared" si="338"/>
        <v>0.94757721411477025</v>
      </c>
      <c r="DN322">
        <f>DK322*8314.4*(GERC_A_PARA!F322+273)/('Config sheet'!$N$28*GERC_A_PARA!CM322*10^5)</f>
        <v>4.03208780743399E-2</v>
      </c>
      <c r="DO322">
        <f>DL322*(8314.4/'Config sheet'!$N$28)*((GERC_A_PARA!G322+273)/(GERC_A_PARA!CN322*10^5))</f>
        <v>2.6766280403301927E-2</v>
      </c>
      <c r="DP322" s="30">
        <f t="shared" si="339"/>
        <v>1602.7253577575948</v>
      </c>
      <c r="DQ322" s="30">
        <f t="shared" si="317"/>
        <v>39749.267235764019</v>
      </c>
      <c r="DR322" s="30">
        <f t="shared" si="318"/>
        <v>1046.883526290603</v>
      </c>
      <c r="DS322" s="30">
        <f t="shared" si="319"/>
        <v>39112.028661309916</v>
      </c>
      <c r="DT322" s="19">
        <f>(Coeff_Summary!$B$5+Coeff_Summary!$D$5*(F322)+Coeff_Summary!$E$5*CM322*100+Coeff_Summary!$F$5*(F322)^2+Coeff_Summary!$G$5*(F322)*CM322*100+Coeff_Summary!$H$5*(CM322*100)^2+Coeff_Summary!$B$3+Coeff_Summary!$D$3*(G322)+Coeff_Summary!$E$3*CN322*100+Coeff_Summary!$F$3*(G322)^2+Coeff_Summary!$G$3*(G322)*CN322*100+Coeff_Summary!$H$3*(CN322*100)^2)/2</f>
        <v>1.414167244924178</v>
      </c>
      <c r="DU322" s="30">
        <f t="shared" si="340"/>
        <v>3.4144835504388351</v>
      </c>
      <c r="DV322" s="30">
        <f>DM322*(8314.4/'Config sheet'!$N$28)*(273+F322)*DU322*((CO322^(1/DU322))-1)</f>
        <v>91323.976043369257</v>
      </c>
      <c r="DW322" s="30">
        <f t="shared" si="320"/>
        <v>350.12325375139397</v>
      </c>
      <c r="DX322" s="30">
        <f t="shared" si="321"/>
        <v>347.19</v>
      </c>
      <c r="DY322" s="30">
        <f t="shared" si="322"/>
        <v>105.57017423356244</v>
      </c>
      <c r="DZ322" s="30">
        <f t="shared" si="323"/>
        <v>955.14696349675955</v>
      </c>
      <c r="EA322" s="65">
        <f>Coeff_Summary!$B$9+Coeff_Summary!$D$9*(DW322-273)+Coeff_Summary!$E$9*CN322*100+Coeff_Summary!$F$9*(DW322-273)^2+Coeff_Summary!$G$9*(DW322-273)*CN322*100+Coeff_Summary!$H$9*(CN322*100)^2</f>
        <v>0.95735115752400224</v>
      </c>
      <c r="EB322" s="30">
        <f>EA322*(8314.4/'Config sheet'!$C$28)*(DW322/(CM322*10^5))</f>
        <v>4.882043318931787E-2</v>
      </c>
      <c r="EC322" s="30">
        <f t="shared" si="324"/>
        <v>1.2107978675292554</v>
      </c>
      <c r="ED322" s="30">
        <f t="shared" si="325"/>
        <v>1.0162926495061726</v>
      </c>
      <c r="EE322" s="30">
        <f>('Config sheet'!$N$132*(CN322-CM322) - 'Config sheet'!$N$133*GERC_A_PARA!CN322)*10^5</f>
        <v>101925.78646831731</v>
      </c>
      <c r="EF322" s="30">
        <f>('Config sheet'!$N$132*(CN322-CM322) + 'Config sheet'!$N$133*CM322)*10^5</f>
        <v>142873.42447804625</v>
      </c>
      <c r="EG322" s="30">
        <f>'Config sheet'!$N$148</f>
        <v>386976</v>
      </c>
      <c r="EH322" s="30">
        <f t="shared" si="326"/>
        <v>2392.4665295028299</v>
      </c>
      <c r="EI322" s="30">
        <f>'Config sheet'!$E$127+'Config sheet'!$P$127</f>
        <v>3308.2</v>
      </c>
      <c r="EJ322" s="30"/>
      <c r="EK322" s="63">
        <f t="shared" si="327"/>
        <v>52970.912729919852</v>
      </c>
      <c r="EL322" s="63">
        <f t="shared" si="348"/>
        <v>52307.720645041809</v>
      </c>
      <c r="EM322" s="63">
        <f t="shared" si="349"/>
        <v>39749.267235764019</v>
      </c>
      <c r="EN322" s="63">
        <f t="shared" si="350"/>
        <v>39112.028661309916</v>
      </c>
      <c r="EO322" s="30">
        <f>BL322*(('Config sheet'!$D$8+273)/(C322+273))*(GERC_A_PARA!AI322/'Config sheet'!$D$7)*(1/GERC_A_PARA!BG322)*24*10^-3</f>
        <v>1838.4486198749069</v>
      </c>
      <c r="EP322" s="30">
        <f>BN322*(('Config sheet'!$D$8+273)/(D322+273))*(GERC_A_PARA!AJ322/'Config sheet'!$D$7)*(1/GERC_A_PARA!BH322)*24*10^-3</f>
        <v>1815.4313730441327</v>
      </c>
      <c r="EQ322" s="30">
        <f t="shared" si="341"/>
        <v>1826.9399964595198</v>
      </c>
      <c r="ER322" s="30">
        <f>DP322*(('Config sheet'!$D$8+273)/(F322+273))*(CM322/'Config sheet'!$D$7)*(1/DK322)*24*10^-3</f>
        <v>1379.5681766561813</v>
      </c>
      <c r="ES322" s="30">
        <f>DR322*(('Config sheet'!$D$8+273)/(G322+273))*(CN322/'Config sheet'!$D$7)*(1/DL322)*24*10^-3</f>
        <v>1357.4516920165941</v>
      </c>
      <c r="ET322" s="30">
        <f t="shared" si="342"/>
        <v>1368.5099343363877</v>
      </c>
      <c r="EU322">
        <f t="shared" si="343"/>
        <v>1.0126786653423194</v>
      </c>
      <c r="EV322">
        <f t="shared" si="344"/>
        <v>1.0162926495061726</v>
      </c>
      <c r="EW322" s="30">
        <f t="shared" si="345"/>
        <v>0.78673605525714807</v>
      </c>
      <c r="EX322" s="30">
        <f>'Config sheet'!$C$123/('Config sheet'!$F$17*10^-3)</f>
        <v>1.2841244171864261</v>
      </c>
      <c r="EY322" s="30">
        <f t="shared" si="346"/>
        <v>0.69794667874290994</v>
      </c>
      <c r="EZ322" s="30">
        <f>'Config sheet'!$N$123/('Config sheet'!$Q$17*10^-3)</f>
        <v>1.4616189626248377</v>
      </c>
      <c r="FA322" s="1" t="s">
        <v>729</v>
      </c>
      <c r="FB322" s="30">
        <f t="shared" si="347"/>
        <v>-2.9332537513939769</v>
      </c>
      <c r="FC322" s="30"/>
    </row>
    <row r="323" spans="1:159" x14ac:dyDescent="0.25">
      <c r="A323" s="1">
        <v>43495</v>
      </c>
      <c r="B323" s="2">
        <v>0.50138888888888888</v>
      </c>
      <c r="C323">
        <v>24.81</v>
      </c>
      <c r="D323">
        <v>77.73</v>
      </c>
      <c r="E323">
        <v>23.39</v>
      </c>
      <c r="F323">
        <v>23.3</v>
      </c>
      <c r="G323">
        <v>76.36</v>
      </c>
      <c r="H323">
        <v>66.5</v>
      </c>
      <c r="I323">
        <v>71.66</v>
      </c>
      <c r="J323">
        <v>71.89</v>
      </c>
      <c r="K323">
        <v>72.09</v>
      </c>
      <c r="L323">
        <v>69.83</v>
      </c>
      <c r="M323">
        <v>21.78</v>
      </c>
      <c r="N323">
        <v>34.33</v>
      </c>
      <c r="O323">
        <v>33.82</v>
      </c>
      <c r="P323">
        <v>33.770000000000003</v>
      </c>
      <c r="Q323">
        <v>61.51</v>
      </c>
      <c r="R323">
        <v>3.72</v>
      </c>
      <c r="S323">
        <v>54.48</v>
      </c>
      <c r="T323">
        <v>75.040000000000006</v>
      </c>
      <c r="U323">
        <v>71.94</v>
      </c>
      <c r="V323">
        <v>71.94</v>
      </c>
      <c r="W323">
        <v>3.05</v>
      </c>
      <c r="X323">
        <v>2.52</v>
      </c>
      <c r="Y323">
        <v>3.45</v>
      </c>
      <c r="Z323">
        <v>3.56</v>
      </c>
      <c r="AA323">
        <v>4.62</v>
      </c>
      <c r="AB323">
        <v>4.26</v>
      </c>
      <c r="AC323">
        <v>3.82</v>
      </c>
      <c r="AD323">
        <v>1.75</v>
      </c>
      <c r="AE323">
        <v>1.3</v>
      </c>
      <c r="AF323">
        <v>2.1800000000000002</v>
      </c>
      <c r="AH323" s="4" t="str">
        <f t="shared" si="351"/>
        <v>ON</v>
      </c>
      <c r="AI323" s="31">
        <f>M323+'Config sheet'!$D$9-'Config sheet'!$C$139</f>
        <v>22.738900000000001</v>
      </c>
      <c r="AJ323" s="31">
        <f>N323+'Config sheet'!$D$9+'Config sheet'!$C$140</f>
        <v>35.688899999999997</v>
      </c>
      <c r="AK323" s="25">
        <f t="shared" si="282"/>
        <v>1.569508639380093</v>
      </c>
      <c r="AL323" s="46">
        <f>'Config sheet'!$C$47</f>
        <v>3546.9708798579968</v>
      </c>
      <c r="AM323" s="4">
        <f>'Config sheet'!$C$42</f>
        <v>1817.9423322060413</v>
      </c>
      <c r="AN323" s="25">
        <f>'Config sheet'!$C$46</f>
        <v>1729.0285476519553</v>
      </c>
      <c r="AO323" s="25">
        <f t="shared" si="283"/>
        <v>1.5694988987014846</v>
      </c>
      <c r="AP323" s="25">
        <f>'Config sheet'!$C$50/100*GERC_A_PARA!AM323</f>
        <v>351.771841281869</v>
      </c>
      <c r="AQ323" s="25">
        <f t="shared" si="284"/>
        <v>351.771841281869</v>
      </c>
      <c r="AR323" s="25">
        <f t="shared" si="285"/>
        <v>468.80382233467088</v>
      </c>
      <c r="AS323" s="27">
        <f t="shared" si="286"/>
        <v>2169.7141734879106</v>
      </c>
      <c r="AT323" s="25">
        <f t="shared" si="287"/>
        <v>1628.067676714342</v>
      </c>
      <c r="AU323" s="25">
        <f>'Config sheet'!$C$51/100*GERC_A_PARA!AN323</f>
        <v>266.0974934836359</v>
      </c>
      <c r="AV323" s="25">
        <f t="shared" si="288"/>
        <v>266.0974934836359</v>
      </c>
      <c r="AW323" s="25">
        <f t="shared" si="289"/>
        <v>354.62623046864496</v>
      </c>
      <c r="AX323" s="27">
        <f t="shared" si="290"/>
        <v>1995.1260411355911</v>
      </c>
      <c r="AY323" s="25">
        <f t="shared" si="291"/>
        <v>1497.0636493203531</v>
      </c>
      <c r="AZ323" s="31">
        <f t="shared" si="328"/>
        <v>93.562393097982067</v>
      </c>
      <c r="BA323" s="31">
        <f t="shared" si="329"/>
        <v>94.87985683606945</v>
      </c>
      <c r="BB323" s="31">
        <f t="shared" si="330"/>
        <v>70.205518229156922</v>
      </c>
      <c r="BC323" s="31">
        <f t="shared" si="331"/>
        <v>71.194090896207953</v>
      </c>
      <c r="BD323" s="25">
        <f t="shared" si="292"/>
        <v>94.221124967025759</v>
      </c>
      <c r="BE323">
        <f>'Config sheet'!$D$59</f>
        <v>82.44</v>
      </c>
      <c r="BF323" s="30">
        <f t="shared" si="332"/>
        <v>82.460464764854095</v>
      </c>
      <c r="BG323" s="19">
        <f>Coeff_Summary!$B$10+Coeff_Summary!$D$10*(C323)+Coeff_Summary!$E$10*AI323*100+Coeff_Summary!$F$10*(C323)^2+Coeff_Summary!$G$10*(C323)*AI323*100+Coeff_Summary!$H$10*(AI323*100)^2</f>
        <v>0.96120233843809955</v>
      </c>
      <c r="BH323" s="19">
        <f>Coeff_Summary!$B$8+Coeff_Summary!$D$8*(D323)+Coeff_Summary!$E$8*AJ323*100+Coeff_Summary!$F$8*(D323)^2+Coeff_Summary!$G$8*(D323)*AJ323*100+Coeff_Summary!$H$8*(AJ323*100)^2</f>
        <v>0.97304561616745011</v>
      </c>
      <c r="BI323" s="30">
        <f t="shared" si="333"/>
        <v>0.96712397730277488</v>
      </c>
      <c r="BJ323" s="30">
        <f>BG323*8314.4*(GERC_A_PARA!C323+273)/('Config sheet'!$C$28*AI323*10^5)</f>
        <v>6.3915726273139295E-2</v>
      </c>
      <c r="BK323">
        <f>BH323*(8314.4/'Config sheet'!$C$28)*(BT323/(AJ323*10^5))</f>
        <v>4.8550760585095352E-2</v>
      </c>
      <c r="BL323" s="30">
        <f t="shared" si="334"/>
        <v>3341.9958652550163</v>
      </c>
      <c r="BM323" s="30">
        <f t="shared" si="293"/>
        <v>52287.536419022064</v>
      </c>
      <c r="BN323" s="30">
        <f t="shared" si="294"/>
        <v>2507.7014799548615</v>
      </c>
      <c r="BO323" s="30">
        <f t="shared" si="295"/>
        <v>51651.126568029569</v>
      </c>
      <c r="BP323" s="19">
        <f>(Coeff_Summary!$B$4+Coeff_Summary!$D$4*(C323)+Coeff_Summary!$E$4*AI323*100+Coeff_Summary!$F$4*(C323)^2+Coeff_Summary!$G$4*(C323)*AI323*100+Coeff_Summary!$H$4*(AI323*100)^2+Coeff_Summary!$B$2+Coeff_Summary!$D$2*(D323)+Coeff_Summary!$E$2*AJ323*100+Coeff_Summary!$F$2*(D323)^2+Coeff_Summary!$G$2*(D323)*AJ323*100+Coeff_Summary!$H$2*(AJ323*100)^2)/2</f>
        <v>1.3608335451938776</v>
      </c>
      <c r="BQ323" s="30">
        <f t="shared" si="335"/>
        <v>3.7713609594215951</v>
      </c>
      <c r="BR323" s="30">
        <f>BI323*(8314.4/'Config sheet'!$C$28)*(273+C323)*BQ323*((AK323^(1/BQ323))-1)</f>
        <v>70017.218301949193</v>
      </c>
      <c r="BS323" s="30">
        <f t="shared" si="296"/>
        <v>335.61955069784403</v>
      </c>
      <c r="BT323" s="30">
        <f t="shared" si="297"/>
        <v>350.73</v>
      </c>
      <c r="BU323" s="52">
        <f t="shared" si="298"/>
        <v>71.446618854580564</v>
      </c>
      <c r="BV323" s="30">
        <f t="shared" si="299"/>
        <v>1423.3734183548233</v>
      </c>
      <c r="BW323" s="65">
        <f>Coeff_Summary!$B$8+Coeff_Summary!$D$8*(BS323-273)+Coeff_Summary!$E$8*AJ323*100+Coeff_Summary!$F$8*(BS323-273)^2+Coeff_Summary!$G$8*(BS323-273)*AJ323*100+Coeff_Summary!$H$8*(AJ323*100)^2</f>
        <v>0.96607431692339674</v>
      </c>
      <c r="BX323" s="30">
        <f>BW323*(8314.4/'Config sheet'!$C$28)*(BS323/(AI323*10^5))</f>
        <v>7.2395474855272646E-2</v>
      </c>
      <c r="BY323" s="30">
        <f t="shared" si="300"/>
        <v>1.132670769411205</v>
      </c>
      <c r="BZ323" s="30">
        <f t="shared" si="301"/>
        <v>1.0123213159766087</v>
      </c>
      <c r="CA323" s="30">
        <f>('Config sheet'!$C$132*(AJ323-AI323) - 'Config sheet'!$C$133*GERC_A_PARA!AJ323)*10^5</f>
        <v>95948.047495143022</v>
      </c>
      <c r="CB323" s="30">
        <f>('Config sheet'!$C$132*(AJ323-AI323) + 'Config sheet'!$C$133*AI323)*10^5</f>
        <v>120419.09424166735</v>
      </c>
      <c r="CC323" s="30">
        <f>'Config sheet'!$C$148</f>
        <v>386976</v>
      </c>
      <c r="CD323" s="30">
        <f t="shared" si="336"/>
        <v>15.110449302155985</v>
      </c>
      <c r="CE323" s="30"/>
      <c r="CF323" s="30"/>
      <c r="CG323" s="30"/>
      <c r="CH323" s="30"/>
      <c r="CI323" s="30"/>
      <c r="CJ323" s="30"/>
      <c r="CK323" s="30"/>
      <c r="CL323" s="30"/>
      <c r="CM323" s="46">
        <f>P323+'Config sheet'!$O$9-'Config sheet'!$C$139</f>
        <v>34.728900000000003</v>
      </c>
      <c r="CN323" s="46">
        <f>Q323+'Config sheet'!$O$9+'Config sheet'!C$140</f>
        <v>62.868899999999996</v>
      </c>
      <c r="CO323" s="27">
        <f t="shared" si="302"/>
        <v>1.8102761676874302</v>
      </c>
      <c r="CP323" s="46">
        <f>'Config sheet'!$N$47</f>
        <v>1852.7346826837274</v>
      </c>
      <c r="CQ323" s="27">
        <f>'Config sheet'!$N$42</f>
        <v>970.82423361890676</v>
      </c>
      <c r="CR323" s="27">
        <f>'Config sheet'!$N$46</f>
        <v>881.91044906482068</v>
      </c>
      <c r="CS323" s="27">
        <f t="shared" si="303"/>
        <v>1.3842119066940504</v>
      </c>
      <c r="CT323" s="27">
        <f>'Config sheet'!$N$50/100*GERC_A_PARA!CQ323</f>
        <v>274.64617569078871</v>
      </c>
      <c r="CU323" s="27">
        <f t="shared" si="304"/>
        <v>274.64617569078871</v>
      </c>
      <c r="CV323" s="27">
        <f t="shared" si="305"/>
        <v>421.67403778961705</v>
      </c>
      <c r="CW323" s="27">
        <f t="shared" si="306"/>
        <v>1245.4704093096955</v>
      </c>
      <c r="CX323" s="27">
        <f t="shared" si="307"/>
        <v>811.20404435146349</v>
      </c>
      <c r="CY323" s="27">
        <f>'Config sheet'!$N$51/100*GERC_A_PARA!CR323</f>
        <v>198.78261521921058</v>
      </c>
      <c r="CZ323" s="27">
        <f t="shared" si="308"/>
        <v>198.78261521921058</v>
      </c>
      <c r="DA323" s="27">
        <f t="shared" si="309"/>
        <v>305.19801628781818</v>
      </c>
      <c r="DB323" s="27">
        <f t="shared" si="310"/>
        <v>1080.6930642840312</v>
      </c>
      <c r="DC323" s="27">
        <f t="shared" si="311"/>
        <v>703.88070073513359</v>
      </c>
      <c r="DD323" s="50">
        <f t="shared" si="312"/>
        <v>84.85535723075661</v>
      </c>
      <c r="DE323" s="50">
        <f t="shared" si="313"/>
        <v>87.933536655399578</v>
      </c>
      <c r="DF323" s="50">
        <f t="shared" si="314"/>
        <v>55.268281330449206</v>
      </c>
      <c r="DG323" s="50">
        <f t="shared" si="315"/>
        <v>57.273171675370207</v>
      </c>
      <c r="DH323" s="27">
        <f t="shared" si="316"/>
        <v>86.394446943078094</v>
      </c>
      <c r="DI323">
        <f>'Config sheet'!$N$59</f>
        <v>71.978923438716066</v>
      </c>
      <c r="DJ323" s="21">
        <f t="shared" si="337"/>
        <v>71.332586722993909</v>
      </c>
      <c r="DK323" s="19">
        <f>Coeff_Summary!$B$11+Coeff_Summary!$D$11*(F323)+Coeff_Summary!$E$11*CM323*100+Coeff_Summary!$F$11*(F323)^2+Coeff_Summary!$G$11*(F323)*CM323*100+Coeff_Summary!$H$11*(CM323*100)^2</f>
        <v>0.94161697258418231</v>
      </c>
      <c r="DL323" s="19">
        <f>Coeff_Summary!$B$9+Coeff_Summary!$D$9*(G323)+Coeff_Summary!$E$9*CN323*100+Coeff_Summary!$F$9*(G323)^2+Coeff_Summary!$G$9*(G323)*CN323*100+Coeff_Summary!$H$9*(CN323*100)^2</f>
        <v>0.95682766293432175</v>
      </c>
      <c r="DM323" s="30">
        <f t="shared" si="338"/>
        <v>0.94922231775925203</v>
      </c>
      <c r="DN323">
        <f>DK323*8314.4*(GERC_A_PARA!F323+273)/('Config sheet'!$N$28*GERC_A_PARA!CM323*10^5)</f>
        <v>4.0788523668924492E-2</v>
      </c>
      <c r="DO323">
        <f>DL323*(8314.4/'Config sheet'!$N$28)*((GERC_A_PARA!G323+273)/(GERC_A_PARA!CN323*10^5))</f>
        <v>2.6995670870244182E-2</v>
      </c>
      <c r="DP323" s="30">
        <f t="shared" si="339"/>
        <v>1600.6598824271991</v>
      </c>
      <c r="DQ323" s="30">
        <f t="shared" si="317"/>
        <v>39242.898208808969</v>
      </c>
      <c r="DR323" s="30">
        <f t="shared" si="318"/>
        <v>1042.5472661175124</v>
      </c>
      <c r="DS323" s="30">
        <f t="shared" si="319"/>
        <v>38619.053815278727</v>
      </c>
      <c r="DT323" s="19">
        <f>(Coeff_Summary!$B$5+Coeff_Summary!$D$5*(F323)+Coeff_Summary!$E$5*CM323*100+Coeff_Summary!$F$5*(F323)^2+Coeff_Summary!$G$5*(F323)*CM323*100+Coeff_Summary!$H$5*(CM323*100)^2+Coeff_Summary!$B$3+Coeff_Summary!$D$3*(G323)+Coeff_Summary!$E$3*CN323*100+Coeff_Summary!$F$3*(G323)^2+Coeff_Summary!$G$3*(G323)*CN323*100+Coeff_Summary!$H$3*(CN323*100)^2)/2</f>
        <v>1.4103950938740892</v>
      </c>
      <c r="DU323" s="30">
        <f t="shared" si="340"/>
        <v>3.4366763027308602</v>
      </c>
      <c r="DV323" s="30">
        <f>DM323*(8314.4/'Config sheet'!$N$28)*(273+F323)*DU323*((CO323^(1/DU323))-1)</f>
        <v>92505.379196828377</v>
      </c>
      <c r="DW323" s="30">
        <f t="shared" si="320"/>
        <v>352.15182057895157</v>
      </c>
      <c r="DX323" s="30">
        <f t="shared" si="321"/>
        <v>349.36</v>
      </c>
      <c r="DY323" s="30">
        <f t="shared" si="322"/>
        <v>105.26162943639572</v>
      </c>
      <c r="DZ323" s="30">
        <f t="shared" si="323"/>
        <v>957.97786034705098</v>
      </c>
      <c r="EA323" s="65">
        <f>Coeff_Summary!$B$9+Coeff_Summary!$D$9*(DW323-273)+Coeff_Summary!$E$9*CN323*100+Coeff_Summary!$F$9*(DW323-273)^2+Coeff_Summary!$G$9*(DW323-273)*CN323*100+Coeff_Summary!$H$9*(CN323*100)^2</f>
        <v>0.9587887990309758</v>
      </c>
      <c r="EB323" s="30">
        <f>EA323*(8314.4/'Config sheet'!$C$28)*(DW323/(CM323*10^5))</f>
        <v>4.9361113341477247E-2</v>
      </c>
      <c r="EC323" s="30">
        <f t="shared" si="324"/>
        <v>1.2101716095962538</v>
      </c>
      <c r="ED323" s="30">
        <f t="shared" si="325"/>
        <v>1.0161537979805044</v>
      </c>
      <c r="EE323" s="30">
        <f>('Config sheet'!$N$132*(CN323-CM323) - 'Config sheet'!$N$133*GERC_A_PARA!CN323)*10^5</f>
        <v>102354.1126342419</v>
      </c>
      <c r="EF323" s="30">
        <f>('Config sheet'!$N$132*(CN323-CM323) + 'Config sheet'!$N$133*CM323)*10^5</f>
        <v>143230.55032585328</v>
      </c>
      <c r="EG323" s="30">
        <f>'Config sheet'!$N$148</f>
        <v>386976</v>
      </c>
      <c r="EH323" s="30">
        <f t="shared" si="326"/>
        <v>2381.3512787018744</v>
      </c>
      <c r="EI323" s="30">
        <f>'Config sheet'!$E$127+'Config sheet'!$P$127</f>
        <v>3308.2</v>
      </c>
      <c r="EJ323" s="30"/>
      <c r="EK323" s="63">
        <f t="shared" si="327"/>
        <v>52287.536419022064</v>
      </c>
      <c r="EL323" s="63">
        <f t="shared" si="348"/>
        <v>51651.126568029569</v>
      </c>
      <c r="EM323" s="63">
        <f t="shared" si="349"/>
        <v>39242.898208808969</v>
      </c>
      <c r="EN323" s="63">
        <f t="shared" si="350"/>
        <v>38619.053815278727</v>
      </c>
      <c r="EO323" s="30">
        <f>BL323*(('Config sheet'!$D$8+273)/(C323+273))*(GERC_A_PARA!AI323/'Config sheet'!$D$7)*(1/GERC_A_PARA!BG323)*24*10^-3</f>
        <v>1814.7308440074055</v>
      </c>
      <c r="EP323" s="30">
        <f>BN323*(('Config sheet'!$D$8+273)/(D323+273))*(GERC_A_PARA!AJ323/'Config sheet'!$D$7)*(1/GERC_A_PARA!BH323)*24*10^-3</f>
        <v>1792.6431216719914</v>
      </c>
      <c r="EQ323" s="30">
        <f t="shared" si="341"/>
        <v>1803.6869828396984</v>
      </c>
      <c r="ER323" s="30">
        <f>DP323*(('Config sheet'!$D$8+273)/(F323+273))*(CM323/'Config sheet'!$D$7)*(1/DK323)*24*10^-3</f>
        <v>1361.99374965887</v>
      </c>
      <c r="ES323" s="30">
        <f>DR323*(('Config sheet'!$D$8+273)/(G323+273))*(CN323/'Config sheet'!$D$7)*(1/DL323)*24*10^-3</f>
        <v>1340.3421336078113</v>
      </c>
      <c r="ET323" s="30">
        <f t="shared" si="342"/>
        <v>1351.1679416333407</v>
      </c>
      <c r="EU323">
        <f t="shared" si="343"/>
        <v>1.0123213159766082</v>
      </c>
      <c r="EV323">
        <f t="shared" si="344"/>
        <v>1.0161537979805042</v>
      </c>
      <c r="EW323" s="30">
        <f t="shared" si="345"/>
        <v>0.78914658247069291</v>
      </c>
      <c r="EX323" s="30">
        <f>'Config sheet'!$C$123/('Config sheet'!$F$17*10^-3)</f>
        <v>1.2841244171864261</v>
      </c>
      <c r="EY323" s="30">
        <f t="shared" si="346"/>
        <v>0.70899984437834773</v>
      </c>
      <c r="EZ323" s="30">
        <f>'Config sheet'!$N$123/('Config sheet'!$Q$17*10^-3)</f>
        <v>1.4616189626248377</v>
      </c>
      <c r="FA323" s="1" t="s">
        <v>730</v>
      </c>
      <c r="FB323" s="30">
        <f t="shared" si="347"/>
        <v>-2.7918205789515582</v>
      </c>
      <c r="FC323" s="30"/>
    </row>
    <row r="324" spans="1:159" x14ac:dyDescent="0.25">
      <c r="A324" s="1">
        <v>43495</v>
      </c>
      <c r="B324" s="2">
        <v>0.54305555555555551</v>
      </c>
      <c r="C324">
        <v>25.99</v>
      </c>
      <c r="D324">
        <v>78.38</v>
      </c>
      <c r="E324">
        <v>24.26</v>
      </c>
      <c r="F324">
        <v>24.15</v>
      </c>
      <c r="G324">
        <v>76.61</v>
      </c>
      <c r="H324">
        <v>66.66</v>
      </c>
      <c r="I324">
        <v>71.790000000000006</v>
      </c>
      <c r="J324">
        <v>72.040000000000006</v>
      </c>
      <c r="K324">
        <v>72.260000000000005</v>
      </c>
      <c r="L324">
        <v>69.98</v>
      </c>
      <c r="M324">
        <v>22</v>
      </c>
      <c r="N324">
        <v>34.56</v>
      </c>
      <c r="O324">
        <v>34.06</v>
      </c>
      <c r="P324">
        <v>34</v>
      </c>
      <c r="Q324">
        <v>61.5</v>
      </c>
      <c r="R324">
        <v>3.72</v>
      </c>
      <c r="S324">
        <v>53.85</v>
      </c>
      <c r="T324">
        <v>74.959999999999994</v>
      </c>
      <c r="U324">
        <v>72.239999999999995</v>
      </c>
      <c r="V324">
        <v>72.239999999999995</v>
      </c>
      <c r="W324">
        <v>2.96</v>
      </c>
      <c r="X324">
        <v>2.4900000000000002</v>
      </c>
      <c r="Y324">
        <v>3.36</v>
      </c>
      <c r="Z324">
        <v>3.5</v>
      </c>
      <c r="AA324">
        <v>4.75</v>
      </c>
      <c r="AB324">
        <v>4.12</v>
      </c>
      <c r="AC324">
        <v>3.8</v>
      </c>
      <c r="AD324">
        <v>1.81</v>
      </c>
      <c r="AE324">
        <v>1.53</v>
      </c>
      <c r="AF324">
        <v>2.2000000000000002</v>
      </c>
      <c r="AH324" s="4" t="str">
        <f t="shared" si="351"/>
        <v>ON</v>
      </c>
      <c r="AI324" s="31">
        <f>M324+'Config sheet'!$D$9-'Config sheet'!$C$139</f>
        <v>22.9589</v>
      </c>
      <c r="AJ324" s="31">
        <f>N324+'Config sheet'!$D$9+'Config sheet'!$C$140</f>
        <v>35.918900000000001</v>
      </c>
      <c r="AK324" s="25">
        <f t="shared" ref="AK324:AK353" si="352">IF(AH324="ON", AJ324/AI324, "OFF")</f>
        <v>1.5644869745501744</v>
      </c>
      <c r="AL324" s="46">
        <f>'Config sheet'!$C$47</f>
        <v>3546.9708798579968</v>
      </c>
      <c r="AM324" s="4">
        <f>'Config sheet'!$C$42</f>
        <v>1817.9423322060413</v>
      </c>
      <c r="AN324" s="25">
        <f>'Config sheet'!$C$46</f>
        <v>1729.0285476519553</v>
      </c>
      <c r="AO324" s="25">
        <f t="shared" ref="AO324:AO353" si="353">IF(AK324="OFF", "OFF", 1/(1-LN((D324+273)/(C324+273))/LN(AJ324/AI324)))</f>
        <v>1.5643419372536211</v>
      </c>
      <c r="AP324" s="25">
        <f>'Config sheet'!$C$50/100*GERC_A_PARA!AM324</f>
        <v>351.771841281869</v>
      </c>
      <c r="AQ324" s="25">
        <f t="shared" ref="AQ324:AQ353" si="354">IF(AH324="OFF", "OFF",AP324)</f>
        <v>351.771841281869</v>
      </c>
      <c r="AR324" s="25">
        <f t="shared" ref="AR324:AR353" si="355">IF(AH324="OFF", "OFF", AQ324*(AJ324/AI324)^(1/AO324 ))</f>
        <v>468.28758956505374</v>
      </c>
      <c r="AS324" s="27">
        <f t="shared" ref="AS324:AS353" si="356">IF(AH324="OFF", "OFF", AM324+AP324)</f>
        <v>2169.7141734879106</v>
      </c>
      <c r="AT324" s="25">
        <f t="shared" ref="AT324:AT353" si="357">IF(AH324="OFF", "OFF", AS324*(AI324/AJ324)^(1/AO324 ))</f>
        <v>1629.8624325537075</v>
      </c>
      <c r="AU324" s="25">
        <f>'Config sheet'!$C$51/100*GERC_A_PARA!AN324</f>
        <v>266.0974934836359</v>
      </c>
      <c r="AV324" s="25">
        <f t="shared" ref="AV324:AV353" si="358">IF(AH324="OFF","OFF",AU324)</f>
        <v>266.0974934836359</v>
      </c>
      <c r="AW324" s="25">
        <f t="shared" ref="AW324:AW353" si="359">IF(AH324="OFF", "OFF", AV324*(AJ324/AI324)^(1/AO324 ))</f>
        <v>354.23572665359075</v>
      </c>
      <c r="AX324" s="27">
        <f t="shared" ref="AX324:AX353" si="360">IF(AH324="OFF", "OFF", AN324+AU324)</f>
        <v>1995.1260411355911</v>
      </c>
      <c r="AY324" s="25">
        <f t="shared" ref="AY324:AY353" si="361">IF(AH324="OFF", "OFF", AX324*(AI324/AJ324)^(1/AO324 ))</f>
        <v>1498.7139884094145</v>
      </c>
      <c r="AZ324" s="31">
        <f t="shared" si="328"/>
        <v>93.590789640626568</v>
      </c>
      <c r="BA324" s="31">
        <f t="shared" si="329"/>
        <v>94.902441993242505</v>
      </c>
      <c r="BB324" s="31">
        <f t="shared" si="330"/>
        <v>70.304242804055164</v>
      </c>
      <c r="BC324" s="31">
        <f t="shared" si="331"/>
        <v>71.289539817008162</v>
      </c>
      <c r="BD324" s="25">
        <f t="shared" ref="BD324:BD353" si="362">IF(AH324="OFF", "OFF", AVERAGE(AZ324:BA324))</f>
        <v>94.246615816934536</v>
      </c>
      <c r="BE324">
        <f>'Config sheet'!$D$59</f>
        <v>82.44</v>
      </c>
      <c r="BF324" s="30">
        <f t="shared" si="332"/>
        <v>82.5217535637331</v>
      </c>
      <c r="BG324" s="19">
        <f>Coeff_Summary!$B$10+Coeff_Summary!$D$10*(C324)+Coeff_Summary!$E$10*AI324*100+Coeff_Summary!$F$10*(C324)^2+Coeff_Summary!$G$10*(C324)*AI324*100+Coeff_Summary!$H$10*(AI324*100)^2</f>
        <v>0.96149146564428301</v>
      </c>
      <c r="BH324" s="19">
        <f>Coeff_Summary!$B$8+Coeff_Summary!$D$8*(D324)+Coeff_Summary!$E$8*AJ324*100+Coeff_Summary!$F$8*(D324)^2+Coeff_Summary!$G$8*(D324)*AJ324*100+Coeff_Summary!$H$8*(AJ324*100)^2</f>
        <v>0.97317223505823369</v>
      </c>
      <c r="BI324" s="30">
        <f t="shared" si="333"/>
        <v>0.96733185035125835</v>
      </c>
      <c r="BJ324" s="30">
        <f>BG324*8314.4*(GERC_A_PARA!C324+273)/('Config sheet'!$C$28*AI324*10^5)</f>
        <v>6.357320477291982E-2</v>
      </c>
      <c r="BK324">
        <f>BH324*(8314.4/'Config sheet'!$C$28)*(BT324/(AJ324*10^5))</f>
        <v>4.8335565599052853E-2</v>
      </c>
      <c r="BL324" s="30">
        <f t="shared" si="334"/>
        <v>3342.9000182783093</v>
      </c>
      <c r="BM324" s="30">
        <f t="shared" ref="BM324:BM353" si="363">BL324/BJ324</f>
        <v>52583.474912409627</v>
      </c>
      <c r="BN324" s="30">
        <f t="shared" ref="BN324:BN353" si="364">AL324*AVERAGE(BB324,BC324)/100</f>
        <v>2511.1451186292747</v>
      </c>
      <c r="BO324" s="30">
        <f t="shared" ref="BO324:BO353" si="365">BN324/BK324</f>
        <v>51952.327184074187</v>
      </c>
      <c r="BP324" s="19">
        <f>(Coeff_Summary!$B$4+Coeff_Summary!$D$4*(C324)+Coeff_Summary!$E$4*AI324*100+Coeff_Summary!$F$4*(C324)^2+Coeff_Summary!$G$4*(C324)*AI324*100+Coeff_Summary!$H$4*(AI324*100)^2+Coeff_Summary!$B$2+Coeff_Summary!$D$2*(D324)+Coeff_Summary!$E$2*AJ324*100+Coeff_Summary!$F$2*(D324)^2+Coeff_Summary!$G$2*(D324)*AJ324*100+Coeff_Summary!$H$2*(AJ324*100)^2)/2</f>
        <v>1.3603590157391605</v>
      </c>
      <c r="BQ324" s="30">
        <f t="shared" si="335"/>
        <v>3.7750103544622631</v>
      </c>
      <c r="BR324" s="30">
        <f>BI324*(8314.4/'Config sheet'!$C$28)*(273+C324)*BQ324*((AK324^(1/BQ324))-1)</f>
        <v>69775.571229733017</v>
      </c>
      <c r="BS324" s="30">
        <f t="shared" ref="BS324:BS353" si="366">(273+C324)*(AK324)^(1/BQ324)</f>
        <v>336.62454598828032</v>
      </c>
      <c r="BT324" s="30">
        <f t="shared" ref="BT324:BT353" si="367">D324+273</f>
        <v>351.38</v>
      </c>
      <c r="BU324" s="52">
        <f t="shared" ref="BU324:BU353" si="368">((BS324-273)-C324)*100/(D324-C324)</f>
        <v>71.835361687879981</v>
      </c>
      <c r="BV324" s="30">
        <f t="shared" ref="BV324:BV353" si="369">BM324*BR324/(BU324/100)*1/(3600*1000)</f>
        <v>1418.7696827579259</v>
      </c>
      <c r="BW324" s="65">
        <f>Coeff_Summary!$B$8+Coeff_Summary!$D$8*(BS324-273)+Coeff_Summary!$E$8*AJ324*100+Coeff_Summary!$F$8*(BS324-273)^2+Coeff_Summary!$G$8*(BS324-273)*AJ324*100+Coeff_Summary!$H$8*(AJ324*100)^2</f>
        <v>0.96638992726675088</v>
      </c>
      <c r="BX324" s="30">
        <f>BW324*(8314.4/'Config sheet'!$C$28)*(BS324/(AI324*10^5))</f>
        <v>7.1939958589753578E-2</v>
      </c>
      <c r="BY324" s="30">
        <f t="shared" ref="BY324:BY353" si="370">BM324/(BL324/BX324)</f>
        <v>1.1316081806276619</v>
      </c>
      <c r="BZ324" s="30">
        <f t="shared" ref="BZ324:BZ353" si="371">BM324/BO324</f>
        <v>1.0121485939619066</v>
      </c>
      <c r="CA324" s="30">
        <f>('Config sheet'!$C$132*(AJ324-AI324) - 'Config sheet'!$C$133*GERC_A_PARA!AJ324)*10^5</f>
        <v>95937.351216951516</v>
      </c>
      <c r="CB324" s="30">
        <f>('Config sheet'!$C$132*(AJ324-AI324) + 'Config sheet'!$C$133*AI324)*10^5</f>
        <v>120596.86939378703</v>
      </c>
      <c r="CC324" s="30">
        <f>'Config sheet'!$C$148</f>
        <v>386976</v>
      </c>
      <c r="CD324" s="30">
        <f t="shared" si="336"/>
        <v>14.755454011719678</v>
      </c>
      <c r="CE324" s="30"/>
      <c r="CF324" s="30"/>
      <c r="CG324" s="30"/>
      <c r="CH324" s="30"/>
      <c r="CI324" s="30"/>
      <c r="CJ324" s="30"/>
      <c r="CK324" s="30"/>
      <c r="CL324" s="30"/>
      <c r="CM324" s="46">
        <f>P324+'Config sheet'!$O$9-'Config sheet'!$C$139</f>
        <v>34.9589</v>
      </c>
      <c r="CN324" s="46">
        <f>Q324+'Config sheet'!$O$9+'Config sheet'!C$140</f>
        <v>62.858899999999998</v>
      </c>
      <c r="CO324" s="27">
        <f t="shared" ref="CO324:CO353" si="372">IF(AH324="ON", CN324/CM324, "OFF")</f>
        <v>1.7980800311222607</v>
      </c>
      <c r="CP324" s="46">
        <f>'Config sheet'!$N$47</f>
        <v>1852.7346826837274</v>
      </c>
      <c r="CQ324" s="27">
        <f>'Config sheet'!$N$42</f>
        <v>970.82423361890676</v>
      </c>
      <c r="CR324" s="27">
        <f>'Config sheet'!$N$46</f>
        <v>881.91044906482068</v>
      </c>
      <c r="CS324" s="27">
        <f t="shared" ref="CS324:CS353" si="373">IF(CO324="OFF", "OFF", 1/(1-LN((G324+273)/(F324+273))/LN(CN324/CM324)))</f>
        <v>1.383321196865082</v>
      </c>
      <c r="CT324" s="27">
        <f>'Config sheet'!$N$50/100*GERC_A_PARA!CQ324</f>
        <v>274.64617569078871</v>
      </c>
      <c r="CU324" s="27">
        <f t="shared" ref="CU324:CU353" si="374">IF(AH324="OFF", "OFF",CT324)</f>
        <v>274.64617569078871</v>
      </c>
      <c r="CV324" s="27">
        <f t="shared" ref="CV324:CV353" si="375">IF(AH324="OFF", "OFF", CU324*(CN324/CM324)^(1/CS324 ))</f>
        <v>419.73430164563337</v>
      </c>
      <c r="CW324" s="27">
        <f t="shared" ref="CW324:CW353" si="376">IF(AH324="OFF", "OFF", CQ324+CT324)</f>
        <v>1245.4704093096955</v>
      </c>
      <c r="CX324" s="27">
        <f t="shared" ref="CX324:CX353" si="377">IF(AH324="OFF", "OFF", CW324*(CM324/CN324)^(1/CS324 ))</f>
        <v>814.95289642003388</v>
      </c>
      <c r="CY324" s="27">
        <f>'Config sheet'!$N$51/100*GERC_A_PARA!CR324</f>
        <v>198.78261521921058</v>
      </c>
      <c r="CZ324" s="27">
        <f t="shared" ref="CZ324:CZ353" si="378">IF(AK324="OFF","OFF",CY324)</f>
        <v>198.78261521921058</v>
      </c>
      <c r="DA324" s="27">
        <f t="shared" ref="DA324:DA353" si="379">IF(AH324="OFF", "OFF", CZ324*(CN324/CM324)^(1/CS324 ))</f>
        <v>303.79407966803285</v>
      </c>
      <c r="DB324" s="27">
        <f t="shared" ref="DB324:DB353" si="380">IF(AH324="OFF", "OFF", CR324+CY324)</f>
        <v>1080.6930642840312</v>
      </c>
      <c r="DC324" s="27">
        <f t="shared" ref="DC324:DC353" si="381">IF(AK324="OFF", "OFF", DB324*(CM324/CN324)^(1/CS324 ))</f>
        <v>707.1335748293294</v>
      </c>
      <c r="DD324" s="50">
        <f t="shared" ref="DD324:DD353" si="382">IF(AH324="OFF", "OFF", (CW324-CV324)*100/(CW324-CU324))</f>
        <v>85.055160251407713</v>
      </c>
      <c r="DE324" s="50">
        <f t="shared" ref="DE324:DE353" si="383">IF(AH324="OFF", "OFF", (DB324-DA324)*100/(DB324-CZ324))</f>
        <v>88.092729305999654</v>
      </c>
      <c r="DF324" s="50">
        <f t="shared" ref="DF324:DF353" si="384">IF(AH324="OFF", "OFF", (CX324-CU324)*100/(CW324-CU324))</f>
        <v>55.65443280244078</v>
      </c>
      <c r="DG324" s="50">
        <f t="shared" ref="DG324:DG353" si="385">IF(AH324="OFF", "OFF", (DC324-CZ324)*100/(DB324-CZ324))</f>
        <v>57.642015711365602</v>
      </c>
      <c r="DH324" s="27">
        <f t="shared" ref="DH324:DH353" si="386">IF(AH324="OFF", "OFF", AVERAGE(DD324:DE324))</f>
        <v>86.573944778703691</v>
      </c>
      <c r="DI324">
        <f>'Config sheet'!$N$59</f>
        <v>71.978923438716066</v>
      </c>
      <c r="DJ324" s="21">
        <f t="shared" si="337"/>
        <v>71.611084517803448</v>
      </c>
      <c r="DK324" s="19">
        <f>Coeff_Summary!$B$11+Coeff_Summary!$D$11*(F324)+Coeff_Summary!$E$11*CM324*100+Coeff_Summary!$F$11*(F324)^2+Coeff_Summary!$G$11*(F324)*CM324*100+Coeff_Summary!$H$11*(CM324*100)^2</f>
        <v>0.94197190124026409</v>
      </c>
      <c r="DL324" s="19">
        <f>Coeff_Summary!$B$9+Coeff_Summary!$D$9*(G324)+Coeff_Summary!$E$9*CN324*100+Coeff_Summary!$F$9*(G324)^2+Coeff_Summary!$G$9*(G324)*CN324*100+Coeff_Summary!$H$9*(CN324*100)^2</f>
        <v>0.95701109388158501</v>
      </c>
      <c r="DM324" s="30">
        <f t="shared" si="338"/>
        <v>0.94949149756092455</v>
      </c>
      <c r="DN324">
        <f>DK324*8314.4*(GERC_A_PARA!F324+273)/('Config sheet'!$N$28*GERC_A_PARA!CM324*10^5)</f>
        <v>4.0651727755288948E-2</v>
      </c>
      <c r="DO324">
        <f>DL324*(8314.4/'Config sheet'!$N$28)*((GERC_A_PARA!G324+273)/(GERC_A_PARA!CN324*10^5))</f>
        <v>2.7024466332805724E-2</v>
      </c>
      <c r="DP324" s="30">
        <f t="shared" si="339"/>
        <v>1603.9855010825011</v>
      </c>
      <c r="DQ324" s="30">
        <f t="shared" ref="DQ324:DQ353" si="387">DP324/DN324</f>
        <v>39456.760872207116</v>
      </c>
      <c r="DR324" s="30">
        <f t="shared" ref="DR324:DR353" si="388">CP324*AVERAGE(DF324,DG324)/100</f>
        <v>1049.5412979321015</v>
      </c>
      <c r="DS324" s="30">
        <f t="shared" ref="DS324:DS353" si="389">DR324/DO324</f>
        <v>38836.707634001832</v>
      </c>
      <c r="DT324" s="19">
        <f>(Coeff_Summary!$B$5+Coeff_Summary!$D$5*(F324)+Coeff_Summary!$E$5*CM324*100+Coeff_Summary!$F$5*(F324)^2+Coeff_Summary!$G$5*(F324)*CM324*100+Coeff_Summary!$H$5*(CM324*100)^2+Coeff_Summary!$B$3+Coeff_Summary!$D$3*(G324)+Coeff_Summary!$E$3*CN324*100+Coeff_Summary!$F$3*(G324)^2+Coeff_Summary!$G$3*(G324)*CN324*100+Coeff_Summary!$H$3*(CN324*100)^2)/2</f>
        <v>1.4098351050806537</v>
      </c>
      <c r="DU324" s="30">
        <f t="shared" si="340"/>
        <v>3.4400057184052217</v>
      </c>
      <c r="DV324" s="30">
        <f>DM324*(8314.4/'Config sheet'!$N$28)*(273+F324)*DU324*((CO324^(1/DU324))-1)</f>
        <v>91639.51608793957</v>
      </c>
      <c r="DW324" s="30">
        <f t="shared" ref="DW324:DW353" si="390">(273+F324)*(CO324)^(1/DU324)</f>
        <v>352.40981898367085</v>
      </c>
      <c r="DX324" s="30">
        <f t="shared" ref="DX324:DX353" si="391">G324+273</f>
        <v>349.61</v>
      </c>
      <c r="DY324" s="30">
        <f t="shared" ref="DY324:DY353" si="392">((DW324-273)-F324)*100/(G324-F324)</f>
        <v>105.33705486784378</v>
      </c>
      <c r="DZ324" s="30">
        <f t="shared" ref="DZ324:DZ353" si="393">DQ324*DV324/(DY324/100)*1/(3600*1000)</f>
        <v>953.49966439292359</v>
      </c>
      <c r="EA324" s="65">
        <f>Coeff_Summary!$B$9+Coeff_Summary!$D$9*(DW324-273)+Coeff_Summary!$E$9*CN324*100+Coeff_Summary!$F$9*(DW324-273)^2+Coeff_Summary!$G$9*(DW324-273)*CN324*100+Coeff_Summary!$H$9*(CN324*100)^2</f>
        <v>0.95897117237645213</v>
      </c>
      <c r="EB324" s="30">
        <f>EA324*(8314.4/'Config sheet'!$C$28)*(DW324/(CM324*10^5))</f>
        <v>4.9081618809587085E-2</v>
      </c>
      <c r="EC324" s="30">
        <f t="shared" ref="EC324:EC353" si="394">DQ324/(DP324/EB324)</f>
        <v>1.2073685798803808</v>
      </c>
      <c r="ED324" s="30">
        <f t="shared" ref="ED324:ED353" si="395">DQ324/DS324</f>
        <v>1.0159656488919886</v>
      </c>
      <c r="EE324" s="30">
        <f>('Config sheet'!$N$132*(CN324-CM324) - 'Config sheet'!$N$133*GERC_A_PARA!CN324)*10^5</f>
        <v>101260.77248852368</v>
      </c>
      <c r="EF324" s="30">
        <f>('Config sheet'!$N$132*(CN324-CM324) + 'Config sheet'!$N$133*CM324)*10^5</f>
        <v>142229.35176828716</v>
      </c>
      <c r="EG324" s="30">
        <f>'Config sheet'!$N$148</f>
        <v>386976</v>
      </c>
      <c r="EH324" s="30">
        <f t="shared" ref="EH324:EH353" si="396">BV324+DZ324</f>
        <v>2372.2693471508496</v>
      </c>
      <c r="EI324" s="30">
        <f>'Config sheet'!$E$127+'Config sheet'!$P$127</f>
        <v>3308.2</v>
      </c>
      <c r="EJ324" s="30"/>
      <c r="EK324" s="63">
        <f t="shared" ref="EK324:EK353" si="397">BM324</f>
        <v>52583.474912409627</v>
      </c>
      <c r="EL324" s="63">
        <f t="shared" si="348"/>
        <v>51952.327184074187</v>
      </c>
      <c r="EM324" s="63">
        <f t="shared" si="349"/>
        <v>39456.760872207116</v>
      </c>
      <c r="EN324" s="63">
        <f t="shared" si="350"/>
        <v>38836.707634001832</v>
      </c>
      <c r="EO324" s="30">
        <f>BL324*(('Config sheet'!$D$8+273)/(C324+273))*(GERC_A_PARA!AI324/'Config sheet'!$D$7)*(1/GERC_A_PARA!BG324)*24*10^-3</f>
        <v>1825.001909516702</v>
      </c>
      <c r="EP324" s="30">
        <f>BN324*(('Config sheet'!$D$8+273)/(D324+273))*(GERC_A_PARA!AJ324/'Config sheet'!$D$7)*(1/GERC_A_PARA!BH324)*24*10^-3</f>
        <v>1803.0968183960031</v>
      </c>
      <c r="EQ324" s="30">
        <f t="shared" si="341"/>
        <v>1814.0493639563524</v>
      </c>
      <c r="ER324" s="30">
        <f>DP324*(('Config sheet'!$D$8+273)/(F324+273))*(CM324/'Config sheet'!$D$7)*(1/DK324)*24*10^-3</f>
        <v>1369.4162292444453</v>
      </c>
      <c r="ES324" s="30">
        <f>DR324*(('Config sheet'!$D$8+273)/(G324+273))*(CN324/'Config sheet'!$D$7)*(1/DL324)*24*10^-3</f>
        <v>1347.8961919016942</v>
      </c>
      <c r="ET324" s="30">
        <f t="shared" si="342"/>
        <v>1358.6562105730698</v>
      </c>
      <c r="EU324">
        <f t="shared" si="343"/>
        <v>1.0121485939619068</v>
      </c>
      <c r="EV324">
        <f t="shared" si="344"/>
        <v>1.0159656488919886</v>
      </c>
      <c r="EW324" s="30">
        <f t="shared" si="345"/>
        <v>0.78210092346310744</v>
      </c>
      <c r="EX324" s="30">
        <f>'Config sheet'!$C$123/('Config sheet'!$F$17*10^-3)</f>
        <v>1.2841244171864261</v>
      </c>
      <c r="EY324" s="30">
        <f t="shared" si="346"/>
        <v>0.70179612544570447</v>
      </c>
      <c r="EZ324" s="30">
        <f>'Config sheet'!$N$123/('Config sheet'!$Q$17*10^-3)</f>
        <v>1.4616189626248377</v>
      </c>
      <c r="FA324" s="1" t="s">
        <v>731</v>
      </c>
      <c r="FB324" s="30">
        <f t="shared" si="347"/>
        <v>-2.799818983670832</v>
      </c>
      <c r="FC324" s="30"/>
    </row>
    <row r="325" spans="1:159" x14ac:dyDescent="0.25">
      <c r="A325" s="1">
        <v>43495</v>
      </c>
      <c r="B325" s="2">
        <v>0.58472222222222225</v>
      </c>
      <c r="C325">
        <v>27.57</v>
      </c>
      <c r="D325">
        <v>80.11</v>
      </c>
      <c r="E325">
        <v>24.32</v>
      </c>
      <c r="F325">
        <v>24.28</v>
      </c>
      <c r="G325">
        <v>78.28</v>
      </c>
      <c r="H325">
        <v>66.64</v>
      </c>
      <c r="I325">
        <v>71.88</v>
      </c>
      <c r="J325">
        <v>72.09</v>
      </c>
      <c r="K325">
        <v>72.3</v>
      </c>
      <c r="L325">
        <v>69.930000000000007</v>
      </c>
      <c r="M325">
        <v>21.66</v>
      </c>
      <c r="N325">
        <v>34.090000000000003</v>
      </c>
      <c r="O325">
        <v>33.61</v>
      </c>
      <c r="P325">
        <v>33.54</v>
      </c>
      <c r="Q325">
        <v>61.52</v>
      </c>
      <c r="R325">
        <v>3.71</v>
      </c>
      <c r="S325">
        <v>52.72</v>
      </c>
      <c r="T325">
        <v>75.19</v>
      </c>
      <c r="U325">
        <v>71.94</v>
      </c>
      <c r="V325">
        <v>71.94</v>
      </c>
      <c r="W325">
        <v>2.95</v>
      </c>
      <c r="X325">
        <v>2.4700000000000002</v>
      </c>
      <c r="Y325">
        <v>3.46</v>
      </c>
      <c r="Z325">
        <v>3.56</v>
      </c>
      <c r="AA325">
        <v>4.75</v>
      </c>
      <c r="AB325">
        <v>4.2300000000000004</v>
      </c>
      <c r="AC325">
        <v>3.9</v>
      </c>
      <c r="AD325">
        <v>1.57</v>
      </c>
      <c r="AE325">
        <v>1.76</v>
      </c>
      <c r="AF325">
        <v>2.12</v>
      </c>
      <c r="AH325" s="4" t="str">
        <f t="shared" si="351"/>
        <v>ON</v>
      </c>
      <c r="AI325" s="31">
        <f>M325+'Config sheet'!$D$9-'Config sheet'!$C$139</f>
        <v>22.6189</v>
      </c>
      <c r="AJ325" s="31">
        <f>N325+'Config sheet'!$D$9+'Config sheet'!$C$140</f>
        <v>35.448900000000002</v>
      </c>
      <c r="AK325" s="25">
        <f t="shared" si="352"/>
        <v>1.5672247545194506</v>
      </c>
      <c r="AL325" s="46">
        <f>'Config sheet'!$C$47</f>
        <v>3546.9708798579968</v>
      </c>
      <c r="AM325" s="4">
        <f>'Config sheet'!$C$42</f>
        <v>1817.9423322060413</v>
      </c>
      <c r="AN325" s="25">
        <f>'Config sheet'!$C$46</f>
        <v>1729.0285476519553</v>
      </c>
      <c r="AO325" s="25">
        <f t="shared" si="353"/>
        <v>1.5589687615670464</v>
      </c>
      <c r="AP325" s="25">
        <f>'Config sheet'!$C$50/100*GERC_A_PARA!AM325</f>
        <v>351.771841281869</v>
      </c>
      <c r="AQ325" s="25">
        <f t="shared" si="354"/>
        <v>351.771841281869</v>
      </c>
      <c r="AR325" s="25">
        <f t="shared" si="355"/>
        <v>469.27559524335641</v>
      </c>
      <c r="AS325" s="27">
        <f t="shared" si="356"/>
        <v>2169.7141734879106</v>
      </c>
      <c r="AT325" s="25">
        <f t="shared" si="357"/>
        <v>1626.430945055663</v>
      </c>
      <c r="AU325" s="25">
        <f>'Config sheet'!$C$51/100*GERC_A_PARA!AN325</f>
        <v>266.0974934836359</v>
      </c>
      <c r="AV325" s="25">
        <f t="shared" si="358"/>
        <v>266.0974934836359</v>
      </c>
      <c r="AW325" s="25">
        <f t="shared" si="359"/>
        <v>354.98310266181784</v>
      </c>
      <c r="AX325" s="27">
        <f t="shared" si="360"/>
        <v>1995.1260411355911</v>
      </c>
      <c r="AY325" s="25">
        <f t="shared" si="361"/>
        <v>1495.5586188446878</v>
      </c>
      <c r="AZ325" s="31">
        <f t="shared" ref="AZ325:AZ353" si="398">IF(AH325="OFF", "OFF", (AS325-AR325)*100/(AS325-AQ325))</f>
        <v>93.536442169818528</v>
      </c>
      <c r="BA325" s="31">
        <f t="shared" ref="BA325:BA353" si="399">IF(AH325="OFF", "OFF", (AX325-AW325)*100/(AX325-AV325))</f>
        <v>94.859216795530074</v>
      </c>
      <c r="BB325" s="31">
        <f t="shared" ref="BB325:BB353" si="400">IF(AH325="OFF", "OFF", (AT325-AQ325)*100/(AS325-AQ325))</f>
        <v>70.115486129145651</v>
      </c>
      <c r="BC325" s="31">
        <f t="shared" ref="BC325:BC353" si="401">IF(AH325="OFF", "OFF", (AY325-AV325)*100/(AX325-AV325))</f>
        <v>71.107046036381362</v>
      </c>
      <c r="BD325" s="25">
        <f t="shared" si="362"/>
        <v>94.197829482674308</v>
      </c>
      <c r="BE325">
        <f>'Config sheet'!$D$59</f>
        <v>82.44</v>
      </c>
      <c r="BF325" s="30">
        <f t="shared" ref="BF325:BF353" si="402">AVERAGE(AZ325:BC325)</f>
        <v>82.404547782718907</v>
      </c>
      <c r="BG325" s="19">
        <f>Coeff_Summary!$B$10+Coeff_Summary!$D$10*(C325)+Coeff_Summary!$E$10*AI325*100+Coeff_Summary!$F$10*(C325)^2+Coeff_Summary!$G$10*(C325)*AI325*100+Coeff_Summary!$H$10*(AI325*100)^2</f>
        <v>0.96284132614485729</v>
      </c>
      <c r="BH325" s="19">
        <f>Coeff_Summary!$B$8+Coeff_Summary!$D$8*(D325)+Coeff_Summary!$E$8*AJ325*100+Coeff_Summary!$F$8*(D325)^2+Coeff_Summary!$G$8*(D325)*AJ325*100+Coeff_Summary!$H$8*(AJ325*100)^2</f>
        <v>0.97418370740004545</v>
      </c>
      <c r="BI325" s="30">
        <f t="shared" ref="BI325:BI353" si="403">AVERAGE(BG325:BH325)</f>
        <v>0.96851251677245132</v>
      </c>
      <c r="BJ325" s="30">
        <f>BG325*8314.4*(GERC_A_PARA!C325+273)/('Config sheet'!$C$28*AI325*10^5)</f>
        <v>6.4960888718662999E-2</v>
      </c>
      <c r="BK325">
        <f>BH325*(8314.4/'Config sheet'!$C$28)*(BT325/(AJ325*10^5))</f>
        <v>4.9268711004544691E-2</v>
      </c>
      <c r="BL325" s="30">
        <f t="shared" ref="BL325:BL353" si="404">AL325*AVERAGE(AZ325:BA325)/100</f>
        <v>3341.1695812087482</v>
      </c>
      <c r="BM325" s="30">
        <f t="shared" si="363"/>
        <v>51433.557131259564</v>
      </c>
      <c r="BN325" s="30">
        <f t="shared" si="364"/>
        <v>2504.561045854668</v>
      </c>
      <c r="BO325" s="30">
        <f t="shared" si="365"/>
        <v>50834.718318967993</v>
      </c>
      <c r="BP325" s="19">
        <f>(Coeff_Summary!$B$4+Coeff_Summary!$D$4*(C325)+Coeff_Summary!$E$4*AI325*100+Coeff_Summary!$F$4*(C325)^2+Coeff_Summary!$G$4*(C325)*AI325*100+Coeff_Summary!$H$4*(AI325*100)^2+Coeff_Summary!$B$2+Coeff_Summary!$D$2*(D325)+Coeff_Summary!$E$2*AJ325*100+Coeff_Summary!$F$2*(D325)^2+Coeff_Summary!$G$2*(D325)*AJ325*100+Coeff_Summary!$H$2*(AJ325*100)^2)/2</f>
        <v>1.3574896497074027</v>
      </c>
      <c r="BQ325" s="30">
        <f t="shared" ref="BQ325:BQ353" si="405">BP325/(BP325-1)</f>
        <v>3.7972837837919995</v>
      </c>
      <c r="BR325" s="30">
        <f>BI325*(8314.4/'Config sheet'!$C$28)*(273+C325)*BQ325*((AK325^(1/BQ325))-1)</f>
        <v>70495.824080990351</v>
      </c>
      <c r="BS325" s="30">
        <f t="shared" si="366"/>
        <v>338.32391682153815</v>
      </c>
      <c r="BT325" s="30">
        <f t="shared" si="367"/>
        <v>353.11</v>
      </c>
      <c r="BU325" s="52">
        <f t="shared" si="368"/>
        <v>71.85747396562266</v>
      </c>
      <c r="BV325" s="30">
        <f t="shared" si="369"/>
        <v>1401.6368464791708</v>
      </c>
      <c r="BW325" s="65">
        <f>Coeff_Summary!$B$8+Coeff_Summary!$D$8*(BS325-273)+Coeff_Summary!$E$8*AJ325*100+Coeff_Summary!$F$8*(BS325-273)^2+Coeff_Summary!$G$8*(BS325-273)*AJ325*100+Coeff_Summary!$H$8*(AJ325*100)^2</f>
        <v>0.96759817357104017</v>
      </c>
      <c r="BX325" s="30">
        <f>BW325*(8314.4/'Config sheet'!$C$28)*(BS325/(AI325*10^5))</f>
        <v>7.3481725193769831E-2</v>
      </c>
      <c r="BY325" s="30">
        <f t="shared" si="370"/>
        <v>1.1311687177188945</v>
      </c>
      <c r="BZ325" s="30">
        <f t="shared" si="371"/>
        <v>1.0117801146951202</v>
      </c>
      <c r="CA325" s="30">
        <f>('Config sheet'!$C$132*(AJ325-AI325) - 'Config sheet'!$C$133*GERC_A_PARA!AJ325)*10^5</f>
        <v>95020.962823699316</v>
      </c>
      <c r="CB325" s="30">
        <f>('Config sheet'!$C$132*(AJ325-AI325) + 'Config sheet'!$C$133*AI325)*10^5</f>
        <v>119341.2324259747</v>
      </c>
      <c r="CC325" s="30">
        <f>'Config sheet'!$C$148</f>
        <v>386976</v>
      </c>
      <c r="CD325" s="30">
        <f t="shared" ref="CD325:CD353" si="406">BT325-BS325</f>
        <v>14.786083178461865</v>
      </c>
      <c r="CE325" s="30"/>
      <c r="CF325" s="30"/>
      <c r="CG325" s="30"/>
      <c r="CH325" s="30"/>
      <c r="CI325" s="30"/>
      <c r="CJ325" s="30"/>
      <c r="CK325" s="30"/>
      <c r="CL325" s="30"/>
      <c r="CM325" s="46">
        <f>P325+'Config sheet'!$O$9-'Config sheet'!$C$139</f>
        <v>34.498899999999999</v>
      </c>
      <c r="CN325" s="46">
        <f>Q325+'Config sheet'!$O$9+'Config sheet'!C$140</f>
        <v>62.878900000000002</v>
      </c>
      <c r="CO325" s="27">
        <f t="shared" si="372"/>
        <v>1.8226349245917988</v>
      </c>
      <c r="CP325" s="46">
        <f>'Config sheet'!$N$47</f>
        <v>1852.7346826837274</v>
      </c>
      <c r="CQ325" s="27">
        <f>'Config sheet'!$N$42</f>
        <v>970.82423361890676</v>
      </c>
      <c r="CR325" s="27">
        <f>'Config sheet'!$N$46</f>
        <v>881.91044906482068</v>
      </c>
      <c r="CS325" s="27">
        <f t="shared" si="373"/>
        <v>1.3851388260329589</v>
      </c>
      <c r="CT325" s="27">
        <f>'Config sheet'!$N$50/100*GERC_A_PARA!CQ325</f>
        <v>274.64617569078871</v>
      </c>
      <c r="CU325" s="27">
        <f t="shared" si="374"/>
        <v>274.64617569078871</v>
      </c>
      <c r="CV325" s="27">
        <f t="shared" si="375"/>
        <v>423.62883369393262</v>
      </c>
      <c r="CW325" s="27">
        <f t="shared" si="376"/>
        <v>1245.4704093096955</v>
      </c>
      <c r="CX325" s="27">
        <f t="shared" si="377"/>
        <v>807.46081863749293</v>
      </c>
      <c r="CY325" s="27">
        <f>'Config sheet'!$N$51/100*GERC_A_PARA!CR325</f>
        <v>198.78261521921058</v>
      </c>
      <c r="CZ325" s="27">
        <f t="shared" si="378"/>
        <v>198.78261521921058</v>
      </c>
      <c r="DA325" s="27">
        <f t="shared" si="379"/>
        <v>306.61285281740868</v>
      </c>
      <c r="DB325" s="27">
        <f t="shared" si="380"/>
        <v>1080.6930642840312</v>
      </c>
      <c r="DC325" s="27">
        <f t="shared" si="381"/>
        <v>700.63270862155161</v>
      </c>
      <c r="DD325" s="50">
        <f t="shared" si="382"/>
        <v>84.65400297561726</v>
      </c>
      <c r="DE325" s="50">
        <f t="shared" si="383"/>
        <v>87.773108061873913</v>
      </c>
      <c r="DF325" s="50">
        <f t="shared" si="384"/>
        <v>54.882709402560977</v>
      </c>
      <c r="DG325" s="50">
        <f t="shared" si="385"/>
        <v>56.90488120812082</v>
      </c>
      <c r="DH325" s="27">
        <f t="shared" si="386"/>
        <v>86.213555518745579</v>
      </c>
      <c r="DI325">
        <f>'Config sheet'!$N$59</f>
        <v>71.978923438716066</v>
      </c>
      <c r="DJ325" s="21">
        <f t="shared" ref="DJ325:DJ353" si="407">AVERAGE(DD325:DG325)</f>
        <v>71.053675412043233</v>
      </c>
      <c r="DK325" s="19">
        <f>Coeff_Summary!$B$11+Coeff_Summary!$D$11*(F325)+Coeff_Summary!$E$11*CM325*100+Coeff_Summary!$F$11*(F325)^2+Coeff_Summary!$G$11*(F325)*CM325*100+Coeff_Summary!$H$11*(CM325*100)^2</f>
        <v>0.94277476011336903</v>
      </c>
      <c r="DL325" s="19">
        <f>Coeff_Summary!$B$9+Coeff_Summary!$D$9*(G325)+Coeff_Summary!$E$9*CN325*100+Coeff_Summary!$F$9*(G325)^2+Coeff_Summary!$G$9*(G325)*CN325*100+Coeff_Summary!$H$9*(CN325*100)^2</f>
        <v>0.95817911915552068</v>
      </c>
      <c r="DM325" s="30">
        <f t="shared" ref="DM325:DM353" si="408">AVERAGE(DK325:DL325)</f>
        <v>0.9504769396344448</v>
      </c>
      <c r="DN325">
        <f>DK325*8314.4*(GERC_A_PARA!F325+273)/('Config sheet'!$N$28*GERC_A_PARA!CM325*10^5)</f>
        <v>4.124691543303808E-2</v>
      </c>
      <c r="DO325">
        <f>DL325*(8314.4/'Config sheet'!$N$28)*((GERC_A_PARA!G325+273)/(GERC_A_PARA!CN325*10^5))</f>
        <v>2.717804888900701E-2</v>
      </c>
      <c r="DP325" s="30">
        <f t="shared" ref="DP325:DP353" si="409">CP325*AVERAGE(DD325:DE325)/100</f>
        <v>1597.3084442705899</v>
      </c>
      <c r="DQ325" s="30">
        <f t="shared" si="387"/>
        <v>38725.524745328541</v>
      </c>
      <c r="DR325" s="30">
        <f t="shared" si="388"/>
        <v>1035.5637310902998</v>
      </c>
      <c r="DS325" s="30">
        <f t="shared" si="389"/>
        <v>38102.946069434925</v>
      </c>
      <c r="DT325" s="19">
        <f>(Coeff_Summary!$B$5+Coeff_Summary!$D$5*(F325)+Coeff_Summary!$E$5*CM325*100+Coeff_Summary!$F$5*(F325)^2+Coeff_Summary!$G$5*(F325)*CM325*100+Coeff_Summary!$H$5*(CM325*100)^2+Coeff_Summary!$B$3+Coeff_Summary!$D$3*(G325)+Coeff_Summary!$E$3*CN325*100+Coeff_Summary!$F$3*(G325)^2+Coeff_Summary!$G$3*(G325)*CN325*100+Coeff_Summary!$H$3*(CN325*100)^2)/2</f>
        <v>1.4074857715347853</v>
      </c>
      <c r="DU325" s="30">
        <f t="shared" ref="DU325:DU353" si="410">DT325/(DT325-1)</f>
        <v>3.4540734176644361</v>
      </c>
      <c r="DV325" s="30">
        <f>DM325*(8314.4/'Config sheet'!$N$28)*(273+F325)*DU325*((CO325^(1/DU325))-1)</f>
        <v>94052.63565601813</v>
      </c>
      <c r="DW325" s="30">
        <f t="shared" si="390"/>
        <v>353.70541173565289</v>
      </c>
      <c r="DX325" s="30">
        <f t="shared" si="391"/>
        <v>351.28</v>
      </c>
      <c r="DY325" s="30">
        <f t="shared" si="392"/>
        <v>104.49150321417201</v>
      </c>
      <c r="DZ325" s="30">
        <f t="shared" si="393"/>
        <v>968.24397662989145</v>
      </c>
      <c r="EA325" s="65">
        <f>Coeff_Summary!$B$9+Coeff_Summary!$D$9*(DW325-273)+Coeff_Summary!$E$9*CN325*100+Coeff_Summary!$F$9*(DW325-273)^2+Coeff_Summary!$G$9*(DW325-273)*CN325*100+Coeff_Summary!$H$9*(CN325*100)^2</f>
        <v>0.95984521809884982</v>
      </c>
      <c r="EB325" s="30">
        <f>EA325*(8314.4/'Config sheet'!$C$28)*(DW325/(CM325*10^5))</f>
        <v>4.9964408114396217E-2</v>
      </c>
      <c r="EC325" s="30">
        <f t="shared" si="394"/>
        <v>1.2113489600333984</v>
      </c>
      <c r="ED325" s="30">
        <f t="shared" si="395"/>
        <v>1.0163393842239676</v>
      </c>
      <c r="EE325" s="30">
        <f>('Config sheet'!$N$132*(CN325-CM325) - 'Config sheet'!$N$133*GERC_A_PARA!CN325)*10^5</f>
        <v>103447.45277996021</v>
      </c>
      <c r="EF325" s="30">
        <f>('Config sheet'!$N$132*(CN325-CM325) + 'Config sheet'!$N$133*CM325)*10^5</f>
        <v>144231.74888341947</v>
      </c>
      <c r="EG325" s="30">
        <f>'Config sheet'!$N$148</f>
        <v>386976</v>
      </c>
      <c r="EH325" s="30">
        <f t="shared" si="396"/>
        <v>2369.8808231090625</v>
      </c>
      <c r="EI325" s="30">
        <f>'Config sheet'!$E$127+'Config sheet'!$P$127</f>
        <v>3308.2</v>
      </c>
      <c r="EJ325" s="30"/>
      <c r="EK325" s="63">
        <f t="shared" si="397"/>
        <v>51433.557131259564</v>
      </c>
      <c r="EL325" s="63">
        <f t="shared" si="348"/>
        <v>50834.718318967993</v>
      </c>
      <c r="EM325" s="63">
        <f t="shared" si="349"/>
        <v>38725.524745328541</v>
      </c>
      <c r="EN325" s="63">
        <f t="shared" si="350"/>
        <v>38102.946069434925</v>
      </c>
      <c r="EO325" s="30">
        <f>BL325*(('Config sheet'!$D$8+273)/(C325+273))*(GERC_A_PARA!AI325/'Config sheet'!$D$7)*(1/GERC_A_PARA!BG325)*24*10^-3</f>
        <v>1785.0919920020872</v>
      </c>
      <c r="EP325" s="30">
        <f>BN325*(('Config sheet'!$D$8+273)/(D325+273))*(GERC_A_PARA!AJ325/'Config sheet'!$D$7)*(1/GERC_A_PARA!BH325)*24*10^-3</f>
        <v>1764.3082385939058</v>
      </c>
      <c r="EQ325" s="30">
        <f t="shared" ref="EQ325:EQ353" si="411">AVERAGE(EO325:EP325)</f>
        <v>1774.7001152979965</v>
      </c>
      <c r="ER325" s="30">
        <f>DP325*(('Config sheet'!$D$8+273)/(F325+273))*(CM325/'Config sheet'!$D$7)*(1/DK325)*24*10^-3</f>
        <v>1344.0373943522297</v>
      </c>
      <c r="ES325" s="30">
        <f>DR325*(('Config sheet'!$D$8+273)/(G325+273))*(CN325/'Config sheet'!$D$7)*(1/DL325)*24*10^-3</f>
        <v>1322.4297072561819</v>
      </c>
      <c r="ET325" s="30">
        <f t="shared" ref="ET325:ET353" si="412">AVERAGE(ER325:ES325)</f>
        <v>1333.2335508042058</v>
      </c>
      <c r="EU325">
        <f t="shared" ref="EU325:EU353" si="413">EO325/EP325</f>
        <v>1.01178011469512</v>
      </c>
      <c r="EV325">
        <f t="shared" ref="EV325:EV353" si="414">ER325/ES325</f>
        <v>1.0163393842239676</v>
      </c>
      <c r="EW325" s="30">
        <f t="shared" ref="EW325:EW353" si="415">BV325/EQ325</f>
        <v>0.78978799538975453</v>
      </c>
      <c r="EX325" s="30">
        <f>'Config sheet'!$C$123/('Config sheet'!$F$17*10^-3)</f>
        <v>1.2841244171864261</v>
      </c>
      <c r="EY325" s="30">
        <f t="shared" ref="EY325:EY353" si="416">DZ325/ET325</f>
        <v>0.72623733182070549</v>
      </c>
      <c r="EZ325" s="30">
        <f>'Config sheet'!$N$123/('Config sheet'!$Q$17*10^-3)</f>
        <v>1.4616189626248377</v>
      </c>
      <c r="FA325" s="1" t="s">
        <v>732</v>
      </c>
      <c r="FB325" s="30">
        <f t="shared" ref="FB325:FB353" si="417">DX325-DW325</f>
        <v>-2.425411735652915</v>
      </c>
      <c r="FC325" s="30"/>
    </row>
    <row r="326" spans="1:159" x14ac:dyDescent="0.25">
      <c r="A326" s="1">
        <v>43495</v>
      </c>
      <c r="B326" s="2">
        <v>0.62638888888888899</v>
      </c>
      <c r="C326">
        <v>28.16</v>
      </c>
      <c r="D326">
        <v>80.760000000000005</v>
      </c>
      <c r="E326">
        <v>25.34</v>
      </c>
      <c r="F326">
        <v>25.31</v>
      </c>
      <c r="G326">
        <v>78.91</v>
      </c>
      <c r="H326">
        <v>67.02</v>
      </c>
      <c r="I326">
        <v>72.23</v>
      </c>
      <c r="J326">
        <v>72.39</v>
      </c>
      <c r="K326">
        <v>72.64</v>
      </c>
      <c r="L326">
        <v>70.349999999999994</v>
      </c>
      <c r="M326">
        <v>21.84</v>
      </c>
      <c r="N326">
        <v>34.31</v>
      </c>
      <c r="O326">
        <v>33.82</v>
      </c>
      <c r="P326">
        <v>33.76</v>
      </c>
      <c r="Q326">
        <v>61.49</v>
      </c>
      <c r="R326">
        <v>3.7</v>
      </c>
      <c r="S326">
        <v>52.23</v>
      </c>
      <c r="T326">
        <v>75.209999999999994</v>
      </c>
      <c r="U326">
        <v>72.2</v>
      </c>
      <c r="V326">
        <v>72.2</v>
      </c>
      <c r="W326">
        <v>3.01</v>
      </c>
      <c r="X326">
        <v>2.5299999999999998</v>
      </c>
      <c r="Y326">
        <v>3.49</v>
      </c>
      <c r="Z326">
        <v>3.61</v>
      </c>
      <c r="AA326">
        <v>4.79</v>
      </c>
      <c r="AB326">
        <v>4.25</v>
      </c>
      <c r="AC326">
        <v>3.89</v>
      </c>
      <c r="AD326">
        <v>1.72</v>
      </c>
      <c r="AE326">
        <v>1.59</v>
      </c>
      <c r="AF326">
        <v>2.25</v>
      </c>
      <c r="AH326" s="4" t="str">
        <f t="shared" si="351"/>
        <v>ON</v>
      </c>
      <c r="AI326" s="31">
        <f>M326+'Config sheet'!$D$9-'Config sheet'!$C$139</f>
        <v>22.7989</v>
      </c>
      <c r="AJ326" s="31">
        <f>N326+'Config sheet'!$D$9+'Config sheet'!$C$140</f>
        <v>35.668900000000001</v>
      </c>
      <c r="AK326" s="25">
        <f t="shared" si="352"/>
        <v>1.5645009189039822</v>
      </c>
      <c r="AL326" s="46">
        <f>'Config sheet'!$C$47</f>
        <v>3546.9708798579968</v>
      </c>
      <c r="AM326" s="4">
        <f>'Config sheet'!$C$42</f>
        <v>1817.9423322060413</v>
      </c>
      <c r="AN326" s="25">
        <f>'Config sheet'!$C$46</f>
        <v>1729.0285476519553</v>
      </c>
      <c r="AO326" s="25">
        <f t="shared" si="353"/>
        <v>1.561698322921973</v>
      </c>
      <c r="AP326" s="25">
        <f>'Config sheet'!$C$50/100*GERC_A_PARA!AM326</f>
        <v>351.771841281869</v>
      </c>
      <c r="AQ326" s="25">
        <f t="shared" si="354"/>
        <v>351.771841281869</v>
      </c>
      <c r="AR326" s="25">
        <f t="shared" si="355"/>
        <v>468.51711224267245</v>
      </c>
      <c r="AS326" s="27">
        <f t="shared" si="356"/>
        <v>2169.7141734879106</v>
      </c>
      <c r="AT326" s="25">
        <f t="shared" si="357"/>
        <v>1629.0639763609784</v>
      </c>
      <c r="AU326" s="25">
        <f>'Config sheet'!$C$51/100*GERC_A_PARA!AN326</f>
        <v>266.0974934836359</v>
      </c>
      <c r="AV326" s="25">
        <f t="shared" si="358"/>
        <v>266.0974934836359</v>
      </c>
      <c r="AW326" s="25">
        <f t="shared" si="359"/>
        <v>354.40934887698825</v>
      </c>
      <c r="AX326" s="27">
        <f t="shared" si="360"/>
        <v>1995.1260411355911</v>
      </c>
      <c r="AY326" s="25">
        <f t="shared" si="361"/>
        <v>1497.9797807601835</v>
      </c>
      <c r="AZ326" s="31">
        <f t="shared" si="398"/>
        <v>93.578164230372749</v>
      </c>
      <c r="BA326" s="31">
        <f t="shared" si="399"/>
        <v>94.892400387877871</v>
      </c>
      <c r="BB326" s="31">
        <f t="shared" si="400"/>
        <v>70.260321928316472</v>
      </c>
      <c r="BC326" s="31">
        <f t="shared" si="401"/>
        <v>71.247076223782486</v>
      </c>
      <c r="BD326" s="25">
        <f t="shared" si="362"/>
        <v>94.23528230912531</v>
      </c>
      <c r="BE326">
        <f>'Config sheet'!$D$59</f>
        <v>82.44</v>
      </c>
      <c r="BF326" s="30">
        <f t="shared" si="402"/>
        <v>82.494490692587391</v>
      </c>
      <c r="BG326" s="19">
        <f>Coeff_Summary!$B$10+Coeff_Summary!$D$10*(C326)+Coeff_Summary!$E$10*AI326*100+Coeff_Summary!$F$10*(C326)^2+Coeff_Summary!$G$10*(C326)*AI326*100+Coeff_Summary!$H$10*(AI326*100)^2</f>
        <v>0.96287417478952519</v>
      </c>
      <c r="BH326" s="19">
        <f>Coeff_Summary!$B$8+Coeff_Summary!$D$8*(D326)+Coeff_Summary!$E$8*AJ326*100+Coeff_Summary!$F$8*(D326)^2+Coeff_Summary!$G$8*(D326)*AJ326*100+Coeff_Summary!$H$8*(AJ326*100)^2</f>
        <v>0.97431249252678276</v>
      </c>
      <c r="BI326" s="30">
        <f t="shared" si="403"/>
        <v>0.96859333365815403</v>
      </c>
      <c r="BJ326" s="30">
        <f>BG326*8314.4*(GERC_A_PARA!C326+273)/('Config sheet'!$C$28*AI326*10^5)</f>
        <v>6.4576725299646448E-2</v>
      </c>
      <c r="BK326">
        <f>BH326*(8314.4/'Config sheet'!$C$28)*(BT326/(AJ326*10^5))</f>
        <v>4.9061448320193761E-2</v>
      </c>
      <c r="BL326" s="30">
        <f t="shared" si="404"/>
        <v>3342.498022056649</v>
      </c>
      <c r="BM326" s="30">
        <f t="shared" si="363"/>
        <v>51760.104070730093</v>
      </c>
      <c r="BN326" s="30">
        <f t="shared" si="364"/>
        <v>2509.6131026498319</v>
      </c>
      <c r="BO326" s="30">
        <f t="shared" si="365"/>
        <v>51152.446341802584</v>
      </c>
      <c r="BP326" s="19">
        <f>(Coeff_Summary!$B$4+Coeff_Summary!$D$4*(C326)+Coeff_Summary!$E$4*AI326*100+Coeff_Summary!$F$4*(C326)^2+Coeff_Summary!$G$4*(C326)*AI326*100+Coeff_Summary!$H$4*(AI326*100)^2+Coeff_Summary!$B$2+Coeff_Summary!$D$2*(D326)+Coeff_Summary!$E$2*AJ326*100+Coeff_Summary!$F$2*(D326)^2+Coeff_Summary!$G$2*(D326)*AJ326*100+Coeff_Summary!$H$2*(AJ326*100)^2)/2</f>
        <v>1.3572968996114438</v>
      </c>
      <c r="BQ326" s="30">
        <f t="shared" si="405"/>
        <v>3.7987928277225138</v>
      </c>
      <c r="BR326" s="30">
        <f>BI326*(8314.4/'Config sheet'!$C$28)*(273+C326)*BQ326*((AK326^(1/BQ326))-1)</f>
        <v>70348.498681899699</v>
      </c>
      <c r="BS326" s="30">
        <f t="shared" si="366"/>
        <v>338.81690856525472</v>
      </c>
      <c r="BT326" s="30">
        <f t="shared" si="367"/>
        <v>353.76</v>
      </c>
      <c r="BU326" s="52">
        <f t="shared" si="368"/>
        <v>71.591080922537486</v>
      </c>
      <c r="BV326" s="30">
        <f t="shared" si="369"/>
        <v>1412.8255945949097</v>
      </c>
      <c r="BW326" s="65">
        <f>Coeff_Summary!$B$8+Coeff_Summary!$D$8*(BS326-273)+Coeff_Summary!$E$8*AJ326*100+Coeff_Summary!$F$8*(BS326-273)^2+Coeff_Summary!$G$8*(BS326-273)*AJ326*100+Coeff_Summary!$H$8*(AJ326*100)^2</f>
        <v>0.96766431421053567</v>
      </c>
      <c r="BX326" s="30">
        <f>BW326*(8314.4/'Config sheet'!$C$28)*(BS326/(AI326*10^5))</f>
        <v>7.3012797996686696E-2</v>
      </c>
      <c r="BY326" s="30">
        <f t="shared" si="370"/>
        <v>1.1306364275657446</v>
      </c>
      <c r="BZ326" s="30">
        <f t="shared" si="371"/>
        <v>1.0118793483476258</v>
      </c>
      <c r="CA326" s="30">
        <f>('Config sheet'!$C$132*(AJ326-AI326) - 'Config sheet'!$C$133*GERC_A_PARA!AJ326)*10^5</f>
        <v>95271.355491417082</v>
      </c>
      <c r="CB326" s="30">
        <f>('Config sheet'!$C$132*(AJ326-AI326) + 'Config sheet'!$C$133*AI326)*10^5</f>
        <v>119759.15525396907</v>
      </c>
      <c r="CC326" s="30">
        <f>'Config sheet'!$C$148</f>
        <v>386976</v>
      </c>
      <c r="CD326" s="30">
        <f t="shared" si="406"/>
        <v>14.94309143474527</v>
      </c>
      <c r="CE326" s="30"/>
      <c r="CF326" s="30"/>
      <c r="CG326" s="30"/>
      <c r="CH326" s="30"/>
      <c r="CI326" s="30"/>
      <c r="CJ326" s="30"/>
      <c r="CK326" s="30"/>
      <c r="CL326" s="30"/>
      <c r="CM326" s="46">
        <f>P326+'Config sheet'!$O$9-'Config sheet'!$C$139</f>
        <v>34.718899999999998</v>
      </c>
      <c r="CN326" s="46">
        <f>Q326+'Config sheet'!$O$9+'Config sheet'!C$140</f>
        <v>62.8489</v>
      </c>
      <c r="CO326" s="27">
        <f t="shared" si="372"/>
        <v>1.8102215219952247</v>
      </c>
      <c r="CP326" s="46">
        <f>'Config sheet'!$N$47</f>
        <v>1852.7346826837274</v>
      </c>
      <c r="CQ326" s="27">
        <f>'Config sheet'!$N$42</f>
        <v>970.82423361890676</v>
      </c>
      <c r="CR326" s="27">
        <f>'Config sheet'!$N$46</f>
        <v>881.91044906482068</v>
      </c>
      <c r="CS326" s="27">
        <f t="shared" si="373"/>
        <v>1.3858933997124145</v>
      </c>
      <c r="CT326" s="27">
        <f>'Config sheet'!$N$50/100*GERC_A_PARA!CQ326</f>
        <v>274.64617569078871</v>
      </c>
      <c r="CU326" s="27">
        <f t="shared" si="374"/>
        <v>274.64617569078871</v>
      </c>
      <c r="CV326" s="27">
        <f t="shared" si="375"/>
        <v>421.44556120609923</v>
      </c>
      <c r="CW326" s="27">
        <f t="shared" si="376"/>
        <v>1245.4704093096955</v>
      </c>
      <c r="CX326" s="27">
        <f t="shared" si="377"/>
        <v>811.64381913058037</v>
      </c>
      <c r="CY326" s="27">
        <f>'Config sheet'!$N$51/100*GERC_A_PARA!CR326</f>
        <v>198.78261521921058</v>
      </c>
      <c r="CZ326" s="27">
        <f t="shared" si="378"/>
        <v>198.78261521921058</v>
      </c>
      <c r="DA326" s="27">
        <f t="shared" si="379"/>
        <v>305.03265016657588</v>
      </c>
      <c r="DB326" s="27">
        <f t="shared" si="380"/>
        <v>1080.6930642840312</v>
      </c>
      <c r="DC326" s="27">
        <f t="shared" si="381"/>
        <v>704.26229274252796</v>
      </c>
      <c r="DD326" s="50">
        <f t="shared" si="382"/>
        <v>84.878891520034301</v>
      </c>
      <c r="DE326" s="50">
        <f t="shared" si="383"/>
        <v>87.952287552547645</v>
      </c>
      <c r="DF326" s="50">
        <f t="shared" si="384"/>
        <v>55.313580444736608</v>
      </c>
      <c r="DG326" s="50">
        <f t="shared" si="385"/>
        <v>57.316440468454473</v>
      </c>
      <c r="DH326" s="27">
        <f t="shared" si="386"/>
        <v>86.41558953629098</v>
      </c>
      <c r="DI326">
        <f>'Config sheet'!$N$59</f>
        <v>71.978923438716066</v>
      </c>
      <c r="DJ326" s="21">
        <f t="shared" si="407"/>
        <v>71.365299996443255</v>
      </c>
      <c r="DK326" s="19">
        <f>Coeff_Summary!$B$11+Coeff_Summary!$D$11*(F326)+Coeff_Summary!$E$11*CM326*100+Coeff_Summary!$F$11*(F326)^2+Coeff_Summary!$G$11*(F326)*CM326*100+Coeff_Summary!$H$11*(CM326*100)^2</f>
        <v>0.94328068414973165</v>
      </c>
      <c r="DL326" s="19">
        <f>Coeff_Summary!$B$9+Coeff_Summary!$D$9*(G326)+Coeff_Summary!$E$9*CN326*100+Coeff_Summary!$F$9*(G326)^2+Coeff_Summary!$G$9*(G326)*CN326*100+Coeff_Summary!$H$9*(CN326*100)^2</f>
        <v>0.9586311626754157</v>
      </c>
      <c r="DM326" s="30">
        <f t="shared" si="408"/>
        <v>0.95095592341257373</v>
      </c>
      <c r="DN326">
        <f>DK326*8314.4*(GERC_A_PARA!F326+273)/('Config sheet'!$N$28*GERC_A_PARA!CM326*10^5)</f>
        <v>4.1149624934809496E-2</v>
      </c>
      <c r="DO326">
        <f>DL326*(8314.4/'Config sheet'!$N$28)*((GERC_A_PARA!G326+273)/(GERC_A_PARA!CN326*10^5))</f>
        <v>2.725263843879391E-2</v>
      </c>
      <c r="DP326" s="30">
        <f t="shared" si="409"/>
        <v>1601.0515985844729</v>
      </c>
      <c r="DQ326" s="30">
        <f t="shared" si="387"/>
        <v>38908.048399491083</v>
      </c>
      <c r="DR326" s="30">
        <f t="shared" si="388"/>
        <v>1043.3677302863134</v>
      </c>
      <c r="DS326" s="30">
        <f t="shared" si="389"/>
        <v>38285.017160066527</v>
      </c>
      <c r="DT326" s="19">
        <f>(Coeff_Summary!$B$5+Coeff_Summary!$D$5*(F326)+Coeff_Summary!$E$5*CM326*100+Coeff_Summary!$F$5*(F326)^2+Coeff_Summary!$G$5*(F326)*CM326*100+Coeff_Summary!$H$5*(CM326*100)^2+Coeff_Summary!$B$3+Coeff_Summary!$D$3*(G326)+Coeff_Summary!$E$3*CN326*100+Coeff_Summary!$F$3*(G326)^2+Coeff_Summary!$G$3*(G326)*CN326*100+Coeff_Summary!$H$3*(CN326*100)^2)/2</f>
        <v>1.4064275699413546</v>
      </c>
      <c r="DU326" s="30">
        <f t="shared" si="410"/>
        <v>3.4604630048702028</v>
      </c>
      <c r="DV326" s="30">
        <f>DM326*(8314.4/'Config sheet'!$N$28)*(273+F326)*DU326*((CO326^(1/DU326))-1)</f>
        <v>93240.888551805401</v>
      </c>
      <c r="DW326" s="30">
        <f t="shared" si="390"/>
        <v>354.11700557773713</v>
      </c>
      <c r="DX326" s="30">
        <f t="shared" si="391"/>
        <v>351.90999999999997</v>
      </c>
      <c r="DY326" s="30">
        <f t="shared" si="392"/>
        <v>104.11754771965883</v>
      </c>
      <c r="DZ326" s="30">
        <f t="shared" si="393"/>
        <v>967.87532831888711</v>
      </c>
      <c r="EA326" s="65">
        <f>Coeff_Summary!$B$9+Coeff_Summary!$D$9*(DW326-273)+Coeff_Summary!$E$9*CN326*100+Coeff_Summary!$F$9*(DW326-273)^2+Coeff_Summary!$G$9*(DW326-273)*CN326*100+Coeff_Summary!$H$9*(CN326*100)^2</f>
        <v>0.96013623162299833</v>
      </c>
      <c r="EB326" s="30">
        <f>EA326*(8314.4/'Config sheet'!$C$28)*(DW326/(CM326*10^5))</f>
        <v>4.9720646768329116E-2</v>
      </c>
      <c r="EC326" s="30">
        <f t="shared" si="394"/>
        <v>1.2082891848248458</v>
      </c>
      <c r="ED326" s="30">
        <f t="shared" si="395"/>
        <v>1.0162735003309444</v>
      </c>
      <c r="EE326" s="30">
        <f>('Config sheet'!$N$132*(CN326-CM326) - 'Config sheet'!$N$133*GERC_A_PARA!CN326)*10^5</f>
        <v>102316.75879226722</v>
      </c>
      <c r="EF326" s="30">
        <f>('Config sheet'!$N$132*(CN326-CM326) + 'Config sheet'!$N$133*CM326)*10^5</f>
        <v>143180.63172185788</v>
      </c>
      <c r="EG326" s="30">
        <f>'Config sheet'!$N$148</f>
        <v>386976</v>
      </c>
      <c r="EH326" s="30">
        <f t="shared" si="396"/>
        <v>2380.7009229137966</v>
      </c>
      <c r="EI326" s="30">
        <f>'Config sheet'!$E$127+'Config sheet'!$P$127</f>
        <v>3308.2</v>
      </c>
      <c r="EJ326" s="30"/>
      <c r="EK326" s="63">
        <f t="shared" si="397"/>
        <v>51760.104070730093</v>
      </c>
      <c r="EL326" s="63">
        <f t="shared" si="348"/>
        <v>51152.446341802584</v>
      </c>
      <c r="EM326" s="63">
        <f t="shared" si="349"/>
        <v>38908.048399491083</v>
      </c>
      <c r="EN326" s="63">
        <f t="shared" si="350"/>
        <v>38285.017160066527</v>
      </c>
      <c r="EO326" s="30">
        <f>BL326*(('Config sheet'!$D$8+273)/(C326+273))*(GERC_A_PARA!AI326/'Config sheet'!$D$7)*(1/GERC_A_PARA!BG326)*24*10^-3</f>
        <v>1796.4253774254209</v>
      </c>
      <c r="EP326" s="30">
        <f>BN326*(('Config sheet'!$D$8+273)/(D326+273))*(GERC_A_PARA!AJ326/'Config sheet'!$D$7)*(1/GERC_A_PARA!BH326)*24*10^-3</f>
        <v>1775.3355480166088</v>
      </c>
      <c r="EQ326" s="30">
        <f t="shared" si="411"/>
        <v>1785.8804627210147</v>
      </c>
      <c r="ER326" s="30">
        <f>DP326*(('Config sheet'!$D$8+273)/(F326+273))*(CM326/'Config sheet'!$D$7)*(1/DK326)*24*10^-3</f>
        <v>1350.372198545628</v>
      </c>
      <c r="ES326" s="30">
        <f>DR326*(('Config sheet'!$D$8+273)/(G326+273))*(CN326/'Config sheet'!$D$7)*(1/DL326)*24*10^-3</f>
        <v>1328.7488044368824</v>
      </c>
      <c r="ET326" s="30">
        <f t="shared" si="412"/>
        <v>1339.5605014912553</v>
      </c>
      <c r="EU326">
        <f t="shared" si="413"/>
        <v>1.0118793483476256</v>
      </c>
      <c r="EV326">
        <f t="shared" si="414"/>
        <v>1.0162735003309444</v>
      </c>
      <c r="EW326" s="30">
        <f t="shared" si="415"/>
        <v>0.79110871308950392</v>
      </c>
      <c r="EX326" s="30">
        <f>'Config sheet'!$C$123/('Config sheet'!$F$17*10^-3)</f>
        <v>1.2841244171864261</v>
      </c>
      <c r="EY326" s="30">
        <f t="shared" si="416"/>
        <v>0.72253200004136242</v>
      </c>
      <c r="EZ326" s="30">
        <f>'Config sheet'!$N$123/('Config sheet'!$Q$17*10^-3)</f>
        <v>1.4616189626248377</v>
      </c>
      <c r="FA326" s="1" t="s">
        <v>733</v>
      </c>
      <c r="FB326" s="30">
        <f t="shared" si="417"/>
        <v>-2.2070055777371635</v>
      </c>
      <c r="FC326" s="30"/>
    </row>
    <row r="327" spans="1:159" x14ac:dyDescent="0.25">
      <c r="A327" s="1">
        <v>43495</v>
      </c>
      <c r="B327" s="2">
        <v>0.66805555555555562</v>
      </c>
      <c r="C327">
        <v>27.93</v>
      </c>
      <c r="D327">
        <v>80.48</v>
      </c>
      <c r="E327">
        <v>25.84</v>
      </c>
      <c r="F327">
        <v>25.8</v>
      </c>
      <c r="G327">
        <v>78.989999999999995</v>
      </c>
      <c r="H327">
        <v>66.89</v>
      </c>
      <c r="I327">
        <v>72.14</v>
      </c>
      <c r="J327">
        <v>72.400000000000006</v>
      </c>
      <c r="K327">
        <v>72.66</v>
      </c>
      <c r="L327">
        <v>70.34</v>
      </c>
      <c r="M327">
        <v>21.83</v>
      </c>
      <c r="N327">
        <v>34.299999999999997</v>
      </c>
      <c r="O327">
        <v>33.799999999999997</v>
      </c>
      <c r="P327">
        <v>33.72</v>
      </c>
      <c r="Q327">
        <v>61.24</v>
      </c>
      <c r="R327">
        <v>3.71</v>
      </c>
      <c r="S327">
        <v>51.59</v>
      </c>
      <c r="T327">
        <v>75.2</v>
      </c>
      <c r="U327">
        <v>72.150000000000006</v>
      </c>
      <c r="V327">
        <v>72.150000000000006</v>
      </c>
      <c r="W327">
        <v>2.99</v>
      </c>
      <c r="X327">
        <v>2.44</v>
      </c>
      <c r="Y327">
        <v>3.54</v>
      </c>
      <c r="Z327">
        <v>3.61</v>
      </c>
      <c r="AA327">
        <v>4.7</v>
      </c>
      <c r="AB327">
        <v>4.13</v>
      </c>
      <c r="AC327">
        <v>3.85</v>
      </c>
      <c r="AD327">
        <v>1.87</v>
      </c>
      <c r="AE327">
        <v>1.51</v>
      </c>
      <c r="AF327">
        <v>2.2000000000000002</v>
      </c>
      <c r="AH327" s="4" t="str">
        <f t="shared" si="351"/>
        <v>ON</v>
      </c>
      <c r="AI327" s="31">
        <f>M327+'Config sheet'!$D$9-'Config sheet'!$C$139</f>
        <v>22.788899999999998</v>
      </c>
      <c r="AJ327" s="31">
        <f>N327+'Config sheet'!$D$9+'Config sheet'!$C$140</f>
        <v>35.658899999999996</v>
      </c>
      <c r="AK327" s="25">
        <f t="shared" si="352"/>
        <v>1.5647486276213418</v>
      </c>
      <c r="AL327" s="46">
        <f>'Config sheet'!$C$47</f>
        <v>3546.9708798579968</v>
      </c>
      <c r="AM327" s="4">
        <f>'Config sheet'!$C$42</f>
        <v>1817.9423322060413</v>
      </c>
      <c r="AN327" s="25">
        <f>'Config sheet'!$C$46</f>
        <v>1729.0285476519553</v>
      </c>
      <c r="AO327" s="25">
        <f t="shared" si="353"/>
        <v>1.561236812123604</v>
      </c>
      <c r="AP327" s="25">
        <f>'Config sheet'!$C$50/100*GERC_A_PARA!AM327</f>
        <v>351.771841281869</v>
      </c>
      <c r="AQ327" s="25">
        <f t="shared" si="354"/>
        <v>351.771841281869</v>
      </c>
      <c r="AR327" s="25">
        <f t="shared" si="355"/>
        <v>468.60432232364212</v>
      </c>
      <c r="AS327" s="27">
        <f t="shared" si="356"/>
        <v>2169.7141734879106</v>
      </c>
      <c r="AT327" s="25">
        <f t="shared" si="357"/>
        <v>1628.7607977633529</v>
      </c>
      <c r="AU327" s="25">
        <f>'Config sheet'!$C$51/100*GERC_A_PARA!AN327</f>
        <v>266.0974934836359</v>
      </c>
      <c r="AV327" s="25">
        <f t="shared" si="358"/>
        <v>266.0974934836359</v>
      </c>
      <c r="AW327" s="25">
        <f t="shared" si="359"/>
        <v>354.47531886443227</v>
      </c>
      <c r="AX327" s="27">
        <f t="shared" si="360"/>
        <v>1995.1260411355911</v>
      </c>
      <c r="AY327" s="25">
        <f t="shared" si="361"/>
        <v>1497.7009977192517</v>
      </c>
      <c r="AZ327" s="31">
        <f t="shared" si="398"/>
        <v>93.57336704404706</v>
      </c>
      <c r="BA327" s="31">
        <f t="shared" si="399"/>
        <v>94.888584951311842</v>
      </c>
      <c r="BB327" s="31">
        <f t="shared" si="400"/>
        <v>70.243644908795318</v>
      </c>
      <c r="BC327" s="31">
        <f t="shared" si="401"/>
        <v>71.230952543157855</v>
      </c>
      <c r="BD327" s="25">
        <f t="shared" si="362"/>
        <v>94.230975997679451</v>
      </c>
      <c r="BE327">
        <f>'Config sheet'!$D$59</f>
        <v>82.44</v>
      </c>
      <c r="BF327" s="30">
        <f t="shared" si="402"/>
        <v>82.484137361828019</v>
      </c>
      <c r="BG327" s="19">
        <f>Coeff_Summary!$B$10+Coeff_Summary!$D$10*(C327)+Coeff_Summary!$E$10*AI327*100+Coeff_Summary!$F$10*(C327)^2+Coeff_Summary!$G$10*(C327)*AI327*100+Coeff_Summary!$H$10*(AI327*100)^2</f>
        <v>0.9627705285368332</v>
      </c>
      <c r="BH327" s="19">
        <f>Coeff_Summary!$B$8+Coeff_Summary!$D$8*(D327)+Coeff_Summary!$E$8*AJ327*100+Coeff_Summary!$F$8*(D327)^2+Coeff_Summary!$G$8*(D327)*AJ327*100+Coeff_Summary!$H$8*(AJ327*100)^2</f>
        <v>0.97420476332691563</v>
      </c>
      <c r="BI327" s="30">
        <f t="shared" si="403"/>
        <v>0.96848764593187442</v>
      </c>
      <c r="BJ327" s="30">
        <f>BG327*8314.4*(GERC_A_PARA!C327+273)/('Config sheet'!$C$28*AI327*10^5)</f>
        <v>6.4548773509112645E-2</v>
      </c>
      <c r="BK327">
        <f>BH327*(8314.4/'Config sheet'!$C$28)*(BT327/(AJ327*10^5))</f>
        <v>4.9030942056544236E-2</v>
      </c>
      <c r="BL327" s="30">
        <f t="shared" si="404"/>
        <v>3342.3452784436686</v>
      </c>
      <c r="BM327" s="30">
        <f t="shared" si="363"/>
        <v>51780.151608485859</v>
      </c>
      <c r="BN327" s="30">
        <f t="shared" si="364"/>
        <v>2509.0313870085515</v>
      </c>
      <c r="BO327" s="30">
        <f t="shared" si="365"/>
        <v>51172.408315447967</v>
      </c>
      <c r="BP327" s="19">
        <f>(Coeff_Summary!$B$4+Coeff_Summary!$D$4*(C327)+Coeff_Summary!$E$4*AI327*100+Coeff_Summary!$F$4*(C327)^2+Coeff_Summary!$G$4*(C327)*AI327*100+Coeff_Summary!$H$4*(AI327*100)^2+Coeff_Summary!$B$2+Coeff_Summary!$D$2*(D327)+Coeff_Summary!$E$2*AJ327*100+Coeff_Summary!$F$2*(D327)^2+Coeff_Summary!$G$2*(D327)*AJ327*100+Coeff_Summary!$H$2*(AJ327*100)^2)/2</f>
        <v>1.3575547453392407</v>
      </c>
      <c r="BQ327" s="30">
        <f t="shared" si="405"/>
        <v>3.7967745164484401</v>
      </c>
      <c r="BR327" s="30">
        <f>BI327*(8314.4/'Config sheet'!$C$28)*(273+C327)*BQ327*((AK327^(1/BQ327))-1)</f>
        <v>70315.70502287829</v>
      </c>
      <c r="BS327" s="30">
        <f t="shared" si="366"/>
        <v>338.59347260088862</v>
      </c>
      <c r="BT327" s="30">
        <f t="shared" si="367"/>
        <v>353.48</v>
      </c>
      <c r="BU327" s="52">
        <f t="shared" si="368"/>
        <v>71.671689059730951</v>
      </c>
      <c r="BV327" s="30">
        <f t="shared" si="369"/>
        <v>1411.1250877703399</v>
      </c>
      <c r="BW327" s="65">
        <f>Coeff_Summary!$B$8+Coeff_Summary!$D$8*(BS327-273)+Coeff_Summary!$E$8*AJ327*100+Coeff_Summary!$F$8*(BS327-273)^2+Coeff_Summary!$G$8*(BS327-273)*AJ327*100+Coeff_Summary!$H$8*(AJ327*100)^2</f>
        <v>0.96756390402193848</v>
      </c>
      <c r="BX327" s="30">
        <f>BW327*(8314.4/'Config sheet'!$C$28)*(BS327/(AI327*10^5))</f>
        <v>7.2989092117043505E-2</v>
      </c>
      <c r="BY327" s="30">
        <f t="shared" si="370"/>
        <v>1.1307587758695259</v>
      </c>
      <c r="BZ327" s="30">
        <f t="shared" si="371"/>
        <v>1.0118763863778213</v>
      </c>
      <c r="CA327" s="30">
        <f>('Config sheet'!$C$132*(AJ327-AI327) - 'Config sheet'!$C$133*GERC_A_PARA!AJ327)*10^5</f>
        <v>95275.543745423987</v>
      </c>
      <c r="CB327" s="30">
        <f>('Config sheet'!$C$132*(AJ327-AI327) + 'Config sheet'!$C$133*AI327)*10^5</f>
        <v>119754.96699996213</v>
      </c>
      <c r="CC327" s="30">
        <f>'Config sheet'!$C$148</f>
        <v>386976</v>
      </c>
      <c r="CD327" s="30">
        <f t="shared" si="406"/>
        <v>14.886527399111401</v>
      </c>
      <c r="CE327" s="30"/>
      <c r="CF327" s="30"/>
      <c r="CG327" s="30"/>
      <c r="CH327" s="30"/>
      <c r="CI327" s="30"/>
      <c r="CJ327" s="30"/>
      <c r="CK327" s="30"/>
      <c r="CL327" s="30"/>
      <c r="CM327" s="46">
        <f>P327+'Config sheet'!$O$9-'Config sheet'!$C$139</f>
        <v>34.678899999999999</v>
      </c>
      <c r="CN327" s="46">
        <f>Q327+'Config sheet'!$O$9+'Config sheet'!C$140</f>
        <v>62.5989</v>
      </c>
      <c r="CO327" s="27">
        <f t="shared" si="372"/>
        <v>1.8051005078015741</v>
      </c>
      <c r="CP327" s="46">
        <f>'Config sheet'!$N$47</f>
        <v>1852.7346826837274</v>
      </c>
      <c r="CQ327" s="27">
        <f>'Config sheet'!$N$42</f>
        <v>970.82423361890676</v>
      </c>
      <c r="CR327" s="27">
        <f>'Config sheet'!$N$46</f>
        <v>881.91044906482068</v>
      </c>
      <c r="CS327" s="27">
        <f t="shared" si="373"/>
        <v>1.3838634826958864</v>
      </c>
      <c r="CT327" s="27">
        <f>'Config sheet'!$N$50/100*GERC_A_PARA!CQ327</f>
        <v>274.64617569078871</v>
      </c>
      <c r="CU327" s="27">
        <f t="shared" si="374"/>
        <v>274.64617569078871</v>
      </c>
      <c r="CV327" s="27">
        <f t="shared" si="375"/>
        <v>420.84794630561851</v>
      </c>
      <c r="CW327" s="27">
        <f t="shared" si="376"/>
        <v>1245.4704093096955</v>
      </c>
      <c r="CX327" s="27">
        <f t="shared" si="377"/>
        <v>812.79637421479413</v>
      </c>
      <c r="CY327" s="27">
        <f>'Config sheet'!$N$51/100*GERC_A_PARA!CR327</f>
        <v>198.78261521921058</v>
      </c>
      <c r="CZ327" s="27">
        <f t="shared" si="378"/>
        <v>198.78261521921058</v>
      </c>
      <c r="DA327" s="27">
        <f t="shared" si="379"/>
        <v>304.60011018121935</v>
      </c>
      <c r="DB327" s="27">
        <f t="shared" si="380"/>
        <v>1080.6930642840312</v>
      </c>
      <c r="DC327" s="27">
        <f t="shared" si="381"/>
        <v>705.26236329932703</v>
      </c>
      <c r="DD327" s="50">
        <f t="shared" si="382"/>
        <v>84.940448996638793</v>
      </c>
      <c r="DE327" s="50">
        <f t="shared" si="383"/>
        <v>88.001333346915459</v>
      </c>
      <c r="DF327" s="50">
        <f t="shared" si="384"/>
        <v>55.432299677765783</v>
      </c>
      <c r="DG327" s="50">
        <f t="shared" si="385"/>
        <v>57.429838666407512</v>
      </c>
      <c r="DH327" s="27">
        <f t="shared" si="386"/>
        <v>86.470891171777126</v>
      </c>
      <c r="DI327">
        <f>'Config sheet'!$N$59</f>
        <v>71.978923438716066</v>
      </c>
      <c r="DJ327" s="21">
        <f t="shared" si="407"/>
        <v>71.450980171931889</v>
      </c>
      <c r="DK327" s="19">
        <f>Coeff_Summary!$B$11+Coeff_Summary!$D$11*(F327)+Coeff_Summary!$E$11*CM327*100+Coeff_Summary!$F$11*(F327)^2+Coeff_Summary!$G$11*(F327)*CM327*100+Coeff_Summary!$H$11*(CM327*100)^2</f>
        <v>0.94373427797715037</v>
      </c>
      <c r="DL327" s="19">
        <f>Coeff_Summary!$B$9+Coeff_Summary!$D$9*(G327)+Coeff_Summary!$E$9*CN327*100+Coeff_Summary!$F$9*(G327)^2+Coeff_Summary!$G$9*(G327)*CN327*100+Coeff_Summary!$H$9*(CN327*100)^2</f>
        <v>0.95880473770406938</v>
      </c>
      <c r="DM327" s="30">
        <f t="shared" si="408"/>
        <v>0.95126950784060993</v>
      </c>
      <c r="DN327">
        <f>DK327*8314.4*(GERC_A_PARA!F327+273)/('Config sheet'!$N$28*GERC_A_PARA!CM327*10^5)</f>
        <v>4.1284601222768828E-2</v>
      </c>
      <c r="DO327">
        <f>DL327*(8314.4/'Config sheet'!$N$28)*((GERC_A_PARA!G327+273)/(GERC_A_PARA!CN327*10^5))</f>
        <v>2.7372652220251946E-2</v>
      </c>
      <c r="DP327" s="30">
        <f t="shared" si="409"/>
        <v>1602.0761911652162</v>
      </c>
      <c r="DQ327" s="30">
        <f t="shared" si="387"/>
        <v>38805.659827511103</v>
      </c>
      <c r="DR327" s="30">
        <f t="shared" si="388"/>
        <v>1045.5179903604942</v>
      </c>
      <c r="DS327" s="30">
        <f t="shared" si="389"/>
        <v>38195.71380762865</v>
      </c>
      <c r="DT327" s="19">
        <f>(Coeff_Summary!$B$5+Coeff_Summary!$D$5*(F327)+Coeff_Summary!$E$5*CM327*100+Coeff_Summary!$F$5*(F327)^2+Coeff_Summary!$G$5*(F327)*CM327*100+Coeff_Summary!$H$5*(CM327*100)^2+Coeff_Summary!$B$3+Coeff_Summary!$D$3*(G327)+Coeff_Summary!$E$3*CN327*100+Coeff_Summary!$F$3*(G327)^2+Coeff_Summary!$G$3*(G327)*CN327*100+Coeff_Summary!$H$3*(CN327*100)^2)/2</f>
        <v>1.4056227416892899</v>
      </c>
      <c r="DU327" s="30">
        <f t="shared" si="410"/>
        <v>3.4653450046595453</v>
      </c>
      <c r="DV327" s="30">
        <f>DM327*(8314.4/'Config sheet'!$N$28)*(273+F327)*DU327*((CO327^(1/DU327))-1)</f>
        <v>92928.233356813231</v>
      </c>
      <c r="DW327" s="30">
        <f t="shared" si="390"/>
        <v>354.32320682155517</v>
      </c>
      <c r="DX327" s="30">
        <f t="shared" si="391"/>
        <v>351.99</v>
      </c>
      <c r="DY327" s="30">
        <f t="shared" si="392"/>
        <v>104.38655164796988</v>
      </c>
      <c r="DZ327" s="30">
        <f t="shared" si="393"/>
        <v>959.61206876568133</v>
      </c>
      <c r="EA327" s="65">
        <f>Coeff_Summary!$B$9+Coeff_Summary!$D$9*(DW327-273)+Coeff_Summary!$E$9*CN327*100+Coeff_Summary!$F$9*(DW327-273)^2+Coeff_Summary!$G$9*(DW327-273)*CN327*100+Coeff_Summary!$H$9*(CN327*100)^2</f>
        <v>0.96038705124696222</v>
      </c>
      <c r="EB327" s="30">
        <f>EA327*(8314.4/'Config sheet'!$C$28)*(DW327/(CM327*10^5))</f>
        <v>4.9819993327686884E-2</v>
      </c>
      <c r="EC327" s="30">
        <f t="shared" si="394"/>
        <v>1.2067451750075451</v>
      </c>
      <c r="ED327" s="30">
        <f t="shared" si="395"/>
        <v>1.0159689650769306</v>
      </c>
      <c r="EE327" s="30">
        <f>('Config sheet'!$N$132*(CN327-CM327) - 'Config sheet'!$N$133*GERC_A_PARA!CN327)*10^5</f>
        <v>101461.12779268055</v>
      </c>
      <c r="EF327" s="30">
        <f>('Config sheet'!$N$132*(CN327-CM327) + 'Config sheet'!$N$133*CM327)*10^5</f>
        <v>142203.54135607064</v>
      </c>
      <c r="EG327" s="30">
        <f>'Config sheet'!$N$148</f>
        <v>386976</v>
      </c>
      <c r="EH327" s="30">
        <f t="shared" si="396"/>
        <v>2370.7371565360213</v>
      </c>
      <c r="EI327" s="30">
        <f>'Config sheet'!$E$127+'Config sheet'!$P$127</f>
        <v>3308.2</v>
      </c>
      <c r="EJ327" s="30"/>
      <c r="EK327" s="63">
        <f t="shared" si="397"/>
        <v>51780.151608485859</v>
      </c>
      <c r="EL327" s="63">
        <f t="shared" si="348"/>
        <v>51172.408315447967</v>
      </c>
      <c r="EM327" s="63">
        <f t="shared" si="349"/>
        <v>38805.659827511103</v>
      </c>
      <c r="EN327" s="63">
        <f t="shared" si="350"/>
        <v>38195.71380762865</v>
      </c>
      <c r="EO327" s="30">
        <f>BL327*(('Config sheet'!$D$8+273)/(C327+273))*(GERC_A_PARA!AI327/'Config sheet'!$D$7)*(1/GERC_A_PARA!BG327)*24*10^-3</f>
        <v>1797.1211624557245</v>
      </c>
      <c r="EP327" s="30">
        <f>BN327*(('Config sheet'!$D$8+273)/(D327+273))*(GERC_A_PARA!AJ327/'Config sheet'!$D$7)*(1/GERC_A_PARA!BH327)*24*10^-3</f>
        <v>1776.0283633940867</v>
      </c>
      <c r="EQ327" s="30">
        <f t="shared" si="411"/>
        <v>1786.5747629249056</v>
      </c>
      <c r="ER327" s="30">
        <f>DP327*(('Config sheet'!$D$8+273)/(F327+273))*(CM327/'Config sheet'!$D$7)*(1/DK327)*24*10^-3</f>
        <v>1346.8186232125524</v>
      </c>
      <c r="ES327" s="30">
        <f>DR327*(('Config sheet'!$D$8+273)/(G327+273))*(CN327/'Config sheet'!$D$7)*(1/DL327)*24*10^-3</f>
        <v>1325.6493746445983</v>
      </c>
      <c r="ET327" s="30">
        <f t="shared" si="412"/>
        <v>1336.2339989285754</v>
      </c>
      <c r="EU327">
        <f t="shared" si="413"/>
        <v>1.0118763863778213</v>
      </c>
      <c r="EV327">
        <f t="shared" si="414"/>
        <v>1.0159689650769304</v>
      </c>
      <c r="EW327" s="30">
        <f t="shared" si="415"/>
        <v>0.78984944658017264</v>
      </c>
      <c r="EX327" s="30">
        <f>'Config sheet'!$C$123/('Config sheet'!$F$17*10^-3)</f>
        <v>1.2841244171864261</v>
      </c>
      <c r="EY327" s="30">
        <f t="shared" si="416"/>
        <v>0.71814672395338053</v>
      </c>
      <c r="EZ327" s="30">
        <f>'Config sheet'!$N$123/('Config sheet'!$Q$17*10^-3)</f>
        <v>1.4616189626248377</v>
      </c>
      <c r="FA327" s="1" t="s">
        <v>734</v>
      </c>
      <c r="FB327" s="30">
        <f t="shared" si="417"/>
        <v>-2.3332068215551658</v>
      </c>
      <c r="FC327" s="30"/>
    </row>
    <row r="328" spans="1:159" x14ac:dyDescent="0.25">
      <c r="A328" s="1">
        <v>43495</v>
      </c>
      <c r="B328" s="29">
        <v>0.70972222222222225</v>
      </c>
      <c r="C328">
        <v>27.37</v>
      </c>
      <c r="D328">
        <v>79.97</v>
      </c>
      <c r="E328">
        <v>25.88</v>
      </c>
      <c r="F328">
        <v>25.83</v>
      </c>
      <c r="G328">
        <v>78.7</v>
      </c>
      <c r="H328">
        <v>66.959999999999994</v>
      </c>
      <c r="I328">
        <v>72.260000000000005</v>
      </c>
      <c r="J328">
        <v>72.45</v>
      </c>
      <c r="K328">
        <v>72.73</v>
      </c>
      <c r="L328">
        <v>70.400000000000006</v>
      </c>
      <c r="M328">
        <v>21.77</v>
      </c>
      <c r="N328">
        <v>34.17</v>
      </c>
      <c r="O328">
        <v>33.72</v>
      </c>
      <c r="P328">
        <v>33.69</v>
      </c>
      <c r="Q328">
        <v>60.75</v>
      </c>
      <c r="R328">
        <v>3.71</v>
      </c>
      <c r="S328">
        <v>50.96</v>
      </c>
      <c r="T328">
        <v>75.14</v>
      </c>
      <c r="U328">
        <v>72.11</v>
      </c>
      <c r="V328">
        <v>72.11</v>
      </c>
      <c r="W328">
        <v>2.96</v>
      </c>
      <c r="X328">
        <v>2.42</v>
      </c>
      <c r="Y328">
        <v>3.37</v>
      </c>
      <c r="Z328">
        <v>3.49</v>
      </c>
      <c r="AA328">
        <v>4.72</v>
      </c>
      <c r="AB328">
        <v>3.97</v>
      </c>
      <c r="AC328">
        <v>3.7</v>
      </c>
      <c r="AD328">
        <v>1.86</v>
      </c>
      <c r="AE328">
        <v>1.4</v>
      </c>
      <c r="AF328">
        <v>2.38</v>
      </c>
      <c r="AH328" s="4" t="str">
        <f t="shared" si="351"/>
        <v>ON</v>
      </c>
      <c r="AI328" s="31">
        <f>M328+'Config sheet'!$D$9-'Config sheet'!$C$139</f>
        <v>22.728899999999999</v>
      </c>
      <c r="AJ328" s="31">
        <f>N328+'Config sheet'!$D$9+'Config sheet'!$C$140</f>
        <v>35.5289</v>
      </c>
      <c r="AK328" s="25">
        <f t="shared" si="352"/>
        <v>1.563159677767072</v>
      </c>
      <c r="AL328" s="46">
        <f>'Config sheet'!$C$47</f>
        <v>3546.9708798579968</v>
      </c>
      <c r="AM328" s="4">
        <f>'Config sheet'!$C$42</f>
        <v>1817.9423322060413</v>
      </c>
      <c r="AN328" s="25">
        <f>'Config sheet'!$C$46</f>
        <v>1729.0285476519553</v>
      </c>
      <c r="AO328" s="25">
        <f t="shared" si="353"/>
        <v>1.5655265565762648</v>
      </c>
      <c r="AP328" s="25">
        <f>'Config sheet'!$C$50/100*GERC_A_PARA!AM328</f>
        <v>351.771841281869</v>
      </c>
      <c r="AQ328" s="25">
        <f t="shared" si="354"/>
        <v>351.771841281869</v>
      </c>
      <c r="AR328" s="25">
        <f t="shared" si="355"/>
        <v>467.93246274808928</v>
      </c>
      <c r="AS328" s="27">
        <f t="shared" si="356"/>
        <v>2169.7141734879106</v>
      </c>
      <c r="AT328" s="25">
        <f t="shared" si="357"/>
        <v>1631.0993799848895</v>
      </c>
      <c r="AU328" s="25">
        <f>'Config sheet'!$C$51/100*GERC_A_PARA!AN328</f>
        <v>266.0974934836359</v>
      </c>
      <c r="AV328" s="25">
        <f t="shared" si="358"/>
        <v>266.0974934836359</v>
      </c>
      <c r="AW328" s="25">
        <f t="shared" si="359"/>
        <v>353.9670912917644</v>
      </c>
      <c r="AX328" s="27">
        <f t="shared" si="360"/>
        <v>1995.1260411355911</v>
      </c>
      <c r="AY328" s="25">
        <f t="shared" si="361"/>
        <v>1499.8514036789566</v>
      </c>
      <c r="AZ328" s="31">
        <f t="shared" si="398"/>
        <v>93.610324188597275</v>
      </c>
      <c r="BA328" s="31">
        <f t="shared" si="399"/>
        <v>94.917978773256422</v>
      </c>
      <c r="BB328" s="31">
        <f t="shared" si="400"/>
        <v>70.372283874955414</v>
      </c>
      <c r="BC328" s="31">
        <f t="shared" si="401"/>
        <v>71.355323303989152</v>
      </c>
      <c r="BD328" s="25">
        <f t="shared" si="362"/>
        <v>94.264151480926841</v>
      </c>
      <c r="BE328">
        <f>'Config sheet'!$D$59</f>
        <v>82.44</v>
      </c>
      <c r="BF328" s="30">
        <f t="shared" si="402"/>
        <v>82.56397753519957</v>
      </c>
      <c r="BG328" s="19">
        <f>Coeff_Summary!$B$10+Coeff_Summary!$D$10*(C328)+Coeff_Summary!$E$10*AI328*100+Coeff_Summary!$F$10*(C328)^2+Coeff_Summary!$G$10*(C328)*AI328*100+Coeff_Summary!$H$10*(AI328*100)^2</f>
        <v>0.96257112695844338</v>
      </c>
      <c r="BH328" s="19">
        <f>Coeff_Summary!$B$8+Coeff_Summary!$D$8*(D328)+Coeff_Summary!$E$8*AJ328*100+Coeff_Summary!$F$8*(D328)^2+Coeff_Summary!$G$8*(D328)*AJ328*100+Coeff_Summary!$H$8*(AJ328*100)^2</f>
        <v>0.97407701617238496</v>
      </c>
      <c r="BI328" s="30">
        <f t="shared" si="403"/>
        <v>0.96832407156541422</v>
      </c>
      <c r="BJ328" s="30">
        <f>BG328*8314.4*(GERC_A_PARA!C328+273)/('Config sheet'!$C$28*AI328*10^5)</f>
        <v>6.4585355114448795E-2</v>
      </c>
      <c r="BK328">
        <f>BH328*(8314.4/'Config sheet'!$C$28)*(BT328/(AJ328*10^5))</f>
        <v>4.9132901753172836E-2</v>
      </c>
      <c r="BL328" s="30">
        <f t="shared" si="404"/>
        <v>3343.5220031737058</v>
      </c>
      <c r="BM328" s="30">
        <f t="shared" si="363"/>
        <v>51769.042645175541</v>
      </c>
      <c r="BN328" s="30">
        <f t="shared" si="364"/>
        <v>2513.5184776783481</v>
      </c>
      <c r="BO328" s="30">
        <f t="shared" si="365"/>
        <v>51157.541850579459</v>
      </c>
      <c r="BP328" s="19">
        <f>(Coeff_Summary!$B$4+Coeff_Summary!$D$4*(C328)+Coeff_Summary!$E$4*AI328*100+Coeff_Summary!$F$4*(C328)^2+Coeff_Summary!$G$4*(C328)*AI328*100+Coeff_Summary!$H$4*(AI328*100)^2+Coeff_Summary!$B$2+Coeff_Summary!$D$2*(D328)+Coeff_Summary!$E$2*AJ328*100+Coeff_Summary!$F$2*(D328)^2+Coeff_Summary!$G$2*(D328)*AJ328*100+Coeff_Summary!$H$2*(AJ328*100)^2)/2</f>
        <v>1.3579357751425551</v>
      </c>
      <c r="BQ328" s="30">
        <f t="shared" si="405"/>
        <v>3.7937972939467417</v>
      </c>
      <c r="BR328" s="30">
        <f>BI328*(8314.4/'Config sheet'!$C$28)*(273+C328)*BQ328*((AK328^(1/BQ328))-1)</f>
        <v>70007.507922681267</v>
      </c>
      <c r="BS328" s="30">
        <f t="shared" si="366"/>
        <v>337.90415845256393</v>
      </c>
      <c r="BT328" s="30">
        <f t="shared" si="367"/>
        <v>352.97</v>
      </c>
      <c r="BU328" s="52">
        <f t="shared" si="368"/>
        <v>71.357715689285044</v>
      </c>
      <c r="BV328" s="30">
        <f t="shared" si="369"/>
        <v>1410.8190404278712</v>
      </c>
      <c r="BW328" s="65">
        <f>Coeff_Summary!$B$8+Coeff_Summary!$D$8*(BS328-273)+Coeff_Summary!$E$8*AJ328*100+Coeff_Summary!$F$8*(BS328-273)^2+Coeff_Summary!$G$8*(BS328-273)*AJ328*100+Coeff_Summary!$H$8*(AJ328*100)^2</f>
        <v>0.96733125362441352</v>
      </c>
      <c r="BX328" s="30">
        <f>BW328*(8314.4/'Config sheet'!$C$28)*(BS328/(AI328*10^5))</f>
        <v>7.3015224169895643E-2</v>
      </c>
      <c r="BY328" s="30">
        <f t="shared" si="370"/>
        <v>1.1305229187098014</v>
      </c>
      <c r="BZ328" s="30">
        <f t="shared" si="371"/>
        <v>1.011953287286206</v>
      </c>
      <c r="CA328" s="30">
        <f>('Config sheet'!$C$132*(AJ328-AI328) - 'Config sheet'!$C$133*GERC_A_PARA!AJ328)*10^5</f>
        <v>94730.556099741545</v>
      </c>
      <c r="CB328" s="30">
        <f>('Config sheet'!$C$132*(AJ328-AI328) + 'Config sheet'!$C$133*AI328)*10^5</f>
        <v>119130.4025281483</v>
      </c>
      <c r="CC328" s="30">
        <f>'Config sheet'!$C$148</f>
        <v>386976</v>
      </c>
      <c r="CD328" s="30">
        <f t="shared" si="406"/>
        <v>15.065841547436094</v>
      </c>
      <c r="CE328" s="30"/>
      <c r="CF328" s="30"/>
      <c r="CG328" s="30"/>
      <c r="CH328" s="30"/>
      <c r="CI328" s="30"/>
      <c r="CJ328" s="30"/>
      <c r="CK328" s="30"/>
      <c r="CL328" s="30"/>
      <c r="CM328" s="46">
        <f>P328+'Config sheet'!$O$9-'Config sheet'!$C$139</f>
        <v>34.648899999999998</v>
      </c>
      <c r="CN328" s="46">
        <f>Q328+'Config sheet'!$O$9+'Config sheet'!C$140</f>
        <v>62.108899999999998</v>
      </c>
      <c r="CO328" s="27">
        <f t="shared" si="372"/>
        <v>1.7925215519107389</v>
      </c>
      <c r="CP328" s="46">
        <f>'Config sheet'!$N$47</f>
        <v>1852.7346826837274</v>
      </c>
      <c r="CQ328" s="27">
        <f>'Config sheet'!$N$42</f>
        <v>970.82423361890676</v>
      </c>
      <c r="CR328" s="27">
        <f>'Config sheet'!$N$46</f>
        <v>881.91044906482068</v>
      </c>
      <c r="CS328" s="27">
        <f t="shared" si="373"/>
        <v>1.3872024957806643</v>
      </c>
      <c r="CT328" s="27">
        <f>'Config sheet'!$N$50/100*GERC_A_PARA!CQ328</f>
        <v>274.64617569078871</v>
      </c>
      <c r="CU328" s="27">
        <f t="shared" si="374"/>
        <v>274.64617569078871</v>
      </c>
      <c r="CV328" s="27">
        <f t="shared" si="375"/>
        <v>418.30183386824609</v>
      </c>
      <c r="CW328" s="27">
        <f t="shared" si="376"/>
        <v>1245.4704093096955</v>
      </c>
      <c r="CX328" s="27">
        <f t="shared" si="377"/>
        <v>817.74368926312218</v>
      </c>
      <c r="CY328" s="27">
        <f>'Config sheet'!$N$51/100*GERC_A_PARA!CR328</f>
        <v>198.78261521921058</v>
      </c>
      <c r="CZ328" s="27">
        <f t="shared" si="378"/>
        <v>198.78261521921058</v>
      </c>
      <c r="DA328" s="27">
        <f t="shared" si="379"/>
        <v>302.7572922804419</v>
      </c>
      <c r="DB328" s="27">
        <f t="shared" si="380"/>
        <v>1080.6930642840312</v>
      </c>
      <c r="DC328" s="27">
        <f t="shared" si="381"/>
        <v>709.55514217194548</v>
      </c>
      <c r="DD328" s="50">
        <f t="shared" si="382"/>
        <v>85.202711963425415</v>
      </c>
      <c r="DE328" s="50">
        <f t="shared" si="383"/>
        <v>88.210290832647885</v>
      </c>
      <c r="DF328" s="50">
        <f t="shared" si="384"/>
        <v>55.941899137380233</v>
      </c>
      <c r="DG328" s="50">
        <f t="shared" si="385"/>
        <v>57.916597710613253</v>
      </c>
      <c r="DH328" s="27">
        <f t="shared" si="386"/>
        <v>86.70650139803665</v>
      </c>
      <c r="DI328">
        <f>'Config sheet'!$N$59</f>
        <v>71.978923438716066</v>
      </c>
      <c r="DJ328" s="21">
        <f t="shared" si="407"/>
        <v>71.817874911016702</v>
      </c>
      <c r="DK328" s="19">
        <f>Coeff_Summary!$B$11+Coeff_Summary!$D$11*(F328)+Coeff_Summary!$E$11*CM328*100+Coeff_Summary!$F$11*(F328)^2+Coeff_Summary!$G$11*(F328)*CM328*100+Coeff_Summary!$H$11*(CM328*100)^2</f>
        <v>0.94380257378277788</v>
      </c>
      <c r="DL328" s="19">
        <f>Coeff_Summary!$B$9+Coeff_Summary!$D$9*(G328)+Coeff_Summary!$E$9*CN328*100+Coeff_Summary!$F$9*(G328)^2+Coeff_Summary!$G$9*(G328)*CN328*100+Coeff_Summary!$H$9*(CN328*100)^2</f>
        <v>0.95883900152773582</v>
      </c>
      <c r="DM328" s="30">
        <f t="shared" si="408"/>
        <v>0.95132078765525685</v>
      </c>
      <c r="DN328">
        <f>DK328*8314.4*(GERC_A_PARA!F328+273)/('Config sheet'!$N$28*GERC_A_PARA!CM328*10^5)</f>
        <v>4.1327485785658341E-2</v>
      </c>
      <c r="DO328">
        <f>DL328*(8314.4/'Config sheet'!$N$28)*((GERC_A_PARA!G328+273)/(GERC_A_PARA!CN328*10^5))</f>
        <v>2.7566860359947133E-2</v>
      </c>
      <c r="DP328" s="30">
        <f t="shared" si="409"/>
        <v>1606.4414235430761</v>
      </c>
      <c r="DQ328" s="30">
        <f t="shared" si="387"/>
        <v>38871.017508172517</v>
      </c>
      <c r="DR328" s="30">
        <f t="shared" si="388"/>
        <v>1054.7479301425669</v>
      </c>
      <c r="DS328" s="30">
        <f t="shared" si="389"/>
        <v>38261.445676818803</v>
      </c>
      <c r="DT328" s="19">
        <f>(Coeff_Summary!$B$5+Coeff_Summary!$D$5*(F328)+Coeff_Summary!$E$5*CM328*100+Coeff_Summary!$F$5*(F328)^2+Coeff_Summary!$G$5*(F328)*CM328*100+Coeff_Summary!$H$5*(CM328*100)^2+Coeff_Summary!$B$3+Coeff_Summary!$D$3*(G328)+Coeff_Summary!$E$3*CN328*100+Coeff_Summary!$F$3*(G328)^2+Coeff_Summary!$G$3*(G328)*CN328*100+Coeff_Summary!$H$3*(CN328*100)^2)/2</f>
        <v>1.4053136905018564</v>
      </c>
      <c r="DU328" s="30">
        <f t="shared" si="410"/>
        <v>3.4672248271747432</v>
      </c>
      <c r="DV328" s="30">
        <f>DM328*(8314.4/'Config sheet'!$N$28)*(273+F328)*DU328*((CO328^(1/DU328))-1)</f>
        <v>91742.584573715663</v>
      </c>
      <c r="DW328" s="30">
        <f t="shared" si="390"/>
        <v>353.61212767605508</v>
      </c>
      <c r="DX328" s="30">
        <f t="shared" si="391"/>
        <v>351.7</v>
      </c>
      <c r="DY328" s="30">
        <f t="shared" si="392"/>
        <v>103.61665911869694</v>
      </c>
      <c r="DZ328" s="30">
        <f t="shared" si="393"/>
        <v>956.01519247894305</v>
      </c>
      <c r="EA328" s="65">
        <f>Coeff_Summary!$B$9+Coeff_Summary!$D$9*(DW328-273)+Coeff_Summary!$E$9*CN328*100+Coeff_Summary!$F$9*(DW328-273)^2+Coeff_Summary!$G$9*(DW328-273)*CN328*100+Coeff_Summary!$H$9*(CN328*100)^2</f>
        <v>0.96013502014527652</v>
      </c>
      <c r="EB328" s="30">
        <f>EA328*(8314.4/'Config sheet'!$C$28)*(DW328/(CM328*10^5))</f>
        <v>4.9750001129260528E-2</v>
      </c>
      <c r="EC328" s="30">
        <f t="shared" si="394"/>
        <v>1.2037993645992617</v>
      </c>
      <c r="ED328" s="30">
        <f t="shared" si="395"/>
        <v>1.0159317511550023</v>
      </c>
      <c r="EE328" s="30">
        <f>('Config sheet'!$N$132*(CN328-CM328) - 'Config sheet'!$N$133*GERC_A_PARA!CN328)*10^5</f>
        <v>99562.756139546153</v>
      </c>
      <c r="EF328" s="30">
        <f>('Config sheet'!$N$132*(CN328-CM328) + 'Config sheet'!$N$133*CM328)*10^5</f>
        <v>140087.38049457662</v>
      </c>
      <c r="EG328" s="30">
        <f>'Config sheet'!$N$148</f>
        <v>386976</v>
      </c>
      <c r="EH328" s="30">
        <f t="shared" si="396"/>
        <v>2366.8342329068141</v>
      </c>
      <c r="EI328" s="30">
        <f>'Config sheet'!$E$127+'Config sheet'!$P$127</f>
        <v>3308.2</v>
      </c>
      <c r="EJ328" s="30"/>
      <c r="EK328" s="63">
        <f t="shared" si="397"/>
        <v>51769.042645175541</v>
      </c>
      <c r="EL328" s="63">
        <f t="shared" si="348"/>
        <v>51157.541850579459</v>
      </c>
      <c r="EM328" s="63">
        <f t="shared" si="349"/>
        <v>38871.017508172517</v>
      </c>
      <c r="EN328" s="63">
        <f t="shared" si="350"/>
        <v>38261.445676818803</v>
      </c>
      <c r="EO328" s="30">
        <f>BL328*(('Config sheet'!$D$8+273)/(C328+273))*(GERC_A_PARA!AI328/'Config sheet'!$D$7)*(1/GERC_A_PARA!BG328)*24*10^-3</f>
        <v>1796.7356063606235</v>
      </c>
      <c r="EP328" s="30">
        <f>BN328*(('Config sheet'!$D$8+273)/(D328+273))*(GERC_A_PARA!AJ328/'Config sheet'!$D$7)*(1/GERC_A_PARA!BH328)*24*10^-3</f>
        <v>1775.5123966037977</v>
      </c>
      <c r="EQ328" s="30">
        <f t="shared" si="411"/>
        <v>1786.1240014822106</v>
      </c>
      <c r="ER328" s="30">
        <f>DP328*(('Config sheet'!$D$8+273)/(F328+273))*(CM328/'Config sheet'!$D$7)*(1/DK328)*24*10^-3</f>
        <v>1349.0869763825806</v>
      </c>
      <c r="ES328" s="30">
        <f>DR328*(('Config sheet'!$D$8+273)/(G328+273))*(CN328/'Config sheet'!$D$7)*(1/DL328)*24*10^-3</f>
        <v>1327.9307146851331</v>
      </c>
      <c r="ET328" s="30">
        <f t="shared" si="412"/>
        <v>1338.5088455338569</v>
      </c>
      <c r="EU328">
        <f t="shared" si="413"/>
        <v>1.0119532872862063</v>
      </c>
      <c r="EV328">
        <f t="shared" si="414"/>
        <v>1.0159317511550019</v>
      </c>
      <c r="EW328" s="30">
        <f t="shared" si="415"/>
        <v>0.78987743250586551</v>
      </c>
      <c r="EX328" s="30">
        <f>'Config sheet'!$C$123/('Config sheet'!$F$17*10^-3)</f>
        <v>1.2841244171864261</v>
      </c>
      <c r="EY328" s="30">
        <f t="shared" si="416"/>
        <v>0.71423897994311847</v>
      </c>
      <c r="EZ328" s="30">
        <f>'Config sheet'!$N$123/('Config sheet'!$Q$17*10^-3)</f>
        <v>1.4616189626248377</v>
      </c>
      <c r="FA328" s="1" t="s">
        <v>735</v>
      </c>
      <c r="FB328" s="30">
        <f t="shared" si="417"/>
        <v>-1.9121276760550927</v>
      </c>
      <c r="FC328" s="30"/>
    </row>
    <row r="329" spans="1:159" x14ac:dyDescent="0.25">
      <c r="A329" s="1">
        <v>43495</v>
      </c>
      <c r="B329" s="2">
        <v>0.75138888888888899</v>
      </c>
      <c r="C329">
        <v>26.63</v>
      </c>
      <c r="D329">
        <v>78.41</v>
      </c>
      <c r="E329">
        <v>25.13</v>
      </c>
      <c r="F329">
        <v>25.1</v>
      </c>
      <c r="G329">
        <v>76.19</v>
      </c>
      <c r="H329">
        <v>66.819999999999993</v>
      </c>
      <c r="I329">
        <v>72.11</v>
      </c>
      <c r="J329">
        <v>72.349999999999994</v>
      </c>
      <c r="K329">
        <v>72.510000000000005</v>
      </c>
      <c r="L329">
        <v>70.3</v>
      </c>
      <c r="M329">
        <v>22.2</v>
      </c>
      <c r="N329">
        <v>34.630000000000003</v>
      </c>
      <c r="O329">
        <v>34.15</v>
      </c>
      <c r="P329">
        <v>34.11</v>
      </c>
      <c r="Q329">
        <v>60.4</v>
      </c>
      <c r="R329">
        <v>3.71</v>
      </c>
      <c r="S329">
        <v>84.13</v>
      </c>
      <c r="T329">
        <v>74.989999999999995</v>
      </c>
      <c r="U329">
        <v>72.12</v>
      </c>
      <c r="V329">
        <v>72.12</v>
      </c>
      <c r="W329">
        <v>2.99</v>
      </c>
      <c r="X329">
        <v>2.4700000000000002</v>
      </c>
      <c r="Y329">
        <v>3.12</v>
      </c>
      <c r="Z329">
        <v>3.5</v>
      </c>
      <c r="AA329">
        <v>4.7300000000000004</v>
      </c>
      <c r="AB329">
        <v>3.6</v>
      </c>
      <c r="AC329">
        <v>3.54</v>
      </c>
      <c r="AD329">
        <v>1.55</v>
      </c>
      <c r="AE329">
        <v>1.53</v>
      </c>
      <c r="AF329">
        <v>2.15</v>
      </c>
      <c r="AH329" s="4" t="str">
        <f t="shared" si="351"/>
        <v>ON</v>
      </c>
      <c r="AI329" s="31">
        <f>M329+'Config sheet'!$D$9-'Config sheet'!$C$139</f>
        <v>23.158899999999999</v>
      </c>
      <c r="AJ329" s="31">
        <f>N329+'Config sheet'!$D$9+'Config sheet'!$C$140</f>
        <v>35.988900000000001</v>
      </c>
      <c r="AK329" s="25">
        <f t="shared" si="352"/>
        <v>1.5539986786937205</v>
      </c>
      <c r="AL329" s="46">
        <f>'Config sheet'!$C$47</f>
        <v>3546.9708798579968</v>
      </c>
      <c r="AM329" s="4">
        <f>'Config sheet'!$C$42</f>
        <v>1817.9423322060413</v>
      </c>
      <c r="AN329" s="25">
        <f>'Config sheet'!$C$46</f>
        <v>1729.0285476519553</v>
      </c>
      <c r="AO329" s="25">
        <f t="shared" si="353"/>
        <v>1.5664194796395494</v>
      </c>
      <c r="AP329" s="25">
        <f>'Config sheet'!$C$50/100*GERC_A_PARA!AM329</f>
        <v>351.771841281869</v>
      </c>
      <c r="AQ329" s="25">
        <f t="shared" si="354"/>
        <v>351.771841281869</v>
      </c>
      <c r="AR329" s="25">
        <f t="shared" si="355"/>
        <v>466.10407035878222</v>
      </c>
      <c r="AS329" s="27">
        <f t="shared" si="356"/>
        <v>2169.7141734879106</v>
      </c>
      <c r="AT329" s="25">
        <f t="shared" si="357"/>
        <v>1637.497714353161</v>
      </c>
      <c r="AU329" s="25">
        <f>'Config sheet'!$C$51/100*GERC_A_PARA!AN329</f>
        <v>266.0974934836359</v>
      </c>
      <c r="AV329" s="25">
        <f t="shared" si="358"/>
        <v>266.0974934836359</v>
      </c>
      <c r="AW329" s="25">
        <f t="shared" si="359"/>
        <v>352.58400551057673</v>
      </c>
      <c r="AX329" s="27">
        <f t="shared" si="360"/>
        <v>1995.1260411355911</v>
      </c>
      <c r="AY329" s="25">
        <f t="shared" si="361"/>
        <v>1505.7348899344342</v>
      </c>
      <c r="AZ329" s="31">
        <f t="shared" si="398"/>
        <v>93.710899017452704</v>
      </c>
      <c r="BA329" s="31">
        <f t="shared" si="399"/>
        <v>94.997970846439117</v>
      </c>
      <c r="BB329" s="31">
        <f t="shared" si="400"/>
        <v>70.724238623734891</v>
      </c>
      <c r="BC329" s="31">
        <f t="shared" si="401"/>
        <v>71.695600291518801</v>
      </c>
      <c r="BD329" s="25">
        <f t="shared" si="362"/>
        <v>94.354434931945917</v>
      </c>
      <c r="BE329">
        <f>'Config sheet'!$D$59</f>
        <v>82.44</v>
      </c>
      <c r="BF329" s="30">
        <f t="shared" si="402"/>
        <v>82.782177194786385</v>
      </c>
      <c r="BG329" s="19">
        <f>Coeff_Summary!$B$10+Coeff_Summary!$D$10*(C329)+Coeff_Summary!$E$10*AI329*100+Coeff_Summary!$F$10*(C329)^2+Coeff_Summary!$G$10*(C329)*AI329*100+Coeff_Summary!$H$10*(AI329*100)^2</f>
        <v>0.96152555360847503</v>
      </c>
      <c r="BH329" s="19">
        <f>Coeff_Summary!$B$8+Coeff_Summary!$D$8*(D329)+Coeff_Summary!$E$8*AJ329*100+Coeff_Summary!$F$8*(D329)^2+Coeff_Summary!$G$8*(D329)*AJ329*100+Coeff_Summary!$H$8*(AJ329*100)^2</f>
        <v>0.97314034537198102</v>
      </c>
      <c r="BI329" s="30">
        <f t="shared" si="403"/>
        <v>0.96733294949022808</v>
      </c>
      <c r="BJ329" s="30">
        <f>BG329*8314.4*(GERC_A_PARA!C329+273)/('Config sheet'!$C$28*AI329*10^5)</f>
        <v>6.3161332266618478E-2</v>
      </c>
      <c r="BK329">
        <f>BH329*(8314.4/'Config sheet'!$C$28)*(BT329/(AJ329*10^5))</f>
        <v>4.8244088586886225E-2</v>
      </c>
      <c r="BL329" s="30">
        <f t="shared" si="404"/>
        <v>3346.7243308906832</v>
      </c>
      <c r="BM329" s="30">
        <f t="shared" si="363"/>
        <v>52986.917957388738</v>
      </c>
      <c r="BN329" s="30">
        <f t="shared" si="364"/>
        <v>2525.7951067323579</v>
      </c>
      <c r="BO329" s="30">
        <f t="shared" si="365"/>
        <v>52354.499394956401</v>
      </c>
      <c r="BP329" s="19">
        <f>(Coeff_Summary!$B$4+Coeff_Summary!$D$4*(C329)+Coeff_Summary!$E$4*AI329*100+Coeff_Summary!$F$4*(C329)^2+Coeff_Summary!$G$4*(C329)*AI329*100+Coeff_Summary!$H$4*(AI329*100)^2+Coeff_Summary!$B$2+Coeff_Summary!$D$2*(D329)+Coeff_Summary!$E$2*AJ329*100+Coeff_Summary!$F$2*(D329)^2+Coeff_Summary!$G$2*(D329)*AJ329*100+Coeff_Summary!$H$2*(AJ329*100)^2)/2</f>
        <v>1.3603558466214138</v>
      </c>
      <c r="BQ329" s="30">
        <f t="shared" si="405"/>
        <v>3.775034759046354</v>
      </c>
      <c r="BR329" s="30">
        <f>BI329*(8314.4/'Config sheet'!$C$28)*(273+C329)*BQ329*((AK329^(1/BQ329))-1)</f>
        <v>68811.509284641361</v>
      </c>
      <c r="BS329" s="30">
        <f t="shared" si="366"/>
        <v>336.74428198826581</v>
      </c>
      <c r="BT329" s="30">
        <f t="shared" si="367"/>
        <v>351.40999999999997</v>
      </c>
      <c r="BU329" s="52">
        <f t="shared" si="368"/>
        <v>71.676867493753988</v>
      </c>
      <c r="BV329" s="30">
        <f t="shared" si="369"/>
        <v>1413.0197263848802</v>
      </c>
      <c r="BW329" s="65">
        <f>Coeff_Summary!$B$8+Coeff_Summary!$D$8*(BS329-273)+Coeff_Summary!$E$8*AJ329*100+Coeff_Summary!$F$8*(BS329-273)^2+Coeff_Summary!$G$8*(BS329-273)*AJ329*100+Coeff_Summary!$H$8*(AJ329*100)^2</f>
        <v>0.96639338206432235</v>
      </c>
      <c r="BX329" s="30">
        <f>BW329*(8314.4/'Config sheet'!$C$28)*(BS329/(AI329*10^5))</f>
        <v>7.1344308738181678E-2</v>
      </c>
      <c r="BY329" s="30">
        <f t="shared" si="370"/>
        <v>1.1295567426763733</v>
      </c>
      <c r="BZ329" s="30">
        <f t="shared" si="371"/>
        <v>1.0120795455928524</v>
      </c>
      <c r="CA329" s="30">
        <f>('Config sheet'!$C$132*(AJ329-AI329) - 'Config sheet'!$C$133*GERC_A_PARA!AJ329)*10^5</f>
        <v>94794.797107325896</v>
      </c>
      <c r="CB329" s="30">
        <f>('Config sheet'!$C$132*(AJ329-AI329) + 'Config sheet'!$C$133*AI329)*10^5</f>
        <v>119567.39814234812</v>
      </c>
      <c r="CC329" s="30">
        <f>'Config sheet'!$C$148</f>
        <v>386976</v>
      </c>
      <c r="CD329" s="30">
        <f t="shared" si="406"/>
        <v>14.665718011734157</v>
      </c>
      <c r="CE329" s="30"/>
      <c r="CF329" s="30"/>
      <c r="CG329" s="30"/>
      <c r="CH329" s="30"/>
      <c r="CI329" s="30"/>
      <c r="CJ329" s="30"/>
      <c r="CK329" s="30"/>
      <c r="CL329" s="30"/>
      <c r="CM329" s="46">
        <f>P329+'Config sheet'!$O$9-'Config sheet'!$C$139</f>
        <v>35.068899999999999</v>
      </c>
      <c r="CN329" s="46">
        <f>Q329+'Config sheet'!$O$9+'Config sheet'!C$140</f>
        <v>61.758899999999997</v>
      </c>
      <c r="CO329" s="27">
        <f t="shared" si="372"/>
        <v>1.7610732016116843</v>
      </c>
      <c r="CP329" s="46">
        <f>'Config sheet'!$N$47</f>
        <v>1852.7346826837274</v>
      </c>
      <c r="CQ329" s="27">
        <f>'Config sheet'!$N$42</f>
        <v>970.82423361890676</v>
      </c>
      <c r="CR329" s="27">
        <f>'Config sheet'!$N$46</f>
        <v>881.91044906482068</v>
      </c>
      <c r="CS329" s="27">
        <f t="shared" si="373"/>
        <v>1.3879645265003631</v>
      </c>
      <c r="CT329" s="27">
        <f>'Config sheet'!$N$50/100*GERC_A_PARA!CQ329</f>
        <v>274.64617569078871</v>
      </c>
      <c r="CU329" s="27">
        <f t="shared" si="374"/>
        <v>274.64617569078871</v>
      </c>
      <c r="CV329" s="27">
        <f t="shared" si="375"/>
        <v>412.90595132271767</v>
      </c>
      <c r="CW329" s="27">
        <f t="shared" si="376"/>
        <v>1245.4704093096955</v>
      </c>
      <c r="CX329" s="27">
        <f t="shared" si="377"/>
        <v>828.43001840290765</v>
      </c>
      <c r="CY329" s="27">
        <f>'Config sheet'!$N$51/100*GERC_A_PARA!CR329</f>
        <v>198.78261521921058</v>
      </c>
      <c r="CZ329" s="27">
        <f t="shared" si="378"/>
        <v>198.78261521921058</v>
      </c>
      <c r="DA329" s="27">
        <f t="shared" si="379"/>
        <v>298.85187600760281</v>
      </c>
      <c r="DB329" s="27">
        <f t="shared" si="380"/>
        <v>1080.6930642840312</v>
      </c>
      <c r="DC329" s="27">
        <f t="shared" si="381"/>
        <v>718.82765615356902</v>
      </c>
      <c r="DD329" s="50">
        <f t="shared" si="382"/>
        <v>85.758516233516033</v>
      </c>
      <c r="DE329" s="50">
        <f t="shared" si="383"/>
        <v>88.653126755159107</v>
      </c>
      <c r="DF329" s="50">
        <f t="shared" si="384"/>
        <v>57.042647220269593</v>
      </c>
      <c r="DG329" s="50">
        <f t="shared" si="385"/>
        <v>58.968009902344974</v>
      </c>
      <c r="DH329" s="27">
        <f t="shared" si="386"/>
        <v>87.20582149433757</v>
      </c>
      <c r="DI329">
        <f>'Config sheet'!$N$59</f>
        <v>71.978923438716066</v>
      </c>
      <c r="DJ329" s="21">
        <f t="shared" si="407"/>
        <v>72.605575027822425</v>
      </c>
      <c r="DK329" s="19">
        <f>Coeff_Summary!$B$11+Coeff_Summary!$D$11*(F329)+Coeff_Summary!$E$11*CM329*100+Coeff_Summary!$F$11*(F329)^2+Coeff_Summary!$G$11*(F329)*CM329*100+Coeff_Summary!$H$11*(CM329*100)^2</f>
        <v>0.94258887089334231</v>
      </c>
      <c r="DL329" s="19">
        <f>Coeff_Summary!$B$9+Coeff_Summary!$D$9*(G329)+Coeff_Summary!$E$9*CN329*100+Coeff_Summary!$F$9*(G329)^2+Coeff_Summary!$G$9*(G329)*CN329*100+Coeff_Summary!$H$9*(CN329*100)^2</f>
        <v>0.95726492574923228</v>
      </c>
      <c r="DM329" s="30">
        <f t="shared" si="408"/>
        <v>0.94992689832128729</v>
      </c>
      <c r="DN329">
        <f>DK329*8314.4*(GERC_A_PARA!F329+273)/('Config sheet'!$N$28*GERC_A_PARA!CM329*10^5)</f>
        <v>4.0680400953418856E-2</v>
      </c>
      <c r="DO329">
        <f>DL329*(8314.4/'Config sheet'!$N$28)*((GERC_A_PARA!G329+273)/(GERC_A_PARA!CN329*10^5))</f>
        <v>2.7480047379453802E-2</v>
      </c>
      <c r="DP329" s="30">
        <f t="shared" si="409"/>
        <v>1615.6925001448531</v>
      </c>
      <c r="DQ329" s="30">
        <f t="shared" si="387"/>
        <v>39716.729979994634</v>
      </c>
      <c r="DR329" s="30">
        <f t="shared" si="388"/>
        <v>1074.6848400599899</v>
      </c>
      <c r="DS329" s="30">
        <f t="shared" si="389"/>
        <v>39107.823404391471</v>
      </c>
      <c r="DT329" s="19">
        <f>(Coeff_Summary!$B$5+Coeff_Summary!$D$5*(F329)+Coeff_Summary!$E$5*CM329*100+Coeff_Summary!$F$5*(F329)^2+Coeff_Summary!$G$5*(F329)*CM329*100+Coeff_Summary!$H$5*(CM329*100)^2+Coeff_Summary!$B$3+Coeff_Summary!$D$3*(G329)+Coeff_Summary!$E$3*CN329*100+Coeff_Summary!$F$3*(G329)^2+Coeff_Summary!$G$3*(G329)*CN329*100+Coeff_Summary!$H$3*(CN329*100)^2)/2</f>
        <v>1.4084611571031611</v>
      </c>
      <c r="DU329" s="30">
        <f t="shared" si="410"/>
        <v>3.4482132085510386</v>
      </c>
      <c r="DV329" s="30">
        <f>DM329*(8314.4/'Config sheet'!$N$28)*(273+F329)*DU329*((CO329^(1/DU329))-1)</f>
        <v>88421.641713117162</v>
      </c>
      <c r="DW329" s="30">
        <f t="shared" si="390"/>
        <v>351.26810639259492</v>
      </c>
      <c r="DX329" s="30">
        <f t="shared" si="391"/>
        <v>349.19</v>
      </c>
      <c r="DY329" s="30">
        <f t="shared" si="392"/>
        <v>104.06754040437448</v>
      </c>
      <c r="DZ329" s="30">
        <f t="shared" si="393"/>
        <v>937.37694414123769</v>
      </c>
      <c r="EA329" s="65">
        <f>Coeff_Summary!$B$9+Coeff_Summary!$D$9*(DW329-273)+Coeff_Summary!$E$9*CN329*100+Coeff_Summary!$F$9*(DW329-273)^2+Coeff_Summary!$G$9*(DW329-273)*CN329*100+Coeff_Summary!$H$9*(CN329*100)^2</f>
        <v>0.95871156048237305</v>
      </c>
      <c r="EB329" s="30">
        <f>EA329*(8314.4/'Config sheet'!$C$28)*(DW329/(CM329*10^5))</f>
        <v>4.8755950201019395E-2</v>
      </c>
      <c r="EC329" s="30">
        <f t="shared" si="394"/>
        <v>1.1985120367138822</v>
      </c>
      <c r="ED329" s="30">
        <f t="shared" si="395"/>
        <v>1.0155699428553415</v>
      </c>
      <c r="EE329" s="30">
        <f>('Config sheet'!$N$132*(CN329-CM329) - 'Config sheet'!$N$133*GERC_A_PARA!CN329)*10^5</f>
        <v>96188.108080669888</v>
      </c>
      <c r="EF329" s="30">
        <f>('Config sheet'!$N$132*(CN329-CM329) + 'Config sheet'!$N$133*CM329)*10^5</f>
        <v>136742.05021374879</v>
      </c>
      <c r="EG329" s="30">
        <f>'Config sheet'!$N$148</f>
        <v>386976</v>
      </c>
      <c r="EH329" s="30">
        <f t="shared" si="396"/>
        <v>2350.3966705261178</v>
      </c>
      <c r="EI329" s="30">
        <f>'Config sheet'!$E$127+'Config sheet'!$P$127</f>
        <v>3308.2</v>
      </c>
      <c r="EJ329" s="30"/>
      <c r="EK329" s="63">
        <f t="shared" si="397"/>
        <v>52986.917957388738</v>
      </c>
      <c r="EL329" s="63">
        <f t="shared" ref="EL329:EL353" si="418">BO329</f>
        <v>52354.499394956401</v>
      </c>
      <c r="EM329" s="63">
        <f t="shared" ref="EM329:EM353" si="419">DQ329</f>
        <v>39716.729979994634</v>
      </c>
      <c r="EN329" s="63">
        <f t="shared" ref="EN329:EN353" si="420">DS329</f>
        <v>39107.823404391471</v>
      </c>
      <c r="EO329" s="30">
        <f>BL329*(('Config sheet'!$D$8+273)/(C329+273))*(GERC_A_PARA!AI329/'Config sheet'!$D$7)*(1/GERC_A_PARA!BG329)*24*10^-3</f>
        <v>1839.0041094225578</v>
      </c>
      <c r="EP329" s="30">
        <f>BN329*(('Config sheet'!$D$8+273)/(D329+273))*(GERC_A_PARA!AJ329/'Config sheet'!$D$7)*(1/GERC_A_PARA!BH329)*24*10^-3</f>
        <v>1817.054911771103</v>
      </c>
      <c r="EQ329" s="30">
        <f t="shared" si="411"/>
        <v>1828.0295105968303</v>
      </c>
      <c r="ER329" s="30">
        <f>DP329*(('Config sheet'!$D$8+273)/(F329+273))*(CM329/'Config sheet'!$D$7)*(1/DK329)*24*10^-3</f>
        <v>1378.4389140121955</v>
      </c>
      <c r="ES329" s="30">
        <f>DR329*(('Config sheet'!$D$8+273)/(G329+273))*(CN329/'Config sheet'!$D$7)*(1/DL329)*24*10^-3</f>
        <v>1357.3057411847221</v>
      </c>
      <c r="ET329" s="30">
        <f t="shared" si="412"/>
        <v>1367.8723275984589</v>
      </c>
      <c r="EU329">
        <f t="shared" si="413"/>
        <v>1.012079545592852</v>
      </c>
      <c r="EV329">
        <f t="shared" si="414"/>
        <v>1.0155699428553417</v>
      </c>
      <c r="EW329" s="30">
        <f t="shared" si="415"/>
        <v>0.77297424258952241</v>
      </c>
      <c r="EX329" s="30">
        <f>'Config sheet'!$C$123/('Config sheet'!$F$17*10^-3)</f>
        <v>1.2841244171864261</v>
      </c>
      <c r="EY329" s="30">
        <f t="shared" si="416"/>
        <v>0.68528102018626857</v>
      </c>
      <c r="EZ329" s="30">
        <f>'Config sheet'!$N$123/('Config sheet'!$Q$17*10^-3)</f>
        <v>1.4616189626248377</v>
      </c>
      <c r="FA329" s="1" t="s">
        <v>736</v>
      </c>
      <c r="FB329" s="30">
        <f t="shared" si="417"/>
        <v>-2.0781063925949184</v>
      </c>
      <c r="FC329" s="30"/>
    </row>
    <row r="330" spans="1:159" x14ac:dyDescent="0.25">
      <c r="A330" s="1">
        <v>43495</v>
      </c>
      <c r="B330" s="2">
        <v>0.79305555555555562</v>
      </c>
      <c r="C330">
        <v>24.85</v>
      </c>
      <c r="D330">
        <v>76.84</v>
      </c>
      <c r="E330">
        <v>22.81</v>
      </c>
      <c r="F330">
        <v>22.76</v>
      </c>
      <c r="G330">
        <v>74.23</v>
      </c>
      <c r="H330">
        <v>67.09</v>
      </c>
      <c r="I330">
        <v>72.37</v>
      </c>
      <c r="J330">
        <v>72.59</v>
      </c>
      <c r="K330">
        <v>72.75</v>
      </c>
      <c r="L330">
        <v>70.48</v>
      </c>
      <c r="M330">
        <v>22.03</v>
      </c>
      <c r="N330">
        <v>34.32</v>
      </c>
      <c r="O330">
        <v>33.840000000000003</v>
      </c>
      <c r="P330">
        <v>33.79</v>
      </c>
      <c r="Q330">
        <v>60.13</v>
      </c>
      <c r="R330">
        <v>3.7</v>
      </c>
      <c r="S330">
        <v>84.63</v>
      </c>
      <c r="T330">
        <v>74.81</v>
      </c>
      <c r="U330">
        <v>72.13</v>
      </c>
      <c r="V330">
        <v>72.13</v>
      </c>
      <c r="W330">
        <v>3.01</v>
      </c>
      <c r="X330">
        <v>2.39</v>
      </c>
      <c r="Y330">
        <v>3.17</v>
      </c>
      <c r="Z330">
        <v>3.33</v>
      </c>
      <c r="AA330">
        <v>4.78</v>
      </c>
      <c r="AB330">
        <v>3.59</v>
      </c>
      <c r="AC330">
        <v>3.46</v>
      </c>
      <c r="AD330">
        <v>1.5</v>
      </c>
      <c r="AE330">
        <v>1.71</v>
      </c>
      <c r="AF330">
        <v>2.17</v>
      </c>
      <c r="AH330" s="4" t="str">
        <f t="shared" si="351"/>
        <v>ON</v>
      </c>
      <c r="AI330" s="31">
        <f>M330+'Config sheet'!$D$9-'Config sheet'!$C$139</f>
        <v>22.988900000000001</v>
      </c>
      <c r="AJ330" s="31">
        <f>N330+'Config sheet'!$D$9+'Config sheet'!$C$140</f>
        <v>35.678899999999999</v>
      </c>
      <c r="AK330" s="25">
        <f t="shared" si="352"/>
        <v>1.552005533105107</v>
      </c>
      <c r="AL330" s="46">
        <f>'Config sheet'!$C$47</f>
        <v>3546.9708798579968</v>
      </c>
      <c r="AM330" s="4">
        <f>'Config sheet'!$C$42</f>
        <v>1817.9423322060413</v>
      </c>
      <c r="AN330" s="25">
        <f>'Config sheet'!$C$46</f>
        <v>1729.0285476519553</v>
      </c>
      <c r="AO330" s="25">
        <f t="shared" si="353"/>
        <v>1.5773512520819692</v>
      </c>
      <c r="AP330" s="25">
        <f>'Config sheet'!$C$50/100*GERC_A_PARA!AM330</f>
        <v>351.771841281869</v>
      </c>
      <c r="AQ330" s="25">
        <f t="shared" si="354"/>
        <v>351.771841281869</v>
      </c>
      <c r="AR330" s="25">
        <f t="shared" si="355"/>
        <v>464.81750729842378</v>
      </c>
      <c r="AS330" s="27">
        <f t="shared" si="356"/>
        <v>2169.7141734879106</v>
      </c>
      <c r="AT330" s="25">
        <f t="shared" si="357"/>
        <v>1642.0301255416998</v>
      </c>
      <c r="AU330" s="25">
        <f>'Config sheet'!$C$51/100*GERC_A_PARA!AN330</f>
        <v>266.0974934836359</v>
      </c>
      <c r="AV330" s="25">
        <f t="shared" si="358"/>
        <v>266.0974934836359</v>
      </c>
      <c r="AW330" s="25">
        <f t="shared" si="359"/>
        <v>351.61078603876661</v>
      </c>
      <c r="AX330" s="27">
        <f t="shared" si="360"/>
        <v>1995.1260411355911</v>
      </c>
      <c r="AY330" s="25">
        <f t="shared" si="361"/>
        <v>1509.9025963087959</v>
      </c>
      <c r="AZ330" s="31">
        <f t="shared" si="398"/>
        <v>93.781669307443011</v>
      </c>
      <c r="BA330" s="31">
        <f t="shared" si="399"/>
        <v>95.054257914291881</v>
      </c>
      <c r="BB330" s="31">
        <f t="shared" si="400"/>
        <v>70.973554078259724</v>
      </c>
      <c r="BC330" s="31">
        <f t="shared" si="401"/>
        <v>71.936643528197649</v>
      </c>
      <c r="BD330" s="25">
        <f t="shared" si="362"/>
        <v>94.417963610867446</v>
      </c>
      <c r="BE330">
        <f>'Config sheet'!$D$59</f>
        <v>82.44</v>
      </c>
      <c r="BF330" s="30">
        <f t="shared" si="402"/>
        <v>82.936531207048063</v>
      </c>
      <c r="BG330" s="19">
        <f>Coeff_Summary!$B$10+Coeff_Summary!$D$10*(C330)+Coeff_Summary!$E$10*AI330*100+Coeff_Summary!$F$10*(C330)^2+Coeff_Summary!$G$10*(C330)*AI330*100+Coeff_Summary!$H$10*(AI330*100)^2</f>
        <v>0.9608302464449634</v>
      </c>
      <c r="BH330" s="19">
        <f>Coeff_Summary!$B$8+Coeff_Summary!$D$8*(D330)+Coeff_Summary!$E$8*AJ330*100+Coeff_Summary!$F$8*(D330)^2+Coeff_Summary!$G$8*(D330)*AJ330*100+Coeff_Summary!$H$8*(AJ330*100)^2</f>
        <v>0.97267454760603189</v>
      </c>
      <c r="BI330" s="30">
        <f t="shared" si="403"/>
        <v>0.96675239702549765</v>
      </c>
      <c r="BJ330" s="30">
        <f>BG330*8314.4*(GERC_A_PARA!C330+273)/('Config sheet'!$C$28*AI330*10^5)</f>
        <v>6.3204669380678355E-2</v>
      </c>
      <c r="BK330">
        <f>BH330*(8314.4/'Config sheet'!$C$28)*(BT330/(AJ330*10^5))</f>
        <v>4.8422660155850838E-2</v>
      </c>
      <c r="BL330" s="30">
        <f t="shared" si="404"/>
        <v>3348.9776746323887</v>
      </c>
      <c r="BM330" s="30">
        <f t="shared" si="363"/>
        <v>52986.238318274787</v>
      </c>
      <c r="BN330" s="30">
        <f t="shared" si="364"/>
        <v>2534.4915467242813</v>
      </c>
      <c r="BO330" s="30">
        <f t="shared" si="365"/>
        <v>52341.022541241829</v>
      </c>
      <c r="BP330" s="19">
        <f>(Coeff_Summary!$B$4+Coeff_Summary!$D$4*(C330)+Coeff_Summary!$E$4*AI330*100+Coeff_Summary!$F$4*(C330)^2+Coeff_Summary!$G$4*(C330)*AI330*100+Coeff_Summary!$H$4*(AI330*100)^2+Coeff_Summary!$B$2+Coeff_Summary!$D$2*(D330)+Coeff_Summary!$E$2*AJ330*100+Coeff_Summary!$F$2*(D330)^2+Coeff_Summary!$G$2*(D330)*AJ330*100+Coeff_Summary!$H$2*(AJ330*100)^2)/2</f>
        <v>1.3617054576745562</v>
      </c>
      <c r="BQ330" s="30">
        <f t="shared" si="405"/>
        <v>3.7646804292893696</v>
      </c>
      <c r="BR330" s="30">
        <f>BI330*(8314.4/'Config sheet'!$C$28)*(273+C330)*BQ330*((AK330^(1/BQ330))-1)</f>
        <v>68161.960707175545</v>
      </c>
      <c r="BS330" s="30">
        <f t="shared" si="366"/>
        <v>334.73719368261607</v>
      </c>
      <c r="BT330" s="30">
        <f t="shared" si="367"/>
        <v>349.84000000000003</v>
      </c>
      <c r="BU330" s="52">
        <f t="shared" si="368"/>
        <v>70.950555265658906</v>
      </c>
      <c r="BV330" s="30">
        <f t="shared" si="369"/>
        <v>1413.9917113749393</v>
      </c>
      <c r="BW330" s="65">
        <f>Coeff_Summary!$B$8+Coeff_Summary!$D$8*(BS330-273)+Coeff_Summary!$E$8*AJ330*100+Coeff_Summary!$F$8*(BS330-273)^2+Coeff_Summary!$G$8*(BS330-273)*AJ330*100+Coeff_Summary!$H$8*(AJ330*100)^2</f>
        <v>0.96563872249056171</v>
      </c>
      <c r="BX330" s="30">
        <f>BW330*(8314.4/'Config sheet'!$C$28)*(BS330/(AI330*10^5))</f>
        <v>7.1387724204863848E-2</v>
      </c>
      <c r="BY330" s="30">
        <f t="shared" si="370"/>
        <v>1.1294691500543954</v>
      </c>
      <c r="BZ330" s="30">
        <f t="shared" si="371"/>
        <v>1.0123271526941333</v>
      </c>
      <c r="CA330" s="30">
        <f>('Config sheet'!$C$132*(AJ330-AI330) - 'Config sheet'!$C$133*GERC_A_PARA!AJ330)*10^5</f>
        <v>93725.763085995568</v>
      </c>
      <c r="CB330" s="30">
        <f>('Config sheet'!$C$132*(AJ330-AI330) + 'Config sheet'!$C$133*AI330)*10^5</f>
        <v>118297.32792868583</v>
      </c>
      <c r="CC330" s="30">
        <f>'Config sheet'!$C$148</f>
        <v>386976</v>
      </c>
      <c r="CD330" s="30">
        <f t="shared" si="406"/>
        <v>15.102806317383966</v>
      </c>
      <c r="CE330" s="30"/>
      <c r="CF330" s="30"/>
      <c r="CG330" s="30"/>
      <c r="CH330" s="30"/>
      <c r="CI330" s="30"/>
      <c r="CJ330" s="30"/>
      <c r="CK330" s="30"/>
      <c r="CL330" s="30"/>
      <c r="CM330" s="46">
        <f>P330+'Config sheet'!$O$9-'Config sheet'!$C$139</f>
        <v>34.748899999999999</v>
      </c>
      <c r="CN330" s="46">
        <f>Q330+'Config sheet'!$O$9+'Config sheet'!C$140</f>
        <v>61.488900000000001</v>
      </c>
      <c r="CO330" s="27">
        <f t="shared" si="372"/>
        <v>1.7695207618082875</v>
      </c>
      <c r="CP330" s="46">
        <f>'Config sheet'!$N$47</f>
        <v>1852.7346826837274</v>
      </c>
      <c r="CQ330" s="27">
        <f>'Config sheet'!$N$42</f>
        <v>970.82423361890676</v>
      </c>
      <c r="CR330" s="27">
        <f>'Config sheet'!$N$46</f>
        <v>881.91044906482068</v>
      </c>
      <c r="CS330" s="27">
        <f t="shared" si="373"/>
        <v>1.3910575805126586</v>
      </c>
      <c r="CT330" s="27">
        <f>'Config sheet'!$N$50/100*GERC_A_PARA!CQ330</f>
        <v>274.64617569078871</v>
      </c>
      <c r="CU330" s="27">
        <f t="shared" si="374"/>
        <v>274.64617569078871</v>
      </c>
      <c r="CV330" s="27">
        <f t="shared" si="375"/>
        <v>413.95336366176917</v>
      </c>
      <c r="CW330" s="27">
        <f t="shared" si="376"/>
        <v>1245.4704093096955</v>
      </c>
      <c r="CX330" s="27">
        <f t="shared" si="377"/>
        <v>826.33386965890372</v>
      </c>
      <c r="CY330" s="27">
        <f>'Config sheet'!$N$51/100*GERC_A_PARA!CR330</f>
        <v>198.78261521921058</v>
      </c>
      <c r="CZ330" s="27">
        <f t="shared" si="378"/>
        <v>198.78261521921058</v>
      </c>
      <c r="DA330" s="27">
        <f t="shared" si="379"/>
        <v>299.60996908297824</v>
      </c>
      <c r="DB330" s="27">
        <f t="shared" si="380"/>
        <v>1080.6930642840312</v>
      </c>
      <c r="DC330" s="27">
        <f t="shared" si="381"/>
        <v>717.00883059784326</v>
      </c>
      <c r="DD330" s="50">
        <f t="shared" si="382"/>
        <v>85.650627256008022</v>
      </c>
      <c r="DE330" s="50">
        <f t="shared" si="383"/>
        <v>88.56716643161613</v>
      </c>
      <c r="DF330" s="50">
        <f t="shared" si="384"/>
        <v>56.826732879504718</v>
      </c>
      <c r="DG330" s="50">
        <f t="shared" si="385"/>
        <v>58.761772913356531</v>
      </c>
      <c r="DH330" s="27">
        <f t="shared" si="386"/>
        <v>87.108896843812076</v>
      </c>
      <c r="DI330">
        <f>'Config sheet'!$N$59</f>
        <v>71.978923438716066</v>
      </c>
      <c r="DJ330" s="21">
        <f t="shared" si="407"/>
        <v>72.451574870121348</v>
      </c>
      <c r="DK330" s="19">
        <f>Coeff_Summary!$B$11+Coeff_Summary!$D$11*(F330)+Coeff_Summary!$E$11*CM330*100+Coeff_Summary!$F$11*(F330)^2+Coeff_Summary!$G$11*(F330)*CM330*100+Coeff_Summary!$H$11*(CM330*100)^2</f>
        <v>0.9411348667129088</v>
      </c>
      <c r="DL330" s="19">
        <f>Coeff_Summary!$B$9+Coeff_Summary!$D$9*(G330)+Coeff_Summary!$E$9*CN330*100+Coeff_Summary!$F$9*(G330)^2+Coeff_Summary!$G$9*(G330)*CN330*100+Coeff_Summary!$H$9*(CN330*100)^2</f>
        <v>0.95600733960956885</v>
      </c>
      <c r="DM330" s="30">
        <f t="shared" si="408"/>
        <v>0.94857110316123883</v>
      </c>
      <c r="DN330">
        <f>DK330*8314.4*(GERC_A_PARA!F330+273)/('Config sheet'!$N$28*GERC_A_PARA!CM330*10^5)</f>
        <v>4.0669920567169233E-2</v>
      </c>
      <c r="DO330">
        <f>DL330*(8314.4/'Config sheet'!$N$28)*((GERC_A_PARA!G330+273)/(GERC_A_PARA!CN330*10^5))</f>
        <v>2.7409734423981879E-2</v>
      </c>
      <c r="DP330" s="30">
        <f t="shared" si="409"/>
        <v>1613.8967435284972</v>
      </c>
      <c r="DQ330" s="30">
        <f t="shared" si="387"/>
        <v>39682.810318329321</v>
      </c>
      <c r="DR330" s="30">
        <f t="shared" si="388"/>
        <v>1070.7741680101149</v>
      </c>
      <c r="DS330" s="30">
        <f t="shared" si="389"/>
        <v>39065.470370747244</v>
      </c>
      <c r="DT330" s="19">
        <f>(Coeff_Summary!$B$5+Coeff_Summary!$D$5*(F330)+Coeff_Summary!$E$5*CM330*100+Coeff_Summary!$F$5*(F330)^2+Coeff_Summary!$G$5*(F330)*CM330*100+Coeff_Summary!$H$5*(CM330*100)^2+Coeff_Summary!$B$3+Coeff_Summary!$D$3*(G330)+Coeff_Summary!$E$3*CN330*100+Coeff_Summary!$F$3*(G330)^2+Coeff_Summary!$G$3*(G330)*CN330*100+Coeff_Summary!$H$3*(CN330*100)^2)/2</f>
        <v>1.411363829381729</v>
      </c>
      <c r="DU330" s="30">
        <f t="shared" si="410"/>
        <v>3.4309380858861083</v>
      </c>
      <c r="DV330" s="30">
        <f>DM330*(8314.4/'Config sheet'!$N$28)*(273+F330)*DU330*((CO330^(1/DU330))-1)</f>
        <v>88443.967044803983</v>
      </c>
      <c r="DW330" s="30">
        <f t="shared" si="390"/>
        <v>349.28570031270544</v>
      </c>
      <c r="DX330" s="30">
        <f t="shared" si="391"/>
        <v>347.23</v>
      </c>
      <c r="DY330" s="30">
        <f t="shared" si="392"/>
        <v>103.99397768157264</v>
      </c>
      <c r="DZ330" s="30">
        <f t="shared" si="393"/>
        <v>937.47553845702521</v>
      </c>
      <c r="EA330" s="65">
        <f>Coeff_Summary!$B$9+Coeff_Summary!$D$9*(DW330-273)+Coeff_Summary!$E$9*CN330*100+Coeff_Summary!$F$9*(DW330-273)^2+Coeff_Summary!$G$9*(DW330-273)*CN330*100+Coeff_Summary!$H$9*(CN330*100)^2</f>
        <v>0.95746929426055472</v>
      </c>
      <c r="EB330" s="30">
        <f>EA330*(8314.4/'Config sheet'!$C$28)*(DW330/(CM330*10^5))</f>
        <v>4.8863850271531541E-2</v>
      </c>
      <c r="EC330" s="30">
        <f t="shared" si="394"/>
        <v>1.2014739539712023</v>
      </c>
      <c r="ED330" s="30">
        <f t="shared" si="395"/>
        <v>1.0158027009971535</v>
      </c>
      <c r="EE330" s="30">
        <f>('Config sheet'!$N$132*(CN330-CM330) - 'Config sheet'!$N$133*GERC_A_PARA!CN330)*10^5</f>
        <v>96529.84268879937</v>
      </c>
      <c r="EF330" s="30">
        <f>('Config sheet'!$N$132*(CN330-CM330) + 'Config sheet'!$N$133*CM330)*10^5</f>
        <v>136836.67783547027</v>
      </c>
      <c r="EG330" s="30">
        <f>'Config sheet'!$N$148</f>
        <v>386976</v>
      </c>
      <c r="EH330" s="30">
        <f t="shared" si="396"/>
        <v>2351.4672498319646</v>
      </c>
      <c r="EI330" s="30">
        <f>'Config sheet'!$E$127+'Config sheet'!$P$127</f>
        <v>3308.2</v>
      </c>
      <c r="EJ330" s="30"/>
      <c r="EK330" s="63">
        <f t="shared" si="397"/>
        <v>52986.238318274787</v>
      </c>
      <c r="EL330" s="63">
        <f t="shared" si="418"/>
        <v>52341.022541241829</v>
      </c>
      <c r="EM330" s="63">
        <f t="shared" si="419"/>
        <v>39682.810318329321</v>
      </c>
      <c r="EN330" s="63">
        <f t="shared" si="420"/>
        <v>39065.470370747244</v>
      </c>
      <c r="EO330" s="30">
        <f>BL330*(('Config sheet'!$D$8+273)/(C330+273))*(GERC_A_PARA!AI330/'Config sheet'!$D$7)*(1/GERC_A_PARA!BG330)*24*10^-3</f>
        <v>1838.9805213526784</v>
      </c>
      <c r="EP330" s="30">
        <f>BN330*(('Config sheet'!$D$8+273)/(D330+273))*(GERC_A_PARA!AJ330/'Config sheet'!$D$7)*(1/GERC_A_PARA!BH330)*24*10^-3</f>
        <v>1816.5871738780793</v>
      </c>
      <c r="EQ330" s="30">
        <f t="shared" si="411"/>
        <v>1827.7838476153788</v>
      </c>
      <c r="ER330" s="30">
        <f>DP330*(('Config sheet'!$D$8+273)/(F330+273))*(CM330/'Config sheet'!$D$7)*(1/DK330)*24*10^-3</f>
        <v>1377.261672542086</v>
      </c>
      <c r="ES330" s="30">
        <f>DR330*(('Config sheet'!$D$8+273)/(G330+273))*(CN330/'Config sheet'!$D$7)*(1/DL330)*24*10^-3</f>
        <v>1355.8358047188781</v>
      </c>
      <c r="ET330" s="30">
        <f t="shared" si="412"/>
        <v>1366.5487386304821</v>
      </c>
      <c r="EU330">
        <f t="shared" si="413"/>
        <v>1.0123271526941333</v>
      </c>
      <c r="EV330">
        <f t="shared" si="414"/>
        <v>1.0158027009971538</v>
      </c>
      <c r="EW330" s="30">
        <f t="shared" si="415"/>
        <v>0.77360991739789464</v>
      </c>
      <c r="EX330" s="30">
        <f>'Config sheet'!$C$123/('Config sheet'!$F$17*10^-3)</f>
        <v>1.2841244171864261</v>
      </c>
      <c r="EY330" s="30">
        <f t="shared" si="416"/>
        <v>0.68601690664654791</v>
      </c>
      <c r="EZ330" s="30">
        <f>'Config sheet'!$N$123/('Config sheet'!$Q$17*10^-3)</f>
        <v>1.4616189626248377</v>
      </c>
      <c r="FA330" s="1" t="s">
        <v>737</v>
      </c>
      <c r="FB330" s="30">
        <f t="shared" si="417"/>
        <v>-2.0557003127054259</v>
      </c>
      <c r="FC330" s="30"/>
    </row>
    <row r="331" spans="1:159" x14ac:dyDescent="0.25">
      <c r="A331" s="1">
        <v>43495</v>
      </c>
      <c r="B331" s="2">
        <v>0.83472222222222225</v>
      </c>
      <c r="C331">
        <v>24.42</v>
      </c>
      <c r="D331">
        <v>76.349999999999994</v>
      </c>
      <c r="E331">
        <v>20.6</v>
      </c>
      <c r="F331">
        <v>20.54</v>
      </c>
      <c r="G331">
        <v>72.92</v>
      </c>
      <c r="H331">
        <v>66.7</v>
      </c>
      <c r="I331">
        <v>72.02</v>
      </c>
      <c r="J331">
        <v>72.34</v>
      </c>
      <c r="K331">
        <v>72.55</v>
      </c>
      <c r="L331">
        <v>70.13</v>
      </c>
      <c r="M331">
        <v>21.79</v>
      </c>
      <c r="N331">
        <v>33.97</v>
      </c>
      <c r="O331">
        <v>33.479999999999997</v>
      </c>
      <c r="P331">
        <v>33.409999999999997</v>
      </c>
      <c r="Q331">
        <v>60.21</v>
      </c>
      <c r="R331">
        <v>3.71</v>
      </c>
      <c r="S331">
        <v>85.15</v>
      </c>
      <c r="T331">
        <v>74.650000000000006</v>
      </c>
      <c r="U331">
        <v>71.569999999999993</v>
      </c>
      <c r="V331">
        <v>71.569999999999993</v>
      </c>
      <c r="W331">
        <v>2.95</v>
      </c>
      <c r="X331">
        <v>2.4500000000000002</v>
      </c>
      <c r="Y331">
        <v>3.29</v>
      </c>
      <c r="Z331">
        <v>3.36</v>
      </c>
      <c r="AA331">
        <v>4.7</v>
      </c>
      <c r="AB331">
        <v>3.75</v>
      </c>
      <c r="AC331">
        <v>3.47</v>
      </c>
      <c r="AD331">
        <v>1.46</v>
      </c>
      <c r="AE331">
        <v>1.69</v>
      </c>
      <c r="AF331">
        <v>2.06</v>
      </c>
      <c r="AH331" s="4" t="str">
        <f t="shared" si="351"/>
        <v>ON</v>
      </c>
      <c r="AI331" s="31">
        <f>M331+'Config sheet'!$D$9-'Config sheet'!$C$139</f>
        <v>22.748899999999999</v>
      </c>
      <c r="AJ331" s="31">
        <f>N331+'Config sheet'!$D$9+'Config sheet'!$C$140</f>
        <v>35.328899999999997</v>
      </c>
      <c r="AK331" s="25">
        <f t="shared" si="352"/>
        <v>1.5529937711273951</v>
      </c>
      <c r="AL331" s="46">
        <f>'Config sheet'!$C$47</f>
        <v>3546.9708798579968</v>
      </c>
      <c r="AM331" s="4">
        <f>'Config sheet'!$C$42</f>
        <v>1817.9423322060413</v>
      </c>
      <c r="AN331" s="25">
        <f>'Config sheet'!$C$46</f>
        <v>1729.0285476519553</v>
      </c>
      <c r="AO331" s="25">
        <f t="shared" si="353"/>
        <v>1.5762786648978977</v>
      </c>
      <c r="AP331" s="25">
        <f>'Config sheet'!$C$50/100*GERC_A_PARA!AM331</f>
        <v>351.771841281869</v>
      </c>
      <c r="AQ331" s="25">
        <f t="shared" si="354"/>
        <v>351.771841281869</v>
      </c>
      <c r="AR331" s="25">
        <f t="shared" si="355"/>
        <v>465.0934331084465</v>
      </c>
      <c r="AS331" s="27">
        <f t="shared" si="356"/>
        <v>2169.7141734879106</v>
      </c>
      <c r="AT331" s="25">
        <f t="shared" si="357"/>
        <v>1641.0559589329746</v>
      </c>
      <c r="AU331" s="25">
        <f>'Config sheet'!$C$51/100*GERC_A_PARA!AN331</f>
        <v>266.0974934836359</v>
      </c>
      <c r="AV331" s="25">
        <f t="shared" si="358"/>
        <v>266.0974934836359</v>
      </c>
      <c r="AW331" s="25">
        <f t="shared" si="359"/>
        <v>351.81950987000602</v>
      </c>
      <c r="AX331" s="27">
        <f t="shared" si="360"/>
        <v>1995.1260411355911</v>
      </c>
      <c r="AY331" s="25">
        <f t="shared" si="361"/>
        <v>1509.0068169507488</v>
      </c>
      <c r="AZ331" s="31">
        <f t="shared" si="398"/>
        <v>93.766491388697474</v>
      </c>
      <c r="BA331" s="31">
        <f t="shared" si="399"/>
        <v>95.042186174266376</v>
      </c>
      <c r="BB331" s="31">
        <f t="shared" si="400"/>
        <v>70.919967856548098</v>
      </c>
      <c r="BC331" s="31">
        <f t="shared" si="401"/>
        <v>71.884835282505946</v>
      </c>
      <c r="BD331" s="25">
        <f t="shared" si="362"/>
        <v>94.404338781481925</v>
      </c>
      <c r="BE331">
        <f>'Config sheet'!$D$59</f>
        <v>82.44</v>
      </c>
      <c r="BF331" s="30">
        <f t="shared" si="402"/>
        <v>82.903370175504477</v>
      </c>
      <c r="BG331" s="19">
        <f>Coeff_Summary!$B$10+Coeff_Summary!$D$10*(C331)+Coeff_Summary!$E$10*AI331*100+Coeff_Summary!$F$10*(C331)^2+Coeff_Summary!$G$10*(C331)*AI331*100+Coeff_Summary!$H$10*(AI331*100)^2</f>
        <v>0.96097613280073901</v>
      </c>
      <c r="BH331" s="19">
        <f>Coeff_Summary!$B$8+Coeff_Summary!$D$8*(D331)+Coeff_Summary!$E$8*AJ331*100+Coeff_Summary!$F$8*(D331)^2+Coeff_Summary!$G$8*(D331)*AJ331*100+Coeff_Summary!$H$8*(AJ331*100)^2</f>
        <v>0.97269660893839682</v>
      </c>
      <c r="BI331" s="30">
        <f t="shared" si="403"/>
        <v>0.96683637086956797</v>
      </c>
      <c r="BJ331" s="30">
        <f>BG331*8314.4*(GERC_A_PARA!C331+273)/('Config sheet'!$C$28*AI331*10^5)</f>
        <v>6.3788950040464018E-2</v>
      </c>
      <c r="BK331">
        <f>BH331*(8314.4/'Config sheet'!$C$28)*(BT331/(AJ331*10^5))</f>
        <v>4.8834991737308098E-2</v>
      </c>
      <c r="BL331" s="30">
        <f t="shared" si="404"/>
        <v>3348.4944059016539</v>
      </c>
      <c r="BM331" s="30">
        <f t="shared" si="363"/>
        <v>52493.330016837754</v>
      </c>
      <c r="BN331" s="30">
        <f t="shared" si="364"/>
        <v>2532.622391190393</v>
      </c>
      <c r="BO331" s="30">
        <f t="shared" si="365"/>
        <v>51860.813344943497</v>
      </c>
      <c r="BP331" s="19">
        <f>(Coeff_Summary!$B$4+Coeff_Summary!$D$4*(C331)+Coeff_Summary!$E$4*AI331*100+Coeff_Summary!$F$4*(C331)^2+Coeff_Summary!$G$4*(C331)*AI331*100+Coeff_Summary!$H$4*(AI331*100)^2+Coeff_Summary!$B$2+Coeff_Summary!$D$2*(D331)+Coeff_Summary!$E$2*AJ331*100+Coeff_Summary!$F$2*(D331)^2+Coeff_Summary!$G$2*(D331)*AJ331*100+Coeff_Summary!$H$2*(AJ331*100)^2)/2</f>
        <v>1.361486884664117</v>
      </c>
      <c r="BQ331" s="30">
        <f t="shared" si="405"/>
        <v>3.7663520930480523</v>
      </c>
      <c r="BR331" s="30">
        <f>BI331*(8314.4/'Config sheet'!$C$28)*(273+C331)*BQ331*((AK331^(1/BQ331))-1)</f>
        <v>68172.118006401361</v>
      </c>
      <c r="BS331" s="30">
        <f t="shared" si="366"/>
        <v>334.29311313046571</v>
      </c>
      <c r="BT331" s="30">
        <f t="shared" si="367"/>
        <v>349.35</v>
      </c>
      <c r="BU331" s="52">
        <f t="shared" si="368"/>
        <v>71.00541715860912</v>
      </c>
      <c r="BV331" s="30">
        <f t="shared" si="369"/>
        <v>1399.9641903937566</v>
      </c>
      <c r="BW331" s="65">
        <f>Coeff_Summary!$B$8+Coeff_Summary!$D$8*(BS331-273)+Coeff_Summary!$E$8*AJ331*100+Coeff_Summary!$F$8*(BS331-273)^2+Coeff_Summary!$G$8*(BS331-273)*AJ331*100+Coeff_Summary!$H$8*(AJ331*100)^2</f>
        <v>0.96570519991873938</v>
      </c>
      <c r="BX331" s="30">
        <f>BW331*(8314.4/'Config sheet'!$C$28)*(BS331/(AI331*10^5))</f>
        <v>7.2050115700638948E-2</v>
      </c>
      <c r="BY331" s="30">
        <f t="shared" si="370"/>
        <v>1.1295077855166846</v>
      </c>
      <c r="BZ331" s="30">
        <f t="shared" si="371"/>
        <v>1.0121964279211584</v>
      </c>
      <c r="CA331" s="30">
        <f>('Config sheet'!$C$132*(AJ331-AI331) - 'Config sheet'!$C$133*GERC_A_PARA!AJ331)*10^5</f>
        <v>92930.382772595345</v>
      </c>
      <c r="CB331" s="30">
        <f>('Config sheet'!$C$132*(AJ331-AI331) + 'Config sheet'!$C$133*AI331)*10^5</f>
        <v>117254.84062887763</v>
      </c>
      <c r="CC331" s="30">
        <f>'Config sheet'!$C$148</f>
        <v>386976</v>
      </c>
      <c r="CD331" s="30">
        <f t="shared" si="406"/>
        <v>15.05688686953431</v>
      </c>
      <c r="CE331" s="30"/>
      <c r="CF331" s="30"/>
      <c r="CG331" s="30"/>
      <c r="CH331" s="30"/>
      <c r="CI331" s="30"/>
      <c r="CJ331" s="30"/>
      <c r="CK331" s="30"/>
      <c r="CL331" s="30"/>
      <c r="CM331" s="46">
        <f>P331+'Config sheet'!$O$9-'Config sheet'!$C$139</f>
        <v>34.368899999999996</v>
      </c>
      <c r="CN331" s="46">
        <f>Q331+'Config sheet'!$O$9+'Config sheet'!C$140</f>
        <v>61.568899999999999</v>
      </c>
      <c r="CO331" s="27">
        <f t="shared" si="372"/>
        <v>1.7914131671365685</v>
      </c>
      <c r="CP331" s="46">
        <f>'Config sheet'!$N$47</f>
        <v>1852.7346826837274</v>
      </c>
      <c r="CQ331" s="27">
        <f>'Config sheet'!$N$42</f>
        <v>970.82423361890676</v>
      </c>
      <c r="CR331" s="27">
        <f>'Config sheet'!$N$46</f>
        <v>881.91044906482068</v>
      </c>
      <c r="CS331" s="27">
        <f t="shared" si="373"/>
        <v>1.392046894729321</v>
      </c>
      <c r="CT331" s="27">
        <f>'Config sheet'!$N$50/100*GERC_A_PARA!CQ331</f>
        <v>274.64617569078871</v>
      </c>
      <c r="CU331" s="27">
        <f t="shared" si="374"/>
        <v>274.64617569078871</v>
      </c>
      <c r="CV331" s="27">
        <f t="shared" si="375"/>
        <v>417.50428359602489</v>
      </c>
      <c r="CW331" s="27">
        <f t="shared" si="376"/>
        <v>1245.4704093096955</v>
      </c>
      <c r="CX331" s="27">
        <f t="shared" si="377"/>
        <v>819.3058090487242</v>
      </c>
      <c r="CY331" s="27">
        <f>'Config sheet'!$N$51/100*GERC_A_PARA!CR331</f>
        <v>198.78261521921058</v>
      </c>
      <c r="CZ331" s="27">
        <f t="shared" si="378"/>
        <v>198.78261521921058</v>
      </c>
      <c r="DA331" s="27">
        <f t="shared" si="379"/>
        <v>302.18004364960927</v>
      </c>
      <c r="DB331" s="27">
        <f t="shared" si="380"/>
        <v>1080.6930642840312</v>
      </c>
      <c r="DC331" s="27">
        <f t="shared" si="381"/>
        <v>710.91059149074272</v>
      </c>
      <c r="DD331" s="50">
        <f t="shared" si="382"/>
        <v>85.284863834444153</v>
      </c>
      <c r="DE331" s="50">
        <f t="shared" si="383"/>
        <v>88.27574516890671</v>
      </c>
      <c r="DF331" s="50">
        <f t="shared" si="384"/>
        <v>56.102805687866621</v>
      </c>
      <c r="DG331" s="50">
        <f t="shared" si="385"/>
        <v>58.070292376577861</v>
      </c>
      <c r="DH331" s="27">
        <f t="shared" si="386"/>
        <v>86.780304501675431</v>
      </c>
      <c r="DI331">
        <f>'Config sheet'!$N$59</f>
        <v>71.978923438716066</v>
      </c>
      <c r="DJ331" s="21">
        <f t="shared" si="407"/>
        <v>71.933426766948841</v>
      </c>
      <c r="DK331" s="19">
        <f>Coeff_Summary!$B$11+Coeff_Summary!$D$11*(F331)+Coeff_Summary!$E$11*CM331*100+Coeff_Summary!$F$11*(F331)^2+Coeff_Summary!$G$11*(F331)*CM331*100+Coeff_Summary!$H$11*(CM331*100)^2</f>
        <v>0.93985134303250817</v>
      </c>
      <c r="DL331" s="19">
        <f>Coeff_Summary!$B$9+Coeff_Summary!$D$9*(G331)+Coeff_Summary!$E$9*CN331*100+Coeff_Summary!$F$9*(G331)^2+Coeff_Summary!$G$9*(G331)*CN331*100+Coeff_Summary!$H$9*(CN331*100)^2</f>
        <v>0.95501258052804083</v>
      </c>
      <c r="DM331" s="30">
        <f t="shared" si="408"/>
        <v>0.94743196178027445</v>
      </c>
      <c r="DN331">
        <f>DK331*8314.4*(GERC_A_PARA!F331+273)/('Config sheet'!$N$28*GERC_A_PARA!CM331*10^5)</f>
        <v>4.0755282552739983E-2</v>
      </c>
      <c r="DO331">
        <f>DL331*(8314.4/'Config sheet'!$N$28)*((GERC_A_PARA!G331+273)/(GERC_A_PARA!CN331*10^5))</f>
        <v>2.7242468353194011E-2</v>
      </c>
      <c r="DP331" s="30">
        <f t="shared" si="409"/>
        <v>1607.8087992410888</v>
      </c>
      <c r="DQ331" s="30">
        <f t="shared" si="387"/>
        <v>39450.316585597946</v>
      </c>
      <c r="DR331" s="30">
        <f t="shared" si="388"/>
        <v>1057.6622930672331</v>
      </c>
      <c r="DS331" s="30">
        <f t="shared" si="389"/>
        <v>38824.025758415861</v>
      </c>
      <c r="DT331" s="19">
        <f>(Coeff_Summary!$B$5+Coeff_Summary!$D$5*(F331)+Coeff_Summary!$E$5*CM331*100+Coeff_Summary!$F$5*(F331)^2+Coeff_Summary!$G$5*(F331)*CM331*100+Coeff_Summary!$H$5*(CM331*100)^2+Coeff_Summary!$B$3+Coeff_Summary!$D$3*(G331)+Coeff_Summary!$E$3*CN331*100+Coeff_Summary!$F$3*(G331)^2+Coeff_Summary!$G$3*(G331)*CN331*100+Coeff_Summary!$H$3*(CN331*100)^2)/2</f>
        <v>1.4138808784894723</v>
      </c>
      <c r="DU331" s="30">
        <f t="shared" si="410"/>
        <v>3.416154144761816</v>
      </c>
      <c r="DV331" s="30">
        <f>DM331*(8314.4/'Config sheet'!$N$28)*(273+F331)*DU331*((CO331^(1/DU331))-1)</f>
        <v>89762.726402422617</v>
      </c>
      <c r="DW331" s="30">
        <f t="shared" si="390"/>
        <v>348.16449815265798</v>
      </c>
      <c r="DX331" s="30">
        <f t="shared" si="391"/>
        <v>345.92</v>
      </c>
      <c r="DY331" s="30">
        <f t="shared" si="392"/>
        <v>104.28502892832758</v>
      </c>
      <c r="DZ331" s="30">
        <f t="shared" si="393"/>
        <v>943.23967755390242</v>
      </c>
      <c r="EA331" s="65">
        <f>Coeff_Summary!$B$9+Coeff_Summary!$D$9*(DW331-273)+Coeff_Summary!$E$9*CN331*100+Coeff_Summary!$F$9*(DW331-273)^2+Coeff_Summary!$G$9*(DW331-273)*CN331*100+Coeff_Summary!$H$9*(CN331*100)^2</f>
        <v>0.95663513572059622</v>
      </c>
      <c r="EB331" s="30">
        <f>EA331*(8314.4/'Config sheet'!$C$28)*(DW331/(CM331*10^5))</f>
        <v>4.9202624006715469E-2</v>
      </c>
      <c r="EC331" s="30">
        <f t="shared" si="394"/>
        <v>1.2072698537433542</v>
      </c>
      <c r="ED331" s="30">
        <f t="shared" si="395"/>
        <v>1.0161315271908999</v>
      </c>
      <c r="EE331" s="30">
        <f>('Config sheet'!$N$132*(CN331-CM331) - 'Config sheet'!$N$133*GERC_A_PARA!CN331)*10^5</f>
        <v>98599.932756217298</v>
      </c>
      <c r="EF331" s="30">
        <f>('Config sheet'!$N$132*(CN331-CM331) + 'Config sheet'!$N$133*CM331)*10^5</f>
        <v>138781.12028268076</v>
      </c>
      <c r="EG331" s="30">
        <f>'Config sheet'!$N$148</f>
        <v>386976</v>
      </c>
      <c r="EH331" s="30">
        <f t="shared" si="396"/>
        <v>2343.2038679476591</v>
      </c>
      <c r="EI331" s="30">
        <f>'Config sheet'!$E$127+'Config sheet'!$P$127</f>
        <v>3308.2</v>
      </c>
      <c r="EJ331" s="30"/>
      <c r="EK331" s="63">
        <f t="shared" si="397"/>
        <v>52493.330016837754</v>
      </c>
      <c r="EL331" s="63">
        <f t="shared" si="418"/>
        <v>51860.813344943497</v>
      </c>
      <c r="EM331" s="63">
        <f t="shared" si="419"/>
        <v>39450.316585597946</v>
      </c>
      <c r="EN331" s="63">
        <f t="shared" si="420"/>
        <v>38824.025758415861</v>
      </c>
      <c r="EO331" s="30">
        <f>BL331*(('Config sheet'!$D$8+273)/(C331+273))*(GERC_A_PARA!AI331/'Config sheet'!$D$7)*(1/GERC_A_PARA!BG331)*24*10^-3</f>
        <v>1821.8732724909846</v>
      </c>
      <c r="EP331" s="30">
        <f>BN331*(('Config sheet'!$D$8+273)/(D331+273))*(GERC_A_PARA!AJ331/'Config sheet'!$D$7)*(1/GERC_A_PARA!BH331)*24*10^-3</f>
        <v>1799.9206697782308</v>
      </c>
      <c r="EQ331" s="30">
        <f t="shared" si="411"/>
        <v>1810.8969711346076</v>
      </c>
      <c r="ER331" s="30">
        <f>DP331*(('Config sheet'!$D$8+273)/(F331+273))*(CM331/'Config sheet'!$D$7)*(1/DK331)*24*10^-3</f>
        <v>1369.1925689521804</v>
      </c>
      <c r="ES331" s="30">
        <f>DR331*(('Config sheet'!$D$8+273)/(G331+273))*(CN331/'Config sheet'!$D$7)*(1/DL331)*24*10^-3</f>
        <v>1347.456045121756</v>
      </c>
      <c r="ET331" s="30">
        <f t="shared" si="412"/>
        <v>1358.3243070369681</v>
      </c>
      <c r="EU331">
        <f t="shared" si="413"/>
        <v>1.0121964279211586</v>
      </c>
      <c r="EV331">
        <f t="shared" si="414"/>
        <v>1.0161315271909002</v>
      </c>
      <c r="EW331" s="30">
        <f t="shared" si="415"/>
        <v>0.77307776903321923</v>
      </c>
      <c r="EX331" s="30">
        <f>'Config sheet'!$C$123/('Config sheet'!$F$17*10^-3)</f>
        <v>1.2841244171864261</v>
      </c>
      <c r="EY331" s="30">
        <f t="shared" si="416"/>
        <v>0.69441419303720908</v>
      </c>
      <c r="EZ331" s="30">
        <f>'Config sheet'!$N$123/('Config sheet'!$Q$17*10^-3)</f>
        <v>1.4616189626248377</v>
      </c>
      <c r="FA331" s="1" t="s">
        <v>738</v>
      </c>
      <c r="FB331" s="30">
        <f t="shared" si="417"/>
        <v>-2.2444981526579681</v>
      </c>
      <c r="FC331" s="30"/>
    </row>
    <row r="332" spans="1:159" x14ac:dyDescent="0.25">
      <c r="A332" s="1">
        <v>43495</v>
      </c>
      <c r="B332" s="2">
        <v>0.87638888888888899</v>
      </c>
      <c r="C332">
        <v>23.46</v>
      </c>
      <c r="D332">
        <v>75.27</v>
      </c>
      <c r="E332">
        <v>18.57</v>
      </c>
      <c r="F332">
        <v>18.55</v>
      </c>
      <c r="G332">
        <v>70.900000000000006</v>
      </c>
      <c r="H332">
        <v>66.66</v>
      </c>
      <c r="I332">
        <v>71.97</v>
      </c>
      <c r="J332">
        <v>72.260000000000005</v>
      </c>
      <c r="K332">
        <v>72.45</v>
      </c>
      <c r="L332">
        <v>70.069999999999993</v>
      </c>
      <c r="M332">
        <v>21.86</v>
      </c>
      <c r="N332">
        <v>33.97</v>
      </c>
      <c r="O332">
        <v>33.47</v>
      </c>
      <c r="P332">
        <v>33.409999999999997</v>
      </c>
      <c r="Q332">
        <v>60.28</v>
      </c>
      <c r="R332">
        <v>3.72</v>
      </c>
      <c r="S332">
        <v>85.39</v>
      </c>
      <c r="T332">
        <v>74.48</v>
      </c>
      <c r="U332">
        <v>71.48</v>
      </c>
      <c r="V332">
        <v>71.48</v>
      </c>
      <c r="W332">
        <v>3.03</v>
      </c>
      <c r="X332">
        <v>2.44</v>
      </c>
      <c r="Y332">
        <v>3.4</v>
      </c>
      <c r="Z332">
        <v>3.26</v>
      </c>
      <c r="AA332">
        <v>4.6399999999999997</v>
      </c>
      <c r="AB332">
        <v>3.77</v>
      </c>
      <c r="AC332">
        <v>3.48</v>
      </c>
      <c r="AD332">
        <v>1.87</v>
      </c>
      <c r="AE332">
        <v>1.74</v>
      </c>
      <c r="AF332">
        <v>2.25</v>
      </c>
      <c r="AH332" s="4" t="str">
        <f t="shared" si="351"/>
        <v>ON</v>
      </c>
      <c r="AI332" s="31">
        <f>M332+'Config sheet'!$D$9-'Config sheet'!$C$139</f>
        <v>22.818899999999999</v>
      </c>
      <c r="AJ332" s="31">
        <f>N332+'Config sheet'!$D$9+'Config sheet'!$C$140</f>
        <v>35.328899999999997</v>
      </c>
      <c r="AK332" s="25">
        <f t="shared" si="352"/>
        <v>1.5482297569120334</v>
      </c>
      <c r="AL332" s="46">
        <f>'Config sheet'!$C$47</f>
        <v>3546.9708798579968</v>
      </c>
      <c r="AM332" s="4">
        <f>'Config sheet'!$C$42</f>
        <v>1817.9423322060413</v>
      </c>
      <c r="AN332" s="25">
        <f>'Config sheet'!$C$46</f>
        <v>1729.0285476519553</v>
      </c>
      <c r="AO332" s="25">
        <f t="shared" si="353"/>
        <v>1.5834733273440402</v>
      </c>
      <c r="AP332" s="25">
        <f>'Config sheet'!$C$50/100*GERC_A_PARA!AM332</f>
        <v>351.771841281869</v>
      </c>
      <c r="AQ332" s="25">
        <f t="shared" si="354"/>
        <v>351.771841281869</v>
      </c>
      <c r="AR332" s="25">
        <f t="shared" si="355"/>
        <v>463.60330214057518</v>
      </c>
      <c r="AS332" s="27">
        <f t="shared" si="356"/>
        <v>2169.7141734879106</v>
      </c>
      <c r="AT332" s="25">
        <f t="shared" si="357"/>
        <v>1646.3307020012933</v>
      </c>
      <c r="AU332" s="25">
        <f>'Config sheet'!$C$51/100*GERC_A_PARA!AN332</f>
        <v>266.0974934836359</v>
      </c>
      <c r="AV332" s="25">
        <f t="shared" si="358"/>
        <v>266.0974934836359</v>
      </c>
      <c r="AW332" s="25">
        <f t="shared" si="359"/>
        <v>350.69230163734028</v>
      </c>
      <c r="AX332" s="27">
        <f t="shared" si="360"/>
        <v>1995.1260411355911</v>
      </c>
      <c r="AY332" s="25">
        <f t="shared" si="361"/>
        <v>1513.857122758073</v>
      </c>
      <c r="AZ332" s="31">
        <f t="shared" si="398"/>
        <v>93.84845938853293</v>
      </c>
      <c r="BA332" s="31">
        <f t="shared" si="399"/>
        <v>95.107379327623875</v>
      </c>
      <c r="BB332" s="31">
        <f t="shared" si="400"/>
        <v>71.21011694295602</v>
      </c>
      <c r="BC332" s="31">
        <f t="shared" si="401"/>
        <v>72.165357302452406</v>
      </c>
      <c r="BD332" s="25">
        <f t="shared" si="362"/>
        <v>94.477919358078395</v>
      </c>
      <c r="BE332">
        <f>'Config sheet'!$D$59</f>
        <v>82.44</v>
      </c>
      <c r="BF332" s="30">
        <f t="shared" si="402"/>
        <v>83.082828240391308</v>
      </c>
      <c r="BG332" s="19">
        <f>Coeff_Summary!$B$10+Coeff_Summary!$D$10*(C332)+Coeff_Summary!$E$10*AI332*100+Coeff_Summary!$F$10*(C332)^2+Coeff_Summary!$G$10*(C332)*AI332*100+Coeff_Summary!$H$10*(AI332*100)^2</f>
        <v>0.96034098347137398</v>
      </c>
      <c r="BH332" s="19">
        <f>Coeff_Summary!$B$8+Coeff_Summary!$D$8*(D332)+Coeff_Summary!$E$8*AJ332*100+Coeff_Summary!$F$8*(D332)^2+Coeff_Summary!$G$8*(D332)*AJ332*100+Coeff_Summary!$H$8*(AJ332*100)^2</f>
        <v>0.97223447040709199</v>
      </c>
      <c r="BI332" s="30">
        <f t="shared" si="403"/>
        <v>0.96628772693923293</v>
      </c>
      <c r="BJ332" s="30">
        <f>BG332*8314.4*(GERC_A_PARA!C332+273)/('Config sheet'!$C$28*AI332*10^5)</f>
        <v>6.3346109468724571E-2</v>
      </c>
      <c r="BK332">
        <f>BH332*(8314.4/'Config sheet'!$C$28)*(BT332/(AJ332*10^5))</f>
        <v>4.8660890233264781E-2</v>
      </c>
      <c r="BL332" s="30">
        <f t="shared" si="404"/>
        <v>3351.1042875267617</v>
      </c>
      <c r="BM332" s="30">
        <f t="shared" si="363"/>
        <v>52901.501222916915</v>
      </c>
      <c r="BN332" s="30">
        <f t="shared" si="364"/>
        <v>2542.7431601714698</v>
      </c>
      <c r="BO332" s="30">
        <f t="shared" si="365"/>
        <v>52254.349396042089</v>
      </c>
      <c r="BP332" s="19">
        <f>(Coeff_Summary!$B$4+Coeff_Summary!$D$4*(C332)+Coeff_Summary!$E$4*AI332*100+Coeff_Summary!$F$4*(C332)^2+Coeff_Summary!$G$4*(C332)*AI332*100+Coeff_Summary!$H$4*(AI332*100)^2+Coeff_Summary!$B$2+Coeff_Summary!$D$2*(D332)+Coeff_Summary!$E$2*AJ332*100+Coeff_Summary!$F$2*(D332)^2+Coeff_Summary!$G$2*(D332)*AJ332*100+Coeff_Summary!$H$2*(AJ332*100)^2)/2</f>
        <v>1.3627812902483323</v>
      </c>
      <c r="BQ332" s="30">
        <f t="shared" si="405"/>
        <v>3.7564817339821372</v>
      </c>
      <c r="BR332" s="30">
        <f>BI332*(8314.4/'Config sheet'!$C$28)*(273+C332)*BQ332*((AK332^(1/BQ332))-1)</f>
        <v>67421.943856406462</v>
      </c>
      <c r="BS332" s="30">
        <f t="shared" si="366"/>
        <v>333.04393696526898</v>
      </c>
      <c r="BT332" s="30">
        <f t="shared" si="367"/>
        <v>348.27</v>
      </c>
      <c r="BU332" s="52">
        <f t="shared" si="368"/>
        <v>70.611729328834173</v>
      </c>
      <c r="BV332" s="30">
        <f t="shared" si="369"/>
        <v>1403.1041770699517</v>
      </c>
      <c r="BW332" s="65">
        <f>Coeff_Summary!$B$8+Coeff_Summary!$D$8*(BS332-273)+Coeff_Summary!$E$8*AJ332*100+Coeff_Summary!$F$8*(BS332-273)^2+Coeff_Summary!$G$8*(BS332-273)*AJ332*100+Coeff_Summary!$H$8*(AJ332*100)^2</f>
        <v>0.96507207964519337</v>
      </c>
      <c r="BX332" s="30">
        <f>BW332*(8314.4/'Config sheet'!$C$28)*(BS332/(AI332*10^5))</f>
        <v>7.1513768214379533E-2</v>
      </c>
      <c r="BY332" s="30">
        <f t="shared" si="370"/>
        <v>1.1289370225599651</v>
      </c>
      <c r="BZ332" s="30">
        <f t="shared" si="371"/>
        <v>1.0123846499737272</v>
      </c>
      <c r="CA332" s="30">
        <f>('Config sheet'!$C$132*(AJ332-AI332) - 'Config sheet'!$C$133*GERC_A_PARA!AJ332)*10^5</f>
        <v>92330.947824823015</v>
      </c>
      <c r="CB332" s="30">
        <f>('Config sheet'!$C$132*(AJ332-AI332) + 'Config sheet'!$C$133*AI332)*10^5</f>
        <v>116684.7234591537</v>
      </c>
      <c r="CC332" s="30">
        <f>'Config sheet'!$C$148</f>
        <v>386976</v>
      </c>
      <c r="CD332" s="30">
        <f t="shared" si="406"/>
        <v>15.226063034730998</v>
      </c>
      <c r="CE332" s="30"/>
      <c r="CF332" s="30"/>
      <c r="CG332" s="30"/>
      <c r="CH332" s="30"/>
      <c r="CI332" s="30"/>
      <c r="CJ332" s="30"/>
      <c r="CK332" s="30"/>
      <c r="CL332" s="30"/>
      <c r="CM332" s="46">
        <f>P332+'Config sheet'!$O$9-'Config sheet'!$C$139</f>
        <v>34.368899999999996</v>
      </c>
      <c r="CN332" s="46">
        <f>Q332+'Config sheet'!$O$9+'Config sheet'!C$140</f>
        <v>61.6389</v>
      </c>
      <c r="CO332" s="27">
        <f t="shared" si="372"/>
        <v>1.7934498921990523</v>
      </c>
      <c r="CP332" s="46">
        <f>'Config sheet'!$N$47</f>
        <v>1852.7346826837274</v>
      </c>
      <c r="CQ332" s="27">
        <f>'Config sheet'!$N$42</f>
        <v>970.82423361890676</v>
      </c>
      <c r="CR332" s="27">
        <f>'Config sheet'!$N$46</f>
        <v>881.91044906482068</v>
      </c>
      <c r="CS332" s="27">
        <f t="shared" si="373"/>
        <v>1.394125866169355</v>
      </c>
      <c r="CT332" s="27">
        <f>'Config sheet'!$N$50/100*GERC_A_PARA!CQ332</f>
        <v>274.64617569078871</v>
      </c>
      <c r="CU332" s="27">
        <f t="shared" si="374"/>
        <v>274.64617569078871</v>
      </c>
      <c r="CV332" s="27">
        <f t="shared" si="375"/>
        <v>417.5838300459157</v>
      </c>
      <c r="CW332" s="27">
        <f t="shared" si="376"/>
        <v>1245.4704093096955</v>
      </c>
      <c r="CX332" s="27">
        <f t="shared" si="377"/>
        <v>819.14973770736606</v>
      </c>
      <c r="CY332" s="27">
        <f>'Config sheet'!$N$51/100*GERC_A_PARA!CR332</f>
        <v>198.78261521921058</v>
      </c>
      <c r="CZ332" s="27">
        <f t="shared" si="378"/>
        <v>198.78261521921058</v>
      </c>
      <c r="DA332" s="27">
        <f t="shared" si="379"/>
        <v>302.23761754919457</v>
      </c>
      <c r="DB332" s="27">
        <f t="shared" si="380"/>
        <v>1080.6930642840312</v>
      </c>
      <c r="DC332" s="27">
        <f t="shared" si="381"/>
        <v>710.77516858958143</v>
      </c>
      <c r="DD332" s="50">
        <f t="shared" si="382"/>
        <v>85.27667013190397</v>
      </c>
      <c r="DE332" s="50">
        <f t="shared" si="383"/>
        <v>88.269216853061678</v>
      </c>
      <c r="DF332" s="50">
        <f t="shared" si="384"/>
        <v>56.086729519189163</v>
      </c>
      <c r="DG332" s="50">
        <f t="shared" si="385"/>
        <v>58.054936747068673</v>
      </c>
      <c r="DH332" s="27">
        <f t="shared" si="386"/>
        <v>86.772943492482824</v>
      </c>
      <c r="DI332">
        <f>'Config sheet'!$N$59</f>
        <v>71.978923438716066</v>
      </c>
      <c r="DJ332" s="21">
        <f t="shared" si="407"/>
        <v>71.921888312805876</v>
      </c>
      <c r="DK332" s="19">
        <f>Coeff_Summary!$B$11+Coeff_Summary!$D$11*(F332)+Coeff_Summary!$E$11*CM332*100+Coeff_Summary!$F$11*(F332)^2+Coeff_Summary!$G$11*(F332)*CM332*100+Coeff_Summary!$H$11*(CM332*100)^2</f>
        <v>0.93812338142605134</v>
      </c>
      <c r="DL332" s="19">
        <f>Coeff_Summary!$B$9+Coeff_Summary!$D$9*(G332)+Coeff_Summary!$E$9*CN332*100+Coeff_Summary!$F$9*(G332)^2+Coeff_Summary!$G$9*(G332)*CN332*100+Coeff_Summary!$H$9*(CN332*100)^2</f>
        <v>0.9534743130457165</v>
      </c>
      <c r="DM332" s="30">
        <f t="shared" si="408"/>
        <v>0.94579884723588392</v>
      </c>
      <c r="DN332">
        <f>DK332*8314.4*(GERC_A_PARA!F332+273)/('Config sheet'!$N$28*GERC_A_PARA!CM332*10^5)</f>
        <v>4.0404567114905449E-2</v>
      </c>
      <c r="DO332">
        <f>DL332*(8314.4/'Config sheet'!$N$28)*((GERC_A_PARA!G332+273)/(GERC_A_PARA!CN332*10^5))</f>
        <v>2.7009054311928814E-2</v>
      </c>
      <c r="DP332" s="30">
        <f t="shared" si="409"/>
        <v>1607.6724192707816</v>
      </c>
      <c r="DQ332" s="30">
        <f t="shared" si="387"/>
        <v>39789.373678939948</v>
      </c>
      <c r="DR332" s="30">
        <f t="shared" si="388"/>
        <v>1057.3711191540356</v>
      </c>
      <c r="DS332" s="30">
        <f t="shared" si="389"/>
        <v>39148.764963867587</v>
      </c>
      <c r="DT332" s="19">
        <f>(Coeff_Summary!$B$5+Coeff_Summary!$D$5*(F332)+Coeff_Summary!$E$5*CM332*100+Coeff_Summary!$F$5*(F332)^2+Coeff_Summary!$G$5*(F332)*CM332*100+Coeff_Summary!$H$5*(CM332*100)^2+Coeff_Summary!$B$3+Coeff_Summary!$D$3*(G332)+Coeff_Summary!$E$3*CN332*100+Coeff_Summary!$F$3*(G332)^2+Coeff_Summary!$G$3*(G332)*CN332*100+Coeff_Summary!$H$3*(CN332*100)^2)/2</f>
        <v>1.4175859994533995</v>
      </c>
      <c r="DU332" s="30">
        <f t="shared" si="410"/>
        <v>3.3947163010947521</v>
      </c>
      <c r="DV332" s="30">
        <f>DM332*(8314.4/'Config sheet'!$N$28)*(273+F332)*DU332*((CO332^(1/DU332))-1)</f>
        <v>89238.782152476881</v>
      </c>
      <c r="DW332" s="30">
        <f t="shared" si="390"/>
        <v>346.29296095939566</v>
      </c>
      <c r="DX332" s="30">
        <f t="shared" si="391"/>
        <v>343.9</v>
      </c>
      <c r="DY332" s="30">
        <f t="shared" si="392"/>
        <v>104.57108110677297</v>
      </c>
      <c r="DZ332" s="30">
        <f t="shared" si="393"/>
        <v>943.20618306745041</v>
      </c>
      <c r="EA332" s="65">
        <f>Coeff_Summary!$B$9+Coeff_Summary!$D$9*(DW332-273)+Coeff_Summary!$E$9*CN332*100+Coeff_Summary!$F$9*(DW332-273)^2+Coeff_Summary!$G$9*(DW332-273)*CN332*100+Coeff_Summary!$H$9*(CN332*100)^2</f>
        <v>0.95524774586147054</v>
      </c>
      <c r="EB332" s="30">
        <f>EA332*(8314.4/'Config sheet'!$C$28)*(DW332/(CM332*10^5))</f>
        <v>4.8867164221367554E-2</v>
      </c>
      <c r="EC332" s="30">
        <f t="shared" si="394"/>
        <v>1.2094465480200678</v>
      </c>
      <c r="ED332" s="30">
        <f t="shared" si="395"/>
        <v>1.016363446347889</v>
      </c>
      <c r="EE332" s="30">
        <f>('Config sheet'!$N$132*(CN332-CM332) - 'Config sheet'!$N$133*GERC_A_PARA!CN332)*10^5</f>
        <v>98890.72742808875</v>
      </c>
      <c r="EF332" s="30">
        <f>('Config sheet'!$N$132*(CN332-CM332) + 'Config sheet'!$N$133*CM332)*10^5</f>
        <v>139101.23273260059</v>
      </c>
      <c r="EG332" s="30">
        <f>'Config sheet'!$N$148</f>
        <v>386976</v>
      </c>
      <c r="EH332" s="30">
        <f t="shared" si="396"/>
        <v>2346.3103601374023</v>
      </c>
      <c r="EI332" s="30">
        <f>'Config sheet'!$E$127+'Config sheet'!$P$127</f>
        <v>3308.2</v>
      </c>
      <c r="EJ332" s="30"/>
      <c r="EK332" s="63">
        <f t="shared" si="397"/>
        <v>52901.501222916915</v>
      </c>
      <c r="EL332" s="63">
        <f t="shared" si="418"/>
        <v>52254.349396042089</v>
      </c>
      <c r="EM332" s="63">
        <f t="shared" si="419"/>
        <v>39789.373678939948</v>
      </c>
      <c r="EN332" s="63">
        <f t="shared" si="420"/>
        <v>39148.764963867587</v>
      </c>
      <c r="EO332" s="30">
        <f>BL332*(('Config sheet'!$D$8+273)/(C332+273))*(GERC_A_PARA!AI332/'Config sheet'!$D$7)*(1/GERC_A_PARA!BG332)*24*10^-3</f>
        <v>1836.0395715373113</v>
      </c>
      <c r="EP332" s="30">
        <f>BN332*(('Config sheet'!$D$8+273)/(D332+273))*(GERC_A_PARA!AJ332/'Config sheet'!$D$7)*(1/GERC_A_PARA!BH332)*24*10^-3</f>
        <v>1813.5790300504445</v>
      </c>
      <c r="EQ332" s="30">
        <f t="shared" si="411"/>
        <v>1824.8093007938778</v>
      </c>
      <c r="ER332" s="30">
        <f>DP332*(('Config sheet'!$D$8+273)/(F332+273))*(CM332/'Config sheet'!$D$7)*(1/DK332)*24*10^-3</f>
        <v>1380.960141251559</v>
      </c>
      <c r="ES332" s="30">
        <f>DR332*(('Config sheet'!$D$8+273)/(G332+273))*(CN332/'Config sheet'!$D$7)*(1/DL332)*24*10^-3</f>
        <v>1358.7266899589708</v>
      </c>
      <c r="ET332" s="30">
        <f t="shared" si="412"/>
        <v>1369.8434156052649</v>
      </c>
      <c r="EU332">
        <f t="shared" si="413"/>
        <v>1.0123846499737275</v>
      </c>
      <c r="EV332">
        <f t="shared" si="414"/>
        <v>1.0163634463478888</v>
      </c>
      <c r="EW332" s="30">
        <f t="shared" si="415"/>
        <v>0.76890455153836368</v>
      </c>
      <c r="EX332" s="30">
        <f>'Config sheet'!$C$123/('Config sheet'!$F$17*10^-3)</f>
        <v>1.2841244171864261</v>
      </c>
      <c r="EY332" s="30">
        <f t="shared" si="416"/>
        <v>0.68855036445949924</v>
      </c>
      <c r="EZ332" s="30">
        <f>'Config sheet'!$N$123/('Config sheet'!$Q$17*10^-3)</f>
        <v>1.4616189626248377</v>
      </c>
      <c r="FA332" s="1" t="s">
        <v>739</v>
      </c>
      <c r="FB332" s="30">
        <f t="shared" si="417"/>
        <v>-2.3929609593956798</v>
      </c>
      <c r="FC332" s="30"/>
    </row>
    <row r="333" spans="1:159" x14ac:dyDescent="0.25">
      <c r="A333" s="1">
        <v>43495</v>
      </c>
      <c r="B333" s="2">
        <v>0.91805555555555562</v>
      </c>
      <c r="C333">
        <v>22.74</v>
      </c>
      <c r="D333">
        <v>74.930000000000007</v>
      </c>
      <c r="E333">
        <v>17.91</v>
      </c>
      <c r="F333">
        <v>17.93</v>
      </c>
      <c r="G333">
        <v>70.19</v>
      </c>
      <c r="H333">
        <v>66.63</v>
      </c>
      <c r="I333">
        <v>71.97</v>
      </c>
      <c r="J333">
        <v>72.22</v>
      </c>
      <c r="K333">
        <v>72.400000000000006</v>
      </c>
      <c r="L333">
        <v>70</v>
      </c>
      <c r="M333">
        <v>21.85</v>
      </c>
      <c r="N333">
        <v>33.979999999999997</v>
      </c>
      <c r="O333">
        <v>33.5</v>
      </c>
      <c r="P333">
        <v>33.42</v>
      </c>
      <c r="Q333">
        <v>60.45</v>
      </c>
      <c r="R333">
        <v>3.72</v>
      </c>
      <c r="S333">
        <v>85.29</v>
      </c>
      <c r="T333">
        <v>74.45</v>
      </c>
      <c r="U333">
        <v>71.349999999999994</v>
      </c>
      <c r="V333">
        <v>71.349999999999994</v>
      </c>
      <c r="W333">
        <v>3.07</v>
      </c>
      <c r="X333">
        <v>2.46</v>
      </c>
      <c r="Y333">
        <v>3.4</v>
      </c>
      <c r="Z333">
        <v>3.26</v>
      </c>
      <c r="AA333">
        <v>4.62</v>
      </c>
      <c r="AB333">
        <v>3.83</v>
      </c>
      <c r="AC333">
        <v>3.51</v>
      </c>
      <c r="AD333">
        <v>1.85</v>
      </c>
      <c r="AE333">
        <v>1.43</v>
      </c>
      <c r="AF333">
        <v>2.2400000000000002</v>
      </c>
      <c r="AH333" s="4" t="str">
        <f t="shared" si="351"/>
        <v>ON</v>
      </c>
      <c r="AI333" s="31">
        <f>M333+'Config sheet'!$D$9-'Config sheet'!$C$139</f>
        <v>22.808900000000001</v>
      </c>
      <c r="AJ333" s="31">
        <f>N333+'Config sheet'!$D$9+'Config sheet'!$C$140</f>
        <v>35.338899999999995</v>
      </c>
      <c r="AK333" s="25">
        <f t="shared" si="352"/>
        <v>1.5493469654389294</v>
      </c>
      <c r="AL333" s="46">
        <f>'Config sheet'!$C$47</f>
        <v>3546.9708798579968</v>
      </c>
      <c r="AM333" s="4">
        <f>'Config sheet'!$C$42</f>
        <v>1817.9423322060413</v>
      </c>
      <c r="AN333" s="25">
        <f>'Config sheet'!$C$46</f>
        <v>1729.0285476519553</v>
      </c>
      <c r="AO333" s="25">
        <f t="shared" si="353"/>
        <v>1.5903123850834477</v>
      </c>
      <c r="AP333" s="25">
        <f>'Config sheet'!$C$50/100*GERC_A_PARA!AM333</f>
        <v>351.771841281869</v>
      </c>
      <c r="AQ333" s="25">
        <f t="shared" si="354"/>
        <v>351.771841281869</v>
      </c>
      <c r="AR333" s="25">
        <f t="shared" si="355"/>
        <v>463.26335636696581</v>
      </c>
      <c r="AS333" s="27">
        <f t="shared" si="356"/>
        <v>2169.7141734879106</v>
      </c>
      <c r="AT333" s="25">
        <f t="shared" si="357"/>
        <v>1647.5387905678003</v>
      </c>
      <c r="AU333" s="25">
        <f>'Config sheet'!$C$51/100*GERC_A_PARA!AN333</f>
        <v>266.0974934836359</v>
      </c>
      <c r="AV333" s="25">
        <f t="shared" si="358"/>
        <v>266.0974934836359</v>
      </c>
      <c r="AW333" s="25">
        <f t="shared" si="359"/>
        <v>350.43514996212895</v>
      </c>
      <c r="AX333" s="27">
        <f t="shared" si="360"/>
        <v>1995.1260411355911</v>
      </c>
      <c r="AY333" s="25">
        <f t="shared" si="361"/>
        <v>1514.9680013191703</v>
      </c>
      <c r="AZ333" s="31">
        <f t="shared" si="398"/>
        <v>93.8671588691263</v>
      </c>
      <c r="BA333" s="31">
        <f t="shared" si="399"/>
        <v>95.122251937770216</v>
      </c>
      <c r="BB333" s="31">
        <f t="shared" si="400"/>
        <v>71.276570567204985</v>
      </c>
      <c r="BC333" s="31">
        <f t="shared" si="401"/>
        <v>72.229606013823073</v>
      </c>
      <c r="BD333" s="25">
        <f t="shared" si="362"/>
        <v>94.494705403448251</v>
      </c>
      <c r="BE333">
        <f>'Config sheet'!$D$59</f>
        <v>82.44</v>
      </c>
      <c r="BF333" s="30">
        <f t="shared" si="402"/>
        <v>83.12389684698114</v>
      </c>
      <c r="BG333" s="19">
        <f>Coeff_Summary!$B$10+Coeff_Summary!$D$10*(C333)+Coeff_Summary!$E$10*AI333*100+Coeff_Summary!$F$10*(C333)^2+Coeff_Summary!$G$10*(C333)*AI333*100+Coeff_Summary!$H$10*(AI333*100)^2</f>
        <v>0.95995969438724693</v>
      </c>
      <c r="BH333" s="19">
        <f>Coeff_Summary!$B$8+Coeff_Summary!$D$8*(D333)+Coeff_Summary!$E$8*AJ333*100+Coeff_Summary!$F$8*(D333)^2+Coeff_Summary!$G$8*(D333)*AJ333*100+Coeff_Summary!$H$8*(AJ333*100)^2</f>
        <v>0.97208093441533272</v>
      </c>
      <c r="BI333" s="30">
        <f t="shared" si="403"/>
        <v>0.96602031440128977</v>
      </c>
      <c r="BJ333" s="30">
        <f>BG333*8314.4*(GERC_A_PARA!C333+273)/('Config sheet'!$C$28*AI333*10^5)</f>
        <v>6.3194867966062537E-2</v>
      </c>
      <c r="BK333">
        <f>BH333*(8314.4/'Config sheet'!$C$28)*(BT333/(AJ333*10^5))</f>
        <v>4.8591953614411827E-2</v>
      </c>
      <c r="BL333" s="30">
        <f t="shared" si="404"/>
        <v>3351.6996836679104</v>
      </c>
      <c r="BM333" s="30">
        <f t="shared" si="363"/>
        <v>53037.529653007099</v>
      </c>
      <c r="BN333" s="30">
        <f t="shared" si="364"/>
        <v>2545.0611470633307</v>
      </c>
      <c r="BO333" s="30">
        <f t="shared" si="365"/>
        <v>52376.184897997067</v>
      </c>
      <c r="BP333" s="19">
        <f>(Coeff_Summary!$B$4+Coeff_Summary!$D$4*(C333)+Coeff_Summary!$E$4*AI333*100+Coeff_Summary!$F$4*(C333)^2+Coeff_Summary!$G$4*(C333)*AI333*100+Coeff_Summary!$H$4*(AI333*100)^2+Coeff_Summary!$B$2+Coeff_Summary!$D$2*(D333)+Coeff_Summary!$E$2*AJ333*100+Coeff_Summary!$F$2*(D333)^2+Coeff_Summary!$G$2*(D333)*AJ333*100+Coeff_Summary!$H$2*(AJ333*100)^2)/2</f>
        <v>1.3634031689792241</v>
      </c>
      <c r="BQ333" s="30">
        <f t="shared" si="405"/>
        <v>3.7517646662491555</v>
      </c>
      <c r="BR333" s="30">
        <f>BI333*(8314.4/'Config sheet'!$C$28)*(273+C333)*BQ333*((AK333^(1/BQ333))-1)</f>
        <v>67362.171626995987</v>
      </c>
      <c r="BS333" s="30">
        <f t="shared" si="366"/>
        <v>332.34759066884163</v>
      </c>
      <c r="BT333" s="30">
        <f t="shared" si="367"/>
        <v>347.93</v>
      </c>
      <c r="BU333" s="52">
        <f t="shared" si="368"/>
        <v>70.142921381187264</v>
      </c>
      <c r="BV333" s="30">
        <f t="shared" si="369"/>
        <v>1414.858526945615</v>
      </c>
      <c r="BW333" s="65">
        <f>Coeff_Summary!$B$8+Coeff_Summary!$D$8*(BS333-273)+Coeff_Summary!$E$8*AJ333*100+Coeff_Summary!$F$8*(BS333-273)^2+Coeff_Summary!$G$8*(BS333-273)*AJ333*100+Coeff_Summary!$H$8*(AJ333*100)^2</f>
        <v>0.96470706519942051</v>
      </c>
      <c r="BX333" s="30">
        <f>BW333*(8314.4/'Config sheet'!$C$28)*(BS333/(AI333*10^5))</f>
        <v>7.1368527669954926E-2</v>
      </c>
      <c r="BY333" s="30">
        <f t="shared" si="370"/>
        <v>1.129340561456381</v>
      </c>
      <c r="BZ333" s="30">
        <f t="shared" si="371"/>
        <v>1.0126268218332053</v>
      </c>
      <c r="CA333" s="30">
        <f>('Config sheet'!$C$132*(AJ333-AI333) - 'Config sheet'!$C$133*GERC_A_PARA!AJ333)*10^5</f>
        <v>92498.026698751026</v>
      </c>
      <c r="CB333" s="30">
        <f>('Config sheet'!$C$132*(AJ333-AI333) + 'Config sheet'!$C$133*AI333)*10^5</f>
        <v>116851.80233308169</v>
      </c>
      <c r="CC333" s="30">
        <f>'Config sheet'!$C$148</f>
        <v>386976</v>
      </c>
      <c r="CD333" s="30">
        <f t="shared" si="406"/>
        <v>15.582409331158374</v>
      </c>
      <c r="CE333" s="30"/>
      <c r="CF333" s="30"/>
      <c r="CG333" s="30"/>
      <c r="CH333" s="30"/>
      <c r="CI333" s="30"/>
      <c r="CJ333" s="30"/>
      <c r="CK333" s="30"/>
      <c r="CL333" s="30"/>
      <c r="CM333" s="46">
        <f>P333+'Config sheet'!$O$9-'Config sheet'!$C$139</f>
        <v>34.378900000000002</v>
      </c>
      <c r="CN333" s="46">
        <f>Q333+'Config sheet'!$O$9+'Config sheet'!C$140</f>
        <v>61.808900000000001</v>
      </c>
      <c r="CO333" s="27">
        <f t="shared" si="372"/>
        <v>1.7978731140321533</v>
      </c>
      <c r="CP333" s="46">
        <f>'Config sheet'!$N$47</f>
        <v>1852.7346826837274</v>
      </c>
      <c r="CQ333" s="27">
        <f>'Config sheet'!$N$42</f>
        <v>970.82423361890676</v>
      </c>
      <c r="CR333" s="27">
        <f>'Config sheet'!$N$46</f>
        <v>881.91044906482068</v>
      </c>
      <c r="CS333" s="27">
        <f t="shared" si="373"/>
        <v>1.3920276105207108</v>
      </c>
      <c r="CT333" s="27">
        <f>'Config sheet'!$N$50/100*GERC_A_PARA!CQ333</f>
        <v>274.64617569078871</v>
      </c>
      <c r="CU333" s="27">
        <f t="shared" si="374"/>
        <v>274.64617569078871</v>
      </c>
      <c r="CV333" s="27">
        <f t="shared" si="375"/>
        <v>418.58771304318259</v>
      </c>
      <c r="CW333" s="27">
        <f t="shared" si="376"/>
        <v>1245.4704093096955</v>
      </c>
      <c r="CX333" s="27">
        <f t="shared" si="377"/>
        <v>817.1852020359255</v>
      </c>
      <c r="CY333" s="27">
        <f>'Config sheet'!$N$51/100*GERC_A_PARA!CR333</f>
        <v>198.78261521921058</v>
      </c>
      <c r="CZ333" s="27">
        <f t="shared" si="378"/>
        <v>198.78261521921058</v>
      </c>
      <c r="DA333" s="27">
        <f t="shared" si="379"/>
        <v>302.96420508338792</v>
      </c>
      <c r="DB333" s="27">
        <f t="shared" si="380"/>
        <v>1080.6930642840312</v>
      </c>
      <c r="DC333" s="27">
        <f t="shared" si="381"/>
        <v>709.07054352679802</v>
      </c>
      <c r="DD333" s="50">
        <f t="shared" si="382"/>
        <v>85.173264905447596</v>
      </c>
      <c r="DE333" s="50">
        <f t="shared" si="383"/>
        <v>88.186828949055794</v>
      </c>
      <c r="DF333" s="50">
        <f t="shared" si="384"/>
        <v>55.884372016830845</v>
      </c>
      <c r="DG333" s="50">
        <f t="shared" si="385"/>
        <v>57.86164897452997</v>
      </c>
      <c r="DH333" s="27">
        <f t="shared" si="386"/>
        <v>86.680046927251695</v>
      </c>
      <c r="DI333">
        <f>'Config sheet'!$N$59</f>
        <v>71.978923438716066</v>
      </c>
      <c r="DJ333" s="21">
        <f t="shared" si="407"/>
        <v>71.776528711466057</v>
      </c>
      <c r="DK333" s="19">
        <f>Coeff_Summary!$B$11+Coeff_Summary!$D$11*(F333)+Coeff_Summary!$E$11*CM333*100+Coeff_Summary!$F$11*(F333)^2+Coeff_Summary!$G$11*(F333)*CM333*100+Coeff_Summary!$H$11*(CM333*100)^2</f>
        <v>0.93755875736500727</v>
      </c>
      <c r="DL333" s="19">
        <f>Coeff_Summary!$B$9+Coeff_Summary!$D$9*(G333)+Coeff_Summary!$E$9*CN333*100+Coeff_Summary!$F$9*(G333)^2+Coeff_Summary!$G$9*(G333)*CN333*100+Coeff_Summary!$H$9*(CN333*100)^2</f>
        <v>0.95284180526309881</v>
      </c>
      <c r="DM333" s="30">
        <f t="shared" si="408"/>
        <v>0.94520028131405298</v>
      </c>
      <c r="DN333">
        <f>DK333*8314.4*(GERC_A_PARA!F333+273)/('Config sheet'!$N$28*GERC_A_PARA!CM333*10^5)</f>
        <v>4.02826571098122E-2</v>
      </c>
      <c r="DO333">
        <f>DL333*(8314.4/'Config sheet'!$N$28)*((GERC_A_PARA!G333+273)/(GERC_A_PARA!CN333*10^5))</f>
        <v>2.6861329113214101E-2</v>
      </c>
      <c r="DP333" s="30">
        <f t="shared" si="409"/>
        <v>1605.9512923877226</v>
      </c>
      <c r="DQ333" s="30">
        <f t="shared" si="387"/>
        <v>39867.064578432168</v>
      </c>
      <c r="DR333" s="30">
        <f t="shared" si="388"/>
        <v>1053.7059905398273</v>
      </c>
      <c r="DS333" s="30">
        <f t="shared" si="389"/>
        <v>39227.619232790297</v>
      </c>
      <c r="DT333" s="19">
        <f>(Coeff_Summary!$B$5+Coeff_Summary!$D$5*(F333)+Coeff_Summary!$E$5*CM333*100+Coeff_Summary!$F$5*(F333)^2+Coeff_Summary!$G$5*(F333)*CM333*100+Coeff_Summary!$H$5*(CM333*100)^2+Coeff_Summary!$B$3+Coeff_Summary!$D$3*(G333)+Coeff_Summary!$E$3*CN333*100+Coeff_Summary!$F$3*(G333)^2+Coeff_Summary!$G$3*(G333)*CN333*100+Coeff_Summary!$H$3*(CN333*100)^2)/2</f>
        <v>1.4190070901674319</v>
      </c>
      <c r="DU333" s="30">
        <f t="shared" si="410"/>
        <v>3.386594459774912</v>
      </c>
      <c r="DV333" s="30">
        <f>DM333*(8314.4/'Config sheet'!$N$28)*(273+F333)*DU333*((CO333^(1/DU333))-1)</f>
        <v>89420.351623007984</v>
      </c>
      <c r="DW333" s="30">
        <f t="shared" si="390"/>
        <v>345.95071792519883</v>
      </c>
      <c r="DX333" s="30">
        <f t="shared" si="391"/>
        <v>343.19</v>
      </c>
      <c r="DY333" s="30">
        <f t="shared" si="392"/>
        <v>105.28265963490018</v>
      </c>
      <c r="DZ333" s="30">
        <f t="shared" si="393"/>
        <v>940.57035105491934</v>
      </c>
      <c r="EA333" s="65">
        <f>Coeff_Summary!$B$9+Coeff_Summary!$D$9*(DW333-273)+Coeff_Summary!$E$9*CN333*100+Coeff_Summary!$F$9*(DW333-273)^2+Coeff_Summary!$G$9*(DW333-273)*CN333*100+Coeff_Summary!$H$9*(CN333*100)^2</f>
        <v>0.95490552841250065</v>
      </c>
      <c r="EB333" s="30">
        <f>EA333*(8314.4/'Config sheet'!$C$28)*(DW333/(CM333*10^5))</f>
        <v>4.8787184051790944E-2</v>
      </c>
      <c r="EC333" s="30">
        <f t="shared" si="394"/>
        <v>1.2111213001365588</v>
      </c>
      <c r="ED333" s="30">
        <f t="shared" si="395"/>
        <v>1.0163008961070816</v>
      </c>
      <c r="EE333" s="30">
        <f>('Config sheet'!$N$132*(CN333-CM333) - 'Config sheet'!$N$133*GERC_A_PARA!CN333)*10^5</f>
        <v>99551.212709787957</v>
      </c>
      <c r="EF333" s="30">
        <f>('Config sheet'!$N$132*(CN333-CM333) + 'Config sheet'!$N$133*CM333)*10^5</f>
        <v>139837.10658642428</v>
      </c>
      <c r="EG333" s="30">
        <f>'Config sheet'!$N$148</f>
        <v>386976</v>
      </c>
      <c r="EH333" s="30">
        <f t="shared" si="396"/>
        <v>2355.4288780005345</v>
      </c>
      <c r="EI333" s="30">
        <f>'Config sheet'!$E$127+'Config sheet'!$P$127</f>
        <v>3308.2</v>
      </c>
      <c r="EJ333" s="30"/>
      <c r="EK333" s="63">
        <f t="shared" si="397"/>
        <v>53037.529653007099</v>
      </c>
      <c r="EL333" s="63">
        <f t="shared" si="418"/>
        <v>52376.184897997067</v>
      </c>
      <c r="EM333" s="63">
        <f t="shared" si="419"/>
        <v>39867.064578432168</v>
      </c>
      <c r="EN333" s="63">
        <f t="shared" si="420"/>
        <v>39227.619232790297</v>
      </c>
      <c r="EO333" s="30">
        <f>BL333*(('Config sheet'!$D$8+273)/(C333+273))*(GERC_A_PARA!AI333/'Config sheet'!$D$7)*(1/GERC_A_PARA!BG333)*24*10^-3</f>
        <v>1840.7606772663762</v>
      </c>
      <c r="EP333" s="30">
        <f>BN333*(('Config sheet'!$D$8+273)/(D333+273))*(GERC_A_PARA!AJ333/'Config sheet'!$D$7)*(1/GERC_A_PARA!BH333)*24*10^-3</f>
        <v>1817.8075452652556</v>
      </c>
      <c r="EQ333" s="30">
        <f t="shared" si="411"/>
        <v>1829.2841112658159</v>
      </c>
      <c r="ER333" s="30">
        <f>DP333*(('Config sheet'!$D$8+273)/(F333+273))*(CM333/'Config sheet'!$D$7)*(1/DK333)*24*10^-3</f>
        <v>1383.6565404560911</v>
      </c>
      <c r="ES333" s="30">
        <f>DR333*(('Config sheet'!$D$8+273)/(G333+273))*(CN333/'Config sheet'!$D$7)*(1/DL333)*24*10^-3</f>
        <v>1361.4634659441483</v>
      </c>
      <c r="ET333" s="30">
        <f t="shared" si="412"/>
        <v>1372.5600032001198</v>
      </c>
      <c r="EU333">
        <f t="shared" si="413"/>
        <v>1.0126268218332053</v>
      </c>
      <c r="EV333">
        <f t="shared" si="414"/>
        <v>1.0163008961070816</v>
      </c>
      <c r="EW333" s="30">
        <f t="shared" si="415"/>
        <v>0.77344930633359654</v>
      </c>
      <c r="EX333" s="30">
        <f>'Config sheet'!$C$123/('Config sheet'!$F$17*10^-3)</f>
        <v>1.2841244171864261</v>
      </c>
      <c r="EY333" s="30">
        <f t="shared" si="416"/>
        <v>0.68526720060469648</v>
      </c>
      <c r="EZ333" s="30">
        <f>'Config sheet'!$N$123/('Config sheet'!$Q$17*10^-3)</f>
        <v>1.4616189626248377</v>
      </c>
      <c r="FA333" s="1" t="s">
        <v>740</v>
      </c>
      <c r="FB333" s="30">
        <f t="shared" si="417"/>
        <v>-2.7607179251988327</v>
      </c>
      <c r="FC333" s="30"/>
    </row>
    <row r="334" spans="1:159" x14ac:dyDescent="0.25">
      <c r="A334" s="1">
        <v>43495</v>
      </c>
      <c r="B334" s="2">
        <v>0.95972222222222225</v>
      </c>
      <c r="C334">
        <v>22.47</v>
      </c>
      <c r="D334">
        <v>74.67</v>
      </c>
      <c r="E334">
        <v>16.36</v>
      </c>
      <c r="F334">
        <v>16.329999999999998</v>
      </c>
      <c r="G334">
        <v>69</v>
      </c>
      <c r="H334">
        <v>66.41</v>
      </c>
      <c r="I334">
        <v>71.7</v>
      </c>
      <c r="J334">
        <v>72.05</v>
      </c>
      <c r="K334">
        <v>72.17</v>
      </c>
      <c r="L334">
        <v>69.86</v>
      </c>
      <c r="M334">
        <v>21.87</v>
      </c>
      <c r="N334">
        <v>33.950000000000003</v>
      </c>
      <c r="O334">
        <v>33.46</v>
      </c>
      <c r="P334">
        <v>33.39</v>
      </c>
      <c r="Q334">
        <v>60.6</v>
      </c>
      <c r="R334">
        <v>3.72</v>
      </c>
      <c r="S334">
        <v>85.75</v>
      </c>
      <c r="T334">
        <v>74.14</v>
      </c>
      <c r="U334">
        <v>71.56</v>
      </c>
      <c r="V334">
        <v>71.56</v>
      </c>
      <c r="W334">
        <v>3.06</v>
      </c>
      <c r="X334">
        <v>2.5499999999999998</v>
      </c>
      <c r="Y334">
        <v>3.44</v>
      </c>
      <c r="Z334">
        <v>3.37</v>
      </c>
      <c r="AA334">
        <v>4.58</v>
      </c>
      <c r="AB334">
        <v>3.92</v>
      </c>
      <c r="AC334">
        <v>3.55</v>
      </c>
      <c r="AD334">
        <v>1.89</v>
      </c>
      <c r="AE334">
        <v>1.51</v>
      </c>
      <c r="AF334">
        <v>2.14</v>
      </c>
      <c r="AH334" s="4" t="str">
        <f t="shared" si="351"/>
        <v>ON</v>
      </c>
      <c r="AI334" s="31">
        <f>M334+'Config sheet'!$D$9-'Config sheet'!$C$139</f>
        <v>22.828900000000001</v>
      </c>
      <c r="AJ334" s="31">
        <f>N334+'Config sheet'!$D$9+'Config sheet'!$C$140</f>
        <v>35.308900000000001</v>
      </c>
      <c r="AK334" s="25">
        <f t="shared" si="352"/>
        <v>1.5466754858972618</v>
      </c>
      <c r="AL334" s="46">
        <f>'Config sheet'!$C$47</f>
        <v>3546.9708798579968</v>
      </c>
      <c r="AM334" s="4">
        <f>'Config sheet'!$C$42</f>
        <v>1817.9423322060413</v>
      </c>
      <c r="AN334" s="25">
        <f>'Config sheet'!$C$46</f>
        <v>1729.0285476519553</v>
      </c>
      <c r="AO334" s="25">
        <f t="shared" si="353"/>
        <v>1.5950027472266046</v>
      </c>
      <c r="AP334" s="25">
        <f>'Config sheet'!$C$50/100*GERC_A_PARA!AM334</f>
        <v>351.771841281869</v>
      </c>
      <c r="AQ334" s="25">
        <f t="shared" si="354"/>
        <v>351.771841281869</v>
      </c>
      <c r="AR334" s="25">
        <f t="shared" si="355"/>
        <v>462.38788730534225</v>
      </c>
      <c r="AS334" s="27">
        <f t="shared" si="356"/>
        <v>2169.7141734879106</v>
      </c>
      <c r="AT334" s="25">
        <f t="shared" si="357"/>
        <v>1650.6581829190413</v>
      </c>
      <c r="AU334" s="25">
        <f>'Config sheet'!$C$51/100*GERC_A_PARA!AN334</f>
        <v>266.0974934836359</v>
      </c>
      <c r="AV334" s="25">
        <f t="shared" si="358"/>
        <v>266.0974934836359</v>
      </c>
      <c r="AW334" s="25">
        <f t="shared" si="359"/>
        <v>349.77290217654274</v>
      </c>
      <c r="AX334" s="27">
        <f t="shared" si="360"/>
        <v>1995.1260411355911</v>
      </c>
      <c r="AY334" s="25">
        <f t="shared" si="361"/>
        <v>1517.8363887724704</v>
      </c>
      <c r="AZ334" s="31">
        <f t="shared" si="398"/>
        <v>93.915316010643608</v>
      </c>
      <c r="BA334" s="31">
        <f t="shared" si="399"/>
        <v>95.160553664279334</v>
      </c>
      <c r="BB334" s="31">
        <f t="shared" si="400"/>
        <v>71.44815974778453</v>
      </c>
      <c r="BC334" s="31">
        <f t="shared" si="401"/>
        <v>72.395501912835002</v>
      </c>
      <c r="BD334" s="25">
        <f t="shared" si="362"/>
        <v>94.537934837461478</v>
      </c>
      <c r="BE334">
        <f>'Config sheet'!$D$59</f>
        <v>82.44</v>
      </c>
      <c r="BF334" s="30">
        <f t="shared" si="402"/>
        <v>83.229882833885625</v>
      </c>
      <c r="BG334" s="19">
        <f>Coeff_Summary!$B$10+Coeff_Summary!$D$10*(C334)+Coeff_Summary!$E$10*AI334*100+Coeff_Summary!$F$10*(C334)^2+Coeff_Summary!$G$10*(C334)*AI334*100+Coeff_Summary!$H$10*(AI334*100)^2</f>
        <v>0.95977714359991328</v>
      </c>
      <c r="BH334" s="19">
        <f>Coeff_Summary!$B$8+Coeff_Summary!$D$8*(D334)+Coeff_Summary!$E$8*AJ334*100+Coeff_Summary!$F$8*(D334)^2+Coeff_Summary!$G$8*(D334)*AJ334*100+Coeff_Summary!$H$8*(AJ334*100)^2</f>
        <v>0.97198873958886889</v>
      </c>
      <c r="BI334" s="30">
        <f t="shared" si="403"/>
        <v>0.96588294159439103</v>
      </c>
      <c r="BJ334" s="30">
        <f>BG334*8314.4*(GERC_A_PARA!C334+273)/('Config sheet'!$C$28*AI334*10^5)</f>
        <v>6.3069863982372285E-2</v>
      </c>
      <c r="BK334">
        <f>BH334*(8314.4/'Config sheet'!$C$28)*(BT334/(AJ334*10^5))</f>
        <v>4.8592287930667666E-2</v>
      </c>
      <c r="BL334" s="30">
        <f t="shared" si="404"/>
        <v>3353.2330191038868</v>
      </c>
      <c r="BM334" s="30">
        <f t="shared" si="363"/>
        <v>53166.961324684307</v>
      </c>
      <c r="BN334" s="30">
        <f t="shared" si="364"/>
        <v>2551.0463958118185</v>
      </c>
      <c r="BO334" s="30">
        <f t="shared" si="365"/>
        <v>52498.997360480258</v>
      </c>
      <c r="BP334" s="19">
        <f>(Coeff_Summary!$B$4+Coeff_Summary!$D$4*(C334)+Coeff_Summary!$E$4*AI334*100+Coeff_Summary!$F$4*(C334)^2+Coeff_Summary!$G$4*(C334)*AI334*100+Coeff_Summary!$H$4*(AI334*100)^2+Coeff_Summary!$B$2+Coeff_Summary!$D$2*(D334)+Coeff_Summary!$E$2*AJ334*100+Coeff_Summary!$F$2*(D334)^2+Coeff_Summary!$G$2*(D334)*AJ334*100+Coeff_Summary!$H$2*(AJ334*100)^2)/2</f>
        <v>1.363717859314209</v>
      </c>
      <c r="BQ334" s="30">
        <f t="shared" si="405"/>
        <v>3.7493838270287383</v>
      </c>
      <c r="BR334" s="30">
        <f>BI334*(8314.4/'Config sheet'!$C$28)*(273+C334)*BQ334*((AK334^(1/BQ334))-1)</f>
        <v>67012.677879339477</v>
      </c>
      <c r="BS334" s="30">
        <f t="shared" si="366"/>
        <v>331.91596809046041</v>
      </c>
      <c r="BT334" s="30">
        <f t="shared" si="367"/>
        <v>347.67</v>
      </c>
      <c r="BU334" s="52">
        <f t="shared" si="368"/>
        <v>69.819862242261323</v>
      </c>
      <c r="BV334" s="30">
        <f t="shared" si="369"/>
        <v>1417.4812544792999</v>
      </c>
      <c r="BW334" s="65">
        <f>Coeff_Summary!$B$8+Coeff_Summary!$D$8*(BS334-273)+Coeff_Summary!$E$8*AJ334*100+Coeff_Summary!$F$8*(BS334-273)^2+Coeff_Summary!$G$8*(BS334-273)*AJ334*100+Coeff_Summary!$H$8*(AJ334*100)^2</f>
        <v>0.96451061070138377</v>
      </c>
      <c r="BX334" s="30">
        <f>BW334*(8314.4/'Config sheet'!$C$28)*(BS334/(AI334*10^5))</f>
        <v>7.1198895241700075E-2</v>
      </c>
      <c r="BY334" s="30">
        <f t="shared" si="370"/>
        <v>1.1288893101402568</v>
      </c>
      <c r="BZ334" s="30">
        <f t="shared" si="371"/>
        <v>1.0127233661172141</v>
      </c>
      <c r="CA334" s="30">
        <f>('Config sheet'!$C$132*(AJ334-AI334) - 'Config sheet'!$C$133*GERC_A_PARA!AJ334)*10^5</f>
        <v>92082.423640934416</v>
      </c>
      <c r="CB334" s="30">
        <f>('Config sheet'!$C$132*(AJ334-AI334) + 'Config sheet'!$C$133*AI334)*10^5</f>
        <v>116432.01102125819</v>
      </c>
      <c r="CC334" s="30">
        <f>'Config sheet'!$C$148</f>
        <v>386976</v>
      </c>
      <c r="CD334" s="30">
        <f t="shared" si="406"/>
        <v>15.754031909539606</v>
      </c>
      <c r="CE334" s="30"/>
      <c r="CF334" s="30"/>
      <c r="CG334" s="30"/>
      <c r="CH334" s="30"/>
      <c r="CI334" s="30"/>
      <c r="CJ334" s="30"/>
      <c r="CK334" s="30"/>
      <c r="CL334" s="30"/>
      <c r="CM334" s="46">
        <f>P334+'Config sheet'!$O$9-'Config sheet'!$C$139</f>
        <v>34.3489</v>
      </c>
      <c r="CN334" s="46">
        <f>Q334+'Config sheet'!$O$9+'Config sheet'!C$140</f>
        <v>61.9589</v>
      </c>
      <c r="CO334" s="27">
        <f t="shared" si="372"/>
        <v>1.8038103112472306</v>
      </c>
      <c r="CP334" s="46">
        <f>'Config sheet'!$N$47</f>
        <v>1852.7346826837274</v>
      </c>
      <c r="CQ334" s="27">
        <f>'Config sheet'!$N$42</f>
        <v>970.82423361890676</v>
      </c>
      <c r="CR334" s="27">
        <f>'Config sheet'!$N$46</f>
        <v>881.91044906482068</v>
      </c>
      <c r="CS334" s="27">
        <f t="shared" si="373"/>
        <v>1.3956926395434754</v>
      </c>
      <c r="CT334" s="27">
        <f>'Config sheet'!$N$50/100*GERC_A_PARA!CQ334</f>
        <v>274.64617569078871</v>
      </c>
      <c r="CU334" s="27">
        <f t="shared" si="374"/>
        <v>274.64617569078871</v>
      </c>
      <c r="CV334" s="27">
        <f t="shared" si="375"/>
        <v>419.1136275605059</v>
      </c>
      <c r="CW334" s="27">
        <f t="shared" si="376"/>
        <v>1245.4704093096955</v>
      </c>
      <c r="CX334" s="27">
        <f t="shared" si="377"/>
        <v>816.15977710857578</v>
      </c>
      <c r="CY334" s="27">
        <f>'Config sheet'!$N$51/100*GERC_A_PARA!CR334</f>
        <v>198.78261521921058</v>
      </c>
      <c r="CZ334" s="27">
        <f t="shared" si="378"/>
        <v>198.78261521921058</v>
      </c>
      <c r="DA334" s="27">
        <f t="shared" si="379"/>
        <v>303.34484997266162</v>
      </c>
      <c r="DB334" s="27">
        <f t="shared" si="380"/>
        <v>1080.6930642840312</v>
      </c>
      <c r="DC334" s="27">
        <f t="shared" si="381"/>
        <v>708.18078364278369</v>
      </c>
      <c r="DD334" s="50">
        <f t="shared" si="382"/>
        <v>85.119092945260448</v>
      </c>
      <c r="DE334" s="50">
        <f t="shared" si="383"/>
        <v>88.143667549882295</v>
      </c>
      <c r="DF334" s="50">
        <f t="shared" si="384"/>
        <v>55.778747858323044</v>
      </c>
      <c r="DG334" s="50">
        <f t="shared" si="385"/>
        <v>57.760758925550753</v>
      </c>
      <c r="DH334" s="27">
        <f t="shared" si="386"/>
        <v>86.631380247571371</v>
      </c>
      <c r="DI334">
        <f>'Config sheet'!$N$59</f>
        <v>71.978923438716066</v>
      </c>
      <c r="DJ334" s="21">
        <f t="shared" si="407"/>
        <v>71.70056681975413</v>
      </c>
      <c r="DK334" s="19">
        <f>Coeff_Summary!$B$11+Coeff_Summary!$D$11*(F334)+Coeff_Summary!$E$11*CM334*100+Coeff_Summary!$F$11*(F334)^2+Coeff_Summary!$G$11*(F334)*CM334*100+Coeff_Summary!$H$11*(CM334*100)^2</f>
        <v>0.93617424789334958</v>
      </c>
      <c r="DL334" s="19">
        <f>Coeff_Summary!$B$9+Coeff_Summary!$D$9*(G334)+Coeff_Summary!$E$9*CN334*100+Coeff_Summary!$F$9*(G334)^2+Coeff_Summary!$G$9*(G334)*CN334*100+Coeff_Summary!$H$9*(CN334*100)^2</f>
        <v>0.95184439991026826</v>
      </c>
      <c r="DM334" s="30">
        <f t="shared" si="408"/>
        <v>0.94400932390180892</v>
      </c>
      <c r="DN334">
        <f>DK334*8314.4*(GERC_A_PARA!F334+273)/('Config sheet'!$N$28*GERC_A_PARA!CM334*10^5)</f>
        <v>4.0036896790084008E-2</v>
      </c>
      <c r="DO334">
        <f>DL334*(8314.4/'Config sheet'!$N$28)*((GERC_A_PARA!G334+273)/(GERC_A_PARA!CN334*10^5))</f>
        <v>2.6675431358998396E-2</v>
      </c>
      <c r="DP334" s="30">
        <f t="shared" si="409"/>
        <v>1605.0496279343747</v>
      </c>
      <c r="DQ334" s="30">
        <f t="shared" si="387"/>
        <v>40089.261571638577</v>
      </c>
      <c r="DR334" s="30">
        <f t="shared" si="388"/>
        <v>1051.7929103664367</v>
      </c>
      <c r="DS334" s="30">
        <f t="shared" si="389"/>
        <v>39429.274683936324</v>
      </c>
      <c r="DT334" s="19">
        <f>(Coeff_Summary!$B$5+Coeff_Summary!$D$5*(F334)+Coeff_Summary!$E$5*CM334*100+Coeff_Summary!$F$5*(F334)^2+Coeff_Summary!$G$5*(F334)*CM334*100+Coeff_Summary!$H$5*(CM334*100)^2+Coeff_Summary!$B$3+Coeff_Summary!$D$3*(G334)+Coeff_Summary!$E$3*CN334*100+Coeff_Summary!$F$3*(G334)^2+Coeff_Summary!$G$3*(G334)*CN334*100+Coeff_Summary!$H$3*(CN334*100)^2)/2</f>
        <v>1.4217183293693605</v>
      </c>
      <c r="DU334" s="30">
        <f t="shared" si="410"/>
        <v>3.3712509757292373</v>
      </c>
      <c r="DV334" s="30">
        <f>DM334*(8314.4/'Config sheet'!$N$28)*(273+F334)*DU334*((CO334^(1/DU334))-1)</f>
        <v>89396.905018683377</v>
      </c>
      <c r="DW334" s="30">
        <f t="shared" si="390"/>
        <v>344.65635128562514</v>
      </c>
      <c r="DX334" s="30">
        <f t="shared" si="391"/>
        <v>342</v>
      </c>
      <c r="DY334" s="30">
        <f t="shared" si="392"/>
        <v>105.04338577107487</v>
      </c>
      <c r="DZ334" s="30">
        <f t="shared" si="393"/>
        <v>947.71843364252152</v>
      </c>
      <c r="EA334" s="65">
        <f>Coeff_Summary!$B$9+Coeff_Summary!$D$9*(DW334-273)+Coeff_Summary!$E$9*CN334*100+Coeff_Summary!$F$9*(DW334-273)^2+Coeff_Summary!$G$9*(DW334-273)*CN334*100+Coeff_Summary!$H$9*(CN334*100)^2</f>
        <v>0.95386375954900937</v>
      </c>
      <c r="EB334" s="30">
        <f>EA334*(8314.4/'Config sheet'!$C$28)*(DW334/(CM334*10^5))</f>
        <v>4.859402646030591E-2</v>
      </c>
      <c r="EC334" s="30">
        <f t="shared" si="394"/>
        <v>1.2137310919746722</v>
      </c>
      <c r="ED334" s="30">
        <f t="shared" si="395"/>
        <v>1.0167384993255058</v>
      </c>
      <c r="EE334" s="30">
        <f>('Config sheet'!$N$132*(CN334-CM334) - 'Config sheet'!$N$133*GERC_A_PARA!CN334)*10^5</f>
        <v>100311.53519947811</v>
      </c>
      <c r="EF334" s="30">
        <f>('Config sheet'!$N$132*(CN334-CM334) + 'Config sheet'!$N$133*CM334)*10^5</f>
        <v>140647.68812419742</v>
      </c>
      <c r="EG334" s="30">
        <f>'Config sheet'!$N$148</f>
        <v>386976</v>
      </c>
      <c r="EH334" s="30">
        <f t="shared" si="396"/>
        <v>2365.1996881218215</v>
      </c>
      <c r="EI334" s="30">
        <f>'Config sheet'!$E$127+'Config sheet'!$P$127</f>
        <v>3308.2</v>
      </c>
      <c r="EJ334" s="30"/>
      <c r="EK334" s="63">
        <f t="shared" si="397"/>
        <v>53166.961324684307</v>
      </c>
      <c r="EL334" s="63">
        <f t="shared" si="418"/>
        <v>52498.997360480258</v>
      </c>
      <c r="EM334" s="63">
        <f t="shared" si="419"/>
        <v>40089.261571638577</v>
      </c>
      <c r="EN334" s="63">
        <f t="shared" si="420"/>
        <v>39429.274683936324</v>
      </c>
      <c r="EO334" s="30">
        <f>BL334*(('Config sheet'!$D$8+273)/(C334+273))*(GERC_A_PARA!AI334/'Config sheet'!$D$7)*(1/GERC_A_PARA!BG334)*24*10^-3</f>
        <v>1845.2528309012653</v>
      </c>
      <c r="EP334" s="30">
        <f>BN334*(('Config sheet'!$D$8+273)/(D334+273))*(GERC_A_PARA!AJ334/'Config sheet'!$D$7)*(1/GERC_A_PARA!BH334)*24*10^-3</f>
        <v>1822.0699676121553</v>
      </c>
      <c r="EQ334" s="30">
        <f t="shared" si="411"/>
        <v>1833.6613992567104</v>
      </c>
      <c r="ER334" s="30">
        <f>DP334*(('Config sheet'!$D$8+273)/(F334+273))*(CM334/'Config sheet'!$D$7)*(1/DK334)*24*10^-3</f>
        <v>1391.3682776048067</v>
      </c>
      <c r="ES334" s="30">
        <f>DR334*(('Config sheet'!$D$8+273)/(G334+273))*(CN334/'Config sheet'!$D$7)*(1/DL334)*24*10^-3</f>
        <v>1368.4622727749825</v>
      </c>
      <c r="ET334" s="30">
        <f t="shared" si="412"/>
        <v>1379.9152751898946</v>
      </c>
      <c r="EU334">
        <f t="shared" si="413"/>
        <v>1.0127233661172141</v>
      </c>
      <c r="EV334">
        <f t="shared" si="414"/>
        <v>1.016738499325506</v>
      </c>
      <c r="EW334" s="30">
        <f t="shared" si="415"/>
        <v>0.77303326287715246</v>
      </c>
      <c r="EX334" s="30">
        <f>'Config sheet'!$C$123/('Config sheet'!$F$17*10^-3)</f>
        <v>1.2841244171864261</v>
      </c>
      <c r="EY334" s="30">
        <f t="shared" si="416"/>
        <v>0.6867946537602484</v>
      </c>
      <c r="EZ334" s="30">
        <f>'Config sheet'!$N$123/('Config sheet'!$Q$17*10^-3)</f>
        <v>1.4616189626248377</v>
      </c>
      <c r="FA334" s="1" t="s">
        <v>741</v>
      </c>
      <c r="FB334" s="30">
        <f t="shared" si="417"/>
        <v>-2.656351285625135</v>
      </c>
      <c r="FC334" s="30"/>
    </row>
    <row r="335" spans="1:159" x14ac:dyDescent="0.25">
      <c r="A335" s="1">
        <v>43496</v>
      </c>
      <c r="B335" s="2">
        <v>1.3888888888888889E-3</v>
      </c>
      <c r="C335">
        <v>22.31</v>
      </c>
      <c r="D335">
        <v>74.650000000000006</v>
      </c>
      <c r="E335">
        <v>15.96</v>
      </c>
      <c r="F335">
        <v>15.94</v>
      </c>
      <c r="G335">
        <v>68.739999999999995</v>
      </c>
      <c r="H335">
        <v>66.33</v>
      </c>
      <c r="I335">
        <v>71.680000000000007</v>
      </c>
      <c r="J335">
        <v>71.930000000000007</v>
      </c>
      <c r="K335">
        <v>72.040000000000006</v>
      </c>
      <c r="L335">
        <v>69.47</v>
      </c>
      <c r="M335">
        <v>21.83</v>
      </c>
      <c r="N335">
        <v>33.9</v>
      </c>
      <c r="O335">
        <v>33.42</v>
      </c>
      <c r="P335">
        <v>33.35</v>
      </c>
      <c r="Q335">
        <v>60.71</v>
      </c>
      <c r="R335">
        <v>3.72</v>
      </c>
      <c r="S335">
        <v>85.71</v>
      </c>
      <c r="T335">
        <v>74.14</v>
      </c>
      <c r="U335">
        <v>71.42</v>
      </c>
      <c r="V335">
        <v>71.42</v>
      </c>
      <c r="W335">
        <v>3.07</v>
      </c>
      <c r="X335">
        <v>2.5499999999999998</v>
      </c>
      <c r="Y335">
        <v>3.44</v>
      </c>
      <c r="Z335">
        <v>3.38</v>
      </c>
      <c r="AA335">
        <v>4.62</v>
      </c>
      <c r="AB335">
        <v>3.95</v>
      </c>
      <c r="AC335">
        <v>3.58</v>
      </c>
      <c r="AD335">
        <v>1.63</v>
      </c>
      <c r="AE335">
        <v>1.63</v>
      </c>
      <c r="AF335">
        <v>2.19</v>
      </c>
      <c r="AH335" s="4" t="str">
        <f t="shared" si="351"/>
        <v>ON</v>
      </c>
      <c r="AI335" s="31">
        <f>M335+'Config sheet'!$D$9-'Config sheet'!$C$139</f>
        <v>22.788899999999998</v>
      </c>
      <c r="AJ335" s="31">
        <f>N335+'Config sheet'!$D$9+'Config sheet'!$C$140</f>
        <v>35.258899999999997</v>
      </c>
      <c r="AK335" s="25">
        <f t="shared" si="352"/>
        <v>1.5471962227224658</v>
      </c>
      <c r="AL335" s="46">
        <f>'Config sheet'!$C$47</f>
        <v>3546.9708798579968</v>
      </c>
      <c r="AM335" s="4">
        <f>'Config sheet'!$C$42</f>
        <v>1817.9423322060413</v>
      </c>
      <c r="AN335" s="25">
        <f>'Config sheet'!$C$46</f>
        <v>1729.0285476519553</v>
      </c>
      <c r="AO335" s="25">
        <f t="shared" si="353"/>
        <v>1.5970955015755017</v>
      </c>
      <c r="AP335" s="25">
        <f>'Config sheet'!$C$50/100*GERC_A_PARA!AM335</f>
        <v>351.771841281869</v>
      </c>
      <c r="AQ335" s="25">
        <f t="shared" si="354"/>
        <v>351.771841281869</v>
      </c>
      <c r="AR335" s="25">
        <f t="shared" si="355"/>
        <v>462.31968798171016</v>
      </c>
      <c r="AS335" s="27">
        <f t="shared" si="356"/>
        <v>2169.7141734879106</v>
      </c>
      <c r="AT335" s="25">
        <f t="shared" si="357"/>
        <v>1650.9016805994336</v>
      </c>
      <c r="AU335" s="25">
        <f>'Config sheet'!$C$51/100*GERC_A_PARA!AN335</f>
        <v>266.0974934836359</v>
      </c>
      <c r="AV335" s="25">
        <f t="shared" si="358"/>
        <v>266.0974934836359</v>
      </c>
      <c r="AW335" s="25">
        <f t="shared" si="359"/>
        <v>349.72131285941703</v>
      </c>
      <c r="AX335" s="27">
        <f t="shared" si="360"/>
        <v>1995.1260411355911</v>
      </c>
      <c r="AY335" s="25">
        <f t="shared" si="361"/>
        <v>1518.0602931784251</v>
      </c>
      <c r="AZ335" s="31">
        <f t="shared" si="398"/>
        <v>93.919067467575104</v>
      </c>
      <c r="BA335" s="31">
        <f t="shared" si="399"/>
        <v>95.163537381187624</v>
      </c>
      <c r="BB335" s="31">
        <f t="shared" si="400"/>
        <v>71.461553884445451</v>
      </c>
      <c r="BC335" s="31">
        <f t="shared" si="401"/>
        <v>72.408451635744953</v>
      </c>
      <c r="BD335" s="25">
        <f t="shared" si="362"/>
        <v>94.541302424381371</v>
      </c>
      <c r="BE335">
        <f>'Config sheet'!$D$59</f>
        <v>82.44</v>
      </c>
      <c r="BF335" s="30">
        <f t="shared" si="402"/>
        <v>83.238152592238279</v>
      </c>
      <c r="BG335" s="19">
        <f>Coeff_Summary!$B$10+Coeff_Summary!$D$10*(C335)+Coeff_Summary!$E$10*AI335*100+Coeff_Summary!$F$10*(C335)^2+Coeff_Summary!$G$10*(C335)*AI335*100+Coeff_Summary!$H$10*(AI335*100)^2</f>
        <v>0.95975326217744927</v>
      </c>
      <c r="BH335" s="19">
        <f>Coeff_Summary!$B$8+Coeff_Summary!$D$8*(D335)+Coeff_Summary!$E$8*AJ335*100+Coeff_Summary!$F$8*(D335)^2+Coeff_Summary!$G$8*(D335)*AJ335*100+Coeff_Summary!$H$8*(AJ335*100)^2</f>
        <v>0.97201418706302145</v>
      </c>
      <c r="BI335" s="30">
        <f t="shared" si="403"/>
        <v>0.96588372462023542</v>
      </c>
      <c r="BJ335" s="30">
        <f>BG335*8314.4*(GERC_A_PARA!C335+273)/('Config sheet'!$C$28*AI335*10^5)</f>
        <v>6.3144782620136425E-2</v>
      </c>
      <c r="BK335">
        <f>BH335*(8314.4/'Config sheet'!$C$28)*(BT335/(AJ335*10^5))</f>
        <v>4.8659670406154515E-2</v>
      </c>
      <c r="BL335" s="30">
        <f t="shared" si="404"/>
        <v>3353.3524664312899</v>
      </c>
      <c r="BM335" s="30">
        <f t="shared" si="363"/>
        <v>53105.772595722417</v>
      </c>
      <c r="BN335" s="30">
        <f t="shared" si="364"/>
        <v>2551.513600325623</v>
      </c>
      <c r="BO335" s="30">
        <f t="shared" si="365"/>
        <v>52435.89977138245</v>
      </c>
      <c r="BP335" s="19">
        <f>(Coeff_Summary!$B$4+Coeff_Summary!$D$4*(C335)+Coeff_Summary!$E$4*AI335*100+Coeff_Summary!$F$4*(C335)^2+Coeff_Summary!$G$4*(C335)*AI335*100+Coeff_Summary!$H$4*(AI335*100)^2+Coeff_Summary!$B$2+Coeff_Summary!$D$2*(D335)+Coeff_Summary!$E$2*AJ335*100+Coeff_Summary!$F$2*(D335)^2+Coeff_Summary!$G$2*(D335)*AJ335*100+Coeff_Summary!$H$2*(AJ335*100)^2)/2</f>
        <v>1.3637085749475373</v>
      </c>
      <c r="BQ335" s="30">
        <f t="shared" si="405"/>
        <v>3.7494540103824714</v>
      </c>
      <c r="BR335" s="30">
        <f>BI335*(8314.4/'Config sheet'!$C$28)*(273+C335)*BQ335*((AK335^(1/BQ335))-1)</f>
        <v>67031.135096323647</v>
      </c>
      <c r="BS335" s="30">
        <f t="shared" si="366"/>
        <v>331.76529440959678</v>
      </c>
      <c r="BT335" s="30">
        <f t="shared" si="367"/>
        <v>347.65</v>
      </c>
      <c r="BU335" s="52">
        <f t="shared" si="368"/>
        <v>69.650925505534531</v>
      </c>
      <c r="BV335" s="30">
        <f t="shared" si="369"/>
        <v>1419.6749287095699</v>
      </c>
      <c r="BW335" s="65">
        <f>Coeff_Summary!$B$8+Coeff_Summary!$D$8*(BS335-273)+Coeff_Summary!$E$8*AJ335*100+Coeff_Summary!$F$8*(BS335-273)^2+Coeff_Summary!$G$8*(BS335-273)*AJ335*100+Coeff_Summary!$H$8*(AJ335*100)^2</f>
        <v>0.96447595848506551</v>
      </c>
      <c r="BX335" s="30">
        <f>BW335*(8314.4/'Config sheet'!$C$28)*(BS335/(AI335*10^5))</f>
        <v>7.1288927557185092E-2</v>
      </c>
      <c r="BY335" s="30">
        <f t="shared" si="370"/>
        <v>1.1289757379646368</v>
      </c>
      <c r="BZ335" s="30">
        <f t="shared" si="371"/>
        <v>1.012775080188584</v>
      </c>
      <c r="CA335" s="30">
        <f>('Config sheet'!$C$132*(AJ335-AI335) - 'Config sheet'!$C$133*GERC_A_PARA!AJ335)*10^5</f>
        <v>92017.731347001507</v>
      </c>
      <c r="CB335" s="30">
        <f>('Config sheet'!$C$132*(AJ335-AI335) + 'Config sheet'!$C$133*AI335)*10^5</f>
        <v>116329.62444126305</v>
      </c>
      <c r="CC335" s="30">
        <f>'Config sheet'!$C$148</f>
        <v>386976</v>
      </c>
      <c r="CD335" s="30">
        <f t="shared" si="406"/>
        <v>15.8847055904032</v>
      </c>
      <c r="CE335" s="30"/>
      <c r="CF335" s="30"/>
      <c r="CG335" s="30"/>
      <c r="CH335" s="30"/>
      <c r="CI335" s="30"/>
      <c r="CJ335" s="30"/>
      <c r="CK335" s="30"/>
      <c r="CL335" s="30"/>
      <c r="CM335" s="46">
        <f>P335+'Config sheet'!$O$9-'Config sheet'!$C$139</f>
        <v>34.308900000000001</v>
      </c>
      <c r="CN335" s="46">
        <f>Q335+'Config sheet'!$O$9+'Config sheet'!C$140</f>
        <v>62.068899999999999</v>
      </c>
      <c r="CO335" s="27">
        <f t="shared" si="372"/>
        <v>1.8091194996050586</v>
      </c>
      <c r="CP335" s="46">
        <f>'Config sheet'!$N$47</f>
        <v>1852.7346826837274</v>
      </c>
      <c r="CQ335" s="27">
        <f>'Config sheet'!$N$42</f>
        <v>970.82423361890676</v>
      </c>
      <c r="CR335" s="27">
        <f>'Config sheet'!$N$46</f>
        <v>881.91044906482068</v>
      </c>
      <c r="CS335" s="27">
        <f t="shared" si="373"/>
        <v>1.3948883891112078</v>
      </c>
      <c r="CT335" s="27">
        <f>'Config sheet'!$N$50/100*GERC_A_PARA!CQ335</f>
        <v>274.64617569078871</v>
      </c>
      <c r="CU335" s="27">
        <f t="shared" si="374"/>
        <v>274.64617569078871</v>
      </c>
      <c r="CV335" s="27">
        <f t="shared" si="375"/>
        <v>420.09998315636727</v>
      </c>
      <c r="CW335" s="27">
        <f t="shared" si="376"/>
        <v>1245.4704093096955</v>
      </c>
      <c r="CX335" s="27">
        <f t="shared" si="377"/>
        <v>814.24351003991376</v>
      </c>
      <c r="CY335" s="27">
        <f>'Config sheet'!$N$51/100*GERC_A_PARA!CR335</f>
        <v>198.78261521921058</v>
      </c>
      <c r="CZ335" s="27">
        <f t="shared" si="378"/>
        <v>198.78261521921058</v>
      </c>
      <c r="DA335" s="27">
        <f t="shared" si="379"/>
        <v>304.05875157492602</v>
      </c>
      <c r="DB335" s="27">
        <f t="shared" si="380"/>
        <v>1080.6930642840312</v>
      </c>
      <c r="DC335" s="27">
        <f t="shared" si="381"/>
        <v>706.51804118424002</v>
      </c>
      <c r="DD335" s="50">
        <f t="shared" si="382"/>
        <v>85.017493133296071</v>
      </c>
      <c r="DE335" s="50">
        <f t="shared" si="383"/>
        <v>88.062718106203363</v>
      </c>
      <c r="DF335" s="50">
        <f t="shared" si="384"/>
        <v>55.581362275814577</v>
      </c>
      <c r="DG335" s="50">
        <f t="shared" si="385"/>
        <v>57.572220229778772</v>
      </c>
      <c r="DH335" s="27">
        <f t="shared" si="386"/>
        <v>86.54010561974971</v>
      </c>
      <c r="DI335">
        <f>'Config sheet'!$N$59</f>
        <v>71.978923438716066</v>
      </c>
      <c r="DJ335" s="21">
        <f t="shared" si="407"/>
        <v>71.558448436273196</v>
      </c>
      <c r="DK335" s="19">
        <f>Coeff_Summary!$B$11+Coeff_Summary!$D$11*(F335)+Coeff_Summary!$E$11*CM335*100+Coeff_Summary!$F$11*(F335)^2+Coeff_Summary!$G$11*(F335)*CM335*100+Coeff_Summary!$H$11*(CM335*100)^2</f>
        <v>0.935888494664597</v>
      </c>
      <c r="DL335" s="19">
        <f>Coeff_Summary!$B$9+Coeff_Summary!$D$9*(G335)+Coeff_Summary!$E$9*CN335*100+Coeff_Summary!$F$9*(G335)^2+Coeff_Summary!$G$9*(G335)*CN335*100+Coeff_Summary!$H$9*(CN335*100)^2</f>
        <v>0.9515795653454463</v>
      </c>
      <c r="DM335" s="30">
        <f t="shared" si="408"/>
        <v>0.94373403000502165</v>
      </c>
      <c r="DN335">
        <f>DK335*8314.4*(GERC_A_PARA!F335+273)/('Config sheet'!$N$28*GERC_A_PARA!CM335*10^5)</f>
        <v>4.0017326189331862E-2</v>
      </c>
      <c r="DO335">
        <f>DL335*(8314.4/'Config sheet'!$N$28)*((GERC_A_PARA!G335+273)/(GERC_A_PARA!CN335*10^5))</f>
        <v>2.6600509688495848E-2</v>
      </c>
      <c r="DP335" s="30">
        <f t="shared" si="409"/>
        <v>1603.3585512482323</v>
      </c>
      <c r="DQ335" s="30">
        <f t="shared" si="387"/>
        <v>40066.608739982941</v>
      </c>
      <c r="DR335" s="30">
        <f t="shared" si="388"/>
        <v>1048.2178338901372</v>
      </c>
      <c r="DS335" s="30">
        <f t="shared" si="389"/>
        <v>39405.930418824602</v>
      </c>
      <c r="DT335" s="19">
        <f>(Coeff_Summary!$B$5+Coeff_Summary!$D$5*(F335)+Coeff_Summary!$E$5*CM335*100+Coeff_Summary!$F$5*(F335)^2+Coeff_Summary!$G$5*(F335)*CM335*100+Coeff_Summary!$H$5*(CM335*100)^2+Coeff_Summary!$B$3+Coeff_Summary!$D$3*(G335)+Coeff_Summary!$E$3*CN335*100+Coeff_Summary!$F$3*(G335)^2+Coeff_Summary!$G$3*(G335)*CN335*100+Coeff_Summary!$H$3*(CN335*100)^2)/2</f>
        <v>1.4223701872873267</v>
      </c>
      <c r="DU335" s="30">
        <f t="shared" si="410"/>
        <v>3.3675913454557529</v>
      </c>
      <c r="DV335" s="30">
        <f>DM335*(8314.4/'Config sheet'!$N$28)*(273+F335)*DU335*((CO335^(1/DU335))-1)</f>
        <v>89744.10456689501</v>
      </c>
      <c r="DW335" s="30">
        <f t="shared" si="390"/>
        <v>344.55780483717996</v>
      </c>
      <c r="DX335" s="30">
        <f t="shared" si="391"/>
        <v>341.74</v>
      </c>
      <c r="DY335" s="30">
        <f t="shared" si="392"/>
        <v>105.33675158556811</v>
      </c>
      <c r="DZ335" s="30">
        <f t="shared" si="393"/>
        <v>948.21340718047622</v>
      </c>
      <c r="EA335" s="65">
        <f>Coeff_Summary!$B$9+Coeff_Summary!$D$9*(DW335-273)+Coeff_Summary!$E$9*CN335*100+Coeff_Summary!$F$9*(DW335-273)^2+Coeff_Summary!$G$9*(DW335-273)*CN335*100+Coeff_Summary!$H$9*(CN335*100)^2</f>
        <v>0.95372929613374557</v>
      </c>
      <c r="EB335" s="30">
        <f>EA335*(8314.4/'Config sheet'!$C$28)*(DW335/(CM335*10^5))</f>
        <v>4.862991446548276E-2</v>
      </c>
      <c r="EC335" s="30">
        <f t="shared" si="394"/>
        <v>1.215221482699834</v>
      </c>
      <c r="ED335" s="30">
        <f t="shared" si="395"/>
        <v>1.0167659617254647</v>
      </c>
      <c r="EE335" s="30">
        <f>('Config sheet'!$N$132*(CN335-CM335) - 'Config sheet'!$N$133*GERC_A_PARA!CN335)*10^5</f>
        <v>100951.41965523027</v>
      </c>
      <c r="EF335" s="30">
        <f>('Config sheet'!$N$132*(CN335-CM335) + 'Config sheet'!$N$133*CM335)*10^5</f>
        <v>141316.890357998</v>
      </c>
      <c r="EG335" s="30">
        <f>'Config sheet'!$N$148</f>
        <v>386976</v>
      </c>
      <c r="EH335" s="30">
        <f t="shared" si="396"/>
        <v>2367.8883358900462</v>
      </c>
      <c r="EI335" s="30">
        <f>'Config sheet'!$E$127+'Config sheet'!$P$127</f>
        <v>3308.2</v>
      </c>
      <c r="EJ335" s="30"/>
      <c r="EK335" s="63">
        <f t="shared" si="397"/>
        <v>53105.772595722417</v>
      </c>
      <c r="EL335" s="63">
        <f t="shared" si="418"/>
        <v>52435.89977138245</v>
      </c>
      <c r="EM335" s="63">
        <f t="shared" si="419"/>
        <v>40066.608739982941</v>
      </c>
      <c r="EN335" s="63">
        <f t="shared" si="420"/>
        <v>39405.930418824602</v>
      </c>
      <c r="EO335" s="30">
        <f>BL335*(('Config sheet'!$D$8+273)/(C335+273))*(GERC_A_PARA!AI335/'Config sheet'!$D$7)*(1/GERC_A_PARA!BG335)*24*10^-3</f>
        <v>1843.1291685266808</v>
      </c>
      <c r="EP335" s="30">
        <f>BN335*(('Config sheet'!$D$8+273)/(D335+273))*(GERC_A_PARA!AJ335/'Config sheet'!$D$7)*(1/GERC_A_PARA!BH335)*24*10^-3</f>
        <v>1819.8800548918332</v>
      </c>
      <c r="EQ335" s="30">
        <f t="shared" si="411"/>
        <v>1831.504611709257</v>
      </c>
      <c r="ER335" s="30">
        <f>DP335*(('Config sheet'!$D$8+273)/(F335+273))*(CM335/'Config sheet'!$D$7)*(1/DK335)*24*10^-3</f>
        <v>1390.582071271042</v>
      </c>
      <c r="ES335" s="30">
        <f>DR335*(('Config sheet'!$D$8+273)/(G335+273))*(CN335/'Config sheet'!$D$7)*(1/DL335)*24*10^-3</f>
        <v>1367.6520690279665</v>
      </c>
      <c r="ET335" s="30">
        <f t="shared" si="412"/>
        <v>1379.1170701495043</v>
      </c>
      <c r="EU335">
        <f t="shared" si="413"/>
        <v>1.012775080188584</v>
      </c>
      <c r="EV335">
        <f t="shared" si="414"/>
        <v>1.0167659617254647</v>
      </c>
      <c r="EW335" s="30">
        <f t="shared" si="415"/>
        <v>0.77514133441610844</v>
      </c>
      <c r="EX335" s="30">
        <f>'Config sheet'!$C$123/('Config sheet'!$F$17*10^-3)</f>
        <v>1.2841244171864261</v>
      </c>
      <c r="EY335" s="30">
        <f t="shared" si="416"/>
        <v>0.68755106270831989</v>
      </c>
      <c r="EZ335" s="30">
        <f>'Config sheet'!$N$123/('Config sheet'!$Q$17*10^-3)</f>
        <v>1.4616189626248377</v>
      </c>
      <c r="FA335" s="1" t="s">
        <v>742</v>
      </c>
      <c r="FB335" s="30">
        <f t="shared" si="417"/>
        <v>-2.8178048371799491</v>
      </c>
      <c r="FC335" s="30"/>
    </row>
    <row r="336" spans="1:159" x14ac:dyDescent="0.25">
      <c r="A336" s="1">
        <v>43496</v>
      </c>
      <c r="B336" s="2">
        <v>4.3055555555555562E-2</v>
      </c>
      <c r="C336">
        <v>22.54</v>
      </c>
      <c r="D336">
        <v>74.900000000000006</v>
      </c>
      <c r="E336">
        <v>15.68</v>
      </c>
      <c r="F336">
        <v>15.66</v>
      </c>
      <c r="G336">
        <v>68.650000000000006</v>
      </c>
      <c r="H336">
        <v>66.290000000000006</v>
      </c>
      <c r="I336">
        <v>71.61</v>
      </c>
      <c r="J336">
        <v>71.84</v>
      </c>
      <c r="K336">
        <v>71.97</v>
      </c>
      <c r="L336">
        <v>69.39</v>
      </c>
      <c r="M336">
        <v>21.82</v>
      </c>
      <c r="N336">
        <v>33.869999999999997</v>
      </c>
      <c r="O336">
        <v>33.39</v>
      </c>
      <c r="P336">
        <v>33.31</v>
      </c>
      <c r="Q336">
        <v>60.82</v>
      </c>
      <c r="R336">
        <v>3.72</v>
      </c>
      <c r="S336">
        <v>85.61</v>
      </c>
      <c r="T336">
        <v>74.34</v>
      </c>
      <c r="U336">
        <v>71.19</v>
      </c>
      <c r="V336">
        <v>71.19</v>
      </c>
      <c r="W336">
        <v>3.08</v>
      </c>
      <c r="X336">
        <v>2.59</v>
      </c>
      <c r="Y336">
        <v>3.48</v>
      </c>
      <c r="Z336">
        <v>3.42</v>
      </c>
      <c r="AA336">
        <v>4.63</v>
      </c>
      <c r="AB336">
        <v>3.99</v>
      </c>
      <c r="AC336">
        <v>3.62</v>
      </c>
      <c r="AD336">
        <v>1.79</v>
      </c>
      <c r="AE336">
        <v>1.63</v>
      </c>
      <c r="AF336">
        <v>2</v>
      </c>
      <c r="AH336" s="4" t="str">
        <f t="shared" si="351"/>
        <v>ON</v>
      </c>
      <c r="AI336" s="31">
        <f>M336+'Config sheet'!$D$9-'Config sheet'!$C$139</f>
        <v>22.7789</v>
      </c>
      <c r="AJ336" s="31">
        <f>N336+'Config sheet'!$D$9+'Config sheet'!$C$140</f>
        <v>35.228899999999996</v>
      </c>
      <c r="AK336" s="25">
        <f t="shared" si="352"/>
        <v>1.5465584378525739</v>
      </c>
      <c r="AL336" s="46">
        <f>'Config sheet'!$C$47</f>
        <v>3546.9708798579968</v>
      </c>
      <c r="AM336" s="4">
        <f>'Config sheet'!$C$42</f>
        <v>1817.9423322060413</v>
      </c>
      <c r="AN336" s="25">
        <f>'Config sheet'!$C$46</f>
        <v>1729.0285476519553</v>
      </c>
      <c r="AO336" s="25">
        <f t="shared" si="353"/>
        <v>1.597648278534735</v>
      </c>
      <c r="AP336" s="25">
        <f>'Config sheet'!$C$50/100*GERC_A_PARA!AM336</f>
        <v>351.771841281869</v>
      </c>
      <c r="AQ336" s="25">
        <f t="shared" si="354"/>
        <v>351.771841281869</v>
      </c>
      <c r="AR336" s="25">
        <f t="shared" si="355"/>
        <v>462.1566931198513</v>
      </c>
      <c r="AS336" s="27">
        <f t="shared" si="356"/>
        <v>2169.7141734879106</v>
      </c>
      <c r="AT336" s="25">
        <f t="shared" si="357"/>
        <v>1651.483925745674</v>
      </c>
      <c r="AU336" s="25">
        <f>'Config sheet'!$C$51/100*GERC_A_PARA!AN336</f>
        <v>266.0974934836359</v>
      </c>
      <c r="AV336" s="25">
        <f t="shared" si="358"/>
        <v>266.0974934836359</v>
      </c>
      <c r="AW336" s="25">
        <f t="shared" si="359"/>
        <v>349.59801554251612</v>
      </c>
      <c r="AX336" s="27">
        <f t="shared" si="360"/>
        <v>1995.1260411355911</v>
      </c>
      <c r="AY336" s="25">
        <f t="shared" si="361"/>
        <v>1518.595687410432</v>
      </c>
      <c r="AZ336" s="31">
        <f t="shared" si="398"/>
        <v>93.928033365941133</v>
      </c>
      <c r="BA336" s="31">
        <f t="shared" si="399"/>
        <v>95.170668398027587</v>
      </c>
      <c r="BB336" s="31">
        <f t="shared" si="400"/>
        <v>71.493581586090627</v>
      </c>
      <c r="BC336" s="31">
        <f t="shared" si="401"/>
        <v>72.439416667105121</v>
      </c>
      <c r="BD336" s="25">
        <f t="shared" si="362"/>
        <v>94.549350881984367</v>
      </c>
      <c r="BE336">
        <f>'Config sheet'!$D$59</f>
        <v>82.44</v>
      </c>
      <c r="BF336" s="30">
        <f t="shared" si="402"/>
        <v>83.25792500429111</v>
      </c>
      <c r="BG336" s="19">
        <f>Coeff_Summary!$B$10+Coeff_Summary!$D$10*(C336)+Coeff_Summary!$E$10*AI336*100+Coeff_Summary!$F$10*(C336)^2+Coeff_Summary!$G$10*(C336)*AI336*100+Coeff_Summary!$H$10*(AI336*100)^2</f>
        <v>0.95989748392561736</v>
      </c>
      <c r="BH336" s="19">
        <f>Coeff_Summary!$B$8+Coeff_Summary!$D$8*(D336)+Coeff_Summary!$E$8*AJ336*100+Coeff_Summary!$F$8*(D336)^2+Coeff_Summary!$G$8*(D336)*AJ336*100+Coeff_Summary!$H$8*(AJ336*100)^2</f>
        <v>0.972142708553698</v>
      </c>
      <c r="BI336" s="30">
        <f t="shared" si="403"/>
        <v>0.96602009623965768</v>
      </c>
      <c r="BJ336" s="30">
        <f>BG336*8314.4*(GERC_A_PARA!C336+273)/('Config sheet'!$C$28*AI336*10^5)</f>
        <v>6.3231205089982132E-2</v>
      </c>
      <c r="BK336">
        <f>BH336*(8314.4/'Config sheet'!$C$28)*(BT336/(AJ336*10^5))</f>
        <v>4.8742573326082943E-2</v>
      </c>
      <c r="BL336" s="30">
        <f t="shared" si="404"/>
        <v>3353.6379428787454</v>
      </c>
      <c r="BM336" s="30">
        <f t="shared" si="363"/>
        <v>53037.704059353287</v>
      </c>
      <c r="BN336" s="30">
        <f t="shared" si="364"/>
        <v>2552.6307672736862</v>
      </c>
      <c r="BO336" s="30">
        <f t="shared" si="365"/>
        <v>52369.634861024708</v>
      </c>
      <c r="BP336" s="19">
        <f>(Coeff_Summary!$B$4+Coeff_Summary!$D$4*(C336)+Coeff_Summary!$E$4*AI336*100+Coeff_Summary!$F$4*(C336)^2+Coeff_Summary!$G$4*(C336)*AI336*100+Coeff_Summary!$H$4*(AI336*100)^2+Coeff_Summary!$B$2+Coeff_Summary!$D$2*(D336)+Coeff_Summary!$E$2*AJ336*100+Coeff_Summary!$F$2*(D336)^2+Coeff_Summary!$G$2*(D336)*AJ336*100+Coeff_Summary!$H$2*(AJ336*100)^2)/2</f>
        <v>1.3633819342019484</v>
      </c>
      <c r="BQ336" s="30">
        <f t="shared" si="405"/>
        <v>3.7519254698123023</v>
      </c>
      <c r="BR336" s="30">
        <f>BI336*(8314.4/'Config sheet'!$C$28)*(273+C336)*BQ336*((AK336^(1/BQ336))-1)</f>
        <v>67023.057627357121</v>
      </c>
      <c r="BS336" s="30">
        <f t="shared" si="366"/>
        <v>331.96174824739563</v>
      </c>
      <c r="BT336" s="30">
        <f t="shared" si="367"/>
        <v>347.9</v>
      </c>
      <c r="BU336" s="52">
        <f t="shared" si="368"/>
        <v>69.560252573330075</v>
      </c>
      <c r="BV336" s="30">
        <f t="shared" si="369"/>
        <v>1419.5323734490109</v>
      </c>
      <c r="BW336" s="65">
        <f>Coeff_Summary!$B$8+Coeff_Summary!$D$8*(BS336-273)+Coeff_Summary!$E$8*AJ336*100+Coeff_Summary!$F$8*(BS336-273)^2+Coeff_Summary!$G$8*(BS336-273)*AJ336*100+Coeff_Summary!$H$8*(AJ336*100)^2</f>
        <v>0.9646030290291131</v>
      </c>
      <c r="BX336" s="30">
        <f>BW336*(8314.4/'Config sheet'!$C$28)*(BS336/(AI336*10^5))</f>
        <v>7.137185771811351E-2</v>
      </c>
      <c r="BY336" s="30">
        <f t="shared" si="370"/>
        <v>1.12874422710348</v>
      </c>
      <c r="BZ336" s="30">
        <f t="shared" si="371"/>
        <v>1.0127568045891757</v>
      </c>
      <c r="CA336" s="30">
        <f>('Config sheet'!$C$132*(AJ336-AI336) - 'Config sheet'!$C$133*GERC_A_PARA!AJ336)*10^5</f>
        <v>91859.028981087264</v>
      </c>
      <c r="CB336" s="30">
        <f>('Config sheet'!$C$132*(AJ336-AI336) + 'Config sheet'!$C$133*AI336)*10^5</f>
        <v>116154.16905932114</v>
      </c>
      <c r="CC336" s="30">
        <f>'Config sheet'!$C$148</f>
        <v>386976</v>
      </c>
      <c r="CD336" s="30">
        <f t="shared" si="406"/>
        <v>15.938251752604344</v>
      </c>
      <c r="CE336" s="30"/>
      <c r="CF336" s="30"/>
      <c r="CG336" s="30"/>
      <c r="CH336" s="30"/>
      <c r="CI336" s="30"/>
      <c r="CJ336" s="30"/>
      <c r="CK336" s="30"/>
      <c r="CL336" s="30"/>
      <c r="CM336" s="46">
        <f>P336+'Config sheet'!$O$9-'Config sheet'!$C$139</f>
        <v>34.268900000000002</v>
      </c>
      <c r="CN336" s="46">
        <f>Q336+'Config sheet'!$O$9+'Config sheet'!C$140</f>
        <v>62.178899999999999</v>
      </c>
      <c r="CO336" s="27">
        <f t="shared" si="372"/>
        <v>1.8144410821473695</v>
      </c>
      <c r="CP336" s="46">
        <f>'Config sheet'!$N$47</f>
        <v>1852.7346826837274</v>
      </c>
      <c r="CQ336" s="27">
        <f>'Config sheet'!$N$42</f>
        <v>970.82423361890676</v>
      </c>
      <c r="CR336" s="27">
        <f>'Config sheet'!$N$46</f>
        <v>881.91044906482068</v>
      </c>
      <c r="CS336" s="27">
        <f t="shared" si="373"/>
        <v>1.3944790402791882</v>
      </c>
      <c r="CT336" s="27">
        <f>'Config sheet'!$N$50/100*GERC_A_PARA!CQ336</f>
        <v>274.64617569078871</v>
      </c>
      <c r="CU336" s="27">
        <f t="shared" si="374"/>
        <v>274.64617569078871</v>
      </c>
      <c r="CV336" s="27">
        <f t="shared" si="375"/>
        <v>421.03830516160849</v>
      </c>
      <c r="CW336" s="27">
        <f t="shared" si="376"/>
        <v>1245.4704093096955</v>
      </c>
      <c r="CX336" s="27">
        <f t="shared" si="377"/>
        <v>812.42889461483492</v>
      </c>
      <c r="CY336" s="27">
        <f>'Config sheet'!$N$51/100*GERC_A_PARA!CR336</f>
        <v>198.78261521921058</v>
      </c>
      <c r="CZ336" s="27">
        <f t="shared" si="378"/>
        <v>198.78261521921058</v>
      </c>
      <c r="DA336" s="27">
        <f t="shared" si="379"/>
        <v>304.73788756380492</v>
      </c>
      <c r="DB336" s="27">
        <f t="shared" si="380"/>
        <v>1080.6930642840312</v>
      </c>
      <c r="DC336" s="27">
        <f t="shared" si="381"/>
        <v>704.94350172544034</v>
      </c>
      <c r="DD336" s="50">
        <f t="shared" si="382"/>
        <v>84.920841033693705</v>
      </c>
      <c r="DE336" s="50">
        <f t="shared" si="383"/>
        <v>87.985710742292554</v>
      </c>
      <c r="DF336" s="50">
        <f t="shared" si="384"/>
        <v>55.394447347010775</v>
      </c>
      <c r="DG336" s="50">
        <f t="shared" si="385"/>
        <v>57.393682889568169</v>
      </c>
      <c r="DH336" s="27">
        <f t="shared" si="386"/>
        <v>86.453275887993129</v>
      </c>
      <c r="DI336">
        <f>'Config sheet'!$N$59</f>
        <v>71.978923438716066</v>
      </c>
      <c r="DJ336" s="21">
        <f t="shared" si="407"/>
        <v>71.423670503141295</v>
      </c>
      <c r="DK336" s="19">
        <f>Coeff_Summary!$B$11+Coeff_Summary!$D$11*(F336)+Coeff_Summary!$E$11*CM336*100+Coeff_Summary!$F$11*(F336)^2+Coeff_Summary!$G$11*(F336)*CM336*100+Coeff_Summary!$H$11*(CM336*100)^2</f>
        <v>0.9357020906608402</v>
      </c>
      <c r="DL336" s="19">
        <f>Coeff_Summary!$B$9+Coeff_Summary!$D$9*(G336)+Coeff_Summary!$E$9*CN336*100+Coeff_Summary!$F$9*(G336)^2+Coeff_Summary!$G$9*(G336)*CN336*100+Coeff_Summary!$H$9*(CN336*100)^2</f>
        <v>0.95144593314434422</v>
      </c>
      <c r="DM336" s="30">
        <f t="shared" si="408"/>
        <v>0.94357401190259216</v>
      </c>
      <c r="DN336">
        <f>DK336*8314.4*(GERC_A_PARA!F336+273)/('Config sheet'!$N$28*GERC_A_PARA!CM336*10^5)</f>
        <v>4.0017239596041206E-2</v>
      </c>
      <c r="DO336">
        <f>DL336*(8314.4/'Config sheet'!$N$28)*((GERC_A_PARA!G336+273)/(GERC_A_PARA!CN336*10^5))</f>
        <v>2.654272998459373E-2</v>
      </c>
      <c r="DP336" s="30">
        <f t="shared" si="409"/>
        <v>1601.7498266930968</v>
      </c>
      <c r="DQ336" s="30">
        <f t="shared" si="387"/>
        <v>40026.494652358619</v>
      </c>
      <c r="DR336" s="30">
        <f t="shared" si="388"/>
        <v>1044.8324034217951</v>
      </c>
      <c r="DS336" s="30">
        <f t="shared" si="389"/>
        <v>39364.165028550189</v>
      </c>
      <c r="DT336" s="19">
        <f>(Coeff_Summary!$B$5+Coeff_Summary!$D$5*(F336)+Coeff_Summary!$E$5*CM336*100+Coeff_Summary!$F$5*(F336)^2+Coeff_Summary!$G$5*(F336)*CM336*100+Coeff_Summary!$H$5*(CM336*100)^2+Coeff_Summary!$B$3+Coeff_Summary!$D$3*(G336)+Coeff_Summary!$E$3*CN336*100+Coeff_Summary!$F$3*(G336)^2+Coeff_Summary!$G$3*(G336)*CN336*100+Coeff_Summary!$H$3*(CN336*100)^2)/2</f>
        <v>1.4227611034171113</v>
      </c>
      <c r="DU336" s="30">
        <f t="shared" si="410"/>
        <v>3.365402095692243</v>
      </c>
      <c r="DV336" s="30">
        <f>DM336*(8314.4/'Config sheet'!$N$28)*(273+F336)*DU336*((CO336^(1/DU336))-1)</f>
        <v>90131.853828867548</v>
      </c>
      <c r="DW336" s="30">
        <f t="shared" si="390"/>
        <v>344.56392327995985</v>
      </c>
      <c r="DX336" s="30">
        <f t="shared" si="391"/>
        <v>341.65</v>
      </c>
      <c r="DY336" s="30">
        <f t="shared" si="392"/>
        <v>105.49900600105651</v>
      </c>
      <c r="DZ336" s="30">
        <f t="shared" si="393"/>
        <v>949.89366936473709</v>
      </c>
      <c r="EA336" s="65">
        <f>Coeff_Summary!$B$9+Coeff_Summary!$D$9*(DW336-273)+Coeff_Summary!$E$9*CN336*100+Coeff_Summary!$F$9*(DW336-273)^2+Coeff_Summary!$G$9*(DW336-273)*CN336*100+Coeff_Summary!$H$9*(CN336*100)^2</f>
        <v>0.95367328840650634</v>
      </c>
      <c r="EB336" s="30">
        <f>EA336*(8314.4/'Config sheet'!$C$28)*(DW336/(CM336*10^5))</f>
        <v>4.8684682576180152E-2</v>
      </c>
      <c r="EC336" s="30">
        <f t="shared" si="394"/>
        <v>1.2165927252262647</v>
      </c>
      <c r="ED336" s="30">
        <f t="shared" si="395"/>
        <v>1.0168256998040743</v>
      </c>
      <c r="EE336" s="30">
        <f>('Config sheet'!$N$132*(CN336-CM336) - 'Config sheet'!$N$133*GERC_A_PARA!CN336)*10^5</f>
        <v>101591.30411098246</v>
      </c>
      <c r="EF336" s="30">
        <f>('Config sheet'!$N$132*(CN336-CM336) + 'Config sheet'!$N$133*CM336)*10^5</f>
        <v>141986.09259179854</v>
      </c>
      <c r="EG336" s="30">
        <f>'Config sheet'!$N$148</f>
        <v>386976</v>
      </c>
      <c r="EH336" s="30">
        <f t="shared" si="396"/>
        <v>2369.4260428137482</v>
      </c>
      <c r="EI336" s="30">
        <f>'Config sheet'!$E$127+'Config sheet'!$P$127</f>
        <v>3308.2</v>
      </c>
      <c r="EJ336" s="30"/>
      <c r="EK336" s="63">
        <f t="shared" si="397"/>
        <v>53037.704059353287</v>
      </c>
      <c r="EL336" s="63">
        <f t="shared" si="418"/>
        <v>52369.634861024708</v>
      </c>
      <c r="EM336" s="63">
        <f t="shared" si="419"/>
        <v>40026.494652358619</v>
      </c>
      <c r="EN336" s="63">
        <f t="shared" si="420"/>
        <v>39364.165028550189</v>
      </c>
      <c r="EO336" s="30">
        <f>BL336*(('Config sheet'!$D$8+273)/(C336+273))*(GERC_A_PARA!AI336/'Config sheet'!$D$7)*(1/GERC_A_PARA!BG336)*24*10^-3</f>
        <v>1840.7667303451315</v>
      </c>
      <c r="EP336" s="30">
        <f>BN336*(('Config sheet'!$D$8+273)/(D336+273))*(GERC_A_PARA!AJ336/'Config sheet'!$D$7)*(1/GERC_A_PARA!BH336)*24*10^-3</f>
        <v>1817.5802147207858</v>
      </c>
      <c r="EQ336" s="30">
        <f t="shared" si="411"/>
        <v>1829.1734725329586</v>
      </c>
      <c r="ER336" s="30">
        <f>DP336*(('Config sheet'!$D$8+273)/(F336+273))*(CM336/'Config sheet'!$D$7)*(1/DK336)*24*10^-3</f>
        <v>1389.1898413616484</v>
      </c>
      <c r="ES336" s="30">
        <f>DR336*(('Config sheet'!$D$8+273)/(G336+273))*(CN336/'Config sheet'!$D$7)*(1/DL336)*24*10^-3</f>
        <v>1366.2025277580237</v>
      </c>
      <c r="ET336" s="30">
        <f t="shared" si="412"/>
        <v>1377.6961845598362</v>
      </c>
      <c r="EU336">
        <f t="shared" si="413"/>
        <v>1.0127568045891759</v>
      </c>
      <c r="EV336">
        <f t="shared" si="414"/>
        <v>1.0168256998040748</v>
      </c>
      <c r="EW336" s="30">
        <f t="shared" si="415"/>
        <v>0.77605125744760839</v>
      </c>
      <c r="EX336" s="30">
        <f>'Config sheet'!$C$123/('Config sheet'!$F$17*10^-3)</f>
        <v>1.2841244171864261</v>
      </c>
      <c r="EY336" s="30">
        <f t="shared" si="416"/>
        <v>0.68947978517355124</v>
      </c>
      <c r="EZ336" s="30">
        <f>'Config sheet'!$N$123/('Config sheet'!$Q$17*10^-3)</f>
        <v>1.4616189626248377</v>
      </c>
      <c r="FA336" s="1" t="s">
        <v>743</v>
      </c>
      <c r="FB336" s="30">
        <f t="shared" si="417"/>
        <v>-2.9139232799598744</v>
      </c>
      <c r="FC336" s="30"/>
    </row>
    <row r="337" spans="1:159" x14ac:dyDescent="0.25">
      <c r="A337" s="1">
        <v>43496</v>
      </c>
      <c r="B337" s="29">
        <v>8.4722222222222213E-2</v>
      </c>
      <c r="C337">
        <v>22.51</v>
      </c>
      <c r="D337">
        <v>74.62</v>
      </c>
      <c r="E337">
        <v>14.59</v>
      </c>
      <c r="F337">
        <v>14.58</v>
      </c>
      <c r="G337">
        <v>67.930000000000007</v>
      </c>
      <c r="H337">
        <v>66.16</v>
      </c>
      <c r="I337">
        <v>71.510000000000005</v>
      </c>
      <c r="J337">
        <v>71.7</v>
      </c>
      <c r="K337">
        <v>71.819999999999993</v>
      </c>
      <c r="L337">
        <v>69.239999999999995</v>
      </c>
      <c r="M337">
        <v>21.77</v>
      </c>
      <c r="N337">
        <v>33.72</v>
      </c>
      <c r="O337">
        <v>33.24</v>
      </c>
      <c r="P337">
        <v>33.17</v>
      </c>
      <c r="Q337">
        <v>60.96</v>
      </c>
      <c r="R337">
        <v>3.73</v>
      </c>
      <c r="S337">
        <v>85.68</v>
      </c>
      <c r="T337">
        <v>74.16</v>
      </c>
      <c r="U337">
        <v>71.25</v>
      </c>
      <c r="V337">
        <v>71.25</v>
      </c>
      <c r="W337">
        <v>3.06</v>
      </c>
      <c r="X337">
        <v>2.52</v>
      </c>
      <c r="Y337">
        <v>3.54</v>
      </c>
      <c r="Z337">
        <v>3.29</v>
      </c>
      <c r="AA337">
        <v>4.62</v>
      </c>
      <c r="AB337">
        <v>3.91</v>
      </c>
      <c r="AC337">
        <v>3.67</v>
      </c>
      <c r="AD337">
        <v>1.94</v>
      </c>
      <c r="AE337">
        <v>1.46</v>
      </c>
      <c r="AF337">
        <v>1.72</v>
      </c>
      <c r="AH337" s="4" t="str">
        <f t="shared" si="351"/>
        <v>ON</v>
      </c>
      <c r="AI337" s="31">
        <f>M337+'Config sheet'!$D$9-'Config sheet'!$C$139</f>
        <v>22.728899999999999</v>
      </c>
      <c r="AJ337" s="31">
        <f>N337+'Config sheet'!$D$9+'Config sheet'!$C$140</f>
        <v>35.078899999999997</v>
      </c>
      <c r="AK337" s="25">
        <f t="shared" si="352"/>
        <v>1.5433610953455732</v>
      </c>
      <c r="AL337" s="46">
        <f>'Config sheet'!$C$47</f>
        <v>3546.9708798579968</v>
      </c>
      <c r="AM337" s="4">
        <f>'Config sheet'!$C$42</f>
        <v>1817.9423322060413</v>
      </c>
      <c r="AN337" s="25">
        <f>'Config sheet'!$C$46</f>
        <v>1729.0285476519553</v>
      </c>
      <c r="AO337" s="25">
        <f t="shared" si="353"/>
        <v>1.5980632398826398</v>
      </c>
      <c r="AP337" s="25">
        <f>'Config sheet'!$C$50/100*GERC_A_PARA!AM337</f>
        <v>351.771841281869</v>
      </c>
      <c r="AQ337" s="25">
        <f t="shared" si="354"/>
        <v>351.771841281869</v>
      </c>
      <c r="AR337" s="25">
        <f t="shared" si="355"/>
        <v>461.52586734730659</v>
      </c>
      <c r="AS337" s="27">
        <f t="shared" si="356"/>
        <v>2169.7141734879106</v>
      </c>
      <c r="AT337" s="25">
        <f t="shared" si="357"/>
        <v>1653.7412176918256</v>
      </c>
      <c r="AU337" s="25">
        <f>'Config sheet'!$C$51/100*GERC_A_PARA!AN337</f>
        <v>266.0974934836359</v>
      </c>
      <c r="AV337" s="25">
        <f t="shared" si="358"/>
        <v>266.0974934836359</v>
      </c>
      <c r="AW337" s="25">
        <f t="shared" si="359"/>
        <v>349.12082795328973</v>
      </c>
      <c r="AX337" s="27">
        <f t="shared" si="360"/>
        <v>1995.1260411355911</v>
      </c>
      <c r="AY337" s="25">
        <f t="shared" si="361"/>
        <v>1520.6713441947416</v>
      </c>
      <c r="AZ337" s="31">
        <f t="shared" si="398"/>
        <v>93.962733354019377</v>
      </c>
      <c r="BA337" s="31">
        <f t="shared" si="399"/>
        <v>95.19826699319681</v>
      </c>
      <c r="BB337" s="31">
        <f t="shared" si="400"/>
        <v>71.617748998123574</v>
      </c>
      <c r="BC337" s="31">
        <f t="shared" si="401"/>
        <v>72.559464238738826</v>
      </c>
      <c r="BD337" s="25">
        <f t="shared" si="362"/>
        <v>94.580500173608101</v>
      </c>
      <c r="BE337">
        <f>'Config sheet'!$D$59</f>
        <v>82.44</v>
      </c>
      <c r="BF337" s="30">
        <f t="shared" si="402"/>
        <v>83.334553396019643</v>
      </c>
      <c r="BG337" s="19">
        <f>Coeff_Summary!$B$10+Coeff_Summary!$D$10*(C337)+Coeff_Summary!$E$10*AI337*100+Coeff_Summary!$F$10*(C337)^2+Coeff_Summary!$G$10*(C337)*AI337*100+Coeff_Summary!$H$10*(AI337*100)^2</f>
        <v>0.95996225024430515</v>
      </c>
      <c r="BH337" s="19">
        <f>Coeff_Summary!$B$8+Coeff_Summary!$D$8*(D337)+Coeff_Summary!$E$8*AJ337*100+Coeff_Summary!$F$8*(D337)^2+Coeff_Summary!$G$8*(D337)*AJ337*100+Coeff_Summary!$H$8*(AJ337*100)^2</f>
        <v>0.97212420375201269</v>
      </c>
      <c r="BI337" s="30">
        <f t="shared" si="403"/>
        <v>0.96604322699815892</v>
      </c>
      <c r="BJ337" s="30">
        <f>BG337*8314.4*(GERC_A_PARA!C337+273)/('Config sheet'!$C$28*AI337*10^5)</f>
        <v>6.3368146413830984E-2</v>
      </c>
      <c r="BK337">
        <f>BH337*(8314.4/'Config sheet'!$C$28)*(BT337/(AJ337*10^5))</f>
        <v>4.8910671996233231E-2</v>
      </c>
      <c r="BL337" s="30">
        <f t="shared" si="404"/>
        <v>3354.7427991819213</v>
      </c>
      <c r="BM337" s="30">
        <f t="shared" si="363"/>
        <v>52940.522786850866</v>
      </c>
      <c r="BN337" s="30">
        <f t="shared" si="364"/>
        <v>2556.9618844511392</v>
      </c>
      <c r="BO337" s="30">
        <f t="shared" si="365"/>
        <v>52278.19983025502</v>
      </c>
      <c r="BP337" s="19">
        <f>(Coeff_Summary!$B$4+Coeff_Summary!$D$4*(C337)+Coeff_Summary!$E$4*AI337*100+Coeff_Summary!$F$4*(C337)^2+Coeff_Summary!$G$4*(C337)*AI337*100+Coeff_Summary!$H$4*(AI337*100)^2+Coeff_Summary!$B$2+Coeff_Summary!$D$2*(D337)+Coeff_Summary!$E$2*AJ337*100+Coeff_Summary!$F$2*(D337)^2+Coeff_Summary!$G$2*(D337)*AJ337*100+Coeff_Summary!$H$2*(AJ337*100)^2)/2</f>
        <v>1.3633185453059915</v>
      </c>
      <c r="BQ337" s="30">
        <f t="shared" si="405"/>
        <v>3.7524056036219875</v>
      </c>
      <c r="BR337" s="30">
        <f>BI337*(8314.4/'Config sheet'!$C$28)*(273+C337)*BQ337*((AK337^(1/BQ337))-1)</f>
        <v>66680.521867744814</v>
      </c>
      <c r="BS337" s="30">
        <f t="shared" si="366"/>
        <v>331.74010308088316</v>
      </c>
      <c r="BT337" s="30">
        <f t="shared" si="367"/>
        <v>347.62</v>
      </c>
      <c r="BU337" s="52">
        <f t="shared" si="368"/>
        <v>69.526200500639334</v>
      </c>
      <c r="BV337" s="30">
        <f t="shared" si="369"/>
        <v>1410.3802523202069</v>
      </c>
      <c r="BW337" s="65">
        <f>Coeff_Summary!$B$8+Coeff_Summary!$D$8*(BS337-273)+Coeff_Summary!$E$8*AJ337*100+Coeff_Summary!$F$8*(BS337-273)^2+Coeff_Summary!$G$8*(BS337-273)*AJ337*100+Coeff_Summary!$H$8*(AJ337*100)^2</f>
        <v>0.96461834258200851</v>
      </c>
      <c r="BX337" s="30">
        <f>BW337*(8314.4/'Config sheet'!$C$28)*(BS337/(AI337*10^5))</f>
        <v>7.1482240765291624E-2</v>
      </c>
      <c r="BY337" s="30">
        <f t="shared" si="370"/>
        <v>1.1280468943887179</v>
      </c>
      <c r="BZ337" s="30">
        <f t="shared" si="371"/>
        <v>1.0126691997571908</v>
      </c>
      <c r="CA337" s="30">
        <f>('Config sheet'!$C$132*(AJ337-AI337) - 'Config sheet'!$C$133*GERC_A_PARA!AJ337)*10^5</f>
        <v>91065.51715151628</v>
      </c>
      <c r="CB337" s="30">
        <f>('Config sheet'!$C$132*(AJ337-AI337) + 'Config sheet'!$C$133*AI337)*10^5</f>
        <v>115276.89214961183</v>
      </c>
      <c r="CC337" s="30">
        <f>'Config sheet'!$C$148</f>
        <v>386976</v>
      </c>
      <c r="CD337" s="30">
        <f t="shared" si="406"/>
        <v>15.879896919116845</v>
      </c>
      <c r="CE337" s="30"/>
      <c r="CF337" s="30"/>
      <c r="CG337" s="30"/>
      <c r="CH337" s="30"/>
      <c r="CI337" s="30"/>
      <c r="CJ337" s="30"/>
      <c r="CK337" s="30"/>
      <c r="CL337" s="30"/>
      <c r="CM337" s="46">
        <f>P337+'Config sheet'!$O$9-'Config sheet'!$C$139</f>
        <v>34.128900000000002</v>
      </c>
      <c r="CN337" s="46">
        <f>Q337+'Config sheet'!$O$9+'Config sheet'!C$140</f>
        <v>62.318899999999999</v>
      </c>
      <c r="CO337" s="27">
        <f t="shared" si="372"/>
        <v>1.8259861876591392</v>
      </c>
      <c r="CP337" s="46">
        <f>'Config sheet'!$N$47</f>
        <v>1852.7346826837274</v>
      </c>
      <c r="CQ337" s="27">
        <f>'Config sheet'!$N$42</f>
        <v>970.82423361890676</v>
      </c>
      <c r="CR337" s="27">
        <f>'Config sheet'!$N$46</f>
        <v>881.91044906482068</v>
      </c>
      <c r="CS337" s="27">
        <f t="shared" si="373"/>
        <v>1.3939771055789707</v>
      </c>
      <c r="CT337" s="27">
        <f>'Config sheet'!$N$50/100*GERC_A_PARA!CQ337</f>
        <v>274.64617569078871</v>
      </c>
      <c r="CU337" s="27">
        <f t="shared" si="374"/>
        <v>274.64617569078871</v>
      </c>
      <c r="CV337" s="27">
        <f t="shared" si="375"/>
        <v>423.02351057398937</v>
      </c>
      <c r="CW337" s="27">
        <f t="shared" si="376"/>
        <v>1245.4704093096955</v>
      </c>
      <c r="CX337" s="27">
        <f t="shared" si="377"/>
        <v>808.61625016730625</v>
      </c>
      <c r="CY337" s="27">
        <f>'Config sheet'!$N$51/100*GERC_A_PARA!CR337</f>
        <v>198.78261521921058</v>
      </c>
      <c r="CZ337" s="27">
        <f t="shared" si="378"/>
        <v>198.78261521921058</v>
      </c>
      <c r="DA337" s="27">
        <f t="shared" si="379"/>
        <v>306.17473379924894</v>
      </c>
      <c r="DB337" s="27">
        <f t="shared" si="380"/>
        <v>1080.6930642840312</v>
      </c>
      <c r="DC337" s="27">
        <f t="shared" si="381"/>
        <v>701.63527506647949</v>
      </c>
      <c r="DD337" s="50">
        <f t="shared" si="382"/>
        <v>84.716354439351008</v>
      </c>
      <c r="DE337" s="50">
        <f t="shared" si="383"/>
        <v>87.822786463873157</v>
      </c>
      <c r="DF337" s="50">
        <f t="shared" si="384"/>
        <v>55.001724924609306</v>
      </c>
      <c r="DG337" s="50">
        <f t="shared" si="385"/>
        <v>57.018562415321732</v>
      </c>
      <c r="DH337" s="27">
        <f t="shared" si="386"/>
        <v>86.269570451612083</v>
      </c>
      <c r="DI337">
        <f>'Config sheet'!$N$59</f>
        <v>71.978923438716066</v>
      </c>
      <c r="DJ337" s="21">
        <f t="shared" si="407"/>
        <v>71.139857060788799</v>
      </c>
      <c r="DK337" s="19">
        <f>Coeff_Summary!$B$11+Coeff_Summary!$D$11*(F337)+Coeff_Summary!$E$11*CM337*100+Coeff_Summary!$F$11*(F337)^2+Coeff_Summary!$G$11*(F337)*CM337*100+Coeff_Summary!$H$11*(CM337*100)^2</f>
        <v>0.93495452193560247</v>
      </c>
      <c r="DL337" s="19">
        <f>Coeff_Summary!$B$9+Coeff_Summary!$D$9*(G337)+Coeff_Summary!$E$9*CN337*100+Coeff_Summary!$F$9*(G337)^2+Coeff_Summary!$G$9*(G337)*CN337*100+Coeff_Summary!$H$9*(CN337*100)^2</f>
        <v>0.95080172490885662</v>
      </c>
      <c r="DM337" s="30">
        <f t="shared" si="408"/>
        <v>0.94287812342222954</v>
      </c>
      <c r="DN337">
        <f>DK337*8314.4*(GERC_A_PARA!F337+273)/('Config sheet'!$N$28*GERC_A_PARA!CM337*10^5)</f>
        <v>3.9999076050912512E-2</v>
      </c>
      <c r="DO337">
        <f>DL337*(8314.4/'Config sheet'!$N$28)*((GERC_A_PARA!G337+273)/(GERC_A_PARA!CN337*10^5))</f>
        <v>2.6409396996134323E-2</v>
      </c>
      <c r="DP337" s="30">
        <f t="shared" si="409"/>
        <v>1598.3462523592898</v>
      </c>
      <c r="DQ337" s="30">
        <f t="shared" si="387"/>
        <v>39959.579324403574</v>
      </c>
      <c r="DR337" s="30">
        <f t="shared" si="388"/>
        <v>1037.7193575944355</v>
      </c>
      <c r="DS337" s="30">
        <f t="shared" si="389"/>
        <v>39293.565004393386</v>
      </c>
      <c r="DT337" s="19">
        <f>(Coeff_Summary!$B$5+Coeff_Summary!$D$5*(F337)+Coeff_Summary!$E$5*CM337*100+Coeff_Summary!$F$5*(F337)^2+Coeff_Summary!$G$5*(F337)*CM337*100+Coeff_Summary!$H$5*(CM337*100)^2+Coeff_Summary!$B$3+Coeff_Summary!$D$3*(G337)+Coeff_Summary!$E$3*CN337*100+Coeff_Summary!$F$3*(G337)^2+Coeff_Summary!$G$3*(G337)*CN337*100+Coeff_Summary!$H$3*(CN337*100)^2)/2</f>
        <v>1.4243414300826762</v>
      </c>
      <c r="DU337" s="30">
        <f t="shared" si="410"/>
        <v>3.3565928969159713</v>
      </c>
      <c r="DV337" s="30">
        <f>DM337*(8314.4/'Config sheet'!$N$28)*(273+F337)*DU337*((CO337^(1/DU337))-1)</f>
        <v>90793.652348173564</v>
      </c>
      <c r="DW337" s="30">
        <f t="shared" si="390"/>
        <v>344.08386707364116</v>
      </c>
      <c r="DX337" s="30">
        <f t="shared" si="391"/>
        <v>340.93</v>
      </c>
      <c r="DY337" s="30">
        <f t="shared" si="392"/>
        <v>105.9116533713986</v>
      </c>
      <c r="DZ337" s="30">
        <f t="shared" si="393"/>
        <v>951.5467839021162</v>
      </c>
      <c r="EA337" s="65">
        <f>Coeff_Summary!$B$9+Coeff_Summary!$D$9*(DW337-273)+Coeff_Summary!$E$9*CN337*100+Coeff_Summary!$F$9*(DW337-273)^2+Coeff_Summary!$G$9*(DW337-273)*CN337*100+Coeff_Summary!$H$9*(CN337*100)^2</f>
        <v>0.95323391387764933</v>
      </c>
      <c r="EB337" s="30">
        <f>EA337*(8314.4/'Config sheet'!$C$28)*(DW337/(CM337*10^5))</f>
        <v>4.8793794120611786E-2</v>
      </c>
      <c r="EC337" s="30">
        <f t="shared" si="394"/>
        <v>1.2198730305296299</v>
      </c>
      <c r="ED337" s="30">
        <f t="shared" si="395"/>
        <v>1.0169497046128475</v>
      </c>
      <c r="EE337" s="30">
        <f>('Config sheet'!$N$132*(CN337-CM337) - 'Config sheet'!$N$133*GERC_A_PARA!CN337)*10^5</f>
        <v>102813.11835456501</v>
      </c>
      <c r="EF337" s="30">
        <f>('Config sheet'!$N$132*(CN337-CM337) + 'Config sheet'!$N$133*CM337)*10^5</f>
        <v>143207.90683538115</v>
      </c>
      <c r="EG337" s="30">
        <f>'Config sheet'!$N$148</f>
        <v>386976</v>
      </c>
      <c r="EH337" s="30">
        <f t="shared" si="396"/>
        <v>2361.9270362223233</v>
      </c>
      <c r="EI337" s="30">
        <f>'Config sheet'!$E$127+'Config sheet'!$P$127</f>
        <v>3308.2</v>
      </c>
      <c r="EJ337" s="30"/>
      <c r="EK337" s="63">
        <f t="shared" si="397"/>
        <v>52940.522786850866</v>
      </c>
      <c r="EL337" s="63">
        <f t="shared" si="418"/>
        <v>52278.19983025502</v>
      </c>
      <c r="EM337" s="63">
        <f t="shared" si="419"/>
        <v>39959.579324403574</v>
      </c>
      <c r="EN337" s="63">
        <f t="shared" si="420"/>
        <v>39293.565004393386</v>
      </c>
      <c r="EO337" s="30">
        <f>BL337*(('Config sheet'!$D$8+273)/(C337+273))*(GERC_A_PARA!AI337/'Config sheet'!$D$7)*(1/GERC_A_PARA!BG337)*24*10^-3</f>
        <v>1837.3938834919779</v>
      </c>
      <c r="EP337" s="30">
        <f>BN337*(('Config sheet'!$D$8+273)/(D337+273))*(GERC_A_PARA!AJ337/'Config sheet'!$D$7)*(1/GERC_A_PARA!BH337)*24*10^-3</f>
        <v>1814.4068012856837</v>
      </c>
      <c r="EQ337" s="30">
        <f t="shared" si="411"/>
        <v>1825.9003423888307</v>
      </c>
      <c r="ER337" s="30">
        <f>DP337*(('Config sheet'!$D$8+273)/(F337+273))*(CM337/'Config sheet'!$D$7)*(1/DK337)*24*10^-3</f>
        <v>1386.8674273048118</v>
      </c>
      <c r="ES337" s="30">
        <f>DR337*(('Config sheet'!$D$8+273)/(G337+273))*(CN337/'Config sheet'!$D$7)*(1/DL337)*24*10^-3</f>
        <v>1363.7522298438464</v>
      </c>
      <c r="ET337" s="30">
        <f t="shared" si="412"/>
        <v>1375.309828574329</v>
      </c>
      <c r="EU337">
        <f t="shared" si="413"/>
        <v>1.0126691997571911</v>
      </c>
      <c r="EV337">
        <f t="shared" si="414"/>
        <v>1.0169497046128475</v>
      </c>
      <c r="EW337" s="30">
        <f t="shared" si="415"/>
        <v>0.77243002784861869</v>
      </c>
      <c r="EX337" s="30">
        <f>'Config sheet'!$C$123/('Config sheet'!$F$17*10^-3)</f>
        <v>1.2841244171864261</v>
      </c>
      <c r="EY337" s="30">
        <f t="shared" si="416"/>
        <v>0.691878123846833</v>
      </c>
      <c r="EZ337" s="30">
        <f>'Config sheet'!$N$123/('Config sheet'!$Q$17*10^-3)</f>
        <v>1.4616189626248377</v>
      </c>
      <c r="FA337" s="1" t="s">
        <v>744</v>
      </c>
      <c r="FB337" s="30">
        <f t="shared" si="417"/>
        <v>-3.1538670736411518</v>
      </c>
      <c r="FC337" s="30"/>
    </row>
    <row r="338" spans="1:159" x14ac:dyDescent="0.25">
      <c r="A338" s="1">
        <v>43496</v>
      </c>
      <c r="B338" s="2">
        <v>0.12638888888888888</v>
      </c>
      <c r="C338">
        <v>22.27</v>
      </c>
      <c r="D338">
        <v>74.59</v>
      </c>
      <c r="E338">
        <v>14.83</v>
      </c>
      <c r="F338">
        <v>14.77</v>
      </c>
      <c r="G338">
        <v>68.239999999999995</v>
      </c>
      <c r="H338">
        <v>66.13</v>
      </c>
      <c r="I338">
        <v>71.400000000000006</v>
      </c>
      <c r="J338">
        <v>71.63</v>
      </c>
      <c r="K338">
        <v>71.760000000000005</v>
      </c>
      <c r="L338">
        <v>69.150000000000006</v>
      </c>
      <c r="M338">
        <v>21.71</v>
      </c>
      <c r="N338">
        <v>33.71</v>
      </c>
      <c r="O338">
        <v>33.229999999999997</v>
      </c>
      <c r="P338">
        <v>33.159999999999997</v>
      </c>
      <c r="Q338">
        <v>61.08</v>
      </c>
      <c r="R338">
        <v>3.73</v>
      </c>
      <c r="S338">
        <v>85.51</v>
      </c>
      <c r="T338">
        <v>73.95</v>
      </c>
      <c r="U338">
        <v>71.13</v>
      </c>
      <c r="V338">
        <v>71.13</v>
      </c>
      <c r="W338">
        <v>3.08</v>
      </c>
      <c r="X338">
        <v>2.56</v>
      </c>
      <c r="Y338">
        <v>3.5</v>
      </c>
      <c r="Z338">
        <v>3.32</v>
      </c>
      <c r="AA338">
        <v>4.62</v>
      </c>
      <c r="AB338">
        <v>3.98</v>
      </c>
      <c r="AC338">
        <v>3.65</v>
      </c>
      <c r="AD338">
        <v>1.74</v>
      </c>
      <c r="AE338">
        <v>1.36</v>
      </c>
      <c r="AF338">
        <v>1.92</v>
      </c>
      <c r="AH338" s="4" t="str">
        <f t="shared" si="351"/>
        <v>ON</v>
      </c>
      <c r="AI338" s="31">
        <f>M338+'Config sheet'!$D$9-'Config sheet'!$C$139</f>
        <v>22.668900000000001</v>
      </c>
      <c r="AJ338" s="31">
        <f>N338+'Config sheet'!$D$9+'Config sheet'!$C$140</f>
        <v>35.068899999999999</v>
      </c>
      <c r="AK338" s="25">
        <f t="shared" si="352"/>
        <v>1.547004927455677</v>
      </c>
      <c r="AL338" s="46">
        <f>'Config sheet'!$C$47</f>
        <v>3546.9708798579968</v>
      </c>
      <c r="AM338" s="4">
        <f>'Config sheet'!$C$42</f>
        <v>1817.9423322060413</v>
      </c>
      <c r="AN338" s="25">
        <f>'Config sheet'!$C$46</f>
        <v>1729.0285476519553</v>
      </c>
      <c r="AO338" s="25">
        <f t="shared" si="353"/>
        <v>1.5971486144553733</v>
      </c>
      <c r="AP338" s="25">
        <f>'Config sheet'!$C$50/100*GERC_A_PARA!AM338</f>
        <v>351.771841281869</v>
      </c>
      <c r="AQ338" s="25">
        <f t="shared" si="354"/>
        <v>351.771841281869</v>
      </c>
      <c r="AR338" s="25">
        <f t="shared" si="355"/>
        <v>462.27969656875371</v>
      </c>
      <c r="AS338" s="27">
        <f t="shared" si="356"/>
        <v>2169.7141734879106</v>
      </c>
      <c r="AT338" s="25">
        <f t="shared" si="357"/>
        <v>1651.0444986625005</v>
      </c>
      <c r="AU338" s="25">
        <f>'Config sheet'!$C$51/100*GERC_A_PARA!AN338</f>
        <v>266.0974934836359</v>
      </c>
      <c r="AV338" s="25">
        <f t="shared" si="358"/>
        <v>266.0974934836359</v>
      </c>
      <c r="AW338" s="25">
        <f t="shared" si="359"/>
        <v>349.69106139099421</v>
      </c>
      <c r="AX338" s="27">
        <f t="shared" si="360"/>
        <v>1995.1260411355911</v>
      </c>
      <c r="AY338" s="25">
        <f t="shared" si="361"/>
        <v>1518.1916192490437</v>
      </c>
      <c r="AZ338" s="31">
        <f t="shared" si="398"/>
        <v>93.921267285041679</v>
      </c>
      <c r="BA338" s="31">
        <f t="shared" si="399"/>
        <v>95.165287003451766</v>
      </c>
      <c r="BB338" s="31">
        <f t="shared" si="400"/>
        <v>71.469409912688846</v>
      </c>
      <c r="BC338" s="31">
        <f t="shared" si="401"/>
        <v>72.416047003143419</v>
      </c>
      <c r="BD338" s="25">
        <f t="shared" si="362"/>
        <v>94.54327714424673</v>
      </c>
      <c r="BE338">
        <f>'Config sheet'!$D$59</f>
        <v>82.44</v>
      </c>
      <c r="BF338" s="30">
        <f t="shared" si="402"/>
        <v>83.243002801081431</v>
      </c>
      <c r="BG338" s="19">
        <f>Coeff_Summary!$B$10+Coeff_Summary!$D$10*(C338)+Coeff_Summary!$E$10*AI338*100+Coeff_Summary!$F$10*(C338)^2+Coeff_Summary!$G$10*(C338)*AI338*100+Coeff_Summary!$H$10*(AI338*100)^2</f>
        <v>0.95992707121852217</v>
      </c>
      <c r="BH338" s="19">
        <f>Coeff_Summary!$B$8+Coeff_Summary!$D$8*(D338)+Coeff_Summary!$E$8*AJ338*100+Coeff_Summary!$F$8*(D338)^2+Coeff_Summary!$G$8*(D338)*AJ338*100+Coeff_Summary!$H$8*(AJ338*100)^2</f>
        <v>0.97211810595373704</v>
      </c>
      <c r="BI338" s="30">
        <f t="shared" si="403"/>
        <v>0.96602258858612955</v>
      </c>
      <c r="BJ338" s="30">
        <f>BG338*8314.4*(GERC_A_PARA!C338+273)/('Config sheet'!$C$28*AI338*10^5)</f>
        <v>6.3481941648244333E-2</v>
      </c>
      <c r="BK338">
        <f>BH338*(8314.4/'Config sheet'!$C$28)*(BT338/(AJ338*10^5))</f>
        <v>4.8920089907466581E-2</v>
      </c>
      <c r="BL338" s="30">
        <f t="shared" si="404"/>
        <v>3353.4225091698727</v>
      </c>
      <c r="BM338" s="30">
        <f t="shared" si="363"/>
        <v>52824.825802451101</v>
      </c>
      <c r="BN338" s="30">
        <f t="shared" si="364"/>
        <v>2551.7876285775974</v>
      </c>
      <c r="BO338" s="30">
        <f t="shared" si="365"/>
        <v>52162.365878810924</v>
      </c>
      <c r="BP338" s="19">
        <f>(Coeff_Summary!$B$4+Coeff_Summary!$D$4*(C338)+Coeff_Summary!$E$4*AI338*100+Coeff_Summary!$F$4*(C338)^2+Coeff_Summary!$G$4*(C338)*AI338*100+Coeff_Summary!$H$4*(AI338*100)^2+Coeff_Summary!$B$2+Coeff_Summary!$D$2*(D338)+Coeff_Summary!$E$2*AJ338*100+Coeff_Summary!$F$2*(D338)^2+Coeff_Summary!$G$2*(D338)*AJ338*100+Coeff_Summary!$H$2*(AJ338*100)^2)/2</f>
        <v>1.3633687056044261</v>
      </c>
      <c r="BQ338" s="30">
        <f t="shared" si="405"/>
        <v>3.7520256548692155</v>
      </c>
      <c r="BR338" s="30">
        <f>BI338*(8314.4/'Config sheet'!$C$28)*(273+C338)*BQ338*((AK338^(1/BQ338))-1)</f>
        <v>67008.850299950063</v>
      </c>
      <c r="BS338" s="30">
        <f t="shared" si="366"/>
        <v>331.68296142645488</v>
      </c>
      <c r="BT338" s="30">
        <f t="shared" si="367"/>
        <v>347.59000000000003</v>
      </c>
      <c r="BU338" s="52">
        <f t="shared" si="368"/>
        <v>69.5966388120315</v>
      </c>
      <c r="BV338" s="30">
        <f t="shared" si="369"/>
        <v>1412.7960554554249</v>
      </c>
      <c r="BW338" s="65">
        <f>Coeff_Summary!$B$8+Coeff_Summary!$D$8*(BS338-273)+Coeff_Summary!$E$8*AJ338*100+Coeff_Summary!$F$8*(BS338-273)^2+Coeff_Summary!$G$8*(BS338-273)*AJ338*100+Coeff_Summary!$H$8*(AJ338*100)^2</f>
        <v>0.96459760461476807</v>
      </c>
      <c r="BX338" s="30">
        <f>BW338*(8314.4/'Config sheet'!$C$28)*(BS338/(AI338*10^5))</f>
        <v>7.1657553967256649E-2</v>
      </c>
      <c r="BY338" s="30">
        <f t="shared" si="370"/>
        <v>1.1287864250327071</v>
      </c>
      <c r="BZ338" s="30">
        <f t="shared" si="371"/>
        <v>1.0126999592997616</v>
      </c>
      <c r="CA338" s="30">
        <f>('Config sheet'!$C$132*(AJ338-AI338) - 'Config sheet'!$C$133*GERC_A_PARA!AJ338)*10^5</f>
        <v>91497.87322536057</v>
      </c>
      <c r="CB338" s="30">
        <f>('Config sheet'!$C$132*(AJ338-AI338) + 'Config sheet'!$C$133*AI338)*10^5</f>
        <v>115679.93044540774</v>
      </c>
      <c r="CC338" s="30">
        <f>'Config sheet'!$C$148</f>
        <v>386976</v>
      </c>
      <c r="CD338" s="30">
        <f t="shared" si="406"/>
        <v>15.907038573545151</v>
      </c>
      <c r="CE338" s="30"/>
      <c r="CF338" s="30"/>
      <c r="CG338" s="30"/>
      <c r="CH338" s="30"/>
      <c r="CI338" s="30"/>
      <c r="CJ338" s="30"/>
      <c r="CK338" s="30"/>
      <c r="CL338" s="30"/>
      <c r="CM338" s="46">
        <f>P338+'Config sheet'!$O$9-'Config sheet'!$C$139</f>
        <v>34.118899999999996</v>
      </c>
      <c r="CN338" s="46">
        <f>Q338+'Config sheet'!$O$9+'Config sheet'!C$140</f>
        <v>62.438899999999997</v>
      </c>
      <c r="CO338" s="27">
        <f t="shared" si="372"/>
        <v>1.8300384830695011</v>
      </c>
      <c r="CP338" s="46">
        <f>'Config sheet'!$N$47</f>
        <v>1852.7346826837274</v>
      </c>
      <c r="CQ338" s="27">
        <f>'Config sheet'!$N$42</f>
        <v>970.82423361890676</v>
      </c>
      <c r="CR338" s="27">
        <f>'Config sheet'!$N$46</f>
        <v>881.91044906482068</v>
      </c>
      <c r="CS338" s="27">
        <f t="shared" si="373"/>
        <v>1.3927623442019119</v>
      </c>
      <c r="CT338" s="27">
        <f>'Config sheet'!$N$50/100*GERC_A_PARA!CQ338</f>
        <v>274.64617569078871</v>
      </c>
      <c r="CU338" s="27">
        <f t="shared" si="374"/>
        <v>274.64617569078871</v>
      </c>
      <c r="CV338" s="27">
        <f t="shared" si="375"/>
        <v>423.85700201450123</v>
      </c>
      <c r="CW338" s="27">
        <f t="shared" si="376"/>
        <v>1245.4704093096955</v>
      </c>
      <c r="CX338" s="27">
        <f t="shared" si="377"/>
        <v>807.02615086501805</v>
      </c>
      <c r="CY338" s="27">
        <f>'Config sheet'!$N$51/100*GERC_A_PARA!CR338</f>
        <v>198.78261521921058</v>
      </c>
      <c r="CZ338" s="27">
        <f t="shared" si="378"/>
        <v>198.78261521921058</v>
      </c>
      <c r="DA338" s="27">
        <f t="shared" si="379"/>
        <v>306.7779958249846</v>
      </c>
      <c r="DB338" s="27">
        <f t="shared" si="380"/>
        <v>1080.6930642840312</v>
      </c>
      <c r="DC338" s="27">
        <f t="shared" si="381"/>
        <v>700.25554795721951</v>
      </c>
      <c r="DD338" s="50">
        <f t="shared" si="382"/>
        <v>84.630500439043985</v>
      </c>
      <c r="DE338" s="50">
        <f t="shared" si="383"/>
        <v>87.754382463628545</v>
      </c>
      <c r="DF338" s="50">
        <f t="shared" si="384"/>
        <v>54.837936336806877</v>
      </c>
      <c r="DG338" s="50">
        <f t="shared" si="385"/>
        <v>56.86211488590159</v>
      </c>
      <c r="DH338" s="27">
        <f t="shared" si="386"/>
        <v>86.192441451336265</v>
      </c>
      <c r="DI338">
        <f>'Config sheet'!$N$59</f>
        <v>71.978923438716066</v>
      </c>
      <c r="DJ338" s="21">
        <f t="shared" si="407"/>
        <v>71.021233531345246</v>
      </c>
      <c r="DK338" s="19">
        <f>Coeff_Summary!$B$11+Coeff_Summary!$D$11*(F338)+Coeff_Summary!$E$11*CM338*100+Coeff_Summary!$F$11*(F338)^2+Coeff_Summary!$G$11*(F338)*CM338*100+Coeff_Summary!$H$11*(CM338*100)^2</f>
        <v>0.93514683390603259</v>
      </c>
      <c r="DL338" s="19">
        <f>Coeff_Summary!$B$9+Coeff_Summary!$D$9*(G338)+Coeff_Summary!$E$9*CN338*100+Coeff_Summary!$F$9*(G338)^2+Coeff_Summary!$G$9*(G338)*CN338*100+Coeff_Summary!$H$9*(CN338*100)^2</f>
        <v>0.95097486765858397</v>
      </c>
      <c r="DM338" s="30">
        <f t="shared" si="408"/>
        <v>0.94306085078230828</v>
      </c>
      <c r="DN338">
        <f>DK338*8314.4*(GERC_A_PARA!F338+273)/('Config sheet'!$N$28*GERC_A_PARA!CM338*10^5)</f>
        <v>4.0045469360435001E-2</v>
      </c>
      <c r="DO338">
        <f>DL338*(8314.4/'Config sheet'!$N$28)*((GERC_A_PARA!G338+273)/(GERC_A_PARA!CN338*10^5))</f>
        <v>2.6387412978110199E-2</v>
      </c>
      <c r="DP338" s="30">
        <f t="shared" si="409"/>
        <v>1596.9172566207726</v>
      </c>
      <c r="DQ338" s="30">
        <f t="shared" si="387"/>
        <v>39877.601189974557</v>
      </c>
      <c r="DR338" s="30">
        <f t="shared" si="388"/>
        <v>1034.7527947893043</v>
      </c>
      <c r="DS338" s="30">
        <f t="shared" si="389"/>
        <v>39213.878057985006</v>
      </c>
      <c r="DT338" s="19">
        <f>(Coeff_Summary!$B$5+Coeff_Summary!$D$5*(F338)+Coeff_Summary!$E$5*CM338*100+Coeff_Summary!$F$5*(F338)^2+Coeff_Summary!$G$5*(F338)*CM338*100+Coeff_Summary!$H$5*(CM338*100)^2+Coeff_Summary!$B$3+Coeff_Summary!$D$3*(G338)+Coeff_Summary!$E$3*CN338*100+Coeff_Summary!$F$3*(G338)^2+Coeff_Summary!$G$3*(G338)*CN338*100+Coeff_Summary!$H$3*(CN338*100)^2)/2</f>
        <v>1.423977612523865</v>
      </c>
      <c r="DU338" s="30">
        <f t="shared" si="410"/>
        <v>3.3586151024512212</v>
      </c>
      <c r="DV338" s="30">
        <f>DM338*(8314.4/'Config sheet'!$N$28)*(273+F338)*DU338*((CO338^(1/DU338))-1)</f>
        <v>91231.729823493588</v>
      </c>
      <c r="DW338" s="30">
        <f t="shared" si="390"/>
        <v>344.50131781981963</v>
      </c>
      <c r="DX338" s="30">
        <f t="shared" si="391"/>
        <v>341.24</v>
      </c>
      <c r="DY338" s="30">
        <f t="shared" si="392"/>
        <v>106.09934134995257</v>
      </c>
      <c r="DZ338" s="30">
        <f t="shared" si="393"/>
        <v>952.48851256951741</v>
      </c>
      <c r="EA338" s="65">
        <f>Coeff_Summary!$B$9+Coeff_Summary!$D$9*(DW338-273)+Coeff_Summary!$E$9*CN338*100+Coeff_Summary!$F$9*(DW338-273)^2+Coeff_Summary!$G$9*(DW338-273)*CN338*100+Coeff_Summary!$H$9*(CN338*100)^2</f>
        <v>0.95348315122793814</v>
      </c>
      <c r="EB338" s="30">
        <f>EA338*(8314.4/'Config sheet'!$C$28)*(DW338/(CM338*10^5))</f>
        <v>4.8880087462439221E-2</v>
      </c>
      <c r="EC338" s="30">
        <f t="shared" si="394"/>
        <v>1.2206146723487485</v>
      </c>
      <c r="ED338" s="30">
        <f t="shared" si="395"/>
        <v>1.0169257203025956</v>
      </c>
      <c r="EE338" s="30">
        <f>('Config sheet'!$N$132*(CN338-CM338) - 'Config sheet'!$N$133*GERC_A_PARA!CN338)*10^5</f>
        <v>103357.35385633318</v>
      </c>
      <c r="EF338" s="30">
        <f>('Config sheet'!$N$132*(CN338-CM338) + 'Config sheet'!$N$133*CM338)*10^5</f>
        <v>143798.21313122535</v>
      </c>
      <c r="EG338" s="30">
        <f>'Config sheet'!$N$148</f>
        <v>386976</v>
      </c>
      <c r="EH338" s="30">
        <f t="shared" si="396"/>
        <v>2365.2845680249425</v>
      </c>
      <c r="EI338" s="30">
        <f>'Config sheet'!$E$127+'Config sheet'!$P$127</f>
        <v>3308.2</v>
      </c>
      <c r="EJ338" s="30"/>
      <c r="EK338" s="63">
        <f t="shared" si="397"/>
        <v>52824.825802451101</v>
      </c>
      <c r="EL338" s="63">
        <f t="shared" si="418"/>
        <v>52162.365878810924</v>
      </c>
      <c r="EM338" s="63">
        <f t="shared" si="419"/>
        <v>39877.601189974557</v>
      </c>
      <c r="EN338" s="63">
        <f t="shared" si="420"/>
        <v>39213.878057985006</v>
      </c>
      <c r="EO338" s="30">
        <f>BL338*(('Config sheet'!$D$8+273)/(C338+273))*(GERC_A_PARA!AI338/'Config sheet'!$D$7)*(1/GERC_A_PARA!BG338)*24*10^-3</f>
        <v>1833.378416317041</v>
      </c>
      <c r="EP338" s="30">
        <f>BN338*(('Config sheet'!$D$8+273)/(D338+273))*(GERC_A_PARA!AJ338/'Config sheet'!$D$7)*(1/GERC_A_PARA!BH338)*24*10^-3</f>
        <v>1810.3865804287605</v>
      </c>
      <c r="EQ338" s="30">
        <f t="shared" si="411"/>
        <v>1821.8824983729007</v>
      </c>
      <c r="ER338" s="30">
        <f>DP338*(('Config sheet'!$D$8+273)/(F338+273))*(CM338/'Config sheet'!$D$7)*(1/DK338)*24*10^-3</f>
        <v>1384.0222320772089</v>
      </c>
      <c r="ES338" s="30">
        <f>DR338*(('Config sheet'!$D$8+273)/(G338+273))*(CN338/'Config sheet'!$D$7)*(1/DL338)*24*10^-3</f>
        <v>1360.9865543231415</v>
      </c>
      <c r="ET338" s="30">
        <f t="shared" si="412"/>
        <v>1372.5043932001752</v>
      </c>
      <c r="EU338">
        <f t="shared" si="413"/>
        <v>1.0126999592997621</v>
      </c>
      <c r="EV338">
        <f t="shared" si="414"/>
        <v>1.0169257203025961</v>
      </c>
      <c r="EW338" s="30">
        <f t="shared" si="415"/>
        <v>0.7754594803546192</v>
      </c>
      <c r="EX338" s="30">
        <f>'Config sheet'!$C$123/('Config sheet'!$F$17*10^-3)</f>
        <v>1.2841244171864261</v>
      </c>
      <c r="EY338" s="30">
        <f t="shared" si="416"/>
        <v>0.69397847998771411</v>
      </c>
      <c r="EZ338" s="30">
        <f>'Config sheet'!$N$123/('Config sheet'!$Q$17*10^-3)</f>
        <v>1.4616189626248377</v>
      </c>
      <c r="FA338" s="1" t="s">
        <v>745</v>
      </c>
      <c r="FB338" s="30">
        <f t="shared" si="417"/>
        <v>-3.2613178198196238</v>
      </c>
      <c r="FC338" s="30"/>
    </row>
    <row r="339" spans="1:159" x14ac:dyDescent="0.25">
      <c r="A339" s="1">
        <v>43496</v>
      </c>
      <c r="B339" s="2">
        <v>0.16805555555555554</v>
      </c>
      <c r="C339">
        <v>21.49</v>
      </c>
      <c r="D339">
        <v>73.650000000000006</v>
      </c>
      <c r="E339">
        <v>14.74</v>
      </c>
      <c r="F339">
        <v>14.71</v>
      </c>
      <c r="G339">
        <v>67.959999999999994</v>
      </c>
      <c r="H339">
        <v>66.260000000000005</v>
      </c>
      <c r="I339">
        <v>71.52</v>
      </c>
      <c r="J339">
        <v>71.760000000000005</v>
      </c>
      <c r="K339">
        <v>71.84</v>
      </c>
      <c r="L339">
        <v>69.28</v>
      </c>
      <c r="M339">
        <v>22.07</v>
      </c>
      <c r="N339">
        <v>34.17</v>
      </c>
      <c r="O339">
        <v>33.67</v>
      </c>
      <c r="P339">
        <v>33.590000000000003</v>
      </c>
      <c r="Q339">
        <v>61.28</v>
      </c>
      <c r="R339">
        <v>3.73</v>
      </c>
      <c r="S339">
        <v>85.34</v>
      </c>
      <c r="T339">
        <v>74.150000000000006</v>
      </c>
      <c r="U339">
        <v>71.34</v>
      </c>
      <c r="V339">
        <v>71.34</v>
      </c>
      <c r="W339">
        <v>3.16</v>
      </c>
      <c r="X339">
        <v>2.4900000000000002</v>
      </c>
      <c r="Y339">
        <v>3.44</v>
      </c>
      <c r="Z339">
        <v>3.33</v>
      </c>
      <c r="AA339">
        <v>4.5999999999999996</v>
      </c>
      <c r="AB339">
        <v>4.0199999999999996</v>
      </c>
      <c r="AC339">
        <v>3.65</v>
      </c>
      <c r="AD339">
        <v>1.79</v>
      </c>
      <c r="AE339">
        <v>1.79</v>
      </c>
      <c r="AF339">
        <v>2.2799999999999998</v>
      </c>
      <c r="AH339" s="4" t="str">
        <f t="shared" si="351"/>
        <v>ON</v>
      </c>
      <c r="AI339" s="31">
        <f>M339+'Config sheet'!$D$9-'Config sheet'!$C$139</f>
        <v>23.0289</v>
      </c>
      <c r="AJ339" s="31">
        <f>N339+'Config sheet'!$D$9+'Config sheet'!$C$140</f>
        <v>35.5289</v>
      </c>
      <c r="AK339" s="25">
        <f t="shared" si="352"/>
        <v>1.5427962256121657</v>
      </c>
      <c r="AL339" s="46">
        <f>'Config sheet'!$C$47</f>
        <v>3546.9708798579968</v>
      </c>
      <c r="AM339" s="4">
        <f>'Config sheet'!$C$42</f>
        <v>1817.9423322060413</v>
      </c>
      <c r="AN339" s="25">
        <f>'Config sheet'!$C$46</f>
        <v>1729.0285476519553</v>
      </c>
      <c r="AO339" s="25">
        <f t="shared" si="353"/>
        <v>1.6027909541002898</v>
      </c>
      <c r="AP339" s="25">
        <f>'Config sheet'!$C$50/100*GERC_A_PARA!AM339</f>
        <v>351.771841281869</v>
      </c>
      <c r="AQ339" s="25">
        <f t="shared" si="354"/>
        <v>351.771841281869</v>
      </c>
      <c r="AR339" s="25">
        <f t="shared" si="355"/>
        <v>461.05102004808316</v>
      </c>
      <c r="AS339" s="27">
        <f t="shared" si="356"/>
        <v>2169.7141734879106</v>
      </c>
      <c r="AT339" s="25">
        <f t="shared" si="357"/>
        <v>1655.4444447029136</v>
      </c>
      <c r="AU339" s="25">
        <f>'Config sheet'!$C$51/100*GERC_A_PARA!AN339</f>
        <v>266.0974934836359</v>
      </c>
      <c r="AV339" s="25">
        <f t="shared" si="358"/>
        <v>266.0974934836359</v>
      </c>
      <c r="AW339" s="25">
        <f t="shared" si="359"/>
        <v>348.76163014015498</v>
      </c>
      <c r="AX339" s="27">
        <f t="shared" si="360"/>
        <v>1995.1260411355911</v>
      </c>
      <c r="AY339" s="25">
        <f t="shared" si="361"/>
        <v>1522.2375194104957</v>
      </c>
      <c r="AZ339" s="31">
        <f t="shared" si="398"/>
        <v>93.988853395937724</v>
      </c>
      <c r="BA339" s="31">
        <f t="shared" si="399"/>
        <v>95.219041538164419</v>
      </c>
      <c r="BB339" s="31">
        <f t="shared" si="400"/>
        <v>71.711438824303102</v>
      </c>
      <c r="BC339" s="31">
        <f t="shared" si="401"/>
        <v>72.650045462390736</v>
      </c>
      <c r="BD339" s="25">
        <f t="shared" si="362"/>
        <v>94.603947467051071</v>
      </c>
      <c r="BE339">
        <f>'Config sheet'!$D$59</f>
        <v>82.44</v>
      </c>
      <c r="BF339" s="30">
        <f t="shared" si="402"/>
        <v>83.392344805198988</v>
      </c>
      <c r="BG339" s="19">
        <f>Coeff_Summary!$B$10+Coeff_Summary!$D$10*(C339)+Coeff_Summary!$E$10*AI339*100+Coeff_Summary!$F$10*(C339)^2+Coeff_Summary!$G$10*(C339)*AI339*100+Coeff_Summary!$H$10*(AI339*100)^2</f>
        <v>0.95889780033868632</v>
      </c>
      <c r="BH339" s="19">
        <f>Coeff_Summary!$B$8+Coeff_Summary!$D$8*(D339)+Coeff_Summary!$E$8*AJ339*100+Coeff_Summary!$F$8*(D339)^2+Coeff_Summary!$G$8*(D339)*AJ339*100+Coeff_Summary!$H$8*(AJ339*100)^2</f>
        <v>0.97139127854488194</v>
      </c>
      <c r="BI339" s="30">
        <f t="shared" si="403"/>
        <v>0.96514453944178413</v>
      </c>
      <c r="BJ339" s="30">
        <f>BG339*8314.4*(GERC_A_PARA!C339+273)/('Config sheet'!$C$28*AI339*10^5)</f>
        <v>6.2257655948803656E-2</v>
      </c>
      <c r="BK339">
        <f>BH339*(8314.4/'Config sheet'!$C$28)*(BT339/(AJ339*10^5))</f>
        <v>4.8120122853617477E-2</v>
      </c>
      <c r="BL339" s="30">
        <f t="shared" si="404"/>
        <v>3355.5744678524584</v>
      </c>
      <c r="BM339" s="30">
        <f t="shared" si="363"/>
        <v>53898.181945877441</v>
      </c>
      <c r="BN339" s="30">
        <f t="shared" si="364"/>
        <v>2560.2299046899043</v>
      </c>
      <c r="BO339" s="30">
        <f t="shared" si="365"/>
        <v>53204.974402874715</v>
      </c>
      <c r="BP339" s="19">
        <f>(Coeff_Summary!$B$4+Coeff_Summary!$D$4*(C339)+Coeff_Summary!$E$4*AI339*100+Coeff_Summary!$F$4*(C339)^2+Coeff_Summary!$G$4*(C339)*AI339*100+Coeff_Summary!$H$4*(AI339*100)^2+Coeff_Summary!$B$2+Coeff_Summary!$D$2*(D339)+Coeff_Summary!$E$2*AJ339*100+Coeff_Summary!$F$2*(D339)^2+Coeff_Summary!$G$2*(D339)*AJ339*100+Coeff_Summary!$H$2*(AJ339*100)^2)/2</f>
        <v>1.3654630720697452</v>
      </c>
      <c r="BQ339" s="30">
        <f t="shared" si="405"/>
        <v>3.7362545669433862</v>
      </c>
      <c r="BR339" s="30">
        <f>BI339*(8314.4/'Config sheet'!$C$28)*(273+C339)*BQ339*((AK339^(1/BQ339))-1)</f>
        <v>66346.1343873515</v>
      </c>
      <c r="BS339" s="30">
        <f t="shared" si="366"/>
        <v>330.72795844628922</v>
      </c>
      <c r="BT339" s="30">
        <f t="shared" si="367"/>
        <v>346.65</v>
      </c>
      <c r="BU339" s="52">
        <f t="shared" si="368"/>
        <v>69.47461358567719</v>
      </c>
      <c r="BV339" s="30">
        <f t="shared" si="369"/>
        <v>1429.7532732766585</v>
      </c>
      <c r="BW339" s="65">
        <f>Coeff_Summary!$B$8+Coeff_Summary!$D$8*(BS339-273)+Coeff_Summary!$E$8*AJ339*100+Coeff_Summary!$F$8*(BS339-273)^2+Coeff_Summary!$G$8*(BS339-273)*AJ339*100+Coeff_Summary!$H$8*(AJ339*100)^2</f>
        <v>0.96370210642219123</v>
      </c>
      <c r="BX339" s="30">
        <f>BW339*(8314.4/'Config sheet'!$C$28)*(BS339/(AI339*10^5))</f>
        <v>7.026897344011479E-2</v>
      </c>
      <c r="BY339" s="30">
        <f t="shared" si="370"/>
        <v>1.1286800373258363</v>
      </c>
      <c r="BZ339" s="30">
        <f t="shared" si="371"/>
        <v>1.0130289987126706</v>
      </c>
      <c r="CA339" s="30">
        <f>('Config sheet'!$C$132*(AJ339-AI339) - 'Config sheet'!$C$133*GERC_A_PARA!AJ339)*10^5</f>
        <v>92161.549180717237</v>
      </c>
      <c r="CB339" s="30">
        <f>('Config sheet'!$C$132*(AJ339-AI339) + 'Config sheet'!$C$133*AI339)*10^5</f>
        <v>116687.04322933145</v>
      </c>
      <c r="CC339" s="30">
        <f>'Config sheet'!$C$148</f>
        <v>386976</v>
      </c>
      <c r="CD339" s="30">
        <f t="shared" si="406"/>
        <v>15.922041553710756</v>
      </c>
      <c r="CE339" s="30"/>
      <c r="CF339" s="30"/>
      <c r="CG339" s="30"/>
      <c r="CH339" s="30"/>
      <c r="CI339" s="30"/>
      <c r="CJ339" s="30"/>
      <c r="CK339" s="30"/>
      <c r="CL339" s="30"/>
      <c r="CM339" s="46">
        <f>P339+'Config sheet'!$O$9-'Config sheet'!$C$139</f>
        <v>34.548900000000003</v>
      </c>
      <c r="CN339" s="46">
        <f>Q339+'Config sheet'!$O$9+'Config sheet'!C$140</f>
        <v>62.6389</v>
      </c>
      <c r="CO339" s="27">
        <f t="shared" si="372"/>
        <v>1.8130504878592371</v>
      </c>
      <c r="CP339" s="46">
        <f>'Config sheet'!$N$47</f>
        <v>1852.7346826837274</v>
      </c>
      <c r="CQ339" s="27">
        <f>'Config sheet'!$N$42</f>
        <v>970.82423361890676</v>
      </c>
      <c r="CR339" s="27">
        <f>'Config sheet'!$N$46</f>
        <v>881.91044906482068</v>
      </c>
      <c r="CS339" s="27">
        <f t="shared" si="373"/>
        <v>1.3993713157811967</v>
      </c>
      <c r="CT339" s="27">
        <f>'Config sheet'!$N$50/100*GERC_A_PARA!CQ339</f>
        <v>274.64617569078871</v>
      </c>
      <c r="CU339" s="27">
        <f t="shared" si="374"/>
        <v>274.64617569078871</v>
      </c>
      <c r="CV339" s="27">
        <f t="shared" si="375"/>
        <v>420.17961494761829</v>
      </c>
      <c r="CW339" s="27">
        <f t="shared" si="376"/>
        <v>1245.4704093096955</v>
      </c>
      <c r="CX339" s="27">
        <f t="shared" si="377"/>
        <v>814.08919586827767</v>
      </c>
      <c r="CY339" s="27">
        <f>'Config sheet'!$N$51/100*GERC_A_PARA!CR339</f>
        <v>198.78261521921058</v>
      </c>
      <c r="CZ339" s="27">
        <f t="shared" si="378"/>
        <v>198.78261521921058</v>
      </c>
      <c r="DA339" s="27">
        <f t="shared" si="379"/>
        <v>304.11638724263429</v>
      </c>
      <c r="DB339" s="27">
        <f t="shared" si="380"/>
        <v>1080.6930642840312</v>
      </c>
      <c r="DC339" s="27">
        <f t="shared" si="381"/>
        <v>706.38414297697523</v>
      </c>
      <c r="DD339" s="50">
        <f t="shared" si="382"/>
        <v>85.0092906401471</v>
      </c>
      <c r="DE339" s="50">
        <f t="shared" si="383"/>
        <v>88.056182786458649</v>
      </c>
      <c r="DF339" s="50">
        <f t="shared" si="384"/>
        <v>55.565467104856509</v>
      </c>
      <c r="DG339" s="50">
        <f t="shared" si="385"/>
        <v>57.55703748561163</v>
      </c>
      <c r="DH339" s="27">
        <f t="shared" si="386"/>
        <v>86.532736713302882</v>
      </c>
      <c r="DI339">
        <f>'Config sheet'!$N$59</f>
        <v>71.978923438716066</v>
      </c>
      <c r="DJ339" s="21">
        <f t="shared" si="407"/>
        <v>71.546994504268469</v>
      </c>
      <c r="DK339" s="19">
        <f>Coeff_Summary!$B$11+Coeff_Summary!$D$11*(F339)+Coeff_Summary!$E$11*CM339*100+Coeff_Summary!$F$11*(F339)^2+Coeff_Summary!$G$11*(F339)*CM339*100+Coeff_Summary!$H$11*(CM339*100)^2</f>
        <v>0.93434265768124847</v>
      </c>
      <c r="DL339" s="19">
        <f>Coeff_Summary!$B$9+Coeff_Summary!$D$9*(G339)+Coeff_Summary!$E$9*CN339*100+Coeff_Summary!$F$9*(G339)^2+Coeff_Summary!$G$9*(G339)*CN339*100+Coeff_Summary!$H$9*(CN339*100)^2</f>
        <v>0.95063822764613859</v>
      </c>
      <c r="DM339" s="30">
        <f t="shared" si="408"/>
        <v>0.94249044266369353</v>
      </c>
      <c r="DN339">
        <f>DK339*8314.4*(GERC_A_PARA!F339+273)/('Config sheet'!$N$28*GERC_A_PARA!CM339*10^5)</f>
        <v>3.9504811541413054E-2</v>
      </c>
      <c r="DO339">
        <f>DL339*(8314.4/'Config sheet'!$N$28)*((GERC_A_PARA!G339+273)/(GERC_A_PARA!CN339*10^5))</f>
        <v>2.6272274248571738E-2</v>
      </c>
      <c r="DP339" s="30">
        <f t="shared" si="409"/>
        <v>1603.2220249627574</v>
      </c>
      <c r="DQ339" s="30">
        <f t="shared" si="387"/>
        <v>40582.95590860099</v>
      </c>
      <c r="DR339" s="30">
        <f t="shared" si="388"/>
        <v>1047.9299382340475</v>
      </c>
      <c r="DS339" s="30">
        <f t="shared" si="389"/>
        <v>39887.294427547211</v>
      </c>
      <c r="DT339" s="19">
        <f>(Coeff_Summary!$B$5+Coeff_Summary!$D$5*(F339)+Coeff_Summary!$E$5*CM339*100+Coeff_Summary!$F$5*(F339)^2+Coeff_Summary!$G$5*(F339)*CM339*100+Coeff_Summary!$H$5*(CM339*100)^2+Coeff_Summary!$B$3+Coeff_Summary!$D$3*(G339)+Coeff_Summary!$E$3*CN339*100+Coeff_Summary!$F$3*(G339)^2+Coeff_Summary!$G$3*(G339)*CN339*100+Coeff_Summary!$H$3*(CN339*100)^2)/2</f>
        <v>1.4254102305135903</v>
      </c>
      <c r="DU339" s="30">
        <f t="shared" si="410"/>
        <v>3.3506721942082058</v>
      </c>
      <c r="DV339" s="30">
        <f>DM339*(8314.4/'Config sheet'!$N$28)*(273+F339)*DU339*((CO339^(1/DU339))-1)</f>
        <v>89641.934406609871</v>
      </c>
      <c r="DW339" s="30">
        <f t="shared" si="390"/>
        <v>343.61867997372946</v>
      </c>
      <c r="DX339" s="30">
        <f t="shared" si="391"/>
        <v>340.96</v>
      </c>
      <c r="DY339" s="30">
        <f t="shared" si="392"/>
        <v>104.99282624174548</v>
      </c>
      <c r="DZ339" s="30">
        <f t="shared" si="393"/>
        <v>962.48233802840525</v>
      </c>
      <c r="EA339" s="65">
        <f>Coeff_Summary!$B$9+Coeff_Summary!$D$9*(DW339-273)+Coeff_Summary!$E$9*CN339*100+Coeff_Summary!$F$9*(DW339-273)^2+Coeff_Summary!$G$9*(DW339-273)*CN339*100+Coeff_Summary!$H$9*(CN339*100)^2</f>
        <v>0.95270222528700932</v>
      </c>
      <c r="EB339" s="30">
        <f>EA339*(8314.4/'Config sheet'!$C$28)*(DW339/(CM339*10^5))</f>
        <v>4.8108609545785698E-2</v>
      </c>
      <c r="EC339" s="30">
        <f t="shared" si="394"/>
        <v>1.2177911416019096</v>
      </c>
      <c r="ED339" s="30">
        <f t="shared" si="395"/>
        <v>1.0174406785678936</v>
      </c>
      <c r="EE339" s="30">
        <f>('Config sheet'!$N$132*(CN339-CM339) - 'Config sheet'!$N$133*GERC_A_PARA!CN339)*10^5</f>
        <v>102221.7907264582</v>
      </c>
      <c r="EF339" s="30">
        <f>('Config sheet'!$N$132*(CN339-CM339) + 'Config sheet'!$N$133*CM339)*10^5</f>
        <v>142926.51000378607</v>
      </c>
      <c r="EG339" s="30">
        <f>'Config sheet'!$N$148</f>
        <v>386976</v>
      </c>
      <c r="EH339" s="30">
        <f t="shared" si="396"/>
        <v>2392.2356113050637</v>
      </c>
      <c r="EI339" s="30">
        <f>'Config sheet'!$E$127+'Config sheet'!$P$127</f>
        <v>3308.2</v>
      </c>
      <c r="EJ339" s="30"/>
      <c r="EK339" s="63">
        <f t="shared" si="397"/>
        <v>53898.181945877441</v>
      </c>
      <c r="EL339" s="63">
        <f t="shared" si="418"/>
        <v>53204.974402874715</v>
      </c>
      <c r="EM339" s="63">
        <f t="shared" si="419"/>
        <v>40582.95590860099</v>
      </c>
      <c r="EN339" s="63">
        <f t="shared" si="420"/>
        <v>39887.294427547211</v>
      </c>
      <c r="EO339" s="30">
        <f>BL339*(('Config sheet'!$D$8+273)/(C339+273))*(GERC_A_PARA!AI339/'Config sheet'!$D$7)*(1/GERC_A_PARA!BG339)*24*10^-3</f>
        <v>1870.6311276414167</v>
      </c>
      <c r="EP339" s="30">
        <f>BN339*(('Config sheet'!$D$8+273)/(D339+273))*(GERC_A_PARA!AJ339/'Config sheet'!$D$7)*(1/GERC_A_PARA!BH339)*24*10^-3</f>
        <v>1846.5721415858409</v>
      </c>
      <c r="EQ339" s="30">
        <f t="shared" si="411"/>
        <v>1858.6016346136289</v>
      </c>
      <c r="ER339" s="30">
        <f>DP339*(('Config sheet'!$D$8+273)/(F339+273))*(CM339/'Config sheet'!$D$7)*(1/DK339)*24*10^-3</f>
        <v>1408.5028072108246</v>
      </c>
      <c r="ES339" s="30">
        <f>DR339*(('Config sheet'!$D$8+273)/(G339+273))*(CN339/'Config sheet'!$D$7)*(1/DL339)*24*10^-3</f>
        <v>1384.3586529225206</v>
      </c>
      <c r="ET339" s="30">
        <f t="shared" si="412"/>
        <v>1396.4307300666726</v>
      </c>
      <c r="EU339">
        <f t="shared" si="413"/>
        <v>1.0130289987126708</v>
      </c>
      <c r="EV339">
        <f t="shared" si="414"/>
        <v>1.0174406785678938</v>
      </c>
      <c r="EW339" s="30">
        <f t="shared" si="415"/>
        <v>0.76926289455990904</v>
      </c>
      <c r="EX339" s="30">
        <f>'Config sheet'!$C$123/('Config sheet'!$F$17*10^-3)</f>
        <v>1.2841244171864261</v>
      </c>
      <c r="EY339" s="30">
        <f t="shared" si="416"/>
        <v>0.68924459860780318</v>
      </c>
      <c r="EZ339" s="30">
        <f>'Config sheet'!$N$123/('Config sheet'!$Q$17*10^-3)</f>
        <v>1.4616189626248377</v>
      </c>
      <c r="FA339" s="1" t="s">
        <v>746</v>
      </c>
      <c r="FB339" s="30">
        <f t="shared" si="417"/>
        <v>-2.6586799737294768</v>
      </c>
      <c r="FC339" s="30"/>
    </row>
    <row r="340" spans="1:159" x14ac:dyDescent="0.25">
      <c r="A340" s="1">
        <v>43496</v>
      </c>
      <c r="B340" s="2">
        <v>0.20972222222222223</v>
      </c>
      <c r="C340">
        <v>21.68</v>
      </c>
      <c r="D340">
        <v>73.760000000000005</v>
      </c>
      <c r="E340">
        <v>13.71</v>
      </c>
      <c r="F340">
        <v>13.69</v>
      </c>
      <c r="G340">
        <v>66.56</v>
      </c>
      <c r="H340">
        <v>66.19</v>
      </c>
      <c r="I340">
        <v>71.47</v>
      </c>
      <c r="J340">
        <v>71.680000000000007</v>
      </c>
      <c r="K340">
        <v>71.790000000000006</v>
      </c>
      <c r="L340">
        <v>69.23</v>
      </c>
      <c r="M340">
        <v>22.11</v>
      </c>
      <c r="N340">
        <v>34.130000000000003</v>
      </c>
      <c r="O340">
        <v>33.64</v>
      </c>
      <c r="P340">
        <v>33.57</v>
      </c>
      <c r="Q340">
        <v>61.25</v>
      </c>
      <c r="R340">
        <v>3.73</v>
      </c>
      <c r="S340">
        <v>85.36</v>
      </c>
      <c r="T340">
        <v>74.06</v>
      </c>
      <c r="U340">
        <v>71.22</v>
      </c>
      <c r="V340">
        <v>71.22</v>
      </c>
      <c r="W340">
        <v>3.14</v>
      </c>
      <c r="X340">
        <v>2.4900000000000002</v>
      </c>
      <c r="Y340">
        <v>3.5</v>
      </c>
      <c r="Z340">
        <v>3.32</v>
      </c>
      <c r="AA340">
        <v>4.5999999999999996</v>
      </c>
      <c r="AB340">
        <v>4</v>
      </c>
      <c r="AC340">
        <v>3.66</v>
      </c>
      <c r="AD340">
        <v>1.74</v>
      </c>
      <c r="AE340">
        <v>1.41</v>
      </c>
      <c r="AF340">
        <v>2.2599999999999998</v>
      </c>
      <c r="AH340" s="4" t="str">
        <f t="shared" si="351"/>
        <v>ON</v>
      </c>
      <c r="AI340" s="31">
        <f>M340+'Config sheet'!$D$9-'Config sheet'!$C$139</f>
        <v>23.068899999999999</v>
      </c>
      <c r="AJ340" s="31">
        <f>N340+'Config sheet'!$D$9+'Config sheet'!$C$140</f>
        <v>35.488900000000001</v>
      </c>
      <c r="AK340" s="25">
        <f t="shared" si="352"/>
        <v>1.5383871792759951</v>
      </c>
      <c r="AL340" s="46">
        <f>'Config sheet'!$C$47</f>
        <v>3546.9708798579968</v>
      </c>
      <c r="AM340" s="4">
        <f>'Config sheet'!$C$42</f>
        <v>1817.9423322060413</v>
      </c>
      <c r="AN340" s="25">
        <f>'Config sheet'!$C$46</f>
        <v>1729.0285476519553</v>
      </c>
      <c r="AO340" s="25">
        <f t="shared" si="353"/>
        <v>1.6072683332610038</v>
      </c>
      <c r="AP340" s="25">
        <f>'Config sheet'!$C$50/100*GERC_A_PARA!AM340</f>
        <v>351.771841281869</v>
      </c>
      <c r="AQ340" s="25">
        <f t="shared" si="354"/>
        <v>351.771841281869</v>
      </c>
      <c r="AR340" s="25">
        <f t="shared" si="355"/>
        <v>459.88409600645667</v>
      </c>
      <c r="AS340" s="27">
        <f t="shared" si="356"/>
        <v>2169.7141734879106</v>
      </c>
      <c r="AT340" s="25">
        <f t="shared" si="357"/>
        <v>1659.6450203237625</v>
      </c>
      <c r="AU340" s="25">
        <f>'Config sheet'!$C$51/100*GERC_A_PARA!AN340</f>
        <v>266.0974934836359</v>
      </c>
      <c r="AV340" s="25">
        <f t="shared" si="358"/>
        <v>266.0974934836359</v>
      </c>
      <c r="AW340" s="25">
        <f t="shared" si="359"/>
        <v>347.87891149664136</v>
      </c>
      <c r="AX340" s="27">
        <f t="shared" si="360"/>
        <v>1995.1260411355911</v>
      </c>
      <c r="AY340" s="25">
        <f t="shared" si="361"/>
        <v>1526.1000916844478</v>
      </c>
      <c r="AZ340" s="31">
        <f t="shared" si="398"/>
        <v>94.053042673064581</v>
      </c>
      <c r="BA340" s="31">
        <f t="shared" si="399"/>
        <v>95.270094405088571</v>
      </c>
      <c r="BB340" s="31">
        <f t="shared" si="400"/>
        <v>71.942500918321883</v>
      </c>
      <c r="BC340" s="31">
        <f t="shared" si="401"/>
        <v>72.873440980018117</v>
      </c>
      <c r="BD340" s="25">
        <f t="shared" si="362"/>
        <v>94.661568539076569</v>
      </c>
      <c r="BE340">
        <f>'Config sheet'!$D$59</f>
        <v>82.44</v>
      </c>
      <c r="BF340" s="30">
        <f t="shared" si="402"/>
        <v>83.534769744123281</v>
      </c>
      <c r="BG340" s="19">
        <f>Coeff_Summary!$B$10+Coeff_Summary!$D$10*(C340)+Coeff_Summary!$E$10*AI340*100+Coeff_Summary!$F$10*(C340)^2+Coeff_Summary!$G$10*(C340)*AI340*100+Coeff_Summary!$H$10*(AI340*100)^2</f>
        <v>0.95893985723800357</v>
      </c>
      <c r="BH340" s="19">
        <f>Coeff_Summary!$B$8+Coeff_Summary!$D$8*(D340)+Coeff_Summary!$E$8*AJ340*100+Coeff_Summary!$F$8*(D340)^2+Coeff_Summary!$G$8*(D340)*AJ340*100+Coeff_Summary!$H$8*(AJ340*100)^2</f>
        <v>0.97146745322468187</v>
      </c>
      <c r="BI340" s="30">
        <f t="shared" si="403"/>
        <v>0.96520365523134277</v>
      </c>
      <c r="BJ340" s="30">
        <f>BG340*8314.4*(GERC_A_PARA!C340+273)/('Config sheet'!$C$28*AI340*10^5)</f>
        <v>6.2192530714655546E-2</v>
      </c>
      <c r="BK340">
        <f>BH340*(8314.4/'Config sheet'!$C$28)*(BT340/(AJ340*10^5))</f>
        <v>4.8193425440324886E-2</v>
      </c>
      <c r="BL340" s="30">
        <f t="shared" si="404"/>
        <v>3357.6182704978651</v>
      </c>
      <c r="BM340" s="30">
        <f t="shared" si="363"/>
        <v>53987.484219011676</v>
      </c>
      <c r="BN340" s="30">
        <f t="shared" si="364"/>
        <v>2568.2896442630977</v>
      </c>
      <c r="BO340" s="30">
        <f t="shared" si="365"/>
        <v>53291.286535406398</v>
      </c>
      <c r="BP340" s="19">
        <f>(Coeff_Summary!$B$4+Coeff_Summary!$D$4*(C340)+Coeff_Summary!$E$4*AI340*100+Coeff_Summary!$F$4*(C340)^2+Coeff_Summary!$G$4*(C340)*AI340*100+Coeff_Summary!$H$4*(AI340*100)^2+Coeff_Summary!$B$2+Coeff_Summary!$D$2*(D340)+Coeff_Summary!$E$2*AJ340*100+Coeff_Summary!$F$2*(D340)^2+Coeff_Summary!$G$2*(D340)*AJ340*100+Coeff_Summary!$H$2*(AJ340*100)^2)/2</f>
        <v>1.3653126358597281</v>
      </c>
      <c r="BQ340" s="30">
        <f t="shared" si="405"/>
        <v>3.7373813600687433</v>
      </c>
      <c r="BR340" s="30">
        <f>BI340*(8314.4/'Config sheet'!$C$28)*(273+C340)*BQ340*((AK340^(1/BQ340))-1)</f>
        <v>65927.874551385627</v>
      </c>
      <c r="BS340" s="30">
        <f t="shared" si="366"/>
        <v>330.67644540550157</v>
      </c>
      <c r="BT340" s="30">
        <f t="shared" si="367"/>
        <v>346.76</v>
      </c>
      <c r="BU340" s="52">
        <f t="shared" si="368"/>
        <v>69.117598704880109</v>
      </c>
      <c r="BV340" s="30">
        <f t="shared" si="369"/>
        <v>1430.4445344799665</v>
      </c>
      <c r="BW340" s="65">
        <f>Coeff_Summary!$B$8+Coeff_Summary!$D$8*(BS340-273)+Coeff_Summary!$E$8*AJ340*100+Coeff_Summary!$F$8*(BS340-273)^2+Coeff_Summary!$G$8*(BS340-273)*AJ340*100+Coeff_Summary!$H$8*(AJ340*100)^2</f>
        <v>0.96371001932662892</v>
      </c>
      <c r="BX340" s="30">
        <f>BW340*(8314.4/'Config sheet'!$C$28)*(BS340/(AI340*10^5))</f>
        <v>7.01367815361299E-2</v>
      </c>
      <c r="BY340" s="30">
        <f t="shared" si="370"/>
        <v>1.1277364135240491</v>
      </c>
      <c r="BZ340" s="30">
        <f t="shared" si="371"/>
        <v>1.0130640059354306</v>
      </c>
      <c r="CA340" s="30">
        <f>('Config sheet'!$C$132*(AJ340-AI340) - 'Config sheet'!$C$133*GERC_A_PARA!AJ340)*10^5</f>
        <v>91493.233685005107</v>
      </c>
      <c r="CB340" s="30">
        <f>('Config sheet'!$C$132*(AJ340-AI340) + 'Config sheet'!$C$133*AI340)*10^5</f>
        <v>116018.72773361932</v>
      </c>
      <c r="CC340" s="30">
        <f>'Config sheet'!$C$148</f>
        <v>386976</v>
      </c>
      <c r="CD340" s="30">
        <f t="shared" si="406"/>
        <v>16.083554594498423</v>
      </c>
      <c r="CE340" s="30"/>
      <c r="CF340" s="30"/>
      <c r="CG340" s="30"/>
      <c r="CH340" s="30"/>
      <c r="CI340" s="30"/>
      <c r="CJ340" s="30"/>
      <c r="CK340" s="30"/>
      <c r="CL340" s="30"/>
      <c r="CM340" s="46">
        <f>P340+'Config sheet'!$O$9-'Config sheet'!$C$139</f>
        <v>34.5289</v>
      </c>
      <c r="CN340" s="46">
        <f>Q340+'Config sheet'!$O$9+'Config sheet'!C$140</f>
        <v>62.608899999999998</v>
      </c>
      <c r="CO340" s="27">
        <f t="shared" si="372"/>
        <v>1.8132318145090054</v>
      </c>
      <c r="CP340" s="46">
        <f>'Config sheet'!$N$47</f>
        <v>1852.7346826837274</v>
      </c>
      <c r="CQ340" s="27">
        <f>'Config sheet'!$N$42</f>
        <v>970.82423361890676</v>
      </c>
      <c r="CR340" s="27">
        <f>'Config sheet'!$N$46</f>
        <v>881.91044906482068</v>
      </c>
      <c r="CS340" s="27">
        <f t="shared" si="373"/>
        <v>1.3974276210952215</v>
      </c>
      <c r="CT340" s="27">
        <f>'Config sheet'!$N$50/100*GERC_A_PARA!CQ340</f>
        <v>274.64617569078871</v>
      </c>
      <c r="CU340" s="27">
        <f t="shared" si="374"/>
        <v>274.64617569078871</v>
      </c>
      <c r="CV340" s="27">
        <f t="shared" si="375"/>
        <v>420.45827699493958</v>
      </c>
      <c r="CW340" s="27">
        <f t="shared" si="376"/>
        <v>1245.4704093096955</v>
      </c>
      <c r="CX340" s="27">
        <f t="shared" si="377"/>
        <v>813.54965181733371</v>
      </c>
      <c r="CY340" s="27">
        <f>'Config sheet'!$N$51/100*GERC_A_PARA!CR340</f>
        <v>198.78261521921058</v>
      </c>
      <c r="CZ340" s="27">
        <f t="shared" si="378"/>
        <v>198.78261521921058</v>
      </c>
      <c r="DA340" s="27">
        <f t="shared" si="379"/>
        <v>304.31807645381497</v>
      </c>
      <c r="DB340" s="27">
        <f t="shared" si="380"/>
        <v>1080.6930642840312</v>
      </c>
      <c r="DC340" s="27">
        <f t="shared" si="381"/>
        <v>705.91598130137663</v>
      </c>
      <c r="DD340" s="50">
        <f t="shared" si="382"/>
        <v>84.980586984256419</v>
      </c>
      <c r="DE340" s="50">
        <f t="shared" si="383"/>
        <v>88.033313206968543</v>
      </c>
      <c r="DF340" s="50">
        <f t="shared" si="384"/>
        <v>55.509891231051554</v>
      </c>
      <c r="DG340" s="50">
        <f t="shared" si="385"/>
        <v>57.503952540751861</v>
      </c>
      <c r="DH340" s="27">
        <f t="shared" si="386"/>
        <v>86.506950095612481</v>
      </c>
      <c r="DI340">
        <f>'Config sheet'!$N$59</f>
        <v>71.978923438716066</v>
      </c>
      <c r="DJ340" s="21">
        <f t="shared" si="407"/>
        <v>71.5069359907571</v>
      </c>
      <c r="DK340" s="19">
        <f>Coeff_Summary!$B$11+Coeff_Summary!$D$11*(F340)+Coeff_Summary!$E$11*CM340*100+Coeff_Summary!$F$11*(F340)^2+Coeff_Summary!$G$11*(F340)*CM340*100+Coeff_Summary!$H$11*(CM340*100)^2</f>
        <v>0.93342312481263534</v>
      </c>
      <c r="DL340" s="19">
        <f>Coeff_Summary!$B$9+Coeff_Summary!$D$9*(G340)+Coeff_Summary!$E$9*CN340*100+Coeff_Summary!$F$9*(G340)^2+Coeff_Summary!$G$9*(G340)*CN340*100+Coeff_Summary!$H$9*(CN340*100)^2</f>
        <v>0.94954374457862611</v>
      </c>
      <c r="DM340" s="30">
        <f t="shared" si="408"/>
        <v>0.94148343469563067</v>
      </c>
      <c r="DN340">
        <f>DK340*8314.4*(GERC_A_PARA!F340+273)/('Config sheet'!$N$28*GERC_A_PARA!CM340*10^5)</f>
        <v>3.9348795443474104E-2</v>
      </c>
      <c r="DO340">
        <f>DL340*(8314.4/'Config sheet'!$N$28)*((GERC_A_PARA!G340+273)/(GERC_A_PARA!CN340*10^5))</f>
        <v>2.6146798079992428E-2</v>
      </c>
      <c r="DP340" s="30">
        <f t="shared" si="409"/>
        <v>1602.7442673533162</v>
      </c>
      <c r="DQ340" s="30">
        <f t="shared" si="387"/>
        <v>40731.723786963528</v>
      </c>
      <c r="DR340" s="30">
        <f t="shared" si="388"/>
        <v>1046.9233398971028</v>
      </c>
      <c r="DS340" s="30">
        <f t="shared" si="389"/>
        <v>40040.212063220475</v>
      </c>
      <c r="DT340" s="19">
        <f>(Coeff_Summary!$B$5+Coeff_Summary!$D$5*(F340)+Coeff_Summary!$E$5*CM340*100+Coeff_Summary!$F$5*(F340)^2+Coeff_Summary!$G$5*(F340)*CM340*100+Coeff_Summary!$H$5*(CM340*100)^2+Coeff_Summary!$B$3+Coeff_Summary!$D$3*(G340)+Coeff_Summary!$E$3*CN340*100+Coeff_Summary!$F$3*(G340)^2+Coeff_Summary!$G$3*(G340)*CN340*100+Coeff_Summary!$H$3*(CN340*100)^2)/2</f>
        <v>1.4276617938511127</v>
      </c>
      <c r="DU340" s="30">
        <f t="shared" si="410"/>
        <v>3.3382963228839251</v>
      </c>
      <c r="DV340" s="30">
        <f>DM340*(8314.4/'Config sheet'!$N$28)*(273+F340)*DU340*((CO340^(1/DU340))-1)</f>
        <v>89275.31951926084</v>
      </c>
      <c r="DW340" s="30">
        <f t="shared" si="390"/>
        <v>342.63622163232213</v>
      </c>
      <c r="DX340" s="30">
        <f t="shared" si="391"/>
        <v>339.56</v>
      </c>
      <c r="DY340" s="30">
        <f t="shared" si="392"/>
        <v>105.81846346192951</v>
      </c>
      <c r="DZ340" s="30">
        <f t="shared" si="393"/>
        <v>954.55344954986617</v>
      </c>
      <c r="EA340" s="65">
        <f>Coeff_Summary!$B$9+Coeff_Summary!$D$9*(DW340-273)+Coeff_Summary!$E$9*CN340*100+Coeff_Summary!$F$9*(DW340-273)^2+Coeff_Summary!$G$9*(DW340-273)*CN340*100+Coeff_Summary!$H$9*(CN340*100)^2</f>
        <v>0.95196393303946891</v>
      </c>
      <c r="EB340" s="30">
        <f>EA340*(8314.4/'Config sheet'!$C$28)*(DW340/(CM340*10^5))</f>
        <v>4.7961649223230457E-2</v>
      </c>
      <c r="EC340" s="30">
        <f t="shared" si="394"/>
        <v>1.2188848142029918</v>
      </c>
      <c r="ED340" s="30">
        <f t="shared" si="395"/>
        <v>1.0172704311018934</v>
      </c>
      <c r="EE340" s="30">
        <f>('Config sheet'!$N$132*(CN340-CM340) - 'Config sheet'!$N$133*GERC_A_PARA!CN340)*10^5</f>
        <v>102188.62513849043</v>
      </c>
      <c r="EF340" s="30">
        <f>('Config sheet'!$N$132*(CN340-CM340) + 'Config sheet'!$N$133*CM340)*10^5</f>
        <v>142872.4031457837</v>
      </c>
      <c r="EG340" s="30">
        <f>'Config sheet'!$N$148</f>
        <v>386976</v>
      </c>
      <c r="EH340" s="30">
        <f t="shared" si="396"/>
        <v>2384.9979840298329</v>
      </c>
      <c r="EI340" s="30">
        <f>'Config sheet'!$E$127+'Config sheet'!$P$127</f>
        <v>3308.2</v>
      </c>
      <c r="EJ340" s="30"/>
      <c r="EK340" s="63">
        <f t="shared" si="397"/>
        <v>53987.484219011676</v>
      </c>
      <c r="EL340" s="63">
        <f t="shared" si="418"/>
        <v>53291.286535406398</v>
      </c>
      <c r="EM340" s="63">
        <f t="shared" si="419"/>
        <v>40731.723786963528</v>
      </c>
      <c r="EN340" s="63">
        <f t="shared" si="420"/>
        <v>40040.212063220475</v>
      </c>
      <c r="EO340" s="30">
        <f>BL340*(('Config sheet'!$D$8+273)/(C340+273))*(GERC_A_PARA!AI340/'Config sheet'!$D$7)*(1/GERC_A_PARA!BG340)*24*10^-3</f>
        <v>1873.7305199745713</v>
      </c>
      <c r="EP340" s="30">
        <f>BN340*(('Config sheet'!$D$8+273)/(D340+273))*(GERC_A_PARA!AJ340/'Config sheet'!$D$7)*(1/GERC_A_PARA!BH340)*24*10^-3</f>
        <v>1849.5677558343705</v>
      </c>
      <c r="EQ340" s="30">
        <f t="shared" si="411"/>
        <v>1861.649137904471</v>
      </c>
      <c r="ER340" s="30">
        <f>DP340*(('Config sheet'!$D$8+273)/(F340+273))*(CM340/'Config sheet'!$D$7)*(1/DK340)*24*10^-3</f>
        <v>1413.6660578810902</v>
      </c>
      <c r="ES340" s="30">
        <f>DR340*(('Config sheet'!$D$8+273)/(G340+273))*(CN340/'Config sheet'!$D$7)*(1/DL340)*24*10^-3</f>
        <v>1389.6659282132346</v>
      </c>
      <c r="ET340" s="30">
        <f t="shared" si="412"/>
        <v>1401.6659930471624</v>
      </c>
      <c r="EU340">
        <f t="shared" si="413"/>
        <v>1.0130640059354303</v>
      </c>
      <c r="EV340">
        <f t="shared" si="414"/>
        <v>1.0172704311018936</v>
      </c>
      <c r="EW340" s="30">
        <f t="shared" si="415"/>
        <v>0.76837493454331485</v>
      </c>
      <c r="EX340" s="30">
        <f>'Config sheet'!$C$123/('Config sheet'!$F$17*10^-3)</f>
        <v>1.2841244171864261</v>
      </c>
      <c r="EY340" s="30">
        <f t="shared" si="416"/>
        <v>0.68101348986480548</v>
      </c>
      <c r="EZ340" s="30">
        <f>'Config sheet'!$N$123/('Config sheet'!$Q$17*10^-3)</f>
        <v>1.4616189626248377</v>
      </c>
      <c r="FA340" s="1" t="s">
        <v>747</v>
      </c>
      <c r="FB340" s="30">
        <f t="shared" si="417"/>
        <v>-3.076221632322131</v>
      </c>
      <c r="FC340" s="30"/>
    </row>
    <row r="341" spans="1:159" x14ac:dyDescent="0.25">
      <c r="A341" s="1">
        <v>43496</v>
      </c>
      <c r="B341" s="2">
        <v>0.25138888888888888</v>
      </c>
      <c r="C341">
        <v>21.16</v>
      </c>
      <c r="D341">
        <v>73.44</v>
      </c>
      <c r="E341">
        <v>12.68</v>
      </c>
      <c r="F341">
        <v>12.67</v>
      </c>
      <c r="G341">
        <v>66.41</v>
      </c>
      <c r="H341">
        <v>66.13</v>
      </c>
      <c r="I341">
        <v>71.37</v>
      </c>
      <c r="J341">
        <v>71.63</v>
      </c>
      <c r="K341">
        <v>71.75</v>
      </c>
      <c r="L341">
        <v>69.180000000000007</v>
      </c>
      <c r="M341">
        <v>21.79</v>
      </c>
      <c r="N341">
        <v>33.770000000000003</v>
      </c>
      <c r="O341">
        <v>33.29</v>
      </c>
      <c r="P341">
        <v>33.21</v>
      </c>
      <c r="Q341">
        <v>61.46</v>
      </c>
      <c r="R341">
        <v>3.73</v>
      </c>
      <c r="S341">
        <v>85.59</v>
      </c>
      <c r="T341">
        <v>73.930000000000007</v>
      </c>
      <c r="U341">
        <v>71.22</v>
      </c>
      <c r="V341">
        <v>71.22</v>
      </c>
      <c r="W341">
        <v>3.11</v>
      </c>
      <c r="X341">
        <v>2.5</v>
      </c>
      <c r="Y341">
        <v>3.53</v>
      </c>
      <c r="Z341">
        <v>3.33</v>
      </c>
      <c r="AA341">
        <v>4.5999999999999996</v>
      </c>
      <c r="AB341">
        <v>3.94</v>
      </c>
      <c r="AC341">
        <v>3.67</v>
      </c>
      <c r="AD341">
        <v>1.77</v>
      </c>
      <c r="AE341">
        <v>1.59</v>
      </c>
      <c r="AF341">
        <v>1.89</v>
      </c>
      <c r="AH341" s="4" t="str">
        <f t="shared" si="351"/>
        <v>ON</v>
      </c>
      <c r="AI341" s="31">
        <f>M341+'Config sheet'!$D$9-'Config sheet'!$C$139</f>
        <v>22.748899999999999</v>
      </c>
      <c r="AJ341" s="31">
        <f>N341+'Config sheet'!$D$9+'Config sheet'!$C$140</f>
        <v>35.128900000000002</v>
      </c>
      <c r="AK341" s="25">
        <f t="shared" si="352"/>
        <v>1.5442021372461967</v>
      </c>
      <c r="AL341" s="46">
        <f>'Config sheet'!$C$47</f>
        <v>3546.9708798579968</v>
      </c>
      <c r="AM341" s="4">
        <f>'Config sheet'!$C$42</f>
        <v>1817.9423322060413</v>
      </c>
      <c r="AN341" s="25">
        <f>'Config sheet'!$C$46</f>
        <v>1729.0285476519553</v>
      </c>
      <c r="AO341" s="25">
        <f t="shared" si="353"/>
        <v>1.6038124459689305</v>
      </c>
      <c r="AP341" s="25">
        <f>'Config sheet'!$C$50/100*GERC_A_PARA!AM341</f>
        <v>351.771841281869</v>
      </c>
      <c r="AQ341" s="25">
        <f t="shared" si="354"/>
        <v>351.771841281869</v>
      </c>
      <c r="AR341" s="25">
        <f t="shared" si="355"/>
        <v>461.23346281325934</v>
      </c>
      <c r="AS341" s="27">
        <f t="shared" si="356"/>
        <v>2169.7141734879106</v>
      </c>
      <c r="AT341" s="25">
        <f t="shared" si="357"/>
        <v>1654.7896269447981</v>
      </c>
      <c r="AU341" s="25">
        <f>'Config sheet'!$C$51/100*GERC_A_PARA!AN341</f>
        <v>266.0974934836359</v>
      </c>
      <c r="AV341" s="25">
        <f t="shared" si="358"/>
        <v>266.0974934836359</v>
      </c>
      <c r="AW341" s="25">
        <f t="shared" si="359"/>
        <v>348.89963880605814</v>
      </c>
      <c r="AX341" s="27">
        <f t="shared" si="360"/>
        <v>1995.1260411355911</v>
      </c>
      <c r="AY341" s="25">
        <f t="shared" si="361"/>
        <v>1521.6353921914465</v>
      </c>
      <c r="AZ341" s="31">
        <f t="shared" si="398"/>
        <v>93.978817721981287</v>
      </c>
      <c r="BA341" s="31">
        <f t="shared" si="399"/>
        <v>95.211059676552551</v>
      </c>
      <c r="BB341" s="31">
        <f t="shared" si="400"/>
        <v>71.675419103186826</v>
      </c>
      <c r="BC341" s="31">
        <f t="shared" si="401"/>
        <v>72.61522086566174</v>
      </c>
      <c r="BD341" s="25">
        <f t="shared" si="362"/>
        <v>94.594938699266919</v>
      </c>
      <c r="BE341">
        <f>'Config sheet'!$D$59</f>
        <v>82.44</v>
      </c>
      <c r="BF341" s="30">
        <f t="shared" si="402"/>
        <v>83.370129341845598</v>
      </c>
      <c r="BG341" s="19">
        <f>Coeff_Summary!$B$10+Coeff_Summary!$D$10*(C341)+Coeff_Summary!$E$10*AI341*100+Coeff_Summary!$F$10*(C341)^2+Coeff_Summary!$G$10*(C341)*AI341*100+Coeff_Summary!$H$10*(AI341*100)^2</f>
        <v>0.95917419404640969</v>
      </c>
      <c r="BH341" s="19">
        <f>Coeff_Summary!$B$8+Coeff_Summary!$D$8*(D341)+Coeff_Summary!$E$8*AJ341*100+Coeff_Summary!$F$8*(D341)^2+Coeff_Summary!$G$8*(D341)*AJ341*100+Coeff_Summary!$H$8*(AJ341*100)^2</f>
        <v>0.97157681003552276</v>
      </c>
      <c r="BI341" s="30">
        <f t="shared" si="403"/>
        <v>0.96537550204096623</v>
      </c>
      <c r="BJ341" s="30">
        <f>BG341*8314.4*(GERC_A_PARA!C341+273)/('Config sheet'!$C$28*AI341*10^5)</f>
        <v>6.2971463350875903E-2</v>
      </c>
      <c r="BK341">
        <f>BH341*(8314.4/'Config sheet'!$C$28)*(BT341/(AJ341*10^5))</f>
        <v>4.8647855909903476E-2</v>
      </c>
      <c r="BL341" s="30">
        <f t="shared" si="404"/>
        <v>3355.2549294825208</v>
      </c>
      <c r="BM341" s="30">
        <f t="shared" si="363"/>
        <v>53282.149579200639</v>
      </c>
      <c r="BN341" s="30">
        <f t="shared" si="364"/>
        <v>2558.9734910279008</v>
      </c>
      <c r="BO341" s="30">
        <f t="shared" si="365"/>
        <v>52601.978919012508</v>
      </c>
      <c r="BP341" s="19">
        <f>(Coeff_Summary!$B$4+Coeff_Summary!$D$4*(C341)+Coeff_Summary!$E$4*AI341*100+Coeff_Summary!$F$4*(C341)^2+Coeff_Summary!$G$4*(C341)*AI341*100+Coeff_Summary!$H$4*(AI341*100)^2+Coeff_Summary!$B$2+Coeff_Summary!$D$2*(D341)+Coeff_Summary!$E$2*AJ341*100+Coeff_Summary!$F$2*(D341)^2+Coeff_Summary!$G$2*(D341)*AJ341*100+Coeff_Summary!$H$2*(AJ341*100)^2)/2</f>
        <v>1.3648909813418526</v>
      </c>
      <c r="BQ341" s="30">
        <f t="shared" si="405"/>
        <v>3.7405445766913537</v>
      </c>
      <c r="BR341" s="30">
        <f>BI341*(8314.4/'Config sheet'!$C$28)*(273+C341)*BQ341*((AK341^(1/BQ341))-1)</f>
        <v>66430.636483307215</v>
      </c>
      <c r="BS341" s="30">
        <f t="shared" si="366"/>
        <v>330.39382817461779</v>
      </c>
      <c r="BT341" s="30">
        <f t="shared" si="367"/>
        <v>346.44</v>
      </c>
      <c r="BU341" s="52">
        <f t="shared" si="368"/>
        <v>69.307245934617058</v>
      </c>
      <c r="BV341" s="30">
        <f t="shared" si="369"/>
        <v>1418.6295715282661</v>
      </c>
      <c r="BW341" s="65">
        <f>Coeff_Summary!$B$8+Coeff_Summary!$D$8*(BS341-273)+Coeff_Summary!$E$8*AJ341*100+Coeff_Summary!$F$8*(BS341-273)^2+Coeff_Summary!$G$8*(BS341-273)*AJ341*100+Coeff_Summary!$H$8*(AJ341*100)^2</f>
        <v>0.96387762225839169</v>
      </c>
      <c r="BX341" s="30">
        <f>BW341*(8314.4/'Config sheet'!$C$28)*(BS341/(AI341*10^5))</f>
        <v>7.1074940803717915E-2</v>
      </c>
      <c r="BY341" s="30">
        <f t="shared" si="370"/>
        <v>1.128684915700459</v>
      </c>
      <c r="BZ341" s="30">
        <f t="shared" si="371"/>
        <v>1.0129305146719925</v>
      </c>
      <c r="CA341" s="30">
        <f>('Config sheet'!$C$132*(AJ341-AI341) - 'Config sheet'!$C$133*GERC_A_PARA!AJ341)*10^5</f>
        <v>91301.476573384149</v>
      </c>
      <c r="CB341" s="30">
        <f>('Config sheet'!$C$132*(AJ341-AI341) + 'Config sheet'!$C$133*AI341)*10^5</f>
        <v>115542.16934952812</v>
      </c>
      <c r="CC341" s="30">
        <f>'Config sheet'!$C$148</f>
        <v>386976</v>
      </c>
      <c r="CD341" s="30">
        <f t="shared" si="406"/>
        <v>16.046171825382203</v>
      </c>
      <c r="CE341" s="30"/>
      <c r="CF341" s="30"/>
      <c r="CG341" s="30"/>
      <c r="CH341" s="30"/>
      <c r="CI341" s="30"/>
      <c r="CJ341" s="30"/>
      <c r="CK341" s="30"/>
      <c r="CL341" s="30"/>
      <c r="CM341" s="46">
        <f>P341+'Config sheet'!$O$9-'Config sheet'!$C$139</f>
        <v>34.168900000000001</v>
      </c>
      <c r="CN341" s="46">
        <f>Q341+'Config sheet'!$O$9+'Config sheet'!C$140</f>
        <v>62.818899999999999</v>
      </c>
      <c r="CO341" s="27">
        <f t="shared" si="372"/>
        <v>1.8384817772887041</v>
      </c>
      <c r="CP341" s="46">
        <f>'Config sheet'!$N$47</f>
        <v>1852.7346826837274</v>
      </c>
      <c r="CQ341" s="27">
        <f>'Config sheet'!$N$42</f>
        <v>970.82423361890676</v>
      </c>
      <c r="CR341" s="27">
        <f>'Config sheet'!$N$46</f>
        <v>881.91044906482068</v>
      </c>
      <c r="CS341" s="27">
        <f t="shared" si="373"/>
        <v>1.3948326120593104</v>
      </c>
      <c r="CT341" s="27">
        <f>'Config sheet'!$N$50/100*GERC_A_PARA!CQ341</f>
        <v>274.64617569078871</v>
      </c>
      <c r="CU341" s="27">
        <f t="shared" si="374"/>
        <v>274.64617569078871</v>
      </c>
      <c r="CV341" s="27">
        <f t="shared" si="375"/>
        <v>424.98430027839873</v>
      </c>
      <c r="CW341" s="27">
        <f t="shared" si="376"/>
        <v>1245.4704093096955</v>
      </c>
      <c r="CX341" s="27">
        <f t="shared" si="377"/>
        <v>804.88546195440642</v>
      </c>
      <c r="CY341" s="27">
        <f>'Config sheet'!$N$51/100*GERC_A_PARA!CR341</f>
        <v>198.78261521921058</v>
      </c>
      <c r="CZ341" s="27">
        <f t="shared" si="378"/>
        <v>198.78261521921058</v>
      </c>
      <c r="DA341" s="27">
        <f t="shared" si="379"/>
        <v>307.59390850414712</v>
      </c>
      <c r="DB341" s="27">
        <f t="shared" si="380"/>
        <v>1080.6930642840312</v>
      </c>
      <c r="DC341" s="27">
        <f t="shared" si="381"/>
        <v>698.39807495650007</v>
      </c>
      <c r="DD341" s="50">
        <f t="shared" si="382"/>
        <v>84.514382791290657</v>
      </c>
      <c r="DE341" s="50">
        <f t="shared" si="383"/>
        <v>87.66186596379255</v>
      </c>
      <c r="DF341" s="50">
        <f t="shared" si="384"/>
        <v>54.617434124719331</v>
      </c>
      <c r="DG341" s="50">
        <f t="shared" si="385"/>
        <v>56.651495655492305</v>
      </c>
      <c r="DH341" s="27">
        <f t="shared" si="386"/>
        <v>86.088124377541604</v>
      </c>
      <c r="DI341">
        <f>'Config sheet'!$N$59</f>
        <v>71.978923438716066</v>
      </c>
      <c r="DJ341" s="21">
        <f t="shared" si="407"/>
        <v>70.861294633823704</v>
      </c>
      <c r="DK341" s="19">
        <f>Coeff_Summary!$B$11+Coeff_Summary!$D$11*(F341)+Coeff_Summary!$E$11*CM341*100+Coeff_Summary!$F$11*(F341)^2+Coeff_Summary!$G$11*(F341)*CM341*100+Coeff_Summary!$H$11*(CM341*100)^2</f>
        <v>0.93310090217993202</v>
      </c>
      <c r="DL341" s="19">
        <f>Coeff_Summary!$B$9+Coeff_Summary!$D$9*(G341)+Coeff_Summary!$E$9*CN341*100+Coeff_Summary!$F$9*(G341)^2+Coeff_Summary!$G$9*(G341)*CN341*100+Coeff_Summary!$H$9*(CN341*100)^2</f>
        <v>0.9492978737938691</v>
      </c>
      <c r="DM341" s="30">
        <f t="shared" si="408"/>
        <v>0.9411993879869005</v>
      </c>
      <c r="DN341">
        <f>DK341*8314.4*(GERC_A_PARA!F341+273)/('Config sheet'!$N$28*GERC_A_PARA!CM341*10^5)</f>
        <v>3.9608220491763844E-2</v>
      </c>
      <c r="DO341">
        <f>DL341*(8314.4/'Config sheet'!$N$28)*((GERC_A_PARA!G341+273)/(GERC_A_PARA!CN341*10^5))</f>
        <v>2.6041134411564353E-2</v>
      </c>
      <c r="DP341" s="30">
        <f t="shared" si="409"/>
        <v>1594.9845380146182</v>
      </c>
      <c r="DQ341" s="30">
        <f t="shared" si="387"/>
        <v>40269.027949545984</v>
      </c>
      <c r="DR341" s="30">
        <f t="shared" si="388"/>
        <v>1030.7590265444917</v>
      </c>
      <c r="DS341" s="30">
        <f t="shared" si="389"/>
        <v>39581.955618905449</v>
      </c>
      <c r="DT341" s="19">
        <f>(Coeff_Summary!$B$5+Coeff_Summary!$D$5*(F341)+Coeff_Summary!$E$5*CM341*100+Coeff_Summary!$F$5*(F341)^2+Coeff_Summary!$G$5*(F341)*CM341*100+Coeff_Summary!$H$5*(CM341*100)^2+Coeff_Summary!$B$3+Coeff_Summary!$D$3*(G341)+Coeff_Summary!$E$3*CN341*100+Coeff_Summary!$F$3*(G341)^2+Coeff_Summary!$G$3*(G341)*CN341*100+Coeff_Summary!$H$3*(CN341*100)^2)/2</f>
        <v>1.4282927126873906</v>
      </c>
      <c r="DU341" s="30">
        <f t="shared" si="410"/>
        <v>3.3348517739779915</v>
      </c>
      <c r="DV341" s="30">
        <f>DM341*(8314.4/'Config sheet'!$N$28)*(273+F341)*DU341*((CO341^(1/DU341))-1)</f>
        <v>91200.654759008932</v>
      </c>
      <c r="DW341" s="30">
        <f t="shared" si="390"/>
        <v>342.89907154557</v>
      </c>
      <c r="DX341" s="30">
        <f t="shared" si="391"/>
        <v>339.40999999999997</v>
      </c>
      <c r="DY341" s="30">
        <f t="shared" si="392"/>
        <v>106.4925038064198</v>
      </c>
      <c r="DZ341" s="30">
        <f t="shared" si="393"/>
        <v>957.96041563621918</v>
      </c>
      <c r="EA341" s="65">
        <f>Coeff_Summary!$B$9+Coeff_Summary!$D$9*(DW341-273)+Coeff_Summary!$E$9*CN341*100+Coeff_Summary!$F$9*(DW341-273)^2+Coeff_Summary!$G$9*(DW341-273)*CN341*100+Coeff_Summary!$H$9*(CN341*100)^2</f>
        <v>0.95204840161083848</v>
      </c>
      <c r="EB341" s="30">
        <f>EA341*(8314.4/'Config sheet'!$C$28)*(DW341/(CM341*10^5))</f>
        <v>4.8508452963096381E-2</v>
      </c>
      <c r="EC341" s="30">
        <f t="shared" si="394"/>
        <v>1.2247066987819675</v>
      </c>
      <c r="ED341" s="30">
        <f t="shared" si="395"/>
        <v>1.0173582209341969</v>
      </c>
      <c r="EE341" s="30">
        <f>('Config sheet'!$N$132*(CN341-CM341) - 'Config sheet'!$N$133*GERC_A_PARA!CN341)*10^5</f>
        <v>104707.30175369252</v>
      </c>
      <c r="EF341" s="30">
        <f>('Config sheet'!$N$132*(CN341-CM341) + 'Config sheet'!$N$133*CM341)*10^5</f>
        <v>145328.25595088207</v>
      </c>
      <c r="EG341" s="30">
        <f>'Config sheet'!$N$148</f>
        <v>386976</v>
      </c>
      <c r="EH341" s="30">
        <f t="shared" si="396"/>
        <v>2376.5899871644851</v>
      </c>
      <c r="EI341" s="30">
        <f>'Config sheet'!$E$127+'Config sheet'!$P$127</f>
        <v>3308.2</v>
      </c>
      <c r="EJ341" s="30"/>
      <c r="EK341" s="63">
        <f t="shared" si="397"/>
        <v>53282.149579200639</v>
      </c>
      <c r="EL341" s="63">
        <f t="shared" si="418"/>
        <v>52601.978919012508</v>
      </c>
      <c r="EM341" s="63">
        <f t="shared" si="419"/>
        <v>40269.027949545984</v>
      </c>
      <c r="EN341" s="63">
        <f t="shared" si="420"/>
        <v>39581.955618905449</v>
      </c>
      <c r="EO341" s="30">
        <f>BL341*(('Config sheet'!$D$8+273)/(C341+273))*(GERC_A_PARA!AI341/'Config sheet'!$D$7)*(1/GERC_A_PARA!BG341)*24*10^-3</f>
        <v>1849.2506417115312</v>
      </c>
      <c r="EP341" s="30">
        <f>BN341*(('Config sheet'!$D$8+273)/(D341+273))*(GERC_A_PARA!AJ341/'Config sheet'!$D$7)*(1/GERC_A_PARA!BH341)*24*10^-3</f>
        <v>1825.6441235856701</v>
      </c>
      <c r="EQ341" s="30">
        <f t="shared" si="411"/>
        <v>1837.4473826486005</v>
      </c>
      <c r="ER341" s="30">
        <f>DP341*(('Config sheet'!$D$8+273)/(F341+273))*(CM341/'Config sheet'!$D$7)*(1/DK341)*24*10^-3</f>
        <v>1397.6073856800033</v>
      </c>
      <c r="ES341" s="30">
        <f>DR341*(('Config sheet'!$D$8+273)/(G341+273))*(CN341/'Config sheet'!$D$7)*(1/DL341)*24*10^-3</f>
        <v>1373.7613329517701</v>
      </c>
      <c r="ET341" s="30">
        <f t="shared" si="412"/>
        <v>1385.6843593158867</v>
      </c>
      <c r="EU341">
        <f t="shared" si="413"/>
        <v>1.0129305146719925</v>
      </c>
      <c r="EV341">
        <f t="shared" si="414"/>
        <v>1.0173582209341965</v>
      </c>
      <c r="EW341" s="30">
        <f t="shared" si="415"/>
        <v>0.77206541255258865</v>
      </c>
      <c r="EX341" s="30">
        <f>'Config sheet'!$C$123/('Config sheet'!$F$17*10^-3)</f>
        <v>1.2841244171864261</v>
      </c>
      <c r="EY341" s="30">
        <f t="shared" si="416"/>
        <v>0.69132657029423705</v>
      </c>
      <c r="EZ341" s="30">
        <f>'Config sheet'!$N$123/('Config sheet'!$Q$17*10^-3)</f>
        <v>1.4616189626248377</v>
      </c>
      <c r="FA341" s="1" t="s">
        <v>748</v>
      </c>
      <c r="FB341" s="30">
        <f t="shared" si="417"/>
        <v>-3.4890715455700274</v>
      </c>
      <c r="FC341" s="30"/>
    </row>
    <row r="342" spans="1:159" x14ac:dyDescent="0.25">
      <c r="A342" s="1">
        <v>43496</v>
      </c>
      <c r="B342" s="2">
        <v>0.29305555555555557</v>
      </c>
      <c r="C342">
        <v>20.32</v>
      </c>
      <c r="D342">
        <v>72.89</v>
      </c>
      <c r="E342">
        <v>12.7</v>
      </c>
      <c r="F342">
        <v>12.66</v>
      </c>
      <c r="G342">
        <v>66.05</v>
      </c>
      <c r="H342">
        <v>66.099999999999994</v>
      </c>
      <c r="I342">
        <v>71.36</v>
      </c>
      <c r="J342">
        <v>71.63</v>
      </c>
      <c r="K342">
        <v>71.739999999999995</v>
      </c>
      <c r="L342">
        <v>69.17</v>
      </c>
      <c r="M342">
        <v>21.92</v>
      </c>
      <c r="N342">
        <v>33.96</v>
      </c>
      <c r="O342">
        <v>33.47</v>
      </c>
      <c r="P342">
        <v>33.39</v>
      </c>
      <c r="Q342">
        <v>61.49</v>
      </c>
      <c r="R342">
        <v>3.73</v>
      </c>
      <c r="S342">
        <v>85.37</v>
      </c>
      <c r="T342">
        <v>73.84</v>
      </c>
      <c r="U342">
        <v>71.08</v>
      </c>
      <c r="V342">
        <v>71.08</v>
      </c>
      <c r="W342">
        <v>3.15</v>
      </c>
      <c r="X342">
        <v>2.54</v>
      </c>
      <c r="Y342">
        <v>3.5</v>
      </c>
      <c r="Z342">
        <v>3.36</v>
      </c>
      <c r="AA342">
        <v>4.66</v>
      </c>
      <c r="AB342">
        <v>3.97</v>
      </c>
      <c r="AC342">
        <v>3.68</v>
      </c>
      <c r="AD342">
        <v>2.02</v>
      </c>
      <c r="AE342">
        <v>1.64</v>
      </c>
      <c r="AF342">
        <v>2.0699999999999998</v>
      </c>
      <c r="AH342" s="4" t="str">
        <f t="shared" si="351"/>
        <v>ON</v>
      </c>
      <c r="AI342" s="31">
        <f>M342+'Config sheet'!$D$9-'Config sheet'!$C$139</f>
        <v>22.878900000000002</v>
      </c>
      <c r="AJ342" s="31">
        <f>N342+'Config sheet'!$D$9+'Config sheet'!$C$140</f>
        <v>35.318899999999999</v>
      </c>
      <c r="AK342" s="25">
        <f t="shared" si="352"/>
        <v>1.5437324346887304</v>
      </c>
      <c r="AL342" s="46">
        <f>'Config sheet'!$C$47</f>
        <v>3546.9708798579968</v>
      </c>
      <c r="AM342" s="4">
        <f>'Config sheet'!$C$42</f>
        <v>1817.9423322060413</v>
      </c>
      <c r="AN342" s="25">
        <f>'Config sheet'!$C$46</f>
        <v>1729.0285476519553</v>
      </c>
      <c r="AO342" s="25">
        <f t="shared" si="353"/>
        <v>1.6120615702543306</v>
      </c>
      <c r="AP342" s="25">
        <f>'Config sheet'!$C$50/100*GERC_A_PARA!AM342</f>
        <v>351.771841281869</v>
      </c>
      <c r="AQ342" s="25">
        <f t="shared" si="354"/>
        <v>351.771841281869</v>
      </c>
      <c r="AR342" s="25">
        <f t="shared" si="355"/>
        <v>460.50756715845858</v>
      </c>
      <c r="AS342" s="27">
        <f t="shared" si="356"/>
        <v>2169.7141734879106</v>
      </c>
      <c r="AT342" s="25">
        <f t="shared" si="357"/>
        <v>1657.398063125816</v>
      </c>
      <c r="AU342" s="25">
        <f>'Config sheet'!$C$51/100*GERC_A_PARA!AN342</f>
        <v>266.0974934836359</v>
      </c>
      <c r="AV342" s="25">
        <f t="shared" si="358"/>
        <v>266.0974934836359</v>
      </c>
      <c r="AW342" s="25">
        <f t="shared" si="359"/>
        <v>348.3505356897619</v>
      </c>
      <c r="AX342" s="27">
        <f t="shared" si="360"/>
        <v>1995.1260411355911</v>
      </c>
      <c r="AY342" s="25">
        <f t="shared" si="361"/>
        <v>1524.0339380529149</v>
      </c>
      <c r="AZ342" s="31">
        <f t="shared" si="398"/>
        <v>94.018747242403407</v>
      </c>
      <c r="BA342" s="31">
        <f t="shared" si="399"/>
        <v>95.24281757419061</v>
      </c>
      <c r="BB342" s="31">
        <f t="shared" si="400"/>
        <v>71.818901992319638</v>
      </c>
      <c r="BC342" s="31">
        <f t="shared" si="401"/>
        <v>72.753943032205811</v>
      </c>
      <c r="BD342" s="25">
        <f t="shared" si="362"/>
        <v>94.630782408297009</v>
      </c>
      <c r="BE342">
        <f>'Config sheet'!$D$59</f>
        <v>82.44</v>
      </c>
      <c r="BF342" s="30">
        <f t="shared" si="402"/>
        <v>83.458602460279877</v>
      </c>
      <c r="BG342" s="19">
        <f>Coeff_Summary!$B$10+Coeff_Summary!$D$10*(C342)+Coeff_Summary!$E$10*AI342*100+Coeff_Summary!$F$10*(C342)^2+Coeff_Summary!$G$10*(C342)*AI342*100+Coeff_Summary!$H$10*(AI342*100)^2</f>
        <v>0.95847933049386103</v>
      </c>
      <c r="BH342" s="19">
        <f>Coeff_Summary!$B$8+Coeff_Summary!$D$8*(D342)+Coeff_Summary!$E$8*AJ342*100+Coeff_Summary!$F$8*(D342)^2+Coeff_Summary!$G$8*(D342)*AJ342*100+Coeff_Summary!$H$8*(AJ342*100)^2</f>
        <v>0.97120161350032885</v>
      </c>
      <c r="BI342" s="30">
        <f t="shared" si="403"/>
        <v>0.96484047199709488</v>
      </c>
      <c r="BJ342" s="30">
        <f>BG342*8314.4*(GERC_A_PARA!C342+273)/('Config sheet'!$C$28*AI342*10^5)</f>
        <v>6.2389624627845454E-2</v>
      </c>
      <c r="BK342">
        <f>BH342*(8314.4/'Config sheet'!$C$28)*(BT342/(AJ342*10^5))</f>
        <v>4.8290679576585102E-2</v>
      </c>
      <c r="BL342" s="30">
        <f t="shared" si="404"/>
        <v>3356.5262954040791</v>
      </c>
      <c r="BM342" s="30">
        <f t="shared" si="363"/>
        <v>53799.430841678914</v>
      </c>
      <c r="BN342" s="30">
        <f t="shared" si="364"/>
        <v>2563.9783566010747</v>
      </c>
      <c r="BO342" s="30">
        <f t="shared" si="365"/>
        <v>53094.683675652421</v>
      </c>
      <c r="BP342" s="19">
        <f>(Coeff_Summary!$B$4+Coeff_Summary!$D$4*(C342)+Coeff_Summary!$E$4*AI342*100+Coeff_Summary!$F$4*(C342)^2+Coeff_Summary!$G$4*(C342)*AI342*100+Coeff_Summary!$H$4*(AI342*100)^2+Coeff_Summary!$B$2+Coeff_Summary!$D$2*(D342)+Coeff_Summary!$E$2*AJ342*100+Coeff_Summary!$F$2*(D342)^2+Coeff_Summary!$G$2*(D342)*AJ342*100+Coeff_Summary!$H$2*(AJ342*100)^2)/2</f>
        <v>1.3661460078660554</v>
      </c>
      <c r="BQ342" s="30">
        <f t="shared" si="405"/>
        <v>3.7311509029638876</v>
      </c>
      <c r="BR342" s="30">
        <f>BI342*(8314.4/'Config sheet'!$C$28)*(273+C342)*BQ342*((AK342^(1/BQ342))-1)</f>
        <v>66164.985829145429</v>
      </c>
      <c r="BS342" s="30">
        <f t="shared" si="366"/>
        <v>329.51985347901973</v>
      </c>
      <c r="BT342" s="30">
        <f t="shared" si="367"/>
        <v>345.89</v>
      </c>
      <c r="BU342" s="52">
        <f t="shared" si="368"/>
        <v>68.860288147269799</v>
      </c>
      <c r="BV342" s="30">
        <f t="shared" si="369"/>
        <v>1435.9342965905366</v>
      </c>
      <c r="BW342" s="65">
        <f>Coeff_Summary!$B$8+Coeff_Summary!$D$8*(BS342-273)+Coeff_Summary!$E$8*AJ342*100+Coeff_Summary!$F$8*(BS342-273)^2+Coeff_Summary!$G$8*(BS342-273)*AJ342*100+Coeff_Summary!$H$8*(AJ342*100)^2</f>
        <v>0.96325100230146621</v>
      </c>
      <c r="BX342" s="30">
        <f>BW342*(8314.4/'Config sheet'!$C$28)*(BS342/(AI342*10^5))</f>
        <v>7.0438321745382546E-2</v>
      </c>
      <c r="BY342" s="30">
        <f t="shared" si="370"/>
        <v>1.1290069809771677</v>
      </c>
      <c r="BZ342" s="30">
        <f t="shared" si="371"/>
        <v>1.0132734036110222</v>
      </c>
      <c r="CA342" s="30">
        <f>('Config sheet'!$C$132*(AJ342-AI342) - 'Config sheet'!$C$133*GERC_A_PARA!AJ342)*10^5</f>
        <v>91735.701131057576</v>
      </c>
      <c r="CB342" s="30">
        <f>('Config sheet'!$C$132*(AJ342-AI342) + 'Config sheet'!$C$133*AI342)*10^5</f>
        <v>116110.41803542286</v>
      </c>
      <c r="CC342" s="30">
        <f>'Config sheet'!$C$148</f>
        <v>386976</v>
      </c>
      <c r="CD342" s="30">
        <f t="shared" si="406"/>
        <v>16.370146520980256</v>
      </c>
      <c r="CE342" s="30"/>
      <c r="CF342" s="30"/>
      <c r="CG342" s="30"/>
      <c r="CH342" s="30"/>
      <c r="CI342" s="30"/>
      <c r="CJ342" s="30"/>
      <c r="CK342" s="30"/>
      <c r="CL342" s="30"/>
      <c r="CM342" s="46">
        <f>P342+'Config sheet'!$O$9-'Config sheet'!$C$139</f>
        <v>34.3489</v>
      </c>
      <c r="CN342" s="46">
        <f>Q342+'Config sheet'!$O$9+'Config sheet'!C$140</f>
        <v>62.8489</v>
      </c>
      <c r="CO342" s="27">
        <f t="shared" si="372"/>
        <v>1.8297208935366198</v>
      </c>
      <c r="CP342" s="46">
        <f>'Config sheet'!$N$47</f>
        <v>1852.7346826837274</v>
      </c>
      <c r="CQ342" s="27">
        <f>'Config sheet'!$N$42</f>
        <v>970.82423361890676</v>
      </c>
      <c r="CR342" s="27">
        <f>'Config sheet'!$N$46</f>
        <v>881.91044906482068</v>
      </c>
      <c r="CS342" s="27">
        <f t="shared" si="373"/>
        <v>1.3958828901387677</v>
      </c>
      <c r="CT342" s="27">
        <f>'Config sheet'!$N$50/100*GERC_A_PARA!CQ342</f>
        <v>274.64617569078871</v>
      </c>
      <c r="CU342" s="27">
        <f t="shared" si="374"/>
        <v>274.64617569078871</v>
      </c>
      <c r="CV342" s="27">
        <f t="shared" si="375"/>
        <v>423.39340264236375</v>
      </c>
      <c r="CW342" s="27">
        <f t="shared" si="376"/>
        <v>1245.4704093096955</v>
      </c>
      <c r="CX342" s="27">
        <f t="shared" si="377"/>
        <v>807.90981323317169</v>
      </c>
      <c r="CY342" s="27">
        <f>'Config sheet'!$N$51/100*GERC_A_PARA!CR342</f>
        <v>198.78261521921058</v>
      </c>
      <c r="CZ342" s="27">
        <f t="shared" si="378"/>
        <v>198.78261521921058</v>
      </c>
      <c r="DA342" s="27">
        <f t="shared" si="379"/>
        <v>306.44245321138118</v>
      </c>
      <c r="DB342" s="27">
        <f t="shared" si="380"/>
        <v>1080.6930642840312</v>
      </c>
      <c r="DC342" s="27">
        <f t="shared" si="381"/>
        <v>701.02230065185938</v>
      </c>
      <c r="DD342" s="50">
        <f t="shared" si="382"/>
        <v>84.678253611666108</v>
      </c>
      <c r="DE342" s="50">
        <f t="shared" si="383"/>
        <v>87.792429706855913</v>
      </c>
      <c r="DF342" s="50">
        <f t="shared" si="384"/>
        <v>54.928958206425811</v>
      </c>
      <c r="DG342" s="50">
        <f t="shared" si="385"/>
        <v>56.94905712538327</v>
      </c>
      <c r="DH342" s="27">
        <f t="shared" si="386"/>
        <v>86.23534165926101</v>
      </c>
      <c r="DI342">
        <f>'Config sheet'!$N$59</f>
        <v>71.978923438716066</v>
      </c>
      <c r="DJ342" s="21">
        <f t="shared" si="407"/>
        <v>71.087174662582783</v>
      </c>
      <c r="DK342" s="19">
        <f>Coeff_Summary!$B$11+Coeff_Summary!$D$11*(F342)+Coeff_Summary!$E$11*CM342*100+Coeff_Summary!$F$11*(F342)^2+Coeff_Summary!$G$11*(F342)*CM342*100+Coeff_Summary!$H$11*(CM342*100)^2</f>
        <v>0.93276904729838828</v>
      </c>
      <c r="DL342" s="19">
        <f>Coeff_Summary!$B$9+Coeff_Summary!$D$9*(G342)+Coeff_Summary!$E$9*CN342*100+Coeff_Summary!$F$9*(G342)^2+Coeff_Summary!$G$9*(G342)*CN342*100+Coeff_Summary!$H$9*(CN342*100)^2</f>
        <v>0.94898980464387106</v>
      </c>
      <c r="DM342" s="30">
        <f t="shared" si="408"/>
        <v>0.94087942597112972</v>
      </c>
      <c r="DN342">
        <f>DK342*8314.4*(GERC_A_PARA!F342+273)/('Config sheet'!$N$28*GERC_A_PARA!CM342*10^5)</f>
        <v>3.9385268363750191E-2</v>
      </c>
      <c r="DO342">
        <f>DL342*(8314.4/'Config sheet'!$N$28)*((GERC_A_PARA!G342+273)/(GERC_A_PARA!CN342*10^5))</f>
        <v>2.5992658388389069E-2</v>
      </c>
      <c r="DP342" s="30">
        <f t="shared" si="409"/>
        <v>1597.7120836519377</v>
      </c>
      <c r="DQ342" s="30">
        <f t="shared" si="387"/>
        <v>40566.235804107302</v>
      </c>
      <c r="DR342" s="30">
        <f t="shared" si="388"/>
        <v>1036.4013961753224</v>
      </c>
      <c r="DS342" s="30">
        <f t="shared" si="389"/>
        <v>39872.851044673575</v>
      </c>
      <c r="DT342" s="19">
        <f>(Coeff_Summary!$B$5+Coeff_Summary!$D$5*(F342)+Coeff_Summary!$E$5*CM342*100+Coeff_Summary!$F$5*(F342)^2+Coeff_Summary!$G$5*(F342)*CM342*100+Coeff_Summary!$H$5*(CM342*100)^2+Coeff_Summary!$B$3+Coeff_Summary!$D$3*(G342)+Coeff_Summary!$E$3*CN342*100+Coeff_Summary!$F$3*(G342)^2+Coeff_Summary!$G$3*(G342)*CN342*100+Coeff_Summary!$H$3*(CN342*100)^2)/2</f>
        <v>1.4290623178217006</v>
      </c>
      <c r="DU342" s="30">
        <f t="shared" si="410"/>
        <v>3.3306637718196357</v>
      </c>
      <c r="DV342" s="30">
        <f>DM342*(8314.4/'Config sheet'!$N$28)*(273+F342)*DU342*((CO342^(1/DU342))-1)</f>
        <v>90395.217385718322</v>
      </c>
      <c r="DW342" s="30">
        <f t="shared" si="390"/>
        <v>342.47429261233526</v>
      </c>
      <c r="DX342" s="30">
        <f t="shared" si="391"/>
        <v>339.05</v>
      </c>
      <c r="DY342" s="30">
        <f t="shared" si="392"/>
        <v>106.41373405569445</v>
      </c>
      <c r="DZ342" s="30">
        <f t="shared" si="393"/>
        <v>957.21606921354589</v>
      </c>
      <c r="EA342" s="65">
        <f>Coeff_Summary!$B$9+Coeff_Summary!$D$9*(DW342-273)+Coeff_Summary!$E$9*CN342*100+Coeff_Summary!$F$9*(DW342-273)^2+Coeff_Summary!$G$9*(DW342-273)*CN342*100+Coeff_Summary!$H$9*(CN342*100)^2</f>
        <v>0.95170237622210452</v>
      </c>
      <c r="EB342" s="30">
        <f>EA342*(8314.4/'Config sheet'!$C$28)*(DW342/(CM342*10^5))</f>
        <v>4.8176958858994687E-2</v>
      </c>
      <c r="EC342" s="30">
        <f t="shared" si="394"/>
        <v>1.2232228155473552</v>
      </c>
      <c r="ED342" s="30">
        <f t="shared" si="395"/>
        <v>1.0173898966657002</v>
      </c>
      <c r="EE342" s="30">
        <f>('Config sheet'!$N$132*(CN342-CM342) - 'Config sheet'!$N$133*GERC_A_PARA!CN342)*10^5</f>
        <v>104008.78174184352</v>
      </c>
      <c r="EF342" s="30">
        <f>('Config sheet'!$N$132*(CN342-CM342) + 'Config sheet'!$N$133*CM342)*10^5</f>
        <v>144717.68927317829</v>
      </c>
      <c r="EG342" s="30">
        <f>'Config sheet'!$N$148</f>
        <v>386976</v>
      </c>
      <c r="EH342" s="30">
        <f t="shared" si="396"/>
        <v>2393.1503658040824</v>
      </c>
      <c r="EI342" s="30">
        <f>'Config sheet'!$E$127+'Config sheet'!$P$127</f>
        <v>3308.2</v>
      </c>
      <c r="EJ342" s="30"/>
      <c r="EK342" s="63">
        <f t="shared" si="397"/>
        <v>53799.430841678914</v>
      </c>
      <c r="EL342" s="63">
        <f t="shared" si="418"/>
        <v>53094.683675652421</v>
      </c>
      <c r="EM342" s="63">
        <f t="shared" si="419"/>
        <v>40566.235804107302</v>
      </c>
      <c r="EN342" s="63">
        <f t="shared" si="420"/>
        <v>39872.851044673575</v>
      </c>
      <c r="EO342" s="30">
        <f>BL342*(('Config sheet'!$D$8+273)/(C342+273))*(GERC_A_PARA!AI342/'Config sheet'!$D$7)*(1/GERC_A_PARA!BG342)*24*10^-3</f>
        <v>1867.2037970203539</v>
      </c>
      <c r="EP342" s="30">
        <f>BN342*(('Config sheet'!$D$8+273)/(D342+273))*(GERC_A_PARA!AJ342/'Config sheet'!$D$7)*(1/GERC_A_PARA!BH342)*24*10^-3</f>
        <v>1842.7443080674602</v>
      </c>
      <c r="EQ342" s="30">
        <f t="shared" si="411"/>
        <v>1854.974052543907</v>
      </c>
      <c r="ER342" s="30">
        <f>DP342*(('Config sheet'!$D$8+273)/(F342+273))*(CM342/'Config sheet'!$D$7)*(1/DK342)*24*10^-3</f>
        <v>1407.9225065996698</v>
      </c>
      <c r="ES342" s="30">
        <f>DR342*(('Config sheet'!$D$8+273)/(G342+273))*(CN342/'Config sheet'!$D$7)*(1/DL342)*24*10^-3</f>
        <v>1383.8573699364083</v>
      </c>
      <c r="ET342" s="30">
        <f t="shared" si="412"/>
        <v>1395.889938268039</v>
      </c>
      <c r="EU342">
        <f t="shared" si="413"/>
        <v>1.0132734036110225</v>
      </c>
      <c r="EV342">
        <f t="shared" si="414"/>
        <v>1.0173898966657</v>
      </c>
      <c r="EW342" s="30">
        <f t="shared" si="415"/>
        <v>0.77409939757448343</v>
      </c>
      <c r="EX342" s="30">
        <f>'Config sheet'!$C$123/('Config sheet'!$F$17*10^-3)</f>
        <v>1.2841244171864261</v>
      </c>
      <c r="EY342" s="30">
        <f t="shared" si="416"/>
        <v>0.68573892752692156</v>
      </c>
      <c r="EZ342" s="30">
        <f>'Config sheet'!$N$123/('Config sheet'!$Q$17*10^-3)</f>
        <v>1.4616189626248377</v>
      </c>
      <c r="FA342" s="1" t="s">
        <v>749</v>
      </c>
      <c r="FB342" s="30">
        <f t="shared" si="417"/>
        <v>-3.4242926123352504</v>
      </c>
      <c r="FC342" s="30"/>
    </row>
    <row r="343" spans="1:159" x14ac:dyDescent="0.25">
      <c r="A343" s="1">
        <v>43496</v>
      </c>
      <c r="B343" s="2">
        <v>0.33472222222222198</v>
      </c>
      <c r="C343">
        <v>19.86</v>
      </c>
      <c r="D343">
        <v>72.75</v>
      </c>
      <c r="E343">
        <v>14.71</v>
      </c>
      <c r="F343">
        <v>14.67</v>
      </c>
      <c r="G343">
        <v>67.680000000000007</v>
      </c>
      <c r="H343">
        <v>66.17</v>
      </c>
      <c r="I343">
        <v>71.400000000000006</v>
      </c>
      <c r="J343">
        <v>71.64</v>
      </c>
      <c r="K343">
        <v>71.709999999999994</v>
      </c>
      <c r="L343">
        <v>69.180000000000007</v>
      </c>
      <c r="M343">
        <v>21.84</v>
      </c>
      <c r="N343">
        <v>34.11</v>
      </c>
      <c r="O343">
        <v>33.6</v>
      </c>
      <c r="P343">
        <v>33.51</v>
      </c>
      <c r="Q343">
        <v>61.55</v>
      </c>
      <c r="R343">
        <v>3.73</v>
      </c>
      <c r="S343">
        <v>84.47</v>
      </c>
      <c r="T343">
        <v>73.95</v>
      </c>
      <c r="U343">
        <v>71.53</v>
      </c>
      <c r="V343">
        <v>71.53</v>
      </c>
      <c r="W343">
        <v>3.2</v>
      </c>
      <c r="X343">
        <v>2.56</v>
      </c>
      <c r="Y343">
        <v>3.53</v>
      </c>
      <c r="Z343">
        <v>3.38</v>
      </c>
      <c r="AA343">
        <v>4.63</v>
      </c>
      <c r="AB343">
        <v>4.1500000000000004</v>
      </c>
      <c r="AC343">
        <v>3.69</v>
      </c>
      <c r="AD343">
        <v>1.58</v>
      </c>
      <c r="AE343">
        <v>1.61</v>
      </c>
      <c r="AF343">
        <v>2.16</v>
      </c>
      <c r="AH343" s="4" t="str">
        <f t="shared" si="351"/>
        <v>ON</v>
      </c>
      <c r="AI343" s="31">
        <f>M343+'Config sheet'!$D$9-'Config sheet'!$C$139</f>
        <v>22.7989</v>
      </c>
      <c r="AJ343" s="31">
        <f>N343+'Config sheet'!$D$9+'Config sheet'!$C$140</f>
        <v>35.468899999999998</v>
      </c>
      <c r="AK343" s="25">
        <f t="shared" si="352"/>
        <v>1.5557285658518611</v>
      </c>
      <c r="AL343" s="46">
        <f>'Config sheet'!$C$47</f>
        <v>3546.9708798579968</v>
      </c>
      <c r="AM343" s="4">
        <f>'Config sheet'!$C$42</f>
        <v>1817.9423322060413</v>
      </c>
      <c r="AN343" s="25">
        <f>'Config sheet'!$C$46</f>
        <v>1729.0285476519553</v>
      </c>
      <c r="AO343" s="25">
        <f t="shared" si="353"/>
        <v>1.6016949896121884</v>
      </c>
      <c r="AP343" s="25">
        <f>'Config sheet'!$C$50/100*GERC_A_PARA!AM343</f>
        <v>351.771841281869</v>
      </c>
      <c r="AQ343" s="25">
        <f t="shared" si="354"/>
        <v>351.771841281869</v>
      </c>
      <c r="AR343" s="25">
        <f t="shared" si="355"/>
        <v>463.54592485333728</v>
      </c>
      <c r="AS343" s="27">
        <f t="shared" si="356"/>
        <v>2169.7141734879106</v>
      </c>
      <c r="AT343" s="25">
        <f t="shared" si="357"/>
        <v>1646.5344832978437</v>
      </c>
      <c r="AU343" s="25">
        <f>'Config sheet'!$C$51/100*GERC_A_PARA!AN343</f>
        <v>266.0974934836359</v>
      </c>
      <c r="AV343" s="25">
        <f t="shared" si="358"/>
        <v>266.0974934836359</v>
      </c>
      <c r="AW343" s="25">
        <f t="shared" si="359"/>
        <v>350.64889863992789</v>
      </c>
      <c r="AX343" s="27">
        <f t="shared" si="360"/>
        <v>1995.1260411355911</v>
      </c>
      <c r="AY343" s="25">
        <f t="shared" si="361"/>
        <v>1514.0445065971114</v>
      </c>
      <c r="AZ343" s="31">
        <f t="shared" si="398"/>
        <v>93.851615555052703</v>
      </c>
      <c r="BA343" s="31">
        <f t="shared" si="399"/>
        <v>95.1098895809954</v>
      </c>
      <c r="BB343" s="31">
        <f t="shared" si="400"/>
        <v>71.221326390744352</v>
      </c>
      <c r="BC343" s="31">
        <f t="shared" si="401"/>
        <v>72.176194823862502</v>
      </c>
      <c r="BD343" s="25">
        <f t="shared" si="362"/>
        <v>94.480752568024059</v>
      </c>
      <c r="BE343">
        <f>'Config sheet'!$D$59</f>
        <v>82.44</v>
      </c>
      <c r="BF343" s="30">
        <f t="shared" si="402"/>
        <v>83.089756587663743</v>
      </c>
      <c r="BG343" s="19">
        <f>Coeff_Summary!$B$10+Coeff_Summary!$D$10*(C343)+Coeff_Summary!$E$10*AI343*100+Coeff_Summary!$F$10*(C343)^2+Coeff_Summary!$G$10*(C343)*AI343*100+Coeff_Summary!$H$10*(AI343*100)^2</f>
        <v>0.958349843590382</v>
      </c>
      <c r="BH343" s="19">
        <f>Coeff_Summary!$B$8+Coeff_Summary!$D$8*(D343)+Coeff_Summary!$E$8*AJ343*100+Coeff_Summary!$F$8*(D343)^2+Coeff_Summary!$G$8*(D343)*AJ343*100+Coeff_Summary!$H$8*(AJ343*100)^2</f>
        <v>0.97103404371286006</v>
      </c>
      <c r="BI343" s="30">
        <f t="shared" si="403"/>
        <v>0.96469194365162103</v>
      </c>
      <c r="BJ343" s="30">
        <f>BG343*8314.4*(GERC_A_PARA!C343+273)/('Config sheet'!$C$28*AI343*10^5)</f>
        <v>6.2501915195374333E-2</v>
      </c>
      <c r="BK343">
        <f>BH343*(8314.4/'Config sheet'!$C$28)*(BT343/(AJ343*10^5))</f>
        <v>4.8058698992218617E-2</v>
      </c>
      <c r="BL343" s="30">
        <f t="shared" si="404"/>
        <v>3351.2047806584997</v>
      </c>
      <c r="BM343" s="30">
        <f t="shared" si="363"/>
        <v>53617.633478638061</v>
      </c>
      <c r="BN343" s="30">
        <f t="shared" si="364"/>
        <v>2543.1341599601492</v>
      </c>
      <c r="BO343" s="30">
        <f t="shared" si="365"/>
        <v>52917.249390623714</v>
      </c>
      <c r="BP343" s="19">
        <f>(Coeff_Summary!$B$4+Coeff_Summary!$D$4*(C343)+Coeff_Summary!$E$4*AI343*100+Coeff_Summary!$F$4*(C343)^2+Coeff_Summary!$G$4*(C343)*AI343*100+Coeff_Summary!$H$4*(AI343*100)^2+Coeff_Summary!$B$2+Coeff_Summary!$D$2*(D343)+Coeff_Summary!$E$2*AJ343*100+Coeff_Summary!$F$2*(D343)^2+Coeff_Summary!$G$2*(D343)*AJ343*100+Coeff_Summary!$H$2*(AJ343*100)^2)/2</f>
        <v>1.366523924047657</v>
      </c>
      <c r="BQ343" s="30">
        <f t="shared" si="405"/>
        <v>3.7283348627195636</v>
      </c>
      <c r="BR343" s="30">
        <f>BI343*(8314.4/'Config sheet'!$C$28)*(273+C343)*BQ343*((AK343^(1/BQ343))-1)</f>
        <v>67302.798005808407</v>
      </c>
      <c r="BS343" s="30">
        <f t="shared" si="366"/>
        <v>329.71585338149043</v>
      </c>
      <c r="BT343" s="30">
        <f t="shared" si="367"/>
        <v>345.75</v>
      </c>
      <c r="BU343" s="52">
        <f t="shared" si="368"/>
        <v>69.683973116828199</v>
      </c>
      <c r="BV343" s="30">
        <f t="shared" si="369"/>
        <v>1438.4850610213905</v>
      </c>
      <c r="BW343" s="65">
        <f>Coeff_Summary!$B$8+Coeff_Summary!$D$8*(BS343-273)+Coeff_Summary!$E$8*AJ343*100+Coeff_Summary!$F$8*(BS343-273)^2+Coeff_Summary!$G$8*(BS343-273)*AJ343*100+Coeff_Summary!$H$8*(AJ343*100)^2</f>
        <v>0.96322172357301183</v>
      </c>
      <c r="BX343" s="30">
        <f>BW343*(8314.4/'Config sheet'!$C$28)*(BS343/(AI343*10^5))</f>
        <v>7.0725379907650404E-2</v>
      </c>
      <c r="BY343" s="30">
        <f t="shared" si="370"/>
        <v>1.131571403637319</v>
      </c>
      <c r="BZ343" s="30">
        <f t="shared" si="371"/>
        <v>1.0132354590625878</v>
      </c>
      <c r="CA343" s="30">
        <f>('Config sheet'!$C$132*(AJ343-AI343) - 'Config sheet'!$C$133*GERC_A_PARA!AJ343)*10^5</f>
        <v>93642.449292205842</v>
      </c>
      <c r="CB343" s="30">
        <f>('Config sheet'!$C$132*(AJ343-AI343) + 'Config sheet'!$C$133*AI343)*10^5</f>
        <v>118046.48397461952</v>
      </c>
      <c r="CC343" s="30">
        <f>'Config sheet'!$C$148</f>
        <v>386976</v>
      </c>
      <c r="CD343" s="30">
        <f t="shared" si="406"/>
        <v>16.034146618509567</v>
      </c>
      <c r="CE343" s="30"/>
      <c r="CF343" s="30"/>
      <c r="CG343" s="30"/>
      <c r="CH343" s="30"/>
      <c r="CI343" s="30"/>
      <c r="CJ343" s="30"/>
      <c r="CK343" s="30"/>
      <c r="CL343" s="30"/>
      <c r="CM343" s="46">
        <f>P343+'Config sheet'!$O$9-'Config sheet'!$C$139</f>
        <v>34.468899999999998</v>
      </c>
      <c r="CN343" s="46">
        <f>Q343+'Config sheet'!$O$9+'Config sheet'!C$140</f>
        <v>62.908899999999996</v>
      </c>
      <c r="CO343" s="27">
        <f t="shared" si="372"/>
        <v>1.8250916043157746</v>
      </c>
      <c r="CP343" s="46">
        <f>'Config sheet'!$N$47</f>
        <v>1852.7346826837274</v>
      </c>
      <c r="CQ343" s="27">
        <f>'Config sheet'!$N$42</f>
        <v>970.82423361890676</v>
      </c>
      <c r="CR343" s="27">
        <f>'Config sheet'!$N$46</f>
        <v>881.91044906482068</v>
      </c>
      <c r="CS343" s="27">
        <f t="shared" si="373"/>
        <v>1.3910506718246944</v>
      </c>
      <c r="CT343" s="27">
        <f>'Config sheet'!$N$50/100*GERC_A_PARA!CQ343</f>
        <v>274.64617569078871</v>
      </c>
      <c r="CU343" s="27">
        <f t="shared" si="374"/>
        <v>274.64617569078871</v>
      </c>
      <c r="CV343" s="27">
        <f t="shared" si="375"/>
        <v>423.25895769805749</v>
      </c>
      <c r="CW343" s="27">
        <f t="shared" si="376"/>
        <v>1245.4704093096955</v>
      </c>
      <c r="CX343" s="27">
        <f t="shared" si="377"/>
        <v>808.16643955582606</v>
      </c>
      <c r="CY343" s="27">
        <f>'Config sheet'!$N$51/100*GERC_A_PARA!CR343</f>
        <v>198.78261521921058</v>
      </c>
      <c r="CZ343" s="27">
        <f t="shared" si="378"/>
        <v>198.78261521921058</v>
      </c>
      <c r="DA343" s="27">
        <f t="shared" si="379"/>
        <v>306.34514503818349</v>
      </c>
      <c r="DB343" s="27">
        <f t="shared" si="380"/>
        <v>1080.6930642840312</v>
      </c>
      <c r="DC343" s="27">
        <f t="shared" si="381"/>
        <v>701.24497498031565</v>
      </c>
      <c r="DD343" s="50">
        <f t="shared" si="382"/>
        <v>84.692102147750248</v>
      </c>
      <c r="DE343" s="50">
        <f t="shared" si="383"/>
        <v>87.803463499833512</v>
      </c>
      <c r="DF343" s="50">
        <f t="shared" si="384"/>
        <v>54.95539206682686</v>
      </c>
      <c r="DG343" s="50">
        <f t="shared" si="385"/>
        <v>56.974306211465915</v>
      </c>
      <c r="DH343" s="27">
        <f t="shared" si="386"/>
        <v>86.24778282379188</v>
      </c>
      <c r="DI343">
        <f>'Config sheet'!$N$59</f>
        <v>71.978923438716066</v>
      </c>
      <c r="DJ343" s="21">
        <f t="shared" si="407"/>
        <v>71.106315981469123</v>
      </c>
      <c r="DK343" s="19">
        <f>Coeff_Summary!$B$11+Coeff_Summary!$D$11*(F343)+Coeff_Summary!$E$11*CM343*100+Coeff_Summary!$F$11*(F343)^2+Coeff_Summary!$G$11*(F343)*CM343*100+Coeff_Summary!$H$11*(CM343*100)^2</f>
        <v>0.93444476937720333</v>
      </c>
      <c r="DL343" s="19">
        <f>Coeff_Summary!$B$9+Coeff_Summary!$D$9*(G343)+Coeff_Summary!$E$9*CN343*100+Coeff_Summary!$F$9*(G343)^2+Coeff_Summary!$G$9*(G343)*CN343*100+Coeff_Summary!$H$9*(CN343*100)^2</f>
        <v>0.95025908565719841</v>
      </c>
      <c r="DM343" s="30">
        <f t="shared" si="408"/>
        <v>0.94235192751720087</v>
      </c>
      <c r="DN343">
        <f>DK343*8314.4*(GERC_A_PARA!F343+273)/('Config sheet'!$N$28*GERC_A_PARA!CM343*10^5)</f>
        <v>3.9595321285550919E-2</v>
      </c>
      <c r="DO343">
        <f>DL343*(8314.4/'Config sheet'!$N$28)*((GERC_A_PARA!G343+273)/(GERC_A_PARA!CN343*10^5))</f>
        <v>2.612760865812153E-2</v>
      </c>
      <c r="DP343" s="30">
        <f t="shared" si="409"/>
        <v>1597.9425854221308</v>
      </c>
      <c r="DQ343" s="30">
        <f t="shared" si="387"/>
        <v>40356.85362667458</v>
      </c>
      <c r="DR343" s="30">
        <f t="shared" si="388"/>
        <v>1036.8801701125906</v>
      </c>
      <c r="DS343" s="30">
        <f t="shared" si="389"/>
        <v>39685.230427327522</v>
      </c>
      <c r="DT343" s="19">
        <f>(Coeff_Summary!$B$5+Coeff_Summary!$D$5*(F343)+Coeff_Summary!$E$5*CM343*100+Coeff_Summary!$F$5*(F343)^2+Coeff_Summary!$G$5*(F343)*CM343*100+Coeff_Summary!$H$5*(CM343*100)^2+Coeff_Summary!$B$3+Coeff_Summary!$D$3*(G343)+Coeff_Summary!$E$3*CN343*100+Coeff_Summary!$F$3*(G343)^2+Coeff_Summary!$G$3*(G343)*CN343*100+Coeff_Summary!$H$3*(CN343*100)^2)/2</f>
        <v>1.42583660232408</v>
      </c>
      <c r="DU343" s="30">
        <f t="shared" si="410"/>
        <v>3.3483185675968663</v>
      </c>
      <c r="DV343" s="30">
        <f>DM343*(8314.4/'Config sheet'!$N$28)*(273+F343)*DU343*((CO343^(1/DU343))-1)</f>
        <v>90711.376295546215</v>
      </c>
      <c r="DW343" s="30">
        <f t="shared" si="390"/>
        <v>344.29376947435213</v>
      </c>
      <c r="DX343" s="30">
        <f t="shared" si="391"/>
        <v>340.68</v>
      </c>
      <c r="DY343" s="30">
        <f t="shared" si="392"/>
        <v>106.81714671637828</v>
      </c>
      <c r="DZ343" s="30">
        <f t="shared" si="393"/>
        <v>951.99700505060548</v>
      </c>
      <c r="EA343" s="65">
        <f>Coeff_Summary!$B$9+Coeff_Summary!$D$9*(DW343-273)+Coeff_Summary!$E$9*CN343*100+Coeff_Summary!$F$9*(DW343-273)^2+Coeff_Summary!$G$9*(DW343-273)*CN343*100+Coeff_Summary!$H$9*(CN343*100)^2</f>
        <v>0.95306784794671506</v>
      </c>
      <c r="EB343" s="30">
        <f>EA343*(8314.4/'Config sheet'!$C$28)*(DW343/(CM343*10^5))</f>
        <v>4.8333544267101569E-2</v>
      </c>
      <c r="EC343" s="30">
        <f t="shared" si="394"/>
        <v>1.2206882706805915</v>
      </c>
      <c r="ED343" s="30">
        <f t="shared" si="395"/>
        <v>1.016923757078265</v>
      </c>
      <c r="EE343" s="30">
        <f>('Config sheet'!$N$132*(CN343-CM343) - 'Config sheet'!$N$133*GERC_A_PARA!CN343)*10^5</f>
        <v>103709.27011787075</v>
      </c>
      <c r="EF343" s="30">
        <f>('Config sheet'!$N$132*(CN343-CM343) + 'Config sheet'!$N$133*CM343)*10^5</f>
        <v>144493.56622132999</v>
      </c>
      <c r="EG343" s="30">
        <f>'Config sheet'!$N$148</f>
        <v>386976</v>
      </c>
      <c r="EH343" s="30">
        <f t="shared" si="396"/>
        <v>2390.4820660719961</v>
      </c>
      <c r="EI343" s="30">
        <f>'Config sheet'!$E$127+'Config sheet'!$P$127</f>
        <v>3308.2</v>
      </c>
      <c r="EJ343" s="30"/>
      <c r="EK343" s="63">
        <f t="shared" si="397"/>
        <v>53617.633478638061</v>
      </c>
      <c r="EL343" s="63">
        <f t="shared" si="418"/>
        <v>52917.249390623714</v>
      </c>
      <c r="EM343" s="63">
        <f t="shared" si="419"/>
        <v>40356.85362667458</v>
      </c>
      <c r="EN343" s="63">
        <f t="shared" si="420"/>
        <v>39685.230427327522</v>
      </c>
      <c r="EO343" s="30">
        <f>BL343*(('Config sheet'!$D$8+273)/(C343+273))*(GERC_A_PARA!AI343/'Config sheet'!$D$7)*(1/GERC_A_PARA!BG343)*24*10^-3</f>
        <v>1860.894200036752</v>
      </c>
      <c r="EP343" s="30">
        <f>BN343*(('Config sheet'!$D$8+273)/(D343+273))*(GERC_A_PARA!AJ343/'Config sheet'!$D$7)*(1/GERC_A_PARA!BH343)*24*10^-3</f>
        <v>1836.5861393741491</v>
      </c>
      <c r="EQ343" s="30">
        <f t="shared" si="411"/>
        <v>1848.7401697054506</v>
      </c>
      <c r="ER343" s="30">
        <f>DP343*(('Config sheet'!$D$8+273)/(F343+273))*(CM343/'Config sheet'!$D$7)*(1/DK343)*24*10^-3</f>
        <v>1400.6555301537428</v>
      </c>
      <c r="ES343" s="30">
        <f>DR343*(('Config sheet'!$D$8+273)/(G343+273))*(CN343/'Config sheet'!$D$7)*(1/DL343)*24*10^-3</f>
        <v>1377.3456666780819</v>
      </c>
      <c r="ET343" s="30">
        <f t="shared" si="412"/>
        <v>1389.0005984159125</v>
      </c>
      <c r="EU343">
        <f t="shared" si="413"/>
        <v>1.0132354590625878</v>
      </c>
      <c r="EV343">
        <f t="shared" si="414"/>
        <v>1.016923757078265</v>
      </c>
      <c r="EW343" s="30">
        <f t="shared" si="415"/>
        <v>0.77808936301231357</v>
      </c>
      <c r="EX343" s="30">
        <f>'Config sheet'!$C$123/('Config sheet'!$F$17*10^-3)</f>
        <v>1.2841244171864261</v>
      </c>
      <c r="EY343" s="30">
        <f t="shared" si="416"/>
        <v>0.68538271771539316</v>
      </c>
      <c r="EZ343" s="30">
        <f>'Config sheet'!$N$123/('Config sheet'!$Q$17*10^-3)</f>
        <v>1.4616189626248377</v>
      </c>
      <c r="FA343" s="1" t="s">
        <v>750</v>
      </c>
      <c r="FB343" s="30">
        <f t="shared" si="417"/>
        <v>-3.6137694743521251</v>
      </c>
      <c r="FC343" s="30"/>
    </row>
    <row r="344" spans="1:159" x14ac:dyDescent="0.25">
      <c r="A344" s="1">
        <v>43496</v>
      </c>
      <c r="B344" s="2">
        <v>0.37638888888888888</v>
      </c>
      <c r="C344">
        <v>20.55</v>
      </c>
      <c r="D344">
        <v>74.680000000000007</v>
      </c>
      <c r="E344">
        <v>18.02</v>
      </c>
      <c r="F344">
        <v>17.95</v>
      </c>
      <c r="G344">
        <v>70.7</v>
      </c>
      <c r="H344">
        <v>66.400000000000006</v>
      </c>
      <c r="I344">
        <v>71.7</v>
      </c>
      <c r="J344">
        <v>71.87</v>
      </c>
      <c r="K344">
        <v>71.92</v>
      </c>
      <c r="L344">
        <v>69.489999999999995</v>
      </c>
      <c r="M344">
        <v>21.88</v>
      </c>
      <c r="N344">
        <v>34.380000000000003</v>
      </c>
      <c r="O344">
        <v>33.86</v>
      </c>
      <c r="P344">
        <v>33.78</v>
      </c>
      <c r="Q344">
        <v>61.52</v>
      </c>
      <c r="R344">
        <v>3.72</v>
      </c>
      <c r="S344">
        <v>81.760000000000005</v>
      </c>
      <c r="T344">
        <v>74.400000000000006</v>
      </c>
      <c r="U344">
        <v>71.599999999999994</v>
      </c>
      <c r="V344">
        <v>71.599999999999994</v>
      </c>
      <c r="W344">
        <v>3.23</v>
      </c>
      <c r="X344">
        <v>2.58</v>
      </c>
      <c r="Y344">
        <v>3.54</v>
      </c>
      <c r="Z344">
        <v>3.48</v>
      </c>
      <c r="AA344">
        <v>4.6500000000000004</v>
      </c>
      <c r="AB344">
        <v>4.17</v>
      </c>
      <c r="AC344">
        <v>3.67</v>
      </c>
      <c r="AD344">
        <v>1.53</v>
      </c>
      <c r="AE344">
        <v>1.39</v>
      </c>
      <c r="AF344">
        <v>2.2000000000000002</v>
      </c>
      <c r="AH344" s="4" t="str">
        <f t="shared" si="351"/>
        <v>ON</v>
      </c>
      <c r="AI344" s="31">
        <f>M344+'Config sheet'!$D$9-'Config sheet'!$C$139</f>
        <v>22.838899999999999</v>
      </c>
      <c r="AJ344" s="31">
        <f>N344+'Config sheet'!$D$9+'Config sheet'!$C$140</f>
        <v>35.738900000000001</v>
      </c>
      <c r="AK344" s="25">
        <f t="shared" si="352"/>
        <v>1.5648258015928964</v>
      </c>
      <c r="AL344" s="46">
        <f>'Config sheet'!$C$47</f>
        <v>3546.9708798579968</v>
      </c>
      <c r="AM344" s="4">
        <f>'Config sheet'!$C$42</f>
        <v>1817.9423322060413</v>
      </c>
      <c r="AN344" s="25">
        <f>'Config sheet'!$C$46</f>
        <v>1729.0285476519553</v>
      </c>
      <c r="AO344" s="25">
        <f t="shared" si="353"/>
        <v>1.6075771854687824</v>
      </c>
      <c r="AP344" s="25">
        <f>'Config sheet'!$C$50/100*GERC_A_PARA!AM344</f>
        <v>351.771841281869</v>
      </c>
      <c r="AQ344" s="25">
        <f t="shared" si="354"/>
        <v>351.771841281869</v>
      </c>
      <c r="AR344" s="25">
        <f t="shared" si="355"/>
        <v>464.76075238254259</v>
      </c>
      <c r="AS344" s="27">
        <f t="shared" si="356"/>
        <v>2169.7141734879106</v>
      </c>
      <c r="AT344" s="25">
        <f t="shared" si="357"/>
        <v>1642.2306443703053</v>
      </c>
      <c r="AU344" s="25">
        <f>'Config sheet'!$C$51/100*GERC_A_PARA!AN344</f>
        <v>266.0974934836359</v>
      </c>
      <c r="AV344" s="25">
        <f t="shared" si="358"/>
        <v>266.0974934836359</v>
      </c>
      <c r="AW344" s="25">
        <f t="shared" si="359"/>
        <v>351.56785383360818</v>
      </c>
      <c r="AX344" s="27">
        <f t="shared" si="360"/>
        <v>1995.1260411355911</v>
      </c>
      <c r="AY344" s="25">
        <f t="shared" si="361"/>
        <v>1510.086980197502</v>
      </c>
      <c r="AZ344" s="31">
        <f t="shared" si="398"/>
        <v>93.78479123902882</v>
      </c>
      <c r="BA344" s="31">
        <f t="shared" si="399"/>
        <v>95.056740938948508</v>
      </c>
      <c r="BB344" s="31">
        <f t="shared" si="400"/>
        <v>70.984584066673165</v>
      </c>
      <c r="BC344" s="31">
        <f t="shared" si="401"/>
        <v>71.947307544645298</v>
      </c>
      <c r="BD344" s="25">
        <f t="shared" si="362"/>
        <v>94.420766088988671</v>
      </c>
      <c r="BE344">
        <f>'Config sheet'!$D$59</f>
        <v>82.44</v>
      </c>
      <c r="BF344" s="30">
        <f t="shared" si="402"/>
        <v>82.943355947323951</v>
      </c>
      <c r="BG344" s="19">
        <f>Coeff_Summary!$B$10+Coeff_Summary!$D$10*(C344)+Coeff_Summary!$E$10*AI344*100+Coeff_Summary!$F$10*(C344)^2+Coeff_Summary!$G$10*(C344)*AI344*100+Coeff_Summary!$H$10*(AI344*100)^2</f>
        <v>0.95867794949743712</v>
      </c>
      <c r="BH344" s="19">
        <f>Coeff_Summary!$B$8+Coeff_Summary!$D$8*(D344)+Coeff_Summary!$E$8*AJ344*100+Coeff_Summary!$F$8*(D344)^2+Coeff_Summary!$G$8*(D344)*AJ344*100+Coeff_Summary!$H$8*(AJ344*100)^2</f>
        <v>0.97170036599623044</v>
      </c>
      <c r="BI344" s="30">
        <f t="shared" si="403"/>
        <v>0.96518915774683378</v>
      </c>
      <c r="BJ344" s="30">
        <f>BG344*8314.4*(GERC_A_PARA!C344+273)/('Config sheet'!$C$28*AI344*10^5)</f>
        <v>6.2560862089589026E-2</v>
      </c>
      <c r="BK344">
        <f>BH344*(8314.4/'Config sheet'!$C$28)*(BT344/(AJ344*10^5))</f>
        <v>4.7994777050344578E-2</v>
      </c>
      <c r="BL344" s="30">
        <f t="shared" si="404"/>
        <v>3349.0770777152625</v>
      </c>
      <c r="BM344" s="30">
        <f t="shared" si="363"/>
        <v>53533.103059214307</v>
      </c>
      <c r="BN344" s="30">
        <f t="shared" si="364"/>
        <v>2534.8762867418304</v>
      </c>
      <c r="BO344" s="30">
        <f t="shared" si="365"/>
        <v>52815.669590106605</v>
      </c>
      <c r="BP344" s="19">
        <f>(Coeff_Summary!$B$4+Coeff_Summary!$D$4*(C344)+Coeff_Summary!$E$4*AI344*100+Coeff_Summary!$F$4*(C344)^2+Coeff_Summary!$G$4*(C344)*AI344*100+Coeff_Summary!$H$4*(AI344*100)^2+Coeff_Summary!$B$2+Coeff_Summary!$D$2*(D344)+Coeff_Summary!$E$2*AJ344*100+Coeff_Summary!$F$2*(D344)^2+Coeff_Summary!$G$2*(D344)*AJ344*100+Coeff_Summary!$H$2*(AJ344*100)^2)/2</f>
        <v>1.3653541288669444</v>
      </c>
      <c r="BQ344" s="30">
        <f t="shared" si="405"/>
        <v>3.7370704776246897</v>
      </c>
      <c r="BR344" s="30">
        <f>BI344*(8314.4/'Config sheet'!$C$28)*(273+C344)*BQ344*((AK344^(1/BQ344))-1)</f>
        <v>68431.37108530807</v>
      </c>
      <c r="BS344" s="30">
        <f t="shared" si="366"/>
        <v>330.91701737178965</v>
      </c>
      <c r="BT344" s="30">
        <f t="shared" si="367"/>
        <v>347.68</v>
      </c>
      <c r="BU344" s="52">
        <f t="shared" si="368"/>
        <v>69.031992188785608</v>
      </c>
      <c r="BV344" s="30">
        <f t="shared" si="369"/>
        <v>1474.0925526138608</v>
      </c>
      <c r="BW344" s="65">
        <f>Coeff_Summary!$B$8+Coeff_Summary!$D$8*(BS344-273)+Coeff_Summary!$E$8*AJ344*100+Coeff_Summary!$F$8*(BS344-273)^2+Coeff_Summary!$G$8*(BS344-273)*AJ344*100+Coeff_Summary!$H$8*(AJ344*100)^2</f>
        <v>0.96361847510937781</v>
      </c>
      <c r="BX344" s="30">
        <f>BW344*(8314.4/'Config sheet'!$C$28)*(BS344/(AI344*10^5))</f>
        <v>7.0887901635748471E-2</v>
      </c>
      <c r="BY344" s="30">
        <f t="shared" si="370"/>
        <v>1.1331030178937573</v>
      </c>
      <c r="BZ344" s="30">
        <f t="shared" si="371"/>
        <v>1.0135837238205172</v>
      </c>
      <c r="CA344" s="30">
        <f>('Config sheet'!$C$132*(AJ344-AI344) - 'Config sheet'!$C$133*GERC_A_PARA!AJ344)*10^5</f>
        <v>95498.938405271125</v>
      </c>
      <c r="CB344" s="30">
        <f>('Config sheet'!$C$132*(AJ344-AI344) + 'Config sheet'!$C$133*AI344)*10^5</f>
        <v>120032.80896189918</v>
      </c>
      <c r="CC344" s="30">
        <f>'Config sheet'!$C$148</f>
        <v>386976</v>
      </c>
      <c r="CD344" s="30">
        <f t="shared" si="406"/>
        <v>16.762982628210352</v>
      </c>
      <c r="CE344" s="30"/>
      <c r="CF344" s="30"/>
      <c r="CG344" s="30"/>
      <c r="CH344" s="30"/>
      <c r="CI344" s="30"/>
      <c r="CJ344" s="30"/>
      <c r="CK344" s="30"/>
      <c r="CL344" s="30"/>
      <c r="CM344" s="46">
        <f>P344+'Config sheet'!$O$9-'Config sheet'!$C$139</f>
        <v>34.738900000000001</v>
      </c>
      <c r="CN344" s="46">
        <f>Q344+'Config sheet'!$O$9+'Config sheet'!C$140</f>
        <v>62.878900000000002</v>
      </c>
      <c r="CO344" s="27">
        <f t="shared" si="372"/>
        <v>1.8100429201845769</v>
      </c>
      <c r="CP344" s="46">
        <f>'Config sheet'!$N$47</f>
        <v>1852.7346826837274</v>
      </c>
      <c r="CQ344" s="27">
        <f>'Config sheet'!$N$42</f>
        <v>970.82423361890676</v>
      </c>
      <c r="CR344" s="27">
        <f>'Config sheet'!$N$46</f>
        <v>881.91044906482068</v>
      </c>
      <c r="CS344" s="27">
        <f t="shared" si="373"/>
        <v>1.3904498336671263</v>
      </c>
      <c r="CT344" s="27">
        <f>'Config sheet'!$N$50/100*GERC_A_PARA!CQ344</f>
        <v>274.64617569078871</v>
      </c>
      <c r="CU344" s="27">
        <f t="shared" si="374"/>
        <v>274.64617569078871</v>
      </c>
      <c r="CV344" s="27">
        <f t="shared" si="375"/>
        <v>420.82473493857225</v>
      </c>
      <c r="CW344" s="27">
        <f t="shared" si="376"/>
        <v>1245.4704093096955</v>
      </c>
      <c r="CX344" s="27">
        <f t="shared" si="377"/>
        <v>812.84120550299906</v>
      </c>
      <c r="CY344" s="27">
        <f>'Config sheet'!$N$51/100*GERC_A_PARA!CR344</f>
        <v>198.78261521921058</v>
      </c>
      <c r="CZ344" s="27">
        <f t="shared" si="378"/>
        <v>198.78261521921058</v>
      </c>
      <c r="DA344" s="27">
        <f t="shared" si="379"/>
        <v>304.58331032506743</v>
      </c>
      <c r="DB344" s="27">
        <f t="shared" si="380"/>
        <v>1080.6930642840312</v>
      </c>
      <c r="DC344" s="27">
        <f t="shared" si="381"/>
        <v>705.30126335015427</v>
      </c>
      <c r="DD344" s="50">
        <f t="shared" si="382"/>
        <v>84.942839889474243</v>
      </c>
      <c r="DE344" s="50">
        <f t="shared" si="383"/>
        <v>88.003238285922549</v>
      </c>
      <c r="DF344" s="50">
        <f t="shared" si="384"/>
        <v>55.43691753614349</v>
      </c>
      <c r="DG344" s="50">
        <f t="shared" si="385"/>
        <v>57.434249550853714</v>
      </c>
      <c r="DH344" s="27">
        <f t="shared" si="386"/>
        <v>86.473039087698396</v>
      </c>
      <c r="DI344">
        <f>'Config sheet'!$N$59</f>
        <v>71.978923438716066</v>
      </c>
      <c r="DJ344" s="21">
        <f t="shared" si="407"/>
        <v>71.454311315598503</v>
      </c>
      <c r="DK344" s="19">
        <f>Coeff_Summary!$B$11+Coeff_Summary!$D$11*(F344)+Coeff_Summary!$E$11*CM344*100+Coeff_Summary!$F$11*(F344)^2+Coeff_Summary!$G$11*(F344)*CM344*100+Coeff_Summary!$H$11*(CM344*100)^2</f>
        <v>0.93697773421298036</v>
      </c>
      <c r="DL344" s="19">
        <f>Coeff_Summary!$B$9+Coeff_Summary!$D$9*(G344)+Coeff_Summary!$E$9*CN344*100+Coeff_Summary!$F$9*(G344)^2+Coeff_Summary!$G$9*(G344)*CN344*100+Coeff_Summary!$H$9*(CN344*100)^2</f>
        <v>0.95263104942700605</v>
      </c>
      <c r="DM344" s="30">
        <f t="shared" si="408"/>
        <v>0.94480439181999321</v>
      </c>
      <c r="DN344">
        <f>DK344*8314.4*(GERC_A_PARA!F344+273)/('Config sheet'!$N$28*GERC_A_PARA!CM344*10^5)</f>
        <v>3.984324063442498E-2</v>
      </c>
      <c r="DO344">
        <f>DL344*(8314.4/'Config sheet'!$N$28)*((GERC_A_PARA!G344+273)/(GERC_A_PARA!CN344*10^5))</f>
        <v>2.6437623513704142E-2</v>
      </c>
      <c r="DP344" s="30">
        <f t="shared" si="409"/>
        <v>1602.1159863484445</v>
      </c>
      <c r="DQ344" s="30">
        <f t="shared" si="387"/>
        <v>40210.483907380752</v>
      </c>
      <c r="DR344" s="30">
        <f t="shared" si="388"/>
        <v>1045.6016296853488</v>
      </c>
      <c r="DS344" s="30">
        <f t="shared" si="389"/>
        <v>39549.758666596994</v>
      </c>
      <c r="DT344" s="19">
        <f>(Coeff_Summary!$B$5+Coeff_Summary!$D$5*(F344)+Coeff_Summary!$E$5*CM344*100+Coeff_Summary!$F$5*(F344)^2+Coeff_Summary!$G$5*(F344)*CM344*100+Coeff_Summary!$H$5*(CM344*100)^2+Coeff_Summary!$B$3+Coeff_Summary!$D$3*(G344)+Coeff_Summary!$E$3*CN344*100+Coeff_Summary!$F$3*(G344)^2+Coeff_Summary!$G$3*(G344)*CN344*100+Coeff_Summary!$H$3*(CN344*100)^2)/2</f>
        <v>1.4203788574980294</v>
      </c>
      <c r="DU344" s="30">
        <f t="shared" si="410"/>
        <v>3.3788065982949385</v>
      </c>
      <c r="DV344" s="30">
        <f>DM344*(8314.4/'Config sheet'!$N$28)*(273+F344)*DU344*((CO344^(1/DU344))-1)</f>
        <v>90528.583653517271</v>
      </c>
      <c r="DW344" s="30">
        <f t="shared" si="390"/>
        <v>346.80440170312465</v>
      </c>
      <c r="DX344" s="30">
        <f t="shared" si="391"/>
        <v>343.7</v>
      </c>
      <c r="DY344" s="30">
        <f t="shared" si="392"/>
        <v>105.88512171208464</v>
      </c>
      <c r="DZ344" s="30">
        <f t="shared" si="393"/>
        <v>954.96528514907845</v>
      </c>
      <c r="EA344" s="65">
        <f>Coeff_Summary!$B$9+Coeff_Summary!$D$9*(DW344-273)+Coeff_Summary!$E$9*CN344*100+Coeff_Summary!$F$9*(DW344-273)^2+Coeff_Summary!$G$9*(DW344-273)*CN344*100+Coeff_Summary!$H$9*(CN344*100)^2</f>
        <v>0.95496576128243493</v>
      </c>
      <c r="EB344" s="30">
        <f>EA344*(8314.4/'Config sheet'!$C$28)*(DW344/(CM344*10^5))</f>
        <v>4.8403796240313227E-2</v>
      </c>
      <c r="EC344" s="30">
        <f t="shared" si="394"/>
        <v>1.2148559070391436</v>
      </c>
      <c r="ED344" s="30">
        <f t="shared" si="395"/>
        <v>1.0167061762968934</v>
      </c>
      <c r="EE344" s="30">
        <f>('Config sheet'!$N$132*(CN344-CM344) - 'Config sheet'!$N$133*GERC_A_PARA!CN344)*10^5</f>
        <v>102349.92438023502</v>
      </c>
      <c r="EF344" s="30">
        <f>('Config sheet'!$N$132*(CN344-CM344) + 'Config sheet'!$N$133*CM344)*10^5</f>
        <v>143234.73857986022</v>
      </c>
      <c r="EG344" s="30">
        <f>'Config sheet'!$N$148</f>
        <v>386976</v>
      </c>
      <c r="EH344" s="30">
        <f t="shared" si="396"/>
        <v>2429.057837762939</v>
      </c>
      <c r="EI344" s="30">
        <f>'Config sheet'!$E$127+'Config sheet'!$P$127</f>
        <v>3308.2</v>
      </c>
      <c r="EJ344" s="30"/>
      <c r="EK344" s="63">
        <f t="shared" si="397"/>
        <v>53533.103059214307</v>
      </c>
      <c r="EL344" s="63">
        <f t="shared" si="418"/>
        <v>52815.669590106605</v>
      </c>
      <c r="EM344" s="63">
        <f t="shared" si="419"/>
        <v>40210.483907380752</v>
      </c>
      <c r="EN344" s="63">
        <f t="shared" si="420"/>
        <v>39549.758666596994</v>
      </c>
      <c r="EO344" s="30">
        <f>BL344*(('Config sheet'!$D$8+273)/(C344+273))*(GERC_A_PARA!AI344/'Config sheet'!$D$7)*(1/GERC_A_PARA!BG344)*24*10^-3</f>
        <v>1857.9604232728998</v>
      </c>
      <c r="EP344" s="30">
        <f>BN344*(('Config sheet'!$D$8+273)/(D344+273))*(GERC_A_PARA!AJ344/'Config sheet'!$D$7)*(1/GERC_A_PARA!BH344)*24*10^-3</f>
        <v>1833.0606338760649</v>
      </c>
      <c r="EQ344" s="30">
        <f t="shared" si="411"/>
        <v>1845.5105285744824</v>
      </c>
      <c r="ER344" s="30">
        <f>DP344*(('Config sheet'!$D$8+273)/(F344+273))*(CM344/'Config sheet'!$D$7)*(1/DK344)*24*10^-3</f>
        <v>1395.5755118085951</v>
      </c>
      <c r="ES344" s="30">
        <f>DR344*(('Config sheet'!$D$8+273)/(G344+273))*(CN344/'Config sheet'!$D$7)*(1/DL344)*24*10^-3</f>
        <v>1372.643881137461</v>
      </c>
      <c r="ET344" s="30">
        <f t="shared" si="412"/>
        <v>1384.1096964730282</v>
      </c>
      <c r="EU344">
        <f t="shared" si="413"/>
        <v>1.0135837238205174</v>
      </c>
      <c r="EV344">
        <f t="shared" si="414"/>
        <v>1.0167061762968932</v>
      </c>
      <c r="EW344" s="30">
        <f t="shared" si="415"/>
        <v>0.79874513300798455</v>
      </c>
      <c r="EX344" s="30">
        <f>'Config sheet'!$C$123/('Config sheet'!$F$17*10^-3)</f>
        <v>1.2841244171864261</v>
      </c>
      <c r="EY344" s="30">
        <f t="shared" si="416"/>
        <v>0.68994913306547134</v>
      </c>
      <c r="EZ344" s="30">
        <f>'Config sheet'!$N$123/('Config sheet'!$Q$17*10^-3)</f>
        <v>1.4616189626248377</v>
      </c>
      <c r="FA344" s="1" t="s">
        <v>751</v>
      </c>
      <c r="FB344" s="30">
        <f t="shared" si="417"/>
        <v>-3.1044017031246653</v>
      </c>
      <c r="FC344" s="30"/>
    </row>
    <row r="345" spans="1:159" x14ac:dyDescent="0.25">
      <c r="A345" s="1">
        <v>43496</v>
      </c>
      <c r="B345" s="2">
        <v>0.41805555555555557</v>
      </c>
      <c r="C345">
        <v>22.34</v>
      </c>
      <c r="D345">
        <v>75.849999999999994</v>
      </c>
      <c r="E345">
        <v>22.24</v>
      </c>
      <c r="F345">
        <v>22.2</v>
      </c>
      <c r="G345">
        <v>75.040000000000006</v>
      </c>
      <c r="H345">
        <v>66.67</v>
      </c>
      <c r="I345">
        <v>71.989999999999995</v>
      </c>
      <c r="J345">
        <v>72.099999999999994</v>
      </c>
      <c r="K345">
        <v>72.2</v>
      </c>
      <c r="L345">
        <v>70</v>
      </c>
      <c r="M345">
        <v>21.7</v>
      </c>
      <c r="N345">
        <v>34.36</v>
      </c>
      <c r="O345">
        <v>33.840000000000003</v>
      </c>
      <c r="P345">
        <v>33.770000000000003</v>
      </c>
      <c r="Q345">
        <v>61.57</v>
      </c>
      <c r="R345">
        <v>3.72</v>
      </c>
      <c r="S345">
        <v>81.2</v>
      </c>
      <c r="T345">
        <v>74.84</v>
      </c>
      <c r="U345">
        <v>72.03</v>
      </c>
      <c r="V345">
        <v>72.03</v>
      </c>
      <c r="W345">
        <v>3.12</v>
      </c>
      <c r="X345">
        <v>2.5499999999999998</v>
      </c>
      <c r="Y345">
        <v>3.51</v>
      </c>
      <c r="Z345">
        <v>3.5</v>
      </c>
      <c r="AA345">
        <v>4.6900000000000004</v>
      </c>
      <c r="AB345">
        <v>4.2</v>
      </c>
      <c r="AC345">
        <v>3.72</v>
      </c>
      <c r="AD345">
        <v>1.49</v>
      </c>
      <c r="AE345">
        <v>1.52</v>
      </c>
      <c r="AF345">
        <v>2.2999999999999998</v>
      </c>
      <c r="AH345" s="4" t="str">
        <f t="shared" si="351"/>
        <v>ON</v>
      </c>
      <c r="AI345" s="31">
        <f>M345+'Config sheet'!$D$9-'Config sheet'!$C$139</f>
        <v>22.658899999999999</v>
      </c>
      <c r="AJ345" s="31">
        <f>N345+'Config sheet'!$D$9+'Config sheet'!$C$140</f>
        <v>35.718899999999998</v>
      </c>
      <c r="AK345" s="25">
        <f t="shared" si="352"/>
        <v>1.5763739634315876</v>
      </c>
      <c r="AL345" s="46">
        <f>'Config sheet'!$C$47</f>
        <v>3546.9708798579968</v>
      </c>
      <c r="AM345" s="4">
        <f>'Config sheet'!$C$42</f>
        <v>1817.9423322060413</v>
      </c>
      <c r="AN345" s="25">
        <f>'Config sheet'!$C$46</f>
        <v>1729.0285476519553</v>
      </c>
      <c r="AO345" s="25">
        <f t="shared" si="353"/>
        <v>1.5769494448597867</v>
      </c>
      <c r="AP345" s="25">
        <f>'Config sheet'!$C$50/100*GERC_A_PARA!AM345</f>
        <v>351.771841281869</v>
      </c>
      <c r="AQ345" s="25">
        <f t="shared" si="354"/>
        <v>351.771841281869</v>
      </c>
      <c r="AR345" s="25">
        <f t="shared" si="355"/>
        <v>469.46570099348901</v>
      </c>
      <c r="AS345" s="27">
        <f t="shared" si="356"/>
        <v>2169.7141734879106</v>
      </c>
      <c r="AT345" s="25">
        <f t="shared" si="357"/>
        <v>1625.7723370376664</v>
      </c>
      <c r="AU345" s="25">
        <f>'Config sheet'!$C$51/100*GERC_A_PARA!AN345</f>
        <v>266.0974934836359</v>
      </c>
      <c r="AV345" s="25">
        <f t="shared" si="358"/>
        <v>266.0974934836359</v>
      </c>
      <c r="AW345" s="25">
        <f t="shared" si="359"/>
        <v>355.1269079858107</v>
      </c>
      <c r="AX345" s="27">
        <f t="shared" si="360"/>
        <v>1995.1260411355911</v>
      </c>
      <c r="AY345" s="25">
        <f t="shared" si="361"/>
        <v>1494.9530063526545</v>
      </c>
      <c r="AZ345" s="31">
        <f t="shared" si="398"/>
        <v>93.525984976168061</v>
      </c>
      <c r="BA345" s="31">
        <f t="shared" si="399"/>
        <v>94.850899678719699</v>
      </c>
      <c r="BB345" s="31">
        <f t="shared" si="400"/>
        <v>70.079257916273932</v>
      </c>
      <c r="BC345" s="31">
        <f t="shared" si="401"/>
        <v>71.07201986559572</v>
      </c>
      <c r="BD345" s="25">
        <f t="shared" si="362"/>
        <v>94.18844232744388</v>
      </c>
      <c r="BE345">
        <f>'Config sheet'!$D$59</f>
        <v>82.44</v>
      </c>
      <c r="BF345" s="30">
        <f t="shared" si="402"/>
        <v>82.38204060918936</v>
      </c>
      <c r="BG345" s="19">
        <f>Coeff_Summary!$B$10+Coeff_Summary!$D$10*(C345)+Coeff_Summary!$E$10*AI345*100+Coeff_Summary!$F$10*(C345)^2+Coeff_Summary!$G$10*(C345)*AI345*100+Coeff_Summary!$H$10*(AI345*100)^2</f>
        <v>0.95998220928294398</v>
      </c>
      <c r="BH345" s="19">
        <f>Coeff_Summary!$B$8+Coeff_Summary!$D$8*(D345)+Coeff_Summary!$E$8*AJ345*100+Coeff_Summary!$F$8*(D345)^2+Coeff_Summary!$G$8*(D345)*AJ345*100+Coeff_Summary!$H$8*(AJ345*100)^2</f>
        <v>0.97222309831142861</v>
      </c>
      <c r="BI345" s="30">
        <f t="shared" si="403"/>
        <v>0.96610265379718629</v>
      </c>
      <c r="BJ345" s="30">
        <f>BG345*8314.4*(GERC_A_PARA!C345+273)/('Config sheet'!$C$28*AI345*10^5)</f>
        <v>6.3528663233157409E-2</v>
      </c>
      <c r="BK345">
        <f>BH345*(8314.4/'Config sheet'!$C$28)*(BT345/(AJ345*10^5))</f>
        <v>4.8209171835809986E-2</v>
      </c>
      <c r="BL345" s="30">
        <f t="shared" si="404"/>
        <v>3340.8366215462779</v>
      </c>
      <c r="BM345" s="30">
        <f t="shared" si="363"/>
        <v>52587.862730324232</v>
      </c>
      <c r="BN345" s="30">
        <f t="shared" si="364"/>
        <v>2503.2973597351938</v>
      </c>
      <c r="BO345" s="30">
        <f t="shared" si="365"/>
        <v>51925.74907241475</v>
      </c>
      <c r="BP345" s="19">
        <f>(Coeff_Summary!$B$4+Coeff_Summary!$D$4*(C345)+Coeff_Summary!$E$4*AI345*100+Coeff_Summary!$F$4*(C345)^2+Coeff_Summary!$G$4*(C345)*AI345*100+Coeff_Summary!$H$4*(AI345*100)^2+Coeff_Summary!$B$2+Coeff_Summary!$D$2*(D345)+Coeff_Summary!$E$2*AJ345*100+Coeff_Summary!$F$2*(D345)^2+Coeff_Summary!$G$2*(D345)*AJ345*100+Coeff_Summary!$H$2*(AJ345*100)^2)/2</f>
        <v>1.3632580874072748</v>
      </c>
      <c r="BQ345" s="30">
        <f t="shared" si="405"/>
        <v>3.7528636929666699</v>
      </c>
      <c r="BR345" s="30">
        <f>BI345*(8314.4/'Config sheet'!$C$28)*(273+C345)*BQ345*((AK345^(1/BQ345))-1)</f>
        <v>70097.420203935311</v>
      </c>
      <c r="BS345" s="30">
        <f t="shared" si="366"/>
        <v>333.41964442545077</v>
      </c>
      <c r="BT345" s="30">
        <f t="shared" si="367"/>
        <v>348.85</v>
      </c>
      <c r="BU345" s="52">
        <f t="shared" si="368"/>
        <v>71.16360385993417</v>
      </c>
      <c r="BV345" s="30">
        <f t="shared" si="369"/>
        <v>1438.8884327762917</v>
      </c>
      <c r="BW345" s="65">
        <f>Coeff_Summary!$B$8+Coeff_Summary!$D$8*(BS345-273)+Coeff_Summary!$E$8*AJ345*100+Coeff_Summary!$F$8*(BS345-273)^2+Coeff_Summary!$G$8*(BS345-273)*AJ345*100+Coeff_Summary!$H$8*(AJ345*100)^2</f>
        <v>0.96493489272592781</v>
      </c>
      <c r="BX345" s="30">
        <f>BW345*(8314.4/'Config sheet'!$C$28)*(BS345/(AI345*10^5))</f>
        <v>7.2089739629720734E-2</v>
      </c>
      <c r="BY345" s="30">
        <f t="shared" si="370"/>
        <v>1.1347592718131532</v>
      </c>
      <c r="BZ345" s="30">
        <f t="shared" si="371"/>
        <v>1.0127511623758401</v>
      </c>
      <c r="CA345" s="30">
        <f>('Config sheet'!$C$132*(AJ345-AI345) - 'Config sheet'!$C$133*GERC_A_PARA!AJ345)*10^5</f>
        <v>96877.451936764555</v>
      </c>
      <c r="CB345" s="30">
        <f>('Config sheet'!$C$132*(AJ345-AI345) + 'Config sheet'!$C$133*AI345)*10^5</f>
        <v>121327.5574132543</v>
      </c>
      <c r="CC345" s="30">
        <f>'Config sheet'!$C$148</f>
        <v>386976</v>
      </c>
      <c r="CD345" s="30">
        <f t="shared" si="406"/>
        <v>15.430355574549253</v>
      </c>
      <c r="CE345" s="30"/>
      <c r="CF345" s="30"/>
      <c r="CG345" s="30"/>
      <c r="CH345" s="30"/>
      <c r="CI345" s="30"/>
      <c r="CJ345" s="30"/>
      <c r="CK345" s="30"/>
      <c r="CL345" s="30"/>
      <c r="CM345" s="46">
        <f>P345+'Config sheet'!$O$9-'Config sheet'!$C$139</f>
        <v>34.728900000000003</v>
      </c>
      <c r="CN345" s="46">
        <f>Q345+'Config sheet'!$O$9+'Config sheet'!C$140</f>
        <v>62.928899999999999</v>
      </c>
      <c r="CO345" s="27">
        <f t="shared" si="372"/>
        <v>1.8120038354223713</v>
      </c>
      <c r="CP345" s="46">
        <f>'Config sheet'!$N$47</f>
        <v>1852.7346826837274</v>
      </c>
      <c r="CQ345" s="27">
        <f>'Config sheet'!$N$42</f>
        <v>970.82423361890676</v>
      </c>
      <c r="CR345" s="27">
        <f>'Config sheet'!$N$46</f>
        <v>881.91044906482068</v>
      </c>
      <c r="CS345" s="27">
        <f t="shared" si="373"/>
        <v>1.3831461144555188</v>
      </c>
      <c r="CT345" s="27">
        <f>'Config sheet'!$N$50/100*GERC_A_PARA!CQ345</f>
        <v>274.64617569078871</v>
      </c>
      <c r="CU345" s="27">
        <f t="shared" si="374"/>
        <v>274.64617569078871</v>
      </c>
      <c r="CV345" s="27">
        <f t="shared" si="375"/>
        <v>422.10438307897613</v>
      </c>
      <c r="CW345" s="27">
        <f t="shared" si="376"/>
        <v>1245.4704093096955</v>
      </c>
      <c r="CX345" s="27">
        <f t="shared" si="377"/>
        <v>810.37700285843448</v>
      </c>
      <c r="CY345" s="27">
        <f>'Config sheet'!$N$51/100*GERC_A_PARA!CR345</f>
        <v>198.78261521921058</v>
      </c>
      <c r="CZ345" s="27">
        <f t="shared" si="378"/>
        <v>198.78261521921058</v>
      </c>
      <c r="DA345" s="27">
        <f t="shared" si="379"/>
        <v>305.50949035750403</v>
      </c>
      <c r="DB345" s="27">
        <f t="shared" si="380"/>
        <v>1080.6930642840312</v>
      </c>
      <c r="DC345" s="27">
        <f t="shared" si="381"/>
        <v>703.1630779006523</v>
      </c>
      <c r="DD345" s="50">
        <f t="shared" si="382"/>
        <v>84.811029403488149</v>
      </c>
      <c r="DE345" s="50">
        <f t="shared" si="383"/>
        <v>87.898218549120614</v>
      </c>
      <c r="DF345" s="50">
        <f t="shared" si="384"/>
        <v>55.183091708642372</v>
      </c>
      <c r="DG345" s="50">
        <f t="shared" si="385"/>
        <v>57.191800280435238</v>
      </c>
      <c r="DH345" s="27">
        <f t="shared" si="386"/>
        <v>86.354623976304381</v>
      </c>
      <c r="DI345">
        <f>'Config sheet'!$N$59</f>
        <v>71.978923438716066</v>
      </c>
      <c r="DJ345" s="21">
        <f t="shared" si="407"/>
        <v>71.271034985421593</v>
      </c>
      <c r="DK345" s="19">
        <f>Coeff_Summary!$B$11+Coeff_Summary!$D$11*(F345)+Coeff_Summary!$E$11*CM345*100+Coeff_Summary!$F$11*(F345)^2+Coeff_Summary!$G$11*(F345)*CM345*100+Coeff_Summary!$H$11*(CM345*100)^2</f>
        <v>0.94069429998675302</v>
      </c>
      <c r="DL345" s="19">
        <f>Coeff_Summary!$B$9+Coeff_Summary!$D$9*(G345)+Coeff_Summary!$E$9*CN345*100+Coeff_Summary!$F$9*(G345)^2+Coeff_Summary!$G$9*(G345)*CN345*100+Coeff_Summary!$H$9*(CN345*100)^2</f>
        <v>0.95584533087288492</v>
      </c>
      <c r="DM345" s="30">
        <f t="shared" si="408"/>
        <v>0.94826981542981903</v>
      </c>
      <c r="DN345">
        <f>DK345*8314.4*(GERC_A_PARA!F345+273)/('Config sheet'!$N$28*GERC_A_PARA!CM345*10^5)</f>
        <v>4.0597278646511359E-2</v>
      </c>
      <c r="DO345">
        <f>DL345*(8314.4/'Config sheet'!$N$28)*((GERC_A_PARA!G345+273)/(GERC_A_PARA!CN345*10^5))</f>
        <v>2.6840445952053017E-2</v>
      </c>
      <c r="DP345" s="30">
        <f t="shared" si="409"/>
        <v>1599.9220685101091</v>
      </c>
      <c r="DQ345" s="30">
        <f t="shared" si="387"/>
        <v>39409.589062383988</v>
      </c>
      <c r="DR345" s="30">
        <f t="shared" si="388"/>
        <v>1041.0042992550093</v>
      </c>
      <c r="DS345" s="30">
        <f t="shared" si="389"/>
        <v>38784.910694651975</v>
      </c>
      <c r="DT345" s="19">
        <f>(Coeff_Summary!$B$5+Coeff_Summary!$D$5*(F345)+Coeff_Summary!$E$5*CM345*100+Coeff_Summary!$F$5*(F345)^2+Coeff_Summary!$G$5*(F345)*CM345*100+Coeff_Summary!$H$5*(CM345*100)^2+Coeff_Summary!$B$3+Coeff_Summary!$D$3*(G345)+Coeff_Summary!$E$3*CN345*100+Coeff_Summary!$F$3*(G345)^2+Coeff_Summary!$G$3*(G345)*CN345*100+Coeff_Summary!$H$3*(CN345*100)^2)/2</f>
        <v>1.4125857096198122</v>
      </c>
      <c r="DU345" s="30">
        <f t="shared" si="410"/>
        <v>3.4237388176179828</v>
      </c>
      <c r="DV345" s="30">
        <f>DM345*(8314.4/'Config sheet'!$N$28)*(273+F345)*DU345*((CO345^(1/DU345))-1)</f>
        <v>92261.646175153743</v>
      </c>
      <c r="DW345" s="30">
        <f t="shared" si="390"/>
        <v>351.17132153661674</v>
      </c>
      <c r="DX345" s="30">
        <f t="shared" si="391"/>
        <v>348.04</v>
      </c>
      <c r="DY345" s="30">
        <f t="shared" si="392"/>
        <v>105.92604378617854</v>
      </c>
      <c r="DZ345" s="30">
        <f t="shared" si="393"/>
        <v>953.49375428426993</v>
      </c>
      <c r="EA345" s="65">
        <f>Coeff_Summary!$B$9+Coeff_Summary!$D$9*(DW345-273)+Coeff_Summary!$E$9*CN345*100+Coeff_Summary!$F$9*(DW345-273)^2+Coeff_Summary!$G$9*(DW345-273)*CN345*100+Coeff_Summary!$H$9*(CN345*100)^2</f>
        <v>0.95807922434821557</v>
      </c>
      <c r="EB345" s="30">
        <f>EA345*(8314.4/'Config sheet'!$C$28)*(DW345/(CM345*10^5))</f>
        <v>4.9187247646699322E-2</v>
      </c>
      <c r="EC345" s="30">
        <f t="shared" si="394"/>
        <v>1.2115897736639578</v>
      </c>
      <c r="ED345" s="30">
        <f t="shared" si="395"/>
        <v>1.016106221634749</v>
      </c>
      <c r="EE345" s="30">
        <f>('Config sheet'!$N$132*(CN345-CM345) - 'Config sheet'!$N$133*GERC_A_PARA!CN345)*10^5</f>
        <v>102603.36521013171</v>
      </c>
      <c r="EF345" s="30">
        <f>('Config sheet'!$N$132*(CN345-CM345) + 'Config sheet'!$N$133*CM345)*10^5</f>
        <v>143504.93242578459</v>
      </c>
      <c r="EG345" s="30">
        <f>'Config sheet'!$N$148</f>
        <v>386976</v>
      </c>
      <c r="EH345" s="30">
        <f t="shared" si="396"/>
        <v>2392.3821870605616</v>
      </c>
      <c r="EI345" s="30">
        <f>'Config sheet'!$E$127+'Config sheet'!$P$127</f>
        <v>3308.2</v>
      </c>
      <c r="EJ345" s="30"/>
      <c r="EK345" s="63">
        <f t="shared" si="397"/>
        <v>52587.862730324232</v>
      </c>
      <c r="EL345" s="63">
        <f t="shared" si="418"/>
        <v>51925.74907241475</v>
      </c>
      <c r="EM345" s="63">
        <f t="shared" si="419"/>
        <v>39409.589062383988</v>
      </c>
      <c r="EN345" s="63">
        <f t="shared" si="420"/>
        <v>38784.910694651975</v>
      </c>
      <c r="EO345" s="30">
        <f>BL345*(('Config sheet'!$D$8+273)/(C345+273))*(GERC_A_PARA!AI345/'Config sheet'!$D$7)*(1/GERC_A_PARA!BG345)*24*10^-3</f>
        <v>1825.1541964487869</v>
      </c>
      <c r="EP345" s="30">
        <f>BN345*(('Config sheet'!$D$8+273)/(D345+273))*(GERC_A_PARA!AJ345/'Config sheet'!$D$7)*(1/GERC_A_PARA!BH345)*24*10^-3</f>
        <v>1802.1743783212337</v>
      </c>
      <c r="EQ345" s="30">
        <f t="shared" si="411"/>
        <v>1813.6642873850103</v>
      </c>
      <c r="ER345" s="30">
        <f>DP345*(('Config sheet'!$D$8+273)/(F345+273))*(CM345/'Config sheet'!$D$7)*(1/DK345)*24*10^-3</f>
        <v>1367.7790486825679</v>
      </c>
      <c r="ES345" s="30">
        <f>DR345*(('Config sheet'!$D$8+273)/(G345+273))*(CN345/'Config sheet'!$D$7)*(1/DL345)*24*10^-3</f>
        <v>1346.0984880911708</v>
      </c>
      <c r="ET345" s="30">
        <f t="shared" si="412"/>
        <v>1356.9387683868695</v>
      </c>
      <c r="EU345">
        <f t="shared" si="413"/>
        <v>1.0127511623758403</v>
      </c>
      <c r="EV345">
        <f t="shared" si="414"/>
        <v>1.0161062216347492</v>
      </c>
      <c r="EW345" s="30">
        <f t="shared" si="415"/>
        <v>0.79335985319031643</v>
      </c>
      <c r="EX345" s="30">
        <f>'Config sheet'!$C$123/('Config sheet'!$F$17*10^-3)</f>
        <v>1.2841244171864261</v>
      </c>
      <c r="EY345" s="30">
        <f t="shared" si="416"/>
        <v>0.70268001511798839</v>
      </c>
      <c r="EZ345" s="30">
        <f>'Config sheet'!$N$123/('Config sheet'!$Q$17*10^-3)</f>
        <v>1.4616189626248377</v>
      </c>
      <c r="FA345" s="1" t="s">
        <v>752</v>
      </c>
      <c r="FB345" s="30">
        <f t="shared" si="417"/>
        <v>-3.1313215366167242</v>
      </c>
      <c r="FC345" s="30"/>
    </row>
    <row r="346" spans="1:159" x14ac:dyDescent="0.25">
      <c r="A346" s="1">
        <v>43496</v>
      </c>
      <c r="B346" s="29">
        <v>0.4597222222222222</v>
      </c>
      <c r="C346">
        <v>23.71</v>
      </c>
      <c r="D346">
        <v>77.25</v>
      </c>
      <c r="E346">
        <v>24.96</v>
      </c>
      <c r="F346">
        <v>24.95</v>
      </c>
      <c r="G346">
        <v>77.62</v>
      </c>
      <c r="H346">
        <v>66.959999999999994</v>
      </c>
      <c r="I346">
        <v>72.260000000000005</v>
      </c>
      <c r="J346">
        <v>72.400000000000006</v>
      </c>
      <c r="K346">
        <v>72.510000000000005</v>
      </c>
      <c r="L346">
        <v>70.27</v>
      </c>
      <c r="M346">
        <v>21.9</v>
      </c>
      <c r="N346">
        <v>34.659999999999997</v>
      </c>
      <c r="O346">
        <v>34.15</v>
      </c>
      <c r="P346">
        <v>34.08</v>
      </c>
      <c r="Q346">
        <v>61.5</v>
      </c>
      <c r="R346">
        <v>3.71</v>
      </c>
      <c r="S346">
        <v>79.989999999999995</v>
      </c>
      <c r="T346">
        <v>75.2</v>
      </c>
      <c r="U346">
        <v>72.16</v>
      </c>
      <c r="V346">
        <v>72.16</v>
      </c>
      <c r="W346">
        <v>3.07</v>
      </c>
      <c r="X346">
        <v>2.52</v>
      </c>
      <c r="Y346">
        <v>3.52</v>
      </c>
      <c r="Z346">
        <v>3.6</v>
      </c>
      <c r="AA346">
        <v>4.71</v>
      </c>
      <c r="AB346">
        <v>4.03</v>
      </c>
      <c r="AC346">
        <v>3.72</v>
      </c>
      <c r="AD346">
        <v>1.58</v>
      </c>
      <c r="AE346">
        <v>1.32</v>
      </c>
      <c r="AF346">
        <v>2.2000000000000002</v>
      </c>
      <c r="AH346" s="4" t="str">
        <f t="shared" si="351"/>
        <v>ON</v>
      </c>
      <c r="AI346" s="31">
        <f>M346+'Config sheet'!$D$9-'Config sheet'!$C$139</f>
        <v>22.858899999999998</v>
      </c>
      <c r="AJ346" s="31">
        <f>N346+'Config sheet'!$D$9+'Config sheet'!$C$140</f>
        <v>36.018899999999995</v>
      </c>
      <c r="AK346" s="25">
        <f t="shared" si="352"/>
        <v>1.5757057426210359</v>
      </c>
      <c r="AL346" s="46">
        <f>'Config sheet'!$C$47</f>
        <v>3546.9708798579968</v>
      </c>
      <c r="AM346" s="4">
        <f>'Config sheet'!$C$42</f>
        <v>1817.9423322060413</v>
      </c>
      <c r="AN346" s="25">
        <f>'Config sheet'!$C$46</f>
        <v>1729.0285476519553</v>
      </c>
      <c r="AO346" s="25">
        <f t="shared" si="353"/>
        <v>1.5743956340409069</v>
      </c>
      <c r="AP346" s="25">
        <f>'Config sheet'!$C$50/100*GERC_A_PARA!AM346</f>
        <v>351.771841281869</v>
      </c>
      <c r="AQ346" s="25">
        <f t="shared" si="354"/>
        <v>351.771841281869</v>
      </c>
      <c r="AR346" s="25">
        <f t="shared" si="355"/>
        <v>469.55906525295723</v>
      </c>
      <c r="AS346" s="27">
        <f t="shared" si="356"/>
        <v>2169.7141734879106</v>
      </c>
      <c r="AT346" s="25">
        <f t="shared" si="357"/>
        <v>1625.4490783859999</v>
      </c>
      <c r="AU346" s="25">
        <f>'Config sheet'!$C$51/100*GERC_A_PARA!AN346</f>
        <v>266.0974934836359</v>
      </c>
      <c r="AV346" s="25">
        <f t="shared" si="358"/>
        <v>266.0974934836359</v>
      </c>
      <c r="AW346" s="25">
        <f t="shared" si="359"/>
        <v>355.19753329605413</v>
      </c>
      <c r="AX346" s="27">
        <f t="shared" si="360"/>
        <v>1995.1260411355911</v>
      </c>
      <c r="AY346" s="25">
        <f t="shared" si="361"/>
        <v>1494.655759018493</v>
      </c>
      <c r="AZ346" s="31">
        <f t="shared" si="398"/>
        <v>93.520849265435416</v>
      </c>
      <c r="BA346" s="31">
        <f t="shared" si="399"/>
        <v>94.846814997160251</v>
      </c>
      <c r="BB346" s="31">
        <f t="shared" si="400"/>
        <v>70.061476348292388</v>
      </c>
      <c r="BC346" s="31">
        <f t="shared" si="401"/>
        <v>71.054828285123236</v>
      </c>
      <c r="BD346" s="25">
        <f t="shared" si="362"/>
        <v>94.183832131297834</v>
      </c>
      <c r="BE346">
        <f>'Config sheet'!$D$59</f>
        <v>82.44</v>
      </c>
      <c r="BF346" s="30">
        <f t="shared" si="402"/>
        <v>82.370992224002819</v>
      </c>
      <c r="BG346" s="19">
        <f>Coeff_Summary!$B$10+Coeff_Summary!$D$10*(C346)+Coeff_Summary!$E$10*AI346*100+Coeff_Summary!$F$10*(C346)^2+Coeff_Summary!$G$10*(C346)*AI346*100+Coeff_Summary!$H$10*(AI346*100)^2</f>
        <v>0.96041411342283456</v>
      </c>
      <c r="BH346" s="19">
        <f>Coeff_Summary!$B$8+Coeff_Summary!$D$8*(D346)+Coeff_Summary!$E$8*AJ346*100+Coeff_Summary!$F$8*(D346)^2+Coeff_Summary!$G$8*(D346)*AJ346*100+Coeff_Summary!$H$8*(AJ346*100)^2</f>
        <v>0.97262805125999741</v>
      </c>
      <c r="BI346" s="30">
        <f t="shared" si="403"/>
        <v>0.96652108234141598</v>
      </c>
      <c r="BJ346" s="30">
        <f>BG346*8314.4*(GERC_A_PARA!C346+273)/('Config sheet'!$C$28*AI346*10^5)</f>
        <v>6.3293407013865863E-2</v>
      </c>
      <c r="BK346">
        <f>BH346*(8314.4/'Config sheet'!$C$28)*(BT346/(AJ346*10^5))</f>
        <v>4.8019493379597135E-2</v>
      </c>
      <c r="BL346" s="30">
        <f t="shared" si="404"/>
        <v>3340.6730992314738</v>
      </c>
      <c r="BM346" s="30">
        <f t="shared" si="363"/>
        <v>52780.743790575587</v>
      </c>
      <c r="BN346" s="30">
        <f t="shared" si="364"/>
        <v>2502.6771160394765</v>
      </c>
      <c r="BO346" s="30">
        <f t="shared" si="365"/>
        <v>52117.940859051872</v>
      </c>
      <c r="BP346" s="19">
        <f>(Coeff_Summary!$B$4+Coeff_Summary!$D$4*(C346)+Coeff_Summary!$E$4*AI346*100+Coeff_Summary!$F$4*(C346)^2+Coeff_Summary!$G$4*(C346)*AI346*100+Coeff_Summary!$H$4*(AI346*100)^2+Coeff_Summary!$B$2+Coeff_Summary!$D$2*(D346)+Coeff_Summary!$E$2*AJ346*100+Coeff_Summary!$F$2*(D346)^2+Coeff_Summary!$G$2*(D346)*AJ346*100+Coeff_Summary!$H$2*(AJ346*100)^2)/2</f>
        <v>1.3622859020961458</v>
      </c>
      <c r="BQ346" s="30">
        <f t="shared" si="405"/>
        <v>3.7602509350049553</v>
      </c>
      <c r="BR346" s="30">
        <f>BI346*(8314.4/'Config sheet'!$C$28)*(273+C346)*BQ346*((AK346^(1/BQ346))-1)</f>
        <v>70374.84930448464</v>
      </c>
      <c r="BS346" s="30">
        <f t="shared" si="366"/>
        <v>334.84873058135719</v>
      </c>
      <c r="BT346" s="30">
        <f t="shared" si="367"/>
        <v>350.25</v>
      </c>
      <c r="BU346" s="52">
        <f t="shared" si="368"/>
        <v>71.234087750013416</v>
      </c>
      <c r="BV346" s="30">
        <f t="shared" si="369"/>
        <v>1448.4470254511411</v>
      </c>
      <c r="BW346" s="65">
        <f>Coeff_Summary!$B$8+Coeff_Summary!$D$8*(BS346-273)+Coeff_Summary!$E$8*AJ346*100+Coeff_Summary!$F$8*(BS346-273)^2+Coeff_Summary!$G$8*(BS346-273)*AJ346*100+Coeff_Summary!$H$8*(AJ346*100)^2</f>
        <v>0.96541481786693906</v>
      </c>
      <c r="BX346" s="30">
        <f>BW346*(8314.4/'Config sheet'!$C$28)*(BS346/(AI346*10^5))</f>
        <v>7.1800980368052478E-2</v>
      </c>
      <c r="BY346" s="30">
        <f t="shared" si="370"/>
        <v>1.1344148428022343</v>
      </c>
      <c r="BZ346" s="30">
        <f t="shared" si="371"/>
        <v>1.0127173660470625</v>
      </c>
      <c r="CA346" s="30">
        <f>('Config sheet'!$C$132*(AJ346-AI346) - 'Config sheet'!$C$133*GERC_A_PARA!AJ346)*10^5</f>
        <v>97608.139956231855</v>
      </c>
      <c r="CB346" s="30">
        <f>('Config sheet'!$C$132*(AJ346-AI346) + 'Config sheet'!$C$133*AI346)*10^5</f>
        <v>122267.65813306735</v>
      </c>
      <c r="CC346" s="30">
        <f>'Config sheet'!$C$148</f>
        <v>386976</v>
      </c>
      <c r="CD346" s="30">
        <f t="shared" si="406"/>
        <v>15.401269418642812</v>
      </c>
      <c r="CE346" s="30"/>
      <c r="CF346" s="30"/>
      <c r="CG346" s="30"/>
      <c r="CH346" s="30"/>
      <c r="CI346" s="30"/>
      <c r="CJ346" s="30"/>
      <c r="CK346" s="30"/>
      <c r="CL346" s="30"/>
      <c r="CM346" s="46">
        <f>P346+'Config sheet'!$O$9-'Config sheet'!$C$139</f>
        <v>35.038899999999998</v>
      </c>
      <c r="CN346" s="46">
        <f>Q346+'Config sheet'!$O$9+'Config sheet'!C$140</f>
        <v>62.858899999999998</v>
      </c>
      <c r="CO346" s="27">
        <f t="shared" si="372"/>
        <v>1.7939746966942456</v>
      </c>
      <c r="CP346" s="46">
        <f>'Config sheet'!$N$47</f>
        <v>1852.7346826837274</v>
      </c>
      <c r="CQ346" s="27">
        <f>'Config sheet'!$N$42</f>
        <v>970.82423361890676</v>
      </c>
      <c r="CR346" s="27">
        <f>'Config sheet'!$N$46</f>
        <v>881.91044906482068</v>
      </c>
      <c r="CS346" s="27">
        <f t="shared" si="373"/>
        <v>1.3860426536920281</v>
      </c>
      <c r="CT346" s="27">
        <f>'Config sheet'!$N$50/100*GERC_A_PARA!CQ346</f>
        <v>274.64617569078871</v>
      </c>
      <c r="CU346" s="27">
        <f t="shared" si="374"/>
        <v>274.64617569078871</v>
      </c>
      <c r="CV346" s="27">
        <f t="shared" si="375"/>
        <v>418.69384212532731</v>
      </c>
      <c r="CW346" s="27">
        <f t="shared" si="376"/>
        <v>1245.4704093096955</v>
      </c>
      <c r="CX346" s="27">
        <f t="shared" si="377"/>
        <v>816.97806472768582</v>
      </c>
      <c r="CY346" s="27">
        <f>'Config sheet'!$N$51/100*GERC_A_PARA!CR346</f>
        <v>198.78261521921058</v>
      </c>
      <c r="CZ346" s="27">
        <f t="shared" si="378"/>
        <v>198.78261521921058</v>
      </c>
      <c r="DA346" s="27">
        <f t="shared" si="379"/>
        <v>303.04101888371292</v>
      </c>
      <c r="DB346" s="27">
        <f t="shared" si="380"/>
        <v>1080.6930642840312</v>
      </c>
      <c r="DC346" s="27">
        <f t="shared" si="381"/>
        <v>708.89081075218064</v>
      </c>
      <c r="DD346" s="50">
        <f t="shared" si="382"/>
        <v>85.162333052031741</v>
      </c>
      <c r="DE346" s="50">
        <f t="shared" si="383"/>
        <v>88.178119017065939</v>
      </c>
      <c r="DF346" s="50">
        <f t="shared" si="384"/>
        <v>55.863035785094276</v>
      </c>
      <c r="DG346" s="50">
        <f t="shared" si="385"/>
        <v>57.841269039718227</v>
      </c>
      <c r="DH346" s="27">
        <f t="shared" si="386"/>
        <v>86.670226034548847</v>
      </c>
      <c r="DI346">
        <f>'Config sheet'!$N$59</f>
        <v>71.978923438716066</v>
      </c>
      <c r="DJ346" s="21">
        <f t="shared" si="407"/>
        <v>71.761189223477544</v>
      </c>
      <c r="DK346" s="19">
        <f>Coeff_Summary!$B$11+Coeff_Summary!$D$11*(F346)+Coeff_Summary!$E$11*CM346*100+Coeff_Summary!$F$11*(F346)^2+Coeff_Summary!$G$11*(F346)*CM346*100+Coeff_Summary!$H$11*(CM346*100)^2</f>
        <v>0.94251069584243785</v>
      </c>
      <c r="DL346" s="19">
        <f>Coeff_Summary!$B$9+Coeff_Summary!$D$9*(G346)+Coeff_Summary!$E$9*CN346*100+Coeff_Summary!$F$9*(G346)^2+Coeff_Summary!$G$9*(G346)*CN346*100+Coeff_Summary!$H$9*(CN346*100)^2</f>
        <v>0.9577262983868654</v>
      </c>
      <c r="DM346" s="30">
        <f t="shared" si="408"/>
        <v>0.95011849711465168</v>
      </c>
      <c r="DN346">
        <f>DK346*8314.4*(GERC_A_PARA!F346+273)/('Config sheet'!$N$28*GERC_A_PARA!CM346*10^5)</f>
        <v>4.0691368707452207E-2</v>
      </c>
      <c r="DO346">
        <f>DL346*(8314.4/'Config sheet'!$N$28)*((GERC_A_PARA!G346+273)/(GERC_A_PARA!CN346*10^5))</f>
        <v>2.7122792795409863E-2</v>
      </c>
      <c r="DP346" s="30">
        <f t="shared" si="409"/>
        <v>1605.7693373024679</v>
      </c>
      <c r="DQ346" s="30">
        <f t="shared" si="387"/>
        <v>39462.160853989357</v>
      </c>
      <c r="DR346" s="30">
        <f t="shared" si="388"/>
        <v>1053.3195455968641</v>
      </c>
      <c r="DS346" s="30">
        <f t="shared" si="389"/>
        <v>38835.217064192708</v>
      </c>
      <c r="DT346" s="19">
        <f>(Coeff_Summary!$B$5+Coeff_Summary!$D$5*(F346)+Coeff_Summary!$E$5*CM346*100+Coeff_Summary!$F$5*(F346)^2+Coeff_Summary!$G$5*(F346)*CM346*100+Coeff_Summary!$H$5*(CM346*100)^2+Coeff_Summary!$B$3+Coeff_Summary!$D$3*(G346)+Coeff_Summary!$E$3*CN346*100+Coeff_Summary!$F$3*(G346)^2+Coeff_Summary!$G$3*(G346)*CN346*100+Coeff_Summary!$H$3*(CN346*100)^2)/2</f>
        <v>1.4084133163000703</v>
      </c>
      <c r="DU346" s="30">
        <f t="shared" si="410"/>
        <v>3.4484999878536722</v>
      </c>
      <c r="DV346" s="30">
        <f>DM346*(8314.4/'Config sheet'!$N$28)*(273+F346)*DU346*((CO346^(1/DU346))-1)</f>
        <v>91537.712034162585</v>
      </c>
      <c r="DW346" s="30">
        <f t="shared" si="390"/>
        <v>352.97612958664371</v>
      </c>
      <c r="DX346" s="30">
        <f t="shared" si="391"/>
        <v>350.62</v>
      </c>
      <c r="DY346" s="30">
        <f t="shared" si="392"/>
        <v>104.4733806467509</v>
      </c>
      <c r="DZ346" s="30">
        <f t="shared" si="393"/>
        <v>960.44558967402759</v>
      </c>
      <c r="EA346" s="65">
        <f>Coeff_Summary!$B$9+Coeff_Summary!$D$9*(DW346-273)+Coeff_Summary!$E$9*CN346*100+Coeff_Summary!$F$9*(DW346-273)^2+Coeff_Summary!$G$9*(DW346-273)*CN346*100+Coeff_Summary!$H$9*(CN346*100)^2</f>
        <v>0.95935905754723794</v>
      </c>
      <c r="EB346" s="30">
        <f>EA346*(8314.4/'Config sheet'!$C$28)*(DW346/(CM346*10^5))</f>
        <v>4.9068088276824004E-2</v>
      </c>
      <c r="EC346" s="30">
        <f t="shared" si="394"/>
        <v>1.2058598625569872</v>
      </c>
      <c r="ED346" s="30">
        <f t="shared" si="395"/>
        <v>1.0161436921740477</v>
      </c>
      <c r="EE346" s="30">
        <f>('Config sheet'!$N$132*(CN346-CM346) - 'Config sheet'!$N$133*GERC_A_PARA!CN346)*10^5</f>
        <v>100894.92968861529</v>
      </c>
      <c r="EF346" s="30">
        <f>('Config sheet'!$N$132*(CN346-CM346) + 'Config sheet'!$N$133*CM346)*10^5</f>
        <v>141897.0150004341</v>
      </c>
      <c r="EG346" s="30">
        <f>'Config sheet'!$N$148</f>
        <v>386976</v>
      </c>
      <c r="EH346" s="30">
        <f t="shared" si="396"/>
        <v>2408.892615125169</v>
      </c>
      <c r="EI346" s="30">
        <f>'Config sheet'!$E$127+'Config sheet'!$P$127</f>
        <v>3308.2</v>
      </c>
      <c r="EJ346" s="30"/>
      <c r="EK346" s="63">
        <f t="shared" si="397"/>
        <v>52780.743790575587</v>
      </c>
      <c r="EL346" s="63">
        <f t="shared" si="418"/>
        <v>52117.940859051872</v>
      </c>
      <c r="EM346" s="63">
        <f t="shared" si="419"/>
        <v>39462.160853989357</v>
      </c>
      <c r="EN346" s="63">
        <f t="shared" si="420"/>
        <v>38835.217064192708</v>
      </c>
      <c r="EO346" s="30">
        <f>BL346*(('Config sheet'!$D$8+273)/(C346+273))*(GERC_A_PARA!AI346/'Config sheet'!$D$7)*(1/GERC_A_PARA!BG346)*24*10^-3</f>
        <v>1831.8484726230922</v>
      </c>
      <c r="EP346" s="30">
        <f>BN346*(('Config sheet'!$D$8+273)/(D346+273))*(GERC_A_PARA!AJ346/'Config sheet'!$D$7)*(1/GERC_A_PARA!BH346)*24*10^-3</f>
        <v>1808.8447320433959</v>
      </c>
      <c r="EQ346" s="30">
        <f t="shared" si="411"/>
        <v>1820.3466023332439</v>
      </c>
      <c r="ER346" s="30">
        <f>DP346*(('Config sheet'!$D$8+273)/(F346+273))*(CM346/'Config sheet'!$D$7)*(1/DK346)*24*10^-3</f>
        <v>1369.6036451023806</v>
      </c>
      <c r="ES346" s="30">
        <f>DR346*(('Config sheet'!$D$8+273)/(G346+273))*(CN346/'Config sheet'!$D$7)*(1/DL346)*24*10^-3</f>
        <v>1347.8444590568711</v>
      </c>
      <c r="ET346" s="30">
        <f t="shared" si="412"/>
        <v>1358.7240520796258</v>
      </c>
      <c r="EU346">
        <f t="shared" si="413"/>
        <v>1.0127173660470623</v>
      </c>
      <c r="EV346">
        <f t="shared" si="414"/>
        <v>1.0161436921740474</v>
      </c>
      <c r="EW346" s="30">
        <f t="shared" si="415"/>
        <v>0.79569848049518843</v>
      </c>
      <c r="EX346" s="30">
        <f>'Config sheet'!$C$123/('Config sheet'!$F$17*10^-3)</f>
        <v>1.2841244171864261</v>
      </c>
      <c r="EY346" s="30">
        <f t="shared" si="416"/>
        <v>0.70687317870320754</v>
      </c>
      <c r="EZ346" s="30">
        <f>'Config sheet'!$N$123/('Config sheet'!$Q$17*10^-3)</f>
        <v>1.4616189626248377</v>
      </c>
      <c r="FA346" s="1" t="s">
        <v>753</v>
      </c>
      <c r="FB346" s="30">
        <f t="shared" si="417"/>
        <v>-2.3561295866437035</v>
      </c>
      <c r="FC346" s="30"/>
    </row>
    <row r="347" spans="1:159" x14ac:dyDescent="0.25">
      <c r="A347" s="1">
        <v>43496</v>
      </c>
      <c r="B347" s="2">
        <v>0.50138888888888888</v>
      </c>
      <c r="C347">
        <v>18.850000000000001</v>
      </c>
      <c r="D347">
        <v>72.89</v>
      </c>
      <c r="E347">
        <v>26.9</v>
      </c>
      <c r="F347">
        <v>26.83</v>
      </c>
      <c r="G347">
        <v>76.349999999999994</v>
      </c>
      <c r="H347">
        <v>67.09</v>
      </c>
      <c r="I347">
        <v>72.5</v>
      </c>
      <c r="J347">
        <v>72.7</v>
      </c>
      <c r="K347">
        <v>72.72</v>
      </c>
      <c r="L347">
        <v>70.7</v>
      </c>
      <c r="M347">
        <v>23.08</v>
      </c>
      <c r="N347">
        <v>36.49</v>
      </c>
      <c r="O347">
        <v>35.950000000000003</v>
      </c>
      <c r="P347">
        <v>35.9</v>
      </c>
      <c r="Q347">
        <v>61.63</v>
      </c>
      <c r="R347">
        <v>3.71</v>
      </c>
      <c r="S347">
        <v>78.94</v>
      </c>
      <c r="T347">
        <v>75.33</v>
      </c>
      <c r="U347">
        <v>72.709999999999994</v>
      </c>
      <c r="V347">
        <v>72.709999999999994</v>
      </c>
      <c r="W347">
        <v>3.44</v>
      </c>
      <c r="X347">
        <v>2.69</v>
      </c>
      <c r="Y347">
        <v>3.22</v>
      </c>
      <c r="Z347">
        <v>3.62</v>
      </c>
      <c r="AA347">
        <v>4.8499999999999996</v>
      </c>
      <c r="AB347">
        <v>3.64</v>
      </c>
      <c r="AC347">
        <v>3.77</v>
      </c>
      <c r="AD347">
        <v>1.79</v>
      </c>
      <c r="AE347">
        <v>1.1200000000000001</v>
      </c>
      <c r="AF347">
        <v>2.09</v>
      </c>
      <c r="AH347" s="4" t="str">
        <f t="shared" ref="AH347:AH353" si="421">IF(AND(N347&gt;M347,Q347&gt;P347,P347&gt;M347,Q347&gt;N347),"ON","OFF")</f>
        <v>ON</v>
      </c>
      <c r="AI347" s="31">
        <f>M347+'Config sheet'!$D$9-'Config sheet'!$C$139</f>
        <v>24.038899999999998</v>
      </c>
      <c r="AJ347" s="31">
        <f>N347+'Config sheet'!$D$9+'Config sheet'!$C$140</f>
        <v>37.8489</v>
      </c>
      <c r="AK347" s="25">
        <f t="shared" si="352"/>
        <v>1.57448552138409</v>
      </c>
      <c r="AL347" s="46">
        <f>'Config sheet'!$C$47</f>
        <v>3546.9708798579968</v>
      </c>
      <c r="AM347" s="4">
        <f>'Config sheet'!$C$42</f>
        <v>1817.9423322060413</v>
      </c>
      <c r="AN347" s="25">
        <f>'Config sheet'!$C$46</f>
        <v>1729.0285476519553</v>
      </c>
      <c r="AO347" s="25">
        <f t="shared" si="353"/>
        <v>1.5980714317483746</v>
      </c>
      <c r="AP347" s="25">
        <f>'Config sheet'!$C$50/100*GERC_A_PARA!AM347</f>
        <v>351.771841281869</v>
      </c>
      <c r="AQ347" s="25">
        <f t="shared" si="354"/>
        <v>351.771841281869</v>
      </c>
      <c r="AR347" s="25">
        <f t="shared" si="355"/>
        <v>467.32760403771925</v>
      </c>
      <c r="AS347" s="27">
        <f t="shared" si="356"/>
        <v>2169.7141734879106</v>
      </c>
      <c r="AT347" s="25">
        <f t="shared" si="357"/>
        <v>1633.2105000191841</v>
      </c>
      <c r="AU347" s="25">
        <f>'Config sheet'!$C$51/100*GERC_A_PARA!AN347</f>
        <v>266.0974934836359</v>
      </c>
      <c r="AV347" s="25">
        <f t="shared" si="358"/>
        <v>266.0974934836359</v>
      </c>
      <c r="AW347" s="25">
        <f t="shared" si="359"/>
        <v>353.50954646340438</v>
      </c>
      <c r="AX347" s="27">
        <f t="shared" si="360"/>
        <v>1995.1260411355911</v>
      </c>
      <c r="AY347" s="25">
        <f t="shared" si="361"/>
        <v>1501.7926504145178</v>
      </c>
      <c r="AZ347" s="31">
        <f t="shared" si="398"/>
        <v>93.643595800113999</v>
      </c>
      <c r="BA347" s="31">
        <f t="shared" si="399"/>
        <v>94.944441310788335</v>
      </c>
      <c r="BB347" s="31">
        <f t="shared" si="400"/>
        <v>70.488410772761497</v>
      </c>
      <c r="BC347" s="31">
        <f t="shared" si="401"/>
        <v>71.467597143434858</v>
      </c>
      <c r="BD347" s="25">
        <f t="shared" si="362"/>
        <v>94.294018555451174</v>
      </c>
      <c r="BE347">
        <f>'Config sheet'!$D$59</f>
        <v>82.44</v>
      </c>
      <c r="BF347" s="30">
        <f t="shared" si="402"/>
        <v>82.63601125677468</v>
      </c>
      <c r="BG347" s="19">
        <f>Coeff_Summary!$B$10+Coeff_Summary!$D$10*(C347)+Coeff_Summary!$E$10*AI347*100+Coeff_Summary!$F$10*(C347)^2+Coeff_Summary!$G$10*(C347)*AI347*100+Coeff_Summary!$H$10*(AI347*100)^2</f>
        <v>0.95564745594650136</v>
      </c>
      <c r="BH347" s="19">
        <f>Coeff_Summary!$B$8+Coeff_Summary!$D$8*(D347)+Coeff_Summary!$E$8*AJ347*100+Coeff_Summary!$F$8*(D347)^2+Coeff_Summary!$G$8*(D347)*AJ347*100+Coeff_Summary!$H$8*(AJ347*100)^2</f>
        <v>0.96944329753529968</v>
      </c>
      <c r="BI347" s="30">
        <f t="shared" si="403"/>
        <v>0.96254537674090046</v>
      </c>
      <c r="BJ347" s="30">
        <f>BG347*8314.4*(GERC_A_PARA!C347+273)/('Config sheet'!$C$28*AI347*10^5)</f>
        <v>5.8906863516056368E-2</v>
      </c>
      <c r="BK347">
        <f>BH347*(8314.4/'Config sheet'!$C$28)*(BT347/(AJ347*10^5))</f>
        <v>4.4981117548775949E-2</v>
      </c>
      <c r="BL347" s="30">
        <f t="shared" si="404"/>
        <v>3344.5813796097495</v>
      </c>
      <c r="BM347" s="30">
        <f t="shared" si="363"/>
        <v>56777.447991236368</v>
      </c>
      <c r="BN347" s="30">
        <f t="shared" si="364"/>
        <v>2517.5691314981991</v>
      </c>
      <c r="BO347" s="30">
        <f t="shared" si="365"/>
        <v>55969.46604913129</v>
      </c>
      <c r="BP347" s="19">
        <f>(Coeff_Summary!$B$4+Coeff_Summary!$D$4*(C347)+Coeff_Summary!$E$4*AI347*100+Coeff_Summary!$F$4*(C347)^2+Coeff_Summary!$G$4*(C347)*AI347*100+Coeff_Summary!$H$4*(AI347*100)^2+Coeff_Summary!$B$2+Coeff_Summary!$D$2*(D347)+Coeff_Summary!$E$2*AJ347*100+Coeff_Summary!$F$2*(D347)^2+Coeff_Summary!$G$2*(D347)*AJ347*100+Coeff_Summary!$H$2*(AJ347*100)^2)/2</f>
        <v>1.3717548735090976</v>
      </c>
      <c r="BQ347" s="30">
        <f t="shared" si="405"/>
        <v>3.689944560943403</v>
      </c>
      <c r="BR347" s="30">
        <f>BI347*(8314.4/'Config sheet'!$C$28)*(273+C347)*BQ347*((AK347^(1/BQ347))-1)</f>
        <v>68893.504895445702</v>
      </c>
      <c r="BS347" s="30">
        <f t="shared" si="366"/>
        <v>330.05446667846007</v>
      </c>
      <c r="BT347" s="30">
        <f t="shared" si="367"/>
        <v>345.89</v>
      </c>
      <c r="BU347" s="52">
        <f t="shared" si="368"/>
        <v>70.696644482716636</v>
      </c>
      <c r="BV347" s="30">
        <f t="shared" si="369"/>
        <v>1536.9256049153921</v>
      </c>
      <c r="BW347" s="65">
        <f>Coeff_Summary!$B$8+Coeff_Summary!$D$8*(BS347-273)+Coeff_Summary!$E$8*AJ347*100+Coeff_Summary!$F$8*(BS347-273)^2+Coeff_Summary!$G$8*(BS347-273)*AJ347*100+Coeff_Summary!$H$8*(AJ347*100)^2</f>
        <v>0.96132069839012191</v>
      </c>
      <c r="BX347" s="30">
        <f>BW347*(8314.4/'Config sheet'!$C$28)*(BS347/(AI347*10^5))</f>
        <v>6.7013515523850431E-2</v>
      </c>
      <c r="BY347" s="30">
        <f t="shared" si="370"/>
        <v>1.137618123320798</v>
      </c>
      <c r="BZ347" s="30">
        <f t="shared" si="371"/>
        <v>1.0144361202480618</v>
      </c>
      <c r="CA347" s="30">
        <f>('Config sheet'!$C$132*(AJ347-AI347) - 'Config sheet'!$C$133*GERC_A_PARA!AJ347)*10^5</f>
        <v>102407.87113085244</v>
      </c>
      <c r="CB347" s="30">
        <f>('Config sheet'!$C$132*(AJ347-AI347) + 'Config sheet'!$C$133*AI347)*10^5</f>
        <v>128328.05376376941</v>
      </c>
      <c r="CC347" s="30">
        <f>'Config sheet'!$C$148</f>
        <v>386976</v>
      </c>
      <c r="CD347" s="30">
        <f t="shared" si="406"/>
        <v>15.835533321539913</v>
      </c>
      <c r="CE347" s="30"/>
      <c r="CF347" s="30"/>
      <c r="CG347" s="30"/>
      <c r="CH347" s="30"/>
      <c r="CI347" s="30"/>
      <c r="CJ347" s="30"/>
      <c r="CK347" s="30"/>
      <c r="CL347" s="30"/>
      <c r="CM347" s="46">
        <f>P347+'Config sheet'!$O$9-'Config sheet'!$C$139</f>
        <v>36.858899999999998</v>
      </c>
      <c r="CN347" s="46">
        <f>Q347+'Config sheet'!$O$9+'Config sheet'!C$140</f>
        <v>62.988900000000001</v>
      </c>
      <c r="CO347" s="27">
        <f t="shared" si="372"/>
        <v>1.7089196910379856</v>
      </c>
      <c r="CP347" s="46">
        <f>'Config sheet'!$N$47</f>
        <v>1852.7346826837274</v>
      </c>
      <c r="CQ347" s="27">
        <f>'Config sheet'!$N$42</f>
        <v>970.82423361890676</v>
      </c>
      <c r="CR347" s="27">
        <f>'Config sheet'!$N$46</f>
        <v>881.91044906482068</v>
      </c>
      <c r="CS347" s="27">
        <f t="shared" si="373"/>
        <v>1.3991058241721803</v>
      </c>
      <c r="CT347" s="27">
        <f>'Config sheet'!$N$50/100*GERC_A_PARA!CQ347</f>
        <v>274.64617569078871</v>
      </c>
      <c r="CU347" s="27">
        <f t="shared" si="374"/>
        <v>274.64617569078871</v>
      </c>
      <c r="CV347" s="27">
        <f t="shared" si="375"/>
        <v>402.81862919155577</v>
      </c>
      <c r="CW347" s="27">
        <f t="shared" si="376"/>
        <v>1245.4704093096955</v>
      </c>
      <c r="CX347" s="27">
        <f t="shared" si="377"/>
        <v>849.17543545456215</v>
      </c>
      <c r="CY347" s="27">
        <f>'Config sheet'!$N$51/100*GERC_A_PARA!CR347</f>
        <v>198.78261521921058</v>
      </c>
      <c r="CZ347" s="27">
        <f t="shared" si="378"/>
        <v>198.78261521921058</v>
      </c>
      <c r="DA347" s="27">
        <f t="shared" si="379"/>
        <v>291.55090315135402</v>
      </c>
      <c r="DB347" s="27">
        <f t="shared" si="380"/>
        <v>1080.6930642840312</v>
      </c>
      <c r="DC347" s="27">
        <f t="shared" si="381"/>
        <v>736.82842771411424</v>
      </c>
      <c r="DD347" s="50">
        <f t="shared" si="382"/>
        <v>86.797563445343414</v>
      </c>
      <c r="DE347" s="50">
        <f t="shared" si="383"/>
        <v>89.480985509298009</v>
      </c>
      <c r="DF347" s="50">
        <f t="shared" si="384"/>
        <v>59.179534241962756</v>
      </c>
      <c r="DG347" s="50">
        <f t="shared" si="385"/>
        <v>61.009120944813432</v>
      </c>
      <c r="DH347" s="27">
        <f t="shared" si="386"/>
        <v>88.139274477320711</v>
      </c>
      <c r="DI347">
        <f>'Config sheet'!$N$59</f>
        <v>71.978923438716066</v>
      </c>
      <c r="DJ347" s="21">
        <f t="shared" si="407"/>
        <v>74.116801035354399</v>
      </c>
      <c r="DK347" s="19">
        <f>Coeff_Summary!$B$11+Coeff_Summary!$D$11*(F347)+Coeff_Summary!$E$11*CM347*100+Coeff_Summary!$F$11*(F347)^2+Coeff_Summary!$G$11*(F347)*CM347*100+Coeff_Summary!$H$11*(CM347*100)^2</f>
        <v>0.94140670997935239</v>
      </c>
      <c r="DL347" s="19">
        <f>Coeff_Summary!$B$9+Coeff_Summary!$D$9*(G347)+Coeff_Summary!$E$9*CN347*100+Coeff_Summary!$F$9*(G347)^2+Coeff_Summary!$G$9*(G347)*CN347*100+Coeff_Summary!$H$9*(CN347*100)^2</f>
        <v>0.95676074990259374</v>
      </c>
      <c r="DM347" s="30">
        <f t="shared" si="408"/>
        <v>0.94908372994097312</v>
      </c>
      <c r="DN347">
        <f>DK347*8314.4*(GERC_A_PARA!F347+273)/('Config sheet'!$N$28*GERC_A_PARA!CM347*10^5)</f>
        <v>3.8880611671947236E-2</v>
      </c>
      <c r="DO347">
        <f>DL347*(8314.4/'Config sheet'!$N$28)*((GERC_A_PARA!G347+273)/(GERC_A_PARA!CN347*10^5))</f>
        <v>2.6941586022405036E-2</v>
      </c>
      <c r="DP347" s="30">
        <f t="shared" si="409"/>
        <v>1632.9869073071275</v>
      </c>
      <c r="DQ347" s="30">
        <f t="shared" si="387"/>
        <v>42000.03130314291</v>
      </c>
      <c r="DR347" s="30">
        <f t="shared" si="388"/>
        <v>1113.3884496482785</v>
      </c>
      <c r="DS347" s="30">
        <f t="shared" si="389"/>
        <v>41326.01728503911</v>
      </c>
      <c r="DT347" s="19">
        <f>(Coeff_Summary!$B$5+Coeff_Summary!$D$5*(F347)+Coeff_Summary!$E$5*CM347*100+Coeff_Summary!$F$5*(F347)^2+Coeff_Summary!$G$5*(F347)*CM347*100+Coeff_Summary!$H$5*(CM347*100)^2+Coeff_Summary!$B$3+Coeff_Summary!$D$3*(G347)+Coeff_Summary!$E$3*CN347*100+Coeff_Summary!$F$3*(G347)^2+Coeff_Summary!$G$3*(G347)*CN347*100+Coeff_Summary!$H$3*(CN347*100)^2)/2</f>
        <v>1.4112102435626717</v>
      </c>
      <c r="DU347" s="30">
        <f t="shared" si="410"/>
        <v>3.4318460341263171</v>
      </c>
      <c r="DV347" s="30">
        <f>DM347*(8314.4/'Config sheet'!$N$28)*(273+F347)*DU347*((CO347^(1/DU347))-1)</f>
        <v>83791.983178690061</v>
      </c>
      <c r="DW347" s="30">
        <f t="shared" si="390"/>
        <v>350.49955158303663</v>
      </c>
      <c r="DX347" s="30">
        <f t="shared" si="391"/>
        <v>349.35</v>
      </c>
      <c r="DY347" s="30">
        <f t="shared" si="392"/>
        <v>102.32138849563134</v>
      </c>
      <c r="DZ347" s="30">
        <f t="shared" si="393"/>
        <v>955.39542617167569</v>
      </c>
      <c r="EA347" s="65">
        <f>Coeff_Summary!$B$9+Coeff_Summary!$D$9*(DW347-273)+Coeff_Summary!$E$9*CN347*100+Coeff_Summary!$F$9*(DW347-273)^2+Coeff_Summary!$G$9*(DW347-273)*CN347*100+Coeff_Summary!$H$9*(CN347*100)^2</f>
        <v>0.9575782309699713</v>
      </c>
      <c r="EB347" s="30">
        <f>EA347*(8314.4/'Config sheet'!$C$28)*(DW347/(CM347*10^5))</f>
        <v>4.6231974894704916E-2</v>
      </c>
      <c r="EC347" s="30">
        <f t="shared" si="394"/>
        <v>1.189075297600366</v>
      </c>
      <c r="ED347" s="30">
        <f t="shared" si="395"/>
        <v>1.016309677592566</v>
      </c>
      <c r="EE347" s="30">
        <f>('Config sheet'!$N$132*(CN347-CM347) - 'Config sheet'!$N$133*GERC_A_PARA!CN347)*10^5</f>
        <v>93112.05323846059</v>
      </c>
      <c r="EF347" s="30">
        <f>('Config sheet'!$N$132*(CN347-CM347) + 'Config sheet'!$N$133*CM347)*10^5</f>
        <v>134930.84808162789</v>
      </c>
      <c r="EG347" s="30">
        <f>'Config sheet'!$N$148</f>
        <v>386976</v>
      </c>
      <c r="EH347" s="30">
        <f t="shared" si="396"/>
        <v>2492.3210310870677</v>
      </c>
      <c r="EI347" s="30">
        <f>'Config sheet'!$E$127+'Config sheet'!$P$127</f>
        <v>3308.2</v>
      </c>
      <c r="EJ347" s="30"/>
      <c r="EK347" s="63">
        <f t="shared" si="397"/>
        <v>56777.447991236368</v>
      </c>
      <c r="EL347" s="63">
        <f t="shared" si="418"/>
        <v>55969.46604913129</v>
      </c>
      <c r="EM347" s="63">
        <f t="shared" si="419"/>
        <v>42000.03130314291</v>
      </c>
      <c r="EN347" s="63">
        <f t="shared" si="420"/>
        <v>41326.01728503911</v>
      </c>
      <c r="EO347" s="30">
        <f>BL347*(('Config sheet'!$D$8+273)/(C347+273))*(GERC_A_PARA!AI347/'Config sheet'!$D$7)*(1/GERC_A_PARA!BG347)*24*10^-3</f>
        <v>1970.5611159036901</v>
      </c>
      <c r="EP347" s="30">
        <f>BN347*(('Config sheet'!$D$8+273)/(D347+273))*(GERC_A_PARA!AJ347/'Config sheet'!$D$7)*(1/GERC_A_PARA!BH347)*24*10^-3</f>
        <v>1942.5186826173194</v>
      </c>
      <c r="EQ347" s="30">
        <f t="shared" si="411"/>
        <v>1956.5398992605046</v>
      </c>
      <c r="ER347" s="30">
        <f>DP347*(('Config sheet'!$D$8+273)/(F347+273))*(CM347/'Config sheet'!$D$7)*(1/DK347)*24*10^-3</f>
        <v>1457.6848992136065</v>
      </c>
      <c r="ES347" s="30">
        <f>DR347*(('Config sheet'!$D$8+273)/(G347+273))*(CN347/'Config sheet'!$D$7)*(1/DL347)*24*10^-3</f>
        <v>1434.292058171256</v>
      </c>
      <c r="ET347" s="30">
        <f t="shared" si="412"/>
        <v>1445.9884786924313</v>
      </c>
      <c r="EU347">
        <f t="shared" si="413"/>
        <v>1.0144361202480621</v>
      </c>
      <c r="EV347">
        <f t="shared" si="414"/>
        <v>1.0163096775925655</v>
      </c>
      <c r="EW347" s="30">
        <f t="shared" si="415"/>
        <v>0.78553246243344677</v>
      </c>
      <c r="EX347" s="30">
        <f>'Config sheet'!$C$123/('Config sheet'!$F$17*10^-3)</f>
        <v>1.2841244171864261</v>
      </c>
      <c r="EY347" s="30">
        <f t="shared" si="416"/>
        <v>0.66072132679481255</v>
      </c>
      <c r="EZ347" s="30">
        <f>'Config sheet'!$N$123/('Config sheet'!$Q$17*10^-3)</f>
        <v>1.4616189626248377</v>
      </c>
      <c r="FA347" s="1" t="s">
        <v>754</v>
      </c>
      <c r="FB347" s="30">
        <f t="shared" si="417"/>
        <v>-1.1495515830366116</v>
      </c>
      <c r="FC347" s="30"/>
    </row>
    <row r="348" spans="1:159" x14ac:dyDescent="0.25">
      <c r="A348" s="1">
        <v>43496</v>
      </c>
      <c r="B348" s="2">
        <v>0.54305555555555551</v>
      </c>
      <c r="C348">
        <v>27.09</v>
      </c>
      <c r="D348">
        <v>82</v>
      </c>
      <c r="E348">
        <v>28.64</v>
      </c>
      <c r="F348">
        <v>28.6</v>
      </c>
      <c r="G348">
        <v>78.540000000000006</v>
      </c>
      <c r="H348">
        <v>67.27</v>
      </c>
      <c r="I348">
        <v>72.63</v>
      </c>
      <c r="J348">
        <v>72.78</v>
      </c>
      <c r="K348">
        <v>73</v>
      </c>
      <c r="L348">
        <v>70.92</v>
      </c>
      <c r="M348">
        <v>23.12</v>
      </c>
      <c r="N348">
        <v>36.020000000000003</v>
      </c>
      <c r="O348">
        <v>35.47</v>
      </c>
      <c r="P348">
        <v>35.43</v>
      </c>
      <c r="Q348">
        <v>61.41</v>
      </c>
      <c r="R348">
        <v>3.7</v>
      </c>
      <c r="S348">
        <v>77.819999999999993</v>
      </c>
      <c r="T348">
        <v>75.38</v>
      </c>
      <c r="U348">
        <v>72.81</v>
      </c>
      <c r="V348">
        <v>72.81</v>
      </c>
      <c r="W348">
        <v>3.07</v>
      </c>
      <c r="X348">
        <v>2.5099999999999998</v>
      </c>
      <c r="Y348">
        <v>3.34</v>
      </c>
      <c r="Z348">
        <v>3.61</v>
      </c>
      <c r="AA348">
        <v>4.9000000000000004</v>
      </c>
      <c r="AB348">
        <v>3.48</v>
      </c>
      <c r="AC348">
        <v>3.6</v>
      </c>
      <c r="AD348">
        <v>1.72</v>
      </c>
      <c r="AE348">
        <v>1.45</v>
      </c>
      <c r="AF348">
        <v>2.35</v>
      </c>
      <c r="AH348" s="4" t="str">
        <f t="shared" si="421"/>
        <v>ON</v>
      </c>
      <c r="AI348" s="31">
        <f>M348+'Config sheet'!$D$9-'Config sheet'!$C$139</f>
        <v>24.078900000000001</v>
      </c>
      <c r="AJ348" s="31">
        <f>N348+'Config sheet'!$D$9+'Config sheet'!$C$140</f>
        <v>37.378900000000002</v>
      </c>
      <c r="AK348" s="25">
        <f t="shared" si="352"/>
        <v>1.5523508133677204</v>
      </c>
      <c r="AL348" s="46">
        <f>'Config sheet'!$C$47</f>
        <v>3546.9708798579968</v>
      </c>
      <c r="AM348" s="4">
        <f>'Config sheet'!$C$42</f>
        <v>1817.9423322060413</v>
      </c>
      <c r="AN348" s="25">
        <f>'Config sheet'!$C$46</f>
        <v>1729.0285476519553</v>
      </c>
      <c r="AO348" s="25">
        <f t="shared" si="353"/>
        <v>1.6183793506359505</v>
      </c>
      <c r="AP348" s="25">
        <f>'Config sheet'!$C$50/100*GERC_A_PARA!AM348</f>
        <v>351.771841281869</v>
      </c>
      <c r="AQ348" s="25">
        <f t="shared" si="354"/>
        <v>351.771841281869</v>
      </c>
      <c r="AR348" s="25">
        <f t="shared" si="355"/>
        <v>461.60883880981697</v>
      </c>
      <c r="AS348" s="27">
        <f t="shared" si="356"/>
        <v>2169.7141734879106</v>
      </c>
      <c r="AT348" s="25">
        <f t="shared" si="357"/>
        <v>1653.4439674749551</v>
      </c>
      <c r="AU348" s="25">
        <f>'Config sheet'!$C$51/100*GERC_A_PARA!AN348</f>
        <v>266.0974934836359</v>
      </c>
      <c r="AV348" s="25">
        <f t="shared" si="358"/>
        <v>266.0974934836359</v>
      </c>
      <c r="AW348" s="25">
        <f t="shared" si="359"/>
        <v>349.18359164160609</v>
      </c>
      <c r="AX348" s="27">
        <f t="shared" si="360"/>
        <v>1995.1260411355911</v>
      </c>
      <c r="AY348" s="25">
        <f t="shared" si="361"/>
        <v>1520.3980125017204</v>
      </c>
      <c r="AZ348" s="31">
        <f t="shared" si="398"/>
        <v>93.958169322419465</v>
      </c>
      <c r="BA348" s="31">
        <f t="shared" si="399"/>
        <v>95.194636995970811</v>
      </c>
      <c r="BB348" s="31">
        <f t="shared" si="400"/>
        <v>71.601398082497454</v>
      </c>
      <c r="BC348" s="31">
        <f t="shared" si="401"/>
        <v>72.543655841972182</v>
      </c>
      <c r="BD348" s="25">
        <f t="shared" si="362"/>
        <v>94.576403159195138</v>
      </c>
      <c r="BE348">
        <f>'Config sheet'!$D$59</f>
        <v>82.44</v>
      </c>
      <c r="BF348" s="30">
        <f t="shared" si="402"/>
        <v>83.324465060714971</v>
      </c>
      <c r="BG348" s="19">
        <f>Coeff_Summary!$B$10+Coeff_Summary!$D$10*(C348)+Coeff_Summary!$E$10*AI348*100+Coeff_Summary!$F$10*(C348)^2+Coeff_Summary!$G$10*(C348)*AI348*100+Coeff_Summary!$H$10*(AI348*100)^2</f>
        <v>0.96037347100868853</v>
      </c>
      <c r="BH348" s="19">
        <f>Coeff_Summary!$B$8+Coeff_Summary!$D$8*(D348)+Coeff_Summary!$E$8*AJ348*100+Coeff_Summary!$F$8*(D348)^2+Coeff_Summary!$G$8*(D348)*AJ348*100+Coeff_Summary!$H$8*(AJ348*100)^2</f>
        <v>0.97379927428436996</v>
      </c>
      <c r="BI348" s="30">
        <f t="shared" si="403"/>
        <v>0.9670863726465293</v>
      </c>
      <c r="BJ348" s="30">
        <f>BG348*8314.4*(GERC_A_PARA!C348+273)/('Config sheet'!$C$28*AI348*10^5)</f>
        <v>6.0768444504681059E-2</v>
      </c>
      <c r="BK348">
        <f>BH348*(8314.4/'Config sheet'!$C$28)*(BT348/(AJ348*10^5))</f>
        <v>4.6956353947136355E-2</v>
      </c>
      <c r="BL348" s="30">
        <f t="shared" si="404"/>
        <v>3354.5974792737502</v>
      </c>
      <c r="BM348" s="30">
        <f t="shared" si="363"/>
        <v>55202.951245779244</v>
      </c>
      <c r="BN348" s="30">
        <f t="shared" si="364"/>
        <v>2556.3915437282722</v>
      </c>
      <c r="BO348" s="30">
        <f t="shared" si="365"/>
        <v>54441.86630431885</v>
      </c>
      <c r="BP348" s="19">
        <f>(Coeff_Summary!$B$4+Coeff_Summary!$D$4*(C348)+Coeff_Summary!$E$4*AI348*100+Coeff_Summary!$F$4*(C348)^2+Coeff_Summary!$G$4*(C348)*AI348*100+Coeff_Summary!$H$4*(AI348*100)^2+Coeff_Summary!$B$2+Coeff_Summary!$D$2*(D348)+Coeff_Summary!$E$2*AJ348*100+Coeff_Summary!$F$2*(D348)^2+Coeff_Summary!$G$2*(D348)*AJ348*100+Coeff_Summary!$H$2*(AJ348*100)^2)/2</f>
        <v>1.3609529626761487</v>
      </c>
      <c r="BQ348" s="30">
        <f t="shared" si="405"/>
        <v>3.7704440838658853</v>
      </c>
      <c r="BR348" s="30">
        <f>BI348*(8314.4/'Config sheet'!$C$28)*(273+C348)*BQ348*((AK348^(1/BQ348))-1)</f>
        <v>68728.882914272152</v>
      </c>
      <c r="BS348" s="30">
        <f t="shared" si="366"/>
        <v>337.21431357809121</v>
      </c>
      <c r="BT348" s="30">
        <f t="shared" si="367"/>
        <v>355</v>
      </c>
      <c r="BU348" s="52">
        <f t="shared" si="368"/>
        <v>67.609385500075049</v>
      </c>
      <c r="BV348" s="30">
        <f t="shared" si="369"/>
        <v>1558.8060841580873</v>
      </c>
      <c r="BW348" s="65">
        <f>Coeff_Summary!$B$8+Coeff_Summary!$D$8*(BS348-273)+Coeff_Summary!$E$8*AJ348*100+Coeff_Summary!$F$8*(BS348-273)^2+Coeff_Summary!$G$8*(BS348-273)*AJ348*100+Coeff_Summary!$H$8*(AJ348*100)^2</f>
        <v>0.96552520212610393</v>
      </c>
      <c r="BX348" s="30">
        <f>BW348*(8314.4/'Config sheet'!$C$28)*(BS348/(AI348*10^5))</f>
        <v>6.8652452506936426E-2</v>
      </c>
      <c r="BY348" s="30">
        <f t="shared" si="370"/>
        <v>1.1297385191692384</v>
      </c>
      <c r="BZ348" s="30">
        <f t="shared" si="371"/>
        <v>1.0139797731621853</v>
      </c>
      <c r="CA348" s="30">
        <f>('Config sheet'!$C$132*(AJ348-AI348) - 'Config sheet'!$C$133*GERC_A_PARA!AJ348)*10^5</f>
        <v>98237.407306836089</v>
      </c>
      <c r="CB348" s="30">
        <f>('Config sheet'!$C$132*(AJ348-AI348) + 'Config sheet'!$C$133*AI348)*10^5</f>
        <v>123977.49501745575</v>
      </c>
      <c r="CC348" s="30">
        <f>'Config sheet'!$C$148</f>
        <v>386976</v>
      </c>
      <c r="CD348" s="30">
        <f t="shared" si="406"/>
        <v>17.785686421908792</v>
      </c>
      <c r="CE348" s="30"/>
      <c r="CF348" s="30"/>
      <c r="CG348" s="30"/>
      <c r="CH348" s="30"/>
      <c r="CI348" s="30"/>
      <c r="CJ348" s="30"/>
      <c r="CK348" s="30"/>
      <c r="CL348" s="30"/>
      <c r="CM348" s="46">
        <f>P348+'Config sheet'!$O$9-'Config sheet'!$C$139</f>
        <v>36.3889</v>
      </c>
      <c r="CN348" s="46">
        <f>Q348+'Config sheet'!$O$9+'Config sheet'!C$140</f>
        <v>62.768899999999995</v>
      </c>
      <c r="CO348" s="27">
        <f t="shared" si="372"/>
        <v>1.7249463435278338</v>
      </c>
      <c r="CP348" s="46">
        <f>'Config sheet'!$N$47</f>
        <v>1852.7346826837274</v>
      </c>
      <c r="CQ348" s="27">
        <f>'Config sheet'!$N$42</f>
        <v>970.82423361890676</v>
      </c>
      <c r="CR348" s="27">
        <f>'Config sheet'!$N$46</f>
        <v>881.91044906482068</v>
      </c>
      <c r="CS348" s="27">
        <f t="shared" si="373"/>
        <v>1.3908979577811686</v>
      </c>
      <c r="CT348" s="27">
        <f>'Config sheet'!$N$50/100*GERC_A_PARA!CQ348</f>
        <v>274.64617569078871</v>
      </c>
      <c r="CU348" s="27">
        <f t="shared" si="374"/>
        <v>274.64617569078871</v>
      </c>
      <c r="CV348" s="27">
        <f t="shared" si="375"/>
        <v>406.44869665743153</v>
      </c>
      <c r="CW348" s="27">
        <f t="shared" si="376"/>
        <v>1245.4704093096955</v>
      </c>
      <c r="CX348" s="27">
        <f t="shared" si="377"/>
        <v>841.59129470957987</v>
      </c>
      <c r="CY348" s="27">
        <f>'Config sheet'!$N$51/100*GERC_A_PARA!CR348</f>
        <v>198.78261521921058</v>
      </c>
      <c r="CZ348" s="27">
        <f t="shared" si="378"/>
        <v>198.78261521921058</v>
      </c>
      <c r="DA348" s="27">
        <f t="shared" si="379"/>
        <v>294.17826288965733</v>
      </c>
      <c r="DB348" s="27">
        <f t="shared" si="380"/>
        <v>1080.6930642840312</v>
      </c>
      <c r="DC348" s="27">
        <f t="shared" si="381"/>
        <v>730.24767859282531</v>
      </c>
      <c r="DD348" s="50">
        <f t="shared" si="382"/>
        <v>86.423647411918495</v>
      </c>
      <c r="DE348" s="50">
        <f t="shared" si="383"/>
        <v>89.183068669658638</v>
      </c>
      <c r="DF348" s="50">
        <f t="shared" si="384"/>
        <v>58.398327872946695</v>
      </c>
      <c r="DG348" s="50">
        <f t="shared" si="385"/>
        <v>60.262928502228462</v>
      </c>
      <c r="DH348" s="27">
        <f t="shared" si="386"/>
        <v>87.803358040788567</v>
      </c>
      <c r="DI348">
        <f>'Config sheet'!$N$59</f>
        <v>71.978923438716066</v>
      </c>
      <c r="DJ348" s="21">
        <f t="shared" si="407"/>
        <v>73.56699311418808</v>
      </c>
      <c r="DK348" s="19">
        <f>Coeff_Summary!$B$11+Coeff_Summary!$D$11*(F348)+Coeff_Summary!$E$11*CM348*100+Coeff_Summary!$F$11*(F348)^2+Coeff_Summary!$G$11*(F348)*CM348*100+Coeff_Summary!$H$11*(CM348*100)^2</f>
        <v>0.94353218972427677</v>
      </c>
      <c r="DL348" s="19">
        <f>Coeff_Summary!$B$9+Coeff_Summary!$D$9*(G348)+Coeff_Summary!$E$9*CN348*100+Coeff_Summary!$F$9*(G348)^2+Coeff_Summary!$G$9*(G348)*CN348*100+Coeff_Summary!$H$9*(CN348*100)^2</f>
        <v>0.95841270895884978</v>
      </c>
      <c r="DM348" s="30">
        <f t="shared" si="408"/>
        <v>0.95097244934156322</v>
      </c>
      <c r="DN348">
        <f>DK348*8314.4*(GERC_A_PARA!F348+273)/('Config sheet'!$N$28*GERC_A_PARA!CM348*10^5)</f>
        <v>3.9704727117625342E-2</v>
      </c>
      <c r="DO348">
        <f>DL348*(8314.4/'Config sheet'!$N$28)*((GERC_A_PARA!G348+273)/(GERC_A_PARA!CN348*10^5))</f>
        <v>2.7252470559183586E-2</v>
      </c>
      <c r="DP348" s="30">
        <f t="shared" si="409"/>
        <v>1626.7632669826612</v>
      </c>
      <c r="DQ348" s="30">
        <f t="shared" si="387"/>
        <v>40971.526190404773</v>
      </c>
      <c r="DR348" s="30">
        <f t="shared" si="388"/>
        <v>1099.2391258855628</v>
      </c>
      <c r="DS348" s="30">
        <f t="shared" si="389"/>
        <v>40335.39357462545</v>
      </c>
      <c r="DT348" s="19">
        <f>(Coeff_Summary!$B$5+Coeff_Summary!$D$5*(F348)+Coeff_Summary!$E$5*CM348*100+Coeff_Summary!$F$5*(F348)^2+Coeff_Summary!$G$5*(F348)*CM348*100+Coeff_Summary!$H$5*(CM348*100)^2+Coeff_Summary!$B$3+Coeff_Summary!$D$3*(G348)+Coeff_Summary!$E$3*CN348*100+Coeff_Summary!$F$3*(G348)^2+Coeff_Summary!$G$3*(G348)*CN348*100+Coeff_Summary!$H$3*(CN348*100)^2)/2</f>
        <v>1.4067258911680611</v>
      </c>
      <c r="DU348" s="30">
        <f t="shared" si="410"/>
        <v>3.4586583291467794</v>
      </c>
      <c r="DV348" s="30">
        <f>DM348*(8314.4/'Config sheet'!$N$28)*(273+F348)*DU348*((CO348^(1/DU348))-1)</f>
        <v>85991.18178258503</v>
      </c>
      <c r="DW348" s="30">
        <f t="shared" si="390"/>
        <v>353.09383490799706</v>
      </c>
      <c r="DX348" s="30">
        <f t="shared" si="391"/>
        <v>351.54</v>
      </c>
      <c r="DY348" s="30">
        <f t="shared" si="392"/>
        <v>103.11140350019434</v>
      </c>
      <c r="DZ348" s="30">
        <f t="shared" si="393"/>
        <v>949.13253393678542</v>
      </c>
      <c r="EA348" s="65">
        <f>Coeff_Summary!$B$9+Coeff_Summary!$D$9*(DW348-273)+Coeff_Summary!$E$9*CN348*100+Coeff_Summary!$F$9*(DW348-273)^2+Coeff_Summary!$G$9*(DW348-273)*CN348*100+Coeff_Summary!$H$9*(CN348*100)^2</f>
        <v>0.95948084480860318</v>
      </c>
      <c r="EB348" s="30">
        <f>EA348*(8314.4/'Config sheet'!$C$28)*(DW348/(CM348*10^5))</f>
        <v>4.7269455616375307E-2</v>
      </c>
      <c r="EC348" s="30">
        <f t="shared" si="394"/>
        <v>1.1905246313956381</v>
      </c>
      <c r="ED348" s="30">
        <f t="shared" si="395"/>
        <v>1.0157710774434963</v>
      </c>
      <c r="EE348" s="30">
        <f>('Config sheet'!$N$132*(CN348-CM348) - 'Config sheet'!$N$133*GERC_A_PARA!CN348)*10^5</f>
        <v>94347.453576326399</v>
      </c>
      <c r="EF348" s="30">
        <f>('Config sheet'!$N$132*(CN348-CM348) + 'Config sheet'!$N$133*CM348)*10^5</f>
        <v>135877.25889301655</v>
      </c>
      <c r="EG348" s="30">
        <f>'Config sheet'!$N$148</f>
        <v>386976</v>
      </c>
      <c r="EH348" s="30">
        <f t="shared" si="396"/>
        <v>2507.9386180948727</v>
      </c>
      <c r="EI348" s="30">
        <f>'Config sheet'!$E$127+'Config sheet'!$P$127</f>
        <v>3308.2</v>
      </c>
      <c r="EJ348" s="30"/>
      <c r="EK348" s="63">
        <f t="shared" si="397"/>
        <v>55202.951245779244</v>
      </c>
      <c r="EL348" s="63">
        <f t="shared" si="418"/>
        <v>54441.86630431885</v>
      </c>
      <c r="EM348" s="63">
        <f t="shared" si="419"/>
        <v>40971.526190404773</v>
      </c>
      <c r="EN348" s="63">
        <f t="shared" si="420"/>
        <v>40335.39357462545</v>
      </c>
      <c r="EO348" s="30">
        <f>BL348*(('Config sheet'!$D$8+273)/(C348+273))*(GERC_A_PARA!AI348/'Config sheet'!$D$7)*(1/GERC_A_PARA!BG348)*24*10^-3</f>
        <v>1915.9154392576804</v>
      </c>
      <c r="EP348" s="30">
        <f>BN348*(('Config sheet'!$D$8+273)/(D348+273))*(GERC_A_PARA!AJ348/'Config sheet'!$D$7)*(1/GERC_A_PARA!BH348)*24*10^-3</f>
        <v>1889.5006487976873</v>
      </c>
      <c r="EQ348" s="30">
        <f t="shared" si="411"/>
        <v>1902.7080440276839</v>
      </c>
      <c r="ER348" s="30">
        <f>DP348*(('Config sheet'!$D$8+273)/(F348+273))*(CM348/'Config sheet'!$D$7)*(1/DK348)*24*10^-3</f>
        <v>1421.9888217325843</v>
      </c>
      <c r="ES348" s="30">
        <f>DR348*(('Config sheet'!$D$8+273)/(G348+273))*(CN348/'Config sheet'!$D$7)*(1/DL348)*24*10^-3</f>
        <v>1399.9107213324692</v>
      </c>
      <c r="ET348" s="30">
        <f t="shared" si="412"/>
        <v>1410.9497715325267</v>
      </c>
      <c r="EU348">
        <f t="shared" si="413"/>
        <v>1.0139797731621851</v>
      </c>
      <c r="EV348">
        <f t="shared" si="414"/>
        <v>1.0157710774434963</v>
      </c>
      <c r="EW348" s="30">
        <f t="shared" si="415"/>
        <v>0.81925657961606169</v>
      </c>
      <c r="EX348" s="30">
        <f>'Config sheet'!$C$123/('Config sheet'!$F$17*10^-3)</f>
        <v>1.2841244171864261</v>
      </c>
      <c r="EY348" s="30">
        <f t="shared" si="416"/>
        <v>0.67269051888776255</v>
      </c>
      <c r="EZ348" s="30">
        <f>'Config sheet'!$N$123/('Config sheet'!$Q$17*10^-3)</f>
        <v>1.4616189626248377</v>
      </c>
      <c r="FA348" s="1" t="s">
        <v>755</v>
      </c>
      <c r="FB348" s="30">
        <f t="shared" si="417"/>
        <v>-1.553834907997043</v>
      </c>
      <c r="FC348" s="30"/>
    </row>
    <row r="349" spans="1:159" x14ac:dyDescent="0.25">
      <c r="A349" s="1">
        <v>43496</v>
      </c>
      <c r="B349" s="2">
        <v>0.58472222222222225</v>
      </c>
      <c r="C349">
        <v>28.31</v>
      </c>
      <c r="D349">
        <v>82.6</v>
      </c>
      <c r="E349">
        <v>29.66</v>
      </c>
      <c r="F349">
        <v>29.57</v>
      </c>
      <c r="G349">
        <v>80.150000000000006</v>
      </c>
      <c r="H349">
        <v>66.989999999999995</v>
      </c>
      <c r="I349">
        <v>72.34</v>
      </c>
      <c r="J349">
        <v>72.58</v>
      </c>
      <c r="K349">
        <v>72.81</v>
      </c>
      <c r="L349">
        <v>70.709999999999994</v>
      </c>
      <c r="M349">
        <v>22.74</v>
      </c>
      <c r="N349">
        <v>35.590000000000003</v>
      </c>
      <c r="O349">
        <v>35.07</v>
      </c>
      <c r="P349">
        <v>35.020000000000003</v>
      </c>
      <c r="Q349">
        <v>61.55</v>
      </c>
      <c r="R349">
        <v>3.71</v>
      </c>
      <c r="S349">
        <v>77.290000000000006</v>
      </c>
      <c r="T349">
        <v>75.67</v>
      </c>
      <c r="U349">
        <v>72.459999999999994</v>
      </c>
      <c r="V349">
        <v>72.459999999999994</v>
      </c>
      <c r="W349">
        <v>3.07</v>
      </c>
      <c r="X349">
        <v>2.4900000000000002</v>
      </c>
      <c r="Y349">
        <v>3.46</v>
      </c>
      <c r="Z349">
        <v>3.59</v>
      </c>
      <c r="AA349">
        <v>4.84</v>
      </c>
      <c r="AB349">
        <v>3.63</v>
      </c>
      <c r="AC349">
        <v>3.69</v>
      </c>
      <c r="AD349">
        <v>1.78</v>
      </c>
      <c r="AE349">
        <v>1.36</v>
      </c>
      <c r="AF349">
        <v>2.34</v>
      </c>
      <c r="AH349" s="4" t="str">
        <f t="shared" si="421"/>
        <v>ON</v>
      </c>
      <c r="AI349" s="31">
        <f>M349+'Config sheet'!$D$9-'Config sheet'!$C$139</f>
        <v>23.698899999999998</v>
      </c>
      <c r="AJ349" s="31">
        <f>N349+'Config sheet'!$D$9+'Config sheet'!$C$140</f>
        <v>36.948900000000002</v>
      </c>
      <c r="AK349" s="25">
        <f t="shared" si="352"/>
        <v>1.5590976796391396</v>
      </c>
      <c r="AL349" s="46">
        <f>'Config sheet'!$C$47</f>
        <v>3546.9708798579968</v>
      </c>
      <c r="AM349" s="4">
        <f>'Config sheet'!$C$42</f>
        <v>1817.9423322060413</v>
      </c>
      <c r="AN349" s="25">
        <f>'Config sheet'!$C$46</f>
        <v>1729.0285476519553</v>
      </c>
      <c r="AO349" s="25">
        <f t="shared" si="353"/>
        <v>1.594981487900085</v>
      </c>
      <c r="AP349" s="25">
        <f>'Config sheet'!$C$50/100*GERC_A_PARA!AM349</f>
        <v>351.771841281869</v>
      </c>
      <c r="AQ349" s="25">
        <f t="shared" si="354"/>
        <v>351.771841281869</v>
      </c>
      <c r="AR349" s="25">
        <f t="shared" si="355"/>
        <v>464.71446450522041</v>
      </c>
      <c r="AS349" s="27">
        <f t="shared" si="356"/>
        <v>2169.7141734879106</v>
      </c>
      <c r="AT349" s="25">
        <f t="shared" si="357"/>
        <v>1642.3942187292016</v>
      </c>
      <c r="AU349" s="25">
        <f>'Config sheet'!$C$51/100*GERC_A_PARA!AN349</f>
        <v>266.0974934836359</v>
      </c>
      <c r="AV349" s="25">
        <f t="shared" si="358"/>
        <v>266.0974934836359</v>
      </c>
      <c r="AW349" s="25">
        <f t="shared" si="359"/>
        <v>351.53283941036949</v>
      </c>
      <c r="AX349" s="27">
        <f t="shared" si="360"/>
        <v>1995.1260411355911</v>
      </c>
      <c r="AY349" s="25">
        <f t="shared" si="361"/>
        <v>1510.2373923886948</v>
      </c>
      <c r="AZ349" s="31">
        <f t="shared" si="398"/>
        <v>93.787337407655983</v>
      </c>
      <c r="BA349" s="31">
        <f t="shared" si="399"/>
        <v>95.058766031205437</v>
      </c>
      <c r="BB349" s="31">
        <f t="shared" si="400"/>
        <v>70.993581841574951</v>
      </c>
      <c r="BC349" s="31">
        <f t="shared" si="401"/>
        <v>71.956006775863713</v>
      </c>
      <c r="BD349" s="25">
        <f t="shared" si="362"/>
        <v>94.423051719430703</v>
      </c>
      <c r="BE349">
        <f>'Config sheet'!$D$59</f>
        <v>82.44</v>
      </c>
      <c r="BF349" s="30">
        <f t="shared" si="402"/>
        <v>82.948923014075021</v>
      </c>
      <c r="BG349" s="19">
        <f>Coeff_Summary!$B$10+Coeff_Summary!$D$10*(C349)+Coeff_Summary!$E$10*AI349*100+Coeff_Summary!$F$10*(C349)^2+Coeff_Summary!$G$10*(C349)*AI349*100+Coeff_Summary!$H$10*(AI349*100)^2</f>
        <v>0.96160762291308499</v>
      </c>
      <c r="BH349" s="19">
        <f>Coeff_Summary!$B$8+Coeff_Summary!$D$8*(D349)+Coeff_Summary!$E$8*AJ349*100+Coeff_Summary!$F$8*(D349)^2+Coeff_Summary!$G$8*(D349)*AJ349*100+Coeff_Summary!$H$8*(AJ349*100)^2</f>
        <v>0.97429979828322799</v>
      </c>
      <c r="BI349" s="30">
        <f t="shared" si="403"/>
        <v>0.96795371059815649</v>
      </c>
      <c r="BJ349" s="30">
        <f>BG349*8314.4*(GERC_A_PARA!C349+273)/('Config sheet'!$C$28*AI349*10^5)</f>
        <v>6.2073515069438971E-2</v>
      </c>
      <c r="BK349">
        <f>BH349*(8314.4/'Config sheet'!$C$28)*(BT349/(AJ349*10^5))</f>
        <v>4.7607561372575609E-2</v>
      </c>
      <c r="BL349" s="30">
        <f t="shared" si="404"/>
        <v>3349.1581483614627</v>
      </c>
      <c r="BM349" s="30">
        <f t="shared" si="363"/>
        <v>53954.704266624882</v>
      </c>
      <c r="BN349" s="30">
        <f t="shared" si="364"/>
        <v>2535.1901405686758</v>
      </c>
      <c r="BO349" s="30">
        <f t="shared" si="365"/>
        <v>53251.837890379218</v>
      </c>
      <c r="BP349" s="19">
        <f>(Coeff_Summary!$B$4+Coeff_Summary!$D$4*(C349)+Coeff_Summary!$E$4*AI349*100+Coeff_Summary!$F$4*(C349)^2+Coeff_Summary!$G$4*(C349)*AI349*100+Coeff_Summary!$H$4*(AI349*100)^2+Coeff_Summary!$B$2+Coeff_Summary!$D$2*(D349)+Coeff_Summary!$E$2*AJ349*100+Coeff_Summary!$F$2*(D349)^2+Coeff_Summary!$G$2*(D349)*AJ349*100+Coeff_Summary!$H$2*(AJ349*100)^2)/2</f>
        <v>1.3588667771117711</v>
      </c>
      <c r="BQ349" s="30">
        <f t="shared" si="405"/>
        <v>3.7865493931987593</v>
      </c>
      <c r="BR349" s="30">
        <f>BI349*(8314.4/'Config sheet'!$C$28)*(273+C349)*BQ349*((AK349^(1/BQ349))-1)</f>
        <v>69774.412019412659</v>
      </c>
      <c r="BS349" s="30">
        <f t="shared" si="366"/>
        <v>338.80513188256532</v>
      </c>
      <c r="BT349" s="30">
        <f t="shared" si="367"/>
        <v>355.6</v>
      </c>
      <c r="BU349" s="52">
        <f t="shared" si="368"/>
        <v>69.064527320989725</v>
      </c>
      <c r="BV349" s="30">
        <f t="shared" si="369"/>
        <v>1514.1467101355033</v>
      </c>
      <c r="BW349" s="65">
        <f>Coeff_Summary!$B$8+Coeff_Summary!$D$8*(BS349-273)+Coeff_Summary!$E$8*AJ349*100+Coeff_Summary!$F$8*(BS349-273)^2+Coeff_Summary!$G$8*(BS349-273)*AJ349*100+Coeff_Summary!$H$8*(AJ349*100)^2</f>
        <v>0.9666643419270835</v>
      </c>
      <c r="BX349" s="30">
        <f>BW349*(8314.4/'Config sheet'!$C$28)*(BS349/(AI349*10^5))</f>
        <v>7.0165007330619381E-2</v>
      </c>
      <c r="BY349" s="30">
        <f t="shared" si="370"/>
        <v>1.13035337618836</v>
      </c>
      <c r="BZ349" s="30">
        <f t="shared" si="371"/>
        <v>1.0131989130157824</v>
      </c>
      <c r="CA349" s="30">
        <f>('Config sheet'!$C$132*(AJ349-AI349) - 'Config sheet'!$C$133*GERC_A_PARA!AJ349)*10^5</f>
        <v>97989.334409296076</v>
      </c>
      <c r="CB349" s="30">
        <f>('Config sheet'!$C$132*(AJ349-AI349) + 'Config sheet'!$C$133*AI349)*10^5</f>
        <v>123390.17354535557</v>
      </c>
      <c r="CC349" s="30">
        <f>'Config sheet'!$C$148</f>
        <v>386976</v>
      </c>
      <c r="CD349" s="30">
        <f t="shared" si="406"/>
        <v>16.794868117434703</v>
      </c>
      <c r="CE349" s="30"/>
      <c r="CF349" s="30"/>
      <c r="CG349" s="30"/>
      <c r="CH349" s="30"/>
      <c r="CI349" s="30"/>
      <c r="CJ349" s="30"/>
      <c r="CK349" s="30"/>
      <c r="CL349" s="30"/>
      <c r="CM349" s="46">
        <f>P349+'Config sheet'!$O$9-'Config sheet'!$C$139</f>
        <v>35.978900000000003</v>
      </c>
      <c r="CN349" s="46">
        <f>Q349+'Config sheet'!$O$9+'Config sheet'!C$140</f>
        <v>62.908899999999996</v>
      </c>
      <c r="CO349" s="27">
        <f t="shared" si="372"/>
        <v>1.7484942563558084</v>
      </c>
      <c r="CP349" s="46">
        <f>'Config sheet'!$N$47</f>
        <v>1852.7346826837274</v>
      </c>
      <c r="CQ349" s="27">
        <f>'Config sheet'!$N$42</f>
        <v>970.82423361890676</v>
      </c>
      <c r="CR349" s="27">
        <f>'Config sheet'!$N$46</f>
        <v>881.91044906482068</v>
      </c>
      <c r="CS349" s="27">
        <f t="shared" si="373"/>
        <v>1.382458922208377</v>
      </c>
      <c r="CT349" s="27">
        <f>'Config sheet'!$N$50/100*GERC_A_PARA!CQ349</f>
        <v>274.64617569078871</v>
      </c>
      <c r="CU349" s="27">
        <f t="shared" si="374"/>
        <v>274.64617569078871</v>
      </c>
      <c r="CV349" s="27">
        <f t="shared" si="375"/>
        <v>411.43801947527697</v>
      </c>
      <c r="CW349" s="27">
        <f t="shared" si="376"/>
        <v>1245.4704093096955</v>
      </c>
      <c r="CX349" s="27">
        <f t="shared" si="377"/>
        <v>831.38569762997679</v>
      </c>
      <c r="CY349" s="27">
        <f>'Config sheet'!$N$51/100*GERC_A_PARA!CR349</f>
        <v>198.78261521921058</v>
      </c>
      <c r="CZ349" s="27">
        <f t="shared" si="378"/>
        <v>198.78261521921058</v>
      </c>
      <c r="DA349" s="27">
        <f t="shared" si="379"/>
        <v>297.789420537892</v>
      </c>
      <c r="DB349" s="27">
        <f t="shared" si="380"/>
        <v>1080.6930642840312</v>
      </c>
      <c r="DC349" s="27">
        <f t="shared" si="381"/>
        <v>721.39229519843593</v>
      </c>
      <c r="DD349" s="50">
        <f t="shared" si="382"/>
        <v>85.909720931195309</v>
      </c>
      <c r="DE349" s="50">
        <f t="shared" si="383"/>
        <v>88.773598790708462</v>
      </c>
      <c r="DF349" s="50">
        <f t="shared" si="384"/>
        <v>57.347097719620166</v>
      </c>
      <c r="DG349" s="50">
        <f t="shared" si="385"/>
        <v>59.258814830168028</v>
      </c>
      <c r="DH349" s="27">
        <f t="shared" si="386"/>
        <v>87.341659860951893</v>
      </c>
      <c r="DI349">
        <f>'Config sheet'!$N$59</f>
        <v>71.978923438716066</v>
      </c>
      <c r="DJ349" s="21">
        <f t="shared" si="407"/>
        <v>72.822308067922989</v>
      </c>
      <c r="DK349" s="19">
        <f>Coeff_Summary!$B$11+Coeff_Summary!$D$11*(F349)+Coeff_Summary!$E$11*CM349*100+Coeff_Summary!$F$11*(F349)^2+Coeff_Summary!$G$11*(F349)*CM349*100+Coeff_Summary!$H$11*(CM349*100)^2</f>
        <v>0.94487492104179049</v>
      </c>
      <c r="DL349" s="19">
        <f>Coeff_Summary!$B$9+Coeff_Summary!$D$9*(G349)+Coeff_Summary!$E$9*CN349*100+Coeff_Summary!$F$9*(G349)^2+Coeff_Summary!$G$9*(G349)*CN349*100+Coeff_Summary!$H$9*(CN349*100)^2</f>
        <v>0.95945454713133127</v>
      </c>
      <c r="DM349" s="30">
        <f t="shared" si="408"/>
        <v>0.95216473408656088</v>
      </c>
      <c r="DN349">
        <f>DK349*8314.4*(GERC_A_PARA!F349+273)/('Config sheet'!$N$28*GERC_A_PARA!CM349*10^5)</f>
        <v>4.0343668872453074E-2</v>
      </c>
      <c r="DO349">
        <f>DL349*(8314.4/'Config sheet'!$N$28)*((GERC_A_PARA!G349+273)/(GERC_A_PARA!CN349*10^5))</f>
        <v>2.7346050363046333E-2</v>
      </c>
      <c r="DP349" s="30">
        <f t="shared" si="409"/>
        <v>1618.2092246755076</v>
      </c>
      <c r="DQ349" s="30">
        <f t="shared" si="387"/>
        <v>40110.611402039132</v>
      </c>
      <c r="DR349" s="30">
        <f t="shared" si="388"/>
        <v>1080.1990919348916</v>
      </c>
      <c r="DS349" s="30">
        <f t="shared" si="389"/>
        <v>39501.100802279005</v>
      </c>
      <c r="DT349" s="19">
        <f>(Coeff_Summary!$B$5+Coeff_Summary!$D$5*(F349)+Coeff_Summary!$E$5*CM349*100+Coeff_Summary!$F$5*(F349)^2+Coeff_Summary!$G$5*(F349)*CM349*100+Coeff_Summary!$H$5*(CM349*100)^2+Coeff_Summary!$B$3+Coeff_Summary!$D$3*(G349)+Coeff_Summary!$E$3*CN349*100+Coeff_Summary!$F$3*(G349)^2+Coeff_Summary!$G$3*(G349)*CN349*100+Coeff_Summary!$H$3*(CN349*100)^2)/2</f>
        <v>1.4039761129772896</v>
      </c>
      <c r="DU349" s="30">
        <f t="shared" si="410"/>
        <v>3.4753938856187201</v>
      </c>
      <c r="DV349" s="30">
        <f>DM349*(8314.4/'Config sheet'!$N$28)*(273+F349)*DU349*((CO349^(1/DU349))-1)</f>
        <v>88666.968055184101</v>
      </c>
      <c r="DW349" s="30">
        <f t="shared" si="390"/>
        <v>355.34432030141642</v>
      </c>
      <c r="DX349" s="30">
        <f t="shared" si="391"/>
        <v>353.15</v>
      </c>
      <c r="DY349" s="30">
        <f t="shared" si="392"/>
        <v>104.33831613565918</v>
      </c>
      <c r="DZ349" s="30">
        <f t="shared" si="393"/>
        <v>946.83611702851078</v>
      </c>
      <c r="EA349" s="65">
        <f>Coeff_Summary!$B$9+Coeff_Summary!$D$9*(DW349-273)+Coeff_Summary!$E$9*CN349*100+Coeff_Summary!$F$9*(DW349-273)^2+Coeff_Summary!$G$9*(DW349-273)*CN349*100+Coeff_Summary!$H$9*(CN349*100)^2</f>
        <v>0.96092792724931719</v>
      </c>
      <c r="EB349" s="30">
        <f>EA349*(8314.4/'Config sheet'!$C$28)*(DW349/(CM349*10^5))</f>
        <v>4.8185392052965889E-2</v>
      </c>
      <c r="EC349" s="30">
        <f t="shared" si="394"/>
        <v>1.1943730800811521</v>
      </c>
      <c r="ED349" s="30">
        <f t="shared" si="395"/>
        <v>1.0154302180795165</v>
      </c>
      <c r="EE349" s="30">
        <f>('Config sheet'!$N$132*(CN349-CM349) - 'Config sheet'!$N$133*GERC_A_PARA!CN349)*10^5</f>
        <v>96803.987269599806</v>
      </c>
      <c r="EF349" s="30">
        <f>('Config sheet'!$N$132*(CN349-CM349) + 'Config sheet'!$N$133*CM349)*10^5</f>
        <v>138220.70972810322</v>
      </c>
      <c r="EG349" s="30">
        <f>'Config sheet'!$N$148</f>
        <v>386976</v>
      </c>
      <c r="EH349" s="30">
        <f t="shared" si="396"/>
        <v>2460.982827164014</v>
      </c>
      <c r="EI349" s="30">
        <f>'Config sheet'!$E$127+'Config sheet'!$P$127</f>
        <v>3308.2</v>
      </c>
      <c r="EJ349" s="30"/>
      <c r="EK349" s="63">
        <f t="shared" si="397"/>
        <v>53954.704266624882</v>
      </c>
      <c r="EL349" s="63">
        <f t="shared" si="418"/>
        <v>53251.837890379218</v>
      </c>
      <c r="EM349" s="63">
        <f t="shared" si="419"/>
        <v>40110.611402039132</v>
      </c>
      <c r="EN349" s="63">
        <f t="shared" si="420"/>
        <v>39501.100802279005</v>
      </c>
      <c r="EO349" s="30">
        <f>BL349*(('Config sheet'!$D$8+273)/(C349+273))*(GERC_A_PARA!AI349/'Config sheet'!$D$7)*(1/GERC_A_PARA!BG349)*24*10^-3</f>
        <v>1872.592834117952</v>
      </c>
      <c r="EP349" s="30">
        <f>BN349*(('Config sheet'!$D$8+273)/(D349+273))*(GERC_A_PARA!AJ349/'Config sheet'!$D$7)*(1/GERC_A_PARA!BH349)*24*10^-3</f>
        <v>1848.1986212797906</v>
      </c>
      <c r="EQ349" s="30">
        <f t="shared" si="411"/>
        <v>1860.3957276988713</v>
      </c>
      <c r="ER349" s="30">
        <f>DP349*(('Config sheet'!$D$8+273)/(F349+273))*(CM349/'Config sheet'!$D$7)*(1/DK349)*24*10^-3</f>
        <v>1392.1092609900579</v>
      </c>
      <c r="ES349" s="30">
        <f>DR349*(('Config sheet'!$D$8+273)/(G349+273))*(CN349/'Config sheet'!$D$7)*(1/DL349)*24*10^-3</f>
        <v>1370.9551244426766</v>
      </c>
      <c r="ET349" s="30">
        <f t="shared" si="412"/>
        <v>1381.5321927163673</v>
      </c>
      <c r="EU349">
        <f t="shared" si="413"/>
        <v>1.0131989130157826</v>
      </c>
      <c r="EV349">
        <f t="shared" si="414"/>
        <v>1.0154302180795165</v>
      </c>
      <c r="EW349" s="30">
        <f t="shared" si="415"/>
        <v>0.81388421161789903</v>
      </c>
      <c r="EX349" s="30">
        <f>'Config sheet'!$C$123/('Config sheet'!$F$17*10^-3)</f>
        <v>1.2841244171864261</v>
      </c>
      <c r="EY349" s="30">
        <f t="shared" si="416"/>
        <v>0.68535219231253852</v>
      </c>
      <c r="EZ349" s="30">
        <f>'Config sheet'!$N$123/('Config sheet'!$Q$17*10^-3)</f>
        <v>1.4616189626248377</v>
      </c>
      <c r="FA349" s="1" t="s">
        <v>756</v>
      </c>
      <c r="FB349" s="30">
        <f t="shared" si="417"/>
        <v>-2.1943203014164396</v>
      </c>
      <c r="FC349" s="30"/>
    </row>
    <row r="350" spans="1:159" x14ac:dyDescent="0.25">
      <c r="A350" s="1">
        <v>43496</v>
      </c>
      <c r="B350" s="2">
        <v>0.62638888888888888</v>
      </c>
      <c r="C350">
        <v>28.45</v>
      </c>
      <c r="D350">
        <v>82.99</v>
      </c>
      <c r="E350">
        <v>29.7</v>
      </c>
      <c r="F350">
        <v>29.67</v>
      </c>
      <c r="G350">
        <v>80.260000000000005</v>
      </c>
      <c r="H350">
        <v>67.23</v>
      </c>
      <c r="I350">
        <v>72.510000000000005</v>
      </c>
      <c r="J350">
        <v>72.75</v>
      </c>
      <c r="K350">
        <v>72.989999999999995</v>
      </c>
      <c r="L350">
        <v>70.89</v>
      </c>
      <c r="M350">
        <v>22.86</v>
      </c>
      <c r="N350">
        <v>35.76</v>
      </c>
      <c r="O350">
        <v>35.229999999999997</v>
      </c>
      <c r="P350">
        <v>35.17</v>
      </c>
      <c r="Q350">
        <v>61.57</v>
      </c>
      <c r="R350">
        <v>3.7</v>
      </c>
      <c r="S350">
        <v>76.58</v>
      </c>
      <c r="T350">
        <v>75.790000000000006</v>
      </c>
      <c r="U350">
        <v>72.64</v>
      </c>
      <c r="V350">
        <v>72.64</v>
      </c>
      <c r="W350">
        <v>3.13</v>
      </c>
      <c r="X350">
        <v>2.56</v>
      </c>
      <c r="Y350">
        <v>3.36</v>
      </c>
      <c r="Z350">
        <v>3.52</v>
      </c>
      <c r="AA350">
        <v>4.84</v>
      </c>
      <c r="AB350">
        <v>3.63</v>
      </c>
      <c r="AC350">
        <v>3.69</v>
      </c>
      <c r="AD350">
        <v>1.89</v>
      </c>
      <c r="AE350">
        <v>1.43</v>
      </c>
      <c r="AF350">
        <v>2.2999999999999998</v>
      </c>
      <c r="AH350" s="4" t="str">
        <f t="shared" si="421"/>
        <v>ON</v>
      </c>
      <c r="AI350" s="31">
        <f>M350+'Config sheet'!$D$9-'Config sheet'!$C$139</f>
        <v>23.818899999999999</v>
      </c>
      <c r="AJ350" s="31">
        <f>N350+'Config sheet'!$D$9+'Config sheet'!$C$140</f>
        <v>37.118899999999996</v>
      </c>
      <c r="AK350" s="25">
        <f t="shared" si="352"/>
        <v>1.5583801099127164</v>
      </c>
      <c r="AL350" s="46">
        <f>'Config sheet'!$C$47</f>
        <v>3546.9708798579968</v>
      </c>
      <c r="AM350" s="4">
        <f>'Config sheet'!$C$42</f>
        <v>1817.9423322060413</v>
      </c>
      <c r="AN350" s="25">
        <f>'Config sheet'!$C$46</f>
        <v>1729.0285476519553</v>
      </c>
      <c r="AO350" s="25">
        <f t="shared" si="353"/>
        <v>1.5996013195465246</v>
      </c>
      <c r="AP350" s="25">
        <f>'Config sheet'!$C$50/100*GERC_A_PARA!AM350</f>
        <v>351.771841281869</v>
      </c>
      <c r="AQ350" s="25">
        <f t="shared" si="354"/>
        <v>351.771841281869</v>
      </c>
      <c r="AR350" s="25">
        <f t="shared" si="355"/>
        <v>464.20729192757886</v>
      </c>
      <c r="AS350" s="27">
        <f t="shared" si="356"/>
        <v>2169.7141734879106</v>
      </c>
      <c r="AT350" s="25">
        <f t="shared" si="357"/>
        <v>1644.1886267962482</v>
      </c>
      <c r="AU350" s="25">
        <f>'Config sheet'!$C$51/100*GERC_A_PARA!AN350</f>
        <v>266.0974934836359</v>
      </c>
      <c r="AV350" s="25">
        <f t="shared" si="358"/>
        <v>266.0974934836359</v>
      </c>
      <c r="AW350" s="25">
        <f t="shared" si="359"/>
        <v>351.14918916940007</v>
      </c>
      <c r="AX350" s="27">
        <f t="shared" si="360"/>
        <v>1995.1260411355911</v>
      </c>
      <c r="AY350" s="25">
        <f t="shared" si="361"/>
        <v>1511.8874116892707</v>
      </c>
      <c r="AZ350" s="31">
        <f t="shared" si="398"/>
        <v>93.815235574097045</v>
      </c>
      <c r="BA350" s="31">
        <f t="shared" si="399"/>
        <v>95.08095480544462</v>
      </c>
      <c r="BB350" s="31">
        <f t="shared" si="400"/>
        <v>71.092287286475894</v>
      </c>
      <c r="BC350" s="31">
        <f t="shared" si="401"/>
        <v>72.051437201394677</v>
      </c>
      <c r="BD350" s="25">
        <f t="shared" si="362"/>
        <v>94.448095189770839</v>
      </c>
      <c r="BE350">
        <f>'Config sheet'!$D$59</f>
        <v>82.44</v>
      </c>
      <c r="BF350" s="30">
        <f t="shared" si="402"/>
        <v>83.009978716853055</v>
      </c>
      <c r="BG350" s="19">
        <f>Coeff_Summary!$B$10+Coeff_Summary!$D$10*(C350)+Coeff_Summary!$E$10*AI350*100+Coeff_Summary!$F$10*(C350)^2+Coeff_Summary!$G$10*(C350)*AI350*100+Coeff_Summary!$H$10*(AI350*100)^2</f>
        <v>0.96150399902996997</v>
      </c>
      <c r="BH350" s="19">
        <f>Coeff_Summary!$B$8+Coeff_Summary!$D$8*(D350)+Coeff_Summary!$E$8*AJ350*100+Coeff_Summary!$F$8*(D350)^2+Coeff_Summary!$G$8*(D350)*AJ350*100+Coeff_Summary!$H$8*(AJ350*100)^2</f>
        <v>0.97436136660591643</v>
      </c>
      <c r="BI350" s="30">
        <f t="shared" si="403"/>
        <v>0.9679326828179432</v>
      </c>
      <c r="BJ350" s="30">
        <f>BG350*8314.4*(GERC_A_PARA!C350+273)/('Config sheet'!$C$28*AI350*10^5)</f>
        <v>6.178282559687235E-2</v>
      </c>
      <c r="BK350">
        <f>BH350*(8314.4/'Config sheet'!$C$28)*(BT350/(AJ350*10^5))</f>
        <v>4.7444496421802158E-2</v>
      </c>
      <c r="BL350" s="30">
        <f t="shared" si="404"/>
        <v>3350.046432961733</v>
      </c>
      <c r="BM350" s="30">
        <f t="shared" si="363"/>
        <v>54222.939799168453</v>
      </c>
      <c r="BN350" s="30">
        <f t="shared" si="364"/>
        <v>2538.6331119644647</v>
      </c>
      <c r="BO350" s="30">
        <f t="shared" si="365"/>
        <v>53507.430859733759</v>
      </c>
      <c r="BP350" s="19">
        <f>(Coeff_Summary!$B$4+Coeff_Summary!$D$4*(C350)+Coeff_Summary!$E$4*AI350*100+Coeff_Summary!$F$4*(C350)^2+Coeff_Summary!$G$4*(C350)*AI350*100+Coeff_Summary!$H$4*(AI350*100)^2+Coeff_Summary!$B$2+Coeff_Summary!$D$2*(D350)+Coeff_Summary!$E$2*AJ350*100+Coeff_Summary!$F$2*(D350)^2+Coeff_Summary!$G$2*(D350)*AJ350*100+Coeff_Summary!$H$2*(AJ350*100)^2)/2</f>
        <v>1.3589230234107976</v>
      </c>
      <c r="BQ350" s="30">
        <f t="shared" si="405"/>
        <v>3.7861127171423368</v>
      </c>
      <c r="BR350" s="30">
        <f>BI350*(8314.4/'Config sheet'!$C$28)*(273+C350)*BQ350*((AK350^(1/BQ350))-1)</f>
        <v>69729.115306252846</v>
      </c>
      <c r="BS350" s="30">
        <f t="shared" si="366"/>
        <v>338.92592635755238</v>
      </c>
      <c r="BT350" s="30">
        <f t="shared" si="367"/>
        <v>355.99</v>
      </c>
      <c r="BU350" s="52">
        <f t="shared" si="368"/>
        <v>68.712736262472291</v>
      </c>
      <c r="BV350" s="30">
        <f t="shared" si="369"/>
        <v>1528.47194274051</v>
      </c>
      <c r="BW350" s="65">
        <f>Coeff_Summary!$B$8+Coeff_Summary!$D$8*(BS350-273)+Coeff_Summary!$E$8*AJ350*100+Coeff_Summary!$F$8*(BS350-273)^2+Coeff_Summary!$G$8*(BS350-273)*AJ350*100+Coeff_Summary!$H$8*(AJ350*100)^2</f>
        <v>0.96659338672421291</v>
      </c>
      <c r="BX350" s="30">
        <f>BW350*(8314.4/'Config sheet'!$C$28)*(BS350/(AI350*10^5))</f>
        <v>6.9831278716857306E-2</v>
      </c>
      <c r="BY350" s="30">
        <f t="shared" si="370"/>
        <v>1.1302700716943641</v>
      </c>
      <c r="BZ350" s="30">
        <f t="shared" si="371"/>
        <v>1.0133721415500279</v>
      </c>
      <c r="CA350" s="30">
        <f>('Config sheet'!$C$132*(AJ350-AI350) - 'Config sheet'!$C$133*GERC_A_PARA!AJ350)*10^5</f>
        <v>98346.301911015864</v>
      </c>
      <c r="CB350" s="30">
        <f>('Config sheet'!$C$132*(AJ350-AI350) + 'Config sheet'!$C$133*AI350)*10^5</f>
        <v>123868.60041327593</v>
      </c>
      <c r="CC350" s="30">
        <f>'Config sheet'!$C$148</f>
        <v>386976</v>
      </c>
      <c r="CD350" s="30">
        <f t="shared" si="406"/>
        <v>17.064073642447624</v>
      </c>
      <c r="CE350" s="30"/>
      <c r="CF350" s="30"/>
      <c r="CG350" s="30"/>
      <c r="CH350" s="30"/>
      <c r="CI350" s="30"/>
      <c r="CJ350" s="30"/>
      <c r="CK350" s="30"/>
      <c r="CL350" s="30"/>
      <c r="CM350" s="46">
        <f>P350+'Config sheet'!$O$9-'Config sheet'!$C$139</f>
        <v>36.128900000000002</v>
      </c>
      <c r="CN350" s="46">
        <f>Q350+'Config sheet'!$O$9+'Config sheet'!C$140</f>
        <v>62.928899999999999</v>
      </c>
      <c r="CO350" s="27">
        <f t="shared" si="372"/>
        <v>1.7417884297612161</v>
      </c>
      <c r="CP350" s="46">
        <f>'Config sheet'!$N$47</f>
        <v>1852.7346826837274</v>
      </c>
      <c r="CQ350" s="27">
        <f>'Config sheet'!$N$42</f>
        <v>970.82423361890676</v>
      </c>
      <c r="CR350" s="27">
        <f>'Config sheet'!$N$46</f>
        <v>881.91044906482068</v>
      </c>
      <c r="CS350" s="27">
        <f t="shared" si="373"/>
        <v>1.3860641101024715</v>
      </c>
      <c r="CT350" s="27">
        <f>'Config sheet'!$N$50/100*GERC_A_PARA!CQ350</f>
        <v>274.64617569078871</v>
      </c>
      <c r="CU350" s="27">
        <f t="shared" si="374"/>
        <v>274.64617569078871</v>
      </c>
      <c r="CV350" s="27">
        <f t="shared" si="375"/>
        <v>409.86786501993407</v>
      </c>
      <c r="CW350" s="27">
        <f t="shared" si="376"/>
        <v>1245.4704093096955</v>
      </c>
      <c r="CX350" s="27">
        <f t="shared" si="377"/>
        <v>834.57063616420066</v>
      </c>
      <c r="CY350" s="27">
        <f>'Config sheet'!$N$51/100*GERC_A_PARA!CR350</f>
        <v>198.78261521921058</v>
      </c>
      <c r="CZ350" s="27">
        <f t="shared" si="378"/>
        <v>198.78261521921058</v>
      </c>
      <c r="DA350" s="27">
        <f t="shared" si="379"/>
        <v>296.65297868449238</v>
      </c>
      <c r="DB350" s="27">
        <f t="shared" si="380"/>
        <v>1080.6930642840312</v>
      </c>
      <c r="DC350" s="27">
        <f t="shared" si="381"/>
        <v>724.15586224778417</v>
      </c>
      <c r="DD350" s="50">
        <f t="shared" si="382"/>
        <v>86.071455094905872</v>
      </c>
      <c r="DE350" s="50">
        <f t="shared" si="383"/>
        <v>88.902460156916874</v>
      </c>
      <c r="DF350" s="50">
        <f t="shared" si="384"/>
        <v>57.675163132898071</v>
      </c>
      <c r="DG350" s="50">
        <f t="shared" si="385"/>
        <v>59.572176243708228</v>
      </c>
      <c r="DH350" s="27">
        <f t="shared" si="386"/>
        <v>87.486957625911373</v>
      </c>
      <c r="DI350">
        <f>'Config sheet'!$N$59</f>
        <v>71.978923438716066</v>
      </c>
      <c r="DJ350" s="21">
        <f t="shared" si="407"/>
        <v>73.055313657107263</v>
      </c>
      <c r="DK350" s="19">
        <f>Coeff_Summary!$B$11+Coeff_Summary!$D$11*(F350)+Coeff_Summary!$E$11*CM350*100+Coeff_Summary!$F$11*(F350)^2+Coeff_Summary!$G$11*(F350)*CM350*100+Coeff_Summary!$H$11*(CM350*100)^2</f>
        <v>0.94474752577568477</v>
      </c>
      <c r="DL350" s="19">
        <f>Coeff_Summary!$B$9+Coeff_Summary!$D$9*(G350)+Coeff_Summary!$E$9*CN350*100+Coeff_Summary!$F$9*(G350)^2+Coeff_Summary!$G$9*(G350)*CN350*100+Coeff_Summary!$H$9*(CN350*100)^2</f>
        <v>0.95952025592286494</v>
      </c>
      <c r="DM350" s="30">
        <f t="shared" si="408"/>
        <v>0.95213389084927491</v>
      </c>
      <c r="DN350">
        <f>DK350*8314.4*(GERC_A_PARA!F350+273)/('Config sheet'!$N$28*GERC_A_PARA!CM350*10^5)</f>
        <v>4.0184029648135257E-2</v>
      </c>
      <c r="DO350">
        <f>DL350*(8314.4/'Config sheet'!$N$28)*((GERC_A_PARA!G350+273)/(GERC_A_PARA!CN350*10^5))</f>
        <v>2.7347747172023883E-2</v>
      </c>
      <c r="DP350" s="30">
        <f t="shared" si="409"/>
        <v>1620.9012067600761</v>
      </c>
      <c r="DQ350" s="30">
        <f t="shared" si="387"/>
        <v>40336.950299739146</v>
      </c>
      <c r="DR350" s="30">
        <f t="shared" si="388"/>
        <v>1086.1410605771398</v>
      </c>
      <c r="DS350" s="30">
        <f t="shared" si="389"/>
        <v>39715.924450560851</v>
      </c>
      <c r="DT350" s="19">
        <f>(Coeff_Summary!$B$5+Coeff_Summary!$D$5*(F350)+Coeff_Summary!$E$5*CM350*100+Coeff_Summary!$F$5*(F350)^2+Coeff_Summary!$G$5*(F350)*CM350*100+Coeff_Summary!$H$5*(CM350*100)^2+Coeff_Summary!$B$3+Coeff_Summary!$D$3*(G350)+Coeff_Summary!$E$3*CN350*100+Coeff_Summary!$F$3*(G350)^2+Coeff_Summary!$G$3*(G350)*CN350*100+Coeff_Summary!$H$3*(CN350*100)^2)/2</f>
        <v>1.4040752061693134</v>
      </c>
      <c r="DU350" s="30">
        <f t="shared" si="410"/>
        <v>3.4747868335702474</v>
      </c>
      <c r="DV350" s="30">
        <f>DM350*(8314.4/'Config sheet'!$N$28)*(273+F350)*DU350*((CO350^(1/DU350))-1)</f>
        <v>88034.732622303622</v>
      </c>
      <c r="DW350" s="30">
        <f t="shared" si="390"/>
        <v>355.07886732236437</v>
      </c>
      <c r="DX350" s="30">
        <f t="shared" si="391"/>
        <v>353.26</v>
      </c>
      <c r="DY350" s="30">
        <f t="shared" si="392"/>
        <v>103.59530998688352</v>
      </c>
      <c r="DZ350" s="30">
        <f t="shared" si="393"/>
        <v>952.17004485110112</v>
      </c>
      <c r="EA350" s="65">
        <f>Coeff_Summary!$B$9+Coeff_Summary!$D$9*(DW350-273)+Coeff_Summary!$E$9*CN350*100+Coeff_Summary!$F$9*(DW350-273)^2+Coeff_Summary!$G$9*(DW350-273)*CN350*100+Coeff_Summary!$H$9*(CN350*100)^2</f>
        <v>0.96074317185211422</v>
      </c>
      <c r="EB350" s="30">
        <f>EA350*(8314.4/'Config sheet'!$C$28)*(DW350/(CM350*10^5))</f>
        <v>4.7940270259946106E-2</v>
      </c>
      <c r="EC350" s="30">
        <f t="shared" si="394"/>
        <v>1.1930179894780857</v>
      </c>
      <c r="ED350" s="30">
        <f t="shared" si="395"/>
        <v>1.0156366963068268</v>
      </c>
      <c r="EE350" s="30">
        <f>('Config sheet'!$N$132*(CN350-CM350) - 'Config sheet'!$N$133*GERC_A_PARA!CN350)*10^5</f>
        <v>96201.116211734843</v>
      </c>
      <c r="EF350" s="30">
        <f>('Config sheet'!$N$132*(CN350-CM350) + 'Config sheet'!$N$133*CM350)*10^5</f>
        <v>137689.03898835584</v>
      </c>
      <c r="EG350" s="30">
        <f>'Config sheet'!$N$148</f>
        <v>386976</v>
      </c>
      <c r="EH350" s="30">
        <f t="shared" si="396"/>
        <v>2480.6419875916113</v>
      </c>
      <c r="EI350" s="30">
        <f>'Config sheet'!$E$127+'Config sheet'!$P$127</f>
        <v>3308.2</v>
      </c>
      <c r="EJ350" s="30"/>
      <c r="EK350" s="63">
        <f t="shared" si="397"/>
        <v>54222.939799168453</v>
      </c>
      <c r="EL350" s="63">
        <f t="shared" si="418"/>
        <v>53507.430859733759</v>
      </c>
      <c r="EM350" s="63">
        <f t="shared" si="419"/>
        <v>40336.950299739146</v>
      </c>
      <c r="EN350" s="63">
        <f t="shared" si="420"/>
        <v>39715.924450560851</v>
      </c>
      <c r="EO350" s="30">
        <f>BL350*(('Config sheet'!$D$8+273)/(C350+273))*(GERC_A_PARA!AI350/'Config sheet'!$D$7)*(1/GERC_A_PARA!BG350)*24*10^-3</f>
        <v>1881.9024196846658</v>
      </c>
      <c r="EP350" s="30">
        <f>BN350*(('Config sheet'!$D$8+273)/(D350+273))*(GERC_A_PARA!AJ350/'Config sheet'!$D$7)*(1/GERC_A_PARA!BH350)*24*10^-3</f>
        <v>1857.069424472392</v>
      </c>
      <c r="EQ350" s="30">
        <f t="shared" si="411"/>
        <v>1869.4859220785288</v>
      </c>
      <c r="ER350" s="30">
        <f>DP350*(('Config sheet'!$D$8+273)/(F350+273))*(CM350/'Config sheet'!$D$7)*(1/DK350)*24*10^-3</f>
        <v>1399.9647502134021</v>
      </c>
      <c r="ES350" s="30">
        <f>DR350*(('Config sheet'!$D$8+273)/(G350+273))*(CN350/'Config sheet'!$D$7)*(1/DL350)*24*10^-3</f>
        <v>1378.4109566975203</v>
      </c>
      <c r="ET350" s="30">
        <f t="shared" si="412"/>
        <v>1389.1878534554612</v>
      </c>
      <c r="EU350">
        <f t="shared" si="413"/>
        <v>1.0133721415500279</v>
      </c>
      <c r="EV350">
        <f t="shared" si="414"/>
        <v>1.0156366963068268</v>
      </c>
      <c r="EW350" s="30">
        <f t="shared" si="415"/>
        <v>0.81758943712243992</v>
      </c>
      <c r="EX350" s="30">
        <f>'Config sheet'!$C$123/('Config sheet'!$F$17*10^-3)</f>
        <v>1.2841244171864261</v>
      </c>
      <c r="EY350" s="30">
        <f t="shared" si="416"/>
        <v>0.68541489366083685</v>
      </c>
      <c r="EZ350" s="30">
        <f>'Config sheet'!$N$123/('Config sheet'!$Q$17*10^-3)</f>
        <v>1.4616189626248377</v>
      </c>
      <c r="FA350" s="1" t="s">
        <v>757</v>
      </c>
      <c r="FB350" s="30">
        <f t="shared" si="417"/>
        <v>-1.8188673223643832</v>
      </c>
      <c r="FC350" s="30"/>
    </row>
    <row r="351" spans="1:159" x14ac:dyDescent="0.25">
      <c r="A351" s="1">
        <v>43496</v>
      </c>
      <c r="B351" s="2">
        <v>0.66805555555555562</v>
      </c>
      <c r="C351">
        <v>22.39</v>
      </c>
      <c r="D351">
        <v>78.56</v>
      </c>
      <c r="E351">
        <v>30.18</v>
      </c>
      <c r="F351">
        <v>30.11</v>
      </c>
      <c r="G351">
        <v>80.89</v>
      </c>
      <c r="H351">
        <v>67.180000000000007</v>
      </c>
      <c r="I351">
        <v>72.7</v>
      </c>
      <c r="J351">
        <v>72.87</v>
      </c>
      <c r="K351">
        <v>72.97</v>
      </c>
      <c r="L351">
        <v>71.06</v>
      </c>
      <c r="M351">
        <v>22.32</v>
      </c>
      <c r="N351">
        <v>35.69</v>
      </c>
      <c r="O351">
        <v>35.200000000000003</v>
      </c>
      <c r="P351">
        <v>35.15</v>
      </c>
      <c r="Q351">
        <v>62.18</v>
      </c>
      <c r="R351">
        <v>3.7</v>
      </c>
      <c r="S351">
        <v>76.150000000000006</v>
      </c>
      <c r="T351">
        <v>75.760000000000005</v>
      </c>
      <c r="U351">
        <v>72.84</v>
      </c>
      <c r="V351">
        <v>72.84</v>
      </c>
      <c r="W351">
        <v>3.28</v>
      </c>
      <c r="X351">
        <v>2.74</v>
      </c>
      <c r="Y351">
        <v>3.54</v>
      </c>
      <c r="Z351">
        <v>3.59</v>
      </c>
      <c r="AA351">
        <v>4.87</v>
      </c>
      <c r="AB351">
        <v>3.7</v>
      </c>
      <c r="AC351">
        <v>3.68</v>
      </c>
      <c r="AD351">
        <v>1.8</v>
      </c>
      <c r="AE351">
        <v>1.55</v>
      </c>
      <c r="AF351">
        <v>2.27</v>
      </c>
      <c r="AH351" s="4" t="str">
        <f t="shared" si="421"/>
        <v>ON</v>
      </c>
      <c r="AI351" s="31">
        <f>M351+'Config sheet'!$D$9-'Config sheet'!$C$139</f>
        <v>23.2789</v>
      </c>
      <c r="AJ351" s="31">
        <f>N351+'Config sheet'!$D$9+'Config sheet'!$C$140</f>
        <v>37.048899999999996</v>
      </c>
      <c r="AK351" s="25">
        <f t="shared" si="352"/>
        <v>1.5915227953210846</v>
      </c>
      <c r="AL351" s="46">
        <f>'Config sheet'!$C$47</f>
        <v>3546.9708798579968</v>
      </c>
      <c r="AM351" s="4">
        <f>'Config sheet'!$C$42</f>
        <v>1817.9423322060413</v>
      </c>
      <c r="AN351" s="25">
        <f>'Config sheet'!$C$46</f>
        <v>1729.0285476519553</v>
      </c>
      <c r="AO351" s="25">
        <f t="shared" si="353"/>
        <v>1.5990345326783826</v>
      </c>
      <c r="AP351" s="25">
        <f>'Config sheet'!$C$50/100*GERC_A_PARA!AM351</f>
        <v>351.771841281869</v>
      </c>
      <c r="AQ351" s="25">
        <f t="shared" si="354"/>
        <v>351.771841281869</v>
      </c>
      <c r="AR351" s="25">
        <f t="shared" si="355"/>
        <v>470.40320103967468</v>
      </c>
      <c r="AS351" s="27">
        <f t="shared" si="356"/>
        <v>2169.7141734879106</v>
      </c>
      <c r="AT351" s="25">
        <f t="shared" si="357"/>
        <v>1622.532219543373</v>
      </c>
      <c r="AU351" s="25">
        <f>'Config sheet'!$C$51/100*GERC_A_PARA!AN351</f>
        <v>266.0974934836359</v>
      </c>
      <c r="AV351" s="25">
        <f t="shared" si="358"/>
        <v>266.0974934836359</v>
      </c>
      <c r="AW351" s="25">
        <f t="shared" si="359"/>
        <v>355.83607905397162</v>
      </c>
      <c r="AX351" s="27">
        <f t="shared" si="360"/>
        <v>1995.1260411355911</v>
      </c>
      <c r="AY351" s="25">
        <f t="shared" si="361"/>
        <v>1491.9736080207481</v>
      </c>
      <c r="AZ351" s="31">
        <f t="shared" si="398"/>
        <v>93.474415681060208</v>
      </c>
      <c r="BA351" s="31">
        <f t="shared" si="399"/>
        <v>94.809884099819982</v>
      </c>
      <c r="BB351" s="31">
        <f t="shared" si="400"/>
        <v>69.901027978123935</v>
      </c>
      <c r="BC351" s="31">
        <f t="shared" si="401"/>
        <v>70.899703547513369</v>
      </c>
      <c r="BD351" s="25">
        <f t="shared" si="362"/>
        <v>94.142149890440095</v>
      </c>
      <c r="BE351">
        <f>'Config sheet'!$D$59</f>
        <v>82.44</v>
      </c>
      <c r="BF351" s="30">
        <f t="shared" si="402"/>
        <v>82.271257826629366</v>
      </c>
      <c r="BG351" s="19">
        <f>Coeff_Summary!$B$10+Coeff_Summary!$D$10*(C351)+Coeff_Summary!$E$10*AI351*100+Coeff_Summary!$F$10*(C351)^2+Coeff_Summary!$G$10*(C351)*AI351*100+Coeff_Summary!$H$10*(AI351*100)^2</f>
        <v>0.95899932323663561</v>
      </c>
      <c r="BH351" s="19">
        <f>Coeff_Summary!$B$8+Coeff_Summary!$D$8*(D351)+Coeff_Summary!$E$8*AJ351*100+Coeff_Summary!$F$8*(D351)^2+Coeff_Summary!$G$8*(D351)*AJ351*100+Coeff_Summary!$H$8*(AJ351*100)^2</f>
        <v>0.97253454709278109</v>
      </c>
      <c r="BI351" s="30">
        <f t="shared" si="403"/>
        <v>0.96576693516470835</v>
      </c>
      <c r="BJ351" s="30">
        <f>BG351*8314.4*(GERC_A_PARA!C351+273)/('Config sheet'!$C$28*AI351*10^5)</f>
        <v>6.178381471607107E-2</v>
      </c>
      <c r="BK351">
        <f>BH351*(8314.4/'Config sheet'!$C$28)*(BT351/(AJ351*10^5))</f>
        <v>4.6854602729264318E-2</v>
      </c>
      <c r="BL351" s="30">
        <f t="shared" si="404"/>
        <v>3339.1946422861774</v>
      </c>
      <c r="BM351" s="30">
        <f t="shared" si="363"/>
        <v>54046.430406272622</v>
      </c>
      <c r="BN351" s="30">
        <f t="shared" si="364"/>
        <v>2497.0804729206966</v>
      </c>
      <c r="BO351" s="30">
        <f t="shared" si="365"/>
        <v>53294.240639481017</v>
      </c>
      <c r="BP351" s="19">
        <f>(Coeff_Summary!$B$4+Coeff_Summary!$D$4*(C351)+Coeff_Summary!$E$4*AI351*100+Coeff_Summary!$F$4*(C351)^2+Coeff_Summary!$G$4*(C351)*AI351*100+Coeff_Summary!$H$4*(AI351*100)^2+Coeff_Summary!$B$2+Coeff_Summary!$D$2*(D351)+Coeff_Summary!$E$2*AJ351*100+Coeff_Summary!$F$2*(D351)^2+Coeff_Summary!$G$2*(D351)*AJ351*100+Coeff_Summary!$H$2*(AJ351*100)^2)/2</f>
        <v>1.3640985957681899</v>
      </c>
      <c r="BQ351" s="30">
        <f t="shared" si="405"/>
        <v>3.7465088072920456</v>
      </c>
      <c r="BR351" s="30">
        <f>BI351*(8314.4/'Config sheet'!$C$28)*(273+C351)*BQ351*((AK351^(1/BQ351))-1)</f>
        <v>71658.472519577103</v>
      </c>
      <c r="BS351" s="30">
        <f t="shared" si="366"/>
        <v>334.39725339225379</v>
      </c>
      <c r="BT351" s="30">
        <f t="shared" si="367"/>
        <v>351.56</v>
      </c>
      <c r="BU351" s="52">
        <f t="shared" si="368"/>
        <v>69.444994467249046</v>
      </c>
      <c r="BV351" s="30">
        <f t="shared" si="369"/>
        <v>1549.1415895095433</v>
      </c>
      <c r="BW351" s="65">
        <f>Coeff_Summary!$B$8+Coeff_Summary!$D$8*(BS351-273)+Coeff_Summary!$E$8*AJ351*100+Coeff_Summary!$F$8*(BS351-273)^2+Coeff_Summary!$G$8*(BS351-273)*AJ351*100+Coeff_Summary!$H$8*(AJ351*100)^2</f>
        <v>0.96433453260304391</v>
      </c>
      <c r="BX351" s="30">
        <f>BW351*(8314.4/'Config sheet'!$C$28)*(BS351/(AI351*10^5))</f>
        <v>7.0331689579486045E-2</v>
      </c>
      <c r="BY351" s="30">
        <f t="shared" si="370"/>
        <v>1.1383513611565899</v>
      </c>
      <c r="BZ351" s="30">
        <f t="shared" si="371"/>
        <v>1.0141139034493414</v>
      </c>
      <c r="CA351" s="30">
        <f>('Config sheet'!$C$132*(AJ351-AI351) - 'Config sheet'!$C$133*GERC_A_PARA!AJ351)*10^5</f>
        <v>102400.39719553568</v>
      </c>
      <c r="CB351" s="30">
        <f>('Config sheet'!$C$132*(AJ351-AI351) + 'Config sheet'!$C$133*AI351)*10^5</f>
        <v>127667.21220337389</v>
      </c>
      <c r="CC351" s="30">
        <f>'Config sheet'!$C$148</f>
        <v>386976</v>
      </c>
      <c r="CD351" s="30">
        <f t="shared" si="406"/>
        <v>17.162746607746215</v>
      </c>
      <c r="CE351" s="30"/>
      <c r="CF351" s="30"/>
      <c r="CG351" s="30"/>
      <c r="CH351" s="30"/>
      <c r="CI351" s="30"/>
      <c r="CJ351" s="30"/>
      <c r="CK351" s="30"/>
      <c r="CL351" s="30"/>
      <c r="CM351" s="46">
        <f>P351+'Config sheet'!$O$9-'Config sheet'!$C$139</f>
        <v>36.108899999999998</v>
      </c>
      <c r="CN351" s="46">
        <f>Q351+'Config sheet'!$O$9+'Config sheet'!C$140</f>
        <v>63.538899999999998</v>
      </c>
      <c r="CO351" s="27">
        <f t="shared" si="372"/>
        <v>1.7596465137403798</v>
      </c>
      <c r="CP351" s="46">
        <f>'Config sheet'!$N$47</f>
        <v>1852.7346826837274</v>
      </c>
      <c r="CQ351" s="27">
        <f>'Config sheet'!$N$42</f>
        <v>970.82423361890676</v>
      </c>
      <c r="CR351" s="27">
        <f>'Config sheet'!$N$46</f>
        <v>881.91044906482068</v>
      </c>
      <c r="CS351" s="27">
        <f t="shared" si="373"/>
        <v>1.3775763652263713</v>
      </c>
      <c r="CT351" s="27">
        <f>'Config sheet'!$N$50/100*GERC_A_PARA!CQ351</f>
        <v>274.64617569078871</v>
      </c>
      <c r="CU351" s="27">
        <f t="shared" si="374"/>
        <v>274.64617569078871</v>
      </c>
      <c r="CV351" s="27">
        <f t="shared" si="375"/>
        <v>413.93386941433459</v>
      </c>
      <c r="CW351" s="27">
        <f t="shared" si="376"/>
        <v>1245.4704093096955</v>
      </c>
      <c r="CX351" s="27">
        <f t="shared" si="377"/>
        <v>826.37278591608651</v>
      </c>
      <c r="CY351" s="27">
        <f>'Config sheet'!$N$51/100*GERC_A_PARA!CR351</f>
        <v>198.78261521921058</v>
      </c>
      <c r="CZ351" s="27">
        <f t="shared" si="378"/>
        <v>198.78261521921058</v>
      </c>
      <c r="DA351" s="27">
        <f t="shared" si="379"/>
        <v>299.59585959291513</v>
      </c>
      <c r="DB351" s="27">
        <f t="shared" si="380"/>
        <v>1080.6930642840312</v>
      </c>
      <c r="DC351" s="27">
        <f t="shared" si="381"/>
        <v>717.04259818389812</v>
      </c>
      <c r="DD351" s="50">
        <f t="shared" si="382"/>
        <v>85.652635265981345</v>
      </c>
      <c r="DE351" s="50">
        <f t="shared" si="383"/>
        <v>88.568766309481077</v>
      </c>
      <c r="DF351" s="50">
        <f t="shared" si="384"/>
        <v>56.830741458589905</v>
      </c>
      <c r="DG351" s="50">
        <f t="shared" si="385"/>
        <v>58.76560182660851</v>
      </c>
      <c r="DH351" s="27">
        <f t="shared" si="386"/>
        <v>87.110700787731218</v>
      </c>
      <c r="DI351">
        <f>'Config sheet'!$N$59</f>
        <v>71.978923438716066</v>
      </c>
      <c r="DJ351" s="21">
        <f t="shared" si="407"/>
        <v>72.454436215165217</v>
      </c>
      <c r="DK351" s="19">
        <f>Coeff_Summary!$B$11+Coeff_Summary!$D$11*(F351)+Coeff_Summary!$E$11*CM351*100+Coeff_Summary!$F$11*(F351)^2+Coeff_Summary!$G$11*(F351)*CM351*100+Coeff_Summary!$H$11*(CM351*100)^2</f>
        <v>0.94512115792511053</v>
      </c>
      <c r="DL351" s="19">
        <f>Coeff_Summary!$B$9+Coeff_Summary!$D$9*(G351)+Coeff_Summary!$E$9*CN351*100+Coeff_Summary!$F$9*(G351)^2+Coeff_Summary!$G$9*(G351)*CN351*100+Coeff_Summary!$H$9*(CN351*100)^2</f>
        <v>0.95967221315546147</v>
      </c>
      <c r="DM351" s="30">
        <f t="shared" si="408"/>
        <v>0.952396685540286</v>
      </c>
      <c r="DN351">
        <f>DK351*8314.4*(GERC_A_PARA!F351+273)/('Config sheet'!$N$28*GERC_A_PARA!CM351*10^5)</f>
        <v>4.0280659848054297E-2</v>
      </c>
      <c r="DO351">
        <f>DL351*(8314.4/'Config sheet'!$N$28)*((GERC_A_PARA!G351+273)/(GERC_A_PARA!CN351*10^5))</f>
        <v>2.7137797886926687E-2</v>
      </c>
      <c r="DP351" s="30">
        <f t="shared" si="409"/>
        <v>1613.9301658231434</v>
      </c>
      <c r="DQ351" s="30">
        <f t="shared" si="387"/>
        <v>40067.123326955683</v>
      </c>
      <c r="DR351" s="30">
        <f t="shared" si="388"/>
        <v>1070.8467719795067</v>
      </c>
      <c r="DS351" s="30">
        <f t="shared" si="389"/>
        <v>39459.604513281985</v>
      </c>
      <c r="DT351" s="19">
        <f>(Coeff_Summary!$B$5+Coeff_Summary!$D$5*(F351)+Coeff_Summary!$E$5*CM351*100+Coeff_Summary!$F$5*(F351)^2+Coeff_Summary!$G$5*(F351)*CM351*100+Coeff_Summary!$H$5*(CM351*100)^2+Coeff_Summary!$B$3+Coeff_Summary!$D$3*(G351)+Coeff_Summary!$E$3*CN351*100+Coeff_Summary!$F$3*(G351)^2+Coeff_Summary!$G$3*(G351)*CN351*100+Coeff_Summary!$H$3*(CN351*100)^2)/2</f>
        <v>1.4037156896618077</v>
      </c>
      <c r="DU351" s="30">
        <f t="shared" si="410"/>
        <v>3.4769906783600586</v>
      </c>
      <c r="DV351" s="30">
        <f>DM351*(8314.4/'Config sheet'!$N$28)*(273+F351)*DU351*((CO351^(1/DU351))-1)</f>
        <v>89938.818572204415</v>
      </c>
      <c r="DW351" s="30">
        <f t="shared" si="390"/>
        <v>356.60370668893836</v>
      </c>
      <c r="DX351" s="30">
        <f t="shared" si="391"/>
        <v>353.89</v>
      </c>
      <c r="DY351" s="30">
        <f t="shared" si="392"/>
        <v>105.34404625627877</v>
      </c>
      <c r="DZ351" s="30">
        <f t="shared" si="393"/>
        <v>950.21710704584245</v>
      </c>
      <c r="EA351" s="65">
        <f>Coeff_Summary!$B$9+Coeff_Summary!$D$9*(DW351-273)+Coeff_Summary!$E$9*CN351*100+Coeff_Summary!$F$9*(DW351-273)^2+Coeff_Summary!$G$9*(DW351-273)*CN351*100+Coeff_Summary!$H$9*(CN351*100)^2</f>
        <v>0.96148697671675587</v>
      </c>
      <c r="EB351" s="30">
        <f>EA351*(8314.4/'Config sheet'!$C$28)*(DW351/(CM351*10^5))</f>
        <v>4.8210105881922934E-2</v>
      </c>
      <c r="EC351" s="30">
        <f t="shared" si="394"/>
        <v>1.1968549190549482</v>
      </c>
      <c r="ED351" s="30">
        <f t="shared" si="395"/>
        <v>1.0153959681341764</v>
      </c>
      <c r="EE351" s="30">
        <f>('Config sheet'!$N$132*(CN351-CM351) - 'Config sheet'!$N$133*GERC_A_PARA!CN351)*10^5</f>
        <v>98826.644766591606</v>
      </c>
      <c r="EF351" s="30">
        <f>('Config sheet'!$N$132*(CN351-CM351) + 'Config sheet'!$N$133*CM351)*10^5</f>
        <v>140561.67452962059</v>
      </c>
      <c r="EG351" s="30">
        <f>'Config sheet'!$N$148</f>
        <v>386976</v>
      </c>
      <c r="EH351" s="30">
        <f t="shared" si="396"/>
        <v>2499.3586965553859</v>
      </c>
      <c r="EI351" s="30">
        <f>'Config sheet'!$E$127+'Config sheet'!$P$127</f>
        <v>3308.2</v>
      </c>
      <c r="EJ351" s="30"/>
      <c r="EK351" s="63">
        <f t="shared" si="397"/>
        <v>54046.430406272622</v>
      </c>
      <c r="EL351" s="63">
        <f t="shared" si="418"/>
        <v>53294.240639481017</v>
      </c>
      <c r="EM351" s="63">
        <f t="shared" si="419"/>
        <v>40067.123326955683</v>
      </c>
      <c r="EN351" s="63">
        <f t="shared" si="420"/>
        <v>39459.604513281985</v>
      </c>
      <c r="EO351" s="30">
        <f>BL351*(('Config sheet'!$D$8+273)/(C351+273))*(GERC_A_PARA!AI351/'Config sheet'!$D$7)*(1/GERC_A_PARA!BG351)*24*10^-3</f>
        <v>1875.7763509982751</v>
      </c>
      <c r="EP351" s="30">
        <f>BN351*(('Config sheet'!$D$8+273)/(D351+273))*(GERC_A_PARA!AJ351/'Config sheet'!$D$7)*(1/GERC_A_PARA!BH351)*24*10^-3</f>
        <v>1849.6702832079618</v>
      </c>
      <c r="EQ351" s="30">
        <f t="shared" si="411"/>
        <v>1862.7233171031185</v>
      </c>
      <c r="ER351" s="30">
        <f>DP351*(('Config sheet'!$D$8+273)/(F351+273))*(CM351/'Config sheet'!$D$7)*(1/DK351)*24*10^-3</f>
        <v>1390.5999309162903</v>
      </c>
      <c r="ES351" s="30">
        <f>DR351*(('Config sheet'!$D$8+273)/(G351+273))*(CN351/'Config sheet'!$D$7)*(1/DL351)*24*10^-3</f>
        <v>1369.5149228054975</v>
      </c>
      <c r="ET351" s="30">
        <f t="shared" si="412"/>
        <v>1380.0574268608939</v>
      </c>
      <c r="EU351">
        <f t="shared" si="413"/>
        <v>1.0141139034493416</v>
      </c>
      <c r="EV351">
        <f t="shared" si="414"/>
        <v>1.0153959681341767</v>
      </c>
      <c r="EW351" s="30">
        <f t="shared" si="415"/>
        <v>0.83165415673152521</v>
      </c>
      <c r="EX351" s="30">
        <f>'Config sheet'!$C$123/('Config sheet'!$F$17*10^-3)</f>
        <v>1.2841244171864261</v>
      </c>
      <c r="EY351" s="30">
        <f t="shared" si="416"/>
        <v>0.68853446860340095</v>
      </c>
      <c r="EZ351" s="30">
        <f>'Config sheet'!$N$123/('Config sheet'!$Q$17*10^-3)</f>
        <v>1.4616189626248377</v>
      </c>
      <c r="FA351" s="1" t="s">
        <v>758</v>
      </c>
      <c r="FB351" s="30">
        <f t="shared" si="417"/>
        <v>-2.7137066889383732</v>
      </c>
      <c r="FC351" s="30"/>
    </row>
    <row r="352" spans="1:159" x14ac:dyDescent="0.25">
      <c r="A352" s="1">
        <v>43496</v>
      </c>
      <c r="B352" s="2">
        <v>0.70972222222222225</v>
      </c>
      <c r="C352">
        <v>28.5</v>
      </c>
      <c r="D352">
        <v>83.49</v>
      </c>
      <c r="E352">
        <v>29.67</v>
      </c>
      <c r="F352">
        <v>29.63</v>
      </c>
      <c r="G352">
        <v>81.680000000000007</v>
      </c>
      <c r="H352">
        <v>66.95</v>
      </c>
      <c r="I352">
        <v>72.34</v>
      </c>
      <c r="J352">
        <v>72.56</v>
      </c>
      <c r="K352">
        <v>72.819999999999993</v>
      </c>
      <c r="L352">
        <v>70.63</v>
      </c>
      <c r="M352">
        <v>22.31</v>
      </c>
      <c r="N352">
        <v>35.11</v>
      </c>
      <c r="O352">
        <v>34.619999999999997</v>
      </c>
      <c r="P352">
        <v>34.56</v>
      </c>
      <c r="Q352">
        <v>61.64</v>
      </c>
      <c r="R352">
        <v>3.71</v>
      </c>
      <c r="S352">
        <v>75.760000000000005</v>
      </c>
      <c r="T352">
        <v>75.489999999999995</v>
      </c>
      <c r="U352">
        <v>72.680000000000007</v>
      </c>
      <c r="V352">
        <v>72.680000000000007</v>
      </c>
      <c r="W352">
        <v>3.09</v>
      </c>
      <c r="X352">
        <v>2.5099999999999998</v>
      </c>
      <c r="Y352">
        <v>3.52</v>
      </c>
      <c r="Z352">
        <v>3.56</v>
      </c>
      <c r="AA352">
        <v>4.8099999999999996</v>
      </c>
      <c r="AB352">
        <v>3.85</v>
      </c>
      <c r="AC352">
        <v>3.8</v>
      </c>
      <c r="AD352">
        <v>1.94</v>
      </c>
      <c r="AE352">
        <v>1.57</v>
      </c>
      <c r="AF352">
        <v>2.2599999999999998</v>
      </c>
      <c r="AH352" s="4" t="str">
        <f t="shared" si="421"/>
        <v>ON</v>
      </c>
      <c r="AI352" s="31">
        <f>M352+'Config sheet'!$D$9-'Config sheet'!$C$139</f>
        <v>23.268899999999999</v>
      </c>
      <c r="AJ352" s="31">
        <f>N352+'Config sheet'!$D$9+'Config sheet'!$C$140</f>
        <v>36.468899999999998</v>
      </c>
      <c r="AK352" s="25">
        <f t="shared" si="352"/>
        <v>1.5672807910988487</v>
      </c>
      <c r="AL352" s="46">
        <f>'Config sheet'!$C$47</f>
        <v>3546.9708798579968</v>
      </c>
      <c r="AM352" s="4">
        <f>'Config sheet'!$C$42</f>
        <v>1817.9423322060413</v>
      </c>
      <c r="AN352" s="25">
        <f>'Config sheet'!$C$46</f>
        <v>1729.0285476519553</v>
      </c>
      <c r="AO352" s="25">
        <f t="shared" si="353"/>
        <v>1.5945089662994385</v>
      </c>
      <c r="AP352" s="25">
        <f>'Config sheet'!$C$50/100*GERC_A_PARA!AM352</f>
        <v>351.771841281869</v>
      </c>
      <c r="AQ352" s="25">
        <f t="shared" si="354"/>
        <v>351.771841281869</v>
      </c>
      <c r="AR352" s="25">
        <f t="shared" si="355"/>
        <v>466.28113770849023</v>
      </c>
      <c r="AS352" s="27">
        <f t="shared" si="356"/>
        <v>2169.7141734879106</v>
      </c>
      <c r="AT352" s="25">
        <f t="shared" si="357"/>
        <v>1636.8758848237524</v>
      </c>
      <c r="AU352" s="25">
        <f>'Config sheet'!$C$51/100*GERC_A_PARA!AN352</f>
        <v>266.0974934836359</v>
      </c>
      <c r="AV352" s="25">
        <f t="shared" si="358"/>
        <v>266.0974934836359</v>
      </c>
      <c r="AW352" s="25">
        <f t="shared" si="359"/>
        <v>352.71794794827554</v>
      </c>
      <c r="AX352" s="27">
        <f t="shared" si="360"/>
        <v>1995.1260411355911</v>
      </c>
      <c r="AY352" s="25">
        <f t="shared" si="361"/>
        <v>1505.1630965146237</v>
      </c>
      <c r="AZ352" s="31">
        <f t="shared" si="398"/>
        <v>93.701159030294093</v>
      </c>
      <c r="BA352" s="31">
        <f t="shared" si="399"/>
        <v>94.99022415897808</v>
      </c>
      <c r="BB352" s="31">
        <f t="shared" si="400"/>
        <v>70.690033494210553</v>
      </c>
      <c r="BC352" s="31">
        <f t="shared" si="401"/>
        <v>71.662530078734449</v>
      </c>
      <c r="BD352" s="25">
        <f t="shared" si="362"/>
        <v>94.345691594636094</v>
      </c>
      <c r="BE352">
        <f>'Config sheet'!$D$59</f>
        <v>82.44</v>
      </c>
      <c r="BF352" s="30">
        <f t="shared" si="402"/>
        <v>82.76098669055429</v>
      </c>
      <c r="BG352" s="19">
        <f>Coeff_Summary!$B$10+Coeff_Summary!$D$10*(C352)+Coeff_Summary!$E$10*AI352*100+Coeff_Summary!$F$10*(C352)^2+Coeff_Summary!$G$10*(C352)*AI352*100+Coeff_Summary!$H$10*(AI352*100)^2</f>
        <v>0.96234861896714519</v>
      </c>
      <c r="BH352" s="19">
        <f>Coeff_Summary!$B$8+Coeff_Summary!$D$8*(D352)+Coeff_Summary!$E$8*AJ352*100+Coeff_Summary!$F$8*(D352)^2+Coeff_Summary!$G$8*(D352)*AJ352*100+Coeff_Summary!$H$8*(AJ352*100)^2</f>
        <v>0.97493903339381116</v>
      </c>
      <c r="BI352" s="30">
        <f t="shared" si="403"/>
        <v>0.96864382618047817</v>
      </c>
      <c r="BJ352" s="30">
        <f>BG352*8314.4*(GERC_A_PARA!C352+273)/('Config sheet'!$C$28*AI352*10^5)</f>
        <v>6.3309221818587197E-2</v>
      </c>
      <c r="BK352">
        <f>BH352*(8314.4/'Config sheet'!$C$28)*(BT352/(AJ352*10^5))</f>
        <v>4.8386613869082974E-2</v>
      </c>
      <c r="BL352" s="30">
        <f t="shared" si="404"/>
        <v>3346.4142072623758</v>
      </c>
      <c r="BM352" s="30">
        <f t="shared" si="363"/>
        <v>52858.242624613798</v>
      </c>
      <c r="BN352" s="30">
        <f t="shared" si="364"/>
        <v>2524.6019883318509</v>
      </c>
      <c r="BO352" s="30">
        <f t="shared" si="365"/>
        <v>52175.628473662757</v>
      </c>
      <c r="BP352" s="19">
        <f>(Coeff_Summary!$B$4+Coeff_Summary!$D$4*(C352)+Coeff_Summary!$E$4*AI352*100+Coeff_Summary!$F$4*(C352)^2+Coeff_Summary!$G$4*(C352)*AI352*100+Coeff_Summary!$H$4*(AI352*100)^2+Coeff_Summary!$B$2+Coeff_Summary!$D$2*(D352)+Coeff_Summary!$E$2*AJ352*100+Coeff_Summary!$F$2*(D352)^2+Coeff_Summary!$G$2*(D352)*AJ352*100+Coeff_Summary!$H$2*(AJ352*100)^2)/2</f>
        <v>1.3571492249646329</v>
      </c>
      <c r="BQ352" s="30">
        <f t="shared" si="405"/>
        <v>3.7999500771673977</v>
      </c>
      <c r="BR352" s="30">
        <f>BI352*(8314.4/'Config sheet'!$C$28)*(273+C352)*BQ352*((AK352^(1/BQ352))-1)</f>
        <v>70726.507397977912</v>
      </c>
      <c r="BS352" s="30">
        <f t="shared" si="366"/>
        <v>339.34575050482215</v>
      </c>
      <c r="BT352" s="30">
        <f t="shared" si="367"/>
        <v>356.49</v>
      </c>
      <c r="BU352" s="52">
        <f t="shared" si="368"/>
        <v>68.822968730354887</v>
      </c>
      <c r="BV352" s="30">
        <f t="shared" si="369"/>
        <v>1508.8950345281455</v>
      </c>
      <c r="BW352" s="65">
        <f>Coeff_Summary!$B$8+Coeff_Summary!$D$8*(BS352-273)+Coeff_Summary!$E$8*AJ352*100+Coeff_Summary!$F$8*(BS352-273)^2+Coeff_Summary!$G$8*(BS352-273)*AJ352*100+Coeff_Summary!$H$8*(AJ352*100)^2</f>
        <v>0.96730185185974005</v>
      </c>
      <c r="BX352" s="30">
        <f>BW352*(8314.4/'Config sheet'!$C$28)*(BS352/(AI352*10^5))</f>
        <v>7.1622861104824298E-2</v>
      </c>
      <c r="BY352" s="30">
        <f t="shared" si="370"/>
        <v>1.1313179825533137</v>
      </c>
      <c r="BZ352" s="30">
        <f t="shared" si="371"/>
        <v>1.0130830077359894</v>
      </c>
      <c r="CA352" s="30">
        <f>('Config sheet'!$C$132*(AJ352-AI352) - 'Config sheet'!$C$133*GERC_A_PARA!AJ352)*10^5</f>
        <v>97762.202781790591</v>
      </c>
      <c r="CB352" s="30">
        <f>('Config sheet'!$C$132*(AJ352-AI352) + 'Config sheet'!$C$133*AI352)*10^5</f>
        <v>122781.91080322083</v>
      </c>
      <c r="CC352" s="30">
        <f>'Config sheet'!$C$148</f>
        <v>386976</v>
      </c>
      <c r="CD352" s="30">
        <f t="shared" si="406"/>
        <v>17.14424949517786</v>
      </c>
      <c r="CE352" s="30"/>
      <c r="CF352" s="30"/>
      <c r="CG352" s="30"/>
      <c r="CH352" s="30"/>
      <c r="CI352" s="30"/>
      <c r="CJ352" s="30"/>
      <c r="CK352" s="30"/>
      <c r="CL352" s="30"/>
      <c r="CM352" s="46">
        <f>P352+'Config sheet'!$O$9-'Config sheet'!$C$139</f>
        <v>35.518900000000002</v>
      </c>
      <c r="CN352" s="46">
        <f>Q352+'Config sheet'!$O$9+'Config sheet'!C$140</f>
        <v>62.998899999999999</v>
      </c>
      <c r="CO352" s="27">
        <f t="shared" si="372"/>
        <v>1.7736726081044174</v>
      </c>
      <c r="CP352" s="46">
        <f>'Config sheet'!$N$47</f>
        <v>1852.7346826837274</v>
      </c>
      <c r="CQ352" s="27">
        <f>'Config sheet'!$N$42</f>
        <v>970.82423361890676</v>
      </c>
      <c r="CR352" s="27">
        <f>'Config sheet'!$N$46</f>
        <v>881.91044906482068</v>
      </c>
      <c r="CS352" s="27">
        <f t="shared" si="373"/>
        <v>1.3830242049638479</v>
      </c>
      <c r="CT352" s="27">
        <f>'Config sheet'!$N$50/100*GERC_A_PARA!CQ352</f>
        <v>274.64617569078871</v>
      </c>
      <c r="CU352" s="27">
        <f t="shared" si="374"/>
        <v>274.64617569078871</v>
      </c>
      <c r="CV352" s="27">
        <f t="shared" si="375"/>
        <v>415.64474408399309</v>
      </c>
      <c r="CW352" s="27">
        <f t="shared" si="376"/>
        <v>1245.4704093096955</v>
      </c>
      <c r="CX352" s="27">
        <f t="shared" si="377"/>
        <v>822.97127468024757</v>
      </c>
      <c r="CY352" s="27">
        <f>'Config sheet'!$N$51/100*GERC_A_PARA!CR352</f>
        <v>198.78261521921058</v>
      </c>
      <c r="CZ352" s="27">
        <f t="shared" si="378"/>
        <v>198.78261521921058</v>
      </c>
      <c r="DA352" s="27">
        <f t="shared" si="379"/>
        <v>300.83415151630209</v>
      </c>
      <c r="DB352" s="27">
        <f t="shared" si="380"/>
        <v>1080.6930642840312</v>
      </c>
      <c r="DC352" s="27">
        <f t="shared" si="381"/>
        <v>714.09111128129666</v>
      </c>
      <c r="DD352" s="50">
        <f t="shared" si="382"/>
        <v>85.476406180384572</v>
      </c>
      <c r="DE352" s="50">
        <f t="shared" si="383"/>
        <v>88.428356143721032</v>
      </c>
      <c r="DF352" s="50">
        <f t="shared" si="384"/>
        <v>56.480367918452863</v>
      </c>
      <c r="DG352" s="50">
        <f t="shared" si="385"/>
        <v>58.430932143793072</v>
      </c>
      <c r="DH352" s="27">
        <f t="shared" si="386"/>
        <v>86.952381162052802</v>
      </c>
      <c r="DI352">
        <f>'Config sheet'!$N$59</f>
        <v>71.978923438716066</v>
      </c>
      <c r="DJ352" s="21">
        <f t="shared" si="407"/>
        <v>72.20401559658788</v>
      </c>
      <c r="DK352" s="19">
        <f>Coeff_Summary!$B$11+Coeff_Summary!$D$11*(F352)+Coeff_Summary!$E$11*CM352*100+Coeff_Summary!$F$11*(F352)^2+Coeff_Summary!$G$11*(F352)*CM352*100+Coeff_Summary!$H$11*(CM352*100)^2</f>
        <v>0.9455556012788352</v>
      </c>
      <c r="DL352" s="19">
        <f>Coeff_Summary!$B$9+Coeff_Summary!$D$9*(G352)+Coeff_Summary!$E$9*CN352*100+Coeff_Summary!$F$9*(G352)^2+Coeff_Summary!$G$9*(G352)*CN352*100+Coeff_Summary!$H$9*(CN352*100)^2</f>
        <v>0.9604464145082543</v>
      </c>
      <c r="DM352" s="30">
        <f t="shared" si="408"/>
        <v>0.95300100789354469</v>
      </c>
      <c r="DN352">
        <f>DK352*8314.4*(GERC_A_PARA!F352+273)/('Config sheet'!$N$28*GERC_A_PARA!CM352*10^5)</f>
        <v>4.0903703029798483E-2</v>
      </c>
      <c r="DO352">
        <f>DL352*(8314.4/'Config sheet'!$N$28)*((GERC_A_PARA!G352+273)/(GERC_A_PARA!CN352*10^5))</f>
        <v>2.7453641458436106E-2</v>
      </c>
      <c r="DP352" s="30">
        <f t="shared" si="409"/>
        <v>1610.9969232087042</v>
      </c>
      <c r="DQ352" s="30">
        <f t="shared" si="387"/>
        <v>39385.111955147135</v>
      </c>
      <c r="DR352" s="30">
        <f t="shared" si="388"/>
        <v>1064.5007552879993</v>
      </c>
      <c r="DS352" s="30">
        <f t="shared" si="389"/>
        <v>38774.483046251546</v>
      </c>
      <c r="DT352" s="19">
        <f>(Coeff_Summary!$B$5+Coeff_Summary!$D$5*(F352)+Coeff_Summary!$E$5*CM352*100+Coeff_Summary!$F$5*(F352)^2+Coeff_Summary!$G$5*(F352)*CM352*100+Coeff_Summary!$H$5*(CM352*100)^2+Coeff_Summary!$B$3+Coeff_Summary!$D$3*(G352)+Coeff_Summary!$E$3*CN352*100+Coeff_Summary!$F$3*(G352)^2+Coeff_Summary!$G$3*(G352)*CN352*100+Coeff_Summary!$H$3*(CN352*100)^2)/2</f>
        <v>1.4019819036559587</v>
      </c>
      <c r="DU352" s="30">
        <f t="shared" si="410"/>
        <v>3.4876741736510177</v>
      </c>
      <c r="DV352" s="30">
        <f>DM352*(8314.4/'Config sheet'!$N$28)*(273+F352)*DU352*((CO352^(1/DU352))-1)</f>
        <v>91199.007990087382</v>
      </c>
      <c r="DW352" s="30">
        <f t="shared" si="390"/>
        <v>356.67279033319852</v>
      </c>
      <c r="DX352" s="30">
        <f t="shared" si="391"/>
        <v>354.68</v>
      </c>
      <c r="DY352" s="30">
        <f t="shared" si="392"/>
        <v>103.82860774870032</v>
      </c>
      <c r="DZ352" s="30">
        <f t="shared" si="393"/>
        <v>960.9541515286578</v>
      </c>
      <c r="EA352" s="65">
        <f>Coeff_Summary!$B$9+Coeff_Summary!$D$9*(DW352-273)+Coeff_Summary!$E$9*CN352*100+Coeff_Summary!$F$9*(DW352-273)^2+Coeff_Summary!$G$9*(DW352-273)*CN352*100+Coeff_Summary!$H$9*(CN352*100)^2</f>
        <v>0.9617606448638274</v>
      </c>
      <c r="EB352" s="30">
        <f>EA352*(8314.4/'Config sheet'!$C$28)*(DW352/(CM352*10^5))</f>
        <v>4.9034365320478474E-2</v>
      </c>
      <c r="EC352" s="30">
        <f t="shared" si="394"/>
        <v>1.1987757021596988</v>
      </c>
      <c r="ED352" s="30">
        <f t="shared" si="395"/>
        <v>1.0157482153447981</v>
      </c>
      <c r="EE352" s="30">
        <f>('Config sheet'!$N$132*(CN352-CM352) - 'Config sheet'!$N$133*GERC_A_PARA!CN352)*10^5</f>
        <v>99281.462232907768</v>
      </c>
      <c r="EF352" s="30">
        <f>('Config sheet'!$N$132*(CN352-CM352) + 'Config sheet'!$N$133*CM352)*10^5</f>
        <v>140543.21929315533</v>
      </c>
      <c r="EG352" s="30">
        <f>'Config sheet'!$N$148</f>
        <v>386976</v>
      </c>
      <c r="EH352" s="30">
        <f t="shared" si="396"/>
        <v>2469.8491860568033</v>
      </c>
      <c r="EI352" s="30">
        <f>'Config sheet'!$E$127+'Config sheet'!$P$127</f>
        <v>3308.2</v>
      </c>
      <c r="EJ352" s="30"/>
      <c r="EK352" s="63">
        <f t="shared" si="397"/>
        <v>52858.242624613798</v>
      </c>
      <c r="EL352" s="63">
        <f t="shared" si="418"/>
        <v>52175.628473662757</v>
      </c>
      <c r="EM352" s="63">
        <f t="shared" si="419"/>
        <v>39385.111955147135</v>
      </c>
      <c r="EN352" s="63">
        <f t="shared" si="420"/>
        <v>38774.483046251546</v>
      </c>
      <c r="EO352" s="30">
        <f>BL352*(('Config sheet'!$D$8+273)/(C352+273))*(GERC_A_PARA!AI352/'Config sheet'!$D$7)*(1/GERC_A_PARA!BG352)*24*10^-3</f>
        <v>1834.538205858498</v>
      </c>
      <c r="EP352" s="30">
        <f>BN352*(('Config sheet'!$D$8+273)/(D352+273))*(GERC_A_PARA!AJ352/'Config sheet'!$D$7)*(1/GERC_A_PARA!BH352)*24*10^-3</f>
        <v>1810.846882091404</v>
      </c>
      <c r="EQ352" s="30">
        <f t="shared" si="411"/>
        <v>1822.6925439749511</v>
      </c>
      <c r="ER352" s="30">
        <f>DP352*(('Config sheet'!$D$8+273)/(F352+273))*(CM352/'Config sheet'!$D$7)*(1/DK352)*24*10^-3</f>
        <v>1366.9295276586888</v>
      </c>
      <c r="ES352" s="30">
        <f>DR352*(('Config sheet'!$D$8+273)/(G352+273))*(CN352/'Config sheet'!$D$7)*(1/DL352)*24*10^-3</f>
        <v>1345.7365782273921</v>
      </c>
      <c r="ET352" s="30">
        <f t="shared" si="412"/>
        <v>1356.3330529430405</v>
      </c>
      <c r="EU352">
        <f t="shared" si="413"/>
        <v>1.0130830077359894</v>
      </c>
      <c r="EV352">
        <f t="shared" si="414"/>
        <v>1.0157482153447981</v>
      </c>
      <c r="EW352" s="30">
        <f t="shared" si="415"/>
        <v>0.82783848516630676</v>
      </c>
      <c r="EX352" s="30">
        <f>'Config sheet'!$C$123/('Config sheet'!$F$17*10^-3)</f>
        <v>1.2841244171864261</v>
      </c>
      <c r="EY352" s="30">
        <f t="shared" si="416"/>
        <v>0.70849423704858527</v>
      </c>
      <c r="EZ352" s="30">
        <f>'Config sheet'!$N$123/('Config sheet'!$Q$17*10^-3)</f>
        <v>1.4616189626248377</v>
      </c>
      <c r="FA352" s="1" t="s">
        <v>759</v>
      </c>
      <c r="FB352" s="30">
        <f t="shared" si="417"/>
        <v>-1.9927903331985135</v>
      </c>
      <c r="FC352" s="30"/>
    </row>
    <row r="353" spans="1:163" x14ac:dyDescent="0.25">
      <c r="A353" s="1">
        <v>43496</v>
      </c>
      <c r="B353" s="2">
        <v>0.75138888888888899</v>
      </c>
      <c r="C353">
        <v>20.23</v>
      </c>
      <c r="D353">
        <v>70.8</v>
      </c>
      <c r="E353">
        <v>27.03</v>
      </c>
      <c r="F353">
        <v>27.02</v>
      </c>
      <c r="G353">
        <v>76.5</v>
      </c>
      <c r="H353">
        <v>66.569999999999993</v>
      </c>
      <c r="I353">
        <v>71.61</v>
      </c>
      <c r="J353">
        <v>71.64</v>
      </c>
      <c r="K353">
        <v>71.8</v>
      </c>
      <c r="L353">
        <v>69.61</v>
      </c>
      <c r="M353">
        <v>22.73</v>
      </c>
      <c r="N353">
        <v>36.020000000000003</v>
      </c>
      <c r="O353">
        <v>35.56</v>
      </c>
      <c r="P353">
        <v>35.520000000000003</v>
      </c>
      <c r="Q353">
        <v>61.96</v>
      </c>
      <c r="R353">
        <v>3.62</v>
      </c>
      <c r="S353">
        <v>75.97</v>
      </c>
      <c r="T353">
        <v>75.37</v>
      </c>
      <c r="U353">
        <v>72.36</v>
      </c>
      <c r="V353">
        <v>72.36</v>
      </c>
      <c r="W353">
        <v>4.42</v>
      </c>
      <c r="X353">
        <v>2.74</v>
      </c>
      <c r="Y353">
        <v>3.11</v>
      </c>
      <c r="Z353">
        <v>3.46</v>
      </c>
      <c r="AA353">
        <v>3.75</v>
      </c>
      <c r="AB353">
        <v>3.96</v>
      </c>
      <c r="AC353">
        <v>3.56</v>
      </c>
      <c r="AD353">
        <v>1.94</v>
      </c>
      <c r="AE353">
        <v>1.71</v>
      </c>
      <c r="AF353">
        <v>1.92</v>
      </c>
      <c r="AH353" s="4" t="str">
        <f t="shared" si="421"/>
        <v>ON</v>
      </c>
      <c r="AI353" s="31">
        <f>M353+'Config sheet'!$D$9-'Config sheet'!$C$139</f>
        <v>23.6889</v>
      </c>
      <c r="AJ353" s="31">
        <f>N353+'Config sheet'!$D$9+'Config sheet'!$C$140</f>
        <v>37.378900000000002</v>
      </c>
      <c r="AK353" s="25">
        <f t="shared" si="352"/>
        <v>1.5779077964785195</v>
      </c>
      <c r="AL353" s="46">
        <f>'Config sheet'!$C$47</f>
        <v>3546.9708798579968</v>
      </c>
      <c r="AM353" s="4">
        <f>'Config sheet'!$C$42</f>
        <v>1817.9423322060413</v>
      </c>
      <c r="AN353" s="25">
        <f>'Config sheet'!$C$46</f>
        <v>1729.0285476519553</v>
      </c>
      <c r="AO353" s="25">
        <f t="shared" si="353"/>
        <v>1.5357051385271068</v>
      </c>
      <c r="AP353" s="25">
        <f>'Config sheet'!$C$50/100*GERC_A_PARA!AM353</f>
        <v>351.771841281869</v>
      </c>
      <c r="AQ353" s="25">
        <f t="shared" si="354"/>
        <v>351.771841281869</v>
      </c>
      <c r="AR353" s="25">
        <f t="shared" si="355"/>
        <v>473.41849673535211</v>
      </c>
      <c r="AS353" s="27">
        <f t="shared" si="356"/>
        <v>2169.7141734879106</v>
      </c>
      <c r="AT353" s="25">
        <f t="shared" si="357"/>
        <v>1612.1979921073419</v>
      </c>
      <c r="AU353" s="25">
        <f>'Config sheet'!$C$51/100*GERC_A_PARA!AN353</f>
        <v>266.0974934836359</v>
      </c>
      <c r="AV353" s="25">
        <f t="shared" si="358"/>
        <v>266.0974934836359</v>
      </c>
      <c r="AW353" s="25">
        <f t="shared" si="359"/>
        <v>358.11699677554913</v>
      </c>
      <c r="AX353" s="27">
        <f t="shared" si="360"/>
        <v>1995.1260411355911</v>
      </c>
      <c r="AY353" s="25">
        <f t="shared" si="361"/>
        <v>1482.4709341088665</v>
      </c>
      <c r="AZ353" s="31">
        <f t="shared" si="398"/>
        <v>93.308552570759105</v>
      </c>
      <c r="BA353" s="31">
        <f t="shared" si="399"/>
        <v>94.677965067906086</v>
      </c>
      <c r="BB353" s="31">
        <f t="shared" si="400"/>
        <v>69.332570593477939</v>
      </c>
      <c r="BC353" s="31">
        <f t="shared" si="401"/>
        <v>70.350107421712764</v>
      </c>
      <c r="BD353" s="25">
        <f t="shared" si="362"/>
        <v>93.993258819332596</v>
      </c>
      <c r="BE353">
        <f>'Config sheet'!$D$59</f>
        <v>82.44</v>
      </c>
      <c r="BF353" s="30">
        <f t="shared" si="402"/>
        <v>81.917298913463981</v>
      </c>
      <c r="BG353" s="19">
        <f>Coeff_Summary!$B$10+Coeff_Summary!$D$10*(C353)+Coeff_Summary!$E$10*AI353*100+Coeff_Summary!$F$10*(C353)^2+Coeff_Summary!$G$10*(C353)*AI353*100+Coeff_Summary!$H$10*(AI353*100)^2</f>
        <v>0.95706902290283791</v>
      </c>
      <c r="BH353" s="19">
        <f>Coeff_Summary!$B$8+Coeff_Summary!$D$8*(D353)+Coeff_Summary!$E$8*AJ353*100+Coeff_Summary!$F$8*(D353)^2+Coeff_Summary!$G$8*(D353)*AJ353*100+Coeff_Summary!$H$8*(AJ353*100)^2</f>
        <v>0.96878116111166579</v>
      </c>
      <c r="BI353" s="30">
        <f t="shared" si="403"/>
        <v>0.96292509200725185</v>
      </c>
      <c r="BJ353" s="30">
        <f>BG353*8314.4*(GERC_A_PARA!C353+273)/('Config sheet'!$C$28*AI353*10^5)</f>
        <v>6.0149199266729521E-2</v>
      </c>
      <c r="BK353">
        <f>BH353*(8314.4/'Config sheet'!$C$28)*(BT353/(AJ353*10^5))</f>
        <v>4.5240575954639657E-2</v>
      </c>
      <c r="BL353" s="30">
        <f t="shared" si="404"/>
        <v>3333.9135193512857</v>
      </c>
      <c r="BM353" s="30">
        <f t="shared" si="363"/>
        <v>55427.396540511916</v>
      </c>
      <c r="BN353" s="30">
        <f t="shared" si="364"/>
        <v>2477.2519567023114</v>
      </c>
      <c r="BO353" s="30">
        <f t="shared" si="365"/>
        <v>54757.30369096365</v>
      </c>
      <c r="BP353" s="19">
        <f>(Coeff_Summary!$B$4+Coeff_Summary!$D$4*(C353)+Coeff_Summary!$E$4*AI353*100+Coeff_Summary!$F$4*(C353)^2+Coeff_Summary!$G$4*(C353)*AI353*100+Coeff_Summary!$H$4*(AI353*100)^2+Coeff_Summary!$B$2+Coeff_Summary!$D$2*(D353)+Coeff_Summary!$E$2*AJ353*100+Coeff_Summary!$F$2*(D353)^2+Coeff_Summary!$G$2*(D353)*AJ353*100+Coeff_Summary!$H$2*(AJ353*100)^2)/2</f>
        <v>1.3709637711850942</v>
      </c>
      <c r="BQ353" s="30">
        <f t="shared" si="405"/>
        <v>3.695681027840978</v>
      </c>
      <c r="BR353" s="30">
        <f>BI353*(8314.4/'Config sheet'!$C$28)*(273+C353)*BQ353*((AK353^(1/BQ353))-1)</f>
        <v>69591.870682699606</v>
      </c>
      <c r="BS353" s="30">
        <f t="shared" si="366"/>
        <v>331.74664421994424</v>
      </c>
      <c r="BT353" s="30">
        <f t="shared" si="367"/>
        <v>343.8</v>
      </c>
      <c r="BU353" s="52">
        <f t="shared" si="368"/>
        <v>76.165007356029761</v>
      </c>
      <c r="BV353" s="30">
        <f t="shared" si="369"/>
        <v>1406.776165702996</v>
      </c>
      <c r="BW353" s="65">
        <f>Coeff_Summary!$B$8+Coeff_Summary!$D$8*(BS353-273)+Coeff_Summary!$E$8*AJ353*100+Coeff_Summary!$F$8*(BS353-273)^2+Coeff_Summary!$G$8*(BS353-273)*AJ353*100+Coeff_Summary!$H$8*(AJ353*100)^2</f>
        <v>0.96265022993954419</v>
      </c>
      <c r="BX353" s="30">
        <f>BW353*(8314.4/'Config sheet'!$C$28)*(BS353/(AI353*10^5))</f>
        <v>6.8446815507731948E-2</v>
      </c>
      <c r="BY353" s="30">
        <f t="shared" si="370"/>
        <v>1.1379505686219851</v>
      </c>
      <c r="BZ353" s="30">
        <f t="shared" si="371"/>
        <v>1.0122375063120366</v>
      </c>
      <c r="CA353" s="30">
        <f>('Config sheet'!$C$132*(AJ353-AI353) - 'Config sheet'!$C$133*GERC_A_PARA!AJ353)*10^5</f>
        <v>101577.11630156772</v>
      </c>
      <c r="CB353" s="30">
        <f>('Config sheet'!$C$132*(AJ353-AI353) + 'Config sheet'!$C$133*AI353)*10^5</f>
        <v>127153.86210591767</v>
      </c>
      <c r="CC353" s="30">
        <f>'Config sheet'!$C$148</f>
        <v>386976</v>
      </c>
      <c r="CD353" s="30">
        <f t="shared" si="406"/>
        <v>12.053355780055767</v>
      </c>
      <c r="CE353" s="30"/>
      <c r="CF353" s="30"/>
      <c r="CG353" s="30"/>
      <c r="CH353" s="30"/>
      <c r="CI353" s="30"/>
      <c r="CJ353" s="30"/>
      <c r="CK353" s="30"/>
      <c r="CL353" s="30"/>
      <c r="CM353" s="46">
        <f>P353+'Config sheet'!$O$9-'Config sheet'!$C$139</f>
        <v>36.478900000000003</v>
      </c>
      <c r="CN353" s="46">
        <f>Q353+'Config sheet'!$O$9+'Config sheet'!C$140</f>
        <v>63.318899999999999</v>
      </c>
      <c r="CO353" s="27">
        <f t="shared" si="372"/>
        <v>1.7357678000158994</v>
      </c>
      <c r="CP353" s="46">
        <f>'Config sheet'!$N$47</f>
        <v>1852.7346826837274</v>
      </c>
      <c r="CQ353" s="27">
        <f>'Config sheet'!$N$42</f>
        <v>970.82423361890676</v>
      </c>
      <c r="CR353" s="27">
        <f>'Config sheet'!$N$46</f>
        <v>881.91044906482068</v>
      </c>
      <c r="CS353" s="27">
        <f t="shared" si="373"/>
        <v>1.3827887971741863</v>
      </c>
      <c r="CT353" s="27">
        <f>'Config sheet'!$N$50/100*GERC_A_PARA!CQ353</f>
        <v>274.64617569078871</v>
      </c>
      <c r="CU353" s="27">
        <f t="shared" si="374"/>
        <v>274.64617569078871</v>
      </c>
      <c r="CV353" s="27">
        <f t="shared" si="375"/>
        <v>409.23070354288228</v>
      </c>
      <c r="CW353" s="27">
        <f t="shared" si="376"/>
        <v>1245.4704093096955</v>
      </c>
      <c r="CX353" s="27">
        <f t="shared" si="377"/>
        <v>835.87004076566097</v>
      </c>
      <c r="CY353" s="27">
        <f>'Config sheet'!$N$51/100*GERC_A_PARA!CR353</f>
        <v>198.78261521921058</v>
      </c>
      <c r="CZ353" s="27">
        <f t="shared" si="378"/>
        <v>198.78261521921058</v>
      </c>
      <c r="DA353" s="27">
        <f t="shared" si="379"/>
        <v>296.19181579224852</v>
      </c>
      <c r="DB353" s="27">
        <f t="shared" si="380"/>
        <v>1080.6930642840312</v>
      </c>
      <c r="DC353" s="27">
        <f t="shared" si="381"/>
        <v>725.28335394088299</v>
      </c>
      <c r="DD353" s="50">
        <f t="shared" si="382"/>
        <v>86.137086076806341</v>
      </c>
      <c r="DE353" s="50">
        <f t="shared" si="383"/>
        <v>88.954751508349773</v>
      </c>
      <c r="DF353" s="50">
        <f t="shared" si="384"/>
        <v>57.809008638239092</v>
      </c>
      <c r="DG353" s="50">
        <f t="shared" si="385"/>
        <v>59.700022749472431</v>
      </c>
      <c r="DH353" s="27">
        <f t="shared" si="386"/>
        <v>87.54591879257805</v>
      </c>
      <c r="DI353">
        <f>'Config sheet'!$N$59</f>
        <v>71.978923438716066</v>
      </c>
      <c r="DJ353" s="21">
        <f t="shared" si="407"/>
        <v>73.150217243216915</v>
      </c>
      <c r="DK353" s="19">
        <f>Coeff_Summary!$B$11+Coeff_Summary!$D$11*(F353)+Coeff_Summary!$E$11*CM353*100+Coeff_Summary!$F$11*(F353)^2+Coeff_Summary!$G$11*(F353)*CM353*100+Coeff_Summary!$H$11*(CM353*100)^2</f>
        <v>0.9421105310087976</v>
      </c>
      <c r="DL353" s="19">
        <f>Coeff_Summary!$B$9+Coeff_Summary!$D$9*(G353)+Coeff_Summary!$E$9*CN353*100+Coeff_Summary!$F$9*(G353)^2+Coeff_Summary!$G$9*(G353)*CN353*100+Coeff_Summary!$H$9*(CN353*100)^2</f>
        <v>0.95670471612654073</v>
      </c>
      <c r="DM353" s="30">
        <f t="shared" si="408"/>
        <v>0.94940762356766917</v>
      </c>
      <c r="DN353">
        <f>DK353*8314.4*(GERC_A_PARA!F353+273)/('Config sheet'!$N$28*GERC_A_PARA!CM353*10^5)</f>
        <v>3.9339914870788917E-2</v>
      </c>
      <c r="DO353">
        <f>DL353*(8314.4/'Config sheet'!$N$28)*((GERC_A_PARA!G353+273)/(GERC_A_PARA!CN353*10^5))</f>
        <v>2.6811111454017631E-2</v>
      </c>
      <c r="DP353" s="30">
        <f t="shared" si="409"/>
        <v>1621.9936007442248</v>
      </c>
      <c r="DQ353" s="30">
        <f t="shared" si="387"/>
        <v>41230.226503326885</v>
      </c>
      <c r="DR353" s="30">
        <f t="shared" si="388"/>
        <v>1088.5652899029194</v>
      </c>
      <c r="DS353" s="30">
        <f t="shared" si="389"/>
        <v>40601.274280249898</v>
      </c>
      <c r="DT353" s="19">
        <f>(Coeff_Summary!$B$5+Coeff_Summary!$D$5*(F353)+Coeff_Summary!$E$5*CM353*100+Coeff_Summary!$F$5*(F353)^2+Coeff_Summary!$G$5*(F353)*CM353*100+Coeff_Summary!$H$5*(CM353*100)^2+Coeff_Summary!$B$3+Coeff_Summary!$D$3*(G353)+Coeff_Summary!$E$3*CN353*100+Coeff_Summary!$F$3*(G353)^2+Coeff_Summary!$G$3*(G353)*CN353*100+Coeff_Summary!$H$3*(CN353*100)^2)/2</f>
        <v>1.4105530992531852</v>
      </c>
      <c r="DU353" s="30">
        <f t="shared" si="410"/>
        <v>3.4357385240034617</v>
      </c>
      <c r="DV353" s="30">
        <f>DM353*(8314.4/'Config sheet'!$N$28)*(273+F353)*DU353*((CO353^(1/DU353))-1)</f>
        <v>86506.971127304758</v>
      </c>
      <c r="DW353" s="30">
        <f t="shared" si="390"/>
        <v>352.25423065085153</v>
      </c>
      <c r="DX353" s="30">
        <f t="shared" si="391"/>
        <v>349.5</v>
      </c>
      <c r="DY353" s="30">
        <f t="shared" si="392"/>
        <v>105.56635135580341</v>
      </c>
      <c r="DZ353" s="30">
        <f t="shared" si="393"/>
        <v>938.50980604664528</v>
      </c>
      <c r="EA353" s="65">
        <f>Coeff_Summary!$B$9+Coeff_Summary!$D$9*(DW353-273)+Coeff_Summary!$E$9*CN353*100+Coeff_Summary!$F$9*(DW353-273)^2+Coeff_Summary!$G$9*(DW353-273)*CN353*100+Coeff_Summary!$H$9*(CN353*100)^2</f>
        <v>0.9586487998703852</v>
      </c>
      <c r="EB353" s="30">
        <f>EA353*(8314.4/'Config sheet'!$C$28)*(DW353/(CM353*10^5))</f>
        <v>4.6999918122845673E-2</v>
      </c>
      <c r="EC353" s="30">
        <f t="shared" si="394"/>
        <v>1.1947132645613461</v>
      </c>
      <c r="ED353" s="30">
        <f t="shared" si="395"/>
        <v>1.0154909478637457</v>
      </c>
      <c r="EE353" s="30">
        <f>('Config sheet'!$N$132*(CN353-CM353) - 'Config sheet'!$N$133*GERC_A_PARA!CN353)*10^5</f>
        <v>96220.695705419348</v>
      </c>
      <c r="EF353" s="30">
        <f>('Config sheet'!$N$132*(CN353-CM353) + 'Config sheet'!$N$133*CM353)*10^5</f>
        <v>138018.54927855209</v>
      </c>
      <c r="EG353" s="30">
        <f>'Config sheet'!$N$148</f>
        <v>386976</v>
      </c>
      <c r="EH353" s="30">
        <f t="shared" si="396"/>
        <v>2345.2859717496412</v>
      </c>
      <c r="EI353" s="30">
        <f>'Config sheet'!$E$127+'Config sheet'!$P$127</f>
        <v>3308.2</v>
      </c>
      <c r="EJ353" s="30"/>
      <c r="EK353" s="63">
        <f t="shared" si="397"/>
        <v>55427.396540511916</v>
      </c>
      <c r="EL353" s="63">
        <f t="shared" si="418"/>
        <v>54757.30369096365</v>
      </c>
      <c r="EM353" s="63">
        <f t="shared" si="419"/>
        <v>41230.226503326885</v>
      </c>
      <c r="EN353" s="63">
        <f t="shared" si="420"/>
        <v>40601.274280249898</v>
      </c>
      <c r="EO353" s="30">
        <f>BL353*(('Config sheet'!$D$8+273)/(C353+273))*(GERC_A_PARA!AI353/'Config sheet'!$D$7)*(1/GERC_A_PARA!BG353)*24*10^-3</f>
        <v>1923.7052076621358</v>
      </c>
      <c r="EP353" s="30">
        <f>BN353*(('Config sheet'!$D$8+273)/(D353+273))*(GERC_A_PARA!AJ353/'Config sheet'!$D$7)*(1/GERC_A_PARA!BH353)*24*10^-3</f>
        <v>1900.4484576657512</v>
      </c>
      <c r="EQ353" s="30">
        <f t="shared" si="411"/>
        <v>1912.0768326639436</v>
      </c>
      <c r="ER353" s="30">
        <f>DP353*(('Config sheet'!$D$8+273)/(F353+273))*(CM353/'Config sheet'!$D$7)*(1/DK353)*24*10^-3</f>
        <v>1430.9674707446909</v>
      </c>
      <c r="ES353" s="30">
        <f>DR353*(('Config sheet'!$D$8+273)/(G353+273))*(CN353/'Config sheet'!$D$7)*(1/DL353)*24*10^-3</f>
        <v>1409.1385784924707</v>
      </c>
      <c r="ET353" s="30">
        <f t="shared" si="412"/>
        <v>1420.0530246185808</v>
      </c>
      <c r="EU353">
        <f t="shared" si="413"/>
        <v>1.0122375063120364</v>
      </c>
      <c r="EV353">
        <f t="shared" si="414"/>
        <v>1.0154909478637462</v>
      </c>
      <c r="EW353" s="30">
        <f t="shared" si="415"/>
        <v>0.73573202795572146</v>
      </c>
      <c r="EX353" s="30">
        <f>'Config sheet'!$C$123/('Config sheet'!$F$17*10^-3)</f>
        <v>1.2841244171864261</v>
      </c>
      <c r="EY353" s="30">
        <f t="shared" si="416"/>
        <v>0.66089771985713308</v>
      </c>
      <c r="EZ353" s="30">
        <f>'Config sheet'!$N$123/('Config sheet'!$Q$17*10^-3)</f>
        <v>1.4616189626248377</v>
      </c>
      <c r="FA353" s="1" t="s">
        <v>760</v>
      </c>
      <c r="FB353" s="30">
        <f t="shared" si="417"/>
        <v>-2.7542306508515253</v>
      </c>
      <c r="FC353" s="30"/>
    </row>
    <row r="354" spans="1:163" x14ac:dyDescent="0.25">
      <c r="A354" s="1"/>
      <c r="B354" s="2"/>
      <c r="AH354" s="4"/>
      <c r="AI354" s="31"/>
      <c r="AJ354" s="31"/>
      <c r="AK354" s="25"/>
      <c r="AL354" s="46"/>
      <c r="AM354" s="4"/>
      <c r="AN354" s="25"/>
      <c r="AO354" s="25"/>
      <c r="AP354" s="25"/>
      <c r="AQ354" s="25"/>
      <c r="AR354" s="25"/>
      <c r="AS354" s="27"/>
      <c r="AT354" s="25"/>
      <c r="AU354" s="25"/>
      <c r="AV354" s="25"/>
      <c r="AW354" s="25"/>
      <c r="AX354" s="27"/>
      <c r="AY354" s="25"/>
      <c r="AZ354" s="31"/>
      <c r="BA354" s="31"/>
      <c r="BB354" s="31"/>
      <c r="BC354" s="31"/>
      <c r="BD354" s="25"/>
      <c r="BF354" s="30"/>
      <c r="BG354" s="19"/>
      <c r="BH354" s="19"/>
      <c r="BI354" s="30"/>
      <c r="BJ354" s="30"/>
      <c r="BL354" s="30"/>
      <c r="BM354" s="30"/>
      <c r="BN354" s="30"/>
      <c r="BO354" s="30"/>
      <c r="BP354" s="19"/>
      <c r="BQ354" s="30"/>
      <c r="BR354" s="30"/>
      <c r="BS354" s="30"/>
      <c r="BT354" s="30"/>
      <c r="BU354" s="52"/>
      <c r="BV354" s="30"/>
      <c r="BW354" s="65"/>
      <c r="BX354" s="30"/>
      <c r="BY354" s="30"/>
      <c r="BZ354" s="30"/>
      <c r="CA354" s="30"/>
      <c r="CB354" s="30"/>
      <c r="CC354" s="30"/>
      <c r="CD354" s="30"/>
      <c r="CE354" s="30"/>
      <c r="CF354" s="30"/>
      <c r="CG354" s="30"/>
      <c r="CH354" s="30"/>
      <c r="CI354" s="30"/>
      <c r="CJ354" s="30"/>
      <c r="CK354" s="30"/>
      <c r="CL354" s="30"/>
      <c r="CM354" s="46"/>
      <c r="CN354" s="46"/>
      <c r="CO354" s="27"/>
      <c r="CP354" s="46"/>
      <c r="CQ354" s="27"/>
      <c r="CR354" s="27"/>
      <c r="CS354" s="27"/>
      <c r="CT354" s="27"/>
      <c r="CU354" s="27"/>
      <c r="CV354" s="27"/>
      <c r="CW354" s="27"/>
      <c r="CX354" s="27"/>
      <c r="CY354" s="27"/>
      <c r="CZ354" s="27"/>
      <c r="DA354" s="27"/>
      <c r="DB354" s="27"/>
      <c r="DC354" s="27"/>
      <c r="DD354" s="50"/>
      <c r="DE354" s="50"/>
      <c r="DF354" s="50"/>
      <c r="DG354" s="50"/>
      <c r="DH354" s="27"/>
      <c r="DJ354" s="21"/>
      <c r="DK354" s="19"/>
      <c r="DL354" s="19"/>
      <c r="DM354" s="30"/>
      <c r="DP354" s="30"/>
      <c r="DQ354" s="30"/>
      <c r="DR354" s="30"/>
      <c r="DS354" s="30"/>
      <c r="DT354" s="19"/>
      <c r="DU354" s="30"/>
      <c r="DV354" s="30"/>
      <c r="DW354" s="30"/>
      <c r="DX354" s="30"/>
      <c r="DY354" s="30"/>
      <c r="DZ354" s="30"/>
      <c r="EA354" s="65"/>
      <c r="EB354" s="30"/>
      <c r="EC354" s="30"/>
      <c r="ED354" s="30"/>
      <c r="EE354" s="30"/>
      <c r="EF354" s="30"/>
      <c r="EG354" s="30"/>
      <c r="EH354" s="30"/>
      <c r="EI354" s="30"/>
      <c r="EJ354" s="30"/>
      <c r="EK354" s="63"/>
      <c r="EL354" s="63"/>
      <c r="EM354" s="63"/>
      <c r="EN354" s="63"/>
      <c r="EO354" s="30"/>
      <c r="EP354" s="30"/>
      <c r="EQ354" s="30"/>
      <c r="ER354" s="30"/>
      <c r="ES354" s="30"/>
      <c r="ET354" s="30"/>
      <c r="EW354" s="30"/>
      <c r="EX354" s="30"/>
      <c r="EY354" s="30"/>
      <c r="EZ354" s="30"/>
      <c r="FA354" s="86"/>
      <c r="FD354" s="30"/>
    </row>
    <row r="355" spans="1:163" x14ac:dyDescent="0.25">
      <c r="A355" s="1"/>
      <c r="B355" s="29"/>
      <c r="C355" t="s">
        <v>761</v>
      </c>
      <c r="AH355" s="4"/>
      <c r="AI355" s="31"/>
      <c r="AJ355" s="31"/>
      <c r="AK355" s="25"/>
      <c r="AL355" s="46"/>
      <c r="AM355" s="4"/>
      <c r="AN355" s="25"/>
      <c r="AO355" s="25"/>
      <c r="AP355" s="25"/>
      <c r="AQ355" s="25"/>
      <c r="AR355" s="25"/>
      <c r="AS355" s="27"/>
      <c r="AT355" s="25"/>
      <c r="AU355" s="25"/>
      <c r="AV355" s="25"/>
      <c r="AW355" s="25"/>
      <c r="AX355" s="27"/>
      <c r="AY355" s="25"/>
      <c r="AZ355" s="31"/>
      <c r="BA355" s="31"/>
      <c r="BB355" s="31"/>
      <c r="BC355" s="31"/>
      <c r="BD355" s="25"/>
      <c r="BF355" s="30"/>
      <c r="BG355" s="19"/>
      <c r="BH355" s="19"/>
      <c r="BI355" s="30"/>
      <c r="BJ355" s="30"/>
      <c r="BL355" s="30"/>
      <c r="BM355" s="30"/>
      <c r="BN355" s="30"/>
      <c r="BO355" s="30"/>
      <c r="BP355" s="19"/>
      <c r="BQ355" s="30"/>
      <c r="BR355" s="30"/>
      <c r="BS355" s="30"/>
      <c r="BT355" s="30"/>
      <c r="BU355" s="52"/>
      <c r="BV355" s="30"/>
      <c r="BW355" s="65"/>
      <c r="BX355" s="30"/>
      <c r="BY355" s="30"/>
      <c r="BZ355" s="30"/>
      <c r="CA355" s="30"/>
      <c r="CB355" s="30"/>
      <c r="CC355" s="30"/>
      <c r="CG355" s="30">
        <v>0.2</v>
      </c>
      <c r="CH355" s="30">
        <v>0.4</v>
      </c>
      <c r="CI355" s="30"/>
      <c r="CJ355" s="30"/>
      <c r="CK355" s="30"/>
      <c r="CL355" s="30"/>
      <c r="CM355" s="46"/>
      <c r="CN355" s="46"/>
      <c r="CO355" s="27"/>
      <c r="CP355" s="46"/>
      <c r="CQ355" s="27"/>
      <c r="CR355" s="27"/>
      <c r="CS355" s="27"/>
      <c r="CT355" s="27"/>
      <c r="CU355" s="27"/>
      <c r="CV355" s="27"/>
      <c r="CW355" s="27"/>
      <c r="CX355" s="27"/>
      <c r="CY355" s="27"/>
      <c r="CZ355" s="27"/>
      <c r="DA355" s="27"/>
      <c r="DB355" s="27"/>
      <c r="DC355" s="27"/>
      <c r="DD355" s="50"/>
      <c r="DE355" s="50"/>
      <c r="DF355" s="50"/>
      <c r="DG355" s="50"/>
      <c r="DH355" s="27"/>
      <c r="DJ355" s="21"/>
      <c r="DK355" s="19"/>
      <c r="DL355" s="19"/>
      <c r="DM355" s="30"/>
      <c r="DP355" s="30"/>
      <c r="DQ355" s="30"/>
      <c r="DR355" s="30"/>
      <c r="DS355" s="30"/>
      <c r="DT355" s="19"/>
      <c r="DU355" s="30"/>
      <c r="DV355" s="30"/>
      <c r="DW355" s="30"/>
      <c r="DX355" s="30"/>
      <c r="DY355" s="30"/>
      <c r="DZ355" s="30"/>
      <c r="EA355" s="65"/>
      <c r="EB355" s="30"/>
      <c r="EC355" s="30"/>
      <c r="ED355" s="30"/>
      <c r="EE355" s="30"/>
      <c r="EF355" s="30"/>
      <c r="EG355" s="30"/>
      <c r="EH355" s="30"/>
      <c r="EI355" s="30"/>
      <c r="EJ355" s="30"/>
      <c r="EK355" s="63"/>
      <c r="EL355" s="63"/>
      <c r="EM355" s="63"/>
      <c r="EN355" s="63"/>
      <c r="EO355" s="30"/>
      <c r="EP355" s="30"/>
      <c r="EQ355" s="30"/>
      <c r="ER355" s="30"/>
      <c r="ES355" s="30"/>
      <c r="ET355" s="30"/>
      <c r="EW355" s="30"/>
      <c r="EX355" s="30"/>
      <c r="EY355" s="30"/>
      <c r="EZ355" s="30"/>
      <c r="FA355" s="86"/>
      <c r="FE355" s="30">
        <v>0.15</v>
      </c>
      <c r="FF355" s="30">
        <v>0.1</v>
      </c>
      <c r="FG355" s="30"/>
    </row>
    <row r="356" spans="1:163" x14ac:dyDescent="0.25">
      <c r="C356">
        <v>7</v>
      </c>
      <c r="F356">
        <v>0</v>
      </c>
      <c r="AG356" t="s">
        <v>767</v>
      </c>
      <c r="CG356" t="s">
        <v>768</v>
      </c>
      <c r="CH356" t="s">
        <v>767</v>
      </c>
      <c r="FE356" t="s">
        <v>768</v>
      </c>
      <c r="FF356" t="s">
        <v>767</v>
      </c>
    </row>
    <row r="357" spans="1:163" x14ac:dyDescent="0.25">
      <c r="A357" s="87">
        <v>43480</v>
      </c>
      <c r="B357" s="2">
        <v>8.3333333333333329E-2</v>
      </c>
      <c r="C357">
        <v>24.48</v>
      </c>
      <c r="D357">
        <v>71.62</v>
      </c>
      <c r="E357">
        <v>17.38</v>
      </c>
      <c r="F357">
        <v>17.34</v>
      </c>
      <c r="G357">
        <v>73.48</v>
      </c>
      <c r="H357">
        <v>66.39</v>
      </c>
      <c r="I357">
        <v>71.63</v>
      </c>
      <c r="J357">
        <v>71.88</v>
      </c>
      <c r="K357">
        <v>72.239999999999995</v>
      </c>
      <c r="L357">
        <v>69.52</v>
      </c>
      <c r="M357">
        <v>21.8</v>
      </c>
      <c r="N357">
        <v>34.28</v>
      </c>
      <c r="O357">
        <v>33.81</v>
      </c>
      <c r="P357">
        <v>33.729999999999997</v>
      </c>
      <c r="Q357">
        <v>63.92</v>
      </c>
      <c r="R357">
        <v>3.72</v>
      </c>
      <c r="S357">
        <v>84.52</v>
      </c>
      <c r="T357">
        <v>75.75</v>
      </c>
      <c r="U357">
        <v>72.22</v>
      </c>
      <c r="V357">
        <v>72.22</v>
      </c>
      <c r="W357">
        <v>2.75</v>
      </c>
      <c r="X357">
        <v>2.36</v>
      </c>
      <c r="Y357">
        <v>3.87</v>
      </c>
      <c r="Z357">
        <v>3.38</v>
      </c>
      <c r="AA357">
        <v>4.68</v>
      </c>
      <c r="AB357">
        <v>4.17</v>
      </c>
      <c r="AC357">
        <v>3.77</v>
      </c>
      <c r="AD357">
        <v>1.88</v>
      </c>
      <c r="AE357">
        <v>1.53</v>
      </c>
      <c r="AF357">
        <v>1.96</v>
      </c>
      <c r="AH357" s="95" t="str">
        <f t="shared" ref="AH357:AH361" si="422">IF(AND(N357&gt;M357,Q357&gt;P357,P357&gt;M357,Q357&gt;N357),"ON","OFF")</f>
        <v>ON</v>
      </c>
      <c r="AI357" s="31">
        <f>M357+'Config sheet'!$D$9-'Config sheet'!$C$139</f>
        <v>22.758900000000001</v>
      </c>
      <c r="AJ357" s="31">
        <f>N357+'Config sheet'!$D$9+'Config sheet'!$C$140</f>
        <v>35.6389</v>
      </c>
      <c r="AK357" s="95">
        <f t="shared" ref="AK357:AK361" si="423">IF(AH357="ON", AJ357/AI357, "OFF")</f>
        <v>1.5659324484047998</v>
      </c>
      <c r="AL357" s="95">
        <f>'Config sheet'!$C$47</f>
        <v>3546.9708798579968</v>
      </c>
      <c r="AM357" s="95">
        <f>'Config sheet'!$C$42</f>
        <v>1817.9423322060413</v>
      </c>
      <c r="AN357" s="95">
        <f>'Config sheet'!$C$46</f>
        <v>1729.0285476519553</v>
      </c>
      <c r="AO357" s="95">
        <f t="shared" ref="AO357:AO361" si="424">IF(AK357="OFF", "OFF", 1/(1-LN((D357+273)/(C357+273))/LN(AJ357/AI357)))</f>
        <v>1.4880628772960134</v>
      </c>
      <c r="AP357" s="95">
        <f>'Config sheet'!$C$50/100*GERC_A_PARA!AM357</f>
        <v>351.771841281869</v>
      </c>
      <c r="AQ357" s="95">
        <f t="shared" ref="AQ357:AQ361" si="425">IF(AH357="OFF", "OFF",AP357)</f>
        <v>351.771841281869</v>
      </c>
      <c r="AR357" s="96">
        <f t="shared" ref="AR357:AR376" si="426">IF(AH357="OFF", "OFF", AQ12*(AJ357/AI357)^(1/CH357 ))</f>
        <v>475.50095130565438</v>
      </c>
      <c r="AS357" s="95">
        <f t="shared" ref="AS357:AS361" si="427">IF(AH357="OFF", "OFF", AM357+AP357)</f>
        <v>2169.7141734879106</v>
      </c>
      <c r="AT357" s="95">
        <f t="shared" ref="AT357:AT376" si="428">IF(AH357="OFF", "OFF", AS357*(AI357/AJ357)^(1/CG357 ))</f>
        <v>1605.1373772596169</v>
      </c>
      <c r="AU357" s="95">
        <f>'Config sheet'!$C$51/100*GERC_A_PARA!AN357</f>
        <v>266.0974934836359</v>
      </c>
      <c r="AV357" s="95">
        <f t="shared" ref="AV357:AV361" si="429">IF(AH357="OFF","OFF",AU357)</f>
        <v>266.0974934836359</v>
      </c>
      <c r="AW357" s="96">
        <f t="shared" ref="AW357:AW376" si="430">IF(AH357="OFF", "OFF", AV357*(AJ357/AI357)^(1/CH357 ))</f>
        <v>359.6922676654296</v>
      </c>
      <c r="AX357" s="95">
        <f t="shared" ref="AX357:AX361" si="431">IF(AH357="OFF", "OFF", AN357+AU357)</f>
        <v>1995.1260411355911</v>
      </c>
      <c r="AY357" s="95">
        <f t="shared" ref="AY357:AY376" si="432">IF(AH357="OFF", "OFF", AX357*(AI357/AJ357)^(1/CG357 ))</f>
        <v>1475.9784584080328</v>
      </c>
      <c r="AZ357" s="31">
        <f t="shared" ref="AZ357:AZ361" si="433">IF(AH357="OFF", "OFF", (AS357-AR357)*100/(AS357-AQ357))</f>
        <v>93.194002481165498</v>
      </c>
      <c r="BA357" s="31">
        <f t="shared" ref="BA357:BA361" si="434">IF(AH357="OFF", "OFF", (AX357-AW357)*100/(AX357-AV357))</f>
        <v>94.586857787345579</v>
      </c>
      <c r="BB357" s="31">
        <f>IF(AH357="OFF", "OFF", (AT357-AQ357)*100/(AS357-AQ357))</f>
        <v>68.944185619838152</v>
      </c>
      <c r="BC357" s="31">
        <f t="shared" ref="BC357:BC361" si="435">IF(AH357="OFF", "OFF", (AY357-AV357)*100/(AX357-AV357))</f>
        <v>69.974608954110792</v>
      </c>
      <c r="BD357" s="95">
        <f t="shared" ref="BD357:BD361" si="436">IF(AH357="OFF", "OFF", AVERAGE(AZ357:BA357))</f>
        <v>93.890430134255539</v>
      </c>
      <c r="BE357">
        <f>'Config sheet'!$D$59</f>
        <v>82.44</v>
      </c>
      <c r="BF357" s="30">
        <f t="shared" ref="BF357:BF361" si="437">AVERAGE(AZ357:BC357)</f>
        <v>81.674913710615002</v>
      </c>
      <c r="BG357" s="19">
        <f>Coeff_Summary!$B$10+Coeff_Summary!$D$10*(C357)+Coeff_Summary!$E$10*AI357*100+Coeff_Summary!$F$10*(C357)^2+Coeff_Summary!$G$10*(C357)*AI357*100+Coeff_Summary!$H$10*(AI357*100)^2</f>
        <v>0.96099274482825925</v>
      </c>
      <c r="BH357" s="19">
        <f>Coeff_Summary!$B$8+Coeff_Summary!$D$8*(D357)+Coeff_Summary!$E$8*AJ357*100+Coeff_Summary!$F$8*(D357)^2+Coeff_Summary!$G$8*(D357)*AJ357*100+Coeff_Summary!$H$8*(AJ357*100)^2</f>
        <v>0.97040578237609698</v>
      </c>
      <c r="BI357" s="30">
        <f t="shared" ref="BI357:BI361" si="438">AVERAGE(BG357:BH357)</f>
        <v>0.96569926360217817</v>
      </c>
      <c r="BJ357" s="30">
        <f>BG357*8314.4*(GERC_A_PARA!C357+273)/('Config sheet'!$C$28*AI357*10^5)</f>
        <v>6.3774887143965911E-2</v>
      </c>
      <c r="BK357">
        <f>BH357*(8314.4/'Config sheet'!$C$28)*(BT357/(AJ357*10^5))</f>
        <v>4.7642292092305735E-2</v>
      </c>
      <c r="BL357" s="30">
        <f t="shared" ref="BL357:BL361" si="439">AL357*AVERAGE(AZ357:BA357)/100</f>
        <v>3330.2662158354615</v>
      </c>
      <c r="BM357" s="30">
        <f t="shared" ref="BM357:BM361" si="440">BL357/BJ357</f>
        <v>52219.084422959364</v>
      </c>
      <c r="BN357" s="30">
        <f>AL357*AVERAGE(BB357,BC357)/100</f>
        <v>2463.70459509386</v>
      </c>
      <c r="BO357" s="30">
        <f t="shared" ref="BO357:BO361" si="441">BN357/BK357</f>
        <v>51712.553844397218</v>
      </c>
      <c r="BP357" s="19">
        <v>1.362770818401247</v>
      </c>
      <c r="BQ357" s="30">
        <f t="shared" ref="BQ357:BQ361" si="442">BP357/(BP357-1)</f>
        <v>3.756561303378978</v>
      </c>
      <c r="BR357" s="30">
        <f>BI357*(8314.4/'Config sheet'!$C$28)*(273+C357)*BQ357*((AK357^(1/BQ357))-1)</f>
        <v>69478.35322453246</v>
      </c>
      <c r="BS357" s="30">
        <f t="shared" ref="BS357:BS361" si="443">(273+C357)*(AK357)^(1/BQ357)</f>
        <v>335.20194268849673</v>
      </c>
      <c r="BT357" s="30">
        <f t="shared" ref="BT357:BT361" si="444">D357+273</f>
        <v>344.62</v>
      </c>
      <c r="BU357" s="52">
        <f t="shared" ref="BU357:BU361" si="445">((BS357-273)-C357)*100/(D357-C357)</f>
        <v>80.021091829649393</v>
      </c>
      <c r="BV357" s="30">
        <f t="shared" ref="BV357:BV361" si="446">BM357*BR357/(BU357/100)*1/(3600*1000)</f>
        <v>1259.4235086598653</v>
      </c>
      <c r="BW357" s="65">
        <f>Coeff_Summary!$B$8+Coeff_Summary!$D$8*(BS357-273)+Coeff_Summary!$E$8*AJ357*100+Coeff_Summary!$F$8*(BS357-273)^2+Coeff_Summary!$G$8*(BS357-273)*AJ357*100+Coeff_Summary!$H$8*(AJ357*100)^2</f>
        <v>0.9659058121459696</v>
      </c>
      <c r="BX357" s="30">
        <f>BW357*(8314.4/'Config sheet'!$C$28)*(BS357/(AI357*10^5))</f>
        <v>7.2229252994109774E-2</v>
      </c>
      <c r="BY357" s="30">
        <f>BM357/(BL357/BX357)</f>
        <v>1.1325657516423184</v>
      </c>
      <c r="BZ357" s="30">
        <f>BM357/BO357</f>
        <v>1.0097951182238318</v>
      </c>
      <c r="CA357" s="30">
        <f>('Config sheet'!$C$132*(AJ357-AI357) - 'Config sheet'!$C$133*GERC_A_PARA!AJ357)*10^5</f>
        <v>95369.553817405307</v>
      </c>
      <c r="CB357" s="30">
        <f>('Config sheet'!$C$132*(AJ357-AI357) + 'Config sheet'!$C$133*AI357)*10^5</f>
        <v>119828.03580190886</v>
      </c>
      <c r="CC357" s="30">
        <f>'Config sheet'!$C$148</f>
        <v>386976</v>
      </c>
      <c r="CD357" s="30">
        <f t="shared" ref="CD357:CD376" si="447">BT357-BS357</f>
        <v>9.4180573115032757</v>
      </c>
      <c r="CE357" s="30"/>
      <c r="CG357" s="30">
        <f>AO12</f>
        <v>1.4880628772960134</v>
      </c>
      <c r="CH357" s="30">
        <f>AO12</f>
        <v>1.4880628772960134</v>
      </c>
      <c r="CI357" s="30">
        <f t="shared" ref="CI357:CI376" si="448">BT357-BS357</f>
        <v>9.4180573115032757</v>
      </c>
      <c r="CJ357" s="30"/>
      <c r="CK357" s="30"/>
      <c r="CL357" s="30"/>
      <c r="CM357" s="95">
        <f>P357+'Config sheet'!$O$9-'Config sheet'!$C$139</f>
        <v>34.688899999999997</v>
      </c>
      <c r="CN357" s="95">
        <f>Q357+'Config sheet'!$O$9+'Config sheet'!C$140</f>
        <v>65.278900000000007</v>
      </c>
      <c r="CO357" s="95">
        <f t="shared" ref="CO357:CO361" si="449">IF(AH357="ON", CN357/CM357, "OFF")</f>
        <v>1.8818382825630104</v>
      </c>
      <c r="CP357" s="95">
        <f>'Config sheet'!$N$47</f>
        <v>1852.7346826837274</v>
      </c>
      <c r="CQ357" s="95">
        <f>'Config sheet'!$N$42</f>
        <v>970.82423361890676</v>
      </c>
      <c r="CR357" s="95">
        <f>'Config sheet'!$N$46</f>
        <v>881.91044906482068</v>
      </c>
      <c r="CS357" s="95">
        <f t="shared" ref="CS357:CS361" si="450">IF(CO357="OFF", "OFF", 1/(1-LN((G357+273)/(F357+273))/LN(CN357/CM357)))</f>
        <v>1.3881042906980816</v>
      </c>
      <c r="CT357" s="95">
        <f>'Config sheet'!$N$50/100*GERC_A_PARA!CQ357</f>
        <v>274.64617569078871</v>
      </c>
      <c r="CU357" s="95">
        <f t="shared" ref="CU357:CU361" si="451">IF(AH357="OFF", "OFF",CT357)</f>
        <v>274.64617569078871</v>
      </c>
      <c r="CV357" s="95">
        <f t="shared" ref="CV357:CV361" si="452">IF(AH357="OFF", "OFF", CU357*(CN357/CM357)^(1/CS357 ))</f>
        <v>433.096383313226</v>
      </c>
      <c r="CW357" s="95">
        <f t="shared" ref="CW357:CW361" si="453">IF(AH357="OFF", "OFF", CQ357+CT357)</f>
        <v>1245.4704093096955</v>
      </c>
      <c r="CX357" s="95">
        <f t="shared" ref="CX357:CX361" si="454">IF(AH357="OFF", "OFF", CW357*(CM357/CN357)^(1/CS357 ))</f>
        <v>789.80960828195191</v>
      </c>
      <c r="CY357" s="95">
        <f>'Config sheet'!$N$51/100*GERC_A_PARA!CR357</f>
        <v>198.78261521921058</v>
      </c>
      <c r="CZ357" s="95">
        <f t="shared" ref="CZ357:CZ361" si="455">IF(AK357="OFF","OFF",CY357)</f>
        <v>198.78261521921058</v>
      </c>
      <c r="DA357" s="95">
        <f t="shared" ref="DA357:DA361" si="456">IF(AH357="OFF", "OFF", CZ357*(CN357/CM357)^(1/CS357 ))</f>
        <v>313.46524851637378</v>
      </c>
      <c r="DB357" s="95">
        <f t="shared" ref="DB357:DB361" si="457">IF(AH357="OFF", "OFF", CR357+CY357)</f>
        <v>1080.6930642840312</v>
      </c>
      <c r="DC357" s="95">
        <f t="shared" ref="DC357:DC361" si="458">IF(AK357="OFF", "OFF", DB357*(CM357/CN357)^(1/CS357 ))</f>
        <v>685.31677621170479</v>
      </c>
      <c r="DD357" s="95">
        <f t="shared" ref="DD357:DD361" si="459">IF(AH357="OFF", "OFF", (CW357-CV357)*100/(CW357-CU357))</f>
        <v>83.678795590857064</v>
      </c>
      <c r="DE357" s="95">
        <f t="shared" ref="DE357:DE361" si="460">IF(AH357="OFF", "OFF", (DB357-DA357)*100/(DB357-CZ357))</f>
        <v>86.996113560195042</v>
      </c>
      <c r="DF357" s="95">
        <f t="shared" ref="DF357:DF361" si="461">IF(AH357="OFF", "OFF", (CX357-CU357)*100/(CW357-CU357))</f>
        <v>53.064541937813701</v>
      </c>
      <c r="DG357" s="95">
        <f t="shared" ref="DG357:DG361" si="462">IF(AH357="OFF", "OFF", (DC357-CZ357)*100/(DB357-CZ357))</f>
        <v>55.168204607215607</v>
      </c>
      <c r="DH357" s="95">
        <f t="shared" ref="DH357:DH361" si="463">IF(AH357="OFF", "OFF", AVERAGE(DD357:DE357))</f>
        <v>85.337454575526053</v>
      </c>
      <c r="DI357">
        <f>'Config sheet'!$N$59</f>
        <v>71.978923438716066</v>
      </c>
      <c r="DJ357" s="21">
        <f t="shared" ref="DJ357:DJ361" si="464">AVERAGE(DD357:DG357)</f>
        <v>69.726913924020351</v>
      </c>
      <c r="DK357" s="19">
        <f>Coeff_Summary!$B$11+Coeff_Summary!$D$11*(F357)+Coeff_Summary!$E$11*CM357*100+Coeff_Summary!$F$11*(F357)^2+Coeff_Summary!$G$11*(F357)*CM357*100+Coeff_Summary!$H$11*(CM357*100)^2</f>
        <v>0.9365127571935884</v>
      </c>
      <c r="DL357" s="19">
        <f>Coeff_Summary!$B$9+Coeff_Summary!$D$9*(G357)+Coeff_Summary!$E$9*CN357*100+Coeff_Summary!$F$9*(G357)^2+Coeff_Summary!$G$9*(G357)*CN357*100+Coeff_Summary!$H$9*(CN357*100)^2</f>
        <v>0.95347960668185971</v>
      </c>
      <c r="DM357" s="30">
        <f t="shared" ref="DM357:DM361" si="465">AVERAGE(DK357:DL357)</f>
        <v>0.94499618193772406</v>
      </c>
      <c r="DN357">
        <f>DK357*8314.4*(GERC_A_PARA!F357+273)/('Config sheet'!$N$28*GERC_A_PARA!CM357*10^5)</f>
        <v>3.9797255790293008E-2</v>
      </c>
      <c r="DO357">
        <f>DL357*(8314.4/'Config sheet'!$N$28)*((GERC_A_PARA!G357+273)/(GERC_A_PARA!CN357*10^5))</f>
        <v>2.5694480204193286E-2</v>
      </c>
      <c r="DP357" s="30">
        <f t="shared" ref="DP357:DP361" si="466">CP357*AVERAGE(DD357:DE357)/100</f>
        <v>1581.0766182402426</v>
      </c>
      <c r="DQ357" s="30">
        <f t="shared" ref="DQ357:DQ361" si="467">DP357/DN357</f>
        <v>39728.282436646921</v>
      </c>
      <c r="DR357" s="30">
        <f t="shared" ref="DR357:DR361" si="468">CP357*AVERAGE(DF357,DG357)/100</f>
        <v>1002.6328166304659</v>
      </c>
      <c r="DS357" s="30">
        <f t="shared" ref="DS357:DS361" si="469">DR357/DO357</f>
        <v>39021.330988701542</v>
      </c>
      <c r="DT357" s="19">
        <f>(Coeff_Summary!$B$5+Coeff_Summary!$D$5*(F357)+Coeff_Summary!$E$5*CM357*100+Coeff_Summary!$F$5*(F357)^2+Coeff_Summary!$G$5*(F357)*CM357*100+Coeff_Summary!$H$5*(CM357*100)^2+Coeff_Summary!$B$5+Coeff_Summary!$D$5*(G357)+Coeff_Summary!$E$5*CN357*100+Coeff_Summary!$F$5*(G357)^2+Coeff_Summary!$G$5*(G357)*CN357*100+Coeff_Summary!$H$5*(CN357*100)^2)/2</f>
        <v>1.4152837771493358</v>
      </c>
      <c r="DU357" s="30">
        <f t="shared" ref="DU357:DU361" si="470">DT357/(DT357-1)</f>
        <v>3.4079919684423419</v>
      </c>
      <c r="DV357" s="30">
        <f>DM357*(8314.4/'Config sheet'!$N$28)*(273+F357)*DU357*((CO357^(1/DU357))-1)</f>
        <v>96773.38236236597</v>
      </c>
      <c r="DW357" s="30">
        <f t="shared" ref="DW357:DW361" si="471">(273+F357)*(CO357)^(1/DU357)</f>
        <v>349.52398711793819</v>
      </c>
      <c r="DX357" s="30">
        <f t="shared" ref="DX357:DX361" si="472">G357+273</f>
        <v>346.48</v>
      </c>
      <c r="DY357" s="30">
        <f t="shared" ref="DY357:DY361" si="473">((DW357-273)-F357)*100/(G357-F357)</f>
        <v>105.42213594217704</v>
      </c>
      <c r="DZ357" s="30">
        <f t="shared" ref="DZ357:DZ361" si="474">DQ357*DV357/(DY357/100)*1/(3600*1000)</f>
        <v>1013.0278808465927</v>
      </c>
      <c r="EA357" s="65">
        <f>Coeff_Summary!$B$9+Coeff_Summary!$D$9*(DW357-273)+Coeff_Summary!$E$9*CN357*100+Coeff_Summary!$F$9*(DW357-273)^2+Coeff_Summary!$G$9*(DW357-273)*CN357*100+Coeff_Summary!$H$9*(CN357*100)^2</f>
        <v>0.95576641980426902</v>
      </c>
      <c r="EB357" s="30">
        <f>EA357*(8314.4/'Config sheet'!$C$28)*(DW357/(CM357*10^5))</f>
        <v>4.8894646420284224E-2</v>
      </c>
      <c r="EC357" s="30">
        <f t="shared" ref="EC357:EC359" si="475">DQ357/(DP357/EB357)</f>
        <v>1.228593415534198</v>
      </c>
      <c r="ED357" s="30">
        <f t="shared" ref="ED357:ED361" si="476">DQ357/DS357</f>
        <v>1.018117051111098</v>
      </c>
      <c r="EE357" s="30">
        <f>('Config sheet'!$N$132*(CN357-CM357) - 'Config sheet'!$N$133*GERC_A_PARA!CN357)*10^5</f>
        <v>112548.67916576994</v>
      </c>
      <c r="EF357" s="30">
        <f>('Config sheet'!$N$132*(CN357-CM357) + 'Config sheet'!$N$133*CM357)*10^5</f>
        <v>154417.73305702023</v>
      </c>
      <c r="EG357" s="30">
        <f>'Config sheet'!$N$148</f>
        <v>386976</v>
      </c>
      <c r="EH357" s="30">
        <f t="shared" ref="EH357:EH361" si="477">BV357+DZ357</f>
        <v>2272.4513895064579</v>
      </c>
      <c r="EI357" s="30">
        <f>'Config sheet'!$E$127+'Config sheet'!$P$127</f>
        <v>3308.2</v>
      </c>
      <c r="EJ357" s="30"/>
      <c r="EK357" s="63">
        <f t="shared" ref="EK357:EK361" si="478">BM357</f>
        <v>52219.084422959364</v>
      </c>
      <c r="EL357" s="63">
        <f t="shared" ref="EL357:EL361" si="479">BO357</f>
        <v>51712.553844397218</v>
      </c>
      <c r="EM357" s="63">
        <f t="shared" ref="EM357:EM361" si="480">DQ357</f>
        <v>39728.282436646921</v>
      </c>
      <c r="EN357" s="63">
        <f t="shared" ref="EN357:EN361" si="481">DS357</f>
        <v>39021.330988701542</v>
      </c>
      <c r="EO357" s="30">
        <f>BL357*(('Config sheet'!$D$8+273)/(C357+273))*(GERC_A_PARA!AI357/'Config sheet'!$D$7)*(1/GERC_A_PARA!BG357)*24*10^-3</f>
        <v>1812.3550971832797</v>
      </c>
      <c r="EP357" s="30">
        <f>BN357*(('Config sheet'!$D$8+273)/(D357+273))*(GERC_A_PARA!AJ357/'Config sheet'!$D$7)*(1/GERC_A_PARA!BH357)*24*10^-3</f>
        <v>1794.7750632535258</v>
      </c>
      <c r="EQ357" s="30">
        <f t="shared" ref="EQ357:EQ361" si="482">AVERAGE(EO357:EP357)</f>
        <v>1803.5650802184027</v>
      </c>
      <c r="ER357" s="30">
        <f>DP357*(('Config sheet'!$D$8+273)/(F357+273))*(CM357/'Config sheet'!$D$7)*(1/DK357)*24*10^-3</f>
        <v>1378.8398623231453</v>
      </c>
      <c r="ES357" s="30">
        <f>DR357*(('Config sheet'!$D$8+273)/(G357+273))*(CN357/'Config sheet'!$D$7)*(1/DL357)*24*10^-3</f>
        <v>1354.3038698923481</v>
      </c>
      <c r="ET357" s="30">
        <f t="shared" ref="ET357:ET361" si="483">AVERAGE(ER357:ES357)</f>
        <v>1366.5718661077467</v>
      </c>
      <c r="EU357">
        <f t="shared" ref="EU357:EU361" si="484">EO357/EP357</f>
        <v>1.0097951182238321</v>
      </c>
      <c r="EV357">
        <f t="shared" ref="EV357:EV361" si="485">ER357/ES357</f>
        <v>1.0181170511110977</v>
      </c>
      <c r="EW357" s="30">
        <f t="shared" ref="EW357:EW361" si="486">BV357/EQ357</f>
        <v>0.69829668054304728</v>
      </c>
      <c r="EX357" s="30">
        <f>'Config sheet'!$C$123/('Config sheet'!$F$17*10^-3)</f>
        <v>1.2841244171864261</v>
      </c>
      <c r="EY357" s="30">
        <f t="shared" ref="EY357:EY361" si="487">DZ357/ET357</f>
        <v>0.74129133342389542</v>
      </c>
      <c r="EZ357" s="30">
        <f>'Config sheet'!$N$123/('Config sheet'!$Q$17*10^-3)</f>
        <v>1.4616189626248377</v>
      </c>
      <c r="FA357" s="1" t="s">
        <v>419</v>
      </c>
      <c r="FB357" s="30">
        <f t="shared" ref="FB357:FB376" si="488">DX357-DW357</f>
        <v>-3.0439871179381726</v>
      </c>
      <c r="FE357" s="30">
        <f t="shared" ref="FE357:FE369" si="489">CS12</f>
        <v>1.3881042906980816</v>
      </c>
      <c r="FF357" s="30">
        <f t="shared" ref="FF357:FF369" si="490">CS12</f>
        <v>1.3881042906980816</v>
      </c>
      <c r="FG357" s="30">
        <f>ER357-EQ357</f>
        <v>-424.7252178952574</v>
      </c>
    </row>
    <row r="358" spans="1:163" x14ac:dyDescent="0.25">
      <c r="A358" s="1">
        <v>43480</v>
      </c>
      <c r="B358" s="29">
        <v>0.125</v>
      </c>
      <c r="C358">
        <v>24.2</v>
      </c>
      <c r="D358">
        <v>71.31</v>
      </c>
      <c r="E358">
        <v>16.57</v>
      </c>
      <c r="F358">
        <v>16.54</v>
      </c>
      <c r="G358">
        <v>72.77</v>
      </c>
      <c r="H358">
        <v>66.38</v>
      </c>
      <c r="I358">
        <v>71.650000000000006</v>
      </c>
      <c r="J358">
        <v>71.87</v>
      </c>
      <c r="K358">
        <v>72.23</v>
      </c>
      <c r="L358">
        <v>69.53</v>
      </c>
      <c r="M358">
        <v>21.79</v>
      </c>
      <c r="N358">
        <v>34.24</v>
      </c>
      <c r="O358">
        <v>33.76</v>
      </c>
      <c r="P358">
        <v>33.69</v>
      </c>
      <c r="Q358">
        <v>63.93</v>
      </c>
      <c r="R358">
        <v>3.72</v>
      </c>
      <c r="S358">
        <v>84.55</v>
      </c>
      <c r="T358">
        <v>75.650000000000006</v>
      </c>
      <c r="U358">
        <v>72.14</v>
      </c>
      <c r="V358">
        <v>72.14</v>
      </c>
      <c r="W358">
        <v>2.76</v>
      </c>
      <c r="X358">
        <v>2.37</v>
      </c>
      <c r="Y358">
        <v>3.85</v>
      </c>
      <c r="Z358">
        <v>3.37</v>
      </c>
      <c r="AA358">
        <v>4.67</v>
      </c>
      <c r="AB358">
        <v>4.12</v>
      </c>
      <c r="AC358">
        <v>3.76</v>
      </c>
      <c r="AD358">
        <v>1.89</v>
      </c>
      <c r="AE358">
        <v>1.54</v>
      </c>
      <c r="AF358">
        <v>1.93</v>
      </c>
      <c r="AH358" s="95" t="str">
        <f t="shared" si="422"/>
        <v>ON</v>
      </c>
      <c r="AI358" s="31">
        <f>M358+'Config sheet'!$D$9-'Config sheet'!$C$139</f>
        <v>22.748899999999999</v>
      </c>
      <c r="AJ358" s="31">
        <f>N358+'Config sheet'!$D$9+'Config sheet'!$C$140</f>
        <v>35.5989</v>
      </c>
      <c r="AK358" s="95">
        <f t="shared" si="423"/>
        <v>1.5648624768670134</v>
      </c>
      <c r="AL358" s="95">
        <f>'Config sheet'!$C$47</f>
        <v>3546.9708798579968</v>
      </c>
      <c r="AM358" s="95">
        <f>'Config sheet'!$C$42</f>
        <v>1817.9423322060413</v>
      </c>
      <c r="AN358" s="95">
        <f>'Config sheet'!$C$46</f>
        <v>1729.0285476519553</v>
      </c>
      <c r="AO358" s="95">
        <f t="shared" si="424"/>
        <v>1.4893789938195818</v>
      </c>
      <c r="AP358" s="95">
        <f>'Config sheet'!$C$50/100*GERC_A_PARA!AM358</f>
        <v>351.771841281869</v>
      </c>
      <c r="AQ358" s="95">
        <f t="shared" si="425"/>
        <v>351.771841281869</v>
      </c>
      <c r="AR358" s="96">
        <f t="shared" si="426"/>
        <v>475.15621881029148</v>
      </c>
      <c r="AS358" s="95">
        <f t="shared" si="427"/>
        <v>2169.7141734879106</v>
      </c>
      <c r="AT358" s="95">
        <f t="shared" si="428"/>
        <v>1606.3019269204599</v>
      </c>
      <c r="AU358" s="95">
        <f>'Config sheet'!$C$51/100*GERC_A_PARA!AN358</f>
        <v>266.0974934836359</v>
      </c>
      <c r="AV358" s="95">
        <f t="shared" si="429"/>
        <v>266.0974934836359</v>
      </c>
      <c r="AW358" s="96">
        <f t="shared" si="430"/>
        <v>359.43149507884578</v>
      </c>
      <c r="AX358" s="95">
        <f t="shared" si="431"/>
        <v>1995.1260411355911</v>
      </c>
      <c r="AY358" s="95">
        <f t="shared" si="432"/>
        <v>1477.0493014632766</v>
      </c>
      <c r="AZ358" s="31">
        <f t="shared" si="433"/>
        <v>93.212965266137047</v>
      </c>
      <c r="BA358" s="31">
        <f t="shared" si="434"/>
        <v>94.601939816322954</v>
      </c>
      <c r="BB358" s="31">
        <f t="shared" ref="BB358:BB361" si="491">IF(AH358="OFF", "OFF", (AT358-AQ358)*100/(AS358-AQ358))</f>
        <v>69.008244288818574</v>
      </c>
      <c r="BC358" s="31">
        <f t="shared" si="435"/>
        <v>70.036542174166527</v>
      </c>
      <c r="BD358" s="95">
        <f t="shared" si="436"/>
        <v>93.907452541230001</v>
      </c>
      <c r="BE358">
        <f>'Config sheet'!$D$59</f>
        <v>82.44</v>
      </c>
      <c r="BF358" s="30">
        <f t="shared" si="437"/>
        <v>81.714922886361279</v>
      </c>
      <c r="BG358" s="19">
        <f>Coeff_Summary!$B$10+Coeff_Summary!$D$10*(C358)+Coeff_Summary!$E$10*AI358*100+Coeff_Summary!$F$10*(C358)^2+Coeff_Summary!$G$10*(C358)*AI358*100+Coeff_Summary!$H$10*(AI358*100)^2</f>
        <v>0.96085693714579423</v>
      </c>
      <c r="BH358" s="19">
        <f>Coeff_Summary!$B$8+Coeff_Summary!$D$8*(D358)+Coeff_Summary!$E$8*AJ358*100+Coeff_Summary!$F$8*(D358)^2+Coeff_Summary!$G$8*(D358)*AJ358*100+Coeff_Summary!$H$8*(AJ358*100)^2</f>
        <v>0.97029375611686941</v>
      </c>
      <c r="BI358" s="30">
        <f t="shared" si="438"/>
        <v>0.96557534663133182</v>
      </c>
      <c r="BJ358" s="30">
        <f>BG358*8314.4*(GERC_A_PARA!C358+273)/('Config sheet'!$C$28*AI358*10^5)</f>
        <v>6.3733859416769706E-2</v>
      </c>
      <c r="BK358">
        <f>BH358*(8314.4/'Config sheet'!$C$28)*(BT358/(AJ358*10^5))</f>
        <v>4.7647418855550315E-2</v>
      </c>
      <c r="BL358" s="30">
        <f t="shared" si="439"/>
        <v>3330.8699956538967</v>
      </c>
      <c r="BM358" s="30">
        <f t="shared" si="440"/>
        <v>52262.173138968508</v>
      </c>
      <c r="BN358" s="30">
        <f t="shared" ref="BN358:BN361" si="492">AL358*AVERAGE(BB358,BC358)/100</f>
        <v>2465.9390429014074</v>
      </c>
      <c r="BO358" s="30">
        <f t="shared" si="441"/>
        <v>51753.885144906584</v>
      </c>
      <c r="BP358" s="19">
        <v>1.3630819601882413</v>
      </c>
      <c r="BQ358" s="30">
        <f t="shared" si="442"/>
        <v>3.7541990780306072</v>
      </c>
      <c r="BR358" s="30">
        <f>BI358*(8314.4/'Config sheet'!$C$28)*(273+C358)*BQ358*((AK358^(1/BQ358))-1)</f>
        <v>69294.495111193275</v>
      </c>
      <c r="BS358" s="30">
        <f t="shared" si="443"/>
        <v>334.85062438345767</v>
      </c>
      <c r="BT358" s="30">
        <f t="shared" si="444"/>
        <v>344.31</v>
      </c>
      <c r="BU358" s="52">
        <f t="shared" si="445"/>
        <v>79.920663093733111</v>
      </c>
      <c r="BV358" s="30">
        <f t="shared" si="446"/>
        <v>1258.7069201195811</v>
      </c>
      <c r="BW358" s="65">
        <f>Coeff_Summary!$B$8+Coeff_Summary!$D$8*(BS358-273)+Coeff_Summary!$E$8*AJ358*100+Coeff_Summary!$F$8*(BS358-273)^2+Coeff_Summary!$G$8*(BS358-273)*AJ358*100+Coeff_Summary!$H$8*(AJ358*100)^2</f>
        <v>0.96576202513209486</v>
      </c>
      <c r="BX358" s="30">
        <f>BW358*(8314.4/'Config sheet'!$C$28)*(BS358/(AI358*10^5))</f>
        <v>7.2174522701451888E-2</v>
      </c>
      <c r="BY358" s="30">
        <f t="shared" ref="BY358:BY361" si="493">BM358/(BL358/BX358)</f>
        <v>1.13243609224238</v>
      </c>
      <c r="BZ358" s="30">
        <f t="shared" ref="BZ358:BZ361" si="494">BM358/BO358</f>
        <v>1.0098212528902664</v>
      </c>
      <c r="CA358" s="30">
        <f>('Config sheet'!$C$132*(AJ358-AI358) - 'Config sheet'!$C$133*GERC_A_PARA!AJ358)*10^5</f>
        <v>95129.406141530562</v>
      </c>
      <c r="CB358" s="30">
        <f>('Config sheet'!$C$132*(AJ358-AI358) + 'Config sheet'!$C$133*AI358)*10^5</f>
        <v>119566.94685599956</v>
      </c>
      <c r="CC358" s="30">
        <f>'Config sheet'!$C$148</f>
        <v>386976</v>
      </c>
      <c r="CD358" s="30">
        <f t="shared" si="447"/>
        <v>9.4593756165423315</v>
      </c>
      <c r="CE358" s="30"/>
      <c r="CG358" s="30">
        <f>AO13</f>
        <v>1.4893789938195818</v>
      </c>
      <c r="CH358" s="30">
        <f>AO13</f>
        <v>1.4893789938195818</v>
      </c>
      <c r="CI358" s="30">
        <f t="shared" si="448"/>
        <v>9.4593756165423315</v>
      </c>
      <c r="CJ358" s="30"/>
      <c r="CK358" s="30"/>
      <c r="CL358" s="30"/>
      <c r="CM358" s="95">
        <f>P358+'Config sheet'!$O$9-'Config sheet'!$C$139</f>
        <v>34.648899999999998</v>
      </c>
      <c r="CN358" s="95">
        <f>Q358+'Config sheet'!$O$9+'Config sheet'!C$140</f>
        <v>65.288900000000012</v>
      </c>
      <c r="CO358" s="95">
        <f t="shared" si="449"/>
        <v>1.8842993572667535</v>
      </c>
      <c r="CP358" s="95">
        <f>'Config sheet'!$N$47</f>
        <v>1852.7346826837274</v>
      </c>
      <c r="CQ358" s="95">
        <f>'Config sheet'!$N$42</f>
        <v>970.82423361890676</v>
      </c>
      <c r="CR358" s="95">
        <f>'Config sheet'!$N$46</f>
        <v>881.91044906482068</v>
      </c>
      <c r="CS358" s="95">
        <f t="shared" si="450"/>
        <v>1.3891467077986892</v>
      </c>
      <c r="CT358" s="95">
        <f>'Config sheet'!$N$50/100*GERC_A_PARA!CQ358</f>
        <v>274.64617569078871</v>
      </c>
      <c r="CU358" s="95">
        <f t="shared" si="451"/>
        <v>274.64617569078871</v>
      </c>
      <c r="CV358" s="95">
        <f t="shared" si="452"/>
        <v>433.3559024611925</v>
      </c>
      <c r="CW358" s="95">
        <f t="shared" si="453"/>
        <v>1245.4704093096955</v>
      </c>
      <c r="CX358" s="95">
        <f t="shared" si="454"/>
        <v>789.33662357023354</v>
      </c>
      <c r="CY358" s="95">
        <f>'Config sheet'!$N$51/100*GERC_A_PARA!CR358</f>
        <v>198.78261521921058</v>
      </c>
      <c r="CZ358" s="95">
        <f t="shared" si="455"/>
        <v>198.78261521921058</v>
      </c>
      <c r="DA358" s="95">
        <f t="shared" si="456"/>
        <v>313.65308253518907</v>
      </c>
      <c r="DB358" s="95">
        <f t="shared" si="457"/>
        <v>1080.6930642840312</v>
      </c>
      <c r="DC358" s="95">
        <f t="shared" si="458"/>
        <v>684.90636798871878</v>
      </c>
      <c r="DD358" s="95">
        <f t="shared" si="459"/>
        <v>83.652063754240331</v>
      </c>
      <c r="DE358" s="95">
        <f t="shared" si="460"/>
        <v>86.97481502370367</v>
      </c>
      <c r="DF358" s="95">
        <f t="shared" si="461"/>
        <v>53.015822025872971</v>
      </c>
      <c r="DG358" s="95">
        <f t="shared" si="462"/>
        <v>55.121668337754102</v>
      </c>
      <c r="DH358" s="95">
        <f t="shared" si="463"/>
        <v>85.313439388972</v>
      </c>
      <c r="DI358">
        <f>'Config sheet'!$N$59</f>
        <v>71.978923438716066</v>
      </c>
      <c r="DJ358" s="21">
        <f t="shared" si="464"/>
        <v>69.69109228539277</v>
      </c>
      <c r="DK358" s="19">
        <f>Coeff_Summary!$B$11+Coeff_Summary!$D$11*(F358)+Coeff_Summary!$E$11*CM358*100+Coeff_Summary!$F$11*(F358)^2+Coeff_Summary!$G$11*(F358)*CM358*100+Coeff_Summary!$H$11*(CM358*100)^2</f>
        <v>0.93585509635601305</v>
      </c>
      <c r="DL358" s="19">
        <f>Coeff_Summary!$B$9+Coeff_Summary!$D$9*(G358)+Coeff_Summary!$E$9*CN358*100+Coeff_Summary!$F$9*(G358)^2+Coeff_Summary!$G$9*(G358)*CN358*100+Coeff_Summary!$H$9*(CN358*100)^2</f>
        <v>0.95292904103445564</v>
      </c>
      <c r="DM358" s="30">
        <f t="shared" si="465"/>
        <v>0.94439206869523429</v>
      </c>
      <c r="DN358">
        <f>DK358*8314.4*(GERC_A_PARA!F358+273)/('Config sheet'!$N$28*GERC_A_PARA!CM358*10^5)</f>
        <v>3.9705513116234006E-2</v>
      </c>
      <c r="DO358">
        <f>DL358*(8314.4/'Config sheet'!$N$28)*((GERC_A_PARA!G358+273)/(GERC_A_PARA!CN358*10^5))</f>
        <v>2.5623096103537288E-2</v>
      </c>
      <c r="DP358" s="30">
        <f t="shared" si="466"/>
        <v>1580.6316805498445</v>
      </c>
      <c r="DQ358" s="30">
        <f t="shared" si="467"/>
        <v>39808.871778654509</v>
      </c>
      <c r="DR358" s="30">
        <f t="shared" si="468"/>
        <v>1001.7503944753463</v>
      </c>
      <c r="DS358" s="30">
        <f t="shared" si="469"/>
        <v>39095.60306168675</v>
      </c>
      <c r="DT358" s="19">
        <f>(Coeff_Summary!$B$5+Coeff_Summary!$D$5*(F358)+Coeff_Summary!$E$5*CM358*100+Coeff_Summary!$F$5*(F358)^2+Coeff_Summary!$G$5*(F358)*CM358*100+Coeff_Summary!$H$5*(CM358*100)^2+Coeff_Summary!$B$5+Coeff_Summary!$D$5*(G358)+Coeff_Summary!$E$5*CN358*100+Coeff_Summary!$F$5*(G358)^2+Coeff_Summary!$G$5*(G358)*CN358*100+Coeff_Summary!$H$5*(CN358*100)^2)/2</f>
        <v>1.4168051350622277</v>
      </c>
      <c r="DU358" s="30">
        <f t="shared" si="470"/>
        <v>3.3992026870079304</v>
      </c>
      <c r="DV358" s="30">
        <f>DM358*(8314.4/'Config sheet'!$N$28)*(273+F358)*DU358*((CO358^(1/DU358))-1)</f>
        <v>96687.467417790147</v>
      </c>
      <c r="DW358" s="30">
        <f t="shared" si="471"/>
        <v>348.86226267988872</v>
      </c>
      <c r="DX358" s="30">
        <f t="shared" si="472"/>
        <v>345.77</v>
      </c>
      <c r="DY358" s="30">
        <f t="shared" si="473"/>
        <v>105.49931118600163</v>
      </c>
      <c r="DZ358" s="30">
        <f t="shared" si="474"/>
        <v>1013.4397376542506</v>
      </c>
      <c r="EA358" s="65">
        <f>Coeff_Summary!$B$9+Coeff_Summary!$D$9*(DW358-273)+Coeff_Summary!$E$9*CN358*100+Coeff_Summary!$F$9*(DW358-273)^2+Coeff_Summary!$G$9*(DW358-273)*CN358*100+Coeff_Summary!$H$9*(CN358*100)^2</f>
        <v>0.95527150755711876</v>
      </c>
      <c r="EB358" s="30">
        <f>EA358*(8314.4/'Config sheet'!$C$28)*(DW358/(CM358*10^5))</f>
        <v>4.8833117526208905E-2</v>
      </c>
      <c r="EC358" s="30">
        <f t="shared" si="475"/>
        <v>1.2298825451078979</v>
      </c>
      <c r="ED358" s="30">
        <f t="shared" si="476"/>
        <v>1.018244218303586</v>
      </c>
      <c r="EE358" s="30">
        <f>('Config sheet'!$N$132*(CN358-CM358) - 'Config sheet'!$N$133*GERC_A_PARA!CN358)*10^5</f>
        <v>112773.14266170579</v>
      </c>
      <c r="EF358" s="30">
        <f>('Config sheet'!$N$132*(CN358-CM358) + 'Config sheet'!$N$133*CM358)*10^5</f>
        <v>154629.63179093535</v>
      </c>
      <c r="EG358" s="30">
        <f>'Config sheet'!$N$148</f>
        <v>386976</v>
      </c>
      <c r="EH358" s="30">
        <f t="shared" si="477"/>
        <v>2272.146657773832</v>
      </c>
      <c r="EI358" s="30">
        <f>'Config sheet'!$E$127+'Config sheet'!$P$127</f>
        <v>3308.2</v>
      </c>
      <c r="EJ358" s="30"/>
      <c r="EK358" s="63">
        <f t="shared" si="478"/>
        <v>52262.173138968508</v>
      </c>
      <c r="EL358" s="63">
        <f t="shared" si="479"/>
        <v>51753.885144906584</v>
      </c>
      <c r="EM358" s="63">
        <f t="shared" si="480"/>
        <v>39808.871778654509</v>
      </c>
      <c r="EN358" s="63">
        <f t="shared" si="481"/>
        <v>39095.60306168675</v>
      </c>
      <c r="EO358" s="30">
        <f>BL358*(('Config sheet'!$D$8+273)/(C358+273))*(GERC_A_PARA!AI358/'Config sheet'!$D$7)*(1/GERC_A_PARA!BG358)*24*10^-3</f>
        <v>1813.8505667985207</v>
      </c>
      <c r="EP358" s="30">
        <f>BN358*(('Config sheet'!$D$8+273)/(D358+273))*(GERC_A_PARA!AJ358/'Config sheet'!$D$7)*(1/GERC_A_PARA!BH358)*24*10^-3</f>
        <v>1796.2095386752821</v>
      </c>
      <c r="EQ358" s="30">
        <f t="shared" si="482"/>
        <v>1805.0300527369013</v>
      </c>
      <c r="ER358" s="30">
        <f>DP358*(('Config sheet'!$D$8+273)/(F358+273))*(CM358/'Config sheet'!$D$7)*(1/DK358)*24*10^-3</f>
        <v>1381.636857069034</v>
      </c>
      <c r="ES358" s="30">
        <f>DR358*(('Config sheet'!$D$8+273)/(G358+273))*(CN358/'Config sheet'!$D$7)*(1/DL358)*24*10^-3</f>
        <v>1356.8816127145476</v>
      </c>
      <c r="ET358" s="30">
        <f t="shared" si="483"/>
        <v>1369.2592348917908</v>
      </c>
      <c r="EU358">
        <f t="shared" si="484"/>
        <v>1.0098212528902664</v>
      </c>
      <c r="EV358">
        <f t="shared" si="485"/>
        <v>1.0182442183035862</v>
      </c>
      <c r="EW358" s="30">
        <f t="shared" si="486"/>
        <v>0.69733294368758547</v>
      </c>
      <c r="EX358" s="30">
        <f>'Config sheet'!$C$123/('Config sheet'!$F$17*10^-3)</f>
        <v>1.2841244171864261</v>
      </c>
      <c r="EY358" s="30">
        <f t="shared" si="487"/>
        <v>0.74013723028447587</v>
      </c>
      <c r="EZ358" s="30">
        <f>'Config sheet'!$N$123/('Config sheet'!$Q$17*10^-3)</f>
        <v>1.4616189626248377</v>
      </c>
      <c r="FA358" s="1" t="s">
        <v>420</v>
      </c>
      <c r="FB358" s="30">
        <f t="shared" si="488"/>
        <v>-3.0922626798887336</v>
      </c>
      <c r="FE358" s="30">
        <f t="shared" si="489"/>
        <v>1.3891467077986892</v>
      </c>
      <c r="FF358" s="30">
        <f t="shared" si="490"/>
        <v>1.3891467077986892</v>
      </c>
    </row>
    <row r="359" spans="1:163" x14ac:dyDescent="0.25">
      <c r="A359" s="1">
        <v>43480</v>
      </c>
      <c r="B359" s="2">
        <v>0.16666666666666666</v>
      </c>
      <c r="C359">
        <v>23.93</v>
      </c>
      <c r="D359">
        <v>70.989999999999995</v>
      </c>
      <c r="E359">
        <v>15.76</v>
      </c>
      <c r="F359">
        <v>15.73</v>
      </c>
      <c r="G359">
        <v>72.06</v>
      </c>
      <c r="H359">
        <v>66.38</v>
      </c>
      <c r="I359">
        <v>71.67</v>
      </c>
      <c r="J359">
        <v>71.86</v>
      </c>
      <c r="K359">
        <v>72.22</v>
      </c>
      <c r="L359">
        <v>69.540000000000006</v>
      </c>
      <c r="M359">
        <v>21.79</v>
      </c>
      <c r="N359">
        <v>34.19</v>
      </c>
      <c r="O359">
        <v>33.72</v>
      </c>
      <c r="P359">
        <v>33.64</v>
      </c>
      <c r="Q359">
        <v>63.95</v>
      </c>
      <c r="R359">
        <v>3.72</v>
      </c>
      <c r="S359">
        <v>84.59</v>
      </c>
      <c r="T359">
        <v>75.55</v>
      </c>
      <c r="U359">
        <v>72.06</v>
      </c>
      <c r="V359">
        <v>72.06</v>
      </c>
      <c r="W359">
        <v>2.77</v>
      </c>
      <c r="X359">
        <v>2.37</v>
      </c>
      <c r="Y359">
        <v>3.82</v>
      </c>
      <c r="Z359">
        <v>3.35</v>
      </c>
      <c r="AA359">
        <v>4.66</v>
      </c>
      <c r="AB359">
        <v>4.08</v>
      </c>
      <c r="AC359">
        <v>3.76</v>
      </c>
      <c r="AD359">
        <v>1.89</v>
      </c>
      <c r="AE359">
        <v>1.55</v>
      </c>
      <c r="AF359">
        <v>1.9</v>
      </c>
      <c r="AH359" s="95" t="str">
        <f t="shared" si="422"/>
        <v>ON</v>
      </c>
      <c r="AI359" s="31">
        <f>M359+'Config sheet'!$D$9-'Config sheet'!$C$139</f>
        <v>22.748899999999999</v>
      </c>
      <c r="AJ359" s="31">
        <f>N359+'Config sheet'!$D$9+'Config sheet'!$C$140</f>
        <v>35.548899999999996</v>
      </c>
      <c r="AK359" s="95">
        <f t="shared" si="423"/>
        <v>1.5626645683967135</v>
      </c>
      <c r="AL359" s="95">
        <f>'Config sheet'!$C$47</f>
        <v>3546.9708798579968</v>
      </c>
      <c r="AM359" s="95">
        <f>'Config sheet'!$C$42</f>
        <v>1817.9423322060413</v>
      </c>
      <c r="AN359" s="95">
        <f>'Config sheet'!$C$46</f>
        <v>1729.0285476519553</v>
      </c>
      <c r="AO359" s="95">
        <f t="shared" si="424"/>
        <v>1.4915731341965552</v>
      </c>
      <c r="AP359" s="95">
        <f>'Config sheet'!$C$50/100*GERC_A_PARA!AM359</f>
        <v>351.771841281869</v>
      </c>
      <c r="AQ359" s="95">
        <f t="shared" si="425"/>
        <v>351.771841281869</v>
      </c>
      <c r="AR359" s="96">
        <f t="shared" si="426"/>
        <v>474.49877753476841</v>
      </c>
      <c r="AS359" s="95">
        <f t="shared" si="427"/>
        <v>2169.7141734879106</v>
      </c>
      <c r="AT359" s="95">
        <f t="shared" si="428"/>
        <v>1608.5275368434113</v>
      </c>
      <c r="AU359" s="95">
        <f>'Config sheet'!$C$51/100*GERC_A_PARA!AN359</f>
        <v>266.0974934836359</v>
      </c>
      <c r="AV359" s="95">
        <f t="shared" si="429"/>
        <v>266.0974934836359</v>
      </c>
      <c r="AW359" s="96">
        <f t="shared" si="430"/>
        <v>358.93417421628931</v>
      </c>
      <c r="AX359" s="95">
        <f t="shared" si="431"/>
        <v>1995.1260411355911</v>
      </c>
      <c r="AY359" s="95">
        <f t="shared" si="432"/>
        <v>1479.0958255487749</v>
      </c>
      <c r="AZ359" s="31">
        <f t="shared" si="433"/>
        <v>93.249129299719186</v>
      </c>
      <c r="BA359" s="31">
        <f t="shared" si="434"/>
        <v>94.63070283838131</v>
      </c>
      <c r="BB359" s="31">
        <f t="shared" si="491"/>
        <v>69.130668960026426</v>
      </c>
      <c r="BC359" s="31">
        <f t="shared" si="435"/>
        <v>70.154904828633832</v>
      </c>
      <c r="BD359" s="95">
        <f t="shared" si="436"/>
        <v>93.939916069050241</v>
      </c>
      <c r="BE359">
        <f>'Config sheet'!$D$59</f>
        <v>82.44</v>
      </c>
      <c r="BF359" s="30">
        <f t="shared" si="437"/>
        <v>81.791351481690185</v>
      </c>
      <c r="BG359" s="19">
        <f>Coeff_Summary!$B$10+Coeff_Summary!$D$10*(C359)+Coeff_Summary!$E$10*AI359*100+Coeff_Summary!$F$10*(C359)^2+Coeff_Summary!$G$10*(C359)*AI359*100+Coeff_Summary!$H$10*(AI359*100)^2</f>
        <v>0.96071017531026426</v>
      </c>
      <c r="BH359" s="19">
        <f>Coeff_Summary!$B$8+Coeff_Summary!$D$8*(D359)+Coeff_Summary!$E$8*AJ359*100+Coeff_Summary!$F$8*(D359)^2+Coeff_Summary!$G$8*(D359)*AJ359*100+Coeff_Summary!$H$8*(AJ359*100)^2</f>
        <v>0.97018418613555046</v>
      </c>
      <c r="BI359" s="30">
        <f t="shared" si="438"/>
        <v>0.96544718072290736</v>
      </c>
      <c r="BJ359" s="30">
        <f>BG359*8314.4*(GERC_A_PARA!C359+273)/('Config sheet'!$C$28*AI359*10^5)</f>
        <v>6.3666232632912351E-2</v>
      </c>
      <c r="BK359">
        <f>BH359*(8314.4/'Config sheet'!$C$28)*(BT359/(AJ359*10^5))</f>
        <v>4.766470690085927E-2</v>
      </c>
      <c r="BL359" s="30">
        <f t="shared" si="439"/>
        <v>3332.0214675322554</v>
      </c>
      <c r="BM359" s="30">
        <f t="shared" si="440"/>
        <v>52335.772508231661</v>
      </c>
      <c r="BN359" s="30">
        <f t="shared" si="492"/>
        <v>2470.2093710634513</v>
      </c>
      <c r="BO359" s="30">
        <f t="shared" si="441"/>
        <v>51824.70493737411</v>
      </c>
      <c r="BP359" s="19">
        <v>1.3634018686658105</v>
      </c>
      <c r="BQ359" s="30">
        <f t="shared" si="442"/>
        <v>3.7517745125290323</v>
      </c>
      <c r="BR359" s="30">
        <f>BI359*(8314.4/'Config sheet'!$C$28)*(273+C359)*BQ359*((AK359^(1/BQ359))-1)</f>
        <v>68994.612415230018</v>
      </c>
      <c r="BS359" s="30">
        <f t="shared" si="443"/>
        <v>334.44689149951461</v>
      </c>
      <c r="BT359" s="30">
        <f t="shared" si="444"/>
        <v>343.99</v>
      </c>
      <c r="BU359" s="52">
        <f t="shared" si="445"/>
        <v>79.721401401433511</v>
      </c>
      <c r="BV359" s="30">
        <f t="shared" si="446"/>
        <v>1258.1615044464656</v>
      </c>
      <c r="BW359" s="65">
        <f>Coeff_Summary!$B$8+Coeff_Summary!$D$8*(BS359-273)+Coeff_Summary!$E$8*AJ359*100+Coeff_Summary!$F$8*(BS359-273)^2+Coeff_Summary!$G$8*(BS359-273)*AJ359*100+Coeff_Summary!$H$8*(AJ359*100)^2</f>
        <v>0.96559974419315597</v>
      </c>
      <c r="BX359" s="30">
        <f>BW359*(8314.4/'Config sheet'!$C$28)*(BS359/(AI359*10^5))</f>
        <v>7.2075387970677487E-2</v>
      </c>
      <c r="BY359" s="30">
        <f t="shared" si="493"/>
        <v>1.1320818743312606</v>
      </c>
      <c r="BZ359" s="30">
        <f t="shared" si="494"/>
        <v>1.0098614660995202</v>
      </c>
      <c r="CA359" s="30">
        <f>('Config sheet'!$C$132*(AJ359-AI359) - 'Config sheet'!$C$133*GERC_A_PARA!AJ359)*10^5</f>
        <v>94722.179591727705</v>
      </c>
      <c r="CB359" s="30">
        <f>('Config sheet'!$C$132*(AJ359-AI359) + 'Config sheet'!$C$133*AI359)*10^5</f>
        <v>119138.77903616213</v>
      </c>
      <c r="CC359" s="30">
        <f>'Config sheet'!$C$148</f>
        <v>386976</v>
      </c>
      <c r="CD359" s="30">
        <f t="shared" si="447"/>
        <v>9.5431085004854026</v>
      </c>
      <c r="CE359" s="30"/>
      <c r="CG359" s="30">
        <f>AO14</f>
        <v>1.4915731341965552</v>
      </c>
      <c r="CH359" s="30">
        <f>AO14</f>
        <v>1.4915731341965552</v>
      </c>
      <c r="CI359" s="30">
        <f t="shared" si="448"/>
        <v>9.5431085004854026</v>
      </c>
      <c r="CJ359" s="30"/>
      <c r="CK359" s="30"/>
      <c r="CL359" s="30"/>
      <c r="CM359" s="95">
        <f>P359+'Config sheet'!$O$9-'Config sheet'!$C$139</f>
        <v>34.5989</v>
      </c>
      <c r="CN359" s="95">
        <f>Q359+'Config sheet'!$O$9+'Config sheet'!C$140</f>
        <v>65.308900000000008</v>
      </c>
      <c r="CO359" s="95">
        <f t="shared" si="449"/>
        <v>1.887600472847403</v>
      </c>
      <c r="CP359" s="95">
        <f>'Config sheet'!$N$47</f>
        <v>1852.7346826837274</v>
      </c>
      <c r="CQ359" s="95">
        <f>'Config sheet'!$N$42</f>
        <v>970.82423361890676</v>
      </c>
      <c r="CR359" s="95">
        <f>'Config sheet'!$N$46</f>
        <v>881.91044906482068</v>
      </c>
      <c r="CS359" s="95">
        <f t="shared" si="450"/>
        <v>1.38992359323925</v>
      </c>
      <c r="CT359" s="95">
        <f>'Config sheet'!$N$50/100*GERC_A_PARA!CQ359</f>
        <v>274.64617569078871</v>
      </c>
      <c r="CU359" s="95">
        <f t="shared" si="451"/>
        <v>274.64617569078871</v>
      </c>
      <c r="CV359" s="95">
        <f t="shared" si="452"/>
        <v>433.79138862808173</v>
      </c>
      <c r="CW359" s="95">
        <f t="shared" si="453"/>
        <v>1245.4704093096955</v>
      </c>
      <c r="CX359" s="95">
        <f t="shared" si="454"/>
        <v>788.5442030898015</v>
      </c>
      <c r="CY359" s="95">
        <f>'Config sheet'!$N$51/100*GERC_A_PARA!CR359</f>
        <v>198.78261521921058</v>
      </c>
      <c r="CZ359" s="95">
        <f t="shared" si="455"/>
        <v>198.78261521921058</v>
      </c>
      <c r="DA359" s="95">
        <f t="shared" si="456"/>
        <v>313.96827745435473</v>
      </c>
      <c r="DB359" s="95">
        <f t="shared" si="457"/>
        <v>1080.6930642840312</v>
      </c>
      <c r="DC359" s="95">
        <f t="shared" si="458"/>
        <v>684.21878576211725</v>
      </c>
      <c r="DD359" s="95">
        <f t="shared" si="459"/>
        <v>83.607206389558996</v>
      </c>
      <c r="DE359" s="95">
        <f t="shared" si="460"/>
        <v>86.939075009567333</v>
      </c>
      <c r="DF359" s="95">
        <f t="shared" si="461"/>
        <v>52.934198550377495</v>
      </c>
      <c r="DG359" s="95">
        <f t="shared" si="462"/>
        <v>55.043703253279752</v>
      </c>
      <c r="DH359" s="95">
        <f t="shared" si="463"/>
        <v>85.273140699563157</v>
      </c>
      <c r="DI359">
        <f>'Config sheet'!$N$59</f>
        <v>71.978923438716066</v>
      </c>
      <c r="DJ359" s="21">
        <f t="shared" si="464"/>
        <v>69.631045800695887</v>
      </c>
      <c r="DK359" s="19">
        <f>Coeff_Summary!$B$11+Coeff_Summary!$D$11*(F359)+Coeff_Summary!$E$11*CM359*100+Coeff_Summary!$F$11*(F359)^2+Coeff_Summary!$G$11*(F359)*CM359*100+Coeff_Summary!$H$11*(CM359*100)^2</f>
        <v>0.93519932707697639</v>
      </c>
      <c r="DL359" s="19">
        <f>Coeff_Summary!$B$9+Coeff_Summary!$D$9*(G359)+Coeff_Summary!$E$9*CN359*100+Coeff_Summary!$F$9*(G359)^2+Coeff_Summary!$G$9*(G359)*CN359*100+Coeff_Summary!$H$9*(CN359*100)^2</f>
        <v>0.95236854416410022</v>
      </c>
      <c r="DM359" s="30">
        <f t="shared" si="465"/>
        <v>0.94378393562053831</v>
      </c>
      <c r="DN359">
        <f>DK359*8314.4*(GERC_A_PARA!F359+273)/('Config sheet'!$N$28*GERC_A_PARA!CM359*10^5)</f>
        <v>3.9623869953606908E-2</v>
      </c>
      <c r="DO359">
        <f>DL359*(8314.4/'Config sheet'!$N$28)*((GERC_A_PARA!G359+273)/(GERC_A_PARA!CN359*10^5))</f>
        <v>2.554761579358724E-2</v>
      </c>
      <c r="DP359" s="30">
        <f t="shared" si="466"/>
        <v>1579.8850527544998</v>
      </c>
      <c r="DQ359" s="30">
        <f t="shared" si="467"/>
        <v>39872.053249828641</v>
      </c>
      <c r="DR359" s="30">
        <f t="shared" si="468"/>
        <v>1000.272018175268</v>
      </c>
      <c r="DS359" s="30">
        <f t="shared" si="469"/>
        <v>39153.243349868615</v>
      </c>
      <c r="DT359" s="19">
        <f>(Coeff_Summary!$B$5+Coeff_Summary!$D$5*(F359)+Coeff_Summary!$E$5*CM359*100+Coeff_Summary!$F$5*(F359)^2+Coeff_Summary!$G$5*(F359)*CM359*100+Coeff_Summary!$H$5*(CM359*100)^2+Coeff_Summary!$B$5+Coeff_Summary!$D$5*(G359)+Coeff_Summary!$E$5*CN359*100+Coeff_Summary!$F$5*(G359)^2+Coeff_Summary!$G$5*(G359)*CN359*100+Coeff_Summary!$H$5*(CN359*100)^2)/2</f>
        <v>1.4183364405852144</v>
      </c>
      <c r="DU359" s="30">
        <f t="shared" si="470"/>
        <v>3.3904204917006311</v>
      </c>
      <c r="DV359" s="30">
        <f>DM359*(8314.4/'Config sheet'!$N$28)*(273+F359)*DU359*((CO359^(1/DU359))-1)</f>
        <v>96670.880737389831</v>
      </c>
      <c r="DW359" s="30">
        <f t="shared" si="471"/>
        <v>348.23403899438472</v>
      </c>
      <c r="DX359" s="30">
        <f t="shared" si="472"/>
        <v>345.06</v>
      </c>
      <c r="DY359" s="30">
        <f t="shared" si="473"/>
        <v>105.6347221629411</v>
      </c>
      <c r="DZ359" s="30">
        <f t="shared" si="474"/>
        <v>1013.5731113854422</v>
      </c>
      <c r="EA359" s="65">
        <f>Coeff_Summary!$B$9+Coeff_Summary!$D$9*(DW359-273)+Coeff_Summary!$E$9*CN359*100+Coeff_Summary!$F$9*(DW359-273)^2+Coeff_Summary!$G$9*(DW359-273)*CN359*100+Coeff_Summary!$H$9*(CN359*100)^2</f>
        <v>0.9547926952509056</v>
      </c>
      <c r="EB359" s="30">
        <f>EA359*(8314.4/'Config sheet'!$C$28)*(DW359/(CM359*10^5))</f>
        <v>4.8791155210796279E-2</v>
      </c>
      <c r="EC359" s="30">
        <f t="shared" si="475"/>
        <v>1.2313576454779094</v>
      </c>
      <c r="ED359" s="30">
        <f t="shared" si="476"/>
        <v>1.0183588852023528</v>
      </c>
      <c r="EE359" s="30">
        <f>('Config sheet'!$N$132*(CN359-CM359) - 'Config sheet'!$N$133*GERC_A_PARA!CN359)*10^5</f>
        <v>113084.87860361178</v>
      </c>
      <c r="EF359" s="30">
        <f>('Config sheet'!$N$132*(CN359-CM359) + 'Config sheet'!$N$133*CM359)*10^5</f>
        <v>154928.8029708206</v>
      </c>
      <c r="EG359" s="30">
        <f>'Config sheet'!$N$148</f>
        <v>386976</v>
      </c>
      <c r="EH359" s="30">
        <f t="shared" si="477"/>
        <v>2271.7346158319078</v>
      </c>
      <c r="EI359" s="30">
        <f>'Config sheet'!$E$127+'Config sheet'!$P$127</f>
        <v>3308.2</v>
      </c>
      <c r="EJ359" s="30"/>
      <c r="EK359" s="63">
        <f t="shared" si="478"/>
        <v>52335.772508231661</v>
      </c>
      <c r="EL359" s="63">
        <f t="shared" si="479"/>
        <v>51824.70493737411</v>
      </c>
      <c r="EM359" s="63">
        <f t="shared" si="480"/>
        <v>39872.053249828641</v>
      </c>
      <c r="EN359" s="63">
        <f t="shared" si="481"/>
        <v>39153.243349868615</v>
      </c>
      <c r="EO359" s="30">
        <f>BL359*(('Config sheet'!$D$8+273)/(C359+273))*(GERC_A_PARA!AI359/'Config sheet'!$D$7)*(1/GERC_A_PARA!BG359)*24*10^-3</f>
        <v>1816.4049622558052</v>
      </c>
      <c r="EP359" s="30">
        <f>BN359*(('Config sheet'!$D$8+273)/(D359+273))*(GERC_A_PARA!AJ359/'Config sheet'!$D$7)*(1/GERC_A_PARA!BH359)*24*10^-3</f>
        <v>1798.6674640349145</v>
      </c>
      <c r="EQ359" s="30">
        <f t="shared" si="482"/>
        <v>1807.5362131453599</v>
      </c>
      <c r="ER359" s="30">
        <f>DP359*(('Config sheet'!$D$8+273)/(F359+273))*(CM359/'Config sheet'!$D$7)*(1/DK359)*24*10^-3</f>
        <v>1383.8296810642325</v>
      </c>
      <c r="ES359" s="30">
        <f>DR359*(('Config sheet'!$D$8+273)/(G359+273))*(CN359/'Config sheet'!$D$7)*(1/DL359)*24*10^-3</f>
        <v>1358.8821202156635</v>
      </c>
      <c r="ET359" s="30">
        <f t="shared" si="483"/>
        <v>1371.355900639948</v>
      </c>
      <c r="EU359">
        <f t="shared" si="484"/>
        <v>1.0098614660995204</v>
      </c>
      <c r="EV359">
        <f t="shared" si="485"/>
        <v>1.0183588852023528</v>
      </c>
      <c r="EW359" s="30">
        <f t="shared" si="486"/>
        <v>0.69606434177995957</v>
      </c>
      <c r="EX359" s="30">
        <f>'Config sheet'!$C$123/('Config sheet'!$F$17*10^-3)</f>
        <v>1.2841244171864261</v>
      </c>
      <c r="EY359" s="30">
        <f t="shared" si="487"/>
        <v>0.73910289146125729</v>
      </c>
      <c r="EZ359" s="30">
        <f>'Config sheet'!$N$123/('Config sheet'!$Q$17*10^-3)</f>
        <v>1.4616189626248377</v>
      </c>
      <c r="FA359" s="1" t="s">
        <v>421</v>
      </c>
      <c r="FB359" s="30">
        <f t="shared" si="488"/>
        <v>-3.1740389943847163</v>
      </c>
      <c r="FE359" s="30">
        <f t="shared" si="489"/>
        <v>1.38992359323925</v>
      </c>
      <c r="FF359" s="30">
        <f t="shared" si="490"/>
        <v>1.38992359323925</v>
      </c>
    </row>
    <row r="360" spans="1:163" x14ac:dyDescent="0.25">
      <c r="A360" s="1">
        <v>43480</v>
      </c>
      <c r="B360" s="2">
        <v>0.20833333333333334</v>
      </c>
      <c r="C360">
        <v>23.66</v>
      </c>
      <c r="D360">
        <v>70.67</v>
      </c>
      <c r="E360">
        <v>14.95</v>
      </c>
      <c r="F360">
        <v>14.93</v>
      </c>
      <c r="G360">
        <v>71.36</v>
      </c>
      <c r="H360">
        <v>66.38</v>
      </c>
      <c r="I360">
        <v>71.680000000000007</v>
      </c>
      <c r="J360">
        <v>71.849999999999994</v>
      </c>
      <c r="K360">
        <v>72.209999999999994</v>
      </c>
      <c r="L360">
        <v>69.55</v>
      </c>
      <c r="M360">
        <v>21.79</v>
      </c>
      <c r="N360">
        <v>34.15</v>
      </c>
      <c r="O360">
        <v>33.67</v>
      </c>
      <c r="P360">
        <v>33.590000000000003</v>
      </c>
      <c r="Q360">
        <v>63.96</v>
      </c>
      <c r="R360">
        <v>3.71</v>
      </c>
      <c r="S360">
        <v>84.63</v>
      </c>
      <c r="T360">
        <v>75.45</v>
      </c>
      <c r="U360">
        <v>71.98</v>
      </c>
      <c r="V360">
        <v>71.98</v>
      </c>
      <c r="W360">
        <v>2.78</v>
      </c>
      <c r="X360">
        <v>2.38</v>
      </c>
      <c r="Y360">
        <v>3.8</v>
      </c>
      <c r="Z360">
        <v>3.33</v>
      </c>
      <c r="AA360">
        <v>4.6500000000000004</v>
      </c>
      <c r="AB360">
        <v>4.03</v>
      </c>
      <c r="AC360">
        <v>3.75</v>
      </c>
      <c r="AD360">
        <v>1.9</v>
      </c>
      <c r="AE360">
        <v>1.55</v>
      </c>
      <c r="AF360">
        <v>1.86</v>
      </c>
      <c r="AH360" s="95" t="str">
        <f t="shared" si="422"/>
        <v>ON</v>
      </c>
      <c r="AI360" s="31">
        <f>M360+'Config sheet'!$D$9-'Config sheet'!$C$139</f>
        <v>22.748899999999999</v>
      </c>
      <c r="AJ360" s="31">
        <f>N360+'Config sheet'!$D$9+'Config sheet'!$C$140</f>
        <v>35.508899999999997</v>
      </c>
      <c r="AK360" s="95">
        <f t="shared" si="423"/>
        <v>1.560906241620474</v>
      </c>
      <c r="AL360" s="95">
        <f>'Config sheet'!$C$47</f>
        <v>3546.9708798579968</v>
      </c>
      <c r="AM360" s="95">
        <f>'Config sheet'!$C$42</f>
        <v>1817.9423322060413</v>
      </c>
      <c r="AN360" s="95">
        <f>'Config sheet'!$C$46</f>
        <v>1729.0285476519553</v>
      </c>
      <c r="AO360" s="95">
        <f t="shared" si="424"/>
        <v>1.4933243115574337</v>
      </c>
      <c r="AP360" s="95">
        <f>'Config sheet'!$C$50/100*GERC_A_PARA!AM360</f>
        <v>351.771841281869</v>
      </c>
      <c r="AQ360" s="95">
        <f t="shared" si="425"/>
        <v>351.771841281869</v>
      </c>
      <c r="AR360" s="96">
        <f t="shared" si="426"/>
        <v>473.97480735472095</v>
      </c>
      <c r="AS360" s="95">
        <f t="shared" si="427"/>
        <v>2169.7141734879106</v>
      </c>
      <c r="AT360" s="95">
        <f t="shared" si="428"/>
        <v>1610.3057335956714</v>
      </c>
      <c r="AU360" s="95">
        <f>'Config sheet'!$C$51/100*GERC_A_PARA!AN360</f>
        <v>266.0974934836359</v>
      </c>
      <c r="AV360" s="95">
        <f t="shared" si="429"/>
        <v>266.0974934836359</v>
      </c>
      <c r="AW360" s="96">
        <f t="shared" si="430"/>
        <v>358.5378174440624</v>
      </c>
      <c r="AX360" s="95">
        <f t="shared" si="431"/>
        <v>1995.1260411355911</v>
      </c>
      <c r="AY360" s="95">
        <f t="shared" si="432"/>
        <v>1480.73093799356</v>
      </c>
      <c r="AZ360" s="31">
        <f t="shared" si="433"/>
        <v>93.277951455998007</v>
      </c>
      <c r="BA360" s="31">
        <f t="shared" si="434"/>
        <v>94.653626506863532</v>
      </c>
      <c r="BB360" s="31">
        <f t="shared" si="491"/>
        <v>69.228482665156562</v>
      </c>
      <c r="BC360" s="31">
        <f t="shared" si="435"/>
        <v>70.249473102073026</v>
      </c>
      <c r="BD360" s="95">
        <f t="shared" si="436"/>
        <v>93.965788981430762</v>
      </c>
      <c r="BE360">
        <f>'Config sheet'!$D$59</f>
        <v>82.44</v>
      </c>
      <c r="BF360" s="30">
        <f t="shared" si="437"/>
        <v>81.852383432522771</v>
      </c>
      <c r="BG360" s="19">
        <f>Coeff_Summary!$B$10+Coeff_Summary!$D$10*(C360)+Coeff_Summary!$E$10*AI360*100+Coeff_Summary!$F$10*(C360)^2+Coeff_Summary!$G$10*(C360)*AI360*100+Coeff_Summary!$H$10*(AI360*100)^2</f>
        <v>0.96056288861786976</v>
      </c>
      <c r="BH360" s="19">
        <f>Coeff_Summary!$B$8+Coeff_Summary!$D$8*(D360)+Coeff_Summary!$E$8*AJ360*100+Coeff_Summary!$F$8*(D360)^2+Coeff_Summary!$G$8*(D360)*AJ360*100+Coeff_Summary!$H$8*(AJ360*100)^2</f>
        <v>0.97006719650008044</v>
      </c>
      <c r="BI360" s="30">
        <f t="shared" si="438"/>
        <v>0.96531504255897516</v>
      </c>
      <c r="BJ360" s="30">
        <f>BG360*8314.4*(GERC_A_PARA!C360+273)/('Config sheet'!$C$28*AI360*10^5)</f>
        <v>6.3598588786062282E-2</v>
      </c>
      <c r="BK360">
        <f>BH360*(8314.4/'Config sheet'!$C$28)*(BT360/(AJ360*10^5))</f>
        <v>4.7668260882626087E-2</v>
      </c>
      <c r="BL360" s="30">
        <f t="shared" si="439"/>
        <v>3332.9391722001637</v>
      </c>
      <c r="BM360" s="30">
        <f t="shared" si="440"/>
        <v>52405.8667938648</v>
      </c>
      <c r="BN360" s="30">
        <f t="shared" si="492"/>
        <v>2473.6212374424254</v>
      </c>
      <c r="BO360" s="30">
        <f t="shared" si="441"/>
        <v>51892.416287920409</v>
      </c>
      <c r="BP360" s="19">
        <v>1.3637308834155064</v>
      </c>
      <c r="BQ360" s="30">
        <f t="shared" si="442"/>
        <v>3.749285379920996</v>
      </c>
      <c r="BR360" s="30">
        <f>BI360*(8314.4/'Config sheet'!$C$28)*(273+C360)*BQ360*((AK360^(1/BQ360))-1)</f>
        <v>68740.854827648785</v>
      </c>
      <c r="BS360" s="30">
        <f t="shared" si="443"/>
        <v>334.06884259733073</v>
      </c>
      <c r="BT360" s="30">
        <f t="shared" si="444"/>
        <v>343.67</v>
      </c>
      <c r="BU360" s="52">
        <f t="shared" si="445"/>
        <v>79.576350983473148</v>
      </c>
      <c r="BV360" s="30">
        <f t="shared" si="446"/>
        <v>1257.5009328470562</v>
      </c>
      <c r="BW360" s="65">
        <f>Coeff_Summary!$B$8+Coeff_Summary!$D$8*(BS360-273)+Coeff_Summary!$E$8*AJ360*100+Coeff_Summary!$F$8*(BS360-273)^2+Coeff_Summary!$G$8*(BS360-273)*AJ360*100+Coeff_Summary!$H$8*(AJ360*100)^2</f>
        <v>0.96544175025984846</v>
      </c>
      <c r="BX360" s="30">
        <f>BW360*(8314.4/'Config sheet'!$C$28)*(BS360/(AI360*10^5))</f>
        <v>7.1982136246680442E-2</v>
      </c>
      <c r="BY360" s="30">
        <f t="shared" si="493"/>
        <v>1.1318197089061106</v>
      </c>
      <c r="BZ360" s="30">
        <f t="shared" si="494"/>
        <v>1.0098945191354274</v>
      </c>
      <c r="CA360" s="30">
        <f>('Config sheet'!$C$132*(AJ360-AI360) - 'Config sheet'!$C$133*GERC_A_PARA!AJ360)*10^5</f>
        <v>94396.398351885466</v>
      </c>
      <c r="CB360" s="30">
        <f>('Config sheet'!$C$132*(AJ360-AI360) + 'Config sheet'!$C$133*AI360)*10^5</f>
        <v>118796.24478029223</v>
      </c>
      <c r="CC360" s="30">
        <f>'Config sheet'!$C$148</f>
        <v>386976</v>
      </c>
      <c r="CD360" s="30">
        <f t="shared" si="447"/>
        <v>9.601157402669287</v>
      </c>
      <c r="CE360" s="30"/>
      <c r="CG360" s="30">
        <f>AO15</f>
        <v>1.4933243115574337</v>
      </c>
      <c r="CH360" s="30">
        <f>AO15</f>
        <v>1.4933243115574337</v>
      </c>
      <c r="CI360" s="30">
        <f t="shared" si="448"/>
        <v>9.601157402669287</v>
      </c>
      <c r="CJ360" s="30"/>
      <c r="CK360" s="30"/>
      <c r="CL360" s="30"/>
      <c r="CM360" s="95">
        <f>P360+'Config sheet'!$O$9-'Config sheet'!$C$139</f>
        <v>34.548900000000003</v>
      </c>
      <c r="CN360" s="95">
        <f>Q360+'Config sheet'!$O$9+'Config sheet'!C$140</f>
        <v>65.318900000000014</v>
      </c>
      <c r="CO360" s="95">
        <f t="shared" si="449"/>
        <v>1.8906216985200688</v>
      </c>
      <c r="CP360" s="95">
        <f>'Config sheet'!$N$47</f>
        <v>1852.7346826837274</v>
      </c>
      <c r="CQ360" s="95">
        <f>'Config sheet'!$N$42</f>
        <v>970.82423361890676</v>
      </c>
      <c r="CR360" s="95">
        <f>'Config sheet'!$N$46</f>
        <v>881.91044906482068</v>
      </c>
      <c r="CS360" s="95">
        <f t="shared" si="450"/>
        <v>1.3908197354321712</v>
      </c>
      <c r="CT360" s="95">
        <f>'Config sheet'!$N$50/100*GERC_A_PARA!CQ360</f>
        <v>274.64617569078871</v>
      </c>
      <c r="CU360" s="95">
        <f t="shared" si="451"/>
        <v>274.64617569078871</v>
      </c>
      <c r="CV360" s="95">
        <f t="shared" si="452"/>
        <v>434.16260274569333</v>
      </c>
      <c r="CW360" s="95">
        <f t="shared" si="453"/>
        <v>1245.4704093096955</v>
      </c>
      <c r="CX360" s="95">
        <f t="shared" si="454"/>
        <v>787.86998854737783</v>
      </c>
      <c r="CY360" s="95">
        <f>'Config sheet'!$N$51/100*GERC_A_PARA!CR360</f>
        <v>198.78261521921058</v>
      </c>
      <c r="CZ360" s="95">
        <f t="shared" si="455"/>
        <v>198.78261521921058</v>
      </c>
      <c r="DA360" s="95">
        <f t="shared" si="456"/>
        <v>314.23695373546275</v>
      </c>
      <c r="DB360" s="95">
        <f t="shared" si="457"/>
        <v>1080.6930642840312</v>
      </c>
      <c r="DC360" s="95">
        <f t="shared" si="458"/>
        <v>683.63377067513454</v>
      </c>
      <c r="DD360" s="95">
        <f t="shared" si="459"/>
        <v>83.56896938385222</v>
      </c>
      <c r="DE360" s="95">
        <f t="shared" si="460"/>
        <v>86.908609752987942</v>
      </c>
      <c r="DF360" s="95">
        <f t="shared" si="461"/>
        <v>52.864750907943765</v>
      </c>
      <c r="DG360" s="95">
        <f t="shared" si="462"/>
        <v>54.977368277024155</v>
      </c>
      <c r="DH360" s="95">
        <f t="shared" si="463"/>
        <v>85.238789568420088</v>
      </c>
      <c r="DI360">
        <f>'Config sheet'!$N$59</f>
        <v>71.978923438716066</v>
      </c>
      <c r="DJ360" s="21">
        <f t="shared" si="464"/>
        <v>69.57992458045203</v>
      </c>
      <c r="DK360" s="19">
        <f>Coeff_Summary!$B$11+Coeff_Summary!$D$11*(F360)+Coeff_Summary!$E$11*CM360*100+Coeff_Summary!$F$11*(F360)^2+Coeff_Summary!$G$11*(F360)*CM360*100+Coeff_Summary!$H$11*(CM360*100)^2</f>
        <v>0.93454697966081346</v>
      </c>
      <c r="DL360" s="19">
        <f>Coeff_Summary!$B$9+Coeff_Summary!$D$9*(G360)+Coeff_Summary!$E$9*CN360*100+Coeff_Summary!$F$9*(G360)^2+Coeff_Summary!$G$9*(G360)*CN360*100+Coeff_Summary!$H$9*(CN360*100)^2</f>
        <v>0.95181640207391582</v>
      </c>
      <c r="DM360" s="30">
        <f t="shared" si="465"/>
        <v>0.9431816908673647</v>
      </c>
      <c r="DN360">
        <f>DK360*8314.4*(GERC_A_PARA!F360+273)/('Config sheet'!$N$28*GERC_A_PARA!CM360*10^5)</f>
        <v>3.9543664760414481E-2</v>
      </c>
      <c r="DO360">
        <f>DL360*(8314.4/'Config sheet'!$N$28)*((GERC_A_PARA!G360+273)/(GERC_A_PARA!CN360*10^5))</f>
        <v>2.5477106692935091E-2</v>
      </c>
      <c r="DP360" s="30">
        <f t="shared" si="466"/>
        <v>1579.2486174339181</v>
      </c>
      <c r="DQ360" s="30">
        <f t="shared" si="467"/>
        <v>39936.830008098746</v>
      </c>
      <c r="DR360" s="30">
        <f t="shared" si="468"/>
        <v>999.0141723405111</v>
      </c>
      <c r="DS360" s="30">
        <f t="shared" si="469"/>
        <v>39212.23019478668</v>
      </c>
      <c r="DT360" s="19">
        <f>(Coeff_Summary!$B$5+Coeff_Summary!$D$5*(F360)+Coeff_Summary!$E$5*CM360*100+Coeff_Summary!$F$5*(F360)^2+Coeff_Summary!$G$5*(F360)*CM360*100+Coeff_Summary!$H$5*(CM360*100)^2+Coeff_Summary!$B$5+Coeff_Summary!$D$5*(G360)+Coeff_Summary!$E$5*CN360*100+Coeff_Summary!$F$5*(G360)^2+Coeff_Summary!$G$5*(G360)*CN360*100+Coeff_Summary!$H$5*(CN360*100)^2)/2</f>
        <v>1.4198485141427986</v>
      </c>
      <c r="DU360" s="30">
        <f t="shared" si="470"/>
        <v>3.3818114541662538</v>
      </c>
      <c r="DV360" s="30">
        <f>DM360*(8314.4/'Config sheet'!$N$28)*(273+F360)*DU360*((CO360^(1/DU360))-1)</f>
        <v>96631.358582888715</v>
      </c>
      <c r="DW360" s="30">
        <f t="shared" si="471"/>
        <v>347.59920458214293</v>
      </c>
      <c r="DX360" s="30">
        <f t="shared" si="472"/>
        <v>344.36</v>
      </c>
      <c r="DY360" s="30">
        <f t="shared" si="473"/>
        <v>105.74021722867788</v>
      </c>
      <c r="DZ360" s="30">
        <f t="shared" si="474"/>
        <v>1013.7922716845529</v>
      </c>
      <c r="EA360" s="65">
        <f>Coeff_Summary!$B$9+Coeff_Summary!$D$9*(DW360-273)+Coeff_Summary!$E$9*CN360*100+Coeff_Summary!$F$9*(DW360-273)^2+Coeff_Summary!$G$9*(DW360-273)*CN360*100+Coeff_Summary!$H$9*(CN360*100)^2</f>
        <v>0.95431009281390111</v>
      </c>
      <c r="EB360" s="30">
        <f>EA360*(8314.4/'Config sheet'!$C$28)*(DW360/(CM360*10^5))</f>
        <v>4.8748039133875896E-2</v>
      </c>
      <c r="EC360" s="30">
        <f>DQ360/(DP360/EB360)</f>
        <v>1.2327648291889104</v>
      </c>
      <c r="ED360" s="30">
        <f t="shared" si="476"/>
        <v>1.0184789237876197</v>
      </c>
      <c r="EE360" s="30">
        <f>('Config sheet'!$N$132*(CN360-CM360) - 'Config sheet'!$N$133*GERC_A_PARA!CN360)*10^5</f>
        <v>113355.07244953618</v>
      </c>
      <c r="EF360" s="30">
        <f>('Config sheet'!$N$132*(CN360-CM360) + 'Config sheet'!$N$133*CM360)*10^5</f>
        <v>155182.24380071732</v>
      </c>
      <c r="EG360" s="30">
        <f>'Config sheet'!$N$148</f>
        <v>386976</v>
      </c>
      <c r="EH360" s="30">
        <f t="shared" si="477"/>
        <v>2271.2932045316093</v>
      </c>
      <c r="EI360" s="30">
        <f>'Config sheet'!$E$127+'Config sheet'!$P$127</f>
        <v>3308.2</v>
      </c>
      <c r="EJ360" s="30"/>
      <c r="EK360" s="63">
        <f t="shared" si="478"/>
        <v>52405.8667938648</v>
      </c>
      <c r="EL360" s="63">
        <f t="shared" si="479"/>
        <v>51892.416287920409</v>
      </c>
      <c r="EM360" s="63">
        <f t="shared" si="480"/>
        <v>39936.830008098746</v>
      </c>
      <c r="EN360" s="63">
        <f t="shared" si="481"/>
        <v>39212.23019478668</v>
      </c>
      <c r="EO360" s="30">
        <f>BL360*(('Config sheet'!$D$8+273)/(C360+273))*(GERC_A_PARA!AI360/'Config sheet'!$D$7)*(1/GERC_A_PARA!BG360)*24*10^-3</f>
        <v>1818.83770762571</v>
      </c>
      <c r="EP360" s="30">
        <f>BN360*(('Config sheet'!$D$8+273)/(D360+273))*(GERC_A_PARA!AJ360/'Config sheet'!$D$7)*(1/GERC_A_PARA!BH360)*24*10^-3</f>
        <v>1801.0175054547487</v>
      </c>
      <c r="EQ360" s="30">
        <f t="shared" si="482"/>
        <v>1809.9276065402294</v>
      </c>
      <c r="ER360" s="30">
        <f>DP360*(('Config sheet'!$D$8+273)/(F360+273))*(CM360/'Config sheet'!$D$7)*(1/DK360)*24*10^-3</f>
        <v>1386.0778723017302</v>
      </c>
      <c r="ES360" s="30">
        <f>DR360*(('Config sheet'!$D$8+273)/(G360+273))*(CN360/'Config sheet'!$D$7)*(1/DL360)*24*10^-3</f>
        <v>1360.9293623348112</v>
      </c>
      <c r="ET360" s="30">
        <f t="shared" si="483"/>
        <v>1373.5036173182707</v>
      </c>
      <c r="EU360">
        <f t="shared" si="484"/>
        <v>1.0098945191354272</v>
      </c>
      <c r="EV360">
        <f t="shared" si="485"/>
        <v>1.0184789237876197</v>
      </c>
      <c r="EW360" s="30">
        <f t="shared" si="486"/>
        <v>0.69477968527748724</v>
      </c>
      <c r="EX360" s="30">
        <f>'Config sheet'!$C$123/('Config sheet'!$F$17*10^-3)</f>
        <v>1.2841244171864261</v>
      </c>
      <c r="EY360" s="30">
        <f t="shared" si="487"/>
        <v>0.73810673587009212</v>
      </c>
      <c r="EZ360" s="30">
        <f>'Config sheet'!$N$123/('Config sheet'!$Q$17*10^-3)</f>
        <v>1.4616189626248377</v>
      </c>
      <c r="FA360" s="1" t="s">
        <v>422</v>
      </c>
      <c r="FB360" s="30">
        <f t="shared" si="488"/>
        <v>-3.2392045821429178</v>
      </c>
      <c r="FE360" s="30">
        <f t="shared" si="489"/>
        <v>1.3908197354321712</v>
      </c>
      <c r="FF360" s="30">
        <f t="shared" si="490"/>
        <v>1.3908197354321712</v>
      </c>
    </row>
    <row r="361" spans="1:163" x14ac:dyDescent="0.25">
      <c r="A361" s="1">
        <v>43480</v>
      </c>
      <c r="B361" s="2">
        <v>0.25</v>
      </c>
      <c r="C361">
        <v>23.38</v>
      </c>
      <c r="D361">
        <v>70.349999999999994</v>
      </c>
      <c r="E361">
        <v>14.14</v>
      </c>
      <c r="F361">
        <v>14.13</v>
      </c>
      <c r="G361">
        <v>70.650000000000006</v>
      </c>
      <c r="H361">
        <v>66.37</v>
      </c>
      <c r="I361">
        <v>71.7</v>
      </c>
      <c r="J361">
        <v>71.84</v>
      </c>
      <c r="K361">
        <v>72.2</v>
      </c>
      <c r="L361">
        <v>69.569999999999993</v>
      </c>
      <c r="M361">
        <v>21.78</v>
      </c>
      <c r="N361">
        <v>34.11</v>
      </c>
      <c r="O361">
        <v>33.630000000000003</v>
      </c>
      <c r="P361">
        <v>33.549999999999997</v>
      </c>
      <c r="Q361">
        <v>63.97</v>
      </c>
      <c r="R361">
        <v>3.71</v>
      </c>
      <c r="S361">
        <v>84.67</v>
      </c>
      <c r="T361">
        <v>75.349999999999994</v>
      </c>
      <c r="U361">
        <v>71.900000000000006</v>
      </c>
      <c r="V361">
        <v>71.900000000000006</v>
      </c>
      <c r="W361">
        <v>2.79</v>
      </c>
      <c r="X361">
        <v>2.38</v>
      </c>
      <c r="Y361">
        <v>3.77</v>
      </c>
      <c r="Z361">
        <v>3.31</v>
      </c>
      <c r="AA361">
        <v>4.6399999999999997</v>
      </c>
      <c r="AB361">
        <v>3.99</v>
      </c>
      <c r="AC361">
        <v>3.75</v>
      </c>
      <c r="AD361">
        <v>1.9</v>
      </c>
      <c r="AE361">
        <v>1.56</v>
      </c>
      <c r="AF361">
        <v>1.83</v>
      </c>
      <c r="AH361" s="95" t="str">
        <f t="shared" si="422"/>
        <v>ON</v>
      </c>
      <c r="AI361" s="31">
        <f>M361+'Config sheet'!$D$9-'Config sheet'!$C$139</f>
        <v>22.738900000000001</v>
      </c>
      <c r="AJ361" s="31">
        <f>N361+'Config sheet'!$D$9+'Config sheet'!$C$140</f>
        <v>35.468899999999998</v>
      </c>
      <c r="AK361" s="95">
        <f t="shared" si="423"/>
        <v>1.5598335891357979</v>
      </c>
      <c r="AL361" s="95">
        <f>'Config sheet'!$C$47</f>
        <v>3546.9708798579968</v>
      </c>
      <c r="AM361" s="95">
        <f>'Config sheet'!$C$42</f>
        <v>1817.9423322060413</v>
      </c>
      <c r="AN361" s="95">
        <f>'Config sheet'!$C$46</f>
        <v>1729.0285476519553</v>
      </c>
      <c r="AO361" s="95">
        <f t="shared" si="424"/>
        <v>1.4945282420789328</v>
      </c>
      <c r="AP361" s="95">
        <f>'Config sheet'!$C$50/100*GERC_A_PARA!AM361</f>
        <v>351.771841281869</v>
      </c>
      <c r="AQ361" s="95">
        <f t="shared" si="425"/>
        <v>351.771841281869</v>
      </c>
      <c r="AR361" s="96">
        <f t="shared" si="426"/>
        <v>473.64306419376709</v>
      </c>
      <c r="AS361" s="95">
        <f t="shared" si="427"/>
        <v>2169.7141734879106</v>
      </c>
      <c r="AT361" s="95">
        <f t="shared" si="428"/>
        <v>1611.4336038307702</v>
      </c>
      <c r="AU361" s="95">
        <f>'Config sheet'!$C$51/100*GERC_A_PARA!AN361</f>
        <v>266.0974934836359</v>
      </c>
      <c r="AV361" s="95">
        <f t="shared" si="429"/>
        <v>266.0974934836359</v>
      </c>
      <c r="AW361" s="96">
        <f t="shared" si="430"/>
        <v>358.28687062782922</v>
      </c>
      <c r="AX361" s="95">
        <f t="shared" si="431"/>
        <v>1995.1260411355911</v>
      </c>
      <c r="AY361" s="95">
        <f t="shared" si="432"/>
        <v>1481.7680530682383</v>
      </c>
      <c r="AZ361" s="31">
        <f t="shared" si="433"/>
        <v>93.296199733464064</v>
      </c>
      <c r="BA361" s="31">
        <f t="shared" si="434"/>
        <v>94.668140253127234</v>
      </c>
      <c r="BB361" s="31">
        <f t="shared" si="491"/>
        <v>69.290523699963757</v>
      </c>
      <c r="BC361" s="31">
        <f t="shared" si="435"/>
        <v>70.309455632499535</v>
      </c>
      <c r="BD361" s="95">
        <f t="shared" si="436"/>
        <v>93.982169993295656</v>
      </c>
      <c r="BE361">
        <f>'Config sheet'!$D$59</f>
        <v>82.44</v>
      </c>
      <c r="BF361" s="30">
        <f t="shared" si="437"/>
        <v>81.89107982976364</v>
      </c>
      <c r="BG361" s="19">
        <f>Coeff_Summary!$B$10+Coeff_Summary!$D$10*(C361)+Coeff_Summary!$E$10*AI361*100+Coeff_Summary!$F$10*(C361)^2+Coeff_Summary!$G$10*(C361)*AI361*100+Coeff_Summary!$H$10*(AI361*100)^2</f>
        <v>0.96042567969565051</v>
      </c>
      <c r="BH361" s="19">
        <f>Coeff_Summary!$B$8+Coeff_Summary!$D$8*(D361)+Coeff_Summary!$E$8*AJ361*100+Coeff_Summary!$F$8*(D361)^2+Coeff_Summary!$G$8*(D361)*AJ361*100+Coeff_Summary!$H$8*(AJ361*100)^2</f>
        <v>0.96994997207820799</v>
      </c>
      <c r="BI361" s="30">
        <f t="shared" si="438"/>
        <v>0.96518782588692931</v>
      </c>
      <c r="BJ361" s="30">
        <f>BG361*8314.4*(GERC_A_PARA!C361+273)/('Config sheet'!$C$28*AI361*10^5)</f>
        <v>6.3557424494763232E-2</v>
      </c>
      <c r="BK361">
        <f>BH361*(8314.4/'Config sheet'!$C$28)*(BT361/(AJ361*10^5))</f>
        <v>4.7671822058659649E-2</v>
      </c>
      <c r="BL361" s="30">
        <f t="shared" si="439"/>
        <v>3333.5202019208373</v>
      </c>
      <c r="BM361" s="30">
        <f t="shared" si="440"/>
        <v>52448.950353479166</v>
      </c>
      <c r="BN361" s="30">
        <f t="shared" si="492"/>
        <v>2475.7853076051279</v>
      </c>
      <c r="BO361" s="30">
        <f t="shared" si="441"/>
        <v>51933.934989073867</v>
      </c>
      <c r="BP361" s="19">
        <v>1.3640492763481467</v>
      </c>
      <c r="BQ361" s="30">
        <f t="shared" si="442"/>
        <v>3.7468808893982875</v>
      </c>
      <c r="BR361" s="30">
        <f>BI361*(8314.4/'Config sheet'!$C$28)*(273+C361)*BQ361*((AK361^(1/BQ361))-1)</f>
        <v>68557.161325700217</v>
      </c>
      <c r="BS361" s="30">
        <f t="shared" si="443"/>
        <v>333.71773933534206</v>
      </c>
      <c r="BT361" s="30">
        <f t="shared" si="444"/>
        <v>343.35</v>
      </c>
      <c r="BU361" s="52">
        <f t="shared" si="445"/>
        <v>79.492738631769356</v>
      </c>
      <c r="BV361" s="30">
        <f t="shared" si="446"/>
        <v>1256.4918271632432</v>
      </c>
      <c r="BW361" s="65">
        <f>Coeff_Summary!$B$8+Coeff_Summary!$D$8*(BS361-273)+Coeff_Summary!$E$8*AJ361*100+Coeff_Summary!$F$8*(BS361-273)^2+Coeff_Summary!$G$8*(BS361-273)*AJ361*100+Coeff_Summary!$H$8*(AJ361*100)^2</f>
        <v>0.96529705748218031</v>
      </c>
      <c r="BX361" s="30">
        <f>BW361*(8314.4/'Config sheet'!$C$28)*(BS361/(AI361*10^5))</f>
        <v>7.1927324847585752E-2</v>
      </c>
      <c r="BY361" s="30">
        <f t="shared" si="493"/>
        <v>1.1316903637829465</v>
      </c>
      <c r="BZ361" s="30">
        <f t="shared" si="494"/>
        <v>1.0099167406535563</v>
      </c>
      <c r="CA361" s="30">
        <f>('Config sheet'!$C$132*(AJ361-AI361) - 'Config sheet'!$C$133*GERC_A_PARA!AJ361)*10^5</f>
        <v>94156.250676010677</v>
      </c>
      <c r="CB361" s="30">
        <f>('Config sheet'!$C$132*(AJ361-AI361) + 'Config sheet'!$C$133*AI361)*10^5</f>
        <v>118535.15583438285</v>
      </c>
      <c r="CC361" s="30">
        <f>'Config sheet'!$C$148</f>
        <v>386976</v>
      </c>
      <c r="CD361" s="30">
        <f t="shared" si="447"/>
        <v>9.6322606646579629</v>
      </c>
      <c r="CE361" s="30"/>
      <c r="CG361" s="30">
        <f>AO16</f>
        <v>1.4945282420789328</v>
      </c>
      <c r="CH361" s="30">
        <f>AO16</f>
        <v>1.4945282420789328</v>
      </c>
      <c r="CI361" s="30">
        <f t="shared" si="448"/>
        <v>9.6322606646579629</v>
      </c>
      <c r="CJ361" s="30"/>
      <c r="CK361" s="30"/>
      <c r="CL361" s="30"/>
      <c r="CM361" s="95">
        <f>P361+'Config sheet'!$O$9-'Config sheet'!$C$139</f>
        <v>34.508899999999997</v>
      </c>
      <c r="CN361" s="95">
        <f>Q361+'Config sheet'!$O$9+'Config sheet'!C$140</f>
        <v>65.328900000000004</v>
      </c>
      <c r="CO361" s="95">
        <f t="shared" si="449"/>
        <v>1.8931029386622005</v>
      </c>
      <c r="CP361" s="95">
        <f>'Config sheet'!$N$47</f>
        <v>1852.7346826837274</v>
      </c>
      <c r="CQ361" s="95">
        <f>'Config sheet'!$N$42</f>
        <v>970.82423361890676</v>
      </c>
      <c r="CR361" s="95">
        <f>'Config sheet'!$N$46</f>
        <v>881.91044906482068</v>
      </c>
      <c r="CS361" s="95">
        <f t="shared" si="450"/>
        <v>1.3918809257503666</v>
      </c>
      <c r="CT361" s="95">
        <f>'Config sheet'!$N$50/100*GERC_A_PARA!CQ361</f>
        <v>274.64617569078871</v>
      </c>
      <c r="CU361" s="95">
        <f t="shared" si="451"/>
        <v>274.64617569078871</v>
      </c>
      <c r="CV361" s="95">
        <f t="shared" si="452"/>
        <v>434.4201972083946</v>
      </c>
      <c r="CW361" s="95">
        <f t="shared" si="453"/>
        <v>1245.4704093096955</v>
      </c>
      <c r="CX361" s="95">
        <f t="shared" si="454"/>
        <v>787.40281195733326</v>
      </c>
      <c r="CY361" s="95">
        <f>'Config sheet'!$N$51/100*GERC_A_PARA!CR361</f>
        <v>198.78261521921058</v>
      </c>
      <c r="CZ361" s="95">
        <f t="shared" si="455"/>
        <v>198.78261521921058</v>
      </c>
      <c r="DA361" s="95">
        <f t="shared" si="456"/>
        <v>314.42339471113968</v>
      </c>
      <c r="DB361" s="95">
        <f t="shared" si="457"/>
        <v>1080.6930642840312</v>
      </c>
      <c r="DC361" s="95">
        <f t="shared" si="458"/>
        <v>683.22840215181736</v>
      </c>
      <c r="DD361" s="95">
        <f t="shared" si="459"/>
        <v>83.542435799936513</v>
      </c>
      <c r="DE361" s="95">
        <f t="shared" si="460"/>
        <v>86.887469173933155</v>
      </c>
      <c r="DF361" s="95">
        <f t="shared" si="461"/>
        <v>52.81662926307061</v>
      </c>
      <c r="DG361" s="95">
        <f t="shared" si="462"/>
        <v>54.931403460103461</v>
      </c>
      <c r="DH361" s="95">
        <f t="shared" si="463"/>
        <v>85.214952486934834</v>
      </c>
      <c r="DI361">
        <f>'Config sheet'!$N$59</f>
        <v>71.978923438716066</v>
      </c>
      <c r="DJ361" s="21">
        <f t="shared" si="464"/>
        <v>69.544484424260929</v>
      </c>
      <c r="DK361" s="19">
        <f>Coeff_Summary!$B$11+Coeff_Summary!$D$11*(F361)+Coeff_Summary!$E$11*CM361*100+Coeff_Summary!$F$11*(F361)^2+Coeff_Summary!$G$11*(F361)*CM361*100+Coeff_Summary!$H$11*(CM361*100)^2</f>
        <v>0.93387140276947578</v>
      </c>
      <c r="DL361" s="19">
        <f>Coeff_Summary!$B$9+Coeff_Summary!$D$9*(G361)+Coeff_Summary!$E$9*CN361*100+Coeff_Summary!$F$9*(G361)^2+Coeff_Summary!$G$9*(G361)*CN361*100+Coeff_Summary!$H$9*(CN361*100)^2</f>
        <v>0.95125180479001692</v>
      </c>
      <c r="DM361" s="30">
        <f t="shared" si="465"/>
        <v>0.9425616037797464</v>
      </c>
      <c r="DN361">
        <f>DK361*8314.4*(GERC_A_PARA!F361+273)/('Config sheet'!$N$28*GERC_A_PARA!CM361*10^5)</f>
        <v>3.9450963660648326E-2</v>
      </c>
      <c r="DO361">
        <f>DL361*(8314.4/'Config sheet'!$N$28)*((GERC_A_PARA!G361+273)/(GERC_A_PARA!CN361*10^5))</f>
        <v>2.5405607308865364E-2</v>
      </c>
      <c r="DP361" s="30">
        <f t="shared" si="466"/>
        <v>1578.8069795579013</v>
      </c>
      <c r="DQ361" s="30">
        <f t="shared" si="467"/>
        <v>40019.478184071195</v>
      </c>
      <c r="DR361" s="30">
        <f t="shared" si="468"/>
        <v>998.14258608582895</v>
      </c>
      <c r="DS361" s="30">
        <f t="shared" si="469"/>
        <v>39288.278920123434</v>
      </c>
      <c r="DT361" s="19">
        <f>(Coeff_Summary!$B$5+Coeff_Summary!$D$5*(F361)+Coeff_Summary!$E$5*CM361*100+Coeff_Summary!$F$5*(F361)^2+Coeff_Summary!$G$5*(F361)*CM361*100+Coeff_Summary!$H$5*(CM361*100)^2+Coeff_Summary!$B$5+Coeff_Summary!$D$5*(G361)+Coeff_Summary!$E$5*CN361*100+Coeff_Summary!$F$5*(G361)^2+Coeff_Summary!$G$5*(G361)*CN361*100+Coeff_Summary!$H$5*(CN361*100)^2)/2</f>
        <v>1.4214044804809347</v>
      </c>
      <c r="DU361" s="30">
        <f t="shared" si="470"/>
        <v>3.3730170093557947</v>
      </c>
      <c r="DV361" s="30">
        <f>DM361*(8314.4/'Config sheet'!$N$28)*(273+F361)*DU361*((CO361^(1/DU361))-1)</f>
        <v>96541.620001954696</v>
      </c>
      <c r="DW361" s="30">
        <f t="shared" si="471"/>
        <v>346.93854290036421</v>
      </c>
      <c r="DX361" s="30">
        <f t="shared" si="472"/>
        <v>343.65</v>
      </c>
      <c r="DY361" s="30">
        <f t="shared" si="473"/>
        <v>105.81837031203858</v>
      </c>
      <c r="DZ361" s="30">
        <f t="shared" si="474"/>
        <v>1014.1972629689924</v>
      </c>
      <c r="EA361" s="65">
        <f>Coeff_Summary!$B$9+Coeff_Summary!$D$9*(DW361-273)+Coeff_Summary!$E$9*CN361*100+Coeff_Summary!$F$9*(DW361-273)^2+Coeff_Summary!$G$9*(DW361-273)*CN361*100+Coeff_Summary!$H$9*(CN361*100)^2</f>
        <v>0.95380407937685852</v>
      </c>
      <c r="EB361" s="30">
        <f>EA361*(8314.4/'Config sheet'!$C$28)*(DW361/(CM361*10^5))</f>
        <v>4.8685955112823524E-2</v>
      </c>
      <c r="EC361" s="30">
        <f t="shared" ref="EC361" si="495">DQ361/(DP361/EB361)</f>
        <v>1.2340878547762053</v>
      </c>
      <c r="ED361" s="30">
        <f t="shared" si="476"/>
        <v>1.01861112993609</v>
      </c>
      <c r="EE361" s="30">
        <f>('Config sheet'!$N$132*(CN361-CM361) - 'Config sheet'!$N$133*GERC_A_PARA!CN361)*10^5</f>
        <v>113579.53594547202</v>
      </c>
      <c r="EF361" s="30">
        <f>('Config sheet'!$N$132*(CN361-CM361) + 'Config sheet'!$N$133*CM361)*10^5</f>
        <v>155394.14253463238</v>
      </c>
      <c r="EG361" s="30">
        <f>'Config sheet'!$N$148</f>
        <v>386976</v>
      </c>
      <c r="EH361" s="30">
        <f t="shared" si="477"/>
        <v>2270.6890901322358</v>
      </c>
      <c r="EI361" s="30">
        <f>'Config sheet'!$E$127+'Config sheet'!$P$127</f>
        <v>3308.2</v>
      </c>
      <c r="EJ361" s="30"/>
      <c r="EK361" s="63">
        <f t="shared" si="478"/>
        <v>52448.950353479166</v>
      </c>
      <c r="EL361" s="63">
        <f t="shared" si="479"/>
        <v>51933.934989073867</v>
      </c>
      <c r="EM361" s="63">
        <f t="shared" si="480"/>
        <v>40019.478184071195</v>
      </c>
      <c r="EN361" s="63">
        <f t="shared" si="481"/>
        <v>39288.278920123434</v>
      </c>
      <c r="EO361" s="30">
        <f>BL361*(('Config sheet'!$D$8+273)/(C361+273))*(GERC_A_PARA!AI361/'Config sheet'!$D$7)*(1/GERC_A_PARA!BG361)*24*10^-3</f>
        <v>1820.3329982792084</v>
      </c>
      <c r="EP361" s="30">
        <f>BN361*(('Config sheet'!$D$8+273)/(D361+273))*(GERC_A_PARA!AJ361/'Config sheet'!$D$7)*(1/GERC_A_PARA!BH361)*24*10^-3</f>
        <v>1802.4584849452056</v>
      </c>
      <c r="EQ361" s="30">
        <f t="shared" si="482"/>
        <v>1811.3957416122071</v>
      </c>
      <c r="ER361" s="30">
        <f>DP361*(('Config sheet'!$D$8+273)/(F361+273))*(CM361/'Config sheet'!$D$7)*(1/DK361)*24*10^-3</f>
        <v>1388.9463224986603</v>
      </c>
      <c r="ES361" s="30">
        <f>DR361*(('Config sheet'!$D$8+273)/(G361+273))*(CN361/'Config sheet'!$D$7)*(1/DL361)*24*10^-3</f>
        <v>1363.5687669992433</v>
      </c>
      <c r="ET361" s="30">
        <f t="shared" si="483"/>
        <v>1376.2575447489517</v>
      </c>
      <c r="EU361">
        <f t="shared" si="484"/>
        <v>1.0099167406535559</v>
      </c>
      <c r="EV361">
        <f t="shared" si="485"/>
        <v>1.01861112993609</v>
      </c>
      <c r="EW361" s="30">
        <f t="shared" si="486"/>
        <v>0.6936594794271298</v>
      </c>
      <c r="EX361" s="30">
        <f>'Config sheet'!$C$123/('Config sheet'!$F$17*10^-3)</f>
        <v>1.2841244171864261</v>
      </c>
      <c r="EY361" s="30">
        <f t="shared" si="487"/>
        <v>0.73692403492254488</v>
      </c>
      <c r="EZ361" s="30">
        <f>'Config sheet'!$N$123/('Config sheet'!$Q$17*10^-3)</f>
        <v>1.4616189626248377</v>
      </c>
      <c r="FA361" s="1" t="s">
        <v>423</v>
      </c>
      <c r="FB361" s="30">
        <f t="shared" si="488"/>
        <v>-3.2885429003642344</v>
      </c>
      <c r="FE361" s="30">
        <f t="shared" si="489"/>
        <v>1.3918809257503666</v>
      </c>
      <c r="FF361" s="30">
        <f t="shared" si="490"/>
        <v>1.3918809257503666</v>
      </c>
    </row>
    <row r="362" spans="1:163" x14ac:dyDescent="0.25">
      <c r="A362" s="1">
        <v>43480</v>
      </c>
      <c r="B362" s="2">
        <v>0.29305555555555557</v>
      </c>
      <c r="C362">
        <f>C17+$C$356</f>
        <v>30.1</v>
      </c>
      <c r="D362">
        <f>(C362+273)*(AJ362/AI362)^((BP362-1)/BP362)-273 + 15</f>
        <v>83.241901166841558</v>
      </c>
      <c r="E362">
        <v>13.3</v>
      </c>
      <c r="F362">
        <v>13.3</v>
      </c>
      <c r="G362">
        <v>69.91</v>
      </c>
      <c r="H362">
        <v>66.37</v>
      </c>
      <c r="I362">
        <v>71.72</v>
      </c>
      <c r="J362">
        <v>71.83</v>
      </c>
      <c r="K362">
        <v>72.180000000000007</v>
      </c>
      <c r="L362">
        <v>69.58</v>
      </c>
      <c r="M362">
        <v>21.78</v>
      </c>
      <c r="N362">
        <v>34.06</v>
      </c>
      <c r="O362">
        <v>33.58</v>
      </c>
      <c r="P362">
        <v>33.5</v>
      </c>
      <c r="Q362">
        <v>63.99</v>
      </c>
      <c r="R362">
        <v>3.71</v>
      </c>
      <c r="S362">
        <v>84.71</v>
      </c>
      <c r="T362">
        <v>75.239999999999995</v>
      </c>
      <c r="U362">
        <v>71.819999999999993</v>
      </c>
      <c r="V362">
        <v>71.819999999999993</v>
      </c>
      <c r="W362">
        <v>2.79</v>
      </c>
      <c r="X362">
        <v>2.38</v>
      </c>
      <c r="Y362">
        <v>3.75</v>
      </c>
      <c r="Z362">
        <v>3.3</v>
      </c>
      <c r="AA362">
        <v>4.63</v>
      </c>
      <c r="AB362">
        <v>3.94</v>
      </c>
      <c r="AC362">
        <v>3.74</v>
      </c>
      <c r="AD362">
        <v>1.9</v>
      </c>
      <c r="AE362">
        <v>1.57</v>
      </c>
      <c r="AF362">
        <v>1.8</v>
      </c>
      <c r="AH362" s="95" t="str">
        <f t="shared" ref="AH362:AH376" si="496">IF(AND(N362&gt;M362,Q362&gt;P362,P362&gt;M362,Q362&gt;N362),"ON","OFF")</f>
        <v>ON</v>
      </c>
      <c r="AI362" s="31">
        <f>M362+'Config sheet'!$D$9-'Config sheet'!$C$139</f>
        <v>22.738900000000001</v>
      </c>
      <c r="AJ362" s="31">
        <f>N362+'Config sheet'!$D$9+'Config sheet'!$C$140</f>
        <v>35.418900000000001</v>
      </c>
      <c r="AK362" s="95">
        <f t="shared" ref="AK362:AK376" si="497">IF(AH362="ON", AJ362/AI362, "OFF")</f>
        <v>1.5576347140802764</v>
      </c>
      <c r="AL362" s="95">
        <f>'Config sheet'!$C$47</f>
        <v>3546.9708798579968</v>
      </c>
      <c r="AM362" s="95">
        <f>'Config sheet'!$C$42</f>
        <v>1817.9423322060413</v>
      </c>
      <c r="AN362" s="95">
        <f>'Config sheet'!$C$46</f>
        <v>1729.0285476519553</v>
      </c>
      <c r="AO362" s="95">
        <f t="shared" ref="AO362:AO366" si="498">AO17+$D$356</f>
        <v>1.4968016699873523</v>
      </c>
      <c r="AP362" s="95">
        <f>'Config sheet'!$C$50/100*GERC_A_PARA!AM362</f>
        <v>351.771841281869</v>
      </c>
      <c r="AQ362" s="95">
        <f t="shared" ref="AQ362:AQ376" si="499">IF(AH362="OFF", "OFF",AP362)</f>
        <v>351.771841281869</v>
      </c>
      <c r="AR362" s="96">
        <f t="shared" si="426"/>
        <v>444.35448761425482</v>
      </c>
      <c r="AS362" s="95">
        <f t="shared" ref="AS362:AS376" si="500">IF(AH362="OFF", "OFF", AM362+AP362)</f>
        <v>2169.7141734879106</v>
      </c>
      <c r="AT362" s="95">
        <f t="shared" si="428"/>
        <v>1541.6539887484694</v>
      </c>
      <c r="AU362" s="95">
        <f>'Config sheet'!$C$51/100*GERC_A_PARA!AN362</f>
        <v>266.0974934836359</v>
      </c>
      <c r="AV362" s="95">
        <f t="shared" ref="AV362:AV376" si="501">IF(AH362="OFF","OFF",AU362)</f>
        <v>266.0974934836359</v>
      </c>
      <c r="AW362" s="96">
        <f t="shared" si="430"/>
        <v>336.13155317231167</v>
      </c>
      <c r="AX362" s="95">
        <f t="shared" ref="AX362:AX376" si="502">IF(AH362="OFF", "OFF", AN362+AU362)</f>
        <v>1995.1260411355911</v>
      </c>
      <c r="AY362" s="95">
        <f t="shared" si="432"/>
        <v>1417.6033216523415</v>
      </c>
      <c r="AZ362" s="31">
        <f>IF(AH362="OFF", "OFF", (AS362-AR362)*100/(AS362-AQ362))</f>
        <v>94.907283652939739</v>
      </c>
      <c r="BA362" s="31">
        <f t="shared" ref="BA362:BA376" si="503">IF(AH362="OFF", "OFF", (AX362-AW362)*100/(AX362-AV362))</f>
        <v>95.949513975128809</v>
      </c>
      <c r="BB362" s="31">
        <f t="shared" ref="BB362:BB376" si="504">IF(AH362="OFF", "OFF", (AT362-AQ362)*100/(AS362-AQ362))</f>
        <v>65.452139288857367</v>
      </c>
      <c r="BC362" s="31">
        <f t="shared" ref="BC362:BC376" si="505">IF(AH362="OFF", "OFF", (AY362-AV362)*100/(AX362-AV362))</f>
        <v>66.598427754849197</v>
      </c>
      <c r="BD362" s="95">
        <f t="shared" ref="BD362:BD376" si="506">IF(AH362="OFF", "OFF", AVERAGE(AZ362:BA362))</f>
        <v>95.428398814034267</v>
      </c>
      <c r="BE362">
        <f>'Config sheet'!$D$59</f>
        <v>82.44</v>
      </c>
      <c r="BF362" s="30">
        <f t="shared" ref="BF362:BF376" si="507">AVERAGE(AZ362:BC362)</f>
        <v>80.726841167943775</v>
      </c>
      <c r="BG362" s="19">
        <f>Coeff_Summary!$B$10+Coeff_Summary!$D$10*(C362)+Coeff_Summary!$E$10*AI362*100+Coeff_Summary!$F$10*(C362)^2+Coeff_Summary!$G$10*(C362)*AI362*100+Coeff_Summary!$H$10*(AI362*100)^2</f>
        <v>0.96394746262804309</v>
      </c>
      <c r="BH362" s="19">
        <f>Coeff_Summary!$B$8+Coeff_Summary!$D$8*(D362)+Coeff_Summary!$E$8*AJ362*100+Coeff_Summary!$F$8*(D362)^2+Coeff_Summary!$G$8*(D362)*AJ362*100+Coeff_Summary!$H$8*(AJ362*100)^2</f>
        <v>0.97544989006127525</v>
      </c>
      <c r="BI362" s="30">
        <f t="shared" ref="BI362:BI376" si="508">AVERAGE(BG362:BH362)</f>
        <v>0.96969867634465912</v>
      </c>
      <c r="BJ362" s="30">
        <f>BG362*8314.4*(GERC_A_PARA!C362+273)/('Config sheet'!$C$28*AI362*10^5)</f>
        <v>6.523684264252988E-2</v>
      </c>
      <c r="BK362">
        <f>BH362*(8314.4/'Config sheet'!$C$28)*(BT362/(AJ362*10^5))</f>
        <v>4.9812458778083338E-2</v>
      </c>
      <c r="BL362" s="30">
        <f t="shared" ref="BL362:BL376" si="509">AL362*AVERAGE(AZ362:BA362)/100</f>
        <v>3384.8175170485497</v>
      </c>
      <c r="BM362" s="30">
        <f t="shared" ref="BM362:BM376" si="510">BL362/BJ362</f>
        <v>51885.060342296274</v>
      </c>
      <c r="BN362" s="30">
        <f t="shared" ref="BN362:BN376" si="511">AL362*AVERAGE(BB362,BC362)/100</f>
        <v>2341.8975798638162</v>
      </c>
      <c r="BO362" s="30">
        <f t="shared" ref="BO362:BO376" si="512">BN362/BK362</f>
        <v>47014.293960012525</v>
      </c>
      <c r="BP362" s="19">
        <v>1.3651089314799458</v>
      </c>
      <c r="BQ362" s="30">
        <f t="shared" ref="BQ362:BQ376" si="513">BP362/(BP362-1)</f>
        <v>3.7389086209054474</v>
      </c>
      <c r="BR362" s="30">
        <f>BI362*(8314.4/'Config sheet'!$C$28)*(273+C362)*BQ362*((AK362^(1/BQ362))-1)</f>
        <v>70211.309811645435</v>
      </c>
      <c r="BS362" s="30">
        <f t="shared" ref="BS362:BS376" si="514">(273+C362)*(AK362)^(1/BQ362)</f>
        <v>341.24190116684156</v>
      </c>
      <c r="BT362" s="30">
        <f t="shared" ref="BT362:BT376" si="515">D362+273</f>
        <v>356.24190116684156</v>
      </c>
      <c r="BU362" s="52">
        <f t="shared" ref="BU362:BU376" si="516">((BS362-273)-C362)*100/(D362-C362)</f>
        <v>71.773685790979187</v>
      </c>
      <c r="BV362" s="30">
        <f t="shared" ref="BV362:BV376" si="517">BM362*BR362/(BU362/100)*1/(3600*1000)</f>
        <v>1409.8783814330347</v>
      </c>
      <c r="BW362" s="65">
        <f>Coeff_Summary!$B$8+Coeff_Summary!$D$8*(BS362-273)+Coeff_Summary!$E$8*AJ362*100+Coeff_Summary!$F$8*(BS362-273)^2+Coeff_Summary!$G$8*(BS362-273)*AJ362*100+Coeff_Summary!$H$8*(AJ362*100)^2</f>
        <v>0.9690106869159989</v>
      </c>
      <c r="BX362" s="30">
        <f>BW362*(8314.4/'Config sheet'!$C$28)*(BS362/(AI362*10^5))</f>
        <v>7.3831986322819412E-2</v>
      </c>
      <c r="BY362" s="30">
        <f t="shared" ref="BY362:BY376" si="518">BM362/(BL362/BX362)</f>
        <v>1.1317529072856463</v>
      </c>
      <c r="BZ362" s="30">
        <f t="shared" ref="BZ362:BZ376" si="519">BM362/BO362</f>
        <v>1.1036018191919785</v>
      </c>
      <c r="CA362" s="30">
        <f>('Config sheet'!$C$132*(AJ362-AI362) - 'Config sheet'!$C$133*GERC_A_PARA!AJ362)*10^5</f>
        <v>93749.024126207907</v>
      </c>
      <c r="CB362" s="30">
        <f>('Config sheet'!$C$132*(AJ362-AI362) + 'Config sheet'!$C$133*AI362)*10^5</f>
        <v>118106.98801454551</v>
      </c>
      <c r="CC362" s="30">
        <f>'Config sheet'!$C$148</f>
        <v>386976</v>
      </c>
      <c r="CD362" s="30">
        <f t="shared" si="447"/>
        <v>15</v>
      </c>
      <c r="CE362" s="30"/>
      <c r="CG362" s="97">
        <f t="shared" ref="CG362:CG376" si="520">AO17-$CG$355</f>
        <v>1.2968016699873524</v>
      </c>
      <c r="CH362" s="97">
        <f t="shared" ref="CH362:CH376" si="521">AO17+$CH$355</f>
        <v>1.8968016699873522</v>
      </c>
      <c r="CI362" s="30">
        <f t="shared" si="448"/>
        <v>15</v>
      </c>
      <c r="CJ362" s="30"/>
      <c r="CK362" s="30"/>
      <c r="CL362" s="30"/>
      <c r="CM362" s="95">
        <f>P362+'Config sheet'!$O$9-'Config sheet'!$C$139</f>
        <v>34.4589</v>
      </c>
      <c r="CN362" s="95">
        <f>Q362+'Config sheet'!$O$9+'Config sheet'!C$140</f>
        <v>65.348900000000015</v>
      </c>
      <c r="CO362" s="95">
        <f t="shared" ref="CO362:CO376" si="522">IF(AH362="ON", CN362/CM362, "OFF")</f>
        <v>1.8964302400831139</v>
      </c>
      <c r="CP362" s="95">
        <f>'Config sheet'!$N$47</f>
        <v>1852.7346826837274</v>
      </c>
      <c r="CQ362" s="95">
        <f>'Config sheet'!$N$42</f>
        <v>970.82423361890676</v>
      </c>
      <c r="CR362" s="95">
        <f>'Config sheet'!$N$46</f>
        <v>881.91044906482068</v>
      </c>
      <c r="CS362" s="95">
        <f t="shared" ref="CS362:CS376" si="523">IF(CO362="OFF", "OFF", 1/(1-LN((G362+273)/(F362+273))/LN(CN362/CM362)))</f>
        <v>1.3926223076289941</v>
      </c>
      <c r="CT362" s="95">
        <f>'Config sheet'!$N$50/100*GERC_A_PARA!CQ362</f>
        <v>274.64617569078871</v>
      </c>
      <c r="CU362" s="95">
        <f t="shared" ref="CU362:CU376" si="524">IF(AH362="OFF", "OFF",CT362)</f>
        <v>274.64617569078871</v>
      </c>
      <c r="CV362" s="95">
        <f t="shared" ref="CV362:CV369" si="525">IF(AH362="OFF", "OFF", CU362*(CN362/CM362)^(1/CS362 ))</f>
        <v>434.86216699479098</v>
      </c>
      <c r="CW362" s="95">
        <f t="shared" ref="CW362:CW376" si="526">IF(AH362="OFF", "OFF", CQ362+CT362)</f>
        <v>1245.4704093096955</v>
      </c>
      <c r="CX362" s="95">
        <f t="shared" ref="CX362:CX369" si="527">IF(AH362="OFF", "OFF", CW362*(CM362/CN362)^(1/CS362 ))</f>
        <v>786.60253941347491</v>
      </c>
      <c r="CY362" s="95">
        <f>'Config sheet'!$N$51/100*GERC_A_PARA!CR362</f>
        <v>198.78261521921058</v>
      </c>
      <c r="CZ362" s="95">
        <f t="shared" ref="CZ362:CZ376" si="528">IF(AK362="OFF","OFF",CY362)</f>
        <v>198.78261521921058</v>
      </c>
      <c r="DA362" s="95">
        <f t="shared" ref="DA362:DA369" si="529">IF(AH362="OFF", "OFF", CZ362*(CN362/CM362)^(1/CS362 ))</f>
        <v>314.74328232569241</v>
      </c>
      <c r="DB362" s="95">
        <f t="shared" ref="DB362:DB376" si="530">IF(AH362="OFF", "OFF", CR362+CY362)</f>
        <v>1080.6930642840312</v>
      </c>
      <c r="DC362" s="95">
        <f t="shared" ref="DC362:DC369" si="531">IF(AK362="OFF", "OFF", DB362*(CM362/CN362)^(1/CS362 ))</f>
        <v>682.53400669993027</v>
      </c>
      <c r="DD362" s="95">
        <f t="shared" ref="DD362:DD376" si="532">IF(AH362="OFF", "OFF", (CW362-CV362)*100/(CW362-CU362))</f>
        <v>83.496910588359455</v>
      </c>
      <c r="DE362" s="95">
        <f t="shared" ref="DE362:DE376" si="533">IF(AH362="OFF", "OFF", (DB362-DA362)*100/(DB362-CZ362))</f>
        <v>86.851197054140044</v>
      </c>
      <c r="DF362" s="95">
        <f t="shared" ref="DF362:DF376" si="534">IF(AH362="OFF", "OFF", (CX362-CU362)*100/(CW362-CU362))</f>
        <v>52.734196983761393</v>
      </c>
      <c r="DG362" s="95">
        <f t="shared" ref="DG362:DG376" si="535">IF(AH362="OFF", "OFF", (DC362-CZ362)*100/(DB362-CZ362))</f>
        <v>54.852665822668335</v>
      </c>
      <c r="DH362" s="95">
        <f t="shared" ref="DH362:DH376" si="536">IF(AH362="OFF", "OFF", AVERAGE(DD362:DE362))</f>
        <v>85.174053821249743</v>
      </c>
      <c r="DI362">
        <f>'Config sheet'!$N$59</f>
        <v>71.978923438716066</v>
      </c>
      <c r="DJ362" s="21">
        <f t="shared" ref="DJ362:DJ376" si="537">AVERAGE(DD362:DG362)</f>
        <v>69.483742612232305</v>
      </c>
      <c r="DK362" s="19">
        <f>Coeff_Summary!$B$11+Coeff_Summary!$D$11*(F362)+Coeff_Summary!$E$11*CM362*100+Coeff_Summary!$F$11*(F362)^2+Coeff_Summary!$G$11*(F362)*CM362*100+Coeff_Summary!$H$11*(CM362*100)^2</f>
        <v>0.93317915628450876</v>
      </c>
      <c r="DL362" s="19">
        <f>Coeff_Summary!$B$9+Coeff_Summary!$D$9*(G362)+Coeff_Summary!$E$9*CN362*100+Coeff_Summary!$F$9*(G362)^2+Coeff_Summary!$G$9*(G362)*CN362*100+Coeff_Summary!$H$9*(CN362*100)^2</f>
        <v>0.95065313881493241</v>
      </c>
      <c r="DM362" s="30">
        <f t="shared" ref="DM362:DM376" si="538">AVERAGE(DK362:DL362)</f>
        <v>0.94191614754972064</v>
      </c>
      <c r="DN362">
        <f>DK362*8314.4*(GERC_A_PARA!F362+273)/('Config sheet'!$N$28*GERC_A_PARA!CM362*10^5)</f>
        <v>3.9364800303630564E-2</v>
      </c>
      <c r="DO362">
        <f>DL362*(8314.4/'Config sheet'!$N$28)*((GERC_A_PARA!G362+273)/(GERC_A_PARA!CN362*10^5))</f>
        <v>2.5327191829091475E-2</v>
      </c>
      <c r="DP362" s="30">
        <f t="shared" ref="DP362:DP376" si="539">CP362*AVERAGE(DD362:DE362)/100</f>
        <v>1578.0492357939986</v>
      </c>
      <c r="DQ362" s="30">
        <f t="shared" ref="DQ362:DQ376" si="540">DP362/DN362</f>
        <v>40087.82525561186</v>
      </c>
      <c r="DR362" s="30">
        <f t="shared" ref="DR362:DR376" si="541">CP362*AVERAGE(DF362,DG362)/100</f>
        <v>996.64956061304156</v>
      </c>
      <c r="DS362" s="30">
        <f t="shared" ref="DS362:DS376" si="542">DR362/DO362</f>
        <v>39350.969793195305</v>
      </c>
      <c r="DT362" s="19">
        <f>(Coeff_Summary!$B$5+Coeff_Summary!$D$5*(F362)+Coeff_Summary!$E$5*CM362*100+Coeff_Summary!$F$5*(F362)^2+Coeff_Summary!$G$5*(F362)*CM362*100+Coeff_Summary!$H$5*(CM362*100)^2+Coeff_Summary!$B$5+Coeff_Summary!$D$5*(G362)+Coeff_Summary!$E$5*CN362*100+Coeff_Summary!$F$5*(G362)^2+Coeff_Summary!$G$5*(G362)*CN362*100+Coeff_Summary!$H$5*(CN362*100)^2)/2</f>
        <v>1.4230263642559713</v>
      </c>
      <c r="DU362" s="30">
        <f t="shared" ref="DU362:DU376" si="543">DT362/(DT362-1)</f>
        <v>3.3639188582461603</v>
      </c>
      <c r="DV362" s="30">
        <f>DM362*(8314.4/'Config sheet'!$N$28)*(273+F362)*DU362*((CO362^(1/DU362))-1)</f>
        <v>96512.76294656095</v>
      </c>
      <c r="DW362" s="30">
        <f t="shared" ref="DW362:DW376" si="544">(273+F362)*(CO362)^(1/DU362)</f>
        <v>346.29346008419742</v>
      </c>
      <c r="DX362" s="30">
        <f t="shared" ref="DX362:DX376" si="545">G362+273</f>
        <v>342.90999999999997</v>
      </c>
      <c r="DY362" s="30">
        <f t="shared" ref="DY362:DY376" si="546">((DW362-273)-F362)*100/(G362-F362)</f>
        <v>105.97678870199157</v>
      </c>
      <c r="DZ362" s="30">
        <f t="shared" ref="DZ362:DZ376" si="547">DQ362*DV362/(DY362/100)*1/(3600*1000)</f>
        <v>1014.1074871534369</v>
      </c>
      <c r="EA362" s="65">
        <f>Coeff_Summary!$B$9+Coeff_Summary!$D$9*(DW362-273)+Coeff_Summary!$E$9*CN362*100+Coeff_Summary!$F$9*(DW362-273)^2+Coeff_Summary!$G$9*(DW362-273)*CN362*100+Coeff_Summary!$H$9*(CN362*100)^2</f>
        <v>0.95330083195153448</v>
      </c>
      <c r="EB362" s="30">
        <f>EA362*(8314.4/'Config sheet'!$C$28)*(DW362/(CM362*10^5))</f>
        <v>4.8640265481952799E-2</v>
      </c>
      <c r="EC362" s="30">
        <f t="shared" ref="EC362:EC376" si="548">DQ362/(DP362/EB362)</f>
        <v>1.2356284067689471</v>
      </c>
      <c r="ED362" s="30">
        <f t="shared" ref="ED362:ED376" si="549">DQ362/DS362</f>
        <v>1.0187252173526857</v>
      </c>
      <c r="EE362" s="30">
        <f>('Config sheet'!$N$132*(CN362-CM362) - 'Config sheet'!$N$133*GERC_A_PARA!CN362)*10^5</f>
        <v>113891.27188737804</v>
      </c>
      <c r="EF362" s="30">
        <f>('Config sheet'!$N$132*(CN362-CM362) + 'Config sheet'!$N$133*CM362)*10^5</f>
        <v>155693.31371451769</v>
      </c>
      <c r="EG362" s="30">
        <f>'Config sheet'!$N$148</f>
        <v>386976</v>
      </c>
      <c r="EH362" s="30">
        <f t="shared" ref="EH362:EH376" si="550">BV362+DZ362</f>
        <v>2423.9858685864715</v>
      </c>
      <c r="EI362" s="30">
        <f>'Config sheet'!$E$127+'Config sheet'!$P$127</f>
        <v>3308.2</v>
      </c>
      <c r="EJ362" s="30"/>
      <c r="EK362" s="63">
        <f t="shared" ref="EK362:EK376" si="551">BM362</f>
        <v>51885.060342296274</v>
      </c>
      <c r="EL362" s="63">
        <f t="shared" ref="EL362:EL376" si="552">BO362</f>
        <v>47014.293960012525</v>
      </c>
      <c r="EM362" s="63">
        <f t="shared" ref="EM362:EM376" si="553">DQ362</f>
        <v>40087.82525561186</v>
      </c>
      <c r="EN362" s="63">
        <f t="shared" ref="EN362:EN376" si="554">DS362</f>
        <v>39350.969793195305</v>
      </c>
      <c r="EO362" s="30">
        <f>BL362*(('Config sheet'!$D$8+273)/(C362+273))*(GERC_A_PARA!AI362/'Config sheet'!$D$7)*(1/GERC_A_PARA!BG362)*24*10^-3</f>
        <v>1800.7622044341763</v>
      </c>
      <c r="EP362" s="30">
        <f>BN362*(('Config sheet'!$D$8+273)/(D362+273))*(GERC_A_PARA!AJ362/'Config sheet'!$D$7)*(1/GERC_A_PARA!BH362)*24*10^-3</f>
        <v>1631.7136970222073</v>
      </c>
      <c r="EQ362" s="30">
        <f t="shared" ref="EQ362:EQ376" si="555">AVERAGE(EO362:EP362)</f>
        <v>1716.2379507281917</v>
      </c>
      <c r="ER362" s="30">
        <f>DP362*(('Config sheet'!$D$8+273)/(F362+273))*(CM362/'Config sheet'!$D$7)*(1/DK362)*24*10^-3</f>
        <v>1391.3184277328496</v>
      </c>
      <c r="ES362" s="30">
        <f>DR362*(('Config sheet'!$D$8+273)/(G362+273))*(CN362/'Config sheet'!$D$7)*(1/DL362)*24*10^-3</f>
        <v>1365.7445639251032</v>
      </c>
      <c r="ET362" s="30">
        <f t="shared" ref="ET362:ET376" si="556">AVERAGE(ER362:ES362)</f>
        <v>1378.5314958289764</v>
      </c>
      <c r="EU362">
        <f t="shared" ref="EU362:EU376" si="557">EO362/EP362</f>
        <v>1.1036018191919783</v>
      </c>
      <c r="EV362">
        <f t="shared" ref="EV362:EV376" si="558">ER362/ES362</f>
        <v>1.0187252173526857</v>
      </c>
      <c r="EW362" s="30">
        <f t="shared" ref="EW362:EW376" si="559">BV362/EQ362</f>
        <v>0.82149353522617885</v>
      </c>
      <c r="EX362" s="30">
        <f>'Config sheet'!$C$123/('Config sheet'!$F$17*10^-3)</f>
        <v>1.2841244171864261</v>
      </c>
      <c r="EY362" s="30">
        <f t="shared" ref="EY362:EY376" si="560">DZ362/ET362</f>
        <v>0.73564332060734372</v>
      </c>
      <c r="EZ362" s="30">
        <f>'Config sheet'!$N$123/('Config sheet'!$Q$17*10^-3)</f>
        <v>1.4616189626248377</v>
      </c>
      <c r="FA362" s="1" t="s">
        <v>424</v>
      </c>
      <c r="FB362" s="30">
        <f t="shared" si="488"/>
        <v>-3.383460084197452</v>
      </c>
      <c r="FE362" s="30">
        <f t="shared" si="489"/>
        <v>1.3926223076289941</v>
      </c>
      <c r="FF362" s="30">
        <f t="shared" si="490"/>
        <v>1.3926223076289941</v>
      </c>
    </row>
    <row r="363" spans="1:163" x14ac:dyDescent="0.25">
      <c r="A363" s="1">
        <v>43480</v>
      </c>
      <c r="B363" s="2">
        <v>0.33333333333333331</v>
      </c>
      <c r="C363">
        <f t="shared" ref="C363:C376" si="561">C18+$C$356</f>
        <v>30.91</v>
      </c>
      <c r="D363">
        <f t="shared" ref="D363:D376" si="562">(C363+273)*(AJ363/AI363)^((BP363-1)/BP363)-273 + 15</f>
        <v>84.211378667434474</v>
      </c>
      <c r="E363">
        <v>14.95</v>
      </c>
      <c r="F363">
        <v>14.94</v>
      </c>
      <c r="G363">
        <v>71.459999999999994</v>
      </c>
      <c r="H363">
        <v>66.42</v>
      </c>
      <c r="I363">
        <v>71.760000000000005</v>
      </c>
      <c r="J363">
        <v>71.86</v>
      </c>
      <c r="K363">
        <v>72.239999999999995</v>
      </c>
      <c r="L363">
        <v>69.63</v>
      </c>
      <c r="M363">
        <v>21.8</v>
      </c>
      <c r="N363">
        <v>34.14</v>
      </c>
      <c r="O363">
        <v>33.659999999999997</v>
      </c>
      <c r="P363">
        <v>33.58</v>
      </c>
      <c r="Q363">
        <v>64</v>
      </c>
      <c r="R363">
        <v>3.71</v>
      </c>
      <c r="S363">
        <v>83.9</v>
      </c>
      <c r="T363">
        <v>75.41</v>
      </c>
      <c r="U363">
        <v>71.930000000000007</v>
      </c>
      <c r="V363">
        <v>71.930000000000007</v>
      </c>
      <c r="W363">
        <v>2.81</v>
      </c>
      <c r="X363">
        <v>2.38</v>
      </c>
      <c r="Y363">
        <v>3.74</v>
      </c>
      <c r="Z363">
        <v>3.32</v>
      </c>
      <c r="AA363">
        <v>4.6399999999999997</v>
      </c>
      <c r="AB363">
        <v>3.99</v>
      </c>
      <c r="AC363">
        <v>3.76</v>
      </c>
      <c r="AD363">
        <v>1.89</v>
      </c>
      <c r="AE363">
        <v>1.55</v>
      </c>
      <c r="AF363">
        <v>1.85</v>
      </c>
      <c r="AH363" s="95" t="str">
        <f t="shared" si="496"/>
        <v>ON</v>
      </c>
      <c r="AI363" s="31">
        <f>M363+'Config sheet'!$D$9-'Config sheet'!$C$139</f>
        <v>22.758900000000001</v>
      </c>
      <c r="AJ363" s="31">
        <f>N363+'Config sheet'!$D$9+'Config sheet'!$C$140</f>
        <v>35.498899999999999</v>
      </c>
      <c r="AK363" s="95">
        <f t="shared" si="497"/>
        <v>1.5597810087482258</v>
      </c>
      <c r="AL363" s="95">
        <f>'Config sheet'!$C$47</f>
        <v>3546.9708798579968</v>
      </c>
      <c r="AM363" s="95">
        <f>'Config sheet'!$C$42</f>
        <v>1817.9423322060413</v>
      </c>
      <c r="AN363" s="95">
        <f>'Config sheet'!$C$46</f>
        <v>1729.0285476519553</v>
      </c>
      <c r="AO363" s="95">
        <f t="shared" si="498"/>
        <v>1.4937958624477625</v>
      </c>
      <c r="AP363" s="95">
        <f>'Config sheet'!$C$50/100*GERC_A_PARA!AM363</f>
        <v>351.771841281869</v>
      </c>
      <c r="AQ363" s="95">
        <f t="shared" si="499"/>
        <v>351.771841281869</v>
      </c>
      <c r="AR363" s="96">
        <f t="shared" si="426"/>
        <v>444.84262373404135</v>
      </c>
      <c r="AS363" s="95">
        <f t="shared" si="500"/>
        <v>2169.7141734879106</v>
      </c>
      <c r="AT363" s="95">
        <f t="shared" si="428"/>
        <v>1538.79189657138</v>
      </c>
      <c r="AU363" s="95">
        <f>'Config sheet'!$C$51/100*GERC_A_PARA!AN363</f>
        <v>266.0974934836359</v>
      </c>
      <c r="AV363" s="95">
        <f t="shared" si="501"/>
        <v>266.0974934836359</v>
      </c>
      <c r="AW363" s="96">
        <f t="shared" si="430"/>
        <v>336.50080330182942</v>
      </c>
      <c r="AX363" s="95">
        <f t="shared" si="502"/>
        <v>1995.1260411355911</v>
      </c>
      <c r="AY363" s="95">
        <f t="shared" si="432"/>
        <v>1414.9715304678548</v>
      </c>
      <c r="AZ363" s="31">
        <f t="shared" ref="AZ363:AZ376" si="563">IF(AH363="OFF", "OFF", (AS363-AR363)*100/(AS363-AQ363))</f>
        <v>94.880432629607526</v>
      </c>
      <c r="BA363" s="31">
        <f t="shared" si="503"/>
        <v>95.928158044943672</v>
      </c>
      <c r="BB363" s="31">
        <f t="shared" si="504"/>
        <v>65.294703482100147</v>
      </c>
      <c r="BC363" s="31">
        <f t="shared" si="505"/>
        <v>66.446215624629559</v>
      </c>
      <c r="BD363" s="95">
        <f t="shared" si="506"/>
        <v>95.404295337275599</v>
      </c>
      <c r="BE363">
        <f>'Config sheet'!$D$59</f>
        <v>82.44</v>
      </c>
      <c r="BF363" s="30">
        <f t="shared" si="507"/>
        <v>80.637377445320226</v>
      </c>
      <c r="BG363" s="19">
        <f>Coeff_Summary!$B$10+Coeff_Summary!$D$10*(C363)+Coeff_Summary!$E$10*AI363*100+Coeff_Summary!$F$10*(C363)^2+Coeff_Summary!$G$10*(C363)*AI363*100+Coeff_Summary!$H$10*(AI363*100)^2</f>
        <v>0.96432127205599272</v>
      </c>
      <c r="BH363" s="19">
        <f>Coeff_Summary!$B$8+Coeff_Summary!$D$8*(D363)+Coeff_Summary!$E$8*AJ363*100+Coeff_Summary!$F$8*(D363)^2+Coeff_Summary!$G$8*(D363)*AJ363*100+Coeff_Summary!$H$8*(AJ363*100)^2</f>
        <v>0.97577986581269383</v>
      </c>
      <c r="BI363" s="30">
        <f t="shared" si="508"/>
        <v>0.97005056893434327</v>
      </c>
      <c r="BJ363" s="30">
        <f>BG363*8314.4*(GERC_A_PARA!C363+273)/('Config sheet'!$C$28*AI363*10^5)</f>
        <v>6.5379042305182503E-2</v>
      </c>
      <c r="BK363">
        <f>BH363*(8314.4/'Config sheet'!$C$28)*(BT363/(AJ363*10^5))</f>
        <v>4.9852314477998393E-2</v>
      </c>
      <c r="BL363" s="30">
        <f t="shared" si="509"/>
        <v>3383.9625737468864</v>
      </c>
      <c r="BM363" s="30">
        <f t="shared" si="510"/>
        <v>51759.13342307623</v>
      </c>
      <c r="BN363" s="30">
        <f t="shared" si="511"/>
        <v>2336.4060187864911</v>
      </c>
      <c r="BO363" s="30">
        <f t="shared" si="512"/>
        <v>46866.550595512083</v>
      </c>
      <c r="BP363" s="19">
        <v>1.3642706190840175</v>
      </c>
      <c r="BQ363" s="30">
        <f t="shared" si="513"/>
        <v>3.7452117947765484</v>
      </c>
      <c r="BR363" s="30">
        <f>BI363*(8314.4/'Config sheet'!$C$28)*(273+C363)*BQ363*((AK363^(1/BQ363))-1)</f>
        <v>70649.362693313567</v>
      </c>
      <c r="BS363" s="30">
        <f t="shared" si="514"/>
        <v>342.21137866743447</v>
      </c>
      <c r="BT363" s="30">
        <f t="shared" si="515"/>
        <v>357.21137866743447</v>
      </c>
      <c r="BU363" s="52">
        <f t="shared" si="516"/>
        <v>71.858138804269728</v>
      </c>
      <c r="BV363" s="30">
        <f t="shared" si="517"/>
        <v>1413.5682435279152</v>
      </c>
      <c r="BW363" s="65">
        <f>Coeff_Summary!$B$8+Coeff_Summary!$D$8*(BS363-273)+Coeff_Summary!$E$8*AJ363*100+Coeff_Summary!$F$8*(BS363-273)^2+Coeff_Summary!$G$8*(BS363-273)*AJ363*100+Coeff_Summary!$H$8*(AJ363*100)^2</f>
        <v>0.96940287364974875</v>
      </c>
      <c r="BX363" s="30">
        <f>BW363*(8314.4/'Config sheet'!$C$28)*(BS363/(AI363*10^5))</f>
        <v>7.4006619317661934E-2</v>
      </c>
      <c r="BY363" s="30">
        <f t="shared" si="518"/>
        <v>1.1319624256991532</v>
      </c>
      <c r="BZ363" s="30">
        <f t="shared" si="519"/>
        <v>1.1043939177386923</v>
      </c>
      <c r="CA363" s="30">
        <f>('Config sheet'!$C$132*(AJ363-AI363) - 'Config sheet'!$C$133*GERC_A_PARA!AJ363)*10^5</f>
        <v>94229.319477957411</v>
      </c>
      <c r="CB363" s="30">
        <f>('Config sheet'!$C$132*(AJ363-AI363) + 'Config sheet'!$C$133*AI363)*10^5</f>
        <v>118629.16590636417</v>
      </c>
      <c r="CC363" s="30">
        <f>'Config sheet'!$C$148</f>
        <v>386976</v>
      </c>
      <c r="CD363" s="30">
        <f t="shared" si="447"/>
        <v>15</v>
      </c>
      <c r="CE363" s="30"/>
      <c r="CG363" s="97">
        <f t="shared" si="520"/>
        <v>1.2937958624477626</v>
      </c>
      <c r="CH363" s="97">
        <f t="shared" si="521"/>
        <v>1.8937958624477624</v>
      </c>
      <c r="CI363" s="30">
        <f t="shared" si="448"/>
        <v>15</v>
      </c>
      <c r="CJ363" s="30"/>
      <c r="CK363" s="30"/>
      <c r="CL363" s="30"/>
      <c r="CM363" s="95">
        <f>P363+'Config sheet'!$O$9-'Config sheet'!$C$139</f>
        <v>34.538899999999998</v>
      </c>
      <c r="CN363" s="95">
        <f>Q363+'Config sheet'!$O$9+'Config sheet'!C$140</f>
        <v>65.358900000000006</v>
      </c>
      <c r="CO363" s="95">
        <f t="shared" si="522"/>
        <v>1.8923272020822901</v>
      </c>
      <c r="CP363" s="95">
        <f>'Config sheet'!$N$47</f>
        <v>1852.7346826837274</v>
      </c>
      <c r="CQ363" s="95">
        <f>'Config sheet'!$N$42</f>
        <v>970.82423361890676</v>
      </c>
      <c r="CR363" s="95">
        <f>'Config sheet'!$N$46</f>
        <v>881.91044906482068</v>
      </c>
      <c r="CS363" s="95">
        <f t="shared" si="523"/>
        <v>1.3908265594641276</v>
      </c>
      <c r="CT363" s="95">
        <f>'Config sheet'!$N$50/100*GERC_A_PARA!CQ363</f>
        <v>274.64617569078871</v>
      </c>
      <c r="CU363" s="95">
        <f t="shared" si="524"/>
        <v>274.64617569078871</v>
      </c>
      <c r="CV363" s="95">
        <f t="shared" si="525"/>
        <v>434.4431875574009</v>
      </c>
      <c r="CW363" s="95">
        <f t="shared" si="526"/>
        <v>1245.4704093096955</v>
      </c>
      <c r="CX363" s="95">
        <f t="shared" si="527"/>
        <v>787.3611432973704</v>
      </c>
      <c r="CY363" s="95">
        <f>'Config sheet'!$N$51/100*GERC_A_PARA!CR363</f>
        <v>198.78261521921058</v>
      </c>
      <c r="CZ363" s="95">
        <f t="shared" si="528"/>
        <v>198.78261521921058</v>
      </c>
      <c r="DA363" s="95">
        <f t="shared" si="529"/>
        <v>314.44003459949346</v>
      </c>
      <c r="DB363" s="95">
        <f t="shared" si="530"/>
        <v>1080.6930642840312</v>
      </c>
      <c r="DC363" s="95">
        <f t="shared" si="531"/>
        <v>683.1922463094279</v>
      </c>
      <c r="DD363" s="95">
        <f t="shared" si="532"/>
        <v>83.540067673121158</v>
      </c>
      <c r="DE363" s="95">
        <f t="shared" si="533"/>
        <v>86.885582373706299</v>
      </c>
      <c r="DF363" s="95">
        <f t="shared" si="534"/>
        <v>52.812337172028812</v>
      </c>
      <c r="DG363" s="95">
        <f t="shared" si="535"/>
        <v>54.927303741994002</v>
      </c>
      <c r="DH363" s="95">
        <f t="shared" si="536"/>
        <v>85.212825023413728</v>
      </c>
      <c r="DI363">
        <f>'Config sheet'!$N$59</f>
        <v>71.978923438716066</v>
      </c>
      <c r="DJ363" s="21">
        <f t="shared" si="537"/>
        <v>69.541322740212564</v>
      </c>
      <c r="DK363" s="19">
        <f>Coeff_Summary!$B$11+Coeff_Summary!$D$11*(F363)+Coeff_Summary!$E$11*CM363*100+Coeff_Summary!$F$11*(F363)^2+Coeff_Summary!$G$11*(F363)*CM363*100+Coeff_Summary!$H$11*(CM363*100)^2</f>
        <v>0.93457360201605844</v>
      </c>
      <c r="DL363" s="19">
        <f>Coeff_Summary!$B$9+Coeff_Summary!$D$9*(G363)+Coeff_Summary!$E$9*CN363*100+Coeff_Summary!$F$9*(G363)^2+Coeff_Summary!$G$9*(G363)*CN363*100+Coeff_Summary!$H$9*(CN363*100)^2</f>
        <v>0.95187354526809242</v>
      </c>
      <c r="DM363" s="30">
        <f t="shared" si="538"/>
        <v>0.94322357364207543</v>
      </c>
      <c r="DN363">
        <f>DK363*8314.4*(GERC_A_PARA!F363+273)/('Config sheet'!$N$28*GERC_A_PARA!CM363*10^5)</f>
        <v>3.955761440047751E-2</v>
      </c>
      <c r="DO363">
        <f>DL363*(8314.4/'Config sheet'!$N$28)*((GERC_A_PARA!G363+273)/(GERC_A_PARA!CN363*10^5))</f>
        <v>2.5470437481171837E-2</v>
      </c>
      <c r="DP363" s="30">
        <f t="shared" si="539"/>
        <v>1578.7675633033841</v>
      </c>
      <c r="DQ363" s="30">
        <f t="shared" si="540"/>
        <v>39910.585793169732</v>
      </c>
      <c r="DR363" s="30">
        <f t="shared" si="541"/>
        <v>998.06484710650398</v>
      </c>
      <c r="DS363" s="30">
        <f t="shared" si="542"/>
        <v>39185.225924929233</v>
      </c>
      <c r="DT363" s="19">
        <f>(Coeff_Summary!$B$5+Coeff_Summary!$D$5*(F363)+Coeff_Summary!$E$5*CM363*100+Coeff_Summary!$F$5*(F363)^2+Coeff_Summary!$G$5*(F363)*CM363*100+Coeff_Summary!$H$5*(CM363*100)^2+Coeff_Summary!$B$5+Coeff_Summary!$D$5*(G363)+Coeff_Summary!$E$5*CN363*100+Coeff_Summary!$F$5*(G363)^2+Coeff_Summary!$G$5*(G363)*CN363*100+Coeff_Summary!$H$5*(CN363*100)^2)/2</f>
        <v>1.4197378779474541</v>
      </c>
      <c r="DU363" s="30">
        <f t="shared" si="543"/>
        <v>3.382439261593607</v>
      </c>
      <c r="DV363" s="30">
        <f>DM363*(8314.4/'Config sheet'!$N$28)*(273+F363)*DU363*((CO363^(1/DU363))-1)</f>
        <v>96787.379600152621</v>
      </c>
      <c r="DW363" s="30">
        <f t="shared" si="544"/>
        <v>347.69180020967434</v>
      </c>
      <c r="DX363" s="30">
        <f t="shared" si="545"/>
        <v>344.46</v>
      </c>
      <c r="DY363" s="30">
        <f t="shared" si="546"/>
        <v>105.71797630869489</v>
      </c>
      <c r="DZ363" s="30">
        <f t="shared" si="547"/>
        <v>1014.975343967294</v>
      </c>
      <c r="EA363" s="65">
        <f>Coeff_Summary!$B$9+Coeff_Summary!$D$9*(DW363-273)+Coeff_Summary!$E$9*CN363*100+Coeff_Summary!$F$9*(DW363-273)^2+Coeff_Summary!$G$9*(DW363-273)*CN363*100+Coeff_Summary!$H$9*(CN363*100)^2</f>
        <v>0.95436002503935091</v>
      </c>
      <c r="EB363" s="30">
        <f>EA363*(8314.4/'Config sheet'!$C$28)*(DW363/(CM363*10^5))</f>
        <v>4.8777694704999104E-2</v>
      </c>
      <c r="EC363" s="30">
        <f t="shared" si="548"/>
        <v>1.2330797861362006</v>
      </c>
      <c r="ED363" s="30">
        <f t="shared" si="549"/>
        <v>1.0185110548968159</v>
      </c>
      <c r="EE363" s="30">
        <f>('Config sheet'!$N$132*(CN363-CM363) - 'Config sheet'!$N$133*GERC_A_PARA!CN363)*10^5</f>
        <v>113566.97118345124</v>
      </c>
      <c r="EF363" s="30">
        <f>('Config sheet'!$N$132*(CN363-CM363) + 'Config sheet'!$N$133*CM363)*10^5</f>
        <v>155406.70729665313</v>
      </c>
      <c r="EG363" s="30">
        <f>'Config sheet'!$N$148</f>
        <v>386976</v>
      </c>
      <c r="EH363" s="30">
        <f t="shared" si="550"/>
        <v>2428.5435874952091</v>
      </c>
      <c r="EI363" s="30">
        <f>'Config sheet'!$E$127+'Config sheet'!$P$127</f>
        <v>3308.2</v>
      </c>
      <c r="EJ363" s="30"/>
      <c r="EK363" s="63">
        <f t="shared" si="551"/>
        <v>51759.13342307623</v>
      </c>
      <c r="EL363" s="63">
        <f t="shared" si="552"/>
        <v>46866.550595512083</v>
      </c>
      <c r="EM363" s="63">
        <f t="shared" si="553"/>
        <v>39910.585793169732</v>
      </c>
      <c r="EN363" s="63">
        <f t="shared" si="554"/>
        <v>39185.225924929233</v>
      </c>
      <c r="EO363" s="30">
        <f>BL363*(('Config sheet'!$D$8+273)/(C363+273))*(GERC_A_PARA!AI363/'Config sheet'!$D$7)*(1/GERC_A_PARA!BG363)*24*10^-3</f>
        <v>1796.3916893927326</v>
      </c>
      <c r="EP363" s="30">
        <f>BN363*(('Config sheet'!$D$8+273)/(D363+273))*(GERC_A_PARA!AJ363/'Config sheet'!$D$7)*(1/GERC_A_PARA!BH363)*24*10^-3</f>
        <v>1626.5860039060547</v>
      </c>
      <c r="EQ363" s="30">
        <f t="shared" si="555"/>
        <v>1711.4888466493935</v>
      </c>
      <c r="ER363" s="30">
        <f>DP363*(('Config sheet'!$D$8+273)/(F363+273))*(CM363/'Config sheet'!$D$7)*(1/DK363)*24*10^-3</f>
        <v>1385.1670206997958</v>
      </c>
      <c r="ES363" s="30">
        <f>DR363*(('Config sheet'!$D$8+273)/(G363+273))*(CN363/'Config sheet'!$D$7)*(1/DL363)*24*10^-3</f>
        <v>1359.9921316908296</v>
      </c>
      <c r="ET363" s="30">
        <f t="shared" si="556"/>
        <v>1372.5795761953127</v>
      </c>
      <c r="EU363">
        <f t="shared" si="557"/>
        <v>1.104393917738693</v>
      </c>
      <c r="EV363">
        <f t="shared" si="558"/>
        <v>1.0185110548968155</v>
      </c>
      <c r="EW363" s="30">
        <f t="shared" si="559"/>
        <v>0.82592898358366651</v>
      </c>
      <c r="EX363" s="30">
        <f>'Config sheet'!$C$123/('Config sheet'!$F$17*10^-3)</f>
        <v>1.2841244171864261</v>
      </c>
      <c r="EY363" s="30">
        <f t="shared" si="560"/>
        <v>0.73946557385090139</v>
      </c>
      <c r="EZ363" s="30">
        <f>'Config sheet'!$N$123/('Config sheet'!$Q$17*10^-3)</f>
        <v>1.4616189626248377</v>
      </c>
      <c r="FA363" s="1" t="s">
        <v>425</v>
      </c>
      <c r="FB363" s="30">
        <f t="shared" si="488"/>
        <v>-3.2318002096743612</v>
      </c>
      <c r="FE363" s="30">
        <f t="shared" si="489"/>
        <v>1.3908265594641276</v>
      </c>
      <c r="FF363" s="30">
        <f t="shared" si="490"/>
        <v>1.3908265594641276</v>
      </c>
    </row>
    <row r="364" spans="1:163" x14ac:dyDescent="0.25">
      <c r="A364" s="1">
        <v>43480</v>
      </c>
      <c r="B364" s="2">
        <v>0.375</v>
      </c>
      <c r="C364">
        <f t="shared" si="561"/>
        <v>31.75</v>
      </c>
      <c r="D364">
        <f t="shared" si="562"/>
        <v>85.279760378429671</v>
      </c>
      <c r="E364">
        <v>16.64</v>
      </c>
      <c r="F364">
        <v>16.62</v>
      </c>
      <c r="G364">
        <v>73.06</v>
      </c>
      <c r="H364">
        <v>66.47</v>
      </c>
      <c r="I364">
        <v>71.8</v>
      </c>
      <c r="J364">
        <v>71.900000000000006</v>
      </c>
      <c r="K364">
        <v>72.290000000000006</v>
      </c>
      <c r="L364">
        <v>69.680000000000007</v>
      </c>
      <c r="M364">
        <v>21.81</v>
      </c>
      <c r="N364">
        <v>34.229999999999997</v>
      </c>
      <c r="O364">
        <v>33.75</v>
      </c>
      <c r="P364">
        <v>33.67</v>
      </c>
      <c r="Q364">
        <v>64.010000000000005</v>
      </c>
      <c r="R364">
        <v>3.71</v>
      </c>
      <c r="S364">
        <v>83.06</v>
      </c>
      <c r="T364">
        <v>75.58</v>
      </c>
      <c r="U364">
        <v>72.040000000000006</v>
      </c>
      <c r="V364">
        <v>72.040000000000006</v>
      </c>
      <c r="W364">
        <v>2.82</v>
      </c>
      <c r="X364">
        <v>2.39</v>
      </c>
      <c r="Y364">
        <v>3.74</v>
      </c>
      <c r="Z364">
        <v>3.34</v>
      </c>
      <c r="AA364">
        <v>4.6500000000000004</v>
      </c>
      <c r="AB364">
        <v>4.04</v>
      </c>
      <c r="AC364">
        <v>3.79</v>
      </c>
      <c r="AD364">
        <v>1.88</v>
      </c>
      <c r="AE364">
        <v>1.53</v>
      </c>
      <c r="AF364">
        <v>1.9</v>
      </c>
      <c r="AH364" s="95" t="str">
        <f t="shared" si="496"/>
        <v>ON</v>
      </c>
      <c r="AI364" s="31">
        <f>M364+'Config sheet'!$D$9-'Config sheet'!$C$139</f>
        <v>22.768899999999999</v>
      </c>
      <c r="AJ364" s="31">
        <f>N364+'Config sheet'!$D$9+'Config sheet'!$C$140</f>
        <v>35.588899999999995</v>
      </c>
      <c r="AK364" s="95">
        <f t="shared" si="497"/>
        <v>1.5630487199645129</v>
      </c>
      <c r="AL364" s="95">
        <f>'Config sheet'!$C$47</f>
        <v>3546.9708798579968</v>
      </c>
      <c r="AM364" s="95">
        <f>'Config sheet'!$C$42</f>
        <v>1817.9423322060413</v>
      </c>
      <c r="AN364" s="95">
        <f>'Config sheet'!$C$46</f>
        <v>1729.0285476519553</v>
      </c>
      <c r="AO364" s="95">
        <f t="shared" si="498"/>
        <v>1.4895841080783081</v>
      </c>
      <c r="AP364" s="95">
        <f>'Config sheet'!$C$50/100*GERC_A_PARA!AM364</f>
        <v>351.771841281869</v>
      </c>
      <c r="AQ364" s="95">
        <f t="shared" si="499"/>
        <v>351.771841281869</v>
      </c>
      <c r="AR364" s="96">
        <f t="shared" si="426"/>
        <v>445.56864453022109</v>
      </c>
      <c r="AS364" s="95">
        <f t="shared" si="500"/>
        <v>2169.7141734879106</v>
      </c>
      <c r="AT364" s="95">
        <f t="shared" si="428"/>
        <v>1534.573668540648</v>
      </c>
      <c r="AU364" s="95">
        <f>'Config sheet'!$C$51/100*GERC_A_PARA!AN364</f>
        <v>266.0974934836359</v>
      </c>
      <c r="AV364" s="95">
        <f t="shared" si="501"/>
        <v>266.0974934836359</v>
      </c>
      <c r="AW364" s="96">
        <f t="shared" si="430"/>
        <v>337.05000108120942</v>
      </c>
      <c r="AX364" s="95">
        <f t="shared" si="502"/>
        <v>1995.1260411355911</v>
      </c>
      <c r="AY364" s="95">
        <f t="shared" si="432"/>
        <v>1411.0927262021146</v>
      </c>
      <c r="AZ364" s="31">
        <f t="shared" si="563"/>
        <v>94.840496225502861</v>
      </c>
      <c r="BA364" s="31">
        <f t="shared" si="503"/>
        <v>95.896394672376701</v>
      </c>
      <c r="BB364" s="31">
        <f t="shared" si="504"/>
        <v>65.062670377638952</v>
      </c>
      <c r="BC364" s="31">
        <f t="shared" si="505"/>
        <v>66.221881314417757</v>
      </c>
      <c r="BD364" s="95">
        <f t="shared" si="506"/>
        <v>95.368445448939781</v>
      </c>
      <c r="BE364">
        <f>'Config sheet'!$D$59</f>
        <v>82.44</v>
      </c>
      <c r="BF364" s="30">
        <f t="shared" si="507"/>
        <v>80.505360647484068</v>
      </c>
      <c r="BG364" s="19">
        <f>Coeff_Summary!$B$10+Coeff_Summary!$D$10*(C364)+Coeff_Summary!$E$10*AI364*100+Coeff_Summary!$F$10*(C364)^2+Coeff_Summary!$G$10*(C364)*AI364*100+Coeff_Summary!$H$10*(AI364*100)^2</f>
        <v>0.96471994487123536</v>
      </c>
      <c r="BH364" s="19">
        <f>Coeff_Summary!$B$8+Coeff_Summary!$D$8*(D364)+Coeff_Summary!$E$8*AJ364*100+Coeff_Summary!$F$8*(D364)^2+Coeff_Summary!$G$8*(D364)*AJ364*100+Coeff_Summary!$H$8*(AJ364*100)^2</f>
        <v>0.97613887710816494</v>
      </c>
      <c r="BI364" s="30">
        <f t="shared" si="508"/>
        <v>0.97042941098970015</v>
      </c>
      <c r="BJ364" s="30">
        <f>BG364*8314.4*(GERC_A_PARA!C364+273)/('Config sheet'!$C$28*AI364*10^5)</f>
        <v>6.5558046888602589E-2</v>
      </c>
      <c r="BK364">
        <f>BH364*(8314.4/'Config sheet'!$C$28)*(BT364/(AJ364*10^5))</f>
        <v>4.9893320129889604E-2</v>
      </c>
      <c r="BL364" s="30">
        <f t="shared" si="509"/>
        <v>3382.6909886471531</v>
      </c>
      <c r="BM364" s="30">
        <f t="shared" si="510"/>
        <v>51598.410098993372</v>
      </c>
      <c r="BN364" s="30">
        <f t="shared" si="511"/>
        <v>2328.3124091346854</v>
      </c>
      <c r="BO364" s="30">
        <f t="shared" si="512"/>
        <v>46665.814242733919</v>
      </c>
      <c r="BP364" s="19">
        <v>1.3634300953291736</v>
      </c>
      <c r="BQ364" s="30">
        <f t="shared" si="513"/>
        <v>3.7515607894119469</v>
      </c>
      <c r="BR364" s="30">
        <f>BI364*(8314.4/'Config sheet'!$C$28)*(273+C364)*BQ364*((AK364^(1/BQ364))-1)</f>
        <v>71218.911397095755</v>
      </c>
      <c r="BS364" s="30">
        <f t="shared" si="514"/>
        <v>343.27976037842967</v>
      </c>
      <c r="BT364" s="30">
        <f t="shared" si="515"/>
        <v>358.27976037842967</v>
      </c>
      <c r="BU364" s="52">
        <f t="shared" si="516"/>
        <v>71.978204471760733</v>
      </c>
      <c r="BV364" s="30">
        <f t="shared" si="517"/>
        <v>1418.1695016181948</v>
      </c>
      <c r="BW364" s="65">
        <f>Coeff_Summary!$B$8+Coeff_Summary!$D$8*(BS364-273)+Coeff_Summary!$E$8*AJ364*100+Coeff_Summary!$F$8*(BS364-273)^2+Coeff_Summary!$G$8*(BS364-273)*AJ364*100+Coeff_Summary!$H$8*(AJ364*100)^2</f>
        <v>0.96983013026167575</v>
      </c>
      <c r="BX364" s="30">
        <f>BW364*(8314.4/'Config sheet'!$C$28)*(BS364/(AI364*10^5))</f>
        <v>7.42377679414888E-2</v>
      </c>
      <c r="BY364" s="30">
        <f t="shared" si="518"/>
        <v>1.1323974929825922</v>
      </c>
      <c r="BZ364" s="30">
        <f t="shared" si="519"/>
        <v>1.1057004133818897</v>
      </c>
      <c r="CA364" s="30">
        <f>('Config sheet'!$C$132*(AJ364-AI364) - 'Config sheet'!$C$133*GERC_A_PARA!AJ364)*10^5</f>
        <v>94876.693703635014</v>
      </c>
      <c r="CB364" s="30">
        <f>('Config sheet'!$C$132*(AJ364-AI364) + 'Config sheet'!$C$133*AI364)*10^5</f>
        <v>119318.4226721109</v>
      </c>
      <c r="CC364" s="30">
        <f>'Config sheet'!$C$148</f>
        <v>386976</v>
      </c>
      <c r="CD364" s="30">
        <f t="shared" si="447"/>
        <v>15</v>
      </c>
      <c r="CE364" s="30"/>
      <c r="CG364" s="97">
        <f t="shared" si="520"/>
        <v>1.2895841080783081</v>
      </c>
      <c r="CH364" s="97">
        <f t="shared" si="521"/>
        <v>1.8895841080783082</v>
      </c>
      <c r="CI364" s="30">
        <f t="shared" si="448"/>
        <v>15</v>
      </c>
      <c r="CJ364" s="30"/>
      <c r="CK364" s="30"/>
      <c r="CL364" s="30"/>
      <c r="CM364" s="95">
        <f>P364+'Config sheet'!$O$9-'Config sheet'!$C$139</f>
        <v>34.628900000000002</v>
      </c>
      <c r="CN364" s="95">
        <f>Q364+'Config sheet'!$O$9+'Config sheet'!C$140</f>
        <v>65.368900000000011</v>
      </c>
      <c r="CO364" s="95">
        <f t="shared" si="522"/>
        <v>1.8876978477514448</v>
      </c>
      <c r="CP364" s="95">
        <f>'Config sheet'!$N$47</f>
        <v>1852.7346826837274</v>
      </c>
      <c r="CQ364" s="95">
        <f>'Config sheet'!$N$42</f>
        <v>970.82423361890676</v>
      </c>
      <c r="CR364" s="95">
        <f>'Config sheet'!$N$46</f>
        <v>881.91044906482068</v>
      </c>
      <c r="CS364" s="95">
        <f t="shared" si="523"/>
        <v>1.3893207778334002</v>
      </c>
      <c r="CT364" s="95">
        <f>'Config sheet'!$N$50/100*GERC_A_PARA!CQ364</f>
        <v>274.64617569078871</v>
      </c>
      <c r="CU364" s="95">
        <f t="shared" si="524"/>
        <v>274.64617569078871</v>
      </c>
      <c r="CV364" s="95">
        <f t="shared" si="525"/>
        <v>433.89353828223562</v>
      </c>
      <c r="CW364" s="95">
        <f t="shared" si="526"/>
        <v>1245.4704093096955</v>
      </c>
      <c r="CX364" s="95">
        <f t="shared" si="527"/>
        <v>788.35855958390937</v>
      </c>
      <c r="CY364" s="95">
        <f>'Config sheet'!$N$51/100*GERC_A_PARA!CR364</f>
        <v>198.78261521921058</v>
      </c>
      <c r="CZ364" s="95">
        <f t="shared" si="528"/>
        <v>198.78261521921058</v>
      </c>
      <c r="DA364" s="95">
        <f t="shared" si="529"/>
        <v>314.0422110357905</v>
      </c>
      <c r="DB364" s="95">
        <f t="shared" si="530"/>
        <v>1080.6930642840312</v>
      </c>
      <c r="DC364" s="95">
        <f t="shared" si="531"/>
        <v>684.05770313201424</v>
      </c>
      <c r="DD364" s="95">
        <f t="shared" si="532"/>
        <v>83.596684438147349</v>
      </c>
      <c r="DE364" s="95">
        <f t="shared" si="533"/>
        <v>86.930691666166169</v>
      </c>
      <c r="DF364" s="95">
        <f t="shared" si="534"/>
        <v>52.915076293282603</v>
      </c>
      <c r="DG364" s="95">
        <f t="shared" si="535"/>
        <v>55.025438062037956</v>
      </c>
      <c r="DH364" s="95">
        <f t="shared" si="536"/>
        <v>85.263688052156766</v>
      </c>
      <c r="DI364">
        <f>'Config sheet'!$N$59</f>
        <v>71.978923438716066</v>
      </c>
      <c r="DJ364" s="21">
        <f t="shared" si="537"/>
        <v>69.616972614908519</v>
      </c>
      <c r="DK364" s="19">
        <f>Coeff_Summary!$B$11+Coeff_Summary!$D$11*(F364)+Coeff_Summary!$E$11*CM364*100+Coeff_Summary!$F$11*(F364)^2+Coeff_Summary!$G$11*(F364)*CM364*100+Coeff_Summary!$H$11*(CM364*100)^2</f>
        <v>0.93596179765450283</v>
      </c>
      <c r="DL364" s="19">
        <f>Coeff_Summary!$B$9+Coeff_Summary!$D$9*(G364)+Coeff_Summary!$E$9*CN364*100+Coeff_Summary!$F$9*(G364)^2+Coeff_Summary!$G$9*(G364)*CN364*100+Coeff_Summary!$H$9*(CN364*100)^2</f>
        <v>0.95311114253577223</v>
      </c>
      <c r="DM364" s="30">
        <f t="shared" si="538"/>
        <v>0.94453647009513753</v>
      </c>
      <c r="DN364">
        <f>DK364*8314.4*(GERC_A_PARA!F364+273)/('Config sheet'!$N$28*GERC_A_PARA!CM364*10^5)</f>
        <v>3.9743952989383317E-2</v>
      </c>
      <c r="DO364">
        <f>DL364*(8314.4/'Config sheet'!$N$28)*((GERC_A_PARA!G364+273)/(GERC_A_PARA!CN364*10^5))</f>
        <v>2.561809654119282E-2</v>
      </c>
      <c r="DP364" s="30">
        <f t="shared" si="539"/>
        <v>1579.7099202775698</v>
      </c>
      <c r="DQ364" s="30">
        <f t="shared" si="540"/>
        <v>39747.176650987712</v>
      </c>
      <c r="DR364" s="30">
        <f t="shared" si="541"/>
        <v>999.92567306411581</v>
      </c>
      <c r="DS364" s="30">
        <f t="shared" si="542"/>
        <v>39032.005030361157</v>
      </c>
      <c r="DT364" s="19">
        <f>(Coeff_Summary!$B$5+Coeff_Summary!$D$5*(F364)+Coeff_Summary!$E$5*CM364*100+Coeff_Summary!$F$5*(F364)^2+Coeff_Summary!$G$5*(F364)*CM364*100+Coeff_Summary!$H$5*(CM364*100)^2+Coeff_Summary!$B$5+Coeff_Summary!$D$5*(G364)+Coeff_Summary!$E$5*CN364*100+Coeff_Summary!$F$5*(G364)^2+Coeff_Summary!$G$5*(G364)*CN364*100+Coeff_Summary!$H$5*(CN364*100)^2)/2</f>
        <v>1.4164229149176475</v>
      </c>
      <c r="DU364" s="30">
        <f t="shared" si="543"/>
        <v>3.401404831906913</v>
      </c>
      <c r="DV364" s="30">
        <f>DM364*(8314.4/'Config sheet'!$N$28)*(273+F364)*DU364*((CO364^(1/DU364))-1)</f>
        <v>97024.547530575466</v>
      </c>
      <c r="DW364" s="30">
        <f t="shared" si="544"/>
        <v>349.10144162298576</v>
      </c>
      <c r="DX364" s="30">
        <f t="shared" si="545"/>
        <v>346.06</v>
      </c>
      <c r="DY364" s="30">
        <f t="shared" si="546"/>
        <v>105.38880514349</v>
      </c>
      <c r="DZ364" s="30">
        <f t="shared" si="547"/>
        <v>1016.4614904172281</v>
      </c>
      <c r="EA364" s="65">
        <f>Coeff_Summary!$B$9+Coeff_Summary!$D$9*(DW364-273)+Coeff_Summary!$E$9*CN364*100+Coeff_Summary!$F$9*(DW364-273)^2+Coeff_Summary!$G$9*(DW364-273)*CN364*100+Coeff_Summary!$H$9*(CN364*100)^2</f>
        <v>0.95541029767181629</v>
      </c>
      <c r="EB364" s="30">
        <f>EA364*(8314.4/'Config sheet'!$C$28)*(DW364/(CM364*10^5))</f>
        <v>4.8901924245538166E-2</v>
      </c>
      <c r="EC364" s="30">
        <f t="shared" si="548"/>
        <v>1.2304242675257087</v>
      </c>
      <c r="ED364" s="30">
        <f t="shared" si="549"/>
        <v>1.018322697490694</v>
      </c>
      <c r="EE364" s="30">
        <f>('Config sheet'!$N$132*(CN364-CM364) - 'Config sheet'!$N$133*GERC_A_PARA!CN364)*10^5</f>
        <v>113196.94012953594</v>
      </c>
      <c r="EF364" s="30">
        <f>('Config sheet'!$N$132*(CN364-CM364) + 'Config sheet'!$N$133*CM364)*10^5</f>
        <v>155078.558782807</v>
      </c>
      <c r="EG364" s="30">
        <f>'Config sheet'!$N$148</f>
        <v>386976</v>
      </c>
      <c r="EH364" s="30">
        <f t="shared" si="550"/>
        <v>2434.6309920354229</v>
      </c>
      <c r="EI364" s="30">
        <f>'Config sheet'!$E$127+'Config sheet'!$P$127</f>
        <v>3308.2</v>
      </c>
      <c r="EJ364" s="30"/>
      <c r="EK364" s="63">
        <f t="shared" si="551"/>
        <v>51598.410098993372</v>
      </c>
      <c r="EL364" s="63">
        <f t="shared" si="552"/>
        <v>46665.814242733919</v>
      </c>
      <c r="EM364" s="63">
        <f t="shared" si="553"/>
        <v>39747.176650987712</v>
      </c>
      <c r="EN364" s="63">
        <f t="shared" si="554"/>
        <v>39032.005030361157</v>
      </c>
      <c r="EO364" s="30">
        <f>BL364*(('Config sheet'!$D$8+273)/(C364+273))*(GERC_A_PARA!AI364/'Config sheet'!$D$7)*(1/GERC_A_PARA!BG364)*24*10^-3</f>
        <v>1790.8135039676781</v>
      </c>
      <c r="EP364" s="30">
        <f>BN364*(('Config sheet'!$D$8+273)/(D364+273))*(GERC_A_PARA!AJ364/'Config sheet'!$D$7)*(1/GERC_A_PARA!BH364)*24*10^-3</f>
        <v>1619.6190959993446</v>
      </c>
      <c r="EQ364" s="30">
        <f t="shared" si="555"/>
        <v>1705.2162999835114</v>
      </c>
      <c r="ER364" s="30">
        <f>DP364*(('Config sheet'!$D$8+273)/(F364+273))*(CM364/'Config sheet'!$D$7)*(1/DK364)*24*10^-3</f>
        <v>1379.4956192374273</v>
      </c>
      <c r="ES364" s="30">
        <f>DR364*(('Config sheet'!$D$8+273)/(G364+273))*(CN364/'Config sheet'!$D$7)*(1/DL364)*24*10^-3</f>
        <v>1354.6743312672099</v>
      </c>
      <c r="ET364" s="30">
        <f t="shared" si="556"/>
        <v>1367.0849752523186</v>
      </c>
      <c r="EU364">
        <f t="shared" si="557"/>
        <v>1.10570041338189</v>
      </c>
      <c r="EV364">
        <f t="shared" si="558"/>
        <v>1.018322697490694</v>
      </c>
      <c r="EW364" s="30">
        <f t="shared" si="559"/>
        <v>0.83166546181379319</v>
      </c>
      <c r="EX364" s="30">
        <f>'Config sheet'!$C$123/('Config sheet'!$F$17*10^-3)</f>
        <v>1.2841244171864261</v>
      </c>
      <c r="EY364" s="30">
        <f t="shared" si="560"/>
        <v>0.74352473241805839</v>
      </c>
      <c r="EZ364" s="30">
        <f>'Config sheet'!$N$123/('Config sheet'!$Q$17*10^-3)</f>
        <v>1.4616189626248377</v>
      </c>
      <c r="FA364" s="1" t="s">
        <v>426</v>
      </c>
      <c r="FB364" s="30">
        <f t="shared" si="488"/>
        <v>-3.0414416229857579</v>
      </c>
      <c r="FE364" s="30">
        <f t="shared" si="489"/>
        <v>1.3893207778334002</v>
      </c>
      <c r="FF364" s="30">
        <f t="shared" si="490"/>
        <v>1.3893207778334002</v>
      </c>
    </row>
    <row r="365" spans="1:163" x14ac:dyDescent="0.25">
      <c r="A365" s="1">
        <v>43480</v>
      </c>
      <c r="B365" s="2">
        <v>0.41666666666666669</v>
      </c>
      <c r="C365">
        <f t="shared" si="561"/>
        <v>32.590000000000003</v>
      </c>
      <c r="D365">
        <f t="shared" si="562"/>
        <v>86.307191145219633</v>
      </c>
      <c r="E365">
        <v>18.34</v>
      </c>
      <c r="F365">
        <v>18.309999999999999</v>
      </c>
      <c r="G365">
        <v>74.66</v>
      </c>
      <c r="H365">
        <v>66.53</v>
      </c>
      <c r="I365">
        <v>71.84</v>
      </c>
      <c r="J365">
        <v>71.94</v>
      </c>
      <c r="K365">
        <v>72.349999999999994</v>
      </c>
      <c r="L365">
        <v>69.739999999999995</v>
      </c>
      <c r="M365">
        <v>21.83</v>
      </c>
      <c r="N365">
        <v>34.32</v>
      </c>
      <c r="O365">
        <v>33.83</v>
      </c>
      <c r="P365">
        <v>33.76</v>
      </c>
      <c r="Q365">
        <v>64.03</v>
      </c>
      <c r="R365">
        <v>3.71</v>
      </c>
      <c r="S365">
        <v>82.22</v>
      </c>
      <c r="T365">
        <v>75.760000000000005</v>
      </c>
      <c r="U365">
        <v>72.16</v>
      </c>
      <c r="V365">
        <v>72.16</v>
      </c>
      <c r="W365">
        <v>2.84</v>
      </c>
      <c r="X365">
        <v>2.39</v>
      </c>
      <c r="Y365">
        <v>3.74</v>
      </c>
      <c r="Z365">
        <v>3.37</v>
      </c>
      <c r="AA365">
        <v>4.66</v>
      </c>
      <c r="AB365">
        <v>4.09</v>
      </c>
      <c r="AC365">
        <v>3.81</v>
      </c>
      <c r="AD365">
        <v>1.87</v>
      </c>
      <c r="AE365">
        <v>1.51</v>
      </c>
      <c r="AF365">
        <v>1.95</v>
      </c>
      <c r="AH365" s="95" t="str">
        <f t="shared" si="496"/>
        <v>ON</v>
      </c>
      <c r="AI365" s="31">
        <f>M365+'Config sheet'!$D$9-'Config sheet'!$C$139</f>
        <v>22.788899999999998</v>
      </c>
      <c r="AJ365" s="31">
        <f>N365+'Config sheet'!$D$9+'Config sheet'!$C$140</f>
        <v>35.678899999999999</v>
      </c>
      <c r="AK365" s="95">
        <f t="shared" si="497"/>
        <v>1.5656262478662859</v>
      </c>
      <c r="AL365" s="95">
        <f>'Config sheet'!$C$47</f>
        <v>3546.9708798579968</v>
      </c>
      <c r="AM365" s="95">
        <f>'Config sheet'!$C$42</f>
        <v>1817.9423322060413</v>
      </c>
      <c r="AN365" s="95">
        <f>'Config sheet'!$C$46</f>
        <v>1729.0285476519553</v>
      </c>
      <c r="AO365" s="95">
        <f t="shared" si="498"/>
        <v>1.4861554522952929</v>
      </c>
      <c r="AP365" s="95">
        <f>'Config sheet'!$C$50/100*GERC_A_PARA!AM365</f>
        <v>351.771841281869</v>
      </c>
      <c r="AQ365" s="95">
        <f t="shared" si="499"/>
        <v>351.771841281869</v>
      </c>
      <c r="AR365" s="96">
        <f t="shared" si="426"/>
        <v>446.14970446401446</v>
      </c>
      <c r="AS365" s="95">
        <f t="shared" si="500"/>
        <v>2169.7141734879106</v>
      </c>
      <c r="AT365" s="95">
        <f t="shared" si="428"/>
        <v>1531.1946160092155</v>
      </c>
      <c r="AU365" s="95">
        <f>'Config sheet'!$C$51/100*GERC_A_PARA!AN365</f>
        <v>266.0974934836359</v>
      </c>
      <c r="AV365" s="95">
        <f t="shared" si="501"/>
        <v>266.0974934836359</v>
      </c>
      <c r="AW365" s="96">
        <f t="shared" si="430"/>
        <v>337.48954334639689</v>
      </c>
      <c r="AX365" s="95">
        <f t="shared" si="502"/>
        <v>1995.1260411355911</v>
      </c>
      <c r="AY365" s="95">
        <f t="shared" si="432"/>
        <v>1407.9855723741114</v>
      </c>
      <c r="AZ365" s="31">
        <f t="shared" si="563"/>
        <v>94.808533719129613</v>
      </c>
      <c r="BA365" s="31">
        <f t="shared" si="503"/>
        <v>95.870973330098423</v>
      </c>
      <c r="BB365" s="31">
        <f t="shared" si="504"/>
        <v>64.876798005805682</v>
      </c>
      <c r="BC365" s="31">
        <f t="shared" si="505"/>
        <v>66.042176136488635</v>
      </c>
      <c r="BD365" s="95">
        <f t="shared" si="506"/>
        <v>95.339753524614025</v>
      </c>
      <c r="BE365">
        <f>'Config sheet'!$D$59</f>
        <v>82.44</v>
      </c>
      <c r="BF365" s="30">
        <f t="shared" si="507"/>
        <v>80.399620297880588</v>
      </c>
      <c r="BG365" s="19">
        <f>Coeff_Summary!$B$10+Coeff_Summary!$D$10*(C365)+Coeff_Summary!$E$10*AI365*100+Coeff_Summary!$F$10*(C365)^2+Coeff_Summary!$G$10*(C365)*AI365*100+Coeff_Summary!$H$10*(AI365*100)^2</f>
        <v>0.9650999402880337</v>
      </c>
      <c r="BH365" s="19">
        <f>Coeff_Summary!$B$8+Coeff_Summary!$D$8*(D365)+Coeff_Summary!$E$8*AJ365*100+Coeff_Summary!$F$8*(D365)^2+Coeff_Summary!$G$8*(D365)*AJ365*100+Coeff_Summary!$H$8*(AJ365*100)^2</f>
        <v>0.97647872195431762</v>
      </c>
      <c r="BI365" s="30">
        <f t="shared" si="508"/>
        <v>0.97078933112117571</v>
      </c>
      <c r="BJ365" s="30">
        <f>BG365*8314.4*(GERC_A_PARA!C365+273)/('Config sheet'!$C$28*AI365*10^5)</f>
        <v>6.570692589605058E-2</v>
      </c>
      <c r="BK365">
        <f>BH365*(8314.4/'Config sheet'!$C$28)*(BT365/(AJ365*10^5))</f>
        <v>4.992755763380792E-2</v>
      </c>
      <c r="BL365" s="30">
        <f t="shared" si="509"/>
        <v>3381.6732944464475</v>
      </c>
      <c r="BM365" s="30">
        <f t="shared" si="510"/>
        <v>51466.009835801924</v>
      </c>
      <c r="BN365" s="30">
        <f t="shared" si="511"/>
        <v>2321.8289445179998</v>
      </c>
      <c r="BO365" s="30">
        <f t="shared" si="512"/>
        <v>46503.956022591374</v>
      </c>
      <c r="BP365" s="19">
        <v>1.3625877802441169</v>
      </c>
      <c r="BQ365" s="30">
        <f t="shared" si="513"/>
        <v>3.7579528447614456</v>
      </c>
      <c r="BR365" s="30">
        <f>BI365*(8314.4/'Config sheet'!$C$28)*(273+C365)*BQ365*((AK365^(1/BQ365))-1)</f>
        <v>71713.884640166318</v>
      </c>
      <c r="BS365" s="30">
        <f t="shared" si="514"/>
        <v>344.30719114521963</v>
      </c>
      <c r="BT365" s="30">
        <f t="shared" si="515"/>
        <v>359.30719114521963</v>
      </c>
      <c r="BU365" s="52">
        <f t="shared" si="516"/>
        <v>72.075978508539592</v>
      </c>
      <c r="BV365" s="30">
        <f t="shared" si="517"/>
        <v>1422.4293310677369</v>
      </c>
      <c r="BW365" s="65">
        <f>Coeff_Summary!$B$8+Coeff_Summary!$D$8*(BS365-273)+Coeff_Summary!$E$8*AJ365*100+Coeff_Summary!$F$8*(BS365-273)^2+Coeff_Summary!$G$8*(BS365-273)*AJ365*100+Coeff_Summary!$H$8*(AJ365*100)^2</f>
        <v>0.97023501860200323</v>
      </c>
      <c r="BX365" s="30">
        <f>BW365*(8314.4/'Config sheet'!$C$28)*(BS365/(AI365*10^5))</f>
        <v>7.4425671354246714E-2</v>
      </c>
      <c r="BY365" s="30">
        <f t="shared" si="518"/>
        <v>1.1326914223926612</v>
      </c>
      <c r="BZ365" s="30">
        <f t="shared" si="519"/>
        <v>1.1067017569602038</v>
      </c>
      <c r="CA365" s="30">
        <f>('Config sheet'!$C$132*(AJ365-AI365) - 'Config sheet'!$C$133*GERC_A_PARA!AJ365)*10^5</f>
        <v>95438.434365345136</v>
      </c>
      <c r="CB365" s="30">
        <f>('Config sheet'!$C$132*(AJ365-AI365) + 'Config sheet'!$C$133*AI365)*10^5</f>
        <v>119926.23412789711</v>
      </c>
      <c r="CC365" s="30">
        <f>'Config sheet'!$C$148</f>
        <v>386976</v>
      </c>
      <c r="CD365" s="30">
        <f t="shared" si="447"/>
        <v>15</v>
      </c>
      <c r="CE365" s="30"/>
      <c r="CG365" s="97">
        <f t="shared" si="520"/>
        <v>1.2861554522952929</v>
      </c>
      <c r="CH365" s="97">
        <f t="shared" si="521"/>
        <v>1.8861554522952928</v>
      </c>
      <c r="CI365" s="30">
        <f t="shared" si="448"/>
        <v>15</v>
      </c>
      <c r="CJ365" s="30"/>
      <c r="CK365" s="30"/>
      <c r="CL365" s="30"/>
      <c r="CM365" s="95">
        <f>P365+'Config sheet'!$O$9-'Config sheet'!$C$139</f>
        <v>34.718899999999998</v>
      </c>
      <c r="CN365" s="95">
        <f>Q365+'Config sheet'!$O$9+'Config sheet'!C$140</f>
        <v>65.388900000000007</v>
      </c>
      <c r="CO365" s="95">
        <f t="shared" si="522"/>
        <v>1.8833805218483308</v>
      </c>
      <c r="CP365" s="95">
        <f>'Config sheet'!$N$47</f>
        <v>1852.7346826837274</v>
      </c>
      <c r="CQ365" s="95">
        <f>'Config sheet'!$N$42</f>
        <v>970.82423361890676</v>
      </c>
      <c r="CR365" s="95">
        <f>'Config sheet'!$N$46</f>
        <v>881.91044906482068</v>
      </c>
      <c r="CS365" s="95">
        <f t="shared" si="523"/>
        <v>1.3876038167123097</v>
      </c>
      <c r="CT365" s="95">
        <f>'Config sheet'!$N$50/100*GERC_A_PARA!CQ365</f>
        <v>274.64617569078871</v>
      </c>
      <c r="CU365" s="95">
        <f t="shared" si="524"/>
        <v>274.64617569078871</v>
      </c>
      <c r="CV365" s="95">
        <f t="shared" si="525"/>
        <v>433.42334349499544</v>
      </c>
      <c r="CW365" s="95">
        <f t="shared" si="526"/>
        <v>1245.4704093096955</v>
      </c>
      <c r="CX365" s="95">
        <f t="shared" si="527"/>
        <v>789.21380213315342</v>
      </c>
      <c r="CY365" s="95">
        <f>'Config sheet'!$N$51/100*GERC_A_PARA!CR365</f>
        <v>198.78261521921058</v>
      </c>
      <c r="CZ365" s="95">
        <f t="shared" si="528"/>
        <v>198.78261521921058</v>
      </c>
      <c r="DA365" s="95">
        <f t="shared" si="529"/>
        <v>313.70189481170706</v>
      </c>
      <c r="DB365" s="95">
        <f t="shared" si="530"/>
        <v>1080.6930642840312</v>
      </c>
      <c r="DC365" s="95">
        <f t="shared" si="531"/>
        <v>684.7997959865213</v>
      </c>
      <c r="DD365" s="95">
        <f t="shared" si="532"/>
        <v>83.645116973199279</v>
      </c>
      <c r="DE365" s="95">
        <f t="shared" si="533"/>
        <v>86.969280190028698</v>
      </c>
      <c r="DF365" s="95">
        <f t="shared" si="534"/>
        <v>53.003170772141665</v>
      </c>
      <c r="DG365" s="95">
        <f t="shared" si="535"/>
        <v>55.109584117376563</v>
      </c>
      <c r="DH365" s="95">
        <f t="shared" si="536"/>
        <v>85.307198581613989</v>
      </c>
      <c r="DI365">
        <f>'Config sheet'!$N$59</f>
        <v>71.978923438716066</v>
      </c>
      <c r="DJ365" s="21">
        <f t="shared" si="537"/>
        <v>69.681788013186548</v>
      </c>
      <c r="DK365" s="19">
        <f>Coeff_Summary!$B$11+Coeff_Summary!$D$11*(F365)+Coeff_Summary!$E$11*CM365*100+Coeff_Summary!$F$11*(F365)^2+Coeff_Summary!$G$11*(F365)*CM365*100+Coeff_Summary!$H$11*(CM365*100)^2</f>
        <v>0.93733261535365564</v>
      </c>
      <c r="DL365" s="19">
        <f>Coeff_Summary!$B$9+Coeff_Summary!$D$9*(G365)+Coeff_Summary!$E$9*CN365*100+Coeff_Summary!$F$9*(G365)^2+Coeff_Summary!$G$9*(G365)*CN365*100+Coeff_Summary!$H$9*(CN365*100)^2</f>
        <v>0.95432104004157459</v>
      </c>
      <c r="DM365" s="30">
        <f t="shared" si="538"/>
        <v>0.94582682769761517</v>
      </c>
      <c r="DN365">
        <f>DK365*8314.4*(GERC_A_PARA!F365+273)/('Config sheet'!$N$28*GERC_A_PARA!CM365*10^5)</f>
        <v>3.9930638051957762E-2</v>
      </c>
      <c r="DO365">
        <f>DL365*(8314.4/'Config sheet'!$N$28)*((GERC_A_PARA!G365+273)/(GERC_A_PARA!CN365*10^5))</f>
        <v>2.5761329814788743E-2</v>
      </c>
      <c r="DP365" s="30">
        <f t="shared" si="539"/>
        <v>1580.5160549474431</v>
      </c>
      <c r="DQ365" s="30">
        <f t="shared" si="540"/>
        <v>39581.53768769923</v>
      </c>
      <c r="DR365" s="30">
        <f t="shared" si="541"/>
        <v>1001.5212531214758</v>
      </c>
      <c r="DS365" s="30">
        <f t="shared" si="542"/>
        <v>38876.923680645355</v>
      </c>
      <c r="DT365" s="19">
        <f>(Coeff_Summary!$B$5+Coeff_Summary!$D$5*(F365)+Coeff_Summary!$E$5*CM365*100+Coeff_Summary!$F$5*(F365)^2+Coeff_Summary!$G$5*(F365)*CM365*100+Coeff_Summary!$H$5*(CM365*100)^2+Coeff_Summary!$B$5+Coeff_Summary!$D$5*(G365)+Coeff_Summary!$E$5*CN365*100+Coeff_Summary!$F$5*(G365)^2+Coeff_Summary!$G$5*(G365)*CN365*100+Coeff_Summary!$H$5*(CN365*100)^2)/2</f>
        <v>1.4131588247974869</v>
      </c>
      <c r="DU365" s="30">
        <f t="shared" si="543"/>
        <v>3.4203767170897486</v>
      </c>
      <c r="DV365" s="30">
        <f>DM365*(8314.4/'Config sheet'!$N$28)*(273+F365)*DU365*((CO365^(1/DU365))-1)</f>
        <v>97286.282718613002</v>
      </c>
      <c r="DW365" s="30">
        <f t="shared" si="544"/>
        <v>350.54016671272581</v>
      </c>
      <c r="DX365" s="30">
        <f t="shared" si="545"/>
        <v>347.65999999999997</v>
      </c>
      <c r="DY365" s="30">
        <f t="shared" si="546"/>
        <v>105.11120978300943</v>
      </c>
      <c r="DZ365" s="30">
        <f t="shared" si="547"/>
        <v>1017.6366414074871</v>
      </c>
      <c r="EA365" s="65">
        <f>Coeff_Summary!$B$9+Coeff_Summary!$D$9*(DW365-273)+Coeff_Summary!$E$9*CN365*100+Coeff_Summary!$F$9*(DW365-273)^2+Coeff_Summary!$G$9*(DW365-273)*CN365*100+Coeff_Summary!$H$9*(CN365*100)^2</f>
        <v>0.95645949127746266</v>
      </c>
      <c r="EB365" s="30">
        <f>EA365*(8314.4/'Config sheet'!$C$28)*(DW365/(CM365*10^5))</f>
        <v>4.9029955345718114E-2</v>
      </c>
      <c r="EC365" s="30">
        <f t="shared" si="548"/>
        <v>1.2278780840396371</v>
      </c>
      <c r="ED365" s="30">
        <f t="shared" si="549"/>
        <v>1.0181242222980895</v>
      </c>
      <c r="EE365" s="30">
        <f>('Config sheet'!$N$132*(CN365-CM365) - 'Config sheet'!$N$133*GERC_A_PARA!CN365)*10^5</f>
        <v>112868.45117160227</v>
      </c>
      <c r="EF365" s="30">
        <f>('Config sheet'!$N$132*(CN365-CM365) + 'Config sheet'!$N$133*CM365)*10^5</f>
        <v>154796.14061894937</v>
      </c>
      <c r="EG365" s="30">
        <f>'Config sheet'!$N$148</f>
        <v>386976</v>
      </c>
      <c r="EH365" s="30">
        <f t="shared" si="550"/>
        <v>2440.065972475224</v>
      </c>
      <c r="EI365" s="30">
        <f>'Config sheet'!$E$127+'Config sheet'!$P$127</f>
        <v>3308.2</v>
      </c>
      <c r="EJ365" s="30"/>
      <c r="EK365" s="63">
        <f t="shared" si="551"/>
        <v>51466.009835801924</v>
      </c>
      <c r="EL365" s="63">
        <f t="shared" si="552"/>
        <v>46503.956022591374</v>
      </c>
      <c r="EM365" s="63">
        <f t="shared" si="553"/>
        <v>39581.53768769923</v>
      </c>
      <c r="EN365" s="63">
        <f t="shared" si="554"/>
        <v>38876.923680645355</v>
      </c>
      <c r="EO365" s="30">
        <f>BL365*(('Config sheet'!$D$8+273)/(C365+273))*(GERC_A_PARA!AI365/'Config sheet'!$D$7)*(1/GERC_A_PARA!BG365)*24*10^-3</f>
        <v>1786.2183201471451</v>
      </c>
      <c r="EP365" s="30">
        <f>BN365*(('Config sheet'!$D$8+273)/(D365+273))*(GERC_A_PARA!AJ365/'Config sheet'!$D$7)*(1/GERC_A_PARA!BH365)*24*10^-3</f>
        <v>1614.0015220120199</v>
      </c>
      <c r="EQ365" s="30">
        <f t="shared" si="555"/>
        <v>1700.1099210795824</v>
      </c>
      <c r="ER365" s="30">
        <f>DP365*(('Config sheet'!$D$8+273)/(F365+273))*(CM365/'Config sheet'!$D$7)*(1/DK365)*24*10^-3</f>
        <v>1373.7468279147656</v>
      </c>
      <c r="ES365" s="30">
        <f>DR365*(('Config sheet'!$D$8+273)/(G365+273))*(CN365/'Config sheet'!$D$7)*(1/DL365)*24*10^-3</f>
        <v>1349.2919604780373</v>
      </c>
      <c r="ET365" s="30">
        <f t="shared" si="556"/>
        <v>1361.5193941964014</v>
      </c>
      <c r="EU365">
        <f t="shared" si="557"/>
        <v>1.1067017569602036</v>
      </c>
      <c r="EV365">
        <f t="shared" si="558"/>
        <v>1.0181242222980891</v>
      </c>
      <c r="EW365" s="30">
        <f t="shared" si="559"/>
        <v>0.8366690373552339</v>
      </c>
      <c r="EX365" s="30">
        <f>'Config sheet'!$C$123/('Config sheet'!$F$17*10^-3)</f>
        <v>1.2841244171864261</v>
      </c>
      <c r="EY365" s="30">
        <f t="shared" si="560"/>
        <v>0.74742720944354857</v>
      </c>
      <c r="EZ365" s="30">
        <f>'Config sheet'!$N$123/('Config sheet'!$Q$17*10^-3)</f>
        <v>1.4616189626248377</v>
      </c>
      <c r="FA365" s="1" t="s">
        <v>427</v>
      </c>
      <c r="FB365" s="30">
        <f t="shared" si="488"/>
        <v>-2.8801667127258384</v>
      </c>
      <c r="FE365" s="30">
        <f t="shared" si="489"/>
        <v>1.3876038167123097</v>
      </c>
      <c r="FF365" s="30">
        <f t="shared" si="490"/>
        <v>1.3876038167123097</v>
      </c>
    </row>
    <row r="366" spans="1:163" x14ac:dyDescent="0.25">
      <c r="A366" s="1">
        <v>43480</v>
      </c>
      <c r="B366" s="2">
        <v>0.45833333333333331</v>
      </c>
      <c r="C366">
        <f t="shared" si="561"/>
        <v>33.43</v>
      </c>
      <c r="D366">
        <f t="shared" si="562"/>
        <v>87.34810630868958</v>
      </c>
      <c r="E366">
        <v>20.04</v>
      </c>
      <c r="F366">
        <v>20</v>
      </c>
      <c r="G366">
        <v>76.260000000000005</v>
      </c>
      <c r="H366">
        <v>66.58</v>
      </c>
      <c r="I366">
        <v>71.88</v>
      </c>
      <c r="J366">
        <v>71.97</v>
      </c>
      <c r="K366">
        <v>72.400000000000006</v>
      </c>
      <c r="L366">
        <v>69.790000000000006</v>
      </c>
      <c r="M366">
        <v>21.84</v>
      </c>
      <c r="N366">
        <v>34.4</v>
      </c>
      <c r="O366">
        <v>33.92</v>
      </c>
      <c r="P366">
        <v>33.85</v>
      </c>
      <c r="Q366">
        <v>64.040000000000006</v>
      </c>
      <c r="R366">
        <v>3.71</v>
      </c>
      <c r="S366">
        <v>81.38</v>
      </c>
      <c r="T366">
        <v>75.930000000000007</v>
      </c>
      <c r="U366">
        <v>72.27</v>
      </c>
      <c r="V366">
        <v>72.27</v>
      </c>
      <c r="W366">
        <v>2.85</v>
      </c>
      <c r="X366">
        <v>2.39</v>
      </c>
      <c r="Y366">
        <v>3.74</v>
      </c>
      <c r="Z366">
        <v>3.39</v>
      </c>
      <c r="AA366">
        <v>4.67</v>
      </c>
      <c r="AB366">
        <v>4.1399999999999997</v>
      </c>
      <c r="AC366">
        <v>3.84</v>
      </c>
      <c r="AD366">
        <v>1.86</v>
      </c>
      <c r="AE366">
        <v>1.49</v>
      </c>
      <c r="AF366">
        <v>2.0099999999999998</v>
      </c>
      <c r="AH366" s="95" t="str">
        <f t="shared" si="496"/>
        <v>ON</v>
      </c>
      <c r="AI366" s="31">
        <f>M366+'Config sheet'!$D$9-'Config sheet'!$C$139</f>
        <v>22.7989</v>
      </c>
      <c r="AJ366" s="31">
        <f>N366+'Config sheet'!$D$9+'Config sheet'!$C$140</f>
        <v>35.758899999999997</v>
      </c>
      <c r="AK366" s="95">
        <f t="shared" si="497"/>
        <v>1.5684484777774366</v>
      </c>
      <c r="AL366" s="95">
        <f>'Config sheet'!$C$47</f>
        <v>3546.9708798579968</v>
      </c>
      <c r="AM366" s="95">
        <f>'Config sheet'!$C$42</f>
        <v>1817.9423322060413</v>
      </c>
      <c r="AN366" s="95">
        <f>'Config sheet'!$C$46</f>
        <v>1729.0285476519553</v>
      </c>
      <c r="AO366" s="95">
        <f t="shared" si="498"/>
        <v>1.4823869054032954</v>
      </c>
      <c r="AP366" s="95">
        <f>'Config sheet'!$C$50/100*GERC_A_PARA!AM366</f>
        <v>351.771841281869</v>
      </c>
      <c r="AQ366" s="95">
        <f t="shared" si="499"/>
        <v>351.771841281869</v>
      </c>
      <c r="AR366" s="96">
        <f t="shared" si="426"/>
        <v>446.78930884164708</v>
      </c>
      <c r="AS366" s="95">
        <f t="shared" si="500"/>
        <v>2169.7141734879106</v>
      </c>
      <c r="AT366" s="95">
        <f t="shared" si="428"/>
        <v>1527.4803383925423</v>
      </c>
      <c r="AU366" s="95">
        <f>'Config sheet'!$C$51/100*GERC_A_PARA!AN366</f>
        <v>266.0974934836359</v>
      </c>
      <c r="AV366" s="95">
        <f t="shared" si="501"/>
        <v>266.0974934836359</v>
      </c>
      <c r="AW366" s="96">
        <f t="shared" si="430"/>
        <v>337.97337150355975</v>
      </c>
      <c r="AX366" s="95">
        <f t="shared" si="502"/>
        <v>1995.1260411355911</v>
      </c>
      <c r="AY366" s="95">
        <f t="shared" si="432"/>
        <v>1404.5701676689289</v>
      </c>
      <c r="AZ366" s="31">
        <f t="shared" si="563"/>
        <v>94.77335084416697</v>
      </c>
      <c r="BA366" s="31">
        <f t="shared" si="503"/>
        <v>95.842990671407236</v>
      </c>
      <c r="BB366" s="31">
        <f t="shared" si="504"/>
        <v>64.672485825442621</v>
      </c>
      <c r="BC366" s="31">
        <f t="shared" si="505"/>
        <v>65.844642977778165</v>
      </c>
      <c r="BD366" s="95">
        <f t="shared" si="506"/>
        <v>95.30817075778711</v>
      </c>
      <c r="BE366">
        <f>'Config sheet'!$D$59</f>
        <v>82.44</v>
      </c>
      <c r="BF366" s="30">
        <f t="shared" si="507"/>
        <v>80.283367579698748</v>
      </c>
      <c r="BG366" s="19">
        <f>Coeff_Summary!$B$10+Coeff_Summary!$D$10*(C366)+Coeff_Summary!$E$10*AI366*100+Coeff_Summary!$F$10*(C366)^2+Coeff_Summary!$G$10*(C366)*AI366*100+Coeff_Summary!$H$10*(AI366*100)^2</f>
        <v>0.96548941385873432</v>
      </c>
      <c r="BH366" s="19">
        <f>Coeff_Summary!$B$8+Coeff_Summary!$D$8*(D366)+Coeff_Summary!$E$8*AJ366*100+Coeff_Summary!$F$8*(D366)^2+Coeff_Summary!$G$8*(D366)*AJ366*100+Coeff_Summary!$H$8*(AJ366*100)^2</f>
        <v>0.97682559041306349</v>
      </c>
      <c r="BI366" s="30">
        <f t="shared" si="508"/>
        <v>0.97115750213589891</v>
      </c>
      <c r="BJ366" s="30">
        <f>BG366*8314.4*(GERC_A_PARA!C366+273)/('Config sheet'!$C$28*AI366*10^5)</f>
        <v>6.5885218175956203E-2</v>
      </c>
      <c r="BK366">
        <f>BH366*(8314.4/'Config sheet'!$C$28)*(BT366/(AJ366*10^5))</f>
        <v>4.9977923334632711E-2</v>
      </c>
      <c r="BL366" s="30">
        <f t="shared" si="509"/>
        <v>3380.5530629040436</v>
      </c>
      <c r="BM366" s="30">
        <f t="shared" si="510"/>
        <v>51309.734664242555</v>
      </c>
      <c r="BN366" s="30">
        <f t="shared" si="511"/>
        <v>2314.7022759384972</v>
      </c>
      <c r="BO366" s="30">
        <f t="shared" si="512"/>
        <v>46314.494910885995</v>
      </c>
      <c r="BP366" s="19">
        <v>1.3617401743639754</v>
      </c>
      <c r="BQ366" s="30">
        <f t="shared" si="513"/>
        <v>3.7644150992027243</v>
      </c>
      <c r="BR366" s="30">
        <f>BI366*(8314.4/'Config sheet'!$C$28)*(273+C366)*BQ366*((AK366^(1/BQ366))-1)</f>
        <v>72237.375805285759</v>
      </c>
      <c r="BS366" s="30">
        <f t="shared" si="514"/>
        <v>345.34810630868958</v>
      </c>
      <c r="BT366" s="30">
        <f t="shared" si="515"/>
        <v>360.34810630868958</v>
      </c>
      <c r="BU366" s="52">
        <f t="shared" si="516"/>
        <v>72.180031854007154</v>
      </c>
      <c r="BV366" s="30">
        <f t="shared" si="517"/>
        <v>1426.4027237813086</v>
      </c>
      <c r="BW366" s="65">
        <f>Coeff_Summary!$B$8+Coeff_Summary!$D$8*(BS366-273)+Coeff_Summary!$E$8*AJ366*100+Coeff_Summary!$F$8*(BS366-273)^2+Coeff_Summary!$G$8*(BS366-273)*AJ366*100+Coeff_Summary!$H$8*(AJ366*100)^2</f>
        <v>0.97064968352358982</v>
      </c>
      <c r="BX366" s="30">
        <f>BW366*(8314.4/'Config sheet'!$C$28)*(BS366/(AI366*10^5))</f>
        <v>7.4649823828093764E-2</v>
      </c>
      <c r="BY366" s="30">
        <f t="shared" si="518"/>
        <v>1.1330284075060719</v>
      </c>
      <c r="BZ366" s="30">
        <f t="shared" si="519"/>
        <v>1.1078547820281304</v>
      </c>
      <c r="CA366" s="30">
        <f>('Config sheet'!$C$132*(AJ366-AI366) - 'Config sheet'!$C$133*GERC_A_PARA!AJ366)*10^5</f>
        <v>96004.363281062106</v>
      </c>
      <c r="CB366" s="30">
        <f>('Config sheet'!$C$132*(AJ366-AI366) + 'Config sheet'!$C$133*AI366)*10^5</f>
        <v>120529.85732967634</v>
      </c>
      <c r="CC366" s="30">
        <f>'Config sheet'!$C$148</f>
        <v>386976</v>
      </c>
      <c r="CD366" s="30">
        <f t="shared" si="447"/>
        <v>15</v>
      </c>
      <c r="CE366" s="30"/>
      <c r="CG366" s="97">
        <f t="shared" si="520"/>
        <v>1.2823869054032955</v>
      </c>
      <c r="CH366" s="97">
        <f t="shared" si="521"/>
        <v>1.8823869054032953</v>
      </c>
      <c r="CI366" s="30">
        <f t="shared" si="448"/>
        <v>15</v>
      </c>
      <c r="CJ366" s="30"/>
      <c r="CK366" s="30"/>
      <c r="CL366" s="30"/>
      <c r="CM366" s="95">
        <f>P366+'Config sheet'!$O$9-'Config sheet'!$C$139</f>
        <v>34.808900000000001</v>
      </c>
      <c r="CN366" s="95">
        <f>Q366+'Config sheet'!$O$9+'Config sheet'!C$140</f>
        <v>65.398900000000012</v>
      </c>
      <c r="CO366" s="95">
        <f t="shared" si="522"/>
        <v>1.8787982383815636</v>
      </c>
      <c r="CP366" s="95">
        <f>'Config sheet'!$N$47</f>
        <v>1852.7346826837274</v>
      </c>
      <c r="CQ366" s="95">
        <f>'Config sheet'!$N$42</f>
        <v>970.82423361890676</v>
      </c>
      <c r="CR366" s="95">
        <f>'Config sheet'!$N$46</f>
        <v>881.91044906482068</v>
      </c>
      <c r="CS366" s="95">
        <f t="shared" si="523"/>
        <v>1.3860407296191981</v>
      </c>
      <c r="CT366" s="95">
        <f>'Config sheet'!$N$50/100*GERC_A_PARA!CQ366</f>
        <v>274.64617569078871</v>
      </c>
      <c r="CU366" s="95">
        <f t="shared" si="524"/>
        <v>274.64617569078871</v>
      </c>
      <c r="CV366" s="95">
        <f t="shared" si="525"/>
        <v>432.88493403872059</v>
      </c>
      <c r="CW366" s="95">
        <f t="shared" si="526"/>
        <v>1245.4704093096955</v>
      </c>
      <c r="CX366" s="95">
        <f t="shared" si="527"/>
        <v>790.19540287893756</v>
      </c>
      <c r="CY366" s="95">
        <f>'Config sheet'!$N$51/100*GERC_A_PARA!CR366</f>
        <v>198.78261521921058</v>
      </c>
      <c r="CZ366" s="95">
        <f t="shared" si="528"/>
        <v>198.78261521921058</v>
      </c>
      <c r="DA366" s="95">
        <f t="shared" si="529"/>
        <v>313.31220637163369</v>
      </c>
      <c r="DB366" s="95">
        <f t="shared" si="530"/>
        <v>1080.6930642840312</v>
      </c>
      <c r="DC366" s="95">
        <f t="shared" si="531"/>
        <v>685.65152968483767</v>
      </c>
      <c r="DD366" s="95">
        <f t="shared" si="532"/>
        <v>83.700575977788404</v>
      </c>
      <c r="DE366" s="95">
        <f t="shared" si="533"/>
        <v>87.013467039213509</v>
      </c>
      <c r="DF366" s="95">
        <f t="shared" si="534"/>
        <v>53.104280809550296</v>
      </c>
      <c r="DG366" s="95">
        <f t="shared" si="535"/>
        <v>55.206162369649185</v>
      </c>
      <c r="DH366" s="95">
        <f t="shared" si="536"/>
        <v>85.357021508500964</v>
      </c>
      <c r="DI366">
        <f>'Config sheet'!$N$59</f>
        <v>71.978923438716066</v>
      </c>
      <c r="DJ366" s="21">
        <f t="shared" si="537"/>
        <v>69.756121549050349</v>
      </c>
      <c r="DK366" s="19">
        <f>Coeff_Summary!$B$11+Coeff_Summary!$D$11*(F366)+Coeff_Summary!$E$11*CM366*100+Coeff_Summary!$F$11*(F366)^2+Coeff_Summary!$G$11*(F366)*CM366*100+Coeff_Summary!$H$11*(CM366*100)^2</f>
        <v>0.93867678378926023</v>
      </c>
      <c r="DL366" s="19">
        <f>Coeff_Summary!$B$9+Coeff_Summary!$D$9*(G366)+Coeff_Summary!$E$9*CN366*100+Coeff_Summary!$F$9*(G366)^2+Coeff_Summary!$G$9*(G366)*CN366*100+Coeff_Summary!$H$9*(CN366*100)^2</f>
        <v>0.95551338082723714</v>
      </c>
      <c r="DM366" s="30">
        <f t="shared" si="538"/>
        <v>0.94709508230824868</v>
      </c>
      <c r="DN366">
        <f>DK366*8314.4*(GERC_A_PARA!F366+273)/('Config sheet'!$N$28*GERC_A_PARA!CM366*10^5)</f>
        <v>4.0115894666083902E-2</v>
      </c>
      <c r="DO366">
        <f>DL366*(8314.4/'Config sheet'!$N$28)*((GERC_A_PARA!G366+273)/(GERC_A_PARA!CN366*10^5))</f>
        <v>2.5908261023739741E-2</v>
      </c>
      <c r="DP366" s="30">
        <f t="shared" si="539"/>
        <v>1581.4391415938062</v>
      </c>
      <c r="DQ366" s="30">
        <f t="shared" si="540"/>
        <v>39421.759249229421</v>
      </c>
      <c r="DR366" s="30">
        <f t="shared" si="541"/>
        <v>1003.3525728747402</v>
      </c>
      <c r="DS366" s="30">
        <f t="shared" si="542"/>
        <v>38727.129233234453</v>
      </c>
      <c r="DT366" s="19">
        <f>(Coeff_Summary!$B$5+Coeff_Summary!$D$5*(F366)+Coeff_Summary!$E$5*CM366*100+Coeff_Summary!$F$5*(F366)^2+Coeff_Summary!$G$5*(F366)*CM366*100+Coeff_Summary!$H$5*(CM366*100)^2+Coeff_Summary!$B$5+Coeff_Summary!$D$5*(G366)+Coeff_Summary!$E$5*CN366*100+Coeff_Summary!$F$5*(G366)^2+Coeff_Summary!$G$5*(G366)*CN366*100+Coeff_Summary!$H$5*(CN366*100)^2)/2</f>
        <v>1.4099381422970021</v>
      </c>
      <c r="DU366" s="30">
        <f t="shared" si="543"/>
        <v>3.4393924273469905</v>
      </c>
      <c r="DV366" s="30">
        <f>DM366*(8314.4/'Config sheet'!$N$28)*(273+F366)*DU366*((CO366^(1/DU366))-1)</f>
        <v>97517.802821037447</v>
      </c>
      <c r="DW366" s="30">
        <f t="shared" si="544"/>
        <v>351.9638062774319</v>
      </c>
      <c r="DX366" s="30">
        <f t="shared" si="545"/>
        <v>349.26</v>
      </c>
      <c r="DY366" s="30">
        <f t="shared" si="546"/>
        <v>104.80591233102008</v>
      </c>
      <c r="DZ366" s="30">
        <f t="shared" si="547"/>
        <v>1018.9001480668203</v>
      </c>
      <c r="EA366" s="65">
        <f>Coeff_Summary!$B$9+Coeff_Summary!$D$9*(DW366-273)+Coeff_Summary!$E$9*CN366*100+Coeff_Summary!$F$9*(DW366-273)^2+Coeff_Summary!$G$9*(DW366-273)*CN366*100+Coeff_Summary!$H$9*(CN366*100)^2</f>
        <v>0.95748438862930396</v>
      </c>
      <c r="EB366" s="30">
        <f>EA366*(8314.4/'Config sheet'!$C$28)*(DW366/(CM366*10^5))</f>
        <v>4.9154410574682984E-2</v>
      </c>
      <c r="EC366" s="30">
        <f t="shared" si="548"/>
        <v>1.2253100917687054</v>
      </c>
      <c r="ED366" s="30">
        <f t="shared" si="549"/>
        <v>1.0179365222712882</v>
      </c>
      <c r="EE366" s="30">
        <f>('Config sheet'!$N$132*(CN366-CM366) - 'Config sheet'!$N$133*GERC_A_PARA!CN366)*10^5</f>
        <v>112498.42011768695</v>
      </c>
      <c r="EF366" s="30">
        <f>('Config sheet'!$N$132*(CN366-CM366) + 'Config sheet'!$N$133*CM366)*10^5</f>
        <v>154467.99210510321</v>
      </c>
      <c r="EG366" s="30">
        <f>'Config sheet'!$N$148</f>
        <v>386976</v>
      </c>
      <c r="EH366" s="30">
        <f t="shared" si="550"/>
        <v>2445.3028718481291</v>
      </c>
      <c r="EI366" s="30">
        <f>'Config sheet'!$E$127+'Config sheet'!$P$127</f>
        <v>3308.2</v>
      </c>
      <c r="EJ366" s="30"/>
      <c r="EK366" s="63">
        <f t="shared" si="551"/>
        <v>51309.734664242555</v>
      </c>
      <c r="EL366" s="63">
        <f t="shared" si="552"/>
        <v>46314.494910885995</v>
      </c>
      <c r="EM366" s="63">
        <f t="shared" si="553"/>
        <v>39421.759249229421</v>
      </c>
      <c r="EN366" s="63">
        <f t="shared" si="554"/>
        <v>38727.129233234453</v>
      </c>
      <c r="EO366" s="30">
        <f>BL366*(('Config sheet'!$D$8+273)/(C366+273))*(GERC_A_PARA!AI366/'Config sheet'!$D$7)*(1/GERC_A_PARA!BG366)*24*10^-3</f>
        <v>1780.7945156728117</v>
      </c>
      <c r="EP366" s="30">
        <f>BN366*(('Config sheet'!$D$8+273)/(D366+273))*(GERC_A_PARA!AJ366/'Config sheet'!$D$7)*(1/GERC_A_PARA!BH366)*24*10^-3</f>
        <v>1607.4259411623818</v>
      </c>
      <c r="EQ366" s="30">
        <f t="shared" si="555"/>
        <v>1694.1102284175968</v>
      </c>
      <c r="ER366" s="30">
        <f>DP366*(('Config sheet'!$D$8+273)/(F366+273))*(CM366/'Config sheet'!$D$7)*(1/DK366)*24*10^-3</f>
        <v>1368.2014364054994</v>
      </c>
      <c r="ES366" s="30">
        <f>DR366*(('Config sheet'!$D$8+273)/(G366+273))*(CN366/'Config sheet'!$D$7)*(1/DL366)*24*10^-3</f>
        <v>1344.0930809248075</v>
      </c>
      <c r="ET366" s="30">
        <f t="shared" si="556"/>
        <v>1356.1472586651535</v>
      </c>
      <c r="EU366">
        <f t="shared" si="557"/>
        <v>1.1078547820281297</v>
      </c>
      <c r="EV366">
        <f t="shared" si="558"/>
        <v>1.0179365222712879</v>
      </c>
      <c r="EW366" s="30">
        <f t="shared" si="559"/>
        <v>0.84197751707907253</v>
      </c>
      <c r="EX366" s="30">
        <f>'Config sheet'!$C$123/('Config sheet'!$F$17*10^-3)</f>
        <v>1.2841244171864261</v>
      </c>
      <c r="EY366" s="30">
        <f t="shared" si="560"/>
        <v>0.75131969744179317</v>
      </c>
      <c r="EZ366" s="30">
        <f>'Config sheet'!$N$123/('Config sheet'!$Q$17*10^-3)</f>
        <v>1.4616189626248377</v>
      </c>
      <c r="FA366" s="1" t="s">
        <v>428</v>
      </c>
      <c r="FB366" s="30">
        <f t="shared" si="488"/>
        <v>-2.7038062774319087</v>
      </c>
      <c r="FE366" s="30">
        <f t="shared" si="489"/>
        <v>1.3860407296191981</v>
      </c>
      <c r="FF366" s="30">
        <f t="shared" si="490"/>
        <v>1.3860407296191981</v>
      </c>
    </row>
    <row r="367" spans="1:163" x14ac:dyDescent="0.25">
      <c r="A367" s="98">
        <v>43480</v>
      </c>
      <c r="B367" s="99">
        <v>0.5</v>
      </c>
      <c r="C367">
        <f t="shared" si="561"/>
        <v>34.269999999999996</v>
      </c>
      <c r="D367">
        <f t="shared" si="562"/>
        <v>85.494667155213449</v>
      </c>
      <c r="E367">
        <v>21.73</v>
      </c>
      <c r="F367">
        <v>21.69</v>
      </c>
      <c r="G367">
        <v>77.86</v>
      </c>
      <c r="H367">
        <v>66.64</v>
      </c>
      <c r="I367">
        <v>71.92</v>
      </c>
      <c r="J367">
        <v>72.010000000000005</v>
      </c>
      <c r="K367">
        <v>72.45</v>
      </c>
      <c r="L367">
        <v>69.84</v>
      </c>
      <c r="M367">
        <v>21.86</v>
      </c>
      <c r="N367">
        <v>34.49</v>
      </c>
      <c r="O367">
        <v>34</v>
      </c>
      <c r="P367">
        <v>33.93</v>
      </c>
      <c r="Q367">
        <v>64.06</v>
      </c>
      <c r="R367">
        <v>3.71</v>
      </c>
      <c r="S367">
        <v>80.540000000000006</v>
      </c>
      <c r="T367">
        <v>76.099999999999994</v>
      </c>
      <c r="U367">
        <v>72.39</v>
      </c>
      <c r="V367">
        <v>72.39</v>
      </c>
      <c r="W367">
        <v>2.87</v>
      </c>
      <c r="X367">
        <v>2.39</v>
      </c>
      <c r="Y367">
        <v>3.74</v>
      </c>
      <c r="Z367">
        <v>3.41</v>
      </c>
      <c r="AA367">
        <v>4.68</v>
      </c>
      <c r="AB367">
        <v>4.1900000000000004</v>
      </c>
      <c r="AC367">
        <v>3.86</v>
      </c>
      <c r="AD367">
        <v>1.85</v>
      </c>
      <c r="AE367">
        <v>1.47</v>
      </c>
      <c r="AF367">
        <v>2.06</v>
      </c>
      <c r="AH367" s="95" t="str">
        <f t="shared" si="496"/>
        <v>ON</v>
      </c>
      <c r="AI367" s="31">
        <f>M367+'Config sheet'!$D$9-'Config sheet'!$C$139</f>
        <v>22.818899999999999</v>
      </c>
      <c r="AJ367" s="31">
        <f>N367+'Config sheet'!$D$9+'Config sheet'!$C$140</f>
        <v>35.8489</v>
      </c>
      <c r="AK367" s="95">
        <f t="shared" si="497"/>
        <v>1.5710178842976656</v>
      </c>
      <c r="AL367" s="95">
        <f>'Config sheet'!$C$47</f>
        <v>3546.9708798579968</v>
      </c>
      <c r="AM367" s="95">
        <f>'Config sheet'!$C$42</f>
        <v>1817.9423322060413</v>
      </c>
      <c r="AN367" s="95">
        <f>'Config sheet'!$C$46</f>
        <v>1729.0285476519553</v>
      </c>
      <c r="AO367" s="95">
        <f t="shared" ref="AO367:AO376" si="564">IF(AK367="OFF", "OFF", 1/(1-LN((D367+273)/(C367+273))/LN(AJ367/AI367)))</f>
        <v>1.5182113449350778</v>
      </c>
      <c r="AP367" s="95">
        <f>'Config sheet'!$C$50/100*GERC_A_PARA!AM367</f>
        <v>351.771841281869</v>
      </c>
      <c r="AQ367" s="95">
        <f t="shared" si="499"/>
        <v>351.771841281869</v>
      </c>
      <c r="AR367" s="96">
        <f t="shared" si="426"/>
        <v>447.36753375919585</v>
      </c>
      <c r="AS367" s="95">
        <f t="shared" si="500"/>
        <v>2169.7141734879106</v>
      </c>
      <c r="AT367" s="95">
        <f t="shared" si="428"/>
        <v>1524.1384035980323</v>
      </c>
      <c r="AU367" s="95">
        <f>'Config sheet'!$C$51/100*GERC_A_PARA!AN367</f>
        <v>266.0974934836359</v>
      </c>
      <c r="AV367" s="95">
        <f t="shared" si="501"/>
        <v>266.0974934836359</v>
      </c>
      <c r="AW367" s="96">
        <f t="shared" si="430"/>
        <v>338.41076922325448</v>
      </c>
      <c r="AX367" s="95">
        <f t="shared" si="502"/>
        <v>1995.1260411355911</v>
      </c>
      <c r="AY367" s="95">
        <f t="shared" si="432"/>
        <v>1401.4971448635399</v>
      </c>
      <c r="AZ367" s="31">
        <f t="shared" si="563"/>
        <v>94.741544284228027</v>
      </c>
      <c r="BA367" s="31">
        <f t="shared" si="503"/>
        <v>95.817693360944162</v>
      </c>
      <c r="BB367" s="31">
        <f t="shared" si="504"/>
        <v>64.488655198073133</v>
      </c>
      <c r="BC367" s="31">
        <f t="shared" si="505"/>
        <v>65.666911799796054</v>
      </c>
      <c r="BD367" s="95">
        <f t="shared" si="506"/>
        <v>95.279618822586087</v>
      </c>
      <c r="BE367">
        <f>'Config sheet'!$D$59</f>
        <v>82.44</v>
      </c>
      <c r="BF367" s="30">
        <f t="shared" si="507"/>
        <v>80.17870116076034</v>
      </c>
      <c r="BG367" s="19">
        <f>Coeff_Summary!$B$10+Coeff_Summary!$D$10*(C367)+Coeff_Summary!$E$10*AI367*100+Coeff_Summary!$F$10*(C367)^2+Coeff_Summary!$G$10*(C367)*AI367*100+Coeff_Summary!$H$10*(AI367*100)^2</f>
        <v>0.96586059550730063</v>
      </c>
      <c r="BH367" s="19">
        <f>Coeff_Summary!$B$8+Coeff_Summary!$D$8*(D367)+Coeff_Summary!$E$8*AJ367*100+Coeff_Summary!$F$8*(D367)^2+Coeff_Summary!$G$8*(D367)*AJ367*100+Coeff_Summary!$H$8*(AJ367*100)^2</f>
        <v>0.97607588371156762</v>
      </c>
      <c r="BI367" s="30">
        <f t="shared" si="508"/>
        <v>0.97096823960943413</v>
      </c>
      <c r="BJ367" s="30">
        <f>BG367*8314.4*(GERC_A_PARA!C367+273)/('Config sheet'!$C$28*AI367*10^5)</f>
        <v>6.603329797884426E-2</v>
      </c>
      <c r="BK367">
        <f>BH367*(8314.4/'Config sheet'!$C$28)*(BT367/(AJ367*10^5))</f>
        <v>4.9557972769727246E-2</v>
      </c>
      <c r="BL367" s="30">
        <f t="shared" si="509"/>
        <v>3379.5403340768271</v>
      </c>
      <c r="BM367" s="30">
        <f t="shared" si="510"/>
        <v>51179.335842949477</v>
      </c>
      <c r="BN367" s="30">
        <f t="shared" si="511"/>
        <v>2308.2900299642429</v>
      </c>
      <c r="BO367" s="30">
        <f t="shared" si="512"/>
        <v>46577.571699508138</v>
      </c>
      <c r="BP367" s="19">
        <v>1.3275099190122568</v>
      </c>
      <c r="BQ367" s="30">
        <f t="shared" si="513"/>
        <v>4.0533426377311512</v>
      </c>
      <c r="BR367" s="30">
        <f>BI367*(8314.4/'Config sheet'!$C$28)*(273+C367)*BQ367*((AK367^(1/BQ367))-1)</f>
        <v>72384.541834368385</v>
      </c>
      <c r="BS367" s="30">
        <f t="shared" si="514"/>
        <v>343.49466715521345</v>
      </c>
      <c r="BT367" s="30">
        <f t="shared" si="515"/>
        <v>358.49466715521345</v>
      </c>
      <c r="BU367" s="52">
        <f t="shared" si="516"/>
        <v>70.717232862540214</v>
      </c>
      <c r="BV367" s="30">
        <f>BM367*BR367/(BU367/100)*1/(3600*1000)</f>
        <v>1455.1665942507698</v>
      </c>
      <c r="BW367" s="65">
        <f>Coeff_Summary!$B$8+Coeff_Summary!$D$8*(BS367-273)+Coeff_Summary!$E$8*AJ367*100+Coeff_Summary!$F$8*(BS367-273)^2+Coeff_Summary!$G$8*(BS367-273)*AJ367*100+Coeff_Summary!$H$8*(AJ367*100)^2</f>
        <v>0.96973977438656822</v>
      </c>
      <c r="BX367" s="30">
        <f>BW367*(8314.4/'Config sheet'!$C$28)*(BS367/(AI367*10^5))</f>
        <v>7.4114568965862784E-2</v>
      </c>
      <c r="BY367" s="30">
        <f t="shared" si="518"/>
        <v>1.1223817563921705</v>
      </c>
      <c r="BZ367" s="30">
        <f t="shared" si="519"/>
        <v>1.0987978543220176</v>
      </c>
      <c r="CA367" s="30">
        <f>('Config sheet'!$C$132*(AJ367-AI367) - 'Config sheet'!$C$133*GERC_A_PARA!AJ367)*10^5</f>
        <v>96566.103942772257</v>
      </c>
      <c r="CB367" s="30">
        <f>('Config sheet'!$C$132*(AJ367-AI367) + 'Config sheet'!$C$133*AI367)*10^5</f>
        <v>121137.66878546252</v>
      </c>
      <c r="CC367" s="30">
        <f>'Config sheet'!$C$148</f>
        <v>386976</v>
      </c>
      <c r="CD367" s="30">
        <f t="shared" si="447"/>
        <v>15</v>
      </c>
      <c r="CE367" s="30"/>
      <c r="CG367" s="97">
        <f t="shared" si="520"/>
        <v>1.2790685475596375</v>
      </c>
      <c r="CH367" s="97">
        <f t="shared" si="521"/>
        <v>1.8790685475596374</v>
      </c>
      <c r="CI367" s="30">
        <f t="shared" si="448"/>
        <v>15</v>
      </c>
      <c r="CJ367" s="30"/>
      <c r="CK367" s="30"/>
      <c r="CL367" s="30"/>
      <c r="CM367" s="95">
        <f>P367+'Config sheet'!$O$9-'Config sheet'!$C$139</f>
        <v>34.8889</v>
      </c>
      <c r="CN367" s="95">
        <f>Q367+'Config sheet'!$O$9+'Config sheet'!C$140</f>
        <v>65.418900000000008</v>
      </c>
      <c r="CO367" s="95">
        <f t="shared" si="522"/>
        <v>1.8750634155848998</v>
      </c>
      <c r="CP367" s="95">
        <f>'Config sheet'!$N$47</f>
        <v>1852.7346826837274</v>
      </c>
      <c r="CQ367" s="95">
        <f>'Config sheet'!$N$42</f>
        <v>970.82423361890676</v>
      </c>
      <c r="CR367" s="95">
        <f>'Config sheet'!$N$46</f>
        <v>881.91044906482068</v>
      </c>
      <c r="CS367" s="95">
        <f t="shared" si="523"/>
        <v>1.3841288748272271</v>
      </c>
      <c r="CT367" s="95">
        <f>'Config sheet'!$N$50/100*GERC_A_PARA!CQ367</f>
        <v>274.64617569078871</v>
      </c>
      <c r="CU367" s="95">
        <f t="shared" si="524"/>
        <v>274.64617569078871</v>
      </c>
      <c r="CV367" s="95">
        <f t="shared" si="525"/>
        <v>432.53480137447019</v>
      </c>
      <c r="CW367" s="95">
        <f t="shared" si="526"/>
        <v>1245.4704093096955</v>
      </c>
      <c r="CX367" s="95">
        <f t="shared" si="527"/>
        <v>790.83505827963427</v>
      </c>
      <c r="CY367" s="95">
        <f>'Config sheet'!$N$51/100*GERC_A_PARA!CR367</f>
        <v>198.78261521921058</v>
      </c>
      <c r="CZ367" s="95">
        <f t="shared" si="528"/>
        <v>198.78261521921058</v>
      </c>
      <c r="DA367" s="95">
        <f t="shared" si="529"/>
        <v>313.05878836390679</v>
      </c>
      <c r="DB367" s="95">
        <f t="shared" si="530"/>
        <v>1080.6930642840312</v>
      </c>
      <c r="DC367" s="95">
        <f t="shared" si="531"/>
        <v>686.20655784921439</v>
      </c>
      <c r="DD367" s="95">
        <f t="shared" si="532"/>
        <v>83.736641482966931</v>
      </c>
      <c r="DE367" s="95">
        <f t="shared" si="533"/>
        <v>87.042202157160645</v>
      </c>
      <c r="DF367" s="95">
        <f t="shared" si="534"/>
        <v>53.170168678697557</v>
      </c>
      <c r="DG367" s="95">
        <f t="shared" si="535"/>
        <v>55.269097122827951</v>
      </c>
      <c r="DH367" s="95">
        <f t="shared" si="536"/>
        <v>85.389421820063788</v>
      </c>
      <c r="DI367">
        <f>'Config sheet'!$N$59</f>
        <v>71.978923438716066</v>
      </c>
      <c r="DJ367" s="21">
        <f t="shared" si="537"/>
        <v>69.804527360413275</v>
      </c>
      <c r="DK367" s="19">
        <f>Coeff_Summary!$B$11+Coeff_Summary!$D$11*(F367)+Coeff_Summary!$E$11*CM367*100+Coeff_Summary!$F$11*(F367)^2+Coeff_Summary!$G$11*(F367)*CM367*100+Coeff_Summary!$H$11*(CM367*100)^2</f>
        <v>0.94001002262119993</v>
      </c>
      <c r="DL367" s="19">
        <f>Coeff_Summary!$B$9+Coeff_Summary!$D$9*(G367)+Coeff_Summary!$E$9*CN367*100+Coeff_Summary!$F$9*(G367)^2+Coeff_Summary!$G$9*(G367)*CN367*100+Coeff_Summary!$H$9*(CN367*100)^2</f>
        <v>0.95667834278660824</v>
      </c>
      <c r="DM367" s="30">
        <f t="shared" si="538"/>
        <v>0.94834418270390408</v>
      </c>
      <c r="DN367">
        <f>DK367*8314.4*(GERC_A_PARA!F367+273)/('Config sheet'!$N$28*GERC_A_PARA!CM367*10^5)</f>
        <v>4.0311939227627755E-2</v>
      </c>
      <c r="DO367">
        <f>DL367*(8314.4/'Config sheet'!$N$28)*((GERC_A_PARA!G367+273)/(GERC_A_PARA!CN367*10^5))</f>
        <v>2.6050715075075535E-2</v>
      </c>
      <c r="DP367" s="30">
        <f t="shared" si="539"/>
        <v>1582.0394334034283</v>
      </c>
      <c r="DQ367" s="30">
        <f t="shared" si="540"/>
        <v>39244.93496753386</v>
      </c>
      <c r="DR367" s="30">
        <f t="shared" si="541"/>
        <v>1004.5459435762288</v>
      </c>
      <c r="DS367" s="30">
        <f t="shared" si="542"/>
        <v>38561.1658137302</v>
      </c>
      <c r="DT367" s="19">
        <f>(Coeff_Summary!$B$5+Coeff_Summary!$D$5*(F367)+Coeff_Summary!$E$5*CM367*100+Coeff_Summary!$F$5*(F367)^2+Coeff_Summary!$G$5*(F367)*CM367*100+Coeff_Summary!$H$5*(CM367*100)^2+Coeff_Summary!$B$5+Coeff_Summary!$D$5*(G367)+Coeff_Summary!$E$5*CN367*100+Coeff_Summary!$F$5*(G367)^2+Coeff_Summary!$G$5*(G367)*CN367*100+Coeff_Summary!$H$5*(CN367*100)^2)/2</f>
        <v>1.4067582925164785</v>
      </c>
      <c r="DU367" s="30">
        <f t="shared" si="543"/>
        <v>3.4584624785725495</v>
      </c>
      <c r="DV367" s="30">
        <f>DM367*(8314.4/'Config sheet'!$N$28)*(273+F367)*DU367*((CO367^(1/DU367))-1)</f>
        <v>97819.766555036593</v>
      </c>
      <c r="DW367" s="30">
        <f t="shared" si="544"/>
        <v>353.43277850713275</v>
      </c>
      <c r="DX367" s="30">
        <f t="shared" si="545"/>
        <v>350.86</v>
      </c>
      <c r="DY367" s="30">
        <f t="shared" si="546"/>
        <v>104.58034272232999</v>
      </c>
      <c r="DZ367" s="30">
        <f t="shared" si="547"/>
        <v>1019.6653801333213</v>
      </c>
      <c r="EA367" s="65">
        <f>Coeff_Summary!$B$9+Coeff_Summary!$D$9*(DW367-273)+Coeff_Summary!$E$9*CN367*100+Coeff_Summary!$F$9*(DW367-273)^2+Coeff_Summary!$G$9*(DW367-273)*CN367*100+Coeff_Summary!$H$9*(CN367*100)^2</f>
        <v>0.95851883507706148</v>
      </c>
      <c r="EB367" s="30">
        <f>EA367*(8314.4/'Config sheet'!$C$28)*(DW367/(CM367*10^5))</f>
        <v>4.9299587319585898E-2</v>
      </c>
      <c r="EC367" s="30">
        <f t="shared" si="548"/>
        <v>1.2229525114435196</v>
      </c>
      <c r="ED367" s="30">
        <f t="shared" si="549"/>
        <v>1.0177320664293867</v>
      </c>
      <c r="EE367" s="30">
        <f>('Config sheet'!$N$132*(CN367-CM367) - 'Config sheet'!$N$133*GERC_A_PARA!CN367)*10^5</f>
        <v>112215.66150974183</v>
      </c>
      <c r="EF367" s="30">
        <f>('Config sheet'!$N$132*(CN367-CM367) + 'Config sheet'!$N$133*CM367)*10^5</f>
        <v>154227.11603722724</v>
      </c>
      <c r="EG367" s="30">
        <f>'Config sheet'!$N$148</f>
        <v>386976</v>
      </c>
      <c r="EH367" s="30">
        <f t="shared" si="550"/>
        <v>2474.8319743840912</v>
      </c>
      <c r="EI367" s="30">
        <f>'Config sheet'!$E$127+'Config sheet'!$P$127</f>
        <v>3308.2</v>
      </c>
      <c r="EJ367" s="30"/>
      <c r="EK367" s="63">
        <f t="shared" si="551"/>
        <v>51179.335842949477</v>
      </c>
      <c r="EL367" s="63">
        <f t="shared" si="552"/>
        <v>46577.571699508138</v>
      </c>
      <c r="EM367" s="63">
        <f t="shared" si="553"/>
        <v>39244.93496753386</v>
      </c>
      <c r="EN367" s="63">
        <f t="shared" si="554"/>
        <v>38561.1658137302</v>
      </c>
      <c r="EO367" s="30">
        <f>BL367*(('Config sheet'!$D$8+273)/(C367+273))*(GERC_A_PARA!AI367/'Config sheet'!$D$7)*(1/GERC_A_PARA!BG367)*24*10^-3</f>
        <v>1776.2687954107905</v>
      </c>
      <c r="EP367" s="30">
        <f>BN367*(('Config sheet'!$D$8+273)/(D367+273))*(GERC_A_PARA!AJ367/'Config sheet'!$D$7)*(1/GERC_A_PARA!BH367)*24*10^-3</f>
        <v>1616.5564834550819</v>
      </c>
      <c r="EQ367" s="30">
        <f t="shared" si="555"/>
        <v>1696.4126394329362</v>
      </c>
      <c r="ER367" s="30">
        <f>DP367*(('Config sheet'!$D$8+273)/(F367+273))*(CM367/'Config sheet'!$D$7)*(1/DK367)*24*10^-3</f>
        <v>1362.0644389499134</v>
      </c>
      <c r="ES367" s="30">
        <f>DR367*(('Config sheet'!$D$8+273)/(G367+273))*(CN367/'Config sheet'!$D$7)*(1/DL367)*24*10^-3</f>
        <v>1338.3330287789634</v>
      </c>
      <c r="ET367" s="30">
        <f t="shared" si="556"/>
        <v>1350.1987338644385</v>
      </c>
      <c r="EU367">
        <f t="shared" si="557"/>
        <v>1.0987978543220178</v>
      </c>
      <c r="EV367">
        <f t="shared" si="558"/>
        <v>1.0177320664293861</v>
      </c>
      <c r="EW367" s="30">
        <f t="shared" si="559"/>
        <v>0.85779046938555681</v>
      </c>
      <c r="EX367" s="30">
        <f>'Config sheet'!$C$123/('Config sheet'!$F$17*10^-3)</f>
        <v>1.2841244171864261</v>
      </c>
      <c r="EY367" s="30">
        <f t="shared" si="560"/>
        <v>0.75519651630461149</v>
      </c>
      <c r="EZ367" s="30">
        <f>'Config sheet'!$N$123/('Config sheet'!$Q$17*10^-3)</f>
        <v>1.4616189626248377</v>
      </c>
      <c r="FA367" s="1" t="s">
        <v>429</v>
      </c>
      <c r="FB367" s="30">
        <f t="shared" si="488"/>
        <v>-2.5727785071327389</v>
      </c>
      <c r="FE367" s="30">
        <f t="shared" si="489"/>
        <v>1.3841288748272271</v>
      </c>
      <c r="FF367" s="30">
        <f t="shared" si="490"/>
        <v>1.3841288748272271</v>
      </c>
    </row>
    <row r="368" spans="1:163" x14ac:dyDescent="0.25">
      <c r="A368" s="1">
        <v>43480</v>
      </c>
      <c r="B368" s="2">
        <v>0.54166666666666663</v>
      </c>
      <c r="C368">
        <f t="shared" si="561"/>
        <v>35.1</v>
      </c>
      <c r="D368">
        <f t="shared" si="562"/>
        <v>86.555819551980449</v>
      </c>
      <c r="E368">
        <v>23.43</v>
      </c>
      <c r="F368">
        <v>23.37</v>
      </c>
      <c r="G368">
        <v>79.459999999999994</v>
      </c>
      <c r="H368">
        <v>66.69</v>
      </c>
      <c r="I368">
        <v>71.959999999999994</v>
      </c>
      <c r="J368">
        <v>72.05</v>
      </c>
      <c r="K368">
        <v>72.510000000000005</v>
      </c>
      <c r="L368">
        <v>69.89</v>
      </c>
      <c r="M368">
        <v>21.87</v>
      </c>
      <c r="N368">
        <v>34.58</v>
      </c>
      <c r="O368">
        <v>34.090000000000003</v>
      </c>
      <c r="P368">
        <v>34.020000000000003</v>
      </c>
      <c r="Q368">
        <v>64.069999999999993</v>
      </c>
      <c r="R368">
        <v>3.71</v>
      </c>
      <c r="S368">
        <v>79.709999999999994</v>
      </c>
      <c r="T368">
        <v>76.28</v>
      </c>
      <c r="U368">
        <v>72.5</v>
      </c>
      <c r="V368">
        <v>72.5</v>
      </c>
      <c r="W368">
        <v>2.88</v>
      </c>
      <c r="X368">
        <v>2.39</v>
      </c>
      <c r="Y368">
        <v>3.74</v>
      </c>
      <c r="Z368">
        <v>3.44</v>
      </c>
      <c r="AA368">
        <v>4.6900000000000004</v>
      </c>
      <c r="AB368">
        <v>4.24</v>
      </c>
      <c r="AC368">
        <v>3.89</v>
      </c>
      <c r="AD368">
        <v>1.84</v>
      </c>
      <c r="AE368">
        <v>1.45</v>
      </c>
      <c r="AF368">
        <v>2.11</v>
      </c>
      <c r="AH368" s="95" t="str">
        <f t="shared" si="496"/>
        <v>ON</v>
      </c>
      <c r="AI368" s="31">
        <f>M368+'Config sheet'!$D$9-'Config sheet'!$C$139</f>
        <v>22.828900000000001</v>
      </c>
      <c r="AJ368" s="31">
        <f>N368+'Config sheet'!$D$9+'Config sheet'!$C$140</f>
        <v>35.938899999999997</v>
      </c>
      <c r="AK368" s="95">
        <f t="shared" si="497"/>
        <v>1.5742720849449598</v>
      </c>
      <c r="AL368" s="95">
        <f>'Config sheet'!$C$47</f>
        <v>3546.9708798579968</v>
      </c>
      <c r="AM368" s="95">
        <f>'Config sheet'!$C$42</f>
        <v>1817.9423322060413</v>
      </c>
      <c r="AN368" s="95">
        <f>'Config sheet'!$C$46</f>
        <v>1729.0285476519553</v>
      </c>
      <c r="AO368" s="95">
        <f t="shared" si="564"/>
        <v>1.5159381259961835</v>
      </c>
      <c r="AP368" s="95">
        <f>'Config sheet'!$C$50/100*GERC_A_PARA!AM368</f>
        <v>351.771841281869</v>
      </c>
      <c r="AQ368" s="95">
        <f t="shared" si="499"/>
        <v>351.771841281869</v>
      </c>
      <c r="AR368" s="96">
        <f t="shared" si="426"/>
        <v>448.07882446842058</v>
      </c>
      <c r="AS368" s="95">
        <f t="shared" si="500"/>
        <v>2169.7141734879106</v>
      </c>
      <c r="AT368" s="95">
        <f t="shared" si="428"/>
        <v>1520.073082026438</v>
      </c>
      <c r="AU368" s="95">
        <f>'Config sheet'!$C$51/100*GERC_A_PARA!AN368</f>
        <v>266.0974934836359</v>
      </c>
      <c r="AV368" s="95">
        <f t="shared" si="501"/>
        <v>266.0974934836359</v>
      </c>
      <c r="AW368" s="96">
        <f t="shared" si="430"/>
        <v>338.9488244415835</v>
      </c>
      <c r="AX368" s="95">
        <f t="shared" si="502"/>
        <v>1995.1260411355911</v>
      </c>
      <c r="AY368" s="95">
        <f t="shared" si="432"/>
        <v>1397.7589432920215</v>
      </c>
      <c r="AZ368" s="31">
        <f t="shared" si="563"/>
        <v>94.702418141631327</v>
      </c>
      <c r="BA368" s="31">
        <f t="shared" si="503"/>
        <v>95.786574428925391</v>
      </c>
      <c r="BB368" s="31">
        <f t="shared" si="504"/>
        <v>64.265033056733742</v>
      </c>
      <c r="BC368" s="31">
        <f t="shared" si="505"/>
        <v>65.450709379275295</v>
      </c>
      <c r="BD368" s="95">
        <f t="shared" si="506"/>
        <v>95.244496285278359</v>
      </c>
      <c r="BE368">
        <f>'Config sheet'!$D$59</f>
        <v>82.44</v>
      </c>
      <c r="BF368" s="30">
        <f t="shared" si="507"/>
        <v>80.051183751641432</v>
      </c>
      <c r="BG368" s="19">
        <f>Coeff_Summary!$B$10+Coeff_Summary!$D$10*(C368)+Coeff_Summary!$E$10*AI368*100+Coeff_Summary!$F$10*(C368)^2+Coeff_Summary!$G$10*(C368)*AI368*100+Coeff_Summary!$H$10*(AI368*100)^2</f>
        <v>0.96623621078595512</v>
      </c>
      <c r="BH368" s="19">
        <f>Coeff_Summary!$B$8+Coeff_Summary!$D$8*(D368)+Coeff_Summary!$E$8*AJ368*100+Coeff_Summary!$F$8*(D368)^2+Coeff_Summary!$G$8*(D368)*AJ368*100+Coeff_Summary!$H$8*(AJ368*100)^2</f>
        <v>0.9764307311185384</v>
      </c>
      <c r="BI368" s="30">
        <f t="shared" si="508"/>
        <v>0.97133347095224676</v>
      </c>
      <c r="BJ368" s="30">
        <f>BG368*8314.4*(GERC_A_PARA!C368+273)/('Config sheet'!$C$28*AI368*10^5)</f>
        <v>6.6208402066802896E-2</v>
      </c>
      <c r="BK368">
        <f>BH368*(8314.4/'Config sheet'!$C$28)*(BT368/(AJ368*10^5))</f>
        <v>4.9598217204258888E-2</v>
      </c>
      <c r="BL368" s="30">
        <f t="shared" si="509"/>
        <v>3378.294547906255</v>
      </c>
      <c r="BM368" s="30">
        <f t="shared" si="510"/>
        <v>51025.163611374075</v>
      </c>
      <c r="BN368" s="30">
        <f t="shared" si="511"/>
        <v>2300.4898053984211</v>
      </c>
      <c r="BO368" s="30">
        <f t="shared" si="512"/>
        <v>46382.509998784459</v>
      </c>
      <c r="BP368" s="19">
        <v>1.32703029277215</v>
      </c>
      <c r="BQ368" s="30">
        <f t="shared" si="513"/>
        <v>4.0578207037741434</v>
      </c>
      <c r="BR368" s="30">
        <f>BI368*(8314.4/'Config sheet'!$C$28)*(273+C368)*BQ368*((AK368^(1/BQ368))-1)</f>
        <v>72954.344300468641</v>
      </c>
      <c r="BS368" s="30">
        <f t="shared" si="514"/>
        <v>344.55581955198045</v>
      </c>
      <c r="BT368" s="30">
        <f t="shared" si="515"/>
        <v>359.55581955198045</v>
      </c>
      <c r="BU368" s="52">
        <f t="shared" si="516"/>
        <v>70.848778368310576</v>
      </c>
      <c r="BV368" s="30">
        <f t="shared" si="517"/>
        <v>1459.4885676160009</v>
      </c>
      <c r="BW368" s="65">
        <f>Coeff_Summary!$B$8+Coeff_Summary!$D$8*(BS368-273)+Coeff_Summary!$E$8*AJ368*100+Coeff_Summary!$F$8*(BS368-273)^2+Coeff_Summary!$G$8*(BS368-273)*AJ368*100+Coeff_Summary!$H$8*(AJ368*100)^2</f>
        <v>0.97016230187322627</v>
      </c>
      <c r="BX368" s="30">
        <f>BW368*(8314.4/'Config sheet'!$C$28)*(BS368/(AI368*10^5))</f>
        <v>7.4343342541964619E-2</v>
      </c>
      <c r="BY368" s="30">
        <f t="shared" si="518"/>
        <v>1.1228687027811628</v>
      </c>
      <c r="BZ368" s="30">
        <f t="shared" si="519"/>
        <v>1.1000949196736289</v>
      </c>
      <c r="CA368" s="30">
        <f>('Config sheet'!$C$132*(AJ368-AI368) - 'Config sheet'!$C$133*GERC_A_PARA!AJ368)*10^5</f>
        <v>97213.478168449787</v>
      </c>
      <c r="CB368" s="30">
        <f>('Config sheet'!$C$132*(AJ368-AI368) + 'Config sheet'!$C$133*AI368)*10^5</f>
        <v>121826.92555120922</v>
      </c>
      <c r="CC368" s="30">
        <f>'Config sheet'!$C$148</f>
        <v>386976</v>
      </c>
      <c r="CD368" s="30">
        <f t="shared" si="447"/>
        <v>15</v>
      </c>
      <c r="CE368" s="30"/>
      <c r="CG368" s="97">
        <f t="shared" si="520"/>
        <v>1.2752832390922968</v>
      </c>
      <c r="CH368" s="97">
        <f t="shared" si="521"/>
        <v>1.8752832390922967</v>
      </c>
      <c r="CI368" s="30">
        <f t="shared" si="448"/>
        <v>15</v>
      </c>
      <c r="CJ368" s="30"/>
      <c r="CK368" s="30"/>
      <c r="CL368" s="30"/>
      <c r="CM368" s="95">
        <f>P368+'Config sheet'!$O$9-'Config sheet'!$C$139</f>
        <v>34.978900000000003</v>
      </c>
      <c r="CN368" s="95">
        <f>Q368+'Config sheet'!$O$9+'Config sheet'!C$140</f>
        <v>65.428899999999999</v>
      </c>
      <c r="CO368" s="95">
        <f t="shared" si="522"/>
        <v>1.870524802094977</v>
      </c>
      <c r="CP368" s="95">
        <f>'Config sheet'!$N$47</f>
        <v>1852.7346826837274</v>
      </c>
      <c r="CQ368" s="95">
        <f>'Config sheet'!$N$42</f>
        <v>970.82423361890676</v>
      </c>
      <c r="CR368" s="95">
        <f>'Config sheet'!$N$46</f>
        <v>881.91044906482068</v>
      </c>
      <c r="CS368" s="95">
        <f t="shared" si="523"/>
        <v>1.3827160011338668</v>
      </c>
      <c r="CT368" s="95">
        <f>'Config sheet'!$N$50/100*GERC_A_PARA!CQ368</f>
        <v>274.64617569078871</v>
      </c>
      <c r="CU368" s="95">
        <f t="shared" si="524"/>
        <v>274.64617569078871</v>
      </c>
      <c r="CV368" s="95">
        <f t="shared" si="525"/>
        <v>431.9778020603614</v>
      </c>
      <c r="CW368" s="95">
        <f t="shared" si="526"/>
        <v>1245.4704093096955</v>
      </c>
      <c r="CX368" s="95">
        <f t="shared" si="527"/>
        <v>791.85477406811674</v>
      </c>
      <c r="CY368" s="95">
        <f>'Config sheet'!$N$51/100*GERC_A_PARA!CR368</f>
        <v>198.78261521921058</v>
      </c>
      <c r="CZ368" s="95">
        <f t="shared" si="528"/>
        <v>198.78261521921058</v>
      </c>
      <c r="DA368" s="95">
        <f t="shared" si="529"/>
        <v>312.65564501026142</v>
      </c>
      <c r="DB368" s="95">
        <f t="shared" si="530"/>
        <v>1080.6930642840312</v>
      </c>
      <c r="DC368" s="95">
        <f t="shared" si="531"/>
        <v>687.09136392081325</v>
      </c>
      <c r="DD368" s="95">
        <f t="shared" si="532"/>
        <v>83.794015340645828</v>
      </c>
      <c r="DE368" s="95">
        <f t="shared" si="533"/>
        <v>87.087914661652789</v>
      </c>
      <c r="DF368" s="95">
        <f t="shared" si="534"/>
        <v>53.275204765887231</v>
      </c>
      <c r="DG368" s="95">
        <f t="shared" si="535"/>
        <v>55.369425458038982</v>
      </c>
      <c r="DH368" s="95">
        <f t="shared" si="536"/>
        <v>85.440965001149308</v>
      </c>
      <c r="DI368">
        <f>'Config sheet'!$N$59</f>
        <v>71.978923438716066</v>
      </c>
      <c r="DJ368" s="21">
        <f t="shared" si="537"/>
        <v>69.881640056556208</v>
      </c>
      <c r="DK368" s="19">
        <f>Coeff_Summary!$B$11+Coeff_Summary!$D$11*(F368)+Coeff_Summary!$E$11*CM368*100+Coeff_Summary!$F$11*(F368)^2+Coeff_Summary!$G$11*(F368)*CM368*100+Coeff_Summary!$H$11*(CM368*100)^2</f>
        <v>0.94129211145111868</v>
      </c>
      <c r="DL368" s="19">
        <f>Coeff_Summary!$B$9+Coeff_Summary!$D$9*(G368)+Coeff_Summary!$E$9*CN368*100+Coeff_Summary!$F$9*(G368)^2+Coeff_Summary!$G$9*(G368)*CN368*100+Coeff_Summary!$H$9*(CN368*100)^2</f>
        <v>0.95782542709025309</v>
      </c>
      <c r="DM368" s="30">
        <f t="shared" si="538"/>
        <v>0.94955876927068594</v>
      </c>
      <c r="DN368">
        <f>DK368*8314.4*(GERC_A_PARA!F368+273)/('Config sheet'!$N$28*GERC_A_PARA!CM368*10^5)</f>
        <v>4.0492593714766441E-2</v>
      </c>
      <c r="DO368">
        <f>DL368*(8314.4/'Config sheet'!$N$28)*((GERC_A_PARA!G368+273)/(GERC_A_PARA!CN368*10^5))</f>
        <v>2.619688565697105E-2</v>
      </c>
      <c r="DP368" s="30">
        <f t="shared" si="539"/>
        <v>1582.9943917959581</v>
      </c>
      <c r="DQ368" s="30">
        <f t="shared" si="540"/>
        <v>39093.430343008316</v>
      </c>
      <c r="DR368" s="30">
        <f t="shared" si="541"/>
        <v>1006.4483725160842</v>
      </c>
      <c r="DS368" s="30">
        <f t="shared" si="542"/>
        <v>38418.626767119778</v>
      </c>
      <c r="DT368" s="19">
        <f>(Coeff_Summary!$B$5+Coeff_Summary!$D$5*(F368)+Coeff_Summary!$E$5*CM368*100+Coeff_Summary!$F$5*(F368)^2+Coeff_Summary!$G$5*(F368)*CM368*100+Coeff_Summary!$H$5*(CM368*100)^2+Coeff_Summary!$B$5+Coeff_Summary!$D$5*(G368)+Coeff_Summary!$E$5*CN368*100+Coeff_Summary!$F$5*(G368)^2+Coeff_Summary!$G$5*(G368)*CN368*100+Coeff_Summary!$H$5*(CN368*100)^2)/2</f>
        <v>1.4036512886124406</v>
      </c>
      <c r="DU368" s="30">
        <f t="shared" si="543"/>
        <v>3.4773858729338385</v>
      </c>
      <c r="DV368" s="30">
        <f>DM368*(8314.4/'Config sheet'!$N$28)*(273+F368)*DU368*((CO368^(1/DU368))-1)</f>
        <v>98038.510777846881</v>
      </c>
      <c r="DW368" s="30">
        <f t="shared" si="544"/>
        <v>354.84885850130172</v>
      </c>
      <c r="DX368" s="30">
        <f t="shared" si="545"/>
        <v>352.46</v>
      </c>
      <c r="DY368" s="30">
        <f t="shared" si="546"/>
        <v>104.25897397272549</v>
      </c>
      <c r="DZ368" s="30">
        <f t="shared" si="547"/>
        <v>1021.1382360846158</v>
      </c>
      <c r="EA368" s="65">
        <f>Coeff_Summary!$B$9+Coeff_Summary!$D$9*(DW368-273)+Coeff_Summary!$E$9*CN368*100+Coeff_Summary!$F$9*(DW368-273)^2+Coeff_Summary!$G$9*(DW368-273)*CN368*100+Coeff_Summary!$H$9*(CN368*100)^2</f>
        <v>0.9595021808916161</v>
      </c>
      <c r="EB368" s="30">
        <f>EA368*(8314.4/'Config sheet'!$C$28)*(DW368/(CM368*10^5))</f>
        <v>4.9420406744967942E-2</v>
      </c>
      <c r="EC368" s="30">
        <f t="shared" si="548"/>
        <v>1.2204801473842313</v>
      </c>
      <c r="ED368" s="30">
        <f t="shared" si="549"/>
        <v>1.0175644897455332</v>
      </c>
      <c r="EE368" s="30">
        <f>('Config sheet'!$N$132*(CN368-CM368) - 'Config sheet'!$N$133*GERC_A_PARA!CN368)*10^5</f>
        <v>111845.63045582647</v>
      </c>
      <c r="EF368" s="30">
        <f>('Config sheet'!$N$132*(CN368-CM368) + 'Config sheet'!$N$133*CM368)*10^5</f>
        <v>153898.96752338103</v>
      </c>
      <c r="EG368" s="30">
        <f>'Config sheet'!$N$148</f>
        <v>386976</v>
      </c>
      <c r="EH368" s="30">
        <f t="shared" si="550"/>
        <v>2480.6268037006166</v>
      </c>
      <c r="EI368" s="30">
        <f>'Config sheet'!$E$127+'Config sheet'!$P$127</f>
        <v>3308.2</v>
      </c>
      <c r="EJ368" s="30"/>
      <c r="EK368" s="63">
        <f t="shared" si="551"/>
        <v>51025.163611374075</v>
      </c>
      <c r="EL368" s="63">
        <f t="shared" si="552"/>
        <v>46382.509998784459</v>
      </c>
      <c r="EM368" s="63">
        <f t="shared" si="553"/>
        <v>39093.430343008316</v>
      </c>
      <c r="EN368" s="63">
        <f t="shared" si="554"/>
        <v>38418.626767119778</v>
      </c>
      <c r="EO368" s="30">
        <f>BL368*(('Config sheet'!$D$8+273)/(C368+273))*(GERC_A_PARA!AI368/'Config sheet'!$D$7)*(1/GERC_A_PARA!BG368)*24*10^-3</f>
        <v>1770.9179771644074</v>
      </c>
      <c r="EP368" s="30">
        <f>BN368*(('Config sheet'!$D$8+273)/(D368+273))*(GERC_A_PARA!AJ368/'Config sheet'!$D$7)*(1/GERC_A_PARA!BH368)*24*10^-3</f>
        <v>1609.7865243208241</v>
      </c>
      <c r="EQ368" s="30">
        <f t="shared" si="555"/>
        <v>1690.3522507426158</v>
      </c>
      <c r="ER368" s="30">
        <f>DP368*(('Config sheet'!$D$8+273)/(F368+273))*(CM368/'Config sheet'!$D$7)*(1/DK368)*24*10^-3</f>
        <v>1356.8062046943739</v>
      </c>
      <c r="ES368" s="30">
        <f>DR368*(('Config sheet'!$D$8+273)/(G368+273))*(CN368/'Config sheet'!$D$7)*(1/DL368)*24*10^-3</f>
        <v>1333.3859606614974</v>
      </c>
      <c r="ET368" s="30">
        <f t="shared" si="556"/>
        <v>1345.0960826779356</v>
      </c>
      <c r="EU368">
        <f t="shared" si="557"/>
        <v>1.1000949196736289</v>
      </c>
      <c r="EV368">
        <f t="shared" si="558"/>
        <v>1.0175644897455329</v>
      </c>
      <c r="EW368" s="30">
        <f t="shared" si="559"/>
        <v>0.86342273746481513</v>
      </c>
      <c r="EX368" s="30">
        <f>'Config sheet'!$C$123/('Config sheet'!$F$17*10^-3)</f>
        <v>1.2841244171864261</v>
      </c>
      <c r="EY368" s="30">
        <f t="shared" si="560"/>
        <v>0.7591563526463061</v>
      </c>
      <c r="EZ368" s="30">
        <f>'Config sheet'!$N$123/('Config sheet'!$Q$17*10^-3)</f>
        <v>1.4616189626248377</v>
      </c>
      <c r="FA368" s="1" t="s">
        <v>430</v>
      </c>
      <c r="FB368" s="30">
        <f t="shared" si="488"/>
        <v>-2.3888585013017405</v>
      </c>
      <c r="FE368" s="30">
        <f t="shared" si="489"/>
        <v>1.3827160011338668</v>
      </c>
      <c r="FF368" s="30">
        <f t="shared" si="490"/>
        <v>1.3827160011338668</v>
      </c>
    </row>
    <row r="369" spans="1:162" x14ac:dyDescent="0.25">
      <c r="A369" s="1">
        <v>43480</v>
      </c>
      <c r="B369" s="2">
        <v>0.58333333333333337</v>
      </c>
      <c r="C369">
        <f t="shared" si="561"/>
        <v>35.94</v>
      </c>
      <c r="D369">
        <f t="shared" si="562"/>
        <v>87.569366321709424</v>
      </c>
      <c r="E369">
        <v>25.13</v>
      </c>
      <c r="F369">
        <v>25.06</v>
      </c>
      <c r="G369">
        <v>81.06</v>
      </c>
      <c r="H369">
        <v>66.75</v>
      </c>
      <c r="I369">
        <v>72</v>
      </c>
      <c r="J369">
        <v>72.08</v>
      </c>
      <c r="K369">
        <v>72.56</v>
      </c>
      <c r="L369">
        <v>69.95</v>
      </c>
      <c r="M369">
        <v>21.89</v>
      </c>
      <c r="N369">
        <v>34.659999999999997</v>
      </c>
      <c r="O369">
        <v>34.17</v>
      </c>
      <c r="P369">
        <v>34.11</v>
      </c>
      <c r="Q369">
        <v>64.08</v>
      </c>
      <c r="R369">
        <v>3.7</v>
      </c>
      <c r="S369">
        <v>78.87</v>
      </c>
      <c r="T369">
        <v>76.45</v>
      </c>
      <c r="U369">
        <v>72.61</v>
      </c>
      <c r="V369">
        <v>72.61</v>
      </c>
      <c r="W369">
        <v>2.9</v>
      </c>
      <c r="X369">
        <v>2.39</v>
      </c>
      <c r="Y369">
        <v>3.74</v>
      </c>
      <c r="Z369">
        <v>3.46</v>
      </c>
      <c r="AA369">
        <v>4.7</v>
      </c>
      <c r="AB369">
        <v>4.29</v>
      </c>
      <c r="AC369">
        <v>3.92</v>
      </c>
      <c r="AD369">
        <v>1.82</v>
      </c>
      <c r="AE369">
        <v>1.43</v>
      </c>
      <c r="AF369">
        <v>2.16</v>
      </c>
      <c r="AH369" s="95" t="str">
        <f t="shared" si="496"/>
        <v>ON</v>
      </c>
      <c r="AI369" s="31">
        <f>M369+'Config sheet'!$D$9-'Config sheet'!$C$139</f>
        <v>22.8489</v>
      </c>
      <c r="AJ369" s="31">
        <f>N369+'Config sheet'!$D$9+'Config sheet'!$C$140</f>
        <v>36.018899999999995</v>
      </c>
      <c r="AK369" s="95">
        <f t="shared" si="497"/>
        <v>1.5763953625776292</v>
      </c>
      <c r="AL369" s="95">
        <f>'Config sheet'!$C$47</f>
        <v>3546.9708798579968</v>
      </c>
      <c r="AM369" s="95">
        <f>'Config sheet'!$C$42</f>
        <v>1817.9423322060413</v>
      </c>
      <c r="AN369" s="95">
        <f>'Config sheet'!$C$46</f>
        <v>1729.0285476519553</v>
      </c>
      <c r="AO369" s="95">
        <f t="shared" si="564"/>
        <v>1.5140899718287091</v>
      </c>
      <c r="AP369" s="95">
        <f>'Config sheet'!$C$50/100*GERC_A_PARA!AM369</f>
        <v>351.771841281869</v>
      </c>
      <c r="AQ369" s="95">
        <f t="shared" si="499"/>
        <v>351.771841281869</v>
      </c>
      <c r="AR369" s="96">
        <f t="shared" si="426"/>
        <v>448.56293785600423</v>
      </c>
      <c r="AS369" s="95">
        <f t="shared" si="500"/>
        <v>2169.7141734879106</v>
      </c>
      <c r="AT369" s="95">
        <f t="shared" si="428"/>
        <v>1517.2813662108711</v>
      </c>
      <c r="AU369" s="95">
        <f>'Config sheet'!$C$51/100*GERC_A_PARA!AN369</f>
        <v>266.0974934836359</v>
      </c>
      <c r="AV369" s="95">
        <f t="shared" si="501"/>
        <v>266.0974934836359</v>
      </c>
      <c r="AW369" s="96">
        <f t="shared" si="430"/>
        <v>339.31503157893832</v>
      </c>
      <c r="AX369" s="95">
        <f t="shared" si="502"/>
        <v>1995.1260411355911</v>
      </c>
      <c r="AY369" s="95">
        <f t="shared" si="432"/>
        <v>1395.1918655676161</v>
      </c>
      <c r="AZ369" s="31">
        <f t="shared" si="563"/>
        <v>94.675788397716616</v>
      </c>
      <c r="BA369" s="31">
        <f t="shared" si="503"/>
        <v>95.765394493067632</v>
      </c>
      <c r="BB369" s="31">
        <f t="shared" si="504"/>
        <v>64.111468459765518</v>
      </c>
      <c r="BC369" s="31">
        <f t="shared" si="505"/>
        <v>65.302240013174227</v>
      </c>
      <c r="BD369" s="95">
        <f t="shared" si="506"/>
        <v>95.220591445392131</v>
      </c>
      <c r="BE369">
        <f>'Config sheet'!$D$59</f>
        <v>82.44</v>
      </c>
      <c r="BF369" s="30">
        <f t="shared" si="507"/>
        <v>79.963722840930998</v>
      </c>
      <c r="BG369" s="19">
        <f>Coeff_Summary!$B$10+Coeff_Summary!$D$10*(C369)+Coeff_Summary!$E$10*AI369*100+Coeff_Summary!$F$10*(C369)^2+Coeff_Summary!$G$10*(C369)*AI369*100+Coeff_Summary!$H$10*(AI369*100)^2</f>
        <v>0.96659863457639095</v>
      </c>
      <c r="BH369" s="19">
        <f>Coeff_Summary!$B$8+Coeff_Summary!$D$8*(D369)+Coeff_Summary!$E$8*AJ369*100+Coeff_Summary!$F$8*(D369)^2+Coeff_Summary!$G$8*(D369)*AJ369*100+Coeff_Summary!$H$8*(AJ369*100)^2</f>
        <v>0.97676941302413389</v>
      </c>
      <c r="BI369" s="30">
        <f t="shared" si="508"/>
        <v>0.97168402380026242</v>
      </c>
      <c r="BJ369" s="30">
        <f>BG369*8314.4*(GERC_A_PARA!C369+273)/('Config sheet'!$C$28*AI369*10^5)</f>
        <v>6.6355680474650458E-2</v>
      </c>
      <c r="BK369">
        <f>BH369*(8314.4/'Config sheet'!$C$28)*(BT369/(AJ369*10^5))</f>
        <v>4.9644771624706784E-2</v>
      </c>
      <c r="BL369" s="30">
        <f t="shared" si="509"/>
        <v>3377.4466501966135</v>
      </c>
      <c r="BM369" s="30">
        <f t="shared" si="510"/>
        <v>50899.133669300296</v>
      </c>
      <c r="BN369" s="30">
        <f t="shared" si="511"/>
        <v>2295.1332770397466</v>
      </c>
      <c r="BO369" s="30">
        <f t="shared" si="512"/>
        <v>46231.117636917974</v>
      </c>
      <c r="BP369" s="19">
        <v>1.3265756403629578</v>
      </c>
      <c r="BQ369" s="30">
        <f t="shared" si="513"/>
        <v>4.0620777437306561</v>
      </c>
      <c r="BR369" s="30">
        <f>BI369*(8314.4/'Config sheet'!$C$28)*(273+C369)*BQ369*((AK369^(1/BQ369))-1)</f>
        <v>73405.023741467332</v>
      </c>
      <c r="BS369" s="30">
        <f t="shared" si="514"/>
        <v>345.56936632170942</v>
      </c>
      <c r="BT369" s="30">
        <f t="shared" si="515"/>
        <v>360.56936632170942</v>
      </c>
      <c r="BU369" s="52">
        <f t="shared" si="516"/>
        <v>70.946767181814678</v>
      </c>
      <c r="BV369" s="30">
        <f t="shared" si="517"/>
        <v>1462.8542653364968</v>
      </c>
      <c r="BW369" s="65">
        <f>Coeff_Summary!$B$8+Coeff_Summary!$D$8*(BS369-273)+Coeff_Summary!$E$8*AJ369*100+Coeff_Summary!$F$8*(BS369-273)^2+Coeff_Summary!$G$8*(BS369-273)*AJ369*100+Coeff_Summary!$H$8*(AJ369*100)^2</f>
        <v>0.97056664039520535</v>
      </c>
      <c r="BX369" s="30">
        <f>BW369*(8314.4/'Config sheet'!$C$28)*(BS369/(AI369*10^5))</f>
        <v>7.4527814223267139E-2</v>
      </c>
      <c r="BY369" s="30">
        <f t="shared" si="518"/>
        <v>1.1231565058207584</v>
      </c>
      <c r="BZ369" s="30">
        <f t="shared" si="519"/>
        <v>1.10097129965672</v>
      </c>
      <c r="CA369" s="30">
        <f>('Config sheet'!$C$132*(AJ369-AI369) - 'Config sheet'!$C$133*GERC_A_PARA!AJ369)*10^5</f>
        <v>97693.77352019932</v>
      </c>
      <c r="CB369" s="30">
        <f>('Config sheet'!$C$132*(AJ369-AI369) + 'Config sheet'!$C$133*AI369)*10^5</f>
        <v>122349.1034430279</v>
      </c>
      <c r="CC369" s="30">
        <f>'Config sheet'!$C$148</f>
        <v>386976</v>
      </c>
      <c r="CD369" s="30">
        <f t="shared" si="447"/>
        <v>15</v>
      </c>
      <c r="CE369" s="30"/>
      <c r="CG369" s="97">
        <f t="shared" si="520"/>
        <v>1.2724972794673519</v>
      </c>
      <c r="CH369" s="97">
        <f t="shared" si="521"/>
        <v>1.872497279467352</v>
      </c>
      <c r="CI369" s="30">
        <f t="shared" si="448"/>
        <v>15</v>
      </c>
      <c r="CJ369" s="30"/>
      <c r="CK369" s="30"/>
      <c r="CL369" s="30"/>
      <c r="CM369" s="95">
        <f>P369+'Config sheet'!$O$9-'Config sheet'!$C$139</f>
        <v>35.068899999999999</v>
      </c>
      <c r="CN369" s="95">
        <f>Q369+'Config sheet'!$O$9+'Config sheet'!C$140</f>
        <v>65.438900000000004</v>
      </c>
      <c r="CO369" s="95">
        <f t="shared" si="522"/>
        <v>1.8660094841868438</v>
      </c>
      <c r="CP369" s="95">
        <f>'Config sheet'!$N$47</f>
        <v>1852.7346826837274</v>
      </c>
      <c r="CQ369" s="95">
        <f>'Config sheet'!$N$42</f>
        <v>970.82423361890676</v>
      </c>
      <c r="CR369" s="95">
        <f>'Config sheet'!$N$46</f>
        <v>881.91044906482068</v>
      </c>
      <c r="CS369" s="95">
        <f t="shared" si="523"/>
        <v>1.3812221327156751</v>
      </c>
      <c r="CT369" s="95">
        <f>'Config sheet'!$N$50/100*GERC_A_PARA!CQ369</f>
        <v>274.64617569078871</v>
      </c>
      <c r="CU369" s="95">
        <f t="shared" si="524"/>
        <v>274.64617569078871</v>
      </c>
      <c r="CV369" s="95">
        <f t="shared" si="525"/>
        <v>431.43386825748786</v>
      </c>
      <c r="CW369" s="95">
        <f t="shared" si="526"/>
        <v>1245.4704093096955</v>
      </c>
      <c r="CX369" s="95">
        <f t="shared" si="527"/>
        <v>792.85311149656707</v>
      </c>
      <c r="CY369" s="95">
        <f>'Config sheet'!$N$51/100*GERC_A_PARA!CR369</f>
        <v>198.78261521921058</v>
      </c>
      <c r="CZ369" s="95">
        <f t="shared" si="528"/>
        <v>198.78261521921058</v>
      </c>
      <c r="DA369" s="95">
        <f t="shared" si="529"/>
        <v>312.26195817457409</v>
      </c>
      <c r="DB369" s="95">
        <f t="shared" si="530"/>
        <v>1080.6930642840312</v>
      </c>
      <c r="DC369" s="95">
        <f t="shared" si="531"/>
        <v>687.95762001704554</v>
      </c>
      <c r="DD369" s="95">
        <f t="shared" si="532"/>
        <v>83.850043381977883</v>
      </c>
      <c r="DE369" s="95">
        <f t="shared" si="533"/>
        <v>87.132554889705958</v>
      </c>
      <c r="DF369" s="95">
        <f t="shared" si="534"/>
        <v>53.378038769600643</v>
      </c>
      <c r="DG369" s="95">
        <f t="shared" si="535"/>
        <v>55.467650407879511</v>
      </c>
      <c r="DH369" s="95">
        <f t="shared" si="536"/>
        <v>85.491299135841928</v>
      </c>
      <c r="DI369">
        <f>'Config sheet'!$N$59</f>
        <v>71.978923438716066</v>
      </c>
      <c r="DJ369" s="21">
        <f t="shared" si="537"/>
        <v>69.957071862291002</v>
      </c>
      <c r="DK369" s="19">
        <f>Coeff_Summary!$B$11+Coeff_Summary!$D$11*(F369)+Coeff_Summary!$E$11*CM369*100+Coeff_Summary!$F$11*(F369)^2+Coeff_Summary!$G$11*(F369)*CM369*100+Coeff_Summary!$H$11*(CM369*100)^2</f>
        <v>0.94255610348595364</v>
      </c>
      <c r="DL369" s="19">
        <f>Coeff_Summary!$B$9+Coeff_Summary!$D$9*(G369)+Coeff_Summary!$E$9*CN369*100+Coeff_Summary!$F$9*(G369)^2+Coeff_Summary!$G$9*(G369)*CN369*100+Coeff_Summary!$H$9*(CN369*100)^2</f>
        <v>0.95894980307911004</v>
      </c>
      <c r="DM369" s="30">
        <f t="shared" si="538"/>
        <v>0.95075295328253184</v>
      </c>
      <c r="DN369">
        <f>DK369*8314.4*(GERC_A_PARA!F369+273)/('Config sheet'!$N$28*GERC_A_PARA!CM369*10^5)</f>
        <v>4.0673528337428919E-2</v>
      </c>
      <c r="DO369">
        <f>DL369*(8314.4/'Config sheet'!$N$28)*((GERC_A_PARA!G369+273)/(GERC_A_PARA!CN369*10^5))</f>
        <v>2.6342672554967566E-2</v>
      </c>
      <c r="DP369" s="30">
        <f t="shared" si="539"/>
        <v>1583.9269497666371</v>
      </c>
      <c r="DQ369" s="30">
        <f t="shared" si="540"/>
        <v>38942.452610118489</v>
      </c>
      <c r="DR369" s="30">
        <f t="shared" si="541"/>
        <v>1008.3109169986515</v>
      </c>
      <c r="DS369" s="30">
        <f t="shared" si="542"/>
        <v>38276.712998450472</v>
      </c>
      <c r="DT369" s="19">
        <f>(Coeff_Summary!$B$5+Coeff_Summary!$D$5*(F369)+Coeff_Summary!$E$5*CM369*100+Coeff_Summary!$F$5*(F369)^2+Coeff_Summary!$G$5*(F369)*CM369*100+Coeff_Summary!$H$5*(CM369*100)^2+Coeff_Summary!$B$5+Coeff_Summary!$D$5*(G369)+Coeff_Summary!$E$5*CN369*100+Coeff_Summary!$F$5*(G369)^2+Coeff_Summary!$G$5*(G369)*CN369*100+Coeff_Summary!$H$5*(CN369*100)^2)/2</f>
        <v>1.4005873578646846</v>
      </c>
      <c r="DU369" s="30">
        <f t="shared" si="543"/>
        <v>3.4963343958992148</v>
      </c>
      <c r="DV369" s="30">
        <f>DM369*(8314.4/'Config sheet'!$N$28)*(273+F369)*DU369*((CO369^(1/DU369))-1)</f>
        <v>98256.158823184887</v>
      </c>
      <c r="DW369" s="30">
        <f t="shared" si="544"/>
        <v>356.27783509752709</v>
      </c>
      <c r="DX369" s="30">
        <f t="shared" si="545"/>
        <v>354.06</v>
      </c>
      <c r="DY369" s="30">
        <f t="shared" si="546"/>
        <v>103.96041981701265</v>
      </c>
      <c r="DZ369" s="30">
        <f t="shared" si="547"/>
        <v>1022.3804980991617</v>
      </c>
      <c r="EA369" s="65">
        <f>Coeff_Summary!$B$9+Coeff_Summary!$D$9*(DW369-273)+Coeff_Summary!$E$9*CN369*100+Coeff_Summary!$F$9*(DW369-273)^2+Coeff_Summary!$G$9*(DW369-273)*CN369*100+Coeff_Summary!$H$9*(CN369*100)^2</f>
        <v>0.96047652146711238</v>
      </c>
      <c r="EB369" s="30">
        <f>EA369*(8314.4/'Config sheet'!$C$28)*(DW369/(CM369*10^5))</f>
        <v>4.9542338097310387E-2</v>
      </c>
      <c r="EC369" s="30">
        <f t="shared" si="548"/>
        <v>1.2180486946277573</v>
      </c>
      <c r="ED369" s="30">
        <f t="shared" si="549"/>
        <v>1.0173928103934884</v>
      </c>
      <c r="EE369" s="30">
        <f>('Config sheet'!$N$132*(CN369-CM369) - 'Config sheet'!$N$133*GERC_A_PARA!CN369)*10^5</f>
        <v>111475.59940191118</v>
      </c>
      <c r="EF369" s="30">
        <f>('Config sheet'!$N$132*(CN369-CM369) + 'Config sheet'!$N$133*CM369)*10^5</f>
        <v>153570.8190095349</v>
      </c>
      <c r="EG369" s="30">
        <f>'Config sheet'!$N$148</f>
        <v>386976</v>
      </c>
      <c r="EH369" s="30">
        <f t="shared" si="550"/>
        <v>2485.2347634356584</v>
      </c>
      <c r="EI369" s="30">
        <f>'Config sheet'!$E$127+'Config sheet'!$P$127</f>
        <v>3308.2</v>
      </c>
      <c r="EJ369" s="30"/>
      <c r="EK369" s="63">
        <f t="shared" si="551"/>
        <v>50899.133669300296</v>
      </c>
      <c r="EL369" s="63">
        <f t="shared" si="552"/>
        <v>46231.117636917974</v>
      </c>
      <c r="EM369" s="63">
        <f t="shared" si="553"/>
        <v>38942.452610118489</v>
      </c>
      <c r="EN369" s="63">
        <f t="shared" si="554"/>
        <v>38276.712998450472</v>
      </c>
      <c r="EO369" s="30">
        <f>BL369*(('Config sheet'!$D$8+273)/(C369+273))*(GERC_A_PARA!AI369/'Config sheet'!$D$7)*(1/GERC_A_PARA!BG369)*24*10^-3</f>
        <v>1766.5438865337665</v>
      </c>
      <c r="EP369" s="30">
        <f>BN369*(('Config sheet'!$D$8+273)/(D369+273))*(GERC_A_PARA!AJ369/'Config sheet'!$D$7)*(1/GERC_A_PARA!BH369)*24*10^-3</f>
        <v>1604.532186338163</v>
      </c>
      <c r="EQ369" s="30">
        <f t="shared" si="555"/>
        <v>1685.5380364359648</v>
      </c>
      <c r="ER369" s="30">
        <f>DP369*(('Config sheet'!$D$8+273)/(F369+273))*(CM369/'Config sheet'!$D$7)*(1/DK369)*24*10^-3</f>
        <v>1351.5662571390367</v>
      </c>
      <c r="ES369" s="30">
        <f>DR369*(('Config sheet'!$D$8+273)/(G369+273))*(CN369/'Config sheet'!$D$7)*(1/DL369)*24*10^-3</f>
        <v>1328.4605939138721</v>
      </c>
      <c r="ET369" s="30">
        <f t="shared" si="556"/>
        <v>1340.0134255264543</v>
      </c>
      <c r="EU369">
        <f t="shared" si="557"/>
        <v>1.1009712996567205</v>
      </c>
      <c r="EV369">
        <f t="shared" si="558"/>
        <v>1.0173928103934882</v>
      </c>
      <c r="EW369" s="30">
        <f t="shared" si="559"/>
        <v>0.86788564465128992</v>
      </c>
      <c r="EX369" s="30">
        <f>'Config sheet'!$C$123/('Config sheet'!$F$17*10^-3)</f>
        <v>1.2841244171864261</v>
      </c>
      <c r="EY369" s="30">
        <f t="shared" si="560"/>
        <v>0.76296287680662356</v>
      </c>
      <c r="EZ369" s="30">
        <f>'Config sheet'!$N$123/('Config sheet'!$Q$17*10^-3)</f>
        <v>1.4616189626248377</v>
      </c>
      <c r="FA369" s="1" t="s">
        <v>431</v>
      </c>
      <c r="FB369" s="30">
        <f t="shared" si="488"/>
        <v>-2.217835097527086</v>
      </c>
      <c r="FE369" s="30">
        <f t="shared" si="489"/>
        <v>1.3812221327156751</v>
      </c>
      <c r="FF369" s="30">
        <f t="shared" si="490"/>
        <v>1.3812221327156751</v>
      </c>
    </row>
    <row r="370" spans="1:162" s="97" customFormat="1" x14ac:dyDescent="0.25">
      <c r="A370" s="98">
        <v>43480</v>
      </c>
      <c r="B370" s="99">
        <v>0.62638888888888888</v>
      </c>
      <c r="C370">
        <f t="shared" si="561"/>
        <v>36.81</v>
      </c>
      <c r="D370">
        <f t="shared" si="562"/>
        <v>88.671272294039568</v>
      </c>
      <c r="E370" s="97">
        <v>26.88</v>
      </c>
      <c r="F370" s="97">
        <f>F25+$F$356</f>
        <v>26.8</v>
      </c>
      <c r="G370" s="97">
        <f>(F370+273)*(CO370)^((DT370-1)/DT370)-273</f>
        <v>84.773868850211784</v>
      </c>
      <c r="H370" s="97">
        <v>66.8</v>
      </c>
      <c r="I370" s="97">
        <v>72.040000000000006</v>
      </c>
      <c r="J370" s="97">
        <v>72.12</v>
      </c>
      <c r="K370" s="97">
        <v>72.62</v>
      </c>
      <c r="L370" s="97">
        <v>70</v>
      </c>
      <c r="M370" s="97">
        <v>21.9</v>
      </c>
      <c r="N370" s="97">
        <v>34.75</v>
      </c>
      <c r="O370" s="97">
        <v>34.26</v>
      </c>
      <c r="P370" s="97">
        <v>34.200000000000003</v>
      </c>
      <c r="Q370" s="97">
        <v>64.099999999999994</v>
      </c>
      <c r="R370" s="97">
        <v>3.7</v>
      </c>
      <c r="S370" s="97">
        <v>78</v>
      </c>
      <c r="T370" s="97">
        <v>76.63</v>
      </c>
      <c r="U370" s="97">
        <v>72.73</v>
      </c>
      <c r="V370" s="97">
        <v>72.73</v>
      </c>
      <c r="W370" s="97">
        <v>2.91</v>
      </c>
      <c r="X370" s="97">
        <v>2.39</v>
      </c>
      <c r="Y370" s="97">
        <v>3.74</v>
      </c>
      <c r="Z370" s="97">
        <v>3.48</v>
      </c>
      <c r="AA370" s="97">
        <v>4.71</v>
      </c>
      <c r="AB370" s="97">
        <v>4.34</v>
      </c>
      <c r="AC370" s="97">
        <v>3.94</v>
      </c>
      <c r="AD370" s="97">
        <v>1.81</v>
      </c>
      <c r="AE370" s="97">
        <v>1.41</v>
      </c>
      <c r="AF370" s="97">
        <v>2.2200000000000002</v>
      </c>
      <c r="AH370" s="100" t="str">
        <f t="shared" si="496"/>
        <v>ON</v>
      </c>
      <c r="AI370" s="100">
        <f>M370+'Config sheet'!$D$9-'Config sheet'!$C$139</f>
        <v>22.858899999999998</v>
      </c>
      <c r="AJ370" s="100">
        <f>N370+'Config sheet'!$D$9+'Config sheet'!$C$140</f>
        <v>36.108899999999998</v>
      </c>
      <c r="AK370" s="100">
        <f t="shared" si="497"/>
        <v>1.5796429399489915</v>
      </c>
      <c r="AL370" s="100">
        <f>'Config sheet'!$C$47</f>
        <v>3546.9708798579968</v>
      </c>
      <c r="AM370" s="100">
        <f>'Config sheet'!$C$42</f>
        <v>1817.9423322060413</v>
      </c>
      <c r="AN370" s="100">
        <f>'Config sheet'!$C$46</f>
        <v>1729.0285476519553</v>
      </c>
      <c r="AO370" s="100">
        <f t="shared" si="564"/>
        <v>1.5117892780685906</v>
      </c>
      <c r="AP370" s="100">
        <f>'Config sheet'!$C$50/100*GERC_A_PARA!AM370</f>
        <v>351.771841281869</v>
      </c>
      <c r="AQ370" s="100">
        <f t="shared" si="499"/>
        <v>351.771841281869</v>
      </c>
      <c r="AR370" s="96">
        <f t="shared" si="426"/>
        <v>449.28454435563782</v>
      </c>
      <c r="AS370" s="100">
        <f t="shared" si="500"/>
        <v>2169.7141734879106</v>
      </c>
      <c r="AT370" s="95">
        <f t="shared" si="428"/>
        <v>1513.1612962047457</v>
      </c>
      <c r="AU370" s="100">
        <f>'Config sheet'!$C$51/100*GERC_A_PARA!AN370</f>
        <v>266.0974934836359</v>
      </c>
      <c r="AV370" s="100">
        <f t="shared" si="501"/>
        <v>266.0974934836359</v>
      </c>
      <c r="AW370" s="96">
        <f t="shared" si="430"/>
        <v>339.86089016765959</v>
      </c>
      <c r="AX370" s="100">
        <f t="shared" si="502"/>
        <v>1995.1260411355911</v>
      </c>
      <c r="AY370" s="95">
        <f t="shared" si="432"/>
        <v>1391.4033209468707</v>
      </c>
      <c r="AZ370" s="100">
        <f t="shared" si="563"/>
        <v>94.636094811905338</v>
      </c>
      <c r="BA370" s="100">
        <f t="shared" si="503"/>
        <v>95.733824245747968</v>
      </c>
      <c r="BB370" s="100">
        <f t="shared" si="504"/>
        <v>63.884834757852339</v>
      </c>
      <c r="BC370" s="100">
        <f t="shared" si="505"/>
        <v>65.083125954826826</v>
      </c>
      <c r="BD370" s="100">
        <f t="shared" si="506"/>
        <v>95.184959528826653</v>
      </c>
      <c r="BE370" s="97">
        <f>'Config sheet'!$D$59</f>
        <v>82.44</v>
      </c>
      <c r="BF370" s="97">
        <f t="shared" si="507"/>
        <v>79.834469942583112</v>
      </c>
      <c r="BG370" s="97">
        <f>Coeff_Summary!$B$10+Coeff_Summary!$D$10*(C370)+Coeff_Summary!$E$10*AI370*100+Coeff_Summary!$F$10*(C370)^2+Coeff_Summary!$G$10*(C370)*AI370*100+Coeff_Summary!$H$10*(AI370*100)^2</f>
        <v>0.96698340052287579</v>
      </c>
      <c r="BH370" s="97">
        <f>Coeff_Summary!$B$8+Coeff_Summary!$D$8*(D370)+Coeff_Summary!$E$8*AJ370*100+Coeff_Summary!$F$8*(D370)^2+Coeff_Summary!$G$8*(D370)*AJ370*100+Coeff_Summary!$H$8*(AJ370*100)^2</f>
        <v>0.97713209986434846</v>
      </c>
      <c r="BI370" s="97">
        <f t="shared" si="508"/>
        <v>0.97205775019361207</v>
      </c>
      <c r="BJ370" s="97">
        <f>BG370*8314.4*(GERC_A_PARA!C370+273)/('Config sheet'!$C$28*AI370*10^5)</f>
        <v>6.6539909760820082E-2</v>
      </c>
      <c r="BK370" s="97">
        <f>BH370*(8314.4/'Config sheet'!$C$28)*(BT370/(AJ370*10^5))</f>
        <v>4.9690815084178573E-2</v>
      </c>
      <c r="BL370" s="97">
        <f t="shared" si="509"/>
        <v>3376.1827964921013</v>
      </c>
      <c r="BM370" s="97">
        <f t="shared" si="510"/>
        <v>50739.215136117593</v>
      </c>
      <c r="BN370" s="97">
        <f t="shared" si="511"/>
        <v>2287.2280054127159</v>
      </c>
      <c r="BO370" s="97">
        <f t="shared" si="512"/>
        <v>46029.190737524514</v>
      </c>
      <c r="BP370" s="97">
        <v>1.3260555705084025</v>
      </c>
      <c r="BQ370" s="97">
        <f t="shared" si="513"/>
        <v>4.0669618630982098</v>
      </c>
      <c r="BR370" s="97">
        <f>BI370*(8314.4/'Config sheet'!$C$28)*(273+C370)*BQ370*((AK370^(1/BQ370))-1)</f>
        <v>73987.026385931385</v>
      </c>
      <c r="BS370" s="97">
        <f t="shared" si="514"/>
        <v>346.67127229403957</v>
      </c>
      <c r="BT370" s="97">
        <f t="shared" si="515"/>
        <v>361.67127229403957</v>
      </c>
      <c r="BU370" s="101">
        <f t="shared" si="516"/>
        <v>71.076683358337206</v>
      </c>
      <c r="BV370" s="97">
        <f t="shared" si="517"/>
        <v>1467.1335988825047</v>
      </c>
      <c r="BW370" s="102">
        <f>Coeff_Summary!$B$8+Coeff_Summary!$D$8*(BS370-273)+Coeff_Summary!$E$8*AJ370*100+Coeff_Summary!$F$8*(BS370-273)^2+Coeff_Summary!$G$8*(BS370-273)*AJ370*100+Coeff_Summary!$H$8*(AJ370*100)^2</f>
        <v>0.97100019370577062</v>
      </c>
      <c r="BX370" s="97">
        <f>BW370*(8314.4/'Config sheet'!$C$28)*(BS370/(AI370*10^5))</f>
        <v>7.4766134515921345E-2</v>
      </c>
      <c r="BY370" s="97">
        <f t="shared" si="518"/>
        <v>1.1236284326905568</v>
      </c>
      <c r="BZ370" s="97">
        <f t="shared" si="519"/>
        <v>1.1023269000198457</v>
      </c>
      <c r="CA370" s="97">
        <f>('Config sheet'!$C$132*(AJ370-AI370) - 'Config sheet'!$C$133*GERC_A_PARA!AJ370)*10^5</f>
        <v>98341.147745876951</v>
      </c>
      <c r="CB370" s="97">
        <f>('Config sheet'!$C$132*(AJ370-AI370) + 'Config sheet'!$C$133*AI370)*10^5</f>
        <v>123038.36020877468</v>
      </c>
      <c r="CC370" s="97">
        <f>'Config sheet'!$C$148</f>
        <v>386976</v>
      </c>
      <c r="CD370" s="30">
        <f t="shared" si="447"/>
        <v>15</v>
      </c>
      <c r="CE370" s="30"/>
      <c r="CG370" s="97">
        <f t="shared" si="520"/>
        <v>1.2686069124140851</v>
      </c>
      <c r="CH370" s="97">
        <f t="shared" si="521"/>
        <v>1.8686069124140849</v>
      </c>
      <c r="CI370" s="97">
        <f t="shared" si="448"/>
        <v>15</v>
      </c>
      <c r="CM370" s="100">
        <f>P370+'Config sheet'!$O$9-'Config sheet'!$C$139</f>
        <v>35.158900000000003</v>
      </c>
      <c r="CN370" s="100">
        <f>Q370+'Config sheet'!$O$9+'Config sheet'!C$140</f>
        <v>65.4589</v>
      </c>
      <c r="CO370" s="100">
        <f t="shared" si="522"/>
        <v>1.8618017059691854</v>
      </c>
      <c r="CP370" s="100">
        <f>'Config sheet'!$N$47</f>
        <v>1852.7346826837274</v>
      </c>
      <c r="CQ370" s="100">
        <f>'Config sheet'!$N$42</f>
        <v>970.82423361890676</v>
      </c>
      <c r="CR370" s="100">
        <f>'Config sheet'!$N$46</f>
        <v>881.91044906482068</v>
      </c>
      <c r="CS370" s="100">
        <f t="shared" si="523"/>
        <v>1.3974860519559216</v>
      </c>
      <c r="CT370" s="100">
        <f>'Config sheet'!$N$50/100*GERC_A_PARA!CQ370</f>
        <v>274.64617569078871</v>
      </c>
      <c r="CU370" s="100">
        <f t="shared" si="524"/>
        <v>274.64617569078871</v>
      </c>
      <c r="CV370" s="100">
        <f t="shared" ref="CV370:CV376" si="565">IF(AH370="OFF", "OFF", CU370*(CN370/CM370)^(1/FF370 ))</f>
        <v>446.41075959214248</v>
      </c>
      <c r="CW370" s="100">
        <f t="shared" si="526"/>
        <v>1245.4704093096955</v>
      </c>
      <c r="CX370" s="100">
        <f t="shared" ref="CX370:CX376" si="566">IF(AH370="OFF", "OFF", CW370*(CM370/CN370)^(1/FE370 ))</f>
        <v>829.5707346540479</v>
      </c>
      <c r="CY370" s="100">
        <f>'Config sheet'!$N$51/100*GERC_A_PARA!CR370</f>
        <v>198.78261521921058</v>
      </c>
      <c r="CZ370" s="100">
        <f t="shared" si="528"/>
        <v>198.78261521921058</v>
      </c>
      <c r="DA370" s="100">
        <f t="shared" ref="DA370:DA376" si="567">IF(AH370="OFF", "OFF", CZ370*(CN370/CM370)^(1/FF370 ))</f>
        <v>323.10188929638377</v>
      </c>
      <c r="DB370" s="100">
        <f t="shared" si="530"/>
        <v>1080.6930642840312</v>
      </c>
      <c r="DC370" s="100">
        <f t="shared" ref="DC370:DC376" si="568">IF(AK370="OFF", "OFF", DB370*(CM370/CN370)^(1/FE370 ))</f>
        <v>719.81745417021284</v>
      </c>
      <c r="DD370" s="100">
        <f t="shared" si="532"/>
        <v>82.307344836142676</v>
      </c>
      <c r="DE370" s="100">
        <f t="shared" si="533"/>
        <v>85.903412958877908</v>
      </c>
      <c r="DF370" s="100">
        <f t="shared" si="534"/>
        <v>57.160146991251629</v>
      </c>
      <c r="DG370" s="100">
        <f t="shared" si="535"/>
        <v>59.080243294940949</v>
      </c>
      <c r="DH370" s="100">
        <f t="shared" si="536"/>
        <v>84.105378897510292</v>
      </c>
      <c r="DI370" s="97">
        <f>'Config sheet'!$N$59</f>
        <v>71.978923438716066</v>
      </c>
      <c r="DJ370" s="103">
        <f t="shared" si="537"/>
        <v>71.112787020303287</v>
      </c>
      <c r="DK370" s="97">
        <f>Coeff_Summary!$B$11+Coeff_Summary!$D$11*(F370)+Coeff_Summary!$E$11*CM370*100+Coeff_Summary!$F$11*(F370)^2+Coeff_Summary!$G$11*(F370)*CM370*100+Coeff_Summary!$H$11*(CM370*100)^2</f>
        <v>0.94383350546008715</v>
      </c>
      <c r="DL370" s="97">
        <f>Coeff_Summary!$B$9+Coeff_Summary!$D$9*(G370)+Coeff_Summary!$E$9*CN370*100+Coeff_Summary!$F$9*(G370)^2+Coeff_Summary!$G$9*(G370)*CN370*100+Coeff_Summary!$H$9*(CN370*100)^2</f>
        <v>0.96147341729756808</v>
      </c>
      <c r="DM370" s="97">
        <f t="shared" si="538"/>
        <v>0.95265346137882756</v>
      </c>
      <c r="DN370" s="97">
        <f>DK370*8314.4*(GERC_A_PARA!F370+273)/('Config sheet'!$N$28*GERC_A_PARA!CM370*10^5)</f>
        <v>4.0861548856412355E-2</v>
      </c>
      <c r="DO370" s="97">
        <f>DL370*(8314.4/'Config sheet'!$N$28)*((GERC_A_PARA!G370+273)/(GERC_A_PARA!CN370*10^5))</f>
        <v>2.6680888037762418E-2</v>
      </c>
      <c r="DP370" s="97">
        <f t="shared" si="539"/>
        <v>1558.2495248367341</v>
      </c>
      <c r="DQ370" s="97">
        <f t="shared" si="540"/>
        <v>38134.861953285937</v>
      </c>
      <c r="DR370" s="97">
        <f t="shared" si="541"/>
        <v>1076.8130130596082</v>
      </c>
      <c r="DS370" s="97">
        <f t="shared" si="542"/>
        <v>40358.9644968172</v>
      </c>
      <c r="DT370" s="97">
        <v>1.3974860519559218</v>
      </c>
      <c r="DU370" s="97">
        <f t="shared" si="543"/>
        <v>3.5158115488059756</v>
      </c>
      <c r="DV370" s="97">
        <f>DM370*(8314.4/'Config sheet'!$N$28)*(273+F370)*DU370*((CO370^(1/DU370))-1)</f>
        <v>98586.149924995756</v>
      </c>
      <c r="DW370" s="97">
        <f t="shared" si="544"/>
        <v>357.77386885021178</v>
      </c>
      <c r="DX370" s="97">
        <f t="shared" si="545"/>
        <v>357.77386885021178</v>
      </c>
      <c r="DY370" s="97">
        <f t="shared" si="546"/>
        <v>100</v>
      </c>
      <c r="DZ370" s="97">
        <f t="shared" si="547"/>
        <v>1044.3247827487955</v>
      </c>
      <c r="EA370" s="102">
        <f>Coeff_Summary!$B$9+Coeff_Summary!$D$9*(DW370-273)+Coeff_Summary!$E$9*CN370*100+Coeff_Summary!$F$9*(DW370-273)^2+Coeff_Summary!$G$9*(DW370-273)*CN370*100+Coeff_Summary!$H$9*(CN370*100)^2</f>
        <v>0.96147341729756808</v>
      </c>
      <c r="EB370" s="97">
        <f>EA370*(8314.4/'Config sheet'!$C$28)*(DW370/(CM370*10^5))</f>
        <v>4.9674522865478903E-2</v>
      </c>
      <c r="EC370" s="97">
        <f t="shared" si="548"/>
        <v>1.2156789024330763</v>
      </c>
      <c r="ED370" s="97">
        <f t="shared" si="549"/>
        <v>0.94489198196086865</v>
      </c>
      <c r="EE370" s="97">
        <f>('Config sheet'!$N$132*(CN370-CM370) - 'Config sheet'!$N$133*GERC_A_PARA!CN370)*10^5</f>
        <v>111147.11044397749</v>
      </c>
      <c r="EF370" s="97">
        <f>('Config sheet'!$N$132*(CN370-CM370) + 'Config sheet'!$N$133*CM370)*10^5</f>
        <v>153288.40084567727</v>
      </c>
      <c r="EG370" s="97">
        <f>'Config sheet'!$N$148</f>
        <v>386976</v>
      </c>
      <c r="EH370" s="97">
        <f t="shared" si="550"/>
        <v>2511.4583816313002</v>
      </c>
      <c r="EI370" s="97">
        <f>'Config sheet'!$E$127+'Config sheet'!$P$127</f>
        <v>3308.2</v>
      </c>
      <c r="EK370" s="104">
        <f t="shared" si="551"/>
        <v>50739.215136117593</v>
      </c>
      <c r="EL370" s="104">
        <f t="shared" si="552"/>
        <v>46029.190737524514</v>
      </c>
      <c r="EM370" s="104">
        <f t="shared" si="553"/>
        <v>38134.861953285937</v>
      </c>
      <c r="EN370" s="104">
        <f t="shared" si="554"/>
        <v>40358.9644968172</v>
      </c>
      <c r="EO370" s="97">
        <f>BL370*(('Config sheet'!$D$8+273)/(C370+273))*(GERC_A_PARA!AI370/'Config sheet'!$D$7)*(1/GERC_A_PARA!BG370)*24*10^-3</f>
        <v>1760.9936327912801</v>
      </c>
      <c r="EP370" s="97">
        <f>BN370*(('Config sheet'!$D$8+273)/(D370+273))*(GERC_A_PARA!AJ370/'Config sheet'!$D$7)*(1/GERC_A_PARA!BH370)*24*10^-3</f>
        <v>1597.5239584188466</v>
      </c>
      <c r="EQ370" s="97">
        <f t="shared" si="555"/>
        <v>1679.2587956050634</v>
      </c>
      <c r="ER370" s="97">
        <f>DP370*(('Config sheet'!$D$8+273)/(F370+273))*(CM370/'Config sheet'!$D$7)*(1/DK370)*24*10^-3</f>
        <v>1323.5374040957126</v>
      </c>
      <c r="ES370" s="97">
        <f>DR370*(('Config sheet'!$D$8+273)/(G370+273))*(CN370/'Config sheet'!$D$7)*(1/DL370)*24*10^-3</f>
        <v>1400.728791611785</v>
      </c>
      <c r="ET370" s="97">
        <f t="shared" si="556"/>
        <v>1362.133097853749</v>
      </c>
      <c r="EU370" s="97">
        <f t="shared" si="557"/>
        <v>1.1023269000198457</v>
      </c>
      <c r="EV370" s="97">
        <f t="shared" si="558"/>
        <v>0.94489198196086899</v>
      </c>
      <c r="EW370" s="97">
        <f t="shared" si="559"/>
        <v>0.87367927011742896</v>
      </c>
      <c r="EX370" s="97">
        <f>'Config sheet'!$C$123/('Config sheet'!$F$17*10^-3)</f>
        <v>1.2841244171864261</v>
      </c>
      <c r="EY370" s="97">
        <f t="shared" si="560"/>
        <v>0.76668336184936003</v>
      </c>
      <c r="EZ370" s="97">
        <f>'Config sheet'!$N$123/('Config sheet'!$Q$17*10^-3)</f>
        <v>1.4616189626248377</v>
      </c>
      <c r="FA370" s="98" t="s">
        <v>432</v>
      </c>
      <c r="FB370" s="30">
        <f t="shared" si="488"/>
        <v>0</v>
      </c>
      <c r="FE370" s="97">
        <f t="shared" ref="FE370:FE376" si="569">CS25+$FE$355</f>
        <v>1.5295412379346827</v>
      </c>
      <c r="FF370" s="30">
        <f t="shared" ref="FF370:FF376" si="570">CS25-$FF$355</f>
        <v>1.2795412379346827</v>
      </c>
    </row>
    <row r="371" spans="1:162" x14ac:dyDescent="0.25">
      <c r="A371" s="1">
        <v>43480</v>
      </c>
      <c r="B371" s="2">
        <v>0.66666666666666663</v>
      </c>
      <c r="C371">
        <f t="shared" si="561"/>
        <v>36.200000000000003</v>
      </c>
      <c r="D371">
        <f t="shared" si="562"/>
        <v>87.954666410629386</v>
      </c>
      <c r="E371">
        <v>25.63</v>
      </c>
      <c r="F371" s="97">
        <f>F26+$F$356</f>
        <v>25.55</v>
      </c>
      <c r="G371" s="97">
        <f t="shared" ref="G371:G376" si="571">(F371+273)*(CO371)^((DT371-1)/DT371)-273</f>
        <v>83.723076325300156</v>
      </c>
      <c r="H371">
        <v>66.790000000000006</v>
      </c>
      <c r="I371">
        <v>72.02</v>
      </c>
      <c r="J371">
        <v>72.13</v>
      </c>
      <c r="K371">
        <v>72.61</v>
      </c>
      <c r="L371">
        <v>69.98</v>
      </c>
      <c r="M371">
        <v>21.89</v>
      </c>
      <c r="N371">
        <v>34.69</v>
      </c>
      <c r="O371">
        <v>34.200000000000003</v>
      </c>
      <c r="P371">
        <v>34.14</v>
      </c>
      <c r="Q371">
        <v>64.11</v>
      </c>
      <c r="R371">
        <v>3.7</v>
      </c>
      <c r="S371">
        <v>78.260000000000005</v>
      </c>
      <c r="T371">
        <v>76.52</v>
      </c>
      <c r="U371">
        <v>72.64</v>
      </c>
      <c r="V371">
        <v>72.64</v>
      </c>
      <c r="W371">
        <v>2.9</v>
      </c>
      <c r="X371">
        <v>2.39</v>
      </c>
      <c r="Y371">
        <v>3.73</v>
      </c>
      <c r="Z371">
        <v>3.47</v>
      </c>
      <c r="AA371">
        <v>4.7</v>
      </c>
      <c r="AB371">
        <v>4.3099999999999996</v>
      </c>
      <c r="AC371">
        <v>3.93</v>
      </c>
      <c r="AD371">
        <v>1.83</v>
      </c>
      <c r="AE371">
        <v>1.42</v>
      </c>
      <c r="AF371">
        <v>2.2000000000000002</v>
      </c>
      <c r="AH371" s="95" t="str">
        <f t="shared" si="496"/>
        <v>ON</v>
      </c>
      <c r="AI371" s="31">
        <f>M371+'Config sheet'!$D$9-'Config sheet'!$C$139</f>
        <v>22.8489</v>
      </c>
      <c r="AJ371" s="31">
        <f>N371+'Config sheet'!$D$9+'Config sheet'!$C$140</f>
        <v>36.048899999999996</v>
      </c>
      <c r="AK371" s="95">
        <f t="shared" si="497"/>
        <v>1.5777083360686945</v>
      </c>
      <c r="AL371" s="95">
        <f>'Config sheet'!$C$47</f>
        <v>3546.9708798579968</v>
      </c>
      <c r="AM371" s="95">
        <f>'Config sheet'!$C$42</f>
        <v>1817.9423322060413</v>
      </c>
      <c r="AN371" s="95">
        <f>'Config sheet'!$C$46</f>
        <v>1729.0285476519553</v>
      </c>
      <c r="AO371" s="95">
        <f t="shared" si="564"/>
        <v>1.5138089914936754</v>
      </c>
      <c r="AP371" s="95">
        <f>'Config sheet'!$C$50/100*GERC_A_PARA!AM371</f>
        <v>351.771841281869</v>
      </c>
      <c r="AQ371" s="95">
        <f t="shared" si="499"/>
        <v>351.771841281869</v>
      </c>
      <c r="AR371" s="96">
        <f t="shared" si="426"/>
        <v>448.88485713500586</v>
      </c>
      <c r="AS371" s="95">
        <f t="shared" si="500"/>
        <v>2169.7141734879106</v>
      </c>
      <c r="AT371" s="95">
        <f t="shared" si="428"/>
        <v>1515.3931252041079</v>
      </c>
      <c r="AU371" s="95">
        <f>'Config sheet'!$C$51/100*GERC_A_PARA!AN371</f>
        <v>266.0974934836359</v>
      </c>
      <c r="AV371" s="95">
        <f t="shared" si="501"/>
        <v>266.0974934836359</v>
      </c>
      <c r="AW371" s="96">
        <f t="shared" si="430"/>
        <v>339.55854712848952</v>
      </c>
      <c r="AX371" s="95">
        <f t="shared" si="502"/>
        <v>1995.1260411355911</v>
      </c>
      <c r="AY371" s="95">
        <f t="shared" si="432"/>
        <v>1393.4555636848308</v>
      </c>
      <c r="AZ371" s="31">
        <f t="shared" si="563"/>
        <v>94.658080504935938</v>
      </c>
      <c r="BA371" s="31">
        <f t="shared" si="503"/>
        <v>95.751310541135098</v>
      </c>
      <c r="BB371" s="31">
        <f t="shared" si="504"/>
        <v>64.007601523322506</v>
      </c>
      <c r="BC371" s="31">
        <f t="shared" si="505"/>
        <v>65.201819352963426</v>
      </c>
      <c r="BD371" s="95">
        <f t="shared" si="506"/>
        <v>95.204695523035525</v>
      </c>
      <c r="BE371">
        <f>'Config sheet'!$D$59</f>
        <v>82.44</v>
      </c>
      <c r="BF371" s="30">
        <f t="shared" si="507"/>
        <v>79.904702980589249</v>
      </c>
      <c r="BG371" s="19">
        <f>Coeff_Summary!$B$10+Coeff_Summary!$D$10*(C371)+Coeff_Summary!$E$10*AI371*100+Coeff_Summary!$F$10*(C371)^2+Coeff_Summary!$G$10*(C371)*AI371*100+Coeff_Summary!$H$10*(AI371*100)^2</f>
        <v>0.96671808215917865</v>
      </c>
      <c r="BH371" s="19">
        <f>Coeff_Summary!$B$8+Coeff_Summary!$D$8*(D371)+Coeff_Summary!$E$8*AJ371*100+Coeff_Summary!$F$8*(D371)^2+Coeff_Summary!$G$8*(D371)*AJ371*100+Coeff_Summary!$H$8*(AJ371*100)^2</f>
        <v>0.97689746693220947</v>
      </c>
      <c r="BI371" s="30">
        <f t="shared" si="508"/>
        <v>0.97180777454569411</v>
      </c>
      <c r="BJ371" s="30">
        <f>BG371*8314.4*(GERC_A_PARA!C371+273)/('Config sheet'!$C$28*AI371*10^5)</f>
        <v>6.6419731391720749E-2</v>
      </c>
      <c r="BK371">
        <f>BH371*(8314.4/'Config sheet'!$C$28)*(BT371/(AJ371*10^5))</f>
        <v>4.9662972692044324E-2</v>
      </c>
      <c r="BL371" s="30">
        <f t="shared" si="509"/>
        <v>3376.88282645954</v>
      </c>
      <c r="BM371" s="30">
        <f t="shared" si="510"/>
        <v>50841.561019629029</v>
      </c>
      <c r="BN371" s="30">
        <f t="shared" si="511"/>
        <v>2291.5102662575109</v>
      </c>
      <c r="BO371" s="30">
        <f t="shared" si="512"/>
        <v>46141.222364334935</v>
      </c>
      <c r="BP371" s="19">
        <v>1.3268387547762974</v>
      </c>
      <c r="BQ371" s="30">
        <f t="shared" si="513"/>
        <v>4.0596126848067424</v>
      </c>
      <c r="BR371" s="30">
        <f>BI371*(8314.4/'Config sheet'!$C$28)*(273+C371)*BQ371*((AK371^(1/BQ371))-1)</f>
        <v>73620.801290318239</v>
      </c>
      <c r="BS371" s="30">
        <f t="shared" si="514"/>
        <v>345.95466641062939</v>
      </c>
      <c r="BT371" s="30">
        <f t="shared" si="515"/>
        <v>360.95466641062939</v>
      </c>
      <c r="BU371" s="52">
        <f t="shared" si="516"/>
        <v>71.017106204515514</v>
      </c>
      <c r="BV371" s="30">
        <f t="shared" si="517"/>
        <v>1464.043375978471</v>
      </c>
      <c r="BW371" s="65">
        <f>Coeff_Summary!$B$8+Coeff_Summary!$D$8*(BS371-273)+Coeff_Summary!$E$8*AJ371*100+Coeff_Summary!$F$8*(BS371-273)^2+Coeff_Summary!$G$8*(BS371-273)*AJ371*100+Coeff_Summary!$H$8*(AJ371*100)^2</f>
        <v>0.97071972367332338</v>
      </c>
      <c r="BX371" s="30">
        <f>BW371*(8314.4/'Config sheet'!$C$28)*(BS371/(AI371*10^5))</f>
        <v>7.4622678688612137E-2</v>
      </c>
      <c r="BY371" s="30">
        <f t="shared" si="518"/>
        <v>1.1235016632107893</v>
      </c>
      <c r="BZ371" s="30">
        <f t="shared" si="519"/>
        <v>1.1018685334814025</v>
      </c>
      <c r="CA371" s="30">
        <f>('Config sheet'!$C$132*(AJ371-AI371) - 'Config sheet'!$C$133*GERC_A_PARA!AJ371)*10^5</f>
        <v>97938.109450081029</v>
      </c>
      <c r="CB371" s="30">
        <f>('Config sheet'!$C$132*(AJ371-AI371) + 'Config sheet'!$C$133*AI371)*10^5</f>
        <v>122606.00413493035</v>
      </c>
      <c r="CC371" s="30">
        <f>'Config sheet'!$C$148</f>
        <v>386976</v>
      </c>
      <c r="CD371" s="30">
        <f t="shared" si="447"/>
        <v>15</v>
      </c>
      <c r="CE371" s="30"/>
      <c r="CG371" s="97">
        <f t="shared" si="520"/>
        <v>1.2704019785578715</v>
      </c>
      <c r="CH371" s="97">
        <f t="shared" si="521"/>
        <v>1.8704019785578714</v>
      </c>
      <c r="CI371" s="30">
        <f t="shared" si="448"/>
        <v>15</v>
      </c>
      <c r="CJ371" s="30"/>
      <c r="CK371" s="30"/>
      <c r="CL371" s="30"/>
      <c r="CM371" s="95">
        <f>P371+'Config sheet'!$O$9-'Config sheet'!$C$139</f>
        <v>35.0989</v>
      </c>
      <c r="CN371" s="95">
        <f>Q371+'Config sheet'!$O$9+'Config sheet'!C$140</f>
        <v>65.468900000000005</v>
      </c>
      <c r="CO371" s="95">
        <f t="shared" si="522"/>
        <v>1.865269281943309</v>
      </c>
      <c r="CP371" s="95">
        <f>'Config sheet'!$N$47</f>
        <v>1852.7346826837274</v>
      </c>
      <c r="CQ371" s="95">
        <f>'Config sheet'!$N$42</f>
        <v>970.82423361890676</v>
      </c>
      <c r="CR371" s="95">
        <f>'Config sheet'!$N$46</f>
        <v>881.91044906482068</v>
      </c>
      <c r="CS371" s="95">
        <f t="shared" si="523"/>
        <v>1.399706171554389</v>
      </c>
      <c r="CT371" s="95">
        <f>'Config sheet'!$N$50/100*GERC_A_PARA!CQ371</f>
        <v>274.64617569078871</v>
      </c>
      <c r="CU371" s="95">
        <f t="shared" si="524"/>
        <v>274.64617569078871</v>
      </c>
      <c r="CV371" s="100">
        <f t="shared" si="565"/>
        <v>446.85270698764356</v>
      </c>
      <c r="CW371" s="95">
        <f t="shared" si="526"/>
        <v>1245.4704093096955</v>
      </c>
      <c r="CX371" s="100">
        <f t="shared" si="566"/>
        <v>828.83169225301583</v>
      </c>
      <c r="CY371" s="95">
        <f>'Config sheet'!$N$51/100*GERC_A_PARA!CR371</f>
        <v>198.78261521921058</v>
      </c>
      <c r="CZ371" s="95">
        <f t="shared" si="528"/>
        <v>198.78261521921058</v>
      </c>
      <c r="DA371" s="100">
        <f t="shared" si="567"/>
        <v>323.421760704919</v>
      </c>
      <c r="DB371" s="95">
        <f t="shared" si="530"/>
        <v>1080.6930642840312</v>
      </c>
      <c r="DC371" s="100">
        <f t="shared" si="568"/>
        <v>719.17618803411108</v>
      </c>
      <c r="DD371" s="95">
        <f t="shared" si="532"/>
        <v>82.261821930945558</v>
      </c>
      <c r="DE371" s="95">
        <f t="shared" si="533"/>
        <v>85.867142676688317</v>
      </c>
      <c r="DF371" s="95">
        <f t="shared" si="534"/>
        <v>57.084021738560196</v>
      </c>
      <c r="DG371" s="95">
        <f t="shared" si="535"/>
        <v>59.00753000111596</v>
      </c>
      <c r="DH371" s="95">
        <f t="shared" si="536"/>
        <v>84.064482303816931</v>
      </c>
      <c r="DI371">
        <f>'Config sheet'!$N$59</f>
        <v>71.978923438716066</v>
      </c>
      <c r="DJ371" s="21">
        <f t="shared" si="537"/>
        <v>71.055129086827506</v>
      </c>
      <c r="DK371" s="19">
        <f>Coeff_Summary!$B$11+Coeff_Summary!$D$11*(F371)+Coeff_Summary!$E$11*CM371*100+Coeff_Summary!$F$11*(F371)^2+Coeff_Summary!$G$11*(F371)*CM371*100+Coeff_Summary!$H$11*(CM371*100)^2</f>
        <v>0.94291182772779647</v>
      </c>
      <c r="DL371" s="19">
        <f>Coeff_Summary!$B$9+Coeff_Summary!$D$9*(G371)+Coeff_Summary!$E$9*CN371*100+Coeff_Summary!$F$9*(G371)^2+Coeff_Summary!$G$9*(G371)*CN371*100+Coeff_Summary!$H$9*(CN371*100)^2</f>
        <v>0.96076543438024853</v>
      </c>
      <c r="DM371" s="30">
        <f t="shared" si="538"/>
        <v>0.95183863105402255</v>
      </c>
      <c r="DN371">
        <f>DK371*8314.4*(GERC_A_PARA!F371+273)/('Config sheet'!$N$28*GERC_A_PARA!CM371*10^5)</f>
        <v>4.0720934662134861E-2</v>
      </c>
      <c r="DO371">
        <f>DL371*(8314.4/'Config sheet'!$N$28)*((GERC_A_PARA!G371+273)/(GERC_A_PARA!CN371*10^5))</f>
        <v>2.6578876258162489E-2</v>
      </c>
      <c r="DP371" s="30">
        <f t="shared" si="539"/>
        <v>1557.4918194613408</v>
      </c>
      <c r="DQ371" s="30">
        <f t="shared" si="540"/>
        <v>38247.938864468262</v>
      </c>
      <c r="DR371" s="30">
        <f t="shared" si="541"/>
        <v>1075.4342213733521</v>
      </c>
      <c r="DS371" s="30">
        <f t="shared" si="542"/>
        <v>40461.989849667989</v>
      </c>
      <c r="DT371" s="97">
        <v>1.3997061715543893</v>
      </c>
      <c r="DU371" s="30">
        <f t="shared" si="543"/>
        <v>3.5018377777635261</v>
      </c>
      <c r="DV371" s="30">
        <f>DM371*(8314.4/'Config sheet'!$N$28)*(273+F371)*DU371*((CO371^(1/DU371))-1)</f>
        <v>98447.448775373021</v>
      </c>
      <c r="DW371" s="30">
        <f t="shared" si="544"/>
        <v>356.72307632530021</v>
      </c>
      <c r="DX371" s="30">
        <f t="shared" si="545"/>
        <v>356.72307632530016</v>
      </c>
      <c r="DY371" s="30">
        <f t="shared" si="546"/>
        <v>100.0000000000001</v>
      </c>
      <c r="DZ371" s="30">
        <f t="shared" si="547"/>
        <v>1045.9477783675929</v>
      </c>
      <c r="EA371" s="65">
        <f>Coeff_Summary!$B$9+Coeff_Summary!$D$9*(DW371-273)+Coeff_Summary!$E$9*CN371*100+Coeff_Summary!$F$9*(DW371-273)^2+Coeff_Summary!$G$9*(DW371-273)*CN371*100+Coeff_Summary!$H$9*(CN371*100)^2</f>
        <v>0.96076543438024842</v>
      </c>
      <c r="EB371" s="30">
        <f>EA371*(8314.4/'Config sheet'!$C$28)*(DW371/(CM371*10^5))</f>
        <v>4.9576761432922813E-2</v>
      </c>
      <c r="EC371" s="30">
        <f t="shared" si="548"/>
        <v>1.2174760192580429</v>
      </c>
      <c r="ED371" s="30">
        <f t="shared" si="549"/>
        <v>0.94528071917802892</v>
      </c>
      <c r="EE371" s="30">
        <f>('Config sheet'!$N$132*(CN371-CM371) - 'Config sheet'!$N$133*GERC_A_PARA!CN371)*10^5</f>
        <v>111463.03463989045</v>
      </c>
      <c r="EF371" s="30">
        <f>('Config sheet'!$N$132*(CN371-CM371) + 'Config sheet'!$N$133*CM371)*10^5</f>
        <v>153583.38377155564</v>
      </c>
      <c r="EG371" s="30">
        <f>'Config sheet'!$N$148</f>
        <v>386976</v>
      </c>
      <c r="EH371" s="30">
        <f t="shared" si="550"/>
        <v>2509.9911543460639</v>
      </c>
      <c r="EI371" s="30">
        <f>'Config sheet'!$E$127+'Config sheet'!$P$127</f>
        <v>3308.2</v>
      </c>
      <c r="EJ371" s="30"/>
      <c r="EK371" s="63">
        <f t="shared" si="551"/>
        <v>50841.561019629029</v>
      </c>
      <c r="EL371" s="63">
        <f t="shared" si="552"/>
        <v>46141.222364334935</v>
      </c>
      <c r="EM371" s="63">
        <f t="shared" si="553"/>
        <v>38247.938864468262</v>
      </c>
      <c r="EN371" s="63">
        <f t="shared" si="554"/>
        <v>40461.989849667989</v>
      </c>
      <c r="EO371" s="30">
        <f>BL371*(('Config sheet'!$D$8+273)/(C371+273))*(GERC_A_PARA!AI371/'Config sheet'!$D$7)*(1/GERC_A_PARA!BG371)*24*10^-3</f>
        <v>1764.545726546032</v>
      </c>
      <c r="EP371" s="30">
        <f>BN371*(('Config sheet'!$D$8+273)/(D371+273))*(GERC_A_PARA!AJ371/'Config sheet'!$D$7)*(1/GERC_A_PARA!BH371)*24*10^-3</f>
        <v>1601.412212916973</v>
      </c>
      <c r="EQ371" s="30">
        <f t="shared" si="555"/>
        <v>1682.9789697315025</v>
      </c>
      <c r="ER371" s="30">
        <f>DP371*(('Config sheet'!$D$8+273)/(F371+273))*(CM371/'Config sheet'!$D$7)*(1/DK371)*24*10^-3</f>
        <v>1327.4619370249973</v>
      </c>
      <c r="ES371" s="30">
        <f>DR371*(('Config sheet'!$D$8+273)/(G371+273))*(CN371/'Config sheet'!$D$7)*(1/DL371)*24*10^-3</f>
        <v>1404.3044675440913</v>
      </c>
      <c r="ET371" s="30">
        <f t="shared" si="556"/>
        <v>1365.8832022845443</v>
      </c>
      <c r="EU371">
        <f t="shared" si="557"/>
        <v>1.1018685334814022</v>
      </c>
      <c r="EV371">
        <f t="shared" si="558"/>
        <v>0.94528071917802869</v>
      </c>
      <c r="EW371" s="30">
        <f t="shared" si="559"/>
        <v>0.86991186598846215</v>
      </c>
      <c r="EX371" s="30">
        <f>'Config sheet'!$C$123/('Config sheet'!$F$17*10^-3)</f>
        <v>1.2841244171864261</v>
      </c>
      <c r="EY371" s="30">
        <f t="shared" si="560"/>
        <v>0.76576663115716281</v>
      </c>
      <c r="EZ371" s="30">
        <f>'Config sheet'!$N$123/('Config sheet'!$Q$17*10^-3)</f>
        <v>1.4616189626248377</v>
      </c>
      <c r="FA371" s="1" t="s">
        <v>433</v>
      </c>
      <c r="FB371" s="30">
        <f t="shared" si="488"/>
        <v>0</v>
      </c>
      <c r="FE371" s="97">
        <f t="shared" si="569"/>
        <v>1.5307628836985596</v>
      </c>
      <c r="FF371" s="30">
        <f t="shared" si="570"/>
        <v>1.2807628836985596</v>
      </c>
    </row>
    <row r="372" spans="1:162" x14ac:dyDescent="0.25">
      <c r="A372" s="1">
        <v>43480</v>
      </c>
      <c r="B372" s="2">
        <v>0.70833333333333337</v>
      </c>
      <c r="C372">
        <f t="shared" si="561"/>
        <v>35.56</v>
      </c>
      <c r="D372">
        <f t="shared" si="562"/>
        <v>86.648340609569914</v>
      </c>
      <c r="E372">
        <v>24.33</v>
      </c>
      <c r="F372" s="97">
        <f t="shared" ref="F372:F376" si="572">F27+$F$356</f>
        <v>24.27</v>
      </c>
      <c r="G372" s="97">
        <f t="shared" si="571"/>
        <v>82.66063571840067</v>
      </c>
      <c r="H372">
        <v>66.77</v>
      </c>
      <c r="I372">
        <v>72.010000000000005</v>
      </c>
      <c r="J372">
        <v>72.14</v>
      </c>
      <c r="K372">
        <v>72.599999999999994</v>
      </c>
      <c r="L372">
        <v>69.959999999999994</v>
      </c>
      <c r="M372">
        <v>21.88</v>
      </c>
      <c r="N372">
        <v>34.630000000000003</v>
      </c>
      <c r="O372">
        <v>34.15</v>
      </c>
      <c r="P372">
        <v>34.08</v>
      </c>
      <c r="Q372">
        <v>64.13</v>
      </c>
      <c r="R372">
        <v>3.7</v>
      </c>
      <c r="S372">
        <v>78.52</v>
      </c>
      <c r="T372">
        <v>76.41</v>
      </c>
      <c r="U372">
        <v>72.55</v>
      </c>
      <c r="V372">
        <v>72.55</v>
      </c>
      <c r="W372">
        <v>2.89</v>
      </c>
      <c r="X372">
        <v>2.4</v>
      </c>
      <c r="Y372">
        <v>3.72</v>
      </c>
      <c r="Z372">
        <v>3.45</v>
      </c>
      <c r="AA372">
        <v>4.6900000000000004</v>
      </c>
      <c r="AB372">
        <v>4.28</v>
      </c>
      <c r="AC372">
        <v>3.91</v>
      </c>
      <c r="AD372">
        <v>1.85</v>
      </c>
      <c r="AE372">
        <v>1.44</v>
      </c>
      <c r="AF372">
        <v>2.17</v>
      </c>
      <c r="AH372" s="95" t="str">
        <f t="shared" si="496"/>
        <v>ON</v>
      </c>
      <c r="AI372" s="31">
        <f>M372+'Config sheet'!$D$9-'Config sheet'!$C$139</f>
        <v>22.838899999999999</v>
      </c>
      <c r="AJ372" s="31">
        <f>N372+'Config sheet'!$D$9+'Config sheet'!$C$140</f>
        <v>35.988900000000001</v>
      </c>
      <c r="AK372" s="95">
        <f t="shared" si="497"/>
        <v>1.575772038057875</v>
      </c>
      <c r="AL372" s="95">
        <f>'Config sheet'!$C$47</f>
        <v>3546.9708798579968</v>
      </c>
      <c r="AM372" s="95">
        <f>'Config sheet'!$C$42</f>
        <v>1817.9423322060413</v>
      </c>
      <c r="AN372" s="95">
        <f>'Config sheet'!$C$46</f>
        <v>1729.0285476519553</v>
      </c>
      <c r="AO372" s="95">
        <f t="shared" si="564"/>
        <v>1.5081016990003333</v>
      </c>
      <c r="AP372" s="95">
        <f>'Config sheet'!$C$50/100*GERC_A_PARA!AM372</f>
        <v>351.771841281869</v>
      </c>
      <c r="AQ372" s="95">
        <f t="shared" si="499"/>
        <v>351.771841281869</v>
      </c>
      <c r="AR372" s="96">
        <f t="shared" si="426"/>
        <v>448.46499645158468</v>
      </c>
      <c r="AS372" s="95">
        <f t="shared" si="500"/>
        <v>2169.7141734879106</v>
      </c>
      <c r="AT372" s="95">
        <f t="shared" si="428"/>
        <v>1517.776535195271</v>
      </c>
      <c r="AU372" s="95">
        <f>'Config sheet'!$C$51/100*GERC_A_PARA!AN372</f>
        <v>266.0974934836359</v>
      </c>
      <c r="AV372" s="95">
        <f t="shared" si="501"/>
        <v>266.0974934836359</v>
      </c>
      <c r="AW372" s="96">
        <f t="shared" si="430"/>
        <v>339.24094389150622</v>
      </c>
      <c r="AX372" s="95">
        <f t="shared" si="502"/>
        <v>1995.1260411355911</v>
      </c>
      <c r="AY372" s="95">
        <f t="shared" si="432"/>
        <v>1395.6471903046763</v>
      </c>
      <c r="AZ372" s="31">
        <f t="shared" si="563"/>
        <v>94.681175884584846</v>
      </c>
      <c r="BA372" s="31">
        <f t="shared" si="503"/>
        <v>95.769679424483741</v>
      </c>
      <c r="BB372" s="31">
        <f t="shared" si="504"/>
        <v>64.138706341607403</v>
      </c>
      <c r="BC372" s="31">
        <f t="shared" si="505"/>
        <v>65.328574149627812</v>
      </c>
      <c r="BD372" s="95">
        <f t="shared" si="506"/>
        <v>95.225427654534286</v>
      </c>
      <c r="BE372">
        <f>'Config sheet'!$D$59</f>
        <v>82.44</v>
      </c>
      <c r="BF372" s="30">
        <f t="shared" si="507"/>
        <v>79.979533950075947</v>
      </c>
      <c r="BG372" s="19">
        <f>Coeff_Summary!$B$10+Coeff_Summary!$D$10*(C372)+Coeff_Summary!$E$10*AI372*100+Coeff_Summary!$F$10*(C372)^2+Coeff_Summary!$G$10*(C372)*AI372*100+Coeff_Summary!$H$10*(AI372*100)^2</f>
        <v>0.9664364815265083</v>
      </c>
      <c r="BH372" s="19">
        <f>Coeff_Summary!$B$8+Coeff_Summary!$D$8*(D372)+Coeff_Summary!$E$8*AJ372*100+Coeff_Summary!$F$8*(D372)^2+Coeff_Summary!$G$8*(D372)*AJ372*100+Coeff_Summary!$H$8*(AJ372*100)^2</f>
        <v>0.97643862132245174</v>
      </c>
      <c r="BI372" s="30">
        <f t="shared" si="508"/>
        <v>0.97143755142447996</v>
      </c>
      <c r="BJ372" s="30">
        <f>BG372*8314.4*(GERC_A_PARA!C372+273)/('Config sheet'!$C$28*AI372*10^5)</f>
        <v>6.6291957471605989E-2</v>
      </c>
      <c r="BK372">
        <f>BH372*(8314.4/'Config sheet'!$C$28)*(BT372/(AJ372*10^5))</f>
        <v>4.9542454780561983E-2</v>
      </c>
      <c r="BL372" s="30">
        <f t="shared" si="509"/>
        <v>3377.6181891265751</v>
      </c>
      <c r="BM372" s="30">
        <f t="shared" si="510"/>
        <v>50950.647981291972</v>
      </c>
      <c r="BN372" s="30">
        <f t="shared" si="511"/>
        <v>2296.0833689840933</v>
      </c>
      <c r="BO372" s="30">
        <f t="shared" si="512"/>
        <v>46345.77311831071</v>
      </c>
      <c r="BP372" s="19">
        <v>1.3214076464769757</v>
      </c>
      <c r="BQ372" s="30">
        <f t="shared" si="513"/>
        <v>4.1113136571616558</v>
      </c>
      <c r="BR372" s="30">
        <f>BI372*(8314.4/'Config sheet'!$C$28)*(273+C372)*BQ372*((AK372^(1/BQ372))-1)</f>
        <v>73178.835785653864</v>
      </c>
      <c r="BS372" s="30">
        <f t="shared" si="514"/>
        <v>344.64834060956991</v>
      </c>
      <c r="BT372" s="30">
        <f t="shared" si="515"/>
        <v>359.64834060956991</v>
      </c>
      <c r="BU372" s="52">
        <f t="shared" si="516"/>
        <v>70.639093341015297</v>
      </c>
      <c r="BV372" s="30">
        <f t="shared" si="517"/>
        <v>1466.1810107345298</v>
      </c>
      <c r="BW372" s="65">
        <f>Coeff_Summary!$B$8+Coeff_Summary!$D$8*(BS372-273)+Coeff_Summary!$E$8*AJ372*100+Coeff_Summary!$F$8*(BS372-273)^2+Coeff_Summary!$G$8*(BS372-273)*AJ372*100+Coeff_Summary!$H$8*(AJ372*100)^2</f>
        <v>0.97016893266444848</v>
      </c>
      <c r="BX372" s="30">
        <f>BW372*(8314.4/'Config sheet'!$C$28)*(BS372/(AI372*10^5))</f>
        <v>7.4331253513821041E-2</v>
      </c>
      <c r="BY372" s="30">
        <f t="shared" si="518"/>
        <v>1.1212710613600212</v>
      </c>
      <c r="BZ372" s="30">
        <f t="shared" si="519"/>
        <v>1.0993591120214139</v>
      </c>
      <c r="CA372" s="30">
        <f>('Config sheet'!$C$132*(AJ372-AI372) - 'Config sheet'!$C$133*GERC_A_PARA!AJ372)*10^5</f>
        <v>97535.071154285164</v>
      </c>
      <c r="CB372" s="30">
        <f>('Config sheet'!$C$132*(AJ372-AI372) + 'Config sheet'!$C$133*AI372)*10^5</f>
        <v>122173.6480610861</v>
      </c>
      <c r="CC372" s="30">
        <f>'Config sheet'!$C$148</f>
        <v>386976</v>
      </c>
      <c r="CD372" s="30">
        <f t="shared" si="447"/>
        <v>15</v>
      </c>
      <c r="CE372" s="30"/>
      <c r="CG372" s="97">
        <f t="shared" si="520"/>
        <v>1.2725524798082626</v>
      </c>
      <c r="CH372" s="97">
        <f t="shared" si="521"/>
        <v>1.8725524798082627</v>
      </c>
      <c r="CI372" s="30">
        <f t="shared" si="448"/>
        <v>15</v>
      </c>
      <c r="CJ372" s="30"/>
      <c r="CK372" s="30"/>
      <c r="CL372" s="30"/>
      <c r="CM372" s="95">
        <f>P372+'Config sheet'!$O$9-'Config sheet'!$C$139</f>
        <v>35.038899999999998</v>
      </c>
      <c r="CN372" s="95">
        <f>Q372+'Config sheet'!$O$9+'Config sheet'!C$140</f>
        <v>65.488900000000001</v>
      </c>
      <c r="CO372" s="95">
        <f t="shared" si="522"/>
        <v>1.8690341306376628</v>
      </c>
      <c r="CP372" s="95">
        <f>'Config sheet'!$N$47</f>
        <v>1852.7346826837274</v>
      </c>
      <c r="CQ372" s="95">
        <f>'Config sheet'!$N$42</f>
        <v>970.82423361890676</v>
      </c>
      <c r="CR372" s="95">
        <f>'Config sheet'!$N$46</f>
        <v>881.91044906482068</v>
      </c>
      <c r="CS372" s="95">
        <f t="shared" si="523"/>
        <v>1.402021918460483</v>
      </c>
      <c r="CT372" s="95">
        <f>'Config sheet'!$N$50/100*GERC_A_PARA!CQ372</f>
        <v>274.64617569078871</v>
      </c>
      <c r="CU372" s="95">
        <f t="shared" si="524"/>
        <v>274.64617569078871</v>
      </c>
      <c r="CV372" s="100">
        <f t="shared" si="565"/>
        <v>447.35990102205653</v>
      </c>
      <c r="CW372" s="95">
        <f t="shared" si="526"/>
        <v>1245.4704093096955</v>
      </c>
      <c r="CX372" s="100">
        <f t="shared" si="566"/>
        <v>827.99565866033527</v>
      </c>
      <c r="CY372" s="95">
        <f>'Config sheet'!$N$51/100*GERC_A_PARA!CR372</f>
        <v>198.78261521921058</v>
      </c>
      <c r="CZ372" s="95">
        <f t="shared" si="528"/>
        <v>198.78261521921058</v>
      </c>
      <c r="DA372" s="100">
        <f t="shared" si="567"/>
        <v>323.78885613718057</v>
      </c>
      <c r="DB372" s="95">
        <f t="shared" si="530"/>
        <v>1080.6930642840312</v>
      </c>
      <c r="DC372" s="100">
        <f t="shared" si="568"/>
        <v>718.45076276638497</v>
      </c>
      <c r="DD372" s="95">
        <f t="shared" si="532"/>
        <v>82.209578278917803</v>
      </c>
      <c r="DE372" s="95">
        <f t="shared" si="533"/>
        <v>85.825517653121494</v>
      </c>
      <c r="DF372" s="95">
        <f t="shared" si="534"/>
        <v>56.997905883214877</v>
      </c>
      <c r="DG372" s="95">
        <f t="shared" si="535"/>
        <v>58.925273886734352</v>
      </c>
      <c r="DH372" s="95">
        <f t="shared" si="536"/>
        <v>84.017547966019649</v>
      </c>
      <c r="DI372">
        <f>'Config sheet'!$N$59</f>
        <v>71.978923438716066</v>
      </c>
      <c r="DJ372" s="21">
        <f t="shared" si="537"/>
        <v>70.989568925497139</v>
      </c>
      <c r="DK372" s="19">
        <f>Coeff_Summary!$B$11+Coeff_Summary!$D$11*(F372)+Coeff_Summary!$E$11*CM372*100+Coeff_Summary!$F$11*(F372)^2+Coeff_Summary!$G$11*(F372)*CM372*100+Coeff_Summary!$H$11*(CM372*100)^2</f>
        <v>0.94195033718809551</v>
      </c>
      <c r="DL372" s="19">
        <f>Coeff_Summary!$B$9+Coeff_Summary!$D$9*(G372)+Coeff_Summary!$E$9*CN372*100+Coeff_Summary!$F$9*(G372)^2+Coeff_Summary!$G$9*(G372)*CN372*100+Coeff_Summary!$H$9*(CN372*100)^2</f>
        <v>0.96003515200666489</v>
      </c>
      <c r="DM372" s="30">
        <f t="shared" si="538"/>
        <v>0.95099274459738026</v>
      </c>
      <c r="DN372">
        <f>DK372*8314.4*(GERC_A_PARA!F372+273)/('Config sheet'!$N$28*GERC_A_PARA!CM372*10^5)</f>
        <v>4.057436297674423E-2</v>
      </c>
      <c r="DO372">
        <f>DL372*(8314.4/'Config sheet'!$N$28)*((GERC_A_PARA!G372+273)/(GERC_A_PARA!CN372*10^5))</f>
        <v>2.6471486180984535E-2</v>
      </c>
      <c r="DP372" s="30">
        <f t="shared" si="539"/>
        <v>1556.6222507068826</v>
      </c>
      <c r="DQ372" s="30">
        <f t="shared" si="540"/>
        <v>38364.675043674317</v>
      </c>
      <c r="DR372" s="30">
        <f t="shared" si="541"/>
        <v>1073.8744784338278</v>
      </c>
      <c r="DS372" s="30">
        <f t="shared" si="542"/>
        <v>40567.215270491019</v>
      </c>
      <c r="DT372" s="97">
        <v>1.4020219184604827</v>
      </c>
      <c r="DU372" s="30">
        <f t="shared" si="543"/>
        <v>3.4874265657689416</v>
      </c>
      <c r="DV372" s="30">
        <f>DM372*(8314.4/'Config sheet'!$N$28)*(273+F372)*DU372*((CO372^(1/DU372))-1)</f>
        <v>98321.515337145276</v>
      </c>
      <c r="DW372" s="30">
        <f t="shared" si="544"/>
        <v>355.66063571840067</v>
      </c>
      <c r="DX372" s="30">
        <f t="shared" si="545"/>
        <v>355.66063571840067</v>
      </c>
      <c r="DY372" s="30">
        <f t="shared" si="546"/>
        <v>100</v>
      </c>
      <c r="DZ372" s="30">
        <f t="shared" si="547"/>
        <v>1047.7980515864497</v>
      </c>
      <c r="EA372" s="65">
        <f>Coeff_Summary!$B$9+Coeff_Summary!$D$9*(DW372-273)+Coeff_Summary!$E$9*CN372*100+Coeff_Summary!$F$9*(DW372-273)^2+Coeff_Summary!$G$9*(DW372-273)*CN372*100+Coeff_Summary!$H$9*(CN372*100)^2</f>
        <v>0.96003515200666489</v>
      </c>
      <c r="EB372" s="30">
        <f>EA372*(8314.4/'Config sheet'!$C$28)*(DW372/(CM372*10^5))</f>
        <v>4.9476111160963329E-2</v>
      </c>
      <c r="EC372" s="30">
        <f t="shared" si="548"/>
        <v>1.2193934181867812</v>
      </c>
      <c r="ED372" s="30">
        <f t="shared" si="549"/>
        <v>0.94570639832853276</v>
      </c>
      <c r="EE372" s="30">
        <f>('Config sheet'!$N$132*(CN372-CM372) - 'Config sheet'!$N$133*GERC_A_PARA!CN372)*10^5</f>
        <v>111820.50093178499</v>
      </c>
      <c r="EF372" s="30">
        <f>('Config sheet'!$N$132*(CN372-CM372) + 'Config sheet'!$N$133*CM372)*10^5</f>
        <v>153924.09704742255</v>
      </c>
      <c r="EG372" s="30">
        <f>'Config sheet'!$N$148</f>
        <v>386976</v>
      </c>
      <c r="EH372" s="30">
        <f t="shared" si="550"/>
        <v>2513.9790623209792</v>
      </c>
      <c r="EI372" s="30">
        <f>'Config sheet'!$E$127+'Config sheet'!$P$127</f>
        <v>3308.2</v>
      </c>
      <c r="EJ372" s="30"/>
      <c r="EK372" s="63">
        <f t="shared" si="551"/>
        <v>50950.647981291972</v>
      </c>
      <c r="EL372" s="63">
        <f t="shared" si="552"/>
        <v>46345.77311831071</v>
      </c>
      <c r="EM372" s="63">
        <f t="shared" si="553"/>
        <v>38364.675043674317</v>
      </c>
      <c r="EN372" s="63">
        <f t="shared" si="554"/>
        <v>40567.215270491019</v>
      </c>
      <c r="EO372" s="30">
        <f>BL372*(('Config sheet'!$D$8+273)/(C372+273))*(GERC_A_PARA!AI372/'Config sheet'!$D$7)*(1/GERC_A_PARA!BG372)*24*10^-3</f>
        <v>1768.3317812651208</v>
      </c>
      <c r="EP372" s="30">
        <f>BN372*(('Config sheet'!$D$8+273)/(D372+273))*(GERC_A_PARA!AJ372/'Config sheet'!$D$7)*(1/GERC_A_PARA!BH372)*24*10^-3</f>
        <v>1608.5115063208552</v>
      </c>
      <c r="EQ372" s="30">
        <f t="shared" si="555"/>
        <v>1688.4216437929881</v>
      </c>
      <c r="ER372" s="30">
        <f>DP372*(('Config sheet'!$D$8+273)/(F372+273))*(CM372/'Config sheet'!$D$7)*(1/DK372)*24*10^-3</f>
        <v>1331.5134712820168</v>
      </c>
      <c r="ES372" s="30">
        <f>DR372*(('Config sheet'!$D$8+273)/(G372+273))*(CN372/'Config sheet'!$D$7)*(1/DL372)*24*10^-3</f>
        <v>1407.9565007018778</v>
      </c>
      <c r="ET372" s="30">
        <f t="shared" si="556"/>
        <v>1369.7349859919473</v>
      </c>
      <c r="EU372">
        <f t="shared" si="557"/>
        <v>1.099359112021413</v>
      </c>
      <c r="EV372">
        <f t="shared" si="558"/>
        <v>0.94570639832853254</v>
      </c>
      <c r="EW372" s="30">
        <f t="shared" si="559"/>
        <v>0.86837373598267698</v>
      </c>
      <c r="EX372" s="30">
        <f>'Config sheet'!$C$123/('Config sheet'!$F$17*10^-3)</f>
        <v>1.2841244171864261</v>
      </c>
      <c r="EY372" s="30">
        <f t="shared" si="560"/>
        <v>0.7649640713730077</v>
      </c>
      <c r="EZ372" s="30">
        <f>'Config sheet'!$N$123/('Config sheet'!$Q$17*10^-3)</f>
        <v>1.4616189626248377</v>
      </c>
      <c r="FA372" s="1" t="s">
        <v>434</v>
      </c>
      <c r="FB372" s="30">
        <f t="shared" si="488"/>
        <v>0</v>
      </c>
      <c r="FE372" s="97">
        <f t="shared" si="569"/>
        <v>1.5319178239945646</v>
      </c>
      <c r="FF372" s="30">
        <f t="shared" si="570"/>
        <v>1.2819178239945646</v>
      </c>
    </row>
    <row r="373" spans="1:162" x14ac:dyDescent="0.25">
      <c r="A373" s="1">
        <v>43480</v>
      </c>
      <c r="B373" s="2">
        <v>0.75</v>
      </c>
      <c r="C373">
        <f t="shared" si="561"/>
        <v>34.93</v>
      </c>
      <c r="D373">
        <f t="shared" si="562"/>
        <v>85.791404829861619</v>
      </c>
      <c r="E373">
        <v>23.04</v>
      </c>
      <c r="F373" s="97">
        <f t="shared" si="572"/>
        <v>22.98</v>
      </c>
      <c r="G373" s="97">
        <f t="shared" si="571"/>
        <v>81.573341294260501</v>
      </c>
      <c r="H373">
        <v>66.760000000000005</v>
      </c>
      <c r="I373">
        <v>71.989999999999995</v>
      </c>
      <c r="J373">
        <v>72.150000000000006</v>
      </c>
      <c r="K373">
        <v>72.59</v>
      </c>
      <c r="L373">
        <v>69.94</v>
      </c>
      <c r="M373">
        <v>21.88</v>
      </c>
      <c r="N373">
        <v>34.57</v>
      </c>
      <c r="O373">
        <v>34.090000000000003</v>
      </c>
      <c r="P373">
        <v>34.020000000000003</v>
      </c>
      <c r="Q373">
        <v>64.14</v>
      </c>
      <c r="R373">
        <v>3.7</v>
      </c>
      <c r="S373">
        <v>78.78</v>
      </c>
      <c r="T373">
        <v>76.3</v>
      </c>
      <c r="U373">
        <v>72.45</v>
      </c>
      <c r="V373">
        <v>72.45</v>
      </c>
      <c r="W373">
        <v>2.88</v>
      </c>
      <c r="X373">
        <v>2.4</v>
      </c>
      <c r="Y373">
        <v>3.71</v>
      </c>
      <c r="Z373">
        <v>3.44</v>
      </c>
      <c r="AA373">
        <v>4.68</v>
      </c>
      <c r="AB373">
        <v>4.25</v>
      </c>
      <c r="AC373">
        <v>3.89</v>
      </c>
      <c r="AD373">
        <v>1.88</v>
      </c>
      <c r="AE373">
        <v>1.45</v>
      </c>
      <c r="AF373">
        <v>2.15</v>
      </c>
      <c r="AH373" s="95" t="str">
        <f t="shared" si="496"/>
        <v>ON</v>
      </c>
      <c r="AI373" s="31">
        <f>M373+'Config sheet'!$D$9-'Config sheet'!$C$139</f>
        <v>22.838899999999999</v>
      </c>
      <c r="AJ373" s="31">
        <f>N373+'Config sheet'!$D$9+'Config sheet'!$C$140</f>
        <v>35.928899999999999</v>
      </c>
      <c r="AK373" s="95">
        <f t="shared" si="497"/>
        <v>1.5731449413062801</v>
      </c>
      <c r="AL373" s="95">
        <f>'Config sheet'!$C$47</f>
        <v>3546.9708798579968</v>
      </c>
      <c r="AM373" s="95">
        <f>'Config sheet'!$C$42</f>
        <v>1817.9423322060413</v>
      </c>
      <c r="AN373" s="95">
        <f>'Config sheet'!$C$46</f>
        <v>1729.0285476519553</v>
      </c>
      <c r="AO373" s="95">
        <f t="shared" si="564"/>
        <v>1.5092091251177924</v>
      </c>
      <c r="AP373" s="95">
        <f>'Config sheet'!$C$50/100*GERC_A_PARA!AM373</f>
        <v>351.771841281869</v>
      </c>
      <c r="AQ373" s="95">
        <f t="shared" si="499"/>
        <v>351.771841281869</v>
      </c>
      <c r="AR373" s="96">
        <f t="shared" si="426"/>
        <v>447.91797261819397</v>
      </c>
      <c r="AS373" s="95">
        <f t="shared" si="500"/>
        <v>2169.7141734879106</v>
      </c>
      <c r="AT373" s="95">
        <f t="shared" si="428"/>
        <v>1520.851761810035</v>
      </c>
      <c r="AU373" s="95">
        <f>'Config sheet'!$C$51/100*GERC_A_PARA!AN373</f>
        <v>266.0974934836359</v>
      </c>
      <c r="AV373" s="95">
        <f t="shared" si="501"/>
        <v>266.0974934836359</v>
      </c>
      <c r="AW373" s="96">
        <f t="shared" si="430"/>
        <v>338.8271482039076</v>
      </c>
      <c r="AX373" s="95">
        <f t="shared" si="502"/>
        <v>1995.1260411355911</v>
      </c>
      <c r="AY373" s="95">
        <f t="shared" si="432"/>
        <v>1398.4749658598528</v>
      </c>
      <c r="AZ373" s="31">
        <f t="shared" si="563"/>
        <v>94.711266158830611</v>
      </c>
      <c r="BA373" s="31">
        <f t="shared" si="503"/>
        <v>95.793611689116432</v>
      </c>
      <c r="BB373" s="31">
        <f t="shared" si="504"/>
        <v>64.307866086682068</v>
      </c>
      <c r="BC373" s="31">
        <f t="shared" si="505"/>
        <v>65.492121221133175</v>
      </c>
      <c r="BD373" s="95">
        <f t="shared" si="506"/>
        <v>95.252438923973529</v>
      </c>
      <c r="BE373">
        <f>'Config sheet'!$D$59</f>
        <v>82.44</v>
      </c>
      <c r="BF373" s="30">
        <f t="shared" si="507"/>
        <v>80.076216288940572</v>
      </c>
      <c r="BG373" s="19">
        <f>Coeff_Summary!$B$10+Coeff_Summary!$D$10*(C373)+Coeff_Summary!$E$10*AI373*100+Coeff_Summary!$F$10*(C373)^2+Coeff_Summary!$G$10*(C373)*AI373*100+Coeff_Summary!$H$10*(AI373*100)^2</f>
        <v>0.96614345267790891</v>
      </c>
      <c r="BH373" s="19">
        <f>Coeff_Summary!$B$8+Coeff_Summary!$D$8*(D373)+Coeff_Summary!$E$8*AJ373*100+Coeff_Summary!$F$8*(D373)^2+Coeff_Summary!$G$8*(D373)*AJ373*100+Coeff_Summary!$H$8*(AJ373*100)^2</f>
        <v>0.9761451721476152</v>
      </c>
      <c r="BI373" s="30">
        <f t="shared" si="508"/>
        <v>0.97114431241276211</v>
      </c>
      <c r="BJ373" s="30">
        <f>BG373*8314.4*(GERC_A_PARA!C373+273)/('Config sheet'!$C$28*AI373*10^5)</f>
        <v>6.6136547332396961E-2</v>
      </c>
      <c r="BK373">
        <f>BH373*(8314.4/'Config sheet'!$C$28)*(BT373/(AJ373*10^5))</f>
        <v>4.9492068442634478E-2</v>
      </c>
      <c r="BL373" s="30">
        <f t="shared" si="509"/>
        <v>3378.5762709878645</v>
      </c>
      <c r="BM373" s="30">
        <f t="shared" si="510"/>
        <v>51084.860145592604</v>
      </c>
      <c r="BN373" s="30">
        <f t="shared" si="511"/>
        <v>2301.9838759337908</v>
      </c>
      <c r="BO373" s="30">
        <f t="shared" si="512"/>
        <v>46512.177574513502</v>
      </c>
      <c r="BP373" s="19">
        <v>1.3212541856617586</v>
      </c>
      <c r="BQ373" s="30">
        <f t="shared" si="513"/>
        <v>4.1127999093306071</v>
      </c>
      <c r="BR373" s="30">
        <f>BI373*(8314.4/'Config sheet'!$C$28)*(273+C373)*BQ373*((AK373^(1/BQ373))-1)</f>
        <v>72722.991494551563</v>
      </c>
      <c r="BS373" s="30">
        <f t="shared" si="514"/>
        <v>343.79140482986162</v>
      </c>
      <c r="BT373" s="30">
        <f t="shared" si="515"/>
        <v>358.79140482986162</v>
      </c>
      <c r="BU373" s="52">
        <f t="shared" si="516"/>
        <v>70.508089483220019</v>
      </c>
      <c r="BV373" s="30">
        <f t="shared" si="517"/>
        <v>1463.6003223559262</v>
      </c>
      <c r="BW373" s="65">
        <f>Coeff_Summary!$B$8+Coeff_Summary!$D$8*(BS373-273)+Coeff_Summary!$E$8*AJ373*100+Coeff_Summary!$F$8*(BS373-273)^2+Coeff_Summary!$G$8*(BS373-273)*AJ373*100+Coeff_Summary!$H$8*(AJ373*100)^2</f>
        <v>0.96981867444720593</v>
      </c>
      <c r="BX373" s="30">
        <f>BW373*(8314.4/'Config sheet'!$C$28)*(BS373/(AI373*10^5))</f>
        <v>7.4119666877717899E-2</v>
      </c>
      <c r="BY373" s="30">
        <f t="shared" si="518"/>
        <v>1.1207066269304689</v>
      </c>
      <c r="BZ373" s="30">
        <f t="shared" si="519"/>
        <v>1.098311513447281</v>
      </c>
      <c r="CA373" s="30">
        <f>('Config sheet'!$C$132*(AJ373-AI373) - 'Config sheet'!$C$133*GERC_A_PARA!AJ373)*10^5</f>
        <v>97046.399294521776</v>
      </c>
      <c r="CB373" s="30">
        <f>('Config sheet'!$C$132*(AJ373-AI373) + 'Config sheet'!$C$133*AI373)*10^5</f>
        <v>121659.84667728122</v>
      </c>
      <c r="CC373" s="30">
        <f>'Config sheet'!$C$148</f>
        <v>386976</v>
      </c>
      <c r="CD373" s="30">
        <f t="shared" si="447"/>
        <v>15</v>
      </c>
      <c r="CE373" s="30"/>
      <c r="CG373" s="97">
        <f t="shared" si="520"/>
        <v>1.275105602303394</v>
      </c>
      <c r="CH373" s="97">
        <f t="shared" si="521"/>
        <v>1.8751056023033938</v>
      </c>
      <c r="CI373" s="30">
        <f t="shared" si="448"/>
        <v>15</v>
      </c>
      <c r="CJ373" s="30"/>
      <c r="CK373" s="30"/>
      <c r="CL373" s="30"/>
      <c r="CM373" s="95">
        <f>P373+'Config sheet'!$O$9-'Config sheet'!$C$139</f>
        <v>34.978900000000003</v>
      </c>
      <c r="CN373" s="95">
        <f>Q373+'Config sheet'!$O$9+'Config sheet'!C$140</f>
        <v>65.498900000000006</v>
      </c>
      <c r="CO373" s="95">
        <f t="shared" si="522"/>
        <v>1.8725260085365749</v>
      </c>
      <c r="CP373" s="95">
        <f>'Config sheet'!$N$47</f>
        <v>1852.7346826837274</v>
      </c>
      <c r="CQ373" s="95">
        <f>'Config sheet'!$N$42</f>
        <v>970.82423361890676</v>
      </c>
      <c r="CR373" s="95">
        <f>'Config sheet'!$N$46</f>
        <v>881.91044906482068</v>
      </c>
      <c r="CS373" s="95">
        <f t="shared" si="523"/>
        <v>1.4043820915923155</v>
      </c>
      <c r="CT373" s="95">
        <f>'Config sheet'!$N$50/100*GERC_A_PARA!CQ373</f>
        <v>274.64617569078871</v>
      </c>
      <c r="CU373" s="95">
        <f t="shared" si="524"/>
        <v>274.64617569078871</v>
      </c>
      <c r="CV373" s="100">
        <f t="shared" si="565"/>
        <v>447.78726016928056</v>
      </c>
      <c r="CW373" s="95">
        <f t="shared" si="526"/>
        <v>1245.4704093096955</v>
      </c>
      <c r="CX373" s="100">
        <f t="shared" si="566"/>
        <v>827.27776656183846</v>
      </c>
      <c r="CY373" s="95">
        <f>'Config sheet'!$N$51/100*GERC_A_PARA!CR373</f>
        <v>198.78261521921058</v>
      </c>
      <c r="CZ373" s="95">
        <f t="shared" si="528"/>
        <v>198.78261521921058</v>
      </c>
      <c r="DA373" s="100">
        <f t="shared" si="567"/>
        <v>324.09816890554288</v>
      </c>
      <c r="DB373" s="95">
        <f t="shared" si="530"/>
        <v>1080.6930642840312</v>
      </c>
      <c r="DC373" s="100">
        <f t="shared" si="568"/>
        <v>717.82784872045454</v>
      </c>
      <c r="DD373" s="95">
        <f t="shared" si="532"/>
        <v>82.165558039988341</v>
      </c>
      <c r="DE373" s="95">
        <f t="shared" si="533"/>
        <v>85.790444617226484</v>
      </c>
      <c r="DF373" s="95">
        <f t="shared" si="534"/>
        <v>56.923959222878558</v>
      </c>
      <c r="DG373" s="95">
        <f t="shared" si="535"/>
        <v>58.854641540038493</v>
      </c>
      <c r="DH373" s="95">
        <f t="shared" si="536"/>
        <v>83.978001328607405</v>
      </c>
      <c r="DI373">
        <f>'Config sheet'!$N$59</f>
        <v>71.978923438716066</v>
      </c>
      <c r="DJ373" s="21">
        <f t="shared" si="537"/>
        <v>70.933650855032965</v>
      </c>
      <c r="DK373" s="19">
        <f>Coeff_Summary!$B$11+Coeff_Summary!$D$11*(F373)+Coeff_Summary!$E$11*CM373*100+Coeff_Summary!$F$11*(F373)^2+Coeff_Summary!$G$11*(F373)*CM373*100+Coeff_Summary!$H$11*(CM373*100)^2</f>
        <v>0.94096463571721689</v>
      </c>
      <c r="DL373" s="19">
        <f>Coeff_Summary!$B$9+Coeff_Summary!$D$9*(G373)+Coeff_Summary!$E$9*CN373*100+Coeff_Summary!$F$9*(G373)^2+Coeff_Summary!$G$9*(G373)*CN373*100+Coeff_Summary!$H$9*(CN373*100)^2</f>
        <v>0.95928133272449601</v>
      </c>
      <c r="DM373" s="30">
        <f t="shared" si="538"/>
        <v>0.9501229842208565</v>
      </c>
      <c r="DN373">
        <f>DK373*8314.4*(GERC_A_PARA!F373+273)/('Config sheet'!$N$28*GERC_A_PARA!CM373*10^5)</f>
        <v>4.0425239748553859E-2</v>
      </c>
      <c r="DO373">
        <f>DL373*(8314.4/'Config sheet'!$N$28)*((GERC_A_PARA!G373+273)/(GERC_A_PARA!CN373*10^5))</f>
        <v>2.6365812025005729E-2</v>
      </c>
      <c r="DP373" s="30">
        <f t="shared" si="539"/>
        <v>1555.8895564397108</v>
      </c>
      <c r="DQ373" s="30">
        <f t="shared" si="540"/>
        <v>38488.072454669113</v>
      </c>
      <c r="DR373" s="30">
        <f t="shared" si="541"/>
        <v>1072.5351457302454</v>
      </c>
      <c r="DS373" s="30">
        <f t="shared" si="542"/>
        <v>40679.010557802547</v>
      </c>
      <c r="DT373" s="97">
        <v>1.4043820915923153</v>
      </c>
      <c r="DU373" s="30">
        <f t="shared" si="543"/>
        <v>3.4729087187376413</v>
      </c>
      <c r="DV373" s="30">
        <f>DM373*(8314.4/'Config sheet'!$N$28)*(273+F373)*DU373*((CO373^(1/DU373))-1)</f>
        <v>98162.258439711339</v>
      </c>
      <c r="DW373" s="30">
        <f t="shared" si="544"/>
        <v>354.5733412942605</v>
      </c>
      <c r="DX373" s="30">
        <f t="shared" si="545"/>
        <v>354.5733412942605</v>
      </c>
      <c r="DY373" s="30">
        <f t="shared" si="546"/>
        <v>100</v>
      </c>
      <c r="DZ373" s="30">
        <f t="shared" si="547"/>
        <v>1049.4655875393235</v>
      </c>
      <c r="EA373" s="65">
        <f>Coeff_Summary!$B$9+Coeff_Summary!$D$9*(DW373-273)+Coeff_Summary!$E$9*CN373*100+Coeff_Summary!$F$9*(DW373-273)^2+Coeff_Summary!$G$9*(DW373-273)*CN373*100+Coeff_Summary!$H$9*(CN373*100)^2</f>
        <v>0.95928133272449601</v>
      </c>
      <c r="EB373" s="30">
        <f>EA373*(8314.4/'Config sheet'!$C$28)*(DW373/(CM373*10^5))</f>
        <v>4.9370668753009612E-2</v>
      </c>
      <c r="EC373" s="30">
        <f t="shared" si="548"/>
        <v>1.2212832641215383</v>
      </c>
      <c r="ED373" s="30">
        <f t="shared" si="549"/>
        <v>0.9461408211976976</v>
      </c>
      <c r="EE373" s="30">
        <f>('Config sheet'!$N$132*(CN373-CM373) - 'Config sheet'!$N$133*GERC_A_PARA!CN373)*10^5</f>
        <v>112136.42512769795</v>
      </c>
      <c r="EF373" s="30">
        <f>('Config sheet'!$N$132*(CN373-CM373) + 'Config sheet'!$N$133*CM373)*10^5</f>
        <v>154219.07997330092</v>
      </c>
      <c r="EG373" s="30">
        <f>'Config sheet'!$N$148</f>
        <v>386976</v>
      </c>
      <c r="EH373" s="30">
        <f t="shared" si="550"/>
        <v>2513.0659098952497</v>
      </c>
      <c r="EI373" s="30">
        <f>'Config sheet'!$E$127+'Config sheet'!$P$127</f>
        <v>3308.2</v>
      </c>
      <c r="EJ373" s="30"/>
      <c r="EK373" s="63">
        <f t="shared" si="551"/>
        <v>51084.860145592604</v>
      </c>
      <c r="EL373" s="63">
        <f t="shared" si="552"/>
        <v>46512.177574513502</v>
      </c>
      <c r="EM373" s="63">
        <f t="shared" si="553"/>
        <v>38488.072454669113</v>
      </c>
      <c r="EN373" s="63">
        <f t="shared" si="554"/>
        <v>40679.010557802547</v>
      </c>
      <c r="EO373" s="30">
        <f>BL373*(('Config sheet'!$D$8+273)/(C373+273))*(GERC_A_PARA!AI373/'Config sheet'!$D$7)*(1/GERC_A_PARA!BG373)*24*10^-3</f>
        <v>1772.9898502979693</v>
      </c>
      <c r="EP373" s="30">
        <f>BN373*(('Config sheet'!$D$8+273)/(D373+273))*(GERC_A_PARA!AJ373/'Config sheet'!$D$7)*(1/GERC_A_PARA!BH373)*24*10^-3</f>
        <v>1614.2868654204208</v>
      </c>
      <c r="EQ373" s="30">
        <f t="shared" si="555"/>
        <v>1693.6383578591949</v>
      </c>
      <c r="ER373" s="30">
        <f>DP373*(('Config sheet'!$D$8+273)/(F373+273))*(CM373/'Config sheet'!$D$7)*(1/DK373)*24*10^-3</f>
        <v>1335.796195295027</v>
      </c>
      <c r="ES373" s="30">
        <f>DR373*(('Config sheet'!$D$8+273)/(G373+273))*(CN373/'Config sheet'!$D$7)*(1/DL373)*24*10^-3</f>
        <v>1411.8365526223399</v>
      </c>
      <c r="ET373" s="30">
        <f t="shared" si="556"/>
        <v>1373.8163739586835</v>
      </c>
      <c r="EU373">
        <f t="shared" si="557"/>
        <v>1.0983115134472807</v>
      </c>
      <c r="EV373">
        <f t="shared" si="558"/>
        <v>0.94614082119769749</v>
      </c>
      <c r="EW373" s="30">
        <f t="shared" si="559"/>
        <v>0.86417523290270593</v>
      </c>
      <c r="EX373" s="30">
        <f>'Config sheet'!$C$123/('Config sheet'!$F$17*10^-3)</f>
        <v>1.2841244171864261</v>
      </c>
      <c r="EY373" s="30">
        <f t="shared" si="560"/>
        <v>0.76390528416491665</v>
      </c>
      <c r="EZ373" s="30">
        <f>'Config sheet'!$N$123/('Config sheet'!$Q$17*10^-3)</f>
        <v>1.4616189626248377</v>
      </c>
      <c r="FA373" s="1" t="s">
        <v>435</v>
      </c>
      <c r="FB373" s="30">
        <f t="shared" si="488"/>
        <v>0</v>
      </c>
      <c r="FE373" s="97">
        <f t="shared" si="569"/>
        <v>1.5332322062574653</v>
      </c>
      <c r="FF373" s="30">
        <f t="shared" si="570"/>
        <v>1.2832322062574653</v>
      </c>
    </row>
    <row r="374" spans="1:162" x14ac:dyDescent="0.25">
      <c r="A374" s="1">
        <v>43480</v>
      </c>
      <c r="B374" s="2">
        <v>0.79166666666666663</v>
      </c>
      <c r="C374">
        <f t="shared" si="561"/>
        <v>34.299999999999997</v>
      </c>
      <c r="D374">
        <f t="shared" si="562"/>
        <v>84.966928638298384</v>
      </c>
      <c r="E374">
        <v>21.75</v>
      </c>
      <c r="F374" s="97">
        <f t="shared" si="572"/>
        <v>21.69</v>
      </c>
      <c r="G374" s="97">
        <f t="shared" si="571"/>
        <v>80.503650996642762</v>
      </c>
      <c r="H374">
        <v>66.739999999999995</v>
      </c>
      <c r="I374">
        <v>71.97</v>
      </c>
      <c r="J374">
        <v>72.150000000000006</v>
      </c>
      <c r="K374">
        <v>72.59</v>
      </c>
      <c r="L374">
        <v>69.92</v>
      </c>
      <c r="M374">
        <v>21.87</v>
      </c>
      <c r="N374">
        <v>34.51</v>
      </c>
      <c r="O374">
        <v>34.03</v>
      </c>
      <c r="P374">
        <v>33.96</v>
      </c>
      <c r="Q374">
        <v>64.16</v>
      </c>
      <c r="R374">
        <v>3.7</v>
      </c>
      <c r="S374">
        <v>79.040000000000006</v>
      </c>
      <c r="T374">
        <v>76.19</v>
      </c>
      <c r="U374">
        <v>72.36</v>
      </c>
      <c r="V374">
        <v>72.36</v>
      </c>
      <c r="W374">
        <v>2.86</v>
      </c>
      <c r="X374">
        <v>2.41</v>
      </c>
      <c r="Y374">
        <v>3.7</v>
      </c>
      <c r="Z374">
        <v>3.42</v>
      </c>
      <c r="AA374">
        <v>4.67</v>
      </c>
      <c r="AB374">
        <v>4.22</v>
      </c>
      <c r="AC374">
        <v>3.88</v>
      </c>
      <c r="AD374">
        <v>1.9</v>
      </c>
      <c r="AE374">
        <v>1.47</v>
      </c>
      <c r="AF374">
        <v>2.13</v>
      </c>
      <c r="AH374" s="95" t="str">
        <f t="shared" si="496"/>
        <v>ON</v>
      </c>
      <c r="AI374" s="31">
        <f>M374+'Config sheet'!$D$9-'Config sheet'!$C$139</f>
        <v>22.828900000000001</v>
      </c>
      <c r="AJ374" s="31">
        <f>N374+'Config sheet'!$D$9+'Config sheet'!$C$140</f>
        <v>35.868899999999996</v>
      </c>
      <c r="AK374" s="95">
        <f t="shared" si="497"/>
        <v>1.5712057961618824</v>
      </c>
      <c r="AL374" s="95">
        <f>'Config sheet'!$C$47</f>
        <v>3546.9708798579968</v>
      </c>
      <c r="AM374" s="95">
        <f>'Config sheet'!$C$42</f>
        <v>1817.9423322060413</v>
      </c>
      <c r="AN374" s="95">
        <f>'Config sheet'!$C$46</f>
        <v>1729.0285476519553</v>
      </c>
      <c r="AO374" s="95">
        <f t="shared" si="564"/>
        <v>1.5100342763052095</v>
      </c>
      <c r="AP374" s="95">
        <f>'Config sheet'!$C$50/100*GERC_A_PARA!AM374</f>
        <v>351.771841281869</v>
      </c>
      <c r="AQ374" s="95">
        <f t="shared" si="499"/>
        <v>351.771841281869</v>
      </c>
      <c r="AR374" s="96">
        <f t="shared" si="426"/>
        <v>447.51418308748021</v>
      </c>
      <c r="AS374" s="95">
        <f t="shared" si="500"/>
        <v>2169.7141734879106</v>
      </c>
      <c r="AT374" s="95">
        <f t="shared" si="428"/>
        <v>1523.127028288769</v>
      </c>
      <c r="AU374" s="95">
        <f>'Config sheet'!$C$51/100*GERC_A_PARA!AN374</f>
        <v>266.0974934836359</v>
      </c>
      <c r="AV374" s="95">
        <f t="shared" si="501"/>
        <v>266.0974934836359</v>
      </c>
      <c r="AW374" s="96">
        <f t="shared" si="430"/>
        <v>338.52170197595956</v>
      </c>
      <c r="AX374" s="95">
        <f t="shared" si="502"/>
        <v>1995.1260411355911</v>
      </c>
      <c r="AY374" s="95">
        <f t="shared" si="432"/>
        <v>1400.5671508387375</v>
      </c>
      <c r="AZ374" s="31">
        <f t="shared" si="563"/>
        <v>94.7334775086386</v>
      </c>
      <c r="BA374" s="31">
        <f t="shared" si="503"/>
        <v>95.811277460359079</v>
      </c>
      <c r="BB374" s="31">
        <f t="shared" si="504"/>
        <v>64.433022228239807</v>
      </c>
      <c r="BC374" s="31">
        <f t="shared" si="505"/>
        <v>65.613124716519408</v>
      </c>
      <c r="BD374" s="95">
        <f t="shared" si="506"/>
        <v>95.272377484498833</v>
      </c>
      <c r="BE374">
        <f>'Config sheet'!$D$59</f>
        <v>82.44</v>
      </c>
      <c r="BF374" s="30">
        <f t="shared" si="507"/>
        <v>80.147725478439213</v>
      </c>
      <c r="BG374" s="19">
        <f>Coeff_Summary!$B$10+Coeff_Summary!$D$10*(C374)+Coeff_Summary!$E$10*AI374*100+Coeff_Summary!$F$10*(C374)^2+Coeff_Summary!$G$10*(C374)*AI374*100+Coeff_Summary!$H$10*(AI374*100)^2</f>
        <v>0.96586115428841712</v>
      </c>
      <c r="BH374" s="19">
        <f>Coeff_Summary!$B$8+Coeff_Summary!$D$8*(D374)+Coeff_Summary!$E$8*AJ374*100+Coeff_Summary!$F$8*(D374)^2+Coeff_Summary!$G$8*(D374)*AJ374*100+Coeff_Summary!$H$8*(AJ374*100)^2</f>
        <v>0.97586162177605951</v>
      </c>
      <c r="BI374" s="30">
        <f t="shared" si="508"/>
        <v>0.97086138803223831</v>
      </c>
      <c r="BJ374" s="30">
        <f>BG374*8314.4*(GERC_A_PARA!C374+273)/('Config sheet'!$C$28*AI374*10^5)</f>
        <v>6.6010855130601398E-2</v>
      </c>
      <c r="BK374">
        <f>BH374*(8314.4/'Config sheet'!$C$28)*(BT374/(AJ374*10^5))</f>
        <v>4.9446569946510706E-2</v>
      </c>
      <c r="BL374" s="30">
        <f t="shared" si="509"/>
        <v>3379.2834859235604</v>
      </c>
      <c r="BM374" s="30">
        <f t="shared" si="510"/>
        <v>51192.845165203558</v>
      </c>
      <c r="BN374" s="30">
        <f t="shared" si="511"/>
        <v>2306.3494812539748</v>
      </c>
      <c r="BO374" s="30">
        <f t="shared" si="512"/>
        <v>46643.26532151553</v>
      </c>
      <c r="BP374" s="19">
        <v>1.3210488493294563</v>
      </c>
      <c r="BQ374" s="30">
        <f t="shared" si="513"/>
        <v>4.1147907930167111</v>
      </c>
      <c r="BR374" s="30">
        <f>BI374*(8314.4/'Config sheet'!$C$28)*(273+C374)*BQ374*((AK374^(1/BQ374))-1)</f>
        <v>72342.545491793571</v>
      </c>
      <c r="BS374" s="30">
        <f t="shared" si="514"/>
        <v>342.96692863829838</v>
      </c>
      <c r="BT374" s="30">
        <f t="shared" si="515"/>
        <v>357.96692863829838</v>
      </c>
      <c r="BU374" s="52">
        <f t="shared" si="516"/>
        <v>70.394889915111762</v>
      </c>
      <c r="BV374" s="30">
        <f t="shared" si="517"/>
        <v>1461.3674115502747</v>
      </c>
      <c r="BW374" s="65">
        <f>Coeff_Summary!$B$8+Coeff_Summary!$D$8*(BS374-273)+Coeff_Summary!$E$8*AJ374*100+Coeff_Summary!$F$8*(BS374-273)^2+Coeff_Summary!$G$8*(BS374-273)*AJ374*100+Coeff_Summary!$H$8*(AJ374*100)^2</f>
        <v>0.96948085294377551</v>
      </c>
      <c r="BX374" s="30">
        <f>BW374*(8314.4/'Config sheet'!$C$28)*(BS374/(AI374*10^5))</f>
        <v>7.394853582307899E-2</v>
      </c>
      <c r="BY374" s="30">
        <f t="shared" si="518"/>
        <v>1.1202481118714949</v>
      </c>
      <c r="BZ374" s="30">
        <f t="shared" si="519"/>
        <v>1.0975399087591196</v>
      </c>
      <c r="CA374" s="30">
        <f>('Config sheet'!$C$132*(AJ374-AI374) - 'Config sheet'!$C$133*GERC_A_PARA!AJ374)*10^5</f>
        <v>96643.360998725839</v>
      </c>
      <c r="CB374" s="30">
        <f>('Config sheet'!$C$132*(AJ374-AI374) + 'Config sheet'!$C$133*AI374)*10^5</f>
        <v>121227.49060343688</v>
      </c>
      <c r="CC374" s="30">
        <f>'Config sheet'!$C$148</f>
        <v>386976</v>
      </c>
      <c r="CD374" s="30">
        <f t="shared" si="447"/>
        <v>15</v>
      </c>
      <c r="CE374" s="30"/>
      <c r="CG374" s="97">
        <f t="shared" si="520"/>
        <v>1.2770070172359476</v>
      </c>
      <c r="CH374" s="97">
        <f t="shared" si="521"/>
        <v>1.8770070172359477</v>
      </c>
      <c r="CI374" s="30">
        <f t="shared" si="448"/>
        <v>15</v>
      </c>
      <c r="CJ374" s="30"/>
      <c r="CK374" s="30"/>
      <c r="CL374" s="30"/>
      <c r="CM374" s="95">
        <f>P374+'Config sheet'!$O$9-'Config sheet'!$C$139</f>
        <v>34.918900000000001</v>
      </c>
      <c r="CN374" s="95">
        <f>Q374+'Config sheet'!$O$9+'Config sheet'!C$140</f>
        <v>65.518900000000002</v>
      </c>
      <c r="CO374" s="95">
        <f t="shared" si="522"/>
        <v>1.876316264258038</v>
      </c>
      <c r="CP374" s="95">
        <f>'Config sheet'!$N$47</f>
        <v>1852.7346826837274</v>
      </c>
      <c r="CQ374" s="95">
        <f>'Config sheet'!$N$42</f>
        <v>970.82423361890676</v>
      </c>
      <c r="CR374" s="95">
        <f>'Config sheet'!$N$46</f>
        <v>881.91044906482068</v>
      </c>
      <c r="CS374" s="95">
        <f t="shared" si="523"/>
        <v>1.4067814811464896</v>
      </c>
      <c r="CT374" s="95">
        <f>'Config sheet'!$N$50/100*GERC_A_PARA!CQ374</f>
        <v>274.64617569078871</v>
      </c>
      <c r="CU374" s="95">
        <f t="shared" si="524"/>
        <v>274.64617569078871</v>
      </c>
      <c r="CV374" s="100">
        <f t="shared" si="565"/>
        <v>448.2879979197744</v>
      </c>
      <c r="CW374" s="95">
        <f t="shared" si="526"/>
        <v>1245.4704093096955</v>
      </c>
      <c r="CX374" s="100">
        <f t="shared" si="566"/>
        <v>826.45266607897247</v>
      </c>
      <c r="CY374" s="95">
        <f>'Config sheet'!$N$51/100*GERC_A_PARA!CR374</f>
        <v>198.78261521921058</v>
      </c>
      <c r="CZ374" s="95">
        <f t="shared" si="528"/>
        <v>198.78261521921058</v>
      </c>
      <c r="DA374" s="100">
        <f t="shared" si="567"/>
        <v>324.4605914272903</v>
      </c>
      <c r="DB374" s="95">
        <f t="shared" si="530"/>
        <v>1080.6930642840312</v>
      </c>
      <c r="DC374" s="100">
        <f t="shared" si="568"/>
        <v>717.11191009798256</v>
      </c>
      <c r="DD374" s="95">
        <f t="shared" si="532"/>
        <v>82.113979419147043</v>
      </c>
      <c r="DE374" s="95">
        <f t="shared" si="533"/>
        <v>85.749349455905758</v>
      </c>
      <c r="DF374" s="95">
        <f t="shared" si="534"/>
        <v>56.838969535323038</v>
      </c>
      <c r="DG374" s="95">
        <f t="shared" si="535"/>
        <v>58.773461118235907</v>
      </c>
      <c r="DH374" s="95">
        <f t="shared" si="536"/>
        <v>83.931664437526393</v>
      </c>
      <c r="DI374">
        <f>'Config sheet'!$N$59</f>
        <v>71.978923438716066</v>
      </c>
      <c r="DJ374" s="21">
        <f t="shared" si="537"/>
        <v>70.868939882152929</v>
      </c>
      <c r="DK374" s="19">
        <f>Coeff_Summary!$B$11+Coeff_Summary!$D$11*(F374)+Coeff_Summary!$E$11*CM374*100+Coeff_Summary!$F$11*(F374)^2+Coeff_Summary!$G$11*(F374)*CM374*100+Coeff_Summary!$H$11*(CM374*100)^2</f>
        <v>0.93996286585634725</v>
      </c>
      <c r="DL374" s="19">
        <f>Coeff_Summary!$B$9+Coeff_Summary!$D$9*(G374)+Coeff_Summary!$E$9*CN374*100+Coeff_Summary!$F$9*(G374)^2+Coeff_Summary!$G$9*(G374)*CN374*100+Coeff_Summary!$H$9*(CN374*100)^2</f>
        <v>0.95852465816082422</v>
      </c>
      <c r="DM374" s="30">
        <f t="shared" si="538"/>
        <v>0.94924376200858573</v>
      </c>
      <c r="DN374">
        <f>DK374*8314.4*(GERC_A_PARA!F374+273)/('Config sheet'!$N$28*GERC_A_PARA!CM374*10^5)</f>
        <v>4.027528532562033E-2</v>
      </c>
      <c r="DO374">
        <f>DL374*(8314.4/'Config sheet'!$N$28)*((GERC_A_PARA!G374+273)/(GERC_A_PARA!CN374*10^5))</f>
        <v>2.6257518515470219E-2</v>
      </c>
      <c r="DP374" s="30">
        <f t="shared" si="539"/>
        <v>1555.0310567877757</v>
      </c>
      <c r="DQ374" s="30">
        <f t="shared" si="540"/>
        <v>38610.056867767817</v>
      </c>
      <c r="DR374" s="30">
        <f t="shared" si="541"/>
        <v>1070.9958001060797</v>
      </c>
      <c r="DS374" s="30">
        <f t="shared" si="542"/>
        <v>40788.157474784908</v>
      </c>
      <c r="DT374" s="97">
        <v>1.4067814811464896</v>
      </c>
      <c r="DU374" s="30">
        <f t="shared" si="543"/>
        <v>3.4583223336066307</v>
      </c>
      <c r="DV374" s="30">
        <f>DM374*(8314.4/'Config sheet'!$N$28)*(273+F374)*DU374*((CO374^(1/DU374))-1)</f>
        <v>98026.714269753269</v>
      </c>
      <c r="DW374" s="30">
        <f t="shared" si="544"/>
        <v>353.50365099664276</v>
      </c>
      <c r="DX374" s="30">
        <f t="shared" si="545"/>
        <v>353.50365099664276</v>
      </c>
      <c r="DY374" s="30">
        <f t="shared" si="546"/>
        <v>100</v>
      </c>
      <c r="DZ374" s="30">
        <f t="shared" si="547"/>
        <v>1051.3380590321112</v>
      </c>
      <c r="EA374" s="65">
        <f>Coeff_Summary!$B$9+Coeff_Summary!$D$9*(DW374-273)+Coeff_Summary!$E$9*CN374*100+Coeff_Summary!$F$9*(DW374-273)^2+Coeff_Summary!$G$9*(DW374-273)*CN374*100+Coeff_Summary!$H$9*(CN374*100)^2</f>
        <v>0.95852465816082422</v>
      </c>
      <c r="EB374" s="30">
        <f>EA374*(8314.4/'Config sheet'!$C$28)*(DW374/(CM374*10^5))</f>
        <v>4.9267409049633344E-2</v>
      </c>
      <c r="EC374" s="30">
        <f t="shared" si="548"/>
        <v>1.2232665430254035</v>
      </c>
      <c r="ED374" s="30">
        <f t="shared" si="549"/>
        <v>0.94659968133241656</v>
      </c>
      <c r="EE374" s="30">
        <f>('Config sheet'!$N$132*(CN374-CM374) - 'Config sheet'!$N$133*GERC_A_PARA!CN374)*10^5</f>
        <v>112493.8914195925</v>
      </c>
      <c r="EF374" s="30">
        <f>('Config sheet'!$N$132*(CN374-CM374) + 'Config sheet'!$N$133*CM374)*10^5</f>
        <v>154559.79324916779</v>
      </c>
      <c r="EG374" s="30">
        <f>'Config sheet'!$N$148</f>
        <v>386976</v>
      </c>
      <c r="EH374" s="30">
        <f t="shared" si="550"/>
        <v>2512.7054705823857</v>
      </c>
      <c r="EI374" s="30">
        <f>'Config sheet'!$E$127+'Config sheet'!$P$127</f>
        <v>3308.2</v>
      </c>
      <c r="EJ374" s="30"/>
      <c r="EK374" s="63">
        <f t="shared" si="551"/>
        <v>51192.845165203558</v>
      </c>
      <c r="EL374" s="63">
        <f t="shared" si="552"/>
        <v>46643.26532151553</v>
      </c>
      <c r="EM374" s="63">
        <f t="shared" si="553"/>
        <v>38610.056867767817</v>
      </c>
      <c r="EN374" s="63">
        <f t="shared" si="554"/>
        <v>40788.157474784908</v>
      </c>
      <c r="EO374" s="30">
        <f>BL374*(('Config sheet'!$D$8+273)/(C374+273))*(GERC_A_PARA!AI374/'Config sheet'!$D$7)*(1/GERC_A_PARA!BG374)*24*10^-3</f>
        <v>1776.7376601815404</v>
      </c>
      <c r="EP374" s="30">
        <f>BN374*(('Config sheet'!$D$8+273)/(D374+273))*(GERC_A_PARA!AJ374/'Config sheet'!$D$7)*(1/GERC_A_PARA!BH374)*24*10^-3</f>
        <v>1618.8364960599217</v>
      </c>
      <c r="EQ374" s="30">
        <f t="shared" si="555"/>
        <v>1697.7870781207312</v>
      </c>
      <c r="ER374" s="30">
        <f>DP374*(('Config sheet'!$D$8+273)/(F374+273))*(CM374/'Config sheet'!$D$7)*(1/DK374)*24*10^-3</f>
        <v>1340.0298787327847</v>
      </c>
      <c r="ES374" s="30">
        <f>DR374*(('Config sheet'!$D$8+273)/(G374+273))*(CN374/'Config sheet'!$D$7)*(1/DL374)*24*10^-3</f>
        <v>1415.6246881961586</v>
      </c>
      <c r="ET374" s="30">
        <f t="shared" si="556"/>
        <v>1377.8272834644717</v>
      </c>
      <c r="EU374">
        <f t="shared" si="557"/>
        <v>1.0975399087591202</v>
      </c>
      <c r="EV374">
        <f t="shared" si="558"/>
        <v>0.94659968133241623</v>
      </c>
      <c r="EW374" s="30">
        <f t="shared" si="559"/>
        <v>0.86074834140441936</v>
      </c>
      <c r="EX374" s="30">
        <f>'Config sheet'!$C$123/('Config sheet'!$F$17*10^-3)</f>
        <v>1.2841244171864261</v>
      </c>
      <c r="EY374" s="30">
        <f t="shared" si="560"/>
        <v>0.76304052884522566</v>
      </c>
      <c r="EZ374" s="30">
        <f>'Config sheet'!$N$123/('Config sheet'!$Q$17*10^-3)</f>
        <v>1.4616189626248377</v>
      </c>
      <c r="FA374" s="1" t="s">
        <v>436</v>
      </c>
      <c r="FB374" s="30">
        <f t="shared" si="488"/>
        <v>0</v>
      </c>
      <c r="FE374" s="97">
        <f t="shared" si="569"/>
        <v>1.5344321660900166</v>
      </c>
      <c r="FF374" s="30">
        <f t="shared" si="570"/>
        <v>1.2844321660900166</v>
      </c>
    </row>
    <row r="375" spans="1:162" x14ac:dyDescent="0.25">
      <c r="A375" s="1">
        <v>43480</v>
      </c>
      <c r="B375" s="2">
        <v>0.83333333333333337</v>
      </c>
      <c r="C375">
        <f t="shared" si="561"/>
        <v>33.67</v>
      </c>
      <c r="D375">
        <f t="shared" si="562"/>
        <v>84.143044175724981</v>
      </c>
      <c r="E375">
        <v>20.46</v>
      </c>
      <c r="F375" s="97">
        <f t="shared" si="572"/>
        <v>20.399999999999999</v>
      </c>
      <c r="G375" s="97">
        <f t="shared" si="571"/>
        <v>79.417396612389609</v>
      </c>
      <c r="H375">
        <v>66.73</v>
      </c>
      <c r="I375">
        <v>71.95</v>
      </c>
      <c r="J375">
        <v>72.16</v>
      </c>
      <c r="K375">
        <v>72.58</v>
      </c>
      <c r="L375">
        <v>69.900000000000006</v>
      </c>
      <c r="M375">
        <v>21.86</v>
      </c>
      <c r="N375">
        <v>34.450000000000003</v>
      </c>
      <c r="O375">
        <v>33.97</v>
      </c>
      <c r="P375">
        <v>33.9</v>
      </c>
      <c r="Q375">
        <v>64.17</v>
      </c>
      <c r="R375">
        <v>3.7</v>
      </c>
      <c r="S375">
        <v>79.3</v>
      </c>
      <c r="T375">
        <v>76.08</v>
      </c>
      <c r="U375">
        <v>72.260000000000005</v>
      </c>
      <c r="V375">
        <v>72.260000000000005</v>
      </c>
      <c r="W375">
        <v>2.85</v>
      </c>
      <c r="X375">
        <v>2.41</v>
      </c>
      <c r="Y375">
        <v>3.69</v>
      </c>
      <c r="Z375">
        <v>3.4</v>
      </c>
      <c r="AA375">
        <v>4.6500000000000004</v>
      </c>
      <c r="AB375">
        <v>4.1900000000000004</v>
      </c>
      <c r="AC375">
        <v>3.86</v>
      </c>
      <c r="AD375">
        <v>1.92</v>
      </c>
      <c r="AE375">
        <v>1.49</v>
      </c>
      <c r="AF375">
        <v>2.11</v>
      </c>
      <c r="AH375" s="95" t="str">
        <f t="shared" si="496"/>
        <v>ON</v>
      </c>
      <c r="AI375" s="31">
        <f>M375+'Config sheet'!$D$9-'Config sheet'!$C$139</f>
        <v>22.818899999999999</v>
      </c>
      <c r="AJ375" s="31">
        <f>N375+'Config sheet'!$D$9+'Config sheet'!$C$140</f>
        <v>35.808900000000001</v>
      </c>
      <c r="AK375" s="95">
        <f t="shared" si="497"/>
        <v>1.5692649514218477</v>
      </c>
      <c r="AL375" s="95">
        <f>'Config sheet'!$C$47</f>
        <v>3546.9708798579968</v>
      </c>
      <c r="AM375" s="95">
        <f>'Config sheet'!$C$42</f>
        <v>1817.9423322060413</v>
      </c>
      <c r="AN375" s="95">
        <f>'Config sheet'!$C$46</f>
        <v>1729.0285476519553</v>
      </c>
      <c r="AO375" s="95">
        <f t="shared" si="564"/>
        <v>1.5108721307041155</v>
      </c>
      <c r="AP375" s="95">
        <f>'Config sheet'!$C$50/100*GERC_A_PARA!AM375</f>
        <v>351.771841281869</v>
      </c>
      <c r="AQ375" s="95">
        <f t="shared" si="499"/>
        <v>351.771841281869</v>
      </c>
      <c r="AR375" s="96">
        <f t="shared" si="426"/>
        <v>447.10185811422087</v>
      </c>
      <c r="AS375" s="95">
        <f t="shared" si="500"/>
        <v>2169.7141734879106</v>
      </c>
      <c r="AT375" s="95">
        <f t="shared" si="428"/>
        <v>1525.469002727496</v>
      </c>
      <c r="AU375" s="95">
        <f>'Config sheet'!$C$51/100*GERC_A_PARA!AN375</f>
        <v>266.0974934836359</v>
      </c>
      <c r="AV375" s="95">
        <f t="shared" si="501"/>
        <v>266.0974934836359</v>
      </c>
      <c r="AW375" s="96">
        <f t="shared" si="430"/>
        <v>338.2097991201619</v>
      </c>
      <c r="AX375" s="95">
        <f t="shared" si="502"/>
        <v>1995.1260411355911</v>
      </c>
      <c r="AY375" s="95">
        <f t="shared" si="432"/>
        <v>1402.7206760576223</v>
      </c>
      <c r="AZ375" s="31">
        <f t="shared" si="563"/>
        <v>94.756158369629333</v>
      </c>
      <c r="BA375" s="31">
        <f t="shared" si="503"/>
        <v>95.829316656774935</v>
      </c>
      <c r="BB375" s="31">
        <f t="shared" si="504"/>
        <v>64.561847790923366</v>
      </c>
      <c r="BC375" s="31">
        <f t="shared" si="505"/>
        <v>65.737675882653093</v>
      </c>
      <c r="BD375" s="95">
        <f t="shared" si="506"/>
        <v>95.292737513202127</v>
      </c>
      <c r="BE375">
        <f>'Config sheet'!$D$59</f>
        <v>82.44</v>
      </c>
      <c r="BF375" s="30">
        <f t="shared" si="507"/>
        <v>80.221249674995178</v>
      </c>
      <c r="BG375" s="19">
        <f>Coeff_Summary!$B$10+Coeff_Summary!$D$10*(C375)+Coeff_Summary!$E$10*AI375*100+Coeff_Summary!$F$10*(C375)^2+Coeff_Summary!$G$10*(C375)*AI375*100+Coeff_Summary!$H$10*(AI375*100)^2</f>
        <v>0.96557628669012485</v>
      </c>
      <c r="BH375" s="19">
        <f>Coeff_Summary!$B$8+Coeff_Summary!$D$8*(D375)+Coeff_Summary!$E$8*AJ375*100+Coeff_Summary!$F$8*(D375)^2+Coeff_Summary!$G$8*(D375)*AJ375*100+Coeff_Summary!$H$8*(AJ375*100)^2</f>
        <v>0.97557589970266689</v>
      </c>
      <c r="BI375" s="30">
        <f t="shared" si="508"/>
        <v>0.97057609319639582</v>
      </c>
      <c r="BJ375" s="30">
        <f>BG375*8314.4*(GERC_A_PARA!C375+273)/('Config sheet'!$C$28*AI375*10^5)</f>
        <v>6.5884956598939157E-2</v>
      </c>
      <c r="BK375">
        <f>BH375*(8314.4/'Config sheet'!$C$28)*(BT375/(AJ375*10^5))</f>
        <v>4.940095715239818E-2</v>
      </c>
      <c r="BL375" s="30">
        <f t="shared" si="509"/>
        <v>3380.0056502127968</v>
      </c>
      <c r="BM375" s="30">
        <f t="shared" si="510"/>
        <v>51301.62976030889</v>
      </c>
      <c r="BN375" s="30">
        <f t="shared" si="511"/>
        <v>2310.8430806477172</v>
      </c>
      <c r="BO375" s="30">
        <f t="shared" si="512"/>
        <v>46777.293677103116</v>
      </c>
      <c r="BP375" s="19">
        <v>1.3208454984568385</v>
      </c>
      <c r="BQ375" s="30">
        <f t="shared" si="513"/>
        <v>4.1167649376714701</v>
      </c>
      <c r="BR375" s="30">
        <f>BI375*(8314.4/'Config sheet'!$C$28)*(273+C375)*BQ375*((AK375^(1/BQ375))-1)</f>
        <v>71962.659349782218</v>
      </c>
      <c r="BS375" s="30">
        <f t="shared" si="514"/>
        <v>342.14304417572498</v>
      </c>
      <c r="BT375" s="30">
        <f t="shared" si="515"/>
        <v>357.14304417572498</v>
      </c>
      <c r="BU375" s="52">
        <f t="shared" si="516"/>
        <v>70.281166422661997</v>
      </c>
      <c r="BV375" s="30">
        <f t="shared" si="517"/>
        <v>1459.1398040675851</v>
      </c>
      <c r="BW375" s="65">
        <f>Coeff_Summary!$B$8+Coeff_Summary!$D$8*(BS375-273)+Coeff_Summary!$E$8*AJ375*100+Coeff_Summary!$F$8*(BS375-273)^2+Coeff_Summary!$G$8*(BS375-273)*AJ375*100+Coeff_Summary!$H$8*(AJ375*100)^2</f>
        <v>0.96914090600388947</v>
      </c>
      <c r="BX375" s="30">
        <f>BW375*(8314.4/'Config sheet'!$C$28)*(BS375/(AI375*10^5))</f>
        <v>7.3777344515798191E-2</v>
      </c>
      <c r="BY375" s="30">
        <f t="shared" si="518"/>
        <v>1.1197904396431841</v>
      </c>
      <c r="BZ375" s="30">
        <f t="shared" si="519"/>
        <v>1.0967207747082721</v>
      </c>
      <c r="CA375" s="30">
        <f>('Config sheet'!$C$132*(AJ375-AI375) - 'Config sheet'!$C$133*GERC_A_PARA!AJ375)*10^5</f>
        <v>96240.322702930018</v>
      </c>
      <c r="CB375" s="30">
        <f>('Config sheet'!$C$132*(AJ375-AI375) + 'Config sheet'!$C$133*AI375)*10^5</f>
        <v>120795.13452959263</v>
      </c>
      <c r="CC375" s="30">
        <f>'Config sheet'!$C$148</f>
        <v>386976</v>
      </c>
      <c r="CD375" s="30">
        <f t="shared" si="447"/>
        <v>15</v>
      </c>
      <c r="CE375" s="30"/>
      <c r="CG375" s="97">
        <f t="shared" si="520"/>
        <v>1.2790678222057577</v>
      </c>
      <c r="CH375" s="97">
        <f t="shared" si="521"/>
        <v>1.8790678222057577</v>
      </c>
      <c r="CI375" s="30">
        <f t="shared" si="448"/>
        <v>15</v>
      </c>
      <c r="CJ375" s="30"/>
      <c r="CK375" s="30"/>
      <c r="CL375" s="30"/>
      <c r="CM375" s="95">
        <f>P375+'Config sheet'!$O$9-'Config sheet'!$C$139</f>
        <v>34.858899999999998</v>
      </c>
      <c r="CN375" s="95">
        <f>Q375+'Config sheet'!$O$9+'Config sheet'!C$140</f>
        <v>65.528900000000007</v>
      </c>
      <c r="CO375" s="95">
        <f t="shared" si="522"/>
        <v>1.8798326969583095</v>
      </c>
      <c r="CP375" s="95">
        <f>'Config sheet'!$N$47</f>
        <v>1852.7346826837274</v>
      </c>
      <c r="CQ375" s="95">
        <f>'Config sheet'!$N$42</f>
        <v>970.82423361890676</v>
      </c>
      <c r="CR375" s="95">
        <f>'Config sheet'!$N$46</f>
        <v>881.91044906482068</v>
      </c>
      <c r="CS375" s="95">
        <f t="shared" si="523"/>
        <v>1.4091940312728537</v>
      </c>
      <c r="CT375" s="95">
        <f>'Config sheet'!$N$50/100*GERC_A_PARA!CQ375</f>
        <v>274.64617569078871</v>
      </c>
      <c r="CU375" s="95">
        <f t="shared" si="524"/>
        <v>274.64617569078871</v>
      </c>
      <c r="CV375" s="100">
        <f t="shared" si="565"/>
        <v>448.69653979773983</v>
      </c>
      <c r="CW375" s="95">
        <f t="shared" si="526"/>
        <v>1245.4704093096955</v>
      </c>
      <c r="CX375" s="100">
        <f t="shared" si="566"/>
        <v>825.76120235551787</v>
      </c>
      <c r="CY375" s="95">
        <f>'Config sheet'!$N$51/100*GERC_A_PARA!CR375</f>
        <v>198.78261521921058</v>
      </c>
      <c r="CZ375" s="95">
        <f t="shared" si="528"/>
        <v>198.78261521921058</v>
      </c>
      <c r="DA375" s="100">
        <f t="shared" si="567"/>
        <v>324.75628468689706</v>
      </c>
      <c r="DB375" s="95">
        <f t="shared" si="530"/>
        <v>1080.6930642840312</v>
      </c>
      <c r="DC375" s="100">
        <f t="shared" si="568"/>
        <v>716.51192791891538</v>
      </c>
      <c r="DD375" s="95">
        <f t="shared" si="532"/>
        <v>82.0718974578797</v>
      </c>
      <c r="DE375" s="95">
        <f t="shared" si="533"/>
        <v>85.71582073879847</v>
      </c>
      <c r="DF375" s="95">
        <f t="shared" si="534"/>
        <v>56.767745136558588</v>
      </c>
      <c r="DG375" s="95">
        <f t="shared" si="535"/>
        <v>58.705429020452804</v>
      </c>
      <c r="DH375" s="95">
        <f t="shared" si="536"/>
        <v>83.893859098339078</v>
      </c>
      <c r="DI375">
        <f>'Config sheet'!$N$59</f>
        <v>71.978923438716066</v>
      </c>
      <c r="DJ375" s="21">
        <f t="shared" si="537"/>
        <v>70.815223088422385</v>
      </c>
      <c r="DK375" s="19">
        <f>Coeff_Summary!$B$11+Coeff_Summary!$D$11*(F375)+Coeff_Summary!$E$11*CM375*100+Coeff_Summary!$F$11*(F375)^2+Coeff_Summary!$G$11*(F375)*CM375*100+Coeff_Summary!$H$11*(CM375*100)^2</f>
        <v>0.93894502760548704</v>
      </c>
      <c r="DL375" s="19">
        <f>Coeff_Summary!$B$9+Coeff_Summary!$D$9*(G375)+Coeff_Summary!$E$9*CN375*100+Coeff_Summary!$F$9*(G375)^2+Coeff_Summary!$G$9*(G375)*CN375*100+Coeff_Summary!$H$9*(CN375*100)^2</f>
        <v>0.95774994673182434</v>
      </c>
      <c r="DM375" s="30">
        <f t="shared" si="538"/>
        <v>0.94834748716865569</v>
      </c>
      <c r="DN375">
        <f>DK375*8314.4*(GERC_A_PARA!F375+273)/('Config sheet'!$N$28*GERC_A_PARA!CM375*10^5)</f>
        <v>4.0124504473099377E-2</v>
      </c>
      <c r="DO375">
        <f>DL375*(8314.4/'Config sheet'!$N$28)*((GERC_A_PARA!G375+273)/(GERC_A_PARA!CN375*10^5))</f>
        <v>2.6151685333708905E-2</v>
      </c>
      <c r="DP375" s="30">
        <f t="shared" si="539"/>
        <v>1554.3306241567459</v>
      </c>
      <c r="DQ375" s="30">
        <f t="shared" si="540"/>
        <v>38737.690211197842</v>
      </c>
      <c r="DR375" s="30">
        <f t="shared" si="541"/>
        <v>1069.7057734013665</v>
      </c>
      <c r="DS375" s="30">
        <f t="shared" si="542"/>
        <v>40903.894328467657</v>
      </c>
      <c r="DT375" s="97">
        <v>1.4091940312728537</v>
      </c>
      <c r="DU375" s="30">
        <f t="shared" si="543"/>
        <v>3.4438284128665413</v>
      </c>
      <c r="DV375" s="30">
        <f>DM375*(8314.4/'Config sheet'!$N$28)*(273+F375)*DU375*((CO375^(1/DU375))-1)</f>
        <v>97861.560134346058</v>
      </c>
      <c r="DW375" s="30">
        <f t="shared" si="544"/>
        <v>352.41739661238961</v>
      </c>
      <c r="DX375" s="30">
        <f t="shared" si="545"/>
        <v>352.41739661238961</v>
      </c>
      <c r="DY375" s="30">
        <f t="shared" si="546"/>
        <v>100</v>
      </c>
      <c r="DZ375" s="30">
        <f t="shared" si="547"/>
        <v>1053.0363333524463</v>
      </c>
      <c r="EA375" s="65">
        <f>Coeff_Summary!$B$9+Coeff_Summary!$D$9*(DW375-273)+Coeff_Summary!$E$9*CN375*100+Coeff_Summary!$F$9*(DW375-273)^2+Coeff_Summary!$G$9*(DW375-273)*CN375*100+Coeff_Summary!$H$9*(CN375*100)^2</f>
        <v>0.95774994673182434</v>
      </c>
      <c r="EB375" s="30">
        <f>EA375*(8314.4/'Config sheet'!$C$28)*(DW375/(CM375*10^5))</f>
        <v>4.9160793170871075E-2</v>
      </c>
      <c r="EC375" s="30">
        <f t="shared" si="548"/>
        <v>1.2252062378447535</v>
      </c>
      <c r="ED375" s="30">
        <f t="shared" si="549"/>
        <v>0.94704161662763209</v>
      </c>
      <c r="EE375" s="30">
        <f>('Config sheet'!$N$132*(CN375-CM375) - 'Config sheet'!$N$133*GERC_A_PARA!CN375)*10^5</f>
        <v>112809.81561550545</v>
      </c>
      <c r="EF375" s="30">
        <f>('Config sheet'!$N$132*(CN375-CM375) + 'Config sheet'!$N$133*CM375)*10^5</f>
        <v>154854.77617504619</v>
      </c>
      <c r="EG375" s="30">
        <f>'Config sheet'!$N$148</f>
        <v>386976</v>
      </c>
      <c r="EH375" s="30">
        <f t="shared" si="550"/>
        <v>2512.1761374200314</v>
      </c>
      <c r="EI375" s="30">
        <f>'Config sheet'!$E$127+'Config sheet'!$P$127</f>
        <v>3308.2</v>
      </c>
      <c r="EJ375" s="30"/>
      <c r="EK375" s="63">
        <f t="shared" si="551"/>
        <v>51301.62976030889</v>
      </c>
      <c r="EL375" s="63">
        <f t="shared" si="552"/>
        <v>46777.293677103116</v>
      </c>
      <c r="EM375" s="63">
        <f t="shared" si="553"/>
        <v>38737.690211197842</v>
      </c>
      <c r="EN375" s="63">
        <f t="shared" si="554"/>
        <v>40903.894328467657</v>
      </c>
      <c r="EO375" s="30">
        <f>BL375*(('Config sheet'!$D$8+273)/(C375+273))*(GERC_A_PARA!AI375/'Config sheet'!$D$7)*(1/GERC_A_PARA!BG375)*24*10^-3</f>
        <v>1780.5132207378535</v>
      </c>
      <c r="EP375" s="30">
        <f>BN375*(('Config sheet'!$D$8+273)/(D375+273))*(GERC_A_PARA!AJ375/'Config sheet'!$D$7)*(1/GERC_A_PARA!BH375)*24*10^-3</f>
        <v>1623.4881856883489</v>
      </c>
      <c r="EQ375" s="30">
        <f t="shared" si="555"/>
        <v>1702.0007032131011</v>
      </c>
      <c r="ER375" s="30">
        <f>DP375*(('Config sheet'!$D$8+273)/(F375+273))*(CM375/'Config sheet'!$D$7)*(1/DK375)*24*10^-3</f>
        <v>1344.4596182253881</v>
      </c>
      <c r="ES375" s="30">
        <f>DR375*(('Config sheet'!$D$8+273)/(G375+273))*(CN375/'Config sheet'!$D$7)*(1/DL375)*24*10^-3</f>
        <v>1419.6415391046294</v>
      </c>
      <c r="ET375" s="30">
        <f t="shared" si="556"/>
        <v>1382.0505786650087</v>
      </c>
      <c r="EU375">
        <f t="shared" si="557"/>
        <v>1.0967207747082723</v>
      </c>
      <c r="EV375">
        <f t="shared" si="558"/>
        <v>0.9470416166276322</v>
      </c>
      <c r="EW375" s="30">
        <f t="shared" si="559"/>
        <v>0.85730857884662792</v>
      </c>
      <c r="EX375" s="30">
        <f>'Config sheet'!$C$123/('Config sheet'!$F$17*10^-3)</f>
        <v>1.2841244171864261</v>
      </c>
      <c r="EY375" s="30">
        <f t="shared" si="560"/>
        <v>0.76193762341869309</v>
      </c>
      <c r="EZ375" s="30">
        <f>'Config sheet'!$N$123/('Config sheet'!$Q$17*10^-3)</f>
        <v>1.4616189626248377</v>
      </c>
      <c r="FA375" s="1" t="s">
        <v>437</v>
      </c>
      <c r="FB375" s="30">
        <f t="shared" si="488"/>
        <v>0</v>
      </c>
      <c r="FE375" s="97">
        <f t="shared" si="569"/>
        <v>1.5358629974551694</v>
      </c>
      <c r="FF375" s="30">
        <f t="shared" si="570"/>
        <v>1.2858629974551694</v>
      </c>
    </row>
    <row r="376" spans="1:162" x14ac:dyDescent="0.25">
      <c r="A376" s="1">
        <v>43480</v>
      </c>
      <c r="B376" s="29">
        <v>0.875</v>
      </c>
      <c r="C376">
        <f t="shared" si="561"/>
        <v>33.04</v>
      </c>
      <c r="D376">
        <f t="shared" si="562"/>
        <v>83.319646650977575</v>
      </c>
      <c r="E376">
        <v>19.16</v>
      </c>
      <c r="F376" s="97">
        <f t="shared" si="572"/>
        <v>19.11</v>
      </c>
      <c r="G376" s="97">
        <f t="shared" si="571"/>
        <v>78.349976441540207</v>
      </c>
      <c r="H376">
        <v>66.72</v>
      </c>
      <c r="I376">
        <v>71.94</v>
      </c>
      <c r="J376">
        <v>72.17</v>
      </c>
      <c r="K376">
        <v>72.569999999999993</v>
      </c>
      <c r="L376">
        <v>69.88</v>
      </c>
      <c r="M376">
        <v>21.85</v>
      </c>
      <c r="N376">
        <v>34.39</v>
      </c>
      <c r="O376">
        <v>33.92</v>
      </c>
      <c r="P376">
        <v>33.840000000000003</v>
      </c>
      <c r="Q376">
        <v>64.19</v>
      </c>
      <c r="R376">
        <v>3.7</v>
      </c>
      <c r="S376">
        <v>79.569999999999993</v>
      </c>
      <c r="T376">
        <v>75.97</v>
      </c>
      <c r="U376">
        <v>72.17</v>
      </c>
      <c r="V376">
        <v>72.17</v>
      </c>
      <c r="W376">
        <v>2.84</v>
      </c>
      <c r="X376">
        <v>2.42</v>
      </c>
      <c r="Y376">
        <v>3.69</v>
      </c>
      <c r="Z376">
        <v>3.39</v>
      </c>
      <c r="AA376">
        <v>4.6399999999999997</v>
      </c>
      <c r="AB376">
        <v>4.16</v>
      </c>
      <c r="AC376">
        <v>3.85</v>
      </c>
      <c r="AD376">
        <v>1.94</v>
      </c>
      <c r="AE376">
        <v>1.5</v>
      </c>
      <c r="AF376">
        <v>2.09</v>
      </c>
      <c r="AH376" s="95" t="str">
        <f t="shared" si="496"/>
        <v>ON</v>
      </c>
      <c r="AI376" s="31">
        <f>M376+'Config sheet'!$D$9-'Config sheet'!$C$139</f>
        <v>22.808900000000001</v>
      </c>
      <c r="AJ376" s="31">
        <f>N376+'Config sheet'!$D$9+'Config sheet'!$C$140</f>
        <v>35.748899999999999</v>
      </c>
      <c r="AK376" s="95">
        <f t="shared" si="497"/>
        <v>1.5673224048507379</v>
      </c>
      <c r="AL376" s="95">
        <f>'Config sheet'!$C$47</f>
        <v>3546.9708798579968</v>
      </c>
      <c r="AM376" s="95">
        <f>'Config sheet'!$C$42</f>
        <v>1817.9423322060413</v>
      </c>
      <c r="AN376" s="95">
        <f>'Config sheet'!$C$46</f>
        <v>1729.0285476519553</v>
      </c>
      <c r="AO376" s="95">
        <f t="shared" si="564"/>
        <v>1.5117213830867093</v>
      </c>
      <c r="AP376" s="95">
        <f>'Config sheet'!$C$50/100*GERC_A_PARA!AM376</f>
        <v>351.771841281869</v>
      </c>
      <c r="AQ376" s="95">
        <f t="shared" si="499"/>
        <v>351.771841281869</v>
      </c>
      <c r="AR376" s="96">
        <f t="shared" si="426"/>
        <v>446.69695902293677</v>
      </c>
      <c r="AS376" s="95">
        <f t="shared" si="500"/>
        <v>2169.7141734879106</v>
      </c>
      <c r="AT376" s="95">
        <f t="shared" si="428"/>
        <v>1527.7602596007964</v>
      </c>
      <c r="AU376" s="95">
        <f>'Config sheet'!$C$51/100*GERC_A_PARA!AN376</f>
        <v>266.0974934836359</v>
      </c>
      <c r="AV376" s="95">
        <f t="shared" si="501"/>
        <v>266.0974934836359</v>
      </c>
      <c r="AW376" s="96">
        <f t="shared" si="430"/>
        <v>337.90351356611677</v>
      </c>
      <c r="AX376" s="95">
        <f t="shared" si="502"/>
        <v>1995.1260411355911</v>
      </c>
      <c r="AY376" s="95">
        <f t="shared" si="432"/>
        <v>1404.8275647486355</v>
      </c>
      <c r="AZ376" s="31">
        <f t="shared" si="563"/>
        <v>94.778430753307902</v>
      </c>
      <c r="BA376" s="31">
        <f t="shared" si="503"/>
        <v>95.847030971235569</v>
      </c>
      <c r="BB376" s="31">
        <f t="shared" si="504"/>
        <v>64.687883520039151</v>
      </c>
      <c r="BC376" s="31">
        <f t="shared" si="505"/>
        <v>65.859529781125417</v>
      </c>
      <c r="BD376" s="95">
        <f t="shared" si="506"/>
        <v>95.312730862271735</v>
      </c>
      <c r="BE376">
        <f>'Config sheet'!$D$59</f>
        <v>82.44</v>
      </c>
      <c r="BF376" s="30">
        <f t="shared" si="507"/>
        <v>80.293218756427009</v>
      </c>
      <c r="BG376" s="19">
        <f>Coeff_Summary!$B$10+Coeff_Summary!$D$10*(C376)+Coeff_Summary!$E$10*AI376*100+Coeff_Summary!$F$10*(C376)^2+Coeff_Summary!$G$10*(C376)*AI376*100+Coeff_Summary!$H$10*(AI376*100)^2</f>
        <v>0.9652888498830321</v>
      </c>
      <c r="BH376" s="19">
        <f>Coeff_Summary!$B$8+Coeff_Summary!$D$8*(D376)+Coeff_Summary!$E$8*AJ376*100+Coeff_Summary!$F$8*(D376)^2+Coeff_Summary!$G$8*(D376)*AJ376*100+Coeff_Summary!$H$8*(AJ376*100)^2</f>
        <v>0.97528797110747367</v>
      </c>
      <c r="BI376" s="30">
        <f t="shared" si="508"/>
        <v>0.97028841049525294</v>
      </c>
      <c r="BJ376" s="30">
        <f>BG376*8314.4*(GERC_A_PARA!C376+273)/('Config sheet'!$C$28*AI376*10^5)</f>
        <v>6.5758852546915672E-2</v>
      </c>
      <c r="BK376">
        <f>BH376*(8314.4/'Config sheet'!$C$28)*(BT376/(AJ376*10^5))</f>
        <v>4.9355213897974134E-2</v>
      </c>
      <c r="BL376" s="30">
        <f t="shared" si="509"/>
        <v>3380.7148084822043</v>
      </c>
      <c r="BM376" s="30">
        <f t="shared" si="510"/>
        <v>51410.793794953039</v>
      </c>
      <c r="BN376" s="30">
        <f t="shared" si="511"/>
        <v>2315.2393671000864</v>
      </c>
      <c r="BO376" s="30">
        <f t="shared" si="512"/>
        <v>46909.722078929517</v>
      </c>
      <c r="BP376" s="19">
        <v>1.3206429681076415</v>
      </c>
      <c r="BQ376" s="30">
        <f t="shared" si="513"/>
        <v>4.1187336054857591</v>
      </c>
      <c r="BR376" s="30">
        <f>BI376*(8314.4/'Config sheet'!$C$28)*(273+C376)*BQ376*((AK376^(1/BQ376))-1)</f>
        <v>71583.323583276942</v>
      </c>
      <c r="BS376" s="30">
        <f t="shared" si="514"/>
        <v>341.31964665097757</v>
      </c>
      <c r="BT376" s="30">
        <f t="shared" si="515"/>
        <v>356.31964665097757</v>
      </c>
      <c r="BU376" s="52">
        <f t="shared" si="516"/>
        <v>70.166854782961451</v>
      </c>
      <c r="BV376" s="30">
        <f t="shared" si="517"/>
        <v>1456.9064217953621</v>
      </c>
      <c r="BW376" s="65">
        <f>Coeff_Summary!$B$8+Coeff_Summary!$D$8*(BS376-273)+Coeff_Summary!$E$8*AJ376*100+Coeff_Summary!$F$8*(BS376-273)^2+Coeff_Summary!$G$8*(BS376-273)*AJ376*100+Coeff_Summary!$H$8*(AJ376*100)^2</f>
        <v>0.96879879061430174</v>
      </c>
      <c r="BX376" s="30">
        <f>BW376*(8314.4/'Config sheet'!$C$28)*(BS376/(AI376*10^5))</f>
        <v>7.3606068045306727E-2</v>
      </c>
      <c r="BY376" s="30">
        <f t="shared" si="518"/>
        <v>1.1193332181821825</v>
      </c>
      <c r="BZ376" s="30">
        <f t="shared" si="519"/>
        <v>1.0959517881698402</v>
      </c>
      <c r="CA376" s="30">
        <f>('Config sheet'!$C$132*(AJ376-AI376) - 'Config sheet'!$C$133*GERC_A_PARA!AJ376)*10^5</f>
        <v>95837.284407134095</v>
      </c>
      <c r="CB376" s="30">
        <f>('Config sheet'!$C$132*(AJ376-AI376) + 'Config sheet'!$C$133*AI376)*10^5</f>
        <v>120362.7784557483</v>
      </c>
      <c r="CC376" s="30">
        <f>'Config sheet'!$C$148</f>
        <v>386976</v>
      </c>
      <c r="CD376" s="30">
        <f t="shared" si="447"/>
        <v>15</v>
      </c>
      <c r="CE376" s="30"/>
      <c r="CG376" s="97">
        <f t="shared" si="520"/>
        <v>1.2810093776505087</v>
      </c>
      <c r="CH376" s="97">
        <f t="shared" si="521"/>
        <v>1.8810093776505088</v>
      </c>
      <c r="CI376" s="30">
        <f t="shared" si="448"/>
        <v>15</v>
      </c>
      <c r="CJ376" s="30"/>
      <c r="CK376" s="30"/>
      <c r="CL376" s="30"/>
      <c r="CM376" s="95">
        <f>P376+'Config sheet'!$O$9-'Config sheet'!$C$139</f>
        <v>34.798900000000003</v>
      </c>
      <c r="CN376" s="95">
        <f>Q376+'Config sheet'!$O$9+'Config sheet'!C$140</f>
        <v>65.548900000000003</v>
      </c>
      <c r="CO376" s="95">
        <f t="shared" si="522"/>
        <v>1.8836486210771028</v>
      </c>
      <c r="CP376" s="95">
        <f>'Config sheet'!$N$47</f>
        <v>1852.7346826837274</v>
      </c>
      <c r="CQ376" s="95">
        <f>'Config sheet'!$N$42</f>
        <v>970.82423361890676</v>
      </c>
      <c r="CR376" s="95">
        <f>'Config sheet'!$N$46</f>
        <v>881.91044906482068</v>
      </c>
      <c r="CS376" s="95">
        <f t="shared" si="523"/>
        <v>1.4116574659626169</v>
      </c>
      <c r="CT376" s="95">
        <f>'Config sheet'!$N$50/100*GERC_A_PARA!CQ376</f>
        <v>274.64617569078871</v>
      </c>
      <c r="CU376" s="95">
        <f t="shared" si="524"/>
        <v>274.64617569078871</v>
      </c>
      <c r="CV376" s="100">
        <f t="shared" si="565"/>
        <v>449.19331765272835</v>
      </c>
      <c r="CW376" s="95">
        <f t="shared" si="526"/>
        <v>1245.4704093096955</v>
      </c>
      <c r="CX376" s="100">
        <f t="shared" si="566"/>
        <v>824.94369398099764</v>
      </c>
      <c r="CY376" s="95">
        <f>'Config sheet'!$N$51/100*GERC_A_PARA!CR376</f>
        <v>198.78261521921058</v>
      </c>
      <c r="CZ376" s="95">
        <f t="shared" si="528"/>
        <v>198.78261521921058</v>
      </c>
      <c r="DA376" s="100">
        <f t="shared" si="567"/>
        <v>325.11584112692117</v>
      </c>
      <c r="DB376" s="95">
        <f t="shared" si="530"/>
        <v>1080.6930642840312</v>
      </c>
      <c r="DC376" s="100">
        <f t="shared" si="568"/>
        <v>715.80257695904163</v>
      </c>
      <c r="DD376" s="95">
        <f t="shared" si="532"/>
        <v>82.020726727093887</v>
      </c>
      <c r="DE376" s="95">
        <f t="shared" si="533"/>
        <v>85.675050563050419</v>
      </c>
      <c r="DF376" s="95">
        <f t="shared" si="534"/>
        <v>56.68353747607685</v>
      </c>
      <c r="DG376" s="95">
        <f t="shared" si="535"/>
        <v>58.624995575013308</v>
      </c>
      <c r="DH376" s="95">
        <f t="shared" si="536"/>
        <v>83.847888645072146</v>
      </c>
      <c r="DI376">
        <f>'Config sheet'!$N$59</f>
        <v>71.978923438716066</v>
      </c>
      <c r="DJ376" s="21">
        <f t="shared" si="537"/>
        <v>70.751077585308607</v>
      </c>
      <c r="DK376" s="19">
        <f>Coeff_Summary!$B$11+Coeff_Summary!$D$11*(F376)+Coeff_Summary!$E$11*CM376*100+Coeff_Summary!$F$11*(F376)^2+Coeff_Summary!$G$11*(F376)*CM376*100+Coeff_Summary!$H$11*(CM376*100)^2</f>
        <v>0.93791112096463591</v>
      </c>
      <c r="DL376" s="19">
        <f>Coeff_Summary!$B$9+Coeff_Summary!$D$9*(G376)+Coeff_Summary!$E$9*CN376*100+Coeff_Summary!$F$9*(G376)^2+Coeff_Summary!$G$9*(G376)*CN376*100+Coeff_Summary!$H$9*(CN376*100)^2</f>
        <v>0.95697342454402601</v>
      </c>
      <c r="DM376" s="30">
        <f t="shared" si="538"/>
        <v>0.94744227275433102</v>
      </c>
      <c r="DN376">
        <f>DK376*8314.4*(GERC_A_PARA!F376+273)/('Config sheet'!$N$28*GERC_A_PARA!CM376*10^5)</f>
        <v>3.9972901989010871E-2</v>
      </c>
      <c r="DO376">
        <f>DL376*(8314.4/'Config sheet'!$N$28)*((GERC_A_PARA!G376+273)/(GERC_A_PARA!CN376*10^5))</f>
        <v>2.6043388095398998E-2</v>
      </c>
      <c r="DP376" s="30">
        <f t="shared" si="539"/>
        <v>1553.4789136252825</v>
      </c>
      <c r="DQ376" s="30">
        <f t="shared" si="540"/>
        <v>38863.3007944321</v>
      </c>
      <c r="DR376" s="30">
        <f t="shared" si="541"/>
        <v>1068.1805919656881</v>
      </c>
      <c r="DS376" s="30">
        <f t="shared" si="542"/>
        <v>41015.42349454909</v>
      </c>
      <c r="DT376" s="97">
        <v>1.4116574659626169</v>
      </c>
      <c r="DU376" s="30">
        <f t="shared" si="543"/>
        <v>3.4292040900111145</v>
      </c>
      <c r="DV376" s="30">
        <f>DM376*(8314.4/'Config sheet'!$N$28)*(273+F376)*DU376*((CO376^(1/DU376))-1)</f>
        <v>97720.133783975107</v>
      </c>
      <c r="DW376" s="30">
        <f t="shared" si="544"/>
        <v>351.34997644154015</v>
      </c>
      <c r="DX376" s="30">
        <f t="shared" si="545"/>
        <v>351.34997644154021</v>
      </c>
      <c r="DY376" s="30">
        <f t="shared" si="546"/>
        <v>99.999999999999901</v>
      </c>
      <c r="DZ376" s="30">
        <f t="shared" si="547"/>
        <v>1054.9241535885485</v>
      </c>
      <c r="EA376" s="65">
        <f>Coeff_Summary!$B$9+Coeff_Summary!$D$9*(DW376-273)+Coeff_Summary!$E$9*CN376*100+Coeff_Summary!$F$9*(DW376-273)^2+Coeff_Summary!$G$9*(DW376-273)*CN376*100+Coeff_Summary!$H$9*(CN376*100)^2</f>
        <v>0.95697342454402601</v>
      </c>
      <c r="EB376" s="30">
        <f>EA376*(8314.4/'Config sheet'!$C$28)*(DW376/(CM376*10^5))</f>
        <v>4.9056592074074146E-2</v>
      </c>
      <c r="EC376" s="30">
        <f t="shared" si="548"/>
        <v>1.227246200127289</v>
      </c>
      <c r="ED376" s="30">
        <f t="shared" si="549"/>
        <v>0.94752894114568864</v>
      </c>
      <c r="EE376" s="30">
        <f>('Config sheet'!$N$132*(CN376-CM376) - 'Config sheet'!$N$133*GERC_A_PARA!CN376)*10^5</f>
        <v>113167.28190739997</v>
      </c>
      <c r="EF376" s="30">
        <f>('Config sheet'!$N$132*(CN376-CM376) + 'Config sheet'!$N$133*CM376)*10^5</f>
        <v>155195.48945091304</v>
      </c>
      <c r="EG376" s="30">
        <f>'Config sheet'!$N$148</f>
        <v>386976</v>
      </c>
      <c r="EH376" s="30">
        <f t="shared" si="550"/>
        <v>2511.8305753839104</v>
      </c>
      <c r="EI376" s="30">
        <f>'Config sheet'!$E$127+'Config sheet'!$P$127</f>
        <v>3308.2</v>
      </c>
      <c r="EJ376" s="30"/>
      <c r="EK376" s="63">
        <f t="shared" si="551"/>
        <v>51410.793794953039</v>
      </c>
      <c r="EL376" s="63">
        <f t="shared" si="552"/>
        <v>46909.722078929517</v>
      </c>
      <c r="EM376" s="63">
        <f t="shared" si="553"/>
        <v>38863.3007944321</v>
      </c>
      <c r="EN376" s="63">
        <f t="shared" si="554"/>
        <v>41015.42349454909</v>
      </c>
      <c r="EO376" s="30">
        <f>BL376*(('Config sheet'!$D$8+273)/(C376+273))*(GERC_A_PARA!AI376/'Config sheet'!$D$7)*(1/GERC_A_PARA!BG376)*24*10^-3</f>
        <v>1784.3019504102074</v>
      </c>
      <c r="EP376" s="30">
        <f>BN376*(('Config sheet'!$D$8+273)/(D376+273))*(GERC_A_PARA!AJ376/'Config sheet'!$D$7)*(1/GERC_A_PARA!BH376)*24*10^-3</f>
        <v>1628.0843461096601</v>
      </c>
      <c r="EQ376" s="30">
        <f t="shared" si="555"/>
        <v>1706.1931482599339</v>
      </c>
      <c r="ER376" s="30">
        <f>DP376*(('Config sheet'!$D$8+273)/(F376+273))*(CM376/'Config sheet'!$D$7)*(1/DK376)*24*10^-3</f>
        <v>1348.8191542705024</v>
      </c>
      <c r="ES376" s="30">
        <f>DR376*(('Config sheet'!$D$8+273)/(G376+273))*(CN376/'Config sheet'!$D$7)*(1/DL376)*24*10^-3</f>
        <v>1423.5123548201079</v>
      </c>
      <c r="ET376" s="30">
        <f t="shared" si="556"/>
        <v>1386.1657545453052</v>
      </c>
      <c r="EU376">
        <f t="shared" si="557"/>
        <v>1.0959517881698404</v>
      </c>
      <c r="EV376">
        <f t="shared" si="558"/>
        <v>0.94752894114568842</v>
      </c>
      <c r="EW376" s="30">
        <f t="shared" si="559"/>
        <v>0.853893021010659</v>
      </c>
      <c r="EX376" s="30">
        <f>'Config sheet'!$C$123/('Config sheet'!$F$17*10^-3)</f>
        <v>1.2841244171864261</v>
      </c>
      <c r="EY376" s="30">
        <f t="shared" si="560"/>
        <v>0.76103752392482693</v>
      </c>
      <c r="EZ376" s="30">
        <f>'Config sheet'!$N$123/('Config sheet'!$Q$17*10^-3)</f>
        <v>1.4616189626248377</v>
      </c>
      <c r="FA376" s="1" t="s">
        <v>438</v>
      </c>
      <c r="FB376" s="30">
        <f t="shared" si="488"/>
        <v>0</v>
      </c>
      <c r="FE376" s="97">
        <f t="shared" si="569"/>
        <v>1.5370927567554598</v>
      </c>
      <c r="FF376" s="30">
        <f t="shared" si="570"/>
        <v>1.2870927567554598</v>
      </c>
    </row>
    <row r="377" spans="1:162" x14ac:dyDescent="0.25">
      <c r="A377" s="1"/>
      <c r="B377" s="2"/>
      <c r="AH377" s="95"/>
      <c r="AI377" s="31"/>
      <c r="AJ377" s="31"/>
      <c r="AK377" s="95"/>
      <c r="AL377" s="95"/>
      <c r="AM377" s="95"/>
      <c r="AN377" s="95"/>
      <c r="AO377" s="95"/>
      <c r="AP377" s="95"/>
      <c r="AQ377" s="95"/>
      <c r="AR377" s="96"/>
      <c r="AS377" s="95"/>
      <c r="AT377" s="95"/>
      <c r="AU377" s="95"/>
      <c r="AV377" s="95"/>
      <c r="AW377" s="96"/>
      <c r="AX377" s="95"/>
      <c r="AY377" s="95"/>
      <c r="AZ377" s="31"/>
      <c r="BA377" s="31"/>
      <c r="BB377" s="31"/>
      <c r="BC377" s="31"/>
      <c r="BD377" s="95"/>
      <c r="BF377" s="30"/>
      <c r="BG377" s="19"/>
      <c r="BH377" s="19"/>
      <c r="BI377" s="30"/>
      <c r="BJ377" s="30"/>
      <c r="BL377" s="30"/>
      <c r="BM377" s="30"/>
      <c r="BN377" s="30"/>
      <c r="BO377" s="30"/>
      <c r="BP377" s="19"/>
      <c r="BQ377" s="30"/>
      <c r="BR377" s="30"/>
      <c r="BS377" s="30"/>
      <c r="BT377" s="30"/>
      <c r="BU377" s="52"/>
      <c r="BV377" s="30"/>
      <c r="BW377" s="65"/>
      <c r="BX377" s="30"/>
      <c r="BY377" s="30"/>
      <c r="BZ377" s="30"/>
      <c r="CA377" s="30"/>
      <c r="CB377" s="30"/>
      <c r="CC377" s="30"/>
      <c r="CD377" s="97"/>
      <c r="CE377" s="97"/>
      <c r="CF377" s="30"/>
      <c r="CG377" s="30"/>
      <c r="CH377" s="30"/>
      <c r="CI377" s="30"/>
      <c r="CJ377" s="30"/>
      <c r="CK377" s="30"/>
      <c r="CL377" s="30"/>
      <c r="CM377" s="95"/>
      <c r="CN377" s="95"/>
      <c r="CO377" s="95"/>
      <c r="CP377" s="95"/>
      <c r="CQ377" s="95"/>
      <c r="CR377" s="95"/>
      <c r="CS377" s="95"/>
      <c r="CT377" s="95"/>
      <c r="CU377" s="95"/>
      <c r="CV377" s="95"/>
      <c r="CW377" s="95"/>
      <c r="CX377" s="95"/>
      <c r="CY377" s="95"/>
      <c r="CZ377" s="95"/>
      <c r="DA377" s="95"/>
      <c r="DB377" s="95"/>
      <c r="DC377" s="95"/>
      <c r="DD377" s="95"/>
      <c r="DE377" s="95"/>
      <c r="DF377" s="95"/>
      <c r="DG377" s="95"/>
      <c r="DH377" s="95"/>
      <c r="DJ377" s="21"/>
      <c r="DK377" s="19"/>
      <c r="DL377" s="19"/>
      <c r="DM377" s="30"/>
      <c r="DP377" s="30"/>
      <c r="DQ377" s="30"/>
      <c r="DR377" s="30"/>
      <c r="DS377" s="30"/>
      <c r="DT377" s="19"/>
      <c r="DU377" s="30"/>
      <c r="DV377" s="30"/>
      <c r="DW377" s="30"/>
      <c r="DX377" s="30"/>
      <c r="DY377" s="30"/>
      <c r="DZ377" s="30"/>
      <c r="EA377" s="65"/>
      <c r="EB377" s="30"/>
      <c r="EC377" s="30"/>
      <c r="ED377" s="30"/>
      <c r="EE377" s="30"/>
      <c r="EF377" s="30"/>
      <c r="EG377" s="30"/>
      <c r="EH377" s="30"/>
      <c r="EI377" s="30"/>
      <c r="EJ377" s="30"/>
      <c r="EK377" s="63"/>
      <c r="EL377" s="63"/>
      <c r="EM377" s="63"/>
      <c r="EN377" s="63"/>
      <c r="EO377" s="30"/>
      <c r="EP377" s="30"/>
      <c r="EQ377" s="30"/>
      <c r="ER377" s="30"/>
      <c r="ES377" s="30"/>
      <c r="ET377" s="30"/>
      <c r="EW377" s="30"/>
      <c r="EX377" s="30"/>
      <c r="EY377" s="30"/>
      <c r="EZ377" s="30"/>
      <c r="FA377" s="1"/>
    </row>
    <row r="378" spans="1:162" x14ac:dyDescent="0.25">
      <c r="A378" s="1"/>
      <c r="B378" s="2"/>
      <c r="AH378" s="95"/>
      <c r="AI378" s="31"/>
      <c r="AJ378" s="31"/>
      <c r="AK378" s="95"/>
      <c r="AL378" s="95"/>
      <c r="AM378" s="95"/>
      <c r="AN378" s="95"/>
      <c r="AO378" s="95"/>
      <c r="AP378" s="95"/>
      <c r="AQ378" s="95"/>
      <c r="AR378" s="96"/>
      <c r="AS378" s="95"/>
      <c r="AT378" s="95"/>
      <c r="AU378" s="95"/>
      <c r="AV378" s="95"/>
      <c r="AW378" s="96"/>
      <c r="AX378" s="95"/>
      <c r="AY378" s="95"/>
      <c r="AZ378" s="31"/>
      <c r="BA378" s="31"/>
      <c r="BB378" s="31"/>
      <c r="BC378" s="31"/>
      <c r="BD378" s="95"/>
      <c r="BF378" s="30"/>
      <c r="BG378" s="19"/>
      <c r="BH378" s="19"/>
      <c r="BI378" s="30"/>
      <c r="BJ378" s="30"/>
      <c r="BL378" s="30"/>
      <c r="BM378" s="30"/>
      <c r="BN378" s="30"/>
      <c r="BO378" s="30"/>
      <c r="BP378" s="19"/>
      <c r="BQ378" s="30"/>
      <c r="BR378" s="30"/>
      <c r="BS378" s="30"/>
      <c r="BT378" s="30"/>
      <c r="BU378" s="52"/>
      <c r="BV378" s="30"/>
      <c r="BW378" s="65"/>
      <c r="BX378" s="30"/>
      <c r="BY378" s="30"/>
      <c r="BZ378" s="30"/>
      <c r="CA378" s="30"/>
      <c r="CB378" s="30"/>
      <c r="CC378" s="30"/>
      <c r="CD378" s="97"/>
      <c r="CE378" s="97"/>
      <c r="CF378" s="30"/>
      <c r="CG378" s="30"/>
      <c r="CH378" s="30"/>
      <c r="CI378" s="30"/>
      <c r="CJ378" s="30"/>
      <c r="CK378" s="30"/>
      <c r="CL378" s="30"/>
      <c r="CM378" s="95"/>
      <c r="CN378" s="95"/>
      <c r="CO378" s="95"/>
      <c r="CP378" s="95"/>
      <c r="CQ378" s="95"/>
      <c r="CR378" s="95"/>
      <c r="CS378" s="95"/>
      <c r="CT378" s="95"/>
      <c r="CU378" s="95"/>
      <c r="CV378" s="95"/>
      <c r="CW378" s="95"/>
      <c r="CX378" s="95"/>
      <c r="CY378" s="95"/>
      <c r="CZ378" s="95"/>
      <c r="DA378" s="95"/>
      <c r="DB378" s="95"/>
      <c r="DC378" s="95"/>
      <c r="DD378" s="95"/>
      <c r="DE378" s="95"/>
      <c r="DF378" s="95"/>
      <c r="DG378" s="95"/>
      <c r="DH378" s="95"/>
      <c r="DJ378" s="21"/>
      <c r="DK378" s="19"/>
      <c r="DL378" s="19"/>
      <c r="DM378" s="30"/>
      <c r="DP378" s="30"/>
      <c r="DQ378" s="30"/>
      <c r="DR378" s="30"/>
      <c r="DS378" s="30"/>
      <c r="DT378" s="19"/>
      <c r="DU378" s="30"/>
      <c r="DV378" s="30"/>
      <c r="DW378" s="30"/>
      <c r="DX378" s="30"/>
      <c r="DY378" s="30"/>
      <c r="DZ378" s="30"/>
      <c r="EA378" s="65"/>
      <c r="EB378" s="30"/>
      <c r="EC378" s="30"/>
      <c r="ED378" s="30"/>
      <c r="EE378" s="30"/>
      <c r="EF378" s="30"/>
      <c r="EG378" s="30"/>
      <c r="EH378" s="30"/>
      <c r="EI378" s="30"/>
      <c r="EJ378" s="30"/>
      <c r="EK378" s="63"/>
      <c r="EL378" s="63"/>
      <c r="EM378" s="63"/>
      <c r="EN378" s="63"/>
      <c r="EO378" s="30"/>
      <c r="EP378" s="30"/>
      <c r="EQ378" s="30"/>
      <c r="ER378" s="30"/>
      <c r="ES378" s="30"/>
      <c r="ET378" s="30"/>
      <c r="EW378" s="30"/>
      <c r="EX378" s="30"/>
      <c r="EY378" s="30"/>
      <c r="EZ378" s="30"/>
      <c r="FA378" s="1"/>
    </row>
    <row r="379" spans="1:162" x14ac:dyDescent="0.25">
      <c r="A379" s="1"/>
      <c r="B379" s="2"/>
      <c r="AH379" s="95"/>
      <c r="AI379" s="31"/>
      <c r="AJ379" s="31"/>
      <c r="AK379" s="95"/>
      <c r="AL379" s="95"/>
      <c r="AM379" s="95"/>
      <c r="AN379" s="95"/>
      <c r="AO379" s="95"/>
      <c r="AP379" s="95"/>
      <c r="AQ379" s="95"/>
      <c r="AR379" s="96"/>
      <c r="AS379" s="95"/>
      <c r="AT379" s="95"/>
      <c r="AU379" s="95"/>
      <c r="AV379" s="95"/>
      <c r="AW379" s="96"/>
      <c r="AX379" s="95"/>
      <c r="AY379" s="95"/>
      <c r="AZ379" s="31"/>
      <c r="BA379" s="31"/>
      <c r="BB379" s="31"/>
      <c r="BC379" s="31"/>
      <c r="BD379" s="95"/>
      <c r="BF379" s="30"/>
      <c r="BG379" s="19"/>
      <c r="BH379" s="19"/>
      <c r="BI379" s="30"/>
      <c r="BJ379" s="30"/>
      <c r="BL379" s="30"/>
      <c r="BM379" s="30"/>
      <c r="BN379" s="30"/>
      <c r="BO379" s="30"/>
      <c r="BP379" s="19"/>
      <c r="BQ379" s="30"/>
      <c r="BR379" s="30"/>
      <c r="BS379" s="30"/>
      <c r="BT379" s="30"/>
      <c r="BU379" s="52"/>
      <c r="BV379" s="30"/>
      <c r="BW379" s="65"/>
      <c r="BX379" s="30"/>
      <c r="BY379" s="30"/>
      <c r="BZ379" s="30"/>
      <c r="CA379" s="30"/>
      <c r="CB379" s="30"/>
      <c r="CC379" s="30"/>
      <c r="CD379" s="97"/>
      <c r="CE379" s="97"/>
      <c r="CF379" s="30"/>
      <c r="CG379" s="30"/>
      <c r="CH379" s="30"/>
      <c r="CI379" s="30"/>
      <c r="CJ379" s="30"/>
      <c r="CK379" s="30"/>
      <c r="CL379" s="30"/>
      <c r="CM379" s="95"/>
      <c r="CN379" s="95"/>
      <c r="CO379" s="95"/>
      <c r="CP379" s="95"/>
      <c r="CQ379" s="95"/>
      <c r="CR379" s="95"/>
      <c r="CS379" s="95"/>
      <c r="CT379" s="95"/>
      <c r="CU379" s="95"/>
      <c r="CV379" s="95"/>
      <c r="CW379" s="95"/>
      <c r="CX379" s="95"/>
      <c r="CY379" s="95"/>
      <c r="CZ379" s="95"/>
      <c r="DA379" s="95"/>
      <c r="DB379" s="95"/>
      <c r="DC379" s="95"/>
      <c r="DD379" s="95"/>
      <c r="DE379" s="95"/>
      <c r="DF379" s="95"/>
      <c r="DG379" s="95"/>
      <c r="DH379" s="95"/>
      <c r="DJ379" s="21"/>
      <c r="DK379" s="19"/>
      <c r="DL379" s="19"/>
      <c r="DM379" s="30"/>
      <c r="DP379" s="30"/>
      <c r="DQ379" s="30"/>
      <c r="DR379" s="30"/>
      <c r="DS379" s="30"/>
      <c r="DT379" s="19"/>
      <c r="DU379" s="30"/>
      <c r="DV379" s="30"/>
      <c r="DW379" s="30"/>
      <c r="DX379" s="30"/>
      <c r="DY379" s="30"/>
      <c r="DZ379" s="30"/>
      <c r="EA379" s="65"/>
      <c r="EB379" s="30"/>
      <c r="EC379" s="30"/>
      <c r="ED379" s="30"/>
      <c r="EE379" s="30"/>
      <c r="EF379" s="30"/>
      <c r="EG379" s="30"/>
      <c r="EH379" s="30"/>
      <c r="EI379" s="30"/>
      <c r="EJ379" s="30"/>
      <c r="EK379" s="63"/>
      <c r="EL379" s="63"/>
      <c r="EM379" s="63"/>
      <c r="EN379" s="63"/>
      <c r="EO379" s="30"/>
      <c r="EP379" s="30"/>
      <c r="EQ379" s="30"/>
      <c r="ER379" s="30"/>
      <c r="ES379" s="30"/>
      <c r="ET379" s="30"/>
      <c r="EW379" s="30"/>
      <c r="EX379" s="30"/>
      <c r="EY379" s="30"/>
      <c r="EZ379" s="30"/>
      <c r="FA379" s="1"/>
    </row>
    <row r="380" spans="1:162" x14ac:dyDescent="0.25">
      <c r="A380" s="1"/>
      <c r="B380" s="2"/>
      <c r="AH380" s="95"/>
      <c r="AI380" s="31"/>
      <c r="AJ380" s="31"/>
      <c r="AK380" s="95"/>
      <c r="AL380" s="95"/>
      <c r="AM380" s="95"/>
      <c r="AN380" s="95"/>
      <c r="AO380" s="95"/>
      <c r="AP380" s="95"/>
      <c r="AQ380" s="95"/>
      <c r="AR380" s="96"/>
      <c r="AS380" s="95"/>
      <c r="AT380" s="95"/>
      <c r="AU380" s="95"/>
      <c r="AV380" s="95"/>
      <c r="AW380" s="96"/>
      <c r="AX380" s="95"/>
      <c r="AY380" s="95"/>
      <c r="AZ380" s="31"/>
      <c r="BA380" s="31"/>
      <c r="BB380" s="31"/>
      <c r="BC380" s="31"/>
      <c r="BD380" s="95"/>
      <c r="BF380" s="30"/>
      <c r="BG380" s="19"/>
      <c r="BH380" s="19"/>
      <c r="BI380" s="30"/>
      <c r="BJ380" s="30"/>
      <c r="BL380" s="30"/>
      <c r="BM380" s="30"/>
      <c r="BN380" s="30"/>
      <c r="BO380" s="30"/>
      <c r="BP380" s="19"/>
      <c r="BQ380" s="30"/>
      <c r="BR380" s="30"/>
      <c r="BS380" s="30"/>
      <c r="BT380" s="30"/>
      <c r="BU380" s="52"/>
      <c r="BV380" s="30"/>
      <c r="BW380" s="65"/>
      <c r="BX380" s="30"/>
      <c r="BY380" s="30"/>
      <c r="BZ380" s="30"/>
      <c r="CA380" s="30"/>
      <c r="CB380" s="30"/>
      <c r="CC380" s="30"/>
      <c r="CD380" s="97"/>
      <c r="CE380" s="97"/>
      <c r="CF380" s="30"/>
      <c r="CG380" s="30"/>
      <c r="CH380" s="30"/>
      <c r="CI380" s="30"/>
      <c r="CJ380" s="30"/>
      <c r="CK380" s="30"/>
      <c r="CL380" s="30"/>
      <c r="CM380" s="95"/>
      <c r="CN380" s="95"/>
      <c r="CO380" s="95"/>
      <c r="CP380" s="95"/>
      <c r="CQ380" s="95"/>
      <c r="CR380" s="95"/>
      <c r="CS380" s="95"/>
      <c r="CT380" s="95"/>
      <c r="CU380" s="95"/>
      <c r="CV380" s="95"/>
      <c r="CW380" s="95"/>
      <c r="CX380" s="95"/>
      <c r="CY380" s="95"/>
      <c r="CZ380" s="95"/>
      <c r="DA380" s="95"/>
      <c r="DB380" s="95"/>
      <c r="DC380" s="95"/>
      <c r="DD380" s="95"/>
      <c r="DE380" s="95"/>
      <c r="DF380" s="95"/>
      <c r="DG380" s="95"/>
      <c r="DH380" s="95"/>
      <c r="DJ380" s="21"/>
      <c r="DK380" s="19"/>
      <c r="DL380" s="19"/>
      <c r="DM380" s="30"/>
      <c r="DP380" s="30"/>
      <c r="DQ380" s="30"/>
      <c r="DR380" s="30"/>
      <c r="DS380" s="30"/>
      <c r="DT380" s="19"/>
      <c r="DU380" s="30"/>
      <c r="DV380" s="30"/>
      <c r="DW380" s="30"/>
      <c r="DX380" s="30"/>
      <c r="DY380" s="30"/>
      <c r="DZ380" s="30"/>
      <c r="EA380" s="65"/>
      <c r="EB380" s="30"/>
      <c r="EC380" s="30"/>
      <c r="ED380" s="30"/>
      <c r="EE380" s="30"/>
      <c r="EF380" s="30"/>
      <c r="EG380" s="30"/>
      <c r="EH380" s="30"/>
      <c r="EI380" s="30"/>
      <c r="EJ380" s="30"/>
      <c r="EK380" s="63"/>
      <c r="EL380" s="63"/>
      <c r="EM380" s="63"/>
      <c r="EN380" s="63"/>
      <c r="EO380" s="30"/>
      <c r="EP380" s="30"/>
      <c r="EQ380" s="30"/>
      <c r="ER380" s="30"/>
      <c r="ES380" s="30"/>
      <c r="ET380" s="30"/>
      <c r="EW380" s="30"/>
      <c r="EX380" s="30"/>
      <c r="EY380" s="30"/>
      <c r="EZ380" s="30"/>
      <c r="FA380" s="1"/>
    </row>
    <row r="381" spans="1:162" x14ac:dyDescent="0.25">
      <c r="A381" s="1"/>
      <c r="B381" s="2"/>
      <c r="AH381" s="95"/>
      <c r="AI381" s="31"/>
      <c r="AJ381" s="31"/>
      <c r="AK381" s="95"/>
      <c r="AL381" s="95"/>
      <c r="AM381" s="95"/>
      <c r="AN381" s="95"/>
      <c r="AO381" s="95"/>
      <c r="AP381" s="95"/>
      <c r="AQ381" s="95"/>
      <c r="AR381" s="96"/>
      <c r="AS381" s="95"/>
      <c r="AT381" s="95"/>
      <c r="AU381" s="95"/>
      <c r="AV381" s="95"/>
      <c r="AW381" s="96"/>
      <c r="AX381" s="95"/>
      <c r="AY381" s="95"/>
      <c r="AZ381" s="31"/>
      <c r="BA381" s="31"/>
      <c r="BB381" s="31"/>
      <c r="BC381" s="31"/>
      <c r="BD381" s="95"/>
      <c r="BF381" s="30"/>
      <c r="BG381" s="19"/>
      <c r="BH381" s="19"/>
      <c r="BI381" s="30"/>
      <c r="BJ381" s="30"/>
      <c r="BL381" s="30"/>
      <c r="BM381" s="30"/>
      <c r="BN381" s="30"/>
      <c r="BO381" s="30"/>
      <c r="BP381" s="19"/>
      <c r="BQ381" s="30"/>
      <c r="BR381" s="30"/>
      <c r="BS381" s="30"/>
      <c r="BT381" s="30"/>
      <c r="BU381" s="52"/>
      <c r="BV381" s="30"/>
      <c r="BW381" s="65"/>
      <c r="BX381" s="30"/>
      <c r="BY381" s="30"/>
      <c r="BZ381" s="30"/>
      <c r="CA381" s="30"/>
      <c r="CB381" s="30"/>
      <c r="CC381" s="30"/>
      <c r="CD381" s="97"/>
      <c r="CE381" s="97"/>
      <c r="CF381" s="30"/>
      <c r="CG381" s="30"/>
      <c r="CH381" s="30"/>
      <c r="CI381" s="30"/>
      <c r="CJ381" s="30"/>
      <c r="CK381" s="30"/>
      <c r="CL381" s="30"/>
      <c r="CM381" s="95"/>
      <c r="CN381" s="95"/>
      <c r="CO381" s="95"/>
      <c r="CP381" s="95"/>
      <c r="CQ381" s="95"/>
      <c r="CR381" s="95"/>
      <c r="CS381" s="95"/>
      <c r="CT381" s="95"/>
      <c r="CU381" s="95"/>
      <c r="CV381" s="95"/>
      <c r="CW381" s="95"/>
      <c r="CX381" s="95"/>
      <c r="CY381" s="95"/>
      <c r="CZ381" s="95"/>
      <c r="DA381" s="95"/>
      <c r="DB381" s="95"/>
      <c r="DC381" s="95"/>
      <c r="DD381" s="95"/>
      <c r="DE381" s="95"/>
      <c r="DF381" s="95"/>
      <c r="DG381" s="95"/>
      <c r="DH381" s="95"/>
      <c r="DJ381" s="21"/>
      <c r="DK381" s="19"/>
      <c r="DL381" s="19"/>
      <c r="DM381" s="30"/>
      <c r="DP381" s="30"/>
      <c r="DQ381" s="30"/>
      <c r="DR381" s="30"/>
      <c r="DS381" s="30"/>
      <c r="DT381" s="19"/>
      <c r="DU381" s="30"/>
      <c r="DV381" s="30"/>
      <c r="DW381" s="30"/>
      <c r="DX381" s="30"/>
      <c r="DY381" s="30"/>
      <c r="DZ381" s="30"/>
      <c r="EA381" s="65"/>
      <c r="EB381" s="30"/>
      <c r="EC381" s="30"/>
      <c r="ED381" s="30"/>
      <c r="EE381" s="30"/>
      <c r="EF381" s="30"/>
      <c r="EG381" s="30"/>
      <c r="EH381" s="30"/>
      <c r="EI381" s="30"/>
      <c r="EJ381" s="30"/>
      <c r="EK381" s="63"/>
      <c r="EL381" s="63"/>
      <c r="EM381" s="63"/>
      <c r="EN381" s="63"/>
      <c r="EO381" s="30"/>
      <c r="EP381" s="30"/>
      <c r="EQ381" s="30"/>
      <c r="ER381" s="30"/>
      <c r="ES381" s="30"/>
      <c r="ET381" s="30"/>
      <c r="EW381" s="30"/>
      <c r="EX381" s="30"/>
      <c r="EY381" s="30"/>
      <c r="EZ381" s="30"/>
      <c r="FA381" s="1"/>
    </row>
    <row r="382" spans="1:162" x14ac:dyDescent="0.25">
      <c r="A382" s="1"/>
      <c r="B382" s="2"/>
      <c r="AH382" s="95"/>
      <c r="AI382" s="31"/>
      <c r="AJ382" s="31"/>
      <c r="AK382" s="95"/>
      <c r="AL382" s="95"/>
      <c r="AM382" s="95"/>
      <c r="AN382" s="95"/>
      <c r="AO382" s="95"/>
      <c r="AP382" s="95"/>
      <c r="AQ382" s="95"/>
      <c r="AR382" s="96"/>
      <c r="AS382" s="95"/>
      <c r="AT382" s="95"/>
      <c r="AU382" s="95"/>
      <c r="AV382" s="95"/>
      <c r="AW382" s="96"/>
      <c r="AX382" s="95"/>
      <c r="AY382" s="95"/>
      <c r="AZ382" s="31"/>
      <c r="BA382" s="31"/>
      <c r="BB382" s="31"/>
      <c r="BC382" s="31"/>
      <c r="BD382" s="95"/>
      <c r="BF382" s="30"/>
      <c r="BG382" s="19"/>
      <c r="BH382" s="19"/>
      <c r="BI382" s="30"/>
      <c r="BJ382" s="30"/>
      <c r="BL382" s="30"/>
      <c r="BM382" s="30"/>
      <c r="BN382" s="30"/>
      <c r="BO382" s="30"/>
      <c r="BP382" s="19"/>
      <c r="BQ382" s="30"/>
      <c r="BR382" s="30"/>
      <c r="BS382" s="30"/>
      <c r="BT382" s="30"/>
      <c r="BU382" s="52"/>
      <c r="BV382" s="30"/>
      <c r="BW382" s="65"/>
      <c r="BX382" s="30"/>
      <c r="BY382" s="30"/>
      <c r="BZ382" s="30"/>
      <c r="CA382" s="30"/>
      <c r="CB382" s="30"/>
      <c r="CC382" s="30"/>
      <c r="CD382" s="97"/>
      <c r="CE382" s="97"/>
      <c r="CF382" s="30"/>
      <c r="CG382" s="30"/>
      <c r="CH382" s="30"/>
      <c r="CI382" s="30"/>
      <c r="CJ382" s="30"/>
      <c r="CK382" s="30"/>
      <c r="CL382" s="30"/>
      <c r="CM382" s="95"/>
      <c r="CN382" s="95"/>
      <c r="CO382" s="95"/>
      <c r="CP382" s="95"/>
      <c r="CQ382" s="95"/>
      <c r="CR382" s="95"/>
      <c r="CS382" s="95"/>
      <c r="CT382" s="95"/>
      <c r="CU382" s="95"/>
      <c r="CV382" s="95"/>
      <c r="CW382" s="95"/>
      <c r="CX382" s="95"/>
      <c r="CY382" s="95"/>
      <c r="CZ382" s="95"/>
      <c r="DA382" s="95"/>
      <c r="DB382" s="95"/>
      <c r="DC382" s="95"/>
      <c r="DD382" s="95"/>
      <c r="DE382" s="95"/>
      <c r="DF382" s="95"/>
      <c r="DG382" s="95"/>
      <c r="DH382" s="95"/>
      <c r="DJ382" s="21"/>
      <c r="DK382" s="19"/>
      <c r="DL382" s="19"/>
      <c r="DM382" s="30"/>
      <c r="DP382" s="30"/>
      <c r="DQ382" s="30"/>
      <c r="DR382" s="30"/>
      <c r="DS382" s="30"/>
      <c r="DT382" s="19"/>
      <c r="DU382" s="30"/>
      <c r="DV382" s="30"/>
      <c r="DW382" s="30"/>
      <c r="DX382" s="30"/>
      <c r="DY382" s="30"/>
      <c r="DZ382" s="30"/>
      <c r="EA382" s="65"/>
      <c r="EB382" s="30"/>
      <c r="EC382" s="30"/>
      <c r="ED382" s="30"/>
      <c r="EE382" s="30"/>
      <c r="EF382" s="30"/>
      <c r="EG382" s="30"/>
      <c r="EH382" s="30"/>
      <c r="EI382" s="30"/>
      <c r="EJ382" s="30"/>
      <c r="EK382" s="63"/>
      <c r="EL382" s="63"/>
      <c r="EM382" s="63"/>
      <c r="EN382" s="63"/>
      <c r="EO382" s="30"/>
      <c r="EP382" s="30"/>
      <c r="EQ382" s="30"/>
      <c r="ER382" s="30"/>
      <c r="ES382" s="30"/>
      <c r="ET382" s="30"/>
      <c r="EW382" s="30"/>
      <c r="EX382" s="30"/>
      <c r="EY382" s="30"/>
      <c r="EZ382" s="30"/>
      <c r="FA382" s="1"/>
    </row>
    <row r="383" spans="1:162" x14ac:dyDescent="0.25">
      <c r="A383" s="1"/>
      <c r="B383" s="2"/>
      <c r="AH383" s="95"/>
      <c r="AI383" s="31"/>
      <c r="AJ383" s="31"/>
      <c r="AK383" s="95"/>
      <c r="AL383" s="95"/>
      <c r="AM383" s="95"/>
      <c r="AN383" s="95"/>
      <c r="AO383" s="95"/>
      <c r="AP383" s="95"/>
      <c r="AQ383" s="95"/>
      <c r="AR383" s="96"/>
      <c r="AS383" s="95"/>
      <c r="AT383" s="95"/>
      <c r="AU383" s="95"/>
      <c r="AV383" s="95"/>
      <c r="AW383" s="96"/>
      <c r="AX383" s="95"/>
      <c r="AY383" s="95"/>
      <c r="AZ383" s="31"/>
      <c r="BA383" s="31"/>
      <c r="BB383" s="31"/>
      <c r="BC383" s="31"/>
      <c r="BD383" s="95"/>
      <c r="BF383" s="30"/>
      <c r="BG383" s="19"/>
      <c r="BH383" s="19"/>
      <c r="BI383" s="30"/>
      <c r="BJ383" s="30"/>
      <c r="BL383" s="30"/>
      <c r="BM383" s="30"/>
      <c r="BN383" s="30"/>
      <c r="BO383" s="30"/>
      <c r="BP383" s="19"/>
      <c r="BQ383" s="30"/>
      <c r="BR383" s="30"/>
      <c r="BS383" s="30"/>
      <c r="BT383" s="30"/>
      <c r="BU383" s="52"/>
      <c r="BV383" s="30"/>
      <c r="BW383" s="65"/>
      <c r="BX383" s="30"/>
      <c r="BY383" s="30"/>
      <c r="BZ383" s="30"/>
      <c r="CA383" s="30"/>
      <c r="CB383" s="30"/>
      <c r="CC383" s="30"/>
      <c r="CD383" s="97"/>
      <c r="CE383" s="97"/>
      <c r="CF383" s="30"/>
      <c r="CG383" s="30"/>
      <c r="CH383" s="30"/>
      <c r="CI383" s="30"/>
      <c r="CJ383" s="30"/>
      <c r="CK383" s="30"/>
      <c r="CL383" s="30"/>
      <c r="CM383" s="95"/>
      <c r="CN383" s="95"/>
      <c r="CO383" s="95"/>
      <c r="CP383" s="95"/>
      <c r="CQ383" s="95"/>
      <c r="CR383" s="95"/>
      <c r="CS383" s="95"/>
      <c r="CT383" s="95"/>
      <c r="CU383" s="95"/>
      <c r="CV383" s="95"/>
      <c r="CW383" s="95"/>
      <c r="CX383" s="95"/>
      <c r="CY383" s="95"/>
      <c r="CZ383" s="95"/>
      <c r="DA383" s="95"/>
      <c r="DB383" s="95"/>
      <c r="DC383" s="95"/>
      <c r="DD383" s="95"/>
      <c r="DE383" s="95"/>
      <c r="DF383" s="95"/>
      <c r="DG383" s="95"/>
      <c r="DH383" s="95"/>
      <c r="DJ383" s="21"/>
      <c r="DK383" s="19"/>
      <c r="DL383" s="19"/>
      <c r="DM383" s="30"/>
      <c r="DP383" s="30"/>
      <c r="DQ383" s="30"/>
      <c r="DR383" s="30"/>
      <c r="DS383" s="30"/>
      <c r="DT383" s="19"/>
      <c r="DU383" s="30"/>
      <c r="DV383" s="30"/>
      <c r="DW383" s="30"/>
      <c r="DX383" s="30"/>
      <c r="DY383" s="30"/>
      <c r="DZ383" s="30"/>
      <c r="EA383" s="65"/>
      <c r="EB383" s="30"/>
      <c r="EC383" s="30"/>
      <c r="ED383" s="30"/>
      <c r="EE383" s="30"/>
      <c r="EF383" s="30"/>
      <c r="EG383" s="30"/>
      <c r="EH383" s="30"/>
      <c r="EI383" s="30"/>
      <c r="EJ383" s="30"/>
      <c r="EK383" s="63"/>
      <c r="EL383" s="63"/>
      <c r="EM383" s="63"/>
      <c r="EN383" s="63"/>
      <c r="EO383" s="30"/>
      <c r="EP383" s="30"/>
      <c r="EQ383" s="30"/>
      <c r="ER383" s="30"/>
      <c r="ES383" s="30"/>
      <c r="ET383" s="30"/>
      <c r="EW383" s="30"/>
      <c r="EX383" s="30"/>
      <c r="EY383" s="30"/>
      <c r="EZ383" s="30"/>
      <c r="FA383" s="1"/>
    </row>
    <row r="384" spans="1:162" x14ac:dyDescent="0.25">
      <c r="A384" s="1"/>
      <c r="B384" s="2"/>
      <c r="AH384" s="95"/>
      <c r="AI384" s="31"/>
      <c r="AJ384" s="31"/>
      <c r="AK384" s="95"/>
      <c r="AL384" s="95"/>
      <c r="AM384" s="95"/>
      <c r="AN384" s="95"/>
      <c r="AO384" s="95"/>
      <c r="AP384" s="95"/>
      <c r="AQ384" s="95"/>
      <c r="AR384" s="96"/>
      <c r="AS384" s="95"/>
      <c r="AT384" s="95"/>
      <c r="AU384" s="95"/>
      <c r="AV384" s="95"/>
      <c r="AW384" s="96"/>
      <c r="AX384" s="95"/>
      <c r="AY384" s="95"/>
      <c r="AZ384" s="31"/>
      <c r="BA384" s="31"/>
      <c r="BB384" s="31"/>
      <c r="BC384" s="31"/>
      <c r="BD384" s="95"/>
      <c r="BF384" s="30"/>
      <c r="BG384" s="19"/>
      <c r="BH384" s="19"/>
      <c r="BI384" s="30"/>
      <c r="BJ384" s="30"/>
      <c r="BL384" s="30"/>
      <c r="BM384" s="30"/>
      <c r="BN384" s="30"/>
      <c r="BO384" s="30"/>
      <c r="BP384" s="19"/>
      <c r="BQ384" s="30"/>
      <c r="BR384" s="30"/>
      <c r="BS384" s="30"/>
      <c r="BT384" s="30"/>
      <c r="BU384" s="52"/>
      <c r="BV384" s="30"/>
      <c r="BW384" s="65"/>
      <c r="BX384" s="30"/>
      <c r="BY384" s="30"/>
      <c r="BZ384" s="30"/>
      <c r="CA384" s="30"/>
      <c r="CB384" s="30"/>
      <c r="CC384" s="30"/>
      <c r="CD384" s="97"/>
      <c r="CE384" s="97"/>
      <c r="CF384" s="30"/>
      <c r="CG384" s="30"/>
      <c r="CH384" s="30"/>
      <c r="CI384" s="30"/>
      <c r="CJ384" s="30"/>
      <c r="CK384" s="30"/>
      <c r="CL384" s="30"/>
      <c r="CM384" s="95"/>
      <c r="CN384" s="95"/>
      <c r="CO384" s="95"/>
      <c r="CP384" s="95"/>
      <c r="CQ384" s="95"/>
      <c r="CR384" s="95"/>
      <c r="CS384" s="95"/>
      <c r="CT384" s="95"/>
      <c r="CU384" s="95"/>
      <c r="CV384" s="95"/>
      <c r="CW384" s="95"/>
      <c r="CX384" s="95"/>
      <c r="CY384" s="95"/>
      <c r="CZ384" s="95"/>
      <c r="DA384" s="95"/>
      <c r="DB384" s="95"/>
      <c r="DC384" s="95"/>
      <c r="DD384" s="95"/>
      <c r="DE384" s="95"/>
      <c r="DF384" s="95"/>
      <c r="DG384" s="95"/>
      <c r="DH384" s="95"/>
      <c r="DJ384" s="21"/>
      <c r="DK384" s="19"/>
      <c r="DL384" s="19"/>
      <c r="DM384" s="30"/>
      <c r="DP384" s="30"/>
      <c r="DQ384" s="30"/>
      <c r="DR384" s="30"/>
      <c r="DS384" s="30"/>
      <c r="DT384" s="19"/>
      <c r="DU384" s="30"/>
      <c r="DV384" s="30"/>
      <c r="DW384" s="30"/>
      <c r="DX384" s="30"/>
      <c r="DY384" s="30"/>
      <c r="DZ384" s="30"/>
      <c r="EA384" s="65"/>
      <c r="EB384" s="30"/>
      <c r="EC384" s="30"/>
      <c r="ED384" s="30"/>
      <c r="EE384" s="30"/>
      <c r="EF384" s="30"/>
      <c r="EG384" s="30"/>
      <c r="EH384" s="30"/>
      <c r="EI384" s="30"/>
      <c r="EJ384" s="30"/>
      <c r="EK384" s="63"/>
      <c r="EL384" s="63"/>
      <c r="EM384" s="63"/>
      <c r="EN384" s="63"/>
      <c r="EO384" s="30"/>
      <c r="EP384" s="30"/>
      <c r="EQ384" s="30"/>
      <c r="ER384" s="30"/>
      <c r="ES384" s="30"/>
      <c r="ET384" s="30"/>
      <c r="EW384" s="30"/>
      <c r="EX384" s="30"/>
      <c r="EY384" s="30"/>
      <c r="EZ384" s="30"/>
      <c r="FA384" s="1"/>
    </row>
    <row r="385" spans="1:157" x14ac:dyDescent="0.25">
      <c r="A385" s="1"/>
      <c r="B385" s="2"/>
      <c r="AH385" s="95"/>
      <c r="AI385" s="31"/>
      <c r="AJ385" s="31"/>
      <c r="AK385" s="95"/>
      <c r="AL385" s="95"/>
      <c r="AM385" s="95"/>
      <c r="AN385" s="95"/>
      <c r="AO385" s="95"/>
      <c r="AP385" s="95"/>
      <c r="AQ385" s="95"/>
      <c r="AR385" s="96"/>
      <c r="AS385" s="95"/>
      <c r="AT385" s="95"/>
      <c r="AU385" s="95"/>
      <c r="AV385" s="95"/>
      <c r="AW385" s="96"/>
      <c r="AX385" s="95"/>
      <c r="AY385" s="95"/>
      <c r="AZ385" s="31"/>
      <c r="BA385" s="31"/>
      <c r="BB385" s="31"/>
      <c r="BC385" s="31"/>
      <c r="BD385" s="95"/>
      <c r="BF385" s="30"/>
      <c r="BG385" s="19"/>
      <c r="BH385" s="19"/>
      <c r="BI385" s="30"/>
      <c r="BJ385" s="30"/>
      <c r="BL385" s="30"/>
      <c r="BM385" s="30"/>
      <c r="BN385" s="30"/>
      <c r="BO385" s="30"/>
      <c r="BP385" s="19"/>
      <c r="BQ385" s="30"/>
      <c r="BR385" s="30"/>
      <c r="BS385" s="30"/>
      <c r="BT385" s="30"/>
      <c r="BU385" s="52"/>
      <c r="BV385" s="30"/>
      <c r="BW385" s="65"/>
      <c r="BX385" s="30"/>
      <c r="BY385" s="30"/>
      <c r="BZ385" s="30"/>
      <c r="CA385" s="30"/>
      <c r="CB385" s="30"/>
      <c r="CC385" s="30"/>
      <c r="CD385" s="97"/>
      <c r="CE385" s="97"/>
      <c r="CF385" s="30"/>
      <c r="CG385" s="30"/>
      <c r="CH385" s="30"/>
      <c r="CI385" s="30"/>
      <c r="CJ385" s="30"/>
      <c r="CK385" s="30"/>
      <c r="CL385" s="30"/>
      <c r="CM385" s="95"/>
      <c r="CN385" s="95"/>
      <c r="CO385" s="95"/>
      <c r="CP385" s="95"/>
      <c r="CQ385" s="95"/>
      <c r="CR385" s="95"/>
      <c r="CS385" s="95"/>
      <c r="CT385" s="95"/>
      <c r="CU385" s="95"/>
      <c r="CV385" s="95"/>
      <c r="CW385" s="95"/>
      <c r="CX385" s="95"/>
      <c r="CY385" s="95"/>
      <c r="CZ385" s="95"/>
      <c r="DA385" s="95"/>
      <c r="DB385" s="95"/>
      <c r="DC385" s="95"/>
      <c r="DD385" s="95"/>
      <c r="DE385" s="95"/>
      <c r="DF385" s="95"/>
      <c r="DG385" s="95"/>
      <c r="DH385" s="95"/>
      <c r="DJ385" s="21"/>
      <c r="DK385" s="19"/>
      <c r="DL385" s="19"/>
      <c r="DM385" s="30"/>
      <c r="DP385" s="30"/>
      <c r="DQ385" s="30"/>
      <c r="DR385" s="30"/>
      <c r="DS385" s="30"/>
      <c r="DT385" s="19"/>
      <c r="DU385" s="30"/>
      <c r="DV385" s="30"/>
      <c r="DW385" s="30"/>
      <c r="DX385" s="30"/>
      <c r="DY385" s="30"/>
      <c r="DZ385" s="30"/>
      <c r="EA385" s="65"/>
      <c r="EB385" s="30"/>
      <c r="EC385" s="30"/>
      <c r="ED385" s="30"/>
      <c r="EE385" s="30"/>
      <c r="EF385" s="30"/>
      <c r="EG385" s="30"/>
      <c r="EH385" s="30"/>
      <c r="EI385" s="30"/>
      <c r="EJ385" s="30"/>
      <c r="EK385" s="63"/>
      <c r="EL385" s="63"/>
      <c r="EM385" s="63"/>
      <c r="EN385" s="63"/>
      <c r="EO385" s="30"/>
      <c r="EP385" s="30"/>
      <c r="EQ385" s="30"/>
      <c r="ER385" s="30"/>
      <c r="ES385" s="30"/>
      <c r="ET385" s="30"/>
      <c r="EW385" s="30"/>
      <c r="EX385" s="30"/>
      <c r="EY385" s="30"/>
      <c r="EZ385" s="30"/>
      <c r="FA385" s="1"/>
    </row>
    <row r="386" spans="1:157" x14ac:dyDescent="0.25">
      <c r="A386" s="1"/>
      <c r="B386" s="2"/>
      <c r="AH386" s="95"/>
      <c r="AI386" s="31"/>
      <c r="AJ386" s="31"/>
      <c r="AK386" s="95"/>
      <c r="AL386" s="95"/>
      <c r="AM386" s="95"/>
      <c r="AN386" s="95"/>
      <c r="AO386" s="95"/>
      <c r="AP386" s="95"/>
      <c r="AQ386" s="95"/>
      <c r="AR386" s="96"/>
      <c r="AS386" s="95"/>
      <c r="AT386" s="95"/>
      <c r="AU386" s="95"/>
      <c r="AV386" s="95"/>
      <c r="AW386" s="96"/>
      <c r="AX386" s="95"/>
      <c r="AY386" s="95"/>
      <c r="AZ386" s="31"/>
      <c r="BA386" s="31"/>
      <c r="BB386" s="31"/>
      <c r="BC386" s="31"/>
      <c r="BD386" s="95"/>
      <c r="BF386" s="30"/>
      <c r="BG386" s="19"/>
      <c r="BH386" s="19"/>
      <c r="BI386" s="30"/>
      <c r="BJ386" s="30"/>
      <c r="BL386" s="30"/>
      <c r="BM386" s="30"/>
      <c r="BN386" s="30"/>
      <c r="BO386" s="30"/>
      <c r="BP386" s="19"/>
      <c r="BQ386" s="30"/>
      <c r="BR386" s="30"/>
      <c r="BS386" s="30"/>
      <c r="BT386" s="30"/>
      <c r="BU386" s="52"/>
      <c r="BV386" s="30"/>
      <c r="BW386" s="65"/>
      <c r="BX386" s="30"/>
      <c r="BY386" s="30"/>
      <c r="BZ386" s="30"/>
      <c r="CA386" s="30"/>
      <c r="CB386" s="30"/>
      <c r="CC386" s="30"/>
      <c r="CD386" s="97"/>
      <c r="CE386" s="97"/>
      <c r="CF386" s="30"/>
      <c r="CG386" s="30"/>
      <c r="CH386" s="30"/>
      <c r="CI386" s="30"/>
      <c r="CJ386" s="30"/>
      <c r="CK386" s="30"/>
      <c r="CL386" s="30"/>
      <c r="CM386" s="95"/>
      <c r="CN386" s="95"/>
      <c r="CO386" s="95"/>
      <c r="CP386" s="95"/>
      <c r="CQ386" s="95"/>
      <c r="CR386" s="95"/>
      <c r="CS386" s="95"/>
      <c r="CT386" s="95"/>
      <c r="CU386" s="95"/>
      <c r="CV386" s="95"/>
      <c r="CW386" s="95"/>
      <c r="CX386" s="95"/>
      <c r="CY386" s="95"/>
      <c r="CZ386" s="95"/>
      <c r="DA386" s="95"/>
      <c r="DB386" s="95"/>
      <c r="DC386" s="95"/>
      <c r="DD386" s="95"/>
      <c r="DE386" s="95"/>
      <c r="DF386" s="95"/>
      <c r="DG386" s="95"/>
      <c r="DH386" s="95"/>
      <c r="DJ386" s="21"/>
      <c r="DK386" s="19"/>
      <c r="DL386" s="19"/>
      <c r="DM386" s="30"/>
      <c r="DP386" s="30"/>
      <c r="DQ386" s="30"/>
      <c r="DR386" s="30"/>
      <c r="DS386" s="30"/>
      <c r="DT386" s="19"/>
      <c r="DU386" s="30"/>
      <c r="DV386" s="30"/>
      <c r="DW386" s="30"/>
      <c r="DX386" s="30"/>
      <c r="DY386" s="30"/>
      <c r="DZ386" s="30"/>
      <c r="EA386" s="65"/>
      <c r="EB386" s="30"/>
      <c r="EC386" s="30"/>
      <c r="ED386" s="30"/>
      <c r="EE386" s="30"/>
      <c r="EF386" s="30"/>
      <c r="EG386" s="30"/>
      <c r="EH386" s="30"/>
      <c r="EI386" s="30"/>
      <c r="EJ386" s="30"/>
      <c r="EK386" s="63"/>
      <c r="EL386" s="63"/>
      <c r="EM386" s="63"/>
      <c r="EN386" s="63"/>
      <c r="EO386" s="30"/>
      <c r="EP386" s="30"/>
      <c r="EQ386" s="30"/>
      <c r="ER386" s="30"/>
      <c r="ES386" s="30"/>
      <c r="ET386" s="30"/>
      <c r="EW386" s="30"/>
      <c r="EX386" s="30"/>
      <c r="EY386" s="30"/>
      <c r="EZ386" s="30"/>
      <c r="FA386" s="1"/>
    </row>
    <row r="387" spans="1:157" x14ac:dyDescent="0.25">
      <c r="A387" s="1"/>
      <c r="B387" s="2"/>
      <c r="AH387" s="95"/>
      <c r="AI387" s="31"/>
      <c r="AJ387" s="31"/>
      <c r="AK387" s="95"/>
      <c r="AL387" s="95"/>
      <c r="AM387" s="95"/>
      <c r="AN387" s="95"/>
      <c r="AO387" s="95"/>
      <c r="AP387" s="95"/>
      <c r="AQ387" s="95"/>
      <c r="AR387" s="96"/>
      <c r="AS387" s="95"/>
      <c r="AT387" s="95"/>
      <c r="AU387" s="95"/>
      <c r="AV387" s="95"/>
      <c r="AW387" s="96"/>
      <c r="AX387" s="95"/>
      <c r="AY387" s="95"/>
      <c r="AZ387" s="31"/>
      <c r="BA387" s="31"/>
      <c r="BB387" s="31"/>
      <c r="BC387" s="31"/>
      <c r="BD387" s="95"/>
      <c r="BF387" s="30"/>
      <c r="BG387" s="19"/>
      <c r="BH387" s="19"/>
      <c r="BI387" s="30"/>
      <c r="BJ387" s="30"/>
      <c r="BL387" s="30"/>
      <c r="BM387" s="30"/>
      <c r="BN387" s="30"/>
      <c r="BO387" s="30"/>
      <c r="BP387" s="19"/>
      <c r="BQ387" s="30"/>
      <c r="BR387" s="30"/>
      <c r="BS387" s="30"/>
      <c r="BT387" s="30"/>
      <c r="BU387" s="52"/>
      <c r="BV387" s="30"/>
      <c r="BW387" s="65"/>
      <c r="BX387" s="30"/>
      <c r="BY387" s="30"/>
      <c r="BZ387" s="30"/>
      <c r="CA387" s="30"/>
      <c r="CB387" s="30"/>
      <c r="CC387" s="30"/>
      <c r="CD387" s="97"/>
      <c r="CE387" s="97"/>
      <c r="CF387" s="30"/>
      <c r="CG387" s="30"/>
      <c r="CH387" s="30"/>
      <c r="CI387" s="30"/>
      <c r="CJ387" s="30"/>
      <c r="CK387" s="30"/>
      <c r="CL387" s="30"/>
      <c r="CM387" s="95"/>
      <c r="CN387" s="95"/>
      <c r="CO387" s="95"/>
      <c r="CP387" s="95"/>
      <c r="CQ387" s="95"/>
      <c r="CR387" s="95"/>
      <c r="CS387" s="95"/>
      <c r="CT387" s="95"/>
      <c r="CU387" s="95"/>
      <c r="CV387" s="95"/>
      <c r="CW387" s="95"/>
      <c r="CX387" s="95"/>
      <c r="CY387" s="95"/>
      <c r="CZ387" s="95"/>
      <c r="DA387" s="95"/>
      <c r="DB387" s="95"/>
      <c r="DC387" s="95"/>
      <c r="DD387" s="95"/>
      <c r="DE387" s="95"/>
      <c r="DF387" s="95"/>
      <c r="DG387" s="95"/>
      <c r="DH387" s="95"/>
      <c r="DJ387" s="21"/>
      <c r="DK387" s="19"/>
      <c r="DL387" s="19"/>
      <c r="DM387" s="30"/>
      <c r="DP387" s="30"/>
      <c r="DQ387" s="30"/>
      <c r="DR387" s="30"/>
      <c r="DS387" s="30"/>
      <c r="DT387" s="19"/>
      <c r="DU387" s="30"/>
      <c r="DV387" s="30"/>
      <c r="DW387" s="30"/>
      <c r="DX387" s="30"/>
      <c r="DY387" s="30"/>
      <c r="DZ387" s="30"/>
      <c r="EA387" s="65"/>
      <c r="EB387" s="30"/>
      <c r="EC387" s="30"/>
      <c r="ED387" s="30"/>
      <c r="EE387" s="30"/>
      <c r="EF387" s="30"/>
      <c r="EG387" s="30"/>
      <c r="EH387" s="30"/>
      <c r="EI387" s="30"/>
      <c r="EJ387" s="30"/>
      <c r="EK387" s="63"/>
      <c r="EL387" s="63"/>
      <c r="EM387" s="63"/>
      <c r="EN387" s="63"/>
      <c r="EO387" s="30"/>
      <c r="EP387" s="30"/>
      <c r="EQ387" s="30"/>
      <c r="ER387" s="30"/>
      <c r="ES387" s="30"/>
      <c r="ET387" s="30"/>
      <c r="EW387" s="30"/>
      <c r="EX387" s="30"/>
      <c r="EY387" s="30"/>
      <c r="EZ387" s="30"/>
      <c r="FA387" s="1"/>
    </row>
    <row r="388" spans="1:157" x14ac:dyDescent="0.25">
      <c r="A388" s="1"/>
      <c r="B388" s="2"/>
      <c r="AH388" s="95"/>
      <c r="AI388" s="31"/>
      <c r="AJ388" s="31"/>
      <c r="AK388" s="95"/>
      <c r="AL388" s="95"/>
      <c r="AM388" s="95"/>
      <c r="AN388" s="95"/>
      <c r="AO388" s="95"/>
      <c r="AP388" s="95"/>
      <c r="AQ388" s="95"/>
      <c r="AR388" s="96"/>
      <c r="AS388" s="95"/>
      <c r="AT388" s="95"/>
      <c r="AU388" s="95"/>
      <c r="AV388" s="95"/>
      <c r="AW388" s="96"/>
      <c r="AX388" s="95"/>
      <c r="AY388" s="95"/>
      <c r="AZ388" s="31"/>
      <c r="BA388" s="31"/>
      <c r="BB388" s="31"/>
      <c r="BC388" s="31"/>
      <c r="BD388" s="95"/>
      <c r="BF388" s="30"/>
      <c r="BG388" s="19"/>
      <c r="BH388" s="19"/>
      <c r="BI388" s="30"/>
      <c r="BJ388" s="30"/>
      <c r="BL388" s="30"/>
      <c r="BM388" s="30"/>
      <c r="BN388" s="30"/>
      <c r="BO388" s="30"/>
      <c r="BP388" s="19"/>
      <c r="BQ388" s="30"/>
      <c r="BR388" s="30"/>
      <c r="BS388" s="30"/>
      <c r="BT388" s="30"/>
      <c r="BU388" s="52"/>
      <c r="BV388" s="30"/>
      <c r="BW388" s="65"/>
      <c r="BX388" s="30"/>
      <c r="BY388" s="30"/>
      <c r="BZ388" s="30"/>
      <c r="CA388" s="30"/>
      <c r="CB388" s="30"/>
      <c r="CC388" s="30"/>
      <c r="CD388" s="97"/>
      <c r="CE388" s="97"/>
      <c r="CF388" s="30"/>
      <c r="CG388" s="30"/>
      <c r="CH388" s="30"/>
      <c r="CI388" s="30"/>
      <c r="CJ388" s="30"/>
      <c r="CK388" s="30"/>
      <c r="CL388" s="30"/>
      <c r="CM388" s="95"/>
      <c r="CN388" s="95"/>
      <c r="CO388" s="95"/>
      <c r="CP388" s="95"/>
      <c r="CQ388" s="95"/>
      <c r="CR388" s="95"/>
      <c r="CS388" s="95"/>
      <c r="CT388" s="95"/>
      <c r="CU388" s="95"/>
      <c r="CV388" s="95"/>
      <c r="CW388" s="95"/>
      <c r="CX388" s="95"/>
      <c r="CY388" s="95"/>
      <c r="CZ388" s="95"/>
      <c r="DA388" s="95"/>
      <c r="DB388" s="95"/>
      <c r="DC388" s="95"/>
      <c r="DD388" s="95"/>
      <c r="DE388" s="95"/>
      <c r="DF388" s="95"/>
      <c r="DG388" s="95"/>
      <c r="DH388" s="95"/>
      <c r="DJ388" s="21"/>
      <c r="DK388" s="19"/>
      <c r="DL388" s="19"/>
      <c r="DM388" s="30"/>
      <c r="DP388" s="30"/>
      <c r="DQ388" s="30"/>
      <c r="DR388" s="30"/>
      <c r="DS388" s="30"/>
      <c r="DT388" s="19"/>
      <c r="DU388" s="30"/>
      <c r="DV388" s="30"/>
      <c r="DW388" s="30"/>
      <c r="DX388" s="30"/>
      <c r="DY388" s="30"/>
      <c r="DZ388" s="30"/>
      <c r="EA388" s="65"/>
      <c r="EB388" s="30"/>
      <c r="EC388" s="30"/>
      <c r="ED388" s="30"/>
      <c r="EE388" s="30"/>
      <c r="EF388" s="30"/>
      <c r="EG388" s="30"/>
      <c r="EH388" s="30"/>
      <c r="EI388" s="30"/>
      <c r="EJ388" s="30"/>
      <c r="EK388" s="63"/>
      <c r="EL388" s="63"/>
      <c r="EM388" s="63"/>
      <c r="EN388" s="63"/>
      <c r="EO388" s="30"/>
      <c r="EP388" s="30"/>
      <c r="EQ388" s="30"/>
      <c r="ER388" s="30"/>
      <c r="ES388" s="30"/>
      <c r="ET388" s="30"/>
      <c r="EW388" s="30"/>
      <c r="EX388" s="30"/>
      <c r="EY388" s="30"/>
      <c r="EZ388" s="30"/>
      <c r="FA388" s="1"/>
    </row>
    <row r="389" spans="1:157" x14ac:dyDescent="0.25">
      <c r="A389" s="1"/>
      <c r="B389" s="2"/>
      <c r="AH389" s="95"/>
      <c r="AI389" s="31"/>
      <c r="AJ389" s="31"/>
      <c r="AK389" s="95"/>
      <c r="AL389" s="95"/>
      <c r="AM389" s="95"/>
      <c r="AN389" s="95"/>
      <c r="AO389" s="95"/>
      <c r="AP389" s="95"/>
      <c r="AQ389" s="95"/>
      <c r="AR389" s="96"/>
      <c r="AS389" s="95"/>
      <c r="AT389" s="95"/>
      <c r="AU389" s="95"/>
      <c r="AV389" s="95"/>
      <c r="AW389" s="96"/>
      <c r="AX389" s="95"/>
      <c r="AY389" s="95"/>
      <c r="AZ389" s="31"/>
      <c r="BA389" s="31"/>
      <c r="BB389" s="31"/>
      <c r="BC389" s="31"/>
      <c r="BD389" s="95"/>
      <c r="BF389" s="30"/>
      <c r="BG389" s="19"/>
      <c r="BH389" s="19"/>
      <c r="BI389" s="30"/>
      <c r="BJ389" s="30"/>
      <c r="BL389" s="30"/>
      <c r="BM389" s="30"/>
      <c r="BN389" s="30"/>
      <c r="BO389" s="30"/>
      <c r="BP389" s="19"/>
      <c r="BQ389" s="30"/>
      <c r="BR389" s="30"/>
      <c r="BS389" s="30"/>
      <c r="BT389" s="30"/>
      <c r="BU389" s="52"/>
      <c r="BV389" s="30"/>
      <c r="BW389" s="65"/>
      <c r="BX389" s="30"/>
      <c r="BY389" s="30"/>
      <c r="BZ389" s="30"/>
      <c r="CA389" s="30"/>
      <c r="CB389" s="30"/>
      <c r="CC389" s="30"/>
      <c r="CD389" s="97"/>
      <c r="CE389" s="97"/>
      <c r="CF389" s="30"/>
      <c r="CG389" s="30"/>
      <c r="CH389" s="30"/>
      <c r="CI389" s="30"/>
      <c r="CJ389" s="30"/>
      <c r="CK389" s="30"/>
      <c r="CL389" s="30"/>
      <c r="CM389" s="95"/>
      <c r="CN389" s="95"/>
      <c r="CO389" s="95"/>
      <c r="CP389" s="95"/>
      <c r="CQ389" s="95"/>
      <c r="CR389" s="95"/>
      <c r="CS389" s="95"/>
      <c r="CT389" s="95"/>
      <c r="CU389" s="95"/>
      <c r="CV389" s="95"/>
      <c r="CW389" s="95"/>
      <c r="CX389" s="95"/>
      <c r="CY389" s="95"/>
      <c r="CZ389" s="95"/>
      <c r="DA389" s="95"/>
      <c r="DB389" s="95"/>
      <c r="DC389" s="95"/>
      <c r="DD389" s="95"/>
      <c r="DE389" s="95"/>
      <c r="DF389" s="95"/>
      <c r="DG389" s="95"/>
      <c r="DH389" s="95"/>
      <c r="DJ389" s="21"/>
      <c r="DK389" s="19"/>
      <c r="DL389" s="19"/>
      <c r="DM389" s="30"/>
      <c r="DP389" s="30"/>
      <c r="DQ389" s="30"/>
      <c r="DR389" s="30"/>
      <c r="DS389" s="30"/>
      <c r="DT389" s="19"/>
      <c r="DU389" s="30"/>
      <c r="DV389" s="30"/>
      <c r="DW389" s="30"/>
      <c r="DX389" s="30"/>
      <c r="DY389" s="30"/>
      <c r="DZ389" s="30"/>
      <c r="EA389" s="65"/>
      <c r="EB389" s="30"/>
      <c r="EC389" s="30"/>
      <c r="ED389" s="30"/>
      <c r="EE389" s="30"/>
      <c r="EF389" s="30"/>
      <c r="EG389" s="30"/>
      <c r="EH389" s="30"/>
      <c r="EI389" s="30"/>
      <c r="EJ389" s="30"/>
      <c r="EK389" s="63"/>
      <c r="EL389" s="63"/>
      <c r="EM389" s="63"/>
      <c r="EN389" s="63"/>
      <c r="EO389" s="30"/>
      <c r="EP389" s="30"/>
      <c r="EQ389" s="30"/>
      <c r="ER389" s="30"/>
      <c r="ES389" s="30"/>
      <c r="ET389" s="30"/>
      <c r="EW389" s="30"/>
      <c r="EX389" s="30"/>
      <c r="EY389" s="30"/>
      <c r="EZ389" s="30"/>
      <c r="FA389" s="1"/>
    </row>
    <row r="390" spans="1:157" x14ac:dyDescent="0.25">
      <c r="A390" s="1"/>
      <c r="B390" s="2"/>
      <c r="AH390" s="95"/>
      <c r="AI390" s="31"/>
      <c r="AJ390" s="31"/>
      <c r="AK390" s="95"/>
      <c r="AL390" s="95"/>
      <c r="AM390" s="95"/>
      <c r="AN390" s="95"/>
      <c r="AO390" s="95"/>
      <c r="AP390" s="95"/>
      <c r="AQ390" s="95"/>
      <c r="AR390" s="96"/>
      <c r="AS390" s="95"/>
      <c r="AT390" s="95"/>
      <c r="AU390" s="95"/>
      <c r="AV390" s="95"/>
      <c r="AW390" s="96"/>
      <c r="AX390" s="95"/>
      <c r="AY390" s="95"/>
      <c r="AZ390" s="31"/>
      <c r="BA390" s="31"/>
      <c r="BB390" s="31"/>
      <c r="BC390" s="31"/>
      <c r="BD390" s="95"/>
      <c r="BF390" s="30"/>
      <c r="BG390" s="19"/>
      <c r="BH390" s="19"/>
      <c r="BI390" s="30"/>
      <c r="BJ390" s="30"/>
      <c r="BL390" s="30"/>
      <c r="BM390" s="30"/>
      <c r="BN390" s="30"/>
      <c r="BO390" s="30"/>
      <c r="BP390" s="19"/>
      <c r="BQ390" s="30"/>
      <c r="BR390" s="30"/>
      <c r="BS390" s="30"/>
      <c r="BT390" s="30"/>
      <c r="BU390" s="52"/>
      <c r="BV390" s="30"/>
      <c r="BW390" s="65"/>
      <c r="BX390" s="30"/>
      <c r="BY390" s="30"/>
      <c r="BZ390" s="30"/>
      <c r="CA390" s="30"/>
      <c r="CB390" s="30"/>
      <c r="CC390" s="30"/>
      <c r="CD390" s="97"/>
      <c r="CE390" s="97"/>
      <c r="CF390" s="30"/>
      <c r="CG390" s="30"/>
      <c r="CH390" s="30"/>
      <c r="CI390" s="30"/>
      <c r="CJ390" s="30"/>
      <c r="CK390" s="30"/>
      <c r="CL390" s="30"/>
      <c r="CM390" s="95"/>
      <c r="CN390" s="95"/>
      <c r="CO390" s="95"/>
      <c r="CP390" s="95"/>
      <c r="CQ390" s="95"/>
      <c r="CR390" s="95"/>
      <c r="CS390" s="95"/>
      <c r="CT390" s="95"/>
      <c r="CU390" s="95"/>
      <c r="CV390" s="95"/>
      <c r="CW390" s="95"/>
      <c r="CX390" s="95"/>
      <c r="CY390" s="95"/>
      <c r="CZ390" s="95"/>
      <c r="DA390" s="95"/>
      <c r="DB390" s="95"/>
      <c r="DC390" s="95"/>
      <c r="DD390" s="95"/>
      <c r="DE390" s="95"/>
      <c r="DF390" s="95"/>
      <c r="DG390" s="95"/>
      <c r="DH390" s="95"/>
      <c r="DJ390" s="21"/>
      <c r="DK390" s="19"/>
      <c r="DL390" s="19"/>
      <c r="DM390" s="30"/>
      <c r="DP390" s="30"/>
      <c r="DQ390" s="30"/>
      <c r="DR390" s="30"/>
      <c r="DS390" s="30"/>
      <c r="DT390" s="19"/>
      <c r="DU390" s="30"/>
      <c r="DV390" s="30"/>
      <c r="DW390" s="30"/>
      <c r="DX390" s="30"/>
      <c r="DY390" s="30"/>
      <c r="DZ390" s="30"/>
      <c r="EA390" s="65"/>
      <c r="EB390" s="30"/>
      <c r="EC390" s="30"/>
      <c r="ED390" s="30"/>
      <c r="EE390" s="30"/>
      <c r="EF390" s="30"/>
      <c r="EG390" s="30"/>
      <c r="EH390" s="30"/>
      <c r="EI390" s="30"/>
      <c r="EJ390" s="30"/>
      <c r="EK390" s="63"/>
      <c r="EL390" s="63"/>
      <c r="EM390" s="63"/>
      <c r="EN390" s="63"/>
      <c r="EO390" s="30"/>
      <c r="EP390" s="30"/>
      <c r="EQ390" s="30"/>
      <c r="ER390" s="30"/>
      <c r="ES390" s="30"/>
      <c r="ET390" s="30"/>
      <c r="EW390" s="30"/>
      <c r="EX390" s="30"/>
      <c r="EY390" s="30"/>
      <c r="EZ390" s="30"/>
      <c r="FA390" s="1"/>
    </row>
    <row r="394" spans="1:157" x14ac:dyDescent="0.25">
      <c r="A394" s="87"/>
      <c r="B394" s="2"/>
      <c r="AH394" s="95"/>
      <c r="AI394" s="31"/>
      <c r="AJ394" s="31"/>
      <c r="AK394" s="95"/>
      <c r="AL394" s="95"/>
      <c r="AM394" s="95"/>
      <c r="AN394" s="95"/>
      <c r="AO394" s="95"/>
      <c r="AP394" s="95"/>
      <c r="AQ394" s="95"/>
      <c r="AR394" s="96"/>
      <c r="AS394" s="95"/>
      <c r="AT394" s="95"/>
      <c r="AU394" s="95"/>
      <c r="AV394" s="95"/>
      <c r="AW394" s="96"/>
      <c r="AX394" s="95"/>
      <c r="AY394" s="95"/>
      <c r="AZ394" s="31"/>
      <c r="BA394" s="31"/>
      <c r="BB394" s="31"/>
      <c r="BC394" s="31"/>
      <c r="BD394" s="95"/>
      <c r="BF394" s="30"/>
      <c r="BG394" s="19"/>
      <c r="BH394" s="19"/>
      <c r="BI394" s="30"/>
      <c r="BJ394" s="30"/>
      <c r="BL394" s="30"/>
      <c r="BM394" s="30"/>
      <c r="BN394" s="30"/>
      <c r="BO394" s="30"/>
      <c r="BP394" s="19"/>
      <c r="BQ394" s="30"/>
      <c r="BR394" s="30"/>
      <c r="BS394" s="30"/>
      <c r="BT394" s="30"/>
      <c r="BU394" s="52"/>
      <c r="BV394" s="30"/>
      <c r="BW394" s="65"/>
      <c r="BX394" s="30"/>
      <c r="BY394" s="30"/>
      <c r="BZ394" s="30"/>
      <c r="CA394" s="30"/>
      <c r="CB394" s="30"/>
      <c r="CC394" s="30"/>
      <c r="CD394" s="30"/>
      <c r="CE394" s="30"/>
      <c r="CF394" s="30"/>
      <c r="CG394" s="30"/>
      <c r="CH394" s="30"/>
      <c r="CI394" s="30"/>
      <c r="CJ394" s="30"/>
      <c r="CK394" s="30"/>
      <c r="CL394" s="30"/>
      <c r="CM394" s="95"/>
      <c r="CN394" s="95"/>
      <c r="CO394" s="95"/>
      <c r="CP394" s="95"/>
      <c r="CQ394" s="95"/>
      <c r="CR394" s="95"/>
      <c r="CS394" s="95"/>
      <c r="CT394" s="95"/>
      <c r="CU394" s="95"/>
      <c r="CV394" s="95"/>
      <c r="CW394" s="95"/>
      <c r="CX394" s="95"/>
      <c r="CY394" s="95"/>
      <c r="CZ394" s="95"/>
      <c r="DA394" s="95"/>
      <c r="DB394" s="95"/>
      <c r="DC394" s="95"/>
      <c r="DD394" s="95"/>
      <c r="DE394" s="95"/>
      <c r="DF394" s="95"/>
      <c r="DG394" s="95"/>
      <c r="DH394" s="95"/>
      <c r="DJ394" s="21"/>
      <c r="DK394" s="19"/>
      <c r="DL394" s="19"/>
      <c r="DM394" s="30"/>
      <c r="DP394" s="30"/>
      <c r="DQ394" s="30"/>
      <c r="DR394" s="30"/>
      <c r="DS394" s="30"/>
      <c r="DT394" s="19"/>
      <c r="DU394" s="30"/>
      <c r="DV394" s="30"/>
      <c r="DW394" s="30"/>
      <c r="DX394" s="30"/>
      <c r="DY394" s="30"/>
      <c r="DZ394" s="30"/>
      <c r="EA394" s="65"/>
      <c r="EB394" s="30"/>
      <c r="EC394" s="30"/>
      <c r="ED394" s="30"/>
      <c r="EE394" s="30"/>
      <c r="EF394" s="30"/>
      <c r="EG394" s="30"/>
      <c r="EH394" s="30"/>
      <c r="EI394" s="30"/>
      <c r="EJ394" s="30"/>
      <c r="EK394" s="63"/>
      <c r="EL394" s="63"/>
      <c r="EM394" s="63"/>
      <c r="EN394" s="63"/>
      <c r="EO394" s="30"/>
      <c r="EP394" s="30"/>
      <c r="EQ394" s="30"/>
      <c r="ER394" s="30"/>
      <c r="ES394" s="30"/>
      <c r="ET394" s="30"/>
      <c r="EW394" s="30"/>
      <c r="EX394" s="30"/>
      <c r="EY394" s="30"/>
      <c r="EZ394" s="30"/>
      <c r="FA394" s="1"/>
    </row>
    <row r="395" spans="1:157" x14ac:dyDescent="0.25">
      <c r="A395" s="1"/>
      <c r="B395" s="29"/>
      <c r="AH395" s="95"/>
      <c r="AI395" s="31"/>
      <c r="AJ395" s="31"/>
      <c r="AK395" s="95"/>
      <c r="AL395" s="95"/>
      <c r="AM395" s="95"/>
      <c r="AN395" s="95"/>
      <c r="AO395" s="95"/>
      <c r="AP395" s="95"/>
      <c r="AQ395" s="95"/>
      <c r="AR395" s="96"/>
      <c r="AS395" s="95"/>
      <c r="AT395" s="95"/>
      <c r="AU395" s="95"/>
      <c r="AV395" s="95"/>
      <c r="AW395" s="96"/>
      <c r="AX395" s="95"/>
      <c r="AY395" s="95"/>
      <c r="AZ395" s="31"/>
      <c r="BA395" s="31"/>
      <c r="BB395" s="31"/>
      <c r="BC395" s="31"/>
      <c r="BD395" s="95"/>
      <c r="BF395" s="30"/>
      <c r="BG395" s="19"/>
      <c r="BH395" s="19"/>
      <c r="BI395" s="30"/>
      <c r="BJ395" s="30"/>
      <c r="BL395" s="30"/>
      <c r="BM395" s="30"/>
      <c r="BN395" s="30"/>
      <c r="BO395" s="30"/>
      <c r="BP395" s="19"/>
      <c r="BQ395" s="30"/>
      <c r="BR395" s="30"/>
      <c r="BS395" s="30"/>
      <c r="BT395" s="30"/>
      <c r="BU395" s="52"/>
      <c r="BV395" s="30"/>
      <c r="BW395" s="65"/>
      <c r="BX395" s="30"/>
      <c r="BY395" s="30"/>
      <c r="BZ395" s="30"/>
      <c r="CA395" s="30"/>
      <c r="CB395" s="30"/>
      <c r="CC395" s="30"/>
      <c r="CD395" s="30"/>
      <c r="CE395" s="30"/>
      <c r="CF395" s="30"/>
      <c r="CG395" s="30"/>
      <c r="CH395" s="30"/>
      <c r="CI395" s="30"/>
      <c r="CJ395" s="30"/>
      <c r="CK395" s="30"/>
      <c r="CL395" s="30"/>
      <c r="CM395" s="95"/>
      <c r="CN395" s="95"/>
      <c r="CO395" s="95"/>
      <c r="CP395" s="95"/>
      <c r="CQ395" s="95"/>
      <c r="CR395" s="95"/>
      <c r="CS395" s="95"/>
      <c r="CT395" s="95"/>
      <c r="CU395" s="95"/>
      <c r="CV395" s="95"/>
      <c r="CW395" s="95"/>
      <c r="CX395" s="95"/>
      <c r="CY395" s="95"/>
      <c r="CZ395" s="95"/>
      <c r="DA395" s="95"/>
      <c r="DB395" s="95"/>
      <c r="DC395" s="95"/>
      <c r="DD395" s="95"/>
      <c r="DE395" s="95"/>
      <c r="DF395" s="95"/>
      <c r="DG395" s="95"/>
      <c r="DH395" s="95"/>
      <c r="DJ395" s="21"/>
      <c r="DK395" s="19"/>
      <c r="DL395" s="19"/>
      <c r="DM395" s="30"/>
      <c r="DP395" s="30"/>
      <c r="DQ395" s="30"/>
      <c r="DR395" s="30"/>
      <c r="DS395" s="30"/>
      <c r="DT395" s="19"/>
      <c r="DU395" s="30"/>
      <c r="DV395" s="30"/>
      <c r="DW395" s="30"/>
      <c r="DX395" s="30"/>
      <c r="DY395" s="30"/>
      <c r="DZ395" s="30"/>
      <c r="EA395" s="65"/>
      <c r="EB395" s="30"/>
      <c r="EC395" s="30"/>
      <c r="ED395" s="30"/>
      <c r="EE395" s="30"/>
      <c r="EF395" s="30"/>
      <c r="EG395" s="30"/>
      <c r="EH395" s="30"/>
      <c r="EI395" s="30"/>
      <c r="EJ395" s="30"/>
      <c r="EK395" s="63"/>
      <c r="EL395" s="63"/>
      <c r="EM395" s="63"/>
      <c r="EN395" s="63"/>
      <c r="EO395" s="30"/>
      <c r="EP395" s="30"/>
      <c r="EQ395" s="30"/>
      <c r="ER395" s="30"/>
      <c r="ES395" s="30"/>
      <c r="ET395" s="30"/>
      <c r="EW395" s="30"/>
      <c r="EX395" s="30"/>
      <c r="EY395" s="30"/>
      <c r="EZ395" s="30"/>
      <c r="FA395" s="1"/>
    </row>
    <row r="396" spans="1:157" x14ac:dyDescent="0.25">
      <c r="A396" s="1"/>
      <c r="B396" s="2"/>
      <c r="AH396" s="95"/>
      <c r="AI396" s="31"/>
      <c r="AJ396" s="31"/>
      <c r="AK396" s="95"/>
      <c r="AL396" s="95"/>
      <c r="AM396" s="95"/>
      <c r="AN396" s="95"/>
      <c r="AO396" s="95"/>
      <c r="AP396" s="95"/>
      <c r="AQ396" s="95"/>
      <c r="AR396" s="96"/>
      <c r="AS396" s="95"/>
      <c r="AT396" s="95"/>
      <c r="AU396" s="95"/>
      <c r="AV396" s="95"/>
      <c r="AW396" s="96"/>
      <c r="AX396" s="95"/>
      <c r="AY396" s="95"/>
      <c r="AZ396" s="31"/>
      <c r="BA396" s="31"/>
      <c r="BB396" s="31"/>
      <c r="BC396" s="31"/>
      <c r="BD396" s="95"/>
      <c r="BF396" s="30"/>
      <c r="BG396" s="19"/>
      <c r="BH396" s="19"/>
      <c r="BI396" s="30"/>
      <c r="BJ396" s="30"/>
      <c r="BL396" s="30"/>
      <c r="BM396" s="30"/>
      <c r="BN396" s="30"/>
      <c r="BO396" s="30"/>
      <c r="BP396" s="19"/>
      <c r="BQ396" s="30"/>
      <c r="BR396" s="30"/>
      <c r="BS396" s="30"/>
      <c r="BT396" s="30"/>
      <c r="BU396" s="52"/>
      <c r="BV396" s="30"/>
      <c r="BW396" s="65"/>
      <c r="BX396" s="30"/>
      <c r="BY396" s="30"/>
      <c r="BZ396" s="30"/>
      <c r="CA396" s="30"/>
      <c r="CB396" s="30"/>
      <c r="CC396" s="30"/>
      <c r="CD396" s="30"/>
      <c r="CE396" s="30"/>
      <c r="CF396" s="30"/>
      <c r="CG396" s="30"/>
      <c r="CH396" s="30"/>
      <c r="CI396" s="30"/>
      <c r="CJ396" s="30"/>
      <c r="CK396" s="30"/>
      <c r="CL396" s="30"/>
      <c r="CM396" s="95"/>
      <c r="CN396" s="95"/>
      <c r="CO396" s="95"/>
      <c r="CP396" s="95"/>
      <c r="CQ396" s="95"/>
      <c r="CR396" s="95"/>
      <c r="CS396" s="95"/>
      <c r="CT396" s="95"/>
      <c r="CU396" s="95"/>
      <c r="CV396" s="95"/>
      <c r="CW396" s="95"/>
      <c r="CX396" s="95"/>
      <c r="CY396" s="95"/>
      <c r="CZ396" s="95"/>
      <c r="DA396" s="95"/>
      <c r="DB396" s="95"/>
      <c r="DC396" s="95"/>
      <c r="DD396" s="95"/>
      <c r="DE396" s="95"/>
      <c r="DF396" s="95"/>
      <c r="DG396" s="95"/>
      <c r="DH396" s="95"/>
      <c r="DJ396" s="21"/>
      <c r="DK396" s="19"/>
      <c r="DL396" s="19"/>
      <c r="DM396" s="30"/>
      <c r="DP396" s="30"/>
      <c r="DQ396" s="30"/>
      <c r="DR396" s="30"/>
      <c r="DS396" s="30"/>
      <c r="DT396" s="19"/>
      <c r="DU396" s="30"/>
      <c r="DV396" s="30"/>
      <c r="DW396" s="30"/>
      <c r="DX396" s="30"/>
      <c r="DY396" s="30"/>
      <c r="DZ396" s="30"/>
      <c r="EA396" s="65"/>
      <c r="EB396" s="30"/>
      <c r="EC396" s="30"/>
      <c r="ED396" s="30"/>
      <c r="EE396" s="30"/>
      <c r="EF396" s="30"/>
      <c r="EG396" s="30"/>
      <c r="EH396" s="30"/>
      <c r="EI396" s="30"/>
      <c r="EJ396" s="30"/>
      <c r="EK396" s="63"/>
      <c r="EL396" s="63"/>
      <c r="EM396" s="63"/>
      <c r="EN396" s="63"/>
      <c r="EO396" s="30"/>
      <c r="EP396" s="30"/>
      <c r="EQ396" s="30"/>
      <c r="ER396" s="30"/>
      <c r="ES396" s="30"/>
      <c r="ET396" s="30"/>
      <c r="EW396" s="30"/>
      <c r="EX396" s="30"/>
      <c r="EY396" s="30"/>
      <c r="EZ396" s="30"/>
      <c r="FA396" s="1"/>
    </row>
    <row r="397" spans="1:157" x14ac:dyDescent="0.25">
      <c r="A397" s="1"/>
      <c r="B397" s="2"/>
      <c r="AH397" s="95"/>
      <c r="AI397" s="31"/>
      <c r="AJ397" s="31"/>
      <c r="AK397" s="95"/>
      <c r="AL397" s="95"/>
      <c r="AM397" s="95"/>
      <c r="AN397" s="95"/>
      <c r="AO397" s="95"/>
      <c r="AP397" s="95"/>
      <c r="AQ397" s="95"/>
      <c r="AR397" s="96"/>
      <c r="AS397" s="95"/>
      <c r="AT397" s="95"/>
      <c r="AU397" s="95"/>
      <c r="AV397" s="95"/>
      <c r="AW397" s="96"/>
      <c r="AX397" s="95"/>
      <c r="AY397" s="95"/>
      <c r="AZ397" s="31"/>
      <c r="BA397" s="31"/>
      <c r="BB397" s="31"/>
      <c r="BC397" s="31"/>
      <c r="BD397" s="95"/>
      <c r="BF397" s="30"/>
      <c r="BG397" s="19"/>
      <c r="BH397" s="19"/>
      <c r="BI397" s="30"/>
      <c r="BJ397" s="30"/>
      <c r="BL397" s="30"/>
      <c r="BM397" s="30"/>
      <c r="BN397" s="30"/>
      <c r="BO397" s="30"/>
      <c r="BP397" s="19"/>
      <c r="BQ397" s="30"/>
      <c r="BR397" s="30"/>
      <c r="BS397" s="30"/>
      <c r="BT397" s="30"/>
      <c r="BU397" s="52"/>
      <c r="BV397" s="30"/>
      <c r="BW397" s="65"/>
      <c r="BX397" s="30"/>
      <c r="BY397" s="30"/>
      <c r="BZ397" s="30"/>
      <c r="CA397" s="30"/>
      <c r="CB397" s="30"/>
      <c r="CC397" s="30"/>
      <c r="CD397" s="30"/>
      <c r="CE397" s="30"/>
      <c r="CF397" s="30"/>
      <c r="CG397" s="30"/>
      <c r="CH397" s="30"/>
      <c r="CI397" s="30"/>
      <c r="CJ397" s="30"/>
      <c r="CK397" s="30"/>
      <c r="CL397" s="30"/>
      <c r="CM397" s="95"/>
      <c r="CN397" s="95"/>
      <c r="CO397" s="95"/>
      <c r="CP397" s="95"/>
      <c r="CQ397" s="95"/>
      <c r="CR397" s="95"/>
      <c r="CS397" s="95"/>
      <c r="CT397" s="95"/>
      <c r="CU397" s="95"/>
      <c r="CV397" s="95"/>
      <c r="CW397" s="95"/>
      <c r="CX397" s="95"/>
      <c r="CY397" s="95"/>
      <c r="CZ397" s="95"/>
      <c r="DA397" s="95"/>
      <c r="DB397" s="95"/>
      <c r="DC397" s="95"/>
      <c r="DD397" s="95"/>
      <c r="DE397" s="95"/>
      <c r="DF397" s="95"/>
      <c r="DG397" s="95"/>
      <c r="DH397" s="95"/>
      <c r="DJ397" s="21"/>
      <c r="DK397" s="19"/>
      <c r="DL397" s="19"/>
      <c r="DM397" s="30"/>
      <c r="DP397" s="30"/>
      <c r="DQ397" s="30"/>
      <c r="DR397" s="30"/>
      <c r="DS397" s="30"/>
      <c r="DT397" s="19"/>
      <c r="DU397" s="30"/>
      <c r="DV397" s="30"/>
      <c r="DW397" s="30"/>
      <c r="DX397" s="30"/>
      <c r="DY397" s="30"/>
      <c r="DZ397" s="30"/>
      <c r="EA397" s="65"/>
      <c r="EB397" s="30"/>
      <c r="EC397" s="30"/>
      <c r="ED397" s="30"/>
      <c r="EE397" s="30"/>
      <c r="EF397" s="30"/>
      <c r="EG397" s="30"/>
      <c r="EH397" s="30"/>
      <c r="EI397" s="30"/>
      <c r="EJ397" s="30"/>
      <c r="EK397" s="63"/>
      <c r="EL397" s="63"/>
      <c r="EM397" s="63"/>
      <c r="EN397" s="63"/>
      <c r="EO397" s="30"/>
      <c r="EP397" s="30"/>
      <c r="EQ397" s="30"/>
      <c r="ER397" s="30"/>
      <c r="ES397" s="30"/>
      <c r="ET397" s="30"/>
      <c r="EW397" s="30"/>
      <c r="EX397" s="30"/>
      <c r="EY397" s="30"/>
      <c r="EZ397" s="30"/>
      <c r="FA397" s="1"/>
    </row>
    <row r="398" spans="1:157" x14ac:dyDescent="0.25">
      <c r="A398" s="1"/>
      <c r="B398" s="2"/>
      <c r="AH398" s="95"/>
      <c r="AI398" s="31"/>
      <c r="AJ398" s="31"/>
      <c r="AK398" s="95"/>
      <c r="AL398" s="95"/>
      <c r="AM398" s="95"/>
      <c r="AN398" s="95"/>
      <c r="AO398" s="95"/>
      <c r="AP398" s="95"/>
      <c r="AQ398" s="95"/>
      <c r="AR398" s="96"/>
      <c r="AS398" s="95"/>
      <c r="AT398" s="95"/>
      <c r="AU398" s="95"/>
      <c r="AV398" s="95"/>
      <c r="AW398" s="96"/>
      <c r="AX398" s="95"/>
      <c r="AY398" s="95"/>
      <c r="AZ398" s="31"/>
      <c r="BA398" s="31"/>
      <c r="BB398" s="31"/>
      <c r="BC398" s="31"/>
      <c r="BD398" s="95"/>
      <c r="BF398" s="30"/>
      <c r="BG398" s="19"/>
      <c r="BH398" s="19"/>
      <c r="BI398" s="30"/>
      <c r="BJ398" s="30"/>
      <c r="BL398" s="30"/>
      <c r="BM398" s="30"/>
      <c r="BN398" s="30"/>
      <c r="BO398" s="30"/>
      <c r="BP398" s="19"/>
      <c r="BQ398" s="30"/>
      <c r="BR398" s="30"/>
      <c r="BS398" s="30"/>
      <c r="BT398" s="30"/>
      <c r="BU398" s="52"/>
      <c r="BV398" s="30"/>
      <c r="BW398" s="65"/>
      <c r="BX398" s="30"/>
      <c r="BY398" s="30"/>
      <c r="BZ398" s="30"/>
      <c r="CA398" s="30"/>
      <c r="CB398" s="30"/>
      <c r="CC398" s="30"/>
      <c r="CD398" s="30"/>
      <c r="CE398" s="30"/>
      <c r="CF398" s="30"/>
      <c r="CG398" s="30"/>
      <c r="CH398" s="30"/>
      <c r="CI398" s="30"/>
      <c r="CJ398" s="30"/>
      <c r="CK398" s="30"/>
      <c r="CL398" s="30"/>
      <c r="CM398" s="95"/>
      <c r="CN398" s="95"/>
      <c r="CO398" s="95"/>
      <c r="CP398" s="95"/>
      <c r="CQ398" s="95"/>
      <c r="CR398" s="95"/>
      <c r="CS398" s="95"/>
      <c r="CT398" s="95"/>
      <c r="CU398" s="95"/>
      <c r="CV398" s="95"/>
      <c r="CW398" s="95"/>
      <c r="CX398" s="95"/>
      <c r="CY398" s="95"/>
      <c r="CZ398" s="95"/>
      <c r="DA398" s="95"/>
      <c r="DB398" s="95"/>
      <c r="DC398" s="95"/>
      <c r="DD398" s="95"/>
      <c r="DE398" s="95"/>
      <c r="DF398" s="95"/>
      <c r="DG398" s="95"/>
      <c r="DH398" s="95"/>
      <c r="DJ398" s="21"/>
      <c r="DK398" s="19"/>
      <c r="DL398" s="19"/>
      <c r="DM398" s="30"/>
      <c r="DP398" s="30"/>
      <c r="DQ398" s="30"/>
      <c r="DR398" s="30"/>
      <c r="DS398" s="30"/>
      <c r="DT398" s="19"/>
      <c r="DU398" s="30"/>
      <c r="DV398" s="30"/>
      <c r="DW398" s="30"/>
      <c r="DX398" s="30"/>
      <c r="DY398" s="30"/>
      <c r="DZ398" s="30"/>
      <c r="EA398" s="65"/>
      <c r="EB398" s="30"/>
      <c r="EC398" s="30"/>
      <c r="ED398" s="30"/>
      <c r="EE398" s="30"/>
      <c r="EF398" s="30"/>
      <c r="EG398" s="30"/>
      <c r="EH398" s="30"/>
      <c r="EI398" s="30"/>
      <c r="EJ398" s="30"/>
      <c r="EK398" s="63"/>
      <c r="EL398" s="63"/>
      <c r="EM398" s="63"/>
      <c r="EN398" s="63"/>
      <c r="EO398" s="30"/>
      <c r="EP398" s="30"/>
      <c r="EQ398" s="30"/>
      <c r="ER398" s="30"/>
      <c r="ES398" s="30"/>
      <c r="ET398" s="30"/>
      <c r="EW398" s="30"/>
      <c r="EX398" s="30"/>
      <c r="EY398" s="30"/>
      <c r="EZ398" s="30"/>
      <c r="FA398" s="1"/>
    </row>
    <row r="399" spans="1:157" x14ac:dyDescent="0.25">
      <c r="A399" s="1"/>
      <c r="B399" s="2"/>
      <c r="AH399" s="95"/>
      <c r="AI399" s="31"/>
      <c r="AJ399" s="31"/>
      <c r="AK399" s="95"/>
      <c r="AL399" s="95"/>
      <c r="AM399" s="95"/>
      <c r="AN399" s="95"/>
      <c r="AO399" s="95"/>
      <c r="AP399" s="95"/>
      <c r="AQ399" s="95"/>
      <c r="AR399" s="96"/>
      <c r="AS399" s="95"/>
      <c r="AT399" s="95"/>
      <c r="AU399" s="95"/>
      <c r="AV399" s="95"/>
      <c r="AW399" s="96"/>
      <c r="AX399" s="95"/>
      <c r="AY399" s="95"/>
      <c r="AZ399" s="31"/>
      <c r="BA399" s="31"/>
      <c r="BB399" s="31"/>
      <c r="BC399" s="31"/>
      <c r="BD399" s="95"/>
      <c r="BF399" s="30"/>
      <c r="BG399" s="19"/>
      <c r="BH399" s="19"/>
      <c r="BI399" s="30"/>
      <c r="BJ399" s="30"/>
      <c r="BL399" s="30"/>
      <c r="BM399" s="30"/>
      <c r="BN399" s="30"/>
      <c r="BO399" s="30"/>
      <c r="BP399" s="19"/>
      <c r="BQ399" s="30"/>
      <c r="BR399" s="30"/>
      <c r="BS399" s="30"/>
      <c r="BT399" s="30"/>
      <c r="BU399" s="52"/>
      <c r="BV399" s="30"/>
      <c r="BW399" s="65"/>
      <c r="BX399" s="30"/>
      <c r="BY399" s="30"/>
      <c r="BZ399" s="30"/>
      <c r="CA399" s="30"/>
      <c r="CB399" s="30"/>
      <c r="CC399" s="30"/>
      <c r="CD399" s="97"/>
      <c r="CE399" s="97"/>
      <c r="CF399" s="30"/>
      <c r="CG399" s="30"/>
      <c r="CH399" s="30"/>
      <c r="CI399" s="30"/>
      <c r="CJ399" s="30"/>
      <c r="CK399" s="30"/>
      <c r="CL399" s="30"/>
      <c r="CM399" s="95"/>
      <c r="CN399" s="95"/>
      <c r="CO399" s="95"/>
      <c r="CP399" s="95"/>
      <c r="CQ399" s="95"/>
      <c r="CR399" s="95"/>
      <c r="CS399" s="95"/>
      <c r="CT399" s="95"/>
      <c r="CU399" s="95"/>
      <c r="CV399" s="95"/>
      <c r="CW399" s="95"/>
      <c r="CX399" s="95"/>
      <c r="CY399" s="95"/>
      <c r="CZ399" s="95"/>
      <c r="DA399" s="95"/>
      <c r="DB399" s="95"/>
      <c r="DC399" s="95"/>
      <c r="DD399" s="95"/>
      <c r="DE399" s="95"/>
      <c r="DF399" s="95"/>
      <c r="DG399" s="95"/>
      <c r="DH399" s="95"/>
      <c r="DJ399" s="21"/>
      <c r="DK399" s="19"/>
      <c r="DL399" s="19"/>
      <c r="DM399" s="30"/>
      <c r="DP399" s="30"/>
      <c r="DQ399" s="30"/>
      <c r="DR399" s="30"/>
      <c r="DS399" s="30"/>
      <c r="DT399" s="19"/>
      <c r="DU399" s="30"/>
      <c r="DV399" s="30"/>
      <c r="DW399" s="30"/>
      <c r="DX399" s="30"/>
      <c r="DY399" s="30"/>
      <c r="DZ399" s="30"/>
      <c r="EA399" s="65"/>
      <c r="EB399" s="30"/>
      <c r="EC399" s="30"/>
      <c r="ED399" s="30"/>
      <c r="EE399" s="30"/>
      <c r="EF399" s="30"/>
      <c r="EG399" s="30"/>
      <c r="EH399" s="30"/>
      <c r="EI399" s="30"/>
      <c r="EJ399" s="30"/>
      <c r="EK399" s="63"/>
      <c r="EL399" s="63"/>
      <c r="EM399" s="63"/>
      <c r="EN399" s="63"/>
      <c r="EO399" s="30"/>
      <c r="EP399" s="30"/>
      <c r="EQ399" s="30"/>
      <c r="ER399" s="30"/>
      <c r="ES399" s="30"/>
      <c r="ET399" s="30"/>
      <c r="EW399" s="30"/>
      <c r="EX399" s="30"/>
      <c r="EY399" s="30"/>
      <c r="EZ399" s="30"/>
      <c r="FA399" s="1"/>
    </row>
    <row r="400" spans="1:157" x14ac:dyDescent="0.25">
      <c r="A400" s="1"/>
      <c r="B400" s="2"/>
      <c r="AH400" s="95"/>
      <c r="AI400" s="31"/>
      <c r="AJ400" s="31"/>
      <c r="AK400" s="95"/>
      <c r="AL400" s="95"/>
      <c r="AM400" s="95"/>
      <c r="AN400" s="95"/>
      <c r="AO400" s="95"/>
      <c r="AP400" s="95"/>
      <c r="AQ400" s="95"/>
      <c r="AR400" s="96"/>
      <c r="AS400" s="95"/>
      <c r="AT400" s="95"/>
      <c r="AU400" s="95"/>
      <c r="AV400" s="95"/>
      <c r="AW400" s="96"/>
      <c r="AX400" s="95"/>
      <c r="AY400" s="95"/>
      <c r="AZ400" s="31"/>
      <c r="BA400" s="31"/>
      <c r="BB400" s="31"/>
      <c r="BC400" s="31"/>
      <c r="BD400" s="95"/>
      <c r="BF400" s="30"/>
      <c r="BG400" s="19"/>
      <c r="BH400" s="19"/>
      <c r="BI400" s="30"/>
      <c r="BJ400" s="30"/>
      <c r="BL400" s="30"/>
      <c r="BM400" s="30"/>
      <c r="BN400" s="30"/>
      <c r="BO400" s="30"/>
      <c r="BP400" s="19"/>
      <c r="BQ400" s="30"/>
      <c r="BR400" s="30"/>
      <c r="BS400" s="30"/>
      <c r="BT400" s="30"/>
      <c r="BU400" s="52"/>
      <c r="BV400" s="30"/>
      <c r="BW400" s="65"/>
      <c r="BX400" s="30"/>
      <c r="BY400" s="30"/>
      <c r="BZ400" s="30"/>
      <c r="CA400" s="30"/>
      <c r="CB400" s="30"/>
      <c r="CC400" s="30"/>
      <c r="CD400" s="97"/>
      <c r="CE400" s="97"/>
      <c r="CF400" s="30"/>
      <c r="CG400" s="30"/>
      <c r="CH400" s="30"/>
      <c r="CI400" s="30"/>
      <c r="CJ400" s="30"/>
      <c r="CK400" s="30"/>
      <c r="CL400" s="30"/>
      <c r="CM400" s="95"/>
      <c r="CN400" s="95"/>
      <c r="CO400" s="95"/>
      <c r="CP400" s="95"/>
      <c r="CQ400" s="95"/>
      <c r="CR400" s="95"/>
      <c r="CS400" s="95"/>
      <c r="CT400" s="95"/>
      <c r="CU400" s="95"/>
      <c r="CV400" s="95"/>
      <c r="CW400" s="95"/>
      <c r="CX400" s="95"/>
      <c r="CY400" s="95"/>
      <c r="CZ400" s="95"/>
      <c r="DA400" s="95"/>
      <c r="DB400" s="95"/>
      <c r="DC400" s="95"/>
      <c r="DD400" s="95"/>
      <c r="DE400" s="95"/>
      <c r="DF400" s="95"/>
      <c r="DG400" s="95"/>
      <c r="DH400" s="95"/>
      <c r="DJ400" s="21"/>
      <c r="DK400" s="19"/>
      <c r="DL400" s="19"/>
      <c r="DM400" s="30"/>
      <c r="DP400" s="30"/>
      <c r="DQ400" s="30"/>
      <c r="DR400" s="30"/>
      <c r="DS400" s="30"/>
      <c r="DT400" s="19"/>
      <c r="DU400" s="30"/>
      <c r="DV400" s="30"/>
      <c r="DW400" s="30"/>
      <c r="DX400" s="30"/>
      <c r="DY400" s="30"/>
      <c r="DZ400" s="30"/>
      <c r="EA400" s="65"/>
      <c r="EB400" s="30"/>
      <c r="EC400" s="30"/>
      <c r="ED400" s="30"/>
      <c r="EE400" s="30"/>
      <c r="EF400" s="30"/>
      <c r="EG400" s="30"/>
      <c r="EH400" s="30"/>
      <c r="EI400" s="30"/>
      <c r="EJ400" s="30"/>
      <c r="EK400" s="63"/>
      <c r="EL400" s="63"/>
      <c r="EM400" s="63"/>
      <c r="EN400" s="63"/>
      <c r="EO400" s="30"/>
      <c r="EP400" s="30"/>
      <c r="EQ400" s="30"/>
      <c r="ER400" s="30"/>
      <c r="ES400" s="30"/>
      <c r="ET400" s="30"/>
      <c r="EW400" s="30"/>
      <c r="EX400" s="30"/>
      <c r="EY400" s="30"/>
      <c r="EZ400" s="30"/>
      <c r="FA400" s="1"/>
    </row>
    <row r="401" spans="1:157" x14ac:dyDescent="0.25">
      <c r="A401" s="1"/>
      <c r="B401" s="2"/>
      <c r="AH401" s="95"/>
      <c r="AI401" s="31"/>
      <c r="AJ401" s="31"/>
      <c r="AK401" s="95"/>
      <c r="AL401" s="95"/>
      <c r="AM401" s="95"/>
      <c r="AN401" s="95"/>
      <c r="AO401" s="95"/>
      <c r="AP401" s="95"/>
      <c r="AQ401" s="95"/>
      <c r="AR401" s="96"/>
      <c r="AS401" s="95"/>
      <c r="AT401" s="95"/>
      <c r="AU401" s="95"/>
      <c r="AV401" s="95"/>
      <c r="AW401" s="96"/>
      <c r="AX401" s="95"/>
      <c r="AY401" s="95"/>
      <c r="AZ401" s="31"/>
      <c r="BA401" s="31"/>
      <c r="BB401" s="31"/>
      <c r="BC401" s="31"/>
      <c r="BD401" s="95"/>
      <c r="BF401" s="30"/>
      <c r="BG401" s="19"/>
      <c r="BH401" s="19"/>
      <c r="BI401" s="30"/>
      <c r="BJ401" s="30"/>
      <c r="BL401" s="30"/>
      <c r="BM401" s="30"/>
      <c r="BN401" s="30"/>
      <c r="BO401" s="30"/>
      <c r="BP401" s="19"/>
      <c r="BQ401" s="30"/>
      <c r="BR401" s="30"/>
      <c r="BS401" s="30"/>
      <c r="BT401" s="30"/>
      <c r="BU401" s="52"/>
      <c r="BV401" s="30"/>
      <c r="BW401" s="65"/>
      <c r="BX401" s="30"/>
      <c r="BY401" s="30"/>
      <c r="BZ401" s="30"/>
      <c r="CA401" s="30"/>
      <c r="CB401" s="30"/>
      <c r="CC401" s="30"/>
      <c r="CD401" s="97"/>
      <c r="CE401" s="97"/>
      <c r="CF401" s="30"/>
      <c r="CG401" s="30"/>
      <c r="CH401" s="30"/>
      <c r="CI401" s="30"/>
      <c r="CJ401" s="30"/>
      <c r="CK401" s="30"/>
      <c r="CL401" s="30"/>
      <c r="CM401" s="95"/>
      <c r="CN401" s="95"/>
      <c r="CO401" s="95"/>
      <c r="CP401" s="95"/>
      <c r="CQ401" s="95"/>
      <c r="CR401" s="95"/>
      <c r="CS401" s="95"/>
      <c r="CT401" s="95"/>
      <c r="CU401" s="95"/>
      <c r="CV401" s="95"/>
      <c r="CW401" s="95"/>
      <c r="CX401" s="95"/>
      <c r="CY401" s="95"/>
      <c r="CZ401" s="95"/>
      <c r="DA401" s="95"/>
      <c r="DB401" s="95"/>
      <c r="DC401" s="95"/>
      <c r="DD401" s="95"/>
      <c r="DE401" s="95"/>
      <c r="DF401" s="95"/>
      <c r="DG401" s="95"/>
      <c r="DH401" s="95"/>
      <c r="DJ401" s="21"/>
      <c r="DK401" s="19"/>
      <c r="DL401" s="19"/>
      <c r="DM401" s="30"/>
      <c r="DP401" s="30"/>
      <c r="DQ401" s="30"/>
      <c r="DR401" s="30"/>
      <c r="DS401" s="30"/>
      <c r="DT401" s="19"/>
      <c r="DU401" s="30"/>
      <c r="DV401" s="30"/>
      <c r="DW401" s="30"/>
      <c r="DX401" s="30"/>
      <c r="DY401" s="30"/>
      <c r="DZ401" s="30"/>
      <c r="EA401" s="65"/>
      <c r="EB401" s="30"/>
      <c r="EC401" s="30"/>
      <c r="ED401" s="30"/>
      <c r="EE401" s="30"/>
      <c r="EF401" s="30"/>
      <c r="EG401" s="30"/>
      <c r="EH401" s="30"/>
      <c r="EI401" s="30"/>
      <c r="EJ401" s="30"/>
      <c r="EK401" s="63"/>
      <c r="EL401" s="63"/>
      <c r="EM401" s="63"/>
      <c r="EN401" s="63"/>
      <c r="EO401" s="30"/>
      <c r="EP401" s="30"/>
      <c r="EQ401" s="30"/>
      <c r="ER401" s="30"/>
      <c r="ES401" s="30"/>
      <c r="ET401" s="30"/>
      <c r="EW401" s="30"/>
      <c r="EX401" s="30"/>
      <c r="EY401" s="30"/>
      <c r="EZ401" s="30"/>
      <c r="FA401" s="1"/>
    </row>
    <row r="402" spans="1:157" x14ac:dyDescent="0.25">
      <c r="A402" s="1"/>
      <c r="B402" s="2"/>
      <c r="AH402" s="95"/>
      <c r="AI402" s="31"/>
      <c r="AJ402" s="31"/>
      <c r="AK402" s="95"/>
      <c r="AL402" s="95"/>
      <c r="AM402" s="95"/>
      <c r="AN402" s="95"/>
      <c r="AO402" s="95"/>
      <c r="AP402" s="95"/>
      <c r="AQ402" s="95"/>
      <c r="AR402" s="96"/>
      <c r="AS402" s="95"/>
      <c r="AT402" s="95"/>
      <c r="AU402" s="95"/>
      <c r="AV402" s="95"/>
      <c r="AW402" s="96"/>
      <c r="AX402" s="95"/>
      <c r="AY402" s="95"/>
      <c r="AZ402" s="31"/>
      <c r="BA402" s="31"/>
      <c r="BB402" s="31"/>
      <c r="BC402" s="31"/>
      <c r="BD402" s="95"/>
      <c r="BF402" s="30"/>
      <c r="BG402" s="19"/>
      <c r="BH402" s="19"/>
      <c r="BI402" s="30"/>
      <c r="BJ402" s="30"/>
      <c r="BL402" s="30"/>
      <c r="BM402" s="30"/>
      <c r="BN402" s="30"/>
      <c r="BO402" s="30"/>
      <c r="BP402" s="19"/>
      <c r="BQ402" s="30"/>
      <c r="BR402" s="30"/>
      <c r="BS402" s="30"/>
      <c r="BT402" s="30"/>
      <c r="BU402" s="52"/>
      <c r="BV402" s="30"/>
      <c r="BW402" s="65"/>
      <c r="BX402" s="30"/>
      <c r="BY402" s="30"/>
      <c r="BZ402" s="30"/>
      <c r="CA402" s="30"/>
      <c r="CB402" s="30"/>
      <c r="CC402" s="30"/>
      <c r="CD402" s="97"/>
      <c r="CE402" s="97"/>
      <c r="CF402" s="30"/>
      <c r="CG402" s="30"/>
      <c r="CH402" s="30"/>
      <c r="CI402" s="30"/>
      <c r="CJ402" s="30"/>
      <c r="CK402" s="30"/>
      <c r="CL402" s="30"/>
      <c r="CM402" s="95"/>
      <c r="CN402" s="95"/>
      <c r="CO402" s="95"/>
      <c r="CP402" s="95"/>
      <c r="CQ402" s="95"/>
      <c r="CR402" s="95"/>
      <c r="CS402" s="95"/>
      <c r="CT402" s="95"/>
      <c r="CU402" s="95"/>
      <c r="CV402" s="95"/>
      <c r="CW402" s="95"/>
      <c r="CX402" s="95"/>
      <c r="CY402" s="95"/>
      <c r="CZ402" s="95"/>
      <c r="DA402" s="95"/>
      <c r="DB402" s="95"/>
      <c r="DC402" s="95"/>
      <c r="DD402" s="95"/>
      <c r="DE402" s="95"/>
      <c r="DF402" s="95"/>
      <c r="DG402" s="95"/>
      <c r="DH402" s="95"/>
      <c r="DJ402" s="21"/>
      <c r="DK402" s="19"/>
      <c r="DL402" s="19"/>
      <c r="DM402" s="30"/>
      <c r="DP402" s="30"/>
      <c r="DQ402" s="30"/>
      <c r="DR402" s="30"/>
      <c r="DS402" s="30"/>
      <c r="DT402" s="19"/>
      <c r="DU402" s="30"/>
      <c r="DV402" s="30"/>
      <c r="DW402" s="30"/>
      <c r="DX402" s="30"/>
      <c r="DY402" s="30"/>
      <c r="DZ402" s="30"/>
      <c r="EA402" s="65"/>
      <c r="EB402" s="30"/>
      <c r="EC402" s="30"/>
      <c r="ED402" s="30"/>
      <c r="EE402" s="30"/>
      <c r="EF402" s="30"/>
      <c r="EG402" s="30"/>
      <c r="EH402" s="30"/>
      <c r="EI402" s="30"/>
      <c r="EJ402" s="30"/>
      <c r="EK402" s="63"/>
      <c r="EL402" s="63"/>
      <c r="EM402" s="63"/>
      <c r="EN402" s="63"/>
      <c r="EO402" s="30"/>
      <c r="EP402" s="30"/>
      <c r="EQ402" s="30"/>
      <c r="ER402" s="30"/>
      <c r="ES402" s="30"/>
      <c r="ET402" s="30"/>
      <c r="EW402" s="30"/>
      <c r="EX402" s="30"/>
      <c r="EY402" s="30"/>
      <c r="EZ402" s="30"/>
      <c r="FA402" s="1"/>
    </row>
    <row r="403" spans="1:157" x14ac:dyDescent="0.25">
      <c r="A403" s="1"/>
      <c r="B403" s="2"/>
      <c r="AH403" s="95"/>
      <c r="AI403" s="31"/>
      <c r="AJ403" s="31"/>
      <c r="AK403" s="95"/>
      <c r="AL403" s="95"/>
      <c r="AM403" s="95"/>
      <c r="AN403" s="95"/>
      <c r="AO403" s="95"/>
      <c r="AP403" s="95"/>
      <c r="AQ403" s="95"/>
      <c r="AR403" s="96"/>
      <c r="AS403" s="95"/>
      <c r="AT403" s="95"/>
      <c r="AU403" s="95"/>
      <c r="AV403" s="95"/>
      <c r="AW403" s="96"/>
      <c r="AX403" s="95"/>
      <c r="AY403" s="95"/>
      <c r="AZ403" s="31"/>
      <c r="BA403" s="31"/>
      <c r="BB403" s="31"/>
      <c r="BC403" s="31"/>
      <c r="BD403" s="95"/>
      <c r="BF403" s="30"/>
      <c r="BG403" s="19"/>
      <c r="BH403" s="19"/>
      <c r="BI403" s="30"/>
      <c r="BJ403" s="30"/>
      <c r="BL403" s="30"/>
      <c r="BM403" s="30"/>
      <c r="BN403" s="30"/>
      <c r="BO403" s="30"/>
      <c r="BP403" s="19"/>
      <c r="BQ403" s="30"/>
      <c r="BR403" s="30"/>
      <c r="BS403" s="30"/>
      <c r="BT403" s="30"/>
      <c r="BU403" s="52"/>
      <c r="BV403" s="30"/>
      <c r="BW403" s="65"/>
      <c r="BX403" s="30"/>
      <c r="BY403" s="30"/>
      <c r="BZ403" s="30"/>
      <c r="CA403" s="30"/>
      <c r="CB403" s="30"/>
      <c r="CC403" s="30"/>
      <c r="CD403" s="97"/>
      <c r="CE403" s="97"/>
      <c r="CF403" s="30"/>
      <c r="CG403" s="30"/>
      <c r="CH403" s="30"/>
      <c r="CI403" s="30"/>
      <c r="CJ403" s="30"/>
      <c r="CK403" s="30"/>
      <c r="CL403" s="30"/>
      <c r="CM403" s="95"/>
      <c r="CN403" s="95"/>
      <c r="CO403" s="95"/>
      <c r="CP403" s="95"/>
      <c r="CQ403" s="95"/>
      <c r="CR403" s="95"/>
      <c r="CS403" s="95"/>
      <c r="CT403" s="95"/>
      <c r="CU403" s="95"/>
      <c r="CV403" s="95"/>
      <c r="CW403" s="95"/>
      <c r="CX403" s="95"/>
      <c r="CY403" s="95"/>
      <c r="CZ403" s="95"/>
      <c r="DA403" s="95"/>
      <c r="DB403" s="95"/>
      <c r="DC403" s="95"/>
      <c r="DD403" s="95"/>
      <c r="DE403" s="95"/>
      <c r="DF403" s="95"/>
      <c r="DG403" s="95"/>
      <c r="DH403" s="95"/>
      <c r="DJ403" s="21"/>
      <c r="DK403" s="19"/>
      <c r="DL403" s="19"/>
      <c r="DM403" s="30"/>
      <c r="DP403" s="30"/>
      <c r="DQ403" s="30"/>
      <c r="DR403" s="30"/>
      <c r="DS403" s="30"/>
      <c r="DT403" s="19"/>
      <c r="DU403" s="30"/>
      <c r="DV403" s="30"/>
      <c r="DW403" s="30"/>
      <c r="DX403" s="30"/>
      <c r="DY403" s="30"/>
      <c r="DZ403" s="30"/>
      <c r="EA403" s="65"/>
      <c r="EB403" s="30"/>
      <c r="EC403" s="30"/>
      <c r="ED403" s="30"/>
      <c r="EE403" s="30"/>
      <c r="EF403" s="30"/>
      <c r="EG403" s="30"/>
      <c r="EH403" s="30"/>
      <c r="EI403" s="30"/>
      <c r="EJ403" s="30"/>
      <c r="EK403" s="63"/>
      <c r="EL403" s="63"/>
      <c r="EM403" s="63"/>
      <c r="EN403" s="63"/>
      <c r="EO403" s="30"/>
      <c r="EP403" s="30"/>
      <c r="EQ403" s="30"/>
      <c r="ER403" s="30"/>
      <c r="ES403" s="30"/>
      <c r="ET403" s="30"/>
      <c r="EW403" s="30"/>
      <c r="EX403" s="30"/>
      <c r="EY403" s="30"/>
      <c r="EZ403" s="30"/>
      <c r="FA403" s="1"/>
    </row>
  </sheetData>
  <mergeCells count="9">
    <mergeCell ref="CY1:DC1"/>
    <mergeCell ref="DD1:DI1"/>
    <mergeCell ref="DD2:DI2"/>
    <mergeCell ref="DU1:DZ1"/>
    <mergeCell ref="AP1:AT1"/>
    <mergeCell ref="AZ1:BE1"/>
    <mergeCell ref="AU1:AY1"/>
    <mergeCell ref="AZ2:BE2"/>
    <mergeCell ref="CT1:CX1"/>
  </mergeCells>
  <conditionalFormatting sqref="AM4:AM355 AH4:AK355 CM4:CP355 CS4:DH355 AO4:BD355">
    <cfRule type="cellIs" dxfId="25" priority="65" operator="equal">
      <formula>"OFF"</formula>
    </cfRule>
    <cfRule type="cellIs" dxfId="24" priority="66" operator="equal">
      <formula>"ON"</formula>
    </cfRule>
  </conditionalFormatting>
  <conditionalFormatting sqref="AM394:AM398 AH394:AK398 CM394:CP398 AO394:BD394 CS394:DH398 AO395:AQ398 AS395:AS398 AX395:AX398 AR395:AR403 AU395:AV398 AT395:AT403 AW395:AW403 AZ395:BD398 AY395:AY403">
    <cfRule type="cellIs" dxfId="23" priority="3" operator="equal">
      <formula>"OFF"</formula>
    </cfRule>
    <cfRule type="cellIs" dxfId="22" priority="4" operator="equal">
      <formula>"ON"</formula>
    </cfRule>
  </conditionalFormatting>
  <conditionalFormatting sqref="AM362:AM366 AH362:AK366 CM362:CP366 CS362:DH366 AO362:AQ366 AS362:AS366 AX362:AX366 AU362:AV366 AZ362:BD366 AZ377:BD390 AU377:AV390 AX377:AX390 AS377:AS390 AO377:AQ390 CS377:DH390 CM377:CP390 AH377:AK390 AM377:AM390">
    <cfRule type="cellIs" dxfId="21" priority="9" operator="equal">
      <formula>"OFF"</formula>
    </cfRule>
    <cfRule type="cellIs" dxfId="20" priority="10" operator="equal">
      <formula>"ON"</formula>
    </cfRule>
  </conditionalFormatting>
  <conditionalFormatting sqref="AM357:AM361 AH357:AK361 CM357:CP361 AO357:BD357 CS357:DH361 AO358:AQ361 AS358:AS361 AX358:AX361 AU358:AV361 AZ358:BD361 AR358:AR390 AT358:AT390 AW358:AW390 AY358:AY390">
    <cfRule type="cellIs" dxfId="19" priority="7" operator="equal">
      <formula>"OFF"</formula>
    </cfRule>
    <cfRule type="cellIs" dxfId="18" priority="8" operator="equal">
      <formula>"ON"</formula>
    </cfRule>
  </conditionalFormatting>
  <conditionalFormatting sqref="AM399:AM403 AH399:AK403 CM399:CP403 CS399:DH403 AO399:AQ403 AS399:AS403 AX399:AX403 AU399:AV403 AZ399:BD403">
    <cfRule type="cellIs" dxfId="17" priority="5" operator="equal">
      <formula>"OFF"</formula>
    </cfRule>
    <cfRule type="cellIs" dxfId="16" priority="6" operator="equal">
      <formula>"ON"</formula>
    </cfRule>
  </conditionalFormatting>
  <conditionalFormatting sqref="AM367:AM376 AH367:AK376 CM367:CP376 AO367:AQ376 CS367:DH376 AS367:AS376 AU367:AV376 AX367:AX376 AZ367:BD376">
    <cfRule type="cellIs" dxfId="15" priority="1" operator="equal">
      <formula>"OFF"</formula>
    </cfRule>
    <cfRule type="cellIs" dxfId="14" priority="2" operator="equal">
      <formula>"ON"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D2:J36"/>
  <sheetViews>
    <sheetView topLeftCell="A6" workbookViewId="0">
      <selection activeCell="E8" sqref="E8"/>
    </sheetView>
  </sheetViews>
  <sheetFormatPr defaultRowHeight="15" x14ac:dyDescent="0.25"/>
  <cols>
    <col min="4" max="4" width="36.42578125" bestFit="1" customWidth="1"/>
    <col min="5" max="5" width="12.5703125" customWidth="1"/>
    <col min="6" max="6" width="11.140625" customWidth="1"/>
    <col min="7" max="7" width="9.140625" customWidth="1"/>
  </cols>
  <sheetData>
    <row r="2" spans="4:10" ht="11.25" customHeight="1" x14ac:dyDescent="0.25"/>
    <row r="3" spans="4:10" ht="21.95" customHeight="1" x14ac:dyDescent="0.25">
      <c r="D3" s="94" t="s">
        <v>400</v>
      </c>
      <c r="E3" s="93" t="s">
        <v>367</v>
      </c>
      <c r="F3" s="92" t="s">
        <v>401</v>
      </c>
    </row>
    <row r="4" spans="4:10" x14ac:dyDescent="0.25">
      <c r="D4" s="89" t="s">
        <v>391</v>
      </c>
      <c r="E4" s="90">
        <f>cur_data!BD3</f>
        <v>93.985167022900015</v>
      </c>
      <c r="F4" s="91" t="s">
        <v>63</v>
      </c>
      <c r="H4">
        <f>cur_data!BE3</f>
        <v>82.44</v>
      </c>
      <c r="I4" t="s">
        <v>63</v>
      </c>
      <c r="J4">
        <f>H4*0.95</f>
        <v>78.317999999999998</v>
      </c>
    </row>
    <row r="5" spans="4:10" x14ac:dyDescent="0.25">
      <c r="D5" s="89" t="s">
        <v>390</v>
      </c>
      <c r="E5" s="90">
        <f>(cur_data!BB3+cur_data!BC3)/2</f>
        <v>69.811161481736946</v>
      </c>
      <c r="F5" s="89" t="s">
        <v>63</v>
      </c>
      <c r="H5">
        <f>(44.01+45.81)/2</f>
        <v>44.91</v>
      </c>
      <c r="I5" t="s">
        <v>63</v>
      </c>
      <c r="J5">
        <f>H5*0.95</f>
        <v>42.664499999999997</v>
      </c>
    </row>
    <row r="6" spans="4:10" x14ac:dyDescent="0.25">
      <c r="D6" s="89" t="s">
        <v>405</v>
      </c>
      <c r="E6" s="90">
        <f>cur_data!BV3</f>
        <v>1247.4906248488755</v>
      </c>
      <c r="F6" s="89" t="s">
        <v>145</v>
      </c>
      <c r="H6" s="8">
        <f>'Config sheet'!C123</f>
        <v>1521.6874343659149</v>
      </c>
      <c r="I6" t="s">
        <v>145</v>
      </c>
      <c r="J6">
        <f>H6*0.5</f>
        <v>760.84371718295745</v>
      </c>
    </row>
    <row r="7" spans="4:10" x14ac:dyDescent="0.25">
      <c r="D7" s="89" t="s">
        <v>392</v>
      </c>
      <c r="E7" s="90">
        <f>cur_data!BS3-273</f>
        <v>60.285545215832769</v>
      </c>
      <c r="F7" s="89" t="s">
        <v>117</v>
      </c>
      <c r="H7" s="8">
        <v>116</v>
      </c>
      <c r="I7" t="s">
        <v>56</v>
      </c>
      <c r="J7">
        <f>H7*0.35</f>
        <v>40.599999999999994</v>
      </c>
    </row>
    <row r="8" spans="4:10" x14ac:dyDescent="0.25">
      <c r="D8" s="89" t="s">
        <v>399</v>
      </c>
      <c r="E8" s="90">
        <f>cur_data!BT3-273</f>
        <v>69.610000000000014</v>
      </c>
      <c r="F8" s="89" t="s">
        <v>117</v>
      </c>
      <c r="H8">
        <v>125</v>
      </c>
      <c r="I8" t="s">
        <v>56</v>
      </c>
      <c r="J8">
        <f>H8*0.35</f>
        <v>43.75</v>
      </c>
    </row>
    <row r="9" spans="4:10" x14ac:dyDescent="0.25">
      <c r="D9" s="89" t="s">
        <v>394</v>
      </c>
      <c r="E9" s="90">
        <f>cur_data!EO3</f>
        <v>1825.6555077542509</v>
      </c>
      <c r="F9" s="89" t="s">
        <v>402</v>
      </c>
      <c r="H9">
        <v>1185</v>
      </c>
      <c r="I9" t="s">
        <v>402</v>
      </c>
    </row>
    <row r="10" spans="4:10" x14ac:dyDescent="0.25">
      <c r="D10" s="89" t="s">
        <v>393</v>
      </c>
      <c r="E10" s="90">
        <f>cur_data!EP3</f>
        <v>1807.7981082599531</v>
      </c>
      <c r="F10" s="89" t="s">
        <v>402</v>
      </c>
      <c r="H10">
        <v>1185</v>
      </c>
      <c r="I10" t="s">
        <v>402</v>
      </c>
    </row>
    <row r="11" spans="4:10" x14ac:dyDescent="0.25">
      <c r="D11" s="89" t="s">
        <v>395</v>
      </c>
      <c r="E11" s="90">
        <f>cur_data!EQ3</f>
        <v>1816.7268080071021</v>
      </c>
      <c r="F11" s="89" t="s">
        <v>402</v>
      </c>
      <c r="H11">
        <v>1185</v>
      </c>
      <c r="I11" t="s">
        <v>402</v>
      </c>
    </row>
    <row r="12" spans="4:10" x14ac:dyDescent="0.25">
      <c r="D12" s="89" t="s">
        <v>396</v>
      </c>
      <c r="E12" s="90">
        <f>cur_data!EU3</f>
        <v>1.0098779832840328</v>
      </c>
      <c r="F12" s="89"/>
      <c r="H12">
        <v>1</v>
      </c>
    </row>
    <row r="13" spans="4:10" x14ac:dyDescent="0.25">
      <c r="D13" s="89" t="s">
        <v>397</v>
      </c>
      <c r="E13" s="90">
        <f>cur_data!BY3</f>
        <v>1.1322290397186618</v>
      </c>
      <c r="F13" s="89"/>
    </row>
    <row r="14" spans="4:10" x14ac:dyDescent="0.25">
      <c r="D14" s="89" t="s">
        <v>398</v>
      </c>
      <c r="E14" s="90">
        <f>cur_data!EW3</f>
        <v>0.68666935466061485</v>
      </c>
      <c r="F14" s="89" t="s">
        <v>333</v>
      </c>
      <c r="H14">
        <f>cur_data!EX3</f>
        <v>1.2841244171864261</v>
      </c>
      <c r="I14" t="s">
        <v>333</v>
      </c>
    </row>
    <row r="15" spans="4:10" x14ac:dyDescent="0.25">
      <c r="D15" s="89" t="s">
        <v>407</v>
      </c>
      <c r="E15" s="90">
        <f ca="1">'Stage 1'!V743</f>
        <v>94.066428858036289</v>
      </c>
      <c r="F15" s="89" t="s">
        <v>406</v>
      </c>
      <c r="H15">
        <v>178</v>
      </c>
      <c r="I15" t="s">
        <v>406</v>
      </c>
    </row>
    <row r="16" spans="4:10" x14ac:dyDescent="0.25">
      <c r="D16" s="89" t="s">
        <v>408</v>
      </c>
      <c r="E16" s="90">
        <f ca="1">'Stage 1'!V744</f>
        <v>-118.45789877842915</v>
      </c>
      <c r="F16" s="89" t="s">
        <v>406</v>
      </c>
      <c r="H16">
        <v>-203</v>
      </c>
      <c r="I16" t="s">
        <v>406</v>
      </c>
    </row>
    <row r="17" spans="4:10" x14ac:dyDescent="0.25">
      <c r="D17" s="89" t="s">
        <v>403</v>
      </c>
      <c r="E17" s="90">
        <f ca="1">'Stage 1'!W743</f>
        <v>177.11059077308639</v>
      </c>
      <c r="F17" s="89" t="s">
        <v>406</v>
      </c>
      <c r="H17">
        <v>333.6</v>
      </c>
      <c r="I17" t="s">
        <v>406</v>
      </c>
    </row>
    <row r="18" spans="4:10" x14ac:dyDescent="0.25">
      <c r="D18" s="89" t="s">
        <v>404</v>
      </c>
      <c r="E18" s="90">
        <f ca="1">'Stage 1'!W744</f>
        <v>-198.85502278606307</v>
      </c>
      <c r="F18" s="89" t="s">
        <v>406</v>
      </c>
      <c r="H18">
        <v>-333.6</v>
      </c>
      <c r="I18" t="s">
        <v>406</v>
      </c>
    </row>
    <row r="19" spans="4:10" x14ac:dyDescent="0.25">
      <c r="E19" s="84"/>
    </row>
    <row r="21" spans="4:10" ht="18.95" customHeight="1" x14ac:dyDescent="0.25">
      <c r="D21" s="94" t="s">
        <v>191</v>
      </c>
      <c r="E21" s="93" t="s">
        <v>367</v>
      </c>
      <c r="F21" s="92" t="s">
        <v>401</v>
      </c>
    </row>
    <row r="22" spans="4:10" x14ac:dyDescent="0.25">
      <c r="D22" s="89" t="s">
        <v>391</v>
      </c>
      <c r="E22" s="90">
        <f>cur_data!DH3</f>
        <v>85.085303540223165</v>
      </c>
      <c r="F22" s="91" t="s">
        <v>63</v>
      </c>
      <c r="H22">
        <v>71.98</v>
      </c>
      <c r="I22" t="s">
        <v>63</v>
      </c>
      <c r="J22">
        <f>H22*0.95</f>
        <v>68.381</v>
      </c>
    </row>
    <row r="23" spans="4:10" x14ac:dyDescent="0.25">
      <c r="D23" s="89" t="s">
        <v>390</v>
      </c>
      <c r="E23" s="90">
        <f>(cur_data!DF3+cur_data!DG3)/2</f>
        <v>53.619123854093559</v>
      </c>
      <c r="F23" s="89" t="s">
        <v>63</v>
      </c>
      <c r="H23">
        <v>36.545000000000002</v>
      </c>
      <c r="I23" t="s">
        <v>63</v>
      </c>
      <c r="J23">
        <f>H23*0.95</f>
        <v>34.717750000000002</v>
      </c>
    </row>
    <row r="24" spans="4:10" x14ac:dyDescent="0.25">
      <c r="D24" s="89" t="s">
        <v>405</v>
      </c>
      <c r="E24" s="90">
        <f>cur_data!DZ3</f>
        <v>1010.7901345644174</v>
      </c>
      <c r="F24" s="89" t="s">
        <v>145</v>
      </c>
      <c r="H24" s="8">
        <v>1732.0184707104327</v>
      </c>
      <c r="I24" t="s">
        <v>145</v>
      </c>
    </row>
    <row r="25" spans="4:10" x14ac:dyDescent="0.25">
      <c r="D25" s="89" t="s">
        <v>392</v>
      </c>
      <c r="E25" s="90">
        <f>cur_data!DW3-273</f>
        <v>74.004859346038529</v>
      </c>
      <c r="F25" s="89" t="s">
        <v>117</v>
      </c>
      <c r="H25" s="8">
        <v>129.38</v>
      </c>
      <c r="I25" t="s">
        <v>56</v>
      </c>
      <c r="J25">
        <f>H25*0.35</f>
        <v>45.282999999999994</v>
      </c>
    </row>
    <row r="26" spans="4:10" x14ac:dyDescent="0.25">
      <c r="D26" s="89" t="s">
        <v>399</v>
      </c>
      <c r="E26" s="90">
        <f>cur_data!DX3-273</f>
        <v>70.019999999999982</v>
      </c>
      <c r="F26" s="89" t="s">
        <v>117</v>
      </c>
      <c r="H26">
        <v>137.53</v>
      </c>
      <c r="I26" t="s">
        <v>56</v>
      </c>
    </row>
    <row r="27" spans="4:10" x14ac:dyDescent="0.25">
      <c r="D27" s="89" t="s">
        <v>394</v>
      </c>
      <c r="E27" s="90">
        <f>cur_data!ER3</f>
        <v>1392.8337820784307</v>
      </c>
      <c r="F27" s="89" t="s">
        <v>402</v>
      </c>
      <c r="H27">
        <v>1185</v>
      </c>
      <c r="I27" t="s">
        <v>402</v>
      </c>
    </row>
    <row r="28" spans="4:10" x14ac:dyDescent="0.25">
      <c r="D28" s="89" t="s">
        <v>393</v>
      </c>
      <c r="E28" s="90">
        <f>cur_data!ES3</f>
        <v>1367.022825710726</v>
      </c>
      <c r="F28" s="89" t="s">
        <v>402</v>
      </c>
      <c r="H28">
        <v>1185</v>
      </c>
      <c r="I28" t="s">
        <v>402</v>
      </c>
    </row>
    <row r="29" spans="4:10" x14ac:dyDescent="0.25">
      <c r="D29" s="89" t="s">
        <v>395</v>
      </c>
      <c r="E29" s="90">
        <f>cur_data!ET3</f>
        <v>1379.9283038945782</v>
      </c>
      <c r="F29" s="89" t="s">
        <v>402</v>
      </c>
      <c r="H29">
        <v>1185</v>
      </c>
      <c r="I29" t="s">
        <v>402</v>
      </c>
    </row>
    <row r="30" spans="4:10" x14ac:dyDescent="0.25">
      <c r="D30" s="89" t="s">
        <v>396</v>
      </c>
      <c r="E30" s="90">
        <f>cur_data!EV3</f>
        <v>1.0188811451295887</v>
      </c>
      <c r="F30" s="89"/>
      <c r="H30">
        <v>1</v>
      </c>
    </row>
    <row r="31" spans="4:10" x14ac:dyDescent="0.25">
      <c r="D31" s="89" t="s">
        <v>397</v>
      </c>
      <c r="E31" s="90">
        <f>cur_data!EC3</f>
        <v>1.2395266197504564</v>
      </c>
      <c r="F31" s="89"/>
    </row>
    <row r="32" spans="4:10" x14ac:dyDescent="0.25">
      <c r="D32" s="89" t="s">
        <v>398</v>
      </c>
      <c r="E32" s="90">
        <f>cur_data!EY3</f>
        <v>0.73249467505787047</v>
      </c>
      <c r="F32" s="89" t="s">
        <v>333</v>
      </c>
      <c r="H32">
        <v>1.4616189626248377</v>
      </c>
      <c r="I32" t="s">
        <v>333</v>
      </c>
    </row>
    <row r="33" spans="4:9" x14ac:dyDescent="0.25">
      <c r="D33" s="89" t="s">
        <v>407</v>
      </c>
      <c r="E33" s="90">
        <f ca="1">'Stage 2'!V743</f>
        <v>114.86734092090265</v>
      </c>
      <c r="F33" s="89" t="s">
        <v>406</v>
      </c>
      <c r="H33">
        <v>234</v>
      </c>
      <c r="I33" t="s">
        <v>406</v>
      </c>
    </row>
    <row r="34" spans="4:9" x14ac:dyDescent="0.25">
      <c r="D34" s="89" t="s">
        <v>408</v>
      </c>
      <c r="E34" s="90">
        <f ca="1">'Stage 2'!V744</f>
        <v>-156.81178338427739</v>
      </c>
      <c r="F34" s="89" t="s">
        <v>406</v>
      </c>
      <c r="H34">
        <v>-293</v>
      </c>
      <c r="I34" t="s">
        <v>406</v>
      </c>
    </row>
    <row r="35" spans="4:9" x14ac:dyDescent="0.25">
      <c r="D35" s="89" t="s">
        <v>403</v>
      </c>
      <c r="E35" s="90">
        <f ca="1">'Stage 2'!W743</f>
        <v>132.67989365057304</v>
      </c>
      <c r="F35" s="89" t="s">
        <v>406</v>
      </c>
    </row>
    <row r="36" spans="4:9" x14ac:dyDescent="0.25">
      <c r="D36" s="89" t="s">
        <v>404</v>
      </c>
      <c r="E36" s="90">
        <f ca="1">'Stage 2'!W744</f>
        <v>-183.72630798200356</v>
      </c>
      <c r="F36" s="89" t="s">
        <v>406</v>
      </c>
    </row>
  </sheetData>
  <conditionalFormatting sqref="E19:F19">
    <cfRule type="iconSet" priority="106">
      <iconSet iconSet="3Arrows">
        <cfvo type="percent" val="0"/>
        <cfvo type="percent" val="33"/>
        <cfvo type="percent" val="67"/>
      </iconSet>
    </cfRule>
  </conditionalFormatting>
  <conditionalFormatting sqref="E4">
    <cfRule type="iconSet" priority="45">
      <iconSet iconSet="3TrafficLights2">
        <cfvo type="percent" val="0"/>
        <cfvo type="num" val="78.319999999999993"/>
        <cfvo type="num" val="82.44"/>
      </iconSet>
    </cfRule>
  </conditionalFormatting>
  <conditionalFormatting sqref="E22">
    <cfRule type="iconSet" priority="15">
      <iconSet iconSet="3TrafficLights2">
        <cfvo type="percent" val="0"/>
        <cfvo type="num" val="78.319999999999993"/>
        <cfvo type="num" val="82.44"/>
      </iconSet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4" id="{180CA47A-D506-4870-9DDC-90A262633C79}">
            <x14:iconSet iconSet="3TrafficLights2" custom="1">
              <x14:cfvo type="percent">
                <xm:f>0</xm:f>
              </x14:cfvo>
              <x14:cfvo type="num">
                <xm:f>42.664499999999997</xm:f>
              </x14:cfvo>
              <x14:cfvo type="num" gte="0">
                <xm:f>44.91</xm:f>
              </x14:cfvo>
              <x14:cfIcon iconSet="3TrafficLights2" iconId="0"/>
              <x14:cfIcon iconSet="3TrafficLights2" iconId="1"/>
              <x14:cfIcon iconSet="3TrafficLights2" iconId="2"/>
            </x14:iconSet>
          </x14:cfRule>
          <xm:sqref>E5</xm:sqref>
        </x14:conditionalFormatting>
        <x14:conditionalFormatting xmlns:xm="http://schemas.microsoft.com/office/excel/2006/main">
          <x14:cfRule type="iconSet" priority="43" id="{14490265-EEDC-43CF-9ADE-464D23917624}">
            <x14:iconSet custom="1">
              <x14:cfvo type="percent">
                <xm:f>0</xm:f>
              </x14:cfvo>
              <x14:cfvo type="num">
                <xm:f>1500</xm:f>
              </x14:cfvo>
              <x14:cfvo type="num">
                <xm:f>1521.69</xm:f>
              </x14:cfvo>
              <x14:cfIcon iconSet="3TrafficLights2" iconId="2"/>
              <x14:cfIcon iconSet="3TrafficLights2" iconId="2"/>
              <x14:cfIcon iconSet="3TrafficLights2" iconId="0"/>
            </x14:iconSet>
          </x14:cfRule>
          <xm:sqref>E6</xm:sqref>
        </x14:conditionalFormatting>
        <x14:conditionalFormatting xmlns:xm="http://schemas.microsoft.com/office/excel/2006/main">
          <x14:cfRule type="iconSet" priority="42" id="{B77FA26B-66BD-41BF-85E3-4E653AB7F496}">
            <x14:iconSet iconSet="3TrafficLights2" custom="1">
              <x14:cfvo type="percent">
                <xm:f>0</xm:f>
              </x14:cfvo>
              <x14:cfvo type="num">
                <xm:f>1000</xm:f>
              </x14:cfvo>
              <x14:cfvo type="num">
                <xm:f>1185</xm:f>
              </x14:cfvo>
              <x14:cfIcon iconSet="3TrafficLights2" iconId="0"/>
              <x14:cfIcon iconSet="3TrafficLights2" iconId="0"/>
              <x14:cfIcon iconSet="3TrafficLights2" iconId="2"/>
            </x14:iconSet>
          </x14:cfRule>
          <xm:sqref>E9</xm:sqref>
        </x14:conditionalFormatting>
        <x14:conditionalFormatting xmlns:xm="http://schemas.microsoft.com/office/excel/2006/main">
          <x14:cfRule type="iconSet" priority="41" id="{25D02BD6-74F6-4EC1-8B00-5813E7408268}">
            <x14:iconSet iconSet="3TrafficLights2" custom="1">
              <x14:cfvo type="percent">
                <xm:f>0</xm:f>
              </x14:cfvo>
              <x14:cfvo type="num">
                <xm:f>1000</xm:f>
              </x14:cfvo>
              <x14:cfvo type="num">
                <xm:f>1185</xm:f>
              </x14:cfvo>
              <x14:cfIcon iconSet="3TrafficLights2" iconId="0"/>
              <x14:cfIcon iconSet="3TrafficLights2" iconId="0"/>
              <x14:cfIcon iconSet="3TrafficLights2" iconId="2"/>
            </x14:iconSet>
          </x14:cfRule>
          <xm:sqref>E10</xm:sqref>
        </x14:conditionalFormatting>
        <x14:conditionalFormatting xmlns:xm="http://schemas.microsoft.com/office/excel/2006/main">
          <x14:cfRule type="iconSet" priority="40" id="{F50008AB-16CC-4813-BA96-BBEE3708634B}">
            <x14:iconSet iconSet="3TrafficLights2" custom="1">
              <x14:cfvo type="percent">
                <xm:f>0</xm:f>
              </x14:cfvo>
              <x14:cfvo type="num">
                <xm:f>1000</xm:f>
              </x14:cfvo>
              <x14:cfvo type="num">
                <xm:f>1185</xm:f>
              </x14:cfvo>
              <x14:cfIcon iconSet="3TrafficLights2" iconId="0"/>
              <x14:cfIcon iconSet="3TrafficLights2" iconId="0"/>
              <x14:cfIcon iconSet="3TrafficLights2" iconId="2"/>
            </x14:iconSet>
          </x14:cfRule>
          <xm:sqref>E11</xm:sqref>
        </x14:conditionalFormatting>
        <x14:conditionalFormatting xmlns:xm="http://schemas.microsoft.com/office/excel/2006/main">
          <x14:cfRule type="iconSet" priority="39" id="{FFFE8B54-19F7-44DD-AF93-1CA29750F033}">
            <x14:iconSet iconSet="3TrafficLights2" custom="1">
              <x14:cfvo type="percent">
                <xm:f>0</xm:f>
              </x14:cfvo>
              <x14:cfvo type="num">
                <xm:f>0.95</xm:f>
              </x14:cfvo>
              <x14:cfvo type="num" gte="0">
                <xm:f>1.1000000000000001</xm:f>
              </x14:cfvo>
              <x14:cfIcon iconSet="3TrafficLights2" iconId="0"/>
              <x14:cfIcon iconSet="3TrafficLights2" iconId="2"/>
              <x14:cfIcon iconSet="3TrafficLights2" iconId="0"/>
            </x14:iconSet>
          </x14:cfRule>
          <xm:sqref>E12</xm:sqref>
        </x14:conditionalFormatting>
        <x14:conditionalFormatting xmlns:xm="http://schemas.microsoft.com/office/excel/2006/main">
          <x14:cfRule type="iconSet" priority="38" id="{AF05DDE2-4831-4763-9494-757AFDE61D8D}">
            <x14:iconSet iconSet="3TrafficLights2" custom="1">
              <x14:cfvo type="percent">
                <xm:f>0</xm:f>
              </x14:cfvo>
              <x14:cfvo type="num">
                <xm:f>1.0900000000000001</xm:f>
              </x14:cfvo>
              <x14:cfvo type="num" gte="0">
                <xm:f>1.1499999999999999</xm:f>
              </x14:cfvo>
              <x14:cfIcon iconSet="3TrafficLights2" iconId="0"/>
              <x14:cfIcon iconSet="3TrafficLights2" iconId="2"/>
              <x14:cfIcon iconSet="3TrafficLights2" iconId="0"/>
            </x14:iconSet>
          </x14:cfRule>
          <xm:sqref>E13</xm:sqref>
        </x14:conditionalFormatting>
        <x14:conditionalFormatting xmlns:xm="http://schemas.microsoft.com/office/excel/2006/main">
          <x14:cfRule type="iconSet" priority="37" id="{FBC8BCBA-9490-4518-B33F-4AC9AA82367E}">
            <x14:iconSet iconSet="3TrafficLights2" custom="1">
              <x14:cfvo type="percent">
                <xm:f>0</xm:f>
              </x14:cfvo>
              <x14:cfvo type="num">
                <xm:f>170</xm:f>
              </x14:cfvo>
              <x14:cfvo type="num" gte="0">
                <xm:f>178</xm:f>
              </x14:cfvo>
              <x14:cfIcon iconSet="3TrafficLights2" iconId="2"/>
              <x14:cfIcon iconSet="3TrafficLights2" iconId="2"/>
              <x14:cfIcon iconSet="3TrafficLights2" iconId="0"/>
            </x14:iconSet>
          </x14:cfRule>
          <xm:sqref>E15</xm:sqref>
        </x14:conditionalFormatting>
        <x14:conditionalFormatting xmlns:xm="http://schemas.microsoft.com/office/excel/2006/main">
          <x14:cfRule type="iconSet" priority="36" id="{51931316-EA3F-403C-BBAB-81C72C7D1847}">
            <x14:iconSet iconSet="3TrafficLights2" custom="1">
              <x14:cfvo type="percent">
                <xm:f>0</xm:f>
              </x14:cfvo>
              <x14:cfvo type="num">
                <xm:f>-210</xm:f>
              </x14:cfvo>
              <x14:cfvo type="num">
                <xm:f>-203</xm:f>
              </x14:cfvo>
              <x14:cfIcon iconSet="3TrafficLights2" iconId="0"/>
              <x14:cfIcon iconSet="3TrafficLights2" iconId="0"/>
              <x14:cfIcon iconSet="3TrafficLights2" iconId="2"/>
            </x14:iconSet>
          </x14:cfRule>
          <xm:sqref>E16</xm:sqref>
        </x14:conditionalFormatting>
        <x14:conditionalFormatting xmlns:xm="http://schemas.microsoft.com/office/excel/2006/main">
          <x14:cfRule type="iconSet" priority="35" id="{B3E7D7C0-7ECA-4541-97B2-0A67EF0C4EBE}">
            <x14:iconSet iconSet="3TrafficLights2" custom="1">
              <x14:cfvo type="percent">
                <xm:f>0</xm:f>
              </x14:cfvo>
              <x14:cfvo type="num">
                <xm:f>100</xm:f>
              </x14:cfvo>
              <x14:cfvo type="num">
                <xm:f>333.6</xm:f>
              </x14:cfvo>
              <x14:cfIcon iconSet="3TrafficLights2" iconId="2"/>
              <x14:cfIcon iconSet="3TrafficLights2" iconId="2"/>
              <x14:cfIcon iconSet="3TrafficLights2" iconId="0"/>
            </x14:iconSet>
          </x14:cfRule>
          <xm:sqref>E17</xm:sqref>
        </x14:conditionalFormatting>
        <x14:conditionalFormatting xmlns:xm="http://schemas.microsoft.com/office/excel/2006/main">
          <x14:cfRule type="iconSet" priority="34" id="{BC8AE928-77F2-4813-80A8-74A2CA9811CB}">
            <x14:iconSet iconSet="3TrafficLights2" custom="1">
              <x14:cfvo type="percent">
                <xm:f>0</xm:f>
              </x14:cfvo>
              <x14:cfvo type="num">
                <xm:f>-230</xm:f>
              </x14:cfvo>
              <x14:cfvo type="num">
                <xm:f>-224</xm:f>
              </x14:cfvo>
              <x14:cfIcon iconSet="3TrafficLights2" iconId="0"/>
              <x14:cfIcon iconSet="3TrafficLights2" iconId="0"/>
              <x14:cfIcon iconSet="3TrafficLights2" iconId="2"/>
            </x14:iconSet>
          </x14:cfRule>
          <xm:sqref>E18</xm:sqref>
        </x14:conditionalFormatting>
        <x14:conditionalFormatting xmlns:xm="http://schemas.microsoft.com/office/excel/2006/main">
          <x14:cfRule type="iconSet" priority="33" id="{676D1BEF-2440-4429-9DBF-AB4F1057B07D}">
            <x14:iconSet iconSet="3TrafficLights2" custom="1">
              <x14:cfvo type="percent">
                <xm:f>0</xm:f>
              </x14:cfvo>
              <x14:cfvo type="formula">
                <xm:f>$E$7+10</xm:f>
              </x14:cfvo>
              <x14:cfvo type="formula" gte="0">
                <xm:f>$E$7+25</xm:f>
              </x14:cfvo>
              <x14:cfIcon iconSet="3TrafficLights2" iconId="2"/>
              <x14:cfIcon iconSet="3TrafficLights2" iconId="1"/>
              <x14:cfIcon iconSet="3TrafficLights2" iconId="0"/>
            </x14:iconSet>
          </x14:cfRule>
          <xm:sqref>E8</xm:sqref>
        </x14:conditionalFormatting>
        <x14:conditionalFormatting xmlns:xm="http://schemas.microsoft.com/office/excel/2006/main">
          <x14:cfRule type="iconSet" priority="32" id="{BE7781E4-505C-496F-9CA3-BA65AFC7AD75}">
            <x14:iconSet iconSet="3TrafficLights2" custom="1">
              <x14:cfvo type="percent">
                <xm:f>0</xm:f>
              </x14:cfvo>
              <x14:cfvo type="num">
                <xm:f>40.6</xm:f>
              </x14:cfvo>
              <x14:cfvo type="num">
                <xm:f>116</xm:f>
              </x14:cfvo>
              <x14:cfIcon iconSet="3TrafficLights2" iconId="0"/>
              <x14:cfIcon iconSet="3TrafficLights2" iconId="2"/>
              <x14:cfIcon iconSet="3TrafficLights2" iconId="0"/>
            </x14:iconSet>
          </x14:cfRule>
          <xm:sqref>E7</xm:sqref>
        </x14:conditionalFormatting>
        <x14:conditionalFormatting xmlns:xm="http://schemas.microsoft.com/office/excel/2006/main">
          <x14:cfRule type="iconSet" priority="31" id="{7E64051F-176A-4E38-9901-2553EA18F4A4}">
            <x14:iconSet iconSet="3TrafficLights2" custom="1">
              <x14:cfvo type="percent">
                <xm:f>0</xm:f>
              </x14:cfvo>
              <x14:cfvo type="num" gte="0">
                <xm:f>1.2841</xm:f>
              </x14:cfvo>
              <x14:cfvo type="num" gte="0">
                <xm:f>1.3545</xm:f>
              </x14:cfvo>
              <x14:cfIcon iconSet="3TrafficLights2" iconId="2"/>
              <x14:cfIcon iconSet="3TrafficLights2" iconId="1"/>
              <x14:cfIcon iconSet="3TrafficLights2" iconId="0"/>
            </x14:iconSet>
          </x14:cfRule>
          <xm:sqref>E14</xm:sqref>
        </x14:conditionalFormatting>
        <x14:conditionalFormatting xmlns:xm="http://schemas.microsoft.com/office/excel/2006/main">
          <x14:cfRule type="iconSet" priority="14" id="{6EAD9709-A6FB-4565-99D5-A73CF8ED5762}">
            <x14:iconSet iconSet="3TrafficLights2" custom="1">
              <x14:cfvo type="percent">
                <xm:f>0</xm:f>
              </x14:cfvo>
              <x14:cfvo type="num">
                <xm:f>42.664499999999997</xm:f>
              </x14:cfvo>
              <x14:cfvo type="num" gte="0">
                <xm:f>44.91</xm:f>
              </x14:cfvo>
              <x14:cfIcon iconSet="3TrafficLights2" iconId="0"/>
              <x14:cfIcon iconSet="3TrafficLights2" iconId="1"/>
              <x14:cfIcon iconSet="3TrafficLights2" iconId="2"/>
            </x14:iconSet>
          </x14:cfRule>
          <xm:sqref>E23</xm:sqref>
        </x14:conditionalFormatting>
        <x14:conditionalFormatting xmlns:xm="http://schemas.microsoft.com/office/excel/2006/main">
          <x14:cfRule type="iconSet" priority="13" id="{FC634981-2DC3-47B7-9A1F-78DEC6E30E3A}">
            <x14:iconSet custom="1">
              <x14:cfvo type="percent">
                <xm:f>0</xm:f>
              </x14:cfvo>
              <x14:cfvo type="num">
                <xm:f>1500</xm:f>
              </x14:cfvo>
              <x14:cfvo type="num">
                <xm:f>1521.69</xm:f>
              </x14:cfvo>
              <x14:cfIcon iconSet="3TrafficLights2" iconId="2"/>
              <x14:cfIcon iconSet="3TrafficLights2" iconId="2"/>
              <x14:cfIcon iconSet="3TrafficLights2" iconId="0"/>
            </x14:iconSet>
          </x14:cfRule>
          <xm:sqref>E24</xm:sqref>
        </x14:conditionalFormatting>
        <x14:conditionalFormatting xmlns:xm="http://schemas.microsoft.com/office/excel/2006/main">
          <x14:cfRule type="iconSet" priority="12" id="{E3AC8E69-777E-4F2D-8850-317EE4031529}">
            <x14:iconSet iconSet="3TrafficLights2" custom="1">
              <x14:cfvo type="percent">
                <xm:f>0</xm:f>
              </x14:cfvo>
              <x14:cfvo type="num">
                <xm:f>1000</xm:f>
              </x14:cfvo>
              <x14:cfvo type="num">
                <xm:f>1185</xm:f>
              </x14:cfvo>
              <x14:cfIcon iconSet="3TrafficLights2" iconId="0"/>
              <x14:cfIcon iconSet="3TrafficLights2" iconId="0"/>
              <x14:cfIcon iconSet="3TrafficLights2" iconId="2"/>
            </x14:iconSet>
          </x14:cfRule>
          <xm:sqref>E27</xm:sqref>
        </x14:conditionalFormatting>
        <x14:conditionalFormatting xmlns:xm="http://schemas.microsoft.com/office/excel/2006/main">
          <x14:cfRule type="iconSet" priority="11" id="{24D686C8-23A5-4939-BB7B-08B402E18D7B}">
            <x14:iconSet iconSet="3TrafficLights2" custom="1">
              <x14:cfvo type="percent">
                <xm:f>0</xm:f>
              </x14:cfvo>
              <x14:cfvo type="num">
                <xm:f>1000</xm:f>
              </x14:cfvo>
              <x14:cfvo type="num">
                <xm:f>1185</xm:f>
              </x14:cfvo>
              <x14:cfIcon iconSet="3TrafficLights2" iconId="0"/>
              <x14:cfIcon iconSet="3TrafficLights2" iconId="0"/>
              <x14:cfIcon iconSet="3TrafficLights2" iconId="2"/>
            </x14:iconSet>
          </x14:cfRule>
          <xm:sqref>E28</xm:sqref>
        </x14:conditionalFormatting>
        <x14:conditionalFormatting xmlns:xm="http://schemas.microsoft.com/office/excel/2006/main">
          <x14:cfRule type="iconSet" priority="10" id="{F30EB780-3CF8-4C98-B8ED-ABBF5A958A5E}">
            <x14:iconSet iconSet="3TrafficLights2" custom="1">
              <x14:cfvo type="percent">
                <xm:f>0</xm:f>
              </x14:cfvo>
              <x14:cfvo type="num">
                <xm:f>1000</xm:f>
              </x14:cfvo>
              <x14:cfvo type="num">
                <xm:f>1185</xm:f>
              </x14:cfvo>
              <x14:cfIcon iconSet="3TrafficLights2" iconId="0"/>
              <x14:cfIcon iconSet="3TrafficLights2" iconId="0"/>
              <x14:cfIcon iconSet="3TrafficLights2" iconId="2"/>
            </x14:iconSet>
          </x14:cfRule>
          <xm:sqref>E29</xm:sqref>
        </x14:conditionalFormatting>
        <x14:conditionalFormatting xmlns:xm="http://schemas.microsoft.com/office/excel/2006/main">
          <x14:cfRule type="iconSet" priority="9" id="{3333A66F-66E9-4675-BED7-5D8AB9ECE2A2}">
            <x14:iconSet iconSet="3TrafficLights2" custom="1">
              <x14:cfvo type="percent">
                <xm:f>0</xm:f>
              </x14:cfvo>
              <x14:cfvo type="num">
                <xm:f>0.95</xm:f>
              </x14:cfvo>
              <x14:cfvo type="num" gte="0">
                <xm:f>1.1000000000000001</xm:f>
              </x14:cfvo>
              <x14:cfIcon iconSet="3TrafficLights2" iconId="0"/>
              <x14:cfIcon iconSet="3TrafficLights2" iconId="2"/>
              <x14:cfIcon iconSet="3TrafficLights2" iconId="0"/>
            </x14:iconSet>
          </x14:cfRule>
          <xm:sqref>E30</xm:sqref>
        </x14:conditionalFormatting>
        <x14:conditionalFormatting xmlns:xm="http://schemas.microsoft.com/office/excel/2006/main">
          <x14:cfRule type="iconSet" priority="8" id="{815DC741-EB2C-4C78-A9BE-19971685BEBB}">
            <x14:iconSet iconSet="3TrafficLights2" custom="1">
              <x14:cfvo type="percent">
                <xm:f>0</xm:f>
              </x14:cfvo>
              <x14:cfvo type="num">
                <xm:f>1.19</xm:f>
              </x14:cfvo>
              <x14:cfvo type="num" gte="0">
                <xm:f>1.25</xm:f>
              </x14:cfvo>
              <x14:cfIcon iconSet="3TrafficLights2" iconId="0"/>
              <x14:cfIcon iconSet="3TrafficLights2" iconId="2"/>
              <x14:cfIcon iconSet="3TrafficLights2" iconId="0"/>
            </x14:iconSet>
          </x14:cfRule>
          <xm:sqref>E31</xm:sqref>
        </x14:conditionalFormatting>
        <x14:conditionalFormatting xmlns:xm="http://schemas.microsoft.com/office/excel/2006/main">
          <x14:cfRule type="iconSet" priority="7" id="{BEAB3EB9-59C0-45A6-AC5F-399D1E00ED21}">
            <x14:iconSet iconSet="3TrafficLights2" custom="1">
              <x14:cfvo type="percent">
                <xm:f>0</xm:f>
              </x14:cfvo>
              <x14:cfvo type="num">
                <xm:f>170</xm:f>
              </x14:cfvo>
              <x14:cfvo type="num" gte="0">
                <xm:f>178</xm:f>
              </x14:cfvo>
              <x14:cfIcon iconSet="3TrafficLights2" iconId="2"/>
              <x14:cfIcon iconSet="3TrafficLights2" iconId="2"/>
              <x14:cfIcon iconSet="3TrafficLights2" iconId="0"/>
            </x14:iconSet>
          </x14:cfRule>
          <xm:sqref>E33</xm:sqref>
        </x14:conditionalFormatting>
        <x14:conditionalFormatting xmlns:xm="http://schemas.microsoft.com/office/excel/2006/main">
          <x14:cfRule type="iconSet" priority="6" id="{30FA55CE-8FC3-40D8-B0E5-CDEA75EA9650}">
            <x14:iconSet iconSet="3TrafficLights2" custom="1">
              <x14:cfvo type="percent">
                <xm:f>0</xm:f>
              </x14:cfvo>
              <x14:cfvo type="num">
                <xm:f>-210</xm:f>
              </x14:cfvo>
              <x14:cfvo type="num">
                <xm:f>-203</xm:f>
              </x14:cfvo>
              <x14:cfIcon iconSet="3TrafficLights2" iconId="0"/>
              <x14:cfIcon iconSet="3TrafficLights2" iconId="0"/>
              <x14:cfIcon iconSet="3TrafficLights2" iconId="2"/>
            </x14:iconSet>
          </x14:cfRule>
          <xm:sqref>E34</xm:sqref>
        </x14:conditionalFormatting>
        <x14:conditionalFormatting xmlns:xm="http://schemas.microsoft.com/office/excel/2006/main">
          <x14:cfRule type="iconSet" priority="5" id="{51491A99-C942-4124-925F-D746346AD017}">
            <x14:iconSet iconSet="3TrafficLights2" custom="1">
              <x14:cfvo type="percent">
                <xm:f>0</xm:f>
              </x14:cfvo>
              <x14:cfvo type="num">
                <xm:f>100</xm:f>
              </x14:cfvo>
              <x14:cfvo type="num">
                <xm:f>333.6</xm:f>
              </x14:cfvo>
              <x14:cfIcon iconSet="3TrafficLights2" iconId="2"/>
              <x14:cfIcon iconSet="3TrafficLights2" iconId="2"/>
              <x14:cfIcon iconSet="3TrafficLights2" iconId="0"/>
            </x14:iconSet>
          </x14:cfRule>
          <xm:sqref>E35</xm:sqref>
        </x14:conditionalFormatting>
        <x14:conditionalFormatting xmlns:xm="http://schemas.microsoft.com/office/excel/2006/main">
          <x14:cfRule type="iconSet" priority="4" id="{3D47B7D9-9ABE-46CC-925B-669191766EF5}">
            <x14:iconSet iconSet="3TrafficLights2" custom="1">
              <x14:cfvo type="percent">
                <xm:f>0</xm:f>
              </x14:cfvo>
              <x14:cfvo type="num">
                <xm:f>-230</xm:f>
              </x14:cfvo>
              <x14:cfvo type="num">
                <xm:f>-224</xm:f>
              </x14:cfvo>
              <x14:cfIcon iconSet="3TrafficLights2" iconId="0"/>
              <x14:cfIcon iconSet="3TrafficLights2" iconId="0"/>
              <x14:cfIcon iconSet="3TrafficLights2" iconId="2"/>
            </x14:iconSet>
          </x14:cfRule>
          <xm:sqref>E36</xm:sqref>
        </x14:conditionalFormatting>
        <x14:conditionalFormatting xmlns:xm="http://schemas.microsoft.com/office/excel/2006/main">
          <x14:cfRule type="iconSet" priority="3" id="{6AF8969D-94B3-4063-8878-5F0EC4FA06C5}">
            <x14:iconSet iconSet="3TrafficLights2" custom="1">
              <x14:cfvo type="percent">
                <xm:f>0</xm:f>
              </x14:cfvo>
              <x14:cfvo type="formula">
                <xm:f>$E$25+10</xm:f>
              </x14:cfvo>
              <x14:cfvo type="formula" gte="0">
                <xm:f>$E$25+25</xm:f>
              </x14:cfvo>
              <x14:cfIcon iconSet="3TrafficLights2" iconId="2"/>
              <x14:cfIcon iconSet="3TrafficLights2" iconId="1"/>
              <x14:cfIcon iconSet="3TrafficLights2" iconId="0"/>
            </x14:iconSet>
          </x14:cfRule>
          <xm:sqref>E26</xm:sqref>
        </x14:conditionalFormatting>
        <x14:conditionalFormatting xmlns:xm="http://schemas.microsoft.com/office/excel/2006/main">
          <x14:cfRule type="iconSet" priority="2" id="{CAA86E88-B2FE-437C-9835-3A61E1CFC699}">
            <x14:iconSet iconSet="3TrafficLights2" custom="1">
              <x14:cfvo type="percent">
                <xm:f>0</xm:f>
              </x14:cfvo>
              <x14:cfvo type="num">
                <xm:f>40.6</xm:f>
              </x14:cfvo>
              <x14:cfvo type="num">
                <xm:f>116</xm:f>
              </x14:cfvo>
              <x14:cfIcon iconSet="3TrafficLights2" iconId="0"/>
              <x14:cfIcon iconSet="3TrafficLights2" iconId="2"/>
              <x14:cfIcon iconSet="3TrafficLights2" iconId="0"/>
            </x14:iconSet>
          </x14:cfRule>
          <xm:sqref>E25</xm:sqref>
        </x14:conditionalFormatting>
        <x14:conditionalFormatting xmlns:xm="http://schemas.microsoft.com/office/excel/2006/main">
          <x14:cfRule type="iconSet" priority="1" id="{3D308652-728D-4836-9B4C-F08CE434A645}">
            <x14:iconSet iconSet="3TrafficLights2" custom="1">
              <x14:cfvo type="percent">
                <xm:f>0</xm:f>
              </x14:cfvo>
              <x14:cfvo type="num" gte="0">
                <xm:f>1.2841</xm:f>
              </x14:cfvo>
              <x14:cfvo type="num" gte="0">
                <xm:f>1.3545</xm:f>
              </x14:cfvo>
              <x14:cfIcon iconSet="3TrafficLights2" iconId="2"/>
              <x14:cfIcon iconSet="3TrafficLights2" iconId="1"/>
              <x14:cfIcon iconSet="3TrafficLights2" iconId="0"/>
            </x14:iconSet>
          </x14:cfRule>
          <xm:sqref>E32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A5"/>
  <sheetViews>
    <sheetView topLeftCell="BP1" workbookViewId="0">
      <selection activeCell="A3" sqref="A3:FA3"/>
    </sheetView>
  </sheetViews>
  <sheetFormatPr defaultRowHeight="15" x14ac:dyDescent="0.25"/>
  <cols>
    <col min="1" max="1" width="10.42578125" bestFit="1" customWidth="1"/>
  </cols>
  <sheetData>
    <row r="1" spans="1:157" s="81" customFormat="1" ht="135" x14ac:dyDescent="0.25">
      <c r="A1" s="53" t="s">
        <v>0</v>
      </c>
      <c r="B1" s="53" t="s">
        <v>1</v>
      </c>
      <c r="C1" s="53" t="s">
        <v>2</v>
      </c>
      <c r="D1" s="53" t="s">
        <v>3</v>
      </c>
      <c r="E1" s="53" t="s">
        <v>4</v>
      </c>
      <c r="F1" s="53" t="s">
        <v>5</v>
      </c>
      <c r="G1" s="53" t="s">
        <v>6</v>
      </c>
      <c r="H1" s="53" t="s">
        <v>7</v>
      </c>
      <c r="I1" s="53" t="s">
        <v>8</v>
      </c>
      <c r="J1" s="53" t="s">
        <v>9</v>
      </c>
      <c r="K1" s="53" t="s">
        <v>10</v>
      </c>
      <c r="L1" s="53" t="s">
        <v>11</v>
      </c>
      <c r="M1" s="53" t="s">
        <v>12</v>
      </c>
      <c r="N1" s="53" t="s">
        <v>13</v>
      </c>
      <c r="O1" s="53" t="s">
        <v>14</v>
      </c>
      <c r="P1" s="53" t="s">
        <v>15</v>
      </c>
      <c r="Q1" s="53" t="s">
        <v>16</v>
      </c>
      <c r="R1" s="53" t="s">
        <v>17</v>
      </c>
      <c r="S1" s="53" t="s">
        <v>18</v>
      </c>
      <c r="T1" s="53" t="s">
        <v>19</v>
      </c>
      <c r="U1" s="53" t="s">
        <v>20</v>
      </c>
      <c r="V1" s="53" t="s">
        <v>20</v>
      </c>
      <c r="W1" s="53" t="s">
        <v>21</v>
      </c>
      <c r="X1" s="53" t="s">
        <v>22</v>
      </c>
      <c r="Y1" s="53" t="s">
        <v>23</v>
      </c>
      <c r="Z1" s="53" t="s">
        <v>24</v>
      </c>
      <c r="AA1" s="53" t="s">
        <v>25</v>
      </c>
      <c r="AB1" s="53" t="s">
        <v>26</v>
      </c>
      <c r="AC1" s="53" t="s">
        <v>27</v>
      </c>
      <c r="AD1" s="53" t="s">
        <v>28</v>
      </c>
      <c r="AE1" s="53" t="s">
        <v>29</v>
      </c>
      <c r="AF1" s="53" t="s">
        <v>30</v>
      </c>
      <c r="AH1" s="55" t="s">
        <v>47</v>
      </c>
      <c r="AI1" s="82" t="s">
        <v>238</v>
      </c>
      <c r="AJ1" s="55" t="s">
        <v>235</v>
      </c>
      <c r="AK1" s="82" t="s">
        <v>48</v>
      </c>
      <c r="AL1" s="55" t="s">
        <v>212</v>
      </c>
      <c r="AM1" s="55" t="s">
        <v>192</v>
      </c>
      <c r="AN1" s="55" t="s">
        <v>193</v>
      </c>
      <c r="AO1" s="55"/>
      <c r="AP1" s="82" t="s">
        <v>195</v>
      </c>
      <c r="AQ1" s="55" t="s">
        <v>173</v>
      </c>
      <c r="AR1" s="55" t="s">
        <v>170</v>
      </c>
      <c r="AS1" s="55" t="s">
        <v>172</v>
      </c>
      <c r="AT1" s="55" t="s">
        <v>171</v>
      </c>
      <c r="AU1" s="55" t="s">
        <v>174</v>
      </c>
      <c r="AV1" s="55" t="s">
        <v>173</v>
      </c>
      <c r="AW1" s="55" t="s">
        <v>175</v>
      </c>
      <c r="AX1" s="55" t="s">
        <v>172</v>
      </c>
      <c r="AY1" s="55" t="s">
        <v>171</v>
      </c>
      <c r="AZ1" s="117" t="s">
        <v>162</v>
      </c>
      <c r="BA1" s="117"/>
      <c r="BB1" s="117"/>
      <c r="BC1" s="117"/>
      <c r="BD1" s="117"/>
      <c r="BE1" s="117"/>
      <c r="BF1" s="59" t="s">
        <v>244</v>
      </c>
      <c r="BG1" s="58"/>
      <c r="BH1" s="58"/>
      <c r="BI1" s="78"/>
      <c r="BJ1" s="55"/>
      <c r="BK1" s="55"/>
      <c r="BL1" s="53" t="s">
        <v>320</v>
      </c>
      <c r="BM1" s="53" t="s">
        <v>321</v>
      </c>
      <c r="BN1" s="53" t="s">
        <v>261</v>
      </c>
      <c r="BO1" s="53" t="s">
        <v>260</v>
      </c>
      <c r="BP1" s="58"/>
      <c r="BQ1" s="55"/>
      <c r="BR1" s="53" t="s">
        <v>141</v>
      </c>
      <c r="BS1" s="53" t="s">
        <v>205</v>
      </c>
      <c r="BT1" s="53" t="s">
        <v>206</v>
      </c>
      <c r="BU1" s="53" t="s">
        <v>207</v>
      </c>
      <c r="BV1" s="53" t="s">
        <v>208</v>
      </c>
      <c r="BW1" s="77" t="s">
        <v>221</v>
      </c>
      <c r="BX1" s="53" t="s">
        <v>219</v>
      </c>
      <c r="BY1" s="53" t="s">
        <v>220</v>
      </c>
      <c r="BZ1" s="53" t="s">
        <v>223</v>
      </c>
      <c r="CA1" s="53" t="s">
        <v>239</v>
      </c>
      <c r="CB1" s="53" t="s">
        <v>240</v>
      </c>
      <c r="CC1" s="53" t="s">
        <v>310</v>
      </c>
      <c r="CD1" s="55" t="s">
        <v>769</v>
      </c>
      <c r="CE1" s="53"/>
      <c r="CF1" s="55"/>
      <c r="CG1" s="55"/>
      <c r="CH1" s="55"/>
      <c r="CI1" s="55"/>
      <c r="CJ1" s="55"/>
      <c r="CK1" s="55"/>
      <c r="CL1" s="55"/>
      <c r="CM1" s="82" t="s">
        <v>238</v>
      </c>
      <c r="CN1" s="55" t="s">
        <v>235</v>
      </c>
      <c r="CO1" s="82" t="s">
        <v>48</v>
      </c>
      <c r="CP1" s="82" t="s">
        <v>214</v>
      </c>
      <c r="CQ1" s="55" t="s">
        <v>192</v>
      </c>
      <c r="CR1" s="55" t="s">
        <v>193</v>
      </c>
      <c r="CS1" s="55"/>
      <c r="CT1" s="82" t="s">
        <v>195</v>
      </c>
      <c r="CU1" s="55" t="s">
        <v>173</v>
      </c>
      <c r="CV1" s="55" t="s">
        <v>170</v>
      </c>
      <c r="CW1" s="55" t="s">
        <v>172</v>
      </c>
      <c r="CX1" s="55" t="s">
        <v>171</v>
      </c>
      <c r="CY1" s="55" t="s">
        <v>174</v>
      </c>
      <c r="CZ1" s="55" t="s">
        <v>173</v>
      </c>
      <c r="DA1" s="55" t="s">
        <v>175</v>
      </c>
      <c r="DB1" s="55" t="s">
        <v>172</v>
      </c>
      <c r="DC1" s="55" t="s">
        <v>171</v>
      </c>
      <c r="DD1" s="117" t="s">
        <v>162</v>
      </c>
      <c r="DE1" s="117"/>
      <c r="DF1" s="117"/>
      <c r="DG1" s="117"/>
      <c r="DH1" s="117"/>
      <c r="DI1" s="117"/>
      <c r="DJ1" s="59" t="s">
        <v>243</v>
      </c>
      <c r="DK1" s="58"/>
      <c r="DL1" s="58"/>
      <c r="DM1" s="78"/>
      <c r="DN1" s="55"/>
      <c r="DO1" s="55"/>
      <c r="DP1" s="53" t="s">
        <v>320</v>
      </c>
      <c r="DQ1" s="53" t="s">
        <v>322</v>
      </c>
      <c r="DR1" s="53" t="s">
        <v>261</v>
      </c>
      <c r="DS1" s="53" t="s">
        <v>260</v>
      </c>
      <c r="DT1" s="58"/>
      <c r="DU1" s="55"/>
      <c r="DV1" s="53" t="s">
        <v>141</v>
      </c>
      <c r="DW1" s="53" t="s">
        <v>205</v>
      </c>
      <c r="DX1" s="53" t="s">
        <v>355</v>
      </c>
      <c r="DY1" s="53" t="s">
        <v>207</v>
      </c>
      <c r="DZ1" s="53" t="s">
        <v>208</v>
      </c>
      <c r="EA1" s="77" t="s">
        <v>221</v>
      </c>
      <c r="EB1" s="53" t="s">
        <v>245</v>
      </c>
      <c r="EC1" s="53" t="s">
        <v>220</v>
      </c>
      <c r="ED1" s="53" t="s">
        <v>246</v>
      </c>
      <c r="EE1" s="53" t="s">
        <v>239</v>
      </c>
      <c r="EF1" s="53" t="s">
        <v>240</v>
      </c>
      <c r="EG1" s="53" t="s">
        <v>310</v>
      </c>
      <c r="EH1" s="53" t="s">
        <v>217</v>
      </c>
      <c r="EI1" s="53" t="s">
        <v>218</v>
      </c>
      <c r="EJ1" s="55"/>
      <c r="EK1" s="53" t="s">
        <v>311</v>
      </c>
      <c r="EL1" s="53" t="s">
        <v>312</v>
      </c>
      <c r="EM1" s="53" t="s">
        <v>313</v>
      </c>
      <c r="EN1" s="53" t="s">
        <v>314</v>
      </c>
      <c r="EO1" s="53" t="s">
        <v>323</v>
      </c>
      <c r="EP1" s="53" t="s">
        <v>324</v>
      </c>
      <c r="EQ1" s="53" t="s">
        <v>329</v>
      </c>
      <c r="ER1" s="53" t="s">
        <v>325</v>
      </c>
      <c r="ES1" s="53" t="s">
        <v>326</v>
      </c>
      <c r="ET1" s="53" t="s">
        <v>330</v>
      </c>
      <c r="EU1" s="53" t="s">
        <v>327</v>
      </c>
      <c r="EV1" s="53" t="s">
        <v>328</v>
      </c>
      <c r="EW1" s="53" t="s">
        <v>331</v>
      </c>
      <c r="EX1" s="53" t="s">
        <v>334</v>
      </c>
      <c r="EY1" s="53" t="s">
        <v>332</v>
      </c>
      <c r="EZ1" s="53" t="s">
        <v>334</v>
      </c>
      <c r="FA1" s="55" t="s">
        <v>769</v>
      </c>
    </row>
    <row r="2" spans="1:157" ht="105" x14ac:dyDescent="0.25">
      <c r="A2" s="53"/>
      <c r="B2" s="53"/>
      <c r="C2" s="53" t="s">
        <v>353</v>
      </c>
      <c r="D2" s="53" t="s">
        <v>354</v>
      </c>
      <c r="E2" s="53" t="s">
        <v>33</v>
      </c>
      <c r="F2" s="53" t="s">
        <v>34</v>
      </c>
      <c r="G2" s="53" t="s">
        <v>35</v>
      </c>
      <c r="H2" s="53" t="s">
        <v>36</v>
      </c>
      <c r="I2" s="53" t="s">
        <v>37</v>
      </c>
      <c r="J2" s="53" t="s">
        <v>37</v>
      </c>
      <c r="K2" s="53" t="s">
        <v>37</v>
      </c>
      <c r="L2" s="53" t="s">
        <v>37</v>
      </c>
      <c r="M2" s="53" t="s">
        <v>31</v>
      </c>
      <c r="N2" s="53" t="s">
        <v>32</v>
      </c>
      <c r="O2" s="53" t="s">
        <v>34</v>
      </c>
      <c r="P2" s="53" t="s">
        <v>38</v>
      </c>
      <c r="Q2" s="53" t="s">
        <v>35</v>
      </c>
      <c r="R2" s="53" t="s">
        <v>39</v>
      </c>
      <c r="S2" s="53" t="s">
        <v>40</v>
      </c>
      <c r="T2" s="53" t="s">
        <v>41</v>
      </c>
      <c r="U2" s="53" t="s">
        <v>42</v>
      </c>
      <c r="V2" s="53" t="s">
        <v>42</v>
      </c>
      <c r="W2" s="53" t="s">
        <v>43</v>
      </c>
      <c r="X2" s="53" t="s">
        <v>43</v>
      </c>
      <c r="Y2" s="53" t="s">
        <v>43</v>
      </c>
      <c r="Z2" s="53" t="s">
        <v>43</v>
      </c>
      <c r="AA2" s="53" t="s">
        <v>44</v>
      </c>
      <c r="AB2" s="53" t="s">
        <v>45</v>
      </c>
      <c r="AC2" s="53" t="s">
        <v>45</v>
      </c>
      <c r="AD2" s="53" t="s">
        <v>46</v>
      </c>
      <c r="AE2" s="53" t="s">
        <v>46</v>
      </c>
      <c r="AF2" s="53" t="s">
        <v>46</v>
      </c>
      <c r="AH2" s="53"/>
      <c r="AI2" s="53" t="s">
        <v>167</v>
      </c>
      <c r="AJ2" s="53" t="s">
        <v>167</v>
      </c>
      <c r="AK2" s="53" t="s">
        <v>49</v>
      </c>
      <c r="AL2" s="53" t="s">
        <v>81</v>
      </c>
      <c r="AM2" s="53" t="s">
        <v>81</v>
      </c>
      <c r="AN2" s="53" t="s">
        <v>81</v>
      </c>
      <c r="AO2" s="59" t="s">
        <v>194</v>
      </c>
      <c r="AP2" s="53" t="s">
        <v>81</v>
      </c>
      <c r="AQ2" s="53" t="s">
        <v>81</v>
      </c>
      <c r="AR2" s="53" t="s">
        <v>81</v>
      </c>
      <c r="AS2" s="53" t="s">
        <v>81</v>
      </c>
      <c r="AT2" s="53" t="s">
        <v>81</v>
      </c>
      <c r="AU2" s="53" t="s">
        <v>81</v>
      </c>
      <c r="AV2" s="53" t="s">
        <v>81</v>
      </c>
      <c r="AW2" s="53" t="s">
        <v>81</v>
      </c>
      <c r="AX2" s="53" t="s">
        <v>81</v>
      </c>
      <c r="AY2" s="53" t="s">
        <v>81</v>
      </c>
      <c r="AZ2" s="53" t="s">
        <v>163</v>
      </c>
      <c r="BA2" s="53" t="s">
        <v>164</v>
      </c>
      <c r="BB2" s="53" t="s">
        <v>165</v>
      </c>
      <c r="BC2" s="53" t="s">
        <v>166</v>
      </c>
      <c r="BD2" s="53" t="s">
        <v>176</v>
      </c>
      <c r="BE2" s="53" t="s">
        <v>177</v>
      </c>
      <c r="BF2" s="53" t="s">
        <v>63</v>
      </c>
      <c r="BG2" s="77" t="s">
        <v>182</v>
      </c>
      <c r="BH2" s="77" t="s">
        <v>183</v>
      </c>
      <c r="BI2" s="56" t="s">
        <v>204</v>
      </c>
      <c r="BJ2" s="53" t="s">
        <v>181</v>
      </c>
      <c r="BK2" s="53" t="s">
        <v>180</v>
      </c>
      <c r="BL2" s="56" t="s">
        <v>81</v>
      </c>
      <c r="BM2" s="56" t="s">
        <v>58</v>
      </c>
      <c r="BN2" s="56" t="s">
        <v>81</v>
      </c>
      <c r="BO2" s="56" t="s">
        <v>58</v>
      </c>
      <c r="BP2" s="60" t="s">
        <v>209</v>
      </c>
      <c r="BQ2" s="53" t="s">
        <v>210</v>
      </c>
      <c r="BR2" s="53" t="s">
        <v>143</v>
      </c>
      <c r="BS2" s="53" t="s">
        <v>74</v>
      </c>
      <c r="BT2" s="53" t="s">
        <v>211</v>
      </c>
      <c r="BU2" s="53" t="s">
        <v>63</v>
      </c>
      <c r="BV2" s="53" t="s">
        <v>145</v>
      </c>
      <c r="BW2" s="77" t="s">
        <v>222</v>
      </c>
      <c r="BX2" s="53" t="s">
        <v>102</v>
      </c>
      <c r="BY2" s="53"/>
      <c r="BZ2" s="53"/>
      <c r="CA2" s="53" t="s">
        <v>229</v>
      </c>
      <c r="CB2" s="53" t="s">
        <v>231</v>
      </c>
      <c r="CC2" s="53"/>
      <c r="CD2" s="53" t="s">
        <v>56</v>
      </c>
      <c r="CE2" s="53"/>
      <c r="CF2" s="53"/>
      <c r="CG2" s="53"/>
      <c r="CH2" s="53"/>
      <c r="CI2" s="53"/>
      <c r="CJ2" s="53"/>
      <c r="CK2" s="53"/>
      <c r="CL2" s="53"/>
      <c r="CM2" s="53" t="s">
        <v>167</v>
      </c>
      <c r="CN2" s="53" t="s">
        <v>167</v>
      </c>
      <c r="CO2" s="53" t="s">
        <v>191</v>
      </c>
      <c r="CP2" s="53" t="s">
        <v>215</v>
      </c>
      <c r="CQ2" s="53" t="s">
        <v>81</v>
      </c>
      <c r="CR2" s="53" t="s">
        <v>81</v>
      </c>
      <c r="CS2" s="59" t="s">
        <v>194</v>
      </c>
      <c r="CT2" s="53" t="s">
        <v>81</v>
      </c>
      <c r="CU2" s="53" t="s">
        <v>81</v>
      </c>
      <c r="CV2" s="53" t="s">
        <v>81</v>
      </c>
      <c r="CW2" s="53" t="s">
        <v>81</v>
      </c>
      <c r="CX2" s="53" t="s">
        <v>81</v>
      </c>
      <c r="CY2" s="53" t="s">
        <v>81</v>
      </c>
      <c r="CZ2" s="53" t="s">
        <v>81</v>
      </c>
      <c r="DA2" s="53" t="s">
        <v>81</v>
      </c>
      <c r="DB2" s="53" t="s">
        <v>81</v>
      </c>
      <c r="DC2" s="53" t="s">
        <v>81</v>
      </c>
      <c r="DD2" s="53" t="s">
        <v>163</v>
      </c>
      <c r="DE2" s="53" t="s">
        <v>164</v>
      </c>
      <c r="DF2" s="53" t="s">
        <v>165</v>
      </c>
      <c r="DG2" s="53" t="s">
        <v>166</v>
      </c>
      <c r="DH2" s="53" t="s">
        <v>176</v>
      </c>
      <c r="DI2" s="53" t="s">
        <v>177</v>
      </c>
      <c r="DJ2" s="53" t="s">
        <v>63</v>
      </c>
      <c r="DK2" s="77" t="s">
        <v>198</v>
      </c>
      <c r="DL2" s="77" t="s">
        <v>199</v>
      </c>
      <c r="DM2" s="56" t="s">
        <v>213</v>
      </c>
      <c r="DN2" s="53" t="s">
        <v>201</v>
      </c>
      <c r="DO2" s="53" t="s">
        <v>200</v>
      </c>
      <c r="DP2" s="56" t="s">
        <v>81</v>
      </c>
      <c r="DQ2" s="56" t="s">
        <v>58</v>
      </c>
      <c r="DR2" s="56" t="s">
        <v>81</v>
      </c>
      <c r="DS2" s="56" t="s">
        <v>58</v>
      </c>
      <c r="DT2" s="60" t="s">
        <v>209</v>
      </c>
      <c r="DU2" s="53" t="s">
        <v>210</v>
      </c>
      <c r="DV2" s="53" t="s">
        <v>143</v>
      </c>
      <c r="DW2" s="53" t="s">
        <v>74</v>
      </c>
      <c r="DX2" s="53" t="s">
        <v>211</v>
      </c>
      <c r="DY2" s="53" t="s">
        <v>63</v>
      </c>
      <c r="DZ2" s="53" t="s">
        <v>145</v>
      </c>
      <c r="EA2" s="77" t="s">
        <v>222</v>
      </c>
      <c r="EB2" s="53" t="s">
        <v>102</v>
      </c>
      <c r="EC2" s="53"/>
      <c r="ED2" s="53"/>
      <c r="EE2" s="53" t="s">
        <v>229</v>
      </c>
      <c r="EF2" s="53" t="s">
        <v>231</v>
      </c>
      <c r="EG2" s="53"/>
      <c r="EH2" s="53" t="s">
        <v>216</v>
      </c>
      <c r="EI2" s="53" t="s">
        <v>145</v>
      </c>
      <c r="EJ2" s="53"/>
      <c r="EK2" s="56" t="s">
        <v>58</v>
      </c>
      <c r="EL2" s="56" t="s">
        <v>58</v>
      </c>
      <c r="EM2" s="56" t="s">
        <v>58</v>
      </c>
      <c r="EN2" s="56" t="s">
        <v>58</v>
      </c>
      <c r="EO2" s="56" t="s">
        <v>318</v>
      </c>
      <c r="EP2" s="56" t="s">
        <v>318</v>
      </c>
      <c r="EQ2" s="56" t="s">
        <v>318</v>
      </c>
      <c r="ER2" s="56" t="s">
        <v>318</v>
      </c>
      <c r="ES2" s="56" t="s">
        <v>318</v>
      </c>
      <c r="ET2" s="56" t="s">
        <v>318</v>
      </c>
      <c r="EU2" s="53"/>
      <c r="EV2" s="53"/>
      <c r="EW2" s="53" t="s">
        <v>333</v>
      </c>
      <c r="EX2" s="53" t="s">
        <v>333</v>
      </c>
      <c r="EY2" s="53" t="s">
        <v>333</v>
      </c>
      <c r="EZ2" s="53" t="s">
        <v>333</v>
      </c>
      <c r="FA2" s="53" t="s">
        <v>56</v>
      </c>
    </row>
    <row r="3" spans="1:157" x14ac:dyDescent="0.25">
      <c r="A3" s="1">
        <v>43481</v>
      </c>
      <c r="B3" s="2">
        <v>0.20833333333333334</v>
      </c>
      <c r="C3">
        <v>22.88</v>
      </c>
      <c r="D3">
        <v>69.61</v>
      </c>
      <c r="E3">
        <v>13.2</v>
      </c>
      <c r="F3">
        <v>13.17</v>
      </c>
      <c r="G3">
        <v>70.02</v>
      </c>
      <c r="H3">
        <v>66.37</v>
      </c>
      <c r="I3">
        <v>71.599999999999994</v>
      </c>
      <c r="J3">
        <v>71.84</v>
      </c>
      <c r="K3">
        <v>72.14</v>
      </c>
      <c r="L3">
        <v>69.34</v>
      </c>
      <c r="M3">
        <v>21.8</v>
      </c>
      <c r="N3">
        <v>34.119999999999997</v>
      </c>
      <c r="O3">
        <v>33.630000000000003</v>
      </c>
      <c r="P3">
        <v>33.549999999999997</v>
      </c>
      <c r="Q3">
        <v>64.28</v>
      </c>
      <c r="R3">
        <v>3.71</v>
      </c>
      <c r="S3">
        <v>80.02</v>
      </c>
      <c r="T3">
        <v>75.36</v>
      </c>
      <c r="U3">
        <v>71.8</v>
      </c>
      <c r="V3">
        <v>71.8</v>
      </c>
      <c r="W3">
        <v>2.87</v>
      </c>
      <c r="X3">
        <v>2.38</v>
      </c>
      <c r="Y3">
        <v>3.82</v>
      </c>
      <c r="Z3">
        <v>3.34</v>
      </c>
      <c r="AA3">
        <v>4.58</v>
      </c>
      <c r="AB3">
        <v>4.01</v>
      </c>
      <c r="AC3">
        <v>3.81</v>
      </c>
      <c r="AD3">
        <v>1.95</v>
      </c>
      <c r="AE3">
        <v>1.36</v>
      </c>
      <c r="AF3">
        <v>1.85</v>
      </c>
      <c r="AH3" s="83" t="s">
        <v>366</v>
      </c>
      <c r="AI3" s="31">
        <v>22.758900000000001</v>
      </c>
      <c r="AJ3" s="31">
        <v>35.478899999999996</v>
      </c>
      <c r="AK3" s="83">
        <v>1.5589022316544294</v>
      </c>
      <c r="AL3" s="83">
        <v>3546.9708798579968</v>
      </c>
      <c r="AM3" s="83">
        <v>1817.9423322060413</v>
      </c>
      <c r="AN3" s="83">
        <v>1729.0285476519553</v>
      </c>
      <c r="AO3" s="83">
        <v>1.4931636980735559</v>
      </c>
      <c r="AP3" s="83">
        <v>351.771841281869</v>
      </c>
      <c r="AQ3" s="83">
        <v>351.771841281869</v>
      </c>
      <c r="AR3" s="83">
        <v>473.58236928171721</v>
      </c>
      <c r="AS3" s="83">
        <v>2169.7141734879106</v>
      </c>
      <c r="AT3" s="83">
        <v>1611.6401271880629</v>
      </c>
      <c r="AU3" s="83">
        <v>266.0974934836359</v>
      </c>
      <c r="AV3" s="83">
        <v>266.0974934836359</v>
      </c>
      <c r="AW3" s="83">
        <v>358.24095801610673</v>
      </c>
      <c r="AX3" s="83">
        <v>1995.1260411355911</v>
      </c>
      <c r="AY3" s="83">
        <v>1481.9579583254708</v>
      </c>
      <c r="AZ3" s="31">
        <v>93.299538393386044</v>
      </c>
      <c r="BA3" s="31">
        <v>94.670795652414</v>
      </c>
      <c r="BB3" s="31">
        <v>69.301883980960255</v>
      </c>
      <c r="BC3" s="31">
        <v>70.320438982513636</v>
      </c>
      <c r="BD3" s="83">
        <v>93.985167022900015</v>
      </c>
      <c r="BE3">
        <v>82.44</v>
      </c>
      <c r="BF3" s="30">
        <v>81.89816425231848</v>
      </c>
      <c r="BG3" s="19">
        <v>0.96011824467905227</v>
      </c>
      <c r="BH3" s="19">
        <v>0.96960227665068677</v>
      </c>
      <c r="BI3" s="30">
        <v>0.96486026066486952</v>
      </c>
      <c r="BJ3" s="30">
        <v>6.3374150304428223E-2</v>
      </c>
      <c r="BK3">
        <v>4.7538623204470609E-2</v>
      </c>
      <c r="BL3" s="30">
        <v>3333.6265056881648</v>
      </c>
      <c r="BM3" s="30">
        <v>52602.306929158622</v>
      </c>
      <c r="BN3" s="30">
        <v>2476.1815686478517</v>
      </c>
      <c r="BO3" s="30">
        <v>52087.784662955652</v>
      </c>
      <c r="BP3" s="19">
        <v>1.3663661946515944</v>
      </c>
      <c r="BQ3" s="30">
        <v>3.7295094760338805</v>
      </c>
      <c r="BR3" s="30">
        <v>68340.036834655344</v>
      </c>
      <c r="BS3" s="30">
        <v>333.28554521583277</v>
      </c>
      <c r="BT3" s="30">
        <v>342.61</v>
      </c>
      <c r="BU3" s="52">
        <v>80.046105747555671</v>
      </c>
      <c r="BV3" s="30">
        <v>1247.4906248488755</v>
      </c>
      <c r="BW3" s="65">
        <v>0.96506850714082337</v>
      </c>
      <c r="BX3" s="30">
        <v>7.1754053342168903E-2</v>
      </c>
      <c r="BY3" s="30">
        <v>1.1322290397186618</v>
      </c>
      <c r="BZ3" s="30">
        <v>1.0098779832840328</v>
      </c>
      <c r="CA3" s="30">
        <v>94066.428858036263</v>
      </c>
      <c r="CB3" s="30">
        <v>118457.89877842918</v>
      </c>
      <c r="CC3" s="30">
        <v>386976</v>
      </c>
      <c r="CD3" s="30">
        <v>9.3244547841672443</v>
      </c>
      <c r="CE3" s="30"/>
      <c r="CF3" s="30"/>
      <c r="CG3" s="30"/>
      <c r="CH3" s="30"/>
      <c r="CI3" s="30"/>
      <c r="CJ3" s="30"/>
      <c r="CK3" s="30"/>
      <c r="CL3" s="30"/>
      <c r="CM3" s="83">
        <v>34.508899999999997</v>
      </c>
      <c r="CN3" s="83">
        <v>65.638900000000007</v>
      </c>
      <c r="CO3" s="83">
        <v>1.90208612850598</v>
      </c>
      <c r="CP3" s="83">
        <v>1852.7346826837274</v>
      </c>
      <c r="CQ3" s="83">
        <v>970.82423361890676</v>
      </c>
      <c r="CR3" s="83">
        <v>881.91044906482068</v>
      </c>
      <c r="CS3" s="83">
        <v>1.3924272678729401</v>
      </c>
      <c r="CT3" s="83">
        <v>274.64617569078871</v>
      </c>
      <c r="CU3" s="83">
        <v>274.64617569078871</v>
      </c>
      <c r="CV3" s="83">
        <v>435.82124333850277</v>
      </c>
      <c r="CW3" s="83">
        <v>1245.4704093096955</v>
      </c>
      <c r="CX3" s="83">
        <v>784.87152721756615</v>
      </c>
      <c r="CY3" s="83">
        <v>198.78261521921058</v>
      </c>
      <c r="CZ3" s="83">
        <v>198.78261521921058</v>
      </c>
      <c r="DA3" s="83">
        <v>315.43743982968238</v>
      </c>
      <c r="DB3" s="83">
        <v>1080.6930642840312</v>
      </c>
      <c r="DC3" s="83">
        <v>681.03200965501742</v>
      </c>
      <c r="DD3" s="83">
        <v>83.398120682782348</v>
      </c>
      <c r="DE3" s="83">
        <v>86.772486397663982</v>
      </c>
      <c r="DF3" s="83">
        <v>52.555893627091351</v>
      </c>
      <c r="DG3" s="83">
        <v>54.68235408109576</v>
      </c>
      <c r="DH3" s="83">
        <v>85.085303540223165</v>
      </c>
      <c r="DI3">
        <v>71.978923438716066</v>
      </c>
      <c r="DJ3" s="21">
        <v>69.352213697158362</v>
      </c>
      <c r="DK3" s="19">
        <v>0.93296738297984039</v>
      </c>
      <c r="DL3" s="19">
        <v>0.95058287553905574</v>
      </c>
      <c r="DM3" s="30">
        <v>0.94177512925944806</v>
      </c>
      <c r="DN3">
        <v>3.9280999784740568E-2</v>
      </c>
      <c r="DO3">
        <v>2.5221517849630282E-2</v>
      </c>
      <c r="DP3" s="30">
        <v>1576.4049285564399</v>
      </c>
      <c r="DQ3" s="30">
        <v>40131.486907031926</v>
      </c>
      <c r="DR3" s="30">
        <v>993.4201041959351</v>
      </c>
      <c r="DS3" s="30">
        <v>39387.800136322781</v>
      </c>
      <c r="DT3" s="19">
        <v>1.4281505667138272</v>
      </c>
      <c r="DU3" s="30">
        <v>3.3356269446874114</v>
      </c>
      <c r="DV3" s="30">
        <v>97028.715816373238</v>
      </c>
      <c r="DW3" s="30">
        <v>347.00485934603853</v>
      </c>
      <c r="DX3" s="30">
        <v>343.02</v>
      </c>
      <c r="DY3" s="30">
        <v>107.00942716981272</v>
      </c>
      <c r="DZ3" s="30">
        <v>1010.7901345644174</v>
      </c>
      <c r="EA3" s="65">
        <v>0.95369798666408501</v>
      </c>
      <c r="EB3" s="30">
        <v>4.8689844883597885E-2</v>
      </c>
      <c r="EC3" s="30">
        <v>1.2395266197504564</v>
      </c>
      <c r="ED3" s="30">
        <v>1.0188811451295887</v>
      </c>
      <c r="EE3" s="30">
        <v>114867.34092090264</v>
      </c>
      <c r="EF3" s="30">
        <v>156811.78338427743</v>
      </c>
      <c r="EG3" s="30">
        <v>386976</v>
      </c>
      <c r="EH3" s="30">
        <v>2258.2807594132928</v>
      </c>
      <c r="EI3" s="30">
        <v>3308.2</v>
      </c>
      <c r="EJ3" s="30"/>
      <c r="EK3" s="63">
        <v>52602.306929158622</v>
      </c>
      <c r="EL3" s="63">
        <v>52087.784662955652</v>
      </c>
      <c r="EM3" s="63">
        <v>40131.486907031926</v>
      </c>
      <c r="EN3" s="63">
        <v>39387.800136322781</v>
      </c>
      <c r="EO3" s="30">
        <v>1825.6555077542509</v>
      </c>
      <c r="EP3" s="30">
        <v>1807.7981082599531</v>
      </c>
      <c r="EQ3" s="30">
        <v>1816.7268080071021</v>
      </c>
      <c r="ER3" s="30">
        <v>1392.8337820784307</v>
      </c>
      <c r="ES3" s="30">
        <v>1367.022825710726</v>
      </c>
      <c r="ET3" s="30">
        <v>1379.9283038945782</v>
      </c>
      <c r="EU3">
        <v>1.0098779832840328</v>
      </c>
      <c r="EV3">
        <v>1.0188811451295887</v>
      </c>
      <c r="EW3" s="30">
        <v>0.68666935466061485</v>
      </c>
      <c r="EX3" s="30">
        <v>1.2841244171864261</v>
      </c>
      <c r="EY3" s="30">
        <v>0.73249467505787047</v>
      </c>
      <c r="EZ3" s="30">
        <v>1.4616189626248377</v>
      </c>
      <c r="FA3" t="s">
        <v>446</v>
      </c>
    </row>
    <row r="5" spans="1:157" x14ac:dyDescent="0.25">
      <c r="A5" t="s">
        <v>356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  <c r="S5">
        <v>19</v>
      </c>
      <c r="T5">
        <v>20</v>
      </c>
      <c r="U5">
        <v>21</v>
      </c>
      <c r="V5">
        <v>22</v>
      </c>
      <c r="W5">
        <v>23</v>
      </c>
      <c r="X5">
        <v>24</v>
      </c>
      <c r="Y5">
        <v>25</v>
      </c>
      <c r="Z5">
        <v>26</v>
      </c>
      <c r="AA5">
        <v>27</v>
      </c>
      <c r="AB5">
        <v>28</v>
      </c>
      <c r="AC5">
        <v>29</v>
      </c>
      <c r="AD5">
        <v>30</v>
      </c>
      <c r="AE5">
        <v>31</v>
      </c>
      <c r="AF5">
        <v>32</v>
      </c>
      <c r="AG5">
        <v>33</v>
      </c>
      <c r="AH5">
        <v>34</v>
      </c>
      <c r="AI5">
        <v>35</v>
      </c>
      <c r="AJ5">
        <v>36</v>
      </c>
      <c r="AK5">
        <v>37</v>
      </c>
      <c r="AL5">
        <v>38</v>
      </c>
      <c r="AM5">
        <v>39</v>
      </c>
      <c r="AN5">
        <v>40</v>
      </c>
      <c r="AO5">
        <v>41</v>
      </c>
      <c r="AP5">
        <v>42</v>
      </c>
      <c r="AQ5">
        <v>43</v>
      </c>
      <c r="AR5">
        <v>44</v>
      </c>
      <c r="AS5">
        <v>45</v>
      </c>
      <c r="AT5">
        <v>46</v>
      </c>
      <c r="AU5">
        <v>47</v>
      </c>
      <c r="AV5">
        <v>48</v>
      </c>
      <c r="AW5">
        <v>49</v>
      </c>
      <c r="AX5">
        <v>50</v>
      </c>
      <c r="AY5">
        <v>51</v>
      </c>
      <c r="AZ5">
        <v>52</v>
      </c>
      <c r="BA5">
        <v>53</v>
      </c>
      <c r="BB5">
        <v>54</v>
      </c>
      <c r="BC5">
        <v>55</v>
      </c>
      <c r="BD5">
        <v>56</v>
      </c>
      <c r="BE5">
        <v>57</v>
      </c>
      <c r="BF5">
        <v>58</v>
      </c>
      <c r="BG5">
        <v>59</v>
      </c>
      <c r="BH5">
        <v>60</v>
      </c>
      <c r="BI5">
        <v>61</v>
      </c>
      <c r="BJ5">
        <v>62</v>
      </c>
      <c r="BK5">
        <v>63</v>
      </c>
      <c r="BL5">
        <v>64</v>
      </c>
      <c r="BM5">
        <v>65</v>
      </c>
      <c r="BN5">
        <v>66</v>
      </c>
      <c r="BO5">
        <v>67</v>
      </c>
      <c r="BP5">
        <v>68</v>
      </c>
      <c r="BQ5">
        <v>69</v>
      </c>
      <c r="BR5">
        <v>70</v>
      </c>
      <c r="BS5">
        <v>71</v>
      </c>
      <c r="BT5">
        <v>72</v>
      </c>
      <c r="BU5">
        <v>73</v>
      </c>
      <c r="BV5">
        <v>74</v>
      </c>
      <c r="BW5">
        <v>75</v>
      </c>
      <c r="BX5">
        <v>76</v>
      </c>
      <c r="BY5">
        <v>77</v>
      </c>
      <c r="BZ5">
        <v>78</v>
      </c>
      <c r="CA5">
        <v>79</v>
      </c>
      <c r="CB5">
        <v>80</v>
      </c>
      <c r="CC5">
        <v>81</v>
      </c>
      <c r="CD5">
        <v>82</v>
      </c>
      <c r="CE5">
        <v>83</v>
      </c>
      <c r="CF5">
        <v>84</v>
      </c>
      <c r="CG5">
        <v>85</v>
      </c>
      <c r="CH5">
        <v>86</v>
      </c>
      <c r="CI5">
        <v>87</v>
      </c>
      <c r="CJ5">
        <v>88</v>
      </c>
      <c r="CK5">
        <v>89</v>
      </c>
      <c r="CL5">
        <v>90</v>
      </c>
      <c r="CM5">
        <v>91</v>
      </c>
      <c r="CN5">
        <v>92</v>
      </c>
      <c r="CO5">
        <v>93</v>
      </c>
      <c r="CP5">
        <v>94</v>
      </c>
      <c r="CQ5">
        <v>95</v>
      </c>
      <c r="CR5">
        <v>96</v>
      </c>
      <c r="CS5">
        <v>97</v>
      </c>
      <c r="CT5">
        <v>98</v>
      </c>
      <c r="CU5">
        <v>99</v>
      </c>
      <c r="CV5">
        <v>100</v>
      </c>
      <c r="CW5">
        <v>101</v>
      </c>
      <c r="CX5">
        <v>102</v>
      </c>
      <c r="CY5">
        <v>103</v>
      </c>
      <c r="CZ5">
        <v>104</v>
      </c>
      <c r="DA5">
        <v>105</v>
      </c>
      <c r="DB5">
        <v>106</v>
      </c>
      <c r="DC5">
        <v>107</v>
      </c>
      <c r="DD5">
        <v>108</v>
      </c>
      <c r="DE5">
        <v>109</v>
      </c>
      <c r="DF5">
        <v>110</v>
      </c>
      <c r="DG5">
        <v>111</v>
      </c>
      <c r="DH5">
        <v>112</v>
      </c>
      <c r="DI5">
        <v>113</v>
      </c>
      <c r="DJ5">
        <v>114</v>
      </c>
      <c r="DK5">
        <v>115</v>
      </c>
      <c r="DL5">
        <v>116</v>
      </c>
      <c r="DM5">
        <v>117</v>
      </c>
      <c r="DN5">
        <v>118</v>
      </c>
      <c r="DO5">
        <v>119</v>
      </c>
      <c r="DP5">
        <v>120</v>
      </c>
      <c r="DQ5">
        <v>121</v>
      </c>
      <c r="DR5">
        <v>122</v>
      </c>
      <c r="DS5">
        <v>123</v>
      </c>
      <c r="DT5">
        <v>124</v>
      </c>
      <c r="DU5">
        <v>125</v>
      </c>
      <c r="DV5">
        <v>126</v>
      </c>
      <c r="DW5">
        <v>127</v>
      </c>
      <c r="DX5">
        <v>128</v>
      </c>
      <c r="DY5">
        <v>129</v>
      </c>
      <c r="DZ5">
        <v>130</v>
      </c>
      <c r="EA5">
        <v>131</v>
      </c>
      <c r="EB5">
        <v>132</v>
      </c>
      <c r="EC5">
        <v>133</v>
      </c>
      <c r="ED5">
        <v>134</v>
      </c>
      <c r="EE5">
        <v>135</v>
      </c>
      <c r="EF5">
        <v>136</v>
      </c>
      <c r="EG5">
        <v>137</v>
      </c>
      <c r="EH5">
        <v>138</v>
      </c>
      <c r="EI5">
        <v>139</v>
      </c>
      <c r="EJ5">
        <v>140</v>
      </c>
      <c r="EK5">
        <v>141</v>
      </c>
      <c r="EL5">
        <v>142</v>
      </c>
      <c r="EM5">
        <v>143</v>
      </c>
      <c r="EN5">
        <v>144</v>
      </c>
      <c r="EO5">
        <v>145</v>
      </c>
      <c r="EP5">
        <v>146</v>
      </c>
      <c r="EQ5">
        <v>147</v>
      </c>
      <c r="ER5">
        <v>148</v>
      </c>
      <c r="ES5">
        <v>149</v>
      </c>
      <c r="ET5">
        <v>150</v>
      </c>
      <c r="EU5">
        <v>151</v>
      </c>
      <c r="EV5">
        <v>152</v>
      </c>
      <c r="EW5">
        <v>153</v>
      </c>
      <c r="EX5">
        <v>154</v>
      </c>
      <c r="EY5">
        <v>155</v>
      </c>
      <c r="EZ5">
        <v>156</v>
      </c>
      <c r="FA5">
        <v>157</v>
      </c>
    </row>
  </sheetData>
  <mergeCells count="2">
    <mergeCell ref="AZ1:BE1"/>
    <mergeCell ref="DD1:DI1"/>
  </mergeCells>
  <conditionalFormatting sqref="AM3 AH3:AK3 CM3:CP3 AO3:BD3 CS3:DH3">
    <cfRule type="cellIs" dxfId="1" priority="1" operator="equal">
      <formula>"OFF"</formula>
    </cfRule>
    <cfRule type="cellIs" dxfId="0" priority="2" operator="equal">
      <formula>"ON"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C1:P334"/>
  <sheetViews>
    <sheetView topLeftCell="D1" workbookViewId="0">
      <selection activeCell="M2" sqref="M2:M25"/>
    </sheetView>
  </sheetViews>
  <sheetFormatPr defaultRowHeight="15" x14ac:dyDescent="0.25"/>
  <cols>
    <col min="3" max="4" width="12.7109375" bestFit="1" customWidth="1"/>
  </cols>
  <sheetData>
    <row r="1" spans="3:13" x14ac:dyDescent="0.25">
      <c r="D1" s="85" t="s">
        <v>0</v>
      </c>
      <c r="E1" t="s">
        <v>25</v>
      </c>
      <c r="F1" s="85" t="s">
        <v>371</v>
      </c>
      <c r="G1" s="85" t="s">
        <v>372</v>
      </c>
      <c r="H1" s="85" t="s">
        <v>387</v>
      </c>
      <c r="I1" s="85" t="s">
        <v>386</v>
      </c>
      <c r="J1" s="85" t="s">
        <v>389</v>
      </c>
      <c r="K1" s="85" t="s">
        <v>388</v>
      </c>
      <c r="L1" s="85" t="s">
        <v>771</v>
      </c>
      <c r="M1" s="85" t="s">
        <v>772</v>
      </c>
    </row>
    <row r="2" spans="3:13" x14ac:dyDescent="0.25">
      <c r="C2" s="88"/>
      <c r="D2" s="1" t="s">
        <v>423</v>
      </c>
      <c r="H2">
        <v>1.1321799430258244</v>
      </c>
      <c r="I2">
        <v>1.0099167406535563</v>
      </c>
      <c r="J2">
        <v>1.2365017689870985</v>
      </c>
      <c r="K2">
        <v>1.01861112993609</v>
      </c>
      <c r="L2" s="30">
        <v>9.5094593021347578</v>
      </c>
      <c r="M2">
        <v>-3.8201798648377121</v>
      </c>
    </row>
    <row r="3" spans="3:13" x14ac:dyDescent="0.25">
      <c r="C3" s="88"/>
      <c r="D3" s="1" t="s">
        <v>424</v>
      </c>
      <c r="H3">
        <v>1.1318172869777716</v>
      </c>
      <c r="I3">
        <v>1.0099590320665037</v>
      </c>
      <c r="J3">
        <v>1.2379604668387572</v>
      </c>
      <c r="K3">
        <v>1.0187252173526857</v>
      </c>
      <c r="L3" s="30">
        <v>9.5963862203635699</v>
      </c>
      <c r="M3">
        <v>-3.8947412616331576</v>
      </c>
    </row>
    <row r="4" spans="3:13" x14ac:dyDescent="0.25">
      <c r="C4" s="88"/>
      <c r="D4" s="1" t="s">
        <v>425</v>
      </c>
      <c r="H4">
        <v>1.1320060654879767</v>
      </c>
      <c r="I4">
        <v>1.0098893991408278</v>
      </c>
      <c r="J4">
        <v>1.2355916485671157</v>
      </c>
      <c r="K4">
        <v>1.0185110548968159</v>
      </c>
      <c r="L4" s="30">
        <v>9.5215437316261387</v>
      </c>
      <c r="M4">
        <v>-3.7875105783518279</v>
      </c>
    </row>
    <row r="5" spans="3:13" x14ac:dyDescent="0.25">
      <c r="C5" s="88"/>
      <c r="D5" s="1" t="s">
        <v>426</v>
      </c>
      <c r="H5">
        <v>1.1324087600231718</v>
      </c>
      <c r="I5">
        <v>1.0097945343694663</v>
      </c>
      <c r="J5">
        <v>1.233116816108722</v>
      </c>
      <c r="K5">
        <v>1.018322697490694</v>
      </c>
      <c r="L5" s="30">
        <v>9.382035935522822</v>
      </c>
      <c r="M5">
        <v>-3.6426411292624152</v>
      </c>
    </row>
    <row r="6" spans="3:13" x14ac:dyDescent="0.25">
      <c r="D6" s="1" t="s">
        <v>427</v>
      </c>
      <c r="H6">
        <v>1.1326779616092282</v>
      </c>
      <c r="I6">
        <v>1.0097184575042395</v>
      </c>
      <c r="J6">
        <v>1.2307487355838982</v>
      </c>
      <c r="K6">
        <v>1.0181242222980895</v>
      </c>
      <c r="L6" s="30">
        <v>9.2807637625618895</v>
      </c>
      <c r="M6">
        <v>-3.5270969464199311</v>
      </c>
    </row>
    <row r="7" spans="3:13" x14ac:dyDescent="0.25">
      <c r="D7" s="1" t="s">
        <v>428</v>
      </c>
      <c r="H7">
        <v>1.1329863184129718</v>
      </c>
      <c r="I7">
        <v>1.0096307982760691</v>
      </c>
      <c r="J7">
        <v>1.2283533417499604</v>
      </c>
      <c r="K7">
        <v>1.0179365222712882</v>
      </c>
      <c r="L7" s="30">
        <v>9.1572397606423124</v>
      </c>
      <c r="M7">
        <v>-3.396006960044474</v>
      </c>
    </row>
    <row r="8" spans="3:13" x14ac:dyDescent="0.25">
      <c r="D8" s="1" t="s">
        <v>429</v>
      </c>
      <c r="H8">
        <v>1.1332529123186017</v>
      </c>
      <c r="I8">
        <v>1.0095588554049473</v>
      </c>
      <c r="J8">
        <v>1.2261677567339819</v>
      </c>
      <c r="K8">
        <v>1.0177320664293867</v>
      </c>
      <c r="L8" s="30">
        <v>9.0564991905130228</v>
      </c>
      <c r="M8">
        <v>-3.3109301862142502</v>
      </c>
    </row>
    <row r="9" spans="3:13" x14ac:dyDescent="0.25">
      <c r="D9" s="1" t="s">
        <v>430</v>
      </c>
      <c r="H9">
        <v>1.1336507316290765</v>
      </c>
      <c r="I9">
        <v>1.0094785907484618</v>
      </c>
      <c r="J9">
        <v>1.2238600831207931</v>
      </c>
      <c r="K9">
        <v>1.0175644897455332</v>
      </c>
      <c r="L9" s="30">
        <v>8.9287758396796448</v>
      </c>
      <c r="M9">
        <v>-3.1719689682576586</v>
      </c>
    </row>
    <row r="10" spans="3:13" x14ac:dyDescent="0.25">
      <c r="D10" s="1" t="s">
        <v>431</v>
      </c>
      <c r="H10">
        <v>1.1338229232379116</v>
      </c>
      <c r="I10">
        <v>1.0094176141819726</v>
      </c>
      <c r="J10">
        <v>1.2215891780657611</v>
      </c>
      <c r="K10">
        <v>1.0173928103934884</v>
      </c>
      <c r="L10" s="30">
        <v>8.8544130754266916</v>
      </c>
      <c r="M10">
        <v>-3.0457434519022968</v>
      </c>
    </row>
    <row r="11" spans="3:13" x14ac:dyDescent="0.25">
      <c r="D11" s="1" t="s">
        <v>432</v>
      </c>
      <c r="H11">
        <v>1.1342061647354502</v>
      </c>
      <c r="I11">
        <v>1.0093338456500374</v>
      </c>
      <c r="J11">
        <v>1.2193834847470546</v>
      </c>
      <c r="K11">
        <v>1.0172148718372989</v>
      </c>
      <c r="L11" s="30">
        <v>8.7153781299006141</v>
      </c>
      <c r="M11">
        <v>-2.9384209111328232</v>
      </c>
    </row>
    <row r="12" spans="3:13" x14ac:dyDescent="0.25">
      <c r="D12" s="1" t="s">
        <v>433</v>
      </c>
      <c r="H12">
        <v>1.1340129447509835</v>
      </c>
      <c r="I12">
        <v>1.0093659165278632</v>
      </c>
      <c r="J12">
        <v>1.2210706054355098</v>
      </c>
      <c r="K12">
        <v>1.017357073924184</v>
      </c>
      <c r="L12" s="30">
        <v>8.7475023104919387</v>
      </c>
      <c r="M12">
        <v>-3.0158616175359612</v>
      </c>
    </row>
    <row r="13" spans="3:13" x14ac:dyDescent="0.25">
      <c r="D13" s="1" t="s">
        <v>434</v>
      </c>
      <c r="H13">
        <v>1.1338258309583558</v>
      </c>
      <c r="I13">
        <v>1.0094104390583609</v>
      </c>
      <c r="J13">
        <v>1.2228743618313376</v>
      </c>
      <c r="K13">
        <v>1.0175023256152982</v>
      </c>
      <c r="L13" s="30">
        <v>8.8016456532068901</v>
      </c>
      <c r="M13">
        <v>-3.1110548635815576</v>
      </c>
    </row>
    <row r="14" spans="3:13" x14ac:dyDescent="0.25">
      <c r="D14" s="1" t="s">
        <v>435</v>
      </c>
      <c r="H14">
        <v>1.1335074960130314</v>
      </c>
      <c r="I14">
        <v>1.0094618045058386</v>
      </c>
      <c r="J14">
        <v>1.2246446087742848</v>
      </c>
      <c r="K14">
        <v>1.0176572284979895</v>
      </c>
      <c r="L14" s="30">
        <v>8.8726996414387145</v>
      </c>
      <c r="M14">
        <v>-3.190381721297058</v>
      </c>
    </row>
    <row r="15" spans="3:13" x14ac:dyDescent="0.25">
      <c r="D15" s="1" t="s">
        <v>436</v>
      </c>
      <c r="H15">
        <v>1.1333194803643898</v>
      </c>
      <c r="I15">
        <v>1.0094984375463003</v>
      </c>
      <c r="J15">
        <v>1.2265075323396148</v>
      </c>
      <c r="K15">
        <v>1.0178108696156085</v>
      </c>
      <c r="L15" s="30">
        <v>8.9057974869041914</v>
      </c>
      <c r="M15">
        <v>-3.2875661068457021</v>
      </c>
    </row>
    <row r="16" spans="3:13" x14ac:dyDescent="0.25">
      <c r="D16" s="1" t="s">
        <v>437</v>
      </c>
      <c r="H16">
        <v>1.1331291649808291</v>
      </c>
      <c r="I16">
        <v>1.0095405710611463</v>
      </c>
      <c r="J16">
        <v>1.2283234086054253</v>
      </c>
      <c r="K16">
        <v>1.0179808983436944</v>
      </c>
      <c r="L16" s="30">
        <v>8.9494711834898908</v>
      </c>
      <c r="M16">
        <v>-3.3578225163622619</v>
      </c>
    </row>
    <row r="17" spans="4:16" x14ac:dyDescent="0.25">
      <c r="D17" s="1" t="s">
        <v>438</v>
      </c>
      <c r="H17">
        <v>1.1329401447860807</v>
      </c>
      <c r="I17">
        <v>1.0095790090162056</v>
      </c>
      <c r="J17">
        <v>1.2302373637139066</v>
      </c>
      <c r="K17">
        <v>1.018141708590159</v>
      </c>
      <c r="L17" s="30">
        <v>8.982802438056865</v>
      </c>
      <c r="M17">
        <v>-3.4568510263313215</v>
      </c>
    </row>
    <row r="18" spans="4:16" x14ac:dyDescent="0.25">
      <c r="D18" s="1" t="s">
        <v>439</v>
      </c>
      <c r="H18">
        <v>1.1327487889330619</v>
      </c>
      <c r="I18">
        <v>1.0096230173765557</v>
      </c>
      <c r="J18">
        <v>1.2320982811959138</v>
      </c>
      <c r="K18">
        <v>1.0183097042354232</v>
      </c>
      <c r="L18" s="30">
        <v>9.0267118831272342</v>
      </c>
      <c r="M18">
        <v>-3.5398101848021497</v>
      </c>
    </row>
    <row r="19" spans="4:16" x14ac:dyDescent="0.25">
      <c r="D19" s="1" t="s">
        <v>440</v>
      </c>
      <c r="H19">
        <v>1.1324723368329745</v>
      </c>
      <c r="I19">
        <v>1.0096726076062783</v>
      </c>
      <c r="J19">
        <v>1.2341031100378936</v>
      </c>
      <c r="K19">
        <v>1.0184843408007394</v>
      </c>
      <c r="L19" s="30">
        <v>9.0869040331533597</v>
      </c>
      <c r="M19">
        <v>-3.6405094178430204</v>
      </c>
    </row>
    <row r="20" spans="4:16" x14ac:dyDescent="0.25">
      <c r="D20" s="1" t="s">
        <v>441</v>
      </c>
      <c r="H20">
        <v>1.1325273909159801</v>
      </c>
      <c r="I20">
        <v>1.0096957690004784</v>
      </c>
      <c r="J20">
        <v>1.2349986469532785</v>
      </c>
      <c r="K20">
        <v>1.0185393728945082</v>
      </c>
      <c r="L20" s="30">
        <v>9.100454682674922</v>
      </c>
      <c r="M20">
        <v>-3.7076482944415261</v>
      </c>
    </row>
    <row r="21" spans="4:16" x14ac:dyDescent="0.25">
      <c r="D21" s="1" t="s">
        <v>442</v>
      </c>
      <c r="H21">
        <v>1.1324506242292249</v>
      </c>
      <c r="I21">
        <v>1.0097358354702435</v>
      </c>
      <c r="J21">
        <v>1.2358123306036752</v>
      </c>
      <c r="K21">
        <v>1.0186253271401158</v>
      </c>
      <c r="L21" s="30">
        <v>9.1519645570020884</v>
      </c>
      <c r="M21">
        <v>-3.7362091852856452</v>
      </c>
      <c r="P21" t="s">
        <v>385</v>
      </c>
    </row>
    <row r="22" spans="4:16" x14ac:dyDescent="0.25">
      <c r="D22" s="1" t="s">
        <v>443</v>
      </c>
      <c r="H22">
        <v>1.1324157558597849</v>
      </c>
      <c r="I22">
        <v>1.0097679792187277</v>
      </c>
      <c r="J22">
        <v>1.2367332261750426</v>
      </c>
      <c r="K22">
        <v>1.0186931999196767</v>
      </c>
      <c r="L22" s="30">
        <v>9.1918672421979295</v>
      </c>
      <c r="M22">
        <v>-3.7926342958797363</v>
      </c>
      <c r="N22">
        <v>2</v>
      </c>
      <c r="O22" t="s">
        <v>377</v>
      </c>
      <c r="P22">
        <v>4</v>
      </c>
    </row>
    <row r="23" spans="4:16" x14ac:dyDescent="0.25">
      <c r="D23" s="1" t="s">
        <v>444</v>
      </c>
      <c r="H23">
        <v>1.1323389718773893</v>
      </c>
      <c r="I23">
        <v>1.0098086948814862</v>
      </c>
      <c r="J23">
        <v>1.2376593746732498</v>
      </c>
      <c r="K23">
        <v>1.0187616125070234</v>
      </c>
      <c r="L23" s="30">
        <v>9.243398552694714</v>
      </c>
      <c r="M23">
        <v>-3.849210833212851</v>
      </c>
      <c r="N23">
        <v>3</v>
      </c>
      <c r="O23" t="s">
        <v>374</v>
      </c>
      <c r="P23">
        <v>3</v>
      </c>
    </row>
    <row r="24" spans="4:16" x14ac:dyDescent="0.25">
      <c r="D24" s="1" t="s">
        <v>445</v>
      </c>
      <c r="H24">
        <v>1.1323040261232369</v>
      </c>
      <c r="I24">
        <v>1.0098414282753982</v>
      </c>
      <c r="J24">
        <v>1.2385899315425588</v>
      </c>
      <c r="K24">
        <v>1.0188117749110595</v>
      </c>
      <c r="L24" s="30">
        <v>9.2833567757172091</v>
      </c>
      <c r="M24">
        <v>-3.9279838827133062</v>
      </c>
      <c r="N24">
        <v>4</v>
      </c>
      <c r="O24" t="s">
        <v>375</v>
      </c>
      <c r="P24">
        <v>13</v>
      </c>
    </row>
    <row r="25" spans="4:16" x14ac:dyDescent="0.25">
      <c r="D25" s="1" t="s">
        <v>446</v>
      </c>
      <c r="H25">
        <v>1.1322290397186618</v>
      </c>
      <c r="I25">
        <v>1.0098779832840328</v>
      </c>
      <c r="J25">
        <v>1.2395266197504564</v>
      </c>
      <c r="K25">
        <v>1.0188811451295887</v>
      </c>
      <c r="L25" s="30">
        <v>9.3244547841672443</v>
      </c>
      <c r="M25">
        <v>-3.9848593460385473</v>
      </c>
      <c r="N25">
        <v>5</v>
      </c>
      <c r="O25" t="s">
        <v>376</v>
      </c>
      <c r="P25">
        <v>5</v>
      </c>
    </row>
    <row r="26" spans="4:16" x14ac:dyDescent="0.25">
      <c r="D26" s="1" t="s">
        <v>456</v>
      </c>
      <c r="E26">
        <v>64.36</v>
      </c>
      <c r="H26">
        <v>1.1350636970716568</v>
      </c>
      <c r="I26">
        <v>1.0092599341647261</v>
      </c>
      <c r="J26">
        <v>1.2192476539320238</v>
      </c>
      <c r="K26">
        <v>1.0172912466390183</v>
      </c>
      <c r="L26">
        <v>8.6778117052120365</v>
      </c>
      <c r="M26">
        <v>-2.7125661113863089</v>
      </c>
      <c r="N26">
        <v>6</v>
      </c>
      <c r="O26" t="s">
        <v>378</v>
      </c>
      <c r="P26">
        <v>14</v>
      </c>
    </row>
    <row r="27" spans="4:16" x14ac:dyDescent="0.25">
      <c r="D27" s="1" t="s">
        <v>457</v>
      </c>
      <c r="E27">
        <v>64.36</v>
      </c>
      <c r="H27">
        <v>1.1348682707305968</v>
      </c>
      <c r="I27">
        <v>1.0092984076156464</v>
      </c>
      <c r="J27">
        <v>1.2209628430527162</v>
      </c>
      <c r="K27">
        <v>1.0174077236748245</v>
      </c>
      <c r="L27">
        <v>8.7049771062555692</v>
      </c>
      <c r="M27">
        <v>-2.8367192593923392</v>
      </c>
      <c r="N27">
        <v>7</v>
      </c>
      <c r="O27" t="s">
        <v>379</v>
      </c>
      <c r="P27">
        <v>6</v>
      </c>
    </row>
    <row r="28" spans="4:16" x14ac:dyDescent="0.25">
      <c r="D28" s="1" t="s">
        <v>458</v>
      </c>
      <c r="E28">
        <v>64.36</v>
      </c>
      <c r="H28">
        <v>1.1345897671542924</v>
      </c>
      <c r="I28">
        <v>1.0093517109250472</v>
      </c>
      <c r="J28">
        <v>1.2226463253150164</v>
      </c>
      <c r="K28">
        <v>1.0175573989459759</v>
      </c>
      <c r="L28">
        <v>8.7694478488924688</v>
      </c>
      <c r="M28">
        <v>-2.9235571307366968</v>
      </c>
      <c r="N28">
        <v>8</v>
      </c>
      <c r="O28" t="s">
        <v>380</v>
      </c>
      <c r="P28">
        <v>16</v>
      </c>
    </row>
    <row r="29" spans="4:16" x14ac:dyDescent="0.25">
      <c r="D29" s="1" t="s">
        <v>459</v>
      </c>
      <c r="E29">
        <v>64.349999999999994</v>
      </c>
      <c r="H29">
        <v>1.1343126830924186</v>
      </c>
      <c r="I29">
        <v>1.0094020040042508</v>
      </c>
      <c r="J29">
        <v>1.2243798314624512</v>
      </c>
      <c r="K29">
        <v>1.0176982291475605</v>
      </c>
      <c r="L29">
        <v>8.8234825487618309</v>
      </c>
      <c r="M29">
        <v>-3.0224143829213403</v>
      </c>
      <c r="N29">
        <v>9</v>
      </c>
      <c r="O29" t="s">
        <v>381</v>
      </c>
      <c r="P29">
        <v>17</v>
      </c>
    </row>
    <row r="30" spans="4:16" x14ac:dyDescent="0.25">
      <c r="D30" s="1" t="s">
        <v>460</v>
      </c>
      <c r="E30">
        <v>64.349999999999994</v>
      </c>
      <c r="H30">
        <v>1.1340351932763824</v>
      </c>
      <c r="I30">
        <v>1.0094537009149509</v>
      </c>
      <c r="J30">
        <v>1.2261181974111635</v>
      </c>
      <c r="K30">
        <v>1.0178562403030249</v>
      </c>
      <c r="L30">
        <v>8.8775504690482308</v>
      </c>
      <c r="M30">
        <v>-3.1117533973352351</v>
      </c>
      <c r="N30">
        <v>10</v>
      </c>
      <c r="O30" t="s">
        <v>382</v>
      </c>
      <c r="P30">
        <v>7</v>
      </c>
    </row>
    <row r="31" spans="4:16" x14ac:dyDescent="0.25">
      <c r="D31" s="1" t="s">
        <v>461</v>
      </c>
      <c r="E31">
        <v>64.349999999999994</v>
      </c>
      <c r="H31">
        <v>1.1337572724821967</v>
      </c>
      <c r="I31">
        <v>1.0095068039558821</v>
      </c>
      <c r="J31">
        <v>1.2279787827899074</v>
      </c>
      <c r="K31">
        <v>1.0179922812172826</v>
      </c>
      <c r="L31">
        <v>8.9316553700750205</v>
      </c>
      <c r="M31">
        <v>-3.2408082957249462</v>
      </c>
      <c r="N31">
        <v>11</v>
      </c>
      <c r="O31" t="s">
        <v>383</v>
      </c>
      <c r="P31">
        <v>18</v>
      </c>
    </row>
    <row r="32" spans="4:16" x14ac:dyDescent="0.25">
      <c r="D32" s="1" t="s">
        <v>462</v>
      </c>
      <c r="E32">
        <v>64.34</v>
      </c>
      <c r="H32">
        <v>1.1334399785092217</v>
      </c>
      <c r="I32">
        <v>1.0095702801668895</v>
      </c>
      <c r="J32">
        <v>1.2297046430064751</v>
      </c>
      <c r="K32">
        <v>1.0181634856040902</v>
      </c>
      <c r="L32">
        <v>8.9979433810083265</v>
      </c>
      <c r="M32">
        <v>-3.3155377268094526</v>
      </c>
      <c r="N32">
        <v>12</v>
      </c>
      <c r="O32" t="s">
        <v>384</v>
      </c>
      <c r="P32">
        <v>27</v>
      </c>
    </row>
    <row r="33" spans="4:16" x14ac:dyDescent="0.25">
      <c r="D33" s="1" t="s">
        <v>463</v>
      </c>
      <c r="E33">
        <v>64.34</v>
      </c>
      <c r="H33">
        <v>1.1331594549830994</v>
      </c>
      <c r="I33">
        <v>1.0096309400099406</v>
      </c>
      <c r="J33">
        <v>1.2316218414358731</v>
      </c>
      <c r="K33">
        <v>1.0183067296165298</v>
      </c>
      <c r="L33">
        <v>9.0625337079104611</v>
      </c>
      <c r="M33">
        <v>-3.4467736778917697</v>
      </c>
      <c r="N33">
        <v>13</v>
      </c>
      <c r="O33" t="s">
        <v>409</v>
      </c>
      <c r="P33">
        <v>9</v>
      </c>
    </row>
    <row r="34" spans="4:16" x14ac:dyDescent="0.25">
      <c r="D34" s="1" t="s">
        <v>464</v>
      </c>
      <c r="E34">
        <v>64.33</v>
      </c>
      <c r="H34">
        <v>1.132890702573601</v>
      </c>
      <c r="I34">
        <v>1.009691240798777</v>
      </c>
      <c r="J34">
        <v>1.2335481823061667</v>
      </c>
      <c r="K34">
        <v>1.0184849007240442</v>
      </c>
      <c r="L34">
        <v>9.117682357306137</v>
      </c>
      <c r="M34">
        <v>-3.540088725587168</v>
      </c>
      <c r="N34">
        <v>14</v>
      </c>
      <c r="O34" t="s">
        <v>410</v>
      </c>
      <c r="P34">
        <v>10</v>
      </c>
    </row>
    <row r="35" spans="4:16" x14ac:dyDescent="0.25">
      <c r="D35" s="1" t="s">
        <v>465</v>
      </c>
      <c r="E35">
        <v>64.34</v>
      </c>
      <c r="H35">
        <v>1.132774275588655</v>
      </c>
      <c r="I35">
        <v>1.0097136210180384</v>
      </c>
      <c r="J35">
        <v>1.2343609437183172</v>
      </c>
      <c r="K35">
        <v>1.0185621391628443</v>
      </c>
      <c r="L35">
        <v>9.1279075333274022</v>
      </c>
      <c r="M35">
        <v>-3.5956679606262583</v>
      </c>
      <c r="N35">
        <v>15</v>
      </c>
      <c r="P35">
        <v>11</v>
      </c>
    </row>
    <row r="36" spans="4:16" x14ac:dyDescent="0.25">
      <c r="D36" s="1" t="s">
        <v>466</v>
      </c>
      <c r="E36">
        <v>64.349999999999994</v>
      </c>
      <c r="H36">
        <v>1.1325680485992871</v>
      </c>
      <c r="I36">
        <v>1.0097446401646726</v>
      </c>
      <c r="J36">
        <v>1.2353059438348801</v>
      </c>
      <c r="K36">
        <v>1.0186168022952689</v>
      </c>
      <c r="L36">
        <v>9.1643707646341568</v>
      </c>
      <c r="M36">
        <v>-3.6901492936810314</v>
      </c>
      <c r="N36">
        <v>16</v>
      </c>
      <c r="P36">
        <v>12</v>
      </c>
    </row>
    <row r="37" spans="4:16" x14ac:dyDescent="0.25">
      <c r="D37" s="1" t="s">
        <v>467</v>
      </c>
      <c r="E37">
        <v>64.36</v>
      </c>
      <c r="H37">
        <v>1.1324551569126324</v>
      </c>
      <c r="I37">
        <v>1.0097789020378289</v>
      </c>
      <c r="J37">
        <v>1.2362587178551936</v>
      </c>
      <c r="K37">
        <v>1.0186903630717858</v>
      </c>
      <c r="L37">
        <v>9.1960635431213404</v>
      </c>
      <c r="M37">
        <v>-3.7628283207862978</v>
      </c>
      <c r="N37">
        <v>17</v>
      </c>
      <c r="P37">
        <v>28</v>
      </c>
    </row>
    <row r="38" spans="4:16" x14ac:dyDescent="0.25">
      <c r="D38" s="1" t="s">
        <v>468</v>
      </c>
      <c r="E38">
        <v>64.36</v>
      </c>
      <c r="H38">
        <v>1.1321170986157132</v>
      </c>
      <c r="I38">
        <v>1.0098273154073991</v>
      </c>
      <c r="J38">
        <v>1.2371526408022278</v>
      </c>
      <c r="K38">
        <v>1.0187619347232495</v>
      </c>
      <c r="L38">
        <v>9.2702791533586151</v>
      </c>
      <c r="M38">
        <v>-3.8297730877977187</v>
      </c>
    </row>
    <row r="39" spans="4:16" x14ac:dyDescent="0.25">
      <c r="D39" s="1" t="s">
        <v>469</v>
      </c>
      <c r="E39">
        <v>64.37</v>
      </c>
      <c r="H39">
        <v>1.1320044932147901</v>
      </c>
      <c r="I39">
        <v>1.0098516558319433</v>
      </c>
      <c r="J39">
        <v>1.23811362761942</v>
      </c>
      <c r="K39">
        <v>1.0188267993324942</v>
      </c>
      <c r="L39">
        <v>9.2806151313159262</v>
      </c>
      <c r="M39">
        <v>-3.9138678369772038</v>
      </c>
    </row>
    <row r="40" spans="4:16" x14ac:dyDescent="0.25">
      <c r="D40" s="1" t="s">
        <v>470</v>
      </c>
      <c r="E40">
        <v>64.38</v>
      </c>
      <c r="H40">
        <v>1.1318937234786366</v>
      </c>
      <c r="I40">
        <v>1.0098820074367483</v>
      </c>
      <c r="J40">
        <v>1.2390870891348873</v>
      </c>
      <c r="K40">
        <v>1.018902621000181</v>
      </c>
      <c r="L40">
        <v>9.3016811756083371</v>
      </c>
      <c r="M40">
        <v>-3.9871377271921347</v>
      </c>
    </row>
    <row r="41" spans="4:16" x14ac:dyDescent="0.25">
      <c r="D41" s="1" t="s">
        <v>471</v>
      </c>
      <c r="E41">
        <v>64.38</v>
      </c>
      <c r="H41">
        <v>1.1316874907503143</v>
      </c>
      <c r="I41">
        <v>1.0099144832536664</v>
      </c>
      <c r="J41">
        <v>1.239995447679932</v>
      </c>
      <c r="K41">
        <v>1.0189660320219973</v>
      </c>
      <c r="L41">
        <v>9.337889620320027</v>
      </c>
      <c r="M41">
        <v>-4.0656524590971799</v>
      </c>
    </row>
    <row r="42" spans="4:16" x14ac:dyDescent="0.25">
      <c r="D42" s="1" t="s">
        <v>472</v>
      </c>
      <c r="E42">
        <v>64.39</v>
      </c>
      <c r="H42">
        <v>1.1314469381893417</v>
      </c>
      <c r="I42">
        <v>1.0099576251353108</v>
      </c>
      <c r="J42">
        <v>1.2410083878318021</v>
      </c>
      <c r="K42">
        <v>1.019038244380462</v>
      </c>
      <c r="L42">
        <v>9.3861116232818631</v>
      </c>
      <c r="M42">
        <v>-4.1503481194314418</v>
      </c>
    </row>
    <row r="43" spans="4:16" x14ac:dyDescent="0.25">
      <c r="D43" s="1" t="s">
        <v>473</v>
      </c>
      <c r="E43">
        <v>64.39</v>
      </c>
      <c r="H43">
        <v>1.1320485194180814</v>
      </c>
      <c r="I43">
        <v>1.0098573262684925</v>
      </c>
      <c r="J43">
        <v>1.2379394973145719</v>
      </c>
      <c r="K43">
        <v>1.0187695745675043</v>
      </c>
      <c r="L43">
        <v>9.288780469863184</v>
      </c>
      <c r="M43">
        <v>-3.9693973349285443</v>
      </c>
    </row>
    <row r="44" spans="4:16" x14ac:dyDescent="0.25">
      <c r="D44" s="1" t="s">
        <v>474</v>
      </c>
      <c r="E44">
        <v>64.39</v>
      </c>
      <c r="H44">
        <v>1.1325068136333292</v>
      </c>
      <c r="I44">
        <v>1.0097740456637196</v>
      </c>
      <c r="J44">
        <v>1.2347742628675804</v>
      </c>
      <c r="K44">
        <v>1.0185271493313308</v>
      </c>
      <c r="L44">
        <v>9.2281613266670206</v>
      </c>
      <c r="M44">
        <v>-3.7515513066588255</v>
      </c>
    </row>
    <row r="45" spans="4:16" x14ac:dyDescent="0.25">
      <c r="D45" s="1" t="s">
        <v>475</v>
      </c>
      <c r="E45">
        <v>64.39</v>
      </c>
      <c r="H45">
        <v>1.1329608269005962</v>
      </c>
      <c r="I45">
        <v>1.0096927627833172</v>
      </c>
      <c r="J45">
        <v>1.2317834746079168</v>
      </c>
      <c r="K45">
        <v>1.0182576880111962</v>
      </c>
      <c r="L45">
        <v>9.1671721896211125</v>
      </c>
      <c r="M45">
        <v>-3.5856205467848667</v>
      </c>
    </row>
    <row r="46" spans="4:16" x14ac:dyDescent="0.25">
      <c r="D46" s="1" t="s">
        <v>476</v>
      </c>
      <c r="E46">
        <v>64.39</v>
      </c>
      <c r="H46">
        <v>1.1334157970906213</v>
      </c>
      <c r="I46">
        <v>1.0096199644701325</v>
      </c>
      <c r="J46">
        <v>1.2288656607223338</v>
      </c>
      <c r="K46">
        <v>1.0180161369773619</v>
      </c>
      <c r="L46">
        <v>9.1169054973811399</v>
      </c>
      <c r="M46">
        <v>-3.400155733477277</v>
      </c>
    </row>
    <row r="47" spans="4:16" x14ac:dyDescent="0.25">
      <c r="D47" s="1" t="s">
        <v>477</v>
      </c>
      <c r="E47">
        <v>64.39</v>
      </c>
      <c r="H47">
        <v>1.1340029755117842</v>
      </c>
      <c r="I47">
        <v>1.0095296740912787</v>
      </c>
      <c r="J47">
        <v>1.2259158799370071</v>
      </c>
      <c r="K47">
        <v>1.0177917075459797</v>
      </c>
      <c r="L47">
        <v>9.0180230771518382</v>
      </c>
      <c r="M47">
        <v>-3.2009344140642497</v>
      </c>
    </row>
    <row r="48" spans="4:16" x14ac:dyDescent="0.25">
      <c r="D48" s="1" t="s">
        <v>478</v>
      </c>
      <c r="E48">
        <v>64.39</v>
      </c>
      <c r="H48">
        <v>1.1344549943305069</v>
      </c>
      <c r="I48">
        <v>1.0094574610244851</v>
      </c>
      <c r="J48">
        <v>1.2231414849450948</v>
      </c>
      <c r="K48">
        <v>1.0175527598877578</v>
      </c>
      <c r="L48">
        <v>8.9567343431382369</v>
      </c>
      <c r="M48">
        <v>-3.0432648181716786</v>
      </c>
    </row>
    <row r="49" spans="4:13" x14ac:dyDescent="0.25">
      <c r="D49" s="1" t="s">
        <v>479</v>
      </c>
      <c r="E49">
        <v>64.39</v>
      </c>
      <c r="H49">
        <v>1.1349099543916357</v>
      </c>
      <c r="I49">
        <v>1.0093890400590351</v>
      </c>
      <c r="J49">
        <v>1.2204385829541913</v>
      </c>
      <c r="K49">
        <v>1.0173398874499984</v>
      </c>
      <c r="L49">
        <v>8.8956725633646556</v>
      </c>
      <c r="M49">
        <v>-2.8669657509908006</v>
      </c>
    </row>
    <row r="50" spans="4:13" x14ac:dyDescent="0.25">
      <c r="D50" s="1" t="s">
        <v>480</v>
      </c>
      <c r="E50">
        <v>64.39</v>
      </c>
      <c r="H50">
        <v>1.1354400652106604</v>
      </c>
      <c r="I50">
        <v>1.0093181565221396</v>
      </c>
      <c r="J50">
        <v>1.2176519915470438</v>
      </c>
      <c r="K50">
        <v>1.0171267520479732</v>
      </c>
      <c r="L50">
        <v>8.8178457118461324</v>
      </c>
      <c r="M50">
        <v>-2.6892532106671183</v>
      </c>
    </row>
    <row r="51" spans="4:13" x14ac:dyDescent="0.25">
      <c r="D51" s="1" t="s">
        <v>481</v>
      </c>
      <c r="E51">
        <v>64.38</v>
      </c>
      <c r="H51">
        <v>1.1352618844717195</v>
      </c>
      <c r="I51">
        <v>1.0093798168634369</v>
      </c>
      <c r="J51">
        <v>1.2190649732084426</v>
      </c>
      <c r="K51">
        <v>1.0172554891543215</v>
      </c>
      <c r="L51">
        <v>8.8890949572169689</v>
      </c>
      <c r="M51">
        <v>-2.7625310058531909</v>
      </c>
    </row>
    <row r="52" spans="4:13" x14ac:dyDescent="0.25">
      <c r="D52" s="1" t="s">
        <v>482</v>
      </c>
      <c r="E52">
        <v>64.37</v>
      </c>
      <c r="H52">
        <v>1.1352235934590025</v>
      </c>
      <c r="I52">
        <v>1.0094250908421065</v>
      </c>
      <c r="J52">
        <v>1.2206366837024125</v>
      </c>
      <c r="K52">
        <v>1.017386728646932</v>
      </c>
      <c r="L52">
        <v>8.9122687668146341</v>
      </c>
      <c r="M52">
        <v>-2.8532984072490422</v>
      </c>
    </row>
    <row r="53" spans="4:13" x14ac:dyDescent="0.25">
      <c r="D53" s="1" t="s">
        <v>483</v>
      </c>
      <c r="E53">
        <v>64.349999999999994</v>
      </c>
      <c r="H53">
        <v>1.1350565311562471</v>
      </c>
      <c r="I53">
        <v>1.0094924774581808</v>
      </c>
      <c r="J53">
        <v>1.2221669106401603</v>
      </c>
      <c r="K53">
        <v>1.017510162862705</v>
      </c>
      <c r="L53">
        <v>8.9845042397894304</v>
      </c>
      <c r="M53">
        <v>-2.9504995173467705</v>
      </c>
    </row>
    <row r="54" spans="4:13" x14ac:dyDescent="0.25">
      <c r="D54" s="1" t="s">
        <v>484</v>
      </c>
      <c r="E54">
        <v>64.34</v>
      </c>
      <c r="H54">
        <v>1.1348882895808934</v>
      </c>
      <c r="I54">
        <v>1.0095562510553684</v>
      </c>
      <c r="J54">
        <v>1.2237935000954085</v>
      </c>
      <c r="K54">
        <v>1.0176413839244776</v>
      </c>
      <c r="L54">
        <v>9.0459200654213987</v>
      </c>
      <c r="M54">
        <v>-3.0547319638324097</v>
      </c>
    </row>
    <row r="55" spans="4:13" x14ac:dyDescent="0.25">
      <c r="D55" s="1" t="s">
        <v>485</v>
      </c>
      <c r="E55">
        <v>64.33</v>
      </c>
      <c r="H55">
        <v>1.1347220656455193</v>
      </c>
      <c r="I55">
        <v>1.0096271441387976</v>
      </c>
      <c r="J55">
        <v>1.2253430882927181</v>
      </c>
      <c r="K55">
        <v>1.0178003516478005</v>
      </c>
      <c r="L55">
        <v>9.1181142655886447</v>
      </c>
      <c r="M55">
        <v>-3.1216888202477548</v>
      </c>
    </row>
    <row r="56" spans="4:13" x14ac:dyDescent="0.25">
      <c r="D56" s="1" t="s">
        <v>486</v>
      </c>
      <c r="E56">
        <v>64.31</v>
      </c>
      <c r="H56">
        <v>1.1345562336898596</v>
      </c>
      <c r="I56">
        <v>1.009699827349835</v>
      </c>
      <c r="J56">
        <v>1.226948176669723</v>
      </c>
      <c r="K56">
        <v>1.0179348562039459</v>
      </c>
      <c r="L56">
        <v>9.1902942723952492</v>
      </c>
      <c r="M56">
        <v>-3.222325315672947</v>
      </c>
    </row>
    <row r="57" spans="4:13" x14ac:dyDescent="0.25">
      <c r="D57" s="1" t="s">
        <v>487</v>
      </c>
      <c r="E57">
        <v>64.3</v>
      </c>
      <c r="H57">
        <v>1.1343890968468311</v>
      </c>
      <c r="I57">
        <v>1.0097687163851814</v>
      </c>
      <c r="J57">
        <v>1.2286516036992599</v>
      </c>
      <c r="K57">
        <v>1.0180772861999903</v>
      </c>
      <c r="L57">
        <v>9.2516739262313195</v>
      </c>
      <c r="M57">
        <v>-3.329861869422416</v>
      </c>
    </row>
    <row r="58" spans="4:13" x14ac:dyDescent="0.25">
      <c r="D58" s="1" t="s">
        <v>488</v>
      </c>
      <c r="E58">
        <v>64.290000000000006</v>
      </c>
      <c r="H58">
        <v>1.1342328383020805</v>
      </c>
      <c r="I58">
        <v>1.0098421617860922</v>
      </c>
      <c r="J58">
        <v>1.2304193012040532</v>
      </c>
      <c r="K58">
        <v>1.0182298100781351</v>
      </c>
      <c r="L58">
        <v>9.3140317282375236</v>
      </c>
      <c r="M58">
        <v>-3.4383596984890801</v>
      </c>
    </row>
    <row r="59" spans="4:13" x14ac:dyDescent="0.25">
      <c r="D59" s="1" t="s">
        <v>489</v>
      </c>
      <c r="E59">
        <v>64.27</v>
      </c>
      <c r="H59">
        <v>1.1339400798876456</v>
      </c>
      <c r="I59">
        <v>1.0098777619000712</v>
      </c>
      <c r="J59">
        <v>1.2312154168549543</v>
      </c>
      <c r="K59">
        <v>1.0182858067368799</v>
      </c>
      <c r="L59">
        <v>9.3930568148847442</v>
      </c>
      <c r="M59">
        <v>-3.4815670425806502</v>
      </c>
    </row>
    <row r="60" spans="4:13" x14ac:dyDescent="0.25">
      <c r="D60" s="1" t="s">
        <v>490</v>
      </c>
      <c r="E60">
        <v>64.25</v>
      </c>
      <c r="H60">
        <v>1.133782389189377</v>
      </c>
      <c r="I60">
        <v>1.0098979599921289</v>
      </c>
      <c r="J60">
        <v>1.2320399805370585</v>
      </c>
      <c r="K60">
        <v>1.0183374812625183</v>
      </c>
      <c r="L60">
        <v>9.4344761352064666</v>
      </c>
      <c r="M60">
        <v>-3.535936867181988</v>
      </c>
    </row>
    <row r="61" spans="4:13" x14ac:dyDescent="0.25">
      <c r="D61" s="1" t="s">
        <v>491</v>
      </c>
      <c r="E61">
        <v>64.239999999999995</v>
      </c>
      <c r="H61">
        <v>1.1335855455899213</v>
      </c>
      <c r="I61">
        <v>1.0099276025527371</v>
      </c>
      <c r="J61">
        <v>1.2328280918704257</v>
      </c>
      <c r="K61">
        <v>1.0184007794468863</v>
      </c>
      <c r="L61">
        <v>9.4880155406926292</v>
      </c>
      <c r="M61">
        <v>-3.5797859982667433</v>
      </c>
    </row>
    <row r="62" spans="4:13" x14ac:dyDescent="0.25">
      <c r="D62" s="1" t="s">
        <v>492</v>
      </c>
      <c r="E62">
        <v>64.22</v>
      </c>
      <c r="H62">
        <v>1.1332931619597637</v>
      </c>
      <c r="I62">
        <v>1.0099696498390993</v>
      </c>
      <c r="J62">
        <v>1.2336625978732612</v>
      </c>
      <c r="K62">
        <v>1.0184534242119512</v>
      </c>
      <c r="L62">
        <v>9.5779736691625885</v>
      </c>
      <c r="M62">
        <v>-3.6345019259434252</v>
      </c>
    </row>
    <row r="63" spans="4:13" x14ac:dyDescent="0.25">
      <c r="D63" s="1" t="s">
        <v>493</v>
      </c>
      <c r="E63">
        <v>64.2</v>
      </c>
      <c r="H63">
        <v>1.1330004172345418</v>
      </c>
      <c r="I63">
        <v>1.0100015227494668</v>
      </c>
      <c r="J63">
        <v>1.2344976288670533</v>
      </c>
      <c r="K63">
        <v>1.0185147978016025</v>
      </c>
      <c r="L63">
        <v>9.6467378969743436</v>
      </c>
      <c r="M63">
        <v>-3.6783820986610749</v>
      </c>
    </row>
    <row r="64" spans="4:13" x14ac:dyDescent="0.25">
      <c r="D64" s="1" t="s">
        <v>494</v>
      </c>
      <c r="E64">
        <v>64.180000000000007</v>
      </c>
      <c r="H64">
        <v>1.132708882188886</v>
      </c>
      <c r="I64">
        <v>1.0100393970690225</v>
      </c>
      <c r="J64">
        <v>1.2353422419329048</v>
      </c>
      <c r="K64">
        <v>1.0185683883152332</v>
      </c>
      <c r="L64">
        <v>9.7263336902166202</v>
      </c>
      <c r="M64">
        <v>-3.7334390328138056</v>
      </c>
    </row>
    <row r="65" spans="4:13" x14ac:dyDescent="0.25">
      <c r="D65" s="1" t="s">
        <v>495</v>
      </c>
      <c r="E65">
        <v>64.17</v>
      </c>
      <c r="H65">
        <v>1.1326428273747553</v>
      </c>
      <c r="I65">
        <v>1.0100530758399531</v>
      </c>
      <c r="J65">
        <v>1.2362578121554282</v>
      </c>
      <c r="K65">
        <v>1.0186251592710169</v>
      </c>
      <c r="L65">
        <v>9.7420857250482982</v>
      </c>
      <c r="M65">
        <v>-3.7946395906083694</v>
      </c>
    </row>
    <row r="66" spans="4:13" x14ac:dyDescent="0.25">
      <c r="D66" s="1" t="s">
        <v>496</v>
      </c>
      <c r="E66">
        <v>64.150000000000006</v>
      </c>
      <c r="H66">
        <v>1.1323522525652265</v>
      </c>
      <c r="I66">
        <v>1.010086658647205</v>
      </c>
      <c r="J66">
        <v>1.237127577031728</v>
      </c>
      <c r="K66">
        <v>1.0186729187737846</v>
      </c>
      <c r="L66">
        <v>9.811327211458206</v>
      </c>
      <c r="M66">
        <v>-3.8610651803179508</v>
      </c>
    </row>
    <row r="67" spans="4:13" x14ac:dyDescent="0.25">
      <c r="D67" s="1" t="s">
        <v>497</v>
      </c>
      <c r="E67">
        <v>64.150000000000006</v>
      </c>
      <c r="H67">
        <v>1.1327108661110596</v>
      </c>
      <c r="I67">
        <v>1.0099757143227615</v>
      </c>
      <c r="J67">
        <v>1.2347844304069582</v>
      </c>
      <c r="K67">
        <v>1.0184443025918901</v>
      </c>
      <c r="L67">
        <v>9.6821056771868825</v>
      </c>
      <c r="M67">
        <v>-3.748816176589628</v>
      </c>
    </row>
    <row r="68" spans="4:13" x14ac:dyDescent="0.25">
      <c r="D68" s="1" t="s">
        <v>498</v>
      </c>
      <c r="E68">
        <v>64.14</v>
      </c>
      <c r="H68">
        <v>1.1329285174394801</v>
      </c>
      <c r="I68">
        <v>1.0098868444655738</v>
      </c>
      <c r="J68">
        <v>1.2322504548996207</v>
      </c>
      <c r="K68">
        <v>1.0182266698628926</v>
      </c>
      <c r="L68">
        <v>9.6006184669992081</v>
      </c>
      <c r="M68">
        <v>-3.6041896780790239</v>
      </c>
    </row>
    <row r="69" spans="4:13" x14ac:dyDescent="0.25">
      <c r="D69" s="1" t="s">
        <v>499</v>
      </c>
      <c r="E69">
        <v>64.14</v>
      </c>
      <c r="H69">
        <v>1.1332765350338452</v>
      </c>
      <c r="I69">
        <v>1.0097784892956976</v>
      </c>
      <c r="J69">
        <v>1.2299438602862713</v>
      </c>
      <c r="K69">
        <v>1.0179946219986868</v>
      </c>
      <c r="L69">
        <v>9.4702748598039648</v>
      </c>
      <c r="M69">
        <v>-3.5057284521744805</v>
      </c>
    </row>
    <row r="70" spans="4:13" x14ac:dyDescent="0.25">
      <c r="D70" s="1" t="s">
        <v>500</v>
      </c>
      <c r="E70">
        <v>64.13</v>
      </c>
      <c r="H70">
        <v>1.13371711697942</v>
      </c>
      <c r="I70">
        <v>1.0096660258374606</v>
      </c>
      <c r="J70">
        <v>1.2276051698922357</v>
      </c>
      <c r="K70">
        <v>1.0177739706131341</v>
      </c>
      <c r="L70">
        <v>9.3138676222295658</v>
      </c>
      <c r="M70">
        <v>-3.3919776245145954</v>
      </c>
    </row>
    <row r="71" spans="4:13" x14ac:dyDescent="0.25">
      <c r="D71" s="1" t="s">
        <v>501</v>
      </c>
      <c r="E71">
        <v>64.13</v>
      </c>
      <c r="H71">
        <v>1.1340664618883085</v>
      </c>
      <c r="I71">
        <v>1.0095691398844879</v>
      </c>
      <c r="J71">
        <v>1.2252905960655671</v>
      </c>
      <c r="K71">
        <v>1.0175742329177271</v>
      </c>
      <c r="L71">
        <v>9.1940738900077577</v>
      </c>
      <c r="M71">
        <v>-3.2692812877849065</v>
      </c>
    </row>
    <row r="72" spans="4:13" x14ac:dyDescent="0.25">
      <c r="D72" s="1" t="s">
        <v>502</v>
      </c>
      <c r="E72">
        <v>64.12</v>
      </c>
      <c r="H72">
        <v>1.1342828163839196</v>
      </c>
      <c r="I72">
        <v>1.0094853039212957</v>
      </c>
      <c r="J72">
        <v>1.2230496629553604</v>
      </c>
      <c r="K72">
        <v>1.0173772139408461</v>
      </c>
      <c r="L72">
        <v>9.1016387429181123</v>
      </c>
      <c r="M72">
        <v>-3.1482969273371282</v>
      </c>
    </row>
    <row r="73" spans="4:13" x14ac:dyDescent="0.25">
      <c r="D73" s="1" t="s">
        <v>503</v>
      </c>
      <c r="E73">
        <v>64.12</v>
      </c>
      <c r="H73">
        <v>1.1347224346765057</v>
      </c>
      <c r="I73">
        <v>1.0093819126283297</v>
      </c>
      <c r="J73">
        <v>1.2209203531625978</v>
      </c>
      <c r="K73">
        <v>1.0171671027671594</v>
      </c>
      <c r="L73">
        <v>8.9449446338655889</v>
      </c>
      <c r="M73">
        <v>-3.0681672339163697</v>
      </c>
    </row>
    <row r="74" spans="4:13" x14ac:dyDescent="0.25">
      <c r="D74" s="1" t="s">
        <v>504</v>
      </c>
      <c r="E74">
        <v>64.11</v>
      </c>
      <c r="H74">
        <v>1.1350602996309986</v>
      </c>
      <c r="I74">
        <v>1.0092858322158567</v>
      </c>
      <c r="J74">
        <v>1.218627755981369</v>
      </c>
      <c r="K74">
        <v>1.0169848951518805</v>
      </c>
      <c r="L74">
        <v>8.812997506759757</v>
      </c>
      <c r="M74">
        <v>-2.9352895842378643</v>
      </c>
    </row>
    <row r="75" spans="4:13" x14ac:dyDescent="0.25">
      <c r="D75" s="1" t="s">
        <v>505</v>
      </c>
      <c r="E75">
        <v>64.849999999999994</v>
      </c>
      <c r="H75">
        <v>1.1393454149050504</v>
      </c>
      <c r="I75">
        <v>1.0089154029801997</v>
      </c>
      <c r="J75">
        <v>1.2555468923239979</v>
      </c>
      <c r="K75">
        <v>1.0132783018471994</v>
      </c>
      <c r="L75">
        <v>8.1411760972112575</v>
      </c>
      <c r="M75">
        <v>-11.856241626470762</v>
      </c>
    </row>
    <row r="76" spans="4:13" x14ac:dyDescent="0.25">
      <c r="D76" s="1" t="s">
        <v>506</v>
      </c>
      <c r="E76">
        <v>64.14</v>
      </c>
      <c r="H76">
        <v>1.1333642123626295</v>
      </c>
      <c r="I76">
        <v>1.0101364998043887</v>
      </c>
      <c r="J76">
        <v>1.2349032175306476</v>
      </c>
      <c r="K76">
        <v>1.0180690540444934</v>
      </c>
      <c r="L76">
        <v>10.097948792854197</v>
      </c>
      <c r="M76">
        <v>-4.1407399210559674</v>
      </c>
    </row>
    <row r="77" spans="4:13" x14ac:dyDescent="0.25">
      <c r="D77" s="1" t="s">
        <v>507</v>
      </c>
      <c r="E77">
        <v>63.99</v>
      </c>
      <c r="H77">
        <v>1.1322684786000099</v>
      </c>
      <c r="I77">
        <v>1.0102580759133477</v>
      </c>
      <c r="J77">
        <v>1.2363747571691277</v>
      </c>
      <c r="K77">
        <v>1.0183630315154688</v>
      </c>
      <c r="L77">
        <v>10.453364292135745</v>
      </c>
      <c r="M77">
        <v>-3.9391181483297828</v>
      </c>
    </row>
    <row r="78" spans="4:13" x14ac:dyDescent="0.25">
      <c r="D78" s="1" t="s">
        <v>508</v>
      </c>
      <c r="E78">
        <v>63.96</v>
      </c>
      <c r="H78">
        <v>1.1319277686644926</v>
      </c>
      <c r="I78">
        <v>1.010378070402618</v>
      </c>
      <c r="J78">
        <v>1.2338280142833957</v>
      </c>
      <c r="K78">
        <v>1.0184302687929918</v>
      </c>
      <c r="L78">
        <v>10.351123322943693</v>
      </c>
      <c r="M78">
        <v>-3.8262965871630286</v>
      </c>
    </row>
    <row r="79" spans="4:13" x14ac:dyDescent="0.25">
      <c r="D79" s="1" t="s">
        <v>509</v>
      </c>
      <c r="E79">
        <v>63.99</v>
      </c>
      <c r="H79">
        <v>1.1323286122363605</v>
      </c>
      <c r="I79">
        <v>1.0102380443145778</v>
      </c>
      <c r="J79">
        <v>1.2370452947524273</v>
      </c>
      <c r="K79">
        <v>1.018411877114445</v>
      </c>
      <c r="L79">
        <v>10.318279640825153</v>
      </c>
      <c r="M79">
        <v>-4.0326552971764045</v>
      </c>
    </row>
    <row r="80" spans="4:13" x14ac:dyDescent="0.25">
      <c r="D80" s="1" t="s">
        <v>510</v>
      </c>
      <c r="E80">
        <v>63.95</v>
      </c>
      <c r="H80">
        <v>1.1318348938660339</v>
      </c>
      <c r="I80">
        <v>1.0107436353039054</v>
      </c>
      <c r="J80">
        <v>1.2358733329116047</v>
      </c>
      <c r="K80">
        <v>1.0186850926772482</v>
      </c>
      <c r="L80">
        <v>11.088052114356231</v>
      </c>
      <c r="M80">
        <v>-3.7897168744839291</v>
      </c>
    </row>
    <row r="81" spans="4:13" x14ac:dyDescent="0.25">
      <c r="D81" s="1" t="s">
        <v>511</v>
      </c>
      <c r="E81">
        <v>63.95</v>
      </c>
      <c r="H81">
        <v>1.1316664335667594</v>
      </c>
      <c r="I81">
        <v>1.010638016480196</v>
      </c>
      <c r="J81">
        <v>1.238595070836249</v>
      </c>
      <c r="K81">
        <v>1.0187864061834191</v>
      </c>
      <c r="L81">
        <v>10.984873364623581</v>
      </c>
      <c r="M81">
        <v>-3.9215836912097757</v>
      </c>
    </row>
    <row r="82" spans="4:13" x14ac:dyDescent="0.25">
      <c r="D82" s="1" t="s">
        <v>512</v>
      </c>
      <c r="E82">
        <v>63.92</v>
      </c>
      <c r="H82">
        <v>1.1321740274794667</v>
      </c>
      <c r="I82">
        <v>1.0105737235536105</v>
      </c>
      <c r="J82">
        <v>1.2379369541190028</v>
      </c>
      <c r="K82">
        <v>1.0185662468546306</v>
      </c>
      <c r="L82">
        <v>10.744303774397395</v>
      </c>
      <c r="M82">
        <v>-4.1227539090423306</v>
      </c>
    </row>
    <row r="83" spans="4:13" x14ac:dyDescent="0.25">
      <c r="D83" s="1" t="s">
        <v>513</v>
      </c>
      <c r="E83">
        <v>63.89</v>
      </c>
      <c r="H83">
        <v>1.1333196488079509</v>
      </c>
      <c r="I83">
        <v>1.0107046654416534</v>
      </c>
      <c r="J83">
        <v>1.2345017604822526</v>
      </c>
      <c r="K83">
        <v>1.0183408766715822</v>
      </c>
      <c r="L83">
        <v>10.789414361011779</v>
      </c>
      <c r="M83">
        <v>-4.0055599927749199</v>
      </c>
    </row>
    <row r="84" spans="4:13" x14ac:dyDescent="0.25">
      <c r="D84" s="1" t="s">
        <v>514</v>
      </c>
      <c r="E84">
        <v>63.96</v>
      </c>
      <c r="H84">
        <v>1.1358728488631242</v>
      </c>
      <c r="I84">
        <v>1.0106077604563668</v>
      </c>
      <c r="J84">
        <v>1.2279838565711656</v>
      </c>
      <c r="K84">
        <v>1.0176196221858995</v>
      </c>
      <c r="L84">
        <v>10.490527570907204</v>
      </c>
      <c r="M84">
        <v>-3.9389140835306762</v>
      </c>
    </row>
    <row r="85" spans="4:13" x14ac:dyDescent="0.25">
      <c r="D85" s="1" t="s">
        <v>515</v>
      </c>
      <c r="E85">
        <v>63.89</v>
      </c>
      <c r="H85">
        <v>1.136880091328669</v>
      </c>
      <c r="I85">
        <v>1.0105473854773654</v>
      </c>
      <c r="J85">
        <v>1.2220504428878827</v>
      </c>
      <c r="K85">
        <v>1.017401255338289</v>
      </c>
      <c r="L85">
        <v>10.522520486399742</v>
      </c>
      <c r="M85">
        <v>-3.2764361067875711</v>
      </c>
    </row>
    <row r="86" spans="4:13" x14ac:dyDescent="0.25">
      <c r="D86" s="1" t="s">
        <v>516</v>
      </c>
      <c r="E86">
        <v>63.87</v>
      </c>
      <c r="H86">
        <v>1.1366786366439219</v>
      </c>
      <c r="I86">
        <v>1.0103211556155161</v>
      </c>
      <c r="J86">
        <v>1.2189597936349144</v>
      </c>
      <c r="K86">
        <v>1.0173514988957799</v>
      </c>
      <c r="L86">
        <v>10.229252015547672</v>
      </c>
      <c r="M86">
        <v>-2.8493362806728442</v>
      </c>
    </row>
    <row r="87" spans="4:13" x14ac:dyDescent="0.25">
      <c r="D87" s="1" t="s">
        <v>517</v>
      </c>
      <c r="E87">
        <v>63.81</v>
      </c>
      <c r="H87">
        <v>1.1365298398611074</v>
      </c>
      <c r="I87">
        <v>1.0101171694314286</v>
      </c>
      <c r="J87">
        <v>1.2163635327984177</v>
      </c>
      <c r="K87">
        <v>1.0171240325732422</v>
      </c>
      <c r="L87">
        <v>9.9738657758584282</v>
      </c>
      <c r="M87">
        <v>-2.6697678853766433</v>
      </c>
    </row>
    <row r="88" spans="4:13" x14ac:dyDescent="0.25">
      <c r="D88" s="1" t="s">
        <v>518</v>
      </c>
      <c r="E88">
        <v>63.81</v>
      </c>
      <c r="H88">
        <v>1.1346045756401171</v>
      </c>
      <c r="I88">
        <v>1.0105677066061582</v>
      </c>
      <c r="J88">
        <v>1.2136049934688131</v>
      </c>
      <c r="K88">
        <v>1.0170662243545596</v>
      </c>
      <c r="L88">
        <v>11.134296687127403</v>
      </c>
      <c r="M88">
        <v>-2.4789379095134905</v>
      </c>
    </row>
    <row r="89" spans="4:13" x14ac:dyDescent="0.25">
      <c r="D89" s="1" t="s">
        <v>519</v>
      </c>
      <c r="E89">
        <v>63.84</v>
      </c>
      <c r="H89">
        <v>1.1345917075288359</v>
      </c>
      <c r="I89">
        <v>1.0103063612096752</v>
      </c>
      <c r="J89">
        <v>1.2134367331528262</v>
      </c>
      <c r="K89">
        <v>1.0167685383071967</v>
      </c>
      <c r="L89">
        <v>10.832379419463905</v>
      </c>
      <c r="M89">
        <v>-2.7536049896698387</v>
      </c>
    </row>
    <row r="90" spans="4:13" x14ac:dyDescent="0.25">
      <c r="D90" s="1" t="s">
        <v>520</v>
      </c>
      <c r="E90">
        <v>63.84</v>
      </c>
      <c r="H90">
        <v>1.1347701463466029</v>
      </c>
      <c r="I90">
        <v>1.0101487046563455</v>
      </c>
      <c r="J90">
        <v>1.2141745592831561</v>
      </c>
      <c r="K90">
        <v>1.0167968887054839</v>
      </c>
      <c r="L90">
        <v>10.741898172722188</v>
      </c>
      <c r="M90">
        <v>-2.6283981190300096</v>
      </c>
    </row>
    <row r="91" spans="4:13" x14ac:dyDescent="0.25">
      <c r="D91" s="1" t="s">
        <v>521</v>
      </c>
      <c r="E91">
        <v>63.89</v>
      </c>
      <c r="H91">
        <v>1.1351768091538244</v>
      </c>
      <c r="I91">
        <v>1.0100727384028492</v>
      </c>
      <c r="J91">
        <v>1.2147696517123399</v>
      </c>
      <c r="K91">
        <v>1.0168189708632807</v>
      </c>
      <c r="L91">
        <v>10.557599550010707</v>
      </c>
      <c r="M91">
        <v>-2.6480607504486784</v>
      </c>
    </row>
    <row r="92" spans="4:13" x14ac:dyDescent="0.25">
      <c r="D92" s="1" t="s">
        <v>522</v>
      </c>
      <c r="E92">
        <v>63.81</v>
      </c>
      <c r="H92">
        <v>1.1346505059962626</v>
      </c>
      <c r="I92">
        <v>1.0102509515677787</v>
      </c>
      <c r="J92">
        <v>1.2143146043742963</v>
      </c>
      <c r="K92">
        <v>1.0169165803003979</v>
      </c>
      <c r="L92">
        <v>10.91639007977119</v>
      </c>
      <c r="M92">
        <v>-2.4829432617345333</v>
      </c>
    </row>
    <row r="93" spans="4:13" x14ac:dyDescent="0.25">
      <c r="D93" s="1" t="s">
        <v>523</v>
      </c>
      <c r="E93">
        <v>63.8</v>
      </c>
      <c r="H93">
        <v>1.1348007668228071</v>
      </c>
      <c r="I93">
        <v>1.0103350682790739</v>
      </c>
      <c r="J93">
        <v>1.2157358812637333</v>
      </c>
      <c r="K93">
        <v>1.0170492822675825</v>
      </c>
      <c r="L93">
        <v>10.997199539724249</v>
      </c>
      <c r="M93">
        <v>-2.5401956127394669</v>
      </c>
    </row>
    <row r="94" spans="4:13" x14ac:dyDescent="0.25">
      <c r="D94" s="1" t="s">
        <v>524</v>
      </c>
      <c r="E94">
        <v>63.81</v>
      </c>
      <c r="H94">
        <v>1.1344154644979538</v>
      </c>
      <c r="I94">
        <v>1.0103850032337265</v>
      </c>
      <c r="J94">
        <v>1.2185330464819071</v>
      </c>
      <c r="K94">
        <v>1.017260988847682</v>
      </c>
      <c r="L94">
        <v>10.987147047131771</v>
      </c>
      <c r="M94">
        <v>-2.7418254503349999</v>
      </c>
    </row>
    <row r="95" spans="4:13" x14ac:dyDescent="0.25">
      <c r="D95" s="1" t="s">
        <v>525</v>
      </c>
      <c r="E95">
        <v>63.72</v>
      </c>
      <c r="H95">
        <v>1.132745285536334</v>
      </c>
      <c r="I95">
        <v>1.0105438612400879</v>
      </c>
      <c r="J95">
        <v>1.222743038949653</v>
      </c>
      <c r="K95">
        <v>1.0177960474844083</v>
      </c>
      <c r="L95">
        <v>11.30596334237714</v>
      </c>
      <c r="M95">
        <v>-2.7093665816290695</v>
      </c>
    </row>
    <row r="96" spans="4:13" x14ac:dyDescent="0.25">
      <c r="D96" s="1" t="s">
        <v>526</v>
      </c>
      <c r="E96">
        <v>63.78</v>
      </c>
      <c r="H96">
        <v>1.1327484953006399</v>
      </c>
      <c r="I96">
        <v>1.0105572574182056</v>
      </c>
      <c r="J96">
        <v>1.2257745388407548</v>
      </c>
      <c r="K96">
        <v>1.0176786585356288</v>
      </c>
      <c r="L96">
        <v>11.337083967218632</v>
      </c>
      <c r="M96">
        <v>-3.2701332299355954</v>
      </c>
    </row>
    <row r="97" spans="4:13" x14ac:dyDescent="0.25">
      <c r="D97" s="1" t="s">
        <v>527</v>
      </c>
      <c r="E97">
        <v>63.8</v>
      </c>
      <c r="H97">
        <v>1.1324606371911614</v>
      </c>
      <c r="I97">
        <v>1.0105868792693269</v>
      </c>
      <c r="J97">
        <v>1.2275975434994184</v>
      </c>
      <c r="K97">
        <v>1.0179012307923241</v>
      </c>
      <c r="L97">
        <v>11.406819585543872</v>
      </c>
      <c r="M97">
        <v>-3.2377573371120434</v>
      </c>
    </row>
    <row r="98" spans="4:13" x14ac:dyDescent="0.25">
      <c r="D98" s="1" t="s">
        <v>528</v>
      </c>
      <c r="E98">
        <v>63.77</v>
      </c>
      <c r="H98">
        <v>1.1325505254071782</v>
      </c>
      <c r="I98">
        <v>1.0107748695219483</v>
      </c>
      <c r="J98">
        <v>1.22813447823459</v>
      </c>
      <c r="K98">
        <v>1.0181658034749543</v>
      </c>
      <c r="L98">
        <v>11.664530932083494</v>
      </c>
      <c r="M98">
        <v>-3.0479242672932969</v>
      </c>
    </row>
    <row r="99" spans="4:13" x14ac:dyDescent="0.25">
      <c r="D99" s="1" t="s">
        <v>529</v>
      </c>
      <c r="E99">
        <v>63.78</v>
      </c>
      <c r="H99">
        <v>1.1320016858818855</v>
      </c>
      <c r="I99">
        <v>1.010738352297043</v>
      </c>
      <c r="J99">
        <v>1.2296614533180694</v>
      </c>
      <c r="K99">
        <v>1.0180507566200108</v>
      </c>
      <c r="L99">
        <v>11.478768889233379</v>
      </c>
      <c r="M99">
        <v>-3.5139196076439703</v>
      </c>
    </row>
    <row r="100" spans="4:13" x14ac:dyDescent="0.25">
      <c r="D100" s="1" t="s">
        <v>530</v>
      </c>
      <c r="E100">
        <v>63.78</v>
      </c>
      <c r="H100">
        <v>1.1320079010165693</v>
      </c>
      <c r="I100">
        <v>1.010660607198629</v>
      </c>
      <c r="J100">
        <v>1.2317586859526499</v>
      </c>
      <c r="K100">
        <v>1.0182491309888917</v>
      </c>
      <c r="L100">
        <v>11.572578466765663</v>
      </c>
      <c r="M100">
        <v>-3.3702086042018777</v>
      </c>
    </row>
    <row r="101" spans="4:13" x14ac:dyDescent="0.25">
      <c r="D101" s="1" t="s">
        <v>531</v>
      </c>
      <c r="E101">
        <v>63.74</v>
      </c>
      <c r="H101">
        <v>1.1315457960850812</v>
      </c>
      <c r="I101">
        <v>1.0108650908282484</v>
      </c>
      <c r="J101">
        <v>1.232306142995266</v>
      </c>
      <c r="K101">
        <v>1.0184148561937794</v>
      </c>
      <c r="L101">
        <v>11.830005873875507</v>
      </c>
      <c r="M101">
        <v>-3.3662108744665034</v>
      </c>
    </row>
    <row r="102" spans="4:13" x14ac:dyDescent="0.25">
      <c r="D102" s="1" t="s">
        <v>532</v>
      </c>
      <c r="E102">
        <v>63.74</v>
      </c>
      <c r="H102">
        <v>1.1315319397059826</v>
      </c>
      <c r="I102">
        <v>1.0107878604661742</v>
      </c>
      <c r="J102">
        <v>1.2333188045504011</v>
      </c>
      <c r="K102">
        <v>1.0182456517733134</v>
      </c>
      <c r="L102">
        <v>11.642202910987578</v>
      </c>
      <c r="M102">
        <v>-3.7029651035088023</v>
      </c>
    </row>
    <row r="103" spans="4:13" x14ac:dyDescent="0.25">
      <c r="D103" s="1" t="s">
        <v>533</v>
      </c>
      <c r="E103">
        <v>63.73</v>
      </c>
      <c r="H103">
        <v>1.1315312824219848</v>
      </c>
      <c r="I103">
        <v>1.010866095826914</v>
      </c>
      <c r="J103">
        <v>1.2335470668197726</v>
      </c>
      <c r="K103">
        <v>1.0183660869458855</v>
      </c>
      <c r="L103">
        <v>11.761829722166169</v>
      </c>
      <c r="M103">
        <v>-3.5926111830642071</v>
      </c>
    </row>
    <row r="104" spans="4:13" x14ac:dyDescent="0.25">
      <c r="D104" s="1" t="s">
        <v>534</v>
      </c>
      <c r="E104">
        <v>63.73</v>
      </c>
      <c r="H104">
        <v>1.1312790845175902</v>
      </c>
      <c r="I104">
        <v>1.0111559246450563</v>
      </c>
      <c r="J104">
        <v>1.23335549189618</v>
      </c>
      <c r="K104">
        <v>1.0184147879563317</v>
      </c>
      <c r="L104">
        <v>12.173091900636337</v>
      </c>
      <c r="M104">
        <v>-3.6563133736573263</v>
      </c>
    </row>
    <row r="105" spans="4:13" x14ac:dyDescent="0.25">
      <c r="D105" s="1" t="s">
        <v>535</v>
      </c>
      <c r="E105">
        <v>63.77</v>
      </c>
      <c r="H105">
        <v>1.1313211437405997</v>
      </c>
      <c r="I105">
        <v>1.0109917832691848</v>
      </c>
      <c r="J105">
        <v>1.2363941059225017</v>
      </c>
      <c r="K105">
        <v>1.0184635247392173</v>
      </c>
      <c r="L105">
        <v>12.03249905798242</v>
      </c>
      <c r="M105">
        <v>-3.8681371014980073</v>
      </c>
    </row>
    <row r="106" spans="4:13" x14ac:dyDescent="0.25">
      <c r="D106" s="1" t="s">
        <v>536</v>
      </c>
      <c r="E106">
        <v>63.7</v>
      </c>
      <c r="H106">
        <v>1.1308844366166373</v>
      </c>
      <c r="I106">
        <v>1.0112050373862251</v>
      </c>
      <c r="J106">
        <v>1.23425982357946</v>
      </c>
      <c r="K106">
        <v>1.0184032276054655</v>
      </c>
      <c r="L106">
        <v>12.181016333686728</v>
      </c>
      <c r="M106">
        <v>-3.8698399893295345</v>
      </c>
    </row>
    <row r="107" spans="4:13" x14ac:dyDescent="0.25">
      <c r="D107" s="1" t="s">
        <v>537</v>
      </c>
      <c r="E107">
        <v>63.71</v>
      </c>
      <c r="H107">
        <v>1.1321070935057882</v>
      </c>
      <c r="I107">
        <v>1.0110412794668888</v>
      </c>
      <c r="J107">
        <v>1.2335379559577915</v>
      </c>
      <c r="K107">
        <v>1.0180447346764787</v>
      </c>
      <c r="L107">
        <v>11.990559748304236</v>
      </c>
      <c r="M107">
        <v>-4.003955109634262</v>
      </c>
    </row>
    <row r="108" spans="4:13" x14ac:dyDescent="0.25">
      <c r="D108" s="1" t="s">
        <v>538</v>
      </c>
      <c r="E108">
        <v>63.72</v>
      </c>
      <c r="H108">
        <v>1.1344782311776289</v>
      </c>
      <c r="I108">
        <v>1.0110356580086703</v>
      </c>
      <c r="J108">
        <v>1.2246256763374106</v>
      </c>
      <c r="K108">
        <v>1.0175046853104768</v>
      </c>
      <c r="L108">
        <v>11.706586981615942</v>
      </c>
      <c r="M108">
        <v>-3.5432447868466284</v>
      </c>
    </row>
    <row r="109" spans="4:13" x14ac:dyDescent="0.25">
      <c r="D109" s="1" t="s">
        <v>539</v>
      </c>
      <c r="E109">
        <v>63.77</v>
      </c>
      <c r="H109">
        <v>1.1361086543533925</v>
      </c>
      <c r="I109">
        <v>1.0108110803820551</v>
      </c>
      <c r="J109">
        <v>1.2203918680111931</v>
      </c>
      <c r="K109">
        <v>1.0171153543104259</v>
      </c>
      <c r="L109">
        <v>11.481456605990388</v>
      </c>
      <c r="M109">
        <v>-3.2537780673919201</v>
      </c>
    </row>
    <row r="110" spans="4:13" x14ac:dyDescent="0.25">
      <c r="D110" s="1" t="s">
        <v>540</v>
      </c>
      <c r="E110">
        <v>63.72</v>
      </c>
      <c r="H110">
        <v>1.1356147468946129</v>
      </c>
      <c r="I110">
        <v>1.0107078111859784</v>
      </c>
      <c r="J110">
        <v>1.2175397678743671</v>
      </c>
      <c r="K110">
        <v>1.0169357669687902</v>
      </c>
      <c r="L110">
        <v>11.519795352231029</v>
      </c>
      <c r="M110">
        <v>-2.9922694927118982</v>
      </c>
    </row>
    <row r="111" spans="4:13" x14ac:dyDescent="0.25">
      <c r="D111" s="1" t="s">
        <v>541</v>
      </c>
      <c r="E111">
        <v>63.69</v>
      </c>
      <c r="H111">
        <v>1.1355185705424982</v>
      </c>
      <c r="I111">
        <v>1.010524558445933</v>
      </c>
      <c r="J111">
        <v>1.2142170233919238</v>
      </c>
      <c r="K111">
        <v>1.0168135535791043</v>
      </c>
      <c r="L111">
        <v>11.296440773124459</v>
      </c>
      <c r="M111">
        <v>-2.6422183016031795</v>
      </c>
    </row>
    <row r="112" spans="4:13" x14ac:dyDescent="0.25">
      <c r="D112" s="1" t="s">
        <v>542</v>
      </c>
      <c r="E112">
        <v>63.68</v>
      </c>
      <c r="H112">
        <v>1.1349351931752156</v>
      </c>
      <c r="I112">
        <v>1.0106898636702162</v>
      </c>
      <c r="J112">
        <v>1.2125511400132432</v>
      </c>
      <c r="K112">
        <v>1.0166274618505577</v>
      </c>
      <c r="L112">
        <v>11.97328159996556</v>
      </c>
      <c r="M112">
        <v>-2.6185568613459509</v>
      </c>
    </row>
    <row r="113" spans="4:13" x14ac:dyDescent="0.25">
      <c r="D113" s="1" t="s">
        <v>543</v>
      </c>
      <c r="E113">
        <v>63.64</v>
      </c>
      <c r="H113">
        <v>1.1338161022938607</v>
      </c>
      <c r="I113">
        <v>1.0109942751815748</v>
      </c>
      <c r="J113">
        <v>1.2128320602553266</v>
      </c>
      <c r="K113">
        <v>1.0166533886184588</v>
      </c>
      <c r="L113">
        <v>13.17309124983035</v>
      </c>
      <c r="M113">
        <v>-2.4553862555021055</v>
      </c>
    </row>
    <row r="114" spans="4:13" x14ac:dyDescent="0.25">
      <c r="D114" s="1" t="s">
        <v>544</v>
      </c>
      <c r="E114">
        <v>63.69</v>
      </c>
      <c r="H114">
        <v>1.1342015881027971</v>
      </c>
      <c r="I114">
        <v>1.0107317706682459</v>
      </c>
      <c r="J114">
        <v>1.2123547359665612</v>
      </c>
      <c r="K114">
        <v>1.0163974884602307</v>
      </c>
      <c r="L114">
        <v>12.634068466235533</v>
      </c>
      <c r="M114">
        <v>-2.7126251112175623</v>
      </c>
    </row>
    <row r="115" spans="4:13" x14ac:dyDescent="0.25">
      <c r="D115" s="1" t="s">
        <v>545</v>
      </c>
      <c r="E115">
        <v>63.68</v>
      </c>
      <c r="H115">
        <v>1.1349006837176936</v>
      </c>
      <c r="I115">
        <v>1.0106340140155212</v>
      </c>
      <c r="J115">
        <v>1.2116986716600853</v>
      </c>
      <c r="K115">
        <v>1.0164180545927872</v>
      </c>
      <c r="L115">
        <v>12.209298145758453</v>
      </c>
      <c r="M115">
        <v>-2.6145537641522765</v>
      </c>
    </row>
    <row r="116" spans="4:13" x14ac:dyDescent="0.25">
      <c r="D116" s="1" t="s">
        <v>546</v>
      </c>
      <c r="E116">
        <v>63.64</v>
      </c>
      <c r="H116">
        <v>1.1345736590725577</v>
      </c>
      <c r="I116">
        <v>1.0107154529355846</v>
      </c>
      <c r="J116">
        <v>1.2113943782062531</v>
      </c>
      <c r="K116">
        <v>1.0165798702074753</v>
      </c>
      <c r="L116">
        <v>12.342834500722006</v>
      </c>
      <c r="M116">
        <v>-2.3790496072139717</v>
      </c>
    </row>
    <row r="117" spans="4:13" x14ac:dyDescent="0.25">
      <c r="D117" s="1" t="s">
        <v>547</v>
      </c>
      <c r="E117">
        <v>63.61</v>
      </c>
      <c r="H117">
        <v>1.1346887249334321</v>
      </c>
      <c r="I117">
        <v>1.0109708198880065</v>
      </c>
      <c r="J117">
        <v>1.2106550756747623</v>
      </c>
      <c r="K117">
        <v>1.0167151621111223</v>
      </c>
      <c r="L117">
        <v>12.580424588790777</v>
      </c>
      <c r="M117">
        <v>-2.2433844532875469</v>
      </c>
    </row>
    <row r="118" spans="4:13" x14ac:dyDescent="0.25">
      <c r="D118" s="1" t="s">
        <v>548</v>
      </c>
      <c r="E118">
        <v>63.58</v>
      </c>
      <c r="H118">
        <v>1.1351156095594315</v>
      </c>
      <c r="I118">
        <v>1.0110905837241684</v>
      </c>
      <c r="J118">
        <v>1.2120887876002135</v>
      </c>
      <c r="K118">
        <v>1.0168207483929563</v>
      </c>
      <c r="L118">
        <v>12.717372405253286</v>
      </c>
      <c r="M118">
        <v>-2.3045678471765996</v>
      </c>
    </row>
    <row r="119" spans="4:13" x14ac:dyDescent="0.25">
      <c r="D119" s="1" t="s">
        <v>549</v>
      </c>
      <c r="E119">
        <v>63.59</v>
      </c>
      <c r="H119">
        <v>1.13230228651092</v>
      </c>
      <c r="I119">
        <v>1.0110013804423088</v>
      </c>
      <c r="J119">
        <v>1.2209495970655277</v>
      </c>
      <c r="K119">
        <v>1.0174987333785921</v>
      </c>
      <c r="L119">
        <v>12.868535394973492</v>
      </c>
      <c r="M119">
        <v>-2.5969834823399083</v>
      </c>
    </row>
    <row r="120" spans="4:13" x14ac:dyDescent="0.25">
      <c r="D120" s="1" t="s">
        <v>550</v>
      </c>
      <c r="E120">
        <v>63.6</v>
      </c>
      <c r="H120">
        <v>1.1320734976383913</v>
      </c>
      <c r="I120">
        <v>1.011110299765811</v>
      </c>
      <c r="J120">
        <v>1.2219276371957737</v>
      </c>
      <c r="K120">
        <v>1.0175291722599171</v>
      </c>
      <c r="L120">
        <v>12.778520060083622</v>
      </c>
      <c r="M120">
        <v>-2.8854609596810974</v>
      </c>
    </row>
    <row r="121" spans="4:13" x14ac:dyDescent="0.25">
      <c r="D121" s="1" t="s">
        <v>551</v>
      </c>
      <c r="E121">
        <v>63.6</v>
      </c>
      <c r="H121">
        <v>1.132015018208872</v>
      </c>
      <c r="I121">
        <v>1.0111663815064302</v>
      </c>
      <c r="J121">
        <v>1.225352928365786</v>
      </c>
      <c r="K121">
        <v>1.0175832341042401</v>
      </c>
      <c r="L121">
        <v>12.956430655796453</v>
      </c>
      <c r="M121">
        <v>-3.203479464214297</v>
      </c>
    </row>
    <row r="122" spans="4:13" x14ac:dyDescent="0.25">
      <c r="D122" s="1" t="s">
        <v>552</v>
      </c>
      <c r="E122">
        <v>63.55</v>
      </c>
      <c r="H122">
        <v>1.1318118797292531</v>
      </c>
      <c r="I122">
        <v>1.0112502562947849</v>
      </c>
      <c r="J122">
        <v>1.2256963330288233</v>
      </c>
      <c r="K122">
        <v>1.0178860998025472</v>
      </c>
      <c r="L122">
        <v>13.075191301031623</v>
      </c>
      <c r="M122">
        <v>-2.9080763175751372</v>
      </c>
    </row>
    <row r="123" spans="4:13" x14ac:dyDescent="0.25">
      <c r="D123" s="1" t="s">
        <v>553</v>
      </c>
      <c r="E123">
        <v>63.58</v>
      </c>
      <c r="H123">
        <v>1.1317770770440194</v>
      </c>
      <c r="I123">
        <v>1.0114867014773625</v>
      </c>
      <c r="J123">
        <v>1.2256847540635714</v>
      </c>
      <c r="K123">
        <v>1.0177676876712549</v>
      </c>
      <c r="L123">
        <v>13.166254266950602</v>
      </c>
      <c r="M123">
        <v>-3.3212890330145228</v>
      </c>
    </row>
    <row r="124" spans="4:13" x14ac:dyDescent="0.25">
      <c r="D124" s="1" t="s">
        <v>554</v>
      </c>
      <c r="E124">
        <v>63.58</v>
      </c>
      <c r="H124">
        <v>1.1317939482275861</v>
      </c>
      <c r="I124">
        <v>1.0114845616097465</v>
      </c>
      <c r="J124">
        <v>1.2281743665494158</v>
      </c>
      <c r="K124">
        <v>1.0178605116691595</v>
      </c>
      <c r="L124">
        <v>13.225374363141157</v>
      </c>
      <c r="M124">
        <v>-3.460170554520289</v>
      </c>
    </row>
    <row r="125" spans="4:13" x14ac:dyDescent="0.25">
      <c r="D125" s="1" t="s">
        <v>555</v>
      </c>
      <c r="E125">
        <v>63.59</v>
      </c>
      <c r="H125">
        <v>1.1323808895308125</v>
      </c>
      <c r="I125">
        <v>1.0114026113517565</v>
      </c>
      <c r="J125">
        <v>1.2296028682408067</v>
      </c>
      <c r="K125">
        <v>1.0178215898464693</v>
      </c>
      <c r="L125">
        <v>12.994162284148842</v>
      </c>
      <c r="M125">
        <v>-3.6601154902459712</v>
      </c>
    </row>
    <row r="126" spans="4:13" x14ac:dyDescent="0.25">
      <c r="D126" s="1" t="s">
        <v>556</v>
      </c>
      <c r="E126">
        <v>63.55</v>
      </c>
      <c r="H126">
        <v>1.1324766320631605</v>
      </c>
      <c r="I126">
        <v>1.0118381522100894</v>
      </c>
      <c r="J126">
        <v>1.2281088878620827</v>
      </c>
      <c r="K126">
        <v>1.0179353855223574</v>
      </c>
      <c r="L126">
        <v>13.571307647712729</v>
      </c>
      <c r="M126">
        <v>-3.527472158720002</v>
      </c>
    </row>
    <row r="127" spans="4:13" x14ac:dyDescent="0.25">
      <c r="D127" s="1" t="s">
        <v>557</v>
      </c>
      <c r="E127">
        <v>63.6</v>
      </c>
      <c r="H127">
        <v>1.1326372635283666</v>
      </c>
      <c r="I127">
        <v>1.0116683705409824</v>
      </c>
      <c r="J127">
        <v>1.2307833648547752</v>
      </c>
      <c r="K127">
        <v>1.0178874882284477</v>
      </c>
      <c r="L127">
        <v>13.404134056020553</v>
      </c>
      <c r="M127">
        <v>-3.8031943236950383</v>
      </c>
    </row>
    <row r="128" spans="4:13" x14ac:dyDescent="0.25">
      <c r="D128" s="1" t="s">
        <v>558</v>
      </c>
      <c r="E128">
        <v>63.59</v>
      </c>
      <c r="H128">
        <v>1.1325913718504976</v>
      </c>
      <c r="I128">
        <v>1.0118125561021318</v>
      </c>
      <c r="J128">
        <v>1.2294893825547952</v>
      </c>
      <c r="K128">
        <v>1.0180497106596167</v>
      </c>
      <c r="L128">
        <v>13.482884268697433</v>
      </c>
      <c r="M128">
        <v>-3.5471195661008323</v>
      </c>
    </row>
    <row r="129" spans="4:13" x14ac:dyDescent="0.25">
      <c r="D129" s="1" t="s">
        <v>559</v>
      </c>
      <c r="E129">
        <v>63.59</v>
      </c>
      <c r="H129">
        <v>1.1325498406617887</v>
      </c>
      <c r="I129">
        <v>1.0117152013389747</v>
      </c>
      <c r="J129">
        <v>1.2317071660389651</v>
      </c>
      <c r="K129">
        <v>1.0181710015000098</v>
      </c>
      <c r="L129">
        <v>13.543517202326143</v>
      </c>
      <c r="M129">
        <v>-3.5080745201991022</v>
      </c>
    </row>
    <row r="130" spans="4:13" x14ac:dyDescent="0.25">
      <c r="D130" s="1" t="s">
        <v>560</v>
      </c>
      <c r="E130">
        <v>63.54</v>
      </c>
      <c r="H130">
        <v>1.1336585932581504</v>
      </c>
      <c r="I130">
        <v>1.0122172019439655</v>
      </c>
      <c r="J130">
        <v>1.2268483306184481</v>
      </c>
      <c r="K130">
        <v>1.0177505170039873</v>
      </c>
      <c r="L130">
        <v>13.954252127115979</v>
      </c>
      <c r="M130">
        <v>-3.685077560354955</v>
      </c>
    </row>
    <row r="131" spans="4:13" x14ac:dyDescent="0.25">
      <c r="D131" s="1" t="s">
        <v>561</v>
      </c>
      <c r="E131">
        <v>63.55</v>
      </c>
      <c r="H131">
        <v>1.1352926241662127</v>
      </c>
      <c r="I131">
        <v>1.0119197981905306</v>
      </c>
      <c r="J131">
        <v>1.2258335194369854</v>
      </c>
      <c r="K131">
        <v>1.0173815841593592</v>
      </c>
      <c r="L131">
        <v>13.464513508938296</v>
      </c>
      <c r="M131">
        <v>-3.8190561171110176</v>
      </c>
    </row>
    <row r="132" spans="4:13" x14ac:dyDescent="0.25">
      <c r="D132" s="1" t="s">
        <v>562</v>
      </c>
      <c r="E132">
        <v>63.54</v>
      </c>
      <c r="H132">
        <v>1.1355830915707259</v>
      </c>
      <c r="I132">
        <v>1.0119366724359626</v>
      </c>
      <c r="J132">
        <v>1.2194333902651102</v>
      </c>
      <c r="K132">
        <v>1.0172476952249816</v>
      </c>
      <c r="L132">
        <v>13.434519788156933</v>
      </c>
      <c r="M132">
        <v>-3.1861766177753452</v>
      </c>
    </row>
    <row r="133" spans="4:13" x14ac:dyDescent="0.25">
      <c r="D133" s="1" t="s">
        <v>563</v>
      </c>
      <c r="E133">
        <v>63.58</v>
      </c>
      <c r="H133">
        <v>1.1367720150016363</v>
      </c>
      <c r="I133">
        <v>1.011783646334558</v>
      </c>
      <c r="J133">
        <v>1.2154962641230098</v>
      </c>
      <c r="K133">
        <v>1.016788475079482</v>
      </c>
      <c r="L133">
        <v>13.288934756959861</v>
      </c>
      <c r="M133">
        <v>-3.1442693218653517</v>
      </c>
    </row>
    <row r="134" spans="4:13" x14ac:dyDescent="0.25">
      <c r="D134" s="1" t="s">
        <v>564</v>
      </c>
      <c r="E134">
        <v>63.58</v>
      </c>
      <c r="H134">
        <v>1.1369891776916567</v>
      </c>
      <c r="I134">
        <v>1.0115305400539143</v>
      </c>
      <c r="J134">
        <v>1.2118066308662361</v>
      </c>
      <c r="K134">
        <v>1.0165638808357684</v>
      </c>
      <c r="L134">
        <v>13.139597583403997</v>
      </c>
      <c r="M134">
        <v>-2.7376410531215356</v>
      </c>
    </row>
    <row r="135" spans="4:13" x14ac:dyDescent="0.25">
      <c r="D135" s="1" t="s">
        <v>565</v>
      </c>
      <c r="E135">
        <v>63.58</v>
      </c>
      <c r="H135">
        <v>1.1365291740669532</v>
      </c>
      <c r="I135">
        <v>1.0113272201271812</v>
      </c>
      <c r="J135">
        <v>1.2064829692943468</v>
      </c>
      <c r="K135">
        <v>1.0163052074057333</v>
      </c>
      <c r="L135">
        <v>12.619255038823553</v>
      </c>
      <c r="M135">
        <v>-2.4965979844512844</v>
      </c>
    </row>
    <row r="136" spans="4:13" x14ac:dyDescent="0.25">
      <c r="D136" s="1" t="s">
        <v>566</v>
      </c>
      <c r="E136">
        <v>63.54</v>
      </c>
      <c r="H136">
        <v>1.1353940971207572</v>
      </c>
      <c r="I136">
        <v>1.0111296125992395</v>
      </c>
      <c r="J136">
        <v>1.2069956840376215</v>
      </c>
      <c r="K136">
        <v>1.0163222732311801</v>
      </c>
      <c r="L136">
        <v>12.891477624560196</v>
      </c>
      <c r="M136">
        <v>-2.2808098249540762</v>
      </c>
    </row>
    <row r="137" spans="4:13" x14ac:dyDescent="0.25">
      <c r="D137" s="1" t="s">
        <v>567</v>
      </c>
      <c r="E137">
        <v>63.54</v>
      </c>
      <c r="H137">
        <v>1.1346549408776545</v>
      </c>
      <c r="I137">
        <v>1.0108561238068345</v>
      </c>
      <c r="J137">
        <v>1.2079656984500162</v>
      </c>
      <c r="K137">
        <v>1.0163018405322854</v>
      </c>
      <c r="L137">
        <v>12.707585238242928</v>
      </c>
      <c r="M137">
        <v>-2.2872691115445036</v>
      </c>
    </row>
    <row r="138" spans="4:13" x14ac:dyDescent="0.25">
      <c r="D138" s="1" t="s">
        <v>568</v>
      </c>
      <c r="E138">
        <v>63.58</v>
      </c>
      <c r="H138">
        <v>1.1344698824080566</v>
      </c>
      <c r="I138">
        <v>1.0107199634808608</v>
      </c>
      <c r="J138">
        <v>1.208651371372091</v>
      </c>
      <c r="K138">
        <v>1.016401687443679</v>
      </c>
      <c r="L138">
        <v>12.578810976942123</v>
      </c>
      <c r="M138">
        <v>-2.1671580402598352</v>
      </c>
    </row>
    <row r="139" spans="4:13" x14ac:dyDescent="0.25">
      <c r="D139" s="1" t="s">
        <v>569</v>
      </c>
      <c r="E139">
        <v>63.59</v>
      </c>
      <c r="H139">
        <v>1.135424040183955</v>
      </c>
      <c r="I139">
        <v>1.0106435556422688</v>
      </c>
      <c r="J139">
        <v>1.208649952963367</v>
      </c>
      <c r="K139">
        <v>1.0162876567222454</v>
      </c>
      <c r="L139">
        <v>12.351245345630957</v>
      </c>
      <c r="M139">
        <v>-2.2781775530770005</v>
      </c>
    </row>
    <row r="140" spans="4:13" x14ac:dyDescent="0.25">
      <c r="D140" s="1" t="s">
        <v>570</v>
      </c>
      <c r="E140">
        <v>63.52</v>
      </c>
      <c r="H140">
        <v>1.1347832714954065</v>
      </c>
      <c r="I140">
        <v>1.0108220686834353</v>
      </c>
      <c r="J140">
        <v>1.2083540732096101</v>
      </c>
      <c r="K140">
        <v>1.0165420582072136</v>
      </c>
      <c r="L140">
        <v>12.743959885424374</v>
      </c>
      <c r="M140">
        <v>-1.8715825680345688</v>
      </c>
    </row>
    <row r="141" spans="4:13" x14ac:dyDescent="0.25">
      <c r="D141" s="1" t="s">
        <v>571</v>
      </c>
      <c r="E141">
        <v>63.57</v>
      </c>
      <c r="H141">
        <v>1.134951816514548</v>
      </c>
      <c r="I141">
        <v>1.0113634060052497</v>
      </c>
      <c r="J141">
        <v>1.2038878083361273</v>
      </c>
      <c r="K141">
        <v>1.0162494865362042</v>
      </c>
      <c r="L141">
        <v>12.524306356087322</v>
      </c>
      <c r="M141">
        <v>-2.5080242826646781</v>
      </c>
    </row>
    <row r="142" spans="4:13" x14ac:dyDescent="0.25">
      <c r="D142" s="1" t="s">
        <v>572</v>
      </c>
      <c r="E142">
        <v>63.52</v>
      </c>
      <c r="H142">
        <v>1.1345766971369069</v>
      </c>
      <c r="I142">
        <v>1.0112101142122647</v>
      </c>
      <c r="J142">
        <v>1.2108919459525227</v>
      </c>
      <c r="K142">
        <v>1.0166030466444651</v>
      </c>
      <c r="L142">
        <v>13.085927044658149</v>
      </c>
      <c r="M142">
        <v>-2.4833056226260624</v>
      </c>
    </row>
    <row r="143" spans="4:13" x14ac:dyDescent="0.25">
      <c r="D143" s="1" t="s">
        <v>573</v>
      </c>
      <c r="E143">
        <v>63.51</v>
      </c>
      <c r="H143">
        <v>1.1344222286463752</v>
      </c>
      <c r="I143">
        <v>1.0110751571588417</v>
      </c>
      <c r="J143">
        <v>1.2142479203267893</v>
      </c>
      <c r="K143">
        <v>1.0168657148634896</v>
      </c>
      <c r="L143">
        <v>12.851433040190557</v>
      </c>
      <c r="M143">
        <v>-2.5055712748820156</v>
      </c>
    </row>
    <row r="144" spans="4:13" x14ac:dyDescent="0.25">
      <c r="D144" s="1" t="s">
        <v>574</v>
      </c>
      <c r="E144">
        <v>63.5</v>
      </c>
      <c r="H144">
        <v>1.1340612577697986</v>
      </c>
      <c r="I144">
        <v>1.0112467060067232</v>
      </c>
      <c r="J144">
        <v>1.215469368728318</v>
      </c>
      <c r="K144">
        <v>1.0169512517189425</v>
      </c>
      <c r="L144">
        <v>13.007124499684551</v>
      </c>
      <c r="M144">
        <v>-2.6810641566227673</v>
      </c>
    </row>
    <row r="145" spans="4:13" x14ac:dyDescent="0.25">
      <c r="D145" s="1" t="s">
        <v>575</v>
      </c>
      <c r="E145">
        <v>63.52</v>
      </c>
      <c r="H145">
        <v>1.1333739878442768</v>
      </c>
      <c r="I145">
        <v>1.0113431703183022</v>
      </c>
      <c r="J145">
        <v>1.21853307676339</v>
      </c>
      <c r="K145">
        <v>1.0172941679933609</v>
      </c>
      <c r="L145">
        <v>13.150380424090883</v>
      </c>
      <c r="M145">
        <v>-2.7267356225897288</v>
      </c>
    </row>
    <row r="146" spans="4:13" x14ac:dyDescent="0.25">
      <c r="D146" s="1" t="s">
        <v>576</v>
      </c>
      <c r="E146">
        <v>63.51</v>
      </c>
      <c r="H146">
        <v>1.1324595879634869</v>
      </c>
      <c r="I146">
        <v>1.0113946685645836</v>
      </c>
      <c r="J146">
        <v>1.2222759541034514</v>
      </c>
      <c r="K146">
        <v>1.0176354687239892</v>
      </c>
      <c r="L146">
        <v>13.374154785756218</v>
      </c>
      <c r="M146">
        <v>-2.7811003484274011</v>
      </c>
    </row>
    <row r="147" spans="4:13" x14ac:dyDescent="0.25">
      <c r="D147" s="1" t="s">
        <v>577</v>
      </c>
      <c r="E147">
        <v>63.51</v>
      </c>
      <c r="H147">
        <v>1.1329262261936359</v>
      </c>
      <c r="I147">
        <v>1.011483946706274</v>
      </c>
      <c r="J147">
        <v>1.2219394050935073</v>
      </c>
      <c r="K147">
        <v>1.0174544718915781</v>
      </c>
      <c r="L147">
        <v>13.373431663776444</v>
      </c>
      <c r="M147">
        <v>-3.042634185091913</v>
      </c>
    </row>
    <row r="148" spans="4:13" x14ac:dyDescent="0.25">
      <c r="D148" s="1" t="s">
        <v>578</v>
      </c>
      <c r="E148">
        <v>63.51</v>
      </c>
      <c r="H148">
        <v>1.1333275386192627</v>
      </c>
      <c r="I148">
        <v>1.0115111521294236</v>
      </c>
      <c r="J148">
        <v>1.2235057682443775</v>
      </c>
      <c r="K148">
        <v>1.0175328420010528</v>
      </c>
      <c r="L148">
        <v>13.394307957663443</v>
      </c>
      <c r="M148">
        <v>-3.1030363904658884</v>
      </c>
    </row>
    <row r="149" spans="4:13" x14ac:dyDescent="0.25">
      <c r="D149" s="1" t="s">
        <v>579</v>
      </c>
      <c r="E149">
        <v>63.5</v>
      </c>
      <c r="H149">
        <v>1.1334399822927348</v>
      </c>
      <c r="I149">
        <v>1.0116636016552207</v>
      </c>
      <c r="J149">
        <v>1.2229966689140839</v>
      </c>
      <c r="K149">
        <v>1.0174976341130784</v>
      </c>
      <c r="L149">
        <v>13.446639520349379</v>
      </c>
      <c r="M149">
        <v>-3.2200923563700599</v>
      </c>
    </row>
    <row r="150" spans="4:13" x14ac:dyDescent="0.25">
      <c r="D150" s="1" t="s">
        <v>580</v>
      </c>
      <c r="E150">
        <v>63.52</v>
      </c>
      <c r="H150">
        <v>1.1334300008898934</v>
      </c>
      <c r="I150">
        <v>1.0115489264815867</v>
      </c>
      <c r="J150">
        <v>1.2244644533268974</v>
      </c>
      <c r="K150">
        <v>1.0175846950821097</v>
      </c>
      <c r="L150">
        <v>13.351539188696222</v>
      </c>
      <c r="M150">
        <v>-3.2224060693695833</v>
      </c>
    </row>
    <row r="151" spans="4:13" x14ac:dyDescent="0.25">
      <c r="D151" s="1" t="s">
        <v>581</v>
      </c>
      <c r="E151">
        <v>63.31</v>
      </c>
      <c r="H151">
        <v>1.1322559273761357</v>
      </c>
      <c r="I151">
        <v>1.01287540236073</v>
      </c>
      <c r="J151">
        <v>1.210463541408654</v>
      </c>
      <c r="K151">
        <v>1.0177479897392936</v>
      </c>
      <c r="L151">
        <v>14.164512740165378</v>
      </c>
      <c r="M151">
        <v>-2.3655875207571739</v>
      </c>
    </row>
    <row r="152" spans="4:13" x14ac:dyDescent="0.25">
      <c r="D152" s="1" t="s">
        <v>582</v>
      </c>
      <c r="E152">
        <v>63.63</v>
      </c>
      <c r="H152">
        <v>1.1336833883515791</v>
      </c>
      <c r="I152">
        <v>1.0125569194846802</v>
      </c>
      <c r="J152">
        <v>1.2151788022780561</v>
      </c>
      <c r="K152">
        <v>1.0169847755732129</v>
      </c>
      <c r="L152">
        <v>13.712707902378156</v>
      </c>
      <c r="M152">
        <v>-3.7994411242780757</v>
      </c>
    </row>
    <row r="153" spans="4:13" x14ac:dyDescent="0.25">
      <c r="D153" s="1" t="s">
        <v>583</v>
      </c>
      <c r="E153">
        <v>63.54</v>
      </c>
      <c r="H153">
        <v>1.13512826034013</v>
      </c>
      <c r="I153">
        <v>1.0118698114296112</v>
      </c>
      <c r="J153">
        <v>1.2212109654986163</v>
      </c>
      <c r="K153">
        <v>1.0170936285487384</v>
      </c>
      <c r="L153">
        <v>13.529250321133418</v>
      </c>
      <c r="M153">
        <v>-3.5789950031823423</v>
      </c>
    </row>
    <row r="154" spans="4:13" x14ac:dyDescent="0.25">
      <c r="D154" s="1" t="s">
        <v>584</v>
      </c>
      <c r="E154">
        <v>63.51</v>
      </c>
      <c r="H154">
        <v>1.1354244506691207</v>
      </c>
      <c r="I154">
        <v>1.0117316437753592</v>
      </c>
      <c r="J154">
        <v>1.2226978140983276</v>
      </c>
      <c r="K154">
        <v>1.0171533208526986</v>
      </c>
      <c r="L154">
        <v>13.461606329191852</v>
      </c>
      <c r="M154">
        <v>-3.5194297415888514</v>
      </c>
    </row>
    <row r="155" spans="4:13" x14ac:dyDescent="0.25">
      <c r="D155" s="1" t="s">
        <v>585</v>
      </c>
      <c r="E155">
        <v>63.49</v>
      </c>
      <c r="H155">
        <v>1.135762920274737</v>
      </c>
      <c r="I155">
        <v>1.0117253379513846</v>
      </c>
      <c r="J155">
        <v>1.2211639589294745</v>
      </c>
      <c r="K155">
        <v>1.0172564417429886</v>
      </c>
      <c r="L155">
        <v>13.382804962914747</v>
      </c>
      <c r="M155">
        <v>-3.2223297535779238</v>
      </c>
    </row>
    <row r="156" spans="4:13" x14ac:dyDescent="0.25">
      <c r="D156" s="1" t="s">
        <v>586</v>
      </c>
      <c r="E156">
        <v>63.54</v>
      </c>
      <c r="H156">
        <v>1.1371967290408858</v>
      </c>
      <c r="I156">
        <v>1.0116431030511857</v>
      </c>
      <c r="J156">
        <v>1.2172897384898842</v>
      </c>
      <c r="K156">
        <v>1.016709600345874</v>
      </c>
      <c r="L156">
        <v>13.184485242521134</v>
      </c>
      <c r="M156">
        <v>-3.3491536846552208</v>
      </c>
    </row>
    <row r="157" spans="4:13" x14ac:dyDescent="0.25">
      <c r="D157" s="1" t="s">
        <v>587</v>
      </c>
      <c r="E157">
        <v>63.51</v>
      </c>
      <c r="H157">
        <v>1.1369935090413226</v>
      </c>
      <c r="I157">
        <v>1.0114496429656294</v>
      </c>
      <c r="J157">
        <v>1.2142488883108513</v>
      </c>
      <c r="K157">
        <v>1.0166814914761808</v>
      </c>
      <c r="L157">
        <v>13.046484924668505</v>
      </c>
      <c r="M157">
        <v>-2.8774116012220929</v>
      </c>
    </row>
    <row r="158" spans="4:13" x14ac:dyDescent="0.25">
      <c r="D158" s="1" t="s">
        <v>588</v>
      </c>
      <c r="E158">
        <v>62.93</v>
      </c>
      <c r="H158">
        <v>1.1356586168084417</v>
      </c>
      <c r="I158">
        <v>1.0123869363542268</v>
      </c>
      <c r="J158">
        <v>1.1985900323711067</v>
      </c>
      <c r="K158">
        <v>1.0157171089618051</v>
      </c>
      <c r="L158">
        <v>13.428944085206808</v>
      </c>
      <c r="M158">
        <v>-2.9818295914384976</v>
      </c>
    </row>
    <row r="159" spans="4:13" x14ac:dyDescent="0.25">
      <c r="D159" s="1" t="s">
        <v>589</v>
      </c>
      <c r="E159">
        <v>62.89</v>
      </c>
      <c r="H159">
        <v>1.1341148729652091</v>
      </c>
      <c r="I159">
        <v>1.0112149764077618</v>
      </c>
      <c r="J159">
        <v>1.2113390137420446</v>
      </c>
      <c r="K159">
        <v>1.0166260219227268</v>
      </c>
      <c r="L159">
        <v>13.444207568195111</v>
      </c>
      <c r="M159">
        <v>-2.1772640696891017</v>
      </c>
    </row>
    <row r="160" spans="4:13" x14ac:dyDescent="0.25">
      <c r="D160" s="1" t="s">
        <v>590</v>
      </c>
      <c r="E160">
        <v>62.84</v>
      </c>
      <c r="H160">
        <v>1.1339563960245393</v>
      </c>
      <c r="I160">
        <v>1.0113948319448942</v>
      </c>
      <c r="J160">
        <v>1.2133350882591192</v>
      </c>
      <c r="K160">
        <v>1.0168446297451093</v>
      </c>
      <c r="L160">
        <v>13.73023970897782</v>
      </c>
      <c r="M160">
        <v>-2.1648862907193234</v>
      </c>
    </row>
    <row r="161" spans="4:13" x14ac:dyDescent="0.25">
      <c r="D161" s="1" t="s">
        <v>591</v>
      </c>
      <c r="E161">
        <v>62.87</v>
      </c>
      <c r="H161">
        <v>1.1326189962863131</v>
      </c>
      <c r="I161">
        <v>1.0113145739798182</v>
      </c>
      <c r="J161">
        <v>1.2188045650967212</v>
      </c>
      <c r="K161">
        <v>1.0169607117460828</v>
      </c>
      <c r="L161">
        <v>13.544945622497266</v>
      </c>
      <c r="M161">
        <v>-2.825781634650923</v>
      </c>
    </row>
    <row r="162" spans="4:13" x14ac:dyDescent="0.25">
      <c r="D162" s="1" t="s">
        <v>592</v>
      </c>
      <c r="E162">
        <v>62.85</v>
      </c>
      <c r="H162">
        <v>1.1329788582863876</v>
      </c>
      <c r="I162">
        <v>1.011614661191552</v>
      </c>
      <c r="J162">
        <v>1.2167730535375243</v>
      </c>
      <c r="K162">
        <v>1.0170054726817646</v>
      </c>
      <c r="L162">
        <v>13.763428630454712</v>
      </c>
      <c r="M162">
        <v>-2.7492405328281393</v>
      </c>
    </row>
    <row r="163" spans="4:13" x14ac:dyDescent="0.25">
      <c r="D163" s="1" t="s">
        <v>593</v>
      </c>
      <c r="E163">
        <v>62.85</v>
      </c>
      <c r="H163">
        <v>1.1344234815060381</v>
      </c>
      <c r="I163">
        <v>1.0117587479875045</v>
      </c>
      <c r="J163">
        <v>1.2154332647446622</v>
      </c>
      <c r="K163">
        <v>1.016733150641465</v>
      </c>
      <c r="L163">
        <v>13.912979682037644</v>
      </c>
      <c r="M163">
        <v>-2.9160550093985762</v>
      </c>
    </row>
    <row r="164" spans="4:13" x14ac:dyDescent="0.25">
      <c r="D164" s="1" t="s">
        <v>594</v>
      </c>
      <c r="E164">
        <v>62.89</v>
      </c>
      <c r="H164">
        <v>1.1336446316423661</v>
      </c>
      <c r="I164">
        <v>1.0117468956867719</v>
      </c>
      <c r="J164">
        <v>1.2174768118615094</v>
      </c>
      <c r="K164">
        <v>1.0170830729594214</v>
      </c>
      <c r="L164">
        <v>13.894252500560469</v>
      </c>
      <c r="M164">
        <v>-2.7670089094165178</v>
      </c>
    </row>
    <row r="165" spans="4:13" x14ac:dyDescent="0.25">
      <c r="D165" s="1" t="s">
        <v>595</v>
      </c>
      <c r="E165">
        <v>62.91</v>
      </c>
      <c r="H165">
        <v>1.1339205692637591</v>
      </c>
      <c r="I165">
        <v>1.0118806063804602</v>
      </c>
      <c r="J165">
        <v>1.2187764428504793</v>
      </c>
      <c r="K165">
        <v>1.0169859505008421</v>
      </c>
      <c r="L165">
        <v>14.120222156794227</v>
      </c>
      <c r="M165">
        <v>-3.0735576629110142</v>
      </c>
    </row>
    <row r="166" spans="4:13" x14ac:dyDescent="0.25">
      <c r="D166" s="1" t="s">
        <v>596</v>
      </c>
      <c r="E166">
        <v>62.9</v>
      </c>
      <c r="H166">
        <v>1.1340767375008018</v>
      </c>
      <c r="I166">
        <v>1.0120712756188557</v>
      </c>
      <c r="J166">
        <v>1.2166638763719475</v>
      </c>
      <c r="K166">
        <v>1.0169473999691905</v>
      </c>
      <c r="L166">
        <v>14.18462113032939</v>
      </c>
      <c r="M166">
        <v>-3.0207122800651973</v>
      </c>
    </row>
    <row r="167" spans="4:13" x14ac:dyDescent="0.25">
      <c r="D167" s="1" t="s">
        <v>597</v>
      </c>
      <c r="E167">
        <v>62.93</v>
      </c>
      <c r="H167">
        <v>1.134350894209033</v>
      </c>
      <c r="I167">
        <v>1.0120456133037576</v>
      </c>
      <c r="J167">
        <v>1.217909671221886</v>
      </c>
      <c r="K167">
        <v>1.0172264351456952</v>
      </c>
      <c r="L167">
        <v>14.107917340760537</v>
      </c>
      <c r="M167">
        <v>-2.8192063513588437</v>
      </c>
    </row>
    <row r="168" spans="4:13" x14ac:dyDescent="0.25">
      <c r="D168" s="1" t="s">
        <v>598</v>
      </c>
      <c r="E168">
        <v>62.97</v>
      </c>
      <c r="H168">
        <v>1.134540553418361</v>
      </c>
      <c r="I168">
        <v>1.0120868467066342</v>
      </c>
      <c r="J168">
        <v>1.2174908731781002</v>
      </c>
      <c r="K168">
        <v>1.0170878912870167</v>
      </c>
      <c r="L168">
        <v>14.048598409962835</v>
      </c>
      <c r="M168">
        <v>-3.0021277496920789</v>
      </c>
    </row>
    <row r="169" spans="4:13" x14ac:dyDescent="0.25">
      <c r="D169" s="1" t="s">
        <v>599</v>
      </c>
      <c r="E169">
        <v>63.04</v>
      </c>
      <c r="H169">
        <v>1.1349987482661097</v>
      </c>
      <c r="I169">
        <v>1.0120030904207731</v>
      </c>
      <c r="J169">
        <v>1.2195723879249492</v>
      </c>
      <c r="K169">
        <v>1.016852890993817</v>
      </c>
      <c r="L169">
        <v>14.087995604129901</v>
      </c>
      <c r="M169">
        <v>-3.4413428270846111</v>
      </c>
    </row>
    <row r="170" spans="4:13" x14ac:dyDescent="0.25">
      <c r="D170" s="1" t="s">
        <v>600</v>
      </c>
      <c r="E170">
        <v>63.02</v>
      </c>
      <c r="H170">
        <v>1.1350500530284013</v>
      </c>
      <c r="I170">
        <v>1.0121203809293851</v>
      </c>
      <c r="J170">
        <v>1.2174045728687795</v>
      </c>
      <c r="K170">
        <v>1.0169725079145071</v>
      </c>
      <c r="L170">
        <v>14.082270431440918</v>
      </c>
      <c r="M170">
        <v>-3.1428221942834966</v>
      </c>
    </row>
    <row r="171" spans="4:13" x14ac:dyDescent="0.25">
      <c r="D171" s="1" t="s">
        <v>601</v>
      </c>
      <c r="E171">
        <v>63.08</v>
      </c>
      <c r="H171">
        <v>1.1351145012901649</v>
      </c>
      <c r="I171">
        <v>1.012145253763888</v>
      </c>
      <c r="J171">
        <v>1.2194623592776701</v>
      </c>
      <c r="K171">
        <v>1.0172629644706401</v>
      </c>
      <c r="L171">
        <v>14.338236376159784</v>
      </c>
      <c r="M171">
        <v>-2.9126026579940572</v>
      </c>
    </row>
    <row r="172" spans="4:13" x14ac:dyDescent="0.25">
      <c r="D172" s="1" t="s">
        <v>602</v>
      </c>
      <c r="E172">
        <v>62.93</v>
      </c>
      <c r="H172">
        <v>1.1345917840480861</v>
      </c>
      <c r="I172">
        <v>1.014247676174858</v>
      </c>
      <c r="J172">
        <v>1.1948301236153802</v>
      </c>
      <c r="K172">
        <v>1.0167737165268855</v>
      </c>
      <c r="L172">
        <v>14.73402486374556</v>
      </c>
      <c r="M172">
        <v>-2.4353631610097182</v>
      </c>
    </row>
    <row r="173" spans="4:13" x14ac:dyDescent="0.25">
      <c r="D173" s="1" t="s">
        <v>603</v>
      </c>
      <c r="E173">
        <v>63.19</v>
      </c>
      <c r="H173">
        <v>1.1340990562792292</v>
      </c>
      <c r="I173">
        <v>1.0137927073899904</v>
      </c>
      <c r="J173">
        <v>1.1999427867167349</v>
      </c>
      <c r="K173">
        <v>1.0166010405164381</v>
      </c>
      <c r="L173">
        <v>14.497520291551609</v>
      </c>
      <c r="M173">
        <v>-3.0982866547950039</v>
      </c>
    </row>
    <row r="174" spans="4:13" x14ac:dyDescent="0.25">
      <c r="D174" s="1" t="s">
        <v>604</v>
      </c>
      <c r="E174">
        <v>63.08</v>
      </c>
      <c r="H174">
        <v>1.1339749973527731</v>
      </c>
      <c r="I174">
        <v>1.0125638196297302</v>
      </c>
      <c r="J174">
        <v>1.2175434342745006</v>
      </c>
      <c r="K174">
        <v>1.0174881609080761</v>
      </c>
      <c r="L174">
        <v>14.848174853715477</v>
      </c>
      <c r="M174">
        <v>-2.6744017860461327</v>
      </c>
    </row>
    <row r="175" spans="4:13" x14ac:dyDescent="0.25">
      <c r="D175" s="1" t="s">
        <v>605</v>
      </c>
      <c r="E175">
        <v>63.17</v>
      </c>
      <c r="H175">
        <v>1.1344154561467181</v>
      </c>
      <c r="I175">
        <v>1.0122742553565325</v>
      </c>
      <c r="J175">
        <v>1.2209142286763717</v>
      </c>
      <c r="K175">
        <v>1.0173503919226536</v>
      </c>
      <c r="L175">
        <v>14.61366699991413</v>
      </c>
      <c r="M175">
        <v>-3.0907829053668365</v>
      </c>
    </row>
    <row r="176" spans="4:13" x14ac:dyDescent="0.25">
      <c r="D176" s="1" t="s">
        <v>606</v>
      </c>
      <c r="E176">
        <v>63.12</v>
      </c>
      <c r="H176">
        <v>1.1352703747934223</v>
      </c>
      <c r="I176">
        <v>1.0124908247949149</v>
      </c>
      <c r="J176">
        <v>1.2192812225432186</v>
      </c>
      <c r="K176">
        <v>1.0174036940675544</v>
      </c>
      <c r="L176">
        <v>14.620334006649273</v>
      </c>
      <c r="M176">
        <v>-2.9331530429038821</v>
      </c>
    </row>
    <row r="177" spans="4:13" x14ac:dyDescent="0.25">
      <c r="D177" s="1" t="s">
        <v>607</v>
      </c>
      <c r="E177">
        <v>63.14</v>
      </c>
      <c r="H177">
        <v>1.1352890837797678</v>
      </c>
      <c r="I177">
        <v>1.0125235730709656</v>
      </c>
      <c r="J177">
        <v>1.2206157292744535</v>
      </c>
      <c r="K177">
        <v>1.0174440452304043</v>
      </c>
      <c r="L177">
        <v>14.939216374806563</v>
      </c>
      <c r="M177">
        <v>-2.9354180344004703</v>
      </c>
    </row>
    <row r="178" spans="4:13" x14ac:dyDescent="0.25">
      <c r="D178" s="1" t="s">
        <v>608</v>
      </c>
      <c r="E178">
        <v>63.14</v>
      </c>
      <c r="H178">
        <v>1.1353828631172562</v>
      </c>
      <c r="I178">
        <v>1.0124233764095429</v>
      </c>
      <c r="J178">
        <v>1.2192091286312814</v>
      </c>
      <c r="K178">
        <v>1.0171946563669745</v>
      </c>
      <c r="L178">
        <v>14.458550490062919</v>
      </c>
      <c r="M178">
        <v>-3.1919523825325768</v>
      </c>
    </row>
    <row r="179" spans="4:13" x14ac:dyDescent="0.25">
      <c r="D179" s="1" t="s">
        <v>609</v>
      </c>
      <c r="E179">
        <v>63.17</v>
      </c>
      <c r="H179">
        <v>1.1354232542692677</v>
      </c>
      <c r="I179">
        <v>1.0123924944096876</v>
      </c>
      <c r="J179">
        <v>1.2187262592218309</v>
      </c>
      <c r="K179">
        <v>1.0172827604621959</v>
      </c>
      <c r="L179">
        <v>14.417543803299793</v>
      </c>
      <c r="M179">
        <v>-2.9924211459529033</v>
      </c>
    </row>
    <row r="180" spans="4:13" x14ac:dyDescent="0.25">
      <c r="D180" s="1" t="s">
        <v>610</v>
      </c>
      <c r="E180">
        <v>63.19</v>
      </c>
      <c r="H180">
        <v>1.1359661421042697</v>
      </c>
      <c r="I180">
        <v>1.0122312231382391</v>
      </c>
      <c r="J180">
        <v>1.2199968693007004</v>
      </c>
      <c r="K180">
        <v>1.0172202102944283</v>
      </c>
      <c r="L180">
        <v>14.19125888456432</v>
      </c>
      <c r="M180">
        <v>-3.1635688010813965</v>
      </c>
    </row>
    <row r="181" spans="4:13" x14ac:dyDescent="0.25">
      <c r="D181" s="1" t="s">
        <v>611</v>
      </c>
      <c r="E181">
        <v>63.14</v>
      </c>
      <c r="H181">
        <v>1.1363798053845844</v>
      </c>
      <c r="I181">
        <v>1.0125222785819732</v>
      </c>
      <c r="J181">
        <v>1.218984699042027</v>
      </c>
      <c r="K181">
        <v>1.0173268466877414</v>
      </c>
      <c r="L181">
        <v>14.632021716999702</v>
      </c>
      <c r="M181">
        <v>-2.9249564495460163</v>
      </c>
    </row>
    <row r="182" spans="4:13" x14ac:dyDescent="0.25">
      <c r="D182" s="1" t="s">
        <v>612</v>
      </c>
      <c r="E182">
        <v>63.14</v>
      </c>
      <c r="H182">
        <v>1.1362982115662701</v>
      </c>
      <c r="I182">
        <v>1.0128165093405239</v>
      </c>
      <c r="J182">
        <v>1.2173762597901376</v>
      </c>
      <c r="K182">
        <v>1.0171945057214433</v>
      </c>
      <c r="L182">
        <v>15.046861106084805</v>
      </c>
      <c r="M182">
        <v>-3.0020790402464286</v>
      </c>
    </row>
    <row r="183" spans="4:13" x14ac:dyDescent="0.25">
      <c r="D183" s="1" t="s">
        <v>613</v>
      </c>
      <c r="E183">
        <v>63.15</v>
      </c>
      <c r="H183">
        <v>1.1358948418200665</v>
      </c>
      <c r="I183">
        <v>1.0124386059375148</v>
      </c>
      <c r="J183">
        <v>1.2195534925423066</v>
      </c>
      <c r="K183">
        <v>1.0172207628440193</v>
      </c>
      <c r="L183">
        <v>14.662804099814139</v>
      </c>
      <c r="M183">
        <v>-3.0687531074242429</v>
      </c>
    </row>
    <row r="184" spans="4:13" x14ac:dyDescent="0.25">
      <c r="D184" s="1" t="s">
        <v>614</v>
      </c>
      <c r="E184">
        <v>62.85</v>
      </c>
      <c r="H184">
        <v>1.1352774291922598</v>
      </c>
      <c r="I184">
        <v>1.0127284881191749</v>
      </c>
      <c r="J184">
        <v>1.2155374361433104</v>
      </c>
      <c r="K184">
        <v>1.0170570532094252</v>
      </c>
      <c r="L184">
        <v>14.871115767288813</v>
      </c>
      <c r="M184">
        <v>-2.927652798873396</v>
      </c>
    </row>
    <row r="185" spans="4:13" x14ac:dyDescent="0.25">
      <c r="D185" s="1" t="s">
        <v>615</v>
      </c>
      <c r="E185">
        <v>62.44</v>
      </c>
      <c r="H185">
        <v>1.1358246224696074</v>
      </c>
      <c r="I185">
        <v>1.012450012200601</v>
      </c>
      <c r="J185">
        <v>1.2166185717893991</v>
      </c>
      <c r="K185">
        <v>1.0166029812962933</v>
      </c>
      <c r="L185">
        <v>14.649959269323972</v>
      </c>
      <c r="M185">
        <v>-3.2989371713982791</v>
      </c>
    </row>
    <row r="186" spans="4:13" x14ac:dyDescent="0.25">
      <c r="D186" s="1" t="s">
        <v>616</v>
      </c>
      <c r="E186">
        <v>61.96</v>
      </c>
      <c r="H186">
        <v>1.1342823171861667</v>
      </c>
      <c r="I186">
        <v>1.0126144803335346</v>
      </c>
      <c r="J186">
        <v>1.2122951637474555</v>
      </c>
      <c r="K186">
        <v>1.0166454279256432</v>
      </c>
      <c r="L186">
        <v>14.82581751938261</v>
      </c>
      <c r="M186">
        <v>-2.801136310799393</v>
      </c>
    </row>
    <row r="187" spans="4:13" x14ac:dyDescent="0.25">
      <c r="D187" s="1" t="s">
        <v>617</v>
      </c>
      <c r="E187">
        <v>61.83</v>
      </c>
      <c r="H187">
        <v>1.1342121986736755</v>
      </c>
      <c r="I187">
        <v>1.0126127862240928</v>
      </c>
      <c r="J187">
        <v>1.2124627578653562</v>
      </c>
      <c r="K187">
        <v>1.0165845293936151</v>
      </c>
      <c r="L187">
        <v>14.924199475355579</v>
      </c>
      <c r="M187">
        <v>-2.8334646288397494</v>
      </c>
    </row>
    <row r="188" spans="4:13" x14ac:dyDescent="0.25">
      <c r="D188" s="1" t="s">
        <v>618</v>
      </c>
      <c r="E188">
        <v>61.86</v>
      </c>
      <c r="H188">
        <v>1.1338720590352449</v>
      </c>
      <c r="I188">
        <v>1.0125948456692935</v>
      </c>
      <c r="J188">
        <v>1.2139925586044413</v>
      </c>
      <c r="K188">
        <v>1.0165801650047899</v>
      </c>
      <c r="L188">
        <v>15.052845229331922</v>
      </c>
      <c r="M188">
        <v>-2.947411593516108</v>
      </c>
    </row>
    <row r="189" spans="4:13" x14ac:dyDescent="0.25">
      <c r="D189" s="1" t="s">
        <v>619</v>
      </c>
      <c r="E189">
        <v>61.93</v>
      </c>
      <c r="H189">
        <v>1.1343168849840828</v>
      </c>
      <c r="I189">
        <v>1.0126533226373629</v>
      </c>
      <c r="J189">
        <v>1.213404320132397</v>
      </c>
      <c r="K189">
        <v>1.0165978206238249</v>
      </c>
      <c r="L189">
        <v>14.971460324505529</v>
      </c>
      <c r="M189">
        <v>-2.9408472786371931</v>
      </c>
    </row>
    <row r="190" spans="4:13" x14ac:dyDescent="0.25">
      <c r="D190" s="1" t="s">
        <v>620</v>
      </c>
      <c r="E190">
        <v>62.03</v>
      </c>
      <c r="H190">
        <v>1.1336345279630369</v>
      </c>
      <c r="I190">
        <v>1.0126091836064104</v>
      </c>
      <c r="J190">
        <v>1.2147116284755373</v>
      </c>
      <c r="K190">
        <v>1.0169399122284384</v>
      </c>
      <c r="L190">
        <v>14.964181351457228</v>
      </c>
      <c r="M190">
        <v>-2.7241834274714734</v>
      </c>
    </row>
    <row r="191" spans="4:13" x14ac:dyDescent="0.25">
      <c r="D191" s="1" t="s">
        <v>621</v>
      </c>
      <c r="E191">
        <v>62.15</v>
      </c>
      <c r="H191">
        <v>1.1341609049389452</v>
      </c>
      <c r="I191">
        <v>1.0125722424122368</v>
      </c>
      <c r="J191">
        <v>1.2155790155267165</v>
      </c>
      <c r="K191">
        <v>1.0169040044533466</v>
      </c>
      <c r="L191">
        <v>15.067159113351408</v>
      </c>
      <c r="M191">
        <v>-2.8025020720294833</v>
      </c>
    </row>
    <row r="192" spans="4:13" x14ac:dyDescent="0.25">
      <c r="D192" s="1" t="s">
        <v>622</v>
      </c>
      <c r="E192">
        <v>62.25</v>
      </c>
      <c r="H192">
        <v>1.133092879312398</v>
      </c>
      <c r="I192">
        <v>1.0128343876751098</v>
      </c>
      <c r="J192">
        <v>1.2156601083161478</v>
      </c>
      <c r="K192">
        <v>1.0169608033927833</v>
      </c>
      <c r="L192">
        <v>15.439741359359402</v>
      </c>
      <c r="M192">
        <v>-2.9273608334150936</v>
      </c>
    </row>
    <row r="193" spans="4:13" x14ac:dyDescent="0.25">
      <c r="D193" s="1" t="s">
        <v>623</v>
      </c>
      <c r="E193">
        <v>62.36</v>
      </c>
      <c r="H193">
        <v>1.1333340791400419</v>
      </c>
      <c r="I193">
        <v>1.0123028670076493</v>
      </c>
      <c r="J193">
        <v>1.2182937324416985</v>
      </c>
      <c r="K193">
        <v>1.0170038280770795</v>
      </c>
      <c r="L193">
        <v>14.748048798105458</v>
      </c>
      <c r="M193">
        <v>-2.9854197190547893</v>
      </c>
    </row>
    <row r="194" spans="4:13" x14ac:dyDescent="0.25">
      <c r="D194" s="1" t="s">
        <v>624</v>
      </c>
      <c r="E194">
        <v>62.47</v>
      </c>
      <c r="H194">
        <v>1.1330090034534446</v>
      </c>
      <c r="I194">
        <v>1.0123618620441768</v>
      </c>
      <c r="J194">
        <v>1.2189408235330974</v>
      </c>
      <c r="K194">
        <v>1.0171318109955498</v>
      </c>
      <c r="L194">
        <v>14.810774233988013</v>
      </c>
      <c r="M194">
        <v>-3.0239032434215574</v>
      </c>
    </row>
    <row r="195" spans="4:13" x14ac:dyDescent="0.25">
      <c r="D195" s="1" t="s">
        <v>625</v>
      </c>
      <c r="E195">
        <v>62.55</v>
      </c>
      <c r="H195">
        <v>1.1324331652097273</v>
      </c>
      <c r="I195">
        <v>1.0122096892772527</v>
      </c>
      <c r="J195">
        <v>1.2199248829925657</v>
      </c>
      <c r="K195">
        <v>1.0172820120242434</v>
      </c>
      <c r="L195">
        <v>14.594061026870747</v>
      </c>
      <c r="M195">
        <v>-2.9431353865655296</v>
      </c>
    </row>
    <row r="196" spans="4:13" x14ac:dyDescent="0.25">
      <c r="D196" s="1" t="s">
        <v>626</v>
      </c>
      <c r="E196">
        <v>62.67</v>
      </c>
      <c r="H196">
        <v>1.1327319005781382</v>
      </c>
      <c r="I196">
        <v>1.0122520166790183</v>
      </c>
      <c r="J196">
        <v>1.2194492567511714</v>
      </c>
      <c r="K196">
        <v>1.0171575573769107</v>
      </c>
      <c r="L196">
        <v>14.597171676053335</v>
      </c>
      <c r="M196">
        <v>-3.1044642667284279</v>
      </c>
    </row>
    <row r="197" spans="4:13" x14ac:dyDescent="0.25">
      <c r="D197" s="1" t="s">
        <v>627</v>
      </c>
      <c r="E197">
        <v>62.75</v>
      </c>
      <c r="H197">
        <v>1.1328072826942315</v>
      </c>
      <c r="I197">
        <v>1.0122186625451763</v>
      </c>
      <c r="J197">
        <v>1.221118832640457</v>
      </c>
      <c r="K197">
        <v>1.0173129561831813</v>
      </c>
      <c r="L197">
        <v>14.617070583516465</v>
      </c>
      <c r="M197">
        <v>-3.0839374525239691</v>
      </c>
    </row>
    <row r="198" spans="4:13" x14ac:dyDescent="0.25">
      <c r="D198" s="1" t="s">
        <v>628</v>
      </c>
      <c r="E198">
        <v>62.9</v>
      </c>
      <c r="H198">
        <v>1.1328395373483771</v>
      </c>
      <c r="I198">
        <v>1.0120786954980587</v>
      </c>
      <c r="J198">
        <v>1.22211806177232</v>
      </c>
      <c r="K198">
        <v>1.0172071895393016</v>
      </c>
      <c r="L198">
        <v>14.287856148210722</v>
      </c>
      <c r="M198">
        <v>-3.3952575901878959</v>
      </c>
    </row>
    <row r="199" spans="4:13" x14ac:dyDescent="0.25">
      <c r="D199" s="1" t="s">
        <v>629</v>
      </c>
      <c r="E199">
        <v>62.92</v>
      </c>
      <c r="H199">
        <v>1.1328008406011445</v>
      </c>
      <c r="I199">
        <v>1.0121132530350541</v>
      </c>
      <c r="J199">
        <v>1.221308110880756</v>
      </c>
      <c r="K199">
        <v>1.0173724895454277</v>
      </c>
      <c r="L199">
        <v>14.314520117061079</v>
      </c>
      <c r="M199">
        <v>-3.1326355547075764</v>
      </c>
    </row>
    <row r="200" spans="4:13" x14ac:dyDescent="0.25">
      <c r="D200" s="1" t="s">
        <v>630</v>
      </c>
      <c r="E200">
        <v>62.97</v>
      </c>
      <c r="H200">
        <v>1.1332607245275519</v>
      </c>
      <c r="I200">
        <v>1.0121679345315635</v>
      </c>
      <c r="J200">
        <v>1.2226786595185619</v>
      </c>
      <c r="K200">
        <v>1.0172776384438467</v>
      </c>
      <c r="L200">
        <v>14.47999693248596</v>
      </c>
      <c r="M200">
        <v>-3.3623460617412206</v>
      </c>
    </row>
    <row r="201" spans="4:13" x14ac:dyDescent="0.25">
      <c r="D201" s="1" t="s">
        <v>631</v>
      </c>
      <c r="E201">
        <v>62.91</v>
      </c>
      <c r="H201">
        <v>1.1332774900788678</v>
      </c>
      <c r="I201">
        <v>1.0122660035965929</v>
      </c>
      <c r="J201">
        <v>1.2202954759189009</v>
      </c>
      <c r="K201">
        <v>1.0173889345216907</v>
      </c>
      <c r="L201">
        <v>14.545263535959407</v>
      </c>
      <c r="M201">
        <v>-2.9950364194418739</v>
      </c>
    </row>
    <row r="202" spans="4:13" x14ac:dyDescent="0.25">
      <c r="D202" s="1" t="s">
        <v>632</v>
      </c>
      <c r="E202">
        <v>62.93</v>
      </c>
      <c r="H202">
        <v>1.1340179733574132</v>
      </c>
      <c r="I202">
        <v>1.0122677696130877</v>
      </c>
      <c r="J202">
        <v>1.2202491818410666</v>
      </c>
      <c r="K202">
        <v>1.0172771430729943</v>
      </c>
      <c r="L202">
        <v>14.634186107015751</v>
      </c>
      <c r="M202">
        <v>-3.0208665319519241</v>
      </c>
    </row>
    <row r="203" spans="4:13" x14ac:dyDescent="0.25">
      <c r="D203" s="1" t="s">
        <v>633</v>
      </c>
      <c r="E203">
        <v>62.94</v>
      </c>
      <c r="H203">
        <v>1.1341511664971013</v>
      </c>
      <c r="I203">
        <v>1.0124301631936219</v>
      </c>
      <c r="J203">
        <v>1.2190432663432336</v>
      </c>
      <c r="K203">
        <v>1.0172084217332678</v>
      </c>
      <c r="L203">
        <v>14.703422595285303</v>
      </c>
      <c r="M203">
        <v>-3.0852526390093544</v>
      </c>
    </row>
    <row r="204" spans="4:13" x14ac:dyDescent="0.25">
      <c r="D204" s="1" t="s">
        <v>634</v>
      </c>
      <c r="E204">
        <v>62.89</v>
      </c>
      <c r="H204">
        <v>1.1340691162852783</v>
      </c>
      <c r="I204">
        <v>1.0122014337613812</v>
      </c>
      <c r="J204">
        <v>1.2195164954085587</v>
      </c>
      <c r="K204">
        <v>1.01729641454451</v>
      </c>
      <c r="L204">
        <v>14.546227165252787</v>
      </c>
      <c r="M204">
        <v>-2.8711779363094365</v>
      </c>
    </row>
    <row r="205" spans="4:13" x14ac:dyDescent="0.25">
      <c r="D205" s="1" t="s">
        <v>635</v>
      </c>
      <c r="E205">
        <v>62.94</v>
      </c>
      <c r="H205">
        <v>1.1338504325522267</v>
      </c>
      <c r="I205">
        <v>1.0121474546773594</v>
      </c>
      <c r="J205">
        <v>1.2179607850598562</v>
      </c>
      <c r="K205">
        <v>1.0172100551324628</v>
      </c>
      <c r="L205">
        <v>14.36459148618377</v>
      </c>
      <c r="M205">
        <v>-2.8633448358346527</v>
      </c>
    </row>
    <row r="206" spans="4:13" x14ac:dyDescent="0.25">
      <c r="D206" s="1" t="s">
        <v>636</v>
      </c>
      <c r="E206">
        <v>62.9</v>
      </c>
      <c r="H206">
        <v>1.1338843187680197</v>
      </c>
      <c r="I206">
        <v>1.0119797570633637</v>
      </c>
      <c r="J206">
        <v>1.2184206563056199</v>
      </c>
      <c r="K206">
        <v>1.0171845875889973</v>
      </c>
      <c r="L206">
        <v>14.299880180096864</v>
      </c>
      <c r="M206">
        <v>-2.7877007552665418</v>
      </c>
    </row>
    <row r="207" spans="4:13" x14ac:dyDescent="0.25">
      <c r="D207" s="1" t="s">
        <v>637</v>
      </c>
      <c r="E207">
        <v>62.93</v>
      </c>
      <c r="H207">
        <v>1.1338631000026076</v>
      </c>
      <c r="I207">
        <v>1.0119945037195024</v>
      </c>
      <c r="J207">
        <v>1.2185442145627119</v>
      </c>
      <c r="K207">
        <v>1.0170804404443707</v>
      </c>
      <c r="L207">
        <v>14.36428956952841</v>
      </c>
      <c r="M207">
        <v>-2.9219042892257789</v>
      </c>
    </row>
    <row r="208" spans="4:13" x14ac:dyDescent="0.25">
      <c r="D208" s="1" t="s">
        <v>638</v>
      </c>
      <c r="E208">
        <v>62.86</v>
      </c>
      <c r="H208">
        <v>1.1333300281479279</v>
      </c>
      <c r="I208">
        <v>1.0121003994443216</v>
      </c>
      <c r="J208">
        <v>1.2167872022785031</v>
      </c>
      <c r="K208">
        <v>1.0171689250264582</v>
      </c>
      <c r="L208">
        <v>14.359081842816579</v>
      </c>
      <c r="M208">
        <v>-2.7118985624144329</v>
      </c>
    </row>
    <row r="209" spans="4:13" x14ac:dyDescent="0.25">
      <c r="D209" s="1" t="s">
        <v>639</v>
      </c>
      <c r="E209">
        <v>62.87</v>
      </c>
      <c r="H209">
        <v>1.1338470818313169</v>
      </c>
      <c r="I209">
        <v>1.0118943787953742</v>
      </c>
      <c r="J209">
        <v>1.2184679709360777</v>
      </c>
      <c r="K209">
        <v>1.0171090731784194</v>
      </c>
      <c r="L209">
        <v>14.033796918902283</v>
      </c>
      <c r="M209">
        <v>-2.8947469787663636</v>
      </c>
    </row>
    <row r="210" spans="4:13" x14ac:dyDescent="0.25">
      <c r="D210" s="1" t="s">
        <v>640</v>
      </c>
      <c r="E210">
        <v>62.81</v>
      </c>
      <c r="H210">
        <v>1.1336876042655968</v>
      </c>
      <c r="I210">
        <v>1.0119978089630401</v>
      </c>
      <c r="J210">
        <v>1.217193411182282</v>
      </c>
      <c r="K210">
        <v>1.0172046201705325</v>
      </c>
      <c r="L210">
        <v>14.080999587739257</v>
      </c>
      <c r="M210">
        <v>-2.6970262954480972</v>
      </c>
    </row>
    <row r="211" spans="4:13" x14ac:dyDescent="0.25">
      <c r="D211" s="1" t="s">
        <v>641</v>
      </c>
      <c r="E211">
        <v>62.83</v>
      </c>
      <c r="H211">
        <v>1.1341488883543829</v>
      </c>
      <c r="I211">
        <v>1.0119349853716924</v>
      </c>
      <c r="J211">
        <v>1.2192666059836628</v>
      </c>
      <c r="K211">
        <v>1.0171002193507548</v>
      </c>
      <c r="L211">
        <v>14.126613818356532</v>
      </c>
      <c r="M211">
        <v>-2.9691283816236478</v>
      </c>
    </row>
    <row r="212" spans="4:13" x14ac:dyDescent="0.25">
      <c r="D212" s="1" t="s">
        <v>642</v>
      </c>
      <c r="E212">
        <v>62.77</v>
      </c>
      <c r="H212">
        <v>1.1335238985780673</v>
      </c>
      <c r="I212">
        <v>1.0122473956587805</v>
      </c>
      <c r="J212">
        <v>1.2163735696500011</v>
      </c>
      <c r="K212">
        <v>1.0172009643912114</v>
      </c>
      <c r="L212">
        <v>14.485659425246524</v>
      </c>
      <c r="M212">
        <v>-2.6711552543491166</v>
      </c>
    </row>
    <row r="213" spans="4:13" x14ac:dyDescent="0.25">
      <c r="D213" s="1" t="s">
        <v>643</v>
      </c>
      <c r="E213">
        <v>62.81</v>
      </c>
      <c r="H213">
        <v>1.1338930672875336</v>
      </c>
      <c r="I213">
        <v>1.0119484016732851</v>
      </c>
      <c r="J213">
        <v>1.2189838998906763</v>
      </c>
      <c r="K213">
        <v>1.0171539825800631</v>
      </c>
      <c r="L213">
        <v>14.136658177033439</v>
      </c>
      <c r="M213">
        <v>-2.9113494962429058</v>
      </c>
    </row>
    <row r="214" spans="4:13" x14ac:dyDescent="0.25">
      <c r="D214" s="1" t="s">
        <v>644</v>
      </c>
      <c r="E214">
        <v>62.76</v>
      </c>
      <c r="H214">
        <v>1.1337258050640824</v>
      </c>
      <c r="I214">
        <v>1.012151783300822</v>
      </c>
      <c r="J214">
        <v>1.2167206780689601</v>
      </c>
      <c r="K214">
        <v>1.0170994983610946</v>
      </c>
      <c r="L214">
        <v>14.357768560163379</v>
      </c>
      <c r="M214">
        <v>-2.7861676877323021</v>
      </c>
    </row>
    <row r="215" spans="4:13" x14ac:dyDescent="0.25">
      <c r="D215" s="1" t="s">
        <v>645</v>
      </c>
      <c r="E215">
        <v>62.77</v>
      </c>
      <c r="H215">
        <v>1.1338654440168126</v>
      </c>
      <c r="I215">
        <v>1.0119808463567361</v>
      </c>
      <c r="J215">
        <v>1.2188815180724075</v>
      </c>
      <c r="K215">
        <v>1.0169934060521302</v>
      </c>
      <c r="L215">
        <v>14.155167284934862</v>
      </c>
      <c r="M215">
        <v>-3.116023999180868</v>
      </c>
    </row>
    <row r="216" spans="4:13" x14ac:dyDescent="0.25">
      <c r="D216" s="1" t="s">
        <v>646</v>
      </c>
      <c r="E216">
        <v>62.8</v>
      </c>
      <c r="H216">
        <v>1.1335645487080244</v>
      </c>
      <c r="I216">
        <v>1.012136756626691</v>
      </c>
      <c r="J216">
        <v>1.2182078123544025</v>
      </c>
      <c r="K216">
        <v>1.017031286011004</v>
      </c>
      <c r="L216">
        <v>14.171394693873481</v>
      </c>
      <c r="M216">
        <v>-3.1633887819859865</v>
      </c>
    </row>
    <row r="217" spans="4:13" x14ac:dyDescent="0.25">
      <c r="D217" s="1" t="s">
        <v>647</v>
      </c>
      <c r="E217">
        <v>62.75</v>
      </c>
      <c r="H217">
        <v>1.1336191487371035</v>
      </c>
      <c r="I217">
        <v>1.0121887105721963</v>
      </c>
      <c r="J217">
        <v>1.2198910285773144</v>
      </c>
      <c r="K217">
        <v>1.0172833971934057</v>
      </c>
      <c r="L217">
        <v>14.519412037140626</v>
      </c>
      <c r="M217">
        <v>-2.9209596982068433</v>
      </c>
    </row>
    <row r="218" spans="4:13" x14ac:dyDescent="0.25">
      <c r="D218" s="1" t="s">
        <v>648</v>
      </c>
      <c r="E218">
        <v>62.8</v>
      </c>
      <c r="H218">
        <v>1.1338198426362227</v>
      </c>
      <c r="I218">
        <v>1.0123749353567737</v>
      </c>
      <c r="J218">
        <v>1.2189376875546956</v>
      </c>
      <c r="K218">
        <v>1.0171902482160933</v>
      </c>
      <c r="L218">
        <v>14.746825846195065</v>
      </c>
      <c r="M218">
        <v>-3.0212667404524041</v>
      </c>
    </row>
    <row r="219" spans="4:13" x14ac:dyDescent="0.25">
      <c r="D219" s="1" t="s">
        <v>649</v>
      </c>
      <c r="E219">
        <v>62.73</v>
      </c>
      <c r="H219">
        <v>1.1337018706675561</v>
      </c>
      <c r="I219">
        <v>1.0123581692326875</v>
      </c>
      <c r="J219">
        <v>1.2185750113923761</v>
      </c>
      <c r="K219">
        <v>1.0173076070767799</v>
      </c>
      <c r="L219">
        <v>14.725061612161937</v>
      </c>
      <c r="M219">
        <v>-2.7922965655500889</v>
      </c>
    </row>
    <row r="220" spans="4:13" x14ac:dyDescent="0.25">
      <c r="D220" s="1" t="s">
        <v>650</v>
      </c>
      <c r="E220">
        <v>62.77</v>
      </c>
      <c r="H220">
        <v>1.1340169996920411</v>
      </c>
      <c r="I220">
        <v>1.0122293104978666</v>
      </c>
      <c r="J220">
        <v>1.2194240490989563</v>
      </c>
      <c r="K220">
        <v>1.0171789468491212</v>
      </c>
      <c r="L220">
        <v>14.4719951515155</v>
      </c>
      <c r="M220">
        <v>-3.0579302255209768</v>
      </c>
    </row>
    <row r="221" spans="4:13" x14ac:dyDescent="0.25">
      <c r="D221" s="1" t="s">
        <v>651</v>
      </c>
      <c r="E221">
        <v>62.73</v>
      </c>
      <c r="H221">
        <v>1.1333553524159716</v>
      </c>
      <c r="I221">
        <v>1.0124749273304512</v>
      </c>
      <c r="J221">
        <v>1.2185596658440569</v>
      </c>
      <c r="K221">
        <v>1.0172801903128874</v>
      </c>
      <c r="L221">
        <v>14.924149889685282</v>
      </c>
      <c r="M221">
        <v>-2.8733837457017444</v>
      </c>
    </row>
    <row r="222" spans="4:13" x14ac:dyDescent="0.25">
      <c r="D222" s="1" t="s">
        <v>652</v>
      </c>
      <c r="E222">
        <v>62.76</v>
      </c>
      <c r="H222">
        <v>1.1337263226123719</v>
      </c>
      <c r="I222">
        <v>1.0121468717931954</v>
      </c>
      <c r="J222">
        <v>1.2206378611616937</v>
      </c>
      <c r="K222">
        <v>1.0171190399590961</v>
      </c>
      <c r="L222">
        <v>14.586199997197468</v>
      </c>
      <c r="M222">
        <v>-3.1432968404149619</v>
      </c>
    </row>
    <row r="223" spans="4:13" x14ac:dyDescent="0.25">
      <c r="D223" s="1" t="s">
        <v>653</v>
      </c>
      <c r="E223">
        <v>62.67</v>
      </c>
      <c r="H223">
        <v>1.1331978716773645</v>
      </c>
      <c r="I223">
        <v>1.0124319509025541</v>
      </c>
      <c r="J223">
        <v>1.217245295293238</v>
      </c>
      <c r="K223">
        <v>1.0172263976378884</v>
      </c>
      <c r="L223">
        <v>14.800987311418908</v>
      </c>
      <c r="M223">
        <v>-2.8140878002114391</v>
      </c>
    </row>
    <row r="224" spans="4:13" x14ac:dyDescent="0.25">
      <c r="D224" s="1" t="s">
        <v>654</v>
      </c>
      <c r="E224">
        <v>62.71</v>
      </c>
      <c r="H224">
        <v>1.1341425768368998</v>
      </c>
      <c r="I224">
        <v>1.0123182011173348</v>
      </c>
      <c r="J224">
        <v>1.2189097760988952</v>
      </c>
      <c r="K224">
        <v>1.0170400580232553</v>
      </c>
      <c r="L224">
        <v>14.656683153076699</v>
      </c>
      <c r="M224">
        <v>-3.1364064476995281</v>
      </c>
    </row>
    <row r="225" spans="4:13" x14ac:dyDescent="0.25">
      <c r="D225" s="1" t="s">
        <v>655</v>
      </c>
      <c r="E225">
        <v>62.67</v>
      </c>
      <c r="H225">
        <v>1.1334923480006174</v>
      </c>
      <c r="I225">
        <v>1.0124523718434291</v>
      </c>
      <c r="J225">
        <v>1.2167082137626974</v>
      </c>
      <c r="K225">
        <v>1.0170738433747992</v>
      </c>
      <c r="L225">
        <v>14.762722140276082</v>
      </c>
      <c r="M225">
        <v>-2.9403711844677787</v>
      </c>
    </row>
    <row r="226" spans="4:13" x14ac:dyDescent="0.25">
      <c r="D226" s="1" t="s">
        <v>656</v>
      </c>
      <c r="E226">
        <v>62.67</v>
      </c>
      <c r="H226">
        <v>1.1339644286650441</v>
      </c>
      <c r="I226">
        <v>1.0122561864520976</v>
      </c>
      <c r="J226">
        <v>1.2181632214828002</v>
      </c>
      <c r="K226">
        <v>1.0170150218464407</v>
      </c>
      <c r="L226">
        <v>14.714189964317484</v>
      </c>
      <c r="M226">
        <v>-2.977609066132743</v>
      </c>
    </row>
    <row r="227" spans="4:13" x14ac:dyDescent="0.25">
      <c r="D227" s="1" t="s">
        <v>657</v>
      </c>
      <c r="E227">
        <v>62.66</v>
      </c>
      <c r="H227">
        <v>1.1337876137254661</v>
      </c>
      <c r="I227">
        <v>1.0122648307905115</v>
      </c>
      <c r="J227">
        <v>1.2159294661890596</v>
      </c>
      <c r="K227">
        <v>1.0168062505288908</v>
      </c>
      <c r="L227">
        <v>14.669454731195628</v>
      </c>
      <c r="M227">
        <v>-3.0259367015101475</v>
      </c>
    </row>
    <row r="228" spans="4:13" x14ac:dyDescent="0.25">
      <c r="D228" s="1" t="s">
        <v>658</v>
      </c>
      <c r="E228">
        <v>62.64</v>
      </c>
      <c r="H228">
        <v>1.1335493148803988</v>
      </c>
      <c r="I228">
        <v>1.0122018436857669</v>
      </c>
      <c r="J228">
        <v>1.2154546670239517</v>
      </c>
      <c r="K228">
        <v>1.0170594640903761</v>
      </c>
      <c r="L228">
        <v>14.611886468231887</v>
      </c>
      <c r="M228">
        <v>-2.6152069281645822</v>
      </c>
    </row>
    <row r="229" spans="4:13" x14ac:dyDescent="0.25">
      <c r="D229" s="1" t="s">
        <v>659</v>
      </c>
      <c r="E229">
        <v>62.63</v>
      </c>
      <c r="H229">
        <v>1.1339598458641322</v>
      </c>
      <c r="I229">
        <v>1.011951609286065</v>
      </c>
      <c r="J229">
        <v>1.2165218532069215</v>
      </c>
      <c r="K229">
        <v>1.0168637726872798</v>
      </c>
      <c r="L229">
        <v>14.177204387372342</v>
      </c>
      <c r="M229">
        <v>-2.9010594336628515</v>
      </c>
    </row>
    <row r="230" spans="4:13" x14ac:dyDescent="0.25">
      <c r="D230" s="1" t="s">
        <v>660</v>
      </c>
      <c r="E230">
        <v>62.62</v>
      </c>
      <c r="H230">
        <v>1.1340586536523212</v>
      </c>
      <c r="I230">
        <v>1.0120620267443987</v>
      </c>
      <c r="J230">
        <v>1.2138348999107433</v>
      </c>
      <c r="K230">
        <v>1.0167519022820042</v>
      </c>
      <c r="L230">
        <v>14.172133611053653</v>
      </c>
      <c r="M230">
        <v>-2.8497416808323237</v>
      </c>
    </row>
    <row r="231" spans="4:13" x14ac:dyDescent="0.25">
      <c r="D231" s="1" t="s">
        <v>661</v>
      </c>
      <c r="E231">
        <v>62.63</v>
      </c>
      <c r="H231">
        <v>1.1343987902509025</v>
      </c>
      <c r="I231">
        <v>1.0117242676461848</v>
      </c>
      <c r="J231">
        <v>1.2150543721484088</v>
      </c>
      <c r="K231">
        <v>1.0165785445751299</v>
      </c>
      <c r="L231">
        <v>13.867780808078749</v>
      </c>
      <c r="M231">
        <v>-2.9784221757757336</v>
      </c>
    </row>
    <row r="232" spans="4:13" x14ac:dyDescent="0.25">
      <c r="D232" s="1" t="s">
        <v>662</v>
      </c>
      <c r="E232">
        <v>62.55</v>
      </c>
      <c r="H232">
        <v>1.1337244227488146</v>
      </c>
      <c r="I232">
        <v>1.0119874464642851</v>
      </c>
      <c r="J232">
        <v>1.2123209727904498</v>
      </c>
      <c r="K232">
        <v>1.0167510714751593</v>
      </c>
      <c r="L232">
        <v>14.083717195362055</v>
      </c>
      <c r="M232">
        <v>-2.596465160561479</v>
      </c>
    </row>
    <row r="233" spans="4:13" x14ac:dyDescent="0.25">
      <c r="D233" s="1" t="s">
        <v>663</v>
      </c>
      <c r="E233">
        <v>62.56</v>
      </c>
      <c r="H233">
        <v>1.1341841802674437</v>
      </c>
      <c r="I233">
        <v>1.0119373065197128</v>
      </c>
      <c r="J233">
        <v>1.2159321288668181</v>
      </c>
      <c r="K233">
        <v>1.0167810134862494</v>
      </c>
      <c r="L233">
        <v>14.185356278490019</v>
      </c>
      <c r="M233">
        <v>-2.8812545719962941</v>
      </c>
    </row>
    <row r="234" spans="4:13" x14ac:dyDescent="0.25">
      <c r="D234" s="1" t="s">
        <v>664</v>
      </c>
      <c r="E234">
        <v>62.52</v>
      </c>
      <c r="H234">
        <v>1.1337540982393708</v>
      </c>
      <c r="I234">
        <v>1.0121682115433783</v>
      </c>
      <c r="J234">
        <v>1.2139321032667338</v>
      </c>
      <c r="K234">
        <v>1.016886543007939</v>
      </c>
      <c r="L234">
        <v>14.268983565338488</v>
      </c>
      <c r="M234">
        <v>-2.7251274805281014</v>
      </c>
    </row>
    <row r="235" spans="4:13" x14ac:dyDescent="0.25">
      <c r="D235" s="1" t="s">
        <v>665</v>
      </c>
      <c r="E235">
        <v>62.52</v>
      </c>
      <c r="H235">
        <v>1.1340816020407691</v>
      </c>
      <c r="I235">
        <v>1.0120310473517442</v>
      </c>
      <c r="J235">
        <v>1.2174102575422463</v>
      </c>
      <c r="K235">
        <v>1.0170297238070334</v>
      </c>
      <c r="L235">
        <v>14.274514307912341</v>
      </c>
      <c r="M235">
        <v>-2.7822942154568864</v>
      </c>
    </row>
    <row r="236" spans="4:13" x14ac:dyDescent="0.25">
      <c r="D236" s="1" t="s">
        <v>666</v>
      </c>
      <c r="E236">
        <v>62.47</v>
      </c>
      <c r="H236">
        <v>1.1337374787270644</v>
      </c>
      <c r="I236">
        <v>1.0123746945012959</v>
      </c>
      <c r="J236">
        <v>1.2152122866773094</v>
      </c>
      <c r="K236">
        <v>1.0170325782038101</v>
      </c>
      <c r="L236">
        <v>14.510428324977113</v>
      </c>
      <c r="M236">
        <v>-2.7777414069072393</v>
      </c>
    </row>
    <row r="237" spans="4:13" x14ac:dyDescent="0.25">
      <c r="D237" s="1" t="s">
        <v>667</v>
      </c>
      <c r="E237">
        <v>62.49</v>
      </c>
      <c r="H237">
        <v>1.1340591997821041</v>
      </c>
      <c r="I237">
        <v>1.0121510251557739</v>
      </c>
      <c r="J237">
        <v>1.2182366124606929</v>
      </c>
      <c r="K237">
        <v>1.0170019065951341</v>
      </c>
      <c r="L237">
        <v>14.373463010506953</v>
      </c>
      <c r="M237">
        <v>-2.9799837260517847</v>
      </c>
    </row>
    <row r="238" spans="4:13" x14ac:dyDescent="0.25">
      <c r="D238" s="1" t="s">
        <v>668</v>
      </c>
      <c r="E238">
        <v>62.49</v>
      </c>
      <c r="H238">
        <v>1.1335722536208173</v>
      </c>
      <c r="I238">
        <v>1.0122337801902281</v>
      </c>
      <c r="J238">
        <v>1.218474106313763</v>
      </c>
      <c r="K238">
        <v>1.0171381057169993</v>
      </c>
      <c r="L238">
        <v>14.375854565392899</v>
      </c>
      <c r="M238">
        <v>-2.9705611783674613</v>
      </c>
    </row>
    <row r="239" spans="4:13" x14ac:dyDescent="0.25">
      <c r="D239" s="1" t="s">
        <v>669</v>
      </c>
      <c r="E239">
        <v>62.41</v>
      </c>
      <c r="H239">
        <v>1.1336136314028766</v>
      </c>
      <c r="I239">
        <v>1.0123179189390721</v>
      </c>
      <c r="J239">
        <v>1.2175076545339885</v>
      </c>
      <c r="K239">
        <v>1.0169994655119901</v>
      </c>
      <c r="L239">
        <v>14.402054248513593</v>
      </c>
      <c r="M239">
        <v>-3.0724709745251175</v>
      </c>
    </row>
    <row r="240" spans="4:13" x14ac:dyDescent="0.25">
      <c r="D240" s="1" t="s">
        <v>670</v>
      </c>
      <c r="E240">
        <v>62.44</v>
      </c>
      <c r="H240">
        <v>1.1335611280596853</v>
      </c>
      <c r="I240">
        <v>1.0122348487242758</v>
      </c>
      <c r="J240">
        <v>1.2191836299407464</v>
      </c>
      <c r="K240">
        <v>1.0170610971350771</v>
      </c>
      <c r="L240">
        <v>14.373172104352022</v>
      </c>
      <c r="M240">
        <v>-3.1472403884444589</v>
      </c>
    </row>
    <row r="241" spans="4:13" x14ac:dyDescent="0.25">
      <c r="D241" s="1" t="s">
        <v>671</v>
      </c>
      <c r="E241">
        <v>62.38</v>
      </c>
      <c r="H241">
        <v>1.1330127056190682</v>
      </c>
      <c r="I241">
        <v>1.0122757924493668</v>
      </c>
      <c r="J241">
        <v>1.2192460406304453</v>
      </c>
      <c r="K241">
        <v>1.0171421886406449</v>
      </c>
      <c r="L241">
        <v>14.414978712858613</v>
      </c>
      <c r="M241">
        <v>-3.1027142001751713</v>
      </c>
    </row>
    <row r="242" spans="4:13" x14ac:dyDescent="0.25">
      <c r="D242" s="1" t="s">
        <v>672</v>
      </c>
      <c r="E242">
        <v>62.37</v>
      </c>
      <c r="H242">
        <v>1.1331749866544309</v>
      </c>
      <c r="I242">
        <v>1.0122268491364248</v>
      </c>
      <c r="J242">
        <v>1.2194888436300195</v>
      </c>
      <c r="K242">
        <v>1.0171658553293765</v>
      </c>
      <c r="L242">
        <v>14.411120014495566</v>
      </c>
      <c r="M242">
        <v>-3.0325105649758939</v>
      </c>
    </row>
    <row r="243" spans="4:13" x14ac:dyDescent="0.25">
      <c r="D243" s="1" t="s">
        <v>673</v>
      </c>
      <c r="E243">
        <v>62.34</v>
      </c>
      <c r="H243">
        <v>1.132999296874263</v>
      </c>
      <c r="I243">
        <v>1.0123660227342104</v>
      </c>
      <c r="J243">
        <v>1.2196872756524704</v>
      </c>
      <c r="K243">
        <v>1.0172095229517619</v>
      </c>
      <c r="L243">
        <v>14.643370977712721</v>
      </c>
      <c r="M243">
        <v>-3.0346789728793055</v>
      </c>
    </row>
    <row r="244" spans="4:13" x14ac:dyDescent="0.25">
      <c r="D244" s="1" t="s">
        <v>674</v>
      </c>
      <c r="E244">
        <v>62.34</v>
      </c>
      <c r="H244">
        <v>1.1332717352905028</v>
      </c>
      <c r="I244">
        <v>1.0124620114707092</v>
      </c>
      <c r="J244">
        <v>1.2197898325046934</v>
      </c>
      <c r="K244">
        <v>1.0170959256115915</v>
      </c>
      <c r="L244">
        <v>14.759220232193684</v>
      </c>
      <c r="M244">
        <v>-3.2308113731641015</v>
      </c>
    </row>
    <row r="245" spans="4:13" x14ac:dyDescent="0.25">
      <c r="D245" s="1" t="s">
        <v>675</v>
      </c>
      <c r="E245">
        <v>62.31</v>
      </c>
      <c r="H245">
        <v>1.1331476193589658</v>
      </c>
      <c r="I245">
        <v>1.0126591633801749</v>
      </c>
      <c r="J245">
        <v>1.2197668564829247</v>
      </c>
      <c r="K245">
        <v>1.0172870018079334</v>
      </c>
      <c r="L245">
        <v>15.018684211146024</v>
      </c>
      <c r="M245">
        <v>-3.0678833726964854</v>
      </c>
    </row>
    <row r="246" spans="4:13" x14ac:dyDescent="0.25">
      <c r="D246" s="1" t="s">
        <v>676</v>
      </c>
      <c r="E246">
        <v>62.37</v>
      </c>
      <c r="H246">
        <v>1.1325429657263444</v>
      </c>
      <c r="I246">
        <v>1.0123596500475605</v>
      </c>
      <c r="J246">
        <v>1.2222316551855323</v>
      </c>
      <c r="K246">
        <v>1.0171079358589994</v>
      </c>
      <c r="L246">
        <v>14.716302130242298</v>
      </c>
      <c r="M246">
        <v>-3.4927501338538605</v>
      </c>
    </row>
    <row r="247" spans="4:13" x14ac:dyDescent="0.25">
      <c r="D247" s="1" t="s">
        <v>677</v>
      </c>
      <c r="E247">
        <v>62.22</v>
      </c>
      <c r="H247">
        <v>1.132354437159268</v>
      </c>
      <c r="I247">
        <v>1.0126088720092246</v>
      </c>
      <c r="J247">
        <v>1.2208425064822075</v>
      </c>
      <c r="K247">
        <v>1.0173150589351196</v>
      </c>
      <c r="L247">
        <v>15.091301998787628</v>
      </c>
      <c r="M247">
        <v>-3.1111773908635314</v>
      </c>
    </row>
    <row r="248" spans="4:13" x14ac:dyDescent="0.25">
      <c r="D248" s="1" t="s">
        <v>678</v>
      </c>
      <c r="E248">
        <v>62.28</v>
      </c>
      <c r="H248">
        <v>1.1333321717338853</v>
      </c>
      <c r="I248">
        <v>1.0126403928238972</v>
      </c>
      <c r="J248">
        <v>1.2210682410706772</v>
      </c>
      <c r="K248">
        <v>1.0170674132450575</v>
      </c>
      <c r="L248">
        <v>14.894169643641931</v>
      </c>
      <c r="M248">
        <v>-3.4985715999320064</v>
      </c>
    </row>
    <row r="249" spans="4:13" x14ac:dyDescent="0.25">
      <c r="D249" s="1" t="s">
        <v>679</v>
      </c>
      <c r="E249">
        <v>62.22</v>
      </c>
      <c r="H249">
        <v>1.1330762735004269</v>
      </c>
      <c r="I249">
        <v>1.012477724925315</v>
      </c>
      <c r="J249">
        <v>1.220208040921462</v>
      </c>
      <c r="K249">
        <v>1.0171426219312378</v>
      </c>
      <c r="L249">
        <v>14.821533252333495</v>
      </c>
      <c r="M249">
        <v>-3.1728883910552668</v>
      </c>
    </row>
    <row r="250" spans="4:13" x14ac:dyDescent="0.25">
      <c r="D250" s="1" t="s">
        <v>680</v>
      </c>
      <c r="E250">
        <v>62.23</v>
      </c>
      <c r="H250">
        <v>1.1334864672736868</v>
      </c>
      <c r="I250">
        <v>1.0125064549951899</v>
      </c>
      <c r="J250">
        <v>1.2176659799605094</v>
      </c>
      <c r="K250">
        <v>1.0170297505490233</v>
      </c>
      <c r="L250">
        <v>14.753618286047697</v>
      </c>
      <c r="M250">
        <v>-3.0728959716705617</v>
      </c>
    </row>
    <row r="251" spans="4:13" x14ac:dyDescent="0.25">
      <c r="D251" s="1" t="s">
        <v>681</v>
      </c>
      <c r="E251">
        <v>62.22</v>
      </c>
      <c r="H251">
        <v>1.1333551132836046</v>
      </c>
      <c r="I251">
        <v>1.0121815900521305</v>
      </c>
      <c r="J251">
        <v>1.2168325999233296</v>
      </c>
      <c r="K251">
        <v>1.0167831133542116</v>
      </c>
      <c r="L251">
        <v>14.446532057388026</v>
      </c>
      <c r="M251">
        <v>-3.0670063347296264</v>
      </c>
    </row>
    <row r="252" spans="4:13" x14ac:dyDescent="0.25">
      <c r="D252" s="1" t="s">
        <v>682</v>
      </c>
      <c r="E252">
        <v>62.18</v>
      </c>
      <c r="H252">
        <v>1.1329364543348779</v>
      </c>
      <c r="I252">
        <v>1.012141001583901</v>
      </c>
      <c r="J252">
        <v>1.2139511862419166</v>
      </c>
      <c r="K252">
        <v>1.0167101418914084</v>
      </c>
      <c r="L252">
        <v>14.411884024123935</v>
      </c>
      <c r="M252">
        <v>-2.8128535611467669</v>
      </c>
    </row>
    <row r="253" spans="4:13" x14ac:dyDescent="0.25">
      <c r="D253" s="1" t="s">
        <v>683</v>
      </c>
      <c r="E253">
        <v>62.16</v>
      </c>
      <c r="H253">
        <v>1.1328282574434272</v>
      </c>
      <c r="I253">
        <v>1.0118082138177955</v>
      </c>
      <c r="J253">
        <v>1.2123154849879021</v>
      </c>
      <c r="K253">
        <v>1.0164425062016444</v>
      </c>
      <c r="L253">
        <v>13.963832439340308</v>
      </c>
      <c r="M253">
        <v>-2.8650376343186394</v>
      </c>
    </row>
    <row r="254" spans="4:13" x14ac:dyDescent="0.25">
      <c r="D254" s="1" t="s">
        <v>684</v>
      </c>
      <c r="E254">
        <v>62.16</v>
      </c>
      <c r="H254">
        <v>1.1324789549495062</v>
      </c>
      <c r="I254">
        <v>1.0114429287917086</v>
      </c>
      <c r="J254">
        <v>1.2138039293686991</v>
      </c>
      <c r="K254">
        <v>1.0163124356986775</v>
      </c>
      <c r="L254">
        <v>13.573638957030937</v>
      </c>
      <c r="M254">
        <v>-3.0155981344745442</v>
      </c>
    </row>
    <row r="255" spans="4:13" x14ac:dyDescent="0.25">
      <c r="D255" s="1" t="s">
        <v>685</v>
      </c>
      <c r="E255">
        <v>62.09</v>
      </c>
      <c r="H255">
        <v>1.1317709571899812</v>
      </c>
      <c r="I255">
        <v>1.0115865796794679</v>
      </c>
      <c r="J255">
        <v>1.2113877786204754</v>
      </c>
      <c r="K255">
        <v>1.0165081518176406</v>
      </c>
      <c r="L255">
        <v>13.722969124180736</v>
      </c>
      <c r="M255">
        <v>-2.5734752217160235</v>
      </c>
    </row>
    <row r="256" spans="4:13" x14ac:dyDescent="0.25">
      <c r="D256" s="1" t="s">
        <v>686</v>
      </c>
      <c r="E256">
        <v>62.12</v>
      </c>
      <c r="H256">
        <v>1.1327592374153073</v>
      </c>
      <c r="I256">
        <v>1.0114888514306013</v>
      </c>
      <c r="J256">
        <v>1.2125519793150468</v>
      </c>
      <c r="K256">
        <v>1.0164466530057643</v>
      </c>
      <c r="L256">
        <v>13.596972418884548</v>
      </c>
      <c r="M256">
        <v>-2.6741607710538915</v>
      </c>
    </row>
    <row r="257" spans="4:13" x14ac:dyDescent="0.25">
      <c r="D257" s="1" t="s">
        <v>687</v>
      </c>
      <c r="E257">
        <v>62.04</v>
      </c>
      <c r="H257">
        <v>1.1324379545930496</v>
      </c>
      <c r="I257">
        <v>1.0117538135710937</v>
      </c>
      <c r="J257">
        <v>1.2110016783034707</v>
      </c>
      <c r="K257">
        <v>1.0165179754211338</v>
      </c>
      <c r="L257">
        <v>13.9425237838459</v>
      </c>
      <c r="M257">
        <v>-2.5142993330855461</v>
      </c>
    </row>
    <row r="258" spans="4:13" x14ac:dyDescent="0.25">
      <c r="D258" s="1" t="s">
        <v>688</v>
      </c>
      <c r="E258">
        <v>61.99</v>
      </c>
      <c r="H258">
        <v>1.133346850752982</v>
      </c>
      <c r="I258">
        <v>1.0118372542099594</v>
      </c>
      <c r="J258">
        <v>1.2130855794304765</v>
      </c>
      <c r="K258">
        <v>1.0166797385330086</v>
      </c>
      <c r="L258">
        <v>14.000086045519879</v>
      </c>
      <c r="M258">
        <v>-2.5407666301514951</v>
      </c>
    </row>
    <row r="259" spans="4:13" x14ac:dyDescent="0.25">
      <c r="D259" s="1" t="s">
        <v>689</v>
      </c>
      <c r="E259">
        <v>61.87</v>
      </c>
      <c r="H259">
        <v>1.132759800570833</v>
      </c>
      <c r="I259">
        <v>1.0120933092381865</v>
      </c>
      <c r="J259">
        <v>1.2124135299200307</v>
      </c>
      <c r="K259">
        <v>1.0167604380067938</v>
      </c>
      <c r="L259">
        <v>14.133658033714482</v>
      </c>
      <c r="M259">
        <v>-2.5601398178334875</v>
      </c>
    </row>
    <row r="260" spans="4:13" x14ac:dyDescent="0.25">
      <c r="D260" s="1" t="s">
        <v>690</v>
      </c>
      <c r="E260">
        <v>61.93</v>
      </c>
      <c r="H260">
        <v>1.1333132801111385</v>
      </c>
      <c r="I260">
        <v>1.0119893564069269</v>
      </c>
      <c r="J260">
        <v>1.2167930387761177</v>
      </c>
      <c r="K260">
        <v>1.0167607821047011</v>
      </c>
      <c r="L260">
        <v>14.172329445317587</v>
      </c>
      <c r="M260">
        <v>-2.9317835106619441</v>
      </c>
    </row>
    <row r="261" spans="4:13" x14ac:dyDescent="0.25">
      <c r="D261" s="1" t="s">
        <v>691</v>
      </c>
      <c r="E261">
        <v>61.94</v>
      </c>
      <c r="H261">
        <v>1.1323307270478356</v>
      </c>
      <c r="I261">
        <v>1.0118907492077236</v>
      </c>
      <c r="J261">
        <v>1.222043593410979</v>
      </c>
      <c r="K261">
        <v>1.0170553142486243</v>
      </c>
      <c r="L261">
        <v>14.175276185243376</v>
      </c>
      <c r="M261">
        <v>-3.1376540636020422</v>
      </c>
    </row>
    <row r="262" spans="4:13" x14ac:dyDescent="0.25">
      <c r="D262" s="1" t="s">
        <v>692</v>
      </c>
      <c r="E262">
        <v>61.92</v>
      </c>
      <c r="H262">
        <v>1.1323553695827013</v>
      </c>
      <c r="I262">
        <v>1.012311386004541</v>
      </c>
      <c r="J262">
        <v>1.221233601361682</v>
      </c>
      <c r="K262">
        <v>1.0172335255297431</v>
      </c>
      <c r="L262">
        <v>14.644902646287335</v>
      </c>
      <c r="M262">
        <v>-3.0639963486377724</v>
      </c>
    </row>
    <row r="263" spans="4:13" x14ac:dyDescent="0.25">
      <c r="D263" s="1" t="s">
        <v>693</v>
      </c>
      <c r="E263">
        <v>61.86</v>
      </c>
      <c r="H263">
        <v>1.1323646092649324</v>
      </c>
      <c r="I263">
        <v>1.0125723557545718</v>
      </c>
      <c r="J263">
        <v>1.2186275517994576</v>
      </c>
      <c r="K263">
        <v>1.0170109482495244</v>
      </c>
      <c r="L263">
        <v>14.688627702906217</v>
      </c>
      <c r="M263">
        <v>-3.2363490758252169</v>
      </c>
    </row>
    <row r="264" spans="4:13" x14ac:dyDescent="0.25">
      <c r="D264" s="1" t="s">
        <v>694</v>
      </c>
      <c r="E264">
        <v>61.87</v>
      </c>
      <c r="H264">
        <v>1.1325002567651881</v>
      </c>
      <c r="I264">
        <v>1.0124874889154851</v>
      </c>
      <c r="J264">
        <v>1.2205166125443021</v>
      </c>
      <c r="K264">
        <v>1.0172506118735412</v>
      </c>
      <c r="L264">
        <v>14.399722746165367</v>
      </c>
      <c r="M264">
        <v>-3.2427193442653675</v>
      </c>
    </row>
    <row r="265" spans="4:13" x14ac:dyDescent="0.25">
      <c r="D265" s="1" t="s">
        <v>695</v>
      </c>
      <c r="E265">
        <v>61.86</v>
      </c>
      <c r="H265">
        <v>1.1314992212484922</v>
      </c>
      <c r="I265">
        <v>1.0122273596337965</v>
      </c>
      <c r="J265">
        <v>1.2241291937651626</v>
      </c>
      <c r="K265">
        <v>1.0174032982996952</v>
      </c>
      <c r="L265">
        <v>14.265072549274237</v>
      </c>
      <c r="M265">
        <v>-3.3169884288884077</v>
      </c>
    </row>
    <row r="266" spans="4:13" x14ac:dyDescent="0.25">
      <c r="D266" s="1" t="s">
        <v>696</v>
      </c>
      <c r="E266">
        <v>61.81</v>
      </c>
      <c r="H266">
        <v>1.1324853431119926</v>
      </c>
      <c r="I266">
        <v>1.0125091075834711</v>
      </c>
      <c r="J266">
        <v>1.2217150802326042</v>
      </c>
      <c r="K266">
        <v>1.0171693020663912</v>
      </c>
      <c r="L266">
        <v>14.469492448617871</v>
      </c>
      <c r="M266">
        <v>-3.4100782906279505</v>
      </c>
    </row>
    <row r="267" spans="4:13" x14ac:dyDescent="0.25">
      <c r="D267" s="1" t="s">
        <v>697</v>
      </c>
      <c r="E267">
        <v>61.81</v>
      </c>
      <c r="H267">
        <v>1.1322530750893849</v>
      </c>
      <c r="I267">
        <v>1.0128401876191253</v>
      </c>
      <c r="J267">
        <v>1.2205993860055255</v>
      </c>
      <c r="K267">
        <v>1.017285969292844</v>
      </c>
      <c r="L267">
        <v>14.70336761142795</v>
      </c>
      <c r="M267">
        <v>-3.3770560001724448</v>
      </c>
    </row>
    <row r="268" spans="4:13" x14ac:dyDescent="0.25">
      <c r="D268" s="1" t="s">
        <v>698</v>
      </c>
      <c r="E268">
        <v>61.83</v>
      </c>
      <c r="H268">
        <v>1.131490553309273</v>
      </c>
      <c r="I268">
        <v>1.0124045738297716</v>
      </c>
      <c r="J268">
        <v>1.2250411432795951</v>
      </c>
      <c r="K268">
        <v>1.0175282773112337</v>
      </c>
      <c r="L268">
        <v>14.356967850863157</v>
      </c>
      <c r="M268">
        <v>-3.4054165081673773</v>
      </c>
    </row>
    <row r="269" spans="4:13" x14ac:dyDescent="0.25">
      <c r="D269" s="1" t="s">
        <v>699</v>
      </c>
      <c r="E269">
        <v>61.84</v>
      </c>
      <c r="H269">
        <v>1.1299126706855644</v>
      </c>
      <c r="I269">
        <v>1.0124757859336979</v>
      </c>
      <c r="J269">
        <v>1.2248669100747174</v>
      </c>
      <c r="K269">
        <v>1.0175835560915925</v>
      </c>
      <c r="L269">
        <v>14.445565570504357</v>
      </c>
      <c r="M269">
        <v>-3.5274312169253221</v>
      </c>
    </row>
    <row r="270" spans="4:13" x14ac:dyDescent="0.25">
      <c r="D270" s="1" t="s">
        <v>700</v>
      </c>
      <c r="E270">
        <v>61.86</v>
      </c>
      <c r="H270">
        <v>1.1293860545095262</v>
      </c>
      <c r="I270">
        <v>1.0121130183929343</v>
      </c>
      <c r="J270">
        <v>1.2294415449772713</v>
      </c>
      <c r="K270">
        <v>1.0176929889032194</v>
      </c>
      <c r="L270">
        <v>14.318878961428595</v>
      </c>
      <c r="M270">
        <v>-3.6458860339222952</v>
      </c>
    </row>
    <row r="271" spans="4:13" x14ac:dyDescent="0.25">
      <c r="D271" s="1" t="s">
        <v>701</v>
      </c>
      <c r="E271">
        <v>61.86</v>
      </c>
      <c r="H271">
        <v>1.1292639238944859</v>
      </c>
      <c r="I271">
        <v>1.0122945728261801</v>
      </c>
      <c r="J271">
        <v>1.2288364590466667</v>
      </c>
      <c r="K271">
        <v>1.0176549828553973</v>
      </c>
      <c r="L271">
        <v>14.580002063221741</v>
      </c>
      <c r="M271">
        <v>-3.6964821870811875</v>
      </c>
    </row>
    <row r="272" spans="4:13" x14ac:dyDescent="0.25">
      <c r="D272" s="1" t="s">
        <v>702</v>
      </c>
      <c r="E272">
        <v>61.86</v>
      </c>
      <c r="H272">
        <v>1.1302807119804199</v>
      </c>
      <c r="I272">
        <v>1.012717348397645</v>
      </c>
      <c r="J272">
        <v>1.2265513548149314</v>
      </c>
      <c r="K272">
        <v>1.0173147835661167</v>
      </c>
      <c r="L272">
        <v>15.598233243383504</v>
      </c>
      <c r="M272">
        <v>-3.7114544412395389</v>
      </c>
    </row>
    <row r="273" spans="4:13" x14ac:dyDescent="0.25">
      <c r="D273" s="1" t="s">
        <v>703</v>
      </c>
      <c r="E273">
        <v>61.87</v>
      </c>
      <c r="H273">
        <v>1.1314265721428267</v>
      </c>
      <c r="I273">
        <v>1.0130065795538963</v>
      </c>
      <c r="J273">
        <v>1.2186233100999595</v>
      </c>
      <c r="K273">
        <v>1.0170007947591462</v>
      </c>
      <c r="L273">
        <v>15.795923120760961</v>
      </c>
      <c r="M273">
        <v>-3.2911250104925216</v>
      </c>
    </row>
    <row r="274" spans="4:13" x14ac:dyDescent="0.25">
      <c r="D274" s="1" t="s">
        <v>704</v>
      </c>
      <c r="E274">
        <v>61.88</v>
      </c>
      <c r="H274">
        <v>1.1321118793122951</v>
      </c>
      <c r="I274">
        <v>1.0125917991273699</v>
      </c>
      <c r="J274">
        <v>1.2187966467465794</v>
      </c>
      <c r="K274">
        <v>1.016695075301846</v>
      </c>
      <c r="L274">
        <v>15.432806729018694</v>
      </c>
      <c r="M274">
        <v>-3.3830273190226876</v>
      </c>
    </row>
    <row r="275" spans="4:13" x14ac:dyDescent="0.25">
      <c r="D275" s="1" t="s">
        <v>705</v>
      </c>
      <c r="E275">
        <v>61.79</v>
      </c>
      <c r="H275">
        <v>1.1314736942094286</v>
      </c>
      <c r="I275">
        <v>1.0125582764757586</v>
      </c>
      <c r="J275">
        <v>1.214482772021352</v>
      </c>
      <c r="K275">
        <v>1.016691954501129</v>
      </c>
      <c r="L275">
        <v>15.310467515210007</v>
      </c>
      <c r="M275">
        <v>-2.9275222251352488</v>
      </c>
    </row>
    <row r="276" spans="4:13" x14ac:dyDescent="0.25">
      <c r="D276" s="1" t="s">
        <v>706</v>
      </c>
      <c r="E276">
        <v>61.82</v>
      </c>
      <c r="H276">
        <v>1.1330865814749513</v>
      </c>
      <c r="I276">
        <v>1.0124744301323132</v>
      </c>
      <c r="J276">
        <v>1.2129336851730443</v>
      </c>
      <c r="K276">
        <v>1.0164186735447975</v>
      </c>
      <c r="L276">
        <v>15.125410659238412</v>
      </c>
      <c r="M276">
        <v>-3.0099414780037819</v>
      </c>
    </row>
    <row r="277" spans="4:13" x14ac:dyDescent="0.25">
      <c r="D277" s="1" t="s">
        <v>707</v>
      </c>
      <c r="E277">
        <v>61.76</v>
      </c>
      <c r="H277">
        <v>1.1326236107619578</v>
      </c>
      <c r="I277">
        <v>1.012377070225168</v>
      </c>
      <c r="J277">
        <v>1.2099695260662784</v>
      </c>
      <c r="K277">
        <v>1.0162961175273135</v>
      </c>
      <c r="L277">
        <v>15.025675327008116</v>
      </c>
      <c r="M277">
        <v>-2.7619500408418389</v>
      </c>
    </row>
    <row r="278" spans="4:13" x14ac:dyDescent="0.25">
      <c r="D278" s="1" t="s">
        <v>708</v>
      </c>
      <c r="E278">
        <v>61.81</v>
      </c>
      <c r="H278">
        <v>1.1315756410157334</v>
      </c>
      <c r="I278">
        <v>1.0120304352774068</v>
      </c>
      <c r="J278">
        <v>1.2128852594254003</v>
      </c>
      <c r="K278">
        <v>1.0164158517759609</v>
      </c>
      <c r="L278">
        <v>14.936724615476408</v>
      </c>
      <c r="M278">
        <v>-2.7368227292104734</v>
      </c>
    </row>
    <row r="279" spans="4:13" x14ac:dyDescent="0.25">
      <c r="D279" s="1" t="s">
        <v>709</v>
      </c>
      <c r="E279">
        <v>61.78</v>
      </c>
      <c r="H279">
        <v>1.1314129413840581</v>
      </c>
      <c r="I279">
        <v>1.0118989698908318</v>
      </c>
      <c r="J279">
        <v>1.2102415644138997</v>
      </c>
      <c r="K279">
        <v>1.0162407095635859</v>
      </c>
      <c r="L279">
        <v>14.532860457855179</v>
      </c>
      <c r="M279">
        <v>-2.6948056343288158</v>
      </c>
    </row>
    <row r="280" spans="4:13" x14ac:dyDescent="0.25">
      <c r="D280" s="1" t="s">
        <v>710</v>
      </c>
      <c r="E280">
        <v>61.81</v>
      </c>
      <c r="H280">
        <v>1.1317507895881118</v>
      </c>
      <c r="I280">
        <v>1.0118162512928228</v>
      </c>
      <c r="J280">
        <v>1.2115838659724925</v>
      </c>
      <c r="K280">
        <v>1.0163463570041262</v>
      </c>
      <c r="L280">
        <v>14.471630727572006</v>
      </c>
      <c r="M280">
        <v>-2.6252662413145345</v>
      </c>
    </row>
    <row r="281" spans="4:13" x14ac:dyDescent="0.25">
      <c r="D281" s="1" t="s">
        <v>711</v>
      </c>
      <c r="E281">
        <v>61.73</v>
      </c>
      <c r="H281">
        <v>1.1314990072879234</v>
      </c>
      <c r="I281">
        <v>1.0120404056213561</v>
      </c>
      <c r="J281">
        <v>1.2102136786164415</v>
      </c>
      <c r="K281">
        <v>1.0164634140531903</v>
      </c>
      <c r="L281">
        <v>14.851393478520436</v>
      </c>
      <c r="M281">
        <v>-2.3478957536938196</v>
      </c>
    </row>
    <row r="282" spans="4:13" x14ac:dyDescent="0.25">
      <c r="D282" s="1" t="s">
        <v>712</v>
      </c>
      <c r="E282">
        <v>61.71</v>
      </c>
      <c r="H282">
        <v>1.1324121916562067</v>
      </c>
      <c r="I282">
        <v>1.0123232159862761</v>
      </c>
      <c r="J282">
        <v>1.2093039672957075</v>
      </c>
      <c r="K282">
        <v>1.016515537061609</v>
      </c>
      <c r="L282">
        <v>14.920091749553478</v>
      </c>
      <c r="M282">
        <v>-2.365543978913081</v>
      </c>
    </row>
    <row r="283" spans="4:13" x14ac:dyDescent="0.25">
      <c r="D283" s="1" t="s">
        <v>713</v>
      </c>
      <c r="E283">
        <v>61.7</v>
      </c>
      <c r="H283">
        <v>1.132304609595606</v>
      </c>
      <c r="I283">
        <v>1.0125581885635375</v>
      </c>
      <c r="J283">
        <v>1.2111477296670004</v>
      </c>
      <c r="K283">
        <v>1.0166940458274278</v>
      </c>
      <c r="L283">
        <v>15.155153866548289</v>
      </c>
      <c r="M283">
        <v>-2.4840642570908926</v>
      </c>
    </row>
    <row r="284" spans="4:13" x14ac:dyDescent="0.25">
      <c r="D284" s="1" t="s">
        <v>714</v>
      </c>
      <c r="E284">
        <v>61.7</v>
      </c>
      <c r="H284">
        <v>1.1315722291223156</v>
      </c>
      <c r="I284">
        <v>1.0123701741428521</v>
      </c>
      <c r="J284">
        <v>1.2170896749386741</v>
      </c>
      <c r="K284">
        <v>1.0170771586662795</v>
      </c>
      <c r="L284">
        <v>15.100744210308562</v>
      </c>
      <c r="M284">
        <v>-2.6233526662034592</v>
      </c>
    </row>
    <row r="285" spans="4:13" x14ac:dyDescent="0.25">
      <c r="D285" s="1" t="s">
        <v>715</v>
      </c>
      <c r="E285">
        <v>61.67</v>
      </c>
      <c r="H285">
        <v>1.1312732537789978</v>
      </c>
      <c r="I285">
        <v>1.0127563895323755</v>
      </c>
      <c r="J285">
        <v>1.2162890697127611</v>
      </c>
      <c r="K285">
        <v>1.0170189134083178</v>
      </c>
      <c r="L285">
        <v>15.466781287160757</v>
      </c>
      <c r="M285">
        <v>-2.8207843803506876</v>
      </c>
    </row>
    <row r="286" spans="4:13" x14ac:dyDescent="0.25">
      <c r="D286" s="1" t="s">
        <v>716</v>
      </c>
      <c r="E286">
        <v>61.68</v>
      </c>
      <c r="H286">
        <v>1.1314724953378714</v>
      </c>
      <c r="I286">
        <v>1.0128324323084712</v>
      </c>
      <c r="J286">
        <v>1.2186915571042796</v>
      </c>
      <c r="K286">
        <v>1.0171339682290879</v>
      </c>
      <c r="L286">
        <v>15.656483189895255</v>
      </c>
      <c r="M286">
        <v>-2.9602270269742235</v>
      </c>
    </row>
    <row r="287" spans="4:13" x14ac:dyDescent="0.25">
      <c r="D287" s="1" t="s">
        <v>717</v>
      </c>
      <c r="E287">
        <v>61.69</v>
      </c>
      <c r="H287">
        <v>1.1302149200427445</v>
      </c>
      <c r="I287">
        <v>1.0128475549047313</v>
      </c>
      <c r="J287">
        <v>1.220750471637287</v>
      </c>
      <c r="K287">
        <v>1.017296376788859</v>
      </c>
      <c r="L287">
        <v>15.705406038089961</v>
      </c>
      <c r="M287">
        <v>-3.0977733750968923</v>
      </c>
    </row>
    <row r="288" spans="4:13" x14ac:dyDescent="0.25">
      <c r="D288" s="1" t="s">
        <v>718</v>
      </c>
      <c r="E288">
        <v>61.7</v>
      </c>
      <c r="H288">
        <v>1.1292143807845711</v>
      </c>
      <c r="I288">
        <v>1.0126905999518181</v>
      </c>
      <c r="J288">
        <v>1.2219796586781215</v>
      </c>
      <c r="K288">
        <v>1.0174587190288176</v>
      </c>
      <c r="L288">
        <v>15.410987210200517</v>
      </c>
      <c r="M288">
        <v>-3.1257570897657274</v>
      </c>
    </row>
    <row r="289" spans="4:13" x14ac:dyDescent="0.25">
      <c r="D289" s="1" t="s">
        <v>719</v>
      </c>
      <c r="E289">
        <v>61.67</v>
      </c>
      <c r="H289">
        <v>1.1289586638049671</v>
      </c>
      <c r="I289">
        <v>1.0126261211017507</v>
      </c>
      <c r="J289">
        <v>1.2233878656765333</v>
      </c>
      <c r="K289">
        <v>1.0174919016625736</v>
      </c>
      <c r="L289">
        <v>15.448674065887985</v>
      </c>
      <c r="M289">
        <v>-3.1500180065859809</v>
      </c>
    </row>
    <row r="290" spans="4:13" x14ac:dyDescent="0.25">
      <c r="D290" s="1" t="s">
        <v>720</v>
      </c>
      <c r="E290">
        <v>61.72</v>
      </c>
      <c r="H290">
        <v>1.1293185786977595</v>
      </c>
      <c r="I290">
        <v>1.0125345384197975</v>
      </c>
      <c r="J290">
        <v>1.2264832191621358</v>
      </c>
      <c r="K290">
        <v>1.0173975500858594</v>
      </c>
      <c r="L290">
        <v>15.320326527811005</v>
      </c>
      <c r="M290">
        <v>-3.5848101098006282</v>
      </c>
    </row>
    <row r="291" spans="4:13" x14ac:dyDescent="0.25">
      <c r="D291" s="1" t="s">
        <v>721</v>
      </c>
      <c r="E291">
        <v>61.61</v>
      </c>
      <c r="H291">
        <v>1.1289172647194743</v>
      </c>
      <c r="I291">
        <v>1.0127451031820562</v>
      </c>
      <c r="J291">
        <v>1.2246960029806349</v>
      </c>
      <c r="K291">
        <v>1.0174742060082316</v>
      </c>
      <c r="L291">
        <v>15.498824368385556</v>
      </c>
      <c r="M291">
        <v>-3.4077864753155609</v>
      </c>
    </row>
    <row r="292" spans="4:13" x14ac:dyDescent="0.25">
      <c r="D292" s="1" t="s">
        <v>722</v>
      </c>
      <c r="E292">
        <v>61.67</v>
      </c>
      <c r="H292">
        <v>1.1296075754024395</v>
      </c>
      <c r="I292">
        <v>1.0125722392565422</v>
      </c>
      <c r="J292">
        <v>1.2275786870243826</v>
      </c>
      <c r="K292">
        <v>1.0173912117648631</v>
      </c>
      <c r="L292">
        <v>15.316985389189313</v>
      </c>
      <c r="M292">
        <v>-3.7258243722415614</v>
      </c>
    </row>
    <row r="293" spans="4:13" x14ac:dyDescent="0.25">
      <c r="D293" s="1" t="s">
        <v>723</v>
      </c>
      <c r="E293">
        <v>61.59</v>
      </c>
      <c r="H293">
        <v>1.1279040880751448</v>
      </c>
      <c r="I293">
        <v>1.0128580969077396</v>
      </c>
      <c r="J293">
        <v>1.2251183780545805</v>
      </c>
      <c r="K293">
        <v>1.0176849871473832</v>
      </c>
      <c r="L293">
        <v>15.619289108015664</v>
      </c>
      <c r="M293">
        <v>-3.3590105925969738</v>
      </c>
    </row>
    <row r="294" spans="4:13" x14ac:dyDescent="0.25">
      <c r="D294" s="1" t="s">
        <v>724</v>
      </c>
      <c r="E294">
        <v>61.6</v>
      </c>
      <c r="H294">
        <v>1.1277568016011228</v>
      </c>
      <c r="I294">
        <v>1.0128445092226059</v>
      </c>
      <c r="J294">
        <v>1.2272430265155407</v>
      </c>
      <c r="K294">
        <v>1.0176682463210152</v>
      </c>
      <c r="L294">
        <v>15.783759211007123</v>
      </c>
      <c r="M294">
        <v>-3.5476905852426057</v>
      </c>
    </row>
    <row r="295" spans="4:13" x14ac:dyDescent="0.25">
      <c r="D295" s="1" t="s">
        <v>725</v>
      </c>
      <c r="E295">
        <v>61.67</v>
      </c>
      <c r="H295">
        <v>1.1288281915524168</v>
      </c>
      <c r="I295">
        <v>1.0132194009018594</v>
      </c>
      <c r="J295">
        <v>1.2266025716019087</v>
      </c>
      <c r="K295">
        <v>1.0172359560933724</v>
      </c>
      <c r="L295">
        <v>16.201376848664495</v>
      </c>
      <c r="M295">
        <v>-4.1031808059201467</v>
      </c>
    </row>
    <row r="296" spans="4:13" x14ac:dyDescent="0.25">
      <c r="D296" s="1" t="s">
        <v>726</v>
      </c>
      <c r="E296">
        <v>61.52</v>
      </c>
      <c r="H296">
        <v>1.1283382219180718</v>
      </c>
      <c r="I296">
        <v>1.0138549838329161</v>
      </c>
      <c r="J296">
        <v>1.2159778302812794</v>
      </c>
      <c r="K296">
        <v>1.0173183393348648</v>
      </c>
      <c r="L296">
        <v>16.569110844299303</v>
      </c>
      <c r="M296">
        <v>-3.2161221330184731</v>
      </c>
    </row>
    <row r="297" spans="4:13" x14ac:dyDescent="0.25">
      <c r="D297" s="1" t="s">
        <v>727</v>
      </c>
      <c r="E297">
        <v>61.7</v>
      </c>
      <c r="H297">
        <v>1.1315501453965759</v>
      </c>
      <c r="I297">
        <v>1.012833607968775</v>
      </c>
      <c r="J297">
        <v>1.2214306435659759</v>
      </c>
      <c r="K297">
        <v>1.0165997431726976</v>
      </c>
      <c r="L297">
        <v>15.943874740353408</v>
      </c>
      <c r="M297">
        <v>-3.8399798170761983</v>
      </c>
    </row>
    <row r="298" spans="4:13" x14ac:dyDescent="0.25">
      <c r="D298" s="1" t="s">
        <v>728</v>
      </c>
      <c r="E298">
        <v>61.52</v>
      </c>
      <c r="H298">
        <v>1.1317083829942653</v>
      </c>
      <c r="I298">
        <v>1.0126167594173148</v>
      </c>
      <c r="J298">
        <v>1.2150260328314653</v>
      </c>
      <c r="K298">
        <v>1.0165839109904251</v>
      </c>
      <c r="L298">
        <v>15.55131582449502</v>
      </c>
      <c r="M298">
        <v>-2.9718586125658817</v>
      </c>
    </row>
    <row r="299" spans="4:13" x14ac:dyDescent="0.25">
      <c r="D299" s="1" t="s">
        <v>729</v>
      </c>
      <c r="E299">
        <v>61.55</v>
      </c>
      <c r="H299">
        <v>1.1322793477779967</v>
      </c>
      <c r="I299">
        <v>1.0126786653423199</v>
      </c>
      <c r="J299">
        <v>1.2107978675292554</v>
      </c>
      <c r="K299">
        <v>1.0162926495061726</v>
      </c>
      <c r="L299">
        <v>15.455591769700959</v>
      </c>
      <c r="M299">
        <v>-2.9332537513939769</v>
      </c>
    </row>
    <row r="300" spans="4:13" x14ac:dyDescent="0.25">
      <c r="D300" s="1" t="s">
        <v>730</v>
      </c>
      <c r="E300">
        <v>61.51</v>
      </c>
      <c r="H300">
        <v>1.132670769411205</v>
      </c>
      <c r="I300">
        <v>1.0123213159766087</v>
      </c>
      <c r="J300">
        <v>1.2101716095962538</v>
      </c>
      <c r="K300">
        <v>1.0161537979805044</v>
      </c>
      <c r="L300">
        <v>15.110449302155985</v>
      </c>
      <c r="M300">
        <v>-2.7918205789515582</v>
      </c>
    </row>
    <row r="301" spans="4:13" x14ac:dyDescent="0.25">
      <c r="D301" s="1" t="s">
        <v>731</v>
      </c>
      <c r="E301">
        <v>61.5</v>
      </c>
      <c r="H301">
        <v>1.1316081806276619</v>
      </c>
      <c r="I301">
        <v>1.0121485939619066</v>
      </c>
      <c r="J301">
        <v>1.2073685798803808</v>
      </c>
      <c r="K301">
        <v>1.0159656488919886</v>
      </c>
      <c r="L301">
        <v>14.755454011719678</v>
      </c>
      <c r="M301">
        <v>-2.799818983670832</v>
      </c>
    </row>
    <row r="302" spans="4:13" x14ac:dyDescent="0.25">
      <c r="D302" s="1" t="s">
        <v>732</v>
      </c>
      <c r="E302">
        <v>61.52</v>
      </c>
      <c r="H302">
        <v>1.1311687177188945</v>
      </c>
      <c r="I302">
        <v>1.0117801146951202</v>
      </c>
      <c r="J302">
        <v>1.2113489600333984</v>
      </c>
      <c r="K302">
        <v>1.0163393842239676</v>
      </c>
      <c r="L302">
        <v>14.786083178461865</v>
      </c>
      <c r="M302">
        <v>-2.425411735652915</v>
      </c>
    </row>
    <row r="303" spans="4:13" x14ac:dyDescent="0.25">
      <c r="D303" s="1" t="s">
        <v>733</v>
      </c>
      <c r="E303">
        <v>61.49</v>
      </c>
      <c r="H303">
        <v>1.1306364275657446</v>
      </c>
      <c r="I303">
        <v>1.0118793483476258</v>
      </c>
      <c r="J303">
        <v>1.2082891848248458</v>
      </c>
      <c r="K303">
        <v>1.0162735003309444</v>
      </c>
      <c r="L303">
        <v>14.94309143474527</v>
      </c>
      <c r="M303">
        <v>-2.2070055777371635</v>
      </c>
    </row>
    <row r="304" spans="4:13" x14ac:dyDescent="0.25">
      <c r="D304" s="1" t="s">
        <v>734</v>
      </c>
      <c r="E304">
        <v>61.24</v>
      </c>
      <c r="H304">
        <v>1.1307587758695259</v>
      </c>
      <c r="I304">
        <v>1.0118763863778213</v>
      </c>
      <c r="J304">
        <v>1.2067451750075451</v>
      </c>
      <c r="K304">
        <v>1.0159689650769306</v>
      </c>
      <c r="L304">
        <v>14.886527399111401</v>
      </c>
      <c r="M304">
        <v>-2.3332068215551658</v>
      </c>
    </row>
    <row r="305" spans="4:13" x14ac:dyDescent="0.25">
      <c r="D305" s="1" t="s">
        <v>735</v>
      </c>
      <c r="E305">
        <v>60.75</v>
      </c>
      <c r="H305">
        <v>1.1305229187098014</v>
      </c>
      <c r="I305">
        <v>1.011953287286206</v>
      </c>
      <c r="J305">
        <v>1.2037993645992617</v>
      </c>
      <c r="K305">
        <v>1.0159317511550023</v>
      </c>
      <c r="L305">
        <v>15.065841547436094</v>
      </c>
      <c r="M305">
        <v>-1.9121276760550927</v>
      </c>
    </row>
    <row r="306" spans="4:13" x14ac:dyDescent="0.25">
      <c r="D306" s="1" t="s">
        <v>736</v>
      </c>
      <c r="E306">
        <v>60.4</v>
      </c>
      <c r="H306">
        <v>1.1295567426763733</v>
      </c>
      <c r="I306">
        <v>1.0120795455928524</v>
      </c>
      <c r="J306">
        <v>1.1985120367138822</v>
      </c>
      <c r="K306">
        <v>1.0155699428553415</v>
      </c>
      <c r="L306">
        <v>14.665718011734157</v>
      </c>
      <c r="M306">
        <v>-2.0781063925949184</v>
      </c>
    </row>
    <row r="307" spans="4:13" x14ac:dyDescent="0.25">
      <c r="D307" s="1" t="s">
        <v>737</v>
      </c>
      <c r="E307">
        <v>60.13</v>
      </c>
      <c r="H307">
        <v>1.1294691500543954</v>
      </c>
      <c r="I307">
        <v>1.0123271526941333</v>
      </c>
      <c r="J307">
        <v>1.2014739539712023</v>
      </c>
      <c r="K307">
        <v>1.0158027009971535</v>
      </c>
      <c r="L307">
        <v>15.102806317383966</v>
      </c>
      <c r="M307">
        <v>-2.0557003127054259</v>
      </c>
    </row>
    <row r="308" spans="4:13" x14ac:dyDescent="0.25">
      <c r="D308" s="1" t="s">
        <v>738</v>
      </c>
      <c r="E308">
        <v>60.21</v>
      </c>
      <c r="H308">
        <v>1.1295077855166846</v>
      </c>
      <c r="I308">
        <v>1.0121964279211584</v>
      </c>
      <c r="J308">
        <v>1.2072698537433542</v>
      </c>
      <c r="K308">
        <v>1.0161315271908999</v>
      </c>
      <c r="L308">
        <v>15.05688686953431</v>
      </c>
      <c r="M308">
        <v>-2.2444981526579681</v>
      </c>
    </row>
    <row r="309" spans="4:13" x14ac:dyDescent="0.25">
      <c r="D309" s="1" t="s">
        <v>739</v>
      </c>
      <c r="E309">
        <v>60.28</v>
      </c>
      <c r="H309">
        <v>1.1289370225599651</v>
      </c>
      <c r="I309">
        <v>1.0123846499737272</v>
      </c>
      <c r="J309">
        <v>1.2094465480200678</v>
      </c>
      <c r="K309">
        <v>1.016363446347889</v>
      </c>
      <c r="L309">
        <v>15.226063034730998</v>
      </c>
      <c r="M309">
        <v>-2.3929609593956798</v>
      </c>
    </row>
    <row r="310" spans="4:13" x14ac:dyDescent="0.25">
      <c r="D310" s="1" t="s">
        <v>740</v>
      </c>
      <c r="E310">
        <v>60.45</v>
      </c>
      <c r="H310">
        <v>1.129340561456381</v>
      </c>
      <c r="I310">
        <v>1.0126268218332053</v>
      </c>
      <c r="J310">
        <v>1.2111213001365588</v>
      </c>
      <c r="K310">
        <v>1.0163008961070816</v>
      </c>
      <c r="L310">
        <v>15.582409331158374</v>
      </c>
      <c r="M310">
        <v>-2.7607179251988327</v>
      </c>
    </row>
    <row r="311" spans="4:13" x14ac:dyDescent="0.25">
      <c r="D311" s="1" t="s">
        <v>741</v>
      </c>
      <c r="E311">
        <v>60.6</v>
      </c>
      <c r="H311">
        <v>1.1288893101402568</v>
      </c>
      <c r="I311">
        <v>1.0127233661172141</v>
      </c>
      <c r="J311">
        <v>1.2137310919746722</v>
      </c>
      <c r="K311">
        <v>1.0167384993255058</v>
      </c>
      <c r="L311">
        <v>15.754031909539606</v>
      </c>
      <c r="M311">
        <v>-2.656351285625135</v>
      </c>
    </row>
    <row r="312" spans="4:13" x14ac:dyDescent="0.25">
      <c r="D312" s="1" t="s">
        <v>742</v>
      </c>
      <c r="E312">
        <v>60.71</v>
      </c>
      <c r="H312">
        <v>1.1289757379646368</v>
      </c>
      <c r="I312">
        <v>1.012775080188584</v>
      </c>
      <c r="J312">
        <v>1.215221482699834</v>
      </c>
      <c r="K312">
        <v>1.0167659617254647</v>
      </c>
      <c r="L312">
        <v>15.8847055904032</v>
      </c>
      <c r="M312">
        <v>-2.8178048371799491</v>
      </c>
    </row>
    <row r="313" spans="4:13" x14ac:dyDescent="0.25">
      <c r="D313" s="1" t="s">
        <v>743</v>
      </c>
      <c r="E313">
        <v>60.82</v>
      </c>
      <c r="H313">
        <v>1.12874422710348</v>
      </c>
      <c r="I313">
        <v>1.0127568045891757</v>
      </c>
      <c r="J313">
        <v>1.2165927252262647</v>
      </c>
      <c r="K313">
        <v>1.0168256998040743</v>
      </c>
      <c r="L313">
        <v>15.938251752604344</v>
      </c>
      <c r="M313">
        <v>-2.9139232799598744</v>
      </c>
    </row>
    <row r="314" spans="4:13" x14ac:dyDescent="0.25">
      <c r="D314" s="1" t="s">
        <v>744</v>
      </c>
      <c r="E314">
        <v>60.96</v>
      </c>
      <c r="H314">
        <v>1.1280468943887179</v>
      </c>
      <c r="I314">
        <v>1.0126691997571908</v>
      </c>
      <c r="J314">
        <v>1.2198730305296299</v>
      </c>
      <c r="K314">
        <v>1.0169497046128475</v>
      </c>
      <c r="L314">
        <v>15.879896919116845</v>
      </c>
      <c r="M314">
        <v>-3.1538670736411518</v>
      </c>
    </row>
    <row r="315" spans="4:13" x14ac:dyDescent="0.25">
      <c r="D315" s="1" t="s">
        <v>745</v>
      </c>
      <c r="E315">
        <v>61.08</v>
      </c>
      <c r="H315">
        <v>1.1287864250327071</v>
      </c>
      <c r="I315">
        <v>1.0126999592997616</v>
      </c>
      <c r="J315">
        <v>1.2206146723487485</v>
      </c>
      <c r="K315">
        <v>1.0169257203025956</v>
      </c>
      <c r="L315">
        <v>15.907038573545151</v>
      </c>
      <c r="M315">
        <v>-3.2613178198196238</v>
      </c>
    </row>
    <row r="316" spans="4:13" x14ac:dyDescent="0.25">
      <c r="D316" s="1" t="s">
        <v>746</v>
      </c>
      <c r="E316">
        <v>61.28</v>
      </c>
      <c r="H316">
        <v>1.1286800373258363</v>
      </c>
      <c r="I316">
        <v>1.0130289987126706</v>
      </c>
      <c r="J316">
        <v>1.2177911416019096</v>
      </c>
      <c r="K316">
        <v>1.0174406785678936</v>
      </c>
      <c r="L316">
        <v>15.922041553710756</v>
      </c>
      <c r="M316">
        <v>-2.6586799737294768</v>
      </c>
    </row>
    <row r="317" spans="4:13" x14ac:dyDescent="0.25">
      <c r="D317" s="1" t="s">
        <v>747</v>
      </c>
      <c r="E317">
        <v>61.25</v>
      </c>
      <c r="H317">
        <v>1.1277364135240491</v>
      </c>
      <c r="I317">
        <v>1.0130640059354306</v>
      </c>
      <c r="J317">
        <v>1.2188848142029918</v>
      </c>
      <c r="K317">
        <v>1.0172704311018934</v>
      </c>
      <c r="L317">
        <v>16.083554594498423</v>
      </c>
      <c r="M317">
        <v>-3.076221632322131</v>
      </c>
    </row>
    <row r="318" spans="4:13" x14ac:dyDescent="0.25">
      <c r="D318" s="1" t="s">
        <v>748</v>
      </c>
      <c r="E318">
        <v>61.46</v>
      </c>
      <c r="H318">
        <v>1.128684915700459</v>
      </c>
      <c r="I318">
        <v>1.0129305146719925</v>
      </c>
      <c r="J318">
        <v>1.2247066987819675</v>
      </c>
      <c r="K318">
        <v>1.0173582209341969</v>
      </c>
      <c r="L318">
        <v>16.046171825382203</v>
      </c>
      <c r="M318">
        <v>-3.4890715455700274</v>
      </c>
    </row>
    <row r="319" spans="4:13" x14ac:dyDescent="0.25">
      <c r="D319" s="1" t="s">
        <v>749</v>
      </c>
      <c r="E319">
        <v>61.49</v>
      </c>
      <c r="H319">
        <v>1.1290069809771677</v>
      </c>
      <c r="I319">
        <v>1.0132734036110222</v>
      </c>
      <c r="J319">
        <v>1.2232228155473552</v>
      </c>
      <c r="K319">
        <v>1.0173898966657002</v>
      </c>
      <c r="L319">
        <v>16.370146520980256</v>
      </c>
      <c r="M319">
        <v>-3.4242926123352504</v>
      </c>
    </row>
    <row r="320" spans="4:13" x14ac:dyDescent="0.25">
      <c r="D320" s="1" t="s">
        <v>750</v>
      </c>
      <c r="E320">
        <v>61.55</v>
      </c>
      <c r="H320">
        <v>1.131571403637319</v>
      </c>
      <c r="I320">
        <v>1.0132354590625878</v>
      </c>
      <c r="J320">
        <v>1.2206882706805915</v>
      </c>
      <c r="K320">
        <v>1.016923757078265</v>
      </c>
      <c r="L320">
        <v>16.034146618509567</v>
      </c>
      <c r="M320">
        <v>-3.6137694743521251</v>
      </c>
    </row>
    <row r="321" spans="4:13" x14ac:dyDescent="0.25">
      <c r="D321" s="1" t="s">
        <v>751</v>
      </c>
      <c r="E321">
        <v>61.52</v>
      </c>
      <c r="H321">
        <v>1.1331030178937573</v>
      </c>
      <c r="I321">
        <v>1.0135837238205172</v>
      </c>
      <c r="J321">
        <v>1.2148559070391436</v>
      </c>
      <c r="K321">
        <v>1.0167061762968934</v>
      </c>
      <c r="L321">
        <v>16.762982628210352</v>
      </c>
      <c r="M321">
        <v>-3.1044017031246653</v>
      </c>
    </row>
    <row r="322" spans="4:13" x14ac:dyDescent="0.25">
      <c r="D322" s="1" t="s">
        <v>752</v>
      </c>
      <c r="E322">
        <v>61.57</v>
      </c>
      <c r="H322">
        <v>1.1347592718131532</v>
      </c>
      <c r="I322">
        <v>1.0127511623758401</v>
      </c>
      <c r="J322">
        <v>1.2115897736639578</v>
      </c>
      <c r="K322">
        <v>1.016106221634749</v>
      </c>
      <c r="L322">
        <v>15.430355574549253</v>
      </c>
      <c r="M322">
        <v>-3.1313215366167242</v>
      </c>
    </row>
    <row r="323" spans="4:13" x14ac:dyDescent="0.25">
      <c r="D323" s="1" t="s">
        <v>753</v>
      </c>
      <c r="E323">
        <v>61.5</v>
      </c>
      <c r="H323">
        <v>1.1344148428022343</v>
      </c>
      <c r="I323">
        <v>1.0127173660470625</v>
      </c>
      <c r="J323">
        <v>1.2058598625569872</v>
      </c>
      <c r="K323">
        <v>1.0161436921740477</v>
      </c>
      <c r="L323">
        <v>15.401269418642812</v>
      </c>
      <c r="M323">
        <v>-2.3561295866437035</v>
      </c>
    </row>
    <row r="324" spans="4:13" x14ac:dyDescent="0.25">
      <c r="D324" s="1" t="s">
        <v>754</v>
      </c>
      <c r="E324">
        <v>61.63</v>
      </c>
      <c r="H324">
        <v>1.137618123320798</v>
      </c>
      <c r="I324">
        <v>1.0144361202480618</v>
      </c>
      <c r="J324">
        <v>1.189075297600366</v>
      </c>
      <c r="K324">
        <v>1.016309677592566</v>
      </c>
      <c r="L324">
        <v>15.835533321539913</v>
      </c>
      <c r="M324">
        <v>-1.1495515830366116</v>
      </c>
    </row>
    <row r="325" spans="4:13" x14ac:dyDescent="0.25">
      <c r="D325" s="1" t="s">
        <v>755</v>
      </c>
      <c r="E325">
        <v>61.41</v>
      </c>
      <c r="H325">
        <v>1.1297385191692384</v>
      </c>
      <c r="I325">
        <v>1.0139797731621853</v>
      </c>
      <c r="J325">
        <v>1.1905246313956381</v>
      </c>
      <c r="K325">
        <v>1.0157710774434963</v>
      </c>
      <c r="L325">
        <v>17.785686421908792</v>
      </c>
      <c r="M325">
        <v>-1.553834907997043</v>
      </c>
    </row>
    <row r="326" spans="4:13" x14ac:dyDescent="0.25">
      <c r="D326" s="1" t="s">
        <v>756</v>
      </c>
      <c r="E326">
        <v>61.55</v>
      </c>
      <c r="H326">
        <v>1.13035337618836</v>
      </c>
      <c r="I326">
        <v>1.0131989130157824</v>
      </c>
      <c r="J326">
        <v>1.1943730800811521</v>
      </c>
      <c r="K326">
        <v>1.0154302180795165</v>
      </c>
      <c r="L326">
        <v>16.794868117434703</v>
      </c>
      <c r="M326">
        <v>-2.1943203014164396</v>
      </c>
    </row>
    <row r="327" spans="4:13" x14ac:dyDescent="0.25">
      <c r="D327" s="1" t="s">
        <v>757</v>
      </c>
      <c r="E327">
        <v>61.57</v>
      </c>
      <c r="H327">
        <v>1.1302700716943641</v>
      </c>
      <c r="I327">
        <v>1.0133721415500279</v>
      </c>
      <c r="J327">
        <v>1.1930179894780857</v>
      </c>
      <c r="K327">
        <v>1.0156366963068268</v>
      </c>
      <c r="L327">
        <v>17.064073642447624</v>
      </c>
      <c r="M327">
        <v>-1.8188673223643832</v>
      </c>
    </row>
    <row r="328" spans="4:13" x14ac:dyDescent="0.25">
      <c r="D328" s="1" t="s">
        <v>758</v>
      </c>
      <c r="E328">
        <v>62.18</v>
      </c>
      <c r="H328">
        <v>1.1383513611565899</v>
      </c>
      <c r="I328">
        <v>1.0141139034493414</v>
      </c>
      <c r="J328">
        <v>1.1968549190549482</v>
      </c>
      <c r="K328">
        <v>1.0153959681341764</v>
      </c>
      <c r="L328">
        <v>17.162746607746215</v>
      </c>
      <c r="M328">
        <v>-2.7137066889383732</v>
      </c>
    </row>
    <row r="329" spans="4:13" x14ac:dyDescent="0.25">
      <c r="D329" s="1" t="s">
        <v>759</v>
      </c>
      <c r="E329">
        <v>61.64</v>
      </c>
      <c r="H329">
        <v>1.1313179825533137</v>
      </c>
      <c r="I329">
        <v>1.0130830077359894</v>
      </c>
      <c r="J329">
        <v>1.1987757021596988</v>
      </c>
      <c r="K329">
        <v>1.0157482153447981</v>
      </c>
      <c r="L329">
        <v>17.14424949517786</v>
      </c>
      <c r="M329">
        <v>-1.9927903331985135</v>
      </c>
    </row>
    <row r="330" spans="4:13" x14ac:dyDescent="0.25">
      <c r="D330" s="1" t="s">
        <v>760</v>
      </c>
      <c r="E330">
        <v>61.96</v>
      </c>
      <c r="H330">
        <v>1.1379505686219851</v>
      </c>
      <c r="I330">
        <v>1.0122375063120366</v>
      </c>
      <c r="J330">
        <v>1.1947132645613461</v>
      </c>
      <c r="K330">
        <v>1.0154909478637457</v>
      </c>
      <c r="L330">
        <v>12.053355780055767</v>
      </c>
      <c r="M330">
        <v>-2.7542306508515253</v>
      </c>
    </row>
    <row r="331" spans="4:13" x14ac:dyDescent="0.25">
      <c r="D331" s="86"/>
    </row>
    <row r="332" spans="4:13" x14ac:dyDescent="0.25">
      <c r="D332" s="86"/>
    </row>
    <row r="334" spans="4:13" x14ac:dyDescent="0.25">
      <c r="D334" s="1" t="s">
        <v>419</v>
      </c>
      <c r="E334">
        <v>63.92</v>
      </c>
      <c r="H334">
        <v>1.1325657516423184</v>
      </c>
      <c r="I334">
        <v>1.0097951182238318</v>
      </c>
      <c r="J334">
        <v>1.228593415534198</v>
      </c>
      <c r="K334">
        <v>1.018117051111098</v>
      </c>
      <c r="L334">
        <v>9.4180573115032757</v>
      </c>
      <c r="M334">
        <v>-3.0439871179381726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howForm">
                <anchor moveWithCells="1">
                  <from>
                    <xdr:col>13</xdr:col>
                    <xdr:colOff>200025</xdr:colOff>
                    <xdr:row>17</xdr:row>
                    <xdr:rowOff>57150</xdr:rowOff>
                  </from>
                  <to>
                    <xdr:col>15</xdr:col>
                    <xdr:colOff>333375</xdr:colOff>
                    <xdr:row>19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AG2209"/>
  <sheetViews>
    <sheetView zoomScale="80" zoomScaleNormal="80" workbookViewId="0">
      <pane xSplit="2" ySplit="7" topLeftCell="K363" activePane="bottomRight" state="frozen"/>
      <selection pane="topRight" activeCell="C1" sqref="C1"/>
      <selection pane="bottomLeft" activeCell="A8" sqref="A8"/>
      <selection pane="bottomRight" activeCell="P373" sqref="P373"/>
    </sheetView>
  </sheetViews>
  <sheetFormatPr defaultRowHeight="15" x14ac:dyDescent="0.25"/>
  <cols>
    <col min="3" max="3" width="11.28515625" bestFit="1" customWidth="1"/>
    <col min="5" max="5" width="15.7109375" bestFit="1" customWidth="1"/>
    <col min="6" max="6" width="21.7109375" bestFit="1" customWidth="1"/>
    <col min="7" max="7" width="16.85546875" bestFit="1" customWidth="1"/>
    <col min="9" max="9" width="13.7109375" bestFit="1" customWidth="1"/>
    <col min="23" max="23" width="14.7109375" customWidth="1"/>
    <col min="24" max="24" width="15.42578125" bestFit="1" customWidth="1"/>
    <col min="26" max="27" width="10.42578125" bestFit="1" customWidth="1"/>
  </cols>
  <sheetData>
    <row r="1" spans="2:33" x14ac:dyDescent="0.25">
      <c r="U1" s="62" t="s">
        <v>284</v>
      </c>
      <c r="V1" s="62">
        <f>'Config sheet'!D12</f>
        <v>19.068899999999999</v>
      </c>
      <c r="W1" t="s">
        <v>296</v>
      </c>
      <c r="X1">
        <v>1.3302970000000001</v>
      </c>
      <c r="Y1" s="119" t="s">
        <v>294</v>
      </c>
      <c r="Z1" s="119"/>
      <c r="AA1" s="119"/>
      <c r="AB1" s="119"/>
      <c r="AF1" t="s">
        <v>297</v>
      </c>
    </row>
    <row r="2" spans="2:33" x14ac:dyDescent="0.25">
      <c r="G2" t="s">
        <v>265</v>
      </c>
      <c r="U2" s="62" t="s">
        <v>283</v>
      </c>
      <c r="V2" s="62">
        <f>'Config sheet'!D13</f>
        <v>41.838900000000002</v>
      </c>
      <c r="W2" t="s">
        <v>296</v>
      </c>
      <c r="Y2" t="s">
        <v>292</v>
      </c>
      <c r="Z2">
        <f>Z5*(AB5/AB2)^(1/AD2)</f>
        <v>1.0636822895248046E-2</v>
      </c>
      <c r="AA2" t="s">
        <v>287</v>
      </c>
      <c r="AB2">
        <f>V1</f>
        <v>19.068899999999999</v>
      </c>
      <c r="AC2" t="s">
        <v>203</v>
      </c>
      <c r="AD2">
        <f>V3</f>
        <v>1.3302967248384194</v>
      </c>
      <c r="AF2" t="s">
        <v>292</v>
      </c>
      <c r="AG2">
        <f>AG5*(AB5/AB2)^(1/AD2)</f>
        <v>8.0462151283646303E-3</v>
      </c>
    </row>
    <row r="3" spans="2:33" x14ac:dyDescent="0.25">
      <c r="C3" t="s">
        <v>308</v>
      </c>
      <c r="D3" t="s">
        <v>66</v>
      </c>
      <c r="E3" t="s">
        <v>263</v>
      </c>
      <c r="F3" t="s">
        <v>266</v>
      </c>
      <c r="G3" t="s">
        <v>267</v>
      </c>
      <c r="I3" t="s">
        <v>264</v>
      </c>
      <c r="J3" s="3" t="s">
        <v>271</v>
      </c>
      <c r="U3" s="62" t="s">
        <v>291</v>
      </c>
      <c r="V3" s="62">
        <f>'Config sheet'!C98</f>
        <v>1.3302967248384194</v>
      </c>
      <c r="W3" t="s">
        <v>296</v>
      </c>
      <c r="X3">
        <v>180</v>
      </c>
      <c r="Y3" s="80" t="s">
        <v>285</v>
      </c>
      <c r="Z3">
        <f>Z5+'Config sheet'!$E$42</f>
        <v>3.6343620996447411E-2</v>
      </c>
      <c r="AA3" t="s">
        <v>288</v>
      </c>
      <c r="AB3">
        <f>V1</f>
        <v>19.068899999999999</v>
      </c>
      <c r="AF3" s="80" t="s">
        <v>285</v>
      </c>
      <c r="AG3">
        <f>AG5+'Config sheet'!$E$46</f>
        <v>3.3419196668937876E-2</v>
      </c>
    </row>
    <row r="4" spans="2:33" x14ac:dyDescent="0.25">
      <c r="D4">
        <f>'Config sheet'!$C$40</f>
        <v>995</v>
      </c>
      <c r="E4">
        <f>'Config sheet'!$C$39</f>
        <v>0.17780000000000001</v>
      </c>
      <c r="F4">
        <f>1*60/D4</f>
        <v>6.030150753768844E-2</v>
      </c>
      <c r="G4">
        <f>1/(D4*6)</f>
        <v>1.6750418760469013E-4</v>
      </c>
      <c r="I4">
        <f>E4/2</f>
        <v>8.8900000000000007E-2</v>
      </c>
      <c r="J4">
        <f>16*2.54*10^-2</f>
        <v>0.40640000000000004</v>
      </c>
      <c r="U4" s="62" t="s">
        <v>304</v>
      </c>
      <c r="V4">
        <v>180</v>
      </c>
      <c r="W4">
        <f>'Config sheet'!$C$147</f>
        <v>180</v>
      </c>
      <c r="X4" s="3"/>
      <c r="Y4" t="s">
        <v>293</v>
      </c>
      <c r="Z4">
        <f>Z3*(AB3/AB4)^(1/AD2)</f>
        <v>2.0132745680369848E-2</v>
      </c>
      <c r="AA4" t="s">
        <v>289</v>
      </c>
      <c r="AB4">
        <f>V2</f>
        <v>41.838900000000002</v>
      </c>
      <c r="AD4" s="3"/>
      <c r="AF4" t="s">
        <v>293</v>
      </c>
      <c r="AG4">
        <f>AG3*(AB3/AB4)^(1/AD2)</f>
        <v>1.8512744986080434E-2</v>
      </c>
    </row>
    <row r="5" spans="2:33" x14ac:dyDescent="0.25">
      <c r="U5" t="s">
        <v>357</v>
      </c>
      <c r="V5">
        <f>MAX(V8:V368)</f>
        <v>177.46443109695275</v>
      </c>
      <c r="W5">
        <f>MAX(W8:W368)</f>
        <v>144.11156815138423</v>
      </c>
      <c r="X5">
        <v>0</v>
      </c>
      <c r="Y5" s="80" t="s">
        <v>286</v>
      </c>
      <c r="Z5">
        <f>'Config sheet'!$E$50</f>
        <v>5.8923256496125464E-3</v>
      </c>
      <c r="AA5" t="s">
        <v>290</v>
      </c>
      <c r="AB5">
        <f>V2</f>
        <v>41.838900000000002</v>
      </c>
      <c r="AF5" s="79" t="s">
        <v>286</v>
      </c>
      <c r="AG5">
        <f>'Config sheet'!$E$51</f>
        <v>4.4572444469620758E-3</v>
      </c>
    </row>
    <row r="6" spans="2:33" x14ac:dyDescent="0.25">
      <c r="G6" t="s">
        <v>280</v>
      </c>
      <c r="U6" s="62" t="s">
        <v>299</v>
      </c>
      <c r="V6">
        <f>MIN(V8:V368)</f>
        <v>-202.97416483719201</v>
      </c>
      <c r="W6">
        <f>MIN(W8:W368)</f>
        <v>-208.51785301560034</v>
      </c>
      <c r="AD6" t="s">
        <v>370</v>
      </c>
      <c r="AE6">
        <f>V738</f>
        <v>39</v>
      </c>
    </row>
    <row r="7" spans="2:33" x14ac:dyDescent="0.25">
      <c r="C7" t="s">
        <v>262</v>
      </c>
      <c r="D7" t="s">
        <v>66</v>
      </c>
      <c r="E7" t="s">
        <v>263</v>
      </c>
      <c r="F7" t="s">
        <v>268</v>
      </c>
      <c r="G7" t="s">
        <v>269</v>
      </c>
      <c r="H7" t="s">
        <v>270</v>
      </c>
      <c r="I7" s="3" t="s">
        <v>273</v>
      </c>
      <c r="J7" s="3" t="s">
        <v>271</v>
      </c>
      <c r="K7" t="s">
        <v>272</v>
      </c>
      <c r="L7" s="79" t="s">
        <v>192</v>
      </c>
      <c r="M7" s="79" t="s">
        <v>305</v>
      </c>
      <c r="N7" t="s">
        <v>274</v>
      </c>
      <c r="O7" t="s">
        <v>275</v>
      </c>
      <c r="P7" t="s">
        <v>276</v>
      </c>
      <c r="Q7" t="s">
        <v>277</v>
      </c>
      <c r="R7" t="s">
        <v>279</v>
      </c>
      <c r="S7" t="s">
        <v>281</v>
      </c>
      <c r="T7" t="s">
        <v>203</v>
      </c>
      <c r="U7" t="s">
        <v>358</v>
      </c>
      <c r="V7" t="s">
        <v>361</v>
      </c>
      <c r="W7" t="s">
        <v>362</v>
      </c>
      <c r="X7" t="s">
        <v>363</v>
      </c>
      <c r="Y7" t="s">
        <v>364</v>
      </c>
      <c r="Z7" s="19" t="s">
        <v>272</v>
      </c>
      <c r="AA7" s="69" t="s">
        <v>192</v>
      </c>
      <c r="AB7" s="69" t="s">
        <v>305</v>
      </c>
      <c r="AE7" t="s">
        <v>1</v>
      </c>
      <c r="AF7" t="s">
        <v>368</v>
      </c>
      <c r="AG7" t="s">
        <v>369</v>
      </c>
    </row>
    <row r="8" spans="2:33" x14ac:dyDescent="0.25">
      <c r="B8">
        <f>'Config sheet'!C50/100*E8</f>
        <v>3.4404300000000006E-2</v>
      </c>
      <c r="C8">
        <v>0</v>
      </c>
      <c r="D8">
        <f>$D$4</f>
        <v>995</v>
      </c>
      <c r="E8">
        <f>$E$4</f>
        <v>0.17780000000000001</v>
      </c>
      <c r="F8">
        <f>C8*$G$4</f>
        <v>0</v>
      </c>
      <c r="G8">
        <f>D8/60*2*PI()</f>
        <v>104.19615634406146</v>
      </c>
      <c r="H8">
        <f>G8*F8</f>
        <v>0</v>
      </c>
      <c r="I8" s="3">
        <f>$I$4</f>
        <v>8.8900000000000007E-2</v>
      </c>
      <c r="J8" s="3">
        <f>$J$4</f>
        <v>0.40640000000000004</v>
      </c>
      <c r="K8">
        <f>(J8+I8)-(I8*COS(H8)+(J8^2-I8^2*(SIN(H8))^2)^0.5)+$B$8</f>
        <v>3.4404300000000006E-2</v>
      </c>
      <c r="L8">
        <f>PI()/4*('Config sheet'!$C$38^2)*'Stage 1'!K8*2</f>
        <v>5.8923256496125464E-3</v>
      </c>
      <c r="M8">
        <f>L8/$Z$3*100</f>
        <v>16.212819438625893</v>
      </c>
      <c r="N8">
        <f>'Config sheet'!$C$44</f>
        <v>5.8970333333333338</v>
      </c>
      <c r="O8">
        <f t="shared" ref="O8:O39" si="0">I8*G8*SIN(H8)+I8^2*G8*SIN(2*H8)/(2*J8)</f>
        <v>0</v>
      </c>
      <c r="P8">
        <f>I8*G8^2*COS(H8)+(I8^2*G8^2*COS(2*H8)/J8)</f>
        <v>1176.3045776896602</v>
      </c>
      <c r="Q8">
        <f>$V$4</f>
        <v>180</v>
      </c>
      <c r="R8">
        <f>Q8*I8*G8^2*(COS(H8)+(I8/(J8))*COS(2*H8))*10^-3</f>
        <v>211.73482398413887</v>
      </c>
      <c r="S8">
        <f>Q8*P8*10^-3</f>
        <v>211.73482398413884</v>
      </c>
      <c r="T8">
        <f>$V$3</f>
        <v>1.3302967248384194</v>
      </c>
      <c r="U8">
        <f>AB5</f>
        <v>41.838900000000002</v>
      </c>
      <c r="V8">
        <f>(-U8*'Config sheet'!$C$134+'Config sheet'!$C$135*'Stage 1'!U373)*10^2</f>
        <v>-202.97416483719201</v>
      </c>
      <c r="W8">
        <f>R8+V8</f>
        <v>8.760659146946864</v>
      </c>
      <c r="X8">
        <f>'Config sheet'!$C$150*10^-3</f>
        <v>-333.6</v>
      </c>
      <c r="Y8">
        <f>'Config sheet'!$C$149*10^-3</f>
        <v>333.6</v>
      </c>
      <c r="Z8">
        <f>(J8+I8)-(I8*COS(H8)+(J8^2-I8^2*(SIN(H8))^2)^0.5)</f>
        <v>0</v>
      </c>
      <c r="AA8">
        <f>PI()/4*('Config sheet'!$C$38^2)*'Stage 1'!Z8*2</f>
        <v>0</v>
      </c>
      <c r="AB8">
        <f>AA8/($Z$3-$Z$5)*100</f>
        <v>0</v>
      </c>
      <c r="AE8" s="2">
        <f ca="1">INDIRECT("GERC_A_PARA!B"&amp;$AE$6)</f>
        <v>0.20833333333333334</v>
      </c>
      <c r="AF8">
        <f>GERC_A_PARA!BY4</f>
        <v>1.0543720179174216</v>
      </c>
      <c r="AG8">
        <f>GERC_A_PARA!BZ4</f>
        <v>1.007962138520855</v>
      </c>
    </row>
    <row r="9" spans="2:33" x14ac:dyDescent="0.25">
      <c r="C9">
        <v>1</v>
      </c>
      <c r="D9">
        <f t="shared" ref="D9:D72" si="1">$D$4</f>
        <v>995</v>
      </c>
      <c r="E9">
        <f t="shared" ref="E9:E72" si="2">$E$4</f>
        <v>0.17780000000000001</v>
      </c>
      <c r="F9">
        <f t="shared" ref="F9:F39" si="3">C9*$G$4</f>
        <v>1.6750418760469013E-4</v>
      </c>
      <c r="G9">
        <f t="shared" ref="G9:G72" si="4">D9/60*2*PI()</f>
        <v>104.19615634406146</v>
      </c>
      <c r="H9">
        <f t="shared" ref="H9:H72" si="5">G9*F9</f>
        <v>1.7453292519943295E-2</v>
      </c>
      <c r="I9" s="3">
        <f t="shared" ref="I9:I72" si="6">$I$4</f>
        <v>8.8900000000000007E-2</v>
      </c>
      <c r="J9" s="3">
        <f t="shared" ref="J9:J72" si="7">$J$4</f>
        <v>0.40640000000000004</v>
      </c>
      <c r="K9">
        <f t="shared" ref="K9:K72" si="8">(J9+I9)-(I9*COS(H9)+(J9^2-I9^2*(SIN(H9))^2)^0.5)+$B$8</f>
        <v>3.4420801539091557E-2</v>
      </c>
      <c r="L9">
        <f>PI()/4*('Config sheet'!$C$38^2)*'Stage 1'!K9*2</f>
        <v>5.8951518208192628E-3</v>
      </c>
      <c r="M9">
        <f t="shared" ref="M9:M72" si="9">L9/$Z$3*100</f>
        <v>16.220595689668659</v>
      </c>
      <c r="N9">
        <f>'Config sheet'!$C$44</f>
        <v>5.8970333333333338</v>
      </c>
      <c r="O9">
        <f t="shared" si="0"/>
        <v>0.19702055333170923</v>
      </c>
      <c r="P9">
        <f t="shared" ref="P9:P39" si="10">I9*G9^2*COS(H9)+(I9^2*G9^2*COS(2*H9)/J9)</f>
        <v>1176.0289615082752</v>
      </c>
      <c r="Q9">
        <f t="shared" ref="Q9:Q72" si="11">$V$4</f>
        <v>180</v>
      </c>
      <c r="R9">
        <f t="shared" ref="R9:R72" si="12">Q9*I9*G9^2*(COS(H9)+(I9/(J9))*COS(2*H9))*10^-3</f>
        <v>211.68521307148953</v>
      </c>
      <c r="S9">
        <f t="shared" ref="S9:S72" si="13">Q9*P9*10^-3</f>
        <v>211.68521307148953</v>
      </c>
      <c r="T9">
        <f t="shared" ref="T9:T72" si="14">$V$3</f>
        <v>1.3302967248384194</v>
      </c>
      <c r="U9">
        <f>IF(AND(L9&lt;=$Z$2, U8*(L8/L9)^T9&lt;$AB$4),U8*(L8/L9)^T9,IF(C9&lt;=180,$AB$3,IF(L9&gt;=$Z$4,  U8*(L8/L9)^T9,$AB$5)))</f>
        <v>41.812219260445715</v>
      </c>
      <c r="V9">
        <f>(-U9*'Config sheet'!$C$134+'Config sheet'!$C$135*'Stage 1'!U374)*10^2</f>
        <v>-202.73503493957071</v>
      </c>
      <c r="W9">
        <f t="shared" ref="W9:W39" si="15">R9+V9</f>
        <v>8.9501781319188183</v>
      </c>
      <c r="X9">
        <f>'Config sheet'!$C$150*10^-3</f>
        <v>-333.6</v>
      </c>
      <c r="Y9">
        <f>'Config sheet'!$C$149*10^-3</f>
        <v>333.6</v>
      </c>
      <c r="Z9">
        <f t="shared" ref="Z9:Z72" si="16">(J9+I9)-(I9*COS(H9)+(J9^2-I9^2*(SIN(H9))^2)^0.5)</f>
        <v>1.6501539091551276E-5</v>
      </c>
      <c r="AA9">
        <f>PI()/4*('Config sheet'!$C$38^2)*'Stage 1'!Z9*2</f>
        <v>2.8261712067163604E-6</v>
      </c>
      <c r="AB9">
        <f t="shared" ref="AB9:AB72" si="17">AA9/($Z$3-$Z$5)*100</f>
        <v>9.2809556195451483E-3</v>
      </c>
    </row>
    <row r="10" spans="2:33" x14ac:dyDescent="0.25">
      <c r="C10">
        <v>2</v>
      </c>
      <c r="D10">
        <f t="shared" si="1"/>
        <v>995</v>
      </c>
      <c r="E10">
        <f t="shared" si="2"/>
        <v>0.17780000000000001</v>
      </c>
      <c r="F10">
        <f t="shared" si="3"/>
        <v>3.3500837520938025E-4</v>
      </c>
      <c r="G10">
        <f t="shared" si="4"/>
        <v>104.19615634406146</v>
      </c>
      <c r="H10">
        <f t="shared" si="5"/>
        <v>3.4906585039886591E-2</v>
      </c>
      <c r="I10" s="3">
        <f t="shared" si="6"/>
        <v>8.8900000000000007E-2</v>
      </c>
      <c r="J10" s="3">
        <f t="shared" si="7"/>
        <v>0.40640000000000004</v>
      </c>
      <c r="K10">
        <f t="shared" si="8"/>
        <v>3.4470298553090369E-2</v>
      </c>
      <c r="L10">
        <f>PI()/4*('Config sheet'!$C$38^2)*'Stage 1'!K10*2</f>
        <v>5.9036290322481951E-3</v>
      </c>
      <c r="M10">
        <f t="shared" si="9"/>
        <v>16.243920859798958</v>
      </c>
      <c r="N10">
        <f>'Config sheet'!$C$44</f>
        <v>5.8970333333333338</v>
      </c>
      <c r="O10">
        <f t="shared" si="0"/>
        <v>0.39394878418405843</v>
      </c>
      <c r="P10">
        <f t="shared" si="10"/>
        <v>1175.2023144402731</v>
      </c>
      <c r="Q10">
        <f t="shared" si="11"/>
        <v>180</v>
      </c>
      <c r="R10">
        <f t="shared" si="12"/>
        <v>211.53641659924918</v>
      </c>
      <c r="S10">
        <f t="shared" si="13"/>
        <v>211.53641659924915</v>
      </c>
      <c r="T10">
        <f t="shared" si="14"/>
        <v>1.3302967248384194</v>
      </c>
      <c r="U10">
        <f t="shared" ref="U10:U40" si="18">IF(AND(L10&lt;=$Z$2, U9*(L9/L10)^T10&lt;$AB$4),U9*(L9/L10)^T10,IF(C10&lt;=180,$AB$3,IF(L10&gt;=$Z$4,  U9*(L9/L10)^T10,$AB$5)))</f>
        <v>41.73236783715577</v>
      </c>
      <c r="V10">
        <f>(-U10*'Config sheet'!$C$134+'Config sheet'!$C$135*'Stage 1'!U375)*10^2</f>
        <v>-202.01927206415212</v>
      </c>
      <c r="W10">
        <f t="shared" si="15"/>
        <v>9.51714453509706</v>
      </c>
      <c r="X10">
        <f>'Config sheet'!$C$150*10^-3</f>
        <v>-333.6</v>
      </c>
      <c r="Y10">
        <f>'Config sheet'!$C$149*10^-3</f>
        <v>333.6</v>
      </c>
      <c r="Z10">
        <f t="shared" si="16"/>
        <v>6.5998553090362844E-5</v>
      </c>
      <c r="AA10">
        <f>PI()/4*('Config sheet'!$C$38^2)*'Stage 1'!Z10*2</f>
        <v>1.1303382635649041E-5</v>
      </c>
      <c r="AB10">
        <f t="shared" si="17"/>
        <v>3.7119546170057839E-2</v>
      </c>
    </row>
    <row r="11" spans="2:33" x14ac:dyDescent="0.25">
      <c r="C11">
        <v>3</v>
      </c>
      <c r="D11">
        <f t="shared" si="1"/>
        <v>995</v>
      </c>
      <c r="E11">
        <f t="shared" si="2"/>
        <v>0.17780000000000001</v>
      </c>
      <c r="F11">
        <f t="shared" si="3"/>
        <v>5.025125628140704E-4</v>
      </c>
      <c r="G11">
        <f t="shared" si="4"/>
        <v>104.19615634406146</v>
      </c>
      <c r="H11">
        <f t="shared" si="5"/>
        <v>5.235987755982989E-2</v>
      </c>
      <c r="I11" s="3">
        <f t="shared" si="6"/>
        <v>8.8900000000000007E-2</v>
      </c>
      <c r="J11" s="3">
        <f t="shared" si="7"/>
        <v>0.40640000000000004</v>
      </c>
      <c r="K11">
        <f t="shared" si="8"/>
        <v>3.4552768237061389E-2</v>
      </c>
      <c r="L11">
        <f>PI()/4*('Config sheet'!$C$38^2)*'Stage 1'!K11*2</f>
        <v>5.9177533781636154E-3</v>
      </c>
      <c r="M11">
        <f t="shared" si="9"/>
        <v>16.282784202328315</v>
      </c>
      <c r="N11">
        <f>'Config sheet'!$C$44</f>
        <v>5.8970333333333338</v>
      </c>
      <c r="O11">
        <f t="shared" si="0"/>
        <v>0.59069243756246481</v>
      </c>
      <c r="P11">
        <f t="shared" si="10"/>
        <v>1173.8252407095617</v>
      </c>
      <c r="Q11">
        <f t="shared" si="11"/>
        <v>180</v>
      </c>
      <c r="R11">
        <f t="shared" si="12"/>
        <v>211.28854332772113</v>
      </c>
      <c r="S11">
        <f t="shared" si="13"/>
        <v>211.28854332772113</v>
      </c>
      <c r="T11">
        <f t="shared" si="14"/>
        <v>1.3302967248384194</v>
      </c>
      <c r="U11">
        <f t="shared" si="18"/>
        <v>41.599914861368212</v>
      </c>
      <c r="V11">
        <f>(-U11*'Config sheet'!$C$134+'Config sheet'!$C$135*'Stage 1'!U376)*10^2</f>
        <v>-200.83172878211712</v>
      </c>
      <c r="W11">
        <f t="shared" si="15"/>
        <v>10.456814545604004</v>
      </c>
      <c r="X11">
        <f>'Config sheet'!$C$150*10^-3</f>
        <v>-333.6</v>
      </c>
      <c r="Y11">
        <f>'Config sheet'!$C$149*10^-3</f>
        <v>333.6</v>
      </c>
      <c r="Z11">
        <f t="shared" si="16"/>
        <v>1.4846823706138323E-4</v>
      </c>
      <c r="AA11">
        <f>PI()/4*('Config sheet'!$C$38^2)*'Stage 1'!Z11*2</f>
        <v>2.5427728551069034E-5</v>
      </c>
      <c r="AB11">
        <f t="shared" si="17"/>
        <v>8.350294547884321E-2</v>
      </c>
    </row>
    <row r="12" spans="2:33" x14ac:dyDescent="0.25">
      <c r="C12">
        <v>4</v>
      </c>
      <c r="D12">
        <f t="shared" si="1"/>
        <v>995</v>
      </c>
      <c r="E12">
        <f t="shared" si="2"/>
        <v>0.17780000000000001</v>
      </c>
      <c r="F12">
        <f t="shared" si="3"/>
        <v>6.700167504187605E-4</v>
      </c>
      <c r="G12">
        <f t="shared" si="4"/>
        <v>104.19615634406146</v>
      </c>
      <c r="H12">
        <f t="shared" si="5"/>
        <v>6.9813170079773182E-2</v>
      </c>
      <c r="I12" s="3">
        <f t="shared" si="6"/>
        <v>8.8900000000000007E-2</v>
      </c>
      <c r="J12" s="3">
        <f t="shared" si="7"/>
        <v>0.40640000000000004</v>
      </c>
      <c r="K12">
        <f t="shared" si="8"/>
        <v>3.4668172599086063E-2</v>
      </c>
      <c r="L12">
        <f>PI()/4*('Config sheet'!$C$38^2)*'Stage 1'!K12*2</f>
        <v>5.9375183517987465E-3</v>
      </c>
      <c r="M12">
        <f t="shared" si="9"/>
        <v>16.33716781379362</v>
      </c>
      <c r="N12">
        <f>'Config sheet'!$C$44</f>
        <v>5.8970333333333338</v>
      </c>
      <c r="O12">
        <f t="shared" si="0"/>
        <v>0.78715939337338636</v>
      </c>
      <c r="P12">
        <f t="shared" si="10"/>
        <v>1171.8987466743818</v>
      </c>
      <c r="Q12">
        <f t="shared" si="11"/>
        <v>180</v>
      </c>
      <c r="R12">
        <f t="shared" si="12"/>
        <v>210.9417744013887</v>
      </c>
      <c r="S12">
        <f t="shared" si="13"/>
        <v>210.94177440138873</v>
      </c>
      <c r="T12">
        <f t="shared" si="14"/>
        <v>1.3302967248384194</v>
      </c>
      <c r="U12">
        <f t="shared" si="18"/>
        <v>41.415798136425842</v>
      </c>
      <c r="V12">
        <f>(-U12*'Config sheet'!$C$134+'Config sheet'!$C$135*'Stage 1'!U377)*10^2</f>
        <v>-199.18040063878624</v>
      </c>
      <c r="W12">
        <f t="shared" si="15"/>
        <v>11.76137376260246</v>
      </c>
      <c r="X12">
        <f>'Config sheet'!$C$150*10^-3</f>
        <v>-333.6</v>
      </c>
      <c r="Y12">
        <f>'Config sheet'!$C$149*10^-3</f>
        <v>333.6</v>
      </c>
      <c r="Z12">
        <f t="shared" si="16"/>
        <v>2.6387259908605687E-4</v>
      </c>
      <c r="AA12">
        <f>PI()/4*('Config sheet'!$C$38^2)*'Stage 1'!Z12*2</f>
        <v>4.5192702186200587E-5</v>
      </c>
      <c r="AB12">
        <f t="shared" si="17"/>
        <v>0.14840978576268665</v>
      </c>
    </row>
    <row r="13" spans="2:33" x14ac:dyDescent="0.25">
      <c r="C13">
        <v>5</v>
      </c>
      <c r="D13">
        <f t="shared" si="1"/>
        <v>995</v>
      </c>
      <c r="E13">
        <f t="shared" si="2"/>
        <v>0.17780000000000001</v>
      </c>
      <c r="F13">
        <f t="shared" si="3"/>
        <v>8.375209380234506E-4</v>
      </c>
      <c r="G13">
        <f t="shared" si="4"/>
        <v>104.19615634406146</v>
      </c>
      <c r="H13">
        <f t="shared" si="5"/>
        <v>8.7266462599716474E-2</v>
      </c>
      <c r="I13" s="3">
        <f t="shared" si="6"/>
        <v>8.8900000000000007E-2</v>
      </c>
      <c r="J13" s="3">
        <f t="shared" si="7"/>
        <v>0.40640000000000004</v>
      </c>
      <c r="K13">
        <f t="shared" si="8"/>
        <v>3.4816458484714381E-2</v>
      </c>
      <c r="L13">
        <f>PI()/4*('Config sheet'!$C$38^2)*'Stage 1'!K13*2</f>
        <v>5.9629148495436001E-3</v>
      </c>
      <c r="M13">
        <f t="shared" si="9"/>
        <v>16.40704664548003</v>
      </c>
      <c r="N13">
        <f>'Config sheet'!$C$44</f>
        <v>5.8970333333333338</v>
      </c>
      <c r="O13">
        <f t="shared" si="0"/>
        <v>0.98325773370363734</v>
      </c>
      <c r="P13">
        <f t="shared" si="10"/>
        <v>1169.4242398057272</v>
      </c>
      <c r="Q13">
        <f t="shared" si="11"/>
        <v>180</v>
      </c>
      <c r="R13">
        <f t="shared" si="12"/>
        <v>210.49636316503094</v>
      </c>
      <c r="S13">
        <f t="shared" si="13"/>
        <v>210.49636316503091</v>
      </c>
      <c r="T13">
        <f t="shared" si="14"/>
        <v>1.3302967248384194</v>
      </c>
      <c r="U13">
        <f t="shared" si="18"/>
        <v>41.181308362854473</v>
      </c>
      <c r="V13">
        <f>(-U13*'Config sheet'!$C$134+'Config sheet'!$C$135*'Stage 1'!U378)*10^2</f>
        <v>-197.07629102500482</v>
      </c>
      <c r="W13">
        <f t="shared" si="15"/>
        <v>13.420072140026122</v>
      </c>
      <c r="X13">
        <f>'Config sheet'!$C$150*10^-3</f>
        <v>-333.6</v>
      </c>
      <c r="Y13">
        <f>'Config sheet'!$C$149*10^-3</f>
        <v>333.6</v>
      </c>
      <c r="Z13">
        <f t="shared" si="16"/>
        <v>4.1215848471437555E-4</v>
      </c>
      <c r="AA13">
        <f>PI()/4*('Config sheet'!$C$38^2)*'Stage 1'!Z13*2</f>
        <v>7.0589199931053834E-5</v>
      </c>
      <c r="AB13">
        <f t="shared" si="17"/>
        <v>0.23181017138041368</v>
      </c>
    </row>
    <row r="14" spans="2:33" x14ac:dyDescent="0.25">
      <c r="C14">
        <v>6</v>
      </c>
      <c r="D14">
        <f t="shared" si="1"/>
        <v>995</v>
      </c>
      <c r="E14">
        <f t="shared" si="2"/>
        <v>0.17780000000000001</v>
      </c>
      <c r="F14">
        <f t="shared" si="3"/>
        <v>1.0050251256281408E-3</v>
      </c>
      <c r="G14">
        <f t="shared" si="4"/>
        <v>104.19615634406146</v>
      </c>
      <c r="H14">
        <f t="shared" si="5"/>
        <v>0.10471975511965978</v>
      </c>
      <c r="I14" s="3">
        <f t="shared" si="6"/>
        <v>8.8900000000000007E-2</v>
      </c>
      <c r="J14" s="3">
        <f t="shared" si="7"/>
        <v>0.40640000000000004</v>
      </c>
      <c r="K14">
        <f t="shared" si="8"/>
        <v>3.4997557611182346E-2</v>
      </c>
      <c r="L14">
        <f>PI()/4*('Config sheet'!$C$38^2)*'Stage 1'!K14*2</f>
        <v>5.9939311768052979E-3</v>
      </c>
      <c r="M14">
        <f t="shared" si="9"/>
        <v>16.492388519545713</v>
      </c>
      <c r="N14">
        <f>'Config sheet'!$C$44</f>
        <v>5.8970333333333338</v>
      </c>
      <c r="O14">
        <f t="shared" si="0"/>
        <v>1.1788958098944808</v>
      </c>
      <c r="P14">
        <f t="shared" si="10"/>
        <v>1166.403527258791</v>
      </c>
      <c r="Q14">
        <f t="shared" si="11"/>
        <v>180</v>
      </c>
      <c r="R14">
        <f t="shared" si="12"/>
        <v>209.9526349065824</v>
      </c>
      <c r="S14">
        <f t="shared" si="13"/>
        <v>209.9526349065824</v>
      </c>
      <c r="T14">
        <f t="shared" si="14"/>
        <v>1.3302967248384194</v>
      </c>
      <c r="U14">
        <f t="shared" si="18"/>
        <v>40.898067732394061</v>
      </c>
      <c r="V14">
        <f>(-U14*'Config sheet'!$C$134+'Config sheet'!$C$135*'Stage 1'!U379)*10^2</f>
        <v>-194.53322781082034</v>
      </c>
      <c r="W14">
        <f t="shared" si="15"/>
        <v>15.419407095762068</v>
      </c>
      <c r="X14">
        <f>'Config sheet'!$C$150*10^-3</f>
        <v>-333.6</v>
      </c>
      <c r="Y14">
        <f>'Config sheet'!$C$149*10^-3</f>
        <v>333.6</v>
      </c>
      <c r="Z14">
        <f t="shared" si="16"/>
        <v>5.9325761118234066E-4</v>
      </c>
      <c r="AA14">
        <f>PI()/4*('Config sheet'!$C$38^2)*'Stage 1'!Z14*2</f>
        <v>1.0160552719275126E-4</v>
      </c>
      <c r="AB14">
        <f t="shared" si="17"/>
        <v>0.33366569807780683</v>
      </c>
    </row>
    <row r="15" spans="2:33" x14ac:dyDescent="0.25">
      <c r="C15">
        <v>7</v>
      </c>
      <c r="D15">
        <f t="shared" si="1"/>
        <v>995</v>
      </c>
      <c r="E15">
        <f t="shared" si="2"/>
        <v>0.17780000000000001</v>
      </c>
      <c r="F15">
        <f t="shared" si="3"/>
        <v>1.1725293132328308E-3</v>
      </c>
      <c r="G15">
        <f t="shared" si="4"/>
        <v>104.19615634406146</v>
      </c>
      <c r="H15">
        <f t="shared" si="5"/>
        <v>0.12217304763960306</v>
      </c>
      <c r="I15" s="3">
        <f t="shared" si="6"/>
        <v>8.8900000000000007E-2</v>
      </c>
      <c r="J15" s="3">
        <f t="shared" si="7"/>
        <v>0.40640000000000004</v>
      </c>
      <c r="K15">
        <f t="shared" si="8"/>
        <v>3.5211386611379965E-2</v>
      </c>
      <c r="L15">
        <f>PI()/4*('Config sheet'!$C$38^2)*'Stage 1'!K15*2</f>
        <v>6.0305530555383466E-3</v>
      </c>
      <c r="M15">
        <f t="shared" si="9"/>
        <v>16.593154149741526</v>
      </c>
      <c r="N15">
        <f>'Config sheet'!$C$44</f>
        <v>5.8970333333333338</v>
      </c>
      <c r="O15">
        <f t="shared" si="0"/>
        <v>1.3739823093424579</v>
      </c>
      <c r="P15">
        <f t="shared" si="10"/>
        <v>1162.8388140390857</v>
      </c>
      <c r="Q15">
        <f t="shared" si="11"/>
        <v>180</v>
      </c>
      <c r="R15">
        <f t="shared" si="12"/>
        <v>209.31098652703548</v>
      </c>
      <c r="S15">
        <f t="shared" si="13"/>
        <v>209.31098652703542</v>
      </c>
      <c r="T15">
        <f t="shared" si="14"/>
        <v>1.3302967248384194</v>
      </c>
      <c r="U15">
        <f t="shared" si="18"/>
        <v>40.56800353055155</v>
      </c>
      <c r="V15">
        <f>(-U15*'Config sheet'!$C$134+'Config sheet'!$C$135*'Stage 1'!U380)*10^2</f>
        <v>-191.56763721819746</v>
      </c>
      <c r="W15">
        <f t="shared" si="15"/>
        <v>17.74334930883802</v>
      </c>
      <c r="X15">
        <f>'Config sheet'!$C$150*10^-3</f>
        <v>-333.6</v>
      </c>
      <c r="Y15">
        <f>'Config sheet'!$C$149*10^-3</f>
        <v>333.6</v>
      </c>
      <c r="Z15">
        <f t="shared" si="16"/>
        <v>8.0708661137995907E-4</v>
      </c>
      <c r="AA15">
        <f>PI()/4*('Config sheet'!$C$38^2)*'Stage 1'!Z15*2</f>
        <v>1.3822740592580012E-4</v>
      </c>
      <c r="AB15">
        <f t="shared" si="17"/>
        <v>0.45392947771651243</v>
      </c>
    </row>
    <row r="16" spans="2:33" x14ac:dyDescent="0.25">
      <c r="C16">
        <v>8</v>
      </c>
      <c r="D16">
        <f t="shared" si="1"/>
        <v>995</v>
      </c>
      <c r="E16">
        <f t="shared" si="2"/>
        <v>0.17780000000000001</v>
      </c>
      <c r="F16">
        <f t="shared" si="3"/>
        <v>1.340033500837521E-3</v>
      </c>
      <c r="G16">
        <f t="shared" si="4"/>
        <v>104.19615634406146</v>
      </c>
      <c r="H16">
        <f t="shared" si="5"/>
        <v>0.13962634015954636</v>
      </c>
      <c r="I16" s="3">
        <f t="shared" si="6"/>
        <v>8.8900000000000007E-2</v>
      </c>
      <c r="J16" s="3">
        <f t="shared" si="7"/>
        <v>0.40640000000000004</v>
      </c>
      <c r="K16">
        <f t="shared" si="8"/>
        <v>3.5457847087549073E-2</v>
      </c>
      <c r="L16">
        <f>PI()/4*('Config sheet'!$C$38^2)*'Stage 1'!K16*2</f>
        <v>6.0727636334413108E-3</v>
      </c>
      <c r="M16">
        <f t="shared" si="9"/>
        <v>16.709297166715785</v>
      </c>
      <c r="N16">
        <f>'Config sheet'!$C$44</f>
        <v>5.8970333333333338</v>
      </c>
      <c r="O16">
        <f t="shared" si="0"/>
        <v>1.5684263219592345</v>
      </c>
      <c r="P16">
        <f t="shared" si="10"/>
        <v>1158.7327007653657</v>
      </c>
      <c r="Q16">
        <f t="shared" si="11"/>
        <v>180</v>
      </c>
      <c r="R16">
        <f t="shared" si="12"/>
        <v>208.57188613776586</v>
      </c>
      <c r="S16">
        <f t="shared" si="13"/>
        <v>208.57188613776583</v>
      </c>
      <c r="T16">
        <f t="shared" si="14"/>
        <v>1.3302967248384194</v>
      </c>
      <c r="U16">
        <f t="shared" si="18"/>
        <v>40.193317516837581</v>
      </c>
      <c r="V16">
        <f>(-U16*'Config sheet'!$C$134+'Config sheet'!$C$135*'Stage 1'!U381)*10^2</f>
        <v>-188.19828151924048</v>
      </c>
      <c r="W16">
        <f t="shared" si="15"/>
        <v>20.373604618525377</v>
      </c>
      <c r="X16">
        <f>'Config sheet'!$C$150*10^-3</f>
        <v>-333.6</v>
      </c>
      <c r="Y16">
        <f>'Config sheet'!$C$149*10^-3</f>
        <v>333.6</v>
      </c>
      <c r="Z16">
        <f t="shared" si="16"/>
        <v>1.0535470875490671E-3</v>
      </c>
      <c r="AA16">
        <f>PI()/4*('Config sheet'!$C$38^2)*'Stage 1'!Z16*2</f>
        <v>1.8043798382876448E-4</v>
      </c>
      <c r="AB16">
        <f t="shared" si="17"/>
        <v>0.59254616847529074</v>
      </c>
    </row>
    <row r="17" spans="3:28" x14ac:dyDescent="0.25">
      <c r="C17">
        <v>9</v>
      </c>
      <c r="D17">
        <f t="shared" si="1"/>
        <v>995</v>
      </c>
      <c r="E17">
        <f t="shared" si="2"/>
        <v>0.17780000000000001</v>
      </c>
      <c r="F17">
        <f t="shared" si="3"/>
        <v>1.5075376884422112E-3</v>
      </c>
      <c r="G17">
        <f t="shared" si="4"/>
        <v>104.19615634406146</v>
      </c>
      <c r="H17">
        <f t="shared" si="5"/>
        <v>0.15707963267948966</v>
      </c>
      <c r="I17" s="3">
        <f t="shared" si="6"/>
        <v>8.8900000000000007E-2</v>
      </c>
      <c r="J17" s="3">
        <f t="shared" si="7"/>
        <v>0.40640000000000004</v>
      </c>
      <c r="K17">
        <f t="shared" si="8"/>
        <v>3.5736825674688451E-2</v>
      </c>
      <c r="L17">
        <f>PI()/4*('Config sheet'!$C$38^2)*'Stage 1'!K17*2</f>
        <v>6.1205434948160232E-3</v>
      </c>
      <c r="M17">
        <f t="shared" si="9"/>
        <v>16.840764147893537</v>
      </c>
      <c r="N17">
        <f>'Config sheet'!$C$44</f>
        <v>5.8970333333333338</v>
      </c>
      <c r="O17">
        <f t="shared" si="0"/>
        <v>1.7621374062231343</v>
      </c>
      <c r="P17">
        <f t="shared" si="10"/>
        <v>1154.0881810319349</v>
      </c>
      <c r="Q17">
        <f t="shared" si="11"/>
        <v>180</v>
      </c>
      <c r="R17">
        <f t="shared" si="12"/>
        <v>207.73587258574833</v>
      </c>
      <c r="S17">
        <f t="shared" si="13"/>
        <v>207.7358725857483</v>
      </c>
      <c r="T17">
        <f t="shared" si="14"/>
        <v>1.3302967248384194</v>
      </c>
      <c r="U17">
        <f t="shared" si="18"/>
        <v>39.776451946642425</v>
      </c>
      <c r="V17">
        <f>(-U17*'Config sheet'!$C$134+'Config sheet'!$C$135*'Stage 1'!U382)*10^2</f>
        <v>-184.44596795810463</v>
      </c>
      <c r="W17">
        <f t="shared" si="15"/>
        <v>23.289904627643693</v>
      </c>
      <c r="X17">
        <f>'Config sheet'!$C$150*10^-3</f>
        <v>-333.6</v>
      </c>
      <c r="Y17">
        <f>'Config sheet'!$C$149*10^-3</f>
        <v>333.6</v>
      </c>
      <c r="Z17">
        <f t="shared" si="16"/>
        <v>1.3325256746884451E-3</v>
      </c>
      <c r="AA17">
        <f>PI()/4*('Config sheet'!$C$38^2)*'Stage 1'!Z17*2</f>
        <v>2.282178452034771E-4</v>
      </c>
      <c r="AB17">
        <f t="shared" si="17"/>
        <v>0.74945201051093646</v>
      </c>
    </row>
    <row r="18" spans="3:28" x14ac:dyDescent="0.25">
      <c r="C18">
        <v>10</v>
      </c>
      <c r="D18">
        <f t="shared" si="1"/>
        <v>995</v>
      </c>
      <c r="E18">
        <f t="shared" si="2"/>
        <v>0.17780000000000001</v>
      </c>
      <c r="F18">
        <f t="shared" si="3"/>
        <v>1.6750418760469012E-3</v>
      </c>
      <c r="G18">
        <f t="shared" si="4"/>
        <v>104.19615634406146</v>
      </c>
      <c r="H18">
        <f t="shared" si="5"/>
        <v>0.17453292519943295</v>
      </c>
      <c r="I18" s="3">
        <f t="shared" si="6"/>
        <v>8.8900000000000007E-2</v>
      </c>
      <c r="J18" s="3">
        <f t="shared" si="7"/>
        <v>0.40640000000000004</v>
      </c>
      <c r="K18">
        <f t="shared" si="8"/>
        <v>3.6048194113634753E-2</v>
      </c>
      <c r="L18">
        <f>PI()/4*('Config sheet'!$C$38^2)*'Stage 1'!K18*2</f>
        <v>6.1738706730839468E-3</v>
      </c>
      <c r="M18">
        <f t="shared" si="9"/>
        <v>16.987494651915512</v>
      </c>
      <c r="N18">
        <f>'Config sheet'!$C$44</f>
        <v>5.8970333333333338</v>
      </c>
      <c r="O18">
        <f t="shared" si="0"/>
        <v>1.9550256547555076</v>
      </c>
      <c r="P18">
        <f t="shared" si="10"/>
        <v>1148.9086383733979</v>
      </c>
      <c r="Q18">
        <f t="shared" si="11"/>
        <v>180</v>
      </c>
      <c r="R18">
        <f t="shared" si="12"/>
        <v>206.80355490721163</v>
      </c>
      <c r="S18">
        <f t="shared" si="13"/>
        <v>206.80355490721163</v>
      </c>
      <c r="T18">
        <f t="shared" si="14"/>
        <v>1.3302967248384194</v>
      </c>
      <c r="U18">
        <f t="shared" si="18"/>
        <v>39.320053156023143</v>
      </c>
      <c r="V18">
        <f>(-U18*'Config sheet'!$C$134+'Config sheet'!$C$135*'Stage 1'!U383)*10^2</f>
        <v>-180.33323678557298</v>
      </c>
      <c r="W18">
        <f t="shared" si="15"/>
        <v>26.470318121638655</v>
      </c>
      <c r="X18">
        <f>'Config sheet'!$C$150*10^-3</f>
        <v>-333.6</v>
      </c>
      <c r="Y18">
        <f>'Config sheet'!$C$149*10^-3</f>
        <v>333.6</v>
      </c>
      <c r="Z18">
        <f t="shared" si="16"/>
        <v>1.6438941136347474E-3</v>
      </c>
      <c r="AA18">
        <f>PI()/4*('Config sheet'!$C$38^2)*'Stage 1'!Z18*2</f>
        <v>2.8154502347140046E-4</v>
      </c>
      <c r="AB18">
        <f t="shared" si="17"/>
        <v>0.92457486706116265</v>
      </c>
    </row>
    <row r="19" spans="3:28" x14ac:dyDescent="0.25">
      <c r="C19">
        <v>11</v>
      </c>
      <c r="D19">
        <f t="shared" si="1"/>
        <v>995</v>
      </c>
      <c r="E19">
        <f t="shared" si="2"/>
        <v>0.17780000000000001</v>
      </c>
      <c r="F19">
        <f t="shared" si="3"/>
        <v>1.8425460636515914E-3</v>
      </c>
      <c r="G19">
        <f t="shared" si="4"/>
        <v>104.19615634406146</v>
      </c>
      <c r="H19">
        <f t="shared" si="5"/>
        <v>0.19198621771937624</v>
      </c>
      <c r="I19" s="3">
        <f t="shared" si="6"/>
        <v>8.8900000000000007E-2</v>
      </c>
      <c r="J19" s="3">
        <f t="shared" si="7"/>
        <v>0.40640000000000004</v>
      </c>
      <c r="K19">
        <f t="shared" si="8"/>
        <v>3.6391809333787779E-2</v>
      </c>
      <c r="L19">
        <f>PI()/4*('Config sheet'!$C$38^2)*'Stage 1'!K19*2</f>
        <v>6.2327206649542928E-3</v>
      </c>
      <c r="M19">
        <f t="shared" si="9"/>
        <v>17.14942125762191</v>
      </c>
      <c r="N19">
        <f>'Config sheet'!$C$44</f>
        <v>5.8970333333333338</v>
      </c>
      <c r="O19">
        <f t="shared" si="0"/>
        <v>2.1470017593556285</v>
      </c>
      <c r="P19">
        <f t="shared" si="10"/>
        <v>1143.19784283536</v>
      </c>
      <c r="Q19">
        <f t="shared" si="11"/>
        <v>180</v>
      </c>
      <c r="R19">
        <f t="shared" si="12"/>
        <v>205.77561171036481</v>
      </c>
      <c r="S19">
        <f t="shared" si="13"/>
        <v>205.77561171036481</v>
      </c>
      <c r="T19">
        <f t="shared" si="14"/>
        <v>1.3302967248384194</v>
      </c>
      <c r="U19">
        <f t="shared" si="18"/>
        <v>38.826933650080306</v>
      </c>
      <c r="V19">
        <f>(-U19*'Config sheet'!$C$134+'Config sheet'!$C$135*'Stage 1'!U384)*10^2</f>
        <v>-175.8840364614214</v>
      </c>
      <c r="W19">
        <f t="shared" si="15"/>
        <v>29.891575248943411</v>
      </c>
      <c r="X19">
        <f>'Config sheet'!$C$150*10^-3</f>
        <v>-333.6</v>
      </c>
      <c r="Y19">
        <f>'Config sheet'!$C$149*10^-3</f>
        <v>333.6</v>
      </c>
      <c r="Z19">
        <f t="shared" si="16"/>
        <v>1.9875093337877736E-3</v>
      </c>
      <c r="AA19">
        <f>PI()/4*('Config sheet'!$C$38^2)*'Stage 1'!Z19*2</f>
        <v>3.4039501534174622E-4</v>
      </c>
      <c r="AB19">
        <f t="shared" si="17"/>
        <v>1.117834270971751</v>
      </c>
    </row>
    <row r="20" spans="3:28" x14ac:dyDescent="0.25">
      <c r="C20">
        <v>12</v>
      </c>
      <c r="D20">
        <f t="shared" si="1"/>
        <v>995</v>
      </c>
      <c r="E20">
        <f t="shared" si="2"/>
        <v>0.17780000000000001</v>
      </c>
      <c r="F20">
        <f t="shared" si="3"/>
        <v>2.0100502512562816E-3</v>
      </c>
      <c r="G20">
        <f t="shared" si="4"/>
        <v>104.19615634406146</v>
      </c>
      <c r="H20">
        <f t="shared" si="5"/>
        <v>0.20943951023931956</v>
      </c>
      <c r="I20" s="3">
        <f t="shared" si="6"/>
        <v>8.8900000000000007E-2</v>
      </c>
      <c r="J20" s="3">
        <f t="shared" si="7"/>
        <v>0.40640000000000004</v>
      </c>
      <c r="K20">
        <f t="shared" si="8"/>
        <v>3.6767513545440451E-2</v>
      </c>
      <c r="L20">
        <f>PI()/4*('Config sheet'!$C$38^2)*'Stage 1'!K20*2</f>
        <v>6.297066446237112E-3</v>
      </c>
      <c r="M20">
        <f t="shared" si="9"/>
        <v>17.326469607562355</v>
      </c>
      <c r="N20">
        <f>'Config sheet'!$C$44</f>
        <v>5.8970333333333338</v>
      </c>
      <c r="O20">
        <f t="shared" si="0"/>
        <v>2.3379770754284368</v>
      </c>
      <c r="P20">
        <f t="shared" si="10"/>
        <v>1136.9599471550459</v>
      </c>
      <c r="Q20">
        <f t="shared" si="11"/>
        <v>180</v>
      </c>
      <c r="R20">
        <f t="shared" si="12"/>
        <v>204.65279048790828</v>
      </c>
      <c r="S20">
        <f t="shared" si="13"/>
        <v>204.65279048790828</v>
      </c>
      <c r="T20">
        <f t="shared" si="14"/>
        <v>1.3302967248384194</v>
      </c>
      <c r="U20">
        <f t="shared" si="18"/>
        <v>38.300033618863758</v>
      </c>
      <c r="V20">
        <f>(-U20*'Config sheet'!$C$134+'Config sheet'!$C$135*'Stage 1'!U385)*10^2</f>
        <v>-171.12339393632195</v>
      </c>
      <c r="W20">
        <f t="shared" si="15"/>
        <v>33.529396551586331</v>
      </c>
      <c r="X20">
        <f>'Config sheet'!$C$150*10^-3</f>
        <v>-333.6</v>
      </c>
      <c r="Y20">
        <f>'Config sheet'!$C$149*10^-3</f>
        <v>333.6</v>
      </c>
      <c r="Z20">
        <f t="shared" si="16"/>
        <v>2.3632135454404457E-3</v>
      </c>
      <c r="AA20">
        <f>PI()/4*('Config sheet'!$C$38^2)*'Stage 1'!Z20*2</f>
        <v>4.0474079662456558E-4</v>
      </c>
      <c r="AB20">
        <f t="shared" si="17"/>
        <v>1.3291414766256724</v>
      </c>
    </row>
    <row r="21" spans="3:28" x14ac:dyDescent="0.25">
      <c r="C21">
        <v>13</v>
      </c>
      <c r="D21">
        <f t="shared" si="1"/>
        <v>995</v>
      </c>
      <c r="E21">
        <f t="shared" si="2"/>
        <v>0.17780000000000001</v>
      </c>
      <c r="F21">
        <f t="shared" si="3"/>
        <v>2.1775544388609718E-3</v>
      </c>
      <c r="G21">
        <f t="shared" si="4"/>
        <v>104.19615634406146</v>
      </c>
      <c r="H21">
        <f t="shared" si="5"/>
        <v>0.22689280275926285</v>
      </c>
      <c r="I21" s="3">
        <f t="shared" si="6"/>
        <v>8.8900000000000007E-2</v>
      </c>
      <c r="J21" s="3">
        <f t="shared" si="7"/>
        <v>0.40640000000000004</v>
      </c>
      <c r="K21">
        <f t="shared" si="8"/>
        <v>3.7175134341670919E-2</v>
      </c>
      <c r="L21">
        <f>PI()/4*('Config sheet'!$C$38^2)*'Stage 1'!K21*2</f>
        <v>6.366878489294063E-3</v>
      </c>
      <c r="M21">
        <f t="shared" si="9"/>
        <v>17.518558456011924</v>
      </c>
      <c r="N21">
        <f>'Config sheet'!$C$44</f>
        <v>5.8970333333333338</v>
      </c>
      <c r="O21">
        <f t="shared" si="0"/>
        <v>2.5278636857401597</v>
      </c>
      <c r="P21">
        <f t="shared" si="10"/>
        <v>1130.1994825562574</v>
      </c>
      <c r="Q21">
        <f t="shared" si="11"/>
        <v>180</v>
      </c>
      <c r="R21">
        <f t="shared" si="12"/>
        <v>203.43590686012635</v>
      </c>
      <c r="S21">
        <f t="shared" si="13"/>
        <v>203.43590686012632</v>
      </c>
      <c r="T21">
        <f t="shared" si="14"/>
        <v>1.3302967248384194</v>
      </c>
      <c r="U21">
        <f t="shared" si="18"/>
        <v>37.742382755439053</v>
      </c>
      <c r="V21">
        <f>(-U21*'Config sheet'!$C$134+'Config sheet'!$C$135*'Stage 1'!U386)*10^2</f>
        <v>-166.07708750275987</v>
      </c>
      <c r="W21">
        <f t="shared" si="15"/>
        <v>37.358819357366485</v>
      </c>
      <c r="X21">
        <f>'Config sheet'!$C$150*10^-3</f>
        <v>-333.6</v>
      </c>
      <c r="Y21">
        <f>'Config sheet'!$C$149*10^-3</f>
        <v>333.6</v>
      </c>
      <c r="Z21">
        <f t="shared" si="16"/>
        <v>2.7708343416709136E-3</v>
      </c>
      <c r="AA21">
        <f>PI()/4*('Config sheet'!$C$38^2)*'Stage 1'!Z21*2</f>
        <v>4.7455283968151702E-4</v>
      </c>
      <c r="AB21">
        <f t="shared" si="17"/>
        <v>1.5583995172502325</v>
      </c>
    </row>
    <row r="22" spans="3:28" x14ac:dyDescent="0.25">
      <c r="C22">
        <v>14</v>
      </c>
      <c r="D22">
        <f t="shared" si="1"/>
        <v>995</v>
      </c>
      <c r="E22">
        <f t="shared" si="2"/>
        <v>0.17780000000000001</v>
      </c>
      <c r="F22">
        <f t="shared" si="3"/>
        <v>2.3450586264656616E-3</v>
      </c>
      <c r="G22">
        <f t="shared" si="4"/>
        <v>104.19615634406146</v>
      </c>
      <c r="H22">
        <f t="shared" si="5"/>
        <v>0.24434609527920612</v>
      </c>
      <c r="I22" s="3">
        <f t="shared" si="6"/>
        <v>8.8900000000000007E-2</v>
      </c>
      <c r="J22" s="3">
        <f t="shared" si="7"/>
        <v>0.40640000000000004</v>
      </c>
      <c r="K22">
        <f t="shared" si="8"/>
        <v>3.7614484809746447E-2</v>
      </c>
      <c r="L22">
        <f>PI()/4*('Config sheet'!$C$38^2)*'Stage 1'!K22*2</f>
        <v>6.442124782118237E-3</v>
      </c>
      <c r="M22">
        <f t="shared" si="9"/>
        <v>17.725599721469564</v>
      </c>
      <c r="N22">
        <f>'Config sheet'!$C$44</f>
        <v>5.8970333333333338</v>
      </c>
      <c r="O22">
        <f t="shared" si="0"/>
        <v>2.7165744634376017</v>
      </c>
      <c r="P22">
        <f t="shared" si="10"/>
        <v>1122.9213541635268</v>
      </c>
      <c r="Q22">
        <f t="shared" si="11"/>
        <v>180</v>
      </c>
      <c r="R22">
        <f t="shared" si="12"/>
        <v>202.12584374943481</v>
      </c>
      <c r="S22">
        <f t="shared" si="13"/>
        <v>202.12584374943481</v>
      </c>
      <c r="T22">
        <f t="shared" si="14"/>
        <v>1.3302967248384194</v>
      </c>
      <c r="U22">
        <f t="shared" si="18"/>
        <v>37.157063173933864</v>
      </c>
      <c r="V22">
        <f>(-U22*'Config sheet'!$C$134+'Config sheet'!$C$135*'Stage 1'!U387)*10^2</f>
        <v>-160.77132904663108</v>
      </c>
      <c r="W22">
        <f t="shared" si="15"/>
        <v>41.354514702803726</v>
      </c>
      <c r="X22">
        <f>'Config sheet'!$C$150*10^-3</f>
        <v>-333.6</v>
      </c>
      <c r="Y22">
        <f>'Config sheet'!$C$149*10^-3</f>
        <v>333.6</v>
      </c>
      <c r="Z22">
        <f t="shared" si="16"/>
        <v>3.2101848097464414E-3</v>
      </c>
      <c r="AA22">
        <f>PI()/4*('Config sheet'!$C$38^2)*'Stage 1'!Z22*2</f>
        <v>5.4979913250569046E-4</v>
      </c>
      <c r="AB22">
        <f t="shared" si="17"/>
        <v>1.8055032675739264</v>
      </c>
    </row>
    <row r="23" spans="3:28" x14ac:dyDescent="0.25">
      <c r="C23">
        <v>15</v>
      </c>
      <c r="D23">
        <f t="shared" si="1"/>
        <v>995</v>
      </c>
      <c r="E23">
        <f t="shared" si="2"/>
        <v>0.17780000000000001</v>
      </c>
      <c r="F23">
        <f t="shared" si="3"/>
        <v>2.5125628140703518E-3</v>
      </c>
      <c r="G23">
        <f t="shared" si="4"/>
        <v>104.19615634406146</v>
      </c>
      <c r="H23">
        <f t="shared" si="5"/>
        <v>0.26179938779914941</v>
      </c>
      <c r="I23" s="3">
        <f t="shared" si="6"/>
        <v>8.8900000000000007E-2</v>
      </c>
      <c r="J23" s="3">
        <f t="shared" si="7"/>
        <v>0.40640000000000004</v>
      </c>
      <c r="K23">
        <f t="shared" si="8"/>
        <v>3.8085363651988564E-2</v>
      </c>
      <c r="L23">
        <f>PI()/4*('Config sheet'!$C$38^2)*'Stage 1'!K23*2</f>
        <v>6.5227708490343808E-3</v>
      </c>
      <c r="M23">
        <f t="shared" si="9"/>
        <v>17.947498543615072</v>
      </c>
      <c r="N23">
        <f>'Config sheet'!$C$44</f>
        <v>5.8970333333333338</v>
      </c>
      <c r="O23">
        <f t="shared" si="0"/>
        <v>2.9040231342677649</v>
      </c>
      <c r="P23">
        <f t="shared" si="10"/>
        <v>1115.1308360407731</v>
      </c>
      <c r="Q23">
        <f t="shared" si="11"/>
        <v>180</v>
      </c>
      <c r="R23">
        <f t="shared" si="12"/>
        <v>200.7235504873392</v>
      </c>
      <c r="S23">
        <f t="shared" si="13"/>
        <v>200.72355048733917</v>
      </c>
      <c r="T23">
        <f t="shared" si="14"/>
        <v>1.3302967248384194</v>
      </c>
      <c r="U23">
        <f t="shared" si="18"/>
        <v>36.547174127075436</v>
      </c>
      <c r="V23">
        <f>(-U23*'Config sheet'!$C$134+'Config sheet'!$C$135*'Stage 1'!U388)*10^2</f>
        <v>-155.23246168930515</v>
      </c>
      <c r="W23">
        <f t="shared" si="15"/>
        <v>45.491088798034042</v>
      </c>
      <c r="X23">
        <f>'Config sheet'!$C$150*10^-3</f>
        <v>-333.6</v>
      </c>
      <c r="Y23">
        <f>'Config sheet'!$C$149*10^-3</f>
        <v>333.6</v>
      </c>
      <c r="Z23">
        <f t="shared" si="16"/>
        <v>3.6810636519885587E-3</v>
      </c>
      <c r="AA23">
        <f>PI()/4*('Config sheet'!$C$38^2)*'Stage 1'!Z23*2</f>
        <v>6.3044519942183428E-4</v>
      </c>
      <c r="AB23">
        <f t="shared" si="17"/>
        <v>2.0703395118045886</v>
      </c>
    </row>
    <row r="24" spans="3:28" x14ac:dyDescent="0.25">
      <c r="C24">
        <v>16</v>
      </c>
      <c r="D24">
        <f t="shared" si="1"/>
        <v>995</v>
      </c>
      <c r="E24">
        <f t="shared" si="2"/>
        <v>0.17780000000000001</v>
      </c>
      <c r="F24">
        <f t="shared" si="3"/>
        <v>2.680067001675042E-3</v>
      </c>
      <c r="G24">
        <f t="shared" si="4"/>
        <v>104.19615634406146</v>
      </c>
      <c r="H24">
        <f t="shared" si="5"/>
        <v>0.27925268031909273</v>
      </c>
      <c r="I24" s="3">
        <f t="shared" si="6"/>
        <v>8.8900000000000007E-2</v>
      </c>
      <c r="J24" s="3">
        <f t="shared" si="7"/>
        <v>0.40640000000000004</v>
      </c>
      <c r="K24">
        <f t="shared" si="8"/>
        <v>3.8587555316036533E-2</v>
      </c>
      <c r="L24">
        <f>PI()/4*('Config sheet'!$C$38^2)*'Stage 1'!K24*2</f>
        <v>6.6087797730087511E-3</v>
      </c>
      <c r="M24">
        <f t="shared" si="9"/>
        <v>18.184153344694959</v>
      </c>
      <c r="N24">
        <f>'Config sheet'!$C$44</f>
        <v>5.8970333333333338</v>
      </c>
      <c r="O24">
        <f t="shared" si="0"/>
        <v>3.0901243379353658</v>
      </c>
      <c r="P24">
        <f t="shared" si="10"/>
        <v>1106.8335658601975</v>
      </c>
      <c r="Q24">
        <f t="shared" si="11"/>
        <v>180</v>
      </c>
      <c r="R24">
        <f t="shared" si="12"/>
        <v>199.23004185483558</v>
      </c>
      <c r="S24">
        <f t="shared" si="13"/>
        <v>199.23004185483555</v>
      </c>
      <c r="T24">
        <f t="shared" si="14"/>
        <v>1.3302967248384194</v>
      </c>
      <c r="U24">
        <f t="shared" si="18"/>
        <v>35.915799109467912</v>
      </c>
      <c r="V24">
        <f>(-U24*'Config sheet'!$C$134+'Config sheet'!$C$135*'Stage 1'!U389)*10^2</f>
        <v>-149.48667783999252</v>
      </c>
      <c r="W24">
        <f t="shared" si="15"/>
        <v>49.743364014843053</v>
      </c>
      <c r="X24">
        <f>'Config sheet'!$C$150*10^-3</f>
        <v>-333.6</v>
      </c>
      <c r="Y24">
        <f>'Config sheet'!$C$149*10^-3</f>
        <v>333.6</v>
      </c>
      <c r="Z24">
        <f t="shared" si="16"/>
        <v>4.1832553160365271E-3</v>
      </c>
      <c r="AA24">
        <f>PI()/4*('Config sheet'!$C$38^2)*'Stage 1'!Z24*2</f>
        <v>7.164541233962052E-4</v>
      </c>
      <c r="AB24">
        <f t="shared" si="17"/>
        <v>2.3527870168934344</v>
      </c>
    </row>
    <row r="25" spans="3:28" x14ac:dyDescent="0.25">
      <c r="C25">
        <v>17</v>
      </c>
      <c r="D25">
        <f t="shared" si="1"/>
        <v>995</v>
      </c>
      <c r="E25">
        <f t="shared" si="2"/>
        <v>0.17780000000000001</v>
      </c>
      <c r="F25">
        <f t="shared" si="3"/>
        <v>2.8475711892797322E-3</v>
      </c>
      <c r="G25">
        <f t="shared" si="4"/>
        <v>104.19615634406146</v>
      </c>
      <c r="H25">
        <f t="shared" si="5"/>
        <v>0.29670597283903599</v>
      </c>
      <c r="I25" s="3">
        <f t="shared" si="6"/>
        <v>8.8900000000000007E-2</v>
      </c>
      <c r="J25" s="3">
        <f t="shared" si="7"/>
        <v>0.40640000000000004</v>
      </c>
      <c r="K25">
        <f t="shared" si="8"/>
        <v>3.9120830134447733E-2</v>
      </c>
      <c r="L25">
        <f>PI()/4*('Config sheet'!$C$38^2)*'Stage 1'!K25*2</f>
        <v>6.7001122195580716E-3</v>
      </c>
      <c r="M25">
        <f t="shared" si="9"/>
        <v>18.435455895308305</v>
      </c>
      <c r="N25">
        <f>'Config sheet'!$C$44</f>
        <v>5.8970333333333338</v>
      </c>
      <c r="O25">
        <f t="shared" si="0"/>
        <v>3.2747936885368336</v>
      </c>
      <c r="P25">
        <f t="shared" si="10"/>
        <v>1098.0355392075724</v>
      </c>
      <c r="Q25">
        <f t="shared" si="11"/>
        <v>180</v>
      </c>
      <c r="R25">
        <f t="shared" si="12"/>
        <v>197.64639705736306</v>
      </c>
      <c r="S25">
        <f t="shared" si="13"/>
        <v>197.64639705736303</v>
      </c>
      <c r="T25">
        <f t="shared" si="14"/>
        <v>1.3302967248384194</v>
      </c>
      <c r="U25">
        <f t="shared" si="18"/>
        <v>35.265975811139953</v>
      </c>
      <c r="V25">
        <f>(-U25*'Config sheet'!$C$134+'Config sheet'!$C$135*'Stage 1'!U390)*10^2</f>
        <v>-143.55976163590557</v>
      </c>
      <c r="W25">
        <f t="shared" si="15"/>
        <v>54.086635421457487</v>
      </c>
      <c r="X25">
        <f>'Config sheet'!$C$150*10^-3</f>
        <v>-333.6</v>
      </c>
      <c r="Y25">
        <f>'Config sheet'!$C$149*10^-3</f>
        <v>333.6</v>
      </c>
      <c r="Z25">
        <f t="shared" si="16"/>
        <v>4.7165301344477273E-3</v>
      </c>
      <c r="AA25">
        <f>PI()/4*('Config sheet'!$C$38^2)*'Stage 1'!Z25*2</f>
        <v>8.0778656994552568E-4</v>
      </c>
      <c r="AB25">
        <f t="shared" si="17"/>
        <v>2.6527166110504647</v>
      </c>
    </row>
    <row r="26" spans="3:28" x14ac:dyDescent="0.25">
      <c r="C26">
        <v>18</v>
      </c>
      <c r="D26">
        <f t="shared" si="1"/>
        <v>995</v>
      </c>
      <c r="E26">
        <f t="shared" si="2"/>
        <v>0.17780000000000001</v>
      </c>
      <c r="F26">
        <f t="shared" si="3"/>
        <v>3.0150753768844224E-3</v>
      </c>
      <c r="G26">
        <f t="shared" si="4"/>
        <v>104.19615634406146</v>
      </c>
      <c r="H26">
        <f t="shared" si="5"/>
        <v>0.31415926535897931</v>
      </c>
      <c r="I26" s="3">
        <f t="shared" si="6"/>
        <v>8.8900000000000007E-2</v>
      </c>
      <c r="J26" s="3">
        <f t="shared" si="7"/>
        <v>0.40640000000000004</v>
      </c>
      <c r="K26">
        <f t="shared" si="8"/>
        <v>3.9684944473562252E-2</v>
      </c>
      <c r="L26">
        <f>PI()/4*('Config sheet'!$C$38^2)*'Stage 1'!K26*2</f>
        <v>6.7967264622451401E-3</v>
      </c>
      <c r="M26">
        <f t="shared" si="9"/>
        <v>18.701291384558296</v>
      </c>
      <c r="N26">
        <f>'Config sheet'!$C$44</f>
        <v>5.8970333333333338</v>
      </c>
      <c r="O26">
        <f t="shared" si="0"/>
        <v>3.457947834010425</v>
      </c>
      <c r="P26">
        <f t="shared" si="10"/>
        <v>1088.7431035305156</v>
      </c>
      <c r="Q26">
        <f t="shared" si="11"/>
        <v>180</v>
      </c>
      <c r="R26">
        <f t="shared" si="12"/>
        <v>195.97375863549283</v>
      </c>
      <c r="S26">
        <f t="shared" si="13"/>
        <v>195.9737586354928</v>
      </c>
      <c r="T26">
        <f t="shared" si="14"/>
        <v>1.3302967248384194</v>
      </c>
      <c r="U26">
        <f t="shared" si="18"/>
        <v>34.600669261905914</v>
      </c>
      <c r="V26">
        <f>(-U26*'Config sheet'!$C$134+'Config sheet'!$C$135*'Stage 1'!U391)*10^2</f>
        <v>-137.47685868590793</v>
      </c>
      <c r="W26">
        <f t="shared" si="15"/>
        <v>58.4968999495849</v>
      </c>
      <c r="X26">
        <f>'Config sheet'!$C$150*10^-3</f>
        <v>-333.6</v>
      </c>
      <c r="Y26">
        <f>'Config sheet'!$C$149*10^-3</f>
        <v>333.6</v>
      </c>
      <c r="Z26">
        <f t="shared" si="16"/>
        <v>5.280644473562246E-3</v>
      </c>
      <c r="AA26">
        <f>PI()/4*('Config sheet'!$C$38^2)*'Stage 1'!Z26*2</f>
        <v>9.0440081263259411E-4</v>
      </c>
      <c r="AB26">
        <f t="shared" si="17"/>
        <v>2.9699912674703293</v>
      </c>
    </row>
    <row r="27" spans="3:28" x14ac:dyDescent="0.25">
      <c r="C27">
        <v>19</v>
      </c>
      <c r="D27">
        <f t="shared" si="1"/>
        <v>995</v>
      </c>
      <c r="E27">
        <f t="shared" si="2"/>
        <v>0.17780000000000001</v>
      </c>
      <c r="F27">
        <f t="shared" si="3"/>
        <v>3.1825795644891122E-3</v>
      </c>
      <c r="G27">
        <f t="shared" si="4"/>
        <v>104.19615634406146</v>
      </c>
      <c r="H27">
        <f t="shared" si="5"/>
        <v>0.33161255787892258</v>
      </c>
      <c r="I27" s="3">
        <f t="shared" si="6"/>
        <v>8.8900000000000007E-2</v>
      </c>
      <c r="J27" s="3">
        <f t="shared" si="7"/>
        <v>0.40640000000000004</v>
      </c>
      <c r="K27">
        <f t="shared" si="8"/>
        <v>4.027964089155673E-2</v>
      </c>
      <c r="L27">
        <f>PI()/4*('Config sheet'!$C$38^2)*'Stage 1'!K27*2</f>
        <v>6.8985784097482595E-3</v>
      </c>
      <c r="M27">
        <f t="shared" si="9"/>
        <v>18.981538494534146</v>
      </c>
      <c r="N27">
        <f>'Config sheet'!$C$44</f>
        <v>5.8970333333333338</v>
      </c>
      <c r="O27">
        <f t="shared" si="0"/>
        <v>3.6395045145432272</v>
      </c>
      <c r="P27">
        <f t="shared" si="10"/>
        <v>1078.9629517367316</v>
      </c>
      <c r="Q27">
        <f t="shared" si="11"/>
        <v>180</v>
      </c>
      <c r="R27">
        <f t="shared" si="12"/>
        <v>194.2133313126117</v>
      </c>
      <c r="S27">
        <f t="shared" si="13"/>
        <v>194.2133313126117</v>
      </c>
      <c r="T27">
        <f t="shared" si="14"/>
        <v>1.3302967248384194</v>
      </c>
      <c r="U27">
        <f t="shared" si="18"/>
        <v>33.922748386246816</v>
      </c>
      <c r="V27">
        <f>(-U27*'Config sheet'!$C$134+'Config sheet'!$C$135*'Stage 1'!U392)*10^2</f>
        <v>-131.26227499854411</v>
      </c>
      <c r="W27">
        <f t="shared" si="15"/>
        <v>62.951056314067586</v>
      </c>
      <c r="X27">
        <f>'Config sheet'!$C$150*10^-3</f>
        <v>-333.6</v>
      </c>
      <c r="Y27">
        <f>'Config sheet'!$C$149*10^-3</f>
        <v>333.6</v>
      </c>
      <c r="Z27">
        <f t="shared" si="16"/>
        <v>5.875340891556724E-3</v>
      </c>
      <c r="AA27">
        <f>PI()/4*('Config sheet'!$C$38^2)*'Stage 1'!Z27*2</f>
        <v>1.0062527601357135E-3</v>
      </c>
      <c r="AB27">
        <f t="shared" si="17"/>
        <v>3.3044661932265038</v>
      </c>
    </row>
    <row r="28" spans="3:28" x14ac:dyDescent="0.25">
      <c r="C28">
        <v>20</v>
      </c>
      <c r="D28">
        <f t="shared" si="1"/>
        <v>995</v>
      </c>
      <c r="E28">
        <f t="shared" si="2"/>
        <v>0.17780000000000001</v>
      </c>
      <c r="F28">
        <f t="shared" si="3"/>
        <v>3.3500837520938024E-3</v>
      </c>
      <c r="G28">
        <f t="shared" si="4"/>
        <v>104.19615634406146</v>
      </c>
      <c r="H28">
        <f t="shared" si="5"/>
        <v>0.3490658503988659</v>
      </c>
      <c r="I28" s="3">
        <f t="shared" si="6"/>
        <v>8.8900000000000007E-2</v>
      </c>
      <c r="J28" s="3">
        <f t="shared" si="7"/>
        <v>0.40640000000000004</v>
      </c>
      <c r="K28">
        <f t="shared" si="8"/>
        <v>4.0904648305604537E-2</v>
      </c>
      <c r="L28">
        <f>PI()/4*('Config sheet'!$C$38^2)*'Stage 1'!K28*2</f>
        <v>7.0056216344902807E-3</v>
      </c>
      <c r="M28">
        <f t="shared" si="9"/>
        <v>19.27606947908432</v>
      </c>
      <c r="N28">
        <f>'Config sheet'!$C$44</f>
        <v>5.8970333333333338</v>
      </c>
      <c r="O28">
        <f t="shared" si="0"/>
        <v>3.8193826198770475</v>
      </c>
      <c r="P28">
        <f t="shared" si="10"/>
        <v>1068.7021154496185</v>
      </c>
      <c r="Q28">
        <f t="shared" si="11"/>
        <v>180</v>
      </c>
      <c r="R28">
        <f t="shared" si="12"/>
        <v>192.36638078093134</v>
      </c>
      <c r="S28">
        <f t="shared" si="13"/>
        <v>192.36638078093134</v>
      </c>
      <c r="T28">
        <f t="shared" si="14"/>
        <v>1.3302967248384194</v>
      </c>
      <c r="U28">
        <f t="shared" si="18"/>
        <v>33.234966075277391</v>
      </c>
      <c r="V28">
        <f>(-U28*'Config sheet'!$C$134+'Config sheet'!$C$135*'Stage 1'!U393)*10^2</f>
        <v>-124.93930600643763</v>
      </c>
      <c r="W28">
        <f t="shared" si="15"/>
        <v>67.427074774493704</v>
      </c>
      <c r="X28">
        <f>'Config sheet'!$C$150*10^-3</f>
        <v>-333.6</v>
      </c>
      <c r="Y28">
        <f>'Config sheet'!$C$149*10^-3</f>
        <v>333.6</v>
      </c>
      <c r="Z28">
        <f t="shared" si="16"/>
        <v>6.5003483056045308E-3</v>
      </c>
      <c r="AA28">
        <f>PI()/4*('Config sheet'!$C$38^2)*'Stage 1'!Z28*2</f>
        <v>1.1132959848777341E-3</v>
      </c>
      <c r="AB28">
        <f t="shared" si="17"/>
        <v>3.6559889232871372</v>
      </c>
    </row>
    <row r="29" spans="3:28" x14ac:dyDescent="0.25">
      <c r="C29">
        <v>21</v>
      </c>
      <c r="D29">
        <f t="shared" si="1"/>
        <v>995</v>
      </c>
      <c r="E29">
        <f t="shared" si="2"/>
        <v>0.17780000000000001</v>
      </c>
      <c r="F29">
        <f t="shared" si="3"/>
        <v>3.5175879396984926E-3</v>
      </c>
      <c r="G29">
        <f t="shared" si="4"/>
        <v>104.19615634406146</v>
      </c>
      <c r="H29">
        <f t="shared" si="5"/>
        <v>0.36651914291880916</v>
      </c>
      <c r="I29" s="3">
        <f t="shared" si="6"/>
        <v>8.8900000000000007E-2</v>
      </c>
      <c r="J29" s="3">
        <f t="shared" si="7"/>
        <v>0.40640000000000004</v>
      </c>
      <c r="K29">
        <f t="shared" si="8"/>
        <v>4.1559682168052565E-2</v>
      </c>
      <c r="L29">
        <f>PI()/4*('Config sheet'!$C$38^2)*'Stage 1'!K29*2</f>
        <v>7.1178074028118944E-3</v>
      </c>
      <c r="M29">
        <f t="shared" si="9"/>
        <v>19.584750246838805</v>
      </c>
      <c r="N29">
        <f>'Config sheet'!$C$44</f>
        <v>5.8970333333333338</v>
      </c>
      <c r="O29">
        <f t="shared" si="0"/>
        <v>3.99750224545642</v>
      </c>
      <c r="P29">
        <f t="shared" si="10"/>
        <v>1057.9679579290273</v>
      </c>
      <c r="Q29">
        <f t="shared" si="11"/>
        <v>180</v>
      </c>
      <c r="R29">
        <f t="shared" si="12"/>
        <v>190.43423242722494</v>
      </c>
      <c r="S29">
        <f t="shared" si="13"/>
        <v>190.43423242722494</v>
      </c>
      <c r="T29">
        <f t="shared" si="14"/>
        <v>1.3302967248384194</v>
      </c>
      <c r="U29">
        <f t="shared" si="18"/>
        <v>32.539942780395755</v>
      </c>
      <c r="V29">
        <f>(-U29*'Config sheet'!$C$134+'Config sheet'!$C$135*'Stage 1'!U394)*10^2</f>
        <v>-118.53009572579781</v>
      </c>
      <c r="W29">
        <f t="shared" si="15"/>
        <v>71.904136701427134</v>
      </c>
      <c r="X29">
        <f>'Config sheet'!$C$150*10^-3</f>
        <v>-333.6</v>
      </c>
      <c r="Y29">
        <f>'Config sheet'!$C$149*10^-3</f>
        <v>333.6</v>
      </c>
      <c r="Z29">
        <f t="shared" si="16"/>
        <v>7.1553821680525598E-3</v>
      </c>
      <c r="AA29">
        <f>PI()/4*('Config sheet'!$C$38^2)*'Stage 1'!Z29*2</f>
        <v>1.2254817531993478E-3</v>
      </c>
      <c r="AB29">
        <f t="shared" si="17"/>
        <v>4.0243994196021138</v>
      </c>
    </row>
    <row r="30" spans="3:28" x14ac:dyDescent="0.25">
      <c r="C30">
        <v>22</v>
      </c>
      <c r="D30">
        <f t="shared" si="1"/>
        <v>995</v>
      </c>
      <c r="E30">
        <f t="shared" si="2"/>
        <v>0.17780000000000001</v>
      </c>
      <c r="F30">
        <f t="shared" si="3"/>
        <v>3.6850921273031828E-3</v>
      </c>
      <c r="G30">
        <f t="shared" si="4"/>
        <v>104.19615634406146</v>
      </c>
      <c r="H30">
        <f t="shared" si="5"/>
        <v>0.38397243543875248</v>
      </c>
      <c r="I30" s="3">
        <f t="shared" si="6"/>
        <v>8.8900000000000007E-2</v>
      </c>
      <c r="J30" s="3">
        <f t="shared" si="7"/>
        <v>0.40640000000000004</v>
      </c>
      <c r="K30">
        <f t="shared" si="8"/>
        <v>4.2244444651521114E-2</v>
      </c>
      <c r="L30">
        <f>PI()/4*('Config sheet'!$C$38^2)*'Stage 1'!K30*2</f>
        <v>7.2350847066731594E-3</v>
      </c>
      <c r="M30">
        <f t="shared" si="9"/>
        <v>19.907440448436297</v>
      </c>
      <c r="N30">
        <f>'Config sheet'!$C$44</f>
        <v>5.8970333333333338</v>
      </c>
      <c r="O30">
        <f t="shared" si="0"/>
        <v>4.1737847473633476</v>
      </c>
      <c r="P30">
        <f t="shared" si="10"/>
        <v>1046.768166665345</v>
      </c>
      <c r="Q30">
        <f t="shared" si="11"/>
        <v>180</v>
      </c>
      <c r="R30">
        <f t="shared" si="12"/>
        <v>188.41826999976209</v>
      </c>
      <c r="S30">
        <f t="shared" si="13"/>
        <v>188.41826999976209</v>
      </c>
      <c r="T30">
        <f t="shared" si="14"/>
        <v>1.3302967248384194</v>
      </c>
      <c r="U30">
        <f t="shared" si="18"/>
        <v>31.840153544821504</v>
      </c>
      <c r="V30">
        <f>(-U30*'Config sheet'!$C$134+'Config sheet'!$C$135*'Stage 1'!U395)*10^2</f>
        <v>-112.05552533281345</v>
      </c>
      <c r="W30">
        <f t="shared" si="15"/>
        <v>76.362744666948643</v>
      </c>
      <c r="X30">
        <f>'Config sheet'!$C$150*10^-3</f>
        <v>-333.6</v>
      </c>
      <c r="Y30">
        <f>'Config sheet'!$C$149*10^-3</f>
        <v>333.6</v>
      </c>
      <c r="Z30">
        <f t="shared" si="16"/>
        <v>7.8401446515211082E-3</v>
      </c>
      <c r="AA30">
        <f>PI()/4*('Config sheet'!$C$38^2)*'Stage 1'!Z30*2</f>
        <v>1.3427590570606128E-3</v>
      </c>
      <c r="AB30">
        <f t="shared" si="17"/>
        <v>4.4095301752087224</v>
      </c>
    </row>
    <row r="31" spans="3:28" x14ac:dyDescent="0.25">
      <c r="C31">
        <v>23</v>
      </c>
      <c r="D31">
        <f t="shared" si="1"/>
        <v>995</v>
      </c>
      <c r="E31">
        <f t="shared" si="2"/>
        <v>0.17780000000000001</v>
      </c>
      <c r="F31">
        <f t="shared" si="3"/>
        <v>3.852596314907873E-3</v>
      </c>
      <c r="G31">
        <f t="shared" si="4"/>
        <v>104.19615634406146</v>
      </c>
      <c r="H31">
        <f t="shared" si="5"/>
        <v>0.4014257279586958</v>
      </c>
      <c r="I31" s="3">
        <f t="shared" si="6"/>
        <v>8.8900000000000007E-2</v>
      </c>
      <c r="J31" s="3">
        <f t="shared" si="7"/>
        <v>0.40640000000000004</v>
      </c>
      <c r="K31">
        <f t="shared" si="8"/>
        <v>4.295862484282343E-2</v>
      </c>
      <c r="L31">
        <f>PI()/4*('Config sheet'!$C$38^2)*'Stage 1'!K31*2</f>
        <v>7.3574002968655426E-3</v>
      </c>
      <c r="M31">
        <f t="shared" si="9"/>
        <v>20.243993567907633</v>
      </c>
      <c r="N31">
        <f>'Config sheet'!$C$44</f>
        <v>5.8970333333333338</v>
      </c>
      <c r="O31">
        <f t="shared" si="0"/>
        <v>4.3481527959847419</v>
      </c>
      <c r="P31">
        <f t="shared" si="10"/>
        <v>1035.1107456554482</v>
      </c>
      <c r="Q31">
        <f t="shared" si="11"/>
        <v>180</v>
      </c>
      <c r="R31">
        <f t="shared" si="12"/>
        <v>186.31993421798072</v>
      </c>
      <c r="S31">
        <f t="shared" si="13"/>
        <v>186.31993421798069</v>
      </c>
      <c r="T31">
        <f t="shared" si="14"/>
        <v>1.3302967248384194</v>
      </c>
      <c r="U31">
        <f t="shared" si="18"/>
        <v>31.137918315809145</v>
      </c>
      <c r="V31">
        <f>(-U31*'Config sheet'!$C$134+'Config sheet'!$C$135*'Stage 1'!U396)*10^2</f>
        <v>-105.5351298099479</v>
      </c>
      <c r="W31">
        <f t="shared" si="15"/>
        <v>80.784804408032812</v>
      </c>
      <c r="X31">
        <f>'Config sheet'!$C$150*10^-3</f>
        <v>-333.6</v>
      </c>
      <c r="Y31">
        <f>'Config sheet'!$C$149*10^-3</f>
        <v>333.6</v>
      </c>
      <c r="Z31">
        <f t="shared" si="16"/>
        <v>8.5543248428234242E-3</v>
      </c>
      <c r="AA31">
        <f>PI()/4*('Config sheet'!$C$38^2)*'Stage 1'!Z31*2</f>
        <v>1.4650746472529964E-3</v>
      </c>
      <c r="AB31">
        <f t="shared" si="17"/>
        <v>4.8112063232977631</v>
      </c>
    </row>
    <row r="32" spans="3:28" x14ac:dyDescent="0.25">
      <c r="C32">
        <v>24</v>
      </c>
      <c r="D32">
        <f t="shared" si="1"/>
        <v>995</v>
      </c>
      <c r="E32">
        <f t="shared" si="2"/>
        <v>0.17780000000000001</v>
      </c>
      <c r="F32">
        <f t="shared" si="3"/>
        <v>4.0201005025125632E-3</v>
      </c>
      <c r="G32">
        <f t="shared" si="4"/>
        <v>104.19615634406146</v>
      </c>
      <c r="H32">
        <f t="shared" si="5"/>
        <v>0.41887902047863912</v>
      </c>
      <c r="I32" s="3">
        <f t="shared" si="6"/>
        <v>8.8900000000000007E-2</v>
      </c>
      <c r="J32" s="3">
        <f t="shared" si="7"/>
        <v>0.40640000000000004</v>
      </c>
      <c r="K32">
        <f t="shared" si="8"/>
        <v>4.3701898945595626E-2</v>
      </c>
      <c r="L32">
        <f>PI()/4*('Config sheet'!$C$38^2)*'Stage 1'!K32*2</f>
        <v>7.4846987177157667E-3</v>
      </c>
      <c r="M32">
        <f t="shared" si="9"/>
        <v>20.594257018163919</v>
      </c>
      <c r="N32">
        <f>'Config sheet'!$C$44</f>
        <v>5.8970333333333338</v>
      </c>
      <c r="O32">
        <f t="shared" si="0"/>
        <v>4.5205304283600398</v>
      </c>
      <c r="P32">
        <f t="shared" si="10"/>
        <v>1023.0040073694375</v>
      </c>
      <c r="Q32">
        <f t="shared" si="11"/>
        <v>180</v>
      </c>
      <c r="R32">
        <f t="shared" si="12"/>
        <v>184.14072132649878</v>
      </c>
      <c r="S32">
        <f t="shared" si="13"/>
        <v>184.14072132649875</v>
      </c>
      <c r="T32">
        <f t="shared" si="14"/>
        <v>1.3302967248384194</v>
      </c>
      <c r="U32">
        <f t="shared" si="18"/>
        <v>30.435395322325146</v>
      </c>
      <c r="V32">
        <f>(-U32*'Config sheet'!$C$134+'Config sheet'!$C$135*'Stage 1'!U397)*10^2</f>
        <v>-98.987040818441031</v>
      </c>
      <c r="W32">
        <f t="shared" si="15"/>
        <v>85.153680508057747</v>
      </c>
      <c r="X32">
        <f>'Config sheet'!$C$150*10^-3</f>
        <v>-333.6</v>
      </c>
      <c r="Y32">
        <f>'Config sheet'!$C$149*10^-3</f>
        <v>333.6</v>
      </c>
      <c r="Z32">
        <f t="shared" si="16"/>
        <v>9.2975989455956198E-3</v>
      </c>
      <c r="AA32">
        <f>PI()/4*('Config sheet'!$C$38^2)*'Stage 1'!Z32*2</f>
        <v>1.5923730681032206E-3</v>
      </c>
      <c r="AB32">
        <f t="shared" si="17"/>
        <v>5.2292457511786381</v>
      </c>
    </row>
    <row r="33" spans="3:28" x14ac:dyDescent="0.25">
      <c r="C33">
        <v>25</v>
      </c>
      <c r="D33">
        <f t="shared" si="1"/>
        <v>995</v>
      </c>
      <c r="E33">
        <f t="shared" si="2"/>
        <v>0.17780000000000001</v>
      </c>
      <c r="F33">
        <f t="shared" si="3"/>
        <v>4.1876046901172534E-3</v>
      </c>
      <c r="G33">
        <f t="shared" si="4"/>
        <v>104.19615634406146</v>
      </c>
      <c r="H33">
        <f t="shared" si="5"/>
        <v>0.43633231299858238</v>
      </c>
      <c r="I33" s="3">
        <f t="shared" si="6"/>
        <v>8.8900000000000007E-2</v>
      </c>
      <c r="J33" s="3">
        <f t="shared" si="7"/>
        <v>0.40640000000000004</v>
      </c>
      <c r="K33">
        <f t="shared" si="8"/>
        <v>4.4473930491522214E-2</v>
      </c>
      <c r="L33">
        <f>PI()/4*('Config sheet'!$C$38^2)*'Stage 1'!K33*2</f>
        <v>7.6169223432617965E-3</v>
      </c>
      <c r="M33">
        <f t="shared" si="9"/>
        <v>20.95807224053528</v>
      </c>
      <c r="N33">
        <f>'Config sheet'!$C$44</f>
        <v>5.8970333333333338</v>
      </c>
      <c r="O33">
        <f t="shared" si="0"/>
        <v>4.6908430991579566</v>
      </c>
      <c r="P33">
        <f t="shared" si="10"/>
        <v>1010.4565644174154</v>
      </c>
      <c r="Q33">
        <f t="shared" si="11"/>
        <v>180</v>
      </c>
      <c r="R33">
        <f t="shared" si="12"/>
        <v>181.88218159513482</v>
      </c>
      <c r="S33">
        <f t="shared" si="13"/>
        <v>181.8821815951348</v>
      </c>
      <c r="T33">
        <f t="shared" si="14"/>
        <v>1.3302967248384194</v>
      </c>
      <c r="U33">
        <f t="shared" si="18"/>
        <v>29.734577260085626</v>
      </c>
      <c r="V33">
        <f>(-U33*'Config sheet'!$C$134+'Config sheet'!$C$135*'Stage 1'!U398)*10^2</f>
        <v>-92.42795358598157</v>
      </c>
      <c r="W33">
        <f t="shared" si="15"/>
        <v>89.454228009153255</v>
      </c>
      <c r="X33">
        <f>'Config sheet'!$C$150*10^-3</f>
        <v>-333.6</v>
      </c>
      <c r="Y33">
        <f>'Config sheet'!$C$149*10^-3</f>
        <v>333.6</v>
      </c>
      <c r="Z33">
        <f t="shared" si="16"/>
        <v>1.0069630491522208E-2</v>
      </c>
      <c r="AA33">
        <f>PI()/4*('Config sheet'!$C$38^2)*'Stage 1'!Z33*2</f>
        <v>1.7245966936492499E-3</v>
      </c>
      <c r="AB33">
        <f t="shared" si="17"/>
        <v>5.663459219078856</v>
      </c>
    </row>
    <row r="34" spans="3:28" x14ac:dyDescent="0.25">
      <c r="C34">
        <v>26</v>
      </c>
      <c r="D34">
        <f t="shared" si="1"/>
        <v>995</v>
      </c>
      <c r="E34">
        <f t="shared" si="2"/>
        <v>0.17780000000000001</v>
      </c>
      <c r="F34">
        <f t="shared" si="3"/>
        <v>4.3551088777219436E-3</v>
      </c>
      <c r="G34">
        <f t="shared" si="4"/>
        <v>104.19615634406146</v>
      </c>
      <c r="H34">
        <f t="shared" si="5"/>
        <v>0.4537856055185257</v>
      </c>
      <c r="I34" s="3">
        <f t="shared" si="6"/>
        <v>8.8900000000000007E-2</v>
      </c>
      <c r="J34" s="3">
        <f t="shared" si="7"/>
        <v>0.40640000000000004</v>
      </c>
      <c r="K34">
        <f t="shared" si="8"/>
        <v>4.5274370560031425E-2</v>
      </c>
      <c r="L34">
        <f>PI()/4*('Config sheet'!$C$38^2)*'Stage 1'!K34*2</f>
        <v>7.7540114148794267E-3</v>
      </c>
      <c r="M34">
        <f t="shared" si="9"/>
        <v>21.335274808300973</v>
      </c>
      <c r="N34">
        <f>'Config sheet'!$C$44</f>
        <v>5.8970333333333338</v>
      </c>
      <c r="O34">
        <f t="shared" si="0"/>
        <v>4.8590177302329334</v>
      </c>
      <c r="P34">
        <f t="shared" si="10"/>
        <v>997.47732092591582</v>
      </c>
      <c r="Q34">
        <f t="shared" si="11"/>
        <v>180</v>
      </c>
      <c r="R34">
        <f t="shared" si="12"/>
        <v>179.54591776666484</v>
      </c>
      <c r="S34">
        <f t="shared" si="13"/>
        <v>179.54591776666484</v>
      </c>
      <c r="T34">
        <f t="shared" si="14"/>
        <v>1.3302967248384194</v>
      </c>
      <c r="U34">
        <f t="shared" si="18"/>
        <v>29.037289997138402</v>
      </c>
      <c r="V34">
        <f>(-U34*'Config sheet'!$C$134+'Config sheet'!$C$135*'Stage 1'!U399)*10^2</f>
        <v>-85.873115352571446</v>
      </c>
      <c r="W34">
        <f t="shared" si="15"/>
        <v>93.672802414093397</v>
      </c>
      <c r="X34">
        <f>'Config sheet'!$C$150*10^-3</f>
        <v>-333.6</v>
      </c>
      <c r="Y34">
        <f>'Config sheet'!$C$149*10^-3</f>
        <v>333.6</v>
      </c>
      <c r="Z34">
        <f t="shared" si="16"/>
        <v>1.087007056003142E-2</v>
      </c>
      <c r="AA34">
        <f>PI()/4*('Config sheet'!$C$38^2)*'Stage 1'!Z34*2</f>
        <v>1.8616857652668805E-3</v>
      </c>
      <c r="AB34">
        <f t="shared" si="17"/>
        <v>6.1136504837072092</v>
      </c>
    </row>
    <row r="35" spans="3:28" x14ac:dyDescent="0.25">
      <c r="C35">
        <v>27</v>
      </c>
      <c r="D35">
        <f t="shared" si="1"/>
        <v>995</v>
      </c>
      <c r="E35">
        <f t="shared" si="2"/>
        <v>0.17780000000000001</v>
      </c>
      <c r="F35">
        <f t="shared" si="3"/>
        <v>4.522613065326633E-3</v>
      </c>
      <c r="G35">
        <f t="shared" si="4"/>
        <v>104.19615634406146</v>
      </c>
      <c r="H35">
        <f t="shared" si="5"/>
        <v>0.47123889803846891</v>
      </c>
      <c r="I35" s="3">
        <f t="shared" si="6"/>
        <v>8.8900000000000007E-2</v>
      </c>
      <c r="J35" s="3">
        <f t="shared" si="7"/>
        <v>0.40640000000000004</v>
      </c>
      <c r="K35">
        <f t="shared" si="8"/>
        <v>4.6102858006331134E-2</v>
      </c>
      <c r="L35">
        <f>PI()/4*('Config sheet'!$C$38^2)*'Stage 1'!K35*2</f>
        <v>7.8959040803373431E-3</v>
      </c>
      <c r="M35">
        <f t="shared" si="9"/>
        <v>21.725694534149934</v>
      </c>
      <c r="N35">
        <f>'Config sheet'!$C$44</f>
        <v>5.8970333333333338</v>
      </c>
      <c r="O35">
        <f t="shared" si="0"/>
        <v>5.0249827587134765</v>
      </c>
      <c r="P35">
        <f t="shared" si="10"/>
        <v>984.075463633921</v>
      </c>
      <c r="Q35">
        <f t="shared" si="11"/>
        <v>180</v>
      </c>
      <c r="R35">
        <f t="shared" si="12"/>
        <v>177.13358345410583</v>
      </c>
      <c r="S35">
        <f t="shared" si="13"/>
        <v>177.13358345410577</v>
      </c>
      <c r="T35">
        <f t="shared" si="14"/>
        <v>1.3302967248384194</v>
      </c>
      <c r="U35">
        <f t="shared" si="18"/>
        <v>28.345193497244555</v>
      </c>
      <c r="V35">
        <f>(-U35*'Config sheet'!$C$134+'Config sheet'!$C$135*'Stage 1'!U400)*10^2</f>
        <v>-79.336332781156855</v>
      </c>
      <c r="W35">
        <f t="shared" si="15"/>
        <v>97.797250672948977</v>
      </c>
      <c r="X35">
        <f>'Config sheet'!$C$150*10^-3</f>
        <v>-333.6</v>
      </c>
      <c r="Y35">
        <f>'Config sheet'!$C$149*10^-3</f>
        <v>333.6</v>
      </c>
      <c r="Z35">
        <f t="shared" si="16"/>
        <v>1.1698558006331128E-2</v>
      </c>
      <c r="AA35">
        <f>PI()/4*('Config sheet'!$C$38^2)*'Stage 1'!Z35*2</f>
        <v>2.0035784307247963E-3</v>
      </c>
      <c r="AB35">
        <f t="shared" si="17"/>
        <v>6.579616426507946</v>
      </c>
    </row>
    <row r="36" spans="3:28" x14ac:dyDescent="0.25">
      <c r="C36">
        <v>28</v>
      </c>
      <c r="D36">
        <f t="shared" si="1"/>
        <v>995</v>
      </c>
      <c r="E36">
        <f t="shared" si="2"/>
        <v>0.17780000000000001</v>
      </c>
      <c r="F36">
        <f t="shared" si="3"/>
        <v>4.6901172529313232E-3</v>
      </c>
      <c r="G36">
        <f t="shared" si="4"/>
        <v>104.19615634406146</v>
      </c>
      <c r="H36">
        <f t="shared" si="5"/>
        <v>0.48869219055841223</v>
      </c>
      <c r="I36" s="3">
        <f t="shared" si="6"/>
        <v>8.8900000000000007E-2</v>
      </c>
      <c r="J36" s="3">
        <f t="shared" si="7"/>
        <v>0.40640000000000004</v>
      </c>
      <c r="K36">
        <f t="shared" si="8"/>
        <v>4.6959019697644551E-2</v>
      </c>
      <c r="L36">
        <f>PI()/4*('Config sheet'!$C$38^2)*'Stage 1'!K36*2</f>
        <v>8.0425364342565243E-3</v>
      </c>
      <c r="M36">
        <f t="shared" si="9"/>
        <v>22.12915558150544</v>
      </c>
      <c r="N36">
        <f>'Config sheet'!$C$44</f>
        <v>5.8970333333333338</v>
      </c>
      <c r="O36">
        <f t="shared" si="0"/>
        <v>5.1886681835762714</v>
      </c>
      <c r="P36">
        <f t="shared" si="10"/>
        <v>970.26045271872283</v>
      </c>
      <c r="Q36">
        <f t="shared" si="11"/>
        <v>180</v>
      </c>
      <c r="R36">
        <f t="shared" si="12"/>
        <v>174.64688148937014</v>
      </c>
      <c r="S36">
        <f t="shared" si="13"/>
        <v>174.64688148937012</v>
      </c>
      <c r="T36">
        <f t="shared" si="14"/>
        <v>1.3302967248384194</v>
      </c>
      <c r="U36">
        <f t="shared" si="18"/>
        <v>27.659784653516311</v>
      </c>
      <c r="V36">
        <f>(-U36*'Config sheet'!$C$134+'Config sheet'!$C$135*'Stage 1'!U401)*10^2</f>
        <v>-72.829995698443767</v>
      </c>
      <c r="W36">
        <f t="shared" si="15"/>
        <v>101.81688579092638</v>
      </c>
      <c r="X36">
        <f>'Config sheet'!$C$150*10^-3</f>
        <v>-333.6</v>
      </c>
      <c r="Y36">
        <f>'Config sheet'!$C$149*10^-3</f>
        <v>333.6</v>
      </c>
      <c r="Z36">
        <f t="shared" si="16"/>
        <v>1.2554719697644545E-2</v>
      </c>
      <c r="AA36">
        <f>PI()/4*('Config sheet'!$C$38^2)*'Stage 1'!Z36*2</f>
        <v>2.1502107846439779E-3</v>
      </c>
      <c r="AB36">
        <f t="shared" si="17"/>
        <v>7.061147186526739</v>
      </c>
    </row>
    <row r="37" spans="3:28" x14ac:dyDescent="0.25">
      <c r="C37">
        <v>29</v>
      </c>
      <c r="D37">
        <f t="shared" si="1"/>
        <v>995</v>
      </c>
      <c r="E37">
        <f t="shared" si="2"/>
        <v>0.17780000000000001</v>
      </c>
      <c r="F37">
        <f t="shared" si="3"/>
        <v>4.8576214405360134E-3</v>
      </c>
      <c r="G37">
        <f t="shared" si="4"/>
        <v>104.19615634406146</v>
      </c>
      <c r="H37">
        <f t="shared" si="5"/>
        <v>0.5061454830783555</v>
      </c>
      <c r="I37" s="3">
        <f t="shared" si="6"/>
        <v>8.8900000000000007E-2</v>
      </c>
      <c r="J37" s="3">
        <f t="shared" si="7"/>
        <v>0.40640000000000004</v>
      </c>
      <c r="K37">
        <f t="shared" si="8"/>
        <v>4.7842470757499096E-2</v>
      </c>
      <c r="L37">
        <f>PI()/4*('Config sheet'!$C$38^2)*'Stage 1'!K37*2</f>
        <v>8.193842559948903E-3</v>
      </c>
      <c r="M37">
        <f t="shared" si="9"/>
        <v>22.545476579644749</v>
      </c>
      <c r="N37">
        <f>'Config sheet'!$C$44</f>
        <v>5.8970333333333338</v>
      </c>
      <c r="O37">
        <f t="shared" si="0"/>
        <v>5.3500056106616976</v>
      </c>
      <c r="P37">
        <f t="shared" si="10"/>
        <v>956.04201236218853</v>
      </c>
      <c r="Q37">
        <f t="shared" si="11"/>
        <v>180</v>
      </c>
      <c r="R37">
        <f t="shared" si="12"/>
        <v>172.08756222519398</v>
      </c>
      <c r="S37">
        <f t="shared" si="13"/>
        <v>172.08756222519395</v>
      </c>
      <c r="T37">
        <f t="shared" si="14"/>
        <v>1.3302967248384194</v>
      </c>
      <c r="U37">
        <f t="shared" si="18"/>
        <v>26.98240172927148</v>
      </c>
      <c r="V37">
        <f>(-U37*'Config sheet'!$C$134+'Config sheet'!$C$135*'Stage 1'!U402)*10^2</f>
        <v>-66.365114569827767</v>
      </c>
      <c r="W37">
        <f t="shared" si="15"/>
        <v>105.72244765536621</v>
      </c>
      <c r="X37">
        <f>'Config sheet'!$C$150*10^-3</f>
        <v>-333.6</v>
      </c>
      <c r="Y37">
        <f>'Config sheet'!$C$149*10^-3</f>
        <v>333.6</v>
      </c>
      <c r="Z37">
        <f t="shared" si="16"/>
        <v>1.3438170757499091E-2</v>
      </c>
      <c r="AA37">
        <f>PI()/4*('Config sheet'!$C$38^2)*'Stage 1'!Z37*2</f>
        <v>2.3015169103363575E-3</v>
      </c>
      <c r="AB37">
        <f t="shared" si="17"/>
        <v>7.5580262978060126</v>
      </c>
    </row>
    <row r="38" spans="3:28" x14ac:dyDescent="0.25">
      <c r="C38">
        <v>30</v>
      </c>
      <c r="D38">
        <f t="shared" si="1"/>
        <v>995</v>
      </c>
      <c r="E38">
        <f t="shared" si="2"/>
        <v>0.17780000000000001</v>
      </c>
      <c r="F38">
        <f t="shared" si="3"/>
        <v>5.0251256281407036E-3</v>
      </c>
      <c r="G38">
        <f t="shared" si="4"/>
        <v>104.19615634406146</v>
      </c>
      <c r="H38">
        <f t="shared" si="5"/>
        <v>0.52359877559829882</v>
      </c>
      <c r="I38" s="3">
        <f t="shared" si="6"/>
        <v>8.8900000000000007E-2</v>
      </c>
      <c r="J38" s="3">
        <f t="shared" si="7"/>
        <v>0.40640000000000004</v>
      </c>
      <c r="K38">
        <f t="shared" si="8"/>
        <v>4.8752814817912833E-2</v>
      </c>
      <c r="L38">
        <f>PI()/4*('Config sheet'!$C$38^2)*'Stage 1'!K38*2</f>
        <v>8.349754572608609E-3</v>
      </c>
      <c r="M38">
        <f t="shared" si="9"/>
        <v>22.974470742540479</v>
      </c>
      <c r="N38">
        <f>'Config sheet'!$C$44</f>
        <v>5.8970333333333338</v>
      </c>
      <c r="O38">
        <f t="shared" si="0"/>
        <v>5.5089282960881709</v>
      </c>
      <c r="P38">
        <f t="shared" si="10"/>
        <v>941.43012106828996</v>
      </c>
      <c r="Q38">
        <f t="shared" si="11"/>
        <v>180</v>
      </c>
      <c r="R38">
        <f t="shared" si="12"/>
        <v>169.45742179229219</v>
      </c>
      <c r="S38">
        <f t="shared" si="13"/>
        <v>169.45742179229219</v>
      </c>
      <c r="T38">
        <f t="shared" si="14"/>
        <v>1.3302967248384194</v>
      </c>
      <c r="U38">
        <f t="shared" si="18"/>
        <v>26.314230115036779</v>
      </c>
      <c r="V38">
        <f>(-U38*'Config sheet'!$C$134+'Config sheet'!$C$135*'Stage 1'!U403)*10^2</f>
        <v>-59.951369214820474</v>
      </c>
      <c r="W38">
        <f t="shared" si="15"/>
        <v>109.50605257747172</v>
      </c>
      <c r="X38">
        <f>'Config sheet'!$C$150*10^-3</f>
        <v>-333.6</v>
      </c>
      <c r="Y38">
        <f>'Config sheet'!$C$149*10^-3</f>
        <v>333.6</v>
      </c>
      <c r="Z38">
        <f t="shared" si="16"/>
        <v>1.4348514817912827E-2</v>
      </c>
      <c r="AA38">
        <f>PI()/4*('Config sheet'!$C$38^2)*'Stage 1'!Z38*2</f>
        <v>2.4574289229960626E-3</v>
      </c>
      <c r="AB38">
        <f t="shared" si="17"/>
        <v>8.0700308312220628</v>
      </c>
    </row>
    <row r="39" spans="3:28" x14ac:dyDescent="0.25">
      <c r="C39">
        <v>31</v>
      </c>
      <c r="D39">
        <f t="shared" si="1"/>
        <v>995</v>
      </c>
      <c r="E39">
        <f t="shared" si="2"/>
        <v>0.17780000000000001</v>
      </c>
      <c r="F39">
        <f t="shared" si="3"/>
        <v>5.1926298157453938E-3</v>
      </c>
      <c r="G39">
        <f t="shared" si="4"/>
        <v>104.19615634406146</v>
      </c>
      <c r="H39">
        <f t="shared" si="5"/>
        <v>0.54105206811824214</v>
      </c>
      <c r="I39" s="3">
        <f t="shared" si="6"/>
        <v>8.8900000000000007E-2</v>
      </c>
      <c r="J39" s="3">
        <f t="shared" si="7"/>
        <v>0.40640000000000004</v>
      </c>
      <c r="K39">
        <f t="shared" si="8"/>
        <v>4.9689644279314556E-2</v>
      </c>
      <c r="L39">
        <f>PI()/4*('Config sheet'!$C$38^2)*'Stage 1'!K39*2</f>
        <v>8.5102026638277321E-3</v>
      </c>
      <c r="M39">
        <f t="shared" si="9"/>
        <v>23.415945991346334</v>
      </c>
      <c r="N39">
        <f>'Config sheet'!$C$44</f>
        <v>5.8970333333333338</v>
      </c>
      <c r="O39">
        <f t="shared" si="0"/>
        <v>5.6653711880245679</v>
      </c>
      <c r="P39">
        <f t="shared" si="10"/>
        <v>926.43500174303153</v>
      </c>
      <c r="Q39">
        <f t="shared" si="11"/>
        <v>180</v>
      </c>
      <c r="R39">
        <f t="shared" si="12"/>
        <v>166.75830031374568</v>
      </c>
      <c r="S39">
        <f t="shared" si="13"/>
        <v>166.75830031374568</v>
      </c>
      <c r="T39">
        <f t="shared" si="14"/>
        <v>1.3302967248384194</v>
      </c>
      <c r="U39">
        <f t="shared" si="18"/>
        <v>25.656309128293927</v>
      </c>
      <c r="V39">
        <f>(-U39*'Config sheet'!$C$134+'Config sheet'!$C$135*'Stage 1'!U404)*10^2</f>
        <v>-53.597166420537022</v>
      </c>
      <c r="W39">
        <f t="shared" si="15"/>
        <v>113.16113389320866</v>
      </c>
      <c r="X39">
        <f>'Config sheet'!$C$150*10^-3</f>
        <v>-333.6</v>
      </c>
      <c r="Y39">
        <f>'Config sheet'!$C$149*10^-3</f>
        <v>333.6</v>
      </c>
      <c r="Z39">
        <f t="shared" si="16"/>
        <v>1.528534427931455E-2</v>
      </c>
      <c r="AA39">
        <f>PI()/4*('Config sheet'!$C$38^2)*'Stage 1'!Z39*2</f>
        <v>2.6178770142151857E-3</v>
      </c>
      <c r="AB39">
        <f t="shared" si="17"/>
        <v>8.5969315406718501</v>
      </c>
    </row>
    <row r="40" spans="3:28" x14ac:dyDescent="0.25">
      <c r="C40">
        <v>32</v>
      </c>
      <c r="D40">
        <f t="shared" si="1"/>
        <v>995</v>
      </c>
      <c r="E40">
        <f t="shared" si="2"/>
        <v>0.17780000000000001</v>
      </c>
      <c r="F40">
        <f t="shared" ref="F40:F71" si="19">C40*$G$4</f>
        <v>5.360134003350084E-3</v>
      </c>
      <c r="G40">
        <f t="shared" si="4"/>
        <v>104.19615634406146</v>
      </c>
      <c r="H40">
        <f t="shared" si="5"/>
        <v>0.55850536063818546</v>
      </c>
      <c r="I40" s="3">
        <f t="shared" si="6"/>
        <v>8.8900000000000007E-2</v>
      </c>
      <c r="J40" s="3">
        <f t="shared" si="7"/>
        <v>0.40640000000000004</v>
      </c>
      <c r="K40">
        <f t="shared" si="8"/>
        <v>5.0652540578024104E-2</v>
      </c>
      <c r="L40">
        <f>PI()/4*('Config sheet'!$C$38^2)*'Stage 1'!K40*2</f>
        <v>8.6751151474069137E-3</v>
      </c>
      <c r="M40">
        <f t="shared" si="9"/>
        <v>23.869705080445634</v>
      </c>
      <c r="N40">
        <f>'Config sheet'!$C$44</f>
        <v>5.8970333333333338</v>
      </c>
      <c r="O40">
        <f t="shared" ref="O40:O71" si="20">I40*G40*SIN(H40)+I40^2*G40*SIN(2*H40)/(2*J40)</f>
        <v>5.8192709667818967</v>
      </c>
      <c r="P40">
        <f t="shared" ref="P40:P71" si="21">I40*G40^2*COS(H40)+(I40^2*G40^2*COS(2*H40)/J40)</f>
        <v>911.06711154818379</v>
      </c>
      <c r="Q40">
        <f t="shared" si="11"/>
        <v>180</v>
      </c>
      <c r="R40">
        <f t="shared" si="12"/>
        <v>163.9920800786731</v>
      </c>
      <c r="S40">
        <f t="shared" si="13"/>
        <v>163.9920800786731</v>
      </c>
      <c r="T40">
        <f t="shared" si="14"/>
        <v>1.3302967248384194</v>
      </c>
      <c r="U40">
        <f t="shared" si="18"/>
        <v>25.009539604276352</v>
      </c>
      <c r="V40">
        <f>(-U40*'Config sheet'!$C$134+'Config sheet'!$C$135*'Stage 1'!U405)*10^2</f>
        <v>-47.309704296681574</v>
      </c>
      <c r="W40">
        <f t="shared" ref="W40:W71" si="22">R40+V40</f>
        <v>116.68237578199152</v>
      </c>
      <c r="X40">
        <f>'Config sheet'!$C$150*10^-3</f>
        <v>-333.6</v>
      </c>
      <c r="Y40">
        <f>'Config sheet'!$C$149*10^-3</f>
        <v>333.6</v>
      </c>
      <c r="Z40">
        <f t="shared" si="16"/>
        <v>1.6248240578024098E-2</v>
      </c>
      <c r="AA40">
        <f>PI()/4*('Config sheet'!$C$38^2)*'Stage 1'!Z40*2</f>
        <v>2.7827894977943677E-3</v>
      </c>
      <c r="AB40">
        <f t="shared" si="17"/>
        <v>9.1384930135118658</v>
      </c>
    </row>
    <row r="41" spans="3:28" x14ac:dyDescent="0.25">
      <c r="C41">
        <v>33</v>
      </c>
      <c r="D41">
        <f t="shared" si="1"/>
        <v>995</v>
      </c>
      <c r="E41">
        <f t="shared" si="2"/>
        <v>0.17780000000000001</v>
      </c>
      <c r="F41">
        <f t="shared" si="19"/>
        <v>5.5276381909547742E-3</v>
      </c>
      <c r="G41">
        <f t="shared" si="4"/>
        <v>104.19615634406146</v>
      </c>
      <c r="H41">
        <f t="shared" si="5"/>
        <v>0.57595865315812877</v>
      </c>
      <c r="I41" s="3">
        <f t="shared" si="6"/>
        <v>8.8900000000000007E-2</v>
      </c>
      <c r="J41" s="3">
        <f t="shared" si="7"/>
        <v>0.40640000000000004</v>
      </c>
      <c r="K41">
        <f t="shared" si="8"/>
        <v>5.1641074461112497E-2</v>
      </c>
      <c r="L41">
        <f>PI()/4*('Config sheet'!$C$38^2)*'Stage 1'!K41*2</f>
        <v>8.8444185064298509E-3</v>
      </c>
      <c r="M41">
        <f t="shared" si="9"/>
        <v>24.335545726977486</v>
      </c>
      <c r="N41">
        <f>'Config sheet'!$C$44</f>
        <v>5.8970333333333338</v>
      </c>
      <c r="O41">
        <f t="shared" si="20"/>
        <v>5.9705660831872951</v>
      </c>
      <c r="P41">
        <f t="shared" si="21"/>
        <v>895.33713154047666</v>
      </c>
      <c r="Q41">
        <f t="shared" si="11"/>
        <v>180</v>
      </c>
      <c r="R41">
        <f t="shared" si="12"/>
        <v>161.16068367728582</v>
      </c>
      <c r="S41">
        <f t="shared" si="13"/>
        <v>161.16068367728579</v>
      </c>
      <c r="T41">
        <f t="shared" si="14"/>
        <v>1.3302967248384194</v>
      </c>
      <c r="U41">
        <f t="shared" ref="U41:U72" si="23">IF(AND(L41&lt;=$Z$2, U40*(L40/L41)^T41&lt;$AB$4),U40*(L40/L41)^T41,IF(C41&lt;=180,$AB$3,IF(L41&gt;=$Z$4,  U40*(L40/L41)^T41,$AB$5)))</f>
        <v>24.374692050430014</v>
      </c>
      <c r="V41">
        <f>(-U41*'Config sheet'!$C$134+'Config sheet'!$C$135*'Stage 1'!U406)*10^2</f>
        <v>-41.095041423533772</v>
      </c>
      <c r="W41">
        <f t="shared" si="22"/>
        <v>120.06564225375205</v>
      </c>
      <c r="X41">
        <f>'Config sheet'!$C$150*10^-3</f>
        <v>-333.6</v>
      </c>
      <c r="Y41">
        <f>'Config sheet'!$C$149*10^-3</f>
        <v>333.6</v>
      </c>
      <c r="Z41">
        <f t="shared" si="16"/>
        <v>1.7236774461112492E-2</v>
      </c>
      <c r="AA41">
        <f>PI()/4*('Config sheet'!$C$38^2)*'Stage 1'!Z41*2</f>
        <v>2.9520928568173045E-3</v>
      </c>
      <c r="AB41">
        <f t="shared" si="17"/>
        <v>9.6944738251476323</v>
      </c>
    </row>
    <row r="42" spans="3:28" x14ac:dyDescent="0.25">
      <c r="C42">
        <v>34</v>
      </c>
      <c r="D42">
        <f t="shared" si="1"/>
        <v>995</v>
      </c>
      <c r="E42">
        <f t="shared" si="2"/>
        <v>0.17780000000000001</v>
      </c>
      <c r="F42">
        <f t="shared" si="19"/>
        <v>5.6951423785594644E-3</v>
      </c>
      <c r="G42">
        <f t="shared" si="4"/>
        <v>104.19615634406146</v>
      </c>
      <c r="H42">
        <f t="shared" si="5"/>
        <v>0.59341194567807198</v>
      </c>
      <c r="I42" s="3">
        <f t="shared" si="6"/>
        <v>8.8900000000000007E-2</v>
      </c>
      <c r="J42" s="3">
        <f t="shared" si="7"/>
        <v>0.40640000000000004</v>
      </c>
      <c r="K42">
        <f t="shared" si="8"/>
        <v>5.2654806268449157E-2</v>
      </c>
      <c r="L42">
        <f>PI()/4*('Config sheet'!$C$38^2)*'Stage 1'!K42*2</f>
        <v>9.0180374415687117E-3</v>
      </c>
      <c r="M42">
        <f t="shared" si="9"/>
        <v>24.813260743749847</v>
      </c>
      <c r="N42">
        <f>'Config sheet'!$C$44</f>
        <v>5.8970333333333338</v>
      </c>
      <c r="O42">
        <f t="shared" si="20"/>
        <v>6.1191967952054016</v>
      </c>
      <c r="P42">
        <f t="shared" si="21"/>
        <v>879.25595610815617</v>
      </c>
      <c r="Q42">
        <f t="shared" si="11"/>
        <v>180</v>
      </c>
      <c r="R42">
        <f t="shared" si="12"/>
        <v>158.26607209946815</v>
      </c>
      <c r="S42">
        <f t="shared" si="13"/>
        <v>158.26607209946812</v>
      </c>
      <c r="T42">
        <f t="shared" si="14"/>
        <v>1.3302967248384194</v>
      </c>
      <c r="U42">
        <f t="shared" si="23"/>
        <v>23.752415162802528</v>
      </c>
      <c r="V42">
        <f>(-U42*'Config sheet'!$C$134+'Config sheet'!$C$135*'Stage 1'!U407)*10^2</f>
        <v>-34.958169064022805</v>
      </c>
      <c r="W42">
        <f t="shared" si="22"/>
        <v>123.30790303544535</v>
      </c>
      <c r="X42">
        <f>'Config sheet'!$C$150*10^-3</f>
        <v>-333.6</v>
      </c>
      <c r="Y42">
        <f>'Config sheet'!$C$149*10^-3</f>
        <v>333.6</v>
      </c>
      <c r="Z42">
        <f t="shared" si="16"/>
        <v>1.8250506268449151E-2</v>
      </c>
      <c r="AA42">
        <f>PI()/4*('Config sheet'!$C$38^2)*'Stage 1'!Z42*2</f>
        <v>3.1257117919561649E-3</v>
      </c>
      <c r="AB42">
        <f t="shared" si="17"/>
        <v>10.26462669766544</v>
      </c>
    </row>
    <row r="43" spans="3:28" x14ac:dyDescent="0.25">
      <c r="C43">
        <v>35</v>
      </c>
      <c r="D43">
        <f t="shared" si="1"/>
        <v>995</v>
      </c>
      <c r="E43">
        <f t="shared" si="2"/>
        <v>0.17780000000000001</v>
      </c>
      <c r="F43">
        <f t="shared" si="19"/>
        <v>5.8626465661641546E-3</v>
      </c>
      <c r="G43">
        <f t="shared" si="4"/>
        <v>104.19615634406146</v>
      </c>
      <c r="H43">
        <f t="shared" si="5"/>
        <v>0.6108652381980153</v>
      </c>
      <c r="I43" s="3">
        <f t="shared" si="6"/>
        <v>8.8900000000000007E-2</v>
      </c>
      <c r="J43" s="3">
        <f t="shared" si="7"/>
        <v>0.40640000000000004</v>
      </c>
      <c r="K43">
        <f t="shared" si="8"/>
        <v>5.3693286221739252E-2</v>
      </c>
      <c r="L43">
        <f>PI()/4*('Config sheet'!$C$38^2)*'Stage 1'!K43*2</f>
        <v>9.1958949205867314E-3</v>
      </c>
      <c r="M43">
        <f t="shared" si="9"/>
        <v>25.302638175446607</v>
      </c>
      <c r="N43">
        <f>'Config sheet'!$C$44</f>
        <v>5.8970333333333338</v>
      </c>
      <c r="O43">
        <f t="shared" si="20"/>
        <v>6.2651052027741896</v>
      </c>
      <c r="P43">
        <f t="shared" si="21"/>
        <v>862.83468221702321</v>
      </c>
      <c r="Q43">
        <f t="shared" si="11"/>
        <v>180</v>
      </c>
      <c r="R43">
        <f t="shared" si="12"/>
        <v>155.31024279906421</v>
      </c>
      <c r="S43">
        <f t="shared" si="13"/>
        <v>155.31024279906418</v>
      </c>
      <c r="T43">
        <f t="shared" si="14"/>
        <v>1.3302967248384194</v>
      </c>
      <c r="U43">
        <f t="shared" si="23"/>
        <v>23.143244528574652</v>
      </c>
      <c r="V43">
        <f>(-U43*'Config sheet'!$C$134+'Config sheet'!$C$135*'Stage 1'!U408)*10^2</f>
        <v>-28.903084933112112</v>
      </c>
      <c r="W43">
        <f t="shared" si="22"/>
        <v>126.4071578659521</v>
      </c>
      <c r="X43">
        <f>'Config sheet'!$C$150*10^-3</f>
        <v>-333.6</v>
      </c>
      <c r="Y43">
        <f>'Config sheet'!$C$149*10^-3</f>
        <v>333.6</v>
      </c>
      <c r="Z43">
        <f t="shared" si="16"/>
        <v>1.9288986221739246E-2</v>
      </c>
      <c r="AA43">
        <f>PI()/4*('Config sheet'!$C$38^2)*'Stage 1'!Z43*2</f>
        <v>3.3035692709741846E-3</v>
      </c>
      <c r="AB43">
        <f t="shared" si="17"/>
        <v>10.848698662395526</v>
      </c>
    </row>
    <row r="44" spans="3:28" x14ac:dyDescent="0.25">
      <c r="C44">
        <v>36</v>
      </c>
      <c r="D44">
        <f t="shared" si="1"/>
        <v>995</v>
      </c>
      <c r="E44">
        <f t="shared" si="2"/>
        <v>0.17780000000000001</v>
      </c>
      <c r="F44">
        <f t="shared" si="19"/>
        <v>6.0301507537688448E-3</v>
      </c>
      <c r="G44">
        <f t="shared" si="4"/>
        <v>104.19615634406146</v>
      </c>
      <c r="H44">
        <f t="shared" si="5"/>
        <v>0.62831853071795862</v>
      </c>
      <c r="I44" s="3">
        <f t="shared" si="6"/>
        <v>8.8900000000000007E-2</v>
      </c>
      <c r="J44" s="3">
        <f t="shared" si="7"/>
        <v>0.40640000000000004</v>
      </c>
      <c r="K44">
        <f t="shared" si="8"/>
        <v>5.475605472033835E-2</v>
      </c>
      <c r="L44">
        <f>PI()/4*('Config sheet'!$C$38^2)*'Stage 1'!K44*2</f>
        <v>9.3779122290015421E-3</v>
      </c>
      <c r="M44">
        <f t="shared" si="9"/>
        <v>25.803461438028513</v>
      </c>
      <c r="N44">
        <f>'Config sheet'!$C$44</f>
        <v>5.8970333333333338</v>
      </c>
      <c r="O44">
        <f t="shared" si="20"/>
        <v>6.4082352808243677</v>
      </c>
      <c r="P44">
        <f t="shared" si="21"/>
        <v>846.0845984782934</v>
      </c>
      <c r="Q44">
        <f t="shared" si="11"/>
        <v>180</v>
      </c>
      <c r="R44">
        <f t="shared" si="12"/>
        <v>152.29522772609283</v>
      </c>
      <c r="S44">
        <f t="shared" si="13"/>
        <v>152.29522772609283</v>
      </c>
      <c r="T44">
        <f t="shared" si="14"/>
        <v>1.3302967248384194</v>
      </c>
      <c r="U44">
        <f t="shared" si="23"/>
        <v>22.547611364382977</v>
      </c>
      <c r="V44">
        <f>(-U44*'Config sheet'!$C$134+'Config sheet'!$C$135*'Stage 1'!U409)*10^2</f>
        <v>-22.932867235442789</v>
      </c>
      <c r="W44">
        <f t="shared" si="22"/>
        <v>129.36236049065005</v>
      </c>
      <c r="X44">
        <f>'Config sheet'!$C$150*10^-3</f>
        <v>-333.6</v>
      </c>
      <c r="Y44">
        <f>'Config sheet'!$C$149*10^-3</f>
        <v>333.6</v>
      </c>
      <c r="Z44">
        <f t="shared" si="16"/>
        <v>2.0351754720338344E-2</v>
      </c>
      <c r="AA44">
        <f>PI()/4*('Config sheet'!$C$38^2)*'Stage 1'!Z44*2</f>
        <v>3.4855865793889957E-3</v>
      </c>
      <c r="AB44">
        <f t="shared" si="17"/>
        <v>11.446431226287032</v>
      </c>
    </row>
    <row r="45" spans="3:28" x14ac:dyDescent="0.25">
      <c r="C45">
        <v>37</v>
      </c>
      <c r="D45">
        <f t="shared" si="1"/>
        <v>995</v>
      </c>
      <c r="E45">
        <f t="shared" si="2"/>
        <v>0.17780000000000001</v>
      </c>
      <c r="F45">
        <f t="shared" si="19"/>
        <v>6.197654941373535E-3</v>
      </c>
      <c r="G45">
        <f t="shared" si="4"/>
        <v>104.19615634406146</v>
      </c>
      <c r="H45">
        <f t="shared" si="5"/>
        <v>0.64577182323790194</v>
      </c>
      <c r="I45" s="3">
        <f t="shared" si="6"/>
        <v>8.8900000000000007E-2</v>
      </c>
      <c r="J45" s="3">
        <f t="shared" si="7"/>
        <v>0.40640000000000004</v>
      </c>
      <c r="K45">
        <f t="shared" si="8"/>
        <v>5.5842642643629099E-2</v>
      </c>
      <c r="L45">
        <f>PI()/4*('Config sheet'!$C$38^2)*'Stage 1'!K45*2</f>
        <v>9.5640090218723547E-3</v>
      </c>
      <c r="M45">
        <f t="shared" si="9"/>
        <v>26.315509461226323</v>
      </c>
      <c r="N45">
        <f>'Config sheet'!$C$44</f>
        <v>5.8970333333333338</v>
      </c>
      <c r="O45">
        <f t="shared" si="20"/>
        <v>6.5485329104535435</v>
      </c>
      <c r="P45">
        <f t="shared" si="21"/>
        <v>829.01717405080467</v>
      </c>
      <c r="Q45">
        <f t="shared" si="11"/>
        <v>180</v>
      </c>
      <c r="R45">
        <f t="shared" si="12"/>
        <v>149.22309132914484</v>
      </c>
      <c r="S45">
        <f t="shared" si="13"/>
        <v>149.22309132914484</v>
      </c>
      <c r="T45">
        <f t="shared" si="14"/>
        <v>1.3302967248384194</v>
      </c>
      <c r="U45">
        <f t="shared" si="23"/>
        <v>21.965851164355872</v>
      </c>
      <c r="V45">
        <f>(-U45*'Config sheet'!$C$134+'Config sheet'!$C$135*'Stage 1'!U410)*10^2</f>
        <v>-17.04974788995932</v>
      </c>
      <c r="W45">
        <f t="shared" si="22"/>
        <v>132.17334343918552</v>
      </c>
      <c r="X45">
        <f>'Config sheet'!$C$150*10^-3</f>
        <v>-333.6</v>
      </c>
      <c r="Y45">
        <f>'Config sheet'!$C$149*10^-3</f>
        <v>333.6</v>
      </c>
      <c r="Z45">
        <f t="shared" si="16"/>
        <v>2.1438342643629094E-2</v>
      </c>
      <c r="AA45">
        <f>PI()/4*('Config sheet'!$C$38^2)*'Stage 1'!Z45*2</f>
        <v>3.6716833722598087E-3</v>
      </c>
      <c r="AB45">
        <f t="shared" si="17"/>
        <v>12.057560541973618</v>
      </c>
    </row>
    <row r="46" spans="3:28" x14ac:dyDescent="0.25">
      <c r="C46">
        <v>38</v>
      </c>
      <c r="D46">
        <f t="shared" si="1"/>
        <v>995</v>
      </c>
      <c r="E46">
        <f t="shared" si="2"/>
        <v>0.17780000000000001</v>
      </c>
      <c r="F46">
        <f t="shared" si="19"/>
        <v>6.3651591289782244E-3</v>
      </c>
      <c r="G46">
        <f t="shared" si="4"/>
        <v>104.19615634406146</v>
      </c>
      <c r="H46">
        <f t="shared" si="5"/>
        <v>0.66322511575784515</v>
      </c>
      <c r="I46" s="3">
        <f t="shared" si="6"/>
        <v>8.8900000000000007E-2</v>
      </c>
      <c r="J46" s="3">
        <f t="shared" si="7"/>
        <v>0.40640000000000004</v>
      </c>
      <c r="K46">
        <f t="shared" si="8"/>
        <v>5.695257165972923E-2</v>
      </c>
      <c r="L46">
        <f>PI()/4*('Config sheet'!$C$38^2)*'Stage 1'!K46*2</f>
        <v>9.7541033766714944E-3</v>
      </c>
      <c r="M46">
        <f t="shared" si="9"/>
        <v>26.838556834017606</v>
      </c>
      <c r="N46">
        <f>'Config sheet'!$C$44</f>
        <v>5.8970333333333338</v>
      </c>
      <c r="O46">
        <f t="shared" si="20"/>
        <v>6.6859459082284847</v>
      </c>
      <c r="P46">
        <f t="shared" si="21"/>
        <v>811.64404739028873</v>
      </c>
      <c r="Q46">
        <f t="shared" si="11"/>
        <v>180</v>
      </c>
      <c r="R46">
        <f t="shared" si="12"/>
        <v>146.095928530252</v>
      </c>
      <c r="S46">
        <f t="shared" si="13"/>
        <v>146.095928530252</v>
      </c>
      <c r="T46">
        <f t="shared" si="14"/>
        <v>1.3302967248384194</v>
      </c>
      <c r="U46">
        <f t="shared" si="23"/>
        <v>21.398212154458616</v>
      </c>
      <c r="V46">
        <f>(-U46*'Config sheet'!$C$134+'Config sheet'!$C$135*'Stage 1'!U411)*10^2</f>
        <v>-11.255184054311474</v>
      </c>
      <c r="W46">
        <f t="shared" si="22"/>
        <v>134.84074447594051</v>
      </c>
      <c r="X46">
        <f>'Config sheet'!$C$150*10^-3</f>
        <v>-333.6</v>
      </c>
      <c r="Y46">
        <f>'Config sheet'!$C$149*10^-3</f>
        <v>333.6</v>
      </c>
      <c r="Z46">
        <f t="shared" si="16"/>
        <v>2.2548271659729224E-2</v>
      </c>
      <c r="AA46">
        <f>PI()/4*('Config sheet'!$C$38^2)*'Stage 1'!Z46*2</f>
        <v>3.8617777270589476E-3</v>
      </c>
      <c r="AB46">
        <f t="shared" si="17"/>
        <v>12.681817581400011</v>
      </c>
    </row>
    <row r="47" spans="3:28" x14ac:dyDescent="0.25">
      <c r="C47">
        <v>39</v>
      </c>
      <c r="D47">
        <f t="shared" si="1"/>
        <v>995</v>
      </c>
      <c r="E47">
        <f t="shared" si="2"/>
        <v>0.17780000000000001</v>
      </c>
      <c r="F47">
        <f t="shared" si="19"/>
        <v>6.5326633165829146E-3</v>
      </c>
      <c r="G47">
        <f t="shared" si="4"/>
        <v>104.19615634406146</v>
      </c>
      <c r="H47">
        <f t="shared" si="5"/>
        <v>0.68067840827778847</v>
      </c>
      <c r="I47" s="3">
        <f t="shared" si="6"/>
        <v>8.8900000000000007E-2</v>
      </c>
      <c r="J47" s="3">
        <f t="shared" si="7"/>
        <v>0.40640000000000004</v>
      </c>
      <c r="K47">
        <f t="shared" si="8"/>
        <v>5.8085354540293295E-2</v>
      </c>
      <c r="L47">
        <f>PI()/4*('Config sheet'!$C$38^2)*'Stage 1'!K47*2</f>
        <v>9.9481118471995856E-3</v>
      </c>
      <c r="M47">
        <f t="shared" si="9"/>
        <v>27.37237395297517</v>
      </c>
      <c r="N47">
        <f>'Config sheet'!$C$44</f>
        <v>5.8970333333333338</v>
      </c>
      <c r="O47">
        <f t="shared" si="20"/>
        <v>6.8204240535909229</v>
      </c>
      <c r="P47">
        <f t="shared" si="21"/>
        <v>793.97701485858056</v>
      </c>
      <c r="Q47">
        <f t="shared" si="11"/>
        <v>180</v>
      </c>
      <c r="R47">
        <f t="shared" si="12"/>
        <v>142.91586267454454</v>
      </c>
      <c r="S47">
        <f t="shared" si="13"/>
        <v>142.91586267454451</v>
      </c>
      <c r="T47">
        <f t="shared" si="14"/>
        <v>1.3302967248384194</v>
      </c>
      <c r="U47">
        <f t="shared" si="23"/>
        <v>20.844863470504311</v>
      </c>
      <c r="V47">
        <f>(-U47*'Config sheet'!$C$134+'Config sheet'!$C$135*'Stage 1'!U412)*10^2</f>
        <v>-5.5499272395146182</v>
      </c>
      <c r="W47">
        <f t="shared" si="22"/>
        <v>137.36593543502991</v>
      </c>
      <c r="X47">
        <f>'Config sheet'!$C$150*10^-3</f>
        <v>-333.6</v>
      </c>
      <c r="Y47">
        <f>'Config sheet'!$C$149*10^-3</f>
        <v>333.6</v>
      </c>
      <c r="Z47">
        <f t="shared" si="16"/>
        <v>2.3681054540293289E-2</v>
      </c>
      <c r="AA47">
        <f>PI()/4*('Config sheet'!$C$38^2)*'Stage 1'!Z47*2</f>
        <v>4.0557861975870392E-3</v>
      </c>
      <c r="AB47">
        <f t="shared" si="17"/>
        <v>13.318928312875864</v>
      </c>
    </row>
    <row r="48" spans="3:28" x14ac:dyDescent="0.25">
      <c r="C48">
        <v>40</v>
      </c>
      <c r="D48">
        <f t="shared" si="1"/>
        <v>995</v>
      </c>
      <c r="E48">
        <f t="shared" si="2"/>
        <v>0.17780000000000001</v>
      </c>
      <c r="F48">
        <f t="shared" si="19"/>
        <v>6.7001675041876048E-3</v>
      </c>
      <c r="G48">
        <f t="shared" si="4"/>
        <v>104.19615634406146</v>
      </c>
      <c r="H48">
        <f t="shared" si="5"/>
        <v>0.69813170079773179</v>
      </c>
      <c r="I48" s="3">
        <f t="shared" si="6"/>
        <v>8.8900000000000007E-2</v>
      </c>
      <c r="J48" s="3">
        <f t="shared" si="7"/>
        <v>0.40640000000000004</v>
      </c>
      <c r="K48">
        <f t="shared" si="8"/>
        <v>5.9240495481161511E-2</v>
      </c>
      <c r="L48">
        <f>PI()/4*('Config sheet'!$C$38^2)*'Stage 1'!K48*2</f>
        <v>1.0145949518502166E-2</v>
      </c>
      <c r="M48">
        <f t="shared" si="9"/>
        <v>27.916727173370898</v>
      </c>
      <c r="N48">
        <f>'Config sheet'!$C$44</f>
        <v>5.8970333333333338</v>
      </c>
      <c r="O48">
        <f t="shared" si="20"/>
        <v>6.9519191143445171</v>
      </c>
      <c r="P48">
        <f t="shared" si="21"/>
        <v>776.02801920579793</v>
      </c>
      <c r="Q48">
        <f t="shared" si="11"/>
        <v>180</v>
      </c>
      <c r="R48">
        <f t="shared" si="12"/>
        <v>139.68504345704366</v>
      </c>
      <c r="S48">
        <f t="shared" si="13"/>
        <v>139.68504345704363</v>
      </c>
      <c r="T48">
        <f t="shared" si="14"/>
        <v>1.3302967248384194</v>
      </c>
      <c r="U48">
        <f t="shared" si="23"/>
        <v>20.305902995869786</v>
      </c>
      <c r="V48">
        <f>(-U48*'Config sheet'!$C$134+'Config sheet'!$C$135*'Stage 1'!U413)*10^2</f>
        <v>6.5910534764901385E-2</v>
      </c>
      <c r="W48">
        <f t="shared" si="22"/>
        <v>139.75095399180856</v>
      </c>
      <c r="X48">
        <f>'Config sheet'!$C$150*10^-3</f>
        <v>-333.6</v>
      </c>
      <c r="Y48">
        <f>'Config sheet'!$C$149*10^-3</f>
        <v>333.6</v>
      </c>
      <c r="Z48">
        <f t="shared" si="16"/>
        <v>2.4836195481161505E-2</v>
      </c>
      <c r="AA48">
        <f>PI()/4*('Config sheet'!$C$38^2)*'Stage 1'!Z48*2</f>
        <v>4.2536238688896189E-3</v>
      </c>
      <c r="AB48">
        <f t="shared" si="17"/>
        <v>13.968613881418165</v>
      </c>
    </row>
    <row r="49" spans="3:28" x14ac:dyDescent="0.25">
      <c r="C49">
        <v>41</v>
      </c>
      <c r="D49">
        <f t="shared" si="1"/>
        <v>995</v>
      </c>
      <c r="E49">
        <f t="shared" si="2"/>
        <v>0.17780000000000001</v>
      </c>
      <c r="F49">
        <f t="shared" si="19"/>
        <v>6.867671691792295E-3</v>
      </c>
      <c r="G49">
        <f t="shared" si="4"/>
        <v>104.19615634406146</v>
      </c>
      <c r="H49">
        <f t="shared" si="5"/>
        <v>0.71558499331767511</v>
      </c>
      <c r="I49" s="3">
        <f t="shared" si="6"/>
        <v>8.8900000000000007E-2</v>
      </c>
      <c r="J49" s="3">
        <f t="shared" si="7"/>
        <v>0.40640000000000004</v>
      </c>
      <c r="K49">
        <f t="shared" si="8"/>
        <v>6.0417490428596628E-2</v>
      </c>
      <c r="L49">
        <f>PI()/4*('Config sheet'!$C$38^2)*'Stage 1'!K49*2</f>
        <v>1.034753006274333E-2</v>
      </c>
      <c r="M49">
        <f t="shared" si="9"/>
        <v>28.471378962912919</v>
      </c>
      <c r="N49">
        <f>'Config sheet'!$C$44</f>
        <v>5.8970333333333338</v>
      </c>
      <c r="O49">
        <f t="shared" si="20"/>
        <v>7.0803848702028311</v>
      </c>
      <c r="P49">
        <f t="shared" si="21"/>
        <v>757.80913793865045</v>
      </c>
      <c r="Q49">
        <f t="shared" si="11"/>
        <v>180</v>
      </c>
      <c r="R49">
        <f t="shared" si="12"/>
        <v>136.40564482895707</v>
      </c>
      <c r="S49">
        <f t="shared" si="13"/>
        <v>136.40564482895707</v>
      </c>
      <c r="T49">
        <f t="shared" si="14"/>
        <v>1.3302967248384194</v>
      </c>
      <c r="U49">
        <f t="shared" si="23"/>
        <v>19.781364811493116</v>
      </c>
      <c r="V49">
        <f>(-U49*'Config sheet'!$C$134+'Config sheet'!$C$135*'Stage 1'!U414)*10^2</f>
        <v>5.5927939524218262</v>
      </c>
      <c r="W49">
        <f t="shared" si="22"/>
        <v>141.99843878137889</v>
      </c>
      <c r="X49">
        <f>'Config sheet'!$C$150*10^-3</f>
        <v>-333.6</v>
      </c>
      <c r="Y49">
        <f>'Config sheet'!$C$149*10^-3</f>
        <v>333.6</v>
      </c>
      <c r="Z49">
        <f t="shared" si="16"/>
        <v>2.6013190428596622E-2</v>
      </c>
      <c r="AA49">
        <f>PI()/4*('Config sheet'!$C$38^2)*'Stage 1'!Z49*2</f>
        <v>4.4552044131307839E-3</v>
      </c>
      <c r="AB49">
        <f t="shared" si="17"/>
        <v>14.630590792236568</v>
      </c>
    </row>
    <row r="50" spans="3:28" x14ac:dyDescent="0.25">
      <c r="C50">
        <v>42</v>
      </c>
      <c r="D50">
        <f t="shared" si="1"/>
        <v>995</v>
      </c>
      <c r="E50">
        <f t="shared" si="2"/>
        <v>0.17780000000000001</v>
      </c>
      <c r="F50">
        <f t="shared" si="19"/>
        <v>7.0351758793969852E-3</v>
      </c>
      <c r="G50">
        <f t="shared" si="4"/>
        <v>104.19615634406146</v>
      </c>
      <c r="H50">
        <f t="shared" si="5"/>
        <v>0.73303828583761832</v>
      </c>
      <c r="I50" s="3">
        <f t="shared" si="6"/>
        <v>8.8900000000000007E-2</v>
      </c>
      <c r="J50" s="3">
        <f t="shared" si="7"/>
        <v>0.40640000000000004</v>
      </c>
      <c r="K50">
        <f t="shared" si="8"/>
        <v>6.1615827410842657E-2</v>
      </c>
      <c r="L50">
        <f>PI()/4*('Config sheet'!$C$38^2)*'Stage 1'!K50*2</f>
        <v>1.0552765795990848E-2</v>
      </c>
      <c r="M50">
        <f t="shared" si="9"/>
        <v>29.03608805799065</v>
      </c>
      <c r="N50">
        <f>'Config sheet'!$C$44</f>
        <v>5.8970333333333338</v>
      </c>
      <c r="O50">
        <f t="shared" si="20"/>
        <v>7.2057771343803312</v>
      </c>
      <c r="P50">
        <f t="shared" si="21"/>
        <v>739.33257158816434</v>
      </c>
      <c r="Q50">
        <f t="shared" si="11"/>
        <v>180</v>
      </c>
      <c r="R50">
        <f t="shared" si="12"/>
        <v>133.0798628858696</v>
      </c>
      <c r="S50">
        <f t="shared" si="13"/>
        <v>133.07986288586957</v>
      </c>
      <c r="T50">
        <f t="shared" si="14"/>
        <v>1.3302967248384194</v>
      </c>
      <c r="U50">
        <f t="shared" si="23"/>
        <v>19.271226225132629</v>
      </c>
      <c r="V50">
        <f>(-U50*'Config sheet'!$C$134+'Config sheet'!$C$135*'Stage 1'!U415)*10^2</f>
        <v>11.031705265514645</v>
      </c>
      <c r="W50">
        <f t="shared" si="22"/>
        <v>144.11156815138423</v>
      </c>
      <c r="X50">
        <f>'Config sheet'!$C$150*10^-3</f>
        <v>-333.6</v>
      </c>
      <c r="Y50">
        <f>'Config sheet'!$C$149*10^-3</f>
        <v>333.6</v>
      </c>
      <c r="Z50">
        <f t="shared" si="16"/>
        <v>2.7211527410842651E-2</v>
      </c>
      <c r="AA50">
        <f>PI()/4*('Config sheet'!$C$38^2)*'Stage 1'!Z50*2</f>
        <v>4.6604401463783019E-3</v>
      </c>
      <c r="AB50">
        <f t="shared" si="17"/>
        <v>15.304571097211838</v>
      </c>
    </row>
    <row r="51" spans="3:28" x14ac:dyDescent="0.25">
      <c r="C51">
        <v>43</v>
      </c>
      <c r="D51">
        <f t="shared" si="1"/>
        <v>995</v>
      </c>
      <c r="E51">
        <f t="shared" si="2"/>
        <v>0.17780000000000001</v>
      </c>
      <c r="F51">
        <f t="shared" si="19"/>
        <v>7.2026800670016754E-3</v>
      </c>
      <c r="G51">
        <f t="shared" si="4"/>
        <v>104.19615634406146</v>
      </c>
      <c r="H51">
        <f t="shared" si="5"/>
        <v>0.75049157835756164</v>
      </c>
      <c r="I51" s="3">
        <f t="shared" si="6"/>
        <v>8.8900000000000007E-2</v>
      </c>
      <c r="J51" s="3">
        <f t="shared" si="7"/>
        <v>0.40640000000000004</v>
      </c>
      <c r="K51">
        <f t="shared" si="8"/>
        <v>6.283498687472755E-2</v>
      </c>
      <c r="L51">
        <f>PI()/4*('Config sheet'!$C$38^2)*'Stage 1'!K51*2</f>
        <v>1.0761567735865132E-2</v>
      </c>
      <c r="M51">
        <f t="shared" si="9"/>
        <v>29.610609622296785</v>
      </c>
      <c r="N51">
        <f>'Config sheet'!$C$44</f>
        <v>5.8970333333333338</v>
      </c>
      <c r="O51">
        <f t="shared" si="20"/>
        <v>7.3280537732106978</v>
      </c>
      <c r="P51">
        <f t="shared" si="21"/>
        <v>720.61063189020479</v>
      </c>
      <c r="Q51">
        <f t="shared" si="11"/>
        <v>180</v>
      </c>
      <c r="R51">
        <f t="shared" si="12"/>
        <v>129.70991374023686</v>
      </c>
      <c r="S51">
        <f t="shared" si="13"/>
        <v>129.70991374023686</v>
      </c>
      <c r="T51">
        <f t="shared" si="14"/>
        <v>1.3302967248384194</v>
      </c>
      <c r="U51">
        <f t="shared" si="23"/>
        <v>19.068899999999999</v>
      </c>
      <c r="V51">
        <f>(-U51*'Config sheet'!$C$134+'Config sheet'!$C$135*'Stage 1'!U416)*10^2</f>
        <v>13.870866851157682</v>
      </c>
      <c r="W51">
        <f t="shared" si="22"/>
        <v>143.58078059139453</v>
      </c>
      <c r="X51">
        <f>'Config sheet'!$C$150*10^-3</f>
        <v>-333.6</v>
      </c>
      <c r="Y51">
        <f>'Config sheet'!$C$149*10^-3</f>
        <v>333.6</v>
      </c>
      <c r="Z51">
        <f t="shared" si="16"/>
        <v>2.8430686874727551E-2</v>
      </c>
      <c r="AA51">
        <f>PI()/4*('Config sheet'!$C$38^2)*'Stage 1'!Z51*2</f>
        <v>4.8692420862525869E-3</v>
      </c>
      <c r="AB51">
        <f t="shared" si="17"/>
        <v>15.990262584211218</v>
      </c>
    </row>
    <row r="52" spans="3:28" x14ac:dyDescent="0.25">
      <c r="C52">
        <v>44</v>
      </c>
      <c r="D52">
        <f t="shared" si="1"/>
        <v>995</v>
      </c>
      <c r="E52">
        <f t="shared" si="2"/>
        <v>0.17780000000000001</v>
      </c>
      <c r="F52">
        <f t="shared" si="19"/>
        <v>7.3701842546063656E-3</v>
      </c>
      <c r="G52">
        <f t="shared" si="4"/>
        <v>104.19615634406146</v>
      </c>
      <c r="H52">
        <f t="shared" si="5"/>
        <v>0.76794487087750496</v>
      </c>
      <c r="I52" s="3">
        <f t="shared" si="6"/>
        <v>8.8900000000000007E-2</v>
      </c>
      <c r="J52" s="3">
        <f t="shared" si="7"/>
        <v>0.40640000000000004</v>
      </c>
      <c r="K52">
        <f t="shared" si="8"/>
        <v>6.4074442027023892E-2</v>
      </c>
      <c r="L52">
        <f>PI()/4*('Config sheet'!$C$38^2)*'Stage 1'!K52*2</f>
        <v>1.0973845660003109E-2</v>
      </c>
      <c r="M52">
        <f t="shared" si="9"/>
        <v>30.194695407691498</v>
      </c>
      <c r="N52">
        <f>'Config sheet'!$C$44</f>
        <v>5.8970333333333338</v>
      </c>
      <c r="O52">
        <f t="shared" si="20"/>
        <v>7.447174723778943</v>
      </c>
      <c r="P52">
        <f t="shared" si="21"/>
        <v>701.65572989227212</v>
      </c>
      <c r="Q52">
        <f t="shared" si="11"/>
        <v>180</v>
      </c>
      <c r="R52">
        <f t="shared" si="12"/>
        <v>126.298031380609</v>
      </c>
      <c r="S52">
        <f t="shared" si="13"/>
        <v>126.29803138060899</v>
      </c>
      <c r="T52">
        <f t="shared" si="14"/>
        <v>1.3302967248384194</v>
      </c>
      <c r="U52">
        <f t="shared" si="23"/>
        <v>19.068899999999999</v>
      </c>
      <c r="V52">
        <f>(-U52*'Config sheet'!$C$134+'Config sheet'!$C$135*'Stage 1'!U417)*10^2</f>
        <v>15.014448201468777</v>
      </c>
      <c r="W52">
        <f t="shared" si="22"/>
        <v>141.31247958207777</v>
      </c>
      <c r="X52">
        <f>'Config sheet'!$C$150*10^-3</f>
        <v>-333.6</v>
      </c>
      <c r="Y52">
        <f>'Config sheet'!$C$149*10^-3</f>
        <v>333.6</v>
      </c>
      <c r="Z52">
        <f t="shared" si="16"/>
        <v>2.9670142027023894E-2</v>
      </c>
      <c r="AA52">
        <f>PI()/4*('Config sheet'!$C$38^2)*'Stage 1'!Z52*2</f>
        <v>5.0815200103905634E-3</v>
      </c>
      <c r="AB52">
        <f t="shared" si="17"/>
        <v>16.687368969079806</v>
      </c>
    </row>
    <row r="53" spans="3:28" x14ac:dyDescent="0.25">
      <c r="C53">
        <v>45</v>
      </c>
      <c r="D53">
        <f t="shared" si="1"/>
        <v>995</v>
      </c>
      <c r="E53">
        <f t="shared" si="2"/>
        <v>0.17780000000000001</v>
      </c>
      <c r="F53">
        <f t="shared" si="19"/>
        <v>7.5376884422110558E-3</v>
      </c>
      <c r="G53">
        <f t="shared" si="4"/>
        <v>104.19615634406146</v>
      </c>
      <c r="H53">
        <f t="shared" si="5"/>
        <v>0.78539816339744828</v>
      </c>
      <c r="I53" s="3">
        <f t="shared" si="6"/>
        <v>8.8900000000000007E-2</v>
      </c>
      <c r="J53" s="3">
        <f t="shared" si="7"/>
        <v>0.40640000000000004</v>
      </c>
      <c r="K53">
        <f t="shared" si="8"/>
        <v>6.5333659180270176E-2</v>
      </c>
      <c r="L53">
        <f>PI()/4*('Config sheet'!$C$38^2)*'Stage 1'!K53*2</f>
        <v>1.1189508165286029E-2</v>
      </c>
      <c r="M53">
        <f t="shared" si="9"/>
        <v>30.788093917168581</v>
      </c>
      <c r="N53">
        <f>'Config sheet'!$C$44</f>
        <v>5.8970333333333338</v>
      </c>
      <c r="O53">
        <f t="shared" si="20"/>
        <v>7.5631020095561654</v>
      </c>
      <c r="P53">
        <f t="shared" si="21"/>
        <v>682.48036400011233</v>
      </c>
      <c r="Q53">
        <f t="shared" si="11"/>
        <v>180</v>
      </c>
      <c r="R53">
        <f t="shared" si="12"/>
        <v>122.84646552002023</v>
      </c>
      <c r="S53">
        <f t="shared" si="13"/>
        <v>122.84646552002023</v>
      </c>
      <c r="T53">
        <f t="shared" si="14"/>
        <v>1.3302967248384194</v>
      </c>
      <c r="U53">
        <f t="shared" si="23"/>
        <v>19.068899999999999</v>
      </c>
      <c r="V53">
        <f>(-U53*'Config sheet'!$C$134+'Config sheet'!$C$135*'Stage 1'!U418)*10^2</f>
        <v>16.19592989944012</v>
      </c>
      <c r="W53">
        <f t="shared" si="22"/>
        <v>139.04239541946035</v>
      </c>
      <c r="X53">
        <f>'Config sheet'!$C$150*10^-3</f>
        <v>-333.6</v>
      </c>
      <c r="Y53">
        <f>'Config sheet'!$C$149*10^-3</f>
        <v>333.6</v>
      </c>
      <c r="Z53">
        <f t="shared" si="16"/>
        <v>3.0929359180270177E-2</v>
      </c>
      <c r="AA53">
        <f>PI()/4*('Config sheet'!$C$38^2)*'Stage 1'!Z53*2</f>
        <v>5.2971825156734832E-3</v>
      </c>
      <c r="AB53">
        <f t="shared" si="17"/>
        <v>17.395590090140704</v>
      </c>
    </row>
    <row r="54" spans="3:28" x14ac:dyDescent="0.25">
      <c r="C54">
        <v>46</v>
      </c>
      <c r="D54">
        <f t="shared" si="1"/>
        <v>995</v>
      </c>
      <c r="E54">
        <f t="shared" si="2"/>
        <v>0.17780000000000001</v>
      </c>
      <c r="F54">
        <f t="shared" si="19"/>
        <v>7.705192629815746E-3</v>
      </c>
      <c r="G54">
        <f t="shared" si="4"/>
        <v>104.19615634406146</v>
      </c>
      <c r="H54">
        <f t="shared" si="5"/>
        <v>0.8028514559173916</v>
      </c>
      <c r="I54" s="3">
        <f t="shared" si="6"/>
        <v>8.8900000000000007E-2</v>
      </c>
      <c r="J54" s="3">
        <f t="shared" si="7"/>
        <v>0.40640000000000004</v>
      </c>
      <c r="K54">
        <f t="shared" si="8"/>
        <v>6.6612098102747486E-2</v>
      </c>
      <c r="L54">
        <f>PI()/4*('Config sheet'!$C$38^2)*'Stage 1'!K54*2</f>
        <v>1.1408462727778975E-2</v>
      </c>
      <c r="M54">
        <f t="shared" si="9"/>
        <v>31.390550569779911</v>
      </c>
      <c r="N54">
        <f>'Config sheet'!$C$44</f>
        <v>5.8970333333333338</v>
      </c>
      <c r="O54">
        <f t="shared" si="20"/>
        <v>7.6757997540279401</v>
      </c>
      <c r="P54">
        <f t="shared" si="21"/>
        <v>663.09710797774221</v>
      </c>
      <c r="Q54">
        <f t="shared" si="11"/>
        <v>180</v>
      </c>
      <c r="R54">
        <f t="shared" si="12"/>
        <v>119.35747943599361</v>
      </c>
      <c r="S54">
        <f t="shared" si="13"/>
        <v>119.3574794359936</v>
      </c>
      <c r="T54">
        <f t="shared" si="14"/>
        <v>1.3302967248384194</v>
      </c>
      <c r="U54">
        <f t="shared" si="23"/>
        <v>19.068899999999999</v>
      </c>
      <c r="V54">
        <f>(-U54*'Config sheet'!$C$134+'Config sheet'!$C$135*'Stage 1'!U419)*10^2</f>
        <v>17.41623712897804</v>
      </c>
      <c r="W54">
        <f t="shared" si="22"/>
        <v>136.77371656497166</v>
      </c>
      <c r="X54">
        <f>'Config sheet'!$C$150*10^-3</f>
        <v>-333.6</v>
      </c>
      <c r="Y54">
        <f>'Config sheet'!$C$149*10^-3</f>
        <v>333.6</v>
      </c>
      <c r="Z54">
        <f t="shared" si="16"/>
        <v>3.2207798102747487E-2</v>
      </c>
      <c r="AA54">
        <f>PI()/4*('Config sheet'!$C$38^2)*'Stage 1'!Z54*2</f>
        <v>5.5161370781664299E-3</v>
      </c>
      <c r="AB54">
        <f t="shared" si="17"/>
        <v>18.114622105032332</v>
      </c>
    </row>
    <row r="55" spans="3:28" x14ac:dyDescent="0.25">
      <c r="C55">
        <v>47</v>
      </c>
      <c r="D55">
        <f t="shared" si="1"/>
        <v>995</v>
      </c>
      <c r="E55">
        <f t="shared" si="2"/>
        <v>0.17780000000000001</v>
      </c>
      <c r="F55">
        <f t="shared" si="19"/>
        <v>7.8726968174204354E-3</v>
      </c>
      <c r="G55">
        <f t="shared" si="4"/>
        <v>104.19615634406146</v>
      </c>
      <c r="H55">
        <f t="shared" si="5"/>
        <v>0.82030474843733481</v>
      </c>
      <c r="I55" s="3">
        <f t="shared" si="6"/>
        <v>8.8900000000000007E-2</v>
      </c>
      <c r="J55" s="3">
        <f t="shared" si="7"/>
        <v>0.40640000000000004</v>
      </c>
      <c r="K55">
        <f t="shared" si="8"/>
        <v>6.7909212372296135E-2</v>
      </c>
      <c r="L55">
        <f>PI()/4*('Config sheet'!$C$38^2)*'Stage 1'!K55*2</f>
        <v>1.1630615763328018E-2</v>
      </c>
      <c r="M55">
        <f t="shared" si="9"/>
        <v>32.001807867369379</v>
      </c>
      <c r="N55">
        <f>'Config sheet'!$C$44</f>
        <v>5.8970333333333338</v>
      </c>
      <c r="O55">
        <f t="shared" si="20"/>
        <v>7.7852341923097379</v>
      </c>
      <c r="P55">
        <f t="shared" si="21"/>
        <v>643.51859891452682</v>
      </c>
      <c r="Q55">
        <f t="shared" si="11"/>
        <v>180</v>
      </c>
      <c r="R55">
        <f t="shared" si="12"/>
        <v>115.83334780461483</v>
      </c>
      <c r="S55">
        <f t="shared" si="13"/>
        <v>115.83334780461483</v>
      </c>
      <c r="T55">
        <f t="shared" si="14"/>
        <v>1.3302967248384194</v>
      </c>
      <c r="U55">
        <f t="shared" si="23"/>
        <v>19.068899999999999</v>
      </c>
      <c r="V55">
        <f>(-U55*'Config sheet'!$C$134+'Config sheet'!$C$135*'Stage 1'!U420)*10^2</f>
        <v>18.676332591264465</v>
      </c>
      <c r="W55">
        <f t="shared" si="22"/>
        <v>134.50968039587929</v>
      </c>
      <c r="X55">
        <f>'Config sheet'!$C$150*10^-3</f>
        <v>-333.6</v>
      </c>
      <c r="Y55">
        <f>'Config sheet'!$C$149*10^-3</f>
        <v>333.6</v>
      </c>
      <c r="Z55">
        <f t="shared" si="16"/>
        <v>3.3504912372296136E-2</v>
      </c>
      <c r="AA55">
        <f>PI()/4*('Config sheet'!$C$38^2)*'Stage 1'!Z55*2</f>
        <v>5.7382901137154729E-3</v>
      </c>
      <c r="AB55">
        <f t="shared" si="17"/>
        <v>18.844157689705362</v>
      </c>
    </row>
    <row r="56" spans="3:28" x14ac:dyDescent="0.25">
      <c r="C56">
        <v>48</v>
      </c>
      <c r="D56">
        <f t="shared" si="1"/>
        <v>995</v>
      </c>
      <c r="E56">
        <f t="shared" si="2"/>
        <v>0.17780000000000001</v>
      </c>
      <c r="F56">
        <f t="shared" si="19"/>
        <v>8.0402010050251264E-3</v>
      </c>
      <c r="G56">
        <f t="shared" si="4"/>
        <v>104.19615634406146</v>
      </c>
      <c r="H56">
        <f t="shared" si="5"/>
        <v>0.83775804095727824</v>
      </c>
      <c r="I56" s="3">
        <f t="shared" si="6"/>
        <v>8.8900000000000007E-2</v>
      </c>
      <c r="J56" s="3">
        <f t="shared" si="7"/>
        <v>0.40640000000000004</v>
      </c>
      <c r="K56">
        <f t="shared" si="8"/>
        <v>6.9224449733647497E-2</v>
      </c>
      <c r="L56">
        <f>PI()/4*('Config sheet'!$C$38^2)*'Stage 1'!K56*2</f>
        <v>1.1855872688759414E-2</v>
      </c>
      <c r="M56">
        <f t="shared" si="9"/>
        <v>32.621605562963374</v>
      </c>
      <c r="N56">
        <f>'Config sheet'!$C$44</f>
        <v>5.8970333333333338</v>
      </c>
      <c r="O56">
        <f t="shared" si="20"/>
        <v>7.8913736807449517</v>
      </c>
      <c r="P56">
        <f t="shared" si="21"/>
        <v>623.75752517296439</v>
      </c>
      <c r="Q56">
        <f t="shared" si="11"/>
        <v>180</v>
      </c>
      <c r="R56">
        <f t="shared" si="12"/>
        <v>112.27635453113361</v>
      </c>
      <c r="S56">
        <f t="shared" si="13"/>
        <v>112.27635453113359</v>
      </c>
      <c r="T56">
        <f t="shared" si="14"/>
        <v>1.3302967248384194</v>
      </c>
      <c r="U56">
        <f t="shared" si="23"/>
        <v>19.068899999999999</v>
      </c>
      <c r="V56">
        <f>(-U56*'Config sheet'!$C$134+'Config sheet'!$C$135*'Stage 1'!U421)*10^2</f>
        <v>19.977217911779288</v>
      </c>
      <c r="W56">
        <f t="shared" si="22"/>
        <v>132.25357244291288</v>
      </c>
      <c r="X56">
        <f>'Config sheet'!$C$150*10^-3</f>
        <v>-333.6</v>
      </c>
      <c r="Y56">
        <f>'Config sheet'!$C$149*10^-3</f>
        <v>333.6</v>
      </c>
      <c r="Z56">
        <f t="shared" si="16"/>
        <v>3.4820149733647499E-2</v>
      </c>
      <c r="AA56">
        <f>PI()/4*('Config sheet'!$C$38^2)*'Stage 1'!Z56*2</f>
        <v>5.9635470391468685E-3</v>
      </c>
      <c r="AB56">
        <f t="shared" si="17"/>
        <v>19.58388623939679</v>
      </c>
    </row>
    <row r="57" spans="3:28" x14ac:dyDescent="0.25">
      <c r="C57">
        <v>49</v>
      </c>
      <c r="D57">
        <f t="shared" si="1"/>
        <v>995</v>
      </c>
      <c r="E57">
        <f t="shared" si="2"/>
        <v>0.17780000000000001</v>
      </c>
      <c r="F57">
        <f t="shared" si="19"/>
        <v>8.2077051926298158E-3</v>
      </c>
      <c r="G57">
        <f t="shared" si="4"/>
        <v>104.19615634406146</v>
      </c>
      <c r="H57">
        <f t="shared" si="5"/>
        <v>0.85521133347722145</v>
      </c>
      <c r="I57" s="3">
        <f t="shared" si="6"/>
        <v>8.8900000000000007E-2</v>
      </c>
      <c r="J57" s="3">
        <f t="shared" si="7"/>
        <v>0.40640000000000004</v>
      </c>
      <c r="K57">
        <f t="shared" si="8"/>
        <v>7.0557252458937736E-2</v>
      </c>
      <c r="L57">
        <f>PI()/4*('Config sheet'!$C$38^2)*'Stage 1'!K57*2</f>
        <v>1.2084137983623752E-2</v>
      </c>
      <c r="M57">
        <f t="shared" si="9"/>
        <v>33.249680830660701</v>
      </c>
      <c r="N57">
        <f>'Config sheet'!$C$44</f>
        <v>5.8970333333333338</v>
      </c>
      <c r="O57">
        <f t="shared" si="20"/>
        <v>7.9941887044834843</v>
      </c>
      <c r="P57">
        <f t="shared" si="21"/>
        <v>603.82661433085184</v>
      </c>
      <c r="Q57">
        <f t="shared" si="11"/>
        <v>180</v>
      </c>
      <c r="R57">
        <f t="shared" si="12"/>
        <v>108.68879057955334</v>
      </c>
      <c r="S57">
        <f t="shared" si="13"/>
        <v>108.68879057955333</v>
      </c>
      <c r="T57">
        <f t="shared" si="14"/>
        <v>1.3302967248384194</v>
      </c>
      <c r="U57">
        <f t="shared" si="23"/>
        <v>19.068899999999999</v>
      </c>
      <c r="V57">
        <f>(-U57*'Config sheet'!$C$134+'Config sheet'!$C$135*'Stage 1'!U422)*10^2</f>
        <v>21.319935115277101</v>
      </c>
      <c r="W57">
        <f t="shared" si="22"/>
        <v>130.00872569483045</v>
      </c>
      <c r="X57">
        <f>'Config sheet'!$C$150*10^-3</f>
        <v>-333.6</v>
      </c>
      <c r="Y57">
        <f>'Config sheet'!$C$149*10^-3</f>
        <v>333.6</v>
      </c>
      <c r="Z57">
        <f t="shared" si="16"/>
        <v>3.6152952458937737E-2</v>
      </c>
      <c r="AA57">
        <f>PI()/4*('Config sheet'!$C$38^2)*'Stage 1'!Z57*2</f>
        <v>6.1918123340112072E-3</v>
      </c>
      <c r="AB57">
        <f t="shared" si="17"/>
        <v>20.333494071393552</v>
      </c>
    </row>
    <row r="58" spans="3:28" x14ac:dyDescent="0.25">
      <c r="C58">
        <v>50</v>
      </c>
      <c r="D58">
        <f t="shared" si="1"/>
        <v>995</v>
      </c>
      <c r="E58">
        <f t="shared" si="2"/>
        <v>0.17780000000000001</v>
      </c>
      <c r="F58">
        <f t="shared" si="19"/>
        <v>8.3752093802345069E-3</v>
      </c>
      <c r="G58">
        <f t="shared" si="4"/>
        <v>104.19615634406146</v>
      </c>
      <c r="H58">
        <f t="shared" si="5"/>
        <v>0.87266462599716477</v>
      </c>
      <c r="I58" s="3">
        <f t="shared" si="6"/>
        <v>8.8900000000000007E-2</v>
      </c>
      <c r="J58" s="3">
        <f t="shared" si="7"/>
        <v>0.40640000000000004</v>
      </c>
      <c r="K58">
        <f t="shared" si="8"/>
        <v>7.1907057711061706E-2</v>
      </c>
      <c r="L58">
        <f>PI()/4*('Config sheet'!$C$38^2)*'Stage 1'!K58*2</f>
        <v>1.2315315252426542E-2</v>
      </c>
      <c r="M58">
        <f t="shared" si="9"/>
        <v>33.885768436860943</v>
      </c>
      <c r="N58">
        <f>'Config sheet'!$C$44</f>
        <v>5.8970333333333338</v>
      </c>
      <c r="O58">
        <f t="shared" si="20"/>
        <v>8.0936518830410655</v>
      </c>
      <c r="P58">
        <f t="shared" si="21"/>
        <v>583.73862113147493</v>
      </c>
      <c r="Q58">
        <f t="shared" si="11"/>
        <v>180</v>
      </c>
      <c r="R58">
        <f t="shared" si="12"/>
        <v>105.07295180366552</v>
      </c>
      <c r="S58">
        <f t="shared" si="13"/>
        <v>105.07295180366549</v>
      </c>
      <c r="T58">
        <f t="shared" si="14"/>
        <v>1.3302967248384194</v>
      </c>
      <c r="U58">
        <f t="shared" si="23"/>
        <v>19.068899999999999</v>
      </c>
      <c r="V58">
        <f>(-U58*'Config sheet'!$C$134+'Config sheet'!$C$135*'Stage 1'!U423)*10^2</f>
        <v>22.705568171952393</v>
      </c>
      <c r="W58">
        <f t="shared" si="22"/>
        <v>127.77851997561791</v>
      </c>
      <c r="X58">
        <f>'Config sheet'!$C$150*10^-3</f>
        <v>-333.6</v>
      </c>
      <c r="Y58">
        <f>'Config sheet'!$C$149*10^-3</f>
        <v>333.6</v>
      </c>
      <c r="Z58">
        <f t="shared" si="16"/>
        <v>3.7502757711061707E-2</v>
      </c>
      <c r="AA58">
        <f>PI()/4*('Config sheet'!$C$38^2)*'Stage 1'!Z58*2</f>
        <v>6.4229896028139962E-3</v>
      </c>
      <c r="AB58">
        <f t="shared" si="17"/>
        <v>21.092664629393536</v>
      </c>
    </row>
    <row r="59" spans="3:28" x14ac:dyDescent="0.25">
      <c r="C59">
        <v>51</v>
      </c>
      <c r="D59">
        <f t="shared" si="1"/>
        <v>995</v>
      </c>
      <c r="E59">
        <f t="shared" si="2"/>
        <v>0.17780000000000001</v>
      </c>
      <c r="F59">
        <f t="shared" si="19"/>
        <v>8.5427135678391962E-3</v>
      </c>
      <c r="G59">
        <f t="shared" si="4"/>
        <v>104.19615634406146</v>
      </c>
      <c r="H59">
        <f t="shared" si="5"/>
        <v>0.89011791851710798</v>
      </c>
      <c r="I59" s="3">
        <f t="shared" si="6"/>
        <v>8.8900000000000007E-2</v>
      </c>
      <c r="J59" s="3">
        <f t="shared" si="7"/>
        <v>0.40640000000000004</v>
      </c>
      <c r="K59">
        <f t="shared" si="8"/>
        <v>7.3273297909516311E-2</v>
      </c>
      <c r="L59">
        <f>PI()/4*('Config sheet'!$C$38^2)*'Stage 1'!K59*2</f>
        <v>1.2549307287285143E-2</v>
      </c>
      <c r="M59">
        <f t="shared" si="9"/>
        <v>34.529600912665906</v>
      </c>
      <c r="N59">
        <f>'Config sheet'!$C$44</f>
        <v>5.8970333333333338</v>
      </c>
      <c r="O59">
        <f t="shared" si="20"/>
        <v>8.1897379738418081</v>
      </c>
      <c r="P59">
        <f t="shared" si="21"/>
        <v>563.50631545546094</v>
      </c>
      <c r="Q59">
        <f t="shared" si="11"/>
        <v>180</v>
      </c>
      <c r="R59">
        <f t="shared" si="12"/>
        <v>101.43113678198299</v>
      </c>
      <c r="S59">
        <f t="shared" si="13"/>
        <v>101.43113678198296</v>
      </c>
      <c r="T59">
        <f t="shared" si="14"/>
        <v>1.3302967248384194</v>
      </c>
      <c r="U59">
        <f t="shared" si="23"/>
        <v>19.068899999999999</v>
      </c>
      <c r="V59">
        <f>(-U59*'Config sheet'!$C$134+'Config sheet'!$C$135*'Stage 1'!U424)*10^2</f>
        <v>24.135244618202801</v>
      </c>
      <c r="W59">
        <f t="shared" si="22"/>
        <v>125.56638140018579</v>
      </c>
      <c r="X59">
        <f>'Config sheet'!$C$150*10^-3</f>
        <v>-333.6</v>
      </c>
      <c r="Y59">
        <f>'Config sheet'!$C$149*10^-3</f>
        <v>333.6</v>
      </c>
      <c r="Z59">
        <f t="shared" si="16"/>
        <v>3.8868997909516312E-2</v>
      </c>
      <c r="AA59">
        <f>PI()/4*('Config sheet'!$C$38^2)*'Stage 1'!Z59*2</f>
        <v>6.6569816376725981E-3</v>
      </c>
      <c r="AB59">
        <f t="shared" si="17"/>
        <v>21.861078689266762</v>
      </c>
    </row>
    <row r="60" spans="3:28" x14ac:dyDescent="0.25">
      <c r="C60">
        <v>52</v>
      </c>
      <c r="D60">
        <f t="shared" si="1"/>
        <v>995</v>
      </c>
      <c r="E60">
        <f t="shared" si="2"/>
        <v>0.17780000000000001</v>
      </c>
      <c r="F60">
        <f t="shared" si="19"/>
        <v>8.7102177554438873E-3</v>
      </c>
      <c r="G60">
        <f t="shared" si="4"/>
        <v>104.19615634406146</v>
      </c>
      <c r="H60">
        <f t="shared" si="5"/>
        <v>0.90757121103705141</v>
      </c>
      <c r="I60" s="3">
        <f t="shared" si="6"/>
        <v>8.8900000000000007E-2</v>
      </c>
      <c r="J60" s="3">
        <f t="shared" si="7"/>
        <v>0.40640000000000004</v>
      </c>
      <c r="K60">
        <f t="shared" si="8"/>
        <v>7.4655401098374818E-2</v>
      </c>
      <c r="L60">
        <f>PI()/4*('Config sheet'!$C$38^2)*'Stage 1'!K60*2</f>
        <v>1.2786016130950682E-2</v>
      </c>
      <c r="M60">
        <f t="shared" si="9"/>
        <v>35.180908727285356</v>
      </c>
      <c r="N60">
        <f>'Config sheet'!$C$44</f>
        <v>5.8970333333333338</v>
      </c>
      <c r="O60">
        <f t="shared" si="20"/>
        <v>8.2824238737487583</v>
      </c>
      <c r="P60">
        <f t="shared" si="21"/>
        <v>543.14247032787148</v>
      </c>
      <c r="Q60">
        <f t="shared" si="11"/>
        <v>180</v>
      </c>
      <c r="R60">
        <f t="shared" si="12"/>
        <v>97.765644659016885</v>
      </c>
      <c r="S60">
        <f t="shared" si="13"/>
        <v>97.765644659016871</v>
      </c>
      <c r="T60">
        <f t="shared" si="14"/>
        <v>1.3302967248384194</v>
      </c>
      <c r="U60">
        <f t="shared" si="23"/>
        <v>19.068899999999999</v>
      </c>
      <c r="V60">
        <f>(-U60*'Config sheet'!$C$134+'Config sheet'!$C$135*'Stage 1'!U425)*10^2</f>
        <v>25.610137255573594</v>
      </c>
      <c r="W60">
        <f t="shared" si="22"/>
        <v>123.37578191459048</v>
      </c>
      <c r="X60">
        <f>'Config sheet'!$C$150*10^-3</f>
        <v>-333.6</v>
      </c>
      <c r="Y60">
        <f>'Config sheet'!$C$149*10^-3</f>
        <v>333.6</v>
      </c>
      <c r="Z60">
        <f t="shared" si="16"/>
        <v>4.025110109837482E-2</v>
      </c>
      <c r="AA60">
        <f>PI()/4*('Config sheet'!$C$38^2)*'Stage 1'!Z60*2</f>
        <v>6.8936904813381361E-3</v>
      </c>
      <c r="AB60">
        <f t="shared" si="17"/>
        <v>22.638414566015079</v>
      </c>
    </row>
    <row r="61" spans="3:28" x14ac:dyDescent="0.25">
      <c r="C61">
        <v>53</v>
      </c>
      <c r="D61">
        <f t="shared" si="1"/>
        <v>995</v>
      </c>
      <c r="E61">
        <f t="shared" si="2"/>
        <v>0.17780000000000001</v>
      </c>
      <c r="F61">
        <f t="shared" si="19"/>
        <v>8.8777219430485766E-3</v>
      </c>
      <c r="G61">
        <f t="shared" si="4"/>
        <v>104.19615634406146</v>
      </c>
      <c r="H61">
        <f t="shared" si="5"/>
        <v>0.92502450355699462</v>
      </c>
      <c r="I61" s="3">
        <f t="shared" si="6"/>
        <v>8.8900000000000007E-2</v>
      </c>
      <c r="J61" s="3">
        <f t="shared" si="7"/>
        <v>0.40640000000000004</v>
      </c>
      <c r="K61">
        <f t="shared" si="8"/>
        <v>7.6052791316025936E-2</v>
      </c>
      <c r="L61">
        <f>PI()/4*('Config sheet'!$C$38^2)*'Stage 1'!K61*2</f>
        <v>1.3025343140132189E-2</v>
      </c>
      <c r="M61">
        <f t="shared" si="9"/>
        <v>35.83942046227429</v>
      </c>
      <c r="N61">
        <f>'Config sheet'!$C$44</f>
        <v>5.8970333333333338</v>
      </c>
      <c r="O61">
        <f t="shared" si="20"/>
        <v>8.3716886185894754</v>
      </c>
      <c r="P61">
        <f t="shared" si="21"/>
        <v>522.65984997406565</v>
      </c>
      <c r="Q61">
        <f t="shared" si="11"/>
        <v>180</v>
      </c>
      <c r="R61">
        <f t="shared" si="12"/>
        <v>94.078772995331832</v>
      </c>
      <c r="S61">
        <f t="shared" si="13"/>
        <v>94.078772995331818</v>
      </c>
      <c r="T61">
        <f t="shared" si="14"/>
        <v>1.3302967248384194</v>
      </c>
      <c r="U61">
        <f t="shared" si="23"/>
        <v>19.068899999999999</v>
      </c>
      <c r="V61">
        <f>(-U61*'Config sheet'!$C$134+'Config sheet'!$C$135*'Stage 1'!U426)*10^2</f>
        <v>27.131465931659847</v>
      </c>
      <c r="W61">
        <f t="shared" si="22"/>
        <v>121.21023892699168</v>
      </c>
      <c r="X61">
        <f>'Config sheet'!$C$150*10^-3</f>
        <v>-333.6</v>
      </c>
      <c r="Y61">
        <f>'Config sheet'!$C$149*10^-3</f>
        <v>333.6</v>
      </c>
      <c r="Z61">
        <f t="shared" si="16"/>
        <v>4.1648491316025937E-2</v>
      </c>
      <c r="AA61">
        <f>PI()/4*('Config sheet'!$C$38^2)*'Stage 1'!Z61*2</f>
        <v>7.1330174905196442E-3</v>
      </c>
      <c r="AB61">
        <f t="shared" si="17"/>
        <v>23.424348321724374</v>
      </c>
    </row>
    <row r="62" spans="3:28" x14ac:dyDescent="0.25">
      <c r="C62">
        <v>54</v>
      </c>
      <c r="D62">
        <f t="shared" si="1"/>
        <v>995</v>
      </c>
      <c r="E62">
        <f t="shared" si="2"/>
        <v>0.17780000000000001</v>
      </c>
      <c r="F62">
        <f t="shared" si="19"/>
        <v>9.0452261306532659E-3</v>
      </c>
      <c r="G62">
        <f t="shared" si="4"/>
        <v>104.19615634406146</v>
      </c>
      <c r="H62">
        <f t="shared" si="5"/>
        <v>0.94247779607693782</v>
      </c>
      <c r="I62" s="3">
        <f t="shared" si="6"/>
        <v>8.8900000000000007E-2</v>
      </c>
      <c r="J62" s="3">
        <f t="shared" si="7"/>
        <v>0.40640000000000004</v>
      </c>
      <c r="K62">
        <f t="shared" si="8"/>
        <v>7.7464888966305545E-2</v>
      </c>
      <c r="L62">
        <f>PI()/4*('Config sheet'!$C$38^2)*'Stage 1'!K62*2</f>
        <v>1.3267189049059274E-2</v>
      </c>
      <c r="M62">
        <f t="shared" si="9"/>
        <v>36.504862986426538</v>
      </c>
      <c r="N62">
        <f>'Config sheet'!$C$44</f>
        <v>5.8970333333333338</v>
      </c>
      <c r="O62">
        <f t="shared" si="20"/>
        <v>8.4575133806859544</v>
      </c>
      <c r="P62">
        <f t="shared" si="21"/>
        <v>502.07119793777974</v>
      </c>
      <c r="Q62">
        <f t="shared" si="11"/>
        <v>180</v>
      </c>
      <c r="R62">
        <f t="shared" si="12"/>
        <v>90.372815628800353</v>
      </c>
      <c r="S62">
        <f t="shared" si="13"/>
        <v>90.372815628800353</v>
      </c>
      <c r="T62">
        <f t="shared" si="14"/>
        <v>1.3302967248384194</v>
      </c>
      <c r="U62">
        <f t="shared" si="23"/>
        <v>19.068899999999999</v>
      </c>
      <c r="V62">
        <f>(-U62*'Config sheet'!$C$134+'Config sheet'!$C$135*'Stage 1'!U427)*10^2</f>
        <v>28.700499406934622</v>
      </c>
      <c r="W62">
        <f t="shared" si="22"/>
        <v>119.07331503573498</v>
      </c>
      <c r="X62">
        <f>'Config sheet'!$C$150*10^-3</f>
        <v>-333.6</v>
      </c>
      <c r="Y62">
        <f>'Config sheet'!$C$149*10^-3</f>
        <v>333.6</v>
      </c>
      <c r="Z62">
        <f t="shared" si="16"/>
        <v>4.3060588966305546E-2</v>
      </c>
      <c r="AA62">
        <f>PI()/4*('Config sheet'!$C$38^2)*'Stage 1'!Z62*2</f>
        <v>7.3748633994467298E-3</v>
      </c>
      <c r="AB62">
        <f t="shared" si="17"/>
        <v>24.218553974300079</v>
      </c>
    </row>
    <row r="63" spans="3:28" x14ac:dyDescent="0.25">
      <c r="C63">
        <v>55</v>
      </c>
      <c r="D63">
        <f t="shared" si="1"/>
        <v>995</v>
      </c>
      <c r="E63">
        <f t="shared" si="2"/>
        <v>0.17780000000000001</v>
      </c>
      <c r="F63">
        <f t="shared" si="19"/>
        <v>9.212730318257957E-3</v>
      </c>
      <c r="G63">
        <f t="shared" si="4"/>
        <v>104.19615634406146</v>
      </c>
      <c r="H63">
        <f t="shared" si="5"/>
        <v>0.95993108859688125</v>
      </c>
      <c r="I63" s="3">
        <f t="shared" si="6"/>
        <v>8.8900000000000007E-2</v>
      </c>
      <c r="J63" s="3">
        <f t="shared" si="7"/>
        <v>0.40640000000000004</v>
      </c>
      <c r="K63">
        <f t="shared" si="8"/>
        <v>7.8891111190639351E-2</v>
      </c>
      <c r="L63">
        <f>PI()/4*('Config sheet'!$C$38^2)*'Stage 1'!K63*2</f>
        <v>1.3511454033217928E-2</v>
      </c>
      <c r="M63">
        <f t="shared" si="9"/>
        <v>37.176961631144763</v>
      </c>
      <c r="N63">
        <f>'Config sheet'!$C$44</f>
        <v>5.8970333333333338</v>
      </c>
      <c r="O63">
        <f t="shared" si="20"/>
        <v>8.5398814644004126</v>
      </c>
      <c r="P63">
        <f t="shared" si="21"/>
        <v>481.3892252747857</v>
      </c>
      <c r="Q63">
        <f t="shared" si="11"/>
        <v>180</v>
      </c>
      <c r="R63">
        <f t="shared" si="12"/>
        <v>86.650060549461415</v>
      </c>
      <c r="S63">
        <f t="shared" si="13"/>
        <v>86.650060549461429</v>
      </c>
      <c r="T63">
        <f t="shared" si="14"/>
        <v>1.3302967248384194</v>
      </c>
      <c r="U63">
        <f t="shared" si="23"/>
        <v>19.068899999999999</v>
      </c>
      <c r="V63">
        <f>(-U63*'Config sheet'!$C$134+'Config sheet'!$C$135*'Stage 1'!U428)*10^2</f>
        <v>30.318557311682671</v>
      </c>
      <c r="W63">
        <f t="shared" si="22"/>
        <v>116.96861786114408</v>
      </c>
      <c r="X63">
        <f>'Config sheet'!$C$150*10^-3</f>
        <v>-333.6</v>
      </c>
      <c r="Y63">
        <f>'Config sheet'!$C$149*10^-3</f>
        <v>333.6</v>
      </c>
      <c r="Z63">
        <f t="shared" si="16"/>
        <v>4.4486811190639353E-2</v>
      </c>
      <c r="AA63">
        <f>PI()/4*('Config sheet'!$C$38^2)*'Stage 1'!Z63*2</f>
        <v>7.6191283836053829E-3</v>
      </c>
      <c r="AB63">
        <f t="shared" si="17"/>
        <v>25.020703706771286</v>
      </c>
    </row>
    <row r="64" spans="3:28" x14ac:dyDescent="0.25">
      <c r="C64">
        <v>56</v>
      </c>
      <c r="D64">
        <f t="shared" si="1"/>
        <v>995</v>
      </c>
      <c r="E64">
        <f t="shared" si="2"/>
        <v>0.17780000000000001</v>
      </c>
      <c r="F64">
        <f t="shared" si="19"/>
        <v>9.3802345058626464E-3</v>
      </c>
      <c r="G64">
        <f t="shared" si="4"/>
        <v>104.19615634406146</v>
      </c>
      <c r="H64">
        <f t="shared" si="5"/>
        <v>0.97738438111682446</v>
      </c>
      <c r="I64" s="3">
        <f t="shared" si="6"/>
        <v>8.8900000000000007E-2</v>
      </c>
      <c r="J64" s="3">
        <f t="shared" si="7"/>
        <v>0.40640000000000004</v>
      </c>
      <c r="K64">
        <f t="shared" si="8"/>
        <v>8.0330872240811646E-2</v>
      </c>
      <c r="L64">
        <f>PI()/4*('Config sheet'!$C$38^2)*'Stage 1'!K64*2</f>
        <v>1.375803777319355E-2</v>
      </c>
      <c r="M64">
        <f t="shared" si="9"/>
        <v>37.855440366105512</v>
      </c>
      <c r="N64">
        <f>'Config sheet'!$C$44</f>
        <v>5.8970333333333338</v>
      </c>
      <c r="O64">
        <f t="shared" si="20"/>
        <v>8.6187782997107139</v>
      </c>
      <c r="P64">
        <f t="shared" si="21"/>
        <v>460.62659883537731</v>
      </c>
      <c r="Q64">
        <f t="shared" si="11"/>
        <v>180</v>
      </c>
      <c r="R64">
        <f t="shared" si="12"/>
        <v>82.912787790367915</v>
      </c>
      <c r="S64">
        <f t="shared" si="13"/>
        <v>82.912787790367915</v>
      </c>
      <c r="T64">
        <f t="shared" si="14"/>
        <v>1.3302967248384194</v>
      </c>
      <c r="U64">
        <f t="shared" si="23"/>
        <v>19.068899999999999</v>
      </c>
      <c r="V64">
        <f>(-U64*'Config sheet'!$C$134+'Config sheet'!$C$135*'Stage 1'!U429)*10^2</f>
        <v>31.987012197431454</v>
      </c>
      <c r="W64">
        <f t="shared" si="22"/>
        <v>114.89979998779937</v>
      </c>
      <c r="X64">
        <f>'Config sheet'!$C$150*10^-3</f>
        <v>-333.6</v>
      </c>
      <c r="Y64">
        <f>'Config sheet'!$C$149*10^-3</f>
        <v>333.6</v>
      </c>
      <c r="Z64">
        <f t="shared" si="16"/>
        <v>4.5926572240811647E-2</v>
      </c>
      <c r="AA64">
        <f>PI()/4*('Config sheet'!$C$38^2)*'Stage 1'!Z64*2</f>
        <v>7.8657121235810052E-3</v>
      </c>
      <c r="AB64">
        <f t="shared" si="17"/>
        <v>25.830468076946929</v>
      </c>
    </row>
    <row r="65" spans="3:28" x14ac:dyDescent="0.25">
      <c r="C65">
        <v>57</v>
      </c>
      <c r="D65">
        <f t="shared" si="1"/>
        <v>995</v>
      </c>
      <c r="E65">
        <f t="shared" si="2"/>
        <v>0.17780000000000001</v>
      </c>
      <c r="F65">
        <f t="shared" si="19"/>
        <v>9.5477386934673374E-3</v>
      </c>
      <c r="G65">
        <f t="shared" si="4"/>
        <v>104.19615634406146</v>
      </c>
      <c r="H65">
        <f t="shared" si="5"/>
        <v>0.99483767363676778</v>
      </c>
      <c r="I65" s="3">
        <f t="shared" si="6"/>
        <v>8.8900000000000007E-2</v>
      </c>
      <c r="J65" s="3">
        <f t="shared" si="7"/>
        <v>0.40640000000000004</v>
      </c>
      <c r="K65">
        <f t="shared" si="8"/>
        <v>8.1783583851968711E-2</v>
      </c>
      <c r="L65">
        <f>PI()/4*('Config sheet'!$C$38^2)*'Stage 1'!K65*2</f>
        <v>1.4006839518554181E-2</v>
      </c>
      <c r="M65">
        <f t="shared" si="9"/>
        <v>38.540021975034769</v>
      </c>
      <c r="N65">
        <f>'Config sheet'!$C$44</f>
        <v>5.8970333333333338</v>
      </c>
      <c r="O65">
        <f t="shared" si="20"/>
        <v>8.6941914338314383</v>
      </c>
      <c r="P65">
        <f t="shared" si="21"/>
        <v>439.79592964881175</v>
      </c>
      <c r="Q65">
        <f t="shared" si="11"/>
        <v>180</v>
      </c>
      <c r="R65">
        <f t="shared" si="12"/>
        <v>79.16326733678612</v>
      </c>
      <c r="S65">
        <f t="shared" si="13"/>
        <v>79.16326733678612</v>
      </c>
      <c r="T65">
        <f t="shared" si="14"/>
        <v>1.3302967248384194</v>
      </c>
      <c r="U65">
        <f t="shared" si="23"/>
        <v>19.068899999999999</v>
      </c>
      <c r="V65">
        <f>(-U65*'Config sheet'!$C$134+'Config sheet'!$C$135*'Stage 1'!U430)*10^2</f>
        <v>33.707291687496486</v>
      </c>
      <c r="W65">
        <f t="shared" si="22"/>
        <v>112.87055902428261</v>
      </c>
      <c r="X65">
        <f>'Config sheet'!$C$150*10^-3</f>
        <v>-333.6</v>
      </c>
      <c r="Y65">
        <f>'Config sheet'!$C$149*10^-3</f>
        <v>333.6</v>
      </c>
      <c r="Z65">
        <f t="shared" si="16"/>
        <v>4.7379283851968712E-2</v>
      </c>
      <c r="AA65">
        <f>PI()/4*('Config sheet'!$C$38^2)*'Stage 1'!Z65*2</f>
        <v>8.1145138689416359E-3</v>
      </c>
      <c r="AB65">
        <f t="shared" si="17"/>
        <v>26.647516227203997</v>
      </c>
    </row>
    <row r="66" spans="3:28" x14ac:dyDescent="0.25">
      <c r="C66">
        <v>58</v>
      </c>
      <c r="D66">
        <f t="shared" si="1"/>
        <v>995</v>
      </c>
      <c r="E66">
        <f t="shared" si="2"/>
        <v>0.17780000000000001</v>
      </c>
      <c r="F66">
        <f t="shared" si="19"/>
        <v>9.7152428810720268E-3</v>
      </c>
      <c r="G66">
        <f t="shared" si="4"/>
        <v>104.19615634406146</v>
      </c>
      <c r="H66">
        <f t="shared" si="5"/>
        <v>1.012290966156711</v>
      </c>
      <c r="I66" s="3">
        <f t="shared" si="6"/>
        <v>8.8900000000000007E-2</v>
      </c>
      <c r="J66" s="3">
        <f t="shared" si="7"/>
        <v>0.40640000000000004</v>
      </c>
      <c r="K66">
        <f t="shared" si="8"/>
        <v>8.3248655615458633E-2</v>
      </c>
      <c r="L66">
        <f>PI()/4*('Config sheet'!$C$38^2)*'Stage 1'!K66*2</f>
        <v>1.4257758151705699E-2</v>
      </c>
      <c r="M66">
        <f t="shared" si="9"/>
        <v>39.230428231406542</v>
      </c>
      <c r="N66">
        <f>'Config sheet'!$C$44</f>
        <v>5.8970333333333338</v>
      </c>
      <c r="O66">
        <f t="shared" si="20"/>
        <v>8.766110520898712</v>
      </c>
      <c r="P66">
        <f t="shared" si="21"/>
        <v>418.90976142269704</v>
      </c>
      <c r="Q66">
        <f t="shared" si="11"/>
        <v>180</v>
      </c>
      <c r="R66">
        <f t="shared" si="12"/>
        <v>75.403757056085468</v>
      </c>
      <c r="S66">
        <f t="shared" si="13"/>
        <v>75.403757056085468</v>
      </c>
      <c r="T66">
        <f t="shared" si="14"/>
        <v>1.3302967248384194</v>
      </c>
      <c r="U66">
        <f t="shared" si="23"/>
        <v>19.068899999999999</v>
      </c>
      <c r="V66">
        <f>(-U66*'Config sheet'!$C$134+'Config sheet'!$C$135*'Stage 1'!U431)*10^2</f>
        <v>35.480880731500022</v>
      </c>
      <c r="W66">
        <f t="shared" si="22"/>
        <v>110.88463778758549</v>
      </c>
      <c r="X66">
        <f>'Config sheet'!$C$150*10^-3</f>
        <v>-333.6</v>
      </c>
      <c r="Y66">
        <f>'Config sheet'!$C$149*10^-3</f>
        <v>333.6</v>
      </c>
      <c r="Z66">
        <f t="shared" si="16"/>
        <v>4.8844355615458634E-2</v>
      </c>
      <c r="AA66">
        <f>PI()/4*('Config sheet'!$C$38^2)*'Stage 1'!Z66*2</f>
        <v>8.3654325020931525E-3</v>
      </c>
      <c r="AB66">
        <f t="shared" si="17"/>
        <v>27.471516094183702</v>
      </c>
    </row>
    <row r="67" spans="3:28" x14ac:dyDescent="0.25">
      <c r="C67">
        <v>59</v>
      </c>
      <c r="D67">
        <f t="shared" si="1"/>
        <v>995</v>
      </c>
      <c r="E67">
        <f t="shared" si="2"/>
        <v>0.17780000000000001</v>
      </c>
      <c r="F67">
        <f t="shared" si="19"/>
        <v>9.8827470686767178E-3</v>
      </c>
      <c r="G67">
        <f t="shared" si="4"/>
        <v>104.19615634406146</v>
      </c>
      <c r="H67">
        <f t="shared" si="5"/>
        <v>1.0297442586766545</v>
      </c>
      <c r="I67" s="3">
        <f t="shared" si="6"/>
        <v>8.8900000000000007E-2</v>
      </c>
      <c r="J67" s="3">
        <f t="shared" si="7"/>
        <v>0.40640000000000004</v>
      </c>
      <c r="K67">
        <f t="shared" si="8"/>
        <v>8.4725495351107849E-2</v>
      </c>
      <c r="L67">
        <f>PI()/4*('Config sheet'!$C$38^2)*'Stage 1'!K67*2</f>
        <v>1.4510692251650557E-2</v>
      </c>
      <c r="M67">
        <f t="shared" si="9"/>
        <v>39.926380073875897</v>
      </c>
      <c r="N67">
        <f>'Config sheet'!$C$44</f>
        <v>5.8970333333333338</v>
      </c>
      <c r="O67">
        <f t="shared" si="20"/>
        <v>8.8345273097391956</v>
      </c>
      <c r="P67">
        <f t="shared" si="21"/>
        <v>397.9805591701591</v>
      </c>
      <c r="Q67">
        <f t="shared" si="11"/>
        <v>180</v>
      </c>
      <c r="R67">
        <f t="shared" si="12"/>
        <v>71.636500650628648</v>
      </c>
      <c r="S67">
        <f t="shared" si="13"/>
        <v>71.636500650628648</v>
      </c>
      <c r="T67">
        <f t="shared" si="14"/>
        <v>1.3302967248384194</v>
      </c>
      <c r="U67">
        <f t="shared" si="23"/>
        <v>19.068899999999999</v>
      </c>
      <c r="V67">
        <f>(-U67*'Config sheet'!$C$134+'Config sheet'!$C$135*'Stage 1'!U432)*10^2</f>
        <v>37.309323968960825</v>
      </c>
      <c r="W67">
        <f t="shared" si="22"/>
        <v>108.94582461958947</v>
      </c>
      <c r="X67">
        <f>'Config sheet'!$C$150*10^-3</f>
        <v>-333.6</v>
      </c>
      <c r="Y67">
        <f>'Config sheet'!$C$149*10^-3</f>
        <v>333.6</v>
      </c>
      <c r="Z67">
        <f t="shared" si="16"/>
        <v>5.032119535110785E-2</v>
      </c>
      <c r="AA67">
        <f>PI()/4*('Config sheet'!$C$38^2)*'Stage 1'!Z67*2</f>
        <v>8.618366602038012E-3</v>
      </c>
      <c r="AB67">
        <f t="shared" si="17"/>
        <v>28.302134618170893</v>
      </c>
    </row>
    <row r="68" spans="3:28" x14ac:dyDescent="0.25">
      <c r="C68">
        <v>60</v>
      </c>
      <c r="D68">
        <f t="shared" si="1"/>
        <v>995</v>
      </c>
      <c r="E68">
        <f t="shared" si="2"/>
        <v>0.17780000000000001</v>
      </c>
      <c r="F68">
        <f t="shared" si="19"/>
        <v>1.0050251256281407E-2</v>
      </c>
      <c r="G68">
        <f t="shared" si="4"/>
        <v>104.19615634406146</v>
      </c>
      <c r="H68">
        <f t="shared" si="5"/>
        <v>1.0471975511965976</v>
      </c>
      <c r="I68" s="3">
        <f t="shared" si="6"/>
        <v>8.8900000000000007E-2</v>
      </c>
      <c r="J68" s="3">
        <f t="shared" si="7"/>
        <v>0.40640000000000004</v>
      </c>
      <c r="K68">
        <f t="shared" si="8"/>
        <v>8.6213509478529682E-2</v>
      </c>
      <c r="L68">
        <f>PI()/4*('Config sheet'!$C$38^2)*'Stage 1'!K68*2</f>
        <v>1.476554015758073E-2</v>
      </c>
      <c r="M68">
        <f t="shared" si="9"/>
        <v>40.627597781255922</v>
      </c>
      <c r="N68">
        <f>'Config sheet'!$C$44</f>
        <v>5.8970333333333338</v>
      </c>
      <c r="O68">
        <f t="shared" si="20"/>
        <v>8.8994356297456321</v>
      </c>
      <c r="P68">
        <f t="shared" si="21"/>
        <v>377.02069797745537</v>
      </c>
      <c r="Q68">
        <f t="shared" si="11"/>
        <v>180</v>
      </c>
      <c r="R68">
        <f t="shared" si="12"/>
        <v>67.863725635941975</v>
      </c>
      <c r="S68">
        <f t="shared" si="13"/>
        <v>67.863725635941975</v>
      </c>
      <c r="T68">
        <f t="shared" si="14"/>
        <v>1.3302967248384194</v>
      </c>
      <c r="U68">
        <f t="shared" si="23"/>
        <v>19.068899999999999</v>
      </c>
      <c r="V68">
        <f>(-U68*'Config sheet'!$C$134+'Config sheet'!$C$135*'Stage 1'!U433)*10^2</f>
        <v>39.194228207314708</v>
      </c>
      <c r="W68">
        <f t="shared" si="22"/>
        <v>107.05795384325668</v>
      </c>
      <c r="X68">
        <f>'Config sheet'!$C$150*10^-3</f>
        <v>-333.6</v>
      </c>
      <c r="Y68">
        <f>'Config sheet'!$C$149*10^-3</f>
        <v>333.6</v>
      </c>
      <c r="Z68">
        <f t="shared" si="16"/>
        <v>5.1809209478529683E-2</v>
      </c>
      <c r="AA68">
        <f>PI()/4*('Config sheet'!$C$38^2)*'Stage 1'!Z68*2</f>
        <v>8.8732145079681857E-3</v>
      </c>
      <c r="AB68">
        <f t="shared" si="17"/>
        <v>29.139037951928952</v>
      </c>
    </row>
    <row r="69" spans="3:28" x14ac:dyDescent="0.25">
      <c r="C69">
        <v>61</v>
      </c>
      <c r="D69">
        <f t="shared" si="1"/>
        <v>995</v>
      </c>
      <c r="E69">
        <f t="shared" si="2"/>
        <v>0.17780000000000001</v>
      </c>
      <c r="F69">
        <f t="shared" si="19"/>
        <v>1.0217755443886098E-2</v>
      </c>
      <c r="G69">
        <f t="shared" si="4"/>
        <v>104.19615634406146</v>
      </c>
      <c r="H69">
        <f t="shared" si="5"/>
        <v>1.064650843716541</v>
      </c>
      <c r="I69" s="3">
        <f t="shared" si="6"/>
        <v>8.8900000000000007E-2</v>
      </c>
      <c r="J69" s="3">
        <f t="shared" si="7"/>
        <v>0.40640000000000004</v>
      </c>
      <c r="K69">
        <f t="shared" si="8"/>
        <v>8.7712103387055262E-2</v>
      </c>
      <c r="L69">
        <f>PI()/4*('Config sheet'!$C$38^2)*'Stage 1'!K69*2</f>
        <v>1.5022200032234725E-2</v>
      </c>
      <c r="M69">
        <f t="shared" si="9"/>
        <v>41.333801146845403</v>
      </c>
      <c r="N69">
        <f>'Config sheet'!$C$44</f>
        <v>5.8970333333333338</v>
      </c>
      <c r="O69">
        <f t="shared" si="20"/>
        <v>8.9608313748835773</v>
      </c>
      <c r="P69">
        <f t="shared" si="21"/>
        <v>356.04245192450975</v>
      </c>
      <c r="Q69">
        <f t="shared" si="11"/>
        <v>180</v>
      </c>
      <c r="R69">
        <f t="shared" si="12"/>
        <v>64.087641346411758</v>
      </c>
      <c r="S69">
        <f t="shared" si="13"/>
        <v>64.087641346411758</v>
      </c>
      <c r="T69">
        <f t="shared" si="14"/>
        <v>1.3302967248384194</v>
      </c>
      <c r="U69">
        <f t="shared" si="23"/>
        <v>19.068899999999999</v>
      </c>
      <c r="V69">
        <f>(-U69*'Config sheet'!$C$134+'Config sheet'!$C$135*'Stage 1'!U434)*10^2</f>
        <v>41.13726501999524</v>
      </c>
      <c r="W69">
        <f t="shared" si="22"/>
        <v>105.224906366407</v>
      </c>
      <c r="X69">
        <f>'Config sheet'!$C$150*10^-3</f>
        <v>-333.6</v>
      </c>
      <c r="Y69">
        <f>'Config sheet'!$C$149*10^-3</f>
        <v>333.6</v>
      </c>
      <c r="Z69">
        <f t="shared" si="16"/>
        <v>5.3307803387055264E-2</v>
      </c>
      <c r="AA69">
        <f>PI()/4*('Config sheet'!$C$38^2)*'Stage 1'!Z69*2</f>
        <v>9.1298743826221801E-3</v>
      </c>
      <c r="AB69">
        <f t="shared" si="17"/>
        <v>29.981891668759992</v>
      </c>
    </row>
    <row r="70" spans="3:28" x14ac:dyDescent="0.25">
      <c r="C70">
        <v>62</v>
      </c>
      <c r="D70">
        <f t="shared" si="1"/>
        <v>995</v>
      </c>
      <c r="E70">
        <f t="shared" si="2"/>
        <v>0.17780000000000001</v>
      </c>
      <c r="F70">
        <f t="shared" si="19"/>
        <v>1.0385259631490788E-2</v>
      </c>
      <c r="G70">
        <f t="shared" si="4"/>
        <v>104.19615634406146</v>
      </c>
      <c r="H70">
        <f t="shared" si="5"/>
        <v>1.0821041362364843</v>
      </c>
      <c r="I70" s="3">
        <f t="shared" si="6"/>
        <v>8.8900000000000007E-2</v>
      </c>
      <c r="J70" s="3">
        <f t="shared" si="7"/>
        <v>0.40640000000000004</v>
      </c>
      <c r="K70">
        <f t="shared" si="8"/>
        <v>8.9220681803879764E-2</v>
      </c>
      <c r="L70">
        <f>PI()/4*('Config sheet'!$C$38^2)*'Stage 1'!K70*2</f>
        <v>1.5280569924948917E-2</v>
      </c>
      <c r="M70">
        <f t="shared" si="9"/>
        <v>42.044709651915511</v>
      </c>
      <c r="N70">
        <f>'Config sheet'!$C$44</f>
        <v>5.8970333333333338</v>
      </c>
      <c r="O70">
        <f t="shared" si="20"/>
        <v>9.0187124858559322</v>
      </c>
      <c r="P70">
        <f t="shared" si="21"/>
        <v>335.05798317065921</v>
      </c>
      <c r="Q70">
        <f t="shared" si="11"/>
        <v>180</v>
      </c>
      <c r="R70">
        <f t="shared" si="12"/>
        <v>60.310436970718648</v>
      </c>
      <c r="S70">
        <f t="shared" si="13"/>
        <v>60.310436970718655</v>
      </c>
      <c r="T70">
        <f t="shared" si="14"/>
        <v>1.3302967248384194</v>
      </c>
      <c r="U70">
        <f t="shared" si="23"/>
        <v>19.068899999999999</v>
      </c>
      <c r="V70">
        <f>(-U70*'Config sheet'!$C$134+'Config sheet'!$C$135*'Stage 1'!U435)*10^2</f>
        <v>43.140173470478224</v>
      </c>
      <c r="W70">
        <f t="shared" si="22"/>
        <v>103.45061044119687</v>
      </c>
      <c r="X70">
        <f>'Config sheet'!$C$150*10^-3</f>
        <v>-333.6</v>
      </c>
      <c r="Y70">
        <f>'Config sheet'!$C$149*10^-3</f>
        <v>333.6</v>
      </c>
      <c r="Z70">
        <f t="shared" si="16"/>
        <v>5.4816381803879766E-2</v>
      </c>
      <c r="AA70">
        <f>PI()/4*('Config sheet'!$C$38^2)*'Stage 1'!Z70*2</f>
        <v>9.3882442753363722E-3</v>
      </c>
      <c r="AB70">
        <f t="shared" si="17"/>
        <v>30.83036096956117</v>
      </c>
    </row>
    <row r="71" spans="3:28" x14ac:dyDescent="0.25">
      <c r="C71">
        <v>63</v>
      </c>
      <c r="D71">
        <f t="shared" si="1"/>
        <v>995</v>
      </c>
      <c r="E71">
        <f t="shared" si="2"/>
        <v>0.17780000000000001</v>
      </c>
      <c r="F71">
        <f t="shared" si="19"/>
        <v>1.0552763819095479E-2</v>
      </c>
      <c r="G71">
        <f t="shared" si="4"/>
        <v>104.19615634406146</v>
      </c>
      <c r="H71">
        <f t="shared" si="5"/>
        <v>1.0995574287564276</v>
      </c>
      <c r="I71" s="3">
        <f t="shared" si="6"/>
        <v>8.8900000000000007E-2</v>
      </c>
      <c r="J71" s="3">
        <f t="shared" si="7"/>
        <v>0.40640000000000004</v>
      </c>
      <c r="K71">
        <f t="shared" si="8"/>
        <v>9.0738649160009677E-2</v>
      </c>
      <c r="L71">
        <f>PI()/4*('Config sheet'!$C$38^2)*'Stage 1'!K71*2</f>
        <v>1.5540547834332303E-2</v>
      </c>
      <c r="M71">
        <f t="shared" si="9"/>
        <v>42.760042638160328</v>
      </c>
      <c r="N71">
        <f>'Config sheet'!$C$44</f>
        <v>5.8970333333333338</v>
      </c>
      <c r="O71">
        <f t="shared" si="20"/>
        <v>9.0730789304539723</v>
      </c>
      <c r="P71">
        <f t="shared" si="21"/>
        <v>314.07933121766916</v>
      </c>
      <c r="Q71">
        <f t="shared" si="11"/>
        <v>180</v>
      </c>
      <c r="R71">
        <f t="shared" si="12"/>
        <v>56.534279619180452</v>
      </c>
      <c r="S71">
        <f t="shared" si="13"/>
        <v>56.534279619180452</v>
      </c>
      <c r="T71">
        <f t="shared" si="14"/>
        <v>1.3302967248384194</v>
      </c>
      <c r="U71">
        <f t="shared" si="23"/>
        <v>19.068899999999999</v>
      </c>
      <c r="V71">
        <f>(-U71*'Config sheet'!$C$134+'Config sheet'!$C$135*'Stage 1'!U436)*10^2</f>
        <v>45.204762968490833</v>
      </c>
      <c r="W71">
        <f t="shared" si="22"/>
        <v>101.73904258767129</v>
      </c>
      <c r="X71">
        <f>'Config sheet'!$C$150*10^-3</f>
        <v>-333.6</v>
      </c>
      <c r="Y71">
        <f>'Config sheet'!$C$149*10^-3</f>
        <v>333.6</v>
      </c>
      <c r="Z71">
        <f t="shared" si="16"/>
        <v>5.6334349160009678E-2</v>
      </c>
      <c r="AA71">
        <f>PI()/4*('Config sheet'!$C$38^2)*'Stage 1'!Z71*2</f>
        <v>9.6482221847197583E-3</v>
      </c>
      <c r="AB71">
        <f t="shared" si="17"/>
        <v>31.684110888644362</v>
      </c>
    </row>
    <row r="72" spans="3:28" x14ac:dyDescent="0.25">
      <c r="C72">
        <v>64</v>
      </c>
      <c r="D72">
        <f t="shared" si="1"/>
        <v>995</v>
      </c>
      <c r="E72">
        <f t="shared" si="2"/>
        <v>0.17780000000000001</v>
      </c>
      <c r="F72">
        <f t="shared" ref="F72:F80" si="24">C72*$G$4</f>
        <v>1.0720268006700168E-2</v>
      </c>
      <c r="G72">
        <f t="shared" si="4"/>
        <v>104.19615634406146</v>
      </c>
      <c r="H72">
        <f t="shared" si="5"/>
        <v>1.1170107212763709</v>
      </c>
      <c r="I72" s="3">
        <f t="shared" si="6"/>
        <v>8.8900000000000007E-2</v>
      </c>
      <c r="J72" s="3">
        <f t="shared" si="7"/>
        <v>0.40640000000000004</v>
      </c>
      <c r="K72">
        <f t="shared" si="8"/>
        <v>9.2265409953601663E-2</v>
      </c>
      <c r="L72">
        <f>PI()/4*('Config sheet'!$C$38^2)*'Stage 1'!K72*2</f>
        <v>1.5802031770494496E-2</v>
      </c>
      <c r="M72">
        <f t="shared" si="9"/>
        <v>43.479519478918036</v>
      </c>
      <c r="N72">
        <f>'Config sheet'!$C$44</f>
        <v>5.8970333333333338</v>
      </c>
      <c r="O72">
        <f t="shared" ref="O72:O80" si="25">I72*G72*SIN(H72)+I72^2*G72*SIN(2*H72)/(2*J72)</f>
        <v>9.1239326821255666</v>
      </c>
      <c r="P72">
        <f t="shared" ref="P72:P80" si="26">I72*G72^2*COS(H72)+(I72^2*G72^2*COS(2*H72)/J72)</f>
        <v>293.11840236186299</v>
      </c>
      <c r="Q72">
        <f t="shared" si="11"/>
        <v>180</v>
      </c>
      <c r="R72">
        <f t="shared" si="12"/>
        <v>52.761312425135351</v>
      </c>
      <c r="S72">
        <f t="shared" si="13"/>
        <v>52.761312425135337</v>
      </c>
      <c r="T72">
        <f t="shared" si="14"/>
        <v>1.3302967248384194</v>
      </c>
      <c r="U72">
        <f t="shared" si="23"/>
        <v>19.068899999999999</v>
      </c>
      <c r="V72">
        <f>(-U72*'Config sheet'!$C$134+'Config sheet'!$C$135*'Stage 1'!U437)*10^2</f>
        <v>47.332916264881433</v>
      </c>
      <c r="W72">
        <f t="shared" ref="W72:W80" si="27">R72+V72</f>
        <v>100.09422869001679</v>
      </c>
      <c r="X72">
        <f>'Config sheet'!$C$150*10^-3</f>
        <v>-333.6</v>
      </c>
      <c r="Y72">
        <f>'Config sheet'!$C$149*10^-3</f>
        <v>333.6</v>
      </c>
      <c r="Z72">
        <f t="shared" si="16"/>
        <v>5.7861109953601664E-2</v>
      </c>
      <c r="AA72">
        <f>PI()/4*('Config sheet'!$C$38^2)*'Stage 1'!Z72*2</f>
        <v>9.9097061208819493E-3</v>
      </c>
      <c r="AB72">
        <f t="shared" si="17"/>
        <v>32.542806498088673</v>
      </c>
    </row>
    <row r="73" spans="3:28" x14ac:dyDescent="0.25">
      <c r="C73">
        <v>65</v>
      </c>
      <c r="D73">
        <f t="shared" ref="D73:D136" si="28">$D$4</f>
        <v>995</v>
      </c>
      <c r="E73">
        <f t="shared" ref="E73:E136" si="29">$E$4</f>
        <v>0.17780000000000001</v>
      </c>
      <c r="F73">
        <f t="shared" si="24"/>
        <v>1.0887772194304857E-2</v>
      </c>
      <c r="G73">
        <f t="shared" ref="G73:G80" si="30">D73/60*2*PI()</f>
        <v>104.19615634406146</v>
      </c>
      <c r="H73">
        <f t="shared" ref="H73:H80" si="31">G73*F73</f>
        <v>1.134464013796314</v>
      </c>
      <c r="I73" s="3">
        <f t="shared" ref="I73:I136" si="32">$I$4</f>
        <v>8.8900000000000007E-2</v>
      </c>
      <c r="J73" s="3">
        <f t="shared" ref="J73:J136" si="33">$J$4</f>
        <v>0.40640000000000004</v>
      </c>
      <c r="K73">
        <f t="shared" ref="K73:K136" si="34">(J73+I73)-(I73*COS(H73)+(J73^2-I73^2*(SIN(H73))^2)^0.5)+$B$8</f>
        <v>9.3800369110279169E-2</v>
      </c>
      <c r="L73">
        <f>PI()/4*('Config sheet'!$C$38^2)*'Stage 1'!K73*2</f>
        <v>1.6064919816756111E-2</v>
      </c>
      <c r="M73">
        <f t="shared" ref="M73:M136" si="35">L73/$Z$3*100</f>
        <v>44.202859748967931</v>
      </c>
      <c r="N73">
        <f>'Config sheet'!$C$44</f>
        <v>5.8970333333333338</v>
      </c>
      <c r="O73">
        <f t="shared" si="25"/>
        <v>9.1712776967932186</v>
      </c>
      <c r="P73">
        <f t="shared" si="26"/>
        <v>272.18695934695711</v>
      </c>
      <c r="Q73">
        <f t="shared" ref="Q73:Q136" si="36">$V$4</f>
        <v>180</v>
      </c>
      <c r="R73">
        <f t="shared" ref="R73:R136" si="37">Q73*I73*G73^2*(COS(H73)+(I73/(J73))*COS(2*H73))*10^-3</f>
        <v>48.993652682452286</v>
      </c>
      <c r="S73">
        <f t="shared" ref="S73:S136" si="38">Q73*P73*10^-3</f>
        <v>48.993652682452279</v>
      </c>
      <c r="T73">
        <f t="shared" ref="T73:T136" si="39">$V$3</f>
        <v>1.3302967248384194</v>
      </c>
      <c r="U73">
        <f t="shared" ref="U73:U80" si="40">IF(AND(L73&lt;=$Z$2, U72*(L72/L73)^T73&lt;$AB$4),U72*(L72/L73)^T73,IF(C73&lt;=180,$AB$3,IF(L73&gt;=$Z$4,  U72*(L72/L73)^T73,$AB$5)))</f>
        <v>19.068899999999999</v>
      </c>
      <c r="V73">
        <f>(-U73*'Config sheet'!$C$134+'Config sheet'!$C$135*'Stage 1'!U438)*10^2</f>
        <v>49.526592591966192</v>
      </c>
      <c r="W73">
        <f t="shared" si="27"/>
        <v>98.520245274418471</v>
      </c>
      <c r="X73">
        <f>'Config sheet'!$C$150*10^-3</f>
        <v>-333.6</v>
      </c>
      <c r="Y73">
        <f>'Config sheet'!$C$149*10^-3</f>
        <v>333.6</v>
      </c>
      <c r="Z73">
        <f t="shared" ref="Z73:Z136" si="41">(J73+I73)-(I73*COS(H73)+(J73^2-I73^2*(SIN(H73))^2)^0.5)</f>
        <v>5.939606911027917E-2</v>
      </c>
      <c r="AA73">
        <f>PI()/4*('Config sheet'!$C$38^2)*'Stage 1'!Z73*2</f>
        <v>1.0172594167143565E-2</v>
      </c>
      <c r="AB73">
        <f t="shared" ref="AB73:AB136" si="42">AA73/($Z$3-$Z$5)*100</f>
        <v>33.406113110393235</v>
      </c>
    </row>
    <row r="74" spans="3:28" x14ac:dyDescent="0.25">
      <c r="C74">
        <v>66</v>
      </c>
      <c r="D74">
        <f t="shared" si="28"/>
        <v>995</v>
      </c>
      <c r="E74">
        <f t="shared" si="29"/>
        <v>0.17780000000000001</v>
      </c>
      <c r="F74">
        <f t="shared" si="24"/>
        <v>1.1055276381909548E-2</v>
      </c>
      <c r="G74">
        <f t="shared" si="30"/>
        <v>104.19615634406146</v>
      </c>
      <c r="H74">
        <f t="shared" si="31"/>
        <v>1.1519173063162575</v>
      </c>
      <c r="I74" s="3">
        <f t="shared" si="32"/>
        <v>8.8900000000000007E-2</v>
      </c>
      <c r="J74" s="3">
        <f t="shared" si="33"/>
        <v>0.40640000000000004</v>
      </c>
      <c r="K74">
        <f t="shared" si="34"/>
        <v>9.5342932340018394E-2</v>
      </c>
      <c r="L74">
        <f>PI()/4*('Config sheet'!$C$38^2)*'Stage 1'!K74*2</f>
        <v>1.6329110190771615E-2</v>
      </c>
      <c r="M74">
        <f t="shared" si="35"/>
        <v>44.929783392710881</v>
      </c>
      <c r="N74">
        <f>'Config sheet'!$C$44</f>
        <v>5.8970333333333338</v>
      </c>
      <c r="O74">
        <f t="shared" si="25"/>
        <v>9.2151198879565488</v>
      </c>
      <c r="P74">
        <f t="shared" si="26"/>
        <v>251.29661122894296</v>
      </c>
      <c r="Q74">
        <f t="shared" si="36"/>
        <v>180</v>
      </c>
      <c r="R74">
        <f t="shared" si="37"/>
        <v>45.233390021209729</v>
      </c>
      <c r="S74">
        <f t="shared" si="38"/>
        <v>45.233390021209736</v>
      </c>
      <c r="T74">
        <f t="shared" si="39"/>
        <v>1.3302967248384194</v>
      </c>
      <c r="U74">
        <f t="shared" si="40"/>
        <v>19.068899999999999</v>
      </c>
      <c r="V74">
        <f>(-U74*'Config sheet'!$C$134+'Config sheet'!$C$135*'Stage 1'!U439)*10^2</f>
        <v>51.787830956487269</v>
      </c>
      <c r="W74">
        <f t="shared" si="27"/>
        <v>97.021220977696998</v>
      </c>
      <c r="X74">
        <f>'Config sheet'!$C$150*10^-3</f>
        <v>-333.6</v>
      </c>
      <c r="Y74">
        <f>'Config sheet'!$C$149*10^-3</f>
        <v>333.6</v>
      </c>
      <c r="Z74">
        <f t="shared" si="41"/>
        <v>6.0938632340018395E-2</v>
      </c>
      <c r="AA74">
        <f>PI()/4*('Config sheet'!$C$38^2)*'Stage 1'!Z74*2</f>
        <v>1.0436784541159068E-2</v>
      </c>
      <c r="AB74">
        <f t="shared" si="42"/>
        <v>34.273696479200446</v>
      </c>
    </row>
    <row r="75" spans="3:28" x14ac:dyDescent="0.25">
      <c r="C75">
        <v>67</v>
      </c>
      <c r="D75">
        <f t="shared" si="28"/>
        <v>995</v>
      </c>
      <c r="E75">
        <f t="shared" si="29"/>
        <v>0.17780000000000001</v>
      </c>
      <c r="F75">
        <f t="shared" si="24"/>
        <v>1.1222780569514238E-2</v>
      </c>
      <c r="G75">
        <f t="shared" si="30"/>
        <v>104.19615634406146</v>
      </c>
      <c r="H75">
        <f t="shared" si="31"/>
        <v>1.1693705988362006</v>
      </c>
      <c r="I75" s="3">
        <f t="shared" si="32"/>
        <v>8.8900000000000007E-2</v>
      </c>
      <c r="J75" s="3">
        <f t="shared" si="33"/>
        <v>0.40640000000000004</v>
      </c>
      <c r="K75">
        <f t="shared" si="34"/>
        <v>9.6892506490192543E-2</v>
      </c>
      <c r="L75">
        <f>PI()/4*('Config sheet'!$C$38^2)*'Stage 1'!K75*2</f>
        <v>1.6594501304994187E-2</v>
      </c>
      <c r="M75">
        <f t="shared" si="35"/>
        <v>45.660010890539219</v>
      </c>
      <c r="N75">
        <f>'Config sheet'!$C$44</f>
        <v>5.8970333333333338</v>
      </c>
      <c r="O75">
        <f t="shared" si="25"/>
        <v>9.2554671001155935</v>
      </c>
      <c r="P75">
        <f t="shared" si="26"/>
        <v>230.45880346408836</v>
      </c>
      <c r="Q75">
        <f t="shared" si="36"/>
        <v>180</v>
      </c>
      <c r="R75">
        <f t="shared" si="37"/>
        <v>41.482584623535907</v>
      </c>
      <c r="S75">
        <f t="shared" si="38"/>
        <v>41.482584623535907</v>
      </c>
      <c r="T75">
        <f t="shared" si="39"/>
        <v>1.3302967248384194</v>
      </c>
      <c r="U75">
        <f t="shared" si="40"/>
        <v>19.068899999999999</v>
      </c>
      <c r="V75">
        <f>(-U75*'Config sheet'!$C$134+'Config sheet'!$C$135*'Stage 1'!U440)*10^2</f>
        <v>54.118753592656454</v>
      </c>
      <c r="W75">
        <f t="shared" si="27"/>
        <v>95.60133821619236</v>
      </c>
      <c r="X75">
        <f>'Config sheet'!$C$150*10^-3</f>
        <v>-333.6</v>
      </c>
      <c r="Y75">
        <f>'Config sheet'!$C$149*10^-3</f>
        <v>333.6</v>
      </c>
      <c r="Z75">
        <f t="shared" si="41"/>
        <v>6.2488206490192544E-2</v>
      </c>
      <c r="AA75">
        <f>PI()/4*('Config sheet'!$C$38^2)*'Stage 1'!Z75*2</f>
        <v>1.0702175655381643E-2</v>
      </c>
      <c r="AB75">
        <f t="shared" si="42"/>
        <v>35.145222997858575</v>
      </c>
    </row>
    <row r="76" spans="3:28" x14ac:dyDescent="0.25">
      <c r="C76">
        <v>68</v>
      </c>
      <c r="D76">
        <f t="shared" si="28"/>
        <v>995</v>
      </c>
      <c r="E76">
        <f t="shared" si="29"/>
        <v>0.17780000000000001</v>
      </c>
      <c r="F76">
        <f t="shared" si="24"/>
        <v>1.1390284757118929E-2</v>
      </c>
      <c r="G76">
        <f t="shared" si="30"/>
        <v>104.19615634406146</v>
      </c>
      <c r="H76">
        <f t="shared" si="31"/>
        <v>1.186823891356144</v>
      </c>
      <c r="I76" s="3">
        <f t="shared" si="32"/>
        <v>8.8900000000000007E-2</v>
      </c>
      <c r="J76" s="3">
        <f t="shared" si="33"/>
        <v>0.40640000000000004</v>
      </c>
      <c r="K76">
        <f t="shared" si="34"/>
        <v>9.8448499894371766E-2</v>
      </c>
      <c r="L76">
        <f>PI()/4*('Config sheet'!$C$38^2)*'Stage 1'!K76*2</f>
        <v>1.6860991826413697E-2</v>
      </c>
      <c r="M76">
        <f t="shared" si="35"/>
        <v>46.393263423206669</v>
      </c>
      <c r="N76">
        <f>'Config sheet'!$C$44</f>
        <v>5.8970333333333338</v>
      </c>
      <c r="O76">
        <f t="shared" si="25"/>
        <v>9.2923290805532837</v>
      </c>
      <c r="P76">
        <f t="shared" si="26"/>
        <v>209.68480823083817</v>
      </c>
      <c r="Q76">
        <f t="shared" si="36"/>
        <v>180</v>
      </c>
      <c r="R76">
        <f t="shared" si="37"/>
        <v>37.743265481550878</v>
      </c>
      <c r="S76">
        <f t="shared" si="38"/>
        <v>37.743265481550871</v>
      </c>
      <c r="T76">
        <f t="shared" si="39"/>
        <v>1.3302967248384194</v>
      </c>
      <c r="U76">
        <f t="shared" si="40"/>
        <v>19.068899999999999</v>
      </c>
      <c r="V76">
        <f>(-U76*'Config sheet'!$C$134+'Config sheet'!$C$135*'Stage 1'!U441)*10^2</f>
        <v>56.521569583100217</v>
      </c>
      <c r="W76">
        <f t="shared" si="27"/>
        <v>94.264835064651095</v>
      </c>
      <c r="X76">
        <f>'Config sheet'!$C$150*10^-3</f>
        <v>-333.6</v>
      </c>
      <c r="Y76">
        <f>'Config sheet'!$C$149*10^-3</f>
        <v>333.6</v>
      </c>
      <c r="Z76">
        <f t="shared" si="41"/>
        <v>6.4044199894371767E-2</v>
      </c>
      <c r="AA76">
        <f>PI()/4*('Config sheet'!$C$38^2)*'Stage 1'!Z76*2</f>
        <v>1.096866617680115E-2</v>
      </c>
      <c r="AB76">
        <f t="shared" si="42"/>
        <v>36.020359895597167</v>
      </c>
    </row>
    <row r="77" spans="3:28" x14ac:dyDescent="0.25">
      <c r="C77">
        <v>69</v>
      </c>
      <c r="D77">
        <f t="shared" si="28"/>
        <v>995</v>
      </c>
      <c r="E77">
        <f t="shared" si="29"/>
        <v>0.17780000000000001</v>
      </c>
      <c r="F77">
        <f t="shared" si="24"/>
        <v>1.1557788944723618E-2</v>
      </c>
      <c r="G77">
        <f t="shared" si="30"/>
        <v>104.19615634406146</v>
      </c>
      <c r="H77">
        <f t="shared" si="31"/>
        <v>1.2042771838760873</v>
      </c>
      <c r="I77" s="3">
        <f t="shared" si="32"/>
        <v>8.8900000000000007E-2</v>
      </c>
      <c r="J77" s="3">
        <f t="shared" si="33"/>
        <v>0.40640000000000004</v>
      </c>
      <c r="K77">
        <f t="shared" si="34"/>
        <v>0.1000103227164747</v>
      </c>
      <c r="L77">
        <f>PI()/4*('Config sheet'!$C$38^2)*'Stage 1'!K77*2</f>
        <v>1.7128480735498532E-2</v>
      </c>
      <c r="M77">
        <f t="shared" si="35"/>
        <v>47.129263034007643</v>
      </c>
      <c r="N77">
        <f>'Config sheet'!$C$44</f>
        <v>5.8970333333333338</v>
      </c>
      <c r="O77">
        <f t="shared" si="25"/>
        <v>9.3257174495170982</v>
      </c>
      <c r="P77">
        <f t="shared" si="26"/>
        <v>188.98571499611572</v>
      </c>
      <c r="Q77">
        <f t="shared" si="36"/>
        <v>180</v>
      </c>
      <c r="R77">
        <f t="shared" si="37"/>
        <v>34.017428699300837</v>
      </c>
      <c r="S77">
        <f t="shared" si="38"/>
        <v>34.017428699300829</v>
      </c>
      <c r="T77">
        <f t="shared" si="39"/>
        <v>1.3302967248384194</v>
      </c>
      <c r="U77">
        <f t="shared" si="40"/>
        <v>19.068899999999999</v>
      </c>
      <c r="V77">
        <f>(-U77*'Config sheet'!$C$134+'Config sheet'!$C$135*'Stage 1'!U442)*10^2</f>
        <v>58.99857865587996</v>
      </c>
      <c r="W77">
        <f t="shared" si="27"/>
        <v>93.01600735518079</v>
      </c>
      <c r="X77">
        <f>'Config sheet'!$C$150*10^-3</f>
        <v>-333.6</v>
      </c>
      <c r="Y77">
        <f>'Config sheet'!$C$149*10^-3</f>
        <v>333.6</v>
      </c>
      <c r="Z77">
        <f t="shared" si="41"/>
        <v>6.5606022716474699E-2</v>
      </c>
      <c r="AA77">
        <f>PI()/4*('Config sheet'!$C$38^2)*'Stage 1'!Z77*2</f>
        <v>1.1236155085885985E-2</v>
      </c>
      <c r="AB77">
        <f t="shared" si="42"/>
        <v>36.898775431088133</v>
      </c>
    </row>
    <row r="78" spans="3:28" x14ac:dyDescent="0.25">
      <c r="C78">
        <v>70</v>
      </c>
      <c r="D78">
        <f t="shared" si="28"/>
        <v>995</v>
      </c>
      <c r="E78">
        <f t="shared" si="29"/>
        <v>0.17780000000000001</v>
      </c>
      <c r="F78">
        <f t="shared" si="24"/>
        <v>1.1725293132328309E-2</v>
      </c>
      <c r="G78">
        <f t="shared" si="30"/>
        <v>104.19615634406146</v>
      </c>
      <c r="H78">
        <f t="shared" si="31"/>
        <v>1.2217304763960306</v>
      </c>
      <c r="I78" s="3">
        <f t="shared" si="32"/>
        <v>8.8900000000000007E-2</v>
      </c>
      <c r="J78" s="3">
        <f t="shared" si="33"/>
        <v>0.40640000000000004</v>
      </c>
      <c r="K78">
        <f t="shared" si="34"/>
        <v>0.10157738728987631</v>
      </c>
      <c r="L78">
        <f>PI()/4*('Config sheet'!$C$38^2)*'Stage 1'!K78*2</f>
        <v>1.7396867384273637E-2</v>
      </c>
      <c r="M78">
        <f t="shared" si="35"/>
        <v>47.867732788579822</v>
      </c>
      <c r="N78">
        <f>'Config sheet'!$C$44</f>
        <v>5.8970333333333338</v>
      </c>
      <c r="O78">
        <f t="shared" si="25"/>
        <v>9.3556456688417313</v>
      </c>
      <c r="P78">
        <f t="shared" si="26"/>
        <v>168.37242133619981</v>
      </c>
      <c r="Q78">
        <f t="shared" si="36"/>
        <v>180</v>
      </c>
      <c r="R78">
        <f t="shared" si="37"/>
        <v>30.307035840515969</v>
      </c>
      <c r="S78">
        <f t="shared" si="38"/>
        <v>30.307035840515965</v>
      </c>
      <c r="T78">
        <f t="shared" si="39"/>
        <v>1.3302967248384194</v>
      </c>
      <c r="U78">
        <f t="shared" si="40"/>
        <v>19.068899999999999</v>
      </c>
      <c r="V78">
        <f>(-U78*'Config sheet'!$C$134+'Config sheet'!$C$135*'Stage 1'!U443)*10^2</f>
        <v>61.552175166125458</v>
      </c>
      <c r="W78">
        <f t="shared" si="27"/>
        <v>91.859211006641431</v>
      </c>
      <c r="X78">
        <f>'Config sheet'!$C$150*10^-3</f>
        <v>-333.6</v>
      </c>
      <c r="Y78">
        <f>'Config sheet'!$C$149*10^-3</f>
        <v>333.6</v>
      </c>
      <c r="Z78">
        <f t="shared" si="41"/>
        <v>6.717308728987631E-2</v>
      </c>
      <c r="AA78">
        <f>PI()/4*('Config sheet'!$C$38^2)*'Stage 1'!Z78*2</f>
        <v>1.1504541734661092E-2</v>
      </c>
      <c r="AB78">
        <f t="shared" si="42"/>
        <v>37.78013908317002</v>
      </c>
    </row>
    <row r="79" spans="3:28" x14ac:dyDescent="0.25">
      <c r="C79">
        <v>71</v>
      </c>
      <c r="D79">
        <f t="shared" si="28"/>
        <v>995</v>
      </c>
      <c r="E79">
        <f t="shared" si="29"/>
        <v>0.17780000000000001</v>
      </c>
      <c r="F79">
        <f t="shared" si="24"/>
        <v>1.1892797319932999E-2</v>
      </c>
      <c r="G79">
        <f t="shared" si="30"/>
        <v>104.19615634406146</v>
      </c>
      <c r="H79">
        <f t="shared" si="31"/>
        <v>1.2391837689159739</v>
      </c>
      <c r="I79" s="3">
        <f t="shared" si="32"/>
        <v>8.8900000000000007E-2</v>
      </c>
      <c r="J79" s="3">
        <f t="shared" si="33"/>
        <v>0.40640000000000004</v>
      </c>
      <c r="K79">
        <f t="shared" si="34"/>
        <v>0.10314910845108055</v>
      </c>
      <c r="L79">
        <f>PI()/4*('Config sheet'!$C$38^2)*'Stage 1'!K79*2</f>
        <v>1.766605155346768E-2</v>
      </c>
      <c r="M79">
        <f t="shared" si="35"/>
        <v>48.608396932145361</v>
      </c>
      <c r="N79">
        <f>'Config sheet'!$C$44</f>
        <v>5.8970333333333338</v>
      </c>
      <c r="O79">
        <f t="shared" si="25"/>
        <v>9.3821290090562162</v>
      </c>
      <c r="P79">
        <f t="shared" si="26"/>
        <v>147.85562402204695</v>
      </c>
      <c r="Q79">
        <f t="shared" si="36"/>
        <v>180</v>
      </c>
      <c r="R79">
        <f t="shared" si="37"/>
        <v>26.614012323968449</v>
      </c>
      <c r="S79">
        <f t="shared" si="38"/>
        <v>26.614012323968453</v>
      </c>
      <c r="T79">
        <f t="shared" si="39"/>
        <v>1.3302967248384194</v>
      </c>
      <c r="U79">
        <f t="shared" si="40"/>
        <v>19.068899999999999</v>
      </c>
      <c r="V79">
        <f>(-U79*'Config sheet'!$C$134+'Config sheet'!$C$135*'Stage 1'!U444)*10^2</f>
        <v>64.184852271188959</v>
      </c>
      <c r="W79">
        <f t="shared" si="27"/>
        <v>90.798864595157411</v>
      </c>
      <c r="X79">
        <f>'Config sheet'!$C$150*10^-3</f>
        <v>-333.6</v>
      </c>
      <c r="Y79">
        <f>'Config sheet'!$C$149*10^-3</f>
        <v>333.6</v>
      </c>
      <c r="Z79">
        <f t="shared" si="41"/>
        <v>6.8744808451080552E-2</v>
      </c>
      <c r="AA79">
        <f>PI()/4*('Config sheet'!$C$38^2)*'Stage 1'!Z79*2</f>
        <v>1.1773725903855135E-2</v>
      </c>
      <c r="AB79">
        <f t="shared" si="42"/>
        <v>38.664121738515497</v>
      </c>
    </row>
    <row r="80" spans="3:28" x14ac:dyDescent="0.25">
      <c r="C80">
        <v>72</v>
      </c>
      <c r="D80">
        <f t="shared" si="28"/>
        <v>995</v>
      </c>
      <c r="E80">
        <f t="shared" si="29"/>
        <v>0.17780000000000001</v>
      </c>
      <c r="F80">
        <f t="shared" si="24"/>
        <v>1.206030150753769E-2</v>
      </c>
      <c r="G80">
        <f t="shared" si="30"/>
        <v>104.19615634406146</v>
      </c>
      <c r="H80">
        <f t="shared" si="31"/>
        <v>1.2566370614359172</v>
      </c>
      <c r="I80" s="3">
        <f t="shared" si="32"/>
        <v>8.8900000000000007E-2</v>
      </c>
      <c r="J80" s="3">
        <f t="shared" si="33"/>
        <v>0.40640000000000004</v>
      </c>
      <c r="K80">
        <f t="shared" si="34"/>
        <v>0.10472490386757466</v>
      </c>
      <c r="L80">
        <f>PI()/4*('Config sheet'!$C$38^2)*'Stage 1'!K80*2</f>
        <v>1.7935933508663692E-2</v>
      </c>
      <c r="M80">
        <f t="shared" si="35"/>
        <v>49.350981044010254</v>
      </c>
      <c r="N80">
        <f>'Config sheet'!$C$44</f>
        <v>5.8970333333333338</v>
      </c>
      <c r="O80">
        <f t="shared" si="25"/>
        <v>9.4051845150206397</v>
      </c>
      <c r="P80">
        <f t="shared" si="26"/>
        <v>127.44581037858865</v>
      </c>
      <c r="Q80">
        <f t="shared" si="36"/>
        <v>180</v>
      </c>
      <c r="R80">
        <f t="shared" si="37"/>
        <v>22.940245868145958</v>
      </c>
      <c r="S80">
        <f t="shared" si="38"/>
        <v>22.940245868145958</v>
      </c>
      <c r="T80">
        <f t="shared" si="39"/>
        <v>1.3302967248384194</v>
      </c>
      <c r="U80">
        <f t="shared" si="40"/>
        <v>19.068899999999999</v>
      </c>
      <c r="V80">
        <f>(-U80*'Config sheet'!$C$134+'Config sheet'!$C$135*'Stage 1'!U445)*10^2</f>
        <v>66.899206308608612</v>
      </c>
      <c r="W80">
        <f t="shared" si="27"/>
        <v>89.839452176754577</v>
      </c>
      <c r="X80">
        <f>'Config sheet'!$C$150*10^-3</f>
        <v>-333.6</v>
      </c>
      <c r="Y80">
        <f>'Config sheet'!$C$149*10^-3</f>
        <v>333.6</v>
      </c>
      <c r="Z80">
        <f t="shared" si="41"/>
        <v>7.032060386757466E-2</v>
      </c>
      <c r="AA80">
        <f>PI()/4*('Config sheet'!$C$38^2)*'Stage 1'!Z80*2</f>
        <v>1.2043607859051146E-2</v>
      </c>
      <c r="AB80">
        <f t="shared" si="42"/>
        <v>39.550395876026236</v>
      </c>
    </row>
    <row r="81" spans="3:28" x14ac:dyDescent="0.25">
      <c r="C81">
        <v>73</v>
      </c>
      <c r="D81">
        <f t="shared" si="28"/>
        <v>995</v>
      </c>
      <c r="E81">
        <f t="shared" si="29"/>
        <v>0.17780000000000001</v>
      </c>
      <c r="F81">
        <f t="shared" ref="F81:F144" si="43">C81*$G$4</f>
        <v>1.2227805695142379E-2</v>
      </c>
      <c r="G81">
        <f t="shared" ref="G81:G144" si="44">D81/60*2*PI()</f>
        <v>104.19615634406146</v>
      </c>
      <c r="H81">
        <f t="shared" ref="H81:H144" si="45">G81*F81</f>
        <v>1.2740903539558606</v>
      </c>
      <c r="I81" s="3">
        <f t="shared" si="32"/>
        <v>8.8900000000000007E-2</v>
      </c>
      <c r="J81" s="3">
        <f t="shared" si="33"/>
        <v>0.40640000000000004</v>
      </c>
      <c r="K81">
        <f t="shared" si="34"/>
        <v>0.1063041943594869</v>
      </c>
      <c r="L81">
        <f>PI()/4*('Config sheet'!$C$38^2)*'Stage 1'!K81*2</f>
        <v>1.8206414055388483E-2</v>
      </c>
      <c r="M81">
        <f t="shared" si="35"/>
        <v>50.095212189143624</v>
      </c>
      <c r="N81">
        <f>'Config sheet'!$C$44</f>
        <v>5.8970333333333338</v>
      </c>
      <c r="O81">
        <f t="shared" ref="O81:O144" si="46">I81*G81*SIN(H81)+I81^2*G81*SIN(2*H81)/(2*J81)</f>
        <v>9.4248309701390625</v>
      </c>
      <c r="P81">
        <f t="shared" ref="P81:P144" si="47">I81*G81^2*COS(H81)+(I81^2*G81^2*COS(2*H81)/J81)</f>
        <v>107.15324992719439</v>
      </c>
      <c r="Q81">
        <f t="shared" si="36"/>
        <v>180</v>
      </c>
      <c r="R81">
        <f t="shared" si="37"/>
        <v>19.287584986894995</v>
      </c>
      <c r="S81">
        <f t="shared" si="38"/>
        <v>19.287584986894991</v>
      </c>
      <c r="T81">
        <f t="shared" si="39"/>
        <v>1.3302967248384194</v>
      </c>
      <c r="U81">
        <f t="shared" ref="U81:U144" si="48">IF(AND(L81&lt;=$Z$2, U80*(L80/L81)^T81&lt;$AB$4),U80*(L80/L81)^T81,IF(C81&lt;=180,$AB$3,IF(L81&gt;=$Z$4,  U80*(L80/L81)^T81,$AB$5)))</f>
        <v>19.068899999999999</v>
      </c>
      <c r="V81">
        <f>(-U81*'Config sheet'!$C$134+'Config sheet'!$C$135*'Stage 1'!U446)*10^2</f>
        <v>69.697941386557432</v>
      </c>
      <c r="W81">
        <f t="shared" ref="W81:W144" si="49">R81+V81</f>
        <v>88.98552637345243</v>
      </c>
      <c r="X81">
        <f>'Config sheet'!$C$150*10^-3</f>
        <v>-333.6</v>
      </c>
      <c r="Y81">
        <f>'Config sheet'!$C$149*10^-3</f>
        <v>333.6</v>
      </c>
      <c r="Z81">
        <f t="shared" si="41"/>
        <v>7.1899894359486904E-2</v>
      </c>
      <c r="AA81">
        <f>PI()/4*('Config sheet'!$C$38^2)*'Stage 1'!Z81*2</f>
        <v>1.2314088405775936E-2</v>
      </c>
      <c r="AB81">
        <f t="shared" si="42"/>
        <v>40.438635747742914</v>
      </c>
    </row>
    <row r="82" spans="3:28" x14ac:dyDescent="0.25">
      <c r="C82">
        <v>74</v>
      </c>
      <c r="D82">
        <f t="shared" si="28"/>
        <v>995</v>
      </c>
      <c r="E82">
        <f t="shared" si="29"/>
        <v>0.17780000000000001</v>
      </c>
      <c r="F82">
        <f t="shared" si="43"/>
        <v>1.239530988274707E-2</v>
      </c>
      <c r="G82">
        <f t="shared" si="44"/>
        <v>104.19615634406146</v>
      </c>
      <c r="H82">
        <f t="shared" si="45"/>
        <v>1.2915436464758039</v>
      </c>
      <c r="I82" s="3">
        <f t="shared" si="32"/>
        <v>8.8900000000000007E-2</v>
      </c>
      <c r="J82" s="3">
        <f t="shared" si="33"/>
        <v>0.40640000000000004</v>
      </c>
      <c r="K82">
        <f t="shared" si="34"/>
        <v>0.10788640421468287</v>
      </c>
      <c r="L82">
        <f>PI()/4*('Config sheet'!$C$38^2)*'Stage 1'!K82*2</f>
        <v>1.8477394593078275E-2</v>
      </c>
      <c r="M82">
        <f t="shared" si="35"/>
        <v>50.840819066664935</v>
      </c>
      <c r="N82">
        <f>'Config sheet'!$C$44</f>
        <v>5.8970333333333338</v>
      </c>
      <c r="O82">
        <f t="shared" si="46"/>
        <v>9.4410888591968831</v>
      </c>
      <c r="P82">
        <f t="shared" si="47"/>
        <v>86.987986320135349</v>
      </c>
      <c r="Q82">
        <f t="shared" si="36"/>
        <v>180</v>
      </c>
      <c r="R82">
        <f t="shared" si="37"/>
        <v>15.657837537624367</v>
      </c>
      <c r="S82">
        <f t="shared" si="38"/>
        <v>15.657837537624362</v>
      </c>
      <c r="T82">
        <f t="shared" si="39"/>
        <v>1.3302967248384194</v>
      </c>
      <c r="U82">
        <f t="shared" si="48"/>
        <v>19.068899999999999</v>
      </c>
      <c r="V82">
        <f>(-U82*'Config sheet'!$C$134+'Config sheet'!$C$135*'Stage 1'!U447)*10^2</f>
        <v>72.583874196831147</v>
      </c>
      <c r="W82">
        <f t="shared" si="49"/>
        <v>88.241711734455521</v>
      </c>
      <c r="X82">
        <f>'Config sheet'!$C$150*10^-3</f>
        <v>-333.6</v>
      </c>
      <c r="Y82">
        <f>'Config sheet'!$C$149*10^-3</f>
        <v>333.6</v>
      </c>
      <c r="Z82">
        <f t="shared" si="41"/>
        <v>7.3482104214682875E-2</v>
      </c>
      <c r="AA82">
        <f>PI()/4*('Config sheet'!$C$38^2)*'Stage 1'!Z82*2</f>
        <v>1.258506894346573E-2</v>
      </c>
      <c r="AB82">
        <f t="shared" si="42"/>
        <v>41.328517556064604</v>
      </c>
    </row>
    <row r="83" spans="3:28" x14ac:dyDescent="0.25">
      <c r="C83">
        <v>75</v>
      </c>
      <c r="D83">
        <f t="shared" si="28"/>
        <v>995</v>
      </c>
      <c r="E83">
        <f t="shared" si="29"/>
        <v>0.17780000000000001</v>
      </c>
      <c r="F83">
        <f t="shared" si="43"/>
        <v>1.2562814070351759E-2</v>
      </c>
      <c r="G83">
        <f t="shared" si="44"/>
        <v>104.19615634406146</v>
      </c>
      <c r="H83">
        <f t="shared" si="45"/>
        <v>1.3089969389957472</v>
      </c>
      <c r="I83" s="3">
        <f t="shared" si="32"/>
        <v>8.8900000000000007E-2</v>
      </c>
      <c r="J83" s="3">
        <f t="shared" si="33"/>
        <v>0.40640000000000004</v>
      </c>
      <c r="K83">
        <f t="shared" si="34"/>
        <v>0.10947096149693974</v>
      </c>
      <c r="L83">
        <f>PI()/4*('Config sheet'!$C$38^2)*'Stage 1'!K83*2</f>
        <v>1.8748777167858825E-2</v>
      </c>
      <c r="M83">
        <f t="shared" si="35"/>
        <v>51.587532155069304</v>
      </c>
      <c r="N83">
        <f>'Config sheet'!$C$44</f>
        <v>5.8970333333333338</v>
      </c>
      <c r="O83">
        <f t="shared" si="46"/>
        <v>9.4539803298722198</v>
      </c>
      <c r="P83">
        <f t="shared" si="47"/>
        <v>66.959829575522463</v>
      </c>
      <c r="Q83">
        <f t="shared" si="36"/>
        <v>180</v>
      </c>
      <c r="R83">
        <f t="shared" si="37"/>
        <v>12.05276932359404</v>
      </c>
      <c r="S83">
        <f t="shared" si="38"/>
        <v>12.052769323594042</v>
      </c>
      <c r="T83">
        <f t="shared" si="39"/>
        <v>1.3302967248384194</v>
      </c>
      <c r="U83">
        <f t="shared" si="48"/>
        <v>19.068899999999999</v>
      </c>
      <c r="V83">
        <f>(-U83*'Config sheet'!$C$134+'Config sheet'!$C$135*'Stage 1'!U448)*10^2</f>
        <v>75.559939060830033</v>
      </c>
      <c r="W83">
        <f t="shared" si="49"/>
        <v>87.612708384424067</v>
      </c>
      <c r="X83">
        <f>'Config sheet'!$C$150*10^-3</f>
        <v>-333.6</v>
      </c>
      <c r="Y83">
        <f>'Config sheet'!$C$149*10^-3</f>
        <v>333.6</v>
      </c>
      <c r="Z83">
        <f t="shared" si="41"/>
        <v>7.5066661496939746E-2</v>
      </c>
      <c r="AA83">
        <f>PI()/4*('Config sheet'!$C$38^2)*'Stage 1'!Z83*2</f>
        <v>1.2856451518246281E-2</v>
      </c>
      <c r="AB83">
        <f t="shared" si="42"/>
        <v>42.219719627075214</v>
      </c>
    </row>
    <row r="84" spans="3:28" x14ac:dyDescent="0.25">
      <c r="C84">
        <v>76</v>
      </c>
      <c r="D84">
        <f t="shared" si="28"/>
        <v>995</v>
      </c>
      <c r="E84">
        <f t="shared" si="29"/>
        <v>0.17780000000000001</v>
      </c>
      <c r="F84">
        <f t="shared" si="43"/>
        <v>1.2730318257956449E-2</v>
      </c>
      <c r="G84">
        <f t="shared" si="44"/>
        <v>104.19615634406146</v>
      </c>
      <c r="H84">
        <f t="shared" si="45"/>
        <v>1.3264502315156903</v>
      </c>
      <c r="I84" s="3">
        <f t="shared" si="32"/>
        <v>8.8900000000000007E-2</v>
      </c>
      <c r="J84" s="3">
        <f t="shared" si="33"/>
        <v>0.40640000000000004</v>
      </c>
      <c r="K84">
        <f t="shared" si="34"/>
        <v>0.11105729834685452</v>
      </c>
      <c r="L84">
        <f>PI()/4*('Config sheet'!$C$38^2)*'Stage 1'!K84*2</f>
        <v>1.9020464524081113E-2</v>
      </c>
      <c r="M84">
        <f t="shared" si="35"/>
        <v>52.335083854028639</v>
      </c>
      <c r="N84">
        <f>'Config sheet'!$C$44</f>
        <v>5.8970333333333338</v>
      </c>
      <c r="O84">
        <f t="shared" si="46"/>
        <v>9.4635291529723542</v>
      </c>
      <c r="P84">
        <f t="shared" si="47"/>
        <v>47.078348620816115</v>
      </c>
      <c r="Q84">
        <f t="shared" si="36"/>
        <v>180</v>
      </c>
      <c r="R84">
        <f t="shared" si="37"/>
        <v>8.4741027517469014</v>
      </c>
      <c r="S84">
        <f t="shared" si="38"/>
        <v>8.4741027517469014</v>
      </c>
      <c r="T84">
        <f t="shared" si="39"/>
        <v>1.3302967248384194</v>
      </c>
      <c r="U84">
        <f t="shared" si="48"/>
        <v>19.068899999999999</v>
      </c>
      <c r="V84">
        <f>(-U84*'Config sheet'!$C$134+'Config sheet'!$C$135*'Stage 1'!U449)*10^2</f>
        <v>78.629193219363131</v>
      </c>
      <c r="W84">
        <f t="shared" si="49"/>
        <v>87.103295971110029</v>
      </c>
      <c r="X84">
        <f>'Config sheet'!$C$150*10^-3</f>
        <v>-333.6</v>
      </c>
      <c r="Y84">
        <f>'Config sheet'!$C$149*10^-3</f>
        <v>333.6</v>
      </c>
      <c r="Z84">
        <f t="shared" si="41"/>
        <v>7.6652998346854517E-2</v>
      </c>
      <c r="AA84">
        <f>PI()/4*('Config sheet'!$C$38^2)*'Stage 1'!Z84*2</f>
        <v>1.3128138874468566E-2</v>
      </c>
      <c r="AB84">
        <f t="shared" si="42"/>
        <v>43.111922579783183</v>
      </c>
    </row>
    <row r="85" spans="3:28" x14ac:dyDescent="0.25">
      <c r="C85">
        <v>77</v>
      </c>
      <c r="D85">
        <f t="shared" si="28"/>
        <v>995</v>
      </c>
      <c r="E85">
        <f t="shared" si="29"/>
        <v>0.17780000000000001</v>
      </c>
      <c r="F85">
        <f t="shared" si="43"/>
        <v>1.289782244556114E-2</v>
      </c>
      <c r="G85">
        <f t="shared" si="44"/>
        <v>104.19615634406146</v>
      </c>
      <c r="H85">
        <f t="shared" si="45"/>
        <v>1.3439035240356336</v>
      </c>
      <c r="I85" s="3">
        <f t="shared" si="32"/>
        <v>8.8900000000000007E-2</v>
      </c>
      <c r="J85" s="3">
        <f t="shared" si="33"/>
        <v>0.40640000000000004</v>
      </c>
      <c r="K85">
        <f t="shared" si="34"/>
        <v>0.1126448512751469</v>
      </c>
      <c r="L85">
        <f>PI()/4*('Config sheet'!$C$38^2)*'Stage 1'!K85*2</f>
        <v>1.9292360154554475E-2</v>
      </c>
      <c r="M85">
        <f t="shared" si="35"/>
        <v>53.083208622608915</v>
      </c>
      <c r="N85">
        <f>'Config sheet'!$C$44</f>
        <v>5.8970333333333338</v>
      </c>
      <c r="O85">
        <f t="shared" si="46"/>
        <v>9.4697606814475588</v>
      </c>
      <c r="P85">
        <f t="shared" si="47"/>
        <v>27.352864152622459</v>
      </c>
      <c r="Q85">
        <f t="shared" si="36"/>
        <v>180</v>
      </c>
      <c r="R85">
        <f t="shared" si="37"/>
        <v>4.9235155474720367</v>
      </c>
      <c r="S85">
        <f t="shared" si="38"/>
        <v>4.923515547472042</v>
      </c>
      <c r="T85">
        <f t="shared" si="39"/>
        <v>1.3302967248384194</v>
      </c>
      <c r="U85">
        <f t="shared" si="48"/>
        <v>19.068899999999999</v>
      </c>
      <c r="V85">
        <f>(-U85*'Config sheet'!$C$134+'Config sheet'!$C$135*'Stage 1'!U450)*10^2</f>
        <v>81.794822377495692</v>
      </c>
      <c r="W85">
        <f t="shared" si="49"/>
        <v>86.718337924967727</v>
      </c>
      <c r="X85">
        <f>'Config sheet'!$C$150*10^-3</f>
        <v>-333.6</v>
      </c>
      <c r="Y85">
        <f>'Config sheet'!$C$149*10^-3</f>
        <v>333.6</v>
      </c>
      <c r="Z85">
        <f t="shared" si="41"/>
        <v>7.8240551275146897E-2</v>
      </c>
      <c r="AA85">
        <f>PI()/4*('Config sheet'!$C$38^2)*'Stage 1'!Z85*2</f>
        <v>1.3400034504941928E-2</v>
      </c>
      <c r="AB85">
        <f t="shared" si="42"/>
        <v>44.004809491083741</v>
      </c>
    </row>
    <row r="86" spans="3:28" x14ac:dyDescent="0.25">
      <c r="C86">
        <v>78</v>
      </c>
      <c r="D86">
        <f t="shared" si="28"/>
        <v>995</v>
      </c>
      <c r="E86">
        <f t="shared" si="29"/>
        <v>0.17780000000000001</v>
      </c>
      <c r="F86">
        <f t="shared" si="43"/>
        <v>1.3065326633165829E-2</v>
      </c>
      <c r="G86">
        <f t="shared" si="44"/>
        <v>104.19615634406146</v>
      </c>
      <c r="H86">
        <f t="shared" si="45"/>
        <v>1.3613568165555769</v>
      </c>
      <c r="I86" s="3">
        <f t="shared" si="32"/>
        <v>8.8900000000000007E-2</v>
      </c>
      <c r="J86" s="3">
        <f t="shared" si="33"/>
        <v>0.40640000000000004</v>
      </c>
      <c r="K86">
        <f t="shared" si="34"/>
        <v>0.11423306144803713</v>
      </c>
      <c r="L86">
        <f>PI()/4*('Config sheet'!$C$38^2)*'Stage 1'!K86*2</f>
        <v>1.9564368349422462E-2</v>
      </c>
      <c r="M86">
        <f t="shared" si="35"/>
        <v>53.831643113752691</v>
      </c>
      <c r="N86">
        <f>'Config sheet'!$C$44</f>
        <v>5.8970333333333338</v>
      </c>
      <c r="O86">
        <f t="shared" si="46"/>
        <v>9.4727018082359233</v>
      </c>
      <c r="P86">
        <f t="shared" si="47"/>
        <v>7.7924418201020558</v>
      </c>
      <c r="Q86">
        <f t="shared" si="36"/>
        <v>180</v>
      </c>
      <c r="R86">
        <f t="shared" si="37"/>
        <v>1.4026395276183654</v>
      </c>
      <c r="S86">
        <f t="shared" si="38"/>
        <v>1.4026395276183701</v>
      </c>
      <c r="T86">
        <f t="shared" si="39"/>
        <v>1.3302967248384194</v>
      </c>
      <c r="U86">
        <f t="shared" si="48"/>
        <v>19.068899999999999</v>
      </c>
      <c r="V86">
        <f>(-U86*'Config sheet'!$C$134+'Config sheet'!$C$135*'Stage 1'!U451)*10^2</f>
        <v>85.06014651602311</v>
      </c>
      <c r="W86">
        <f t="shared" si="49"/>
        <v>86.462786043641472</v>
      </c>
      <c r="X86">
        <f>'Config sheet'!$C$150*10^-3</f>
        <v>-333.6</v>
      </c>
      <c r="Y86">
        <f>'Config sheet'!$C$149*10^-3</f>
        <v>333.6</v>
      </c>
      <c r="Z86">
        <f t="shared" si="41"/>
        <v>7.9828761448037133E-2</v>
      </c>
      <c r="AA86">
        <f>PI()/4*('Config sheet'!$C$38^2)*'Stage 1'!Z86*2</f>
        <v>1.3672042699809917E-2</v>
      </c>
      <c r="AB86">
        <f t="shared" si="42"/>
        <v>44.89806605626385</v>
      </c>
    </row>
    <row r="87" spans="3:28" x14ac:dyDescent="0.25">
      <c r="C87">
        <v>79</v>
      </c>
      <c r="D87">
        <f t="shared" si="28"/>
        <v>995</v>
      </c>
      <c r="E87">
        <f t="shared" si="29"/>
        <v>0.17780000000000001</v>
      </c>
      <c r="F87">
        <f t="shared" si="43"/>
        <v>1.323283082077052E-2</v>
      </c>
      <c r="G87">
        <f t="shared" si="44"/>
        <v>104.19615634406146</v>
      </c>
      <c r="H87">
        <f t="shared" si="45"/>
        <v>1.3788101090755203</v>
      </c>
      <c r="I87" s="3">
        <f t="shared" si="32"/>
        <v>8.8900000000000007E-2</v>
      </c>
      <c r="J87" s="3">
        <f t="shared" si="33"/>
        <v>0.40640000000000004</v>
      </c>
      <c r="K87">
        <f t="shared" si="34"/>
        <v>0.11582137496438788</v>
      </c>
      <c r="L87">
        <f>PI()/4*('Config sheet'!$C$38^2)*'Stage 1'!K87*2</f>
        <v>1.9836394243628121E-2</v>
      </c>
      <c r="M87">
        <f t="shared" si="35"/>
        <v>54.58012630488065</v>
      </c>
      <c r="N87">
        <f>'Config sheet'!$C$44</f>
        <v>5.8970333333333338</v>
      </c>
      <c r="O87">
        <f t="shared" si="46"/>
        <v>9.4723809229939597</v>
      </c>
      <c r="P87">
        <f t="shared" si="47"/>
        <v>-11.594114261091107</v>
      </c>
      <c r="Q87">
        <f t="shared" si="36"/>
        <v>180</v>
      </c>
      <c r="R87">
        <f t="shared" si="37"/>
        <v>-2.0869405669963972</v>
      </c>
      <c r="S87">
        <f t="shared" si="38"/>
        <v>-2.0869405669963994</v>
      </c>
      <c r="T87">
        <f t="shared" si="39"/>
        <v>1.3302967248384194</v>
      </c>
      <c r="U87">
        <f t="shared" si="48"/>
        <v>19.068899999999999</v>
      </c>
      <c r="V87">
        <f>(-U87*'Config sheet'!$C$134+'Config sheet'!$C$135*'Stage 1'!U452)*10^2</f>
        <v>88.428625981513619</v>
      </c>
      <c r="W87">
        <f t="shared" si="49"/>
        <v>86.341685414517215</v>
      </c>
      <c r="X87">
        <f>'Config sheet'!$C$150*10^-3</f>
        <v>-333.6</v>
      </c>
      <c r="Y87">
        <f>'Config sheet'!$C$149*10^-3</f>
        <v>333.6</v>
      </c>
      <c r="Z87">
        <f t="shared" si="41"/>
        <v>8.1417074964387881E-2</v>
      </c>
      <c r="AA87">
        <f>PI()/4*('Config sheet'!$C$38^2)*'Stage 1'!Z87*2</f>
        <v>1.3944068594015577E-2</v>
      </c>
      <c r="AB87">
        <f t="shared" si="42"/>
        <v>45.791380744875063</v>
      </c>
    </row>
    <row r="88" spans="3:28" x14ac:dyDescent="0.25">
      <c r="C88">
        <v>80</v>
      </c>
      <c r="D88">
        <f t="shared" si="28"/>
        <v>995</v>
      </c>
      <c r="E88">
        <f t="shared" si="29"/>
        <v>0.17780000000000001</v>
      </c>
      <c r="F88">
        <f t="shared" si="43"/>
        <v>1.340033500837521E-2</v>
      </c>
      <c r="G88">
        <f t="shared" si="44"/>
        <v>104.19615634406146</v>
      </c>
      <c r="H88">
        <f t="shared" si="45"/>
        <v>1.3962634015954636</v>
      </c>
      <c r="I88" s="3">
        <f t="shared" si="32"/>
        <v>8.8900000000000007E-2</v>
      </c>
      <c r="J88" s="3">
        <f t="shared" si="33"/>
        <v>0.40640000000000004</v>
      </c>
      <c r="K88">
        <f t="shared" si="34"/>
        <v>0.11740924312431333</v>
      </c>
      <c r="L88">
        <f>PI()/4*('Config sheet'!$C$38^2)*'Stage 1'!K88*2</f>
        <v>2.0108343862917915E-2</v>
      </c>
      <c r="M88">
        <f t="shared" si="35"/>
        <v>55.328399624471949</v>
      </c>
      <c r="N88">
        <f>'Config sheet'!$C$44</f>
        <v>5.8970333333333338</v>
      </c>
      <c r="O88">
        <f t="shared" si="46"/>
        <v>9.4688278677688977</v>
      </c>
      <c r="P88">
        <f t="shared" si="47"/>
        <v>-30.798267657823573</v>
      </c>
      <c r="Q88">
        <f t="shared" si="36"/>
        <v>180</v>
      </c>
      <c r="R88">
        <f t="shared" si="37"/>
        <v>-5.5436881784082486</v>
      </c>
      <c r="S88">
        <f t="shared" si="38"/>
        <v>-5.5436881784082432</v>
      </c>
      <c r="T88">
        <f t="shared" si="39"/>
        <v>1.3302967248384194</v>
      </c>
      <c r="U88">
        <f t="shared" si="48"/>
        <v>19.068899999999999</v>
      </c>
      <c r="V88">
        <f>(-U88*'Config sheet'!$C$134+'Config sheet'!$C$135*'Stage 1'!U453)*10^2</f>
        <v>91.903867867208945</v>
      </c>
      <c r="W88">
        <f t="shared" si="49"/>
        <v>86.360179688800699</v>
      </c>
      <c r="X88">
        <f>'Config sheet'!$C$150*10^-3</f>
        <v>-333.6</v>
      </c>
      <c r="Y88">
        <f>'Config sheet'!$C$149*10^-3</f>
        <v>333.6</v>
      </c>
      <c r="Z88">
        <f t="shared" si="41"/>
        <v>8.3004943124313335E-2</v>
      </c>
      <c r="AA88">
        <f>PI()/4*('Config sheet'!$C$38^2)*'Stage 1'!Z88*2</f>
        <v>1.421601821330537E-2</v>
      </c>
      <c r="AB88">
        <f t="shared" si="42"/>
        <v>46.684444951807272</v>
      </c>
    </row>
    <row r="89" spans="3:28" x14ac:dyDescent="0.25">
      <c r="C89">
        <v>81</v>
      </c>
      <c r="D89">
        <f t="shared" si="28"/>
        <v>995</v>
      </c>
      <c r="E89">
        <f t="shared" si="29"/>
        <v>0.17780000000000001</v>
      </c>
      <c r="F89">
        <f t="shared" si="43"/>
        <v>1.3567839195979901E-2</v>
      </c>
      <c r="G89">
        <f t="shared" si="44"/>
        <v>104.19615634406146</v>
      </c>
      <c r="H89">
        <f t="shared" si="45"/>
        <v>1.4137166941154069</v>
      </c>
      <c r="I89" s="3">
        <f t="shared" si="32"/>
        <v>8.8900000000000007E-2</v>
      </c>
      <c r="J89" s="3">
        <f t="shared" si="33"/>
        <v>0.40640000000000004</v>
      </c>
      <c r="K89">
        <f t="shared" si="34"/>
        <v>0.11899612268897791</v>
      </c>
      <c r="L89">
        <f>PI()/4*('Config sheet'!$C$38^2)*'Stage 1'!K89*2</f>
        <v>2.0380124168336688E-2</v>
      </c>
      <c r="M89">
        <f t="shared" si="35"/>
        <v>56.076207074492778</v>
      </c>
      <c r="N89">
        <f>'Config sheet'!$C$44</f>
        <v>5.8970333333333338</v>
      </c>
      <c r="O89">
        <f t="shared" si="46"/>
        <v>9.4620738916696627</v>
      </c>
      <c r="P89">
        <f t="shared" si="47"/>
        <v>-49.811755425353169</v>
      </c>
      <c r="Q89">
        <f t="shared" si="36"/>
        <v>180</v>
      </c>
      <c r="R89">
        <f t="shared" si="37"/>
        <v>-8.9661159765635734</v>
      </c>
      <c r="S89">
        <f t="shared" si="38"/>
        <v>-8.9661159765635716</v>
      </c>
      <c r="T89">
        <f t="shared" si="39"/>
        <v>1.3302967248384194</v>
      </c>
      <c r="U89">
        <f t="shared" si="48"/>
        <v>19.068899999999999</v>
      </c>
      <c r="V89">
        <f>(-U89*'Config sheet'!$C$134+'Config sheet'!$C$135*'Stage 1'!U454)*10^2</f>
        <v>95.489632697364812</v>
      </c>
      <c r="W89">
        <f t="shared" si="49"/>
        <v>86.52351672080124</v>
      </c>
      <c r="X89">
        <f>'Config sheet'!$C$150*10^-3</f>
        <v>-333.6</v>
      </c>
      <c r="Y89">
        <f>'Config sheet'!$C$149*10^-3</f>
        <v>333.6</v>
      </c>
      <c r="Z89">
        <f t="shared" si="41"/>
        <v>8.4591822688977913E-2</v>
      </c>
      <c r="AA89">
        <f>PI()/4*('Config sheet'!$C$38^2)*'Stage 1'!Z89*2</f>
        <v>1.4487798518724143E-2</v>
      </c>
      <c r="AB89">
        <f t="shared" si="42"/>
        <v>47.576953143407145</v>
      </c>
    </row>
    <row r="90" spans="3:28" x14ac:dyDescent="0.25">
      <c r="C90">
        <v>82</v>
      </c>
      <c r="D90">
        <f t="shared" si="28"/>
        <v>995</v>
      </c>
      <c r="E90">
        <f t="shared" si="29"/>
        <v>0.17780000000000001</v>
      </c>
      <c r="F90">
        <f t="shared" si="43"/>
        <v>1.373534338358459E-2</v>
      </c>
      <c r="G90">
        <f t="shared" si="44"/>
        <v>104.19615634406146</v>
      </c>
      <c r="H90">
        <f t="shared" si="45"/>
        <v>1.4311699866353502</v>
      </c>
      <c r="I90" s="3">
        <f t="shared" si="32"/>
        <v>8.8900000000000007E-2</v>
      </c>
      <c r="J90" s="3">
        <f t="shared" si="33"/>
        <v>0.40640000000000004</v>
      </c>
      <c r="K90">
        <f t="shared" si="34"/>
        <v>0.12058147613131776</v>
      </c>
      <c r="L90">
        <f>PI()/4*('Config sheet'!$C$38^2)*'Stage 1'!K90*2</f>
        <v>2.0651643099168025E-2</v>
      </c>
      <c r="M90">
        <f t="shared" si="35"/>
        <v>56.823295348547475</v>
      </c>
      <c r="N90">
        <f>'Config sheet'!$C$44</f>
        <v>5.8970333333333338</v>
      </c>
      <c r="O90">
        <f t="shared" si="46"/>
        <v>9.4521516045944765</v>
      </c>
      <c r="P90">
        <f t="shared" si="47"/>
        <v>-68.626593564382262</v>
      </c>
      <c r="Q90">
        <f t="shared" si="36"/>
        <v>180</v>
      </c>
      <c r="R90">
        <f t="shared" si="37"/>
        <v>-12.352786841588804</v>
      </c>
      <c r="S90">
        <f t="shared" si="38"/>
        <v>-12.352786841588808</v>
      </c>
      <c r="T90">
        <f t="shared" si="39"/>
        <v>1.3302967248384194</v>
      </c>
      <c r="U90">
        <f t="shared" si="48"/>
        <v>19.068899999999999</v>
      </c>
      <c r="V90">
        <f>(-U90*'Config sheet'!$C$134+'Config sheet'!$C$135*'Stage 1'!U455)*10^2</f>
        <v>99.189841427909386</v>
      </c>
      <c r="W90">
        <f t="shared" si="49"/>
        <v>86.837054586320576</v>
      </c>
      <c r="X90">
        <f>'Config sheet'!$C$150*10^-3</f>
        <v>-333.6</v>
      </c>
      <c r="Y90">
        <f>'Config sheet'!$C$149*10^-3</f>
        <v>333.6</v>
      </c>
      <c r="Z90">
        <f t="shared" si="41"/>
        <v>8.6177176131317756E-2</v>
      </c>
      <c r="AA90">
        <f>PI()/4*('Config sheet'!$C$38^2)*'Stage 1'!Z90*2</f>
        <v>1.4759317449555481E-2</v>
      </c>
      <c r="AB90">
        <f t="shared" si="42"/>
        <v>48.46860299849142</v>
      </c>
    </row>
    <row r="91" spans="3:28" x14ac:dyDescent="0.25">
      <c r="C91">
        <v>83</v>
      </c>
      <c r="D91">
        <f t="shared" si="28"/>
        <v>995</v>
      </c>
      <c r="E91">
        <f t="shared" si="29"/>
        <v>0.17780000000000001</v>
      </c>
      <c r="F91">
        <f t="shared" si="43"/>
        <v>1.3902847571189281E-2</v>
      </c>
      <c r="G91">
        <f t="shared" si="44"/>
        <v>104.19615634406146</v>
      </c>
      <c r="H91">
        <f t="shared" si="45"/>
        <v>1.4486232791552935</v>
      </c>
      <c r="I91" s="3">
        <f t="shared" si="32"/>
        <v>8.8900000000000007E-2</v>
      </c>
      <c r="J91" s="3">
        <f t="shared" si="33"/>
        <v>0.40640000000000004</v>
      </c>
      <c r="K91">
        <f t="shared" si="34"/>
        <v>0.12216477187743796</v>
      </c>
      <c r="L91">
        <f>PI()/4*('Config sheet'!$C$38^2)*'Stage 1'!K91*2</f>
        <v>2.0922809614277664E-2</v>
      </c>
      <c r="M91">
        <f t="shared" si="35"/>
        <v>57.569413945635382</v>
      </c>
      <c r="N91">
        <f>'Config sheet'!$C$44</f>
        <v>5.8970333333333338</v>
      </c>
      <c r="O91">
        <f t="shared" si="46"/>
        <v>9.4390949300739582</v>
      </c>
      <c r="P91">
        <f t="shared" si="47"/>
        <v>-87.2350821240491</v>
      </c>
      <c r="Q91">
        <f t="shared" si="36"/>
        <v>180</v>
      </c>
      <c r="R91">
        <f t="shared" si="37"/>
        <v>-15.702314782328839</v>
      </c>
      <c r="S91">
        <f t="shared" si="38"/>
        <v>-15.702314782328839</v>
      </c>
      <c r="T91">
        <f t="shared" si="39"/>
        <v>1.3302967248384194</v>
      </c>
      <c r="U91">
        <f t="shared" si="48"/>
        <v>19.068899999999999</v>
      </c>
      <c r="V91">
        <f>(-U91*'Config sheet'!$C$134+'Config sheet'!$C$135*'Stage 1'!U456)*10^2</f>
        <v>103.00858277651604</v>
      </c>
      <c r="W91">
        <f t="shared" si="49"/>
        <v>87.306267994187195</v>
      </c>
      <c r="X91">
        <f>'Config sheet'!$C$150*10^-3</f>
        <v>-333.6</v>
      </c>
      <c r="Y91">
        <f>'Config sheet'!$C$149*10^-3</f>
        <v>333.6</v>
      </c>
      <c r="Z91">
        <f t="shared" si="41"/>
        <v>8.7760471877437962E-2</v>
      </c>
      <c r="AA91">
        <f>PI()/4*('Config sheet'!$C$38^2)*'Stage 1'!Z91*2</f>
        <v>1.5030483964665119E-2</v>
      </c>
      <c r="AB91">
        <f t="shared" si="42"/>
        <v>49.359095544115831</v>
      </c>
    </row>
    <row r="92" spans="3:28" x14ac:dyDescent="0.25">
      <c r="C92">
        <v>84</v>
      </c>
      <c r="D92">
        <f t="shared" si="28"/>
        <v>995</v>
      </c>
      <c r="E92">
        <f t="shared" si="29"/>
        <v>0.17780000000000001</v>
      </c>
      <c r="F92">
        <f t="shared" si="43"/>
        <v>1.407035175879397E-2</v>
      </c>
      <c r="G92">
        <f t="shared" si="44"/>
        <v>104.19615634406146</v>
      </c>
      <c r="H92">
        <f t="shared" si="45"/>
        <v>1.4660765716752366</v>
      </c>
      <c r="I92" s="3">
        <f t="shared" si="32"/>
        <v>8.8900000000000007E-2</v>
      </c>
      <c r="J92" s="3">
        <f t="shared" si="33"/>
        <v>0.40640000000000004</v>
      </c>
      <c r="K92">
        <f t="shared" si="34"/>
        <v>0.12374548453845463</v>
      </c>
      <c r="L92">
        <f>PI()/4*('Config sheet'!$C$38^2)*'Stage 1'!K92*2</f>
        <v>2.1193533731820407E-2</v>
      </c>
      <c r="M92">
        <f t="shared" si="35"/>
        <v>58.314315279405079</v>
      </c>
      <c r="N92">
        <f>'Config sheet'!$C$44</f>
        <v>5.8970333333333338</v>
      </c>
      <c r="O92">
        <f t="shared" si="46"/>
        <v>9.4229390572894669</v>
      </c>
      <c r="P92">
        <f t="shared" si="47"/>
        <v>-105.62980994604939</v>
      </c>
      <c r="Q92">
        <f t="shared" si="36"/>
        <v>180</v>
      </c>
      <c r="R92">
        <f t="shared" si="37"/>
        <v>-19.013365790288891</v>
      </c>
      <c r="S92">
        <f t="shared" si="38"/>
        <v>-19.013365790288891</v>
      </c>
      <c r="T92">
        <f t="shared" si="39"/>
        <v>1.3302967248384194</v>
      </c>
      <c r="U92">
        <f t="shared" si="48"/>
        <v>19.068899999999999</v>
      </c>
      <c r="V92">
        <f>(-U92*'Config sheet'!$C$134+'Config sheet'!$C$135*'Stage 1'!U457)*10^2</f>
        <v>106.9501208953785</v>
      </c>
      <c r="W92">
        <f t="shared" si="49"/>
        <v>87.936755105089617</v>
      </c>
      <c r="X92">
        <f>'Config sheet'!$C$150*10^-3</f>
        <v>-333.6</v>
      </c>
      <c r="Y92">
        <f>'Config sheet'!$C$149*10^-3</f>
        <v>333.6</v>
      </c>
      <c r="Z92">
        <f t="shared" si="41"/>
        <v>8.9341184538454632E-2</v>
      </c>
      <c r="AA92">
        <f>PI()/4*('Config sheet'!$C$38^2)*'Stage 1'!Z92*2</f>
        <v>1.5301208082207862E-2</v>
      </c>
      <c r="AB92">
        <f t="shared" si="42"/>
        <v>50.248135285969973</v>
      </c>
    </row>
    <row r="93" spans="3:28" x14ac:dyDescent="0.25">
      <c r="C93">
        <v>85</v>
      </c>
      <c r="D93">
        <f t="shared" si="28"/>
        <v>995</v>
      </c>
      <c r="E93">
        <f t="shared" si="29"/>
        <v>0.17780000000000001</v>
      </c>
      <c r="F93">
        <f t="shared" si="43"/>
        <v>1.4237855946398661E-2</v>
      </c>
      <c r="G93">
        <f t="shared" si="44"/>
        <v>104.19615634406146</v>
      </c>
      <c r="H93">
        <f t="shared" si="45"/>
        <v>1.4835298641951802</v>
      </c>
      <c r="I93" s="3">
        <f t="shared" si="32"/>
        <v>8.8900000000000007E-2</v>
      </c>
      <c r="J93" s="3">
        <f t="shared" si="33"/>
        <v>0.40640000000000004</v>
      </c>
      <c r="K93">
        <f t="shared" si="34"/>
        <v>0.12532309513256928</v>
      </c>
      <c r="L93">
        <f>PI()/4*('Config sheet'!$C$38^2)*'Stage 1'!K93*2</f>
        <v>2.1463726567274181E-2</v>
      </c>
      <c r="M93">
        <f t="shared" si="35"/>
        <v>59.057754782805659</v>
      </c>
      <c r="N93">
        <f>'Config sheet'!$C$44</f>
        <v>5.8970333333333338</v>
      </c>
      <c r="O93">
        <f t="shared" si="46"/>
        <v>9.4037203923271111</v>
      </c>
      <c r="P93">
        <f t="shared" si="47"/>
        <v>-123.80365904552038</v>
      </c>
      <c r="Q93">
        <f t="shared" si="36"/>
        <v>180</v>
      </c>
      <c r="R93">
        <f t="shared" si="37"/>
        <v>-22.284658628193668</v>
      </c>
      <c r="S93">
        <f t="shared" si="38"/>
        <v>-22.284658628193668</v>
      </c>
      <c r="T93">
        <f t="shared" si="39"/>
        <v>1.3302967248384194</v>
      </c>
      <c r="U93">
        <f t="shared" si="48"/>
        <v>19.068899999999999</v>
      </c>
      <c r="V93">
        <f>(-U93*'Config sheet'!$C$134+'Config sheet'!$C$135*'Stage 1'!U458)*10^2</f>
        <v>111.01890340008207</v>
      </c>
      <c r="W93">
        <f t="shared" si="49"/>
        <v>88.734244771888399</v>
      </c>
      <c r="X93">
        <f>'Config sheet'!$C$150*10^-3</f>
        <v>-333.6</v>
      </c>
      <c r="Y93">
        <f>'Config sheet'!$C$149*10^-3</f>
        <v>333.6</v>
      </c>
      <c r="Z93">
        <f t="shared" si="41"/>
        <v>9.0918795132569286E-2</v>
      </c>
      <c r="AA93">
        <f>PI()/4*('Config sheet'!$C$38^2)*'Stage 1'!Z93*2</f>
        <v>1.5571400917661637E-2</v>
      </c>
      <c r="AB93">
        <f t="shared" si="42"/>
        <v>51.135430333278563</v>
      </c>
    </row>
    <row r="94" spans="3:28" x14ac:dyDescent="0.25">
      <c r="C94">
        <v>86</v>
      </c>
      <c r="D94">
        <f t="shared" si="28"/>
        <v>995</v>
      </c>
      <c r="E94">
        <f t="shared" si="29"/>
        <v>0.17780000000000001</v>
      </c>
      <c r="F94">
        <f t="shared" si="43"/>
        <v>1.4405360134003351E-2</v>
      </c>
      <c r="G94">
        <f t="shared" si="44"/>
        <v>104.19615634406146</v>
      </c>
      <c r="H94">
        <f t="shared" si="45"/>
        <v>1.5009831567151233</v>
      </c>
      <c r="I94" s="3">
        <f t="shared" si="32"/>
        <v>8.8900000000000007E-2</v>
      </c>
      <c r="J94" s="3">
        <f t="shared" si="33"/>
        <v>0.40640000000000004</v>
      </c>
      <c r="K94">
        <f t="shared" si="34"/>
        <v>0.12689709129718046</v>
      </c>
      <c r="L94">
        <f>PI()/4*('Config sheet'!$C$38^2)*'Stage 1'!K94*2</f>
        <v>2.1733300369767772E-2</v>
      </c>
      <c r="M94">
        <f t="shared" si="35"/>
        <v>59.799491008042935</v>
      </c>
      <c r="N94">
        <f>'Config sheet'!$C$44</f>
        <v>5.8970333333333338</v>
      </c>
      <c r="O94">
        <f t="shared" si="46"/>
        <v>9.3814765087286762</v>
      </c>
      <c r="P94">
        <f t="shared" si="47"/>
        <v>-141.74980862476281</v>
      </c>
      <c r="Q94">
        <f t="shared" si="36"/>
        <v>180</v>
      </c>
      <c r="R94">
        <f t="shared" si="37"/>
        <v>-25.514965552457308</v>
      </c>
      <c r="S94">
        <f t="shared" si="38"/>
        <v>-25.514965552457308</v>
      </c>
      <c r="T94">
        <f t="shared" si="39"/>
        <v>1.3302967248384194</v>
      </c>
      <c r="U94">
        <f t="shared" si="48"/>
        <v>19.068899999999999</v>
      </c>
      <c r="V94">
        <f>(-U94*'Config sheet'!$C$134+'Config sheet'!$C$135*'Stage 1'!U459)*10^2</f>
        <v>115.21956976800386</v>
      </c>
      <c r="W94">
        <f t="shared" si="49"/>
        <v>89.704604215546553</v>
      </c>
      <c r="X94">
        <f>'Config sheet'!$C$150*10^-3</f>
        <v>-333.6</v>
      </c>
      <c r="Y94">
        <f>'Config sheet'!$C$149*10^-3</f>
        <v>333.6</v>
      </c>
      <c r="Z94">
        <f t="shared" si="41"/>
        <v>9.2492791297180466E-2</v>
      </c>
      <c r="AA94">
        <f>PI()/4*('Config sheet'!$C$38^2)*'Stage 1'!Z94*2</f>
        <v>1.5840974720155228E-2</v>
      </c>
      <c r="AB94">
        <f t="shared" si="42"/>
        <v>52.020692518099246</v>
      </c>
    </row>
    <row r="95" spans="3:28" x14ac:dyDescent="0.25">
      <c r="C95">
        <v>87</v>
      </c>
      <c r="D95">
        <f t="shared" si="28"/>
        <v>995</v>
      </c>
      <c r="E95">
        <f t="shared" si="29"/>
        <v>0.17780000000000001</v>
      </c>
      <c r="F95">
        <f t="shared" si="43"/>
        <v>1.457286432160804E-2</v>
      </c>
      <c r="G95">
        <f t="shared" si="44"/>
        <v>104.19615634406146</v>
      </c>
      <c r="H95">
        <f t="shared" si="45"/>
        <v>1.5184364492350666</v>
      </c>
      <c r="I95" s="3">
        <f t="shared" si="32"/>
        <v>8.8900000000000007E-2</v>
      </c>
      <c r="J95" s="3">
        <f t="shared" si="33"/>
        <v>0.40640000000000004</v>
      </c>
      <c r="K95">
        <f t="shared" si="34"/>
        <v>0.12846696749085751</v>
      </c>
      <c r="L95">
        <f>PI()/4*('Config sheet'!$C$38^2)*'Stage 1'!K95*2</f>
        <v>2.2002168556672298E-2</v>
      </c>
      <c r="M95">
        <f t="shared" si="35"/>
        <v>60.539285721758461</v>
      </c>
      <c r="N95">
        <f>'Config sheet'!$C$44</f>
        <v>5.8970333333333338</v>
      </c>
      <c r="O95">
        <f t="shared" si="46"/>
        <v>9.3562460974012165</v>
      </c>
      <c r="P95">
        <f t="shared" si="47"/>
        <v>-159.46173871633783</v>
      </c>
      <c r="Q95">
        <f t="shared" si="36"/>
        <v>180</v>
      </c>
      <c r="R95">
        <f t="shared" si="37"/>
        <v>-28.703112968940818</v>
      </c>
      <c r="S95">
        <f t="shared" si="38"/>
        <v>-28.703112968940811</v>
      </c>
      <c r="T95">
        <f t="shared" si="39"/>
        <v>1.3302967248384194</v>
      </c>
      <c r="U95">
        <f t="shared" si="48"/>
        <v>19.068899999999999</v>
      </c>
      <c r="V95">
        <f>(-U95*'Config sheet'!$C$134+'Config sheet'!$C$135*'Stage 1'!U460)*10^2</f>
        <v>119.55696011961561</v>
      </c>
      <c r="W95">
        <f t="shared" si="49"/>
        <v>90.853847150674795</v>
      </c>
      <c r="X95">
        <f>'Config sheet'!$C$150*10^-3</f>
        <v>-333.6</v>
      </c>
      <c r="Y95">
        <f>'Config sheet'!$C$149*10^-3</f>
        <v>333.6</v>
      </c>
      <c r="Z95">
        <f t="shared" si="41"/>
        <v>9.406266749085751E-2</v>
      </c>
      <c r="AA95">
        <f>PI()/4*('Config sheet'!$C$38^2)*'Stage 1'!Z95*2</f>
        <v>1.6109842907059753E-2</v>
      </c>
      <c r="AB95">
        <f t="shared" si="42"/>
        <v>52.903637508918735</v>
      </c>
    </row>
    <row r="96" spans="3:28" x14ac:dyDescent="0.25">
      <c r="C96">
        <v>88</v>
      </c>
      <c r="D96">
        <f t="shared" si="28"/>
        <v>995</v>
      </c>
      <c r="E96">
        <f t="shared" si="29"/>
        <v>0.17780000000000001</v>
      </c>
      <c r="F96">
        <f t="shared" si="43"/>
        <v>1.4740368509212731E-2</v>
      </c>
      <c r="G96">
        <f t="shared" si="44"/>
        <v>104.19615634406146</v>
      </c>
      <c r="H96">
        <f t="shared" si="45"/>
        <v>1.5358897417550099</v>
      </c>
      <c r="I96" s="3">
        <f t="shared" si="32"/>
        <v>8.8900000000000007E-2</v>
      </c>
      <c r="J96" s="3">
        <f t="shared" si="33"/>
        <v>0.40640000000000004</v>
      </c>
      <c r="K96">
        <f t="shared" si="34"/>
        <v>0.13003222518502117</v>
      </c>
      <c r="L96">
        <f>PI()/4*('Config sheet'!$C$38^2)*'Stage 1'!K96*2</f>
        <v>2.2270245746429797E-2</v>
      </c>
      <c r="M96">
        <f t="shared" si="35"/>
        <v>61.276903995357848</v>
      </c>
      <c r="N96">
        <f>'Config sheet'!$C$44</f>
        <v>5.8970333333333338</v>
      </c>
      <c r="O96">
        <f t="shared" si="46"/>
        <v>9.3280689159476609</v>
      </c>
      <c r="P96">
        <f t="shared" si="47"/>
        <v>-176.93323345251116</v>
      </c>
      <c r="Q96">
        <f t="shared" si="36"/>
        <v>180</v>
      </c>
      <c r="R96">
        <f t="shared" si="37"/>
        <v>-31.847982021452012</v>
      </c>
      <c r="S96">
        <f t="shared" si="38"/>
        <v>-31.847982021452008</v>
      </c>
      <c r="T96">
        <f t="shared" si="39"/>
        <v>1.3302967248384194</v>
      </c>
      <c r="U96">
        <f t="shared" si="48"/>
        <v>19.068899999999999</v>
      </c>
      <c r="V96">
        <f>(-U96*'Config sheet'!$C$134+'Config sheet'!$C$135*'Stage 1'!U461)*10^2</f>
        <v>124.03612439587894</v>
      </c>
      <c r="W96">
        <f t="shared" si="49"/>
        <v>92.188142374426931</v>
      </c>
      <c r="X96">
        <f>'Config sheet'!$C$150*10^-3</f>
        <v>-333.6</v>
      </c>
      <c r="Y96">
        <f>'Config sheet'!$C$149*10^-3</f>
        <v>333.6</v>
      </c>
      <c r="Z96">
        <f t="shared" si="41"/>
        <v>9.5627925185021168E-2</v>
      </c>
      <c r="AA96">
        <f>PI()/4*('Config sheet'!$C$38^2)*'Stage 1'!Z96*2</f>
        <v>1.6377920096817249E-2</v>
      </c>
      <c r="AB96">
        <f t="shared" si="42"/>
        <v>53.783984918459595</v>
      </c>
    </row>
    <row r="97" spans="3:28" x14ac:dyDescent="0.25">
      <c r="C97">
        <v>89</v>
      </c>
      <c r="D97">
        <f t="shared" si="28"/>
        <v>995</v>
      </c>
      <c r="E97">
        <f t="shared" si="29"/>
        <v>0.17780000000000001</v>
      </c>
      <c r="F97">
        <f t="shared" si="43"/>
        <v>1.4907872696817421E-2</v>
      </c>
      <c r="G97">
        <f t="shared" si="44"/>
        <v>104.19615634406146</v>
      </c>
      <c r="H97">
        <f t="shared" si="45"/>
        <v>1.5533430342749532</v>
      </c>
      <c r="I97" s="3">
        <f t="shared" si="32"/>
        <v>8.8900000000000007E-2</v>
      </c>
      <c r="J97" s="3">
        <f t="shared" si="33"/>
        <v>0.40640000000000004</v>
      </c>
      <c r="K97">
        <f t="shared" si="34"/>
        <v>0.13159237304519333</v>
      </c>
      <c r="L97">
        <f>PI()/4*('Config sheet'!$C$38^2)*'Stage 1'!K97*2</f>
        <v>2.2537447789595346E-2</v>
      </c>
      <c r="M97">
        <f t="shared" si="35"/>
        <v>62.012114290423568</v>
      </c>
      <c r="N97">
        <f>'Config sheet'!$C$44</f>
        <v>5.8970333333333338</v>
      </c>
      <c r="O97">
        <f t="shared" si="46"/>
        <v>9.2969857374812577</v>
      </c>
      <c r="P97">
        <f t="shared" si="47"/>
        <v>-194.15838395849369</v>
      </c>
      <c r="Q97">
        <f t="shared" si="36"/>
        <v>180</v>
      </c>
      <c r="R97">
        <f t="shared" si="37"/>
        <v>-34.948509112528868</v>
      </c>
      <c r="S97">
        <f t="shared" si="38"/>
        <v>-34.94850911252886</v>
      </c>
      <c r="T97">
        <f t="shared" si="39"/>
        <v>1.3302967248384194</v>
      </c>
      <c r="U97">
        <f t="shared" si="48"/>
        <v>19.068899999999999</v>
      </c>
      <c r="V97">
        <f>(-U97*'Config sheet'!$C$134+'Config sheet'!$C$135*'Stage 1'!U462)*10^2</f>
        <v>128.66233194462347</v>
      </c>
      <c r="W97">
        <f t="shared" si="49"/>
        <v>93.713822832094607</v>
      </c>
      <c r="X97">
        <f>'Config sheet'!$C$150*10^-3</f>
        <v>-333.6</v>
      </c>
      <c r="Y97">
        <f>'Config sheet'!$C$149*10^-3</f>
        <v>333.6</v>
      </c>
      <c r="Z97">
        <f t="shared" si="41"/>
        <v>9.7188073045193335E-2</v>
      </c>
      <c r="AA97">
        <f>PI()/4*('Config sheet'!$C$38^2)*'Stage 1'!Z97*2</f>
        <v>1.6645122139982801E-2</v>
      </c>
      <c r="AB97">
        <f t="shared" si="42"/>
        <v>54.661458405620543</v>
      </c>
    </row>
    <row r="98" spans="3:28" x14ac:dyDescent="0.25">
      <c r="C98">
        <v>90</v>
      </c>
      <c r="D98">
        <f t="shared" si="28"/>
        <v>995</v>
      </c>
      <c r="E98">
        <f t="shared" si="29"/>
        <v>0.17780000000000001</v>
      </c>
      <c r="F98">
        <f t="shared" si="43"/>
        <v>1.5075376884422112E-2</v>
      </c>
      <c r="G98">
        <f t="shared" si="44"/>
        <v>104.19615634406146</v>
      </c>
      <c r="H98">
        <f t="shared" si="45"/>
        <v>1.5707963267948966</v>
      </c>
      <c r="I98" s="3">
        <f t="shared" si="32"/>
        <v>8.8900000000000007E-2</v>
      </c>
      <c r="J98" s="3">
        <f t="shared" si="33"/>
        <v>0.40640000000000004</v>
      </c>
      <c r="K98">
        <f t="shared" si="34"/>
        <v>0.13314692710170173</v>
      </c>
      <c r="L98">
        <f>PI()/4*('Config sheet'!$C$38^2)*'Stage 1'!K98*2</f>
        <v>2.2803691798073174E-2</v>
      </c>
      <c r="M98">
        <f t="shared" si="35"/>
        <v>62.744688539158588</v>
      </c>
      <c r="N98">
        <f>'Config sheet'!$C$44</f>
        <v>5.8970333333333338</v>
      </c>
      <c r="O98">
        <f t="shared" si="46"/>
        <v>9.2630382989870643</v>
      </c>
      <c r="P98">
        <f t="shared" si="47"/>
        <v>-211.13159086737485</v>
      </c>
      <c r="Q98">
        <f t="shared" si="36"/>
        <v>180</v>
      </c>
      <c r="R98">
        <f t="shared" si="37"/>
        <v>-38.003686356127481</v>
      </c>
      <c r="S98">
        <f t="shared" si="38"/>
        <v>-38.003686356127474</v>
      </c>
      <c r="T98">
        <f t="shared" si="39"/>
        <v>1.3302967248384194</v>
      </c>
      <c r="U98">
        <f t="shared" si="48"/>
        <v>19.068899999999999</v>
      </c>
      <c r="V98">
        <f>(-U98*'Config sheet'!$C$134+'Config sheet'!$C$135*'Stage 1'!U463)*10^2</f>
        <v>133.44108152831524</v>
      </c>
      <c r="W98">
        <f t="shared" si="49"/>
        <v>95.437395172187763</v>
      </c>
      <c r="X98">
        <f>'Config sheet'!$C$150*10^-3</f>
        <v>-333.6</v>
      </c>
      <c r="Y98">
        <f>'Config sheet'!$C$149*10^-3</f>
        <v>333.6</v>
      </c>
      <c r="Z98">
        <f t="shared" si="41"/>
        <v>9.874262710170173E-2</v>
      </c>
      <c r="AA98">
        <f>PI()/4*('Config sheet'!$C$38^2)*'Stage 1'!Z98*2</f>
        <v>1.6911366148460626E-2</v>
      </c>
      <c r="AB98">
        <f t="shared" si="42"/>
        <v>55.535785771485777</v>
      </c>
    </row>
    <row r="99" spans="3:28" x14ac:dyDescent="0.25">
      <c r="C99">
        <v>91</v>
      </c>
      <c r="D99">
        <f t="shared" si="28"/>
        <v>995</v>
      </c>
      <c r="E99">
        <f t="shared" si="29"/>
        <v>0.17780000000000001</v>
      </c>
      <c r="F99">
        <f t="shared" si="43"/>
        <v>1.5242881072026801E-2</v>
      </c>
      <c r="G99">
        <f t="shared" si="44"/>
        <v>104.19615634406146</v>
      </c>
      <c r="H99">
        <f t="shared" si="45"/>
        <v>1.5882496193148399</v>
      </c>
      <c r="I99" s="3">
        <f t="shared" si="32"/>
        <v>8.8900000000000007E-2</v>
      </c>
      <c r="J99" s="3">
        <f t="shared" si="33"/>
        <v>0.40640000000000004</v>
      </c>
      <c r="K99">
        <f t="shared" si="34"/>
        <v>0.13469541090974235</v>
      </c>
      <c r="L99">
        <f>PI()/4*('Config sheet'!$C$38^2)*'Stage 1'!K99*2</f>
        <v>2.3068896172530072E-2</v>
      </c>
      <c r="M99">
        <f t="shared" si="35"/>
        <v>63.474402219814742</v>
      </c>
      <c r="N99">
        <f>'Config sheet'!$C$44</f>
        <v>5.8970333333333338</v>
      </c>
      <c r="O99">
        <f t="shared" si="46"/>
        <v>9.2262692492939316</v>
      </c>
      <c r="P99">
        <f t="shared" si="47"/>
        <v>-227.84756645511254</v>
      </c>
      <c r="Q99">
        <f t="shared" si="36"/>
        <v>180</v>
      </c>
      <c r="R99">
        <f t="shared" si="37"/>
        <v>-41.012561961920262</v>
      </c>
      <c r="S99">
        <f t="shared" si="38"/>
        <v>-41.012561961920255</v>
      </c>
      <c r="T99">
        <f t="shared" si="39"/>
        <v>1.3302967248384194</v>
      </c>
      <c r="U99">
        <f t="shared" si="48"/>
        <v>19.068899999999999</v>
      </c>
      <c r="V99">
        <f>(-U99*'Config sheet'!$C$134+'Config sheet'!$C$135*'Stage 1'!U464)*10^2</f>
        <v>138.37811176496814</v>
      </c>
      <c r="W99">
        <f t="shared" si="49"/>
        <v>97.365549803047884</v>
      </c>
      <c r="X99">
        <f>'Config sheet'!$C$150*10^-3</f>
        <v>-333.6</v>
      </c>
      <c r="Y99">
        <f>'Config sheet'!$C$149*10^-3</f>
        <v>333.6</v>
      </c>
      <c r="Z99">
        <f t="shared" si="41"/>
        <v>0.10029111090974235</v>
      </c>
      <c r="AA99">
        <f>PI()/4*('Config sheet'!$C$38^2)*'Stage 1'!Z99*2</f>
        <v>1.7176570522917527E-2</v>
      </c>
      <c r="AB99">
        <f t="shared" si="42"/>
        <v>56.406699049348909</v>
      </c>
    </row>
    <row r="100" spans="3:28" x14ac:dyDescent="0.25">
      <c r="C100">
        <v>92</v>
      </c>
      <c r="D100">
        <f t="shared" si="28"/>
        <v>995</v>
      </c>
      <c r="E100">
        <f t="shared" si="29"/>
        <v>0.17780000000000001</v>
      </c>
      <c r="F100">
        <f t="shared" si="43"/>
        <v>1.5410385259631492E-2</v>
      </c>
      <c r="G100">
        <f t="shared" si="44"/>
        <v>104.19615634406146</v>
      </c>
      <c r="H100">
        <f t="shared" si="45"/>
        <v>1.6057029118347832</v>
      </c>
      <c r="I100" s="3">
        <f t="shared" si="32"/>
        <v>8.8900000000000007E-2</v>
      </c>
      <c r="J100" s="3">
        <f t="shared" si="33"/>
        <v>0.40640000000000004</v>
      </c>
      <c r="K100">
        <f t="shared" si="34"/>
        <v>0.1362373556987258</v>
      </c>
      <c r="L100">
        <f>PI()/4*('Config sheet'!$C$38^2)*'Stage 1'!K100*2</f>
        <v>2.3332980627973537E-2</v>
      </c>
      <c r="M100">
        <f t="shared" si="35"/>
        <v>64.201034427071363</v>
      </c>
      <c r="N100">
        <f>'Config sheet'!$C$44</f>
        <v>5.8970333333333338</v>
      </c>
      <c r="O100">
        <f t="shared" si="46"/>
        <v>9.1867220967208212</v>
      </c>
      <c r="P100">
        <f t="shared" si="47"/>
        <v>-244.30133639440598</v>
      </c>
      <c r="Q100">
        <f t="shared" si="36"/>
        <v>180</v>
      </c>
      <c r="R100">
        <f t="shared" si="37"/>
        <v>-43.974240550993073</v>
      </c>
      <c r="S100">
        <f t="shared" si="38"/>
        <v>-43.974240550993073</v>
      </c>
      <c r="T100">
        <f t="shared" si="39"/>
        <v>1.3302967248384194</v>
      </c>
      <c r="U100">
        <f t="shared" si="48"/>
        <v>19.068899999999999</v>
      </c>
      <c r="V100">
        <f>(-U100*'Config sheet'!$C$134+'Config sheet'!$C$135*'Stage 1'!U465)*10^2</f>
        <v>143.47941201306963</v>
      </c>
      <c r="W100">
        <f t="shared" si="49"/>
        <v>99.505171462076561</v>
      </c>
      <c r="X100">
        <f>'Config sheet'!$C$150*10^-3</f>
        <v>-333.6</v>
      </c>
      <c r="Y100">
        <f>'Config sheet'!$C$149*10^-3</f>
        <v>333.6</v>
      </c>
      <c r="Z100">
        <f t="shared" si="41"/>
        <v>0.10183305569872581</v>
      </c>
      <c r="AA100">
        <f>PI()/4*('Config sheet'!$C$38^2)*'Stage 1'!Z100*2</f>
        <v>1.7440654978360989E-2</v>
      </c>
      <c r="AB100">
        <f t="shared" si="42"/>
        <v>57.273934588709665</v>
      </c>
    </row>
    <row r="101" spans="3:28" x14ac:dyDescent="0.25">
      <c r="C101">
        <v>93</v>
      </c>
      <c r="D101">
        <f t="shared" si="28"/>
        <v>995</v>
      </c>
      <c r="E101">
        <f t="shared" si="29"/>
        <v>0.17780000000000001</v>
      </c>
      <c r="F101">
        <f t="shared" si="43"/>
        <v>1.5577889447236181E-2</v>
      </c>
      <c r="G101">
        <f t="shared" si="44"/>
        <v>104.19615634406146</v>
      </c>
      <c r="H101">
        <f t="shared" si="45"/>
        <v>1.6231562043547263</v>
      </c>
      <c r="I101" s="3">
        <f t="shared" si="32"/>
        <v>8.8900000000000007E-2</v>
      </c>
      <c r="J101" s="3">
        <f t="shared" si="33"/>
        <v>0.40640000000000004</v>
      </c>
      <c r="K101">
        <f t="shared" si="34"/>
        <v>0.13777230051085293</v>
      </c>
      <c r="L101">
        <f>PI()/4*('Config sheet'!$C$38^2)*'Stage 1'!K101*2</f>
        <v>2.3595866217485207E-2</v>
      </c>
      <c r="M101">
        <f t="shared" si="35"/>
        <v>64.924367937338161</v>
      </c>
      <c r="N101">
        <f>'Config sheet'!$C$44</f>
        <v>5.8970333333333338</v>
      </c>
      <c r="O101">
        <f t="shared" si="46"/>
        <v>9.1444411564612871</v>
      </c>
      <c r="P101">
        <f t="shared" si="47"/>
        <v>-260.48824112674288</v>
      </c>
      <c r="Q101">
        <f t="shared" si="36"/>
        <v>180</v>
      </c>
      <c r="R101">
        <f t="shared" si="37"/>
        <v>-46.887883402813721</v>
      </c>
      <c r="S101">
        <f t="shared" si="38"/>
        <v>-46.887883402813721</v>
      </c>
      <c r="T101">
        <f t="shared" si="39"/>
        <v>1.3302967248384194</v>
      </c>
      <c r="U101">
        <f t="shared" si="48"/>
        <v>19.068899999999999</v>
      </c>
      <c r="V101">
        <f>(-U101*'Config sheet'!$C$134+'Config sheet'!$C$135*'Stage 1'!U466)*10^2</f>
        <v>148.75123371025188</v>
      </c>
      <c r="W101">
        <f t="shared" si="49"/>
        <v>101.86335030743817</v>
      </c>
      <c r="X101">
        <f>'Config sheet'!$C$150*10^-3</f>
        <v>-333.6</v>
      </c>
      <c r="Y101">
        <f>'Config sheet'!$C$149*10^-3</f>
        <v>333.6</v>
      </c>
      <c r="Z101">
        <f t="shared" si="41"/>
        <v>0.10336800051085293</v>
      </c>
      <c r="AA101">
        <f>PI()/4*('Config sheet'!$C$38^2)*'Stage 1'!Z101*2</f>
        <v>1.7703540567872662E-2</v>
      </c>
      <c r="AB101">
        <f t="shared" si="42"/>
        <v>58.137233133213115</v>
      </c>
    </row>
    <row r="102" spans="3:28" x14ac:dyDescent="0.25">
      <c r="C102">
        <v>94</v>
      </c>
      <c r="D102">
        <f t="shared" si="28"/>
        <v>995</v>
      </c>
      <c r="E102">
        <f t="shared" si="29"/>
        <v>0.17780000000000001</v>
      </c>
      <c r="F102">
        <f t="shared" si="43"/>
        <v>1.5745393634840871E-2</v>
      </c>
      <c r="G102">
        <f t="shared" si="44"/>
        <v>104.19615634406146</v>
      </c>
      <c r="H102">
        <f t="shared" si="45"/>
        <v>1.6406094968746696</v>
      </c>
      <c r="I102" s="3">
        <f t="shared" si="32"/>
        <v>8.8900000000000007E-2</v>
      </c>
      <c r="J102" s="3">
        <f t="shared" si="33"/>
        <v>0.40640000000000004</v>
      </c>
      <c r="K102">
        <f t="shared" si="34"/>
        <v>0.13929979232888595</v>
      </c>
      <c r="L102">
        <f>PI()/4*('Config sheet'!$C$38^2)*'Stage 1'!K102*2</f>
        <v>2.3857475354103864E-2</v>
      </c>
      <c r="M102">
        <f t="shared" si="35"/>
        <v>65.644189268966713</v>
      </c>
      <c r="N102">
        <f>'Config sheet'!$C$44</f>
        <v>5.8970333333333338</v>
      </c>
      <c r="O102">
        <f t="shared" si="46"/>
        <v>9.099471497770141</v>
      </c>
      <c r="P102">
        <f t="shared" si="47"/>
        <v>-276.40393685237831</v>
      </c>
      <c r="Q102">
        <f t="shared" si="36"/>
        <v>180</v>
      </c>
      <c r="R102">
        <f t="shared" si="37"/>
        <v>-49.752708633428099</v>
      </c>
      <c r="S102">
        <f t="shared" si="38"/>
        <v>-49.752708633428099</v>
      </c>
      <c r="T102">
        <f t="shared" si="39"/>
        <v>1.3302967248384194</v>
      </c>
      <c r="U102">
        <f t="shared" si="48"/>
        <v>19.068899999999999</v>
      </c>
      <c r="V102">
        <f>(-U102*'Config sheet'!$C$134+'Config sheet'!$C$135*'Stage 1'!U467)*10^2</f>
        <v>154.2001021739982</v>
      </c>
      <c r="W102">
        <f t="shared" si="49"/>
        <v>104.4473935405701</v>
      </c>
      <c r="X102">
        <f>'Config sheet'!$C$150*10^-3</f>
        <v>-333.6</v>
      </c>
      <c r="Y102">
        <f>'Config sheet'!$C$149*10^-3</f>
        <v>333.6</v>
      </c>
      <c r="Z102">
        <f t="shared" si="41"/>
        <v>0.10489549232888595</v>
      </c>
      <c r="AA102">
        <f>PI()/4*('Config sheet'!$C$38^2)*'Stage 1'!Z102*2</f>
        <v>1.7965149704491319E-2</v>
      </c>
      <c r="AB102">
        <f t="shared" si="42"/>
        <v>58.996339892511784</v>
      </c>
    </row>
    <row r="103" spans="3:28" x14ac:dyDescent="0.25">
      <c r="C103">
        <v>95</v>
      </c>
      <c r="D103">
        <f t="shared" si="28"/>
        <v>995</v>
      </c>
      <c r="E103">
        <f t="shared" si="29"/>
        <v>0.17780000000000001</v>
      </c>
      <c r="F103">
        <f t="shared" si="43"/>
        <v>1.5912897822445562E-2</v>
      </c>
      <c r="G103">
        <f t="shared" si="44"/>
        <v>104.19615634406146</v>
      </c>
      <c r="H103">
        <f t="shared" si="45"/>
        <v>1.6580627893946129</v>
      </c>
      <c r="I103" s="3">
        <f t="shared" si="32"/>
        <v>8.8900000000000007E-2</v>
      </c>
      <c r="J103" s="3">
        <f t="shared" si="33"/>
        <v>0.40640000000000004</v>
      </c>
      <c r="K103">
        <f t="shared" si="34"/>
        <v>0.14081938619310291</v>
      </c>
      <c r="L103">
        <f>PI()/4*('Config sheet'!$C$38^2)*'Stage 1'!K103*2</f>
        <v>2.4117731830855881E-2</v>
      </c>
      <c r="M103">
        <f t="shared" si="35"/>
        <v>66.360288737364357</v>
      </c>
      <c r="N103">
        <f>'Config sheet'!$C$44</f>
        <v>5.8970333333333338</v>
      </c>
      <c r="O103">
        <f t="shared" si="46"/>
        <v>9.0518588910162805</v>
      </c>
      <c r="P103">
        <f t="shared" si="47"/>
        <v>-292.04439613846415</v>
      </c>
      <c r="Q103">
        <f t="shared" si="36"/>
        <v>180</v>
      </c>
      <c r="R103">
        <f t="shared" si="37"/>
        <v>-52.567991304923545</v>
      </c>
      <c r="S103">
        <f t="shared" si="38"/>
        <v>-52.567991304923545</v>
      </c>
      <c r="T103">
        <f t="shared" si="39"/>
        <v>1.3302967248384194</v>
      </c>
      <c r="U103">
        <f t="shared" si="48"/>
        <v>19.068899999999999</v>
      </c>
      <c r="V103">
        <f>(-U103*'Config sheet'!$C$134+'Config sheet'!$C$135*'Stage 1'!U468)*10^2</f>
        <v>159.83282887089703</v>
      </c>
      <c r="W103">
        <f t="shared" si="49"/>
        <v>107.26483756597349</v>
      </c>
      <c r="X103">
        <f>'Config sheet'!$C$150*10^-3</f>
        <v>-333.6</v>
      </c>
      <c r="Y103">
        <f>'Config sheet'!$C$149*10^-3</f>
        <v>333.6</v>
      </c>
      <c r="Z103">
        <f t="shared" si="41"/>
        <v>0.10641508619310291</v>
      </c>
      <c r="AA103">
        <f>PI()/4*('Config sheet'!$C$38^2)*'Stage 1'!Z103*2</f>
        <v>1.8225406181243336E-2</v>
      </c>
      <c r="AB103">
        <f t="shared" si="42"/>
        <v>59.851004608044377</v>
      </c>
    </row>
    <row r="104" spans="3:28" x14ac:dyDescent="0.25">
      <c r="C104">
        <v>96</v>
      </c>
      <c r="D104">
        <f t="shared" si="28"/>
        <v>995</v>
      </c>
      <c r="E104">
        <f t="shared" si="29"/>
        <v>0.17780000000000001</v>
      </c>
      <c r="F104">
        <f t="shared" si="43"/>
        <v>1.6080402010050253E-2</v>
      </c>
      <c r="G104">
        <f t="shared" si="44"/>
        <v>104.19615634406146</v>
      </c>
      <c r="H104">
        <f t="shared" si="45"/>
        <v>1.6755160819145565</v>
      </c>
      <c r="I104" s="3">
        <f t="shared" si="32"/>
        <v>8.8900000000000007E-2</v>
      </c>
      <c r="J104" s="3">
        <f t="shared" si="33"/>
        <v>0.40640000000000004</v>
      </c>
      <c r="K104">
        <f t="shared" si="34"/>
        <v>0.14233064530744344</v>
      </c>
      <c r="L104">
        <f>PI()/4*('Config sheet'!$C$38^2)*'Stage 1'!K104*2</f>
        <v>2.4376560838934507E-2</v>
      </c>
      <c r="M104">
        <f t="shared" si="35"/>
        <v>67.072460505014945</v>
      </c>
      <c r="N104">
        <f>'Config sheet'!$C$44</f>
        <v>5.8970333333333338</v>
      </c>
      <c r="O104">
        <f t="shared" si="46"/>
        <v>9.0016497546655767</v>
      </c>
      <c r="P104">
        <f t="shared" si="47"/>
        <v>-307.40590814601899</v>
      </c>
      <c r="Q104">
        <f t="shared" si="36"/>
        <v>180</v>
      </c>
      <c r="R104">
        <f t="shared" si="37"/>
        <v>-55.333063466283413</v>
      </c>
      <c r="S104">
        <f t="shared" si="38"/>
        <v>-55.33306346628342</v>
      </c>
      <c r="T104">
        <f t="shared" si="39"/>
        <v>1.3302967248384194</v>
      </c>
      <c r="U104">
        <f t="shared" si="48"/>
        <v>19.068899999999999</v>
      </c>
      <c r="V104">
        <f>(-U104*'Config sheet'!$C$134+'Config sheet'!$C$135*'Stage 1'!U469)*10^2</f>
        <v>165.65652415875422</v>
      </c>
      <c r="W104">
        <f t="shared" si="49"/>
        <v>110.3234606924708</v>
      </c>
      <c r="X104">
        <f>'Config sheet'!$C$150*10^-3</f>
        <v>-333.6</v>
      </c>
      <c r="Y104">
        <f>'Config sheet'!$C$149*10^-3</f>
        <v>333.6</v>
      </c>
      <c r="Z104">
        <f t="shared" si="41"/>
        <v>0.10792634530744344</v>
      </c>
      <c r="AA104">
        <f>PI()/4*('Config sheet'!$C$38^2)*'Stage 1'!Z104*2</f>
        <v>1.8484235189321963E-2</v>
      </c>
      <c r="AB104">
        <f t="shared" si="42"/>
        <v>60.70098161273534</v>
      </c>
    </row>
    <row r="105" spans="3:28" x14ac:dyDescent="0.25">
      <c r="C105">
        <v>97</v>
      </c>
      <c r="D105">
        <f t="shared" si="28"/>
        <v>995</v>
      </c>
      <c r="E105">
        <f t="shared" si="29"/>
        <v>0.17780000000000001</v>
      </c>
      <c r="F105">
        <f t="shared" si="43"/>
        <v>1.624790619765494E-2</v>
      </c>
      <c r="G105">
        <f t="shared" si="44"/>
        <v>104.19615634406146</v>
      </c>
      <c r="H105">
        <f t="shared" si="45"/>
        <v>1.6929693744344994</v>
      </c>
      <c r="I105" s="3">
        <f t="shared" si="32"/>
        <v>8.8900000000000007E-2</v>
      </c>
      <c r="J105" s="3">
        <f t="shared" si="33"/>
        <v>0.40640000000000004</v>
      </c>
      <c r="K105">
        <f t="shared" si="34"/>
        <v>0.14383314113487317</v>
      </c>
      <c r="L105">
        <f>PI()/4*('Config sheet'!$C$38^2)*'Stage 1'!K105*2</f>
        <v>2.463388898403265E-2</v>
      </c>
      <c r="M105">
        <f t="shared" si="35"/>
        <v>67.780502626418567</v>
      </c>
      <c r="N105">
        <f>'Config sheet'!$C$44</f>
        <v>5.8970333333333338</v>
      </c>
      <c r="O105">
        <f t="shared" si="46"/>
        <v>8.948891102257619</v>
      </c>
      <c r="P105">
        <f t="shared" si="47"/>
        <v>-322.48507847688279</v>
      </c>
      <c r="Q105">
        <f t="shared" si="36"/>
        <v>180</v>
      </c>
      <c r="R105">
        <f t="shared" si="37"/>
        <v>-58.047314125838902</v>
      </c>
      <c r="S105">
        <f t="shared" si="38"/>
        <v>-58.047314125838902</v>
      </c>
      <c r="T105">
        <f t="shared" si="39"/>
        <v>1.3302967248384194</v>
      </c>
      <c r="U105">
        <f t="shared" si="48"/>
        <v>19.068899999999999</v>
      </c>
      <c r="V105">
        <f>(-U105*'Config sheet'!$C$134+'Config sheet'!$C$135*'Stage 1'!U470)*10^2</f>
        <v>171.67861050323972</v>
      </c>
      <c r="W105">
        <f t="shared" si="49"/>
        <v>113.63129637740082</v>
      </c>
      <c r="X105">
        <f>'Config sheet'!$C$150*10^-3</f>
        <v>-333.6</v>
      </c>
      <c r="Y105">
        <f>'Config sheet'!$C$149*10^-3</f>
        <v>333.6</v>
      </c>
      <c r="Z105">
        <f t="shared" si="41"/>
        <v>0.10942884113487317</v>
      </c>
      <c r="AA105">
        <f>PI()/4*('Config sheet'!$C$38^2)*'Stage 1'!Z105*2</f>
        <v>1.8741563334420102E-2</v>
      </c>
      <c r="AB105">
        <f t="shared" si="42"/>
        <v>61.54602988463057</v>
      </c>
    </row>
    <row r="106" spans="3:28" x14ac:dyDescent="0.25">
      <c r="C106">
        <v>98</v>
      </c>
      <c r="D106">
        <f t="shared" si="28"/>
        <v>995</v>
      </c>
      <c r="E106">
        <f t="shared" si="29"/>
        <v>0.17780000000000001</v>
      </c>
      <c r="F106">
        <f t="shared" si="43"/>
        <v>1.6415410385259632E-2</v>
      </c>
      <c r="G106">
        <f t="shared" si="44"/>
        <v>104.19615634406146</v>
      </c>
      <c r="H106">
        <f t="shared" si="45"/>
        <v>1.7104226669544429</v>
      </c>
      <c r="I106" s="3">
        <f t="shared" si="32"/>
        <v>8.8900000000000007E-2</v>
      </c>
      <c r="J106" s="3">
        <f t="shared" si="33"/>
        <v>0.40640000000000004</v>
      </c>
      <c r="K106">
        <f t="shared" si="34"/>
        <v>0.14532645348201739</v>
      </c>
      <c r="L106">
        <f>PI()/4*('Config sheet'!$C$38^2)*'Stage 1'!K106*2</f>
        <v>2.4889644300837847E-2</v>
      </c>
      <c r="M106">
        <f t="shared" si="35"/>
        <v>68.484217087974827</v>
      </c>
      <c r="N106">
        <f>'Config sheet'!$C$44</f>
        <v>5.8970333333333338</v>
      </c>
      <c r="O106">
        <f t="shared" si="46"/>
        <v>8.8936304894397669</v>
      </c>
      <c r="P106">
        <f t="shared" si="47"/>
        <v>-337.27882864227388</v>
      </c>
      <c r="Q106">
        <f t="shared" si="36"/>
        <v>180</v>
      </c>
      <c r="R106">
        <f t="shared" si="37"/>
        <v>-60.710189155609299</v>
      </c>
      <c r="S106">
        <f t="shared" si="38"/>
        <v>-60.710189155609299</v>
      </c>
      <c r="T106">
        <f t="shared" si="39"/>
        <v>1.3302967248384194</v>
      </c>
      <c r="U106">
        <f t="shared" si="48"/>
        <v>19.068899999999999</v>
      </c>
      <c r="V106">
        <f>(-U106*'Config sheet'!$C$134+'Config sheet'!$C$135*'Stage 1'!U471)*10^2</f>
        <v>177.46443109695275</v>
      </c>
      <c r="W106">
        <f t="shared" si="49"/>
        <v>116.75424194134345</v>
      </c>
      <c r="X106">
        <f>'Config sheet'!$C$150*10^-3</f>
        <v>-333.6</v>
      </c>
      <c r="Y106">
        <f>'Config sheet'!$C$149*10^-3</f>
        <v>333.6</v>
      </c>
      <c r="Z106">
        <f t="shared" si="41"/>
        <v>0.11092215348201739</v>
      </c>
      <c r="AA106">
        <f>PI()/4*('Config sheet'!$C$38^2)*'Stage 1'!Z106*2</f>
        <v>1.8997318651225302E-2</v>
      </c>
      <c r="AB106">
        <f t="shared" si="42"/>
        <v>62.385913094497965</v>
      </c>
    </row>
    <row r="107" spans="3:28" x14ac:dyDescent="0.25">
      <c r="C107">
        <v>99</v>
      </c>
      <c r="D107">
        <f t="shared" si="28"/>
        <v>995</v>
      </c>
      <c r="E107">
        <f t="shared" si="29"/>
        <v>0.17780000000000001</v>
      </c>
      <c r="F107">
        <f t="shared" si="43"/>
        <v>1.6582914572864323E-2</v>
      </c>
      <c r="G107">
        <f t="shared" si="44"/>
        <v>104.19615634406146</v>
      </c>
      <c r="H107">
        <f t="shared" si="45"/>
        <v>1.7278759594743862</v>
      </c>
      <c r="I107" s="3">
        <f t="shared" si="32"/>
        <v>8.8900000000000007E-2</v>
      </c>
      <c r="J107" s="3">
        <f t="shared" si="33"/>
        <v>0.40640000000000004</v>
      </c>
      <c r="K107">
        <f t="shared" si="34"/>
        <v>0.146810170573131</v>
      </c>
      <c r="L107">
        <f>PI()/4*('Config sheet'!$C$38^2)*'Stage 1'!K107*2</f>
        <v>2.5143756265700878E-2</v>
      </c>
      <c r="M107">
        <f t="shared" si="35"/>
        <v>69.183409842840589</v>
      </c>
      <c r="N107">
        <f>'Config sheet'!$C$44</f>
        <v>5.8970333333333338</v>
      </c>
      <c r="O107">
        <f t="shared" si="46"/>
        <v>8.8359159611218185</v>
      </c>
      <c r="P107">
        <f t="shared" si="47"/>
        <v>-351.7843951550052</v>
      </c>
      <c r="Q107">
        <f t="shared" si="36"/>
        <v>180</v>
      </c>
      <c r="R107">
        <f t="shared" si="37"/>
        <v>-63.321191127900953</v>
      </c>
      <c r="S107">
        <f t="shared" si="38"/>
        <v>-63.321191127900939</v>
      </c>
      <c r="T107">
        <f t="shared" si="39"/>
        <v>1.3302967248384194</v>
      </c>
      <c r="U107">
        <f t="shared" si="48"/>
        <v>19.068899999999999</v>
      </c>
      <c r="V107">
        <f>(-U107*'Config sheet'!$C$134+'Config sheet'!$C$135*'Stage 1'!U472)*10^2</f>
        <v>177.46443109695275</v>
      </c>
      <c r="W107">
        <f t="shared" si="49"/>
        <v>114.14323996905179</v>
      </c>
      <c r="X107">
        <f>'Config sheet'!$C$150*10^-3</f>
        <v>-333.6</v>
      </c>
      <c r="Y107">
        <f>'Config sheet'!$C$149*10^-3</f>
        <v>333.6</v>
      </c>
      <c r="Z107">
        <f t="shared" si="41"/>
        <v>0.11240587057313101</v>
      </c>
      <c r="AA107">
        <f>PI()/4*('Config sheet'!$C$38^2)*'Stage 1'!Z107*2</f>
        <v>1.9251430616088333E-2</v>
      </c>
      <c r="AB107">
        <f t="shared" si="42"/>
        <v>63.220399647430256</v>
      </c>
    </row>
    <row r="108" spans="3:28" x14ac:dyDescent="0.25">
      <c r="C108">
        <v>100</v>
      </c>
      <c r="D108">
        <f t="shared" si="28"/>
        <v>995</v>
      </c>
      <c r="E108">
        <f t="shared" si="29"/>
        <v>0.17780000000000001</v>
      </c>
      <c r="F108">
        <f t="shared" si="43"/>
        <v>1.6750418760469014E-2</v>
      </c>
      <c r="G108">
        <f t="shared" si="44"/>
        <v>104.19615634406146</v>
      </c>
      <c r="H108">
        <f t="shared" si="45"/>
        <v>1.7453292519943295</v>
      </c>
      <c r="I108" s="3">
        <f t="shared" si="32"/>
        <v>8.8900000000000007E-2</v>
      </c>
      <c r="J108" s="3">
        <f t="shared" si="33"/>
        <v>0.40640000000000004</v>
      </c>
      <c r="K108">
        <f t="shared" si="34"/>
        <v>0.14828388911349355</v>
      </c>
      <c r="L108">
        <f>PI()/4*('Config sheet'!$C$38^2)*'Stage 1'!K108*2</f>
        <v>2.5396155807493263E-2</v>
      </c>
      <c r="M108">
        <f t="shared" si="35"/>
        <v>69.877890840804596</v>
      </c>
      <c r="N108">
        <f>'Config sheet'!$C$44</f>
        <v>5.8970333333333338</v>
      </c>
      <c r="O108">
        <f t="shared" si="46"/>
        <v>8.7757959988140541</v>
      </c>
      <c r="P108">
        <f t="shared" si="47"/>
        <v>-365.99932824789971</v>
      </c>
      <c r="Q108">
        <f t="shared" si="36"/>
        <v>180</v>
      </c>
      <c r="R108">
        <f t="shared" si="37"/>
        <v>-65.879879084621948</v>
      </c>
      <c r="S108">
        <f t="shared" si="38"/>
        <v>-65.879879084621948</v>
      </c>
      <c r="T108">
        <f t="shared" si="39"/>
        <v>1.3302967248384194</v>
      </c>
      <c r="U108">
        <f t="shared" si="48"/>
        <v>19.068899999999999</v>
      </c>
      <c r="V108">
        <f>(-U108*'Config sheet'!$C$134+'Config sheet'!$C$135*'Stage 1'!U473)*10^2</f>
        <v>177.46443109695275</v>
      </c>
      <c r="W108">
        <f t="shared" si="49"/>
        <v>111.5845520123308</v>
      </c>
      <c r="X108">
        <f>'Config sheet'!$C$150*10^-3</f>
        <v>-333.6</v>
      </c>
      <c r="Y108">
        <f>'Config sheet'!$C$149*10^-3</f>
        <v>333.6</v>
      </c>
      <c r="Z108">
        <f t="shared" si="41"/>
        <v>0.11387958911349355</v>
      </c>
      <c r="AA108">
        <f>PI()/4*('Config sheet'!$C$38^2)*'Stage 1'!Z108*2</f>
        <v>1.9503830157880719E-2</v>
      </c>
      <c r="AB108">
        <f t="shared" si="42"/>
        <v>64.049262718500302</v>
      </c>
    </row>
    <row r="109" spans="3:28" x14ac:dyDescent="0.25">
      <c r="C109">
        <v>101</v>
      </c>
      <c r="D109">
        <f t="shared" si="28"/>
        <v>995</v>
      </c>
      <c r="E109">
        <f t="shared" si="29"/>
        <v>0.17780000000000001</v>
      </c>
      <c r="F109">
        <f t="shared" si="43"/>
        <v>1.6917922948073701E-2</v>
      </c>
      <c r="G109">
        <f t="shared" si="44"/>
        <v>104.19615634406146</v>
      </c>
      <c r="H109">
        <f t="shared" si="45"/>
        <v>1.7627825445142726</v>
      </c>
      <c r="I109" s="3">
        <f t="shared" si="32"/>
        <v>8.8900000000000007E-2</v>
      </c>
      <c r="J109" s="3">
        <f t="shared" si="33"/>
        <v>0.40640000000000004</v>
      </c>
      <c r="K109">
        <f t="shared" si="34"/>
        <v>0.14974721434233756</v>
      </c>
      <c r="L109">
        <f>PI()/4*('Config sheet'!$C$38^2)*'Stage 1'!K109*2</f>
        <v>2.564677531667214E-2</v>
      </c>
      <c r="M109">
        <f t="shared" si="35"/>
        <v>70.567474053229631</v>
      </c>
      <c r="N109">
        <f>'Config sheet'!$C$44</f>
        <v>5.8970333333333338</v>
      </c>
      <c r="O109">
        <f t="shared" si="46"/>
        <v>8.7133194682110648</v>
      </c>
      <c r="P109">
        <f t="shared" si="47"/>
        <v>-379.92149022136982</v>
      </c>
      <c r="Q109">
        <f t="shared" si="36"/>
        <v>180</v>
      </c>
      <c r="R109">
        <f t="shared" si="37"/>
        <v>-68.385868239846559</v>
      </c>
      <c r="S109">
        <f t="shared" si="38"/>
        <v>-68.385868239846573</v>
      </c>
      <c r="T109">
        <f t="shared" si="39"/>
        <v>1.3302967248384194</v>
      </c>
      <c r="U109">
        <f t="shared" si="48"/>
        <v>19.068899999999999</v>
      </c>
      <c r="V109">
        <f>(-U109*'Config sheet'!$C$134+'Config sheet'!$C$135*'Stage 1'!U474)*10^2</f>
        <v>177.46443109695275</v>
      </c>
      <c r="W109">
        <f t="shared" si="49"/>
        <v>109.07856285710619</v>
      </c>
      <c r="X109">
        <f>'Config sheet'!$C$150*10^-3</f>
        <v>-333.6</v>
      </c>
      <c r="Y109">
        <f>'Config sheet'!$C$149*10^-3</f>
        <v>333.6</v>
      </c>
      <c r="Z109">
        <f t="shared" si="41"/>
        <v>0.11534291434233757</v>
      </c>
      <c r="AA109">
        <f>PI()/4*('Config sheet'!$C$38^2)*'Stage 1'!Z109*2</f>
        <v>1.9754449667059592E-2</v>
      </c>
      <c r="AB109">
        <f t="shared" si="42"/>
        <v>64.872280282529545</v>
      </c>
    </row>
    <row r="110" spans="3:28" x14ac:dyDescent="0.25">
      <c r="C110">
        <v>102</v>
      </c>
      <c r="D110">
        <f t="shared" si="28"/>
        <v>995</v>
      </c>
      <c r="E110">
        <f t="shared" si="29"/>
        <v>0.17780000000000001</v>
      </c>
      <c r="F110">
        <f t="shared" si="43"/>
        <v>1.7085427135678392E-2</v>
      </c>
      <c r="G110">
        <f t="shared" si="44"/>
        <v>104.19615634406146</v>
      </c>
      <c r="H110">
        <f t="shared" si="45"/>
        <v>1.780235837034216</v>
      </c>
      <c r="I110" s="3">
        <f t="shared" si="32"/>
        <v>8.8900000000000007E-2</v>
      </c>
      <c r="J110" s="3">
        <f t="shared" si="33"/>
        <v>0.40640000000000004</v>
      </c>
      <c r="K110">
        <f t="shared" si="34"/>
        <v>0.15119976007543473</v>
      </c>
      <c r="L110">
        <f>PI()/4*('Config sheet'!$C$38^2)*'Stage 1'!K110*2</f>
        <v>2.5895548652573864E-2</v>
      </c>
      <c r="M110">
        <f t="shared" si="35"/>
        <v>71.251977493120876</v>
      </c>
      <c r="N110">
        <f>'Config sheet'!$C$44</f>
        <v>5.8970333333333338</v>
      </c>
      <c r="O110">
        <f t="shared" si="46"/>
        <v>8.6485355670831758</v>
      </c>
      <c r="P110">
        <f t="shared" si="47"/>
        <v>-393.5490534235945</v>
      </c>
      <c r="Q110">
        <f t="shared" si="36"/>
        <v>180</v>
      </c>
      <c r="R110">
        <f t="shared" si="37"/>
        <v>-70.838829616247025</v>
      </c>
      <c r="S110">
        <f t="shared" si="38"/>
        <v>-70.838829616247011</v>
      </c>
      <c r="T110">
        <f t="shared" si="39"/>
        <v>1.3302967248384194</v>
      </c>
      <c r="U110">
        <f t="shared" si="48"/>
        <v>19.068899999999999</v>
      </c>
      <c r="V110">
        <f>(-U110*'Config sheet'!$C$134+'Config sheet'!$C$135*'Stage 1'!U475)*10^2</f>
        <v>177.46443109695275</v>
      </c>
      <c r="W110">
        <f t="shared" si="49"/>
        <v>106.62560148070573</v>
      </c>
      <c r="X110">
        <f>'Config sheet'!$C$150*10^-3</f>
        <v>-333.6</v>
      </c>
      <c r="Y110">
        <f>'Config sheet'!$C$149*10^-3</f>
        <v>333.6</v>
      </c>
      <c r="Z110">
        <f t="shared" si="41"/>
        <v>0.11679546007543473</v>
      </c>
      <c r="AA110">
        <f>PI()/4*('Config sheet'!$C$38^2)*'Stage 1'!Z110*2</f>
        <v>2.0003223002961319E-2</v>
      </c>
      <c r="AB110">
        <f t="shared" si="42"/>
        <v>65.689235138039777</v>
      </c>
    </row>
    <row r="111" spans="3:28" x14ac:dyDescent="0.25">
      <c r="C111">
        <v>103</v>
      </c>
      <c r="D111">
        <f t="shared" si="28"/>
        <v>995</v>
      </c>
      <c r="E111">
        <f t="shared" si="29"/>
        <v>0.17780000000000001</v>
      </c>
      <c r="F111">
        <f t="shared" si="43"/>
        <v>1.7252931323283083E-2</v>
      </c>
      <c r="G111">
        <f t="shared" si="44"/>
        <v>104.19615634406146</v>
      </c>
      <c r="H111">
        <f t="shared" si="45"/>
        <v>1.7976891295541595</v>
      </c>
      <c r="I111" s="3">
        <f t="shared" si="32"/>
        <v>8.8900000000000007E-2</v>
      </c>
      <c r="J111" s="3">
        <f t="shared" si="33"/>
        <v>0.40640000000000004</v>
      </c>
      <c r="K111">
        <f t="shared" si="34"/>
        <v>0.15264114873748613</v>
      </c>
      <c r="L111">
        <f>PI()/4*('Config sheet'!$C$38^2)*'Stage 1'!K111*2</f>
        <v>2.6142411148961413E-2</v>
      </c>
      <c r="M111">
        <f t="shared" si="35"/>
        <v>71.931223230389833</v>
      </c>
      <c r="N111">
        <f>'Config sheet'!$C$44</f>
        <v>5.8970333333333338</v>
      </c>
      <c r="O111">
        <f t="shared" si="46"/>
        <v>8.5814937735367227</v>
      </c>
      <c r="P111">
        <f t="shared" si="47"/>
        <v>-406.88049786715857</v>
      </c>
      <c r="Q111">
        <f t="shared" si="36"/>
        <v>180</v>
      </c>
      <c r="R111">
        <f t="shared" si="37"/>
        <v>-73.238489616088557</v>
      </c>
      <c r="S111">
        <f t="shared" si="38"/>
        <v>-73.238489616088543</v>
      </c>
      <c r="T111">
        <f t="shared" si="39"/>
        <v>1.3302967248384194</v>
      </c>
      <c r="U111">
        <f t="shared" si="48"/>
        <v>19.068899999999999</v>
      </c>
      <c r="V111">
        <f>(-U111*'Config sheet'!$C$134+'Config sheet'!$C$135*'Stage 1'!U476)*10^2</f>
        <v>177.46443109695275</v>
      </c>
      <c r="W111">
        <f t="shared" si="49"/>
        <v>104.22594148086419</v>
      </c>
      <c r="X111">
        <f>'Config sheet'!$C$150*10^-3</f>
        <v>-333.6</v>
      </c>
      <c r="Y111">
        <f>'Config sheet'!$C$149*10^-3</f>
        <v>333.6</v>
      </c>
      <c r="Z111">
        <f t="shared" si="41"/>
        <v>0.11823684873748613</v>
      </c>
      <c r="AA111">
        <f>PI()/4*('Config sheet'!$C$38^2)*'Stage 1'!Z111*2</f>
        <v>2.0250085499348869E-2</v>
      </c>
      <c r="AB111">
        <f t="shared" si="42"/>
        <v>66.499914925470264</v>
      </c>
    </row>
    <row r="112" spans="3:28" x14ac:dyDescent="0.25">
      <c r="C112">
        <v>104</v>
      </c>
      <c r="D112">
        <f t="shared" si="28"/>
        <v>995</v>
      </c>
      <c r="E112">
        <f t="shared" si="29"/>
        <v>0.17780000000000001</v>
      </c>
      <c r="F112">
        <f t="shared" si="43"/>
        <v>1.7420435510887775E-2</v>
      </c>
      <c r="G112">
        <f t="shared" si="44"/>
        <v>104.19615634406146</v>
      </c>
      <c r="H112">
        <f t="shared" si="45"/>
        <v>1.8151424220741028</v>
      </c>
      <c r="I112" s="3">
        <f t="shared" si="32"/>
        <v>8.8900000000000007E-2</v>
      </c>
      <c r="J112" s="3">
        <f t="shared" si="33"/>
        <v>0.40640000000000004</v>
      </c>
      <c r="K112">
        <f t="shared" si="34"/>
        <v>0.15407101138447543</v>
      </c>
      <c r="L112">
        <f>PI()/4*('Config sheet'!$C$38^2)*'Stage 1'!K112*2</f>
        <v>2.6387299617852741E-2</v>
      </c>
      <c r="M112">
        <f t="shared" si="35"/>
        <v>72.605037402387879</v>
      </c>
      <c r="N112">
        <f>'Config sheet'!$C$44</f>
        <v>5.8970333333333338</v>
      </c>
      <c r="O112">
        <f t="shared" si="46"/>
        <v>8.5122437947036946</v>
      </c>
      <c r="P112">
        <f t="shared" si="47"/>
        <v>-419.91460848646489</v>
      </c>
      <c r="Q112">
        <f t="shared" si="36"/>
        <v>180</v>
      </c>
      <c r="R112">
        <f t="shared" si="37"/>
        <v>-75.584629527563678</v>
      </c>
      <c r="S112">
        <f t="shared" si="38"/>
        <v>-75.584629527563678</v>
      </c>
      <c r="T112">
        <f t="shared" si="39"/>
        <v>1.3302967248384194</v>
      </c>
      <c r="U112">
        <f t="shared" si="48"/>
        <v>19.068899999999999</v>
      </c>
      <c r="V112">
        <f>(-U112*'Config sheet'!$C$134+'Config sheet'!$C$135*'Stage 1'!U477)*10^2</f>
        <v>177.46443109695275</v>
      </c>
      <c r="W112">
        <f t="shared" si="49"/>
        <v>101.87980156938907</v>
      </c>
      <c r="X112">
        <f>'Config sheet'!$C$150*10^-3</f>
        <v>-333.6</v>
      </c>
      <c r="Y112">
        <f>'Config sheet'!$C$149*10^-3</f>
        <v>333.6</v>
      </c>
      <c r="Z112">
        <f t="shared" si="41"/>
        <v>0.11966671138447543</v>
      </c>
      <c r="AA112">
        <f>PI()/4*('Config sheet'!$C$38^2)*'Stage 1'!Z112*2</f>
        <v>2.0494973968240196E-2</v>
      </c>
      <c r="AB112">
        <f t="shared" si="42"/>
        <v>67.304112139749947</v>
      </c>
    </row>
    <row r="113" spans="3:28" x14ac:dyDescent="0.25">
      <c r="C113">
        <v>105</v>
      </c>
      <c r="D113">
        <f t="shared" si="28"/>
        <v>995</v>
      </c>
      <c r="E113">
        <f t="shared" si="29"/>
        <v>0.17780000000000001</v>
      </c>
      <c r="F113">
        <f t="shared" si="43"/>
        <v>1.7587939698492462E-2</v>
      </c>
      <c r="G113">
        <f t="shared" si="44"/>
        <v>104.19615634406146</v>
      </c>
      <c r="H113">
        <f t="shared" si="45"/>
        <v>1.8325957145940459</v>
      </c>
      <c r="I113" s="3">
        <f t="shared" si="32"/>
        <v>8.8900000000000007E-2</v>
      </c>
      <c r="J113" s="3">
        <f t="shared" si="33"/>
        <v>0.40640000000000004</v>
      </c>
      <c r="K113">
        <f t="shared" si="34"/>
        <v>0.15548898771616793</v>
      </c>
      <c r="L113">
        <f>PI()/4*('Config sheet'!$C$38^2)*'Stage 1'!K113*2</f>
        <v>2.6630152351661458E-2</v>
      </c>
      <c r="M113">
        <f t="shared" si="35"/>
        <v>73.273250219796637</v>
      </c>
      <c r="N113">
        <f>'Config sheet'!$C$44</f>
        <v>5.8970333333333338</v>
      </c>
      <c r="O113">
        <f t="shared" si="46"/>
        <v>8.4408355159205115</v>
      </c>
      <c r="P113">
        <f t="shared" si="47"/>
        <v>-432.65047204066093</v>
      </c>
      <c r="Q113">
        <f t="shared" si="36"/>
        <v>180</v>
      </c>
      <c r="R113">
        <f t="shared" si="37"/>
        <v>-77.877084967318964</v>
      </c>
      <c r="S113">
        <f t="shared" si="38"/>
        <v>-77.877084967318964</v>
      </c>
      <c r="T113">
        <f t="shared" si="39"/>
        <v>1.3302967248384194</v>
      </c>
      <c r="U113">
        <f t="shared" si="48"/>
        <v>19.068899999999999</v>
      </c>
      <c r="V113">
        <f>(-U113*'Config sheet'!$C$134+'Config sheet'!$C$135*'Stage 1'!U478)*10^2</f>
        <v>177.46443109695275</v>
      </c>
      <c r="W113">
        <f t="shared" si="49"/>
        <v>99.587346129633787</v>
      </c>
      <c r="X113">
        <f>'Config sheet'!$C$150*10^-3</f>
        <v>-333.6</v>
      </c>
      <c r="Y113">
        <f>'Config sheet'!$C$149*10^-3</f>
        <v>333.6</v>
      </c>
      <c r="Z113">
        <f t="shared" si="41"/>
        <v>0.12108468771616793</v>
      </c>
      <c r="AA113">
        <f>PI()/4*('Config sheet'!$C$38^2)*'Stage 1'!Z113*2</f>
        <v>2.0737826702048913E-2</v>
      </c>
      <c r="AB113">
        <f t="shared" si="42"/>
        <v>68.101624137327292</v>
      </c>
    </row>
    <row r="114" spans="3:28" x14ac:dyDescent="0.25">
      <c r="C114">
        <v>106</v>
      </c>
      <c r="D114">
        <f t="shared" si="28"/>
        <v>995</v>
      </c>
      <c r="E114">
        <f t="shared" si="29"/>
        <v>0.17780000000000001</v>
      </c>
      <c r="F114">
        <f t="shared" si="43"/>
        <v>1.7755443886097153E-2</v>
      </c>
      <c r="G114">
        <f t="shared" si="44"/>
        <v>104.19615634406146</v>
      </c>
      <c r="H114">
        <f t="shared" si="45"/>
        <v>1.8500490071139892</v>
      </c>
      <c r="I114" s="3">
        <f t="shared" si="32"/>
        <v>8.8900000000000007E-2</v>
      </c>
      <c r="J114" s="3">
        <f t="shared" si="33"/>
        <v>0.40640000000000004</v>
      </c>
      <c r="K114">
        <f t="shared" si="34"/>
        <v>0.15689472607894528</v>
      </c>
      <c r="L114">
        <f>PI()/4*('Config sheet'!$C$38^2)*'Stage 1'!K114*2</f>
        <v>2.687090912368232E-2</v>
      </c>
      <c r="M114">
        <f t="shared" si="35"/>
        <v>73.935695967963539</v>
      </c>
      <c r="N114">
        <f>'Config sheet'!$C$44</f>
        <v>5.8970333333333338</v>
      </c>
      <c r="O114">
        <f t="shared" si="46"/>
        <v>8.3673189504549281</v>
      </c>
      <c r="P114">
        <f t="shared" si="47"/>
        <v>-445.08747366724475</v>
      </c>
      <c r="Q114">
        <f t="shared" si="36"/>
        <v>180</v>
      </c>
      <c r="R114">
        <f t="shared" si="37"/>
        <v>-80.115745260104077</v>
      </c>
      <c r="S114">
        <f t="shared" si="38"/>
        <v>-80.115745260104063</v>
      </c>
      <c r="T114">
        <f t="shared" si="39"/>
        <v>1.3302967248384194</v>
      </c>
      <c r="U114">
        <f t="shared" si="48"/>
        <v>19.068899999999999</v>
      </c>
      <c r="V114">
        <f>(-U114*'Config sheet'!$C$134+'Config sheet'!$C$135*'Stage 1'!U479)*10^2</f>
        <v>177.46443109695275</v>
      </c>
      <c r="W114">
        <f t="shared" si="49"/>
        <v>97.348685836848674</v>
      </c>
      <c r="X114">
        <f>'Config sheet'!$C$150*10^-3</f>
        <v>-333.6</v>
      </c>
      <c r="Y114">
        <f>'Config sheet'!$C$149*10^-3</f>
        <v>333.6</v>
      </c>
      <c r="Z114">
        <f t="shared" si="41"/>
        <v>0.12249042607894528</v>
      </c>
      <c r="AA114">
        <f>PI()/4*('Config sheet'!$C$38^2)*'Stage 1'!Z114*2</f>
        <v>2.0978583474069775E-2</v>
      </c>
      <c r="AB114">
        <f t="shared" si="42"/>
        <v>68.892253137764499</v>
      </c>
    </row>
    <row r="115" spans="3:28" x14ac:dyDescent="0.25">
      <c r="C115">
        <v>107</v>
      </c>
      <c r="D115">
        <f t="shared" si="28"/>
        <v>995</v>
      </c>
      <c r="E115">
        <f t="shared" si="29"/>
        <v>0.17780000000000001</v>
      </c>
      <c r="F115">
        <f t="shared" si="43"/>
        <v>1.7922948073701844E-2</v>
      </c>
      <c r="G115">
        <f t="shared" si="44"/>
        <v>104.19615634406146</v>
      </c>
      <c r="H115">
        <f t="shared" si="45"/>
        <v>1.8675022996339325</v>
      </c>
      <c r="I115" s="3">
        <f t="shared" si="32"/>
        <v>8.8900000000000007E-2</v>
      </c>
      <c r="J115" s="3">
        <f t="shared" si="33"/>
        <v>0.40640000000000004</v>
      </c>
      <c r="K115">
        <f t="shared" si="34"/>
        <v>0.15828788345918948</v>
      </c>
      <c r="L115">
        <f>PI()/4*('Config sheet'!$C$38^2)*'Stage 1'!K115*2</f>
        <v>2.7109511186958129E-2</v>
      </c>
      <c r="M115">
        <f t="shared" si="35"/>
        <v>74.592213003784309</v>
      </c>
      <c r="N115">
        <f>'Config sheet'!$C$44</f>
        <v>5.8970333333333338</v>
      </c>
      <c r="O115">
        <f t="shared" si="46"/>
        <v>8.2917441898390898</v>
      </c>
      <c r="P115">
        <f t="shared" si="47"/>
        <v>-457.22529309193976</v>
      </c>
      <c r="Q115">
        <f t="shared" si="36"/>
        <v>180</v>
      </c>
      <c r="R115">
        <f t="shared" si="37"/>
        <v>-82.300552756549152</v>
      </c>
      <c r="S115">
        <f t="shared" si="38"/>
        <v>-82.300552756549152</v>
      </c>
      <c r="T115">
        <f t="shared" si="39"/>
        <v>1.3302967248384194</v>
      </c>
      <c r="U115">
        <f t="shared" si="48"/>
        <v>19.068899999999999</v>
      </c>
      <c r="V115">
        <f>(-U115*'Config sheet'!$C$134+'Config sheet'!$C$135*'Stage 1'!U480)*10^2</f>
        <v>177.46443109695275</v>
      </c>
      <c r="W115">
        <f t="shared" si="49"/>
        <v>95.163878340403599</v>
      </c>
      <c r="X115">
        <f>'Config sheet'!$C$150*10^-3</f>
        <v>-333.6</v>
      </c>
      <c r="Y115">
        <f>'Config sheet'!$C$149*10^-3</f>
        <v>333.6</v>
      </c>
      <c r="Z115">
        <f t="shared" si="41"/>
        <v>0.12388358345918948</v>
      </c>
      <c r="AA115">
        <f>PI()/4*('Config sheet'!$C$38^2)*'Stage 1'!Z115*2</f>
        <v>2.1217185537345584E-2</v>
      </c>
      <c r="AB115">
        <f t="shared" si="42"/>
        <v>69.675806220016582</v>
      </c>
    </row>
    <row r="116" spans="3:28" x14ac:dyDescent="0.25">
      <c r="C116">
        <v>108</v>
      </c>
      <c r="D116">
        <f t="shared" si="28"/>
        <v>995</v>
      </c>
      <c r="E116">
        <f t="shared" si="29"/>
        <v>0.17780000000000001</v>
      </c>
      <c r="F116">
        <f t="shared" si="43"/>
        <v>1.8090452261306532E-2</v>
      </c>
      <c r="G116">
        <f t="shared" si="44"/>
        <v>104.19615634406146</v>
      </c>
      <c r="H116">
        <f t="shared" si="45"/>
        <v>1.8849555921538756</v>
      </c>
      <c r="I116" s="3">
        <f t="shared" si="32"/>
        <v>8.8900000000000007E-2</v>
      </c>
      <c r="J116" s="3">
        <f t="shared" si="33"/>
        <v>0.40640000000000004</v>
      </c>
      <c r="K116">
        <f t="shared" si="34"/>
        <v>0.1596681254674403</v>
      </c>
      <c r="L116">
        <f>PI()/4*('Config sheet'!$C$38^2)*'Stage 1'!K116*2</f>
        <v>2.7345901271566421E-2</v>
      </c>
      <c r="M116">
        <f t="shared" si="35"/>
        <v>75.242643748237086</v>
      </c>
      <c r="N116">
        <f>'Config sheet'!$C$44</f>
        <v>5.8970333333333338</v>
      </c>
      <c r="O116">
        <f t="shared" si="46"/>
        <v>8.2141613548658068</v>
      </c>
      <c r="P116">
        <f t="shared" si="47"/>
        <v>-469.06390050083792</v>
      </c>
      <c r="Q116">
        <f t="shared" si="36"/>
        <v>180</v>
      </c>
      <c r="R116">
        <f t="shared" si="37"/>
        <v>-84.431502090150829</v>
      </c>
      <c r="S116">
        <f t="shared" si="38"/>
        <v>-84.431502090150829</v>
      </c>
      <c r="T116">
        <f t="shared" si="39"/>
        <v>1.3302967248384194</v>
      </c>
      <c r="U116">
        <f t="shared" si="48"/>
        <v>19.068899999999999</v>
      </c>
      <c r="V116">
        <f>(-U116*'Config sheet'!$C$134+'Config sheet'!$C$135*'Stage 1'!U481)*10^2</f>
        <v>177.46443109695275</v>
      </c>
      <c r="W116">
        <f t="shared" si="49"/>
        <v>93.032929006801922</v>
      </c>
      <c r="X116">
        <f>'Config sheet'!$C$150*10^-3</f>
        <v>-333.6</v>
      </c>
      <c r="Y116">
        <f>'Config sheet'!$C$149*10^-3</f>
        <v>333.6</v>
      </c>
      <c r="Z116">
        <f t="shared" si="41"/>
        <v>0.1252638254674403</v>
      </c>
      <c r="AA116">
        <f>PI()/4*('Config sheet'!$C$38^2)*'Stage 1'!Z116*2</f>
        <v>2.1453575621953876E-2</v>
      </c>
      <c r="AB116">
        <f t="shared" si="42"/>
        <v>70.452095313520985</v>
      </c>
    </row>
    <row r="117" spans="3:28" x14ac:dyDescent="0.25">
      <c r="C117">
        <v>109</v>
      </c>
      <c r="D117">
        <f t="shared" si="28"/>
        <v>995</v>
      </c>
      <c r="E117">
        <f t="shared" si="29"/>
        <v>0.17780000000000001</v>
      </c>
      <c r="F117">
        <f t="shared" si="43"/>
        <v>1.8257956448911223E-2</v>
      </c>
      <c r="G117">
        <f t="shared" si="44"/>
        <v>104.19615634406146</v>
      </c>
      <c r="H117">
        <f t="shared" si="45"/>
        <v>1.902408884673819</v>
      </c>
      <c r="I117" s="3">
        <f t="shared" si="32"/>
        <v>8.8900000000000007E-2</v>
      </c>
      <c r="J117" s="3">
        <f t="shared" si="33"/>
        <v>0.40640000000000004</v>
      </c>
      <c r="K117">
        <f t="shared" si="34"/>
        <v>0.16103512631356298</v>
      </c>
      <c r="L117">
        <f>PI()/4*('Config sheet'!$C$38^2)*'Stage 1'!K117*2</f>
        <v>2.7580023580366504E-2</v>
      </c>
      <c r="M117">
        <f t="shared" si="35"/>
        <v>75.886834674680472</v>
      </c>
      <c r="N117">
        <f>'Config sheet'!$C$44</f>
        <v>5.8970333333333338</v>
      </c>
      <c r="O117">
        <f t="shared" si="46"/>
        <v>8.1346205473041184</v>
      </c>
      <c r="P117">
        <f t="shared" si="47"/>
        <v>-480.60355208121905</v>
      </c>
      <c r="Q117">
        <f t="shared" si="36"/>
        <v>180</v>
      </c>
      <c r="R117">
        <f t="shared" si="37"/>
        <v>-86.508639374619435</v>
      </c>
      <c r="S117">
        <f t="shared" si="38"/>
        <v>-86.50863937461942</v>
      </c>
      <c r="T117">
        <f t="shared" si="39"/>
        <v>1.3302967248384194</v>
      </c>
      <c r="U117">
        <f t="shared" si="48"/>
        <v>19.068899999999999</v>
      </c>
      <c r="V117">
        <f>(-U117*'Config sheet'!$C$134+'Config sheet'!$C$135*'Stage 1'!U482)*10^2</f>
        <v>177.46443109695275</v>
      </c>
      <c r="W117">
        <f t="shared" si="49"/>
        <v>90.955791722333316</v>
      </c>
      <c r="X117">
        <f>'Config sheet'!$C$150*10^-3</f>
        <v>-333.6</v>
      </c>
      <c r="Y117">
        <f>'Config sheet'!$C$149*10^-3</f>
        <v>333.6</v>
      </c>
      <c r="Z117">
        <f t="shared" si="41"/>
        <v>0.12663082631356298</v>
      </c>
      <c r="AA117">
        <f>PI()/4*('Config sheet'!$C$38^2)*'Stage 1'!Z117*2</f>
        <v>2.1687697930753959E-2</v>
      </c>
      <c r="AB117">
        <f t="shared" si="42"/>
        <v>71.220937184231147</v>
      </c>
    </row>
    <row r="118" spans="3:28" x14ac:dyDescent="0.25">
      <c r="C118">
        <v>110</v>
      </c>
      <c r="D118">
        <f t="shared" si="28"/>
        <v>995</v>
      </c>
      <c r="E118">
        <f t="shared" si="29"/>
        <v>0.17780000000000001</v>
      </c>
      <c r="F118">
        <f t="shared" si="43"/>
        <v>1.8425460636515914E-2</v>
      </c>
      <c r="G118">
        <f t="shared" si="44"/>
        <v>104.19615634406146</v>
      </c>
      <c r="H118">
        <f t="shared" si="45"/>
        <v>1.9198621771937625</v>
      </c>
      <c r="I118" s="3">
        <f t="shared" si="32"/>
        <v>8.8900000000000007E-2</v>
      </c>
      <c r="J118" s="3">
        <f t="shared" si="33"/>
        <v>0.40640000000000004</v>
      </c>
      <c r="K118">
        <f t="shared" si="34"/>
        <v>0.1623885687731802</v>
      </c>
      <c r="L118">
        <f>PI()/4*('Config sheet'!$C$38^2)*'Stage 1'!K118*2</f>
        <v>2.7811823783250363E-2</v>
      </c>
      <c r="M118">
        <f t="shared" si="35"/>
        <v>76.524636293034661</v>
      </c>
      <c r="N118">
        <f>'Config sheet'!$C$44</f>
        <v>5.8970333333333338</v>
      </c>
      <c r="O118">
        <f t="shared" si="46"/>
        <v>8.0531718023890644</v>
      </c>
      <c r="P118">
        <f t="shared" si="47"/>
        <v>-491.84478523784389</v>
      </c>
      <c r="Q118">
        <f t="shared" si="36"/>
        <v>180</v>
      </c>
      <c r="R118">
        <f t="shared" si="37"/>
        <v>-88.532061342811915</v>
      </c>
      <c r="S118">
        <f t="shared" si="38"/>
        <v>-88.5320613428119</v>
      </c>
      <c r="T118">
        <f t="shared" si="39"/>
        <v>1.3302967248384194</v>
      </c>
      <c r="U118">
        <f t="shared" si="48"/>
        <v>19.068899999999999</v>
      </c>
      <c r="V118">
        <f>(-U118*'Config sheet'!$C$134+'Config sheet'!$C$135*'Stage 1'!U483)*10^2</f>
        <v>177.46443109695275</v>
      </c>
      <c r="W118">
        <f t="shared" si="49"/>
        <v>88.932369754140836</v>
      </c>
      <c r="X118">
        <f>'Config sheet'!$C$150*10^-3</f>
        <v>-333.6</v>
      </c>
      <c r="Y118">
        <f>'Config sheet'!$C$149*10^-3</f>
        <v>333.6</v>
      </c>
      <c r="Z118">
        <f t="shared" si="41"/>
        <v>0.1279842687731802</v>
      </c>
      <c r="AA118">
        <f>PI()/4*('Config sheet'!$C$38^2)*'Stage 1'!Z118*2</f>
        <v>2.1919498133637819E-2</v>
      </c>
      <c r="AB118">
        <f t="shared" si="42"/>
        <v>71.982153415736889</v>
      </c>
    </row>
    <row r="119" spans="3:28" x14ac:dyDescent="0.25">
      <c r="C119">
        <v>111</v>
      </c>
      <c r="D119">
        <f t="shared" si="28"/>
        <v>995</v>
      </c>
      <c r="E119">
        <f t="shared" si="29"/>
        <v>0.17780000000000001</v>
      </c>
      <c r="F119">
        <f t="shared" si="43"/>
        <v>1.8592964824120605E-2</v>
      </c>
      <c r="G119">
        <f t="shared" si="44"/>
        <v>104.19615634406146</v>
      </c>
      <c r="H119">
        <f t="shared" si="45"/>
        <v>1.9373154697137058</v>
      </c>
      <c r="I119" s="3">
        <f t="shared" si="32"/>
        <v>8.8900000000000007E-2</v>
      </c>
      <c r="J119" s="3">
        <f t="shared" si="33"/>
        <v>0.40640000000000004</v>
      </c>
      <c r="K119">
        <f t="shared" si="34"/>
        <v>0.16372814414562908</v>
      </c>
      <c r="L119">
        <f>PI()/4*('Config sheet'!$C$38^2)*'Stage 1'!K119*2</f>
        <v>2.8041249009942083E-2</v>
      </c>
      <c r="M119">
        <f t="shared" si="35"/>
        <v>77.155903129969118</v>
      </c>
      <c r="N119">
        <f>'Config sheet'!$C$44</f>
        <v>5.8970333333333338</v>
      </c>
      <c r="O119">
        <f t="shared" si="46"/>
        <v>7.9698650421394168</v>
      </c>
      <c r="P119">
        <f t="shared" si="47"/>
        <v>-502.78841349191543</v>
      </c>
      <c r="Q119">
        <f t="shared" si="36"/>
        <v>180</v>
      </c>
      <c r="R119">
        <f t="shared" si="37"/>
        <v>-90.501914428544779</v>
      </c>
      <c r="S119">
        <f t="shared" si="38"/>
        <v>-90.501914428544779</v>
      </c>
      <c r="T119">
        <f t="shared" si="39"/>
        <v>1.3302967248384194</v>
      </c>
      <c r="U119">
        <f t="shared" si="48"/>
        <v>19.068899999999999</v>
      </c>
      <c r="V119">
        <f>(-U119*'Config sheet'!$C$134+'Config sheet'!$C$135*'Stage 1'!U484)*10^2</f>
        <v>177.46443109695275</v>
      </c>
      <c r="W119">
        <f t="shared" si="49"/>
        <v>86.962516668407972</v>
      </c>
      <c r="X119">
        <f>'Config sheet'!$C$150*10^-3</f>
        <v>-333.6</v>
      </c>
      <c r="Y119">
        <f>'Config sheet'!$C$149*10^-3</f>
        <v>333.6</v>
      </c>
      <c r="Z119">
        <f t="shared" si="41"/>
        <v>0.12932384414562909</v>
      </c>
      <c r="AA119">
        <f>PI()/4*('Config sheet'!$C$38^2)*'Stage 1'!Z119*2</f>
        <v>2.2148923360329538E-2</v>
      </c>
      <c r="AB119">
        <f t="shared" si="42"/>
        <v>72.735570385618161</v>
      </c>
    </row>
    <row r="120" spans="3:28" x14ac:dyDescent="0.25">
      <c r="C120">
        <v>112</v>
      </c>
      <c r="D120">
        <f t="shared" si="28"/>
        <v>995</v>
      </c>
      <c r="E120">
        <f t="shared" si="29"/>
        <v>0.17780000000000001</v>
      </c>
      <c r="F120">
        <f t="shared" si="43"/>
        <v>1.8760469011725293E-2</v>
      </c>
      <c r="G120">
        <f t="shared" si="44"/>
        <v>104.19615634406146</v>
      </c>
      <c r="H120">
        <f t="shared" si="45"/>
        <v>1.9547687622336489</v>
      </c>
      <c r="I120" s="3">
        <f t="shared" si="32"/>
        <v>8.8900000000000007E-2</v>
      </c>
      <c r="J120" s="3">
        <f t="shared" si="33"/>
        <v>0.40640000000000004</v>
      </c>
      <c r="K120">
        <f t="shared" si="34"/>
        <v>0.16505355220372092</v>
      </c>
      <c r="L120">
        <f>PI()/4*('Config sheet'!$C$38^2)*'Stage 1'!K120*2</f>
        <v>2.8268247841393316E-2</v>
      </c>
      <c r="M120">
        <f t="shared" si="35"/>
        <v>77.780493705226945</v>
      </c>
      <c r="N120">
        <f>'Config sheet'!$C$44</f>
        <v>5.8970333333333338</v>
      </c>
      <c r="O120">
        <f t="shared" si="46"/>
        <v>7.8847500295559252</v>
      </c>
      <c r="P120">
        <f t="shared" si="47"/>
        <v>-513.43552107027642</v>
      </c>
      <c r="Q120">
        <f t="shared" si="36"/>
        <v>180</v>
      </c>
      <c r="R120">
        <f t="shared" si="37"/>
        <v>-92.418393792649766</v>
      </c>
      <c r="S120">
        <f t="shared" si="38"/>
        <v>-92.418393792649766</v>
      </c>
      <c r="T120">
        <f t="shared" si="39"/>
        <v>1.3302967248384194</v>
      </c>
      <c r="U120">
        <f t="shared" si="48"/>
        <v>19.068899999999999</v>
      </c>
      <c r="V120">
        <f>(-U120*'Config sheet'!$C$134+'Config sheet'!$C$135*'Stage 1'!U485)*10^2</f>
        <v>177.46443109695275</v>
      </c>
      <c r="W120">
        <f t="shared" si="49"/>
        <v>85.046037304302985</v>
      </c>
      <c r="X120">
        <f>'Config sheet'!$C$150*10^-3</f>
        <v>-333.6</v>
      </c>
      <c r="Y120">
        <f>'Config sheet'!$C$149*10^-3</f>
        <v>333.6</v>
      </c>
      <c r="Z120">
        <f t="shared" si="41"/>
        <v>0.13064925220372092</v>
      </c>
      <c r="AA120">
        <f>PI()/4*('Config sheet'!$C$38^2)*'Stage 1'!Z120*2</f>
        <v>2.2375922191780771E-2</v>
      </c>
      <c r="AB120">
        <f t="shared" si="42"/>
        <v>73.481019237188363</v>
      </c>
    </row>
    <row r="121" spans="3:28" x14ac:dyDescent="0.25">
      <c r="C121">
        <v>113</v>
      </c>
      <c r="D121">
        <f t="shared" si="28"/>
        <v>995</v>
      </c>
      <c r="E121">
        <f t="shared" si="29"/>
        <v>0.17780000000000001</v>
      </c>
      <c r="F121">
        <f t="shared" si="43"/>
        <v>1.8927973199329984E-2</v>
      </c>
      <c r="G121">
        <f t="shared" si="44"/>
        <v>104.19615634406146</v>
      </c>
      <c r="H121">
        <f t="shared" si="45"/>
        <v>1.9722220547535922</v>
      </c>
      <c r="I121" s="3">
        <f t="shared" si="32"/>
        <v>8.8900000000000007E-2</v>
      </c>
      <c r="J121" s="3">
        <f t="shared" si="33"/>
        <v>0.40640000000000004</v>
      </c>
      <c r="K121">
        <f t="shared" si="34"/>
        <v>0.16636450113558543</v>
      </c>
      <c r="L121">
        <f>PI()/4*('Config sheet'!$C$38^2)*'Stage 1'!K121*2</f>
        <v>2.8492770299823146E-2</v>
      </c>
      <c r="M121">
        <f t="shared" si="35"/>
        <v>78.398270504219468</v>
      </c>
      <c r="N121">
        <f>'Config sheet'!$C$44</f>
        <v>5.8970333333333338</v>
      </c>
      <c r="O121">
        <f t="shared" si="46"/>
        <v>7.7978763237512672</v>
      </c>
      <c r="P121">
        <f t="shared" si="47"/>
        <v>-523.78745719278072</v>
      </c>
      <c r="Q121">
        <f t="shared" si="36"/>
        <v>180</v>
      </c>
      <c r="R121">
        <f t="shared" si="37"/>
        <v>-94.28174229470055</v>
      </c>
      <c r="S121">
        <f t="shared" si="38"/>
        <v>-94.281742294700521</v>
      </c>
      <c r="T121">
        <f t="shared" si="39"/>
        <v>1.3302967248384194</v>
      </c>
      <c r="U121">
        <f t="shared" si="48"/>
        <v>19.068899999999999</v>
      </c>
      <c r="V121">
        <f>(-U121*'Config sheet'!$C$134+'Config sheet'!$C$135*'Stage 1'!U486)*10^2</f>
        <v>177.46443109695275</v>
      </c>
      <c r="W121">
        <f t="shared" si="49"/>
        <v>83.182688802252201</v>
      </c>
      <c r="X121">
        <f>'Config sheet'!$C$150*10^-3</f>
        <v>-333.6</v>
      </c>
      <c r="Y121">
        <f>'Config sheet'!$C$149*10^-3</f>
        <v>333.6</v>
      </c>
      <c r="Z121">
        <f t="shared" si="41"/>
        <v>0.13196020113558543</v>
      </c>
      <c r="AA121">
        <f>PI()/4*('Config sheet'!$C$38^2)*'Stage 1'!Z121*2</f>
        <v>2.2600444650210601E-2</v>
      </c>
      <c r="AB121">
        <f t="shared" si="42"/>
        <v>74.218335846785948</v>
      </c>
    </row>
    <row r="122" spans="3:28" x14ac:dyDescent="0.25">
      <c r="C122">
        <v>114</v>
      </c>
      <c r="D122">
        <f t="shared" si="28"/>
        <v>995</v>
      </c>
      <c r="E122">
        <f t="shared" si="29"/>
        <v>0.17780000000000001</v>
      </c>
      <c r="F122">
        <f t="shared" si="43"/>
        <v>1.9095477386934675E-2</v>
      </c>
      <c r="G122">
        <f t="shared" si="44"/>
        <v>104.19615634406146</v>
      </c>
      <c r="H122">
        <f t="shared" si="45"/>
        <v>1.9896753472735356</v>
      </c>
      <c r="I122" s="3">
        <f t="shared" si="32"/>
        <v>8.8900000000000007E-2</v>
      </c>
      <c r="J122" s="3">
        <f t="shared" si="33"/>
        <v>0.40640000000000004</v>
      </c>
      <c r="K122">
        <f t="shared" si="34"/>
        <v>0.16766070747889567</v>
      </c>
      <c r="L122">
        <f>PI()/4*('Config sheet'!$C$38^2)*'Stage 1'!K122*2</f>
        <v>2.871476783745296E-2</v>
      </c>
      <c r="M122">
        <f t="shared" si="35"/>
        <v>79.009099947030123</v>
      </c>
      <c r="N122">
        <f>'Config sheet'!$C$44</f>
        <v>5.8970333333333338</v>
      </c>
      <c r="O122">
        <f t="shared" si="46"/>
        <v>7.7092932360616073</v>
      </c>
      <c r="P122">
        <f t="shared" si="47"/>
        <v>-533.84583006613673</v>
      </c>
      <c r="Q122">
        <f t="shared" si="36"/>
        <v>180</v>
      </c>
      <c r="R122">
        <f t="shared" si="37"/>
        <v>-96.092249411904632</v>
      </c>
      <c r="S122">
        <f t="shared" si="38"/>
        <v>-96.092249411904618</v>
      </c>
      <c r="T122">
        <f t="shared" si="39"/>
        <v>1.3302967248384194</v>
      </c>
      <c r="U122">
        <f t="shared" si="48"/>
        <v>19.068899999999999</v>
      </c>
      <c r="V122">
        <f>(-U122*'Config sheet'!$C$134+'Config sheet'!$C$135*'Stage 1'!U487)*10^2</f>
        <v>177.46443109695275</v>
      </c>
      <c r="W122">
        <f t="shared" si="49"/>
        <v>81.372181685048119</v>
      </c>
      <c r="X122">
        <f>'Config sheet'!$C$150*10^-3</f>
        <v>-333.6</v>
      </c>
      <c r="Y122">
        <f>'Config sheet'!$C$149*10^-3</f>
        <v>333.6</v>
      </c>
      <c r="Z122">
        <f t="shared" si="41"/>
        <v>0.13325640747889567</v>
      </c>
      <c r="AA122">
        <f>PI()/4*('Config sheet'!$C$38^2)*'Stage 1'!Z122*2</f>
        <v>2.2822442187840415E-2</v>
      </c>
      <c r="AB122">
        <f t="shared" si="42"/>
        <v>74.947360786780465</v>
      </c>
    </row>
    <row r="123" spans="3:28" x14ac:dyDescent="0.25">
      <c r="C123">
        <v>115</v>
      </c>
      <c r="D123">
        <f t="shared" si="28"/>
        <v>995</v>
      </c>
      <c r="E123">
        <f t="shared" si="29"/>
        <v>0.17780000000000001</v>
      </c>
      <c r="F123">
        <f t="shared" si="43"/>
        <v>1.9262981574539366E-2</v>
      </c>
      <c r="G123">
        <f t="shared" si="44"/>
        <v>104.19615634406146</v>
      </c>
      <c r="H123">
        <f t="shared" si="45"/>
        <v>2.0071286397934789</v>
      </c>
      <c r="I123" s="3">
        <f t="shared" si="32"/>
        <v>8.8900000000000007E-2</v>
      </c>
      <c r="J123" s="3">
        <f t="shared" si="33"/>
        <v>0.40640000000000004</v>
      </c>
      <c r="K123">
        <f t="shared" si="34"/>
        <v>0.16894189604777554</v>
      </c>
      <c r="L123">
        <f>PI()/4*('Config sheet'!$C$38^2)*'Stage 1'!K123*2</f>
        <v>2.8934193323988111E-2</v>
      </c>
      <c r="M123">
        <f t="shared" si="35"/>
        <v>79.612852353969984</v>
      </c>
      <c r="N123">
        <f>'Config sheet'!$C$44</f>
        <v>5.8970333333333338</v>
      </c>
      <c r="O123">
        <f t="shared" si="46"/>
        <v>7.6190497871881835</v>
      </c>
      <c r="P123">
        <f t="shared" si="47"/>
        <v>-543.61250059286954</v>
      </c>
      <c r="Q123">
        <f t="shared" si="36"/>
        <v>180</v>
      </c>
      <c r="R123">
        <f t="shared" si="37"/>
        <v>-97.850250106716516</v>
      </c>
      <c r="S123">
        <f t="shared" si="38"/>
        <v>-97.850250106716516</v>
      </c>
      <c r="T123">
        <f t="shared" si="39"/>
        <v>1.3302967248384194</v>
      </c>
      <c r="U123">
        <f t="shared" si="48"/>
        <v>19.068899999999999</v>
      </c>
      <c r="V123">
        <f>(-U123*'Config sheet'!$C$134+'Config sheet'!$C$135*'Stage 1'!U488)*10^2</f>
        <v>177.46443109695275</v>
      </c>
      <c r="W123">
        <f t="shared" si="49"/>
        <v>79.614180990236235</v>
      </c>
      <c r="X123">
        <f>'Config sheet'!$C$150*10^-3</f>
        <v>-333.6</v>
      </c>
      <c r="Y123">
        <f>'Config sheet'!$C$149*10^-3</f>
        <v>333.6</v>
      </c>
      <c r="Z123">
        <f t="shared" si="41"/>
        <v>0.13453759604777554</v>
      </c>
      <c r="AA123">
        <f>PI()/4*('Config sheet'!$C$38^2)*'Stage 1'!Z123*2</f>
        <v>2.3041867674375563E-2</v>
      </c>
      <c r="AB123">
        <f t="shared" si="42"/>
        <v>75.667939284463174</v>
      </c>
    </row>
    <row r="124" spans="3:28" x14ac:dyDescent="0.25">
      <c r="C124">
        <v>116</v>
      </c>
      <c r="D124">
        <f t="shared" si="28"/>
        <v>995</v>
      </c>
      <c r="E124">
        <f t="shared" si="29"/>
        <v>0.17780000000000001</v>
      </c>
      <c r="F124">
        <f t="shared" si="43"/>
        <v>1.9430485762144054E-2</v>
      </c>
      <c r="G124">
        <f t="shared" si="44"/>
        <v>104.19615634406146</v>
      </c>
      <c r="H124">
        <f t="shared" si="45"/>
        <v>2.024581932313422</v>
      </c>
      <c r="I124" s="3">
        <f t="shared" si="32"/>
        <v>8.8900000000000007E-2</v>
      </c>
      <c r="J124" s="3">
        <f t="shared" si="33"/>
        <v>0.40640000000000004</v>
      </c>
      <c r="K124">
        <f t="shared" si="34"/>
        <v>0.17020779985269963</v>
      </c>
      <c r="L124">
        <f>PI()/4*('Config sheet'!$C$38^2)*'Stage 1'!K124*2</f>
        <v>2.9151001032899387E-2</v>
      </c>
      <c r="M124">
        <f t="shared" si="35"/>
        <v>80.209401907831079</v>
      </c>
      <c r="N124">
        <f>'Config sheet'!$C$44</f>
        <v>5.8970333333333338</v>
      </c>
      <c r="O124">
        <f t="shared" si="46"/>
        <v>7.5271946654159088</v>
      </c>
      <c r="P124">
        <f t="shared" si="47"/>
        <v>-553.0895758043855</v>
      </c>
      <c r="Q124">
        <f t="shared" si="36"/>
        <v>180</v>
      </c>
      <c r="R124">
        <f t="shared" si="37"/>
        <v>-99.556123644789395</v>
      </c>
      <c r="S124">
        <f t="shared" si="38"/>
        <v>-99.556123644789395</v>
      </c>
      <c r="T124">
        <f t="shared" si="39"/>
        <v>1.3302967248384194</v>
      </c>
      <c r="U124">
        <f t="shared" si="48"/>
        <v>19.068899999999999</v>
      </c>
      <c r="V124">
        <f>(-U124*'Config sheet'!$C$134+'Config sheet'!$C$135*'Stage 1'!U489)*10^2</f>
        <v>177.46443109695275</v>
      </c>
      <c r="W124">
        <f t="shared" si="49"/>
        <v>77.908307452163356</v>
      </c>
      <c r="X124">
        <f>'Config sheet'!$C$150*10^-3</f>
        <v>-333.6</v>
      </c>
      <c r="Y124">
        <f>'Config sheet'!$C$149*10^-3</f>
        <v>333.6</v>
      </c>
      <c r="Z124">
        <f t="shared" si="41"/>
        <v>0.13580349985269963</v>
      </c>
      <c r="AA124">
        <f>PI()/4*('Config sheet'!$C$38^2)*'Stage 1'!Z124*2</f>
        <v>2.3258675383286843E-2</v>
      </c>
      <c r="AB124">
        <f t="shared" si="42"/>
        <v>76.379921176996405</v>
      </c>
    </row>
    <row r="125" spans="3:28" x14ac:dyDescent="0.25">
      <c r="C125">
        <v>117</v>
      </c>
      <c r="D125">
        <f t="shared" si="28"/>
        <v>995</v>
      </c>
      <c r="E125">
        <f t="shared" si="29"/>
        <v>0.17780000000000001</v>
      </c>
      <c r="F125">
        <f t="shared" si="43"/>
        <v>1.9597989949748745E-2</v>
      </c>
      <c r="G125">
        <f t="shared" si="44"/>
        <v>104.19615634406146</v>
      </c>
      <c r="H125">
        <f t="shared" si="45"/>
        <v>2.0420352248333655</v>
      </c>
      <c r="I125" s="3">
        <f t="shared" si="32"/>
        <v>8.8900000000000007E-2</v>
      </c>
      <c r="J125" s="3">
        <f t="shared" si="33"/>
        <v>0.40640000000000004</v>
      </c>
      <c r="K125">
        <f t="shared" si="34"/>
        <v>0.17145816001370112</v>
      </c>
      <c r="L125">
        <f>PI()/4*('Config sheet'!$C$38^2)*'Stage 1'!K125*2</f>
        <v>2.9365146626558401E-2</v>
      </c>
      <c r="M125">
        <f t="shared" si="35"/>
        <v>80.798626612986197</v>
      </c>
      <c r="N125">
        <f>'Config sheet'!$C$44</f>
        <v>5.8970333333333338</v>
      </c>
      <c r="O125">
        <f t="shared" si="46"/>
        <v>7.433776185954418</v>
      </c>
      <c r="P125">
        <f t="shared" si="47"/>
        <v>-562.2794020274514</v>
      </c>
      <c r="Q125">
        <f t="shared" si="36"/>
        <v>180</v>
      </c>
      <c r="R125">
        <f t="shared" si="37"/>
        <v>-101.21029236494127</v>
      </c>
      <c r="S125">
        <f t="shared" si="38"/>
        <v>-101.21029236494125</v>
      </c>
      <c r="T125">
        <f t="shared" si="39"/>
        <v>1.3302967248384194</v>
      </c>
      <c r="U125">
        <f t="shared" si="48"/>
        <v>19.068899999999999</v>
      </c>
      <c r="V125">
        <f>(-U125*'Config sheet'!$C$134+'Config sheet'!$C$135*'Stage 1'!U490)*10^2</f>
        <v>177.46443109695275</v>
      </c>
      <c r="W125">
        <f t="shared" si="49"/>
        <v>76.254138732011484</v>
      </c>
      <c r="X125">
        <f>'Config sheet'!$C$150*10^-3</f>
        <v>-333.6</v>
      </c>
      <c r="Y125">
        <f>'Config sheet'!$C$149*10^-3</f>
        <v>333.6</v>
      </c>
      <c r="Z125">
        <f t="shared" si="41"/>
        <v>0.13705386001370112</v>
      </c>
      <c r="AA125">
        <f>PI()/4*('Config sheet'!$C$38^2)*'Stage 1'!Z125*2</f>
        <v>2.3472820976945856E-2</v>
      </c>
      <c r="AB125">
        <f t="shared" si="42"/>
        <v>77.083160862599044</v>
      </c>
    </row>
    <row r="126" spans="3:28" x14ac:dyDescent="0.25">
      <c r="C126">
        <v>118</v>
      </c>
      <c r="D126">
        <f t="shared" si="28"/>
        <v>995</v>
      </c>
      <c r="E126">
        <f t="shared" si="29"/>
        <v>0.17780000000000001</v>
      </c>
      <c r="F126">
        <f t="shared" si="43"/>
        <v>1.9765494137353436E-2</v>
      </c>
      <c r="G126">
        <f t="shared" si="44"/>
        <v>104.19615634406146</v>
      </c>
      <c r="H126">
        <f t="shared" si="45"/>
        <v>2.0594885173533091</v>
      </c>
      <c r="I126" s="3">
        <f t="shared" si="32"/>
        <v>8.8900000000000007E-2</v>
      </c>
      <c r="J126" s="3">
        <f t="shared" si="33"/>
        <v>0.40640000000000004</v>
      </c>
      <c r="K126">
        <f t="shared" si="34"/>
        <v>0.17269272566721117</v>
      </c>
      <c r="L126">
        <f>PI()/4*('Config sheet'!$C$38^2)*'Stage 1'!K126*2</f>
        <v>2.9576587140282207E-2</v>
      </c>
      <c r="M126">
        <f t="shared" si="35"/>
        <v>81.380408251487438</v>
      </c>
      <c r="N126">
        <f>'Config sheet'!$C$44</f>
        <v>5.8970333333333338</v>
      </c>
      <c r="O126">
        <f t="shared" si="46"/>
        <v>7.3388422514454215</v>
      </c>
      <c r="P126">
        <f t="shared" si="47"/>
        <v>-571.18455779370959</v>
      </c>
      <c r="Q126">
        <f t="shared" si="36"/>
        <v>180</v>
      </c>
      <c r="R126">
        <f t="shared" si="37"/>
        <v>-102.81322040286773</v>
      </c>
      <c r="S126">
        <f t="shared" si="38"/>
        <v>-102.81322040286773</v>
      </c>
      <c r="T126">
        <f t="shared" si="39"/>
        <v>1.3302967248384194</v>
      </c>
      <c r="U126">
        <f t="shared" si="48"/>
        <v>19.068899999999999</v>
      </c>
      <c r="V126">
        <f>(-U126*'Config sheet'!$C$134+'Config sheet'!$C$135*'Stage 1'!U491)*10^2</f>
        <v>177.46443109695275</v>
      </c>
      <c r="W126">
        <f t="shared" si="49"/>
        <v>74.651210694085023</v>
      </c>
      <c r="X126">
        <f>'Config sheet'!$C$150*10^-3</f>
        <v>-333.6</v>
      </c>
      <c r="Y126">
        <f>'Config sheet'!$C$149*10^-3</f>
        <v>333.6</v>
      </c>
      <c r="Z126">
        <f t="shared" si="41"/>
        <v>0.13828842566721117</v>
      </c>
      <c r="AA126">
        <f>PI()/4*('Config sheet'!$C$38^2)*'Stage 1'!Z126*2</f>
        <v>2.3684261490669663E-2</v>
      </c>
      <c r="AB126">
        <f t="shared" si="42"/>
        <v>77.777517248150261</v>
      </c>
    </row>
    <row r="127" spans="3:28" x14ac:dyDescent="0.25">
      <c r="C127">
        <v>119</v>
      </c>
      <c r="D127">
        <f t="shared" si="28"/>
        <v>995</v>
      </c>
      <c r="E127">
        <f t="shared" si="29"/>
        <v>0.17780000000000001</v>
      </c>
      <c r="F127">
        <f t="shared" si="43"/>
        <v>1.9932998324958123E-2</v>
      </c>
      <c r="G127">
        <f t="shared" si="44"/>
        <v>104.19615634406146</v>
      </c>
      <c r="H127">
        <f t="shared" si="45"/>
        <v>2.0769418098732517</v>
      </c>
      <c r="I127" s="3">
        <f t="shared" si="32"/>
        <v>8.8900000000000007E-2</v>
      </c>
      <c r="J127" s="3">
        <f t="shared" si="33"/>
        <v>0.40640000000000004</v>
      </c>
      <c r="K127">
        <f t="shared" si="34"/>
        <v>0.17391125386685397</v>
      </c>
      <c r="L127">
        <f>PI()/4*('Config sheet'!$C$38^2)*'Stage 1'!K127*2</f>
        <v>2.9785280965342779E-2</v>
      </c>
      <c r="M127">
        <f t="shared" si="35"/>
        <v>81.954632336316436</v>
      </c>
      <c r="N127">
        <f>'Config sheet'!$C$44</f>
        <v>5.8970333333333338</v>
      </c>
      <c r="O127">
        <f t="shared" si="46"/>
        <v>7.2424403136785713</v>
      </c>
      <c r="P127">
        <f t="shared" si="47"/>
        <v>-579.80784650216015</v>
      </c>
      <c r="Q127">
        <f t="shared" si="36"/>
        <v>180</v>
      </c>
      <c r="R127">
        <f t="shared" si="37"/>
        <v>-104.36541237038885</v>
      </c>
      <c r="S127">
        <f t="shared" si="38"/>
        <v>-104.36541237038884</v>
      </c>
      <c r="T127">
        <f t="shared" si="39"/>
        <v>1.3302967248384194</v>
      </c>
      <c r="U127">
        <f t="shared" si="48"/>
        <v>19.068899999999999</v>
      </c>
      <c r="V127">
        <f>(-U127*'Config sheet'!$C$134+'Config sheet'!$C$135*'Stage 1'!U492)*10^2</f>
        <v>177.46443109695275</v>
      </c>
      <c r="W127">
        <f t="shared" si="49"/>
        <v>73.099018726563898</v>
      </c>
      <c r="X127">
        <f>'Config sheet'!$C$150*10^-3</f>
        <v>-333.6</v>
      </c>
      <c r="Y127">
        <f>'Config sheet'!$C$149*10^-3</f>
        <v>333.6</v>
      </c>
      <c r="Z127">
        <f t="shared" si="41"/>
        <v>0.13950695386685397</v>
      </c>
      <c r="AA127">
        <f>PI()/4*('Config sheet'!$C$38^2)*'Stage 1'!Z127*2</f>
        <v>2.3892955315730234E-2</v>
      </c>
      <c r="AB127">
        <f t="shared" si="42"/>
        <v>78.462853693393669</v>
      </c>
    </row>
    <row r="128" spans="3:28" x14ac:dyDescent="0.25">
      <c r="C128">
        <v>120</v>
      </c>
      <c r="D128">
        <f t="shared" si="28"/>
        <v>995</v>
      </c>
      <c r="E128">
        <f t="shared" si="29"/>
        <v>0.17780000000000001</v>
      </c>
      <c r="F128">
        <f t="shared" si="43"/>
        <v>2.0100502512562814E-2</v>
      </c>
      <c r="G128">
        <f t="shared" si="44"/>
        <v>104.19615634406146</v>
      </c>
      <c r="H128">
        <f t="shared" si="45"/>
        <v>2.0943951023931953</v>
      </c>
      <c r="I128" s="3">
        <f t="shared" si="32"/>
        <v>8.8900000000000007E-2</v>
      </c>
      <c r="J128" s="3">
        <f t="shared" si="33"/>
        <v>0.40640000000000004</v>
      </c>
      <c r="K128">
        <f t="shared" si="34"/>
        <v>0.17511350947852966</v>
      </c>
      <c r="L128">
        <f>PI()/4*('Config sheet'!$C$38^2)*'Stage 1'!K128*2</f>
        <v>2.9991187830998158E-2</v>
      </c>
      <c r="M128">
        <f t="shared" si="35"/>
        <v>82.521188061942965</v>
      </c>
      <c r="N128">
        <f>'Config sheet'!$C$44</f>
        <v>5.8970333333333338</v>
      </c>
      <c r="O128">
        <f t="shared" si="46"/>
        <v>7.1446173365563537</v>
      </c>
      <c r="P128">
        <f t="shared" si="47"/>
        <v>-588.15228884482997</v>
      </c>
      <c r="Q128">
        <f t="shared" si="36"/>
        <v>180</v>
      </c>
      <c r="R128">
        <f t="shared" si="37"/>
        <v>-105.86741199206941</v>
      </c>
      <c r="S128">
        <f t="shared" si="38"/>
        <v>-105.86741199206939</v>
      </c>
      <c r="T128">
        <f t="shared" si="39"/>
        <v>1.3302967248384194</v>
      </c>
      <c r="U128">
        <f t="shared" si="48"/>
        <v>19.068899999999999</v>
      </c>
      <c r="V128">
        <f>(-U128*'Config sheet'!$C$134+'Config sheet'!$C$135*'Stage 1'!U493)*10^2</f>
        <v>177.46443109695275</v>
      </c>
      <c r="W128">
        <f t="shared" si="49"/>
        <v>71.597019104883344</v>
      </c>
      <c r="X128">
        <f>'Config sheet'!$C$150*10^-3</f>
        <v>-333.6</v>
      </c>
      <c r="Y128">
        <f>'Config sheet'!$C$149*10^-3</f>
        <v>333.6</v>
      </c>
      <c r="Z128">
        <f t="shared" si="41"/>
        <v>0.14070920947852966</v>
      </c>
      <c r="AA128">
        <f>PI()/4*('Config sheet'!$C$38^2)*'Stage 1'!Z128*2</f>
        <v>2.4098862181385614E-2</v>
      </c>
      <c r="AB128">
        <f t="shared" si="42"/>
        <v>79.139037951928941</v>
      </c>
    </row>
    <row r="129" spans="3:28" x14ac:dyDescent="0.25">
      <c r="C129">
        <v>121</v>
      </c>
      <c r="D129">
        <f t="shared" si="28"/>
        <v>995</v>
      </c>
      <c r="E129">
        <f t="shared" si="29"/>
        <v>0.17780000000000001</v>
      </c>
      <c r="F129">
        <f t="shared" si="43"/>
        <v>2.0268006700167505E-2</v>
      </c>
      <c r="G129">
        <f t="shared" si="44"/>
        <v>104.19615634406146</v>
      </c>
      <c r="H129">
        <f t="shared" si="45"/>
        <v>2.1118483949131388</v>
      </c>
      <c r="I129" s="3">
        <f t="shared" si="32"/>
        <v>8.8900000000000007E-2</v>
      </c>
      <c r="J129" s="3">
        <f t="shared" si="33"/>
        <v>0.40640000000000004</v>
      </c>
      <c r="K129">
        <f t="shared" si="34"/>
        <v>0.17629926507011551</v>
      </c>
      <c r="L129">
        <f>PI()/4*('Config sheet'!$C$38^2)*'Stage 1'!K129*2</f>
        <v>3.0194268785601878E-2</v>
      </c>
      <c r="M129">
        <f t="shared" si="35"/>
        <v>83.079968252347129</v>
      </c>
      <c r="N129">
        <f>'Config sheet'!$C$44</f>
        <v>5.8970333333333338</v>
      </c>
      <c r="O129">
        <f t="shared" si="46"/>
        <v>7.04541976034686</v>
      </c>
      <c r="P129">
        <f t="shared" si="47"/>
        <v>-596.22111500611481</v>
      </c>
      <c r="Q129">
        <f t="shared" si="36"/>
        <v>180</v>
      </c>
      <c r="R129">
        <f t="shared" si="37"/>
        <v>-107.31980070110068</v>
      </c>
      <c r="S129">
        <f t="shared" si="38"/>
        <v>-107.31980070110068</v>
      </c>
      <c r="T129">
        <f t="shared" si="39"/>
        <v>1.3302967248384194</v>
      </c>
      <c r="U129">
        <f t="shared" si="48"/>
        <v>19.068899999999999</v>
      </c>
      <c r="V129">
        <f>(-U129*'Config sheet'!$C$134+'Config sheet'!$C$135*'Stage 1'!U494)*10^2</f>
        <v>177.46443109695275</v>
      </c>
      <c r="W129">
        <f t="shared" si="49"/>
        <v>70.144630395852076</v>
      </c>
      <c r="X129">
        <f>'Config sheet'!$C$150*10^-3</f>
        <v>-333.6</v>
      </c>
      <c r="Y129">
        <f>'Config sheet'!$C$149*10^-3</f>
        <v>333.6</v>
      </c>
      <c r="Z129">
        <f t="shared" si="41"/>
        <v>0.14189496507011551</v>
      </c>
      <c r="AA129">
        <f>PI()/4*('Config sheet'!$C$38^2)*'Stage 1'!Z129*2</f>
        <v>2.4301943135989334E-2</v>
      </c>
      <c r="AB129">
        <f t="shared" si="42"/>
        <v>79.805942109176314</v>
      </c>
    </row>
    <row r="130" spans="3:28" x14ac:dyDescent="0.25">
      <c r="C130">
        <v>122</v>
      </c>
      <c r="D130">
        <f t="shared" si="28"/>
        <v>995</v>
      </c>
      <c r="E130">
        <f t="shared" si="29"/>
        <v>0.17780000000000001</v>
      </c>
      <c r="F130">
        <f t="shared" si="43"/>
        <v>2.0435510887772197E-2</v>
      </c>
      <c r="G130">
        <f t="shared" si="44"/>
        <v>104.19615634406146</v>
      </c>
      <c r="H130">
        <f t="shared" si="45"/>
        <v>2.1293016874330819</v>
      </c>
      <c r="I130" s="3">
        <f t="shared" si="32"/>
        <v>8.8900000000000007E-2</v>
      </c>
      <c r="J130" s="3">
        <f t="shared" si="33"/>
        <v>0.40640000000000004</v>
      </c>
      <c r="K130">
        <f t="shared" si="34"/>
        <v>0.17746830079612247</v>
      </c>
      <c r="L130">
        <f>PI()/4*('Config sheet'!$C$38^2)*'Stage 1'!K130*2</f>
        <v>3.0394486176848444E-2</v>
      </c>
      <c r="M130">
        <f t="shared" si="35"/>
        <v>83.630869306664593</v>
      </c>
      <c r="N130">
        <f>'Config sheet'!$C$44</f>
        <v>5.8970333333333338</v>
      </c>
      <c r="O130">
        <f t="shared" si="46"/>
        <v>6.9448934672613651</v>
      </c>
      <c r="P130">
        <f t="shared" si="47"/>
        <v>-604.01775664656361</v>
      </c>
      <c r="Q130">
        <f t="shared" si="36"/>
        <v>180</v>
      </c>
      <c r="R130">
        <f t="shared" si="37"/>
        <v>-108.72319619638147</v>
      </c>
      <c r="S130">
        <f t="shared" si="38"/>
        <v>-108.72319619638145</v>
      </c>
      <c r="T130">
        <f t="shared" si="39"/>
        <v>1.3302967248384194</v>
      </c>
      <c r="U130">
        <f t="shared" si="48"/>
        <v>19.068899999999999</v>
      </c>
      <c r="V130">
        <f>(-U130*'Config sheet'!$C$134+'Config sheet'!$C$135*'Stage 1'!U495)*10^2</f>
        <v>177.46443109695275</v>
      </c>
      <c r="W130">
        <f t="shared" si="49"/>
        <v>68.741234900571285</v>
      </c>
      <c r="X130">
        <f>'Config sheet'!$C$150*10^-3</f>
        <v>-333.6</v>
      </c>
      <c r="Y130">
        <f>'Config sheet'!$C$149*10^-3</f>
        <v>333.6</v>
      </c>
      <c r="Z130">
        <f t="shared" si="41"/>
        <v>0.14306400079612247</v>
      </c>
      <c r="AA130">
        <f>PI()/4*('Config sheet'!$C$38^2)*'Stage 1'!Z130*2</f>
        <v>2.4502160527235899E-2</v>
      </c>
      <c r="AB130">
        <f t="shared" si="42"/>
        <v>80.463442517504191</v>
      </c>
    </row>
    <row r="131" spans="3:28" x14ac:dyDescent="0.25">
      <c r="C131">
        <v>123</v>
      </c>
      <c r="D131">
        <f t="shared" si="28"/>
        <v>995</v>
      </c>
      <c r="E131">
        <f t="shared" si="29"/>
        <v>0.17780000000000001</v>
      </c>
      <c r="F131">
        <f t="shared" si="43"/>
        <v>2.0603015075376884E-2</v>
      </c>
      <c r="G131">
        <f t="shared" si="44"/>
        <v>104.19615634406146</v>
      </c>
      <c r="H131">
        <f t="shared" si="45"/>
        <v>2.146754979953025</v>
      </c>
      <c r="I131" s="3">
        <f t="shared" si="32"/>
        <v>8.8900000000000007E-2</v>
      </c>
      <c r="J131" s="3">
        <f t="shared" si="33"/>
        <v>0.40640000000000004</v>
      </c>
      <c r="K131">
        <f t="shared" si="34"/>
        <v>0.17862040427764053</v>
      </c>
      <c r="L131">
        <f>PI()/4*('Config sheet'!$C$38^2)*'Stage 1'!K131*2</f>
        <v>3.0591803631211903E-2</v>
      </c>
      <c r="M131">
        <f t="shared" si="35"/>
        <v>84.173791142611393</v>
      </c>
      <c r="N131">
        <f>'Config sheet'!$C$44</f>
        <v>5.8970333333333338</v>
      </c>
      <c r="O131">
        <f t="shared" si="46"/>
        <v>6.8430837483919555</v>
      </c>
      <c r="P131">
        <f t="shared" si="47"/>
        <v>-611.54583868211012</v>
      </c>
      <c r="Q131">
        <f t="shared" si="36"/>
        <v>180</v>
      </c>
      <c r="R131">
        <f t="shared" si="37"/>
        <v>-110.07825096277983</v>
      </c>
      <c r="S131">
        <f t="shared" si="38"/>
        <v>-110.07825096277983</v>
      </c>
      <c r="T131">
        <f t="shared" si="39"/>
        <v>1.3302967248384194</v>
      </c>
      <c r="U131">
        <f t="shared" si="48"/>
        <v>19.068899999999999</v>
      </c>
      <c r="V131">
        <f>(-U131*'Config sheet'!$C$134+'Config sheet'!$C$135*'Stage 1'!U496)*10^2</f>
        <v>177.46443109695275</v>
      </c>
      <c r="W131">
        <f t="shared" si="49"/>
        <v>67.386180134172918</v>
      </c>
      <c r="X131">
        <f>'Config sheet'!$C$150*10^-3</f>
        <v>-333.6</v>
      </c>
      <c r="Y131">
        <f>'Config sheet'!$C$149*10^-3</f>
        <v>333.6</v>
      </c>
      <c r="Z131">
        <f t="shared" si="41"/>
        <v>0.14421610427764053</v>
      </c>
      <c r="AA131">
        <f>PI()/4*('Config sheet'!$C$38^2)*'Stage 1'!Z131*2</f>
        <v>2.4699477981599358E-2</v>
      </c>
      <c r="AB131">
        <f t="shared" si="42"/>
        <v>81.111419728706707</v>
      </c>
    </row>
    <row r="132" spans="3:28" x14ac:dyDescent="0.25">
      <c r="C132">
        <v>124</v>
      </c>
      <c r="D132">
        <f t="shared" si="28"/>
        <v>995</v>
      </c>
      <c r="E132">
        <f t="shared" si="29"/>
        <v>0.17780000000000001</v>
      </c>
      <c r="F132">
        <f t="shared" si="43"/>
        <v>2.0770519262981575E-2</v>
      </c>
      <c r="G132">
        <f t="shared" si="44"/>
        <v>104.19615634406146</v>
      </c>
      <c r="H132">
        <f t="shared" si="45"/>
        <v>2.1642082724729685</v>
      </c>
      <c r="I132" s="3">
        <f t="shared" si="32"/>
        <v>8.8900000000000007E-2</v>
      </c>
      <c r="J132" s="3">
        <f t="shared" si="33"/>
        <v>0.40640000000000004</v>
      </c>
      <c r="K132">
        <f t="shared" si="34"/>
        <v>0.17975537047791046</v>
      </c>
      <c r="L132">
        <f>PI()/4*('Config sheet'!$C$38^2)*'Stage 1'!K132*2</f>
        <v>3.0786186032635384E-2</v>
      </c>
      <c r="M132">
        <f t="shared" si="35"/>
        <v>84.708637137848029</v>
      </c>
      <c r="N132">
        <f>'Config sheet'!$C$44</f>
        <v>5.8970333333333338</v>
      </c>
      <c r="O132">
        <f t="shared" si="46"/>
        <v>6.7400352720425216</v>
      </c>
      <c r="P132">
        <f t="shared" si="47"/>
        <v>-618.80917086999591</v>
      </c>
      <c r="Q132">
        <f t="shared" si="36"/>
        <v>180</v>
      </c>
      <c r="R132">
        <f t="shared" si="37"/>
        <v>-111.38565075659928</v>
      </c>
      <c r="S132">
        <f t="shared" si="38"/>
        <v>-111.38565075659926</v>
      </c>
      <c r="T132">
        <f t="shared" si="39"/>
        <v>1.3302967248384194</v>
      </c>
      <c r="U132">
        <f t="shared" si="48"/>
        <v>19.068899999999999</v>
      </c>
      <c r="V132">
        <f>(-U132*'Config sheet'!$C$134+'Config sheet'!$C$135*'Stage 1'!U497)*10^2</f>
        <v>177.46443109695275</v>
      </c>
      <c r="W132">
        <f t="shared" si="49"/>
        <v>66.078780340353475</v>
      </c>
      <c r="X132">
        <f>'Config sheet'!$C$150*10^-3</f>
        <v>-333.6</v>
      </c>
      <c r="Y132">
        <f>'Config sheet'!$C$149*10^-3</f>
        <v>333.6</v>
      </c>
      <c r="Z132">
        <f t="shared" si="41"/>
        <v>0.14535107047791046</v>
      </c>
      <c r="AA132">
        <f>PI()/4*('Config sheet'!$C$38^2)*'Stage 1'!Z132*2</f>
        <v>2.4893860383022836E-2</v>
      </c>
      <c r="AB132">
        <f t="shared" si="42"/>
        <v>81.749758424021607</v>
      </c>
    </row>
    <row r="133" spans="3:28" x14ac:dyDescent="0.25">
      <c r="C133">
        <v>125</v>
      </c>
      <c r="D133">
        <f t="shared" si="28"/>
        <v>995</v>
      </c>
      <c r="E133">
        <f t="shared" si="29"/>
        <v>0.17780000000000001</v>
      </c>
      <c r="F133">
        <f t="shared" si="43"/>
        <v>2.0938023450586266E-2</v>
      </c>
      <c r="G133">
        <f t="shared" si="44"/>
        <v>104.19615634406146</v>
      </c>
      <c r="H133">
        <f t="shared" si="45"/>
        <v>2.1816615649929121</v>
      </c>
      <c r="I133" s="3">
        <f t="shared" si="32"/>
        <v>8.8900000000000007E-2</v>
      </c>
      <c r="J133" s="3">
        <f t="shared" si="33"/>
        <v>0.40640000000000004</v>
      </c>
      <c r="K133">
        <f t="shared" si="34"/>
        <v>0.18087300157385539</v>
      </c>
      <c r="L133">
        <f>PI()/4*('Config sheet'!$C$38^2)*'Stage 1'!K133*2</f>
        <v>3.0977599500528665E-2</v>
      </c>
      <c r="M133">
        <f t="shared" si="35"/>
        <v>85.235314069439383</v>
      </c>
      <c r="N133">
        <f>'Config sheet'!$C$44</f>
        <v>5.8970333333333338</v>
      </c>
      <c r="O133">
        <f t="shared" si="46"/>
        <v>6.6357920534845443</v>
      </c>
      <c r="P133">
        <f t="shared" si="47"/>
        <v>-625.81173921285767</v>
      </c>
      <c r="Q133">
        <f t="shared" si="36"/>
        <v>180</v>
      </c>
      <c r="R133">
        <f t="shared" si="37"/>
        <v>-112.6461130583144</v>
      </c>
      <c r="S133">
        <f t="shared" si="38"/>
        <v>-112.64611305831438</v>
      </c>
      <c r="T133">
        <f t="shared" si="39"/>
        <v>1.3302967248384194</v>
      </c>
      <c r="U133">
        <f t="shared" si="48"/>
        <v>19.068899999999999</v>
      </c>
      <c r="V133">
        <f>(-U133*'Config sheet'!$C$134+'Config sheet'!$C$135*'Stage 1'!U498)*10^2</f>
        <v>177.46443109695275</v>
      </c>
      <c r="W133">
        <f t="shared" si="49"/>
        <v>64.818318038638353</v>
      </c>
      <c r="X133">
        <f>'Config sheet'!$C$150*10^-3</f>
        <v>-333.6</v>
      </c>
      <c r="Y133">
        <f>'Config sheet'!$C$149*10^-3</f>
        <v>333.6</v>
      </c>
      <c r="Z133">
        <f t="shared" si="41"/>
        <v>0.14646870157385539</v>
      </c>
      <c r="AA133">
        <f>PI()/4*('Config sheet'!$C$38^2)*'Stage 1'!Z133*2</f>
        <v>2.508527385091612E-2</v>
      </c>
      <c r="AB133">
        <f t="shared" si="42"/>
        <v>82.378347341875909</v>
      </c>
    </row>
    <row r="134" spans="3:28" x14ac:dyDescent="0.25">
      <c r="C134">
        <v>126</v>
      </c>
      <c r="D134">
        <f t="shared" si="28"/>
        <v>995</v>
      </c>
      <c r="E134">
        <f t="shared" si="29"/>
        <v>0.17780000000000001</v>
      </c>
      <c r="F134">
        <f t="shared" si="43"/>
        <v>2.1105527638190957E-2</v>
      </c>
      <c r="G134">
        <f t="shared" si="44"/>
        <v>104.19615634406146</v>
      </c>
      <c r="H134">
        <f t="shared" si="45"/>
        <v>2.1991148575128552</v>
      </c>
      <c r="I134" s="3">
        <f t="shared" si="32"/>
        <v>8.8900000000000007E-2</v>
      </c>
      <c r="J134" s="3">
        <f t="shared" si="33"/>
        <v>0.40640000000000004</v>
      </c>
      <c r="K134">
        <f t="shared" si="34"/>
        <v>0.18197310682390727</v>
      </c>
      <c r="L134">
        <f>PI()/4*('Config sheet'!$C$38^2)*'Stage 1'!K134*2</f>
        <v>3.1166011367131218E-2</v>
      </c>
      <c r="M134">
        <f t="shared" si="35"/>
        <v>85.753732051568818</v>
      </c>
      <c r="N134">
        <f>'Config sheet'!$C$44</f>
        <v>5.8970333333333338</v>
      </c>
      <c r="O134">
        <f t="shared" si="46"/>
        <v>6.5303974261671254</v>
      </c>
      <c r="P134">
        <f t="shared" si="47"/>
        <v>-632.55769719265402</v>
      </c>
      <c r="Q134">
        <f t="shared" si="36"/>
        <v>180</v>
      </c>
      <c r="R134">
        <f t="shared" si="37"/>
        <v>-113.86038549467774</v>
      </c>
      <c r="S134">
        <f t="shared" si="38"/>
        <v>-113.86038549467773</v>
      </c>
      <c r="T134">
        <f t="shared" si="39"/>
        <v>1.3302967248384194</v>
      </c>
      <c r="U134">
        <f t="shared" si="48"/>
        <v>19.068899999999999</v>
      </c>
      <c r="V134">
        <f>(-U134*'Config sheet'!$C$134+'Config sheet'!$C$135*'Stage 1'!U499)*10^2</f>
        <v>177.46443109695275</v>
      </c>
      <c r="W134">
        <f t="shared" si="49"/>
        <v>63.604045602275008</v>
      </c>
      <c r="X134">
        <f>'Config sheet'!$C$150*10^-3</f>
        <v>-333.6</v>
      </c>
      <c r="Y134">
        <f>'Config sheet'!$C$149*10^-3</f>
        <v>333.6</v>
      </c>
      <c r="Z134">
        <f t="shared" si="41"/>
        <v>0.14756880682390727</v>
      </c>
      <c r="AA134">
        <f>PI()/4*('Config sheet'!$C$38^2)*'Stage 1'!Z134*2</f>
        <v>2.527368571751867E-2</v>
      </c>
      <c r="AB134">
        <f t="shared" si="42"/>
        <v>82.997079203547386</v>
      </c>
    </row>
    <row r="135" spans="3:28" x14ac:dyDescent="0.25">
      <c r="C135">
        <v>127</v>
      </c>
      <c r="D135">
        <f t="shared" si="28"/>
        <v>995</v>
      </c>
      <c r="E135">
        <f t="shared" si="29"/>
        <v>0.17780000000000001</v>
      </c>
      <c r="F135">
        <f t="shared" si="43"/>
        <v>2.1273031825795645E-2</v>
      </c>
      <c r="G135">
        <f t="shared" si="44"/>
        <v>104.19615634406146</v>
      </c>
      <c r="H135">
        <f t="shared" si="45"/>
        <v>2.2165681500327983</v>
      </c>
      <c r="I135" s="3">
        <f t="shared" si="32"/>
        <v>8.8900000000000007E-2</v>
      </c>
      <c r="J135" s="3">
        <f t="shared" si="33"/>
        <v>0.40640000000000004</v>
      </c>
      <c r="K135">
        <f t="shared" si="34"/>
        <v>0.1830555024324601</v>
      </c>
      <c r="L135">
        <f>PI()/4*('Config sheet'!$C$38^2)*'Stage 1'!K135*2</f>
        <v>3.135139015429747E-2</v>
      </c>
      <c r="M135">
        <f t="shared" si="35"/>
        <v>86.263804471662496</v>
      </c>
      <c r="N135">
        <f>'Config sheet'!$C$44</f>
        <v>5.8970333333333338</v>
      </c>
      <c r="O135">
        <f t="shared" si="46"/>
        <v>6.4238940144088108</v>
      </c>
      <c r="P135">
        <f t="shared" si="47"/>
        <v>-639.05135684630488</v>
      </c>
      <c r="Q135">
        <f t="shared" si="36"/>
        <v>180</v>
      </c>
      <c r="R135">
        <f t="shared" si="37"/>
        <v>-115.0292442323349</v>
      </c>
      <c r="S135">
        <f t="shared" si="38"/>
        <v>-115.02924423233489</v>
      </c>
      <c r="T135">
        <f t="shared" si="39"/>
        <v>1.3302967248384194</v>
      </c>
      <c r="U135">
        <f t="shared" si="48"/>
        <v>19.068899999999999</v>
      </c>
      <c r="V135">
        <f>(-U135*'Config sheet'!$C$134+'Config sheet'!$C$135*'Stage 1'!U500)*10^2</f>
        <v>177.46443109695275</v>
      </c>
      <c r="W135">
        <f t="shared" si="49"/>
        <v>62.435186864617847</v>
      </c>
      <c r="X135">
        <f>'Config sheet'!$C$150*10^-3</f>
        <v>-333.6</v>
      </c>
      <c r="Y135">
        <f>'Config sheet'!$C$149*10^-3</f>
        <v>333.6</v>
      </c>
      <c r="Z135">
        <f t="shared" si="41"/>
        <v>0.14865120243246011</v>
      </c>
      <c r="AA135">
        <f>PI()/4*('Config sheet'!$C$38^2)*'Stage 1'!Z135*2</f>
        <v>2.5459064504684922E-2</v>
      </c>
      <c r="AB135">
        <f t="shared" si="42"/>
        <v>83.605850636929176</v>
      </c>
    </row>
    <row r="136" spans="3:28" x14ac:dyDescent="0.25">
      <c r="C136">
        <v>128</v>
      </c>
      <c r="D136">
        <f t="shared" si="28"/>
        <v>995</v>
      </c>
      <c r="E136">
        <f t="shared" si="29"/>
        <v>0.17780000000000001</v>
      </c>
      <c r="F136">
        <f t="shared" si="43"/>
        <v>2.1440536013400336E-2</v>
      </c>
      <c r="G136">
        <f t="shared" si="44"/>
        <v>104.19615634406146</v>
      </c>
      <c r="H136">
        <f t="shared" si="45"/>
        <v>2.2340214425527418</v>
      </c>
      <c r="I136" s="3">
        <f t="shared" si="32"/>
        <v>8.8900000000000007E-2</v>
      </c>
      <c r="J136" s="3">
        <f t="shared" si="33"/>
        <v>0.40640000000000004</v>
      </c>
      <c r="K136">
        <f t="shared" si="34"/>
        <v>0.18412001141127682</v>
      </c>
      <c r="L136">
        <f>PI()/4*('Config sheet'!$C$38^2)*'Stage 1'!K136*2</f>
        <v>3.1533705549760378E-2</v>
      </c>
      <c r="M136">
        <f t="shared" si="35"/>
        <v>86.765447925078234</v>
      </c>
      <c r="N136">
        <f>'Config sheet'!$C$44</f>
        <v>5.8970333333333338</v>
      </c>
      <c r="O136">
        <f t="shared" si="46"/>
        <v>6.3163237075966912</v>
      </c>
      <c r="P136">
        <f t="shared" si="47"/>
        <v>-645.2971796950892</v>
      </c>
      <c r="Q136">
        <f t="shared" si="36"/>
        <v>180</v>
      </c>
      <c r="R136">
        <f t="shared" si="37"/>
        <v>-116.15349234511608</v>
      </c>
      <c r="S136">
        <f t="shared" si="38"/>
        <v>-116.15349234511606</v>
      </c>
      <c r="T136">
        <f t="shared" si="39"/>
        <v>1.3302967248384194</v>
      </c>
      <c r="U136">
        <f t="shared" si="48"/>
        <v>19.068899999999999</v>
      </c>
      <c r="V136">
        <f>(-U136*'Config sheet'!$C$134+'Config sheet'!$C$135*'Stage 1'!U501)*10^2</f>
        <v>177.46443109695275</v>
      </c>
      <c r="W136">
        <f t="shared" si="49"/>
        <v>61.310938751836673</v>
      </c>
      <c r="X136">
        <f>'Config sheet'!$C$150*10^-3</f>
        <v>-333.6</v>
      </c>
      <c r="Y136">
        <f>'Config sheet'!$C$149*10^-3</f>
        <v>333.6</v>
      </c>
      <c r="Z136">
        <f t="shared" si="41"/>
        <v>0.14971571141127682</v>
      </c>
      <c r="AA136">
        <f>PI()/4*('Config sheet'!$C$38^2)*'Stage 1'!Z136*2</f>
        <v>2.5641379900147834E-2</v>
      </c>
      <c r="AB136">
        <f t="shared" si="42"/>
        <v>84.20456209858088</v>
      </c>
    </row>
    <row r="137" spans="3:28" x14ac:dyDescent="0.25">
      <c r="C137">
        <v>129</v>
      </c>
      <c r="D137">
        <f t="shared" ref="D137:D200" si="50">$D$4</f>
        <v>995</v>
      </c>
      <c r="E137">
        <f t="shared" ref="E137:E200" si="51">$E$4</f>
        <v>0.17780000000000001</v>
      </c>
      <c r="F137">
        <f t="shared" si="43"/>
        <v>2.1608040201005027E-2</v>
      </c>
      <c r="G137">
        <f t="shared" si="44"/>
        <v>104.19615634406146</v>
      </c>
      <c r="H137">
        <f t="shared" si="45"/>
        <v>2.2514747350726849</v>
      </c>
      <c r="I137" s="3">
        <f t="shared" ref="I137:I200" si="52">$I$4</f>
        <v>8.8900000000000007E-2</v>
      </c>
      <c r="J137" s="3">
        <f t="shared" ref="J137:J200" si="53">$J$4</f>
        <v>0.40640000000000004</v>
      </c>
      <c r="K137">
        <f t="shared" ref="K137:K200" si="54">(J137+I137)-(I137*COS(H137)+(J137^2-I137^2*(SIN(H137))^2)^0.5)+$B$8</f>
        <v>0.18516646343817739</v>
      </c>
      <c r="L137">
        <f>PI()/4*('Config sheet'!$C$38^2)*'Stage 1'!K137*2</f>
        <v>3.1712928382929349E-2</v>
      </c>
      <c r="M137">
        <f t="shared" ref="M137:M200" si="55">L137/$Z$3*100</f>
        <v>87.258582148513185</v>
      </c>
      <c r="N137">
        <f>'Config sheet'!$C$44</f>
        <v>5.8970333333333338</v>
      </c>
      <c r="O137">
        <f t="shared" si="46"/>
        <v>6.2077276359162843</v>
      </c>
      <c r="P137">
        <f t="shared" si="47"/>
        <v>-651.2997675400195</v>
      </c>
      <c r="Q137">
        <f t="shared" ref="Q137:Q200" si="56">$V$4</f>
        <v>180</v>
      </c>
      <c r="R137">
        <f t="shared" ref="R137:R200" si="57">Q137*I137*G137^2*(COS(H137)+(I137/(J137))*COS(2*H137))*10^-3</f>
        <v>-117.23395815720352</v>
      </c>
      <c r="S137">
        <f t="shared" ref="S137:S200" si="58">Q137*P137*10^-3</f>
        <v>-117.23395815720352</v>
      </c>
      <c r="T137">
        <f t="shared" ref="T137:T200" si="59">$V$3</f>
        <v>1.3302967248384194</v>
      </c>
      <c r="U137">
        <f t="shared" si="48"/>
        <v>19.068899999999999</v>
      </c>
      <c r="V137">
        <f>(-U137*'Config sheet'!$C$134+'Config sheet'!$C$135*'Stage 1'!U502)*10^2</f>
        <v>177.46443109695275</v>
      </c>
      <c r="W137">
        <f t="shared" si="49"/>
        <v>60.230472939749234</v>
      </c>
      <c r="X137">
        <f>'Config sheet'!$C$150*10^-3</f>
        <v>-333.6</v>
      </c>
      <c r="Y137">
        <f>'Config sheet'!$C$149*10^-3</f>
        <v>333.6</v>
      </c>
      <c r="Z137">
        <f t="shared" ref="Z137:Z200" si="60">(J137+I137)-(I137*COS(H137)+(J137^2-I137^2*(SIN(H137))^2)^0.5)</f>
        <v>0.15076216343817739</v>
      </c>
      <c r="AA137">
        <f>PI()/4*('Config sheet'!$C$38^2)*'Stage 1'!Z137*2</f>
        <v>2.5820602733316805E-2</v>
      </c>
      <c r="AB137">
        <f t="shared" ref="AB137:AB200" si="61">AA137/($Z$3-$Z$5)*100</f>
        <v>84.793117794250492</v>
      </c>
    </row>
    <row r="138" spans="3:28" x14ac:dyDescent="0.25">
      <c r="C138">
        <v>130</v>
      </c>
      <c r="D138">
        <f t="shared" si="50"/>
        <v>995</v>
      </c>
      <c r="E138">
        <f t="shared" si="51"/>
        <v>0.17780000000000001</v>
      </c>
      <c r="F138">
        <f t="shared" si="43"/>
        <v>2.1775544388609715E-2</v>
      </c>
      <c r="G138">
        <f t="shared" si="44"/>
        <v>104.19615634406146</v>
      </c>
      <c r="H138">
        <f t="shared" si="45"/>
        <v>2.268928027592628</v>
      </c>
      <c r="I138" s="3">
        <f t="shared" si="52"/>
        <v>8.8900000000000007E-2</v>
      </c>
      <c r="J138" s="3">
        <f t="shared" si="53"/>
        <v>0.40640000000000004</v>
      </c>
      <c r="K138">
        <f t="shared" si="54"/>
        <v>0.18619469471332839</v>
      </c>
      <c r="L138">
        <f>PI()/4*('Config sheet'!$C$38^2)*'Stage 1'!K138*2</f>
        <v>3.1889030600277354E-2</v>
      </c>
      <c r="M138">
        <f t="shared" si="55"/>
        <v>87.743129952281052</v>
      </c>
      <c r="N138">
        <f>'Config sheet'!$C$44</f>
        <v>5.8970333333333338</v>
      </c>
      <c r="O138">
        <f t="shared" si="46"/>
        <v>6.0981461476335586</v>
      </c>
      <c r="P138">
        <f t="shared" si="47"/>
        <v>-657.06385313555393</v>
      </c>
      <c r="Q138">
        <f t="shared" si="56"/>
        <v>180</v>
      </c>
      <c r="R138">
        <f t="shared" si="57"/>
        <v>-118.27149356439972</v>
      </c>
      <c r="S138">
        <f t="shared" si="58"/>
        <v>-118.27149356439971</v>
      </c>
      <c r="T138">
        <f t="shared" si="59"/>
        <v>1.3302967248384194</v>
      </c>
      <c r="U138">
        <f t="shared" si="48"/>
        <v>19.068899999999999</v>
      </c>
      <c r="V138">
        <f>(-U138*'Config sheet'!$C$134+'Config sheet'!$C$135*'Stage 1'!U503)*10^2</f>
        <v>177.46443109695275</v>
      </c>
      <c r="W138">
        <f t="shared" si="49"/>
        <v>59.192937532553032</v>
      </c>
      <c r="X138">
        <f>'Config sheet'!$C$150*10^-3</f>
        <v>-333.6</v>
      </c>
      <c r="Y138">
        <f>'Config sheet'!$C$149*10^-3</f>
        <v>333.6</v>
      </c>
      <c r="Z138">
        <f t="shared" si="60"/>
        <v>0.15179039471332839</v>
      </c>
      <c r="AA138">
        <f>PI()/4*('Config sheet'!$C$38^2)*'Stage 1'!Z138*2</f>
        <v>2.5996704950664813E-2</v>
      </c>
      <c r="AB138">
        <f t="shared" si="61"/>
        <v>85.371425598047452</v>
      </c>
    </row>
    <row r="139" spans="3:28" x14ac:dyDescent="0.25">
      <c r="C139">
        <v>131</v>
      </c>
      <c r="D139">
        <f t="shared" si="50"/>
        <v>995</v>
      </c>
      <c r="E139">
        <f t="shared" si="51"/>
        <v>0.17780000000000001</v>
      </c>
      <c r="F139">
        <f t="shared" si="43"/>
        <v>2.1943048576214406E-2</v>
      </c>
      <c r="G139">
        <f t="shared" si="44"/>
        <v>104.19615634406146</v>
      </c>
      <c r="H139">
        <f t="shared" si="45"/>
        <v>2.2863813201125716</v>
      </c>
      <c r="I139" s="3">
        <f t="shared" si="52"/>
        <v>8.8900000000000007E-2</v>
      </c>
      <c r="J139" s="3">
        <f t="shared" si="53"/>
        <v>0.40640000000000004</v>
      </c>
      <c r="K139">
        <f t="shared" si="54"/>
        <v>0.18720454781344992</v>
      </c>
      <c r="L139">
        <f>PI()/4*('Config sheet'!$C$38^2)*'Stage 1'!K139*2</f>
        <v>3.2061985240371384E-2</v>
      </c>
      <c r="M139">
        <f t="shared" si="55"/>
        <v>88.219017151608099</v>
      </c>
      <c r="N139">
        <f>'Config sheet'!$C$44</f>
        <v>5.8970333333333338</v>
      </c>
      <c r="O139">
        <f t="shared" si="46"/>
        <v>5.9876187879484917</v>
      </c>
      <c r="P139">
        <f t="shared" si="47"/>
        <v>-662.59429075414062</v>
      </c>
      <c r="Q139">
        <f t="shared" si="56"/>
        <v>180</v>
      </c>
      <c r="R139">
        <f t="shared" si="57"/>
        <v>-119.26697233574531</v>
      </c>
      <c r="S139">
        <f t="shared" si="58"/>
        <v>-119.26697233574531</v>
      </c>
      <c r="T139">
        <f t="shared" si="59"/>
        <v>1.3302967248384194</v>
      </c>
      <c r="U139">
        <f t="shared" si="48"/>
        <v>19.068899999999999</v>
      </c>
      <c r="V139">
        <f>(-U139*'Config sheet'!$C$134+'Config sheet'!$C$135*'Stage 1'!U504)*10^2</f>
        <v>177.46443109695275</v>
      </c>
      <c r="W139">
        <f t="shared" si="49"/>
        <v>58.197458761207443</v>
      </c>
      <c r="X139">
        <f>'Config sheet'!$C$150*10^-3</f>
        <v>-333.6</v>
      </c>
      <c r="Y139">
        <f>'Config sheet'!$C$149*10^-3</f>
        <v>333.6</v>
      </c>
      <c r="Z139">
        <f t="shared" si="60"/>
        <v>0.15280024781344992</v>
      </c>
      <c r="AA139">
        <f>PI()/4*('Config sheet'!$C$38^2)*'Stage 1'!Z139*2</f>
        <v>2.6169659590758836E-2</v>
      </c>
      <c r="AB139">
        <f t="shared" si="61"/>
        <v>85.939396970444264</v>
      </c>
    </row>
    <row r="140" spans="3:28" x14ac:dyDescent="0.25">
      <c r="C140">
        <v>132</v>
      </c>
      <c r="D140">
        <f t="shared" si="50"/>
        <v>995</v>
      </c>
      <c r="E140">
        <f t="shared" si="51"/>
        <v>0.17780000000000001</v>
      </c>
      <c r="F140">
        <f t="shared" si="43"/>
        <v>2.2110552763819097E-2</v>
      </c>
      <c r="G140">
        <f t="shared" si="44"/>
        <v>104.19615634406146</v>
      </c>
      <c r="H140">
        <f t="shared" si="45"/>
        <v>2.3038346126325151</v>
      </c>
      <c r="I140" s="3">
        <f t="shared" si="52"/>
        <v>8.8900000000000007E-2</v>
      </c>
      <c r="J140" s="3">
        <f t="shared" si="53"/>
        <v>0.40640000000000004</v>
      </c>
      <c r="K140">
        <f t="shared" si="54"/>
        <v>0.18819587154425255</v>
      </c>
      <c r="L140">
        <f>PI()/4*('Config sheet'!$C$38^2)*'Stage 1'!K140*2</f>
        <v>3.2231766408599712E-2</v>
      </c>
      <c r="M140">
        <f t="shared" si="55"/>
        <v>88.686172497094802</v>
      </c>
      <c r="N140">
        <f>'Config sheet'!$C$44</f>
        <v>5.8970333333333338</v>
      </c>
      <c r="O140">
        <f t="shared" si="46"/>
        <v>5.8761842794373695</v>
      </c>
      <c r="P140">
        <f t="shared" si="47"/>
        <v>-667.89604665420768</v>
      </c>
      <c r="Q140">
        <f t="shared" si="56"/>
        <v>180</v>
      </c>
      <c r="R140">
        <f t="shared" si="57"/>
        <v>-120.22128839775739</v>
      </c>
      <c r="S140">
        <f t="shared" si="58"/>
        <v>-120.22128839775738</v>
      </c>
      <c r="T140">
        <f t="shared" si="59"/>
        <v>1.3302967248384194</v>
      </c>
      <c r="U140">
        <f t="shared" si="48"/>
        <v>19.068899999999999</v>
      </c>
      <c r="V140">
        <f>(-U140*'Config sheet'!$C$134+'Config sheet'!$C$135*'Stage 1'!U505)*10^2</f>
        <v>177.46443109695275</v>
      </c>
      <c r="W140">
        <f t="shared" si="49"/>
        <v>57.24314269919536</v>
      </c>
      <c r="X140">
        <f>'Config sheet'!$C$150*10^-3</f>
        <v>-333.6</v>
      </c>
      <c r="Y140">
        <f>'Config sheet'!$C$149*10^-3</f>
        <v>333.6</v>
      </c>
      <c r="Z140">
        <f t="shared" si="60"/>
        <v>0.15379157154425255</v>
      </c>
      <c r="AA140">
        <f>PI()/4*('Config sheet'!$C$38^2)*'Stage 1'!Z140*2</f>
        <v>2.6339440758987167E-2</v>
      </c>
      <c r="AB140">
        <f t="shared" si="61"/>
        <v>86.496946875282646</v>
      </c>
    </row>
    <row r="141" spans="3:28" x14ac:dyDescent="0.25">
      <c r="C141">
        <v>133</v>
      </c>
      <c r="D141">
        <f t="shared" si="50"/>
        <v>995</v>
      </c>
      <c r="E141">
        <f t="shared" si="51"/>
        <v>0.17780000000000001</v>
      </c>
      <c r="F141">
        <f t="shared" si="43"/>
        <v>2.2278056951423788E-2</v>
      </c>
      <c r="G141">
        <f t="shared" si="44"/>
        <v>104.19615634406146</v>
      </c>
      <c r="H141">
        <f t="shared" si="45"/>
        <v>2.3212879051524582</v>
      </c>
      <c r="I141" s="3">
        <f t="shared" si="52"/>
        <v>8.8900000000000007E-2</v>
      </c>
      <c r="J141" s="3">
        <f t="shared" si="53"/>
        <v>0.40640000000000004</v>
      </c>
      <c r="K141">
        <f t="shared" si="54"/>
        <v>0.18916852079140839</v>
      </c>
      <c r="L141">
        <f>PI()/4*('Config sheet'!$C$38^2)*'Stage 1'!K141*2</f>
        <v>3.2398349251648188E-2</v>
      </c>
      <c r="M141">
        <f t="shared" si="55"/>
        <v>89.144527604486981</v>
      </c>
      <c r="N141">
        <f>'Config sheet'!$C$44</f>
        <v>5.8970333333333338</v>
      </c>
      <c r="O141">
        <f t="shared" si="46"/>
        <v>5.76388050409893</v>
      </c>
      <c r="P141">
        <f t="shared" si="47"/>
        <v>-672.97418946431742</v>
      </c>
      <c r="Q141">
        <f t="shared" si="56"/>
        <v>180</v>
      </c>
      <c r="R141">
        <f t="shared" si="57"/>
        <v>-121.13535410357717</v>
      </c>
      <c r="S141">
        <f t="shared" si="58"/>
        <v>-121.13535410357714</v>
      </c>
      <c r="T141">
        <f t="shared" si="59"/>
        <v>1.3302967248384194</v>
      </c>
      <c r="U141">
        <f t="shared" si="48"/>
        <v>19.068899999999999</v>
      </c>
      <c r="V141">
        <f>(-U141*'Config sheet'!$C$134+'Config sheet'!$C$135*'Stage 1'!U506)*10^2</f>
        <v>177.46443109695275</v>
      </c>
      <c r="W141">
        <f t="shared" si="49"/>
        <v>56.32907699337558</v>
      </c>
      <c r="X141">
        <f>'Config sheet'!$C$150*10^-3</f>
        <v>-333.6</v>
      </c>
      <c r="Y141">
        <f>'Config sheet'!$C$149*10^-3</f>
        <v>333.6</v>
      </c>
      <c r="Z141">
        <f t="shared" si="60"/>
        <v>0.15476422079140839</v>
      </c>
      <c r="AA141">
        <f>PI()/4*('Config sheet'!$C$38^2)*'Stage 1'!Z141*2</f>
        <v>2.6506023602035644E-2</v>
      </c>
      <c r="AB141">
        <f t="shared" si="61"/>
        <v>87.043993695955223</v>
      </c>
    </row>
    <row r="142" spans="3:28" x14ac:dyDescent="0.25">
      <c r="C142">
        <v>134</v>
      </c>
      <c r="D142">
        <f t="shared" si="50"/>
        <v>995</v>
      </c>
      <c r="E142">
        <f t="shared" si="51"/>
        <v>0.17780000000000001</v>
      </c>
      <c r="F142">
        <f t="shared" si="43"/>
        <v>2.2445561139028476E-2</v>
      </c>
      <c r="G142">
        <f t="shared" si="44"/>
        <v>104.19615634406146</v>
      </c>
      <c r="H142">
        <f t="shared" si="45"/>
        <v>2.3387411976724013</v>
      </c>
      <c r="I142" s="3">
        <f t="shared" si="52"/>
        <v>8.8900000000000007E-2</v>
      </c>
      <c r="J142" s="3">
        <f t="shared" si="53"/>
        <v>0.40640000000000004</v>
      </c>
      <c r="K142">
        <f t="shared" si="54"/>
        <v>0.19012235637035718</v>
      </c>
      <c r="L142">
        <f>PI()/4*('Config sheet'!$C$38^2)*'Stage 1'!K142*2</f>
        <v>3.2561709931776921E-2</v>
      </c>
      <c r="M142">
        <f t="shared" si="55"/>
        <v>89.594016883897808</v>
      </c>
      <c r="N142">
        <f>'Config sheet'!$C$44</f>
        <v>5.8970333333333338</v>
      </c>
      <c r="O142">
        <f t="shared" si="46"/>
        <v>5.6507444870173291</v>
      </c>
      <c r="P142">
        <f t="shared" si="47"/>
        <v>-677.83388049628161</v>
      </c>
      <c r="Q142">
        <f t="shared" si="56"/>
        <v>180</v>
      </c>
      <c r="R142">
        <f t="shared" si="57"/>
        <v>-122.0100984893307</v>
      </c>
      <c r="S142">
        <f t="shared" si="58"/>
        <v>-122.01009848933069</v>
      </c>
      <c r="T142">
        <f t="shared" si="59"/>
        <v>1.3302967248384194</v>
      </c>
      <c r="U142">
        <f t="shared" si="48"/>
        <v>19.068899999999999</v>
      </c>
      <c r="V142">
        <f>(-U142*'Config sheet'!$C$134+'Config sheet'!$C$135*'Stage 1'!U507)*10^2</f>
        <v>177.46443109695275</v>
      </c>
      <c r="W142">
        <f t="shared" si="49"/>
        <v>55.45433260762205</v>
      </c>
      <c r="X142">
        <f>'Config sheet'!$C$150*10^-3</f>
        <v>-333.6</v>
      </c>
      <c r="Y142">
        <f>'Config sheet'!$C$149*10^-3</f>
        <v>333.6</v>
      </c>
      <c r="Z142">
        <f t="shared" si="60"/>
        <v>0.15571805637035718</v>
      </c>
      <c r="AA142">
        <f>PI()/4*('Config sheet'!$C$38^2)*'Stage 1'!Z142*2</f>
        <v>2.6669384282164376E-2</v>
      </c>
      <c r="AB142">
        <f t="shared" si="61"/>
        <v>87.580459150932043</v>
      </c>
    </row>
    <row r="143" spans="3:28" x14ac:dyDescent="0.25">
      <c r="C143">
        <v>135</v>
      </c>
      <c r="D143">
        <f t="shared" si="50"/>
        <v>995</v>
      </c>
      <c r="E143">
        <f t="shared" si="51"/>
        <v>0.17780000000000001</v>
      </c>
      <c r="F143">
        <f t="shared" si="43"/>
        <v>2.2613065326633167E-2</v>
      </c>
      <c r="G143">
        <f t="shared" si="44"/>
        <v>104.19615634406146</v>
      </c>
      <c r="H143">
        <f t="shared" si="45"/>
        <v>2.3561944901923448</v>
      </c>
      <c r="I143" s="3">
        <f t="shared" si="52"/>
        <v>8.8900000000000007E-2</v>
      </c>
      <c r="J143" s="3">
        <f t="shared" si="53"/>
        <v>0.40640000000000004</v>
      </c>
      <c r="K143">
        <f t="shared" si="54"/>
        <v>0.19105724487523829</v>
      </c>
      <c r="L143">
        <f>PI()/4*('Config sheet'!$C$38^2)*'Stage 1'!K143*2</f>
        <v>3.2721825600947309E-2</v>
      </c>
      <c r="M143">
        <f t="shared" si="55"/>
        <v>90.034577468617854</v>
      </c>
      <c r="N143">
        <f>'Config sheet'!$C$44</f>
        <v>5.8970333333333338</v>
      </c>
      <c r="O143">
        <f t="shared" si="46"/>
        <v>5.5368123816527461</v>
      </c>
      <c r="P143">
        <f t="shared" si="47"/>
        <v>-682.48036400011222</v>
      </c>
      <c r="Q143">
        <f t="shared" si="56"/>
        <v>180</v>
      </c>
      <c r="R143">
        <f t="shared" si="57"/>
        <v>-122.8464655200202</v>
      </c>
      <c r="S143">
        <f t="shared" si="58"/>
        <v>-122.8464655200202</v>
      </c>
      <c r="T143">
        <f t="shared" si="59"/>
        <v>1.3302967248384194</v>
      </c>
      <c r="U143">
        <f t="shared" si="48"/>
        <v>19.068899999999999</v>
      </c>
      <c r="V143">
        <f>(-U143*'Config sheet'!$C$134+'Config sheet'!$C$135*'Stage 1'!U508)*10^2</f>
        <v>177.46443109695275</v>
      </c>
      <c r="W143">
        <f t="shared" si="49"/>
        <v>54.617965576932548</v>
      </c>
      <c r="X143">
        <f>'Config sheet'!$C$150*10^-3</f>
        <v>-333.6</v>
      </c>
      <c r="Y143">
        <f>'Config sheet'!$C$149*10^-3</f>
        <v>333.6</v>
      </c>
      <c r="Z143">
        <f t="shared" si="60"/>
        <v>0.15665294487523829</v>
      </c>
      <c r="AA143">
        <f>PI()/4*('Config sheet'!$C$38^2)*'Stage 1'!Z143*2</f>
        <v>2.6829499951334768E-2</v>
      </c>
      <c r="AB143">
        <f t="shared" si="61"/>
        <v>88.106268208795441</v>
      </c>
    </row>
    <row r="144" spans="3:28" x14ac:dyDescent="0.25">
      <c r="C144">
        <v>136</v>
      </c>
      <c r="D144">
        <f t="shared" si="50"/>
        <v>995</v>
      </c>
      <c r="E144">
        <f t="shared" si="51"/>
        <v>0.17780000000000001</v>
      </c>
      <c r="F144">
        <f t="shared" si="43"/>
        <v>2.2780569514237858E-2</v>
      </c>
      <c r="G144">
        <f t="shared" si="44"/>
        <v>104.19615634406146</v>
      </c>
      <c r="H144">
        <f t="shared" si="45"/>
        <v>2.3736477827122879</v>
      </c>
      <c r="I144" s="3">
        <f t="shared" si="52"/>
        <v>8.8900000000000007E-2</v>
      </c>
      <c r="J144" s="3">
        <f t="shared" si="53"/>
        <v>0.40640000000000004</v>
      </c>
      <c r="K144">
        <f t="shared" si="54"/>
        <v>0.19197305852723606</v>
      </c>
      <c r="L144">
        <f>PI()/4*('Config sheet'!$C$38^2)*'Stage 1'!K144*2</f>
        <v>3.2878674374848593E-2</v>
      </c>
      <c r="M144">
        <f t="shared" si="55"/>
        <v>90.466149143648849</v>
      </c>
      <c r="N144">
        <f>'Config sheet'!$C$44</f>
        <v>5.8970333333333338</v>
      </c>
      <c r="O144">
        <f t="shared" si="46"/>
        <v>5.4221194567683311</v>
      </c>
      <c r="P144">
        <f t="shared" si="47"/>
        <v>-686.9189573737325</v>
      </c>
      <c r="Q144">
        <f t="shared" si="56"/>
        <v>180</v>
      </c>
      <c r="R144">
        <f t="shared" si="57"/>
        <v>-123.64541232727187</v>
      </c>
      <c r="S144">
        <f t="shared" si="58"/>
        <v>-123.64541232727184</v>
      </c>
      <c r="T144">
        <f t="shared" si="59"/>
        <v>1.3302967248384194</v>
      </c>
      <c r="U144">
        <f t="shared" si="48"/>
        <v>19.068899999999999</v>
      </c>
      <c r="V144">
        <f>(-U144*'Config sheet'!$C$134+'Config sheet'!$C$135*'Stage 1'!U509)*10^2</f>
        <v>177.46443109695275</v>
      </c>
      <c r="W144">
        <f t="shared" si="49"/>
        <v>53.819018769680881</v>
      </c>
      <c r="X144">
        <f>'Config sheet'!$C$150*10^-3</f>
        <v>-333.6</v>
      </c>
      <c r="Y144">
        <f>'Config sheet'!$C$149*10^-3</f>
        <v>333.6</v>
      </c>
      <c r="Z144">
        <f t="shared" si="60"/>
        <v>0.15756875852723606</v>
      </c>
      <c r="AA144">
        <f>PI()/4*('Config sheet'!$C$38^2)*'Stage 1'!Z144*2</f>
        <v>2.6986348725236049E-2</v>
      </c>
      <c r="AB144">
        <f t="shared" si="61"/>
        <v>88.62134900294491</v>
      </c>
    </row>
    <row r="145" spans="3:28" x14ac:dyDescent="0.25">
      <c r="C145">
        <v>137</v>
      </c>
      <c r="D145">
        <f t="shared" si="50"/>
        <v>995</v>
      </c>
      <c r="E145">
        <f t="shared" si="51"/>
        <v>0.17780000000000001</v>
      </c>
      <c r="F145">
        <f t="shared" ref="F145:F208" si="62">C145*$G$4</f>
        <v>2.2948073701842549E-2</v>
      </c>
      <c r="G145">
        <f t="shared" ref="G145:G208" si="63">D145/60*2*PI()</f>
        <v>104.19615634406146</v>
      </c>
      <c r="H145">
        <f t="shared" ref="H145:H208" si="64">G145*F145</f>
        <v>2.3911010752322315</v>
      </c>
      <c r="I145" s="3">
        <f t="shared" si="52"/>
        <v>8.8900000000000007E-2</v>
      </c>
      <c r="J145" s="3">
        <f t="shared" si="53"/>
        <v>0.40640000000000004</v>
      </c>
      <c r="K145">
        <f t="shared" si="54"/>
        <v>0.19286967502261609</v>
      </c>
      <c r="L145">
        <f>PI()/4*('Config sheet'!$C$38^2)*'Stage 1'!K145*2</f>
        <v>3.3032235306871431E-2</v>
      </c>
      <c r="M145">
        <f t="shared" si="55"/>
        <v>90.888674274091542</v>
      </c>
      <c r="N145">
        <f>'Config sheet'!$C$44</f>
        <v>5.8970333333333338</v>
      </c>
      <c r="O145">
        <f t="shared" ref="O145:O208" si="65">I145*G145*SIN(H145)+I145^2*G145*SIN(2*H145)/(2*J145)</f>
        <v>5.30670008499989</v>
      </c>
      <c r="P145">
        <f t="shared" ref="P145:P208" si="66">I145*G145^2*COS(H145)+(I145^2*G145^2*COS(2*H145)/J145)</f>
        <v>-691.15504134041373</v>
      </c>
      <c r="Q145">
        <f t="shared" si="56"/>
        <v>180</v>
      </c>
      <c r="R145">
        <f t="shared" si="57"/>
        <v>-124.4079074412745</v>
      </c>
      <c r="S145">
        <f t="shared" si="58"/>
        <v>-124.40790744127447</v>
      </c>
      <c r="T145">
        <f t="shared" si="59"/>
        <v>1.3302967248384194</v>
      </c>
      <c r="U145">
        <f t="shared" ref="U145:U208" si="67">IF(AND(L145&lt;=$Z$2, U144*(L144/L145)^T145&lt;$AB$4),U144*(L144/L145)^T145,IF(C145&lt;=180,$AB$3,IF(L145&gt;=$Z$4,  U144*(L144/L145)^T145,$AB$5)))</f>
        <v>19.068899999999999</v>
      </c>
      <c r="V145">
        <f>(-U145*'Config sheet'!$C$134+'Config sheet'!$C$135*'Stage 1'!U510)*10^2</f>
        <v>177.46443109695275</v>
      </c>
      <c r="W145">
        <f t="shared" ref="W145:W208" si="68">R145+V145</f>
        <v>53.056523655678248</v>
      </c>
      <c r="X145">
        <f>'Config sheet'!$C$150*10^-3</f>
        <v>-333.6</v>
      </c>
      <c r="Y145">
        <f>'Config sheet'!$C$149*10^-3</f>
        <v>333.6</v>
      </c>
      <c r="Z145">
        <f t="shared" si="60"/>
        <v>0.1584653750226161</v>
      </c>
      <c r="AA145">
        <f>PI()/4*('Config sheet'!$C$38^2)*'Stage 1'!Z145*2</f>
        <v>2.713990965725889E-2</v>
      </c>
      <c r="AB145">
        <f t="shared" si="61"/>
        <v>89.125632746128275</v>
      </c>
    </row>
    <row r="146" spans="3:28" x14ac:dyDescent="0.25">
      <c r="C146">
        <v>138</v>
      </c>
      <c r="D146">
        <f t="shared" si="50"/>
        <v>995</v>
      </c>
      <c r="E146">
        <f t="shared" si="51"/>
        <v>0.17780000000000001</v>
      </c>
      <c r="F146">
        <f t="shared" si="62"/>
        <v>2.3115577889447236E-2</v>
      </c>
      <c r="G146">
        <f t="shared" si="63"/>
        <v>104.19615634406146</v>
      </c>
      <c r="H146">
        <f t="shared" si="64"/>
        <v>2.4085543677521746</v>
      </c>
      <c r="I146" s="3">
        <f t="shared" si="52"/>
        <v>8.8900000000000007E-2</v>
      </c>
      <c r="J146" s="3">
        <f t="shared" si="53"/>
        <v>0.40640000000000004</v>
      </c>
      <c r="K146">
        <f t="shared" si="54"/>
        <v>0.19374697738072338</v>
      </c>
      <c r="L146">
        <f>PI()/4*('Config sheet'!$C$38^2)*'Stage 1'!K146*2</f>
        <v>3.3182488362075033E-2</v>
      </c>
      <c r="M146">
        <f t="shared" si="55"/>
        <v>91.302097733515936</v>
      </c>
      <c r="N146">
        <f>'Config sheet'!$C$44</f>
        <v>5.8970333333333338</v>
      </c>
      <c r="O146">
        <f t="shared" si="65"/>
        <v>5.1905877330727499</v>
      </c>
      <c r="P146">
        <f t="shared" si="66"/>
        <v>-695.19405010692083</v>
      </c>
      <c r="Q146">
        <f t="shared" si="56"/>
        <v>180</v>
      </c>
      <c r="R146">
        <f t="shared" si="57"/>
        <v>-125.13492901924576</v>
      </c>
      <c r="S146">
        <f t="shared" si="58"/>
        <v>-125.13492901924576</v>
      </c>
      <c r="T146">
        <f t="shared" si="59"/>
        <v>1.3302967248384194</v>
      </c>
      <c r="U146">
        <f t="shared" si="67"/>
        <v>19.068899999999999</v>
      </c>
      <c r="V146">
        <f>(-U146*'Config sheet'!$C$134+'Config sheet'!$C$135*'Stage 1'!U511)*10^2</f>
        <v>177.46443109695275</v>
      </c>
      <c r="W146">
        <f t="shared" si="68"/>
        <v>52.329502077706991</v>
      </c>
      <c r="X146">
        <f>'Config sheet'!$C$150*10^-3</f>
        <v>-333.6</v>
      </c>
      <c r="Y146">
        <f>'Config sheet'!$C$149*10^-3</f>
        <v>333.6</v>
      </c>
      <c r="Z146">
        <f t="shared" si="60"/>
        <v>0.15934267738072339</v>
      </c>
      <c r="AA146">
        <f>PI()/4*('Config sheet'!$C$38^2)*'Stage 1'!Z146*2</f>
        <v>2.7290162712462488E-2</v>
      </c>
      <c r="AB146">
        <f t="shared" si="61"/>
        <v>89.619053644951279</v>
      </c>
    </row>
    <row r="147" spans="3:28" x14ac:dyDescent="0.25">
      <c r="C147">
        <v>139</v>
      </c>
      <c r="D147">
        <f t="shared" si="50"/>
        <v>995</v>
      </c>
      <c r="E147">
        <f t="shared" si="51"/>
        <v>0.17780000000000001</v>
      </c>
      <c r="F147">
        <f t="shared" si="62"/>
        <v>2.3283082077051927E-2</v>
      </c>
      <c r="G147">
        <f t="shared" si="63"/>
        <v>104.19615634406146</v>
      </c>
      <c r="H147">
        <f t="shared" si="64"/>
        <v>2.4260076602721181</v>
      </c>
      <c r="I147" s="3">
        <f t="shared" si="52"/>
        <v>8.8900000000000007E-2</v>
      </c>
      <c r="J147" s="3">
        <f t="shared" si="53"/>
        <v>0.40640000000000004</v>
      </c>
      <c r="K147">
        <f t="shared" si="54"/>
        <v>0.19460485379220555</v>
      </c>
      <c r="L147">
        <f>PI()/4*('Config sheet'!$C$38^2)*'Stage 1'!K147*2</f>
        <v>3.3329414391192726E-2</v>
      </c>
      <c r="M147">
        <f t="shared" si="55"/>
        <v>91.706366832437197</v>
      </c>
      <c r="N147">
        <f>'Config sheet'!$C$44</f>
        <v>5.8970333333333338</v>
      </c>
      <c r="O147">
        <f t="shared" si="65"/>
        <v>5.0738149536678367</v>
      </c>
      <c r="P147">
        <f t="shared" si="66"/>
        <v>-699.04146151536168</v>
      </c>
      <c r="Q147">
        <f t="shared" si="56"/>
        <v>180</v>
      </c>
      <c r="R147">
        <f t="shared" si="57"/>
        <v>-125.82746307276511</v>
      </c>
      <c r="S147">
        <f t="shared" si="58"/>
        <v>-125.8274630727651</v>
      </c>
      <c r="T147">
        <f t="shared" si="59"/>
        <v>1.3302967248384194</v>
      </c>
      <c r="U147">
        <f t="shared" si="67"/>
        <v>19.068899999999999</v>
      </c>
      <c r="V147">
        <f>(-U147*'Config sheet'!$C$134+'Config sheet'!$C$135*'Stage 1'!U512)*10^2</f>
        <v>177.46443109695275</v>
      </c>
      <c r="W147">
        <f t="shared" si="68"/>
        <v>51.636968024187638</v>
      </c>
      <c r="X147">
        <f>'Config sheet'!$C$150*10^-3</f>
        <v>-333.6</v>
      </c>
      <c r="Y147">
        <f>'Config sheet'!$C$149*10^-3</f>
        <v>333.6</v>
      </c>
      <c r="Z147">
        <f t="shared" si="60"/>
        <v>0.16020055379220555</v>
      </c>
      <c r="AA147">
        <f>PI()/4*('Config sheet'!$C$38^2)*'Stage 1'!Z147*2</f>
        <v>2.7437088741580181E-2</v>
      </c>
      <c r="AB147">
        <f t="shared" si="61"/>
        <v>90.101548814513791</v>
      </c>
    </row>
    <row r="148" spans="3:28" x14ac:dyDescent="0.25">
      <c r="C148">
        <v>140</v>
      </c>
      <c r="D148">
        <f t="shared" si="50"/>
        <v>995</v>
      </c>
      <c r="E148">
        <f t="shared" si="51"/>
        <v>0.17780000000000001</v>
      </c>
      <c r="F148">
        <f t="shared" si="62"/>
        <v>2.3450586264656618E-2</v>
      </c>
      <c r="G148">
        <f t="shared" si="63"/>
        <v>104.19615634406146</v>
      </c>
      <c r="H148">
        <f t="shared" si="64"/>
        <v>2.4434609527920612</v>
      </c>
      <c r="I148" s="3">
        <f t="shared" si="52"/>
        <v>8.8900000000000007E-2</v>
      </c>
      <c r="J148" s="3">
        <f t="shared" si="53"/>
        <v>0.40640000000000004</v>
      </c>
      <c r="K148">
        <f t="shared" si="54"/>
        <v>0.19544319746771577</v>
      </c>
      <c r="L148">
        <f>PI()/4*('Config sheet'!$C$38^2)*'Stage 1'!K148*2</f>
        <v>3.3472995104719794E-2</v>
      </c>
      <c r="M148">
        <f t="shared" si="55"/>
        <v>92.101431247017956</v>
      </c>
      <c r="N148">
        <f>'Config sheet'!$C$44</f>
        <v>5.8970333333333338</v>
      </c>
      <c r="O148">
        <f t="shared" si="65"/>
        <v>4.9564133789370084</v>
      </c>
      <c r="P148">
        <f t="shared" si="66"/>
        <v>-702.70278720171871</v>
      </c>
      <c r="Q148">
        <f t="shared" si="56"/>
        <v>180</v>
      </c>
      <c r="R148">
        <f t="shared" si="57"/>
        <v>-126.48650169630938</v>
      </c>
      <c r="S148">
        <f t="shared" si="58"/>
        <v>-126.48650169630938</v>
      </c>
      <c r="T148">
        <f t="shared" si="59"/>
        <v>1.3302967248384194</v>
      </c>
      <c r="U148">
        <f t="shared" si="67"/>
        <v>19.068899999999999</v>
      </c>
      <c r="V148">
        <f>(-U148*'Config sheet'!$C$134+'Config sheet'!$C$135*'Stage 1'!U513)*10^2</f>
        <v>177.46443109695275</v>
      </c>
      <c r="W148">
        <f t="shared" si="68"/>
        <v>50.977929400643376</v>
      </c>
      <c r="X148">
        <f>'Config sheet'!$C$150*10^-3</f>
        <v>-333.6</v>
      </c>
      <c r="Y148">
        <f>'Config sheet'!$C$149*10^-3</f>
        <v>333.6</v>
      </c>
      <c r="Z148">
        <f t="shared" si="60"/>
        <v>0.16103889746771577</v>
      </c>
      <c r="AA148">
        <f>PI()/4*('Config sheet'!$C$38^2)*'Stage 1'!Z148*2</f>
        <v>2.7580669455107253E-2</v>
      </c>
      <c r="AB148">
        <f t="shared" si="61"/>
        <v>90.573058193315944</v>
      </c>
    </row>
    <row r="149" spans="3:28" x14ac:dyDescent="0.25">
      <c r="C149">
        <v>141</v>
      </c>
      <c r="D149">
        <f t="shared" si="50"/>
        <v>995</v>
      </c>
      <c r="E149">
        <f t="shared" si="51"/>
        <v>0.17780000000000001</v>
      </c>
      <c r="F149">
        <f t="shared" si="62"/>
        <v>2.3618090452261306E-2</v>
      </c>
      <c r="G149">
        <f t="shared" si="63"/>
        <v>104.19615634406146</v>
      </c>
      <c r="H149">
        <f t="shared" si="64"/>
        <v>2.4609142453120043</v>
      </c>
      <c r="I149" s="3">
        <f t="shared" si="52"/>
        <v>8.8900000000000007E-2</v>
      </c>
      <c r="J149" s="3">
        <f t="shared" si="53"/>
        <v>0.40640000000000004</v>
      </c>
      <c r="K149">
        <f t="shared" si="54"/>
        <v>0.19626190648734271</v>
      </c>
      <c r="L149">
        <f>PI()/4*('Config sheet'!$C$38^2)*'Stage 1'!K149*2</f>
        <v>3.3613213047125744E-2</v>
      </c>
      <c r="M149">
        <f t="shared" si="55"/>
        <v>92.487242948113064</v>
      </c>
      <c r="N149">
        <f>'Config sheet'!$C$44</f>
        <v>5.8970333333333338</v>
      </c>
      <c r="O149">
        <f t="shared" si="65"/>
        <v>4.8384137156653999</v>
      </c>
      <c r="P149">
        <f t="shared" si="66"/>
        <v>-706.18356277402188</v>
      </c>
      <c r="Q149">
        <f t="shared" si="56"/>
        <v>180</v>
      </c>
      <c r="R149">
        <f t="shared" si="57"/>
        <v>-127.11304129932395</v>
      </c>
      <c r="S149">
        <f t="shared" si="58"/>
        <v>-127.11304129932395</v>
      </c>
      <c r="T149">
        <f t="shared" si="59"/>
        <v>1.3302967248384194</v>
      </c>
      <c r="U149">
        <f t="shared" si="67"/>
        <v>19.068899999999999</v>
      </c>
      <c r="V149">
        <f>(-U149*'Config sheet'!$C$134+'Config sheet'!$C$135*'Stage 1'!U514)*10^2</f>
        <v>177.46443109695275</v>
      </c>
      <c r="W149">
        <f t="shared" si="68"/>
        <v>50.351389797628798</v>
      </c>
      <c r="X149">
        <f>'Config sheet'!$C$150*10^-3</f>
        <v>-333.6</v>
      </c>
      <c r="Y149">
        <f>'Config sheet'!$C$149*10^-3</f>
        <v>333.6</v>
      </c>
      <c r="Z149">
        <f t="shared" si="60"/>
        <v>0.16185760648734271</v>
      </c>
      <c r="AA149">
        <f>PI()/4*('Config sheet'!$C$38^2)*'Stage 1'!Z149*2</f>
        <v>2.7720887397513199E-2</v>
      </c>
      <c r="AB149">
        <f t="shared" si="61"/>
        <v>91.033524458572941</v>
      </c>
    </row>
    <row r="150" spans="3:28" x14ac:dyDescent="0.25">
      <c r="C150">
        <v>142</v>
      </c>
      <c r="D150">
        <f t="shared" si="50"/>
        <v>995</v>
      </c>
      <c r="E150">
        <f t="shared" si="51"/>
        <v>0.17780000000000001</v>
      </c>
      <c r="F150">
        <f t="shared" si="62"/>
        <v>2.3785594639865997E-2</v>
      </c>
      <c r="G150">
        <f t="shared" si="63"/>
        <v>104.19615634406146</v>
      </c>
      <c r="H150">
        <f t="shared" si="64"/>
        <v>2.4783675378319479</v>
      </c>
      <c r="I150" s="3">
        <f t="shared" si="52"/>
        <v>8.8900000000000007E-2</v>
      </c>
      <c r="J150" s="3">
        <f t="shared" si="53"/>
        <v>0.40640000000000004</v>
      </c>
      <c r="K150">
        <f t="shared" si="54"/>
        <v>0.19706088365100438</v>
      </c>
      <c r="L150">
        <f>PI()/4*('Config sheet'!$C$38^2)*'Stage 1'!K150*2</f>
        <v>3.3750051571231697E-2</v>
      </c>
      <c r="M150">
        <f t="shared" si="55"/>
        <v>92.863756130768493</v>
      </c>
      <c r="N150">
        <f>'Config sheet'!$C$44</f>
        <v>5.8970333333333338</v>
      </c>
      <c r="O150">
        <f t="shared" si="65"/>
        <v>4.7198457420764193</v>
      </c>
      <c r="P150">
        <f t="shared" si="66"/>
        <v>-709.48933802307101</v>
      </c>
      <c r="Q150">
        <f t="shared" si="56"/>
        <v>180</v>
      </c>
      <c r="R150">
        <f t="shared" si="57"/>
        <v>-127.70808084415279</v>
      </c>
      <c r="S150">
        <f t="shared" si="58"/>
        <v>-127.70808084415278</v>
      </c>
      <c r="T150">
        <f t="shared" si="59"/>
        <v>1.3302967248384194</v>
      </c>
      <c r="U150">
        <f t="shared" si="67"/>
        <v>19.068899999999999</v>
      </c>
      <c r="V150">
        <f>(-U150*'Config sheet'!$C$134+'Config sheet'!$C$135*'Stage 1'!U515)*10^2</f>
        <v>177.46443109695275</v>
      </c>
      <c r="W150">
        <f t="shared" si="68"/>
        <v>49.756350252799962</v>
      </c>
      <c r="X150">
        <f>'Config sheet'!$C$150*10^-3</f>
        <v>-333.6</v>
      </c>
      <c r="Y150">
        <f>'Config sheet'!$C$149*10^-3</f>
        <v>333.6</v>
      </c>
      <c r="Z150">
        <f t="shared" si="60"/>
        <v>0.16265658365100438</v>
      </c>
      <c r="AA150">
        <f>PI()/4*('Config sheet'!$C$38^2)*'Stage 1'!Z150*2</f>
        <v>2.7857725921619149E-2</v>
      </c>
      <c r="AB150">
        <f t="shared" si="61"/>
        <v>91.482892942072198</v>
      </c>
    </row>
    <row r="151" spans="3:28" x14ac:dyDescent="0.25">
      <c r="C151">
        <v>143</v>
      </c>
      <c r="D151">
        <f t="shared" si="50"/>
        <v>995</v>
      </c>
      <c r="E151">
        <f t="shared" si="51"/>
        <v>0.17780000000000001</v>
      </c>
      <c r="F151">
        <f t="shared" si="62"/>
        <v>2.3953098827470688E-2</v>
      </c>
      <c r="G151">
        <f t="shared" si="63"/>
        <v>104.19615634406146</v>
      </c>
      <c r="H151">
        <f t="shared" si="64"/>
        <v>2.495820830351891</v>
      </c>
      <c r="I151" s="3">
        <f t="shared" si="52"/>
        <v>8.8900000000000007E-2</v>
      </c>
      <c r="J151" s="3">
        <f t="shared" si="53"/>
        <v>0.40640000000000004</v>
      </c>
      <c r="K151">
        <f t="shared" si="54"/>
        <v>0.19784003633003777</v>
      </c>
      <c r="L151">
        <f>PI()/4*('Config sheet'!$C$38^2)*'Stage 1'!K151*2</f>
        <v>3.3883494812792569E-2</v>
      </c>
      <c r="M151">
        <f t="shared" si="55"/>
        <v>93.230927144283953</v>
      </c>
      <c r="N151">
        <f>'Config sheet'!$C$44</f>
        <v>5.8970333333333338</v>
      </c>
      <c r="O151">
        <f t="shared" si="65"/>
        <v>4.6007383062728797</v>
      </c>
      <c r="P151">
        <f t="shared" si="66"/>
        <v>-712.6256671785651</v>
      </c>
      <c r="Q151">
        <f t="shared" si="56"/>
        <v>180</v>
      </c>
      <c r="R151">
        <f t="shared" si="57"/>
        <v>-128.27262009214172</v>
      </c>
      <c r="S151">
        <f t="shared" si="58"/>
        <v>-128.27262009214172</v>
      </c>
      <c r="T151">
        <f t="shared" si="59"/>
        <v>1.3302967248384194</v>
      </c>
      <c r="U151">
        <f t="shared" si="67"/>
        <v>19.068899999999999</v>
      </c>
      <c r="V151">
        <f>(-U151*'Config sheet'!$C$134+'Config sheet'!$C$135*'Stage 1'!U516)*10^2</f>
        <v>177.46443109695275</v>
      </c>
      <c r="W151">
        <f t="shared" si="68"/>
        <v>49.191811004811029</v>
      </c>
      <c r="X151">
        <f>'Config sheet'!$C$150*10^-3</f>
        <v>-333.6</v>
      </c>
      <c r="Y151">
        <f>'Config sheet'!$C$149*10^-3</f>
        <v>333.6</v>
      </c>
      <c r="Z151">
        <f t="shared" si="60"/>
        <v>0.16343573633003777</v>
      </c>
      <c r="AA151">
        <f>PI()/4*('Config sheet'!$C$38^2)*'Stage 1'!Z151*2</f>
        <v>2.7991169163180025E-2</v>
      </c>
      <c r="AB151">
        <f t="shared" si="61"/>
        <v>91.921111546702903</v>
      </c>
    </row>
    <row r="152" spans="3:28" x14ac:dyDescent="0.25">
      <c r="C152">
        <v>144</v>
      </c>
      <c r="D152">
        <f t="shared" si="50"/>
        <v>995</v>
      </c>
      <c r="E152">
        <f t="shared" si="51"/>
        <v>0.17780000000000001</v>
      </c>
      <c r="F152">
        <f t="shared" si="62"/>
        <v>2.4120603015075379E-2</v>
      </c>
      <c r="G152">
        <f t="shared" si="63"/>
        <v>104.19615634406146</v>
      </c>
      <c r="H152">
        <f t="shared" si="64"/>
        <v>2.5132741228718345</v>
      </c>
      <c r="I152" s="3">
        <f t="shared" si="52"/>
        <v>8.8900000000000007E-2</v>
      </c>
      <c r="J152" s="3">
        <f t="shared" si="53"/>
        <v>0.40640000000000004</v>
      </c>
      <c r="K152">
        <f t="shared" si="54"/>
        <v>0.19859927632020397</v>
      </c>
      <c r="L152">
        <f>PI()/4*('Config sheet'!$C$38^2)*'Stage 1'!K152*2</f>
        <v>3.4013527665321695E-2</v>
      </c>
      <c r="M152">
        <f t="shared" si="55"/>
        <v>93.588714422942388</v>
      </c>
      <c r="N152">
        <f>'Config sheet'!$C$44</f>
        <v>5.8970333333333338</v>
      </c>
      <c r="O152">
        <f t="shared" si="65"/>
        <v>4.4811193263055387</v>
      </c>
      <c r="P152">
        <f t="shared" si="66"/>
        <v>-715.59809922341879</v>
      </c>
      <c r="Q152">
        <f t="shared" si="56"/>
        <v>180</v>
      </c>
      <c r="R152">
        <f t="shared" si="57"/>
        <v>-128.80765786021539</v>
      </c>
      <c r="S152">
        <f t="shared" si="58"/>
        <v>-128.80765786021539</v>
      </c>
      <c r="T152">
        <f t="shared" si="59"/>
        <v>1.3302967248384194</v>
      </c>
      <c r="U152">
        <f t="shared" si="67"/>
        <v>19.068899999999999</v>
      </c>
      <c r="V152">
        <f>(-U152*'Config sheet'!$C$134+'Config sheet'!$C$135*'Stage 1'!U517)*10^2</f>
        <v>177.46443109695275</v>
      </c>
      <c r="W152">
        <f t="shared" si="68"/>
        <v>48.656773236737365</v>
      </c>
      <c r="X152">
        <f>'Config sheet'!$C$150*10^-3</f>
        <v>-333.6</v>
      </c>
      <c r="Y152">
        <f>'Config sheet'!$C$149*10^-3</f>
        <v>333.6</v>
      </c>
      <c r="Z152">
        <f t="shared" si="60"/>
        <v>0.16419497632020397</v>
      </c>
      <c r="AA152">
        <f>PI()/4*('Config sheet'!$C$38^2)*'Stage 1'!Z152*2</f>
        <v>2.8121202015709151E-2</v>
      </c>
      <c r="AB152">
        <f t="shared" si="61"/>
        <v>92.348130663781745</v>
      </c>
    </row>
    <row r="153" spans="3:28" x14ac:dyDescent="0.25">
      <c r="C153">
        <v>145</v>
      </c>
      <c r="D153">
        <f t="shared" si="50"/>
        <v>995</v>
      </c>
      <c r="E153">
        <f t="shared" si="51"/>
        <v>0.17780000000000001</v>
      </c>
      <c r="F153">
        <f t="shared" si="62"/>
        <v>2.4288107202680067E-2</v>
      </c>
      <c r="G153">
        <f t="shared" si="63"/>
        <v>104.19615634406146</v>
      </c>
      <c r="H153">
        <f t="shared" si="64"/>
        <v>2.5307274153917776</v>
      </c>
      <c r="I153" s="3">
        <f t="shared" si="52"/>
        <v>8.8900000000000007E-2</v>
      </c>
      <c r="J153" s="3">
        <f t="shared" si="53"/>
        <v>0.40640000000000004</v>
      </c>
      <c r="K153">
        <f t="shared" si="54"/>
        <v>0.19933851969632194</v>
      </c>
      <c r="L153">
        <f>PI()/4*('Config sheet'!$C$38^2)*'Stage 1'!K153*2</f>
        <v>3.414013575519436E-2</v>
      </c>
      <c r="M153">
        <f t="shared" si="55"/>
        <v>93.937078417507053</v>
      </c>
      <c r="N153">
        <f>'Config sheet'!$C$44</f>
        <v>5.8970333333333338</v>
      </c>
      <c r="O153">
        <f t="shared" si="65"/>
        <v>4.3610157918583248</v>
      </c>
      <c r="P153">
        <f t="shared" si="66"/>
        <v>-718.41216827895096</v>
      </c>
      <c r="Q153">
        <f t="shared" si="56"/>
        <v>180</v>
      </c>
      <c r="R153">
        <f t="shared" si="57"/>
        <v>-129.3141902902112</v>
      </c>
      <c r="S153">
        <f t="shared" si="58"/>
        <v>-129.31419029021117</v>
      </c>
      <c r="T153">
        <f t="shared" si="59"/>
        <v>1.3302967248384194</v>
      </c>
      <c r="U153">
        <f t="shared" si="67"/>
        <v>19.068899999999999</v>
      </c>
      <c r="V153">
        <f>(-U153*'Config sheet'!$C$134+'Config sheet'!$C$135*'Stage 1'!U518)*10^2</f>
        <v>177.46443109695275</v>
      </c>
      <c r="W153">
        <f t="shared" si="68"/>
        <v>48.15024080674155</v>
      </c>
      <c r="X153">
        <f>'Config sheet'!$C$150*10^-3</f>
        <v>-333.6</v>
      </c>
      <c r="Y153">
        <f>'Config sheet'!$C$149*10^-3</f>
        <v>333.6</v>
      </c>
      <c r="Z153">
        <f t="shared" si="60"/>
        <v>0.16493421969632194</v>
      </c>
      <c r="AA153">
        <f>PI()/4*('Config sheet'!$C$38^2)*'Stage 1'!Z153*2</f>
        <v>2.8247810105581816E-2</v>
      </c>
      <c r="AB153">
        <f t="shared" si="61"/>
        <v>92.763903091294679</v>
      </c>
    </row>
    <row r="154" spans="3:28" x14ac:dyDescent="0.25">
      <c r="C154">
        <v>146</v>
      </c>
      <c r="D154">
        <f t="shared" si="50"/>
        <v>995</v>
      </c>
      <c r="E154">
        <f t="shared" si="51"/>
        <v>0.17780000000000001</v>
      </c>
      <c r="F154">
        <f t="shared" si="62"/>
        <v>2.4455611390284758E-2</v>
      </c>
      <c r="G154">
        <f t="shared" si="63"/>
        <v>104.19615634406146</v>
      </c>
      <c r="H154">
        <f t="shared" si="64"/>
        <v>2.5481807079117211</v>
      </c>
      <c r="I154" s="3">
        <f t="shared" si="52"/>
        <v>8.8900000000000007E-2</v>
      </c>
      <c r="J154" s="3">
        <f t="shared" si="53"/>
        <v>0.40640000000000004</v>
      </c>
      <c r="K154">
        <f t="shared" si="54"/>
        <v>0.20005768666873558</v>
      </c>
      <c r="L154">
        <f>PI()/4*('Config sheet'!$C$38^2)*'Stage 1'!K154*2</f>
        <v>3.4263305417065321E-2</v>
      </c>
      <c r="M154">
        <f t="shared" si="55"/>
        <v>94.275981527582402</v>
      </c>
      <c r="N154">
        <f>'Config sheet'!$C$44</f>
        <v>5.8970333333333338</v>
      </c>
      <c r="O154">
        <f t="shared" si="65"/>
        <v>4.2404537675372076</v>
      </c>
      <c r="P154">
        <f t="shared" si="66"/>
        <v>-721.07338407353723</v>
      </c>
      <c r="Q154">
        <f t="shared" si="56"/>
        <v>180</v>
      </c>
      <c r="R154">
        <f t="shared" si="57"/>
        <v>-129.79320913323673</v>
      </c>
      <c r="S154">
        <f t="shared" si="58"/>
        <v>-129.7932091332367</v>
      </c>
      <c r="T154">
        <f t="shared" si="59"/>
        <v>1.3302967248384194</v>
      </c>
      <c r="U154">
        <f t="shared" si="67"/>
        <v>19.068899999999999</v>
      </c>
      <c r="V154">
        <f>(-U154*'Config sheet'!$C$134+'Config sheet'!$C$135*'Stage 1'!U519)*10^2</f>
        <v>177.46443109695275</v>
      </c>
      <c r="W154">
        <f t="shared" si="68"/>
        <v>47.671221963716022</v>
      </c>
      <c r="X154">
        <f>'Config sheet'!$C$150*10^-3</f>
        <v>-333.6</v>
      </c>
      <c r="Y154">
        <f>'Config sheet'!$C$149*10^-3</f>
        <v>333.6</v>
      </c>
      <c r="Z154">
        <f t="shared" si="60"/>
        <v>0.16565338666873558</v>
      </c>
      <c r="AA154">
        <f>PI()/4*('Config sheet'!$C$38^2)*'Stage 1'!Z154*2</f>
        <v>2.8370979767452776E-2</v>
      </c>
      <c r="AB154">
        <f t="shared" si="61"/>
        <v>93.168383953169609</v>
      </c>
    </row>
    <row r="155" spans="3:28" x14ac:dyDescent="0.25">
      <c r="C155">
        <v>147</v>
      </c>
      <c r="D155">
        <f t="shared" si="50"/>
        <v>995</v>
      </c>
      <c r="E155">
        <f t="shared" si="51"/>
        <v>0.17780000000000001</v>
      </c>
      <c r="F155">
        <f t="shared" si="62"/>
        <v>2.4623115577889449E-2</v>
      </c>
      <c r="G155">
        <f t="shared" si="63"/>
        <v>104.19615634406146</v>
      </c>
      <c r="H155">
        <f t="shared" si="64"/>
        <v>2.5656340004316642</v>
      </c>
      <c r="I155" s="3">
        <f t="shared" si="52"/>
        <v>8.8900000000000007E-2</v>
      </c>
      <c r="J155" s="3">
        <f t="shared" si="53"/>
        <v>0.40640000000000004</v>
      </c>
      <c r="K155">
        <f t="shared" si="54"/>
        <v>0.20075670144180885</v>
      </c>
      <c r="L155">
        <f>PI()/4*('Config sheet'!$C$38^2)*'Stage 1'!K155*2</f>
        <v>3.4383023669633681E-2</v>
      </c>
      <c r="M155">
        <f t="shared" si="55"/>
        <v>94.605388034930868</v>
      </c>
      <c r="N155">
        <f>'Config sheet'!$C$44</f>
        <v>5.8970333333333338</v>
      </c>
      <c r="O155">
        <f t="shared" si="65"/>
        <v>4.1194583977478123</v>
      </c>
      <c r="P155">
        <f t="shared" si="66"/>
        <v>-723.5872225071779</v>
      </c>
      <c r="Q155">
        <f t="shared" si="56"/>
        <v>180</v>
      </c>
      <c r="R155">
        <f t="shared" si="57"/>
        <v>-130.24570005129206</v>
      </c>
      <c r="S155">
        <f t="shared" si="58"/>
        <v>-130.24570005129203</v>
      </c>
      <c r="T155">
        <f t="shared" si="59"/>
        <v>1.3302967248384194</v>
      </c>
      <c r="U155">
        <f t="shared" si="67"/>
        <v>19.068899999999999</v>
      </c>
      <c r="V155">
        <f>(-U155*'Config sheet'!$C$134+'Config sheet'!$C$135*'Stage 1'!U520)*10^2</f>
        <v>177.46443109695275</v>
      </c>
      <c r="W155">
        <f t="shared" si="68"/>
        <v>47.218731045660689</v>
      </c>
      <c r="X155">
        <f>'Config sheet'!$C$150*10^-3</f>
        <v>-333.6</v>
      </c>
      <c r="Y155">
        <f>'Config sheet'!$C$149*10^-3</f>
        <v>333.6</v>
      </c>
      <c r="Z155">
        <f t="shared" si="60"/>
        <v>0.16635240144180885</v>
      </c>
      <c r="AA155">
        <f>PI()/4*('Config sheet'!$C$38^2)*'Stage 1'!Z155*2</f>
        <v>2.8490698020021139E-2</v>
      </c>
      <c r="AB155">
        <f t="shared" si="61"/>
        <v>93.561530619690018</v>
      </c>
    </row>
    <row r="156" spans="3:28" x14ac:dyDescent="0.25">
      <c r="C156">
        <v>148</v>
      </c>
      <c r="D156">
        <f t="shared" si="50"/>
        <v>995</v>
      </c>
      <c r="E156">
        <f t="shared" si="51"/>
        <v>0.17780000000000001</v>
      </c>
      <c r="F156">
        <f t="shared" si="62"/>
        <v>2.479061976549414E-2</v>
      </c>
      <c r="G156">
        <f t="shared" si="63"/>
        <v>104.19615634406146</v>
      </c>
      <c r="H156">
        <f t="shared" si="64"/>
        <v>2.5830872929516078</v>
      </c>
      <c r="I156" s="3">
        <f t="shared" si="52"/>
        <v>8.8900000000000007E-2</v>
      </c>
      <c r="J156" s="3">
        <f t="shared" si="53"/>
        <v>0.40640000000000004</v>
      </c>
      <c r="K156">
        <f t="shared" si="54"/>
        <v>0.20143549207463668</v>
      </c>
      <c r="L156">
        <f>PI()/4*('Config sheet'!$C$38^2)*'Stage 1'!K156*2</f>
        <v>3.4499278191787254E-2</v>
      </c>
      <c r="M156">
        <f t="shared" si="55"/>
        <v>94.925264037833642</v>
      </c>
      <c r="N156">
        <f>'Config sheet'!$C$44</f>
        <v>5.8970333333333338</v>
      </c>
      <c r="O156">
        <f t="shared" si="65"/>
        <v>3.9980539131445485</v>
      </c>
      <c r="P156">
        <f t="shared" si="66"/>
        <v>-725.95911632431682</v>
      </c>
      <c r="Q156">
        <f t="shared" si="56"/>
        <v>180</v>
      </c>
      <c r="R156">
        <f t="shared" si="57"/>
        <v>-130.67264093837704</v>
      </c>
      <c r="S156">
        <f t="shared" si="58"/>
        <v>-130.67264093837701</v>
      </c>
      <c r="T156">
        <f t="shared" si="59"/>
        <v>1.3302967248384194</v>
      </c>
      <c r="U156">
        <f t="shared" si="67"/>
        <v>19.068899999999999</v>
      </c>
      <c r="V156">
        <f>(-U156*'Config sheet'!$C$134+'Config sheet'!$C$135*'Stage 1'!U521)*10^2</f>
        <v>177.46443109695275</v>
      </c>
      <c r="W156">
        <f t="shared" si="68"/>
        <v>46.791790158575708</v>
      </c>
      <c r="X156">
        <f>'Config sheet'!$C$150*10^-3</f>
        <v>-333.6</v>
      </c>
      <c r="Y156">
        <f>'Config sheet'!$C$149*10^-3</f>
        <v>333.6</v>
      </c>
      <c r="Z156">
        <f t="shared" si="60"/>
        <v>0.16703119207463668</v>
      </c>
      <c r="AA156">
        <f>PI()/4*('Config sheet'!$C$38^2)*'Stage 1'!Z156*2</f>
        <v>2.8606952542174713E-2</v>
      </c>
      <c r="AB156">
        <f t="shared" si="61"/>
        <v>93.943302629154488</v>
      </c>
    </row>
    <row r="157" spans="3:28" x14ac:dyDescent="0.25">
      <c r="C157">
        <v>149</v>
      </c>
      <c r="D157">
        <f t="shared" si="50"/>
        <v>995</v>
      </c>
      <c r="E157">
        <f t="shared" si="51"/>
        <v>0.17780000000000001</v>
      </c>
      <c r="F157">
        <f t="shared" si="62"/>
        <v>2.4958123953098828E-2</v>
      </c>
      <c r="G157">
        <f t="shared" si="63"/>
        <v>104.19615634406146</v>
      </c>
      <c r="H157">
        <f t="shared" si="64"/>
        <v>2.6005405854715509</v>
      </c>
      <c r="I157" s="3">
        <f t="shared" si="52"/>
        <v>8.8900000000000007E-2</v>
      </c>
      <c r="J157" s="3">
        <f t="shared" si="53"/>
        <v>0.40640000000000004</v>
      </c>
      <c r="K157">
        <f t="shared" si="54"/>
        <v>0.2020939903441501</v>
      </c>
      <c r="L157">
        <f>PI()/4*('Config sheet'!$C$38^2)*'Stage 1'!K157*2</f>
        <v>3.4612057299156958E-2</v>
      </c>
      <c r="M157">
        <f t="shared" si="55"/>
        <v>95.235577386579848</v>
      </c>
      <c r="N157">
        <f>'Config sheet'!$C$44</f>
        <v>5.8970333333333338</v>
      </c>
      <c r="O157">
        <f t="shared" si="65"/>
        <v>3.8762636386322349</v>
      </c>
      <c r="P157">
        <f t="shared" si="66"/>
        <v>-728.19444590707587</v>
      </c>
      <c r="Q157">
        <f t="shared" si="56"/>
        <v>180</v>
      </c>
      <c r="R157">
        <f t="shared" si="57"/>
        <v>-131.07500026327367</v>
      </c>
      <c r="S157">
        <f t="shared" si="58"/>
        <v>-131.07500026327367</v>
      </c>
      <c r="T157">
        <f t="shared" si="59"/>
        <v>1.3302967248384194</v>
      </c>
      <c r="U157">
        <f t="shared" si="67"/>
        <v>19.068899999999999</v>
      </c>
      <c r="V157">
        <f>(-U157*'Config sheet'!$C$134+'Config sheet'!$C$135*'Stage 1'!U522)*10^2</f>
        <v>177.46443109695275</v>
      </c>
      <c r="W157">
        <f t="shared" si="68"/>
        <v>46.389430833679086</v>
      </c>
      <c r="X157">
        <f>'Config sheet'!$C$150*10^-3</f>
        <v>-333.6</v>
      </c>
      <c r="Y157">
        <f>'Config sheet'!$C$149*10^-3</f>
        <v>333.6</v>
      </c>
      <c r="Z157">
        <f t="shared" si="60"/>
        <v>0.1676896903441501</v>
      </c>
      <c r="AA157">
        <f>PI()/4*('Config sheet'!$C$38^2)*'Stage 1'!Z157*2</f>
        <v>2.8719731649544413E-2</v>
      </c>
      <c r="AB157">
        <f t="shared" si="61"/>
        <v>94.313661610883074</v>
      </c>
    </row>
    <row r="158" spans="3:28" x14ac:dyDescent="0.25">
      <c r="C158">
        <v>150</v>
      </c>
      <c r="D158">
        <f t="shared" si="50"/>
        <v>995</v>
      </c>
      <c r="E158">
        <f t="shared" si="51"/>
        <v>0.17780000000000001</v>
      </c>
      <c r="F158">
        <f t="shared" si="62"/>
        <v>2.5125628140703519E-2</v>
      </c>
      <c r="G158">
        <f t="shared" si="63"/>
        <v>104.19615634406146</v>
      </c>
      <c r="H158">
        <f t="shared" si="64"/>
        <v>2.6179938779914944</v>
      </c>
      <c r="I158" s="3">
        <f t="shared" si="52"/>
        <v>8.8900000000000007E-2</v>
      </c>
      <c r="J158" s="3">
        <f t="shared" si="53"/>
        <v>0.40640000000000004</v>
      </c>
      <c r="K158">
        <f t="shared" si="54"/>
        <v>0.20273213161078607</v>
      </c>
      <c r="L158">
        <f>PI()/4*('Config sheet'!$C$38^2)*'Stage 1'!K158*2</f>
        <v>3.4721349921110471E-2</v>
      </c>
      <c r="M158">
        <f t="shared" si="55"/>
        <v>95.536297620164163</v>
      </c>
      <c r="N158">
        <f>'Config sheet'!$C$44</f>
        <v>5.8970333333333338</v>
      </c>
      <c r="O158">
        <f t="shared" si="65"/>
        <v>3.7541100028988916</v>
      </c>
      <c r="P158">
        <f t="shared" si="66"/>
        <v>-730.29853020091491</v>
      </c>
      <c r="Q158">
        <f t="shared" si="56"/>
        <v>180</v>
      </c>
      <c r="R158">
        <f t="shared" si="57"/>
        <v>-131.45373543616469</v>
      </c>
      <c r="S158">
        <f t="shared" si="58"/>
        <v>-131.45373543616469</v>
      </c>
      <c r="T158">
        <f t="shared" si="59"/>
        <v>1.3302967248384194</v>
      </c>
      <c r="U158">
        <f t="shared" si="67"/>
        <v>19.068899999999999</v>
      </c>
      <c r="V158">
        <f>(-U158*'Config sheet'!$C$134+'Config sheet'!$C$135*'Stage 1'!U523)*10^2</f>
        <v>177.46443109695275</v>
      </c>
      <c r="W158">
        <f t="shared" si="68"/>
        <v>46.010695660788059</v>
      </c>
      <c r="X158">
        <f>'Config sheet'!$C$150*10^-3</f>
        <v>-333.6</v>
      </c>
      <c r="Y158">
        <f>'Config sheet'!$C$149*10^-3</f>
        <v>333.6</v>
      </c>
      <c r="Z158">
        <f t="shared" si="60"/>
        <v>0.16832783161078607</v>
      </c>
      <c r="AA158">
        <f>PI()/4*('Config sheet'!$C$38^2)*'Stage 1'!Z158*2</f>
        <v>2.882902427149793E-2</v>
      </c>
      <c r="AB158">
        <f t="shared" si="61"/>
        <v>94.672571209665961</v>
      </c>
    </row>
    <row r="159" spans="3:28" x14ac:dyDescent="0.25">
      <c r="C159">
        <v>151</v>
      </c>
      <c r="D159">
        <f t="shared" si="50"/>
        <v>995</v>
      </c>
      <c r="E159">
        <f t="shared" si="51"/>
        <v>0.17780000000000001</v>
      </c>
      <c r="F159">
        <f t="shared" si="62"/>
        <v>2.529313232830821E-2</v>
      </c>
      <c r="G159">
        <f t="shared" si="63"/>
        <v>104.19615634406146</v>
      </c>
      <c r="H159">
        <f t="shared" si="64"/>
        <v>2.6354471705114375</v>
      </c>
      <c r="I159" s="3">
        <f t="shared" si="52"/>
        <v>8.8900000000000007E-2</v>
      </c>
      <c r="J159" s="3">
        <f t="shared" si="53"/>
        <v>0.40640000000000004</v>
      </c>
      <c r="K159">
        <f t="shared" si="54"/>
        <v>0.20334985468688366</v>
      </c>
      <c r="L159">
        <f>PI()/4*('Config sheet'!$C$38^2)*'Stage 1'!K159*2</f>
        <v>3.4827145578212849E-2</v>
      </c>
      <c r="M159">
        <f t="shared" si="55"/>
        <v>95.827395904269423</v>
      </c>
      <c r="N159">
        <f>'Config sheet'!$C$44</f>
        <v>5.8970333333333338</v>
      </c>
      <c r="O159">
        <f t="shared" si="65"/>
        <v>3.6316145494566912</v>
      </c>
      <c r="P159">
        <f t="shared" si="66"/>
        <v>-732.27661778453773</v>
      </c>
      <c r="Q159">
        <f t="shared" si="56"/>
        <v>180</v>
      </c>
      <c r="R159">
        <f t="shared" si="57"/>
        <v>-131.80979120121683</v>
      </c>
      <c r="S159">
        <f t="shared" si="58"/>
        <v>-131.8097912012168</v>
      </c>
      <c r="T159">
        <f t="shared" si="59"/>
        <v>1.3302967248384194</v>
      </c>
      <c r="U159">
        <f t="shared" si="67"/>
        <v>19.068899999999999</v>
      </c>
      <c r="V159">
        <f>(-U159*'Config sheet'!$C$134+'Config sheet'!$C$135*'Stage 1'!U524)*10^2</f>
        <v>177.46443109695275</v>
      </c>
      <c r="W159">
        <f t="shared" si="68"/>
        <v>45.654639895735926</v>
      </c>
      <c r="X159">
        <f>'Config sheet'!$C$150*10^-3</f>
        <v>-333.6</v>
      </c>
      <c r="Y159">
        <f>'Config sheet'!$C$149*10^-3</f>
        <v>333.6</v>
      </c>
      <c r="Z159">
        <f t="shared" si="60"/>
        <v>0.16894555468688366</v>
      </c>
      <c r="AA159">
        <f>PI()/4*('Config sheet'!$C$38^2)*'Stage 1'!Z159*2</f>
        <v>2.8934819928600308E-2</v>
      </c>
      <c r="AB159">
        <f t="shared" si="61"/>
        <v>95.019997011745588</v>
      </c>
    </row>
    <row r="160" spans="3:28" x14ac:dyDescent="0.25">
      <c r="C160">
        <v>152</v>
      </c>
      <c r="D160">
        <f t="shared" si="50"/>
        <v>995</v>
      </c>
      <c r="E160">
        <f t="shared" si="51"/>
        <v>0.17780000000000001</v>
      </c>
      <c r="F160">
        <f t="shared" si="62"/>
        <v>2.5460636515912898E-2</v>
      </c>
      <c r="G160">
        <f t="shared" si="63"/>
        <v>104.19615634406146</v>
      </c>
      <c r="H160">
        <f t="shared" si="64"/>
        <v>2.6529004630313806</v>
      </c>
      <c r="I160" s="3">
        <f t="shared" si="52"/>
        <v>8.8900000000000007E-2</v>
      </c>
      <c r="J160" s="3">
        <f t="shared" si="53"/>
        <v>0.40640000000000004</v>
      </c>
      <c r="K160">
        <f t="shared" si="54"/>
        <v>0.20394710170796176</v>
      </c>
      <c r="L160">
        <f>PI()/4*('Config sheet'!$C$38^2)*'Stage 1'!K160*2</f>
        <v>3.492943436018061E-2</v>
      </c>
      <c r="M160">
        <f t="shared" si="55"/>
        <v>96.108844970606981</v>
      </c>
      <c r="N160">
        <f>'Config sheet'!$C$44</f>
        <v>5.8970333333333338</v>
      </c>
      <c r="O160">
        <f t="shared" si="65"/>
        <v>3.5087979491657637</v>
      </c>
      <c r="P160">
        <f t="shared" si="66"/>
        <v>-734.13387809567246</v>
      </c>
      <c r="Q160">
        <f t="shared" si="56"/>
        <v>180</v>
      </c>
      <c r="R160">
        <f t="shared" si="57"/>
        <v>-132.14409805722104</v>
      </c>
      <c r="S160">
        <f t="shared" si="58"/>
        <v>-132.14409805722104</v>
      </c>
      <c r="T160">
        <f t="shared" si="59"/>
        <v>1.3302967248384194</v>
      </c>
      <c r="U160">
        <f t="shared" si="67"/>
        <v>19.068899999999999</v>
      </c>
      <c r="V160">
        <f>(-U160*'Config sheet'!$C$134+'Config sheet'!$C$135*'Stage 1'!U525)*10^2</f>
        <v>177.46443109695275</v>
      </c>
      <c r="W160">
        <f t="shared" si="68"/>
        <v>45.320333039731707</v>
      </c>
      <c r="X160">
        <f>'Config sheet'!$C$150*10^-3</f>
        <v>-333.6</v>
      </c>
      <c r="Y160">
        <f>'Config sheet'!$C$149*10^-3</f>
        <v>333.6</v>
      </c>
      <c r="Z160">
        <f t="shared" si="60"/>
        <v>0.16954280170796177</v>
      </c>
      <c r="AA160">
        <f>PI()/4*('Config sheet'!$C$38^2)*'Stage 1'!Z160*2</f>
        <v>2.9037108710568062E-2</v>
      </c>
      <c r="AB160">
        <f t="shared" si="61"/>
        <v>95.355906472419434</v>
      </c>
    </row>
    <row r="161" spans="3:28" x14ac:dyDescent="0.25">
      <c r="C161">
        <v>153</v>
      </c>
      <c r="D161">
        <f t="shared" si="50"/>
        <v>995</v>
      </c>
      <c r="E161">
        <f t="shared" si="51"/>
        <v>0.17780000000000001</v>
      </c>
      <c r="F161">
        <f t="shared" si="62"/>
        <v>2.5628140703517589E-2</v>
      </c>
      <c r="G161">
        <f t="shared" si="63"/>
        <v>104.19615634406146</v>
      </c>
      <c r="H161">
        <f t="shared" si="64"/>
        <v>2.6703537555513241</v>
      </c>
      <c r="I161" s="3">
        <f t="shared" si="52"/>
        <v>8.8900000000000007E-2</v>
      </c>
      <c r="J161" s="3">
        <f t="shared" si="53"/>
        <v>0.40640000000000004</v>
      </c>
      <c r="K161">
        <f t="shared" si="54"/>
        <v>0.20452381800702296</v>
      </c>
      <c r="L161">
        <f>PI()/4*('Config sheet'!$C$38^2)*'Stage 1'!K161*2</f>
        <v>3.5028206904354098E-2</v>
      </c>
      <c r="M161">
        <f t="shared" si="55"/>
        <v>96.380619057683077</v>
      </c>
      <c r="N161">
        <f>'Config sheet'!$C$44</f>
        <v>5.8970333333333338</v>
      </c>
      <c r="O161">
        <f t="shared" si="65"/>
        <v>3.3856800142139214</v>
      </c>
      <c r="P161">
        <f t="shared" si="66"/>
        <v>-735.87539282413854</v>
      </c>
      <c r="Q161">
        <f t="shared" si="56"/>
        <v>180</v>
      </c>
      <c r="R161">
        <f t="shared" si="57"/>
        <v>-132.45757070834497</v>
      </c>
      <c r="S161">
        <f t="shared" si="58"/>
        <v>-132.45757070834492</v>
      </c>
      <c r="T161">
        <f t="shared" si="59"/>
        <v>1.3302967248384194</v>
      </c>
      <c r="U161">
        <f t="shared" si="67"/>
        <v>19.068899999999999</v>
      </c>
      <c r="V161">
        <f>(-U161*'Config sheet'!$C$134+'Config sheet'!$C$135*'Stage 1'!U526)*10^2</f>
        <v>177.46443109695275</v>
      </c>
      <c r="W161">
        <f t="shared" si="68"/>
        <v>45.006860388607777</v>
      </c>
      <c r="X161">
        <f>'Config sheet'!$C$150*10^-3</f>
        <v>-333.6</v>
      </c>
      <c r="Y161">
        <f>'Config sheet'!$C$149*10^-3</f>
        <v>333.6</v>
      </c>
      <c r="Z161">
        <f t="shared" si="60"/>
        <v>0.17011951800702296</v>
      </c>
      <c r="AA161">
        <f>PI()/4*('Config sheet'!$C$38^2)*'Stage 1'!Z161*2</f>
        <v>2.913588125474155E-2</v>
      </c>
      <c r="AB161">
        <f t="shared" si="61"/>
        <v>95.680268845344742</v>
      </c>
    </row>
    <row r="162" spans="3:28" x14ac:dyDescent="0.25">
      <c r="C162">
        <v>154</v>
      </c>
      <c r="D162">
        <f t="shared" si="50"/>
        <v>995</v>
      </c>
      <c r="E162">
        <f t="shared" si="51"/>
        <v>0.17780000000000001</v>
      </c>
      <c r="F162">
        <f t="shared" si="62"/>
        <v>2.579564489112228E-2</v>
      </c>
      <c r="G162">
        <f t="shared" si="63"/>
        <v>104.19615634406146</v>
      </c>
      <c r="H162">
        <f t="shared" si="64"/>
        <v>2.6878070480712672</v>
      </c>
      <c r="I162" s="3">
        <f t="shared" si="52"/>
        <v>8.8900000000000007E-2</v>
      </c>
      <c r="J162" s="3">
        <f t="shared" si="53"/>
        <v>0.40640000000000004</v>
      </c>
      <c r="K162">
        <f t="shared" si="54"/>
        <v>0.20507995199202328</v>
      </c>
      <c r="L162">
        <f>PI()/4*('Config sheet'!$C$38^2)*'Stage 1'!K162*2</f>
        <v>3.5123454374712121E-2</v>
      </c>
      <c r="M162">
        <f t="shared" si="55"/>
        <v>96.642693853057295</v>
      </c>
      <c r="N162">
        <f>'Config sheet'!$C$44</f>
        <v>5.8970333333333338</v>
      </c>
      <c r="O162">
        <f t="shared" si="65"/>
        <v>3.2622797135232773</v>
      </c>
      <c r="P162">
        <f t="shared" si="66"/>
        <v>-737.50614748339297</v>
      </c>
      <c r="Q162">
        <f t="shared" si="56"/>
        <v>180</v>
      </c>
      <c r="R162">
        <f t="shared" si="57"/>
        <v>-132.75110654701075</v>
      </c>
      <c r="S162">
        <f t="shared" si="58"/>
        <v>-132.75110654701075</v>
      </c>
      <c r="T162">
        <f t="shared" si="59"/>
        <v>1.3302967248384194</v>
      </c>
      <c r="U162">
        <f t="shared" si="67"/>
        <v>19.068899999999999</v>
      </c>
      <c r="V162">
        <f>(-U162*'Config sheet'!$C$134+'Config sheet'!$C$135*'Stage 1'!U527)*10^2</f>
        <v>177.46443109695275</v>
      </c>
      <c r="W162">
        <f t="shared" si="68"/>
        <v>44.713324549942001</v>
      </c>
      <c r="X162">
        <f>'Config sheet'!$C$150*10^-3</f>
        <v>-333.6</v>
      </c>
      <c r="Y162">
        <f>'Config sheet'!$C$149*10^-3</f>
        <v>333.6</v>
      </c>
      <c r="Z162">
        <f t="shared" si="60"/>
        <v>0.17067565199202328</v>
      </c>
      <c r="AA162">
        <f>PI()/4*('Config sheet'!$C$38^2)*'Stage 1'!Z162*2</f>
        <v>2.9231128725099576E-2</v>
      </c>
      <c r="AB162">
        <f t="shared" si="61"/>
        <v>95.993055113623896</v>
      </c>
    </row>
    <row r="163" spans="3:28" x14ac:dyDescent="0.25">
      <c r="C163">
        <v>155</v>
      </c>
      <c r="D163">
        <f t="shared" si="50"/>
        <v>995</v>
      </c>
      <c r="E163">
        <f t="shared" si="51"/>
        <v>0.17780000000000001</v>
      </c>
      <c r="F163">
        <f t="shared" si="62"/>
        <v>2.5963149078726971E-2</v>
      </c>
      <c r="G163">
        <f t="shared" si="63"/>
        <v>104.19615634406146</v>
      </c>
      <c r="H163">
        <f t="shared" si="64"/>
        <v>2.7052603405912108</v>
      </c>
      <c r="I163" s="3">
        <f t="shared" si="52"/>
        <v>8.8900000000000007E-2</v>
      </c>
      <c r="J163" s="3">
        <f t="shared" si="53"/>
        <v>0.40640000000000004</v>
      </c>
      <c r="K163">
        <f t="shared" si="54"/>
        <v>0.20561545502663853</v>
      </c>
      <c r="L163">
        <f>PI()/4*('Config sheet'!$C$38^2)*'Stage 1'!K163*2</f>
        <v>3.5215168441451124E-2</v>
      </c>
      <c r="M163">
        <f t="shared" si="55"/>
        <v>96.89504643715442</v>
      </c>
      <c r="N163">
        <f>'Config sheet'!$C$44</f>
        <v>5.8970333333333338</v>
      </c>
      <c r="O163">
        <f t="shared" si="65"/>
        <v>3.1386151895529206</v>
      </c>
      <c r="P163">
        <f t="shared" si="66"/>
        <v>-739.03102317150274</v>
      </c>
      <c r="Q163">
        <f t="shared" si="56"/>
        <v>180</v>
      </c>
      <c r="R163">
        <f t="shared" si="57"/>
        <v>-133.0255841708705</v>
      </c>
      <c r="S163">
        <f t="shared" si="58"/>
        <v>-133.02558417087047</v>
      </c>
      <c r="T163">
        <f t="shared" si="59"/>
        <v>1.3302967248384194</v>
      </c>
      <c r="U163">
        <f t="shared" si="67"/>
        <v>19.068899999999999</v>
      </c>
      <c r="V163">
        <f>(-U163*'Config sheet'!$C$134+'Config sheet'!$C$135*'Stage 1'!U528)*10^2</f>
        <v>177.46443109695275</v>
      </c>
      <c r="W163">
        <f t="shared" si="68"/>
        <v>44.438846926082249</v>
      </c>
      <c r="X163">
        <f>'Config sheet'!$C$150*10^-3</f>
        <v>-333.6</v>
      </c>
      <c r="Y163">
        <f>'Config sheet'!$C$149*10^-3</f>
        <v>333.6</v>
      </c>
      <c r="Z163">
        <f t="shared" si="60"/>
        <v>0.17121115502663853</v>
      </c>
      <c r="AA163">
        <f>PI()/4*('Config sheet'!$C$38^2)*'Stage 1'!Z163*2</f>
        <v>2.9322842791838579E-2</v>
      </c>
      <c r="AB163">
        <f t="shared" si="61"/>
        <v>96.294237922743818</v>
      </c>
    </row>
    <row r="164" spans="3:28" x14ac:dyDescent="0.25">
      <c r="C164">
        <v>156</v>
      </c>
      <c r="D164">
        <f t="shared" si="50"/>
        <v>995</v>
      </c>
      <c r="E164">
        <f t="shared" si="51"/>
        <v>0.17780000000000001</v>
      </c>
      <c r="F164">
        <f t="shared" si="62"/>
        <v>2.6130653266331658E-2</v>
      </c>
      <c r="G164">
        <f t="shared" si="63"/>
        <v>104.19615634406146</v>
      </c>
      <c r="H164">
        <f t="shared" si="64"/>
        <v>2.7227136331111539</v>
      </c>
      <c r="I164" s="3">
        <f t="shared" si="52"/>
        <v>8.8900000000000007E-2</v>
      </c>
      <c r="J164" s="3">
        <f t="shared" si="53"/>
        <v>0.40640000000000004</v>
      </c>
      <c r="K164">
        <f t="shared" si="54"/>
        <v>0.20613028131445005</v>
      </c>
      <c r="L164">
        <f>PI()/4*('Config sheet'!$C$38^2)*'Stage 1'!K164*2</f>
        <v>3.530334126115002E-2</v>
      </c>
      <c r="M164">
        <f t="shared" si="55"/>
        <v>97.137655228687649</v>
      </c>
      <c r="N164">
        <f>'Config sheet'!$C$44</f>
        <v>5.8970333333333338</v>
      </c>
      <c r="O164">
        <f t="shared" si="65"/>
        <v>3.0147037764651001</v>
      </c>
      <c r="P164">
        <f t="shared" si="66"/>
        <v>-740.4547885322437</v>
      </c>
      <c r="Q164">
        <f t="shared" si="56"/>
        <v>180</v>
      </c>
      <c r="R164">
        <f t="shared" si="57"/>
        <v>-133.28186193580387</v>
      </c>
      <c r="S164">
        <f t="shared" si="58"/>
        <v>-133.28186193580387</v>
      </c>
      <c r="T164">
        <f t="shared" si="59"/>
        <v>1.3302967248384194</v>
      </c>
      <c r="U164">
        <f t="shared" si="67"/>
        <v>19.068899999999999</v>
      </c>
      <c r="V164">
        <f>(-U164*'Config sheet'!$C$134+'Config sheet'!$C$135*'Stage 1'!U529)*10^2</f>
        <v>177.46443109695275</v>
      </c>
      <c r="W164">
        <f t="shared" si="68"/>
        <v>44.182569161148876</v>
      </c>
      <c r="X164">
        <f>'Config sheet'!$C$150*10^-3</f>
        <v>-333.6</v>
      </c>
      <c r="Y164">
        <f>'Config sheet'!$C$149*10^-3</f>
        <v>333.6</v>
      </c>
      <c r="Z164">
        <f t="shared" si="60"/>
        <v>0.17172598131445005</v>
      </c>
      <c r="AA164">
        <f>PI()/4*('Config sheet'!$C$38^2)*'Stage 1'!Z164*2</f>
        <v>2.9411015611537472E-2</v>
      </c>
      <c r="AB164">
        <f t="shared" si="61"/>
        <v>96.583791515438705</v>
      </c>
    </row>
    <row r="165" spans="3:28" x14ac:dyDescent="0.25">
      <c r="C165">
        <v>157</v>
      </c>
      <c r="D165">
        <f t="shared" si="50"/>
        <v>995</v>
      </c>
      <c r="E165">
        <f t="shared" si="51"/>
        <v>0.17780000000000001</v>
      </c>
      <c r="F165">
        <f t="shared" si="62"/>
        <v>2.6298157453936349E-2</v>
      </c>
      <c r="G165">
        <f t="shared" si="63"/>
        <v>104.19615634406146</v>
      </c>
      <c r="H165">
        <f t="shared" si="64"/>
        <v>2.7401669256310974</v>
      </c>
      <c r="I165" s="3">
        <f t="shared" si="52"/>
        <v>8.8900000000000007E-2</v>
      </c>
      <c r="J165" s="3">
        <f t="shared" si="53"/>
        <v>0.40640000000000004</v>
      </c>
      <c r="K165">
        <f t="shared" si="54"/>
        <v>0.20662438778666736</v>
      </c>
      <c r="L165">
        <f>PI()/4*('Config sheet'!$C$38^2)*'Stage 1'!K165*2</f>
        <v>3.5387965457540749E-2</v>
      </c>
      <c r="M165">
        <f t="shared" si="55"/>
        <v>97.370499931748469</v>
      </c>
      <c r="N165">
        <f>'Config sheet'!$C$44</f>
        <v>5.8970333333333338</v>
      </c>
      <c r="O165">
        <f t="shared" si="65"/>
        <v>2.8905620196204156</v>
      </c>
      <c r="P165">
        <f t="shared" si="66"/>
        <v>-741.78209192675558</v>
      </c>
      <c r="Q165">
        <f t="shared" si="56"/>
        <v>180</v>
      </c>
      <c r="R165">
        <f t="shared" si="57"/>
        <v>-133.52077654681602</v>
      </c>
      <c r="S165">
        <f t="shared" si="58"/>
        <v>-133.52077654681599</v>
      </c>
      <c r="T165">
        <f t="shared" si="59"/>
        <v>1.3302967248384194</v>
      </c>
      <c r="U165">
        <f t="shared" si="67"/>
        <v>19.068899999999999</v>
      </c>
      <c r="V165">
        <f>(-U165*'Config sheet'!$C$134+'Config sheet'!$C$135*'Stage 1'!U530)*10^2</f>
        <v>177.46443109695275</v>
      </c>
      <c r="W165">
        <f t="shared" si="68"/>
        <v>43.943654550136728</v>
      </c>
      <c r="X165">
        <f>'Config sheet'!$C$150*10^-3</f>
        <v>-333.6</v>
      </c>
      <c r="Y165">
        <f>'Config sheet'!$C$149*10^-3</f>
        <v>333.6</v>
      </c>
      <c r="Z165">
        <f t="shared" si="60"/>
        <v>0.17222008778666736</v>
      </c>
      <c r="AA165">
        <f>PI()/4*('Config sheet'!$C$38^2)*'Stage 1'!Z165*2</f>
        <v>2.9495639807928204E-2</v>
      </c>
      <c r="AB165">
        <f t="shared" si="61"/>
        <v>96.861691668541809</v>
      </c>
    </row>
    <row r="166" spans="3:28" x14ac:dyDescent="0.25">
      <c r="C166">
        <v>158</v>
      </c>
      <c r="D166">
        <f t="shared" si="50"/>
        <v>995</v>
      </c>
      <c r="E166">
        <f t="shared" si="51"/>
        <v>0.17780000000000001</v>
      </c>
      <c r="F166">
        <f t="shared" si="62"/>
        <v>2.646566164154104E-2</v>
      </c>
      <c r="G166">
        <f t="shared" si="63"/>
        <v>104.19615634406146</v>
      </c>
      <c r="H166">
        <f t="shared" si="64"/>
        <v>2.7576202181510405</v>
      </c>
      <c r="I166" s="3">
        <f t="shared" si="52"/>
        <v>8.8900000000000007E-2</v>
      </c>
      <c r="J166" s="3">
        <f t="shared" si="53"/>
        <v>0.40640000000000004</v>
      </c>
      <c r="K166">
        <f t="shared" si="54"/>
        <v>0.2070977339934959</v>
      </c>
      <c r="L166">
        <f>PI()/4*('Config sheet'!$C$38^2)*'Stage 1'!K166*2</f>
        <v>3.5469034102903182E-2</v>
      </c>
      <c r="M166">
        <f t="shared" si="55"/>
        <v>97.593561484614526</v>
      </c>
      <c r="N166">
        <f>'Config sheet'!$C$44</f>
        <v>5.8970333333333338</v>
      </c>
      <c r="O166">
        <f t="shared" si="65"/>
        <v>2.7662056963659913</v>
      </c>
      <c r="P166">
        <f t="shared" si="66"/>
        <v>-743.01745382590639</v>
      </c>
      <c r="Q166">
        <f t="shared" si="56"/>
        <v>180</v>
      </c>
      <c r="R166">
        <f t="shared" si="57"/>
        <v>-133.74314168866317</v>
      </c>
      <c r="S166">
        <f t="shared" si="58"/>
        <v>-133.74314168866317</v>
      </c>
      <c r="T166">
        <f t="shared" si="59"/>
        <v>1.3302967248384194</v>
      </c>
      <c r="U166">
        <f t="shared" si="67"/>
        <v>19.068899999999999</v>
      </c>
      <c r="V166">
        <f>(-U166*'Config sheet'!$C$134+'Config sheet'!$C$135*'Stage 1'!U531)*10^2</f>
        <v>177.46443109695275</v>
      </c>
      <c r="W166">
        <f t="shared" si="68"/>
        <v>43.721289408289579</v>
      </c>
      <c r="X166">
        <f>'Config sheet'!$C$150*10^-3</f>
        <v>-333.6</v>
      </c>
      <c r="Y166">
        <f>'Config sheet'!$C$149*10^-3</f>
        <v>333.6</v>
      </c>
      <c r="Z166">
        <f t="shared" si="60"/>
        <v>0.1726934339934959</v>
      </c>
      <c r="AA166">
        <f>PI()/4*('Config sheet'!$C$38^2)*'Stage 1'!Z166*2</f>
        <v>2.9576708453290634E-2</v>
      </c>
      <c r="AB166">
        <f t="shared" si="61"/>
        <v>97.127915631887447</v>
      </c>
    </row>
    <row r="167" spans="3:28" x14ac:dyDescent="0.25">
      <c r="C167">
        <v>159</v>
      </c>
      <c r="D167">
        <f t="shared" si="50"/>
        <v>995</v>
      </c>
      <c r="E167">
        <f t="shared" si="51"/>
        <v>0.17780000000000001</v>
      </c>
      <c r="F167">
        <f t="shared" si="62"/>
        <v>2.6633165829145732E-2</v>
      </c>
      <c r="G167">
        <f t="shared" si="63"/>
        <v>104.19615634406146</v>
      </c>
      <c r="H167">
        <f t="shared" si="64"/>
        <v>2.7750735106709841</v>
      </c>
      <c r="I167" s="3">
        <f t="shared" si="52"/>
        <v>8.8900000000000007E-2</v>
      </c>
      <c r="J167" s="3">
        <f t="shared" si="53"/>
        <v>0.40640000000000004</v>
      </c>
      <c r="K167">
        <f t="shared" si="54"/>
        <v>0.20755028199925502</v>
      </c>
      <c r="L167">
        <f>PI()/4*('Config sheet'!$C$38^2)*'Stage 1'!K167*2</f>
        <v>3.5546540700102235E-2</v>
      </c>
      <c r="M167">
        <f t="shared" si="55"/>
        <v>97.806822010324481</v>
      </c>
      <c r="N167">
        <f>'Config sheet'!$C$44</f>
        <v>5.8970333333333338</v>
      </c>
      <c r="O167">
        <f t="shared" si="65"/>
        <v>2.6416498380787394</v>
      </c>
      <c r="P167">
        <f t="shared" si="66"/>
        <v>-744.16525943322733</v>
      </c>
      <c r="Q167">
        <f t="shared" si="56"/>
        <v>180</v>
      </c>
      <c r="R167">
        <f t="shared" si="57"/>
        <v>-133.94974669798091</v>
      </c>
      <c r="S167">
        <f t="shared" si="58"/>
        <v>-133.94974669798091</v>
      </c>
      <c r="T167">
        <f t="shared" si="59"/>
        <v>1.3302967248384194</v>
      </c>
      <c r="U167">
        <f t="shared" si="67"/>
        <v>19.068899999999999</v>
      </c>
      <c r="V167">
        <f>(-U167*'Config sheet'!$C$134+'Config sheet'!$C$135*'Stage 1'!U532)*10^2</f>
        <v>177.46443109695275</v>
      </c>
      <c r="W167">
        <f t="shared" si="68"/>
        <v>43.514684398971838</v>
      </c>
      <c r="X167">
        <f>'Config sheet'!$C$150*10^-3</f>
        <v>-333.6</v>
      </c>
      <c r="Y167">
        <f>'Config sheet'!$C$149*10^-3</f>
        <v>333.6</v>
      </c>
      <c r="Z167">
        <f t="shared" si="60"/>
        <v>0.17314598199925502</v>
      </c>
      <c r="AA167">
        <f>PI()/4*('Config sheet'!$C$38^2)*'Stage 1'!Z167*2</f>
        <v>2.965421505048969E-2</v>
      </c>
      <c r="AB167">
        <f t="shared" si="61"/>
        <v>97.382442069322266</v>
      </c>
    </row>
    <row r="168" spans="3:28" x14ac:dyDescent="0.25">
      <c r="C168">
        <v>160</v>
      </c>
      <c r="D168">
        <f t="shared" si="50"/>
        <v>995</v>
      </c>
      <c r="E168">
        <f t="shared" si="51"/>
        <v>0.17780000000000001</v>
      </c>
      <c r="F168">
        <f t="shared" si="62"/>
        <v>2.6800670016750419E-2</v>
      </c>
      <c r="G168">
        <f t="shared" si="63"/>
        <v>104.19615634406146</v>
      </c>
      <c r="H168">
        <f t="shared" si="64"/>
        <v>2.7925268031909272</v>
      </c>
      <c r="I168" s="3">
        <f t="shared" si="52"/>
        <v>8.8900000000000007E-2</v>
      </c>
      <c r="J168" s="3">
        <f t="shared" si="53"/>
        <v>0.40640000000000004</v>
      </c>
      <c r="K168">
        <f t="shared" si="54"/>
        <v>0.20798199628133907</v>
      </c>
      <c r="L168">
        <f>PI()/4*('Config sheet'!$C$38^2)*'Stage 1'!K168*2</f>
        <v>3.562047916528327E-2</v>
      </c>
      <c r="M168">
        <f t="shared" si="55"/>
        <v>98.010264769064065</v>
      </c>
      <c r="N168">
        <f>'Config sheet'!$C$44</f>
        <v>5.8970333333333338</v>
      </c>
      <c r="O168">
        <f t="shared" si="65"/>
        <v>2.5169087534243824</v>
      </c>
      <c r="P168">
        <f t="shared" si="66"/>
        <v>-745.22975154797427</v>
      </c>
      <c r="Q168">
        <f t="shared" si="56"/>
        <v>180</v>
      </c>
      <c r="R168">
        <f t="shared" si="57"/>
        <v>-134.14135527863536</v>
      </c>
      <c r="S168">
        <f t="shared" si="58"/>
        <v>-134.14135527863536</v>
      </c>
      <c r="T168">
        <f t="shared" si="59"/>
        <v>1.3302967248384194</v>
      </c>
      <c r="U168">
        <f t="shared" si="67"/>
        <v>19.068899999999999</v>
      </c>
      <c r="V168">
        <f>(-U168*'Config sheet'!$C$134+'Config sheet'!$C$135*'Stage 1'!U533)*10^2</f>
        <v>177.46443109695275</v>
      </c>
      <c r="W168">
        <f t="shared" si="68"/>
        <v>43.323075818317392</v>
      </c>
      <c r="X168">
        <f>'Config sheet'!$C$150*10^-3</f>
        <v>-333.6</v>
      </c>
      <c r="Y168">
        <f>'Config sheet'!$C$149*10^-3</f>
        <v>333.6</v>
      </c>
      <c r="Z168">
        <f t="shared" si="60"/>
        <v>0.17357769628133907</v>
      </c>
      <c r="AA168">
        <f>PI()/4*('Config sheet'!$C$38^2)*'Stage 1'!Z168*2</f>
        <v>2.9728153515670725E-2</v>
      </c>
      <c r="AB168">
        <f t="shared" si="61"/>
        <v>97.625251001877984</v>
      </c>
    </row>
    <row r="169" spans="3:28" x14ac:dyDescent="0.25">
      <c r="C169">
        <v>161</v>
      </c>
      <c r="D169">
        <f t="shared" si="50"/>
        <v>995</v>
      </c>
      <c r="E169">
        <f t="shared" si="51"/>
        <v>0.17780000000000001</v>
      </c>
      <c r="F169">
        <f t="shared" si="62"/>
        <v>2.696817420435511E-2</v>
      </c>
      <c r="G169">
        <f t="shared" si="63"/>
        <v>104.19615634406146</v>
      </c>
      <c r="H169">
        <f t="shared" si="64"/>
        <v>2.8099800957108703</v>
      </c>
      <c r="I169" s="3">
        <f t="shared" si="52"/>
        <v>8.8900000000000007E-2</v>
      </c>
      <c r="J169" s="3">
        <f t="shared" si="53"/>
        <v>0.40640000000000004</v>
      </c>
      <c r="K169">
        <f t="shared" si="54"/>
        <v>0.20839284363311528</v>
      </c>
      <c r="L169">
        <f>PI()/4*('Config sheet'!$C$38^2)*'Stage 1'!K169*2</f>
        <v>3.5690843811241664E-2</v>
      </c>
      <c r="M169">
        <f t="shared" si="55"/>
        <v>98.203874112407362</v>
      </c>
      <c r="N169">
        <f>'Config sheet'!$C$44</f>
        <v>5.8970333333333338</v>
      </c>
      <c r="O169">
        <f t="shared" si="65"/>
        <v>2.3919960527911321</v>
      </c>
      <c r="P169">
        <f t="shared" si="66"/>
        <v>-746.2150236775592</v>
      </c>
      <c r="Q169">
        <f t="shared" si="56"/>
        <v>180</v>
      </c>
      <c r="R169">
        <f t="shared" si="57"/>
        <v>-134.31870426196068</v>
      </c>
      <c r="S169">
        <f t="shared" si="58"/>
        <v>-134.31870426196068</v>
      </c>
      <c r="T169">
        <f t="shared" si="59"/>
        <v>1.3302967248384194</v>
      </c>
      <c r="U169">
        <f t="shared" si="67"/>
        <v>19.068899999999999</v>
      </c>
      <c r="V169">
        <f>(-U169*'Config sheet'!$C$134+'Config sheet'!$C$135*'Stage 1'!U534)*10^2</f>
        <v>177.46443109695275</v>
      </c>
      <c r="W169">
        <f t="shared" si="68"/>
        <v>43.145726834992075</v>
      </c>
      <c r="X169">
        <f>'Config sheet'!$C$150*10^-3</f>
        <v>-333.6</v>
      </c>
      <c r="Y169">
        <f>'Config sheet'!$C$149*10^-3</f>
        <v>333.6</v>
      </c>
      <c r="Z169">
        <f t="shared" si="60"/>
        <v>0.17398854363311528</v>
      </c>
      <c r="AA169">
        <f>PI()/4*('Config sheet'!$C$38^2)*'Stage 1'!Z169*2</f>
        <v>2.9798518161629119E-2</v>
      </c>
      <c r="AB169">
        <f t="shared" si="61"/>
        <v>97.856323753158193</v>
      </c>
    </row>
    <row r="170" spans="3:28" x14ac:dyDescent="0.25">
      <c r="C170">
        <v>162</v>
      </c>
      <c r="D170">
        <f t="shared" si="50"/>
        <v>995</v>
      </c>
      <c r="E170">
        <f t="shared" si="51"/>
        <v>0.17780000000000001</v>
      </c>
      <c r="F170">
        <f t="shared" si="62"/>
        <v>2.7135678391959801E-2</v>
      </c>
      <c r="G170">
        <f t="shared" si="63"/>
        <v>104.19615634406146</v>
      </c>
      <c r="H170">
        <f t="shared" si="64"/>
        <v>2.8274333882308138</v>
      </c>
      <c r="I170" s="3">
        <f t="shared" si="52"/>
        <v>8.8900000000000007E-2</v>
      </c>
      <c r="J170" s="3">
        <f t="shared" si="53"/>
        <v>0.40640000000000004</v>
      </c>
      <c r="K170">
        <f t="shared" si="54"/>
        <v>0.20878279307084052</v>
      </c>
      <c r="L170">
        <f>PI()/4*('Config sheet'!$C$38^2)*'Stage 1'!K170*2</f>
        <v>3.5757629331480717E-2</v>
      </c>
      <c r="M170">
        <f t="shared" si="55"/>
        <v>98.387635439451742</v>
      </c>
      <c r="N170">
        <f>'Config sheet'!$C$44</f>
        <v>5.8970333333333338</v>
      </c>
      <c r="O170">
        <f t="shared" si="65"/>
        <v>2.2669246738555922</v>
      </c>
      <c r="P170">
        <f t="shared" si="66"/>
        <v>-747.12501340826611</v>
      </c>
      <c r="Q170">
        <f t="shared" si="56"/>
        <v>180</v>
      </c>
      <c r="R170">
        <f t="shared" si="57"/>
        <v>-134.48250241348791</v>
      </c>
      <c r="S170">
        <f t="shared" si="58"/>
        <v>-134.48250241348791</v>
      </c>
      <c r="T170">
        <f t="shared" si="59"/>
        <v>1.3302967248384194</v>
      </c>
      <c r="U170">
        <f t="shared" si="67"/>
        <v>19.068899999999999</v>
      </c>
      <c r="V170">
        <f>(-U170*'Config sheet'!$C$134+'Config sheet'!$C$135*'Stage 1'!U535)*10^2</f>
        <v>177.46443109695275</v>
      </c>
      <c r="W170">
        <f t="shared" si="68"/>
        <v>42.981928683464844</v>
      </c>
      <c r="X170">
        <f>'Config sheet'!$C$150*10^-3</f>
        <v>-333.6</v>
      </c>
      <c r="Y170">
        <f>'Config sheet'!$C$149*10^-3</f>
        <v>333.6</v>
      </c>
      <c r="Z170">
        <f t="shared" si="60"/>
        <v>0.17437849307084052</v>
      </c>
      <c r="AA170">
        <f>PI()/4*('Config sheet'!$C$38^2)*'Stage 1'!Z170*2</f>
        <v>2.9865303681868172E-2</v>
      </c>
      <c r="AB170">
        <f t="shared" si="61"/>
        <v>98.075642896985656</v>
      </c>
    </row>
    <row r="171" spans="3:28" x14ac:dyDescent="0.25">
      <c r="C171">
        <v>163</v>
      </c>
      <c r="D171">
        <f t="shared" si="50"/>
        <v>995</v>
      </c>
      <c r="E171">
        <f t="shared" si="51"/>
        <v>0.17780000000000001</v>
      </c>
      <c r="F171">
        <f t="shared" si="62"/>
        <v>2.7303182579564489E-2</v>
      </c>
      <c r="G171">
        <f t="shared" si="63"/>
        <v>104.19615634406146</v>
      </c>
      <c r="H171">
        <f t="shared" si="64"/>
        <v>2.8448866807507569</v>
      </c>
      <c r="I171" s="3">
        <f t="shared" si="52"/>
        <v>8.8900000000000007E-2</v>
      </c>
      <c r="J171" s="3">
        <f t="shared" si="53"/>
        <v>0.40640000000000004</v>
      </c>
      <c r="K171">
        <f t="shared" si="54"/>
        <v>0.2091518157446754</v>
      </c>
      <c r="L171">
        <f>PI()/4*('Config sheet'!$C$38^2)*'Stage 1'!K171*2</f>
        <v>3.5820830784971294E-2</v>
      </c>
      <c r="M171">
        <f t="shared" si="55"/>
        <v>98.561535154883941</v>
      </c>
      <c r="N171">
        <f>'Config sheet'!$C$44</f>
        <v>5.8970333333333338</v>
      </c>
      <c r="O171">
        <f t="shared" si="65"/>
        <v>2.1417069082368636</v>
      </c>
      <c r="P171">
        <f t="shared" si="66"/>
        <v>-747.96349604282693</v>
      </c>
      <c r="Q171">
        <f t="shared" si="56"/>
        <v>180</v>
      </c>
      <c r="R171">
        <f t="shared" si="57"/>
        <v>-134.63342928770885</v>
      </c>
      <c r="S171">
        <f t="shared" si="58"/>
        <v>-134.63342928770885</v>
      </c>
      <c r="T171">
        <f t="shared" si="59"/>
        <v>1.3302967248384194</v>
      </c>
      <c r="U171">
        <f t="shared" si="67"/>
        <v>19.068899999999999</v>
      </c>
      <c r="V171">
        <f>(-U171*'Config sheet'!$C$134+'Config sheet'!$C$135*'Stage 1'!U536)*10^2</f>
        <v>177.46443109695275</v>
      </c>
      <c r="W171">
        <f t="shared" si="68"/>
        <v>42.831001809243901</v>
      </c>
      <c r="X171">
        <f>'Config sheet'!$C$150*10^-3</f>
        <v>-333.6</v>
      </c>
      <c r="Y171">
        <f>'Config sheet'!$C$149*10^-3</f>
        <v>333.6</v>
      </c>
      <c r="Z171">
        <f t="shared" si="60"/>
        <v>0.1747475157446754</v>
      </c>
      <c r="AA171">
        <f>PI()/4*('Config sheet'!$C$38^2)*'Stage 1'!Z171*2</f>
        <v>2.9928505135358746E-2</v>
      </c>
      <c r="AB171">
        <f t="shared" si="61"/>
        <v>98.283192207353977</v>
      </c>
    </row>
    <row r="172" spans="3:28" x14ac:dyDescent="0.25">
      <c r="C172">
        <v>164</v>
      </c>
      <c r="D172">
        <f t="shared" si="50"/>
        <v>995</v>
      </c>
      <c r="E172">
        <f t="shared" si="51"/>
        <v>0.17780000000000001</v>
      </c>
      <c r="F172">
        <f t="shared" si="62"/>
        <v>2.747068676716918E-2</v>
      </c>
      <c r="G172">
        <f t="shared" si="63"/>
        <v>104.19615634406146</v>
      </c>
      <c r="H172">
        <f t="shared" si="64"/>
        <v>2.8623399732707004</v>
      </c>
      <c r="I172" s="3">
        <f t="shared" si="52"/>
        <v>8.8900000000000007E-2</v>
      </c>
      <c r="J172" s="3">
        <f t="shared" si="53"/>
        <v>0.40640000000000004</v>
      </c>
      <c r="K172">
        <f t="shared" si="54"/>
        <v>0.20949988485386961</v>
      </c>
      <c r="L172">
        <f>PI()/4*('Config sheet'!$C$38^2)*'Stage 1'!K172*2</f>
        <v>3.5880443581625864E-2</v>
      </c>
      <c r="M172">
        <f t="shared" si="55"/>
        <v>98.725560629011554</v>
      </c>
      <c r="N172">
        <f>'Config sheet'!$C$44</f>
        <v>5.8970333333333338</v>
      </c>
      <c r="O172">
        <f t="shared" si="65"/>
        <v>2.0163544291934112</v>
      </c>
      <c r="P172">
        <f t="shared" si="66"/>
        <v>-748.73407851308798</v>
      </c>
      <c r="Q172">
        <f t="shared" si="56"/>
        <v>180</v>
      </c>
      <c r="R172">
        <f t="shared" si="57"/>
        <v>-134.77213413235586</v>
      </c>
      <c r="S172">
        <f t="shared" si="58"/>
        <v>-134.77213413235583</v>
      </c>
      <c r="T172">
        <f t="shared" si="59"/>
        <v>1.3302967248384194</v>
      </c>
      <c r="U172">
        <f t="shared" si="67"/>
        <v>19.068899999999999</v>
      </c>
      <c r="V172">
        <f>(-U172*'Config sheet'!$C$134+'Config sheet'!$C$135*'Stage 1'!U537)*10^2</f>
        <v>177.46443109695275</v>
      </c>
      <c r="W172">
        <f t="shared" si="68"/>
        <v>42.692296964596892</v>
      </c>
      <c r="X172">
        <f>'Config sheet'!$C$150*10^-3</f>
        <v>-333.6</v>
      </c>
      <c r="Y172">
        <f>'Config sheet'!$C$149*10^-3</f>
        <v>333.6</v>
      </c>
      <c r="Z172">
        <f t="shared" si="60"/>
        <v>0.17509558485386961</v>
      </c>
      <c r="AA172">
        <f>PI()/4*('Config sheet'!$C$38^2)*'Stage 1'!Z172*2</f>
        <v>2.9988117932013319E-2</v>
      </c>
      <c r="AB172">
        <f t="shared" si="61"/>
        <v>98.478956610725305</v>
      </c>
    </row>
    <row r="173" spans="3:28" x14ac:dyDescent="0.25">
      <c r="C173">
        <v>165</v>
      </c>
      <c r="D173">
        <f t="shared" si="50"/>
        <v>995</v>
      </c>
      <c r="E173">
        <f t="shared" si="51"/>
        <v>0.17780000000000001</v>
      </c>
      <c r="F173">
        <f t="shared" si="62"/>
        <v>2.7638190954773871E-2</v>
      </c>
      <c r="G173">
        <f t="shared" si="63"/>
        <v>104.19615634406146</v>
      </c>
      <c r="H173">
        <f t="shared" si="64"/>
        <v>2.8797932657906435</v>
      </c>
      <c r="I173" s="3">
        <f t="shared" si="52"/>
        <v>8.8900000000000007E-2</v>
      </c>
      <c r="J173" s="3">
        <f t="shared" si="53"/>
        <v>0.40640000000000004</v>
      </c>
      <c r="K173">
        <f t="shared" si="54"/>
        <v>0.2098269755661849</v>
      </c>
      <c r="L173">
        <f>PI()/4*('Config sheet'!$C$38^2)*'Stage 1'!K173*2</f>
        <v>3.5936463468498304E-2</v>
      </c>
      <c r="M173">
        <f t="shared" si="55"/>
        <v>98.87970015979171</v>
      </c>
      <c r="N173">
        <f>'Config sheet'!$C$44</f>
        <v>5.8970333333333338</v>
      </c>
      <c r="O173">
        <f t="shared" si="65"/>
        <v>1.8908783203160571</v>
      </c>
      <c r="P173">
        <f t="shared" si="66"/>
        <v>-749.44019357563468</v>
      </c>
      <c r="Q173">
        <f t="shared" si="56"/>
        <v>180</v>
      </c>
      <c r="R173">
        <f t="shared" si="57"/>
        <v>-134.89923484361424</v>
      </c>
      <c r="S173">
        <f t="shared" si="58"/>
        <v>-134.89923484361424</v>
      </c>
      <c r="T173">
        <f t="shared" si="59"/>
        <v>1.3302967248384194</v>
      </c>
      <c r="U173">
        <f t="shared" si="67"/>
        <v>19.068899999999999</v>
      </c>
      <c r="V173">
        <f>(-U173*'Config sheet'!$C$134+'Config sheet'!$C$135*'Stage 1'!U538)*10^2</f>
        <v>177.46443109695275</v>
      </c>
      <c r="W173">
        <f t="shared" si="68"/>
        <v>42.565196253338513</v>
      </c>
      <c r="X173">
        <f>'Config sheet'!$C$150*10^-3</f>
        <v>-333.6</v>
      </c>
      <c r="Y173">
        <f>'Config sheet'!$C$149*10^-3</f>
        <v>333.6</v>
      </c>
      <c r="Z173">
        <f t="shared" si="60"/>
        <v>0.1754226755661849</v>
      </c>
      <c r="AA173">
        <f>PI()/4*('Config sheet'!$C$38^2)*'Stage 1'!Z173*2</f>
        <v>3.0044137818885756E-2</v>
      </c>
      <c r="AB173">
        <f t="shared" si="61"/>
        <v>98.662922140711402</v>
      </c>
    </row>
    <row r="174" spans="3:28" x14ac:dyDescent="0.25">
      <c r="C174">
        <v>166</v>
      </c>
      <c r="D174">
        <f t="shared" si="50"/>
        <v>995</v>
      </c>
      <c r="E174">
        <f t="shared" si="51"/>
        <v>0.17780000000000001</v>
      </c>
      <c r="F174">
        <f t="shared" si="62"/>
        <v>2.7805695142378562E-2</v>
      </c>
      <c r="G174">
        <f t="shared" si="63"/>
        <v>104.19615634406146</v>
      </c>
      <c r="H174">
        <f t="shared" si="64"/>
        <v>2.8972465583105871</v>
      </c>
      <c r="I174" s="3">
        <f t="shared" si="52"/>
        <v>8.8900000000000007E-2</v>
      </c>
      <c r="J174" s="3">
        <f t="shared" si="53"/>
        <v>0.40640000000000004</v>
      </c>
      <c r="K174">
        <f t="shared" si="54"/>
        <v>0.2101330649416186</v>
      </c>
      <c r="L174">
        <f>PI()/4*('Config sheet'!$C$38^2)*'Stage 1'!K174*2</f>
        <v>3.5988886516720234E-2</v>
      </c>
      <c r="M174">
        <f t="shared" si="55"/>
        <v>99.023942936886087</v>
      </c>
      <c r="N174">
        <f>'Config sheet'!$C$44</f>
        <v>5.8970333333333338</v>
      </c>
      <c r="O174">
        <f t="shared" si="65"/>
        <v>1.7652891051689423</v>
      </c>
      <c r="P174">
        <f t="shared" si="66"/>
        <v>-750.08509429787773</v>
      </c>
      <c r="Q174">
        <f t="shared" si="56"/>
        <v>180</v>
      </c>
      <c r="R174">
        <f t="shared" si="57"/>
        <v>-135.01531697361801</v>
      </c>
      <c r="S174">
        <f t="shared" si="58"/>
        <v>-135.01531697361801</v>
      </c>
      <c r="T174">
        <f t="shared" si="59"/>
        <v>1.3302967248384194</v>
      </c>
      <c r="U174">
        <f t="shared" si="67"/>
        <v>19.068899999999999</v>
      </c>
      <c r="V174">
        <f>(-U174*'Config sheet'!$C$134+'Config sheet'!$C$135*'Stage 1'!U539)*10^2</f>
        <v>177.46443109695275</v>
      </c>
      <c r="W174">
        <f t="shared" si="68"/>
        <v>42.449114123334738</v>
      </c>
      <c r="X174">
        <f>'Config sheet'!$C$150*10^-3</f>
        <v>-333.6</v>
      </c>
      <c r="Y174">
        <f>'Config sheet'!$C$149*10^-3</f>
        <v>333.6</v>
      </c>
      <c r="Z174">
        <f t="shared" si="60"/>
        <v>0.1757287649416186</v>
      </c>
      <c r="AA174">
        <f>PI()/4*('Config sheet'!$C$38^2)*'Stage 1'!Z174*2</f>
        <v>3.0096560867107689E-2</v>
      </c>
      <c r="AB174">
        <f t="shared" si="61"/>
        <v>98.835075895173546</v>
      </c>
    </row>
    <row r="175" spans="3:28" x14ac:dyDescent="0.25">
      <c r="C175">
        <v>167</v>
      </c>
      <c r="D175">
        <f t="shared" si="50"/>
        <v>995</v>
      </c>
      <c r="E175">
        <f t="shared" si="51"/>
        <v>0.17780000000000001</v>
      </c>
      <c r="F175">
        <f t="shared" si="62"/>
        <v>2.797319932998325E-2</v>
      </c>
      <c r="G175">
        <f t="shared" si="63"/>
        <v>104.19615634406146</v>
      </c>
      <c r="H175">
        <f t="shared" si="64"/>
        <v>2.9146998508305302</v>
      </c>
      <c r="I175" s="3">
        <f t="shared" si="52"/>
        <v>8.8900000000000007E-2</v>
      </c>
      <c r="J175" s="3">
        <f t="shared" si="53"/>
        <v>0.40640000000000004</v>
      </c>
      <c r="K175">
        <f t="shared" si="54"/>
        <v>0.21041813186048569</v>
      </c>
      <c r="L175">
        <f>PI()/4*('Config sheet'!$C$38^2)*'Stage 1'!K175*2</f>
        <v>3.6037709109183871E-2</v>
      </c>
      <c r="M175">
        <f t="shared" si="55"/>
        <v>99.15827900777019</v>
      </c>
      <c r="N175">
        <f>'Config sheet'!$C$44</f>
        <v>5.8970333333333338</v>
      </c>
      <c r="O175">
        <f t="shared" si="65"/>
        <v>1.6395967778293259</v>
      </c>
      <c r="P175">
        <f t="shared" si="66"/>
        <v>-750.67184884172093</v>
      </c>
      <c r="Q175">
        <f t="shared" si="56"/>
        <v>180</v>
      </c>
      <c r="R175">
        <f t="shared" si="57"/>
        <v>-135.12093279150977</v>
      </c>
      <c r="S175">
        <f t="shared" si="58"/>
        <v>-135.12093279150977</v>
      </c>
      <c r="T175">
        <f t="shared" si="59"/>
        <v>1.3302967248384194</v>
      </c>
      <c r="U175">
        <f t="shared" si="67"/>
        <v>19.068899999999999</v>
      </c>
      <c r="V175">
        <f>(-U175*'Config sheet'!$C$134+'Config sheet'!$C$135*'Stage 1'!U540)*10^2</f>
        <v>177.46443109695275</v>
      </c>
      <c r="W175">
        <f t="shared" si="68"/>
        <v>42.343498305442978</v>
      </c>
      <c r="X175">
        <f>'Config sheet'!$C$150*10^-3</f>
        <v>-333.6</v>
      </c>
      <c r="Y175">
        <f>'Config sheet'!$C$149*10^-3</f>
        <v>333.6</v>
      </c>
      <c r="Z175">
        <f t="shared" si="60"/>
        <v>0.17601383186048569</v>
      </c>
      <c r="AA175">
        <f>PI()/4*('Config sheet'!$C$38^2)*'Stage 1'!Z175*2</f>
        <v>3.0145383459571323E-2</v>
      </c>
      <c r="AB175">
        <f t="shared" si="61"/>
        <v>98.995405995773723</v>
      </c>
    </row>
    <row r="176" spans="3:28" x14ac:dyDescent="0.25">
      <c r="C176">
        <v>168</v>
      </c>
      <c r="D176">
        <f t="shared" si="50"/>
        <v>995</v>
      </c>
      <c r="E176">
        <f t="shared" si="51"/>
        <v>0.17780000000000001</v>
      </c>
      <c r="F176">
        <f t="shared" si="62"/>
        <v>2.8140703517587941E-2</v>
      </c>
      <c r="G176">
        <f t="shared" si="63"/>
        <v>104.19615634406146</v>
      </c>
      <c r="H176">
        <f t="shared" si="64"/>
        <v>2.9321531433504733</v>
      </c>
      <c r="I176" s="3">
        <f t="shared" si="52"/>
        <v>8.8900000000000007E-2</v>
      </c>
      <c r="J176" s="3">
        <f t="shared" si="53"/>
        <v>0.40640000000000004</v>
      </c>
      <c r="K176">
        <f t="shared" si="54"/>
        <v>0.21068215695591114</v>
      </c>
      <c r="L176">
        <f>PI()/4*('Config sheet'!$C$38^2)*'Stage 1'!K176*2</f>
        <v>3.6082927928980137E-2</v>
      </c>
      <c r="M176">
        <f t="shared" si="55"/>
        <v>99.282699245920597</v>
      </c>
      <c r="N176">
        <f>'Config sheet'!$C$44</f>
        <v>5.8970333333333338</v>
      </c>
      <c r="O176">
        <f t="shared" si="65"/>
        <v>1.51381083427569</v>
      </c>
      <c r="P176">
        <f t="shared" si="66"/>
        <v>-751.20333555155298</v>
      </c>
      <c r="Q176">
        <f t="shared" si="56"/>
        <v>180</v>
      </c>
      <c r="R176">
        <f t="shared" si="57"/>
        <v>-135.21660039927957</v>
      </c>
      <c r="S176">
        <f t="shared" si="58"/>
        <v>-135.21660039927954</v>
      </c>
      <c r="T176">
        <f t="shared" si="59"/>
        <v>1.3302967248384194</v>
      </c>
      <c r="U176">
        <f t="shared" si="67"/>
        <v>19.068899999999999</v>
      </c>
      <c r="V176">
        <f>(-U176*'Config sheet'!$C$134+'Config sheet'!$C$135*'Stage 1'!U541)*10^2</f>
        <v>177.46443109695275</v>
      </c>
      <c r="W176">
        <f t="shared" si="68"/>
        <v>42.24783069767318</v>
      </c>
      <c r="X176">
        <f>'Config sheet'!$C$150*10^-3</f>
        <v>-333.6</v>
      </c>
      <c r="Y176">
        <f>'Config sheet'!$C$149*10^-3</f>
        <v>333.6</v>
      </c>
      <c r="Z176">
        <f t="shared" si="60"/>
        <v>0.17627785695591114</v>
      </c>
      <c r="AA176">
        <f>PI()/4*('Config sheet'!$C$38^2)*'Stage 1'!Z176*2</f>
        <v>3.0190602279367592E-2</v>
      </c>
      <c r="AB176">
        <f t="shared" si="61"/>
        <v>99.143901550006248</v>
      </c>
    </row>
    <row r="177" spans="3:28" x14ac:dyDescent="0.25">
      <c r="C177">
        <v>169</v>
      </c>
      <c r="D177">
        <f t="shared" si="50"/>
        <v>995</v>
      </c>
      <c r="E177">
        <f t="shared" si="51"/>
        <v>0.17780000000000001</v>
      </c>
      <c r="F177">
        <f t="shared" si="62"/>
        <v>2.8308207705192632E-2</v>
      </c>
      <c r="G177">
        <f t="shared" si="63"/>
        <v>104.19615634406146</v>
      </c>
      <c r="H177">
        <f t="shared" si="64"/>
        <v>2.9496064358704168</v>
      </c>
      <c r="I177" s="3">
        <f t="shared" si="52"/>
        <v>8.8900000000000007E-2</v>
      </c>
      <c r="J177" s="3">
        <f t="shared" si="53"/>
        <v>0.40640000000000004</v>
      </c>
      <c r="K177">
        <f t="shared" si="54"/>
        <v>0.21092512255078238</v>
      </c>
      <c r="L177">
        <f>PI()/4*('Config sheet'!$C$38^2)*'Stage 1'!K177*2</f>
        <v>3.6124539948600744E-2</v>
      </c>
      <c r="M177">
        <f t="shared" si="55"/>
        <v>99.397195321104405</v>
      </c>
      <c r="N177">
        <f>'Config sheet'!$C$44</f>
        <v>5.8970333333333338</v>
      </c>
      <c r="O177">
        <f t="shared" si="65"/>
        <v>1.3879403045727332</v>
      </c>
      <c r="P177">
        <f t="shared" si="66"/>
        <v>-751.68223835289871</v>
      </c>
      <c r="Q177">
        <f t="shared" si="56"/>
        <v>180</v>
      </c>
      <c r="R177">
        <f t="shared" si="57"/>
        <v>-135.30280290352178</v>
      </c>
      <c r="S177">
        <f t="shared" si="58"/>
        <v>-135.30280290352178</v>
      </c>
      <c r="T177">
        <f t="shared" si="59"/>
        <v>1.3302967248384194</v>
      </c>
      <c r="U177">
        <f t="shared" si="67"/>
        <v>19.068899999999999</v>
      </c>
      <c r="V177">
        <f>(-U177*'Config sheet'!$C$134+'Config sheet'!$C$135*'Stage 1'!U542)*10^2</f>
        <v>177.46443109695275</v>
      </c>
      <c r="W177">
        <f t="shared" si="68"/>
        <v>42.161628193430971</v>
      </c>
      <c r="X177">
        <f>'Config sheet'!$C$150*10^-3</f>
        <v>-333.6</v>
      </c>
      <c r="Y177">
        <f>'Config sheet'!$C$149*10^-3</f>
        <v>333.6</v>
      </c>
      <c r="Z177">
        <f t="shared" si="60"/>
        <v>0.17652082255078239</v>
      </c>
      <c r="AA177">
        <f>PI()/4*('Config sheet'!$C$38^2)*'Stage 1'!Z177*2</f>
        <v>3.0232214298988199E-2</v>
      </c>
      <c r="AB177">
        <f t="shared" si="61"/>
        <v>99.280552615738117</v>
      </c>
    </row>
    <row r="178" spans="3:28" x14ac:dyDescent="0.25">
      <c r="C178">
        <v>170</v>
      </c>
      <c r="D178">
        <f t="shared" si="50"/>
        <v>995</v>
      </c>
      <c r="E178">
        <f t="shared" si="51"/>
        <v>0.17780000000000001</v>
      </c>
      <c r="F178">
        <f t="shared" si="62"/>
        <v>2.8475711892797323E-2</v>
      </c>
      <c r="G178">
        <f t="shared" si="63"/>
        <v>104.19615634406146</v>
      </c>
      <c r="H178">
        <f t="shared" si="64"/>
        <v>2.9670597283903604</v>
      </c>
      <c r="I178" s="3">
        <f t="shared" si="52"/>
        <v>8.8900000000000007E-2</v>
      </c>
      <c r="J178" s="3">
        <f t="shared" si="53"/>
        <v>0.40640000000000004</v>
      </c>
      <c r="K178">
        <f t="shared" si="54"/>
        <v>0.21114701259920537</v>
      </c>
      <c r="L178">
        <f>PI()/4*('Config sheet'!$C$38^2)*'Stage 1'!K178*2</f>
        <v>3.6162542419911493E-2</v>
      </c>
      <c r="M178">
        <f t="shared" si="55"/>
        <v>99.501759671790495</v>
      </c>
      <c r="N178">
        <f>'Config sheet'!$C$44</f>
        <v>5.8970333333333338</v>
      </c>
      <c r="O178">
        <f t="shared" si="65"/>
        <v>1.2619937858006636</v>
      </c>
      <c r="P178">
        <f t="shared" si="66"/>
        <v>-752.11104246767457</v>
      </c>
      <c r="Q178">
        <f t="shared" si="56"/>
        <v>180</v>
      </c>
      <c r="R178">
        <f t="shared" si="57"/>
        <v>-135.37998764418145</v>
      </c>
      <c r="S178">
        <f t="shared" si="58"/>
        <v>-135.37998764418143</v>
      </c>
      <c r="T178">
        <f t="shared" si="59"/>
        <v>1.3302967248384194</v>
      </c>
      <c r="U178">
        <f t="shared" si="67"/>
        <v>19.068899999999999</v>
      </c>
      <c r="V178">
        <f>(-U178*'Config sheet'!$C$134+'Config sheet'!$C$135*'Stage 1'!U543)*10^2</f>
        <v>177.46443109695275</v>
      </c>
      <c r="W178">
        <f t="shared" si="68"/>
        <v>42.084443452771296</v>
      </c>
      <c r="X178">
        <f>'Config sheet'!$C$150*10^-3</f>
        <v>-333.6</v>
      </c>
      <c r="Y178">
        <f>'Config sheet'!$C$149*10^-3</f>
        <v>333.6</v>
      </c>
      <c r="Z178">
        <f t="shared" si="60"/>
        <v>0.17674271259920538</v>
      </c>
      <c r="AA178">
        <f>PI()/4*('Config sheet'!$C$38^2)*'Stage 1'!Z178*2</f>
        <v>3.0270216770298952E-2</v>
      </c>
      <c r="AB178">
        <f t="shared" si="61"/>
        <v>99.405350168281984</v>
      </c>
    </row>
    <row r="179" spans="3:28" x14ac:dyDescent="0.25">
      <c r="C179">
        <v>171</v>
      </c>
      <c r="D179">
        <f t="shared" si="50"/>
        <v>995</v>
      </c>
      <c r="E179">
        <f t="shared" si="51"/>
        <v>0.17780000000000001</v>
      </c>
      <c r="F179">
        <f t="shared" si="62"/>
        <v>2.8643216080402011E-2</v>
      </c>
      <c r="G179">
        <f t="shared" si="63"/>
        <v>104.19615634406146</v>
      </c>
      <c r="H179">
        <f t="shared" si="64"/>
        <v>2.9845130209103035</v>
      </c>
      <c r="I179" s="3">
        <f t="shared" si="52"/>
        <v>8.8900000000000007E-2</v>
      </c>
      <c r="J179" s="3">
        <f t="shared" si="53"/>
        <v>0.40640000000000004</v>
      </c>
      <c r="K179">
        <f t="shared" si="54"/>
        <v>0.21134781263250396</v>
      </c>
      <c r="L179">
        <f>PI()/4*('Config sheet'!$C$38^2)*'Stage 1'!K179*2</f>
        <v>3.6196932864903789E-2</v>
      </c>
      <c r="M179">
        <f t="shared" si="55"/>
        <v>99.596385479702306</v>
      </c>
      <c r="N179">
        <f>'Config sheet'!$C$44</f>
        <v>5.8970333333333338</v>
      </c>
      <c r="O179">
        <f t="shared" si="65"/>
        <v>1.1359794756752897</v>
      </c>
      <c r="P179">
        <f t="shared" si="66"/>
        <v>-752.49203045157651</v>
      </c>
      <c r="Q179">
        <f t="shared" si="56"/>
        <v>180</v>
      </c>
      <c r="R179">
        <f t="shared" si="57"/>
        <v>-135.44856548128377</v>
      </c>
      <c r="S179">
        <f t="shared" si="58"/>
        <v>-135.44856548128377</v>
      </c>
      <c r="T179">
        <f t="shared" si="59"/>
        <v>1.3302967248384194</v>
      </c>
      <c r="U179">
        <f t="shared" si="67"/>
        <v>19.068899999999999</v>
      </c>
      <c r="V179">
        <f>(-U179*'Config sheet'!$C$134+'Config sheet'!$C$135*'Stage 1'!U544)*10^2</f>
        <v>177.46443109695275</v>
      </c>
      <c r="W179">
        <f t="shared" si="68"/>
        <v>42.015865615668986</v>
      </c>
      <c r="X179">
        <f>'Config sheet'!$C$150*10^-3</f>
        <v>-333.6</v>
      </c>
      <c r="Y179">
        <f>'Config sheet'!$C$149*10^-3</f>
        <v>333.6</v>
      </c>
      <c r="Z179">
        <f t="shared" si="60"/>
        <v>0.17694351263250396</v>
      </c>
      <c r="AA179">
        <f>PI()/4*('Config sheet'!$C$38^2)*'Stage 1'!Z179*2</f>
        <v>3.0304607215291244E-2</v>
      </c>
      <c r="AB179">
        <f t="shared" si="61"/>
        <v>99.518286070024715</v>
      </c>
    </row>
    <row r="180" spans="3:28" x14ac:dyDescent="0.25">
      <c r="C180">
        <v>172</v>
      </c>
      <c r="D180">
        <f t="shared" si="50"/>
        <v>995</v>
      </c>
      <c r="E180">
        <f t="shared" si="51"/>
        <v>0.17780000000000001</v>
      </c>
      <c r="F180">
        <f t="shared" si="62"/>
        <v>2.8810720268006702E-2</v>
      </c>
      <c r="G180">
        <f t="shared" si="63"/>
        <v>104.19615634406146</v>
      </c>
      <c r="H180">
        <f t="shared" si="64"/>
        <v>3.0019663134302466</v>
      </c>
      <c r="I180" s="3">
        <f t="shared" si="52"/>
        <v>8.8900000000000007E-2</v>
      </c>
      <c r="J180" s="3">
        <f t="shared" si="53"/>
        <v>0.40640000000000004</v>
      </c>
      <c r="K180">
        <f t="shared" si="54"/>
        <v>0.21152750970980028</v>
      </c>
      <c r="L180">
        <f>PI()/4*('Config sheet'!$C$38^2)*'Stage 1'!K180*2</f>
        <v>3.6227709067230635E-2</v>
      </c>
      <c r="M180">
        <f t="shared" si="55"/>
        <v>99.681066646528961</v>
      </c>
      <c r="N180">
        <f>'Config sheet'!$C$44</f>
        <v>5.8970333333333338</v>
      </c>
      <c r="O180">
        <f t="shared" si="65"/>
        <v>1.0099052068045267</v>
      </c>
      <c r="P180">
        <f t="shared" si="66"/>
        <v>-752.82727855870951</v>
      </c>
      <c r="Q180">
        <f t="shared" si="56"/>
        <v>180</v>
      </c>
      <c r="R180">
        <f t="shared" si="57"/>
        <v>-135.50891014056774</v>
      </c>
      <c r="S180">
        <f t="shared" si="58"/>
        <v>-135.50891014056774</v>
      </c>
      <c r="T180">
        <f t="shared" si="59"/>
        <v>1.3302967248384194</v>
      </c>
      <c r="U180">
        <f t="shared" si="67"/>
        <v>19.068899999999999</v>
      </c>
      <c r="V180">
        <f>(-U180*'Config sheet'!$C$134+'Config sheet'!$C$135*'Stage 1'!U545)*10^2</f>
        <v>177.46443109695275</v>
      </c>
      <c r="W180">
        <f t="shared" si="68"/>
        <v>41.955520956385016</v>
      </c>
      <c r="X180">
        <f>'Config sheet'!$C$150*10^-3</f>
        <v>-333.6</v>
      </c>
      <c r="Y180">
        <f>'Config sheet'!$C$149*10^-3</f>
        <v>333.6</v>
      </c>
      <c r="Z180">
        <f t="shared" si="60"/>
        <v>0.17712320970980028</v>
      </c>
      <c r="AA180">
        <f>PI()/4*('Config sheet'!$C$38^2)*'Stage 1'!Z180*2</f>
        <v>3.033538341761809E-2</v>
      </c>
      <c r="AB180">
        <f t="shared" si="61"/>
        <v>99.619353042632326</v>
      </c>
    </row>
    <row r="181" spans="3:28" x14ac:dyDescent="0.25">
      <c r="C181">
        <v>173</v>
      </c>
      <c r="D181">
        <f t="shared" si="50"/>
        <v>995</v>
      </c>
      <c r="E181">
        <f t="shared" si="51"/>
        <v>0.17780000000000001</v>
      </c>
      <c r="F181">
        <f t="shared" si="62"/>
        <v>2.8978224455611393E-2</v>
      </c>
      <c r="G181">
        <f t="shared" si="63"/>
        <v>104.19615634406146</v>
      </c>
      <c r="H181">
        <f t="shared" si="64"/>
        <v>3.0194196059501901</v>
      </c>
      <c r="I181" s="3">
        <f t="shared" si="52"/>
        <v>8.8900000000000007E-2</v>
      </c>
      <c r="J181" s="3">
        <f t="shared" si="53"/>
        <v>0.40640000000000004</v>
      </c>
      <c r="K181">
        <f t="shared" si="54"/>
        <v>0.21168609237320696</v>
      </c>
      <c r="L181">
        <f>PI()/4*('Config sheet'!$C$38^2)*'Stage 1'!K181*2</f>
        <v>3.6254869064532569E-2</v>
      </c>
      <c r="M181">
        <f t="shared" si="55"/>
        <v>99.755797772809927</v>
      </c>
      <c r="N181">
        <f>'Config sheet'!$C$44</f>
        <v>5.8970333333333338</v>
      </c>
      <c r="O181">
        <f t="shared" si="65"/>
        <v>0.88377848152611782</v>
      </c>
      <c r="P181">
        <f t="shared" si="66"/>
        <v>-753.11865343815361</v>
      </c>
      <c r="Q181">
        <f t="shared" si="56"/>
        <v>180</v>
      </c>
      <c r="R181">
        <f t="shared" si="57"/>
        <v>-135.56135761886765</v>
      </c>
      <c r="S181">
        <f t="shared" si="58"/>
        <v>-135.56135761886765</v>
      </c>
      <c r="T181">
        <f t="shared" si="59"/>
        <v>1.3302967248384194</v>
      </c>
      <c r="U181">
        <f t="shared" si="67"/>
        <v>19.068899999999999</v>
      </c>
      <c r="V181">
        <f>(-U181*'Config sheet'!$C$134+'Config sheet'!$C$135*'Stage 1'!U546)*10^2</f>
        <v>177.46443109695275</v>
      </c>
      <c r="W181">
        <f t="shared" si="68"/>
        <v>41.903073478085105</v>
      </c>
      <c r="X181">
        <f>'Config sheet'!$C$150*10^-3</f>
        <v>-333.6</v>
      </c>
      <c r="Y181">
        <f>'Config sheet'!$C$149*10^-3</f>
        <v>333.6</v>
      </c>
      <c r="Z181">
        <f t="shared" si="60"/>
        <v>0.17728179237320696</v>
      </c>
      <c r="AA181">
        <f>PI()/4*('Config sheet'!$C$38^2)*'Stage 1'!Z181*2</f>
        <v>3.0362543414920028E-2</v>
      </c>
      <c r="AB181">
        <f t="shared" si="61"/>
        <v>99.708544641848675</v>
      </c>
    </row>
    <row r="182" spans="3:28" x14ac:dyDescent="0.25">
      <c r="C182">
        <v>174</v>
      </c>
      <c r="D182">
        <f t="shared" si="50"/>
        <v>995</v>
      </c>
      <c r="E182">
        <f t="shared" si="51"/>
        <v>0.17780000000000001</v>
      </c>
      <c r="F182">
        <f t="shared" si="62"/>
        <v>2.914572864321608E-2</v>
      </c>
      <c r="G182">
        <f t="shared" si="63"/>
        <v>104.19615634406146</v>
      </c>
      <c r="H182">
        <f t="shared" si="64"/>
        <v>3.0368728984701332</v>
      </c>
      <c r="I182" s="3">
        <f t="shared" si="52"/>
        <v>8.8900000000000007E-2</v>
      </c>
      <c r="J182" s="3">
        <f t="shared" si="53"/>
        <v>0.40640000000000004</v>
      </c>
      <c r="K182">
        <f t="shared" si="54"/>
        <v>0.21182355060766139</v>
      </c>
      <c r="L182">
        <f>PI()/4*('Config sheet'!$C$38^2)*'Stage 1'!K182*2</f>
        <v>3.6278411141558595E-2</v>
      </c>
      <c r="M182">
        <f t="shared" si="55"/>
        <v>99.820574139007263</v>
      </c>
      <c r="N182">
        <f>'Config sheet'!$C$44</f>
        <v>5.8970333333333338</v>
      </c>
      <c r="O182">
        <f t="shared" si="65"/>
        <v>0.75760650727059431</v>
      </c>
      <c r="P182">
        <f t="shared" si="66"/>
        <v>-753.3678091667224</v>
      </c>
      <c r="Q182">
        <f t="shared" si="56"/>
        <v>180</v>
      </c>
      <c r="R182">
        <f t="shared" si="57"/>
        <v>-135.60620565001005</v>
      </c>
      <c r="S182">
        <f t="shared" si="58"/>
        <v>-135.60620565001003</v>
      </c>
      <c r="T182">
        <f t="shared" si="59"/>
        <v>1.3302967248384194</v>
      </c>
      <c r="U182">
        <f t="shared" si="67"/>
        <v>19.068899999999999</v>
      </c>
      <c r="V182">
        <f>(-U182*'Config sheet'!$C$134+'Config sheet'!$C$135*'Stage 1'!U547)*10^2</f>
        <v>177.46443109695275</v>
      </c>
      <c r="W182">
        <f t="shared" si="68"/>
        <v>41.858225446942697</v>
      </c>
      <c r="X182">
        <f>'Config sheet'!$C$150*10^-3</f>
        <v>-333.6</v>
      </c>
      <c r="Y182">
        <f>'Config sheet'!$C$149*10^-3</f>
        <v>333.6</v>
      </c>
      <c r="Z182">
        <f t="shared" si="60"/>
        <v>0.17741925060766139</v>
      </c>
      <c r="AA182">
        <f>PI()/4*('Config sheet'!$C$38^2)*'Stage 1'!Z182*2</f>
        <v>3.0386085491946047E-2</v>
      </c>
      <c r="AB182">
        <f t="shared" si="61"/>
        <v>99.785855234905156</v>
      </c>
    </row>
    <row r="183" spans="3:28" x14ac:dyDescent="0.25">
      <c r="C183">
        <v>175</v>
      </c>
      <c r="D183">
        <f t="shared" si="50"/>
        <v>995</v>
      </c>
      <c r="E183">
        <f t="shared" si="51"/>
        <v>0.17780000000000001</v>
      </c>
      <c r="F183">
        <f t="shared" si="62"/>
        <v>2.9313232830820771E-2</v>
      </c>
      <c r="G183">
        <f t="shared" si="63"/>
        <v>104.19615634406146</v>
      </c>
      <c r="H183">
        <f t="shared" si="64"/>
        <v>3.0543261909900763</v>
      </c>
      <c r="I183" s="3">
        <f t="shared" si="52"/>
        <v>8.8900000000000007E-2</v>
      </c>
      <c r="J183" s="3">
        <f t="shared" si="53"/>
        <v>0.40640000000000004</v>
      </c>
      <c r="K183">
        <f t="shared" si="54"/>
        <v>0.21193987580542673</v>
      </c>
      <c r="L183">
        <f>PI()/4*('Config sheet'!$C$38^2)*'Stage 1'!K183*2</f>
        <v>3.6298333824086329E-2</v>
      </c>
      <c r="M183">
        <f t="shared" si="55"/>
        <v>99.875391688776674</v>
      </c>
      <c r="N183">
        <f>'Config sheet'!$C$44</f>
        <v>5.8970333333333338</v>
      </c>
      <c r="O183">
        <f t="shared" si="65"/>
        <v>0.63139623239280951</v>
      </c>
      <c r="P183">
        <f t="shared" si="66"/>
        <v>-753.57618462174253</v>
      </c>
      <c r="Q183">
        <f t="shared" si="56"/>
        <v>180</v>
      </c>
      <c r="R183">
        <f t="shared" si="57"/>
        <v>-135.64371323191367</v>
      </c>
      <c r="S183">
        <f t="shared" si="58"/>
        <v>-135.64371323191367</v>
      </c>
      <c r="T183">
        <f t="shared" si="59"/>
        <v>1.3302967248384194</v>
      </c>
      <c r="U183">
        <f t="shared" si="67"/>
        <v>19.068899999999999</v>
      </c>
      <c r="V183">
        <f>(-U183*'Config sheet'!$C$134+'Config sheet'!$C$135*'Stage 1'!U548)*10^2</f>
        <v>177.46443109695275</v>
      </c>
      <c r="W183">
        <f t="shared" si="68"/>
        <v>41.820717865039086</v>
      </c>
      <c r="X183">
        <f>'Config sheet'!$C$150*10^-3</f>
        <v>-333.6</v>
      </c>
      <c r="Y183">
        <f>'Config sheet'!$C$149*10^-3</f>
        <v>333.6</v>
      </c>
      <c r="Z183">
        <f t="shared" si="60"/>
        <v>0.17753557580542673</v>
      </c>
      <c r="AA183">
        <f>PI()/4*('Config sheet'!$C$38^2)*'Stage 1'!Z183*2</f>
        <v>3.0406008174473781E-2</v>
      </c>
      <c r="AB183">
        <f t="shared" si="61"/>
        <v>99.851279980554949</v>
      </c>
    </row>
    <row r="184" spans="3:28" x14ac:dyDescent="0.25">
      <c r="C184">
        <v>176</v>
      </c>
      <c r="D184">
        <f t="shared" si="50"/>
        <v>995</v>
      </c>
      <c r="E184">
        <f t="shared" si="51"/>
        <v>0.17780000000000001</v>
      </c>
      <c r="F184">
        <f t="shared" si="62"/>
        <v>2.9480737018425462E-2</v>
      </c>
      <c r="G184">
        <f t="shared" si="63"/>
        <v>104.19615634406146</v>
      </c>
      <c r="H184">
        <f t="shared" si="64"/>
        <v>3.0717794835100198</v>
      </c>
      <c r="I184" s="3">
        <f t="shared" si="52"/>
        <v>8.8900000000000007E-2</v>
      </c>
      <c r="J184" s="3">
        <f t="shared" si="53"/>
        <v>0.40640000000000004</v>
      </c>
      <c r="K184">
        <f t="shared" si="54"/>
        <v>0.21203506073528278</v>
      </c>
      <c r="L184">
        <f>PI()/4*('Config sheet'!$C$38^2)*'Stage 1'!K184*2</f>
        <v>3.6314635873645459E-2</v>
      </c>
      <c r="M184">
        <f t="shared" si="55"/>
        <v>99.920247014449146</v>
      </c>
      <c r="N184">
        <f>'Config sheet'!$C$44</f>
        <v>5.8970333333333338</v>
      </c>
      <c r="O184">
        <f t="shared" si="65"/>
        <v>0.50515438241485178</v>
      </c>
      <c r="P184">
        <f t="shared" si="66"/>
        <v>-753.74500119724019</v>
      </c>
      <c r="Q184">
        <f t="shared" si="56"/>
        <v>180</v>
      </c>
      <c r="R184">
        <f t="shared" si="57"/>
        <v>-135.67410021550324</v>
      </c>
      <c r="S184">
        <f t="shared" si="58"/>
        <v>-135.67410021550324</v>
      </c>
      <c r="T184">
        <f t="shared" si="59"/>
        <v>1.3302967248384194</v>
      </c>
      <c r="U184">
        <f t="shared" si="67"/>
        <v>19.068899999999999</v>
      </c>
      <c r="V184">
        <f>(-U184*'Config sheet'!$C$134+'Config sheet'!$C$135*'Stage 1'!U549)*10^2</f>
        <v>177.46443109695275</v>
      </c>
      <c r="W184">
        <f t="shared" si="68"/>
        <v>41.790330881449506</v>
      </c>
      <c r="X184">
        <f>'Config sheet'!$C$150*10^-3</f>
        <v>-333.6</v>
      </c>
      <c r="Y184">
        <f>'Config sheet'!$C$149*10^-3</f>
        <v>333.6</v>
      </c>
      <c r="Z184">
        <f t="shared" si="60"/>
        <v>0.17763076073528278</v>
      </c>
      <c r="AA184">
        <f>PI()/4*('Config sheet'!$C$38^2)*'Stage 1'!Z184*2</f>
        <v>3.0422310224032918E-2</v>
      </c>
      <c r="AB184">
        <f t="shared" si="61"/>
        <v>99.904814811745098</v>
      </c>
    </row>
    <row r="185" spans="3:28" x14ac:dyDescent="0.25">
      <c r="C185">
        <v>177</v>
      </c>
      <c r="D185">
        <f t="shared" si="50"/>
        <v>995</v>
      </c>
      <c r="E185">
        <f t="shared" si="51"/>
        <v>0.17780000000000001</v>
      </c>
      <c r="F185">
        <f t="shared" si="62"/>
        <v>2.9648241206030154E-2</v>
      </c>
      <c r="G185">
        <f t="shared" si="63"/>
        <v>104.19615634406146</v>
      </c>
      <c r="H185">
        <f t="shared" si="64"/>
        <v>3.0892327760299634</v>
      </c>
      <c r="I185" s="3">
        <f t="shared" si="52"/>
        <v>8.8900000000000007E-2</v>
      </c>
      <c r="J185" s="3">
        <f t="shared" si="53"/>
        <v>0.40640000000000004</v>
      </c>
      <c r="K185">
        <f t="shared" si="54"/>
        <v>0.21210909951642459</v>
      </c>
      <c r="L185">
        <f>PI()/4*('Config sheet'!$C$38^2)*'Stage 1'!K185*2</f>
        <v>3.6327316283047424E-2</v>
      </c>
      <c r="M185">
        <f>L185/$Z$3*100</f>
        <v>99.955137344730787</v>
      </c>
      <c r="N185">
        <f>'Config sheet'!$C$44</f>
        <v>5.8970333333333338</v>
      </c>
      <c r="O185">
        <f t="shared" si="65"/>
        <v>0.37888749662253474</v>
      </c>
      <c r="P185">
        <f t="shared" si="66"/>
        <v>-753.87526086648063</v>
      </c>
      <c r="Q185">
        <f t="shared" si="56"/>
        <v>180</v>
      </c>
      <c r="R185">
        <f t="shared" si="57"/>
        <v>-135.69754695596654</v>
      </c>
      <c r="S185">
        <f t="shared" si="58"/>
        <v>-135.69754695596652</v>
      </c>
      <c r="T185">
        <f t="shared" si="59"/>
        <v>1.3302967248384194</v>
      </c>
      <c r="U185">
        <f t="shared" si="67"/>
        <v>19.068899999999999</v>
      </c>
      <c r="V185">
        <f>(-U185*'Config sheet'!$C$134+'Config sheet'!$C$135*'Stage 1'!U550)*10^2</f>
        <v>177.46443109695275</v>
      </c>
      <c r="W185">
        <f t="shared" si="68"/>
        <v>41.766884140986207</v>
      </c>
      <c r="X185">
        <f>'Config sheet'!$C$150*10^-3</f>
        <v>-333.6</v>
      </c>
      <c r="Y185">
        <f>'Config sheet'!$C$149*10^-3</f>
        <v>333.6</v>
      </c>
      <c r="Z185">
        <f t="shared" si="60"/>
        <v>0.17770479951642459</v>
      </c>
      <c r="AA185">
        <f>PI()/4*('Config sheet'!$C$38^2)*'Stage 1'!Z185*2</f>
        <v>3.043499063343488E-2</v>
      </c>
      <c r="AB185">
        <f t="shared" si="61"/>
        <v>99.946456420936201</v>
      </c>
    </row>
    <row r="186" spans="3:28" x14ac:dyDescent="0.25">
      <c r="C186">
        <v>178</v>
      </c>
      <c r="D186">
        <f t="shared" si="50"/>
        <v>995</v>
      </c>
      <c r="E186">
        <f t="shared" si="51"/>
        <v>0.17780000000000001</v>
      </c>
      <c r="F186">
        <f t="shared" si="62"/>
        <v>2.9815745393634841E-2</v>
      </c>
      <c r="G186">
        <f t="shared" si="63"/>
        <v>104.19615634406146</v>
      </c>
      <c r="H186">
        <f t="shared" si="64"/>
        <v>3.1066860685499065</v>
      </c>
      <c r="I186" s="3">
        <f t="shared" si="52"/>
        <v>8.8900000000000007E-2</v>
      </c>
      <c r="J186" s="3">
        <f t="shared" si="53"/>
        <v>0.40640000000000004</v>
      </c>
      <c r="K186">
        <f t="shared" si="54"/>
        <v>0.2121619875970856</v>
      </c>
      <c r="L186">
        <f>PI()/4*('Config sheet'!$C$38^2)*'Stage 1'!K186*2</f>
        <v>3.633637427272423E-2</v>
      </c>
      <c r="M186">
        <f t="shared" si="55"/>
        <v>99.980060534628919</v>
      </c>
      <c r="N186">
        <f>'Config sheet'!$C$44</f>
        <v>5.8970333333333338</v>
      </c>
      <c r="O186">
        <f t="shared" si="65"/>
        <v>0.25260196495722137</v>
      </c>
      <c r="P186">
        <f t="shared" si="66"/>
        <v>-753.96774459335586</v>
      </c>
      <c r="Q186">
        <f t="shared" si="56"/>
        <v>180</v>
      </c>
      <c r="R186">
        <f t="shared" si="57"/>
        <v>-135.71419402680408</v>
      </c>
      <c r="S186">
        <f t="shared" si="58"/>
        <v>-135.71419402680408</v>
      </c>
      <c r="T186">
        <f t="shared" si="59"/>
        <v>1.3302967248384194</v>
      </c>
      <c r="U186">
        <f t="shared" si="67"/>
        <v>19.068899999999999</v>
      </c>
      <c r="V186">
        <f>(-U186*'Config sheet'!$C$134+'Config sheet'!$C$135*'Stage 1'!U551)*10^2</f>
        <v>177.46443109695275</v>
      </c>
      <c r="W186">
        <f t="shared" si="68"/>
        <v>41.750237070148671</v>
      </c>
      <c r="X186">
        <f>'Config sheet'!$C$150*10^-3</f>
        <v>-333.6</v>
      </c>
      <c r="Y186">
        <f>'Config sheet'!$C$149*10^-3</f>
        <v>333.6</v>
      </c>
      <c r="Z186">
        <f t="shared" si="60"/>
        <v>0.1777576875970856</v>
      </c>
      <c r="AA186">
        <f>PI()/4*('Config sheet'!$C$38^2)*'Stage 1'!Z186*2</f>
        <v>3.0444048623111685E-2</v>
      </c>
      <c r="AB186">
        <f t="shared" si="61"/>
        <v>99.97620224807963</v>
      </c>
    </row>
    <row r="187" spans="3:28" x14ac:dyDescent="0.25">
      <c r="C187">
        <v>179</v>
      </c>
      <c r="D187">
        <f t="shared" si="50"/>
        <v>995</v>
      </c>
      <c r="E187">
        <f t="shared" si="51"/>
        <v>0.17780000000000001</v>
      </c>
      <c r="F187">
        <f t="shared" si="62"/>
        <v>2.9983249581239532E-2</v>
      </c>
      <c r="G187">
        <f t="shared" si="63"/>
        <v>104.19615634406146</v>
      </c>
      <c r="H187">
        <f t="shared" si="64"/>
        <v>3.1241393610698496</v>
      </c>
      <c r="I187" s="3">
        <f t="shared" si="52"/>
        <v>8.8900000000000007E-2</v>
      </c>
      <c r="J187" s="3">
        <f t="shared" si="53"/>
        <v>0.40640000000000004</v>
      </c>
      <c r="K187">
        <f t="shared" si="54"/>
        <v>0.21219372173789797</v>
      </c>
      <c r="L187">
        <f>PI()/4*('Config sheet'!$C$38^2)*'Stage 1'!K187*2</f>
        <v>3.6341809287878647E-2</v>
      </c>
      <c r="M187">
        <f t="shared" si="55"/>
        <v>99.995015057610956</v>
      </c>
      <c r="N187">
        <f>'Config sheet'!$C$44</f>
        <v>5.8970333333333338</v>
      </c>
      <c r="O187">
        <f t="shared" si="65"/>
        <v>0.12630406514438458</v>
      </c>
      <c r="P187">
        <f t="shared" si="66"/>
        <v>-754.02301109466885</v>
      </c>
      <c r="Q187">
        <f t="shared" si="56"/>
        <v>180</v>
      </c>
      <c r="R187">
        <f t="shared" si="57"/>
        <v>-135.72414199704039</v>
      </c>
      <c r="S187">
        <f t="shared" si="58"/>
        <v>-135.72414199704039</v>
      </c>
      <c r="T187">
        <f t="shared" si="59"/>
        <v>1.3302967248384194</v>
      </c>
      <c r="U187">
        <f t="shared" si="67"/>
        <v>19.068899999999999</v>
      </c>
      <c r="V187">
        <f>(-U187*'Config sheet'!$C$134+'Config sheet'!$C$135*'Stage 1'!U552)*10^2</f>
        <v>177.46443109695275</v>
      </c>
      <c r="W187">
        <f t="shared" si="68"/>
        <v>41.74028909991236</v>
      </c>
      <c r="X187">
        <f>'Config sheet'!$C$150*10^-3</f>
        <v>-333.6</v>
      </c>
      <c r="Y187">
        <f>'Config sheet'!$C$149*10^-3</f>
        <v>333.6</v>
      </c>
      <c r="Z187">
        <f t="shared" si="60"/>
        <v>0.17778942173789797</v>
      </c>
      <c r="AA187">
        <f>PI()/4*('Config sheet'!$C$38^2)*'Stage 1'!Z187*2</f>
        <v>3.0449483638266103E-2</v>
      </c>
      <c r="AB187">
        <f t="shared" si="61"/>
        <v>99.994050471258689</v>
      </c>
    </row>
    <row r="188" spans="3:28" s="19" customFormat="1" x14ac:dyDescent="0.25">
      <c r="C188" s="19">
        <v>180</v>
      </c>
      <c r="D188" s="19">
        <f t="shared" si="50"/>
        <v>995</v>
      </c>
      <c r="E188" s="19">
        <f t="shared" si="51"/>
        <v>0.17780000000000001</v>
      </c>
      <c r="F188" s="19">
        <f t="shared" si="62"/>
        <v>3.0150753768844223E-2</v>
      </c>
      <c r="G188" s="19">
        <f t="shared" si="63"/>
        <v>104.19615634406146</v>
      </c>
      <c r="H188" s="19">
        <f t="shared" si="64"/>
        <v>3.1415926535897931</v>
      </c>
      <c r="I188" s="65">
        <f t="shared" si="52"/>
        <v>8.8900000000000007E-2</v>
      </c>
      <c r="J188" s="65">
        <f t="shared" si="53"/>
        <v>0.40640000000000004</v>
      </c>
      <c r="K188">
        <f t="shared" si="54"/>
        <v>0.21220430000000007</v>
      </c>
      <c r="L188">
        <f>PI()/4*('Config sheet'!$C$38^2)*'Stage 1'!K188*2</f>
        <v>3.6343620996447418E-2</v>
      </c>
      <c r="M188">
        <f t="shared" si="55"/>
        <v>100.00000000000003</v>
      </c>
      <c r="N188" s="19">
        <f>'Config sheet'!$C$44</f>
        <v>5.8970333333333338</v>
      </c>
      <c r="O188" s="19">
        <f t="shared" si="65"/>
        <v>8.8660914529401357E-16</v>
      </c>
      <c r="P188" s="19">
        <f t="shared" si="66"/>
        <v>-754.0413959549104</v>
      </c>
      <c r="Q188" s="19">
        <f t="shared" si="56"/>
        <v>180</v>
      </c>
      <c r="R188">
        <f t="shared" si="57"/>
        <v>-135.72745127188389</v>
      </c>
      <c r="S188">
        <f t="shared" si="58"/>
        <v>-135.72745127188389</v>
      </c>
      <c r="T188" s="19">
        <f t="shared" si="59"/>
        <v>1.3302967248384194</v>
      </c>
      <c r="U188" s="19">
        <f t="shared" si="67"/>
        <v>19.068899999999999</v>
      </c>
      <c r="V188">
        <f>(-U188*'Config sheet'!$C$134+'Config sheet'!$C$135*'Stage 1'!U553)*10^2</f>
        <v>177.46443109695275</v>
      </c>
      <c r="W188" s="19">
        <f t="shared" si="68"/>
        <v>41.736979825068858</v>
      </c>
      <c r="X188">
        <f>'Config sheet'!$C$150*10^-3</f>
        <v>-333.6</v>
      </c>
      <c r="Y188">
        <f>'Config sheet'!$C$149*10^-3</f>
        <v>333.6</v>
      </c>
      <c r="Z188">
        <f t="shared" si="60"/>
        <v>0.17780000000000007</v>
      </c>
      <c r="AA188">
        <f>PI()/4*('Config sheet'!$C$38^2)*'Stage 1'!Z188*2</f>
        <v>3.0451295346834873E-2</v>
      </c>
      <c r="AB188">
        <f t="shared" si="61"/>
        <v>100.00000000000004</v>
      </c>
    </row>
    <row r="189" spans="3:28" x14ac:dyDescent="0.25">
      <c r="C189">
        <v>181</v>
      </c>
      <c r="D189">
        <f t="shared" si="50"/>
        <v>995</v>
      </c>
      <c r="E189">
        <f t="shared" si="51"/>
        <v>0.17780000000000001</v>
      </c>
      <c r="F189">
        <f t="shared" si="62"/>
        <v>3.0318257956448914E-2</v>
      </c>
      <c r="G189">
        <f t="shared" si="63"/>
        <v>104.19615634406146</v>
      </c>
      <c r="H189">
        <f t="shared" si="64"/>
        <v>3.1590459461097367</v>
      </c>
      <c r="I189" s="3">
        <f t="shared" si="52"/>
        <v>8.8900000000000007E-2</v>
      </c>
      <c r="J189" s="3">
        <f t="shared" si="53"/>
        <v>0.40640000000000004</v>
      </c>
      <c r="K189">
        <f t="shared" si="54"/>
        <v>0.21219372173789797</v>
      </c>
      <c r="L189">
        <f>PI()/4*('Config sheet'!$C$38^2)*'Stage 1'!K189*2</f>
        <v>3.6341809287878647E-2</v>
      </c>
      <c r="M189">
        <f t="shared" si="55"/>
        <v>99.995015057610956</v>
      </c>
      <c r="N189">
        <f>'Config sheet'!$C$44</f>
        <v>5.8970333333333338</v>
      </c>
      <c r="O189">
        <f t="shared" si="65"/>
        <v>-0.12630406514438278</v>
      </c>
      <c r="P189">
        <f t="shared" si="66"/>
        <v>-754.02301109466885</v>
      </c>
      <c r="Q189">
        <f t="shared" si="56"/>
        <v>180</v>
      </c>
      <c r="R189">
        <f t="shared" si="57"/>
        <v>-135.72414199704039</v>
      </c>
      <c r="S189">
        <f t="shared" si="58"/>
        <v>-135.72414199704039</v>
      </c>
      <c r="T189">
        <f t="shared" si="59"/>
        <v>1.3302967248384194</v>
      </c>
      <c r="U189">
        <f t="shared" si="67"/>
        <v>19.070164618503533</v>
      </c>
      <c r="V189">
        <f>(-U189*'Config sheet'!$C$134+'Config sheet'!$C$135*'Stage 1'!U554)*10^2</f>
        <v>177.18042487679131</v>
      </c>
      <c r="W189">
        <f t="shared" si="68"/>
        <v>41.456282879750916</v>
      </c>
      <c r="X189">
        <f>'Config sheet'!$C$150*10^-3</f>
        <v>-333.6</v>
      </c>
      <c r="Y189">
        <f>'Config sheet'!$C$149*10^-3</f>
        <v>333.6</v>
      </c>
      <c r="Z189">
        <f t="shared" si="60"/>
        <v>0.17778942173789797</v>
      </c>
      <c r="AA189">
        <f>PI()/4*('Config sheet'!$C$38^2)*'Stage 1'!Z189*2</f>
        <v>3.0449483638266103E-2</v>
      </c>
      <c r="AB189">
        <f t="shared" si="61"/>
        <v>99.994050471258689</v>
      </c>
    </row>
    <row r="190" spans="3:28" x14ac:dyDescent="0.25">
      <c r="C190">
        <v>182</v>
      </c>
      <c r="D190">
        <f t="shared" si="50"/>
        <v>995</v>
      </c>
      <c r="E190">
        <f t="shared" si="51"/>
        <v>0.17780000000000001</v>
      </c>
      <c r="F190">
        <f t="shared" si="62"/>
        <v>3.0485762144053602E-2</v>
      </c>
      <c r="G190">
        <f t="shared" si="63"/>
        <v>104.19615634406146</v>
      </c>
      <c r="H190">
        <f t="shared" si="64"/>
        <v>3.1764992386296798</v>
      </c>
      <c r="I190" s="3">
        <f t="shared" si="52"/>
        <v>8.8900000000000007E-2</v>
      </c>
      <c r="J190" s="3">
        <f t="shared" si="53"/>
        <v>0.40640000000000004</v>
      </c>
      <c r="K190">
        <f t="shared" si="54"/>
        <v>0.2121619875970856</v>
      </c>
      <c r="L190">
        <f>PI()/4*('Config sheet'!$C$38^2)*'Stage 1'!K190*2</f>
        <v>3.633637427272423E-2</v>
      </c>
      <c r="M190">
        <f t="shared" si="55"/>
        <v>99.980060534628919</v>
      </c>
      <c r="N190">
        <f>'Config sheet'!$C$44</f>
        <v>5.8970333333333338</v>
      </c>
      <c r="O190">
        <f t="shared" si="65"/>
        <v>-0.25260196495721954</v>
      </c>
      <c r="P190">
        <f t="shared" si="66"/>
        <v>-753.96774459335586</v>
      </c>
      <c r="Q190">
        <f t="shared" si="56"/>
        <v>180</v>
      </c>
      <c r="R190">
        <f t="shared" si="57"/>
        <v>-135.71419402680408</v>
      </c>
      <c r="S190">
        <f t="shared" si="58"/>
        <v>-135.71419402680408</v>
      </c>
      <c r="T190">
        <f t="shared" si="59"/>
        <v>1.3302967248384194</v>
      </c>
      <c r="U190">
        <f t="shared" si="67"/>
        <v>19.073959278425924</v>
      </c>
      <c r="V190">
        <f>(-U190*'Config sheet'!$C$134+'Config sheet'!$C$135*'Stage 1'!U555)*10^2</f>
        <v>176.33082185748</v>
      </c>
      <c r="W190">
        <f t="shared" si="68"/>
        <v>40.616627830675924</v>
      </c>
      <c r="X190">
        <f>'Config sheet'!$C$150*10^-3</f>
        <v>-333.6</v>
      </c>
      <c r="Y190">
        <f>'Config sheet'!$C$149*10^-3</f>
        <v>333.6</v>
      </c>
      <c r="Z190">
        <f t="shared" si="60"/>
        <v>0.1777576875970856</v>
      </c>
      <c r="AA190">
        <f>PI()/4*('Config sheet'!$C$38^2)*'Stage 1'!Z190*2</f>
        <v>3.0444048623111685E-2</v>
      </c>
      <c r="AB190">
        <f t="shared" si="61"/>
        <v>99.97620224807963</v>
      </c>
    </row>
    <row r="191" spans="3:28" x14ac:dyDescent="0.25">
      <c r="C191">
        <v>183</v>
      </c>
      <c r="D191">
        <f t="shared" si="50"/>
        <v>995</v>
      </c>
      <c r="E191">
        <f t="shared" si="51"/>
        <v>0.17780000000000001</v>
      </c>
      <c r="F191">
        <f t="shared" si="62"/>
        <v>3.0653266331658293E-2</v>
      </c>
      <c r="G191">
        <f t="shared" si="63"/>
        <v>104.19615634406146</v>
      </c>
      <c r="H191">
        <f t="shared" si="64"/>
        <v>3.1939525311496229</v>
      </c>
      <c r="I191" s="3">
        <f t="shared" si="52"/>
        <v>8.8900000000000007E-2</v>
      </c>
      <c r="J191" s="3">
        <f t="shared" si="53"/>
        <v>0.40640000000000004</v>
      </c>
      <c r="K191">
        <f t="shared" si="54"/>
        <v>0.21210909951642459</v>
      </c>
      <c r="L191">
        <f>PI()/4*('Config sheet'!$C$38^2)*'Stage 1'!K191*2</f>
        <v>3.6327316283047424E-2</v>
      </c>
      <c r="M191">
        <f t="shared" si="55"/>
        <v>99.955137344730787</v>
      </c>
      <c r="N191">
        <f>'Config sheet'!$C$44</f>
        <v>5.8970333333333338</v>
      </c>
      <c r="O191">
        <f t="shared" si="65"/>
        <v>-0.37888749662253296</v>
      </c>
      <c r="P191">
        <f t="shared" si="66"/>
        <v>-753.87526086648063</v>
      </c>
      <c r="Q191">
        <f t="shared" si="56"/>
        <v>180</v>
      </c>
      <c r="R191">
        <f t="shared" si="57"/>
        <v>-135.69754695596654</v>
      </c>
      <c r="S191">
        <f t="shared" si="58"/>
        <v>-135.69754695596652</v>
      </c>
      <c r="T191">
        <f t="shared" si="59"/>
        <v>1.3302967248384194</v>
      </c>
      <c r="U191">
        <f t="shared" si="67"/>
        <v>19.080286393912882</v>
      </c>
      <c r="V191">
        <f>(-U191*'Config sheet'!$C$134+'Config sheet'!$C$135*'Stage 1'!U556)*10^2</f>
        <v>174.92281776303165</v>
      </c>
      <c r="W191">
        <f t="shared" si="68"/>
        <v>39.225270807065101</v>
      </c>
      <c r="X191">
        <f>'Config sheet'!$C$150*10^-3</f>
        <v>-333.6</v>
      </c>
      <c r="Y191">
        <f>'Config sheet'!$C$149*10^-3</f>
        <v>333.6</v>
      </c>
      <c r="Z191">
        <f t="shared" si="60"/>
        <v>0.17770479951642459</v>
      </c>
      <c r="AA191">
        <f>PI()/4*('Config sheet'!$C$38^2)*'Stage 1'!Z191*2</f>
        <v>3.043499063343488E-2</v>
      </c>
      <c r="AB191">
        <f t="shared" si="61"/>
        <v>99.946456420936201</v>
      </c>
    </row>
    <row r="192" spans="3:28" x14ac:dyDescent="0.25">
      <c r="C192">
        <v>184</v>
      </c>
      <c r="D192">
        <f t="shared" si="50"/>
        <v>995</v>
      </c>
      <c r="E192">
        <f t="shared" si="51"/>
        <v>0.17780000000000001</v>
      </c>
      <c r="F192">
        <f t="shared" si="62"/>
        <v>3.0820770519262984E-2</v>
      </c>
      <c r="G192">
        <f t="shared" si="63"/>
        <v>104.19615634406146</v>
      </c>
      <c r="H192">
        <f t="shared" si="64"/>
        <v>3.2114058236695664</v>
      </c>
      <c r="I192" s="3">
        <f t="shared" si="52"/>
        <v>8.8900000000000007E-2</v>
      </c>
      <c r="J192" s="3">
        <f t="shared" si="53"/>
        <v>0.40640000000000004</v>
      </c>
      <c r="K192">
        <f t="shared" si="54"/>
        <v>0.21203506073528278</v>
      </c>
      <c r="L192">
        <f>PI()/4*('Config sheet'!$C$38^2)*'Stage 1'!K192*2</f>
        <v>3.6314635873645459E-2</v>
      </c>
      <c r="M192">
        <f t="shared" si="55"/>
        <v>99.920247014449146</v>
      </c>
      <c r="N192">
        <f>'Config sheet'!$C$44</f>
        <v>5.8970333333333338</v>
      </c>
      <c r="O192">
        <f t="shared" si="65"/>
        <v>-0.50515438241484989</v>
      </c>
      <c r="P192">
        <f t="shared" si="66"/>
        <v>-753.74500119724019</v>
      </c>
      <c r="Q192">
        <f t="shared" si="56"/>
        <v>180</v>
      </c>
      <c r="R192">
        <f t="shared" si="57"/>
        <v>-135.67410021550324</v>
      </c>
      <c r="S192">
        <f t="shared" si="58"/>
        <v>-135.67410021550324</v>
      </c>
      <c r="T192">
        <f t="shared" si="59"/>
        <v>1.3302967248384194</v>
      </c>
      <c r="U192">
        <f t="shared" si="67"/>
        <v>19.089149991576445</v>
      </c>
      <c r="V192">
        <f>(-U192*'Config sheet'!$C$134+'Config sheet'!$C$135*'Stage 1'!U557)*10^2</f>
        <v>172.96823676479192</v>
      </c>
      <c r="W192">
        <f t="shared" si="68"/>
        <v>37.29413654928868</v>
      </c>
      <c r="X192">
        <f>'Config sheet'!$C$150*10^-3</f>
        <v>-333.6</v>
      </c>
      <c r="Y192">
        <f>'Config sheet'!$C$149*10^-3</f>
        <v>333.6</v>
      </c>
      <c r="Z192">
        <f t="shared" si="60"/>
        <v>0.17763076073528278</v>
      </c>
      <c r="AA192">
        <f>PI()/4*('Config sheet'!$C$38^2)*'Stage 1'!Z192*2</f>
        <v>3.0422310224032918E-2</v>
      </c>
      <c r="AB192">
        <f t="shared" si="61"/>
        <v>99.904814811745098</v>
      </c>
    </row>
    <row r="193" spans="3:28" x14ac:dyDescent="0.25">
      <c r="C193">
        <v>185</v>
      </c>
      <c r="D193">
        <f t="shared" si="50"/>
        <v>995</v>
      </c>
      <c r="E193">
        <f t="shared" si="51"/>
        <v>0.17780000000000001</v>
      </c>
      <c r="F193">
        <f t="shared" si="62"/>
        <v>3.0988274706867672E-2</v>
      </c>
      <c r="G193">
        <f t="shared" si="63"/>
        <v>104.19615634406146</v>
      </c>
      <c r="H193">
        <f t="shared" si="64"/>
        <v>3.2288591161895095</v>
      </c>
      <c r="I193" s="3">
        <f t="shared" si="52"/>
        <v>8.8900000000000007E-2</v>
      </c>
      <c r="J193" s="3">
        <f t="shared" si="53"/>
        <v>0.40640000000000004</v>
      </c>
      <c r="K193">
        <f t="shared" si="54"/>
        <v>0.21193987580542673</v>
      </c>
      <c r="L193">
        <f>PI()/4*('Config sheet'!$C$38^2)*'Stage 1'!K193*2</f>
        <v>3.6298333824086329E-2</v>
      </c>
      <c r="M193">
        <f t="shared" si="55"/>
        <v>99.875391688776674</v>
      </c>
      <c r="N193">
        <f>'Config sheet'!$C$44</f>
        <v>5.8970333333333338</v>
      </c>
      <c r="O193">
        <f t="shared" si="65"/>
        <v>-0.6313962323928044</v>
      </c>
      <c r="P193">
        <f t="shared" si="66"/>
        <v>-753.57618462174253</v>
      </c>
      <c r="Q193">
        <f t="shared" si="56"/>
        <v>180</v>
      </c>
      <c r="R193">
        <f t="shared" si="57"/>
        <v>-135.64371323191367</v>
      </c>
      <c r="S193">
        <f t="shared" si="58"/>
        <v>-135.64371323191367</v>
      </c>
      <c r="T193">
        <f t="shared" si="59"/>
        <v>1.3302967248384194</v>
      </c>
      <c r="U193">
        <f t="shared" si="67"/>
        <v>19.100555715054156</v>
      </c>
      <c r="V193">
        <f>(-U193*'Config sheet'!$C$134+'Config sheet'!$C$135*'Stage 1'!U558)*10^2</f>
        <v>170.4832851804656</v>
      </c>
      <c r="W193">
        <f t="shared" si="68"/>
        <v>34.839571948551935</v>
      </c>
      <c r="X193">
        <f>'Config sheet'!$C$150*10^-3</f>
        <v>-333.6</v>
      </c>
      <c r="Y193">
        <f>'Config sheet'!$C$149*10^-3</f>
        <v>333.6</v>
      </c>
      <c r="Z193">
        <f t="shared" si="60"/>
        <v>0.17753557580542673</v>
      </c>
      <c r="AA193">
        <f>PI()/4*('Config sheet'!$C$38^2)*'Stage 1'!Z193*2</f>
        <v>3.0406008174473781E-2</v>
      </c>
      <c r="AB193">
        <f t="shared" si="61"/>
        <v>99.851279980554949</v>
      </c>
    </row>
    <row r="194" spans="3:28" x14ac:dyDescent="0.25">
      <c r="C194">
        <v>186</v>
      </c>
      <c r="D194">
        <f t="shared" si="50"/>
        <v>995</v>
      </c>
      <c r="E194">
        <f t="shared" si="51"/>
        <v>0.17780000000000001</v>
      </c>
      <c r="F194">
        <f t="shared" si="62"/>
        <v>3.1155778894472363E-2</v>
      </c>
      <c r="G194">
        <f t="shared" si="63"/>
        <v>104.19615634406146</v>
      </c>
      <c r="H194">
        <f t="shared" si="64"/>
        <v>3.2463124087094526</v>
      </c>
      <c r="I194" s="3">
        <f t="shared" si="52"/>
        <v>8.8900000000000007E-2</v>
      </c>
      <c r="J194" s="3">
        <f t="shared" si="53"/>
        <v>0.40640000000000004</v>
      </c>
      <c r="K194">
        <f t="shared" si="54"/>
        <v>0.21182355060766139</v>
      </c>
      <c r="L194">
        <f>PI()/4*('Config sheet'!$C$38^2)*'Stage 1'!K194*2</f>
        <v>3.6278411141558595E-2</v>
      </c>
      <c r="M194">
        <f t="shared" si="55"/>
        <v>99.820574139007263</v>
      </c>
      <c r="N194">
        <f>'Config sheet'!$C$44</f>
        <v>5.8970333333333338</v>
      </c>
      <c r="O194">
        <f t="shared" si="65"/>
        <v>-0.75760650727058931</v>
      </c>
      <c r="P194">
        <f t="shared" si="66"/>
        <v>-753.36780916672251</v>
      </c>
      <c r="Q194">
        <f t="shared" si="56"/>
        <v>180</v>
      </c>
      <c r="R194">
        <f t="shared" si="57"/>
        <v>-135.60620565001005</v>
      </c>
      <c r="S194">
        <f t="shared" si="58"/>
        <v>-135.60620565001005</v>
      </c>
      <c r="T194">
        <f t="shared" si="59"/>
        <v>1.3302967248384194</v>
      </c>
      <c r="U194">
        <f t="shared" si="67"/>
        <v>19.114510831402651</v>
      </c>
      <c r="V194">
        <f>(-U194*'Config sheet'!$C$134+'Config sheet'!$C$135*'Stage 1'!U559)*10^2</f>
        <v>167.48821974048892</v>
      </c>
      <c r="W194">
        <f t="shared" si="68"/>
        <v>31.882014090478862</v>
      </c>
      <c r="X194">
        <f>'Config sheet'!$C$150*10^-3</f>
        <v>-333.6</v>
      </c>
      <c r="Y194">
        <f>'Config sheet'!$C$149*10^-3</f>
        <v>333.6</v>
      </c>
      <c r="Z194">
        <f t="shared" si="60"/>
        <v>0.17741925060766139</v>
      </c>
      <c r="AA194">
        <f>PI()/4*('Config sheet'!$C$38^2)*'Stage 1'!Z194*2</f>
        <v>3.0386085491946047E-2</v>
      </c>
      <c r="AB194">
        <f t="shared" si="61"/>
        <v>99.785855234905156</v>
      </c>
    </row>
    <row r="195" spans="3:28" x14ac:dyDescent="0.25">
      <c r="C195">
        <v>187</v>
      </c>
      <c r="D195">
        <f t="shared" si="50"/>
        <v>995</v>
      </c>
      <c r="E195">
        <f t="shared" si="51"/>
        <v>0.17780000000000001</v>
      </c>
      <c r="F195">
        <f t="shared" si="62"/>
        <v>3.1323283082077054E-2</v>
      </c>
      <c r="G195">
        <f t="shared" si="63"/>
        <v>104.19615634406146</v>
      </c>
      <c r="H195">
        <f t="shared" si="64"/>
        <v>3.2637657012293961</v>
      </c>
      <c r="I195" s="3">
        <f t="shared" si="52"/>
        <v>8.8900000000000007E-2</v>
      </c>
      <c r="J195" s="3">
        <f t="shared" si="53"/>
        <v>0.40640000000000004</v>
      </c>
      <c r="K195">
        <f t="shared" si="54"/>
        <v>0.21168609237320701</v>
      </c>
      <c r="L195">
        <f>PI()/4*('Config sheet'!$C$38^2)*'Stage 1'!K195*2</f>
        <v>3.6254869064532583E-2</v>
      </c>
      <c r="M195">
        <f t="shared" si="55"/>
        <v>99.75579777280997</v>
      </c>
      <c r="N195">
        <f>'Config sheet'!$C$44</f>
        <v>5.8970333333333338</v>
      </c>
      <c r="O195">
        <f t="shared" si="65"/>
        <v>-0.88377848152611604</v>
      </c>
      <c r="P195">
        <f t="shared" si="66"/>
        <v>-753.11865343815361</v>
      </c>
      <c r="Q195">
        <f t="shared" si="56"/>
        <v>180</v>
      </c>
      <c r="R195">
        <f t="shared" si="57"/>
        <v>-135.56135761886767</v>
      </c>
      <c r="S195">
        <f t="shared" si="58"/>
        <v>-135.56135761886765</v>
      </c>
      <c r="T195">
        <f t="shared" si="59"/>
        <v>1.3302967248384194</v>
      </c>
      <c r="U195">
        <f t="shared" si="67"/>
        <v>19.131024239336345</v>
      </c>
      <c r="V195">
        <f>(-U195*'Config sheet'!$C$134+'Config sheet'!$C$135*'Stage 1'!U560)*10^2</f>
        <v>164.00694257460921</v>
      </c>
      <c r="W195">
        <f t="shared" si="68"/>
        <v>28.445584955741538</v>
      </c>
      <c r="X195">
        <f>'Config sheet'!$C$150*10^-3</f>
        <v>-333.6</v>
      </c>
      <c r="Y195">
        <f>'Config sheet'!$C$149*10^-3</f>
        <v>333.6</v>
      </c>
      <c r="Z195">
        <f t="shared" si="60"/>
        <v>0.17728179237320701</v>
      </c>
      <c r="AA195">
        <f>PI()/4*('Config sheet'!$C$38^2)*'Stage 1'!Z195*2</f>
        <v>3.0362543414920038E-2</v>
      </c>
      <c r="AB195">
        <f t="shared" si="61"/>
        <v>99.708544641848704</v>
      </c>
    </row>
    <row r="196" spans="3:28" x14ac:dyDescent="0.25">
      <c r="C196">
        <v>188</v>
      </c>
      <c r="D196">
        <f t="shared" si="50"/>
        <v>995</v>
      </c>
      <c r="E196">
        <f t="shared" si="51"/>
        <v>0.17780000000000001</v>
      </c>
      <c r="F196">
        <f t="shared" si="62"/>
        <v>3.1490787269681741E-2</v>
      </c>
      <c r="G196">
        <f t="shared" si="63"/>
        <v>104.19615634406146</v>
      </c>
      <c r="H196">
        <f t="shared" si="64"/>
        <v>3.2812189937493392</v>
      </c>
      <c r="I196" s="3">
        <f t="shared" si="52"/>
        <v>8.8900000000000007E-2</v>
      </c>
      <c r="J196" s="3">
        <f t="shared" si="53"/>
        <v>0.40640000000000004</v>
      </c>
      <c r="K196">
        <f t="shared" si="54"/>
        <v>0.21152750970980028</v>
      </c>
      <c r="L196">
        <f>PI()/4*('Config sheet'!$C$38^2)*'Stage 1'!K196*2</f>
        <v>3.6227709067230635E-2</v>
      </c>
      <c r="M196">
        <f t="shared" si="55"/>
        <v>99.681066646528961</v>
      </c>
      <c r="N196">
        <f>'Config sheet'!$C$44</f>
        <v>5.8970333333333338</v>
      </c>
      <c r="O196">
        <f t="shared" si="65"/>
        <v>-1.0099052068045218</v>
      </c>
      <c r="P196">
        <f t="shared" si="66"/>
        <v>-752.82727855870951</v>
      </c>
      <c r="Q196">
        <f t="shared" si="56"/>
        <v>180</v>
      </c>
      <c r="R196">
        <f t="shared" si="57"/>
        <v>-135.50891014056774</v>
      </c>
      <c r="S196">
        <f t="shared" si="58"/>
        <v>-135.50891014056774</v>
      </c>
      <c r="T196">
        <f t="shared" si="59"/>
        <v>1.3302967248384194</v>
      </c>
      <c r="U196">
        <f t="shared" si="67"/>
        <v>19.150106479325135</v>
      </c>
      <c r="V196">
        <f>(-U196*'Config sheet'!$C$134+'Config sheet'!$C$135*'Stage 1'!U561)*10^2</f>
        <v>160.06653729808232</v>
      </c>
      <c r="W196">
        <f t="shared" si="68"/>
        <v>24.557627157514588</v>
      </c>
      <c r="X196">
        <f>'Config sheet'!$C$150*10^-3</f>
        <v>-333.6</v>
      </c>
      <c r="Y196">
        <f>'Config sheet'!$C$149*10^-3</f>
        <v>333.6</v>
      </c>
      <c r="Z196">
        <f t="shared" si="60"/>
        <v>0.17712320970980028</v>
      </c>
      <c r="AA196">
        <f>PI()/4*('Config sheet'!$C$38^2)*'Stage 1'!Z196*2</f>
        <v>3.033538341761809E-2</v>
      </c>
      <c r="AB196">
        <f t="shared" si="61"/>
        <v>99.619353042632326</v>
      </c>
    </row>
    <row r="197" spans="3:28" x14ac:dyDescent="0.25">
      <c r="C197">
        <v>189</v>
      </c>
      <c r="D197">
        <f t="shared" si="50"/>
        <v>995</v>
      </c>
      <c r="E197">
        <f t="shared" si="51"/>
        <v>0.17780000000000001</v>
      </c>
      <c r="F197">
        <f t="shared" si="62"/>
        <v>3.1658291457286436E-2</v>
      </c>
      <c r="G197">
        <f t="shared" si="63"/>
        <v>104.19615634406146</v>
      </c>
      <c r="H197">
        <f t="shared" si="64"/>
        <v>3.2986722862692828</v>
      </c>
      <c r="I197" s="3">
        <f t="shared" si="52"/>
        <v>8.8900000000000007E-2</v>
      </c>
      <c r="J197" s="3">
        <f t="shared" si="53"/>
        <v>0.40640000000000004</v>
      </c>
      <c r="K197">
        <f t="shared" si="54"/>
        <v>0.21134781263250396</v>
      </c>
      <c r="L197">
        <f>PI()/4*('Config sheet'!$C$38^2)*'Stage 1'!K197*2</f>
        <v>3.6196932864903789E-2</v>
      </c>
      <c r="M197">
        <f t="shared" si="55"/>
        <v>99.596385479702306</v>
      </c>
      <c r="N197">
        <f>'Config sheet'!$C$44</f>
        <v>5.8970333333333338</v>
      </c>
      <c r="O197">
        <f t="shared" si="65"/>
        <v>-1.1359794756752877</v>
      </c>
      <c r="P197">
        <f t="shared" si="66"/>
        <v>-752.49203045157651</v>
      </c>
      <c r="Q197">
        <f t="shared" si="56"/>
        <v>180</v>
      </c>
      <c r="R197">
        <f t="shared" si="57"/>
        <v>-135.44856548128379</v>
      </c>
      <c r="S197">
        <f t="shared" si="58"/>
        <v>-135.44856548128377</v>
      </c>
      <c r="T197">
        <f t="shared" si="59"/>
        <v>1.3302967248384194</v>
      </c>
      <c r="U197">
        <f t="shared" si="67"/>
        <v>19.171769745568096</v>
      </c>
      <c r="V197">
        <f>(-U197*'Config sheet'!$C$134+'Config sheet'!$C$135*'Stage 1'!U562)*10^2</f>
        <v>155.69676201496182</v>
      </c>
      <c r="W197">
        <f t="shared" si="68"/>
        <v>20.248196533678026</v>
      </c>
      <c r="X197">
        <f>'Config sheet'!$C$150*10^-3</f>
        <v>-333.6</v>
      </c>
      <c r="Y197">
        <f>'Config sheet'!$C$149*10^-3</f>
        <v>333.6</v>
      </c>
      <c r="Z197">
        <f t="shared" si="60"/>
        <v>0.17694351263250396</v>
      </c>
      <c r="AA197">
        <f>PI()/4*('Config sheet'!$C$38^2)*'Stage 1'!Z197*2</f>
        <v>3.0304607215291244E-2</v>
      </c>
      <c r="AB197">
        <f t="shared" si="61"/>
        <v>99.518286070024715</v>
      </c>
    </row>
    <row r="198" spans="3:28" x14ac:dyDescent="0.25">
      <c r="C198">
        <v>190</v>
      </c>
      <c r="D198">
        <f t="shared" si="50"/>
        <v>995</v>
      </c>
      <c r="E198">
        <f t="shared" si="51"/>
        <v>0.17780000000000001</v>
      </c>
      <c r="F198">
        <f t="shared" si="62"/>
        <v>3.1825795644891124E-2</v>
      </c>
      <c r="G198">
        <f t="shared" si="63"/>
        <v>104.19615634406146</v>
      </c>
      <c r="H198">
        <f t="shared" si="64"/>
        <v>3.3161255787892259</v>
      </c>
      <c r="I198" s="3">
        <f t="shared" si="52"/>
        <v>8.8900000000000007E-2</v>
      </c>
      <c r="J198" s="3">
        <f t="shared" si="53"/>
        <v>0.40640000000000004</v>
      </c>
      <c r="K198">
        <f t="shared" si="54"/>
        <v>0.21114701259920537</v>
      </c>
      <c r="L198">
        <f>PI()/4*('Config sheet'!$C$38^2)*'Stage 1'!K198*2</f>
        <v>3.6162542419911493E-2</v>
      </c>
      <c r="M198">
        <f t="shared" si="55"/>
        <v>99.501759671790495</v>
      </c>
      <c r="N198">
        <f>'Config sheet'!$C$44</f>
        <v>5.8970333333333338</v>
      </c>
      <c r="O198">
        <f t="shared" si="65"/>
        <v>-1.2619937858006618</v>
      </c>
      <c r="P198">
        <f t="shared" si="66"/>
        <v>-752.11104246767468</v>
      </c>
      <c r="Q198">
        <f t="shared" si="56"/>
        <v>180</v>
      </c>
      <c r="R198">
        <f t="shared" si="57"/>
        <v>-135.37998764418148</v>
      </c>
      <c r="S198">
        <f t="shared" si="58"/>
        <v>-135.37998764418145</v>
      </c>
      <c r="T198">
        <f t="shared" si="59"/>
        <v>1.3302967248384194</v>
      </c>
      <c r="U198">
        <f t="shared" si="67"/>
        <v>19.196027899863431</v>
      </c>
      <c r="V198">
        <f>(-U198*'Config sheet'!$C$134+'Config sheet'!$C$135*'Stage 1'!U563)*10^2</f>
        <v>150.92951567183675</v>
      </c>
      <c r="W198">
        <f t="shared" si="68"/>
        <v>15.549528027655271</v>
      </c>
      <c r="X198">
        <f>'Config sheet'!$C$150*10^-3</f>
        <v>-333.6</v>
      </c>
      <c r="Y198">
        <f>'Config sheet'!$C$149*10^-3</f>
        <v>333.6</v>
      </c>
      <c r="Z198">
        <f t="shared" si="60"/>
        <v>0.17674271259920538</v>
      </c>
      <c r="AA198">
        <f>PI()/4*('Config sheet'!$C$38^2)*'Stage 1'!Z198*2</f>
        <v>3.0270216770298952E-2</v>
      </c>
      <c r="AB198">
        <f t="shared" si="61"/>
        <v>99.405350168281984</v>
      </c>
    </row>
    <row r="199" spans="3:28" x14ac:dyDescent="0.25">
      <c r="C199">
        <v>191</v>
      </c>
      <c r="D199">
        <f t="shared" si="50"/>
        <v>995</v>
      </c>
      <c r="E199">
        <f t="shared" si="51"/>
        <v>0.17780000000000001</v>
      </c>
      <c r="F199">
        <f t="shared" si="62"/>
        <v>3.1993299832495811E-2</v>
      </c>
      <c r="G199">
        <f t="shared" si="63"/>
        <v>104.19615634406146</v>
      </c>
      <c r="H199">
        <f t="shared" si="64"/>
        <v>3.333578871309169</v>
      </c>
      <c r="I199" s="3">
        <f t="shared" si="52"/>
        <v>8.8900000000000007E-2</v>
      </c>
      <c r="J199" s="3">
        <f t="shared" si="53"/>
        <v>0.40640000000000004</v>
      </c>
      <c r="K199">
        <f t="shared" si="54"/>
        <v>0.21092512255078244</v>
      </c>
      <c r="L199">
        <f>PI()/4*('Config sheet'!$C$38^2)*'Stage 1'!K199*2</f>
        <v>3.6124539948600751E-2</v>
      </c>
      <c r="M199">
        <f t="shared" si="55"/>
        <v>99.397195321104419</v>
      </c>
      <c r="N199">
        <f>'Config sheet'!$C$44</f>
        <v>5.8970333333333338</v>
      </c>
      <c r="O199">
        <f t="shared" si="65"/>
        <v>-1.3879403045727283</v>
      </c>
      <c r="P199">
        <f t="shared" si="66"/>
        <v>-751.68223835289871</v>
      </c>
      <c r="Q199">
        <f t="shared" si="56"/>
        <v>180</v>
      </c>
      <c r="R199">
        <f t="shared" si="57"/>
        <v>-135.30280290352178</v>
      </c>
      <c r="S199">
        <f t="shared" si="58"/>
        <v>-135.30280290352178</v>
      </c>
      <c r="T199">
        <f t="shared" si="59"/>
        <v>1.3302967248384194</v>
      </c>
      <c r="U199">
        <f t="shared" si="67"/>
        <v>19.222896487397961</v>
      </c>
      <c r="V199">
        <f>(-U199*'Config sheet'!$C$134+'Config sheet'!$C$135*'Stage 1'!U564)*10^2</f>
        <v>145.79829401429794</v>
      </c>
      <c r="W199">
        <f t="shared" si="68"/>
        <v>10.495491110776157</v>
      </c>
      <c r="X199">
        <f>'Config sheet'!$C$150*10^-3</f>
        <v>-333.6</v>
      </c>
      <c r="Y199">
        <f>'Config sheet'!$C$149*10^-3</f>
        <v>333.6</v>
      </c>
      <c r="Z199">
        <f t="shared" si="60"/>
        <v>0.17652082255078244</v>
      </c>
      <c r="AA199">
        <f>PI()/4*('Config sheet'!$C$38^2)*'Stage 1'!Z199*2</f>
        <v>3.0232214298988206E-2</v>
      </c>
      <c r="AB199">
        <f t="shared" si="61"/>
        <v>99.280552615738145</v>
      </c>
    </row>
    <row r="200" spans="3:28" x14ac:dyDescent="0.25">
      <c r="C200">
        <v>192</v>
      </c>
      <c r="D200">
        <f t="shared" si="50"/>
        <v>995</v>
      </c>
      <c r="E200">
        <f t="shared" si="51"/>
        <v>0.17780000000000001</v>
      </c>
      <c r="F200">
        <f t="shared" si="62"/>
        <v>3.2160804020100506E-2</v>
      </c>
      <c r="G200">
        <f t="shared" si="63"/>
        <v>104.19615634406146</v>
      </c>
      <c r="H200">
        <f t="shared" si="64"/>
        <v>3.351032163829113</v>
      </c>
      <c r="I200" s="3">
        <f t="shared" si="52"/>
        <v>8.8900000000000007E-2</v>
      </c>
      <c r="J200" s="3">
        <f t="shared" si="53"/>
        <v>0.40640000000000004</v>
      </c>
      <c r="K200">
        <f t="shared" si="54"/>
        <v>0.21068215695591114</v>
      </c>
      <c r="L200">
        <f>PI()/4*('Config sheet'!$C$38^2)*'Stage 1'!K200*2</f>
        <v>3.6082927928980137E-2</v>
      </c>
      <c r="M200">
        <f t="shared" si="55"/>
        <v>99.282699245920597</v>
      </c>
      <c r="N200">
        <f>'Config sheet'!$C$44</f>
        <v>5.8970333333333338</v>
      </c>
      <c r="O200">
        <f t="shared" si="65"/>
        <v>-1.5138108342756884</v>
      </c>
      <c r="P200">
        <f t="shared" si="66"/>
        <v>-751.20333555155298</v>
      </c>
      <c r="Q200">
        <f t="shared" si="56"/>
        <v>180</v>
      </c>
      <c r="R200">
        <f t="shared" si="57"/>
        <v>-135.21660039927954</v>
      </c>
      <c r="S200">
        <f t="shared" si="58"/>
        <v>-135.21660039927954</v>
      </c>
      <c r="T200">
        <f t="shared" si="59"/>
        <v>1.3302967248384194</v>
      </c>
      <c r="U200">
        <f t="shared" si="67"/>
        <v>19.252392754482916</v>
      </c>
      <c r="V200">
        <f>(-U200*'Config sheet'!$C$134+'Config sheet'!$C$135*'Stage 1'!U565)*10^2</f>
        <v>140.33765049823799</v>
      </c>
      <c r="W200">
        <f t="shared" si="68"/>
        <v>5.1210500989584489</v>
      </c>
      <c r="X200">
        <f>'Config sheet'!$C$150*10^-3</f>
        <v>-333.6</v>
      </c>
      <c r="Y200">
        <f>'Config sheet'!$C$149*10^-3</f>
        <v>333.6</v>
      </c>
      <c r="Z200">
        <f t="shared" si="60"/>
        <v>0.17627785695591114</v>
      </c>
      <c r="AA200">
        <f>PI()/4*('Config sheet'!$C$38^2)*'Stage 1'!Z200*2</f>
        <v>3.0190602279367592E-2</v>
      </c>
      <c r="AB200">
        <f t="shared" si="61"/>
        <v>99.143901550006248</v>
      </c>
    </row>
    <row r="201" spans="3:28" x14ac:dyDescent="0.25">
      <c r="C201">
        <v>193</v>
      </c>
      <c r="D201">
        <f t="shared" ref="D201:D264" si="69">$D$4</f>
        <v>995</v>
      </c>
      <c r="E201">
        <f t="shared" ref="E201:E264" si="70">$E$4</f>
        <v>0.17780000000000001</v>
      </c>
      <c r="F201">
        <f t="shared" si="62"/>
        <v>3.2328308207705193E-2</v>
      </c>
      <c r="G201">
        <f t="shared" si="63"/>
        <v>104.19615634406146</v>
      </c>
      <c r="H201">
        <f t="shared" si="64"/>
        <v>3.3684854563490556</v>
      </c>
      <c r="I201" s="3">
        <f t="shared" ref="I201:I264" si="71">$I$4</f>
        <v>8.8900000000000007E-2</v>
      </c>
      <c r="J201" s="3">
        <f t="shared" ref="J201:J264" si="72">$J$4</f>
        <v>0.40640000000000004</v>
      </c>
      <c r="K201">
        <f t="shared" ref="K201:K264" si="73">(J201+I201)-(I201*COS(H201)+(J201^2-I201^2*(SIN(H201))^2)^0.5)+$B$8</f>
        <v>0.21041813186048575</v>
      </c>
      <c r="L201">
        <f>PI()/4*('Config sheet'!$C$38^2)*'Stage 1'!K201*2</f>
        <v>3.6037709109183878E-2</v>
      </c>
      <c r="M201">
        <f t="shared" ref="M201:M264" si="74">L201/$Z$3*100</f>
        <v>99.158279007770204</v>
      </c>
      <c r="N201">
        <f>'Config sheet'!$C$44</f>
        <v>5.8970333333333338</v>
      </c>
      <c r="O201">
        <f t="shared" si="65"/>
        <v>-1.639596777829321</v>
      </c>
      <c r="P201">
        <f t="shared" si="66"/>
        <v>-750.67184884172104</v>
      </c>
      <c r="Q201">
        <f t="shared" ref="Q201:Q264" si="75">$V$4</f>
        <v>180</v>
      </c>
      <c r="R201">
        <f t="shared" ref="R201:R264" si="76">Q201*I201*G201^2*(COS(H201)+(I201/(J201))*COS(2*H201))*10^-3</f>
        <v>-135.1209327915098</v>
      </c>
      <c r="S201">
        <f t="shared" ref="S201:S264" si="77">Q201*P201*10^-3</f>
        <v>-135.12093279150977</v>
      </c>
      <c r="T201">
        <f t="shared" ref="T201:T264" si="78">$V$3</f>
        <v>1.3302967248384194</v>
      </c>
      <c r="U201">
        <f t="shared" si="67"/>
        <v>19.284535668266027</v>
      </c>
      <c r="V201">
        <f>(-U201*'Config sheet'!$C$134+'Config sheet'!$C$135*'Stage 1'!U566)*10^2</f>
        <v>134.58267600693861</v>
      </c>
      <c r="W201">
        <f t="shared" si="68"/>
        <v>-0.53825678457118897</v>
      </c>
      <c r="X201">
        <f>'Config sheet'!$C$150*10^-3</f>
        <v>-333.6</v>
      </c>
      <c r="Y201">
        <f>'Config sheet'!$C$149*10^-3</f>
        <v>333.6</v>
      </c>
      <c r="Z201">
        <f t="shared" ref="Z201:Z264" si="79">(J201+I201)-(I201*COS(H201)+(J201^2-I201^2*(SIN(H201))^2)^0.5)</f>
        <v>0.17601383186048575</v>
      </c>
      <c r="AA201">
        <f>PI()/4*('Config sheet'!$C$38^2)*'Stage 1'!Z201*2</f>
        <v>3.0145383459571334E-2</v>
      </c>
      <c r="AB201">
        <f t="shared" ref="AB201:AB264" si="80">AA201/($Z$3-$Z$5)*100</f>
        <v>98.995405995773751</v>
      </c>
    </row>
    <row r="202" spans="3:28" x14ac:dyDescent="0.25">
      <c r="C202">
        <v>194</v>
      </c>
      <c r="D202">
        <f t="shared" si="69"/>
        <v>995</v>
      </c>
      <c r="E202">
        <f t="shared" si="70"/>
        <v>0.17780000000000001</v>
      </c>
      <c r="F202">
        <f t="shared" si="62"/>
        <v>3.2495812395309881E-2</v>
      </c>
      <c r="G202">
        <f t="shared" si="63"/>
        <v>104.19615634406146</v>
      </c>
      <c r="H202">
        <f t="shared" si="64"/>
        <v>3.3859387488689987</v>
      </c>
      <c r="I202" s="3">
        <f t="shared" si="71"/>
        <v>8.8900000000000007E-2</v>
      </c>
      <c r="J202" s="3">
        <f t="shared" si="72"/>
        <v>0.40640000000000004</v>
      </c>
      <c r="K202">
        <f t="shared" si="73"/>
        <v>0.2101330649416186</v>
      </c>
      <c r="L202">
        <f>PI()/4*('Config sheet'!$C$38^2)*'Stage 1'!K202*2</f>
        <v>3.5988886516720234E-2</v>
      </c>
      <c r="M202">
        <f t="shared" si="74"/>
        <v>99.023942936886087</v>
      </c>
      <c r="N202">
        <f>'Config sheet'!$C$44</f>
        <v>5.8970333333333338</v>
      </c>
      <c r="O202">
        <f t="shared" si="65"/>
        <v>-1.7652891051689374</v>
      </c>
      <c r="P202">
        <f t="shared" si="66"/>
        <v>-750.08509429787762</v>
      </c>
      <c r="Q202">
        <f t="shared" si="75"/>
        <v>180</v>
      </c>
      <c r="R202">
        <f t="shared" si="76"/>
        <v>-135.01531697361798</v>
      </c>
      <c r="S202">
        <f t="shared" si="77"/>
        <v>-135.01531697361798</v>
      </c>
      <c r="T202">
        <f t="shared" si="78"/>
        <v>1.3302967248384194</v>
      </c>
      <c r="U202">
        <f t="shared" si="67"/>
        <v>19.319345938453377</v>
      </c>
      <c r="V202">
        <f>(-U202*'Config sheet'!$C$134+'Config sheet'!$C$135*'Stage 1'!U567)*10^2</f>
        <v>128.56850926802591</v>
      </c>
      <c r="W202">
        <f t="shared" si="68"/>
        <v>-6.4468077055920787</v>
      </c>
      <c r="X202">
        <f>'Config sheet'!$C$150*10^-3</f>
        <v>-333.6</v>
      </c>
      <c r="Y202">
        <f>'Config sheet'!$C$149*10^-3</f>
        <v>333.6</v>
      </c>
      <c r="Z202">
        <f t="shared" si="79"/>
        <v>0.1757287649416186</v>
      </c>
      <c r="AA202">
        <f>PI()/4*('Config sheet'!$C$38^2)*'Stage 1'!Z202*2</f>
        <v>3.0096560867107689E-2</v>
      </c>
      <c r="AB202">
        <f t="shared" si="80"/>
        <v>98.835075895173546</v>
      </c>
    </row>
    <row r="203" spans="3:28" x14ac:dyDescent="0.25">
      <c r="C203">
        <v>195</v>
      </c>
      <c r="D203">
        <f t="shared" si="69"/>
        <v>995</v>
      </c>
      <c r="E203">
        <f t="shared" si="70"/>
        <v>0.17780000000000001</v>
      </c>
      <c r="F203">
        <f t="shared" si="62"/>
        <v>3.2663316582914576E-2</v>
      </c>
      <c r="G203">
        <f t="shared" si="63"/>
        <v>104.19615634406146</v>
      </c>
      <c r="H203">
        <f t="shared" si="64"/>
        <v>3.4033920413889427</v>
      </c>
      <c r="I203" s="3">
        <f t="shared" si="71"/>
        <v>8.8900000000000007E-2</v>
      </c>
      <c r="J203" s="3">
        <f t="shared" si="72"/>
        <v>0.40640000000000004</v>
      </c>
      <c r="K203">
        <f t="shared" si="73"/>
        <v>0.2098269755661849</v>
      </c>
      <c r="L203">
        <f>PI()/4*('Config sheet'!$C$38^2)*'Stage 1'!K203*2</f>
        <v>3.5936463468498304E-2</v>
      </c>
      <c r="M203">
        <f t="shared" si="74"/>
        <v>98.87970015979171</v>
      </c>
      <c r="N203">
        <f>'Config sheet'!$C$44</f>
        <v>5.8970333333333338</v>
      </c>
      <c r="O203">
        <f t="shared" si="65"/>
        <v>-1.8908783203160553</v>
      </c>
      <c r="P203">
        <f t="shared" si="66"/>
        <v>-749.44019357563468</v>
      </c>
      <c r="Q203">
        <f t="shared" si="75"/>
        <v>180</v>
      </c>
      <c r="R203">
        <f t="shared" si="76"/>
        <v>-134.89923484361429</v>
      </c>
      <c r="S203">
        <f t="shared" si="77"/>
        <v>-134.89923484361424</v>
      </c>
      <c r="T203">
        <f t="shared" si="78"/>
        <v>1.3302967248384194</v>
      </c>
      <c r="U203">
        <f t="shared" si="67"/>
        <v>19.356846041077716</v>
      </c>
      <c r="V203">
        <f>(-U203*'Config sheet'!$C$134+'Config sheet'!$C$135*'Stage 1'!U568)*10^2</f>
        <v>122.32988760893264</v>
      </c>
      <c r="W203">
        <f t="shared" si="68"/>
        <v>-12.569347234681658</v>
      </c>
      <c r="X203">
        <f>'Config sheet'!$C$150*10^-3</f>
        <v>-333.6</v>
      </c>
      <c r="Y203">
        <f>'Config sheet'!$C$149*10^-3</f>
        <v>333.6</v>
      </c>
      <c r="Z203">
        <f t="shared" si="79"/>
        <v>0.1754226755661849</v>
      </c>
      <c r="AA203">
        <f>PI()/4*('Config sheet'!$C$38^2)*'Stage 1'!Z203*2</f>
        <v>3.0044137818885756E-2</v>
      </c>
      <c r="AB203">
        <f t="shared" si="80"/>
        <v>98.662922140711402</v>
      </c>
    </row>
    <row r="204" spans="3:28" x14ac:dyDescent="0.25">
      <c r="C204">
        <v>196</v>
      </c>
      <c r="D204">
        <f t="shared" si="69"/>
        <v>995</v>
      </c>
      <c r="E204">
        <f t="shared" si="70"/>
        <v>0.17780000000000001</v>
      </c>
      <c r="F204">
        <f t="shared" si="62"/>
        <v>3.2830820770519263E-2</v>
      </c>
      <c r="G204">
        <f t="shared" si="63"/>
        <v>104.19615634406146</v>
      </c>
      <c r="H204">
        <f t="shared" si="64"/>
        <v>3.4208453339088858</v>
      </c>
      <c r="I204" s="3">
        <f t="shared" si="71"/>
        <v>8.8900000000000007E-2</v>
      </c>
      <c r="J204" s="3">
        <f t="shared" si="72"/>
        <v>0.40640000000000004</v>
      </c>
      <c r="K204">
        <f t="shared" si="73"/>
        <v>0.20949988485386961</v>
      </c>
      <c r="L204">
        <f>PI()/4*('Config sheet'!$C$38^2)*'Stage 1'!K204*2</f>
        <v>3.5880443581625864E-2</v>
      </c>
      <c r="M204">
        <f t="shared" si="74"/>
        <v>98.725560629011554</v>
      </c>
      <c r="N204">
        <f>'Config sheet'!$C$44</f>
        <v>5.8970333333333338</v>
      </c>
      <c r="O204">
        <f t="shared" si="65"/>
        <v>-2.0163544291934095</v>
      </c>
      <c r="P204">
        <f t="shared" si="66"/>
        <v>-748.73407851308798</v>
      </c>
      <c r="Q204">
        <f t="shared" si="75"/>
        <v>180</v>
      </c>
      <c r="R204">
        <f t="shared" si="76"/>
        <v>-134.77213413235583</v>
      </c>
      <c r="S204">
        <f t="shared" si="77"/>
        <v>-134.77213413235583</v>
      </c>
      <c r="T204">
        <f t="shared" si="78"/>
        <v>1.3302967248384194</v>
      </c>
      <c r="U204">
        <f t="shared" si="67"/>
        <v>19.39706024435403</v>
      </c>
      <c r="V204">
        <f>(-U204*'Config sheet'!$C$134+'Config sheet'!$C$135*'Stage 1'!U569)*10^2</f>
        <v>115.9007452916202</v>
      </c>
      <c r="W204">
        <f t="shared" si="68"/>
        <v>-18.871388840735634</v>
      </c>
      <c r="X204">
        <f>'Config sheet'!$C$150*10^-3</f>
        <v>-333.6</v>
      </c>
      <c r="Y204">
        <f>'Config sheet'!$C$149*10^-3</f>
        <v>333.6</v>
      </c>
      <c r="Z204">
        <f t="shared" si="79"/>
        <v>0.17509558485386961</v>
      </c>
      <c r="AA204">
        <f>PI()/4*('Config sheet'!$C$38^2)*'Stage 1'!Z204*2</f>
        <v>2.9988117932013319E-2</v>
      </c>
      <c r="AB204">
        <f t="shared" si="80"/>
        <v>98.478956610725305</v>
      </c>
    </row>
    <row r="205" spans="3:28" x14ac:dyDescent="0.25">
      <c r="C205">
        <v>197</v>
      </c>
      <c r="D205">
        <f t="shared" si="69"/>
        <v>995</v>
      </c>
      <c r="E205">
        <f t="shared" si="70"/>
        <v>0.17780000000000001</v>
      </c>
      <c r="F205">
        <f t="shared" si="62"/>
        <v>3.2998324958123958E-2</v>
      </c>
      <c r="G205">
        <f t="shared" si="63"/>
        <v>104.19615634406146</v>
      </c>
      <c r="H205">
        <f t="shared" si="64"/>
        <v>3.4382986264288293</v>
      </c>
      <c r="I205" s="3">
        <f t="shared" si="71"/>
        <v>8.8900000000000007E-2</v>
      </c>
      <c r="J205" s="3">
        <f t="shared" si="72"/>
        <v>0.40640000000000004</v>
      </c>
      <c r="K205">
        <f t="shared" si="73"/>
        <v>0.2091518157446754</v>
      </c>
      <c r="L205">
        <f>PI()/4*('Config sheet'!$C$38^2)*'Stage 1'!K205*2</f>
        <v>3.5820830784971294E-2</v>
      </c>
      <c r="M205">
        <f t="shared" si="74"/>
        <v>98.561535154883941</v>
      </c>
      <c r="N205">
        <f>'Config sheet'!$C$44</f>
        <v>5.8970333333333338</v>
      </c>
      <c r="O205">
        <f t="shared" si="65"/>
        <v>-2.1417069082368614</v>
      </c>
      <c r="P205">
        <f t="shared" si="66"/>
        <v>-747.96349604282682</v>
      </c>
      <c r="Q205">
        <f t="shared" si="75"/>
        <v>180</v>
      </c>
      <c r="R205">
        <f t="shared" si="76"/>
        <v>-134.63342928770885</v>
      </c>
      <c r="S205">
        <f t="shared" si="77"/>
        <v>-134.63342928770882</v>
      </c>
      <c r="T205">
        <f t="shared" si="78"/>
        <v>1.3302967248384194</v>
      </c>
      <c r="U205">
        <f t="shared" si="67"/>
        <v>19.440014636665985</v>
      </c>
      <c r="V205">
        <f>(-U205*'Config sheet'!$C$134+'Config sheet'!$C$135*'Stage 1'!U570)*10^2</f>
        <v>109.31386426955419</v>
      </c>
      <c r="W205">
        <f t="shared" si="68"/>
        <v>-25.319565018154663</v>
      </c>
      <c r="X205">
        <f>'Config sheet'!$C$150*10^-3</f>
        <v>-333.6</v>
      </c>
      <c r="Y205">
        <f>'Config sheet'!$C$149*10^-3</f>
        <v>333.6</v>
      </c>
      <c r="Z205">
        <f t="shared" si="79"/>
        <v>0.1747475157446754</v>
      </c>
      <c r="AA205">
        <f>PI()/4*('Config sheet'!$C$38^2)*'Stage 1'!Z205*2</f>
        <v>2.9928505135358746E-2</v>
      </c>
      <c r="AB205">
        <f t="shared" si="80"/>
        <v>98.283192207353977</v>
      </c>
    </row>
    <row r="206" spans="3:28" x14ac:dyDescent="0.25">
      <c r="C206">
        <v>198</v>
      </c>
      <c r="D206">
        <f t="shared" si="69"/>
        <v>995</v>
      </c>
      <c r="E206">
        <f t="shared" si="70"/>
        <v>0.17780000000000001</v>
      </c>
      <c r="F206">
        <f t="shared" si="62"/>
        <v>3.3165829145728645E-2</v>
      </c>
      <c r="G206">
        <f t="shared" si="63"/>
        <v>104.19615634406146</v>
      </c>
      <c r="H206">
        <f t="shared" si="64"/>
        <v>3.4557519189487724</v>
      </c>
      <c r="I206" s="3">
        <f t="shared" si="71"/>
        <v>8.8900000000000007E-2</v>
      </c>
      <c r="J206" s="3">
        <f t="shared" si="72"/>
        <v>0.40640000000000004</v>
      </c>
      <c r="K206">
        <f t="shared" si="73"/>
        <v>0.20878279307084052</v>
      </c>
      <c r="L206">
        <f>PI()/4*('Config sheet'!$C$38^2)*'Stage 1'!K206*2</f>
        <v>3.5757629331480717E-2</v>
      </c>
      <c r="M206">
        <f t="shared" si="74"/>
        <v>98.387635439451742</v>
      </c>
      <c r="N206">
        <f>'Config sheet'!$C$44</f>
        <v>5.8970333333333338</v>
      </c>
      <c r="O206">
        <f t="shared" si="65"/>
        <v>-2.2669246738555904</v>
      </c>
      <c r="P206">
        <f t="shared" si="66"/>
        <v>-747.12501340826611</v>
      </c>
      <c r="Q206">
        <f t="shared" si="75"/>
        <v>180</v>
      </c>
      <c r="R206">
        <f t="shared" si="76"/>
        <v>-134.48250241348791</v>
      </c>
      <c r="S206">
        <f t="shared" si="77"/>
        <v>-134.48250241348791</v>
      </c>
      <c r="T206">
        <f t="shared" si="78"/>
        <v>1.3302967248384194</v>
      </c>
      <c r="U206">
        <f t="shared" si="67"/>
        <v>19.485737156731478</v>
      </c>
      <c r="V206">
        <f>(-U206*'Config sheet'!$C$134+'Config sheet'!$C$135*'Stage 1'!U571)*10^2</f>
        <v>102.60057993411303</v>
      </c>
      <c r="W206">
        <f t="shared" si="68"/>
        <v>-31.881922479374879</v>
      </c>
      <c r="X206">
        <f>'Config sheet'!$C$150*10^-3</f>
        <v>-333.6</v>
      </c>
      <c r="Y206">
        <f>'Config sheet'!$C$149*10^-3</f>
        <v>333.6</v>
      </c>
      <c r="Z206">
        <f t="shared" si="79"/>
        <v>0.17437849307084052</v>
      </c>
      <c r="AA206">
        <f>PI()/4*('Config sheet'!$C$38^2)*'Stage 1'!Z206*2</f>
        <v>2.9865303681868172E-2</v>
      </c>
      <c r="AB206">
        <f t="shared" si="80"/>
        <v>98.075642896985656</v>
      </c>
    </row>
    <row r="207" spans="3:28" x14ac:dyDescent="0.25">
      <c r="C207">
        <v>199</v>
      </c>
      <c r="D207">
        <f t="shared" si="69"/>
        <v>995</v>
      </c>
      <c r="E207">
        <f t="shared" si="70"/>
        <v>0.17780000000000001</v>
      </c>
      <c r="F207">
        <f t="shared" si="62"/>
        <v>3.3333333333333333E-2</v>
      </c>
      <c r="G207">
        <f t="shared" si="63"/>
        <v>104.19615634406146</v>
      </c>
      <c r="H207">
        <f t="shared" si="64"/>
        <v>3.4732052114687155</v>
      </c>
      <c r="I207" s="3">
        <f t="shared" si="71"/>
        <v>8.8900000000000007E-2</v>
      </c>
      <c r="J207" s="3">
        <f t="shared" si="72"/>
        <v>0.40640000000000004</v>
      </c>
      <c r="K207">
        <f t="shared" si="73"/>
        <v>0.20839284363311533</v>
      </c>
      <c r="L207">
        <f>PI()/4*('Config sheet'!$C$38^2)*'Stage 1'!K207*2</f>
        <v>3.5690843811241671E-2</v>
      </c>
      <c r="M207">
        <f t="shared" si="74"/>
        <v>98.203874112407377</v>
      </c>
      <c r="N207">
        <f>'Config sheet'!$C$44</f>
        <v>5.8970333333333338</v>
      </c>
      <c r="O207">
        <f t="shared" si="65"/>
        <v>-2.3919960527911268</v>
      </c>
      <c r="P207">
        <f t="shared" si="66"/>
        <v>-746.2150236775592</v>
      </c>
      <c r="Q207">
        <f t="shared" si="75"/>
        <v>180</v>
      </c>
      <c r="R207">
        <f t="shared" si="76"/>
        <v>-134.3187042619607</v>
      </c>
      <c r="S207">
        <f t="shared" si="77"/>
        <v>-134.31870426196068</v>
      </c>
      <c r="T207">
        <f t="shared" si="78"/>
        <v>1.3302967248384194</v>
      </c>
      <c r="U207">
        <f t="shared" si="67"/>
        <v>19.534257625998688</v>
      </c>
      <c r="V207">
        <f>(-U207*'Config sheet'!$C$134+'Config sheet'!$C$135*'Stage 1'!U572)*10^2</f>
        <v>95.790542358329304</v>
      </c>
      <c r="W207">
        <f t="shared" si="68"/>
        <v>-38.5281619036314</v>
      </c>
      <c r="X207">
        <f>'Config sheet'!$C$150*10^-3</f>
        <v>-333.6</v>
      </c>
      <c r="Y207">
        <f>'Config sheet'!$C$149*10^-3</f>
        <v>333.6</v>
      </c>
      <c r="Z207">
        <f t="shared" si="79"/>
        <v>0.17398854363311533</v>
      </c>
      <c r="AA207">
        <f>PI()/4*('Config sheet'!$C$38^2)*'Stage 1'!Z207*2</f>
        <v>2.9798518161629126E-2</v>
      </c>
      <c r="AB207">
        <f t="shared" si="80"/>
        <v>97.856323753158208</v>
      </c>
    </row>
    <row r="208" spans="3:28" x14ac:dyDescent="0.25">
      <c r="C208">
        <v>200</v>
      </c>
      <c r="D208">
        <f t="shared" si="69"/>
        <v>995</v>
      </c>
      <c r="E208">
        <f t="shared" si="70"/>
        <v>0.17780000000000001</v>
      </c>
      <c r="F208">
        <f t="shared" si="62"/>
        <v>3.3500837520938027E-2</v>
      </c>
      <c r="G208">
        <f t="shared" si="63"/>
        <v>104.19615634406146</v>
      </c>
      <c r="H208">
        <f t="shared" si="64"/>
        <v>3.4906585039886591</v>
      </c>
      <c r="I208" s="3">
        <f t="shared" si="71"/>
        <v>8.8900000000000007E-2</v>
      </c>
      <c r="J208" s="3">
        <f t="shared" si="72"/>
        <v>0.40640000000000004</v>
      </c>
      <c r="K208">
        <f t="shared" si="73"/>
        <v>0.20798199628133912</v>
      </c>
      <c r="L208">
        <f>PI()/4*('Config sheet'!$C$38^2)*'Stage 1'!K208*2</f>
        <v>3.5620479165283277E-2</v>
      </c>
      <c r="M208">
        <f t="shared" si="74"/>
        <v>98.010264769064094</v>
      </c>
      <c r="N208">
        <f>'Config sheet'!$C$44</f>
        <v>5.8970333333333338</v>
      </c>
      <c r="O208">
        <f t="shared" si="65"/>
        <v>-2.5169087534243806</v>
      </c>
      <c r="P208">
        <f t="shared" si="66"/>
        <v>-745.22975154797427</v>
      </c>
      <c r="Q208">
        <f t="shared" si="75"/>
        <v>180</v>
      </c>
      <c r="R208">
        <f t="shared" si="76"/>
        <v>-134.14135527863536</v>
      </c>
      <c r="S208">
        <f t="shared" si="77"/>
        <v>-134.14135527863536</v>
      </c>
      <c r="T208">
        <f t="shared" si="78"/>
        <v>1.3302967248384194</v>
      </c>
      <c r="U208">
        <f t="shared" si="67"/>
        <v>19.5856077833283</v>
      </c>
      <c r="V208">
        <f>(-U208*'Config sheet'!$C$134+'Config sheet'!$C$135*'Stage 1'!U573)*10^2</f>
        <v>88.911531769454214</v>
      </c>
      <c r="W208">
        <f t="shared" si="68"/>
        <v>-45.229823509181145</v>
      </c>
      <c r="X208">
        <f>'Config sheet'!$C$150*10^-3</f>
        <v>-333.6</v>
      </c>
      <c r="Y208">
        <f>'Config sheet'!$C$149*10^-3</f>
        <v>333.6</v>
      </c>
      <c r="Z208">
        <f t="shared" si="79"/>
        <v>0.17357769628133912</v>
      </c>
      <c r="AA208">
        <f>PI()/4*('Config sheet'!$C$38^2)*'Stage 1'!Z208*2</f>
        <v>2.9728153515670735E-2</v>
      </c>
      <c r="AB208">
        <f t="shared" si="80"/>
        <v>97.625251001878027</v>
      </c>
    </row>
    <row r="209" spans="3:28" x14ac:dyDescent="0.25">
      <c r="C209">
        <v>201</v>
      </c>
      <c r="D209">
        <f t="shared" si="69"/>
        <v>995</v>
      </c>
      <c r="E209">
        <f t="shared" si="70"/>
        <v>0.17780000000000001</v>
      </c>
      <c r="F209">
        <f t="shared" ref="F209:F272" si="81">C209*$G$4</f>
        <v>3.3668341708542715E-2</v>
      </c>
      <c r="G209">
        <f t="shared" ref="G209:G272" si="82">D209/60*2*PI()</f>
        <v>104.19615634406146</v>
      </c>
      <c r="H209">
        <f t="shared" ref="H209:H272" si="83">G209*F209</f>
        <v>3.5081117965086022</v>
      </c>
      <c r="I209" s="3">
        <f t="shared" si="71"/>
        <v>8.8900000000000007E-2</v>
      </c>
      <c r="J209" s="3">
        <f t="shared" si="72"/>
        <v>0.40640000000000004</v>
      </c>
      <c r="K209">
        <f t="shared" si="73"/>
        <v>0.20755028199925502</v>
      </c>
      <c r="L209">
        <f>PI()/4*('Config sheet'!$C$38^2)*'Stage 1'!K209*2</f>
        <v>3.5546540700102235E-2</v>
      </c>
      <c r="M209">
        <f t="shared" si="74"/>
        <v>97.806822010324481</v>
      </c>
      <c r="N209">
        <f>'Config sheet'!$C$44</f>
        <v>5.8970333333333338</v>
      </c>
      <c r="O209">
        <f t="shared" ref="O209:O272" si="84">I209*G209*SIN(H209)+I209^2*G209*SIN(2*H209)/(2*J209)</f>
        <v>-2.6416498380787381</v>
      </c>
      <c r="P209">
        <f t="shared" ref="P209:P272" si="85">I209*G209^2*COS(H209)+(I209^2*G209^2*COS(2*H209)/J209)</f>
        <v>-744.16525943322745</v>
      </c>
      <c r="Q209">
        <f t="shared" si="75"/>
        <v>180</v>
      </c>
      <c r="R209">
        <f t="shared" si="76"/>
        <v>-133.94974669798094</v>
      </c>
      <c r="S209">
        <f t="shared" si="77"/>
        <v>-133.94974669798094</v>
      </c>
      <c r="T209">
        <f t="shared" si="78"/>
        <v>1.3302967248384194</v>
      </c>
      <c r="U209">
        <f t="shared" ref="U209:U272" si="86">IF(AND(L209&lt;=$Z$2, U208*(L208/L209)^T209&lt;$AB$4),U208*(L208/L209)^T209,IF(C209&lt;=180,$AB$3,IF(L209&gt;=$Z$4,  U208*(L208/L209)^T209,$AB$5)))</f>
        <v>19.639821322021653</v>
      </c>
      <c r="V209">
        <f>(-U209*'Config sheet'!$C$134+'Config sheet'!$C$135*'Stage 1'!U574)*10^2</f>
        <v>81.989325526430264</v>
      </c>
      <c r="W209">
        <f t="shared" ref="W209:W272" si="87">R209+V209</f>
        <v>-51.960421171550678</v>
      </c>
      <c r="X209">
        <f>'Config sheet'!$C$150*10^-3</f>
        <v>-333.6</v>
      </c>
      <c r="Y209">
        <f>'Config sheet'!$C$149*10^-3</f>
        <v>333.6</v>
      </c>
      <c r="Z209">
        <f t="shared" si="79"/>
        <v>0.17314598199925502</v>
      </c>
      <c r="AA209">
        <f>PI()/4*('Config sheet'!$C$38^2)*'Stage 1'!Z209*2</f>
        <v>2.965421505048969E-2</v>
      </c>
      <c r="AB209">
        <f t="shared" si="80"/>
        <v>97.382442069322266</v>
      </c>
    </row>
    <row r="210" spans="3:28" x14ac:dyDescent="0.25">
      <c r="C210">
        <v>202</v>
      </c>
      <c r="D210">
        <f t="shared" si="69"/>
        <v>995</v>
      </c>
      <c r="E210">
        <f t="shared" si="70"/>
        <v>0.17780000000000001</v>
      </c>
      <c r="F210">
        <f t="shared" si="81"/>
        <v>3.3835845896147403E-2</v>
      </c>
      <c r="G210">
        <f t="shared" si="82"/>
        <v>104.19615634406146</v>
      </c>
      <c r="H210">
        <f t="shared" si="83"/>
        <v>3.5255650890285453</v>
      </c>
      <c r="I210" s="3">
        <f t="shared" si="71"/>
        <v>8.8900000000000007E-2</v>
      </c>
      <c r="J210" s="3">
        <f t="shared" si="72"/>
        <v>0.40640000000000004</v>
      </c>
      <c r="K210">
        <f t="shared" si="73"/>
        <v>0.20709773399349596</v>
      </c>
      <c r="L210">
        <f>PI()/4*('Config sheet'!$C$38^2)*'Stage 1'!K210*2</f>
        <v>3.5469034102903189E-2</v>
      </c>
      <c r="M210">
        <f t="shared" si="74"/>
        <v>97.593561484614554</v>
      </c>
      <c r="N210">
        <f>'Config sheet'!$C$44</f>
        <v>5.8970333333333338</v>
      </c>
      <c r="O210">
        <f t="shared" si="84"/>
        <v>-2.766205696365986</v>
      </c>
      <c r="P210">
        <f t="shared" si="85"/>
        <v>-743.01745382590627</v>
      </c>
      <c r="Q210">
        <f t="shared" si="75"/>
        <v>180</v>
      </c>
      <c r="R210">
        <f t="shared" si="76"/>
        <v>-133.74314168866317</v>
      </c>
      <c r="S210">
        <f t="shared" si="77"/>
        <v>-133.74314168866314</v>
      </c>
      <c r="T210">
        <f t="shared" si="78"/>
        <v>1.3302967248384194</v>
      </c>
      <c r="U210">
        <f t="shared" si="86"/>
        <v>19.696933929258513</v>
      </c>
      <c r="V210">
        <f>(-U210*'Config sheet'!$C$134+'Config sheet'!$C$135*'Stage 1'!U575)*10^2</f>
        <v>75.047612756946918</v>
      </c>
      <c r="W210">
        <f t="shared" si="87"/>
        <v>-58.695528931716254</v>
      </c>
      <c r="X210">
        <f>'Config sheet'!$C$150*10^-3</f>
        <v>-333.6</v>
      </c>
      <c r="Y210">
        <f>'Config sheet'!$C$149*10^-3</f>
        <v>333.6</v>
      </c>
      <c r="Z210">
        <f t="shared" si="79"/>
        <v>0.17269343399349596</v>
      </c>
      <c r="AA210">
        <f>PI()/4*('Config sheet'!$C$38^2)*'Stage 1'!Z210*2</f>
        <v>2.9576708453290645E-2</v>
      </c>
      <c r="AB210">
        <f t="shared" si="80"/>
        <v>97.12791563188749</v>
      </c>
    </row>
    <row r="211" spans="3:28" x14ac:dyDescent="0.25">
      <c r="C211">
        <v>203</v>
      </c>
      <c r="D211">
        <f t="shared" si="69"/>
        <v>995</v>
      </c>
      <c r="E211">
        <f t="shared" si="70"/>
        <v>0.17780000000000001</v>
      </c>
      <c r="F211">
        <f t="shared" si="81"/>
        <v>3.4003350083752097E-2</v>
      </c>
      <c r="G211">
        <f t="shared" si="82"/>
        <v>104.19615634406146</v>
      </c>
      <c r="H211">
        <f t="shared" si="83"/>
        <v>3.5430183815484888</v>
      </c>
      <c r="I211" s="3">
        <f t="shared" si="71"/>
        <v>8.8900000000000007E-2</v>
      </c>
      <c r="J211" s="3">
        <f t="shared" si="72"/>
        <v>0.40640000000000004</v>
      </c>
      <c r="K211">
        <f t="shared" si="73"/>
        <v>0.20662438778666736</v>
      </c>
      <c r="L211">
        <f>PI()/4*('Config sheet'!$C$38^2)*'Stage 1'!K211*2</f>
        <v>3.5387965457540749E-2</v>
      </c>
      <c r="M211">
        <f t="shared" si="74"/>
        <v>97.370499931748469</v>
      </c>
      <c r="N211">
        <f>'Config sheet'!$C$44</f>
        <v>5.8970333333333338</v>
      </c>
      <c r="O211">
        <f t="shared" si="84"/>
        <v>-2.8905620196204138</v>
      </c>
      <c r="P211">
        <f t="shared" si="85"/>
        <v>-741.78209192675547</v>
      </c>
      <c r="Q211">
        <f t="shared" si="75"/>
        <v>180</v>
      </c>
      <c r="R211">
        <f t="shared" si="76"/>
        <v>-133.52077654681599</v>
      </c>
      <c r="S211">
        <f t="shared" si="77"/>
        <v>-133.52077654681599</v>
      </c>
      <c r="T211">
        <f t="shared" si="78"/>
        <v>1.3302967248384194</v>
      </c>
      <c r="U211">
        <f t="shared" si="86"/>
        <v>19.756983328012943</v>
      </c>
      <c r="V211">
        <f>(-U211*'Config sheet'!$C$134+'Config sheet'!$C$135*'Stage 1'!U576)*10^2</f>
        <v>68.107952013442201</v>
      </c>
      <c r="W211">
        <f t="shared" si="87"/>
        <v>-65.412824533373794</v>
      </c>
      <c r="X211">
        <f>'Config sheet'!$C$150*10^-3</f>
        <v>-333.6</v>
      </c>
      <c r="Y211">
        <f>'Config sheet'!$C$149*10^-3</f>
        <v>333.6</v>
      </c>
      <c r="Z211">
        <f t="shared" si="79"/>
        <v>0.17222008778666736</v>
      </c>
      <c r="AA211">
        <f>PI()/4*('Config sheet'!$C$38^2)*'Stage 1'!Z211*2</f>
        <v>2.9495639807928204E-2</v>
      </c>
      <c r="AB211">
        <f t="shared" si="80"/>
        <v>96.861691668541809</v>
      </c>
    </row>
    <row r="212" spans="3:28" x14ac:dyDescent="0.25">
      <c r="C212">
        <v>204</v>
      </c>
      <c r="D212">
        <f t="shared" si="69"/>
        <v>995</v>
      </c>
      <c r="E212">
        <f t="shared" si="70"/>
        <v>0.17780000000000001</v>
      </c>
      <c r="F212">
        <f t="shared" si="81"/>
        <v>3.4170854271356785E-2</v>
      </c>
      <c r="G212">
        <f t="shared" si="82"/>
        <v>104.19615634406146</v>
      </c>
      <c r="H212">
        <f t="shared" si="83"/>
        <v>3.5604716740684319</v>
      </c>
      <c r="I212" s="3">
        <f t="shared" si="71"/>
        <v>8.8900000000000007E-2</v>
      </c>
      <c r="J212" s="3">
        <f t="shared" si="72"/>
        <v>0.40640000000000004</v>
      </c>
      <c r="K212">
        <f t="shared" si="73"/>
        <v>0.2061302813144501</v>
      </c>
      <c r="L212">
        <f>PI()/4*('Config sheet'!$C$38^2)*'Stage 1'!K212*2</f>
        <v>3.5303341261150027E-2</v>
      </c>
      <c r="M212">
        <f t="shared" si="74"/>
        <v>97.137655228687663</v>
      </c>
      <c r="N212">
        <f>'Config sheet'!$C$44</f>
        <v>5.8970333333333338</v>
      </c>
      <c r="O212">
        <f t="shared" si="84"/>
        <v>-3.0147037764650957</v>
      </c>
      <c r="P212">
        <f t="shared" si="85"/>
        <v>-740.45478853224381</v>
      </c>
      <c r="Q212">
        <f t="shared" si="75"/>
        <v>180</v>
      </c>
      <c r="R212">
        <f t="shared" si="76"/>
        <v>-133.28186193580387</v>
      </c>
      <c r="S212">
        <f t="shared" si="77"/>
        <v>-133.2818619358039</v>
      </c>
      <c r="T212">
        <f t="shared" si="78"/>
        <v>1.3302967248384194</v>
      </c>
      <c r="U212">
        <f t="shared" si="86"/>
        <v>19.820009321519713</v>
      </c>
      <c r="V212">
        <f>(-U212*'Config sheet'!$C$134+'Config sheet'!$C$135*'Stage 1'!U577)*10^2</f>
        <v>61.189766813948452</v>
      </c>
      <c r="W212">
        <f t="shared" si="87"/>
        <v>-72.092095121855422</v>
      </c>
      <c r="X212">
        <f>'Config sheet'!$C$150*10^-3</f>
        <v>-333.6</v>
      </c>
      <c r="Y212">
        <f>'Config sheet'!$C$149*10^-3</f>
        <v>333.6</v>
      </c>
      <c r="Z212">
        <f t="shared" si="79"/>
        <v>0.1717259813144501</v>
      </c>
      <c r="AA212">
        <f>PI()/4*('Config sheet'!$C$38^2)*'Stage 1'!Z212*2</f>
        <v>2.9411015611537483E-2</v>
      </c>
      <c r="AB212">
        <f t="shared" si="80"/>
        <v>96.583791515438747</v>
      </c>
    </row>
    <row r="213" spans="3:28" x14ac:dyDescent="0.25">
      <c r="C213">
        <v>205</v>
      </c>
      <c r="D213">
        <f t="shared" si="69"/>
        <v>995</v>
      </c>
      <c r="E213">
        <f t="shared" si="70"/>
        <v>0.17780000000000001</v>
      </c>
      <c r="F213">
        <f t="shared" si="81"/>
        <v>3.4338358458961472E-2</v>
      </c>
      <c r="G213">
        <f t="shared" si="82"/>
        <v>104.19615634406146</v>
      </c>
      <c r="H213">
        <f t="shared" si="83"/>
        <v>3.577924966588375</v>
      </c>
      <c r="I213" s="3">
        <f t="shared" si="71"/>
        <v>8.8900000000000007E-2</v>
      </c>
      <c r="J213" s="3">
        <f t="shared" si="72"/>
        <v>0.40640000000000004</v>
      </c>
      <c r="K213">
        <f t="shared" si="73"/>
        <v>0.20561545502663858</v>
      </c>
      <c r="L213">
        <f>PI()/4*('Config sheet'!$C$38^2)*'Stage 1'!K213*2</f>
        <v>3.5215168441451138E-2</v>
      </c>
      <c r="M213">
        <f t="shared" si="74"/>
        <v>96.895046437154463</v>
      </c>
      <c r="N213">
        <f>'Config sheet'!$C$44</f>
        <v>5.8970333333333338</v>
      </c>
      <c r="O213">
        <f t="shared" si="84"/>
        <v>-3.1386151895529157</v>
      </c>
      <c r="P213">
        <f t="shared" si="85"/>
        <v>-739.03102317150297</v>
      </c>
      <c r="Q213">
        <f t="shared" si="75"/>
        <v>180</v>
      </c>
      <c r="R213">
        <f t="shared" si="76"/>
        <v>-133.02558417087053</v>
      </c>
      <c r="S213">
        <f t="shared" si="77"/>
        <v>-133.02558417087053</v>
      </c>
      <c r="T213">
        <f t="shared" si="78"/>
        <v>1.3302967248384194</v>
      </c>
      <c r="U213">
        <f t="shared" si="86"/>
        <v>19.886053840368717</v>
      </c>
      <c r="V213">
        <f>(-U213*'Config sheet'!$C$134+'Config sheet'!$C$135*'Stage 1'!U578)*10^2</f>
        <v>54.31037370679357</v>
      </c>
      <c r="W213">
        <f t="shared" si="87"/>
        <v>-78.715210464076961</v>
      </c>
      <c r="X213">
        <f>'Config sheet'!$C$150*10^-3</f>
        <v>-333.6</v>
      </c>
      <c r="Y213">
        <f>'Config sheet'!$C$149*10^-3</f>
        <v>333.6</v>
      </c>
      <c r="Z213">
        <f t="shared" si="79"/>
        <v>0.17121115502663858</v>
      </c>
      <c r="AA213">
        <f>PI()/4*('Config sheet'!$C$38^2)*'Stage 1'!Z213*2</f>
        <v>2.9322842791838589E-2</v>
      </c>
      <c r="AB213">
        <f t="shared" si="80"/>
        <v>96.294237922743847</v>
      </c>
    </row>
    <row r="214" spans="3:28" x14ac:dyDescent="0.25">
      <c r="C214">
        <v>206</v>
      </c>
      <c r="D214">
        <f t="shared" si="69"/>
        <v>995</v>
      </c>
      <c r="E214">
        <f t="shared" si="70"/>
        <v>0.17780000000000001</v>
      </c>
      <c r="F214">
        <f t="shared" si="81"/>
        <v>3.4505862646566167E-2</v>
      </c>
      <c r="G214">
        <f t="shared" si="82"/>
        <v>104.19615634406146</v>
      </c>
      <c r="H214">
        <f t="shared" si="83"/>
        <v>3.595378259108319</v>
      </c>
      <c r="I214" s="3">
        <f t="shared" si="71"/>
        <v>8.8900000000000007E-2</v>
      </c>
      <c r="J214" s="3">
        <f t="shared" si="72"/>
        <v>0.40640000000000004</v>
      </c>
      <c r="K214">
        <f t="shared" si="73"/>
        <v>0.20507995199202328</v>
      </c>
      <c r="L214">
        <f>PI()/4*('Config sheet'!$C$38^2)*'Stage 1'!K214*2</f>
        <v>3.5123454374712121E-2</v>
      </c>
      <c r="M214">
        <f t="shared" si="74"/>
        <v>96.642693853057295</v>
      </c>
      <c r="N214">
        <f>'Config sheet'!$C$44</f>
        <v>5.8970333333333338</v>
      </c>
      <c r="O214">
        <f t="shared" si="84"/>
        <v>-3.2622797135232755</v>
      </c>
      <c r="P214">
        <f t="shared" si="85"/>
        <v>-737.50614748339308</v>
      </c>
      <c r="Q214">
        <f t="shared" si="75"/>
        <v>180</v>
      </c>
      <c r="R214">
        <f t="shared" si="76"/>
        <v>-132.75110654701078</v>
      </c>
      <c r="S214">
        <f t="shared" si="77"/>
        <v>-132.75110654701075</v>
      </c>
      <c r="T214">
        <f t="shared" si="78"/>
        <v>1.3302967248384194</v>
      </c>
      <c r="U214">
        <f t="shared" si="86"/>
        <v>19.955160992309622</v>
      </c>
      <c r="V214">
        <f>(-U214*'Config sheet'!$C$134+'Config sheet'!$C$135*'Stage 1'!U579)*10^2</f>
        <v>47.48503749608328</v>
      </c>
      <c r="W214">
        <f t="shared" si="87"/>
        <v>-85.266069050927499</v>
      </c>
      <c r="X214">
        <f>'Config sheet'!$C$150*10^-3</f>
        <v>-333.6</v>
      </c>
      <c r="Y214">
        <f>'Config sheet'!$C$149*10^-3</f>
        <v>333.6</v>
      </c>
      <c r="Z214">
        <f t="shared" si="79"/>
        <v>0.17067565199202328</v>
      </c>
      <c r="AA214">
        <f>PI()/4*('Config sheet'!$C$38^2)*'Stage 1'!Z214*2</f>
        <v>2.9231128725099576E-2</v>
      </c>
      <c r="AB214">
        <f t="shared" si="80"/>
        <v>95.993055113623896</v>
      </c>
    </row>
    <row r="215" spans="3:28" x14ac:dyDescent="0.25">
      <c r="C215">
        <v>207</v>
      </c>
      <c r="D215">
        <f t="shared" si="69"/>
        <v>995</v>
      </c>
      <c r="E215">
        <f t="shared" si="70"/>
        <v>0.17780000000000001</v>
      </c>
      <c r="F215">
        <f t="shared" si="81"/>
        <v>3.4673366834170855E-2</v>
      </c>
      <c r="G215">
        <f t="shared" si="82"/>
        <v>104.19615634406146</v>
      </c>
      <c r="H215">
        <f t="shared" si="83"/>
        <v>3.6128315516282616</v>
      </c>
      <c r="I215" s="3">
        <f t="shared" si="71"/>
        <v>8.8900000000000007E-2</v>
      </c>
      <c r="J215" s="3">
        <f t="shared" si="72"/>
        <v>0.40640000000000004</v>
      </c>
      <c r="K215">
        <f t="shared" si="73"/>
        <v>0.20452381800702296</v>
      </c>
      <c r="L215">
        <f>PI()/4*('Config sheet'!$C$38^2)*'Stage 1'!K215*2</f>
        <v>3.5028206904354098E-2</v>
      </c>
      <c r="M215">
        <f t="shared" si="74"/>
        <v>96.380619057683077</v>
      </c>
      <c r="N215">
        <f>'Config sheet'!$C$44</f>
        <v>5.8970333333333338</v>
      </c>
      <c r="O215">
        <f t="shared" si="84"/>
        <v>-3.385680014213917</v>
      </c>
      <c r="P215">
        <f t="shared" si="85"/>
        <v>-735.87539282413866</v>
      </c>
      <c r="Q215">
        <f t="shared" si="75"/>
        <v>180</v>
      </c>
      <c r="R215">
        <f t="shared" si="76"/>
        <v>-132.45757070834497</v>
      </c>
      <c r="S215">
        <f t="shared" si="77"/>
        <v>-132.45757070834495</v>
      </c>
      <c r="T215">
        <f t="shared" si="78"/>
        <v>1.3302967248384194</v>
      </c>
      <c r="U215">
        <f t="shared" si="86"/>
        <v>20.027377114853635</v>
      </c>
      <c r="V215">
        <f>(-U215*'Config sheet'!$C$134+'Config sheet'!$C$135*'Stage 1'!U580)*10^2</f>
        <v>40.727048443131885</v>
      </c>
      <c r="W215">
        <f t="shared" si="87"/>
        <v>-91.730522265213096</v>
      </c>
      <c r="X215">
        <f>'Config sheet'!$C$150*10^-3</f>
        <v>-333.6</v>
      </c>
      <c r="Y215">
        <f>'Config sheet'!$C$149*10^-3</f>
        <v>333.6</v>
      </c>
      <c r="Z215">
        <f t="shared" si="79"/>
        <v>0.17011951800702296</v>
      </c>
      <c r="AA215">
        <f>PI()/4*('Config sheet'!$C$38^2)*'Stage 1'!Z215*2</f>
        <v>2.913588125474155E-2</v>
      </c>
      <c r="AB215">
        <f t="shared" si="80"/>
        <v>95.680268845344742</v>
      </c>
    </row>
    <row r="216" spans="3:28" x14ac:dyDescent="0.25">
      <c r="C216">
        <v>208</v>
      </c>
      <c r="D216">
        <f t="shared" si="69"/>
        <v>995</v>
      </c>
      <c r="E216">
        <f t="shared" si="70"/>
        <v>0.17780000000000001</v>
      </c>
      <c r="F216">
        <f t="shared" si="81"/>
        <v>3.4840871021775549E-2</v>
      </c>
      <c r="G216">
        <f t="shared" si="82"/>
        <v>104.19615634406146</v>
      </c>
      <c r="H216">
        <f t="shared" si="83"/>
        <v>3.6302848441482056</v>
      </c>
      <c r="I216" s="3">
        <f t="shared" si="71"/>
        <v>8.8900000000000007E-2</v>
      </c>
      <c r="J216" s="3">
        <f t="shared" si="72"/>
        <v>0.40640000000000004</v>
      </c>
      <c r="K216">
        <f t="shared" si="73"/>
        <v>0.20394710170796176</v>
      </c>
      <c r="L216">
        <f>PI()/4*('Config sheet'!$C$38^2)*'Stage 1'!K216*2</f>
        <v>3.492943436018061E-2</v>
      </c>
      <c r="M216">
        <f t="shared" si="74"/>
        <v>96.108844970606981</v>
      </c>
      <c r="N216">
        <f>'Config sheet'!$C$44</f>
        <v>5.8970333333333338</v>
      </c>
      <c r="O216">
        <f t="shared" si="84"/>
        <v>-3.5087979491657619</v>
      </c>
      <c r="P216">
        <f t="shared" si="85"/>
        <v>-734.13387809567246</v>
      </c>
      <c r="Q216">
        <f t="shared" si="75"/>
        <v>180</v>
      </c>
      <c r="R216">
        <f t="shared" si="76"/>
        <v>-132.14409805722104</v>
      </c>
      <c r="S216">
        <f t="shared" si="77"/>
        <v>-132.14409805722104</v>
      </c>
      <c r="T216">
        <f t="shared" si="78"/>
        <v>1.3302967248384194</v>
      </c>
      <c r="U216">
        <f t="shared" si="86"/>
        <v>20.102750830765061</v>
      </c>
      <c r="V216">
        <f>(-U216*'Config sheet'!$C$134+'Config sheet'!$C$135*'Stage 1'!U581)*10^2</f>
        <v>34.047816574029511</v>
      </c>
      <c r="W216">
        <f t="shared" si="87"/>
        <v>-98.096281483191532</v>
      </c>
      <c r="X216">
        <f>'Config sheet'!$C$150*10^-3</f>
        <v>-333.6</v>
      </c>
      <c r="Y216">
        <f>'Config sheet'!$C$149*10^-3</f>
        <v>333.6</v>
      </c>
      <c r="Z216">
        <f t="shared" si="79"/>
        <v>0.16954280170796177</v>
      </c>
      <c r="AA216">
        <f>PI()/4*('Config sheet'!$C$38^2)*'Stage 1'!Z216*2</f>
        <v>2.9037108710568062E-2</v>
      </c>
      <c r="AB216">
        <f t="shared" si="80"/>
        <v>95.355906472419434</v>
      </c>
    </row>
    <row r="217" spans="3:28" x14ac:dyDescent="0.25">
      <c r="C217">
        <v>209</v>
      </c>
      <c r="D217">
        <f t="shared" si="69"/>
        <v>995</v>
      </c>
      <c r="E217">
        <f t="shared" si="70"/>
        <v>0.17780000000000001</v>
      </c>
      <c r="F217">
        <f t="shared" si="81"/>
        <v>3.5008375209380237E-2</v>
      </c>
      <c r="G217">
        <f t="shared" si="82"/>
        <v>104.19615634406146</v>
      </c>
      <c r="H217">
        <f t="shared" si="83"/>
        <v>3.6477381366681487</v>
      </c>
      <c r="I217" s="3">
        <f t="shared" si="71"/>
        <v>8.8900000000000007E-2</v>
      </c>
      <c r="J217" s="3">
        <f t="shared" si="72"/>
        <v>0.40640000000000004</v>
      </c>
      <c r="K217">
        <f t="shared" si="73"/>
        <v>0.20334985468688366</v>
      </c>
      <c r="L217">
        <f>PI()/4*('Config sheet'!$C$38^2)*'Stage 1'!K217*2</f>
        <v>3.4827145578212849E-2</v>
      </c>
      <c r="M217">
        <f t="shared" si="74"/>
        <v>95.827395904269423</v>
      </c>
      <c r="N217">
        <f>'Config sheet'!$C$44</f>
        <v>5.8970333333333338</v>
      </c>
      <c r="O217">
        <f t="shared" si="84"/>
        <v>-3.6316145494566898</v>
      </c>
      <c r="P217">
        <f t="shared" si="85"/>
        <v>-732.27661778453773</v>
      </c>
      <c r="Q217">
        <f t="shared" si="75"/>
        <v>180</v>
      </c>
      <c r="R217">
        <f t="shared" si="76"/>
        <v>-131.80979120121683</v>
      </c>
      <c r="S217">
        <f t="shared" si="77"/>
        <v>-131.8097912012168</v>
      </c>
      <c r="T217">
        <f t="shared" si="78"/>
        <v>1.3302967248384194</v>
      </c>
      <c r="U217">
        <f t="shared" si="86"/>
        <v>20.181333106539888</v>
      </c>
      <c r="V217">
        <f>(-U217*'Config sheet'!$C$134+'Config sheet'!$C$135*'Stage 1'!U582)*10^2</f>
        <v>27.456978634605299</v>
      </c>
      <c r="W217">
        <f t="shared" si="87"/>
        <v>-104.35281256661153</v>
      </c>
      <c r="X217">
        <f>'Config sheet'!$C$150*10^-3</f>
        <v>-333.6</v>
      </c>
      <c r="Y217">
        <f>'Config sheet'!$C$149*10^-3</f>
        <v>333.6</v>
      </c>
      <c r="Z217">
        <f t="shared" si="79"/>
        <v>0.16894555468688366</v>
      </c>
      <c r="AA217">
        <f>PI()/4*('Config sheet'!$C$38^2)*'Stage 1'!Z217*2</f>
        <v>2.8934819928600308E-2</v>
      </c>
      <c r="AB217">
        <f t="shared" si="80"/>
        <v>95.019997011745588</v>
      </c>
    </row>
    <row r="218" spans="3:28" x14ac:dyDescent="0.25">
      <c r="C218">
        <v>210</v>
      </c>
      <c r="D218">
        <f t="shared" si="69"/>
        <v>995</v>
      </c>
      <c r="E218">
        <f t="shared" si="70"/>
        <v>0.17780000000000001</v>
      </c>
      <c r="F218">
        <f t="shared" si="81"/>
        <v>3.5175879396984924E-2</v>
      </c>
      <c r="G218">
        <f t="shared" si="82"/>
        <v>104.19615634406146</v>
      </c>
      <c r="H218">
        <f t="shared" si="83"/>
        <v>3.6651914291880918</v>
      </c>
      <c r="I218" s="3">
        <f t="shared" si="71"/>
        <v>8.8900000000000007E-2</v>
      </c>
      <c r="J218" s="3">
        <f t="shared" si="72"/>
        <v>0.40640000000000004</v>
      </c>
      <c r="K218">
        <f t="shared" si="73"/>
        <v>0.20273213161078601</v>
      </c>
      <c r="L218">
        <f>PI()/4*('Config sheet'!$C$38^2)*'Stage 1'!K218*2</f>
        <v>3.4721349921110464E-2</v>
      </c>
      <c r="M218">
        <f t="shared" si="74"/>
        <v>95.536297620164149</v>
      </c>
      <c r="N218">
        <f>'Config sheet'!$C$44</f>
        <v>5.8970333333333338</v>
      </c>
      <c r="O218">
        <f t="shared" si="84"/>
        <v>-3.7541100028988899</v>
      </c>
      <c r="P218">
        <f t="shared" si="85"/>
        <v>-730.29853020091491</v>
      </c>
      <c r="Q218">
        <f t="shared" si="75"/>
        <v>180</v>
      </c>
      <c r="R218">
        <f t="shared" si="76"/>
        <v>-131.45373543616469</v>
      </c>
      <c r="S218">
        <f t="shared" si="77"/>
        <v>-131.45373543616469</v>
      </c>
      <c r="T218">
        <f t="shared" si="78"/>
        <v>1.3302967248384194</v>
      </c>
      <c r="U218">
        <f t="shared" si="86"/>
        <v>20.263177313974989</v>
      </c>
      <c r="V218">
        <f>(-U218*'Config sheet'!$C$134+'Config sheet'!$C$135*'Stage 1'!U583)*10^2</f>
        <v>20.962513705177741</v>
      </c>
      <c r="W218">
        <f t="shared" si="87"/>
        <v>-110.49122173098695</v>
      </c>
      <c r="X218">
        <f>'Config sheet'!$C$150*10^-3</f>
        <v>-333.6</v>
      </c>
      <c r="Y218">
        <f>'Config sheet'!$C$149*10^-3</f>
        <v>333.6</v>
      </c>
      <c r="Z218">
        <f t="shared" si="79"/>
        <v>0.16832783161078602</v>
      </c>
      <c r="AA218">
        <f>PI()/4*('Config sheet'!$C$38^2)*'Stage 1'!Z218*2</f>
        <v>2.882902427149792E-2</v>
      </c>
      <c r="AB218">
        <f t="shared" si="80"/>
        <v>94.672571209665918</v>
      </c>
    </row>
    <row r="219" spans="3:28" x14ac:dyDescent="0.25">
      <c r="C219">
        <v>211</v>
      </c>
      <c r="D219">
        <f t="shared" si="69"/>
        <v>995</v>
      </c>
      <c r="E219">
        <f t="shared" si="70"/>
        <v>0.17780000000000001</v>
      </c>
      <c r="F219">
        <f t="shared" si="81"/>
        <v>3.5343383584589619E-2</v>
      </c>
      <c r="G219">
        <f t="shared" si="82"/>
        <v>104.19615634406146</v>
      </c>
      <c r="H219">
        <f t="shared" si="83"/>
        <v>3.6826447217080354</v>
      </c>
      <c r="I219" s="3">
        <f t="shared" si="71"/>
        <v>8.8900000000000007E-2</v>
      </c>
      <c r="J219" s="3">
        <f t="shared" si="72"/>
        <v>0.40640000000000004</v>
      </c>
      <c r="K219">
        <f t="shared" si="73"/>
        <v>0.2020939903441501</v>
      </c>
      <c r="L219">
        <f>PI()/4*('Config sheet'!$C$38^2)*'Stage 1'!K219*2</f>
        <v>3.4612057299156958E-2</v>
      </c>
      <c r="M219">
        <f t="shared" si="74"/>
        <v>95.235577386579848</v>
      </c>
      <c r="N219">
        <f>'Config sheet'!$C$44</f>
        <v>5.8970333333333338</v>
      </c>
      <c r="O219">
        <f t="shared" si="84"/>
        <v>-3.8762636386322322</v>
      </c>
      <c r="P219">
        <f t="shared" si="85"/>
        <v>-728.19444590707599</v>
      </c>
      <c r="Q219">
        <f t="shared" si="75"/>
        <v>180</v>
      </c>
      <c r="R219">
        <f t="shared" si="76"/>
        <v>-131.07500026327369</v>
      </c>
      <c r="S219">
        <f t="shared" si="77"/>
        <v>-131.07500026327369</v>
      </c>
      <c r="T219">
        <f t="shared" si="78"/>
        <v>1.3302967248384194</v>
      </c>
      <c r="U219">
        <f t="shared" si="86"/>
        <v>20.348339294936732</v>
      </c>
      <c r="V219">
        <f>(-U219*'Config sheet'!$C$134+'Config sheet'!$C$135*'Stage 1'!U584)*10^2</f>
        <v>14.570863988101745</v>
      </c>
      <c r="W219">
        <f t="shared" si="87"/>
        <v>-116.50413627517194</v>
      </c>
      <c r="X219">
        <f>'Config sheet'!$C$150*10^-3</f>
        <v>-333.6</v>
      </c>
      <c r="Y219">
        <f>'Config sheet'!$C$149*10^-3</f>
        <v>333.6</v>
      </c>
      <c r="Z219">
        <f t="shared" si="79"/>
        <v>0.1676896903441501</v>
      </c>
      <c r="AA219">
        <f>PI()/4*('Config sheet'!$C$38^2)*'Stage 1'!Z219*2</f>
        <v>2.8719731649544413E-2</v>
      </c>
      <c r="AB219">
        <f t="shared" si="80"/>
        <v>94.313661610883074</v>
      </c>
    </row>
    <row r="220" spans="3:28" x14ac:dyDescent="0.25">
      <c r="C220">
        <v>212</v>
      </c>
      <c r="D220">
        <f t="shared" si="69"/>
        <v>995</v>
      </c>
      <c r="E220">
        <f t="shared" si="70"/>
        <v>0.17780000000000001</v>
      </c>
      <c r="F220">
        <f t="shared" si="81"/>
        <v>3.5510887772194306E-2</v>
      </c>
      <c r="G220">
        <f t="shared" si="82"/>
        <v>104.19615634406146</v>
      </c>
      <c r="H220">
        <f t="shared" si="83"/>
        <v>3.7000980142279785</v>
      </c>
      <c r="I220" s="3">
        <f t="shared" si="71"/>
        <v>8.8900000000000007E-2</v>
      </c>
      <c r="J220" s="3">
        <f t="shared" si="72"/>
        <v>0.40640000000000004</v>
      </c>
      <c r="K220">
        <f t="shared" si="73"/>
        <v>0.20143549207463668</v>
      </c>
      <c r="L220">
        <f>PI()/4*('Config sheet'!$C$38^2)*'Stage 1'!K220*2</f>
        <v>3.4499278191787254E-2</v>
      </c>
      <c r="M220">
        <f t="shared" si="74"/>
        <v>94.925264037833642</v>
      </c>
      <c r="N220">
        <f>'Config sheet'!$C$44</f>
        <v>5.8970333333333338</v>
      </c>
      <c r="O220">
        <f t="shared" si="84"/>
        <v>-3.9980539131445481</v>
      </c>
      <c r="P220">
        <f t="shared" si="85"/>
        <v>-725.95911632431694</v>
      </c>
      <c r="Q220">
        <f t="shared" si="75"/>
        <v>180</v>
      </c>
      <c r="R220">
        <f t="shared" si="76"/>
        <v>-130.67264093837704</v>
      </c>
      <c r="S220">
        <f t="shared" si="77"/>
        <v>-130.67264093837704</v>
      </c>
      <c r="T220">
        <f t="shared" si="78"/>
        <v>1.3302967248384194</v>
      </c>
      <c r="U220">
        <f t="shared" si="86"/>
        <v>20.436877429444134</v>
      </c>
      <c r="V220">
        <f>(-U220*'Config sheet'!$C$134+'Config sheet'!$C$135*'Stage 1'!U585)*10^2</f>
        <v>8.2870577863952022</v>
      </c>
      <c r="W220">
        <f t="shared" si="87"/>
        <v>-122.38558315198185</v>
      </c>
      <c r="X220">
        <f>'Config sheet'!$C$150*10^-3</f>
        <v>-333.6</v>
      </c>
      <c r="Y220">
        <f>'Config sheet'!$C$149*10^-3</f>
        <v>333.6</v>
      </c>
      <c r="Z220">
        <f t="shared" si="79"/>
        <v>0.16703119207463668</v>
      </c>
      <c r="AA220">
        <f>PI()/4*('Config sheet'!$C$38^2)*'Stage 1'!Z220*2</f>
        <v>2.8606952542174713E-2</v>
      </c>
      <c r="AB220">
        <f t="shared" si="80"/>
        <v>93.943302629154488</v>
      </c>
    </row>
    <row r="221" spans="3:28" x14ac:dyDescent="0.25">
      <c r="C221">
        <v>213</v>
      </c>
      <c r="D221">
        <f t="shared" si="69"/>
        <v>995</v>
      </c>
      <c r="E221">
        <f t="shared" si="70"/>
        <v>0.17780000000000001</v>
      </c>
      <c r="F221">
        <f t="shared" si="81"/>
        <v>3.5678391959798994E-2</v>
      </c>
      <c r="G221">
        <f t="shared" si="82"/>
        <v>104.19615634406146</v>
      </c>
      <c r="H221">
        <f t="shared" si="83"/>
        <v>3.7175513067479216</v>
      </c>
      <c r="I221" s="3">
        <f t="shared" si="71"/>
        <v>8.8900000000000007E-2</v>
      </c>
      <c r="J221" s="3">
        <f t="shared" si="72"/>
        <v>0.40640000000000004</v>
      </c>
      <c r="K221">
        <f t="shared" si="73"/>
        <v>0.2007567014418089</v>
      </c>
      <c r="L221">
        <f>PI()/4*('Config sheet'!$C$38^2)*'Stage 1'!K221*2</f>
        <v>3.4383023669633694E-2</v>
      </c>
      <c r="M221">
        <f t="shared" si="74"/>
        <v>94.605388034930911</v>
      </c>
      <c r="N221">
        <f>'Config sheet'!$C$44</f>
        <v>5.8970333333333338</v>
      </c>
      <c r="O221">
        <f t="shared" si="84"/>
        <v>-4.119458397747807</v>
      </c>
      <c r="P221">
        <f t="shared" si="85"/>
        <v>-723.58722250717801</v>
      </c>
      <c r="Q221">
        <f t="shared" si="75"/>
        <v>180</v>
      </c>
      <c r="R221">
        <f t="shared" si="76"/>
        <v>-130.24570005129206</v>
      </c>
      <c r="S221">
        <f t="shared" si="77"/>
        <v>-130.24570005129206</v>
      </c>
      <c r="T221">
        <f t="shared" si="78"/>
        <v>1.3302967248384194</v>
      </c>
      <c r="U221">
        <f t="shared" si="86"/>
        <v>20.52885270718772</v>
      </c>
      <c r="V221">
        <f>(-U221*'Config sheet'!$C$134+'Config sheet'!$C$135*'Stage 1'!U586)*10^2</f>
        <v>2.1148321824354444</v>
      </c>
      <c r="W221">
        <f t="shared" si="87"/>
        <v>-128.13086786885663</v>
      </c>
      <c r="X221">
        <f>'Config sheet'!$C$150*10^-3</f>
        <v>-333.6</v>
      </c>
      <c r="Y221">
        <f>'Config sheet'!$C$149*10^-3</f>
        <v>333.6</v>
      </c>
      <c r="Z221">
        <f t="shared" si="79"/>
        <v>0.16635240144180891</v>
      </c>
      <c r="AA221">
        <f>PI()/4*('Config sheet'!$C$38^2)*'Stage 1'!Z221*2</f>
        <v>2.849069802002115E-2</v>
      </c>
      <c r="AB221">
        <f t="shared" si="80"/>
        <v>93.561530619690046</v>
      </c>
    </row>
    <row r="222" spans="3:28" x14ac:dyDescent="0.25">
      <c r="C222">
        <v>214</v>
      </c>
      <c r="D222">
        <f t="shared" si="69"/>
        <v>995</v>
      </c>
      <c r="E222">
        <f t="shared" si="70"/>
        <v>0.17780000000000001</v>
      </c>
      <c r="F222">
        <f t="shared" si="81"/>
        <v>3.5845896147403689E-2</v>
      </c>
      <c r="G222">
        <f t="shared" si="82"/>
        <v>104.19615634406146</v>
      </c>
      <c r="H222">
        <f t="shared" si="83"/>
        <v>3.7350045992678651</v>
      </c>
      <c r="I222" s="3">
        <f t="shared" si="71"/>
        <v>8.8900000000000007E-2</v>
      </c>
      <c r="J222" s="3">
        <f t="shared" si="72"/>
        <v>0.40640000000000004</v>
      </c>
      <c r="K222">
        <f t="shared" si="73"/>
        <v>0.20005768666873563</v>
      </c>
      <c r="L222">
        <f>PI()/4*('Config sheet'!$C$38^2)*'Stage 1'!K222*2</f>
        <v>3.4263305417065328E-2</v>
      </c>
      <c r="M222">
        <f t="shared" si="74"/>
        <v>94.275981527582417</v>
      </c>
      <c r="N222">
        <f>'Config sheet'!$C$44</f>
        <v>5.8970333333333338</v>
      </c>
      <c r="O222">
        <f t="shared" si="84"/>
        <v>-4.2404537675372058</v>
      </c>
      <c r="P222">
        <f t="shared" si="85"/>
        <v>-721.07338407353734</v>
      </c>
      <c r="Q222">
        <f t="shared" si="75"/>
        <v>180</v>
      </c>
      <c r="R222">
        <f t="shared" si="76"/>
        <v>-129.79320913323673</v>
      </c>
      <c r="S222">
        <f t="shared" si="77"/>
        <v>-129.79320913323673</v>
      </c>
      <c r="T222">
        <f t="shared" si="78"/>
        <v>1.3302967248384194</v>
      </c>
      <c r="U222">
        <f t="shared" si="86"/>
        <v>20.624328802612055</v>
      </c>
      <c r="V222">
        <f>(-U222*'Config sheet'!$C$134+'Config sheet'!$C$135*'Stage 1'!U587)*10^2</f>
        <v>-3.943246612149065</v>
      </c>
      <c r="W222">
        <f t="shared" si="87"/>
        <v>-133.7364557453858</v>
      </c>
      <c r="X222">
        <f>'Config sheet'!$C$150*10^-3</f>
        <v>-333.6</v>
      </c>
      <c r="Y222">
        <f>'Config sheet'!$C$149*10^-3</f>
        <v>333.6</v>
      </c>
      <c r="Z222">
        <f t="shared" si="79"/>
        <v>0.16565338666873564</v>
      </c>
      <c r="AA222">
        <f>PI()/4*('Config sheet'!$C$38^2)*'Stage 1'!Z222*2</f>
        <v>2.8370979767452786E-2</v>
      </c>
      <c r="AB222">
        <f t="shared" si="80"/>
        <v>93.168383953169638</v>
      </c>
    </row>
    <row r="223" spans="3:28" x14ac:dyDescent="0.25">
      <c r="C223">
        <v>215</v>
      </c>
      <c r="D223">
        <f t="shared" si="69"/>
        <v>995</v>
      </c>
      <c r="E223">
        <f t="shared" si="70"/>
        <v>0.17780000000000001</v>
      </c>
      <c r="F223">
        <f t="shared" si="81"/>
        <v>3.6013400335008376E-2</v>
      </c>
      <c r="G223">
        <f t="shared" si="82"/>
        <v>104.19615634406146</v>
      </c>
      <c r="H223">
        <f t="shared" si="83"/>
        <v>3.7524578917878082</v>
      </c>
      <c r="I223" s="3">
        <f t="shared" si="71"/>
        <v>8.8900000000000007E-2</v>
      </c>
      <c r="J223" s="3">
        <f t="shared" si="72"/>
        <v>0.40640000000000004</v>
      </c>
      <c r="K223">
        <f t="shared" si="73"/>
        <v>0.19933851969632199</v>
      </c>
      <c r="L223">
        <f>PI()/4*('Config sheet'!$C$38^2)*'Stage 1'!K223*2</f>
        <v>3.4140135755194367E-2</v>
      </c>
      <c r="M223">
        <f t="shared" si="74"/>
        <v>93.937078417507067</v>
      </c>
      <c r="N223">
        <f>'Config sheet'!$C$44</f>
        <v>5.8970333333333338</v>
      </c>
      <c r="O223">
        <f t="shared" si="84"/>
        <v>-4.3610157918583203</v>
      </c>
      <c r="P223">
        <f t="shared" si="85"/>
        <v>-718.41216827895119</v>
      </c>
      <c r="Q223">
        <f t="shared" si="75"/>
        <v>180</v>
      </c>
      <c r="R223">
        <f t="shared" si="76"/>
        <v>-129.31419029021123</v>
      </c>
      <c r="S223">
        <f t="shared" si="77"/>
        <v>-129.31419029021123</v>
      </c>
      <c r="T223">
        <f t="shared" si="78"/>
        <v>1.3302967248384194</v>
      </c>
      <c r="U223">
        <f t="shared" si="86"/>
        <v>20.723372153696182</v>
      </c>
      <c r="V223">
        <f>(-U223*'Config sheet'!$C$134+'Config sheet'!$C$135*'Stage 1'!U588)*10^2</f>
        <v>-9.8856668402638181</v>
      </c>
      <c r="W223">
        <f t="shared" si="87"/>
        <v>-139.19985713047504</v>
      </c>
      <c r="X223">
        <f>'Config sheet'!$C$150*10^-3</f>
        <v>-333.6</v>
      </c>
      <c r="Y223">
        <f>'Config sheet'!$C$149*10^-3</f>
        <v>333.6</v>
      </c>
      <c r="Z223">
        <f t="shared" si="79"/>
        <v>0.16493421969632199</v>
      </c>
      <c r="AA223">
        <f>PI()/4*('Config sheet'!$C$38^2)*'Stage 1'!Z223*2</f>
        <v>2.8247810105581823E-2</v>
      </c>
      <c r="AB223">
        <f t="shared" si="80"/>
        <v>92.763903091294694</v>
      </c>
    </row>
    <row r="224" spans="3:28" x14ac:dyDescent="0.25">
      <c r="C224">
        <v>216</v>
      </c>
      <c r="D224">
        <f t="shared" si="69"/>
        <v>995</v>
      </c>
      <c r="E224">
        <f t="shared" si="70"/>
        <v>0.17780000000000001</v>
      </c>
      <c r="F224">
        <f t="shared" si="81"/>
        <v>3.6180904522613064E-2</v>
      </c>
      <c r="G224">
        <f t="shared" si="82"/>
        <v>104.19615634406146</v>
      </c>
      <c r="H224">
        <f t="shared" si="83"/>
        <v>3.7699111843077513</v>
      </c>
      <c r="I224" s="3">
        <f t="shared" si="71"/>
        <v>8.8900000000000007E-2</v>
      </c>
      <c r="J224" s="3">
        <f t="shared" si="72"/>
        <v>0.40640000000000004</v>
      </c>
      <c r="K224">
        <f t="shared" si="73"/>
        <v>0.19859927632020402</v>
      </c>
      <c r="L224">
        <f>PI()/4*('Config sheet'!$C$38^2)*'Stage 1'!K224*2</f>
        <v>3.4013527665321702E-2</v>
      </c>
      <c r="M224">
        <f t="shared" si="74"/>
        <v>93.588714422942417</v>
      </c>
      <c r="N224">
        <f>'Config sheet'!$C$44</f>
        <v>5.8970333333333338</v>
      </c>
      <c r="O224">
        <f t="shared" si="84"/>
        <v>-4.4811193263055342</v>
      </c>
      <c r="P224">
        <f t="shared" si="85"/>
        <v>-715.59809922341879</v>
      </c>
      <c r="Q224">
        <f t="shared" si="75"/>
        <v>180</v>
      </c>
      <c r="R224">
        <f t="shared" si="76"/>
        <v>-128.80765786021541</v>
      </c>
      <c r="S224">
        <f t="shared" si="77"/>
        <v>-128.80765786021539</v>
      </c>
      <c r="T224">
        <f t="shared" si="78"/>
        <v>1.3302967248384194</v>
      </c>
      <c r="U224">
        <f t="shared" si="86"/>
        <v>20.826052044573871</v>
      </c>
      <c r="V224">
        <f>(-U224*'Config sheet'!$C$134+'Config sheet'!$C$135*'Stage 1'!U589)*10^2</f>
        <v>-15.711859941383599</v>
      </c>
      <c r="W224">
        <f t="shared" si="87"/>
        <v>-144.51951780159902</v>
      </c>
      <c r="X224">
        <f>'Config sheet'!$C$150*10^-3</f>
        <v>-333.6</v>
      </c>
      <c r="Y224">
        <f>'Config sheet'!$C$149*10^-3</f>
        <v>333.6</v>
      </c>
      <c r="Z224">
        <f t="shared" si="79"/>
        <v>0.16419497632020402</v>
      </c>
      <c r="AA224">
        <f>PI()/4*('Config sheet'!$C$38^2)*'Stage 1'!Z224*2</f>
        <v>2.8121202015709161E-2</v>
      </c>
      <c r="AB224">
        <f t="shared" si="80"/>
        <v>92.348130663781774</v>
      </c>
    </row>
    <row r="225" spans="3:28" x14ac:dyDescent="0.25">
      <c r="C225">
        <v>217</v>
      </c>
      <c r="D225">
        <f t="shared" si="69"/>
        <v>995</v>
      </c>
      <c r="E225">
        <f t="shared" si="70"/>
        <v>0.17780000000000001</v>
      </c>
      <c r="F225">
        <f t="shared" si="81"/>
        <v>3.6348408710217758E-2</v>
      </c>
      <c r="G225">
        <f t="shared" si="82"/>
        <v>104.19615634406146</v>
      </c>
      <c r="H225">
        <f t="shared" si="83"/>
        <v>3.7873644768276948</v>
      </c>
      <c r="I225" s="3">
        <f t="shared" si="71"/>
        <v>8.8900000000000007E-2</v>
      </c>
      <c r="J225" s="3">
        <f t="shared" si="72"/>
        <v>0.40640000000000004</v>
      </c>
      <c r="K225">
        <f t="shared" si="73"/>
        <v>0.19784003633003783</v>
      </c>
      <c r="L225">
        <f>PI()/4*('Config sheet'!$C$38^2)*'Stage 1'!K225*2</f>
        <v>3.3883494812792576E-2</v>
      </c>
      <c r="M225">
        <f t="shared" si="74"/>
        <v>93.230927144283967</v>
      </c>
      <c r="N225">
        <f>'Config sheet'!$C$44</f>
        <v>5.8970333333333338</v>
      </c>
      <c r="O225">
        <f t="shared" si="84"/>
        <v>-4.6007383062728744</v>
      </c>
      <c r="P225">
        <f t="shared" si="85"/>
        <v>-712.62566717856521</v>
      </c>
      <c r="Q225">
        <f t="shared" si="75"/>
        <v>180</v>
      </c>
      <c r="R225">
        <f t="shared" si="76"/>
        <v>-128.27262009214175</v>
      </c>
      <c r="S225">
        <f t="shared" si="77"/>
        <v>-128.27262009214172</v>
      </c>
      <c r="T225">
        <f t="shared" si="78"/>
        <v>1.3302967248384194</v>
      </c>
      <c r="U225">
        <f t="shared" si="86"/>
        <v>20.93244069214219</v>
      </c>
      <c r="V225">
        <f>(-U225*'Config sheet'!$C$134+'Config sheet'!$C$135*'Stage 1'!U590)*10^2</f>
        <v>-21.422095342483804</v>
      </c>
      <c r="W225">
        <f t="shared" si="87"/>
        <v>-149.69471543462555</v>
      </c>
      <c r="X225">
        <f>'Config sheet'!$C$150*10^-3</f>
        <v>-333.6</v>
      </c>
      <c r="Y225">
        <f>'Config sheet'!$C$149*10^-3</f>
        <v>333.6</v>
      </c>
      <c r="Z225">
        <f t="shared" si="79"/>
        <v>0.16343573633003783</v>
      </c>
      <c r="AA225">
        <f>PI()/4*('Config sheet'!$C$38^2)*'Stage 1'!Z225*2</f>
        <v>2.7991169163180032E-2</v>
      </c>
      <c r="AB225">
        <f t="shared" si="80"/>
        <v>91.921111546702932</v>
      </c>
    </row>
    <row r="226" spans="3:28" x14ac:dyDescent="0.25">
      <c r="C226">
        <v>218</v>
      </c>
      <c r="D226">
        <f t="shared" si="69"/>
        <v>995</v>
      </c>
      <c r="E226">
        <f t="shared" si="70"/>
        <v>0.17780000000000001</v>
      </c>
      <c r="F226">
        <f t="shared" si="81"/>
        <v>3.6515912897822446E-2</v>
      </c>
      <c r="G226">
        <f t="shared" si="82"/>
        <v>104.19615634406146</v>
      </c>
      <c r="H226">
        <f t="shared" si="83"/>
        <v>3.8048177693476379</v>
      </c>
      <c r="I226" s="3">
        <f t="shared" si="71"/>
        <v>8.8900000000000007E-2</v>
      </c>
      <c r="J226" s="3">
        <f t="shared" si="72"/>
        <v>0.40640000000000004</v>
      </c>
      <c r="K226">
        <f t="shared" si="73"/>
        <v>0.19706088365100444</v>
      </c>
      <c r="L226">
        <f>PI()/4*('Config sheet'!$C$38^2)*'Stage 1'!K226*2</f>
        <v>3.3750051571231704E-2</v>
      </c>
      <c r="M226">
        <f t="shared" si="74"/>
        <v>92.863756130768522</v>
      </c>
      <c r="N226">
        <f>'Config sheet'!$C$44</f>
        <v>5.8970333333333338</v>
      </c>
      <c r="O226">
        <f t="shared" si="84"/>
        <v>-4.7198457420764148</v>
      </c>
      <c r="P226">
        <f t="shared" si="85"/>
        <v>-709.48933802307101</v>
      </c>
      <c r="Q226">
        <f t="shared" si="75"/>
        <v>180</v>
      </c>
      <c r="R226">
        <f t="shared" si="76"/>
        <v>-127.70808084415279</v>
      </c>
      <c r="S226">
        <f t="shared" si="77"/>
        <v>-127.70808084415278</v>
      </c>
      <c r="T226">
        <f t="shared" si="78"/>
        <v>1.3302967248384194</v>
      </c>
      <c r="U226">
        <f t="shared" si="86"/>
        <v>21.042613336815137</v>
      </c>
      <c r="V226">
        <f>(-U226*'Config sheet'!$C$134+'Config sheet'!$C$135*'Stage 1'!U591)*10^2</f>
        <v>-24.888150411408816</v>
      </c>
      <c r="W226">
        <f t="shared" si="87"/>
        <v>-152.59623125556161</v>
      </c>
      <c r="X226">
        <f>'Config sheet'!$C$150*10^-3</f>
        <v>-333.6</v>
      </c>
      <c r="Y226">
        <f>'Config sheet'!$C$149*10^-3</f>
        <v>333.6</v>
      </c>
      <c r="Z226">
        <f t="shared" si="79"/>
        <v>0.16265658365100444</v>
      </c>
      <c r="AA226">
        <f>PI()/4*('Config sheet'!$C$38^2)*'Stage 1'!Z226*2</f>
        <v>2.7857725921619159E-2</v>
      </c>
      <c r="AB226">
        <f t="shared" si="80"/>
        <v>91.482892942072226</v>
      </c>
    </row>
    <row r="227" spans="3:28" x14ac:dyDescent="0.25">
      <c r="C227">
        <v>219</v>
      </c>
      <c r="D227">
        <f t="shared" si="69"/>
        <v>995</v>
      </c>
      <c r="E227">
        <f t="shared" si="70"/>
        <v>0.17780000000000001</v>
      </c>
      <c r="F227">
        <f t="shared" si="81"/>
        <v>3.668341708542714E-2</v>
      </c>
      <c r="G227">
        <f t="shared" si="82"/>
        <v>104.19615634406146</v>
      </c>
      <c r="H227">
        <f t="shared" si="83"/>
        <v>3.8222710618675819</v>
      </c>
      <c r="I227" s="3">
        <f t="shared" si="71"/>
        <v>8.8900000000000007E-2</v>
      </c>
      <c r="J227" s="3">
        <f t="shared" si="72"/>
        <v>0.40640000000000004</v>
      </c>
      <c r="K227">
        <f t="shared" si="73"/>
        <v>0.19626190648734271</v>
      </c>
      <c r="L227">
        <f>PI()/4*('Config sheet'!$C$38^2)*'Stage 1'!K227*2</f>
        <v>3.3613213047125744E-2</v>
      </c>
      <c r="M227">
        <f t="shared" si="74"/>
        <v>92.487242948113064</v>
      </c>
      <c r="N227">
        <f>'Config sheet'!$C$44</f>
        <v>5.8970333333333338</v>
      </c>
      <c r="O227">
        <f t="shared" si="84"/>
        <v>-4.838413715665399</v>
      </c>
      <c r="P227">
        <f t="shared" si="85"/>
        <v>-706.18356277402188</v>
      </c>
      <c r="Q227">
        <f t="shared" si="75"/>
        <v>180</v>
      </c>
      <c r="R227">
        <f t="shared" si="76"/>
        <v>-127.11304129932395</v>
      </c>
      <c r="S227">
        <f t="shared" si="77"/>
        <v>-127.11304129932395</v>
      </c>
      <c r="T227">
        <f t="shared" si="78"/>
        <v>1.3302967248384194</v>
      </c>
      <c r="U227">
        <f t="shared" si="86"/>
        <v>21.156648337586599</v>
      </c>
      <c r="V227">
        <f>(-U227*'Config sheet'!$C$134+'Config sheet'!$C$135*'Stage 1'!U592)*10^2</f>
        <v>-25.864672764718243</v>
      </c>
      <c r="W227">
        <f t="shared" si="87"/>
        <v>-152.9777140640422</v>
      </c>
      <c r="X227">
        <f>'Config sheet'!$C$150*10^-3</f>
        <v>-333.6</v>
      </c>
      <c r="Y227">
        <f>'Config sheet'!$C$149*10^-3</f>
        <v>333.6</v>
      </c>
      <c r="Z227">
        <f t="shared" si="79"/>
        <v>0.16185760648734271</v>
      </c>
      <c r="AA227">
        <f>PI()/4*('Config sheet'!$C$38^2)*'Stage 1'!Z227*2</f>
        <v>2.7720887397513199E-2</v>
      </c>
      <c r="AB227">
        <f t="shared" si="80"/>
        <v>91.033524458572941</v>
      </c>
    </row>
    <row r="228" spans="3:28" x14ac:dyDescent="0.25">
      <c r="C228">
        <v>220</v>
      </c>
      <c r="D228">
        <f t="shared" si="69"/>
        <v>995</v>
      </c>
      <c r="E228">
        <f t="shared" si="70"/>
        <v>0.17780000000000001</v>
      </c>
      <c r="F228">
        <f t="shared" si="81"/>
        <v>3.6850921273031828E-2</v>
      </c>
      <c r="G228">
        <f t="shared" si="82"/>
        <v>104.19615634406146</v>
      </c>
      <c r="H228">
        <f t="shared" si="83"/>
        <v>3.839724354387525</v>
      </c>
      <c r="I228" s="3">
        <f t="shared" si="71"/>
        <v>8.8900000000000007E-2</v>
      </c>
      <c r="J228" s="3">
        <f t="shared" si="72"/>
        <v>0.40640000000000004</v>
      </c>
      <c r="K228">
        <f t="shared" si="73"/>
        <v>0.19544319746771577</v>
      </c>
      <c r="L228">
        <f>PI()/4*('Config sheet'!$C$38^2)*'Stage 1'!K228*2</f>
        <v>3.3472995104719794E-2</v>
      </c>
      <c r="M228">
        <f t="shared" si="74"/>
        <v>92.101431247017956</v>
      </c>
      <c r="N228">
        <f>'Config sheet'!$C$44</f>
        <v>5.8970333333333338</v>
      </c>
      <c r="O228">
        <f t="shared" si="84"/>
        <v>-4.9564133789370066</v>
      </c>
      <c r="P228">
        <f t="shared" si="85"/>
        <v>-702.70278720171871</v>
      </c>
      <c r="Q228">
        <f t="shared" si="75"/>
        <v>180</v>
      </c>
      <c r="R228">
        <f t="shared" si="76"/>
        <v>-126.48650169630938</v>
      </c>
      <c r="S228">
        <f t="shared" si="77"/>
        <v>-126.48650169630938</v>
      </c>
      <c r="T228">
        <f t="shared" si="78"/>
        <v>1.3302967248384194</v>
      </c>
      <c r="U228">
        <f t="shared" si="86"/>
        <v>21.274627271575174</v>
      </c>
      <c r="V228">
        <f>(-U228*'Config sheet'!$C$134+'Config sheet'!$C$135*'Stage 1'!U593)*10^2</f>
        <v>-26.874968423770774</v>
      </c>
      <c r="W228">
        <f t="shared" si="87"/>
        <v>-153.36147012008016</v>
      </c>
      <c r="X228">
        <f>'Config sheet'!$C$150*10^-3</f>
        <v>-333.6</v>
      </c>
      <c r="Y228">
        <f>'Config sheet'!$C$149*10^-3</f>
        <v>333.6</v>
      </c>
      <c r="Z228">
        <f t="shared" si="79"/>
        <v>0.16103889746771577</v>
      </c>
      <c r="AA228">
        <f>PI()/4*('Config sheet'!$C$38^2)*'Stage 1'!Z228*2</f>
        <v>2.7580669455107253E-2</v>
      </c>
      <c r="AB228">
        <f t="shared" si="80"/>
        <v>90.573058193315944</v>
      </c>
    </row>
    <row r="229" spans="3:28" x14ac:dyDescent="0.25">
      <c r="C229">
        <v>221</v>
      </c>
      <c r="D229">
        <f t="shared" si="69"/>
        <v>995</v>
      </c>
      <c r="E229">
        <f t="shared" si="70"/>
        <v>0.17780000000000001</v>
      </c>
      <c r="F229">
        <f t="shared" si="81"/>
        <v>3.7018425460636516E-2</v>
      </c>
      <c r="G229">
        <f t="shared" si="82"/>
        <v>104.19615634406146</v>
      </c>
      <c r="H229">
        <f t="shared" si="83"/>
        <v>3.8571776469074681</v>
      </c>
      <c r="I229" s="3">
        <f t="shared" si="71"/>
        <v>8.8900000000000007E-2</v>
      </c>
      <c r="J229" s="3">
        <f t="shared" si="72"/>
        <v>0.40640000000000004</v>
      </c>
      <c r="K229">
        <f t="shared" si="73"/>
        <v>0.19460485379220555</v>
      </c>
      <c r="L229">
        <f>PI()/4*('Config sheet'!$C$38^2)*'Stage 1'!K229*2</f>
        <v>3.3329414391192726E-2</v>
      </c>
      <c r="M229">
        <f t="shared" si="74"/>
        <v>91.706366832437197</v>
      </c>
      <c r="N229">
        <f>'Config sheet'!$C$44</f>
        <v>5.8970333333333338</v>
      </c>
      <c r="O229">
        <f t="shared" si="84"/>
        <v>-5.0738149536678341</v>
      </c>
      <c r="P229">
        <f t="shared" si="85"/>
        <v>-699.04146151536168</v>
      </c>
      <c r="Q229">
        <f t="shared" si="75"/>
        <v>180</v>
      </c>
      <c r="R229">
        <f t="shared" si="76"/>
        <v>-125.82746307276511</v>
      </c>
      <c r="S229">
        <f t="shared" si="77"/>
        <v>-125.8274630727651</v>
      </c>
      <c r="T229">
        <f t="shared" si="78"/>
        <v>1.3302967248384194</v>
      </c>
      <c r="U229">
        <f t="shared" si="86"/>
        <v>21.396635038232219</v>
      </c>
      <c r="V229">
        <f>(-U229*'Config sheet'!$C$134+'Config sheet'!$C$135*'Stage 1'!U594)*10^2</f>
        <v>-27.919764412826286</v>
      </c>
      <c r="W229">
        <f t="shared" si="87"/>
        <v>-153.7472274855914</v>
      </c>
      <c r="X229">
        <f>'Config sheet'!$C$150*10^-3</f>
        <v>-333.6</v>
      </c>
      <c r="Y229">
        <f>'Config sheet'!$C$149*10^-3</f>
        <v>333.6</v>
      </c>
      <c r="Z229">
        <f t="shared" si="79"/>
        <v>0.16020055379220555</v>
      </c>
      <c r="AA229">
        <f>PI()/4*('Config sheet'!$C$38^2)*'Stage 1'!Z229*2</f>
        <v>2.7437088741580181E-2</v>
      </c>
      <c r="AB229">
        <f t="shared" si="80"/>
        <v>90.101548814513791</v>
      </c>
    </row>
    <row r="230" spans="3:28" x14ac:dyDescent="0.25">
      <c r="C230">
        <v>222</v>
      </c>
      <c r="D230">
        <f t="shared" si="69"/>
        <v>995</v>
      </c>
      <c r="E230">
        <f t="shared" si="70"/>
        <v>0.17780000000000001</v>
      </c>
      <c r="F230">
        <f t="shared" si="81"/>
        <v>3.718592964824121E-2</v>
      </c>
      <c r="G230">
        <f t="shared" si="82"/>
        <v>104.19615634406146</v>
      </c>
      <c r="H230">
        <f t="shared" si="83"/>
        <v>3.8746309394274117</v>
      </c>
      <c r="I230" s="3">
        <f t="shared" si="71"/>
        <v>8.8900000000000007E-2</v>
      </c>
      <c r="J230" s="3">
        <f t="shared" si="72"/>
        <v>0.40640000000000004</v>
      </c>
      <c r="K230">
        <f t="shared" si="73"/>
        <v>0.19374697738072338</v>
      </c>
      <c r="L230">
        <f>PI()/4*('Config sheet'!$C$38^2)*'Stage 1'!K230*2</f>
        <v>3.3182488362075033E-2</v>
      </c>
      <c r="M230">
        <f t="shared" si="74"/>
        <v>91.302097733515936</v>
      </c>
      <c r="N230">
        <f>'Config sheet'!$C$44</f>
        <v>5.8970333333333338</v>
      </c>
      <c r="O230">
        <f t="shared" si="84"/>
        <v>-5.1905877330727499</v>
      </c>
      <c r="P230">
        <f t="shared" si="85"/>
        <v>-695.19405010692094</v>
      </c>
      <c r="Q230">
        <f t="shared" si="75"/>
        <v>180</v>
      </c>
      <c r="R230">
        <f t="shared" si="76"/>
        <v>-125.13492901924579</v>
      </c>
      <c r="S230">
        <f t="shared" si="77"/>
        <v>-125.13492901924577</v>
      </c>
      <c r="T230">
        <f t="shared" si="78"/>
        <v>1.3302967248384194</v>
      </c>
      <c r="U230">
        <f t="shared" si="86"/>
        <v>21.52275996840299</v>
      </c>
      <c r="V230">
        <f>(-U230*'Config sheet'!$C$134+'Config sheet'!$C$135*'Stage 1'!U595)*10^2</f>
        <v>-28.999817140393525</v>
      </c>
      <c r="W230">
        <f t="shared" si="87"/>
        <v>-154.13474615963932</v>
      </c>
      <c r="X230">
        <f>'Config sheet'!$C$150*10^-3</f>
        <v>-333.6</v>
      </c>
      <c r="Y230">
        <f>'Config sheet'!$C$149*10^-3</f>
        <v>333.6</v>
      </c>
      <c r="Z230">
        <f t="shared" si="79"/>
        <v>0.15934267738072339</v>
      </c>
      <c r="AA230">
        <f>PI()/4*('Config sheet'!$C$38^2)*'Stage 1'!Z230*2</f>
        <v>2.7290162712462488E-2</v>
      </c>
      <c r="AB230">
        <f t="shared" si="80"/>
        <v>89.619053644951279</v>
      </c>
    </row>
    <row r="231" spans="3:28" x14ac:dyDescent="0.25">
      <c r="C231">
        <v>223</v>
      </c>
      <c r="D231">
        <f t="shared" si="69"/>
        <v>995</v>
      </c>
      <c r="E231">
        <f t="shared" si="70"/>
        <v>0.17780000000000001</v>
      </c>
      <c r="F231">
        <f t="shared" si="81"/>
        <v>3.7353433835845898E-2</v>
      </c>
      <c r="G231">
        <f t="shared" si="82"/>
        <v>104.19615634406146</v>
      </c>
      <c r="H231">
        <f t="shared" si="83"/>
        <v>3.8920842319473548</v>
      </c>
      <c r="I231" s="3">
        <f t="shared" si="71"/>
        <v>8.8900000000000007E-2</v>
      </c>
      <c r="J231" s="3">
        <f t="shared" si="72"/>
        <v>0.40640000000000004</v>
      </c>
      <c r="K231">
        <f t="shared" si="73"/>
        <v>0.19286967502261609</v>
      </c>
      <c r="L231">
        <f>PI()/4*('Config sheet'!$C$38^2)*'Stage 1'!K231*2</f>
        <v>3.3032235306871431E-2</v>
      </c>
      <c r="M231">
        <f t="shared" si="74"/>
        <v>90.888674274091542</v>
      </c>
      <c r="N231">
        <f>'Config sheet'!$C$44</f>
        <v>5.8970333333333338</v>
      </c>
      <c r="O231">
        <f t="shared" si="84"/>
        <v>-5.3067000849998891</v>
      </c>
      <c r="P231">
        <f t="shared" si="85"/>
        <v>-691.15504134041373</v>
      </c>
      <c r="Q231">
        <f t="shared" si="75"/>
        <v>180</v>
      </c>
      <c r="R231">
        <f t="shared" si="76"/>
        <v>-124.4079074412745</v>
      </c>
      <c r="S231">
        <f t="shared" si="77"/>
        <v>-124.40790744127447</v>
      </c>
      <c r="T231">
        <f t="shared" si="78"/>
        <v>1.3302967248384194</v>
      </c>
      <c r="U231">
        <f t="shared" si="86"/>
        <v>21.653093938440144</v>
      </c>
      <c r="V231">
        <f>(-U231*'Config sheet'!$C$134+'Config sheet'!$C$135*'Stage 1'!U596)*10^2</f>
        <v>-30.115913376424697</v>
      </c>
      <c r="W231">
        <f t="shared" si="87"/>
        <v>-154.5238208176992</v>
      </c>
      <c r="X231">
        <f>'Config sheet'!$C$150*10^-3</f>
        <v>-333.6</v>
      </c>
      <c r="Y231">
        <f>'Config sheet'!$C$149*10^-3</f>
        <v>333.6</v>
      </c>
      <c r="Z231">
        <f t="shared" si="79"/>
        <v>0.1584653750226161</v>
      </c>
      <c r="AA231">
        <f>PI()/4*('Config sheet'!$C$38^2)*'Stage 1'!Z231*2</f>
        <v>2.713990965725889E-2</v>
      </c>
      <c r="AB231">
        <f t="shared" si="80"/>
        <v>89.125632746128275</v>
      </c>
    </row>
    <row r="232" spans="3:28" x14ac:dyDescent="0.25">
      <c r="C232">
        <v>224</v>
      </c>
      <c r="D232">
        <f t="shared" si="69"/>
        <v>995</v>
      </c>
      <c r="E232">
        <f t="shared" si="70"/>
        <v>0.17780000000000001</v>
      </c>
      <c r="F232">
        <f t="shared" si="81"/>
        <v>3.7520938023450585E-2</v>
      </c>
      <c r="G232">
        <f t="shared" si="82"/>
        <v>104.19615634406146</v>
      </c>
      <c r="H232">
        <f t="shared" si="83"/>
        <v>3.9095375244672979</v>
      </c>
      <c r="I232" s="3">
        <f t="shared" si="71"/>
        <v>8.8900000000000007E-2</v>
      </c>
      <c r="J232" s="3">
        <f t="shared" si="72"/>
        <v>0.40640000000000004</v>
      </c>
      <c r="K232">
        <f t="shared" si="73"/>
        <v>0.19197305852723606</v>
      </c>
      <c r="L232">
        <f>PI()/4*('Config sheet'!$C$38^2)*'Stage 1'!K232*2</f>
        <v>3.2878674374848593E-2</v>
      </c>
      <c r="M232">
        <f t="shared" si="74"/>
        <v>90.466149143648849</v>
      </c>
      <c r="N232">
        <f>'Config sheet'!$C$44</f>
        <v>5.8970333333333338</v>
      </c>
      <c r="O232">
        <f t="shared" si="84"/>
        <v>-5.4221194567683266</v>
      </c>
      <c r="P232">
        <f t="shared" si="85"/>
        <v>-686.91895737373272</v>
      </c>
      <c r="Q232">
        <f t="shared" si="75"/>
        <v>180</v>
      </c>
      <c r="R232">
        <f t="shared" si="76"/>
        <v>-123.64541232727188</v>
      </c>
      <c r="S232">
        <f t="shared" si="77"/>
        <v>-123.64541232727188</v>
      </c>
      <c r="T232">
        <f t="shared" si="78"/>
        <v>1.3302967248384194</v>
      </c>
      <c r="U232">
        <f t="shared" si="86"/>
        <v>21.787732489578644</v>
      </c>
      <c r="V232">
        <f>(-U232*'Config sheet'!$C$134+'Config sheet'!$C$135*'Stage 1'!U597)*10^2</f>
        <v>-31.268871274565413</v>
      </c>
      <c r="W232">
        <f t="shared" si="87"/>
        <v>-154.9142836018373</v>
      </c>
      <c r="X232">
        <f>'Config sheet'!$C$150*10^-3</f>
        <v>-333.6</v>
      </c>
      <c r="Y232">
        <f>'Config sheet'!$C$149*10^-3</f>
        <v>333.6</v>
      </c>
      <c r="Z232">
        <f t="shared" si="79"/>
        <v>0.15756875852723606</v>
      </c>
      <c r="AA232">
        <f>PI()/4*('Config sheet'!$C$38^2)*'Stage 1'!Z232*2</f>
        <v>2.6986348725236049E-2</v>
      </c>
      <c r="AB232">
        <f t="shared" si="80"/>
        <v>88.62134900294491</v>
      </c>
    </row>
    <row r="233" spans="3:28" x14ac:dyDescent="0.25">
      <c r="C233">
        <v>225</v>
      </c>
      <c r="D233">
        <f t="shared" si="69"/>
        <v>995</v>
      </c>
      <c r="E233">
        <f t="shared" si="70"/>
        <v>0.17780000000000001</v>
      </c>
      <c r="F233">
        <f t="shared" si="81"/>
        <v>3.768844221105528E-2</v>
      </c>
      <c r="G233">
        <f t="shared" si="82"/>
        <v>104.19615634406146</v>
      </c>
      <c r="H233">
        <f t="shared" si="83"/>
        <v>3.9269908169872414</v>
      </c>
      <c r="I233" s="3">
        <f t="shared" si="71"/>
        <v>8.8900000000000007E-2</v>
      </c>
      <c r="J233" s="3">
        <f t="shared" si="72"/>
        <v>0.40640000000000004</v>
      </c>
      <c r="K233">
        <f t="shared" si="73"/>
        <v>0.19105724487523834</v>
      </c>
      <c r="L233">
        <f>PI()/4*('Config sheet'!$C$38^2)*'Stage 1'!K233*2</f>
        <v>3.2721825600947323E-2</v>
      </c>
      <c r="M233">
        <f t="shared" si="74"/>
        <v>90.034577468617897</v>
      </c>
      <c r="N233">
        <f>'Config sheet'!$C$44</f>
        <v>5.8970333333333338</v>
      </c>
      <c r="O233">
        <f t="shared" si="84"/>
        <v>-5.5368123816527453</v>
      </c>
      <c r="P233">
        <f t="shared" si="85"/>
        <v>-682.48036400011233</v>
      </c>
      <c r="Q233">
        <f t="shared" si="75"/>
        <v>180</v>
      </c>
      <c r="R233">
        <f t="shared" si="76"/>
        <v>-122.84646552002023</v>
      </c>
      <c r="S233">
        <f t="shared" si="77"/>
        <v>-122.84646552002023</v>
      </c>
      <c r="T233">
        <f t="shared" si="78"/>
        <v>1.3302967248384194</v>
      </c>
      <c r="U233">
        <f t="shared" si="86"/>
        <v>21.926774952790808</v>
      </c>
      <c r="V233">
        <f>(-U233*'Config sheet'!$C$134+'Config sheet'!$C$135*'Stage 1'!U598)*10^2</f>
        <v>-32.459541441332853</v>
      </c>
      <c r="W233">
        <f t="shared" si="87"/>
        <v>-155.30600696135309</v>
      </c>
      <c r="X233">
        <f>'Config sheet'!$C$150*10^-3</f>
        <v>-333.6</v>
      </c>
      <c r="Y233">
        <f>'Config sheet'!$C$149*10^-3</f>
        <v>333.6</v>
      </c>
      <c r="Z233">
        <f t="shared" si="79"/>
        <v>0.15665294487523834</v>
      </c>
      <c r="AA233">
        <f>PI()/4*('Config sheet'!$C$38^2)*'Stage 1'!Z233*2</f>
        <v>2.6829499951334775E-2</v>
      </c>
      <c r="AB233">
        <f t="shared" si="80"/>
        <v>88.106268208795456</v>
      </c>
    </row>
    <row r="234" spans="3:28" x14ac:dyDescent="0.25">
      <c r="C234">
        <v>226</v>
      </c>
      <c r="D234">
        <f t="shared" si="69"/>
        <v>995</v>
      </c>
      <c r="E234">
        <f t="shared" si="70"/>
        <v>0.17780000000000001</v>
      </c>
      <c r="F234">
        <f t="shared" si="81"/>
        <v>3.7855946398659968E-2</v>
      </c>
      <c r="G234">
        <f t="shared" si="82"/>
        <v>104.19615634406146</v>
      </c>
      <c r="H234">
        <f t="shared" si="83"/>
        <v>3.9444441095071845</v>
      </c>
      <c r="I234" s="3">
        <f t="shared" si="71"/>
        <v>8.8900000000000007E-2</v>
      </c>
      <c r="J234" s="3">
        <f t="shared" si="72"/>
        <v>0.40640000000000004</v>
      </c>
      <c r="K234">
        <f t="shared" si="73"/>
        <v>0.19012235637035724</v>
      </c>
      <c r="L234">
        <f>PI()/4*('Config sheet'!$C$38^2)*'Stage 1'!K234*2</f>
        <v>3.2561709931776928E-2</v>
      </c>
      <c r="M234">
        <f t="shared" si="74"/>
        <v>89.594016883897822</v>
      </c>
      <c r="N234">
        <f>'Config sheet'!$C$44</f>
        <v>5.8970333333333338</v>
      </c>
      <c r="O234">
        <f t="shared" si="84"/>
        <v>-5.6507444870173238</v>
      </c>
      <c r="P234">
        <f t="shared" si="85"/>
        <v>-677.83388049628195</v>
      </c>
      <c r="Q234">
        <f t="shared" si="75"/>
        <v>180</v>
      </c>
      <c r="R234">
        <f t="shared" si="76"/>
        <v>-122.01009848933074</v>
      </c>
      <c r="S234">
        <f t="shared" si="77"/>
        <v>-122.01009848933074</v>
      </c>
      <c r="T234">
        <f t="shared" si="78"/>
        <v>1.3302967248384194</v>
      </c>
      <c r="U234">
        <f t="shared" si="86"/>
        <v>22.070324579350686</v>
      </c>
      <c r="V234">
        <f>(-U234*'Config sheet'!$C$134+'Config sheet'!$C$135*'Stage 1'!U599)*10^2</f>
        <v>-33.688808054185124</v>
      </c>
      <c r="W234">
        <f t="shared" si="87"/>
        <v>-155.69890654351588</v>
      </c>
      <c r="X234">
        <f>'Config sheet'!$C$150*10^-3</f>
        <v>-333.6</v>
      </c>
      <c r="Y234">
        <f>'Config sheet'!$C$149*10^-3</f>
        <v>333.6</v>
      </c>
      <c r="Z234">
        <f t="shared" si="79"/>
        <v>0.15571805637035724</v>
      </c>
      <c r="AA234">
        <f>PI()/4*('Config sheet'!$C$38^2)*'Stage 1'!Z234*2</f>
        <v>2.6669384282164386E-2</v>
      </c>
      <c r="AB234">
        <f t="shared" si="80"/>
        <v>87.580459150932072</v>
      </c>
    </row>
    <row r="235" spans="3:28" x14ac:dyDescent="0.25">
      <c r="C235">
        <v>227</v>
      </c>
      <c r="D235">
        <f t="shared" si="69"/>
        <v>995</v>
      </c>
      <c r="E235">
        <f t="shared" si="70"/>
        <v>0.17780000000000001</v>
      </c>
      <c r="F235">
        <f t="shared" si="81"/>
        <v>3.8023450586264655E-2</v>
      </c>
      <c r="G235">
        <f t="shared" si="82"/>
        <v>104.19615634406146</v>
      </c>
      <c r="H235">
        <f t="shared" si="83"/>
        <v>3.9618974020271276</v>
      </c>
      <c r="I235" s="3">
        <f t="shared" si="71"/>
        <v>8.8900000000000007E-2</v>
      </c>
      <c r="J235" s="3">
        <f t="shared" si="72"/>
        <v>0.40640000000000004</v>
      </c>
      <c r="K235">
        <f t="shared" si="73"/>
        <v>0.18916852079140839</v>
      </c>
      <c r="L235">
        <f>PI()/4*('Config sheet'!$C$38^2)*'Stage 1'!K235*2</f>
        <v>3.2398349251648188E-2</v>
      </c>
      <c r="M235">
        <f t="shared" si="74"/>
        <v>89.144527604486981</v>
      </c>
      <c r="N235">
        <f>'Config sheet'!$C$44</f>
        <v>5.8970333333333338</v>
      </c>
      <c r="O235">
        <f t="shared" si="84"/>
        <v>-5.7638805040989265</v>
      </c>
      <c r="P235">
        <f t="shared" si="85"/>
        <v>-672.97418946431776</v>
      </c>
      <c r="Q235">
        <f t="shared" si="75"/>
        <v>180</v>
      </c>
      <c r="R235">
        <f t="shared" si="76"/>
        <v>-121.1353541035772</v>
      </c>
      <c r="S235">
        <f t="shared" si="77"/>
        <v>-121.1353541035772</v>
      </c>
      <c r="T235">
        <f t="shared" si="78"/>
        <v>1.3302967248384194</v>
      </c>
      <c r="U235">
        <f t="shared" si="86"/>
        <v>22.21848867734758</v>
      </c>
      <c r="V235">
        <f>(-U235*'Config sheet'!$C$134+'Config sheet'!$C$135*'Stage 1'!U600)*10^2</f>
        <v>-34.957590030535201</v>
      </c>
      <c r="W235">
        <f t="shared" si="87"/>
        <v>-156.0929441341124</v>
      </c>
      <c r="X235">
        <f>'Config sheet'!$C$150*10^-3</f>
        <v>-333.6</v>
      </c>
      <c r="Y235">
        <f>'Config sheet'!$C$149*10^-3</f>
        <v>333.6</v>
      </c>
      <c r="Z235">
        <f t="shared" si="79"/>
        <v>0.15476422079140839</v>
      </c>
      <c r="AA235">
        <f>PI()/4*('Config sheet'!$C$38^2)*'Stage 1'!Z235*2</f>
        <v>2.6506023602035644E-2</v>
      </c>
      <c r="AB235">
        <f t="shared" si="80"/>
        <v>87.043993695955223</v>
      </c>
    </row>
    <row r="236" spans="3:28" x14ac:dyDescent="0.25">
      <c r="C236">
        <v>228</v>
      </c>
      <c r="D236">
        <f t="shared" si="69"/>
        <v>995</v>
      </c>
      <c r="E236">
        <f t="shared" si="70"/>
        <v>0.17780000000000001</v>
      </c>
      <c r="F236">
        <f t="shared" si="81"/>
        <v>3.819095477386935E-2</v>
      </c>
      <c r="G236">
        <f t="shared" si="82"/>
        <v>104.19615634406146</v>
      </c>
      <c r="H236">
        <f t="shared" si="83"/>
        <v>3.9793506945470711</v>
      </c>
      <c r="I236" s="3">
        <f t="shared" si="71"/>
        <v>8.8900000000000007E-2</v>
      </c>
      <c r="J236" s="3">
        <f t="shared" si="72"/>
        <v>0.40640000000000004</v>
      </c>
      <c r="K236">
        <f t="shared" si="73"/>
        <v>0.18819587154425255</v>
      </c>
      <c r="L236">
        <f>PI()/4*('Config sheet'!$C$38^2)*'Stage 1'!K236*2</f>
        <v>3.2231766408599712E-2</v>
      </c>
      <c r="M236">
        <f t="shared" si="74"/>
        <v>88.686172497094802</v>
      </c>
      <c r="N236">
        <f>'Config sheet'!$C$44</f>
        <v>5.8970333333333338</v>
      </c>
      <c r="O236">
        <f t="shared" si="84"/>
        <v>-5.8761842794373678</v>
      </c>
      <c r="P236">
        <f t="shared" si="85"/>
        <v>-667.89604665420779</v>
      </c>
      <c r="Q236">
        <f t="shared" si="75"/>
        <v>180</v>
      </c>
      <c r="R236">
        <f t="shared" si="76"/>
        <v>-120.22128839775742</v>
      </c>
      <c r="S236">
        <f t="shared" si="77"/>
        <v>-120.22128839775741</v>
      </c>
      <c r="T236">
        <f t="shared" si="78"/>
        <v>1.3302967248384194</v>
      </c>
      <c r="U236">
        <f t="shared" si="86"/>
        <v>22.371378754399903</v>
      </c>
      <c r="V236">
        <f>(-U236*'Config sheet'!$C$134+'Config sheet'!$C$135*'Stage 1'!U601)*10^2</f>
        <v>-36.266842249860453</v>
      </c>
      <c r="W236">
        <f t="shared" si="87"/>
        <v>-156.48813064761788</v>
      </c>
      <c r="X236">
        <f>'Config sheet'!$C$150*10^-3</f>
        <v>-333.6</v>
      </c>
      <c r="Y236">
        <f>'Config sheet'!$C$149*10^-3</f>
        <v>333.6</v>
      </c>
      <c r="Z236">
        <f t="shared" si="79"/>
        <v>0.15379157154425255</v>
      </c>
      <c r="AA236">
        <f>PI()/4*('Config sheet'!$C$38^2)*'Stage 1'!Z236*2</f>
        <v>2.6339440758987167E-2</v>
      </c>
      <c r="AB236">
        <f t="shared" si="80"/>
        <v>86.496946875282646</v>
      </c>
    </row>
    <row r="237" spans="3:28" x14ac:dyDescent="0.25">
      <c r="C237">
        <v>229</v>
      </c>
      <c r="D237">
        <f t="shared" si="69"/>
        <v>995</v>
      </c>
      <c r="E237">
        <f t="shared" si="70"/>
        <v>0.17780000000000001</v>
      </c>
      <c r="F237">
        <f t="shared" si="81"/>
        <v>3.8358458961474037E-2</v>
      </c>
      <c r="G237">
        <f t="shared" si="82"/>
        <v>104.19615634406146</v>
      </c>
      <c r="H237">
        <f t="shared" si="83"/>
        <v>3.9968039870670142</v>
      </c>
      <c r="I237" s="3">
        <f t="shared" si="71"/>
        <v>8.8900000000000007E-2</v>
      </c>
      <c r="J237" s="3">
        <f t="shared" si="72"/>
        <v>0.40640000000000004</v>
      </c>
      <c r="K237">
        <f t="shared" si="73"/>
        <v>0.18720454781344992</v>
      </c>
      <c r="L237">
        <f>PI()/4*('Config sheet'!$C$38^2)*'Stage 1'!K237*2</f>
        <v>3.2061985240371384E-2</v>
      </c>
      <c r="M237">
        <f t="shared" si="74"/>
        <v>88.219017151608099</v>
      </c>
      <c r="N237">
        <f>'Config sheet'!$C$44</f>
        <v>5.8970333333333338</v>
      </c>
      <c r="O237">
        <f t="shared" si="84"/>
        <v>-5.9876187879484863</v>
      </c>
      <c r="P237">
        <f t="shared" si="85"/>
        <v>-662.59429075414073</v>
      </c>
      <c r="Q237">
        <f t="shared" si="75"/>
        <v>180</v>
      </c>
      <c r="R237">
        <f t="shared" si="76"/>
        <v>-119.26697233574534</v>
      </c>
      <c r="S237">
        <f t="shared" si="77"/>
        <v>-119.26697233574534</v>
      </c>
      <c r="T237">
        <f t="shared" si="78"/>
        <v>1.3302967248384194</v>
      </c>
      <c r="U237">
        <f t="shared" si="86"/>
        <v>22.529110666831698</v>
      </c>
      <c r="V237">
        <f>(-U237*'Config sheet'!$C$134+'Config sheet'!$C$135*'Stage 1'!U602)*10^2</f>
        <v>-37.617556831154531</v>
      </c>
      <c r="W237">
        <f t="shared" si="87"/>
        <v>-156.88452916689988</v>
      </c>
      <c r="X237">
        <f>'Config sheet'!$C$150*10^-3</f>
        <v>-333.6</v>
      </c>
      <c r="Y237">
        <f>'Config sheet'!$C$149*10^-3</f>
        <v>333.6</v>
      </c>
      <c r="Z237">
        <f t="shared" si="79"/>
        <v>0.15280024781344992</v>
      </c>
      <c r="AA237">
        <f>PI()/4*('Config sheet'!$C$38^2)*'Stage 1'!Z237*2</f>
        <v>2.6169659590758836E-2</v>
      </c>
      <c r="AB237">
        <f t="shared" si="80"/>
        <v>85.939396970444264</v>
      </c>
    </row>
    <row r="238" spans="3:28" x14ac:dyDescent="0.25">
      <c r="C238">
        <v>230</v>
      </c>
      <c r="D238">
        <f t="shared" si="69"/>
        <v>995</v>
      </c>
      <c r="E238">
        <f t="shared" si="70"/>
        <v>0.17780000000000001</v>
      </c>
      <c r="F238">
        <f t="shared" si="81"/>
        <v>3.8525963149078732E-2</v>
      </c>
      <c r="G238">
        <f t="shared" si="82"/>
        <v>104.19615634406146</v>
      </c>
      <c r="H238">
        <f t="shared" si="83"/>
        <v>4.0142572795869578</v>
      </c>
      <c r="I238" s="3">
        <f t="shared" si="71"/>
        <v>8.8900000000000007E-2</v>
      </c>
      <c r="J238" s="3">
        <f t="shared" si="72"/>
        <v>0.40640000000000004</v>
      </c>
      <c r="K238">
        <f t="shared" si="73"/>
        <v>0.18619469471332845</v>
      </c>
      <c r="L238">
        <f>PI()/4*('Config sheet'!$C$38^2)*'Stage 1'!K238*2</f>
        <v>3.1889030600277368E-2</v>
      </c>
      <c r="M238">
        <f t="shared" si="74"/>
        <v>87.743129952281095</v>
      </c>
      <c r="N238">
        <f>'Config sheet'!$C$44</f>
        <v>5.8970333333333338</v>
      </c>
      <c r="O238">
        <f t="shared" si="84"/>
        <v>-6.098146147633555</v>
      </c>
      <c r="P238">
        <f t="shared" si="85"/>
        <v>-657.06385313555415</v>
      </c>
      <c r="Q238">
        <f t="shared" si="75"/>
        <v>180</v>
      </c>
      <c r="R238">
        <f t="shared" si="76"/>
        <v>-118.27149356439976</v>
      </c>
      <c r="S238">
        <f t="shared" si="77"/>
        <v>-118.27149356439975</v>
      </c>
      <c r="T238">
        <f t="shared" si="78"/>
        <v>1.3302967248384194</v>
      </c>
      <c r="U238">
        <f t="shared" si="86"/>
        <v>22.691804775586132</v>
      </c>
      <c r="V238">
        <f>(-U238*'Config sheet'!$C$134+'Config sheet'!$C$135*'Stage 1'!U603)*10^2</f>
        <v>-39.010764468069972</v>
      </c>
      <c r="W238">
        <f t="shared" si="87"/>
        <v>-157.28225803246974</v>
      </c>
      <c r="X238">
        <f>'Config sheet'!$C$150*10^-3</f>
        <v>-333.6</v>
      </c>
      <c r="Y238">
        <f>'Config sheet'!$C$149*10^-3</f>
        <v>333.6</v>
      </c>
      <c r="Z238">
        <f t="shared" si="79"/>
        <v>0.15179039471332845</v>
      </c>
      <c r="AA238">
        <f>PI()/4*('Config sheet'!$C$38^2)*'Stage 1'!Z238*2</f>
        <v>2.599670495066482E-2</v>
      </c>
      <c r="AB238">
        <f t="shared" si="80"/>
        <v>85.37142559804748</v>
      </c>
    </row>
    <row r="239" spans="3:28" x14ac:dyDescent="0.25">
      <c r="C239">
        <v>231</v>
      </c>
      <c r="D239">
        <f t="shared" si="69"/>
        <v>995</v>
      </c>
      <c r="E239">
        <f t="shared" si="70"/>
        <v>0.17780000000000001</v>
      </c>
      <c r="F239">
        <f t="shared" si="81"/>
        <v>3.8693467336683419E-2</v>
      </c>
      <c r="G239">
        <f t="shared" si="82"/>
        <v>104.19615634406146</v>
      </c>
      <c r="H239">
        <f t="shared" si="83"/>
        <v>4.0317105721069009</v>
      </c>
      <c r="I239" s="3">
        <f t="shared" si="71"/>
        <v>8.8900000000000007E-2</v>
      </c>
      <c r="J239" s="3">
        <f t="shared" si="72"/>
        <v>0.40640000000000004</v>
      </c>
      <c r="K239">
        <f t="shared" si="73"/>
        <v>0.18516646343817744</v>
      </c>
      <c r="L239">
        <f>PI()/4*('Config sheet'!$C$38^2)*'Stage 1'!K239*2</f>
        <v>3.1712928382929356E-2</v>
      </c>
      <c r="M239">
        <f t="shared" si="74"/>
        <v>87.258582148513199</v>
      </c>
      <c r="N239">
        <f>'Config sheet'!$C$44</f>
        <v>5.8970333333333338</v>
      </c>
      <c r="O239">
        <f t="shared" si="84"/>
        <v>-6.2077276359162799</v>
      </c>
      <c r="P239">
        <f t="shared" si="85"/>
        <v>-651.29976754001973</v>
      </c>
      <c r="Q239">
        <f t="shared" si="75"/>
        <v>180</v>
      </c>
      <c r="R239">
        <f t="shared" si="76"/>
        <v>-117.23395815720357</v>
      </c>
      <c r="S239">
        <f t="shared" si="77"/>
        <v>-117.23395815720356</v>
      </c>
      <c r="T239">
        <f t="shared" si="78"/>
        <v>1.3302967248384194</v>
      </c>
      <c r="U239">
        <f t="shared" si="86"/>
        <v>22.859586109162866</v>
      </c>
      <c r="V239">
        <f>(-U239*'Config sheet'!$C$134+'Config sheet'!$C$135*'Stage 1'!U604)*10^2</f>
        <v>-40.447535824209147</v>
      </c>
      <c r="W239">
        <f t="shared" si="87"/>
        <v>-157.68149398141273</v>
      </c>
      <c r="X239">
        <f>'Config sheet'!$C$150*10^-3</f>
        <v>-333.6</v>
      </c>
      <c r="Y239">
        <f>'Config sheet'!$C$149*10^-3</f>
        <v>333.6</v>
      </c>
      <c r="Z239">
        <f t="shared" si="79"/>
        <v>0.15076216343817744</v>
      </c>
      <c r="AA239">
        <f>PI()/4*('Config sheet'!$C$38^2)*'Stage 1'!Z239*2</f>
        <v>2.5820602733316812E-2</v>
      </c>
      <c r="AB239">
        <f t="shared" si="80"/>
        <v>84.79311779425052</v>
      </c>
    </row>
    <row r="240" spans="3:28" x14ac:dyDescent="0.25">
      <c r="C240">
        <v>232</v>
      </c>
      <c r="D240">
        <f t="shared" si="69"/>
        <v>995</v>
      </c>
      <c r="E240">
        <f t="shared" si="70"/>
        <v>0.17780000000000001</v>
      </c>
      <c r="F240">
        <f t="shared" si="81"/>
        <v>3.8860971524288107E-2</v>
      </c>
      <c r="G240">
        <f t="shared" si="82"/>
        <v>104.19615634406146</v>
      </c>
      <c r="H240">
        <f t="shared" si="83"/>
        <v>4.049163864626844</v>
      </c>
      <c r="I240" s="3">
        <f t="shared" si="71"/>
        <v>8.8900000000000007E-2</v>
      </c>
      <c r="J240" s="3">
        <f t="shared" si="72"/>
        <v>0.40640000000000004</v>
      </c>
      <c r="K240">
        <f t="shared" si="73"/>
        <v>0.18412001141127682</v>
      </c>
      <c r="L240">
        <f>PI()/4*('Config sheet'!$C$38^2)*'Stage 1'!K240*2</f>
        <v>3.1533705549760378E-2</v>
      </c>
      <c r="M240">
        <f t="shared" si="74"/>
        <v>86.765447925078234</v>
      </c>
      <c r="N240">
        <f>'Config sheet'!$C$44</f>
        <v>5.8970333333333338</v>
      </c>
      <c r="O240">
        <f t="shared" si="84"/>
        <v>-6.3163237075966867</v>
      </c>
      <c r="P240">
        <f t="shared" si="85"/>
        <v>-645.29717969508943</v>
      </c>
      <c r="Q240">
        <f t="shared" si="75"/>
        <v>180</v>
      </c>
      <c r="R240">
        <f t="shared" si="76"/>
        <v>-116.15349234511612</v>
      </c>
      <c r="S240">
        <f t="shared" si="77"/>
        <v>-116.15349234511611</v>
      </c>
      <c r="T240">
        <f t="shared" si="78"/>
        <v>1.3302967248384194</v>
      </c>
      <c r="U240">
        <f t="shared" si="86"/>
        <v>23.032584533878232</v>
      </c>
      <c r="V240">
        <f>(-U240*'Config sheet'!$C$134+'Config sheet'!$C$135*'Stage 1'!U605)*10^2</f>
        <v>-41.928982991122751</v>
      </c>
      <c r="W240">
        <f t="shared" si="87"/>
        <v>-158.08247533623887</v>
      </c>
      <c r="X240">
        <f>'Config sheet'!$C$150*10^-3</f>
        <v>-333.6</v>
      </c>
      <c r="Y240">
        <f>'Config sheet'!$C$149*10^-3</f>
        <v>333.6</v>
      </c>
      <c r="Z240">
        <f t="shared" si="79"/>
        <v>0.14971571141127682</v>
      </c>
      <c r="AA240">
        <f>PI()/4*('Config sheet'!$C$38^2)*'Stage 1'!Z240*2</f>
        <v>2.5641379900147834E-2</v>
      </c>
      <c r="AB240">
        <f t="shared" si="80"/>
        <v>84.20456209858088</v>
      </c>
    </row>
    <row r="241" spans="3:28" x14ac:dyDescent="0.25">
      <c r="C241">
        <v>233</v>
      </c>
      <c r="D241">
        <f t="shared" si="69"/>
        <v>995</v>
      </c>
      <c r="E241">
        <f t="shared" si="70"/>
        <v>0.17780000000000001</v>
      </c>
      <c r="F241">
        <f t="shared" si="81"/>
        <v>3.9028475711892802E-2</v>
      </c>
      <c r="G241">
        <f t="shared" si="82"/>
        <v>104.19615634406146</v>
      </c>
      <c r="H241">
        <f t="shared" si="83"/>
        <v>4.066617157146788</v>
      </c>
      <c r="I241" s="3">
        <f t="shared" si="71"/>
        <v>8.8900000000000007E-2</v>
      </c>
      <c r="J241" s="3">
        <f t="shared" si="72"/>
        <v>0.40640000000000004</v>
      </c>
      <c r="K241">
        <f t="shared" si="73"/>
        <v>0.18305550243246016</v>
      </c>
      <c r="L241">
        <f>PI()/4*('Config sheet'!$C$38^2)*'Stage 1'!K241*2</f>
        <v>3.1351390154297477E-2</v>
      </c>
      <c r="M241">
        <f t="shared" si="74"/>
        <v>86.26380447166251</v>
      </c>
      <c r="N241">
        <f>'Config sheet'!$C$44</f>
        <v>5.8970333333333338</v>
      </c>
      <c r="O241">
        <f t="shared" si="84"/>
        <v>-6.423894014408809</v>
      </c>
      <c r="P241">
        <f t="shared" si="85"/>
        <v>-639.051356846305</v>
      </c>
      <c r="Q241">
        <f t="shared" si="75"/>
        <v>180</v>
      </c>
      <c r="R241">
        <f t="shared" si="76"/>
        <v>-115.02924423233492</v>
      </c>
      <c r="S241">
        <f t="shared" si="77"/>
        <v>-115.0292442323349</v>
      </c>
      <c r="T241">
        <f t="shared" si="78"/>
        <v>1.3302967248384194</v>
      </c>
      <c r="U241">
        <f t="shared" si="86"/>
        <v>23.210934931760921</v>
      </c>
      <c r="V241">
        <f>(-U241*'Config sheet'!$C$134+'Config sheet'!$C$135*'Stage 1'!U606)*10^2</f>
        <v>-43.456261011693975</v>
      </c>
      <c r="W241">
        <f t="shared" si="87"/>
        <v>-158.4855052440289</v>
      </c>
      <c r="X241">
        <f>'Config sheet'!$C$150*10^-3</f>
        <v>-333.6</v>
      </c>
      <c r="Y241">
        <f>'Config sheet'!$C$149*10^-3</f>
        <v>333.6</v>
      </c>
      <c r="Z241">
        <f t="shared" si="79"/>
        <v>0.14865120243246016</v>
      </c>
      <c r="AA241">
        <f>PI()/4*('Config sheet'!$C$38^2)*'Stage 1'!Z241*2</f>
        <v>2.5459064504684933E-2</v>
      </c>
      <c r="AB241">
        <f t="shared" si="80"/>
        <v>83.605850636929219</v>
      </c>
    </row>
    <row r="242" spans="3:28" x14ac:dyDescent="0.25">
      <c r="C242">
        <v>234</v>
      </c>
      <c r="D242">
        <f t="shared" si="69"/>
        <v>995</v>
      </c>
      <c r="E242">
        <f t="shared" si="70"/>
        <v>0.17780000000000001</v>
      </c>
      <c r="F242">
        <f t="shared" si="81"/>
        <v>3.9195979899497489E-2</v>
      </c>
      <c r="G242">
        <f t="shared" si="82"/>
        <v>104.19615634406146</v>
      </c>
      <c r="H242">
        <f t="shared" si="83"/>
        <v>4.0840704496667311</v>
      </c>
      <c r="I242" s="3">
        <f t="shared" si="71"/>
        <v>8.8900000000000007E-2</v>
      </c>
      <c r="J242" s="3">
        <f t="shared" si="72"/>
        <v>0.40640000000000004</v>
      </c>
      <c r="K242">
        <f t="shared" si="73"/>
        <v>0.18197310682390733</v>
      </c>
      <c r="L242">
        <f>PI()/4*('Config sheet'!$C$38^2)*'Stage 1'!K242*2</f>
        <v>3.1166011367131225E-2</v>
      </c>
      <c r="M242">
        <f t="shared" si="74"/>
        <v>85.753732051568846</v>
      </c>
      <c r="N242">
        <f>'Config sheet'!$C$44</f>
        <v>5.8970333333333338</v>
      </c>
      <c r="O242">
        <f t="shared" si="84"/>
        <v>-6.5303974261671254</v>
      </c>
      <c r="P242">
        <f t="shared" si="85"/>
        <v>-632.55769719265413</v>
      </c>
      <c r="Q242">
        <f t="shared" si="75"/>
        <v>180</v>
      </c>
      <c r="R242">
        <f t="shared" si="76"/>
        <v>-113.86038549467776</v>
      </c>
      <c r="S242">
        <f t="shared" si="77"/>
        <v>-113.86038549467774</v>
      </c>
      <c r="T242">
        <f t="shared" si="78"/>
        <v>1.3302967248384194</v>
      </c>
      <c r="U242">
        <f t="shared" si="86"/>
        <v>23.394777386408673</v>
      </c>
      <c r="V242">
        <f>(-U242*'Config sheet'!$C$134+'Config sheet'!$C$135*'Stage 1'!U607)*10^2</f>
        <v>-45.030569471695635</v>
      </c>
      <c r="W242">
        <f t="shared" si="87"/>
        <v>-158.89095496637339</v>
      </c>
      <c r="X242">
        <f>'Config sheet'!$C$150*10^-3</f>
        <v>-333.6</v>
      </c>
      <c r="Y242">
        <f>'Config sheet'!$C$149*10^-3</f>
        <v>333.6</v>
      </c>
      <c r="Z242">
        <f t="shared" si="79"/>
        <v>0.14756880682390733</v>
      </c>
      <c r="AA242">
        <f>PI()/4*('Config sheet'!$C$38^2)*'Stage 1'!Z242*2</f>
        <v>2.527368571751868E-2</v>
      </c>
      <c r="AB242">
        <f t="shared" si="80"/>
        <v>82.997079203547415</v>
      </c>
    </row>
    <row r="243" spans="3:28" x14ac:dyDescent="0.25">
      <c r="C243">
        <v>235</v>
      </c>
      <c r="D243">
        <f t="shared" si="69"/>
        <v>995</v>
      </c>
      <c r="E243">
        <f t="shared" si="70"/>
        <v>0.17780000000000001</v>
      </c>
      <c r="F243">
        <f t="shared" si="81"/>
        <v>3.9363484087102177E-2</v>
      </c>
      <c r="G243">
        <f t="shared" si="82"/>
        <v>104.19615634406146</v>
      </c>
      <c r="H243">
        <f t="shared" si="83"/>
        <v>4.1015237421866741</v>
      </c>
      <c r="I243" s="3">
        <f t="shared" si="71"/>
        <v>8.8900000000000007E-2</v>
      </c>
      <c r="J243" s="3">
        <f t="shared" si="72"/>
        <v>0.40640000000000004</v>
      </c>
      <c r="K243">
        <f t="shared" si="73"/>
        <v>0.18087300157385539</v>
      </c>
      <c r="L243">
        <f>PI()/4*('Config sheet'!$C$38^2)*'Stage 1'!K243*2</f>
        <v>3.0977599500528665E-2</v>
      </c>
      <c r="M243">
        <f t="shared" si="74"/>
        <v>85.235314069439383</v>
      </c>
      <c r="N243">
        <f>'Config sheet'!$C$44</f>
        <v>5.8970333333333338</v>
      </c>
      <c r="O243">
        <f t="shared" si="84"/>
        <v>-6.6357920534845434</v>
      </c>
      <c r="P243">
        <f t="shared" si="85"/>
        <v>-625.81173921285767</v>
      </c>
      <c r="Q243">
        <f t="shared" si="75"/>
        <v>180</v>
      </c>
      <c r="R243">
        <f t="shared" si="76"/>
        <v>-112.6461130583144</v>
      </c>
      <c r="S243">
        <f t="shared" si="77"/>
        <v>-112.64611305831438</v>
      </c>
      <c r="T243">
        <f t="shared" si="78"/>
        <v>1.3302967248384194</v>
      </c>
      <c r="U243">
        <f t="shared" si="86"/>
        <v>23.584257377145615</v>
      </c>
      <c r="V243">
        <f>(-U243*'Config sheet'!$C$134+'Config sheet'!$C$135*'Stage 1'!U608)*10^2</f>
        <v>-46.6531541624285</v>
      </c>
      <c r="W243">
        <f t="shared" si="87"/>
        <v>-159.29926722074291</v>
      </c>
      <c r="X243">
        <f>'Config sheet'!$C$150*10^-3</f>
        <v>-333.6</v>
      </c>
      <c r="Y243">
        <f>'Config sheet'!$C$149*10^-3</f>
        <v>333.6</v>
      </c>
      <c r="Z243">
        <f t="shared" si="79"/>
        <v>0.14646870157385539</v>
      </c>
      <c r="AA243">
        <f>PI()/4*('Config sheet'!$C$38^2)*'Stage 1'!Z243*2</f>
        <v>2.508527385091612E-2</v>
      </c>
      <c r="AB243">
        <f t="shared" si="80"/>
        <v>82.378347341875909</v>
      </c>
    </row>
    <row r="244" spans="3:28" x14ac:dyDescent="0.25">
      <c r="C244">
        <v>236</v>
      </c>
      <c r="D244">
        <f t="shared" si="69"/>
        <v>995</v>
      </c>
      <c r="E244">
        <f t="shared" si="70"/>
        <v>0.17780000000000001</v>
      </c>
      <c r="F244">
        <f t="shared" si="81"/>
        <v>3.9530988274706871E-2</v>
      </c>
      <c r="G244">
        <f t="shared" si="82"/>
        <v>104.19615634406146</v>
      </c>
      <c r="H244">
        <f t="shared" si="83"/>
        <v>4.1189770347066181</v>
      </c>
      <c r="I244" s="3">
        <f t="shared" si="71"/>
        <v>8.8900000000000007E-2</v>
      </c>
      <c r="J244" s="3">
        <f t="shared" si="72"/>
        <v>0.40640000000000004</v>
      </c>
      <c r="K244">
        <f t="shared" si="73"/>
        <v>0.17975537047791046</v>
      </c>
      <c r="L244">
        <f>PI()/4*('Config sheet'!$C$38^2)*'Stage 1'!K244*2</f>
        <v>3.0786186032635384E-2</v>
      </c>
      <c r="M244">
        <f t="shared" si="74"/>
        <v>84.708637137848029</v>
      </c>
      <c r="N244">
        <f>'Config sheet'!$C$44</f>
        <v>5.8970333333333338</v>
      </c>
      <c r="O244">
        <f t="shared" si="84"/>
        <v>-6.7400352720425225</v>
      </c>
      <c r="P244">
        <f t="shared" si="85"/>
        <v>-618.8091708699958</v>
      </c>
      <c r="Q244">
        <f t="shared" si="75"/>
        <v>180</v>
      </c>
      <c r="R244">
        <f t="shared" si="76"/>
        <v>-111.38565075659926</v>
      </c>
      <c r="S244">
        <f t="shared" si="77"/>
        <v>-111.38565075659923</v>
      </c>
      <c r="T244">
        <f t="shared" si="78"/>
        <v>1.3302967248384194</v>
      </c>
      <c r="U244">
        <f t="shared" si="86"/>
        <v>23.77952598183386</v>
      </c>
      <c r="V244">
        <f>(-U244*'Config sheet'!$C$134+'Config sheet'!$C$135*'Stage 1'!U609)*10^2</f>
        <v>-48.325308817469569</v>
      </c>
      <c r="W244">
        <f t="shared" si="87"/>
        <v>-159.71095957406882</v>
      </c>
      <c r="X244">
        <f>'Config sheet'!$C$150*10^-3</f>
        <v>-333.6</v>
      </c>
      <c r="Y244">
        <f>'Config sheet'!$C$149*10^-3</f>
        <v>333.6</v>
      </c>
      <c r="Z244">
        <f t="shared" si="79"/>
        <v>0.14535107047791046</v>
      </c>
      <c r="AA244">
        <f>PI()/4*('Config sheet'!$C$38^2)*'Stage 1'!Z244*2</f>
        <v>2.4893860383022836E-2</v>
      </c>
      <c r="AB244">
        <f t="shared" si="80"/>
        <v>81.749758424021607</v>
      </c>
    </row>
    <row r="245" spans="3:28" x14ac:dyDescent="0.25">
      <c r="C245">
        <v>237</v>
      </c>
      <c r="D245">
        <f t="shared" si="69"/>
        <v>995</v>
      </c>
      <c r="E245">
        <f t="shared" si="70"/>
        <v>0.17780000000000001</v>
      </c>
      <c r="F245">
        <f t="shared" si="81"/>
        <v>3.9698492462311559E-2</v>
      </c>
      <c r="G245">
        <f t="shared" si="82"/>
        <v>104.19615634406146</v>
      </c>
      <c r="H245">
        <f t="shared" si="83"/>
        <v>4.1364303272265603</v>
      </c>
      <c r="I245" s="3">
        <f t="shared" si="71"/>
        <v>8.8900000000000007E-2</v>
      </c>
      <c r="J245" s="3">
        <f t="shared" si="72"/>
        <v>0.40640000000000004</v>
      </c>
      <c r="K245">
        <f t="shared" si="73"/>
        <v>0.17862040427764064</v>
      </c>
      <c r="L245">
        <f>PI()/4*('Config sheet'!$C$38^2)*'Stage 1'!K245*2</f>
        <v>3.0591803631211924E-2</v>
      </c>
      <c r="M245">
        <f t="shared" si="74"/>
        <v>84.173791142611449</v>
      </c>
      <c r="N245">
        <f>'Config sheet'!$C$44</f>
        <v>5.8970333333333338</v>
      </c>
      <c r="O245">
        <f t="shared" si="84"/>
        <v>-6.8430837483919484</v>
      </c>
      <c r="P245">
        <f t="shared" si="85"/>
        <v>-611.54583868211057</v>
      </c>
      <c r="Q245">
        <f t="shared" si="75"/>
        <v>180</v>
      </c>
      <c r="R245">
        <f t="shared" si="76"/>
        <v>-110.07825096277992</v>
      </c>
      <c r="S245">
        <f t="shared" si="77"/>
        <v>-110.0782509627799</v>
      </c>
      <c r="T245">
        <f t="shared" si="78"/>
        <v>1.3302967248384194</v>
      </c>
      <c r="U245">
        <f t="shared" si="86"/>
        <v>23.980740088707329</v>
      </c>
      <c r="V245">
        <f>(-U245*'Config sheet'!$C$134+'Config sheet'!$C$135*'Stage 1'!U610)*10^2</f>
        <v>-50.048376926680383</v>
      </c>
      <c r="W245">
        <f t="shared" si="87"/>
        <v>-160.12662788946031</v>
      </c>
      <c r="X245">
        <f>'Config sheet'!$C$150*10^-3</f>
        <v>-333.6</v>
      </c>
      <c r="Y245">
        <f>'Config sheet'!$C$149*10^-3</f>
        <v>333.6</v>
      </c>
      <c r="Z245">
        <f t="shared" si="79"/>
        <v>0.14421610427764064</v>
      </c>
      <c r="AA245">
        <f>PI()/4*('Config sheet'!$C$38^2)*'Stage 1'!Z245*2</f>
        <v>2.4699477981599379E-2</v>
      </c>
      <c r="AB245">
        <f t="shared" si="80"/>
        <v>81.111419728706764</v>
      </c>
    </row>
    <row r="246" spans="3:28" x14ac:dyDescent="0.25">
      <c r="C246">
        <v>238</v>
      </c>
      <c r="D246">
        <f t="shared" si="69"/>
        <v>995</v>
      </c>
      <c r="E246">
        <f t="shared" si="70"/>
        <v>0.17780000000000001</v>
      </c>
      <c r="F246">
        <f t="shared" si="81"/>
        <v>3.9865996649916247E-2</v>
      </c>
      <c r="G246">
        <f t="shared" si="82"/>
        <v>104.19615634406146</v>
      </c>
      <c r="H246">
        <f t="shared" si="83"/>
        <v>4.1538836197465034</v>
      </c>
      <c r="I246" s="3">
        <f t="shared" si="71"/>
        <v>8.8900000000000007E-2</v>
      </c>
      <c r="J246" s="3">
        <f t="shared" si="72"/>
        <v>0.40640000000000004</v>
      </c>
      <c r="K246">
        <f t="shared" si="73"/>
        <v>0.17746830079612258</v>
      </c>
      <c r="L246">
        <f>PI()/4*('Config sheet'!$C$38^2)*'Stage 1'!K246*2</f>
        <v>3.0394486176848465E-2</v>
      </c>
      <c r="M246">
        <f t="shared" si="74"/>
        <v>83.63086930666465</v>
      </c>
      <c r="N246">
        <f>'Config sheet'!$C$44</f>
        <v>5.8970333333333338</v>
      </c>
      <c r="O246">
        <f t="shared" si="84"/>
        <v>-6.9448934672613598</v>
      </c>
      <c r="P246">
        <f t="shared" si="85"/>
        <v>-604.01775664656418</v>
      </c>
      <c r="Q246">
        <f t="shared" si="75"/>
        <v>180</v>
      </c>
      <c r="R246">
        <f t="shared" si="76"/>
        <v>-108.72319619638154</v>
      </c>
      <c r="S246">
        <f t="shared" si="77"/>
        <v>-108.72319619638156</v>
      </c>
      <c r="T246">
        <f t="shared" si="78"/>
        <v>1.3302967248384194</v>
      </c>
      <c r="U246">
        <f t="shared" si="86"/>
        <v>24.188062617610811</v>
      </c>
      <c r="V246">
        <f>(-U246*'Config sheet'!$C$134+'Config sheet'!$C$135*'Stage 1'!U611)*10^2</f>
        <v>-51.82375363075591</v>
      </c>
      <c r="W246">
        <f t="shared" si="87"/>
        <v>-160.54694982713744</v>
      </c>
      <c r="X246">
        <f>'Config sheet'!$C$150*10^-3</f>
        <v>-333.6</v>
      </c>
      <c r="Y246">
        <f>'Config sheet'!$C$149*10^-3</f>
        <v>333.6</v>
      </c>
      <c r="Z246">
        <f t="shared" si="79"/>
        <v>0.14306400079612258</v>
      </c>
      <c r="AA246">
        <f>PI()/4*('Config sheet'!$C$38^2)*'Stage 1'!Z246*2</f>
        <v>2.4502160527235917E-2</v>
      </c>
      <c r="AB246">
        <f t="shared" si="80"/>
        <v>80.463442517504248</v>
      </c>
    </row>
    <row r="247" spans="3:28" x14ac:dyDescent="0.25">
      <c r="C247">
        <v>239</v>
      </c>
      <c r="D247">
        <f t="shared" si="69"/>
        <v>995</v>
      </c>
      <c r="E247">
        <f t="shared" si="70"/>
        <v>0.17780000000000001</v>
      </c>
      <c r="F247">
        <f t="shared" si="81"/>
        <v>4.0033500837520941E-2</v>
      </c>
      <c r="G247">
        <f t="shared" si="82"/>
        <v>104.19615634406146</v>
      </c>
      <c r="H247">
        <f t="shared" si="83"/>
        <v>4.1713369122664474</v>
      </c>
      <c r="I247" s="3">
        <f t="shared" si="71"/>
        <v>8.8900000000000007E-2</v>
      </c>
      <c r="J247" s="3">
        <f t="shared" si="72"/>
        <v>0.40640000000000004</v>
      </c>
      <c r="K247">
        <f t="shared" si="73"/>
        <v>0.17629926507011551</v>
      </c>
      <c r="L247">
        <f>PI()/4*('Config sheet'!$C$38^2)*'Stage 1'!K247*2</f>
        <v>3.0194268785601878E-2</v>
      </c>
      <c r="M247">
        <f t="shared" si="74"/>
        <v>83.079968252347129</v>
      </c>
      <c r="N247">
        <f>'Config sheet'!$C$44</f>
        <v>5.8970333333333338</v>
      </c>
      <c r="O247">
        <f t="shared" si="84"/>
        <v>-7.0454197603468582</v>
      </c>
      <c r="P247">
        <f t="shared" si="85"/>
        <v>-596.22111500611493</v>
      </c>
      <c r="Q247">
        <f t="shared" si="75"/>
        <v>180</v>
      </c>
      <c r="R247">
        <f t="shared" si="76"/>
        <v>-107.3198007011007</v>
      </c>
      <c r="S247">
        <f t="shared" si="77"/>
        <v>-107.31980070110069</v>
      </c>
      <c r="T247">
        <f t="shared" si="78"/>
        <v>1.3302967248384194</v>
      </c>
      <c r="U247">
        <f t="shared" si="86"/>
        <v>24.401662751041549</v>
      </c>
      <c r="V247">
        <f>(-U247*'Config sheet'!$C$134+'Config sheet'!$C$135*'Stage 1'!U612)*10^2</f>
        <v>-53.652887699716189</v>
      </c>
      <c r="W247">
        <f t="shared" si="87"/>
        <v>-160.97268840081688</v>
      </c>
      <c r="X247">
        <f>'Config sheet'!$C$150*10^-3</f>
        <v>-333.6</v>
      </c>
      <c r="Y247">
        <f>'Config sheet'!$C$149*10^-3</f>
        <v>333.6</v>
      </c>
      <c r="Z247">
        <f t="shared" si="79"/>
        <v>0.14189496507011551</v>
      </c>
      <c r="AA247">
        <f>PI()/4*('Config sheet'!$C$38^2)*'Stage 1'!Z247*2</f>
        <v>2.4301943135989334E-2</v>
      </c>
      <c r="AB247">
        <f t="shared" si="80"/>
        <v>79.805942109176314</v>
      </c>
    </row>
    <row r="248" spans="3:28" x14ac:dyDescent="0.25">
      <c r="C248">
        <v>240</v>
      </c>
      <c r="D248">
        <f t="shared" si="69"/>
        <v>995</v>
      </c>
      <c r="E248">
        <f t="shared" si="70"/>
        <v>0.17780000000000001</v>
      </c>
      <c r="F248">
        <f t="shared" si="81"/>
        <v>4.0201005025125629E-2</v>
      </c>
      <c r="G248">
        <f t="shared" si="82"/>
        <v>104.19615634406146</v>
      </c>
      <c r="H248">
        <f t="shared" si="83"/>
        <v>4.1887902047863905</v>
      </c>
      <c r="I248" s="3">
        <f t="shared" si="71"/>
        <v>8.8900000000000007E-2</v>
      </c>
      <c r="J248" s="3">
        <f t="shared" si="72"/>
        <v>0.40640000000000004</v>
      </c>
      <c r="K248">
        <f t="shared" si="73"/>
        <v>0.17511350947852972</v>
      </c>
      <c r="L248">
        <f>PI()/4*('Config sheet'!$C$38^2)*'Stage 1'!K248*2</f>
        <v>2.9991187830998165E-2</v>
      </c>
      <c r="M248">
        <f t="shared" si="74"/>
        <v>82.521188061942979</v>
      </c>
      <c r="N248">
        <f>'Config sheet'!$C$44</f>
        <v>5.8970333333333338</v>
      </c>
      <c r="O248">
        <f t="shared" si="84"/>
        <v>-7.1446173365563492</v>
      </c>
      <c r="P248">
        <f t="shared" si="85"/>
        <v>-588.15228884483042</v>
      </c>
      <c r="Q248">
        <f t="shared" si="75"/>
        <v>180</v>
      </c>
      <c r="R248">
        <f t="shared" si="76"/>
        <v>-105.86741199206946</v>
      </c>
      <c r="S248">
        <f t="shared" si="77"/>
        <v>-105.86741199206948</v>
      </c>
      <c r="T248">
        <f t="shared" si="78"/>
        <v>1.3302967248384194</v>
      </c>
      <c r="U248">
        <f t="shared" si="86"/>
        <v>24.621716175406387</v>
      </c>
      <c r="V248">
        <f>(-U248*'Config sheet'!$C$134+'Config sheet'!$C$135*'Stage 1'!U613)*10^2</f>
        <v>-55.53728359887706</v>
      </c>
      <c r="W248">
        <f t="shared" si="87"/>
        <v>-161.40469559094652</v>
      </c>
      <c r="X248">
        <f>'Config sheet'!$C$150*10^-3</f>
        <v>-333.6</v>
      </c>
      <c r="Y248">
        <f>'Config sheet'!$C$149*10^-3</f>
        <v>333.6</v>
      </c>
      <c r="Z248">
        <f t="shared" si="79"/>
        <v>0.14070920947852972</v>
      </c>
      <c r="AA248">
        <f>PI()/4*('Config sheet'!$C$38^2)*'Stage 1'!Z248*2</f>
        <v>2.409886218138562E-2</v>
      </c>
      <c r="AB248">
        <f t="shared" si="80"/>
        <v>79.139037951928955</v>
      </c>
    </row>
    <row r="249" spans="3:28" x14ac:dyDescent="0.25">
      <c r="C249">
        <v>241</v>
      </c>
      <c r="D249">
        <f t="shared" si="69"/>
        <v>995</v>
      </c>
      <c r="E249">
        <f t="shared" si="70"/>
        <v>0.17780000000000001</v>
      </c>
      <c r="F249">
        <f t="shared" si="81"/>
        <v>4.0368509212730323E-2</v>
      </c>
      <c r="G249">
        <f t="shared" si="82"/>
        <v>104.19615634406146</v>
      </c>
      <c r="H249">
        <f t="shared" si="83"/>
        <v>4.2062434973063345</v>
      </c>
      <c r="I249" s="3">
        <f t="shared" si="71"/>
        <v>8.8900000000000007E-2</v>
      </c>
      <c r="J249" s="3">
        <f t="shared" si="72"/>
        <v>0.40640000000000004</v>
      </c>
      <c r="K249">
        <f t="shared" si="73"/>
        <v>0.17391125386685397</v>
      </c>
      <c r="L249">
        <f>PI()/4*('Config sheet'!$C$38^2)*'Stage 1'!K249*2</f>
        <v>2.9785280965342779E-2</v>
      </c>
      <c r="M249">
        <f t="shared" si="74"/>
        <v>81.954632336316436</v>
      </c>
      <c r="N249">
        <f>'Config sheet'!$C$44</f>
        <v>5.8970333333333338</v>
      </c>
      <c r="O249">
        <f t="shared" si="84"/>
        <v>-7.2424403136785713</v>
      </c>
      <c r="P249">
        <f t="shared" si="85"/>
        <v>-579.80784650216026</v>
      </c>
      <c r="Q249">
        <f t="shared" si="75"/>
        <v>180</v>
      </c>
      <c r="R249">
        <f t="shared" si="76"/>
        <v>-104.36541237038885</v>
      </c>
      <c r="S249">
        <f t="shared" si="77"/>
        <v>-104.36541237038885</v>
      </c>
      <c r="T249">
        <f t="shared" si="78"/>
        <v>1.3302967248384194</v>
      </c>
      <c r="U249">
        <f t="shared" si="86"/>
        <v>24.848405332922901</v>
      </c>
      <c r="V249">
        <f>(-U249*'Config sheet'!$C$134+'Config sheet'!$C$135*'Stage 1'!U614)*10^2</f>
        <v>-57.478503645969447</v>
      </c>
      <c r="W249">
        <f t="shared" si="87"/>
        <v>-161.84391601635829</v>
      </c>
      <c r="X249">
        <f>'Config sheet'!$C$150*10^-3</f>
        <v>-333.6</v>
      </c>
      <c r="Y249">
        <f>'Config sheet'!$C$149*10^-3</f>
        <v>333.6</v>
      </c>
      <c r="Z249">
        <f t="shared" si="79"/>
        <v>0.13950695386685397</v>
      </c>
      <c r="AA249">
        <f>PI()/4*('Config sheet'!$C$38^2)*'Stage 1'!Z249*2</f>
        <v>2.3892955315730234E-2</v>
      </c>
      <c r="AB249">
        <f t="shared" si="80"/>
        <v>78.462853693393669</v>
      </c>
    </row>
    <row r="250" spans="3:28" x14ac:dyDescent="0.25">
      <c r="C250">
        <v>242</v>
      </c>
      <c r="D250">
        <f t="shared" si="69"/>
        <v>995</v>
      </c>
      <c r="E250">
        <f t="shared" si="70"/>
        <v>0.17780000000000001</v>
      </c>
      <c r="F250">
        <f t="shared" si="81"/>
        <v>4.0536013400335011E-2</v>
      </c>
      <c r="G250">
        <f t="shared" si="82"/>
        <v>104.19615634406146</v>
      </c>
      <c r="H250">
        <f t="shared" si="83"/>
        <v>4.2236967898262776</v>
      </c>
      <c r="I250" s="3">
        <f t="shared" si="71"/>
        <v>8.8900000000000007E-2</v>
      </c>
      <c r="J250" s="3">
        <f t="shared" si="72"/>
        <v>0.40640000000000004</v>
      </c>
      <c r="K250">
        <f t="shared" si="73"/>
        <v>0.17269272566721117</v>
      </c>
      <c r="L250">
        <f>PI()/4*('Config sheet'!$C$38^2)*'Stage 1'!K250*2</f>
        <v>2.9576587140282207E-2</v>
      </c>
      <c r="M250">
        <f t="shared" si="74"/>
        <v>81.380408251487438</v>
      </c>
      <c r="N250">
        <f>'Config sheet'!$C$44</f>
        <v>5.8970333333333338</v>
      </c>
      <c r="O250">
        <f t="shared" si="84"/>
        <v>-7.3388422514454232</v>
      </c>
      <c r="P250">
        <f t="shared" si="85"/>
        <v>-571.18455779370947</v>
      </c>
      <c r="Q250">
        <f t="shared" si="75"/>
        <v>180</v>
      </c>
      <c r="R250">
        <f t="shared" si="76"/>
        <v>-102.81322040286771</v>
      </c>
      <c r="S250">
        <f t="shared" si="77"/>
        <v>-102.81322040286771</v>
      </c>
      <c r="T250">
        <f t="shared" si="78"/>
        <v>1.3302967248384194</v>
      </c>
      <c r="U250">
        <f t="shared" si="86"/>
        <v>25.081919684607183</v>
      </c>
      <c r="V250">
        <f>(-U250*'Config sheet'!$C$134+'Config sheet'!$C$135*'Stage 1'!U615)*10^2</f>
        <v>-59.478170263197441</v>
      </c>
      <c r="W250">
        <f t="shared" si="87"/>
        <v>-162.29139066606515</v>
      </c>
      <c r="X250">
        <f>'Config sheet'!$C$150*10^-3</f>
        <v>-333.6</v>
      </c>
      <c r="Y250">
        <f>'Config sheet'!$C$149*10^-3</f>
        <v>333.6</v>
      </c>
      <c r="Z250">
        <f t="shared" si="79"/>
        <v>0.13828842566721117</v>
      </c>
      <c r="AA250">
        <f>PI()/4*('Config sheet'!$C$38^2)*'Stage 1'!Z250*2</f>
        <v>2.3684261490669663E-2</v>
      </c>
      <c r="AB250">
        <f t="shared" si="80"/>
        <v>77.777517248150261</v>
      </c>
    </row>
    <row r="251" spans="3:28" x14ac:dyDescent="0.25">
      <c r="C251">
        <v>243</v>
      </c>
      <c r="D251">
        <f t="shared" si="69"/>
        <v>995</v>
      </c>
      <c r="E251">
        <f t="shared" si="70"/>
        <v>0.17780000000000001</v>
      </c>
      <c r="F251">
        <f t="shared" si="81"/>
        <v>4.0703517587939698E-2</v>
      </c>
      <c r="G251">
        <f t="shared" si="82"/>
        <v>104.19615634406146</v>
      </c>
      <c r="H251">
        <f t="shared" si="83"/>
        <v>4.2411500823462207</v>
      </c>
      <c r="I251" s="3">
        <f t="shared" si="71"/>
        <v>8.8900000000000007E-2</v>
      </c>
      <c r="J251" s="3">
        <f t="shared" si="72"/>
        <v>0.40640000000000004</v>
      </c>
      <c r="K251">
        <f t="shared" si="73"/>
        <v>0.17145816001370112</v>
      </c>
      <c r="L251">
        <f>PI()/4*('Config sheet'!$C$38^2)*'Stage 1'!K251*2</f>
        <v>2.9365146626558401E-2</v>
      </c>
      <c r="M251">
        <f t="shared" si="74"/>
        <v>80.798626612986197</v>
      </c>
      <c r="N251">
        <f>'Config sheet'!$C$44</f>
        <v>5.8970333333333338</v>
      </c>
      <c r="O251">
        <f t="shared" si="84"/>
        <v>-7.4337761859544162</v>
      </c>
      <c r="P251">
        <f t="shared" si="85"/>
        <v>-562.27940202745162</v>
      </c>
      <c r="Q251">
        <f t="shared" si="75"/>
        <v>180</v>
      </c>
      <c r="R251">
        <f t="shared" si="76"/>
        <v>-101.2102923649413</v>
      </c>
      <c r="S251">
        <f t="shared" si="77"/>
        <v>-101.2102923649413</v>
      </c>
      <c r="T251">
        <f t="shared" si="78"/>
        <v>1.3302967248384194</v>
      </c>
      <c r="U251">
        <f t="shared" si="86"/>
        <v>25.322455984807934</v>
      </c>
      <c r="V251">
        <f>(-U251*'Config sheet'!$C$134+'Config sheet'!$C$135*'Stage 1'!U616)*10^2</f>
        <v>-61.53796832817158</v>
      </c>
      <c r="W251">
        <f t="shared" si="87"/>
        <v>-162.74826069311288</v>
      </c>
      <c r="X251">
        <f>'Config sheet'!$C$150*10^-3</f>
        <v>-333.6</v>
      </c>
      <c r="Y251">
        <f>'Config sheet'!$C$149*10^-3</f>
        <v>333.6</v>
      </c>
      <c r="Z251">
        <f t="shared" si="79"/>
        <v>0.13705386001370112</v>
      </c>
      <c r="AA251">
        <f>PI()/4*('Config sheet'!$C$38^2)*'Stage 1'!Z251*2</f>
        <v>2.3472820976945856E-2</v>
      </c>
      <c r="AB251">
        <f t="shared" si="80"/>
        <v>77.083160862599044</v>
      </c>
    </row>
    <row r="252" spans="3:28" x14ac:dyDescent="0.25">
      <c r="C252">
        <v>244</v>
      </c>
      <c r="D252">
        <f t="shared" si="69"/>
        <v>995</v>
      </c>
      <c r="E252">
        <f t="shared" si="70"/>
        <v>0.17780000000000001</v>
      </c>
      <c r="F252">
        <f t="shared" si="81"/>
        <v>4.0871021775544393E-2</v>
      </c>
      <c r="G252">
        <f t="shared" si="82"/>
        <v>104.19615634406146</v>
      </c>
      <c r="H252">
        <f t="shared" si="83"/>
        <v>4.2586033748661638</v>
      </c>
      <c r="I252" s="3">
        <f t="shared" si="71"/>
        <v>8.8900000000000007E-2</v>
      </c>
      <c r="J252" s="3">
        <f t="shared" si="72"/>
        <v>0.40640000000000004</v>
      </c>
      <c r="K252">
        <f t="shared" si="73"/>
        <v>0.17020779985269968</v>
      </c>
      <c r="L252">
        <f>PI()/4*('Config sheet'!$C$38^2)*'Stage 1'!K252*2</f>
        <v>2.9151001032899398E-2</v>
      </c>
      <c r="M252">
        <f t="shared" si="74"/>
        <v>80.209401907831108</v>
      </c>
      <c r="N252">
        <f>'Config sheet'!$C$44</f>
        <v>5.8970333333333338</v>
      </c>
      <c r="O252">
        <f t="shared" si="84"/>
        <v>-7.5271946654159043</v>
      </c>
      <c r="P252">
        <f t="shared" si="85"/>
        <v>-553.08957580438585</v>
      </c>
      <c r="Q252">
        <f t="shared" si="75"/>
        <v>180</v>
      </c>
      <c r="R252">
        <f t="shared" si="76"/>
        <v>-99.556123644789452</v>
      </c>
      <c r="S252">
        <f t="shared" si="77"/>
        <v>-99.556123644789452</v>
      </c>
      <c r="T252">
        <f t="shared" si="78"/>
        <v>1.3302967248384194</v>
      </c>
      <c r="U252">
        <f t="shared" si="86"/>
        <v>25.570218567760019</v>
      </c>
      <c r="V252">
        <f>(-U252*'Config sheet'!$C$134+'Config sheet'!$C$135*'Stage 1'!U617)*10^2</f>
        <v>-63.659647627769075</v>
      </c>
      <c r="W252">
        <f t="shared" si="87"/>
        <v>-163.21577127255853</v>
      </c>
      <c r="X252">
        <f>'Config sheet'!$C$150*10^-3</f>
        <v>-333.6</v>
      </c>
      <c r="Y252">
        <f>'Config sheet'!$C$149*10^-3</f>
        <v>333.6</v>
      </c>
      <c r="Z252">
        <f t="shared" si="79"/>
        <v>0.13580349985269968</v>
      </c>
      <c r="AA252">
        <f>PI()/4*('Config sheet'!$C$38^2)*'Stage 1'!Z252*2</f>
        <v>2.3258675383286853E-2</v>
      </c>
      <c r="AB252">
        <f t="shared" si="80"/>
        <v>76.379921176996447</v>
      </c>
    </row>
    <row r="253" spans="3:28" x14ac:dyDescent="0.25">
      <c r="C253">
        <v>245</v>
      </c>
      <c r="D253">
        <f t="shared" si="69"/>
        <v>995</v>
      </c>
      <c r="E253">
        <f t="shared" si="70"/>
        <v>0.17780000000000001</v>
      </c>
      <c r="F253">
        <f t="shared" si="81"/>
        <v>4.1038525963149081E-2</v>
      </c>
      <c r="G253">
        <f t="shared" si="82"/>
        <v>104.19615634406146</v>
      </c>
      <c r="H253">
        <f t="shared" si="83"/>
        <v>4.2760566673861069</v>
      </c>
      <c r="I253" s="3">
        <f t="shared" si="71"/>
        <v>8.8900000000000007E-2</v>
      </c>
      <c r="J253" s="3">
        <f t="shared" si="72"/>
        <v>0.40640000000000004</v>
      </c>
      <c r="K253">
        <f t="shared" si="73"/>
        <v>0.1689418960477756</v>
      </c>
      <c r="L253">
        <f>PI()/4*('Config sheet'!$C$38^2)*'Stage 1'!K253*2</f>
        <v>2.8934193323988118E-2</v>
      </c>
      <c r="M253">
        <f t="shared" si="74"/>
        <v>79.612852353969998</v>
      </c>
      <c r="N253">
        <f>'Config sheet'!$C$44</f>
        <v>5.8970333333333338</v>
      </c>
      <c r="O253">
        <f t="shared" si="84"/>
        <v>-7.619049787188179</v>
      </c>
      <c r="P253">
        <f t="shared" si="85"/>
        <v>-543.61250059286988</v>
      </c>
      <c r="Q253">
        <f t="shared" si="75"/>
        <v>180</v>
      </c>
      <c r="R253">
        <f t="shared" si="76"/>
        <v>-97.850250106716572</v>
      </c>
      <c r="S253">
        <f t="shared" si="77"/>
        <v>-97.850250106716572</v>
      </c>
      <c r="T253">
        <f t="shared" si="78"/>
        <v>1.3302967248384194</v>
      </c>
      <c r="U253">
        <f t="shared" si="86"/>
        <v>25.825419646647166</v>
      </c>
      <c r="V253">
        <f>(-U253*'Config sheet'!$C$134+'Config sheet'!$C$135*'Stage 1'!U618)*10^2</f>
        <v>-65.845025419114236</v>
      </c>
      <c r="W253">
        <f t="shared" si="87"/>
        <v>-163.69527552583082</v>
      </c>
      <c r="X253">
        <f>'Config sheet'!$C$150*10^-3</f>
        <v>-333.6</v>
      </c>
      <c r="Y253">
        <f>'Config sheet'!$C$149*10^-3</f>
        <v>333.6</v>
      </c>
      <c r="Z253">
        <f t="shared" si="79"/>
        <v>0.1345375960477756</v>
      </c>
      <c r="AA253">
        <f>PI()/4*('Config sheet'!$C$38^2)*'Stage 1'!Z253*2</f>
        <v>2.3041867674375573E-2</v>
      </c>
      <c r="AB253">
        <f t="shared" si="80"/>
        <v>75.667939284463202</v>
      </c>
    </row>
    <row r="254" spans="3:28" x14ac:dyDescent="0.25">
      <c r="C254">
        <v>246</v>
      </c>
      <c r="D254">
        <f t="shared" si="69"/>
        <v>995</v>
      </c>
      <c r="E254">
        <f t="shared" si="70"/>
        <v>0.17780000000000001</v>
      </c>
      <c r="F254">
        <f t="shared" si="81"/>
        <v>4.1206030150753768E-2</v>
      </c>
      <c r="G254">
        <f t="shared" si="82"/>
        <v>104.19615634406146</v>
      </c>
      <c r="H254">
        <f t="shared" si="83"/>
        <v>4.29350995990605</v>
      </c>
      <c r="I254" s="3">
        <f t="shared" si="71"/>
        <v>8.8900000000000007E-2</v>
      </c>
      <c r="J254" s="3">
        <f t="shared" si="72"/>
        <v>0.40640000000000004</v>
      </c>
      <c r="K254">
        <f t="shared" si="73"/>
        <v>0.16766070747889572</v>
      </c>
      <c r="L254">
        <f>PI()/4*('Config sheet'!$C$38^2)*'Stage 1'!K254*2</f>
        <v>2.871476783745297E-2</v>
      </c>
      <c r="M254">
        <f t="shared" si="74"/>
        <v>79.009099947030151</v>
      </c>
      <c r="N254">
        <f>'Config sheet'!$C$44</f>
        <v>5.8970333333333338</v>
      </c>
      <c r="O254">
        <f t="shared" si="84"/>
        <v>-7.709293236061602</v>
      </c>
      <c r="P254">
        <f t="shared" si="85"/>
        <v>-533.8458300661373</v>
      </c>
      <c r="Q254">
        <f t="shared" si="75"/>
        <v>180</v>
      </c>
      <c r="R254">
        <f t="shared" si="76"/>
        <v>-96.092249411904717</v>
      </c>
      <c r="S254">
        <f t="shared" si="77"/>
        <v>-96.092249411904717</v>
      </c>
      <c r="T254">
        <f t="shared" si="78"/>
        <v>1.3302967248384194</v>
      </c>
      <c r="U254">
        <f t="shared" si="86"/>
        <v>26.088279625676869</v>
      </c>
      <c r="V254">
        <f>(-U254*'Config sheet'!$C$134+'Config sheet'!$C$135*'Stage 1'!U619)*10^2</f>
        <v>-68.0959891019872</v>
      </c>
      <c r="W254">
        <f t="shared" si="87"/>
        <v>-164.18823851389192</v>
      </c>
      <c r="X254">
        <f>'Config sheet'!$C$150*10^-3</f>
        <v>-333.6</v>
      </c>
      <c r="Y254">
        <f>'Config sheet'!$C$149*10^-3</f>
        <v>333.6</v>
      </c>
      <c r="Z254">
        <f t="shared" si="79"/>
        <v>0.13325640747889572</v>
      </c>
      <c r="AA254">
        <f>PI()/4*('Config sheet'!$C$38^2)*'Stage 1'!Z254*2</f>
        <v>2.2822442187840422E-2</v>
      </c>
      <c r="AB254">
        <f t="shared" si="80"/>
        <v>74.947360786780479</v>
      </c>
    </row>
    <row r="255" spans="3:28" x14ac:dyDescent="0.25">
      <c r="C255">
        <v>247</v>
      </c>
      <c r="D255">
        <f t="shared" si="69"/>
        <v>995</v>
      </c>
      <c r="E255">
        <f t="shared" si="70"/>
        <v>0.17780000000000001</v>
      </c>
      <c r="F255">
        <f t="shared" si="81"/>
        <v>4.1373534338358463E-2</v>
      </c>
      <c r="G255">
        <f t="shared" si="82"/>
        <v>104.19615634406146</v>
      </c>
      <c r="H255">
        <f t="shared" si="83"/>
        <v>4.310963252425994</v>
      </c>
      <c r="I255" s="3">
        <f t="shared" si="71"/>
        <v>8.8900000000000007E-2</v>
      </c>
      <c r="J255" s="3">
        <f t="shared" si="72"/>
        <v>0.40640000000000004</v>
      </c>
      <c r="K255">
        <f t="shared" si="73"/>
        <v>0.16636450113558543</v>
      </c>
      <c r="L255">
        <f>PI()/4*('Config sheet'!$C$38^2)*'Stage 1'!K255*2</f>
        <v>2.8492770299823146E-2</v>
      </c>
      <c r="M255">
        <f t="shared" si="74"/>
        <v>78.398270504219468</v>
      </c>
      <c r="N255">
        <f>'Config sheet'!$C$44</f>
        <v>5.8970333333333338</v>
      </c>
      <c r="O255">
        <f t="shared" si="84"/>
        <v>-7.7978763237512672</v>
      </c>
      <c r="P255">
        <f t="shared" si="85"/>
        <v>-523.78745719278095</v>
      </c>
      <c r="Q255">
        <f t="shared" si="75"/>
        <v>180</v>
      </c>
      <c r="R255">
        <f t="shared" si="76"/>
        <v>-94.281742294700564</v>
      </c>
      <c r="S255">
        <f t="shared" si="77"/>
        <v>-94.281742294700564</v>
      </c>
      <c r="T255">
        <f t="shared" si="78"/>
        <v>1.3302967248384194</v>
      </c>
      <c r="U255">
        <f t="shared" si="86"/>
        <v>26.359027425685671</v>
      </c>
      <c r="V255">
        <f>(-U255*'Config sheet'!$C$134+'Config sheet'!$C$135*'Stage 1'!U620)*10^2</f>
        <v>-70.414499007097959</v>
      </c>
      <c r="W255">
        <f t="shared" si="87"/>
        <v>-164.69624130179852</v>
      </c>
      <c r="X255">
        <f>'Config sheet'!$C$150*10^-3</f>
        <v>-333.6</v>
      </c>
      <c r="Y255">
        <f>'Config sheet'!$C$149*10^-3</f>
        <v>333.6</v>
      </c>
      <c r="Z255">
        <f t="shared" si="79"/>
        <v>0.13196020113558543</v>
      </c>
      <c r="AA255">
        <f>PI()/4*('Config sheet'!$C$38^2)*'Stage 1'!Z255*2</f>
        <v>2.2600444650210601E-2</v>
      </c>
      <c r="AB255">
        <f t="shared" si="80"/>
        <v>74.218335846785948</v>
      </c>
    </row>
    <row r="256" spans="3:28" x14ac:dyDescent="0.25">
      <c r="C256">
        <v>248</v>
      </c>
      <c r="D256">
        <f t="shared" si="69"/>
        <v>995</v>
      </c>
      <c r="E256">
        <f t="shared" si="70"/>
        <v>0.17780000000000001</v>
      </c>
      <c r="F256">
        <f t="shared" si="81"/>
        <v>4.154103852596315E-2</v>
      </c>
      <c r="G256">
        <f t="shared" si="82"/>
        <v>104.19615634406146</v>
      </c>
      <c r="H256">
        <f t="shared" si="83"/>
        <v>4.3284165449459371</v>
      </c>
      <c r="I256" s="3">
        <f t="shared" si="71"/>
        <v>8.8900000000000007E-2</v>
      </c>
      <c r="J256" s="3">
        <f t="shared" si="72"/>
        <v>0.40640000000000004</v>
      </c>
      <c r="K256">
        <f t="shared" si="73"/>
        <v>0.16505355220372098</v>
      </c>
      <c r="L256">
        <f>PI()/4*('Config sheet'!$C$38^2)*'Stage 1'!K256*2</f>
        <v>2.8268247841393326E-2</v>
      </c>
      <c r="M256">
        <f t="shared" si="74"/>
        <v>77.780493705226974</v>
      </c>
      <c r="N256">
        <f>'Config sheet'!$C$44</f>
        <v>5.8970333333333338</v>
      </c>
      <c r="O256">
        <f t="shared" si="84"/>
        <v>-7.8847500295559243</v>
      </c>
      <c r="P256">
        <f t="shared" si="85"/>
        <v>-513.43552107027665</v>
      </c>
      <c r="Q256">
        <f t="shared" si="75"/>
        <v>180</v>
      </c>
      <c r="R256">
        <f t="shared" si="76"/>
        <v>-92.418393792649809</v>
      </c>
      <c r="S256">
        <f t="shared" si="77"/>
        <v>-92.418393792649809</v>
      </c>
      <c r="T256">
        <f t="shared" si="78"/>
        <v>1.3302967248384194</v>
      </c>
      <c r="U256">
        <f t="shared" si="86"/>
        <v>26.637900823805598</v>
      </c>
      <c r="V256">
        <f>(-U256*'Config sheet'!$C$134+'Config sheet'!$C$135*'Stage 1'!U621)*10^2</f>
        <v>-72.802591304770985</v>
      </c>
      <c r="W256">
        <f t="shared" si="87"/>
        <v>-165.22098509742079</v>
      </c>
      <c r="X256">
        <f>'Config sheet'!$C$150*10^-3</f>
        <v>-333.6</v>
      </c>
      <c r="Y256">
        <f>'Config sheet'!$C$149*10^-3</f>
        <v>333.6</v>
      </c>
      <c r="Z256">
        <f t="shared" si="79"/>
        <v>0.13064925220372098</v>
      </c>
      <c r="AA256">
        <f>PI()/4*('Config sheet'!$C$38^2)*'Stage 1'!Z256*2</f>
        <v>2.2375922191780778E-2</v>
      </c>
      <c r="AB256">
        <f t="shared" si="80"/>
        <v>73.481019237188391</v>
      </c>
    </row>
    <row r="257" spans="3:28" x14ac:dyDescent="0.25">
      <c r="C257">
        <v>249</v>
      </c>
      <c r="D257">
        <f t="shared" si="69"/>
        <v>995</v>
      </c>
      <c r="E257">
        <f t="shared" si="70"/>
        <v>0.17780000000000001</v>
      </c>
      <c r="F257">
        <f t="shared" si="81"/>
        <v>4.1708542713567838E-2</v>
      </c>
      <c r="G257">
        <f t="shared" si="82"/>
        <v>104.19615634406146</v>
      </c>
      <c r="H257">
        <f t="shared" si="83"/>
        <v>4.3458698374658802</v>
      </c>
      <c r="I257" s="3">
        <f t="shared" si="71"/>
        <v>8.8900000000000007E-2</v>
      </c>
      <c r="J257" s="3">
        <f t="shared" si="72"/>
        <v>0.40640000000000004</v>
      </c>
      <c r="K257">
        <f t="shared" si="73"/>
        <v>0.16372814414562914</v>
      </c>
      <c r="L257">
        <f>PI()/4*('Config sheet'!$C$38^2)*'Stage 1'!K257*2</f>
        <v>2.804124900994209E-2</v>
      </c>
      <c r="M257">
        <f t="shared" si="74"/>
        <v>77.155903129969133</v>
      </c>
      <c r="N257">
        <f>'Config sheet'!$C$44</f>
        <v>5.8970333333333338</v>
      </c>
      <c r="O257">
        <f t="shared" si="84"/>
        <v>-7.9698650421394159</v>
      </c>
      <c r="P257">
        <f t="shared" si="85"/>
        <v>-502.78841349191578</v>
      </c>
      <c r="Q257">
        <f t="shared" si="75"/>
        <v>180</v>
      </c>
      <c r="R257">
        <f t="shared" si="76"/>
        <v>-90.50191442854485</v>
      </c>
      <c r="S257">
        <f t="shared" si="77"/>
        <v>-90.50191442854485</v>
      </c>
      <c r="T257">
        <f t="shared" si="78"/>
        <v>1.3302967248384194</v>
      </c>
      <c r="U257">
        <f t="shared" si="86"/>
        <v>26.925146807735935</v>
      </c>
      <c r="V257">
        <f>(-U257*'Config sheet'!$C$134+'Config sheet'!$C$135*'Stage 1'!U622)*10^2</f>
        <v>-75.262381038700951</v>
      </c>
      <c r="W257">
        <f t="shared" si="87"/>
        <v>-165.7642954672458</v>
      </c>
      <c r="X257">
        <f>'Config sheet'!$C$150*10^-3</f>
        <v>-333.6</v>
      </c>
      <c r="Y257">
        <f>'Config sheet'!$C$149*10^-3</f>
        <v>333.6</v>
      </c>
      <c r="Z257">
        <f t="shared" si="79"/>
        <v>0.12932384414562914</v>
      </c>
      <c r="AA257">
        <f>PI()/4*('Config sheet'!$C$38^2)*'Stage 1'!Z257*2</f>
        <v>2.2148923360329545E-2</v>
      </c>
      <c r="AB257">
        <f t="shared" si="80"/>
        <v>72.735570385618175</v>
      </c>
    </row>
    <row r="258" spans="3:28" x14ac:dyDescent="0.25">
      <c r="C258">
        <v>250</v>
      </c>
      <c r="D258">
        <f t="shared" si="69"/>
        <v>995</v>
      </c>
      <c r="E258">
        <f t="shared" si="70"/>
        <v>0.17780000000000001</v>
      </c>
      <c r="F258">
        <f t="shared" si="81"/>
        <v>4.1876046901172533E-2</v>
      </c>
      <c r="G258">
        <f t="shared" si="82"/>
        <v>104.19615634406146</v>
      </c>
      <c r="H258">
        <f t="shared" si="83"/>
        <v>4.3633231299858242</v>
      </c>
      <c r="I258" s="3">
        <f t="shared" si="71"/>
        <v>8.8900000000000007E-2</v>
      </c>
      <c r="J258" s="3">
        <f t="shared" si="72"/>
        <v>0.40640000000000004</v>
      </c>
      <c r="K258">
        <f t="shared" si="73"/>
        <v>0.1623885687731802</v>
      </c>
      <c r="L258">
        <f>PI()/4*('Config sheet'!$C$38^2)*'Stage 1'!K258*2</f>
        <v>2.7811823783250363E-2</v>
      </c>
      <c r="M258">
        <f t="shared" si="74"/>
        <v>76.524636293034661</v>
      </c>
      <c r="N258">
        <f>'Config sheet'!$C$44</f>
        <v>5.8970333333333338</v>
      </c>
      <c r="O258">
        <f t="shared" si="84"/>
        <v>-8.0531718023890644</v>
      </c>
      <c r="P258">
        <f t="shared" si="85"/>
        <v>-491.84478523784384</v>
      </c>
      <c r="Q258">
        <f t="shared" si="75"/>
        <v>180</v>
      </c>
      <c r="R258">
        <f t="shared" si="76"/>
        <v>-88.5320613428119</v>
      </c>
      <c r="S258">
        <f t="shared" si="77"/>
        <v>-88.5320613428119</v>
      </c>
      <c r="T258">
        <f t="shared" si="78"/>
        <v>1.3302967248384194</v>
      </c>
      <c r="U258">
        <f t="shared" si="86"/>
        <v>27.221021945175078</v>
      </c>
      <c r="V258">
        <f>(-U258*'Config sheet'!$C$134+'Config sheet'!$C$135*'Stage 1'!U623)*10^2</f>
        <v>-77.796065289529025</v>
      </c>
      <c r="W258">
        <f t="shared" si="87"/>
        <v>-166.32812663234091</v>
      </c>
      <c r="X258">
        <f>'Config sheet'!$C$150*10^-3</f>
        <v>-333.6</v>
      </c>
      <c r="Y258">
        <f>'Config sheet'!$C$149*10^-3</f>
        <v>333.6</v>
      </c>
      <c r="Z258">
        <f t="shared" si="79"/>
        <v>0.1279842687731802</v>
      </c>
      <c r="AA258">
        <f>PI()/4*('Config sheet'!$C$38^2)*'Stage 1'!Z258*2</f>
        <v>2.1919498133637819E-2</v>
      </c>
      <c r="AB258">
        <f t="shared" si="80"/>
        <v>71.982153415736889</v>
      </c>
    </row>
    <row r="259" spans="3:28" x14ac:dyDescent="0.25">
      <c r="C259">
        <v>251</v>
      </c>
      <c r="D259">
        <f t="shared" si="69"/>
        <v>995</v>
      </c>
      <c r="E259">
        <f t="shared" si="70"/>
        <v>0.17780000000000001</v>
      </c>
      <c r="F259">
        <f t="shared" si="81"/>
        <v>4.204355108877722E-2</v>
      </c>
      <c r="G259">
        <f t="shared" si="82"/>
        <v>104.19615634406146</v>
      </c>
      <c r="H259">
        <f t="shared" si="83"/>
        <v>4.3807764225057664</v>
      </c>
      <c r="I259" s="3">
        <f t="shared" si="71"/>
        <v>8.8900000000000007E-2</v>
      </c>
      <c r="J259" s="3">
        <f t="shared" si="72"/>
        <v>0.40640000000000004</v>
      </c>
      <c r="K259">
        <f t="shared" si="73"/>
        <v>0.16103512631356309</v>
      </c>
      <c r="L259">
        <f>PI()/4*('Config sheet'!$C$38^2)*'Stage 1'!K259*2</f>
        <v>2.7580023580366521E-2</v>
      </c>
      <c r="M259">
        <f t="shared" si="74"/>
        <v>75.886834674680514</v>
      </c>
      <c r="N259">
        <f>'Config sheet'!$C$44</f>
        <v>5.8970333333333338</v>
      </c>
      <c r="O259">
        <f t="shared" si="84"/>
        <v>-8.1346205473041149</v>
      </c>
      <c r="P259">
        <f t="shared" si="85"/>
        <v>-480.60355208121979</v>
      </c>
      <c r="Q259">
        <f t="shared" si="75"/>
        <v>180</v>
      </c>
      <c r="R259">
        <f t="shared" si="76"/>
        <v>-86.508639374619577</v>
      </c>
      <c r="S259">
        <f t="shared" si="77"/>
        <v>-86.508639374619577</v>
      </c>
      <c r="T259">
        <f t="shared" si="78"/>
        <v>1.3302967248384194</v>
      </c>
      <c r="U259">
        <f t="shared" si="86"/>
        <v>27.525792768977947</v>
      </c>
      <c r="V259">
        <f>(-U259*'Config sheet'!$C$134+'Config sheet'!$C$135*'Stage 1'!U624)*10^2</f>
        <v>-80.405926473083397</v>
      </c>
      <c r="W259">
        <f t="shared" si="87"/>
        <v>-166.91456584770299</v>
      </c>
      <c r="X259">
        <f>'Config sheet'!$C$150*10^-3</f>
        <v>-333.6</v>
      </c>
      <c r="Y259">
        <f>'Config sheet'!$C$149*10^-3</f>
        <v>333.6</v>
      </c>
      <c r="Z259">
        <f t="shared" si="79"/>
        <v>0.12663082631356309</v>
      </c>
      <c r="AA259">
        <f>PI()/4*('Config sheet'!$C$38^2)*'Stage 1'!Z259*2</f>
        <v>2.1687697930753976E-2</v>
      </c>
      <c r="AB259">
        <f t="shared" si="80"/>
        <v>71.220937184231204</v>
      </c>
    </row>
    <row r="260" spans="3:28" x14ac:dyDescent="0.25">
      <c r="C260">
        <v>252</v>
      </c>
      <c r="D260">
        <f t="shared" si="69"/>
        <v>995</v>
      </c>
      <c r="E260">
        <f t="shared" si="70"/>
        <v>0.17780000000000001</v>
      </c>
      <c r="F260">
        <f t="shared" si="81"/>
        <v>4.2211055276381915E-2</v>
      </c>
      <c r="G260">
        <f t="shared" si="82"/>
        <v>104.19615634406146</v>
      </c>
      <c r="H260">
        <f t="shared" si="83"/>
        <v>4.3982297150257104</v>
      </c>
      <c r="I260" s="3">
        <f t="shared" si="71"/>
        <v>8.8900000000000007E-2</v>
      </c>
      <c r="J260" s="3">
        <f t="shared" si="72"/>
        <v>0.40640000000000004</v>
      </c>
      <c r="K260">
        <f t="shared" si="73"/>
        <v>0.1596681254674403</v>
      </c>
      <c r="L260">
        <f>PI()/4*('Config sheet'!$C$38^2)*'Stage 1'!K260*2</f>
        <v>2.7345901271566421E-2</v>
      </c>
      <c r="M260">
        <f t="shared" si="74"/>
        <v>75.242643748237086</v>
      </c>
      <c r="N260">
        <f>'Config sheet'!$C$44</f>
        <v>5.8970333333333338</v>
      </c>
      <c r="O260">
        <f t="shared" si="84"/>
        <v>-8.214161354865805</v>
      </c>
      <c r="P260">
        <f t="shared" si="85"/>
        <v>-469.0639005008382</v>
      </c>
      <c r="Q260">
        <f t="shared" si="75"/>
        <v>180</v>
      </c>
      <c r="R260">
        <f t="shared" si="76"/>
        <v>-84.431502090150886</v>
      </c>
      <c r="S260">
        <f t="shared" si="77"/>
        <v>-84.431502090150886</v>
      </c>
      <c r="T260">
        <f t="shared" si="78"/>
        <v>1.3302967248384194</v>
      </c>
      <c r="U260">
        <f t="shared" si="86"/>
        <v>27.839736178612497</v>
      </c>
      <c r="V260">
        <f>(-U260*'Config sheet'!$C$134+'Config sheet'!$C$135*'Stage 1'!U625)*10^2</f>
        <v>-83.094335778194207</v>
      </c>
      <c r="W260">
        <f t="shared" si="87"/>
        <v>-167.52583786834509</v>
      </c>
      <c r="X260">
        <f>'Config sheet'!$C$150*10^-3</f>
        <v>-333.6</v>
      </c>
      <c r="Y260">
        <f>'Config sheet'!$C$149*10^-3</f>
        <v>333.6</v>
      </c>
      <c r="Z260">
        <f t="shared" si="79"/>
        <v>0.1252638254674403</v>
      </c>
      <c r="AA260">
        <f>PI()/4*('Config sheet'!$C$38^2)*'Stage 1'!Z260*2</f>
        <v>2.1453575621953876E-2</v>
      </c>
      <c r="AB260">
        <f t="shared" si="80"/>
        <v>70.452095313520985</v>
      </c>
    </row>
    <row r="261" spans="3:28" x14ac:dyDescent="0.25">
      <c r="C261">
        <v>253</v>
      </c>
      <c r="D261">
        <f t="shared" si="69"/>
        <v>995</v>
      </c>
      <c r="E261">
        <f t="shared" si="70"/>
        <v>0.17780000000000001</v>
      </c>
      <c r="F261">
        <f t="shared" si="81"/>
        <v>4.2378559463986602E-2</v>
      </c>
      <c r="G261">
        <f t="shared" si="82"/>
        <v>104.19615634406146</v>
      </c>
      <c r="H261">
        <f t="shared" si="83"/>
        <v>4.4156830075456535</v>
      </c>
      <c r="I261" s="3">
        <f t="shared" si="71"/>
        <v>8.8900000000000007E-2</v>
      </c>
      <c r="J261" s="3">
        <f t="shared" si="72"/>
        <v>0.40640000000000004</v>
      </c>
      <c r="K261">
        <f t="shared" si="73"/>
        <v>0.15828788345918954</v>
      </c>
      <c r="L261">
        <f>PI()/4*('Config sheet'!$C$38^2)*'Stage 1'!K261*2</f>
        <v>2.7109511186958139E-2</v>
      </c>
      <c r="M261">
        <f t="shared" si="74"/>
        <v>74.592213003784337</v>
      </c>
      <c r="N261">
        <f>'Config sheet'!$C$44</f>
        <v>5.8970333333333338</v>
      </c>
      <c r="O261">
        <f t="shared" si="84"/>
        <v>-8.291744189839088</v>
      </c>
      <c r="P261">
        <f t="shared" si="85"/>
        <v>-457.2252930919401</v>
      </c>
      <c r="Q261">
        <f t="shared" si="75"/>
        <v>180</v>
      </c>
      <c r="R261">
        <f t="shared" si="76"/>
        <v>-82.300552756549209</v>
      </c>
      <c r="S261">
        <f t="shared" si="77"/>
        <v>-82.300552756549223</v>
      </c>
      <c r="T261">
        <f t="shared" si="78"/>
        <v>1.3302967248384194</v>
      </c>
      <c r="U261">
        <f t="shared" si="86"/>
        <v>28.163139858494905</v>
      </c>
      <c r="V261">
        <f>(-U261*'Config sheet'!$C$134+'Config sheet'!$C$135*'Stage 1'!U626)*10^2</f>
        <v>-85.863756749046985</v>
      </c>
      <c r="W261">
        <f t="shared" si="87"/>
        <v>-168.16430950559618</v>
      </c>
      <c r="X261">
        <f>'Config sheet'!$C$150*10^-3</f>
        <v>-333.6</v>
      </c>
      <c r="Y261">
        <f>'Config sheet'!$C$149*10^-3</f>
        <v>333.6</v>
      </c>
      <c r="Z261">
        <f t="shared" si="79"/>
        <v>0.12388358345918954</v>
      </c>
      <c r="AA261">
        <f>PI()/4*('Config sheet'!$C$38^2)*'Stage 1'!Z261*2</f>
        <v>2.1217185537345591E-2</v>
      </c>
      <c r="AB261">
        <f t="shared" si="80"/>
        <v>69.675806220016597</v>
      </c>
    </row>
    <row r="262" spans="3:28" x14ac:dyDescent="0.25">
      <c r="C262">
        <v>254</v>
      </c>
      <c r="D262">
        <f t="shared" si="69"/>
        <v>995</v>
      </c>
      <c r="E262">
        <f t="shared" si="70"/>
        <v>0.17780000000000001</v>
      </c>
      <c r="F262">
        <f t="shared" si="81"/>
        <v>4.254606365159129E-2</v>
      </c>
      <c r="G262">
        <f t="shared" si="82"/>
        <v>104.19615634406146</v>
      </c>
      <c r="H262">
        <f t="shared" si="83"/>
        <v>4.4331363000655966</v>
      </c>
      <c r="I262" s="3">
        <f t="shared" si="71"/>
        <v>8.8900000000000007E-2</v>
      </c>
      <c r="J262" s="3">
        <f t="shared" si="72"/>
        <v>0.40640000000000004</v>
      </c>
      <c r="K262">
        <f t="shared" si="73"/>
        <v>0.15689472607894528</v>
      </c>
      <c r="L262">
        <f>PI()/4*('Config sheet'!$C$38^2)*'Stage 1'!K262*2</f>
        <v>2.687090912368232E-2</v>
      </c>
      <c r="M262">
        <f t="shared" si="74"/>
        <v>73.935695967963539</v>
      </c>
      <c r="N262">
        <f>'Config sheet'!$C$44</f>
        <v>5.8970333333333338</v>
      </c>
      <c r="O262">
        <f t="shared" si="84"/>
        <v>-8.3673189504549246</v>
      </c>
      <c r="P262">
        <f t="shared" si="85"/>
        <v>-445.08747366724526</v>
      </c>
      <c r="Q262">
        <f t="shared" si="75"/>
        <v>180</v>
      </c>
      <c r="R262">
        <f t="shared" si="76"/>
        <v>-80.115745260104163</v>
      </c>
      <c r="S262">
        <f t="shared" si="77"/>
        <v>-80.115745260104148</v>
      </c>
      <c r="T262">
        <f t="shared" si="78"/>
        <v>1.3302967248384194</v>
      </c>
      <c r="U262">
        <f t="shared" si="86"/>
        <v>28.496302713787401</v>
      </c>
      <c r="V262">
        <f>(-U262*'Config sheet'!$C$134+'Config sheet'!$C$135*'Stage 1'!U627)*10^2</f>
        <v>-88.716749017074719</v>
      </c>
      <c r="W262">
        <f t="shared" si="87"/>
        <v>-168.83249427717888</v>
      </c>
      <c r="X262">
        <f>'Config sheet'!$C$150*10^-3</f>
        <v>-333.6</v>
      </c>
      <c r="Y262">
        <f>'Config sheet'!$C$149*10^-3</f>
        <v>333.6</v>
      </c>
      <c r="Z262">
        <f t="shared" si="79"/>
        <v>0.12249042607894528</v>
      </c>
      <c r="AA262">
        <f>PI()/4*('Config sheet'!$C$38^2)*'Stage 1'!Z262*2</f>
        <v>2.0978583474069775E-2</v>
      </c>
      <c r="AB262">
        <f t="shared" si="80"/>
        <v>68.892253137764499</v>
      </c>
    </row>
    <row r="263" spans="3:28" x14ac:dyDescent="0.25">
      <c r="C263">
        <v>255</v>
      </c>
      <c r="D263">
        <f t="shared" si="69"/>
        <v>995</v>
      </c>
      <c r="E263">
        <f t="shared" si="70"/>
        <v>0.17780000000000001</v>
      </c>
      <c r="F263">
        <f t="shared" si="81"/>
        <v>4.2713567839195984E-2</v>
      </c>
      <c r="G263">
        <f t="shared" si="82"/>
        <v>104.19615634406146</v>
      </c>
      <c r="H263">
        <f t="shared" si="83"/>
        <v>4.4505895925855405</v>
      </c>
      <c r="I263" s="3">
        <f t="shared" si="71"/>
        <v>8.8900000000000007E-2</v>
      </c>
      <c r="J263" s="3">
        <f t="shared" si="72"/>
        <v>0.40640000000000004</v>
      </c>
      <c r="K263">
        <f t="shared" si="73"/>
        <v>0.15548898771616793</v>
      </c>
      <c r="L263">
        <f>PI()/4*('Config sheet'!$C$38^2)*'Stage 1'!K263*2</f>
        <v>2.6630152351661458E-2</v>
      </c>
      <c r="M263">
        <f t="shared" si="74"/>
        <v>73.273250219796637</v>
      </c>
      <c r="N263">
        <f>'Config sheet'!$C$44</f>
        <v>5.8970333333333338</v>
      </c>
      <c r="O263">
        <f t="shared" si="84"/>
        <v>-8.4408355159205115</v>
      </c>
      <c r="P263">
        <f t="shared" si="85"/>
        <v>-432.65047204066093</v>
      </c>
      <c r="Q263">
        <f t="shared" si="75"/>
        <v>180</v>
      </c>
      <c r="R263">
        <f t="shared" si="76"/>
        <v>-77.877084967318964</v>
      </c>
      <c r="S263">
        <f t="shared" si="77"/>
        <v>-77.877084967318964</v>
      </c>
      <c r="T263">
        <f t="shared" si="78"/>
        <v>1.3302967248384194</v>
      </c>
      <c r="U263">
        <f t="shared" si="86"/>
        <v>28.839535324242952</v>
      </c>
      <c r="V263">
        <f>(-U263*'Config sheet'!$C$134+'Config sheet'!$C$135*'Stage 1'!U628)*10^2</f>
        <v>-91.655972187391683</v>
      </c>
      <c r="W263">
        <f t="shared" si="87"/>
        <v>-169.53305715471066</v>
      </c>
      <c r="X263">
        <f>'Config sheet'!$C$150*10^-3</f>
        <v>-333.6</v>
      </c>
      <c r="Y263">
        <f>'Config sheet'!$C$149*10^-3</f>
        <v>333.6</v>
      </c>
      <c r="Z263">
        <f t="shared" si="79"/>
        <v>0.12108468771616793</v>
      </c>
      <c r="AA263">
        <f>PI()/4*('Config sheet'!$C$38^2)*'Stage 1'!Z263*2</f>
        <v>2.0737826702048913E-2</v>
      </c>
      <c r="AB263">
        <f t="shared" si="80"/>
        <v>68.101624137327292</v>
      </c>
    </row>
    <row r="264" spans="3:28" x14ac:dyDescent="0.25">
      <c r="C264">
        <v>256</v>
      </c>
      <c r="D264">
        <f t="shared" si="69"/>
        <v>995</v>
      </c>
      <c r="E264">
        <f t="shared" si="70"/>
        <v>0.17780000000000001</v>
      </c>
      <c r="F264">
        <f t="shared" si="81"/>
        <v>4.2881072026800672E-2</v>
      </c>
      <c r="G264">
        <f t="shared" si="82"/>
        <v>104.19615634406146</v>
      </c>
      <c r="H264">
        <f t="shared" si="83"/>
        <v>4.4680428851054836</v>
      </c>
      <c r="I264" s="3">
        <f t="shared" si="71"/>
        <v>8.8900000000000007E-2</v>
      </c>
      <c r="J264" s="3">
        <f t="shared" si="72"/>
        <v>0.40640000000000004</v>
      </c>
      <c r="K264">
        <f t="shared" si="73"/>
        <v>0.15407101138447543</v>
      </c>
      <c r="L264">
        <f>PI()/4*('Config sheet'!$C$38^2)*'Stage 1'!K264*2</f>
        <v>2.6387299617852741E-2</v>
      </c>
      <c r="M264">
        <f t="shared" si="74"/>
        <v>72.605037402387879</v>
      </c>
      <c r="N264">
        <f>'Config sheet'!$C$44</f>
        <v>5.8970333333333338</v>
      </c>
      <c r="O264">
        <f t="shared" si="84"/>
        <v>-8.5122437947036946</v>
      </c>
      <c r="P264">
        <f t="shared" si="85"/>
        <v>-419.91460848646489</v>
      </c>
      <c r="Q264">
        <f t="shared" si="75"/>
        <v>180</v>
      </c>
      <c r="R264">
        <f t="shared" si="76"/>
        <v>-75.584629527563678</v>
      </c>
      <c r="S264">
        <f t="shared" si="77"/>
        <v>-75.584629527563678</v>
      </c>
      <c r="T264">
        <f t="shared" si="78"/>
        <v>1.3302967248384194</v>
      </c>
      <c r="U264">
        <f t="shared" si="86"/>
        <v>29.193160416678939</v>
      </c>
      <c r="V264">
        <f>(-U264*'Config sheet'!$C$134+'Config sheet'!$C$135*'Stage 1'!U629)*10^2</f>
        <v>-94.684189884753891</v>
      </c>
      <c r="W264">
        <f t="shared" si="87"/>
        <v>-170.26881941231755</v>
      </c>
      <c r="X264">
        <f>'Config sheet'!$C$150*10^-3</f>
        <v>-333.6</v>
      </c>
      <c r="Y264">
        <f>'Config sheet'!$C$149*10^-3</f>
        <v>333.6</v>
      </c>
      <c r="Z264">
        <f t="shared" si="79"/>
        <v>0.11966671138447543</v>
      </c>
      <c r="AA264">
        <f>PI()/4*('Config sheet'!$C$38^2)*'Stage 1'!Z264*2</f>
        <v>2.0494973968240196E-2</v>
      </c>
      <c r="AB264">
        <f t="shared" si="80"/>
        <v>67.304112139749947</v>
      </c>
    </row>
    <row r="265" spans="3:28" x14ac:dyDescent="0.25">
      <c r="C265">
        <v>257</v>
      </c>
      <c r="D265">
        <f t="shared" ref="D265:D328" si="88">$D$4</f>
        <v>995</v>
      </c>
      <c r="E265">
        <f t="shared" ref="E265:E328" si="89">$E$4</f>
        <v>0.17780000000000001</v>
      </c>
      <c r="F265">
        <f t="shared" si="81"/>
        <v>4.304857621440536E-2</v>
      </c>
      <c r="G265">
        <f t="shared" si="82"/>
        <v>104.19615634406146</v>
      </c>
      <c r="H265">
        <f t="shared" si="83"/>
        <v>4.4854961776254267</v>
      </c>
      <c r="I265" s="3">
        <f t="shared" ref="I265:I328" si="90">$I$4</f>
        <v>8.8900000000000007E-2</v>
      </c>
      <c r="J265" s="3">
        <f t="shared" ref="J265:J328" si="91">$J$4</f>
        <v>0.40640000000000004</v>
      </c>
      <c r="K265">
        <f t="shared" ref="K265:K328" si="92">(J265+I265)-(I265*COS(H265)+(J265^2-I265^2*(SIN(H265))^2)^0.5)+$B$8</f>
        <v>0.15264114873748613</v>
      </c>
      <c r="L265">
        <f>PI()/4*('Config sheet'!$C$38^2)*'Stage 1'!K265*2</f>
        <v>2.6142411148961413E-2</v>
      </c>
      <c r="M265">
        <f t="shared" ref="M265:M328" si="93">L265/$Z$3*100</f>
        <v>71.931223230389833</v>
      </c>
      <c r="N265">
        <f>'Config sheet'!$C$44</f>
        <v>5.8970333333333338</v>
      </c>
      <c r="O265">
        <f t="shared" si="84"/>
        <v>-8.5814937735367227</v>
      </c>
      <c r="P265">
        <f t="shared" si="85"/>
        <v>-406.88049786715874</v>
      </c>
      <c r="Q265">
        <f t="shared" ref="Q265:Q328" si="94">$V$4</f>
        <v>180</v>
      </c>
      <c r="R265">
        <f t="shared" ref="R265:R328" si="95">Q265*I265*G265^2*(COS(H265)+(I265/(J265))*COS(2*H265))*10^-3</f>
        <v>-73.238489616088586</v>
      </c>
      <c r="S265">
        <f t="shared" ref="S265:S328" si="96">Q265*P265*10^-3</f>
        <v>-73.238489616088572</v>
      </c>
      <c r="T265">
        <f t="shared" ref="T265:T328" si="97">$V$3</f>
        <v>1.3302967248384194</v>
      </c>
      <c r="U265">
        <f t="shared" si="86"/>
        <v>29.557513356655246</v>
      </c>
      <c r="V265">
        <f>(-U265*'Config sheet'!$C$134+'Config sheet'!$C$135*'Stage 1'!U630)*10^2</f>
        <v>-97.804273963973799</v>
      </c>
      <c r="W265">
        <f t="shared" si="87"/>
        <v>-171.0427635800624</v>
      </c>
      <c r="X265">
        <f>'Config sheet'!$C$150*10^-3</f>
        <v>-333.6</v>
      </c>
      <c r="Y265">
        <f>'Config sheet'!$C$149*10^-3</f>
        <v>333.6</v>
      </c>
      <c r="Z265">
        <f t="shared" ref="Z265:Z328" si="98">(J265+I265)-(I265*COS(H265)+(J265^2-I265^2*(SIN(H265))^2)^0.5)</f>
        <v>0.11823684873748613</v>
      </c>
      <c r="AA265">
        <f>PI()/4*('Config sheet'!$C$38^2)*'Stage 1'!Z265*2</f>
        <v>2.0250085499348869E-2</v>
      </c>
      <c r="AB265">
        <f t="shared" ref="AB265:AB328" si="99">AA265/($Z$3-$Z$5)*100</f>
        <v>66.499914925470264</v>
      </c>
    </row>
    <row r="266" spans="3:28" x14ac:dyDescent="0.25">
      <c r="C266">
        <v>258</v>
      </c>
      <c r="D266">
        <f t="shared" si="88"/>
        <v>995</v>
      </c>
      <c r="E266">
        <f t="shared" si="89"/>
        <v>0.17780000000000001</v>
      </c>
      <c r="F266">
        <f t="shared" si="81"/>
        <v>4.3216080402010054E-2</v>
      </c>
      <c r="G266">
        <f t="shared" si="82"/>
        <v>104.19615634406146</v>
      </c>
      <c r="H266">
        <f t="shared" si="83"/>
        <v>4.5029494701453698</v>
      </c>
      <c r="I266" s="3">
        <f t="shared" si="90"/>
        <v>8.8900000000000007E-2</v>
      </c>
      <c r="J266" s="3">
        <f t="shared" si="91"/>
        <v>0.40640000000000004</v>
      </c>
      <c r="K266">
        <f t="shared" si="92"/>
        <v>0.15119976007543479</v>
      </c>
      <c r="L266">
        <f>PI()/4*('Config sheet'!$C$38^2)*'Stage 1'!K266*2</f>
        <v>2.5895548652573871E-2</v>
      </c>
      <c r="M266">
        <f t="shared" si="93"/>
        <v>71.251977493120904</v>
      </c>
      <c r="N266">
        <f>'Config sheet'!$C$44</f>
        <v>5.8970333333333338</v>
      </c>
      <c r="O266">
        <f t="shared" si="84"/>
        <v>-8.6485355670831723</v>
      </c>
      <c r="P266">
        <f t="shared" si="85"/>
        <v>-393.54905342359507</v>
      </c>
      <c r="Q266">
        <f t="shared" si="94"/>
        <v>180</v>
      </c>
      <c r="R266">
        <f t="shared" si="95"/>
        <v>-70.838829616247125</v>
      </c>
      <c r="S266">
        <f t="shared" si="96"/>
        <v>-70.838829616247111</v>
      </c>
      <c r="T266">
        <f t="shared" si="97"/>
        <v>1.3302967248384194</v>
      </c>
      <c r="U266">
        <f t="shared" si="86"/>
        <v>29.932942659920812</v>
      </c>
      <c r="V266">
        <f>(-U266*'Config sheet'!$C$134+'Config sheet'!$C$135*'Stage 1'!U631)*10^2</f>
        <v>-101.01920888961955</v>
      </c>
      <c r="W266">
        <f t="shared" si="87"/>
        <v>-171.85803850586666</v>
      </c>
      <c r="X266">
        <f>'Config sheet'!$C$150*10^-3</f>
        <v>-333.6</v>
      </c>
      <c r="Y266">
        <f>'Config sheet'!$C$149*10^-3</f>
        <v>333.6</v>
      </c>
      <c r="Z266">
        <f t="shared" si="98"/>
        <v>0.11679546007543479</v>
      </c>
      <c r="AA266">
        <f>PI()/4*('Config sheet'!$C$38^2)*'Stage 1'!Z266*2</f>
        <v>2.0003223002961326E-2</v>
      </c>
      <c r="AB266">
        <f t="shared" si="99"/>
        <v>65.689235138039805</v>
      </c>
    </row>
    <row r="267" spans="3:28" x14ac:dyDescent="0.25">
      <c r="C267">
        <v>259</v>
      </c>
      <c r="D267">
        <f t="shared" si="88"/>
        <v>995</v>
      </c>
      <c r="E267">
        <f t="shared" si="89"/>
        <v>0.17780000000000001</v>
      </c>
      <c r="F267">
        <f t="shared" si="81"/>
        <v>4.3383584589614742E-2</v>
      </c>
      <c r="G267">
        <f t="shared" si="82"/>
        <v>104.19615634406146</v>
      </c>
      <c r="H267">
        <f t="shared" si="83"/>
        <v>4.5204027626653129</v>
      </c>
      <c r="I267" s="3">
        <f t="shared" si="90"/>
        <v>8.8900000000000007E-2</v>
      </c>
      <c r="J267" s="3">
        <f t="shared" si="91"/>
        <v>0.40640000000000004</v>
      </c>
      <c r="K267">
        <f t="shared" si="92"/>
        <v>0.14974721434233756</v>
      </c>
      <c r="L267">
        <f>PI()/4*('Config sheet'!$C$38^2)*'Stage 1'!K267*2</f>
        <v>2.564677531667214E-2</v>
      </c>
      <c r="M267">
        <f t="shared" si="93"/>
        <v>70.567474053229631</v>
      </c>
      <c r="N267">
        <f>'Config sheet'!$C$44</f>
        <v>5.8970333333333338</v>
      </c>
      <c r="O267">
        <f t="shared" si="84"/>
        <v>-8.7133194682110613</v>
      </c>
      <c r="P267">
        <f t="shared" si="85"/>
        <v>-379.9214902213705</v>
      </c>
      <c r="Q267">
        <f t="shared" si="94"/>
        <v>180</v>
      </c>
      <c r="R267">
        <f t="shared" si="95"/>
        <v>-68.385868239846701</v>
      </c>
      <c r="S267">
        <f t="shared" si="96"/>
        <v>-68.385868239846687</v>
      </c>
      <c r="T267">
        <f t="shared" si="97"/>
        <v>1.3302967248384194</v>
      </c>
      <c r="U267">
        <f t="shared" si="86"/>
        <v>30.319810524175679</v>
      </c>
      <c r="V267">
        <f>(-U267*'Config sheet'!$C$134+'Config sheet'!$C$135*'Stage 1'!U632)*10^2</f>
        <v>-104.33209628968257</v>
      </c>
      <c r="W267">
        <f t="shared" si="87"/>
        <v>-172.71796452952927</v>
      </c>
      <c r="X267">
        <f>'Config sheet'!$C$150*10^-3</f>
        <v>-333.6</v>
      </c>
      <c r="Y267">
        <f>'Config sheet'!$C$149*10^-3</f>
        <v>333.6</v>
      </c>
      <c r="Z267">
        <f t="shared" si="98"/>
        <v>0.11534291434233757</v>
      </c>
      <c r="AA267">
        <f>PI()/4*('Config sheet'!$C$38^2)*'Stage 1'!Z267*2</f>
        <v>1.9754449667059592E-2</v>
      </c>
      <c r="AB267">
        <f t="shared" si="99"/>
        <v>64.872280282529545</v>
      </c>
    </row>
    <row r="268" spans="3:28" x14ac:dyDescent="0.25">
      <c r="C268">
        <v>260</v>
      </c>
      <c r="D268">
        <f t="shared" si="88"/>
        <v>995</v>
      </c>
      <c r="E268">
        <f t="shared" si="89"/>
        <v>0.17780000000000001</v>
      </c>
      <c r="F268">
        <f t="shared" si="81"/>
        <v>4.3551088777219429E-2</v>
      </c>
      <c r="G268">
        <f t="shared" si="82"/>
        <v>104.19615634406146</v>
      </c>
      <c r="H268">
        <f t="shared" si="83"/>
        <v>4.537856055185256</v>
      </c>
      <c r="I268" s="3">
        <f t="shared" si="90"/>
        <v>8.8900000000000007E-2</v>
      </c>
      <c r="J268" s="3">
        <f t="shared" si="91"/>
        <v>0.40640000000000004</v>
      </c>
      <c r="K268">
        <f t="shared" si="92"/>
        <v>0.14828388911349361</v>
      </c>
      <c r="L268">
        <f>PI()/4*('Config sheet'!$C$38^2)*'Stage 1'!K268*2</f>
        <v>2.5396155807493274E-2</v>
      </c>
      <c r="M268">
        <f t="shared" si="93"/>
        <v>69.877890840804639</v>
      </c>
      <c r="N268">
        <f>'Config sheet'!$C$44</f>
        <v>5.8970333333333338</v>
      </c>
      <c r="O268">
        <f t="shared" si="84"/>
        <v>-8.7757959988140524</v>
      </c>
      <c r="P268">
        <f t="shared" si="85"/>
        <v>-365.99932824790039</v>
      </c>
      <c r="Q268">
        <f t="shared" si="94"/>
        <v>180</v>
      </c>
      <c r="R268">
        <f t="shared" si="95"/>
        <v>-65.879879084622075</v>
      </c>
      <c r="S268">
        <f t="shared" si="96"/>
        <v>-65.879879084622061</v>
      </c>
      <c r="T268">
        <f t="shared" si="97"/>
        <v>1.3302967248384194</v>
      </c>
      <c r="U268">
        <f t="shared" si="86"/>
        <v>30.718493381673564</v>
      </c>
      <c r="V268">
        <f>(-U268*'Config sheet'!$C$134+'Config sheet'!$C$135*'Stage 1'!U633)*10^2</f>
        <v>-107.74615968771076</v>
      </c>
      <c r="W268">
        <f t="shared" si="87"/>
        <v>-173.62603877233283</v>
      </c>
      <c r="X268">
        <f>'Config sheet'!$C$150*10^-3</f>
        <v>-333.6</v>
      </c>
      <c r="Y268">
        <f>'Config sheet'!$C$149*10^-3</f>
        <v>333.6</v>
      </c>
      <c r="Z268">
        <f t="shared" si="98"/>
        <v>0.11387958911349361</v>
      </c>
      <c r="AA268">
        <f>PI()/4*('Config sheet'!$C$38^2)*'Stage 1'!Z268*2</f>
        <v>1.9503830157880729E-2</v>
      </c>
      <c r="AB268">
        <f t="shared" si="99"/>
        <v>64.04926271850033</v>
      </c>
    </row>
    <row r="269" spans="3:28" x14ac:dyDescent="0.25">
      <c r="C269">
        <v>261</v>
      </c>
      <c r="D269">
        <f t="shared" si="88"/>
        <v>995</v>
      </c>
      <c r="E269">
        <f t="shared" si="89"/>
        <v>0.17780000000000001</v>
      </c>
      <c r="F269">
        <f t="shared" si="81"/>
        <v>4.3718592964824124E-2</v>
      </c>
      <c r="G269">
        <f t="shared" si="82"/>
        <v>104.19615634406146</v>
      </c>
      <c r="H269">
        <f t="shared" si="83"/>
        <v>4.5553093477052</v>
      </c>
      <c r="I269" s="3">
        <f t="shared" si="90"/>
        <v>8.8900000000000007E-2</v>
      </c>
      <c r="J269" s="3">
        <f t="shared" si="91"/>
        <v>0.40640000000000004</v>
      </c>
      <c r="K269">
        <f t="shared" si="92"/>
        <v>0.146810170573131</v>
      </c>
      <c r="L269">
        <f>PI()/4*('Config sheet'!$C$38^2)*'Stage 1'!K269*2</f>
        <v>2.5143756265700878E-2</v>
      </c>
      <c r="M269">
        <f t="shared" si="93"/>
        <v>69.183409842840589</v>
      </c>
      <c r="N269">
        <f>'Config sheet'!$C$44</f>
        <v>5.8970333333333338</v>
      </c>
      <c r="O269">
        <f t="shared" si="84"/>
        <v>-8.8359159611218168</v>
      </c>
      <c r="P269">
        <f t="shared" si="85"/>
        <v>-351.78439515500537</v>
      </c>
      <c r="Q269">
        <f t="shared" si="94"/>
        <v>180</v>
      </c>
      <c r="R269">
        <f t="shared" si="95"/>
        <v>-63.321191127900967</v>
      </c>
      <c r="S269">
        <f t="shared" si="96"/>
        <v>-63.321191127900967</v>
      </c>
      <c r="T269">
        <f t="shared" si="97"/>
        <v>1.3302967248384194</v>
      </c>
      <c r="U269">
        <f t="shared" si="86"/>
        <v>31.129382473158007</v>
      </c>
      <c r="V269">
        <f>(-U269*'Config sheet'!$C$134+'Config sheet'!$C$135*'Stage 1'!U634)*10^2</f>
        <v>-111.26474941762791</v>
      </c>
      <c r="W269">
        <f t="shared" si="87"/>
        <v>-174.58594054552887</v>
      </c>
      <c r="X269">
        <f>'Config sheet'!$C$150*10^-3</f>
        <v>-333.6</v>
      </c>
      <c r="Y269">
        <f>'Config sheet'!$C$149*10^-3</f>
        <v>333.6</v>
      </c>
      <c r="Z269">
        <f t="shared" si="98"/>
        <v>0.11240587057313101</v>
      </c>
      <c r="AA269">
        <f>PI()/4*('Config sheet'!$C$38^2)*'Stage 1'!Z269*2</f>
        <v>1.9251430616088333E-2</v>
      </c>
      <c r="AB269">
        <f t="shared" si="99"/>
        <v>63.220399647430256</v>
      </c>
    </row>
    <row r="270" spans="3:28" x14ac:dyDescent="0.25">
      <c r="C270">
        <v>262</v>
      </c>
      <c r="D270">
        <f t="shared" si="88"/>
        <v>995</v>
      </c>
      <c r="E270">
        <f t="shared" si="89"/>
        <v>0.17780000000000001</v>
      </c>
      <c r="F270">
        <f t="shared" si="81"/>
        <v>4.3886097152428812E-2</v>
      </c>
      <c r="G270">
        <f t="shared" si="82"/>
        <v>104.19615634406146</v>
      </c>
      <c r="H270">
        <f t="shared" si="83"/>
        <v>4.5727626402251431</v>
      </c>
      <c r="I270" s="3">
        <f t="shared" si="90"/>
        <v>8.8900000000000007E-2</v>
      </c>
      <c r="J270" s="3">
        <f t="shared" si="91"/>
        <v>0.40640000000000004</v>
      </c>
      <c r="K270">
        <f t="shared" si="92"/>
        <v>0.14532645348201745</v>
      </c>
      <c r="L270">
        <f>PI()/4*('Config sheet'!$C$38^2)*'Stage 1'!K270*2</f>
        <v>2.4889644300837854E-2</v>
      </c>
      <c r="M270">
        <f t="shared" si="93"/>
        <v>68.484217087974855</v>
      </c>
      <c r="N270">
        <f>'Config sheet'!$C$44</f>
        <v>5.8970333333333338</v>
      </c>
      <c r="O270">
        <f t="shared" si="84"/>
        <v>-8.8936304894397651</v>
      </c>
      <c r="P270">
        <f t="shared" si="85"/>
        <v>-337.27882864227422</v>
      </c>
      <c r="Q270">
        <f t="shared" si="94"/>
        <v>180</v>
      </c>
      <c r="R270">
        <f t="shared" si="95"/>
        <v>-60.710189155609363</v>
      </c>
      <c r="S270">
        <f t="shared" si="96"/>
        <v>-60.710189155609363</v>
      </c>
      <c r="T270">
        <f t="shared" si="97"/>
        <v>1.3302967248384194</v>
      </c>
      <c r="U270">
        <f t="shared" si="86"/>
        <v>31.55288444358753</v>
      </c>
      <c r="V270">
        <f>(-U270*'Config sheet'!$C$134+'Config sheet'!$C$135*'Stage 1'!U635)*10^2</f>
        <v>-114.89134772514082</v>
      </c>
      <c r="W270">
        <f t="shared" si="87"/>
        <v>-175.60153688075019</v>
      </c>
      <c r="X270">
        <f>'Config sheet'!$C$150*10^-3</f>
        <v>-333.6</v>
      </c>
      <c r="Y270">
        <f>'Config sheet'!$C$149*10^-3</f>
        <v>333.6</v>
      </c>
      <c r="Z270">
        <f t="shared" si="98"/>
        <v>0.11092215348201745</v>
      </c>
      <c r="AA270">
        <f>PI()/4*('Config sheet'!$C$38^2)*'Stage 1'!Z270*2</f>
        <v>1.8997318651225309E-2</v>
      </c>
      <c r="AB270">
        <f t="shared" si="99"/>
        <v>62.385913094497994</v>
      </c>
    </row>
    <row r="271" spans="3:28" x14ac:dyDescent="0.25">
      <c r="C271">
        <v>263</v>
      </c>
      <c r="D271">
        <f t="shared" si="88"/>
        <v>995</v>
      </c>
      <c r="E271">
        <f t="shared" si="89"/>
        <v>0.17780000000000001</v>
      </c>
      <c r="F271">
        <f t="shared" si="81"/>
        <v>4.4053601340033506E-2</v>
      </c>
      <c r="G271">
        <f t="shared" si="82"/>
        <v>104.19615634406146</v>
      </c>
      <c r="H271">
        <f t="shared" si="83"/>
        <v>4.5902159327450871</v>
      </c>
      <c r="I271" s="3">
        <f t="shared" si="90"/>
        <v>8.8900000000000007E-2</v>
      </c>
      <c r="J271" s="3">
        <f t="shared" si="91"/>
        <v>0.40640000000000004</v>
      </c>
      <c r="K271">
        <f t="shared" si="92"/>
        <v>0.14383314113487317</v>
      </c>
      <c r="L271">
        <f>PI()/4*('Config sheet'!$C$38^2)*'Stage 1'!K271*2</f>
        <v>2.463388898403265E-2</v>
      </c>
      <c r="M271">
        <f t="shared" si="93"/>
        <v>67.780502626418567</v>
      </c>
      <c r="N271">
        <f>'Config sheet'!$C$44</f>
        <v>5.8970333333333338</v>
      </c>
      <c r="O271">
        <f t="shared" si="84"/>
        <v>-8.948891102257619</v>
      </c>
      <c r="P271">
        <f t="shared" si="85"/>
        <v>-322.48507847688279</v>
      </c>
      <c r="Q271">
        <f t="shared" si="94"/>
        <v>180</v>
      </c>
      <c r="R271">
        <f t="shared" si="95"/>
        <v>-58.047314125838909</v>
      </c>
      <c r="S271">
        <f t="shared" si="96"/>
        <v>-58.047314125838902</v>
      </c>
      <c r="T271">
        <f t="shared" si="97"/>
        <v>1.3302967248384194</v>
      </c>
      <c r="U271">
        <f t="shared" si="86"/>
        <v>31.989421960056735</v>
      </c>
      <c r="V271">
        <f>(-U271*'Config sheet'!$C$134+'Config sheet'!$C$135*'Stage 1'!U636)*10^2</f>
        <v>-118.62957405921775</v>
      </c>
      <c r="W271">
        <f t="shared" si="87"/>
        <v>-176.67688818505667</v>
      </c>
      <c r="X271">
        <f>'Config sheet'!$C$150*10^-3</f>
        <v>-333.6</v>
      </c>
      <c r="Y271">
        <f>'Config sheet'!$C$149*10^-3</f>
        <v>333.6</v>
      </c>
      <c r="Z271">
        <f t="shared" si="98"/>
        <v>0.10942884113487317</v>
      </c>
      <c r="AA271">
        <f>PI()/4*('Config sheet'!$C$38^2)*'Stage 1'!Z271*2</f>
        <v>1.8741563334420102E-2</v>
      </c>
      <c r="AB271">
        <f t="shared" si="99"/>
        <v>61.54602988463057</v>
      </c>
    </row>
    <row r="272" spans="3:28" x14ac:dyDescent="0.25">
      <c r="C272">
        <v>264</v>
      </c>
      <c r="D272">
        <f t="shared" si="88"/>
        <v>995</v>
      </c>
      <c r="E272">
        <f t="shared" si="89"/>
        <v>0.17780000000000001</v>
      </c>
      <c r="F272">
        <f t="shared" si="81"/>
        <v>4.4221105527638194E-2</v>
      </c>
      <c r="G272">
        <f t="shared" si="82"/>
        <v>104.19615634406146</v>
      </c>
      <c r="H272">
        <f t="shared" si="83"/>
        <v>4.6076692252650302</v>
      </c>
      <c r="I272" s="3">
        <f t="shared" si="90"/>
        <v>8.8900000000000007E-2</v>
      </c>
      <c r="J272" s="3">
        <f t="shared" si="91"/>
        <v>0.40640000000000004</v>
      </c>
      <c r="K272">
        <f t="shared" si="92"/>
        <v>0.14233064530744344</v>
      </c>
      <c r="L272">
        <f>PI()/4*('Config sheet'!$C$38^2)*'Stage 1'!K272*2</f>
        <v>2.4376560838934507E-2</v>
      </c>
      <c r="M272">
        <f t="shared" si="93"/>
        <v>67.072460505014945</v>
      </c>
      <c r="N272">
        <f>'Config sheet'!$C$44</f>
        <v>5.8970333333333338</v>
      </c>
      <c r="O272">
        <f t="shared" si="84"/>
        <v>-9.0016497546655785</v>
      </c>
      <c r="P272">
        <f t="shared" si="85"/>
        <v>-307.40590814601876</v>
      </c>
      <c r="Q272">
        <f t="shared" si="94"/>
        <v>180</v>
      </c>
      <c r="R272">
        <f t="shared" si="95"/>
        <v>-55.333063466283384</v>
      </c>
      <c r="S272">
        <f t="shared" si="96"/>
        <v>-55.333063466283377</v>
      </c>
      <c r="T272">
        <f t="shared" si="97"/>
        <v>1.3302967248384194</v>
      </c>
      <c r="U272">
        <f t="shared" si="86"/>
        <v>32.439434352260136</v>
      </c>
      <c r="V272">
        <f>(-U272*'Config sheet'!$C$134+'Config sheet'!$C$135*'Stage 1'!U637)*10^2</f>
        <v>-122.48319055660851</v>
      </c>
      <c r="W272">
        <f t="shared" si="87"/>
        <v>-177.81625402289188</v>
      </c>
      <c r="X272">
        <f>'Config sheet'!$C$150*10^-3</f>
        <v>-333.6</v>
      </c>
      <c r="Y272">
        <f>'Config sheet'!$C$149*10^-3</f>
        <v>333.6</v>
      </c>
      <c r="Z272">
        <f t="shared" si="98"/>
        <v>0.10792634530744344</v>
      </c>
      <c r="AA272">
        <f>PI()/4*('Config sheet'!$C$38^2)*'Stage 1'!Z272*2</f>
        <v>1.8484235189321963E-2</v>
      </c>
      <c r="AB272">
        <f t="shared" si="99"/>
        <v>60.70098161273534</v>
      </c>
    </row>
    <row r="273" spans="3:28" x14ac:dyDescent="0.25">
      <c r="C273">
        <v>265</v>
      </c>
      <c r="D273">
        <f t="shared" si="88"/>
        <v>995</v>
      </c>
      <c r="E273">
        <f t="shared" si="89"/>
        <v>0.17780000000000001</v>
      </c>
      <c r="F273">
        <f t="shared" ref="F273:F336" si="100">C273*$G$4</f>
        <v>4.4388609715242881E-2</v>
      </c>
      <c r="G273">
        <f t="shared" ref="G273:G336" si="101">D273/60*2*PI()</f>
        <v>104.19615634406146</v>
      </c>
      <c r="H273">
        <f t="shared" ref="H273:H336" si="102">G273*F273</f>
        <v>4.6251225177849733</v>
      </c>
      <c r="I273" s="3">
        <f t="shared" si="90"/>
        <v>8.8900000000000007E-2</v>
      </c>
      <c r="J273" s="3">
        <f t="shared" si="91"/>
        <v>0.40640000000000004</v>
      </c>
      <c r="K273">
        <f t="shared" si="92"/>
        <v>0.14081938619310291</v>
      </c>
      <c r="L273">
        <f>PI()/4*('Config sheet'!$C$38^2)*'Stage 1'!K273*2</f>
        <v>2.4117731830855881E-2</v>
      </c>
      <c r="M273">
        <f t="shared" si="93"/>
        <v>66.360288737364357</v>
      </c>
      <c r="N273">
        <f>'Config sheet'!$C$44</f>
        <v>5.8970333333333338</v>
      </c>
      <c r="O273">
        <f t="shared" ref="O273:O336" si="103">I273*G273*SIN(H273)+I273^2*G273*SIN(2*H273)/(2*J273)</f>
        <v>-9.0518588910162787</v>
      </c>
      <c r="P273">
        <f t="shared" ref="P273:P336" si="104">I273*G273^2*COS(H273)+(I273^2*G273^2*COS(2*H273)/J273)</f>
        <v>-292.04439613846438</v>
      </c>
      <c r="Q273">
        <f t="shared" si="94"/>
        <v>180</v>
      </c>
      <c r="R273">
        <f t="shared" si="95"/>
        <v>-52.567991304923595</v>
      </c>
      <c r="S273">
        <f t="shared" si="96"/>
        <v>-52.567991304923595</v>
      </c>
      <c r="T273">
        <f t="shared" si="97"/>
        <v>1.3302967248384194</v>
      </c>
      <c r="U273">
        <f t="shared" ref="U273:U336" si="105">IF(AND(L273&lt;=$Z$2, U272*(L272/L273)^T273&lt;$AB$4),U272*(L272/L273)^T273,IF(C273&lt;=180,$AB$3,IF(L273&gt;=$Z$4,  U272*(L272/L273)^T273,$AB$5)))</f>
        <v>32.903378275774465</v>
      </c>
      <c r="V273">
        <f>(-U273*'Config sheet'!$C$134+'Config sheet'!$C$135*'Stage 1'!U638)*10^2</f>
        <v>-126.45610772176713</v>
      </c>
      <c r="W273">
        <f t="shared" ref="W273:W336" si="106">R273+V273</f>
        <v>-179.02409902669072</v>
      </c>
      <c r="X273">
        <f>'Config sheet'!$C$150*10^-3</f>
        <v>-333.6</v>
      </c>
      <c r="Y273">
        <f>'Config sheet'!$C$149*10^-3</f>
        <v>333.6</v>
      </c>
      <c r="Z273">
        <f t="shared" si="98"/>
        <v>0.10641508619310291</v>
      </c>
      <c r="AA273">
        <f>PI()/4*('Config sheet'!$C$38^2)*'Stage 1'!Z273*2</f>
        <v>1.8225406181243336E-2</v>
      </c>
      <c r="AB273">
        <f t="shared" si="99"/>
        <v>59.851004608044377</v>
      </c>
    </row>
    <row r="274" spans="3:28" x14ac:dyDescent="0.25">
      <c r="C274">
        <v>266</v>
      </c>
      <c r="D274">
        <f t="shared" si="88"/>
        <v>995</v>
      </c>
      <c r="E274">
        <f t="shared" si="89"/>
        <v>0.17780000000000001</v>
      </c>
      <c r="F274">
        <f t="shared" si="100"/>
        <v>4.4556113902847576E-2</v>
      </c>
      <c r="G274">
        <f t="shared" si="101"/>
        <v>104.19615634406146</v>
      </c>
      <c r="H274">
        <f t="shared" si="102"/>
        <v>4.6425758103049164</v>
      </c>
      <c r="I274" s="3">
        <f t="shared" si="90"/>
        <v>8.8900000000000007E-2</v>
      </c>
      <c r="J274" s="3">
        <f t="shared" si="91"/>
        <v>0.40640000000000004</v>
      </c>
      <c r="K274">
        <f t="shared" si="92"/>
        <v>0.13929979232888595</v>
      </c>
      <c r="L274">
        <f>PI()/4*('Config sheet'!$C$38^2)*'Stage 1'!K274*2</f>
        <v>2.3857475354103864E-2</v>
      </c>
      <c r="M274">
        <f t="shared" si="93"/>
        <v>65.644189268966713</v>
      </c>
      <c r="N274">
        <f>'Config sheet'!$C$44</f>
        <v>5.8970333333333338</v>
      </c>
      <c r="O274">
        <f t="shared" si="103"/>
        <v>-9.0994714977701392</v>
      </c>
      <c r="P274">
        <f t="shared" si="104"/>
        <v>-276.40393685237871</v>
      </c>
      <c r="Q274">
        <f t="shared" si="94"/>
        <v>180</v>
      </c>
      <c r="R274">
        <f t="shared" si="95"/>
        <v>-49.752708633428178</v>
      </c>
      <c r="S274">
        <f t="shared" si="96"/>
        <v>-49.752708633428171</v>
      </c>
      <c r="T274">
        <f t="shared" si="97"/>
        <v>1.3302967248384194</v>
      </c>
      <c r="U274">
        <f t="shared" si="105"/>
        <v>33.381728398348073</v>
      </c>
      <c r="V274">
        <f>(-U274*'Config sheet'!$C$134+'Config sheet'!$C$135*'Stage 1'!U639)*10^2</f>
        <v>-130.55239030379292</v>
      </c>
      <c r="W274">
        <f t="shared" si="106"/>
        <v>-180.30509893722109</v>
      </c>
      <c r="X274">
        <f>'Config sheet'!$C$150*10^-3</f>
        <v>-333.6</v>
      </c>
      <c r="Y274">
        <f>'Config sheet'!$C$149*10^-3</f>
        <v>333.6</v>
      </c>
      <c r="Z274">
        <f t="shared" si="98"/>
        <v>0.10489549232888595</v>
      </c>
      <c r="AA274">
        <f>PI()/4*('Config sheet'!$C$38^2)*'Stage 1'!Z274*2</f>
        <v>1.7965149704491319E-2</v>
      </c>
      <c r="AB274">
        <f t="shared" si="99"/>
        <v>58.996339892511784</v>
      </c>
    </row>
    <row r="275" spans="3:28" x14ac:dyDescent="0.25">
      <c r="C275">
        <v>267</v>
      </c>
      <c r="D275">
        <f t="shared" si="88"/>
        <v>995</v>
      </c>
      <c r="E275">
        <f t="shared" si="89"/>
        <v>0.17780000000000001</v>
      </c>
      <c r="F275">
        <f t="shared" si="100"/>
        <v>4.4723618090452263E-2</v>
      </c>
      <c r="G275">
        <f t="shared" si="101"/>
        <v>104.19615634406146</v>
      </c>
      <c r="H275">
        <f t="shared" si="102"/>
        <v>4.6600291028248595</v>
      </c>
      <c r="I275" s="3">
        <f t="shared" si="90"/>
        <v>8.8900000000000007E-2</v>
      </c>
      <c r="J275" s="3">
        <f t="shared" si="91"/>
        <v>0.40640000000000004</v>
      </c>
      <c r="K275">
        <f t="shared" si="92"/>
        <v>0.13777230051085299</v>
      </c>
      <c r="L275">
        <f>PI()/4*('Config sheet'!$C$38^2)*'Stage 1'!K275*2</f>
        <v>2.3595866217485217E-2</v>
      </c>
      <c r="M275">
        <f t="shared" si="93"/>
        <v>64.924367937338204</v>
      </c>
      <c r="N275">
        <f>'Config sheet'!$C$44</f>
        <v>5.8970333333333338</v>
      </c>
      <c r="O275">
        <f t="shared" si="103"/>
        <v>-9.1444411564612853</v>
      </c>
      <c r="P275">
        <f t="shared" si="104"/>
        <v>-260.4882411267435</v>
      </c>
      <c r="Q275">
        <f t="shared" si="94"/>
        <v>180</v>
      </c>
      <c r="R275">
        <f t="shared" si="95"/>
        <v>-46.887883402813841</v>
      </c>
      <c r="S275">
        <f t="shared" si="96"/>
        <v>-46.887883402813834</v>
      </c>
      <c r="T275">
        <f t="shared" si="97"/>
        <v>1.3302967248384194</v>
      </c>
      <c r="U275">
        <f t="shared" si="105"/>
        <v>33.874978109284193</v>
      </c>
      <c r="V275">
        <f>(-U275*'Config sheet'!$C$134+'Config sheet'!$C$135*'Stage 1'!U640)*10^2</f>
        <v>-134.77626337113168</v>
      </c>
      <c r="W275">
        <f t="shared" si="106"/>
        <v>-181.6641467739455</v>
      </c>
      <c r="X275">
        <f>'Config sheet'!$C$150*10^-3</f>
        <v>-333.6</v>
      </c>
      <c r="Y275">
        <f>'Config sheet'!$C$149*10^-3</f>
        <v>333.6</v>
      </c>
      <c r="Z275">
        <f t="shared" si="98"/>
        <v>0.10336800051085299</v>
      </c>
      <c r="AA275">
        <f>PI()/4*('Config sheet'!$C$38^2)*'Stage 1'!Z275*2</f>
        <v>1.7703540567872673E-2</v>
      </c>
      <c r="AB275">
        <f t="shared" si="99"/>
        <v>58.137233133213151</v>
      </c>
    </row>
    <row r="276" spans="3:28" x14ac:dyDescent="0.25">
      <c r="C276">
        <v>268</v>
      </c>
      <c r="D276">
        <f t="shared" si="88"/>
        <v>995</v>
      </c>
      <c r="E276">
        <f t="shared" si="89"/>
        <v>0.17780000000000001</v>
      </c>
      <c r="F276">
        <f t="shared" si="100"/>
        <v>4.4891122278056951E-2</v>
      </c>
      <c r="G276">
        <f t="shared" si="101"/>
        <v>104.19615634406146</v>
      </c>
      <c r="H276">
        <f t="shared" si="102"/>
        <v>4.6774823953448026</v>
      </c>
      <c r="I276" s="3">
        <f t="shared" si="90"/>
        <v>8.8900000000000007E-2</v>
      </c>
      <c r="J276" s="3">
        <f t="shared" si="91"/>
        <v>0.40640000000000004</v>
      </c>
      <c r="K276">
        <f t="shared" si="92"/>
        <v>0.13623735569872586</v>
      </c>
      <c r="L276">
        <f>PI()/4*('Config sheet'!$C$38^2)*'Stage 1'!K276*2</f>
        <v>2.3332980627973544E-2</v>
      </c>
      <c r="M276">
        <f t="shared" si="93"/>
        <v>64.201034427071377</v>
      </c>
      <c r="N276">
        <f>'Config sheet'!$C$44</f>
        <v>5.8970333333333338</v>
      </c>
      <c r="O276">
        <f t="shared" si="103"/>
        <v>-9.1867220967208194</v>
      </c>
      <c r="P276">
        <f t="shared" si="104"/>
        <v>-244.30133639440666</v>
      </c>
      <c r="Q276">
        <f t="shared" si="94"/>
        <v>180</v>
      </c>
      <c r="R276">
        <f t="shared" si="95"/>
        <v>-43.974240550993201</v>
      </c>
      <c r="S276">
        <f t="shared" si="96"/>
        <v>-43.974240550993201</v>
      </c>
      <c r="T276">
        <f t="shared" si="97"/>
        <v>1.3302967248384194</v>
      </c>
      <c r="U276">
        <f t="shared" si="105"/>
        <v>34.383640251882902</v>
      </c>
      <c r="V276">
        <f>(-U276*'Config sheet'!$C$134+'Config sheet'!$C$135*'Stage 1'!U641)*10^2</f>
        <v>-139.13211858373774</v>
      </c>
      <c r="W276">
        <f t="shared" si="106"/>
        <v>-183.10635913473095</v>
      </c>
      <c r="X276">
        <f>'Config sheet'!$C$150*10^-3</f>
        <v>-333.6</v>
      </c>
      <c r="Y276">
        <f>'Config sheet'!$C$149*10^-3</f>
        <v>333.6</v>
      </c>
      <c r="Z276">
        <f t="shared" si="98"/>
        <v>0.10183305569872586</v>
      </c>
      <c r="AA276">
        <f>PI()/4*('Config sheet'!$C$38^2)*'Stage 1'!Z276*2</f>
        <v>1.7440654978361E-2</v>
      </c>
      <c r="AB276">
        <f t="shared" si="99"/>
        <v>57.273934588709693</v>
      </c>
    </row>
    <row r="277" spans="3:28" x14ac:dyDescent="0.25">
      <c r="C277">
        <v>269</v>
      </c>
      <c r="D277">
        <f t="shared" si="88"/>
        <v>995</v>
      </c>
      <c r="E277">
        <f t="shared" si="89"/>
        <v>0.17780000000000001</v>
      </c>
      <c r="F277">
        <f t="shared" si="100"/>
        <v>4.5058626465661646E-2</v>
      </c>
      <c r="G277">
        <f t="shared" si="101"/>
        <v>104.19615634406146</v>
      </c>
      <c r="H277">
        <f t="shared" si="102"/>
        <v>4.6949356878647466</v>
      </c>
      <c r="I277" s="3">
        <f t="shared" si="90"/>
        <v>8.8900000000000007E-2</v>
      </c>
      <c r="J277" s="3">
        <f t="shared" si="91"/>
        <v>0.40640000000000004</v>
      </c>
      <c r="K277">
        <f t="shared" si="92"/>
        <v>0.13469541090974235</v>
      </c>
      <c r="L277">
        <f>PI()/4*('Config sheet'!$C$38^2)*'Stage 1'!K277*2</f>
        <v>2.3068896172530072E-2</v>
      </c>
      <c r="M277">
        <f t="shared" si="93"/>
        <v>63.474402219814742</v>
      </c>
      <c r="N277">
        <f>'Config sheet'!$C$44</f>
        <v>5.8970333333333338</v>
      </c>
      <c r="O277">
        <f t="shared" si="103"/>
        <v>-9.2262692492939316</v>
      </c>
      <c r="P277">
        <f t="shared" si="104"/>
        <v>-227.84756645511257</v>
      </c>
      <c r="Q277">
        <f t="shared" si="94"/>
        <v>180</v>
      </c>
      <c r="R277">
        <f t="shared" si="95"/>
        <v>-41.012561961920262</v>
      </c>
      <c r="S277">
        <f t="shared" si="96"/>
        <v>-41.012561961920262</v>
      </c>
      <c r="T277">
        <f t="shared" si="97"/>
        <v>1.3302967248384194</v>
      </c>
      <c r="U277">
        <f t="shared" si="105"/>
        <v>34.908247878765486</v>
      </c>
      <c r="V277">
        <f>(-U277*'Config sheet'!$C$134+'Config sheet'!$C$135*'Stage 1'!U642)*10^2</f>
        <v>-143.62452066118536</v>
      </c>
      <c r="W277">
        <f t="shared" si="106"/>
        <v>-184.63708262310561</v>
      </c>
      <c r="X277">
        <f>'Config sheet'!$C$150*10^-3</f>
        <v>-333.6</v>
      </c>
      <c r="Y277">
        <f>'Config sheet'!$C$149*10^-3</f>
        <v>333.6</v>
      </c>
      <c r="Z277">
        <f t="shared" si="98"/>
        <v>0.10029111090974235</v>
      </c>
      <c r="AA277">
        <f>PI()/4*('Config sheet'!$C$38^2)*'Stage 1'!Z277*2</f>
        <v>1.7176570522917527E-2</v>
      </c>
      <c r="AB277">
        <f t="shared" si="99"/>
        <v>56.406699049348909</v>
      </c>
    </row>
    <row r="278" spans="3:28" x14ac:dyDescent="0.25">
      <c r="C278">
        <v>270</v>
      </c>
      <c r="D278">
        <f t="shared" si="88"/>
        <v>995</v>
      </c>
      <c r="E278">
        <f t="shared" si="89"/>
        <v>0.17780000000000001</v>
      </c>
      <c r="F278">
        <f t="shared" si="100"/>
        <v>4.5226130653266333E-2</v>
      </c>
      <c r="G278">
        <f t="shared" si="101"/>
        <v>104.19615634406146</v>
      </c>
      <c r="H278">
        <f t="shared" si="102"/>
        <v>4.7123889803846897</v>
      </c>
      <c r="I278" s="3">
        <f t="shared" si="90"/>
        <v>8.8900000000000007E-2</v>
      </c>
      <c r="J278" s="3">
        <f t="shared" si="91"/>
        <v>0.40640000000000004</v>
      </c>
      <c r="K278">
        <f t="shared" si="92"/>
        <v>0.13314692710170173</v>
      </c>
      <c r="L278">
        <f>PI()/4*('Config sheet'!$C$38^2)*'Stage 1'!K278*2</f>
        <v>2.2803691798073174E-2</v>
      </c>
      <c r="M278">
        <f t="shared" si="93"/>
        <v>62.744688539158588</v>
      </c>
      <c r="N278">
        <f>'Config sheet'!$C$44</f>
        <v>5.8970333333333338</v>
      </c>
      <c r="O278">
        <f t="shared" si="103"/>
        <v>-9.2630382989870643</v>
      </c>
      <c r="P278">
        <f t="shared" si="104"/>
        <v>-211.13159086737508</v>
      </c>
      <c r="Q278">
        <f t="shared" si="94"/>
        <v>180</v>
      </c>
      <c r="R278">
        <f t="shared" si="95"/>
        <v>-38.003686356127524</v>
      </c>
      <c r="S278">
        <f t="shared" si="96"/>
        <v>-38.003686356127517</v>
      </c>
      <c r="T278">
        <f t="shared" si="97"/>
        <v>1.3302967248384194</v>
      </c>
      <c r="U278">
        <f t="shared" si="105"/>
        <v>35.449355029738577</v>
      </c>
      <c r="V278">
        <f>(-U278*'Config sheet'!$C$134+'Config sheet'!$C$135*'Stage 1'!U643)*10^2</f>
        <v>-148.25821404379667</v>
      </c>
      <c r="W278">
        <f t="shared" si="106"/>
        <v>-186.2619003999242</v>
      </c>
      <c r="X278">
        <f>'Config sheet'!$C$150*10^-3</f>
        <v>-333.6</v>
      </c>
      <c r="Y278">
        <f>'Config sheet'!$C$149*10^-3</f>
        <v>333.6</v>
      </c>
      <c r="Z278">
        <f t="shared" si="98"/>
        <v>9.874262710170173E-2</v>
      </c>
      <c r="AA278">
        <f>PI()/4*('Config sheet'!$C$38^2)*'Stage 1'!Z278*2</f>
        <v>1.6911366148460626E-2</v>
      </c>
      <c r="AB278">
        <f t="shared" si="99"/>
        <v>55.535785771485777</v>
      </c>
    </row>
    <row r="279" spans="3:28" x14ac:dyDescent="0.25">
      <c r="C279">
        <v>271</v>
      </c>
      <c r="D279">
        <f t="shared" si="88"/>
        <v>995</v>
      </c>
      <c r="E279">
        <f t="shared" si="89"/>
        <v>0.17780000000000001</v>
      </c>
      <c r="F279">
        <f t="shared" si="100"/>
        <v>4.5393634840871021E-2</v>
      </c>
      <c r="G279">
        <f t="shared" si="101"/>
        <v>104.19615634406146</v>
      </c>
      <c r="H279">
        <f t="shared" si="102"/>
        <v>4.7298422729046328</v>
      </c>
      <c r="I279" s="3">
        <f t="shared" si="90"/>
        <v>8.8900000000000007E-2</v>
      </c>
      <c r="J279" s="3">
        <f t="shared" si="91"/>
        <v>0.40640000000000004</v>
      </c>
      <c r="K279">
        <f t="shared" si="92"/>
        <v>0.13159237304519339</v>
      </c>
      <c r="L279">
        <f>PI()/4*('Config sheet'!$C$38^2)*'Stage 1'!K279*2</f>
        <v>2.2537447789595356E-2</v>
      </c>
      <c r="M279">
        <f t="shared" si="93"/>
        <v>62.012114290423604</v>
      </c>
      <c r="N279">
        <f>'Config sheet'!$C$44</f>
        <v>5.8970333333333338</v>
      </c>
      <c r="O279">
        <f t="shared" si="103"/>
        <v>-9.2969857374812577</v>
      </c>
      <c r="P279">
        <f t="shared" si="104"/>
        <v>-194.15838395849414</v>
      </c>
      <c r="Q279">
        <f t="shared" si="94"/>
        <v>180</v>
      </c>
      <c r="R279">
        <f t="shared" si="95"/>
        <v>-34.948509112528946</v>
      </c>
      <c r="S279">
        <f t="shared" si="96"/>
        <v>-34.948509112528946</v>
      </c>
      <c r="T279">
        <f t="shared" si="97"/>
        <v>1.3302967248384194</v>
      </c>
      <c r="U279">
        <f t="shared" si="105"/>
        <v>36.007537531663246</v>
      </c>
      <c r="V279">
        <f>(-U279*'Config sheet'!$C$134+'Config sheet'!$C$135*'Stage 1'!U644)*10^2</f>
        <v>-153.03812974220594</v>
      </c>
      <c r="W279">
        <f t="shared" si="106"/>
        <v>-187.98663885473488</v>
      </c>
      <c r="X279">
        <f>'Config sheet'!$C$150*10^-3</f>
        <v>-333.6</v>
      </c>
      <c r="Y279">
        <f>'Config sheet'!$C$149*10^-3</f>
        <v>333.6</v>
      </c>
      <c r="Z279">
        <f t="shared" si="98"/>
        <v>9.7188073045193391E-2</v>
      </c>
      <c r="AA279">
        <f>PI()/4*('Config sheet'!$C$38^2)*'Stage 1'!Z279*2</f>
        <v>1.6645122139982812E-2</v>
      </c>
      <c r="AB279">
        <f t="shared" si="99"/>
        <v>54.661458405620579</v>
      </c>
    </row>
    <row r="280" spans="3:28" x14ac:dyDescent="0.25">
      <c r="C280">
        <v>272</v>
      </c>
      <c r="D280">
        <f t="shared" si="88"/>
        <v>995</v>
      </c>
      <c r="E280">
        <f t="shared" si="89"/>
        <v>0.17780000000000001</v>
      </c>
      <c r="F280">
        <f t="shared" si="100"/>
        <v>4.5561139028475715E-2</v>
      </c>
      <c r="G280">
        <f t="shared" si="101"/>
        <v>104.19615634406146</v>
      </c>
      <c r="H280">
        <f t="shared" si="102"/>
        <v>4.7472955654245759</v>
      </c>
      <c r="I280" s="3">
        <f t="shared" si="90"/>
        <v>8.8900000000000007E-2</v>
      </c>
      <c r="J280" s="3">
        <f t="shared" si="91"/>
        <v>0.40640000000000004</v>
      </c>
      <c r="K280">
        <f t="shared" si="92"/>
        <v>0.13003222518502122</v>
      </c>
      <c r="L280">
        <f>PI()/4*('Config sheet'!$C$38^2)*'Stage 1'!K280*2</f>
        <v>2.2270245746429804E-2</v>
      </c>
      <c r="M280">
        <f t="shared" si="93"/>
        <v>61.27690399535787</v>
      </c>
      <c r="N280">
        <f>'Config sheet'!$C$44</f>
        <v>5.8970333333333338</v>
      </c>
      <c r="O280">
        <f t="shared" si="103"/>
        <v>-9.3280689159476591</v>
      </c>
      <c r="P280">
        <f t="shared" si="104"/>
        <v>-176.93323345251184</v>
      </c>
      <c r="Q280">
        <f t="shared" si="94"/>
        <v>180</v>
      </c>
      <c r="R280">
        <f t="shared" si="95"/>
        <v>-31.847982021452136</v>
      </c>
      <c r="S280">
        <f t="shared" si="96"/>
        <v>-31.847982021452133</v>
      </c>
      <c r="T280">
        <f t="shared" si="97"/>
        <v>1.3302967248384194</v>
      </c>
      <c r="U280">
        <f t="shared" si="105"/>
        <v>36.58339381957154</v>
      </c>
      <c r="V280">
        <f>(-U280*'Config sheet'!$C$134+'Config sheet'!$C$135*'Stage 1'!U645)*10^2</f>
        <v>-157.96939236887283</v>
      </c>
      <c r="W280">
        <f t="shared" si="106"/>
        <v>-189.81737439032497</v>
      </c>
      <c r="X280">
        <f>'Config sheet'!$C$150*10^-3</f>
        <v>-333.6</v>
      </c>
      <c r="Y280">
        <f>'Config sheet'!$C$149*10^-3</f>
        <v>333.6</v>
      </c>
      <c r="Z280">
        <f t="shared" si="98"/>
        <v>9.5627925185021223E-2</v>
      </c>
      <c r="AA280">
        <f>PI()/4*('Config sheet'!$C$38^2)*'Stage 1'!Z280*2</f>
        <v>1.637792009681726E-2</v>
      </c>
      <c r="AB280">
        <f t="shared" si="99"/>
        <v>53.783984918459623</v>
      </c>
    </row>
    <row r="281" spans="3:28" x14ac:dyDescent="0.25">
      <c r="C281">
        <v>273</v>
      </c>
      <c r="D281">
        <f t="shared" si="88"/>
        <v>995</v>
      </c>
      <c r="E281">
        <f t="shared" si="89"/>
        <v>0.17780000000000001</v>
      </c>
      <c r="F281">
        <f t="shared" si="100"/>
        <v>4.5728643216080403E-2</v>
      </c>
      <c r="G281">
        <f t="shared" si="101"/>
        <v>104.19615634406146</v>
      </c>
      <c r="H281">
        <f t="shared" si="102"/>
        <v>4.764748857944519</v>
      </c>
      <c r="I281" s="3">
        <f t="shared" si="90"/>
        <v>8.8900000000000007E-2</v>
      </c>
      <c r="J281" s="3">
        <f t="shared" si="91"/>
        <v>0.40640000000000004</v>
      </c>
      <c r="K281">
        <f t="shared" si="92"/>
        <v>0.12846696749085762</v>
      </c>
      <c r="L281">
        <f>PI()/4*('Config sheet'!$C$38^2)*'Stage 1'!K281*2</f>
        <v>2.2002168556672315E-2</v>
      </c>
      <c r="M281">
        <f t="shared" si="93"/>
        <v>60.539285721758503</v>
      </c>
      <c r="N281">
        <f>'Config sheet'!$C$44</f>
        <v>5.8970333333333338</v>
      </c>
      <c r="O281">
        <f t="shared" si="103"/>
        <v>-9.3562460974012165</v>
      </c>
      <c r="P281">
        <f t="shared" si="104"/>
        <v>-159.4617387163388</v>
      </c>
      <c r="Q281">
        <f t="shared" si="94"/>
        <v>180</v>
      </c>
      <c r="R281">
        <f t="shared" si="95"/>
        <v>-28.703112968940985</v>
      </c>
      <c r="S281">
        <f t="shared" si="96"/>
        <v>-28.703112968940982</v>
      </c>
      <c r="T281">
        <f t="shared" si="97"/>
        <v>1.3302967248384194</v>
      </c>
      <c r="U281">
        <f t="shared" si="105"/>
        <v>37.177545778016274</v>
      </c>
      <c r="V281">
        <f>(-U281*'Config sheet'!$C$134+'Config sheet'!$C$135*'Stage 1'!U646)*10^2</f>
        <v>-163.0573273428607</v>
      </c>
      <c r="W281">
        <f t="shared" si="106"/>
        <v>-191.76044031180169</v>
      </c>
      <c r="X281">
        <f>'Config sheet'!$C$150*10^-3</f>
        <v>-333.6</v>
      </c>
      <c r="Y281">
        <f>'Config sheet'!$C$149*10^-3</f>
        <v>333.6</v>
      </c>
      <c r="Z281">
        <f t="shared" si="98"/>
        <v>9.4062667490857621E-2</v>
      </c>
      <c r="AA281">
        <f>PI()/4*('Config sheet'!$C$38^2)*'Stage 1'!Z281*2</f>
        <v>1.610984290705977E-2</v>
      </c>
      <c r="AB281">
        <f t="shared" si="99"/>
        <v>52.903637508918791</v>
      </c>
    </row>
    <row r="282" spans="3:28" x14ac:dyDescent="0.25">
      <c r="C282">
        <v>274</v>
      </c>
      <c r="D282">
        <f t="shared" si="88"/>
        <v>995</v>
      </c>
      <c r="E282">
        <f t="shared" si="89"/>
        <v>0.17780000000000001</v>
      </c>
      <c r="F282">
        <f t="shared" si="100"/>
        <v>4.5896147403685097E-2</v>
      </c>
      <c r="G282">
        <f t="shared" si="101"/>
        <v>104.19615634406146</v>
      </c>
      <c r="H282">
        <f t="shared" si="102"/>
        <v>4.782202150464463</v>
      </c>
      <c r="I282" s="3">
        <f t="shared" si="90"/>
        <v>8.8900000000000007E-2</v>
      </c>
      <c r="J282" s="3">
        <f t="shared" si="91"/>
        <v>0.40640000000000004</v>
      </c>
      <c r="K282">
        <f t="shared" si="92"/>
        <v>0.12689709129718046</v>
      </c>
      <c r="L282">
        <f>PI()/4*('Config sheet'!$C$38^2)*'Stage 1'!K282*2</f>
        <v>2.1733300369767772E-2</v>
      </c>
      <c r="M282">
        <f t="shared" si="93"/>
        <v>59.799491008042935</v>
      </c>
      <c r="N282">
        <f>'Config sheet'!$C$44</f>
        <v>5.8970333333333338</v>
      </c>
      <c r="O282">
        <f t="shared" si="103"/>
        <v>-9.3814765087286762</v>
      </c>
      <c r="P282">
        <f t="shared" si="104"/>
        <v>-141.74980862476309</v>
      </c>
      <c r="Q282">
        <f t="shared" si="94"/>
        <v>180</v>
      </c>
      <c r="R282">
        <f t="shared" si="95"/>
        <v>-25.514965552457358</v>
      </c>
      <c r="S282">
        <f t="shared" si="96"/>
        <v>-25.514965552457358</v>
      </c>
      <c r="T282">
        <f t="shared" si="97"/>
        <v>1.3302967248384194</v>
      </c>
      <c r="U282">
        <f t="shared" si="105"/>
        <v>37.790639601345383</v>
      </c>
      <c r="V282">
        <f>(-U282*'Config sheet'!$C$134+'Config sheet'!$C$135*'Stage 1'!U647)*10^2</f>
        <v>-168.30746825667256</v>
      </c>
      <c r="W282">
        <f t="shared" si="106"/>
        <v>-193.82243380912993</v>
      </c>
      <c r="X282">
        <f>'Config sheet'!$C$150*10^-3</f>
        <v>-333.6</v>
      </c>
      <c r="Y282">
        <f>'Config sheet'!$C$149*10^-3</f>
        <v>333.6</v>
      </c>
      <c r="Z282">
        <f t="shared" si="98"/>
        <v>9.2492791297180466E-2</v>
      </c>
      <c r="AA282">
        <f>PI()/4*('Config sheet'!$C$38^2)*'Stage 1'!Z282*2</f>
        <v>1.5840974720155228E-2</v>
      </c>
      <c r="AB282">
        <f t="shared" si="99"/>
        <v>52.020692518099246</v>
      </c>
    </row>
    <row r="283" spans="3:28" x14ac:dyDescent="0.25">
      <c r="C283">
        <v>275</v>
      </c>
      <c r="D283">
        <f t="shared" si="88"/>
        <v>995</v>
      </c>
      <c r="E283">
        <f t="shared" si="89"/>
        <v>0.17780000000000001</v>
      </c>
      <c r="F283">
        <f t="shared" si="100"/>
        <v>4.6063651591289785E-2</v>
      </c>
      <c r="G283">
        <f t="shared" si="101"/>
        <v>104.19615634406146</v>
      </c>
      <c r="H283">
        <f t="shared" si="102"/>
        <v>4.7996554429844061</v>
      </c>
      <c r="I283" s="3">
        <f t="shared" si="90"/>
        <v>8.8900000000000007E-2</v>
      </c>
      <c r="J283" s="3">
        <f t="shared" si="91"/>
        <v>0.40640000000000004</v>
      </c>
      <c r="K283">
        <f t="shared" si="92"/>
        <v>0.12532309513256928</v>
      </c>
      <c r="L283">
        <f>PI()/4*('Config sheet'!$C$38^2)*'Stage 1'!K283*2</f>
        <v>2.1463726567274181E-2</v>
      </c>
      <c r="M283">
        <f t="shared" si="93"/>
        <v>59.057754782805659</v>
      </c>
      <c r="N283">
        <f>'Config sheet'!$C$44</f>
        <v>5.8970333333333338</v>
      </c>
      <c r="O283">
        <f t="shared" si="103"/>
        <v>-9.4037203923271093</v>
      </c>
      <c r="P283">
        <f t="shared" si="104"/>
        <v>-123.80365904552062</v>
      </c>
      <c r="Q283">
        <f t="shared" si="94"/>
        <v>180</v>
      </c>
      <c r="R283">
        <f t="shared" si="95"/>
        <v>-22.284658628193718</v>
      </c>
      <c r="S283">
        <f t="shared" si="96"/>
        <v>-22.284658628193714</v>
      </c>
      <c r="T283">
        <f t="shared" si="97"/>
        <v>1.3302967248384194</v>
      </c>
      <c r="U283">
        <f t="shared" si="105"/>
        <v>38.423346671254102</v>
      </c>
      <c r="V283">
        <f>(-U283*'Config sheet'!$C$134+'Config sheet'!$C$135*'Stage 1'!U648)*10^2</f>
        <v>-173.72556439104289</v>
      </c>
      <c r="W283">
        <f t="shared" si="106"/>
        <v>-196.01022301923661</v>
      </c>
      <c r="X283">
        <f>'Config sheet'!$C$150*10^-3</f>
        <v>-333.6</v>
      </c>
      <c r="Y283">
        <f>'Config sheet'!$C$149*10^-3</f>
        <v>333.6</v>
      </c>
      <c r="Z283">
        <f t="shared" si="98"/>
        <v>9.0918795132569286E-2</v>
      </c>
      <c r="AA283">
        <f>PI()/4*('Config sheet'!$C$38^2)*'Stage 1'!Z283*2</f>
        <v>1.5571400917661637E-2</v>
      </c>
      <c r="AB283">
        <f t="shared" si="99"/>
        <v>51.135430333278563</v>
      </c>
    </row>
    <row r="284" spans="3:28" x14ac:dyDescent="0.25">
      <c r="C284">
        <v>276</v>
      </c>
      <c r="D284">
        <f t="shared" si="88"/>
        <v>995</v>
      </c>
      <c r="E284">
        <f t="shared" si="89"/>
        <v>0.17780000000000001</v>
      </c>
      <c r="F284">
        <f t="shared" si="100"/>
        <v>4.6231155778894473E-2</v>
      </c>
      <c r="G284">
        <f t="shared" si="101"/>
        <v>104.19615634406146</v>
      </c>
      <c r="H284">
        <f t="shared" si="102"/>
        <v>4.8171087355043491</v>
      </c>
      <c r="I284" s="3">
        <f t="shared" si="90"/>
        <v>8.8900000000000007E-2</v>
      </c>
      <c r="J284" s="3">
        <f t="shared" si="91"/>
        <v>0.40640000000000004</v>
      </c>
      <c r="K284">
        <f t="shared" si="92"/>
        <v>0.12374548453845469</v>
      </c>
      <c r="L284">
        <f>PI()/4*('Config sheet'!$C$38^2)*'Stage 1'!K284*2</f>
        <v>2.1193533731820417E-2</v>
      </c>
      <c r="M284">
        <f t="shared" si="93"/>
        <v>58.314315279405115</v>
      </c>
      <c r="N284">
        <f>'Config sheet'!$C$44</f>
        <v>5.8970333333333338</v>
      </c>
      <c r="O284">
        <f t="shared" si="103"/>
        <v>-9.4229390572894651</v>
      </c>
      <c r="P284">
        <f t="shared" si="104"/>
        <v>-105.62980994605009</v>
      </c>
      <c r="Q284">
        <f t="shared" si="94"/>
        <v>180</v>
      </c>
      <c r="R284">
        <f t="shared" si="95"/>
        <v>-19.013365790289022</v>
      </c>
      <c r="S284">
        <f t="shared" si="96"/>
        <v>-19.013365790289015</v>
      </c>
      <c r="T284">
        <f t="shared" si="97"/>
        <v>1.3302967248384194</v>
      </c>
      <c r="U284">
        <f t="shared" si="105"/>
        <v>39.076364449583153</v>
      </c>
      <c r="V284">
        <f>(-U284*'Config sheet'!$C$134+'Config sheet'!$C$135*'Stage 1'!U649)*10^2</f>
        <v>-179.31758836028695</v>
      </c>
      <c r="W284">
        <f t="shared" si="106"/>
        <v>-198.33095415057596</v>
      </c>
      <c r="X284">
        <f>'Config sheet'!$C$150*10^-3</f>
        <v>-333.6</v>
      </c>
      <c r="Y284">
        <f>'Config sheet'!$C$149*10^-3</f>
        <v>333.6</v>
      </c>
      <c r="Z284">
        <f t="shared" si="98"/>
        <v>8.9341184538454688E-2</v>
      </c>
      <c r="AA284">
        <f>PI()/4*('Config sheet'!$C$38^2)*'Stage 1'!Z284*2</f>
        <v>1.5301208082207873E-2</v>
      </c>
      <c r="AB284">
        <f t="shared" si="99"/>
        <v>50.248135285970008</v>
      </c>
    </row>
    <row r="285" spans="3:28" x14ac:dyDescent="0.25">
      <c r="C285">
        <v>277</v>
      </c>
      <c r="D285">
        <f t="shared" si="88"/>
        <v>995</v>
      </c>
      <c r="E285">
        <f t="shared" si="89"/>
        <v>0.17780000000000001</v>
      </c>
      <c r="F285">
        <f t="shared" si="100"/>
        <v>4.6398659966499167E-2</v>
      </c>
      <c r="G285">
        <f t="shared" si="101"/>
        <v>104.19615634406146</v>
      </c>
      <c r="H285">
        <f t="shared" si="102"/>
        <v>4.8345620280242931</v>
      </c>
      <c r="I285" s="3">
        <f t="shared" si="90"/>
        <v>8.8900000000000007E-2</v>
      </c>
      <c r="J285" s="3">
        <f t="shared" si="91"/>
        <v>0.40640000000000004</v>
      </c>
      <c r="K285">
        <f t="shared" si="92"/>
        <v>0.12216477187743796</v>
      </c>
      <c r="L285">
        <f>PI()/4*('Config sheet'!$C$38^2)*'Stage 1'!K285*2</f>
        <v>2.0922809614277664E-2</v>
      </c>
      <c r="M285">
        <f t="shared" si="93"/>
        <v>57.569413945635382</v>
      </c>
      <c r="N285">
        <f>'Config sheet'!$C$44</f>
        <v>5.8970333333333338</v>
      </c>
      <c r="O285">
        <f t="shared" si="103"/>
        <v>-9.4390949300739582</v>
      </c>
      <c r="P285">
        <f t="shared" si="104"/>
        <v>-87.235082124048901</v>
      </c>
      <c r="Q285">
        <f t="shared" si="94"/>
        <v>180</v>
      </c>
      <c r="R285">
        <f t="shared" si="95"/>
        <v>-15.702314782328806</v>
      </c>
      <c r="S285">
        <f t="shared" si="96"/>
        <v>-15.702314782328802</v>
      </c>
      <c r="T285">
        <f t="shared" si="97"/>
        <v>1.3302967248384194</v>
      </c>
      <c r="U285">
        <f t="shared" si="105"/>
        <v>39.75041738389114</v>
      </c>
      <c r="V285">
        <f>(-U285*'Config sheet'!$C$134+'Config sheet'!$C$135*'Stage 1'!U650)*10^2</f>
        <v>-185.08974386703983</v>
      </c>
      <c r="W285">
        <f t="shared" si="106"/>
        <v>-200.79205864936864</v>
      </c>
      <c r="X285">
        <f>'Config sheet'!$C$150*10^-3</f>
        <v>-333.6</v>
      </c>
      <c r="Y285">
        <f>'Config sheet'!$C$149*10^-3</f>
        <v>333.6</v>
      </c>
      <c r="Z285">
        <f t="shared" si="98"/>
        <v>8.7760471877437962E-2</v>
      </c>
      <c r="AA285">
        <f>PI()/4*('Config sheet'!$C$38^2)*'Stage 1'!Z285*2</f>
        <v>1.5030483964665119E-2</v>
      </c>
      <c r="AB285">
        <f t="shared" si="99"/>
        <v>49.359095544115831</v>
      </c>
    </row>
    <row r="286" spans="3:28" x14ac:dyDescent="0.25">
      <c r="C286">
        <v>278</v>
      </c>
      <c r="D286">
        <f t="shared" si="88"/>
        <v>995</v>
      </c>
      <c r="E286">
        <f t="shared" si="89"/>
        <v>0.17780000000000001</v>
      </c>
      <c r="F286">
        <f t="shared" si="100"/>
        <v>4.6566164154103855E-2</v>
      </c>
      <c r="G286">
        <f t="shared" si="101"/>
        <v>104.19615634406146</v>
      </c>
      <c r="H286">
        <f t="shared" si="102"/>
        <v>4.8520153205442362</v>
      </c>
      <c r="I286" s="3">
        <f t="shared" si="90"/>
        <v>8.8900000000000007E-2</v>
      </c>
      <c r="J286" s="3">
        <f t="shared" si="91"/>
        <v>0.40640000000000004</v>
      </c>
      <c r="K286">
        <f t="shared" si="92"/>
        <v>0.12058147613131776</v>
      </c>
      <c r="L286">
        <f>PI()/4*('Config sheet'!$C$38^2)*'Stage 1'!K286*2</f>
        <v>2.0651643099168025E-2</v>
      </c>
      <c r="M286">
        <f t="shared" si="93"/>
        <v>56.823295348547475</v>
      </c>
      <c r="N286">
        <f>'Config sheet'!$C$44</f>
        <v>5.8970333333333338</v>
      </c>
      <c r="O286">
        <f t="shared" si="103"/>
        <v>-9.4521516045944765</v>
      </c>
      <c r="P286">
        <f t="shared" si="104"/>
        <v>-68.626593564382262</v>
      </c>
      <c r="Q286">
        <f t="shared" si="94"/>
        <v>180</v>
      </c>
      <c r="R286">
        <f t="shared" si="95"/>
        <v>-12.352786841588804</v>
      </c>
      <c r="S286">
        <f t="shared" si="96"/>
        <v>-12.352786841588808</v>
      </c>
      <c r="T286">
        <f t="shared" si="97"/>
        <v>1.3302967248384194</v>
      </c>
      <c r="U286">
        <f t="shared" si="105"/>
        <v>40.446257822829573</v>
      </c>
      <c r="V286">
        <f>(-U286*'Config sheet'!$C$134+'Config sheet'!$C$135*'Stage 1'!U651)*10^2</f>
        <v>-191.048473540939</v>
      </c>
      <c r="W286">
        <f t="shared" si="106"/>
        <v>-203.40126038252779</v>
      </c>
      <c r="X286">
        <f>'Config sheet'!$C$150*10^-3</f>
        <v>-333.6</v>
      </c>
      <c r="Y286">
        <f>'Config sheet'!$C$149*10^-3</f>
        <v>333.6</v>
      </c>
      <c r="Z286">
        <f t="shared" si="98"/>
        <v>8.6177176131317756E-2</v>
      </c>
      <c r="AA286">
        <f>PI()/4*('Config sheet'!$C$38^2)*'Stage 1'!Z286*2</f>
        <v>1.4759317449555481E-2</v>
      </c>
      <c r="AB286">
        <f t="shared" si="99"/>
        <v>48.46860299849142</v>
      </c>
    </row>
    <row r="287" spans="3:28" x14ac:dyDescent="0.25">
      <c r="C287">
        <v>279</v>
      </c>
      <c r="D287">
        <f t="shared" si="88"/>
        <v>995</v>
      </c>
      <c r="E287">
        <f t="shared" si="89"/>
        <v>0.17780000000000001</v>
      </c>
      <c r="F287">
        <f t="shared" si="100"/>
        <v>4.6733668341708542E-2</v>
      </c>
      <c r="G287">
        <f t="shared" si="101"/>
        <v>104.19615634406146</v>
      </c>
      <c r="H287">
        <f t="shared" si="102"/>
        <v>4.8694686130641793</v>
      </c>
      <c r="I287" s="3">
        <f t="shared" si="90"/>
        <v>8.8900000000000007E-2</v>
      </c>
      <c r="J287" s="3">
        <f t="shared" si="91"/>
        <v>0.40640000000000004</v>
      </c>
      <c r="K287">
        <f t="shared" si="92"/>
        <v>0.11899612268897797</v>
      </c>
      <c r="L287">
        <f>PI()/4*('Config sheet'!$C$38^2)*'Stage 1'!K287*2</f>
        <v>2.0380124168336698E-2</v>
      </c>
      <c r="M287">
        <f t="shared" si="93"/>
        <v>56.076207074492814</v>
      </c>
      <c r="N287">
        <f>'Config sheet'!$C$44</f>
        <v>5.8970333333333338</v>
      </c>
      <c r="O287">
        <f t="shared" si="103"/>
        <v>-9.4620738916696627</v>
      </c>
      <c r="P287">
        <f t="shared" si="104"/>
        <v>-49.811755425353454</v>
      </c>
      <c r="Q287">
        <f t="shared" si="94"/>
        <v>180</v>
      </c>
      <c r="R287">
        <f t="shared" si="95"/>
        <v>-8.9661159765636231</v>
      </c>
      <c r="S287">
        <f t="shared" si="96"/>
        <v>-8.9661159765636231</v>
      </c>
      <c r="T287">
        <f t="shared" si="97"/>
        <v>1.3302967248384194</v>
      </c>
      <c r="U287">
        <f t="shared" si="105"/>
        <v>41.164666937783508</v>
      </c>
      <c r="V287">
        <f>(-U287*'Config sheet'!$C$134+'Config sheet'!$C$135*'Stage 1'!U652)*10^2</f>
        <v>-197.2004668309616</v>
      </c>
      <c r="W287">
        <f t="shared" si="106"/>
        <v>-206.16658280752523</v>
      </c>
      <c r="X287">
        <f>'Config sheet'!$C$150*10^-3</f>
        <v>-333.6</v>
      </c>
      <c r="Y287">
        <f>'Config sheet'!$C$149*10^-3</f>
        <v>333.6</v>
      </c>
      <c r="Z287">
        <f t="shared" si="98"/>
        <v>8.4591822688977969E-2</v>
      </c>
      <c r="AA287">
        <f>PI()/4*('Config sheet'!$C$38^2)*'Stage 1'!Z287*2</f>
        <v>1.4487798518724152E-2</v>
      </c>
      <c r="AB287">
        <f t="shared" si="99"/>
        <v>47.576953143407174</v>
      </c>
    </row>
    <row r="288" spans="3:28" x14ac:dyDescent="0.25">
      <c r="C288">
        <v>280</v>
      </c>
      <c r="D288">
        <f t="shared" si="88"/>
        <v>995</v>
      </c>
      <c r="E288">
        <f t="shared" si="89"/>
        <v>0.17780000000000001</v>
      </c>
      <c r="F288">
        <f t="shared" si="100"/>
        <v>4.6901172529313237E-2</v>
      </c>
      <c r="G288">
        <f t="shared" si="101"/>
        <v>104.19615634406146</v>
      </c>
      <c r="H288">
        <f t="shared" si="102"/>
        <v>4.8869219055841224</v>
      </c>
      <c r="I288" s="3">
        <f t="shared" si="90"/>
        <v>8.8900000000000007E-2</v>
      </c>
      <c r="J288" s="3">
        <f t="shared" si="91"/>
        <v>0.40640000000000004</v>
      </c>
      <c r="K288">
        <f t="shared" si="92"/>
        <v>0.11740924312431339</v>
      </c>
      <c r="L288">
        <f>PI()/4*('Config sheet'!$C$38^2)*'Stage 1'!K288*2</f>
        <v>2.0108343862917925E-2</v>
      </c>
      <c r="M288">
        <f t="shared" si="93"/>
        <v>55.32839962447197</v>
      </c>
      <c r="N288">
        <f>'Config sheet'!$C$44</f>
        <v>5.8970333333333338</v>
      </c>
      <c r="O288">
        <f t="shared" si="103"/>
        <v>-9.4688278677688995</v>
      </c>
      <c r="P288">
        <f t="shared" si="104"/>
        <v>-30.798267657824084</v>
      </c>
      <c r="Q288">
        <f t="shared" si="94"/>
        <v>180</v>
      </c>
      <c r="R288">
        <f t="shared" si="95"/>
        <v>-5.5436881784083356</v>
      </c>
      <c r="S288">
        <f t="shared" si="96"/>
        <v>-5.5436881784083356</v>
      </c>
      <c r="T288">
        <f t="shared" si="97"/>
        <v>1.3302967248384194</v>
      </c>
      <c r="U288">
        <f t="shared" si="105"/>
        <v>41.838900000000002</v>
      </c>
      <c r="V288">
        <f>(-U288*'Config sheet'!$C$134+'Config sheet'!$C$135*'Stage 1'!U653)*10^2</f>
        <v>-202.97416483719201</v>
      </c>
      <c r="W288">
        <f t="shared" si="106"/>
        <v>-208.51785301560034</v>
      </c>
      <c r="X288">
        <f>'Config sheet'!$C$150*10^-3</f>
        <v>-333.6</v>
      </c>
      <c r="Y288">
        <f>'Config sheet'!$C$149*10^-3</f>
        <v>333.6</v>
      </c>
      <c r="Z288">
        <f t="shared" si="98"/>
        <v>8.3004943124313391E-2</v>
      </c>
      <c r="AA288">
        <f>PI()/4*('Config sheet'!$C$38^2)*'Stage 1'!Z288*2</f>
        <v>1.4216018213305379E-2</v>
      </c>
      <c r="AB288">
        <f t="shared" si="99"/>
        <v>46.684444951807293</v>
      </c>
    </row>
    <row r="289" spans="3:28" x14ac:dyDescent="0.25">
      <c r="C289">
        <v>281</v>
      </c>
      <c r="D289">
        <f t="shared" si="88"/>
        <v>995</v>
      </c>
      <c r="E289">
        <f t="shared" si="89"/>
        <v>0.17780000000000001</v>
      </c>
      <c r="F289">
        <f t="shared" si="100"/>
        <v>4.7068676716917925E-2</v>
      </c>
      <c r="G289">
        <f t="shared" si="101"/>
        <v>104.19615634406146</v>
      </c>
      <c r="H289">
        <f t="shared" si="102"/>
        <v>4.9043751981040655</v>
      </c>
      <c r="I289" s="3">
        <f t="shared" si="90"/>
        <v>8.8900000000000007E-2</v>
      </c>
      <c r="J289" s="3">
        <f t="shared" si="91"/>
        <v>0.40640000000000004</v>
      </c>
      <c r="K289">
        <f t="shared" si="92"/>
        <v>0.11582137496438794</v>
      </c>
      <c r="L289">
        <f>PI()/4*('Config sheet'!$C$38^2)*'Stage 1'!K289*2</f>
        <v>1.9836394243628132E-2</v>
      </c>
      <c r="M289">
        <f t="shared" si="93"/>
        <v>54.580126304880686</v>
      </c>
      <c r="N289">
        <f>'Config sheet'!$C$44</f>
        <v>5.8970333333333338</v>
      </c>
      <c r="O289">
        <f t="shared" si="103"/>
        <v>-9.4723809229939615</v>
      </c>
      <c r="P289">
        <f t="shared" si="104"/>
        <v>-11.594114261091818</v>
      </c>
      <c r="Q289">
        <f t="shared" si="94"/>
        <v>180</v>
      </c>
      <c r="R289">
        <f t="shared" si="95"/>
        <v>-2.0869405669965322</v>
      </c>
      <c r="S289">
        <f t="shared" si="96"/>
        <v>-2.0869405669965273</v>
      </c>
      <c r="T289">
        <f t="shared" si="97"/>
        <v>1.3302967248384194</v>
      </c>
      <c r="U289">
        <f t="shared" si="105"/>
        <v>41.838900000000002</v>
      </c>
      <c r="V289">
        <f>(-U289*'Config sheet'!$C$134+'Config sheet'!$C$135*'Stage 1'!U654)*10^2</f>
        <v>-202.97416483719201</v>
      </c>
      <c r="W289">
        <f t="shared" si="106"/>
        <v>-205.06110540418854</v>
      </c>
      <c r="X289">
        <f>'Config sheet'!$C$150*10^-3</f>
        <v>-333.6</v>
      </c>
      <c r="Y289">
        <f>'Config sheet'!$C$149*10^-3</f>
        <v>333.6</v>
      </c>
      <c r="Z289">
        <f t="shared" si="98"/>
        <v>8.1417074964387937E-2</v>
      </c>
      <c r="AA289">
        <f>PI()/4*('Config sheet'!$C$38^2)*'Stage 1'!Z289*2</f>
        <v>1.3944068594015587E-2</v>
      </c>
      <c r="AB289">
        <f t="shared" si="99"/>
        <v>45.791380744875106</v>
      </c>
    </row>
    <row r="290" spans="3:28" x14ac:dyDescent="0.25">
      <c r="C290">
        <v>282</v>
      </c>
      <c r="D290">
        <f t="shared" si="88"/>
        <v>995</v>
      </c>
      <c r="E290">
        <f t="shared" si="89"/>
        <v>0.17780000000000001</v>
      </c>
      <c r="F290">
        <f t="shared" si="100"/>
        <v>4.7236180904522612E-2</v>
      </c>
      <c r="G290">
        <f t="shared" si="101"/>
        <v>104.19615634406146</v>
      </c>
      <c r="H290">
        <f t="shared" si="102"/>
        <v>4.9218284906240086</v>
      </c>
      <c r="I290" s="3">
        <f t="shared" si="90"/>
        <v>8.8900000000000007E-2</v>
      </c>
      <c r="J290" s="3">
        <f t="shared" si="91"/>
        <v>0.40640000000000004</v>
      </c>
      <c r="K290">
        <f t="shared" si="92"/>
        <v>0.11423306144803724</v>
      </c>
      <c r="L290">
        <f>PI()/4*('Config sheet'!$C$38^2)*'Stage 1'!K290*2</f>
        <v>1.9564368349422479E-2</v>
      </c>
      <c r="M290">
        <f t="shared" si="93"/>
        <v>53.831643113752747</v>
      </c>
      <c r="N290">
        <f>'Config sheet'!$C$44</f>
        <v>5.8970333333333338</v>
      </c>
      <c r="O290">
        <f t="shared" si="103"/>
        <v>-9.4727018082359233</v>
      </c>
      <c r="P290">
        <f t="shared" si="104"/>
        <v>7.7924418201010326</v>
      </c>
      <c r="Q290">
        <f t="shared" si="94"/>
        <v>180</v>
      </c>
      <c r="R290">
        <f t="shared" si="95"/>
        <v>1.4026395276181822</v>
      </c>
      <c r="S290">
        <f t="shared" si="96"/>
        <v>1.402639527618186</v>
      </c>
      <c r="T290">
        <f t="shared" si="97"/>
        <v>1.3302967248384194</v>
      </c>
      <c r="U290">
        <f t="shared" si="105"/>
        <v>41.838900000000002</v>
      </c>
      <c r="V290">
        <f>(-U290*'Config sheet'!$C$134+'Config sheet'!$C$135*'Stage 1'!U655)*10^2</f>
        <v>-202.97416483719201</v>
      </c>
      <c r="W290">
        <f t="shared" si="106"/>
        <v>-201.57152530957381</v>
      </c>
      <c r="X290">
        <f>'Config sheet'!$C$150*10^-3</f>
        <v>-333.6</v>
      </c>
      <c r="Y290">
        <f>'Config sheet'!$C$149*10^-3</f>
        <v>333.6</v>
      </c>
      <c r="Z290">
        <f t="shared" si="98"/>
        <v>7.9828761448037244E-2</v>
      </c>
      <c r="AA290">
        <f>PI()/4*('Config sheet'!$C$38^2)*'Stage 1'!Z290*2</f>
        <v>1.3672042699809936E-2</v>
      </c>
      <c r="AB290">
        <f t="shared" si="99"/>
        <v>44.898066056263914</v>
      </c>
    </row>
    <row r="291" spans="3:28" x14ac:dyDescent="0.25">
      <c r="C291">
        <v>283</v>
      </c>
      <c r="D291">
        <f t="shared" si="88"/>
        <v>995</v>
      </c>
      <c r="E291">
        <f t="shared" si="89"/>
        <v>0.17780000000000001</v>
      </c>
      <c r="F291">
        <f t="shared" si="100"/>
        <v>4.7403685092127307E-2</v>
      </c>
      <c r="G291">
        <f t="shared" si="101"/>
        <v>104.19615634406146</v>
      </c>
      <c r="H291">
        <f t="shared" si="102"/>
        <v>4.9392817831439526</v>
      </c>
      <c r="I291" s="3">
        <f t="shared" si="90"/>
        <v>8.8900000000000007E-2</v>
      </c>
      <c r="J291" s="3">
        <f t="shared" si="91"/>
        <v>0.40640000000000004</v>
      </c>
      <c r="K291">
        <f t="shared" si="92"/>
        <v>0.1126448512751469</v>
      </c>
      <c r="L291">
        <f>PI()/4*('Config sheet'!$C$38^2)*'Stage 1'!K291*2</f>
        <v>1.9292360154554475E-2</v>
      </c>
      <c r="M291">
        <f t="shared" si="93"/>
        <v>53.083208622608915</v>
      </c>
      <c r="N291">
        <f>'Config sheet'!$C$44</f>
        <v>5.8970333333333338</v>
      </c>
      <c r="O291">
        <f t="shared" si="103"/>
        <v>-9.4697606814475588</v>
      </c>
      <c r="P291">
        <f t="shared" si="104"/>
        <v>27.352864152622146</v>
      </c>
      <c r="Q291">
        <f t="shared" si="94"/>
        <v>180</v>
      </c>
      <c r="R291">
        <f t="shared" si="95"/>
        <v>4.9235155474719887</v>
      </c>
      <c r="S291">
        <f t="shared" si="96"/>
        <v>4.9235155474719869</v>
      </c>
      <c r="T291">
        <f t="shared" si="97"/>
        <v>1.3302967248384194</v>
      </c>
      <c r="U291">
        <f t="shared" si="105"/>
        <v>41.838900000000002</v>
      </c>
      <c r="V291">
        <f>(-U291*'Config sheet'!$C$134+'Config sheet'!$C$135*'Stage 1'!U656)*10^2</f>
        <v>-202.97416483719201</v>
      </c>
      <c r="W291">
        <f t="shared" si="106"/>
        <v>-198.05064928972001</v>
      </c>
      <c r="X291">
        <f>'Config sheet'!$C$150*10^-3</f>
        <v>-333.6</v>
      </c>
      <c r="Y291">
        <f>'Config sheet'!$C$149*10^-3</f>
        <v>333.6</v>
      </c>
      <c r="Z291">
        <f t="shared" si="98"/>
        <v>7.8240551275146897E-2</v>
      </c>
      <c r="AA291">
        <f>PI()/4*('Config sheet'!$C$38^2)*'Stage 1'!Z291*2</f>
        <v>1.3400034504941928E-2</v>
      </c>
      <c r="AB291">
        <f t="shared" si="99"/>
        <v>44.004809491083741</v>
      </c>
    </row>
    <row r="292" spans="3:28" x14ac:dyDescent="0.25">
      <c r="C292">
        <v>284</v>
      </c>
      <c r="D292">
        <f t="shared" si="88"/>
        <v>995</v>
      </c>
      <c r="E292">
        <f t="shared" si="89"/>
        <v>0.17780000000000001</v>
      </c>
      <c r="F292">
        <f t="shared" si="100"/>
        <v>4.7571189279731994E-2</v>
      </c>
      <c r="G292">
        <f t="shared" si="101"/>
        <v>104.19615634406146</v>
      </c>
      <c r="H292">
        <f t="shared" si="102"/>
        <v>4.9567350756638957</v>
      </c>
      <c r="I292" s="3">
        <f t="shared" si="90"/>
        <v>8.8900000000000007E-2</v>
      </c>
      <c r="J292" s="3">
        <f t="shared" si="91"/>
        <v>0.40640000000000004</v>
      </c>
      <c r="K292">
        <f t="shared" si="92"/>
        <v>0.11105729834685452</v>
      </c>
      <c r="L292">
        <f>PI()/4*('Config sheet'!$C$38^2)*'Stage 1'!K292*2</f>
        <v>1.9020464524081113E-2</v>
      </c>
      <c r="M292">
        <f t="shared" si="93"/>
        <v>52.335083854028639</v>
      </c>
      <c r="N292">
        <f>'Config sheet'!$C$44</f>
        <v>5.8970333333333338</v>
      </c>
      <c r="O292">
        <f t="shared" si="103"/>
        <v>-9.463529152972356</v>
      </c>
      <c r="P292">
        <f t="shared" si="104"/>
        <v>47.078348620815575</v>
      </c>
      <c r="Q292">
        <f t="shared" si="94"/>
        <v>180</v>
      </c>
      <c r="R292">
        <f t="shared" si="95"/>
        <v>8.4741027517468055</v>
      </c>
      <c r="S292">
        <f t="shared" si="96"/>
        <v>8.4741027517468037</v>
      </c>
      <c r="T292">
        <f t="shared" si="97"/>
        <v>1.3302967248384194</v>
      </c>
      <c r="U292">
        <f t="shared" si="105"/>
        <v>41.838900000000002</v>
      </c>
      <c r="V292">
        <f>(-U292*'Config sheet'!$C$134+'Config sheet'!$C$135*'Stage 1'!U657)*10^2</f>
        <v>-202.97416483719201</v>
      </c>
      <c r="W292">
        <f t="shared" si="106"/>
        <v>-194.50006208544519</v>
      </c>
      <c r="X292">
        <f>'Config sheet'!$C$150*10^-3</f>
        <v>-333.6</v>
      </c>
      <c r="Y292">
        <f>'Config sheet'!$C$149*10^-3</f>
        <v>333.6</v>
      </c>
      <c r="Z292">
        <f t="shared" si="98"/>
        <v>7.6652998346854517E-2</v>
      </c>
      <c r="AA292">
        <f>PI()/4*('Config sheet'!$C$38^2)*'Stage 1'!Z292*2</f>
        <v>1.3128138874468566E-2</v>
      </c>
      <c r="AB292">
        <f t="shared" si="99"/>
        <v>43.111922579783183</v>
      </c>
    </row>
    <row r="293" spans="3:28" x14ac:dyDescent="0.25">
      <c r="C293">
        <v>285</v>
      </c>
      <c r="D293">
        <f t="shared" si="88"/>
        <v>995</v>
      </c>
      <c r="E293">
        <f t="shared" si="89"/>
        <v>0.17780000000000001</v>
      </c>
      <c r="F293">
        <f t="shared" si="100"/>
        <v>4.7738693467336689E-2</v>
      </c>
      <c r="G293">
        <f t="shared" si="101"/>
        <v>104.19615634406146</v>
      </c>
      <c r="H293">
        <f t="shared" si="102"/>
        <v>4.9741883681838397</v>
      </c>
      <c r="I293" s="3">
        <f t="shared" si="90"/>
        <v>8.8900000000000007E-2</v>
      </c>
      <c r="J293" s="3">
        <f t="shared" si="91"/>
        <v>0.40640000000000004</v>
      </c>
      <c r="K293">
        <f t="shared" si="92"/>
        <v>0.10947096149693974</v>
      </c>
      <c r="L293">
        <f>PI()/4*('Config sheet'!$C$38^2)*'Stage 1'!K293*2</f>
        <v>1.8748777167858825E-2</v>
      </c>
      <c r="M293">
        <f t="shared" si="93"/>
        <v>51.587532155069304</v>
      </c>
      <c r="N293">
        <f>'Config sheet'!$C$44</f>
        <v>5.8970333333333338</v>
      </c>
      <c r="O293">
        <f t="shared" si="103"/>
        <v>-9.4539803298722216</v>
      </c>
      <c r="P293">
        <f t="shared" si="104"/>
        <v>66.959829575522917</v>
      </c>
      <c r="Q293">
        <f t="shared" si="94"/>
        <v>180</v>
      </c>
      <c r="R293">
        <f t="shared" si="95"/>
        <v>12.052769323594127</v>
      </c>
      <c r="S293">
        <f t="shared" si="96"/>
        <v>12.052769323594127</v>
      </c>
      <c r="T293">
        <f t="shared" si="97"/>
        <v>1.3302967248384194</v>
      </c>
      <c r="U293">
        <f t="shared" si="105"/>
        <v>41.838900000000002</v>
      </c>
      <c r="V293">
        <f>(-U293*'Config sheet'!$C$134+'Config sheet'!$C$135*'Stage 1'!U658)*10^2</f>
        <v>-202.97416483719201</v>
      </c>
      <c r="W293">
        <f t="shared" si="106"/>
        <v>-190.92139551359787</v>
      </c>
      <c r="X293">
        <f>'Config sheet'!$C$150*10^-3</f>
        <v>-333.6</v>
      </c>
      <c r="Y293">
        <f>'Config sheet'!$C$149*10^-3</f>
        <v>333.6</v>
      </c>
      <c r="Z293">
        <f t="shared" si="98"/>
        <v>7.5066661496939746E-2</v>
      </c>
      <c r="AA293">
        <f>PI()/4*('Config sheet'!$C$38^2)*'Stage 1'!Z293*2</f>
        <v>1.2856451518246281E-2</v>
      </c>
      <c r="AB293">
        <f t="shared" si="99"/>
        <v>42.219719627075214</v>
      </c>
    </row>
    <row r="294" spans="3:28" x14ac:dyDescent="0.25">
      <c r="C294">
        <v>286</v>
      </c>
      <c r="D294">
        <f t="shared" si="88"/>
        <v>995</v>
      </c>
      <c r="E294">
        <f t="shared" si="89"/>
        <v>0.17780000000000001</v>
      </c>
      <c r="F294">
        <f t="shared" si="100"/>
        <v>4.7906197654941376E-2</v>
      </c>
      <c r="G294">
        <f t="shared" si="101"/>
        <v>104.19615634406146</v>
      </c>
      <c r="H294">
        <f t="shared" si="102"/>
        <v>4.9916416607037819</v>
      </c>
      <c r="I294" s="3">
        <f t="shared" si="90"/>
        <v>8.8900000000000007E-2</v>
      </c>
      <c r="J294" s="3">
        <f t="shared" si="91"/>
        <v>0.40640000000000004</v>
      </c>
      <c r="K294">
        <f t="shared" si="92"/>
        <v>0.10788640421468293</v>
      </c>
      <c r="L294">
        <f>PI()/4*('Config sheet'!$C$38^2)*'Stage 1'!K294*2</f>
        <v>1.8477394593078286E-2</v>
      </c>
      <c r="M294">
        <f t="shared" si="93"/>
        <v>50.840819066664963</v>
      </c>
      <c r="N294">
        <f>'Config sheet'!$C$44</f>
        <v>5.8970333333333338</v>
      </c>
      <c r="O294">
        <f t="shared" si="103"/>
        <v>-9.4410888591968831</v>
      </c>
      <c r="P294">
        <f t="shared" si="104"/>
        <v>86.987986320134581</v>
      </c>
      <c r="Q294">
        <f t="shared" si="94"/>
        <v>180</v>
      </c>
      <c r="R294">
        <f t="shared" si="95"/>
        <v>15.657837537624225</v>
      </c>
      <c r="S294">
        <f t="shared" si="96"/>
        <v>15.657837537624225</v>
      </c>
      <c r="T294">
        <f t="shared" si="97"/>
        <v>1.3302967248384194</v>
      </c>
      <c r="U294">
        <f t="shared" si="105"/>
        <v>41.838900000000002</v>
      </c>
      <c r="V294">
        <f>(-U294*'Config sheet'!$C$134+'Config sheet'!$C$135*'Stage 1'!U659)*10^2</f>
        <v>-202.97416483719201</v>
      </c>
      <c r="W294">
        <f t="shared" si="106"/>
        <v>-187.31632729956777</v>
      </c>
      <c r="X294">
        <f>'Config sheet'!$C$150*10^-3</f>
        <v>-333.6</v>
      </c>
      <c r="Y294">
        <f>'Config sheet'!$C$149*10^-3</f>
        <v>333.6</v>
      </c>
      <c r="Z294">
        <f t="shared" si="98"/>
        <v>7.3482104214682931E-2</v>
      </c>
      <c r="AA294">
        <f>PI()/4*('Config sheet'!$C$38^2)*'Stage 1'!Z294*2</f>
        <v>1.2585068943465739E-2</v>
      </c>
      <c r="AB294">
        <f t="shared" si="99"/>
        <v>41.328517556064632</v>
      </c>
    </row>
    <row r="295" spans="3:28" x14ac:dyDescent="0.25">
      <c r="C295">
        <v>287</v>
      </c>
      <c r="D295">
        <f t="shared" si="88"/>
        <v>995</v>
      </c>
      <c r="E295">
        <f t="shared" si="89"/>
        <v>0.17780000000000001</v>
      </c>
      <c r="F295">
        <f t="shared" si="100"/>
        <v>4.8073701842546064E-2</v>
      </c>
      <c r="G295">
        <f t="shared" si="101"/>
        <v>104.19615634406146</v>
      </c>
      <c r="H295">
        <f t="shared" si="102"/>
        <v>5.009094953223725</v>
      </c>
      <c r="I295" s="3">
        <f t="shared" si="90"/>
        <v>8.8900000000000007E-2</v>
      </c>
      <c r="J295" s="3">
        <f t="shared" si="91"/>
        <v>0.40640000000000004</v>
      </c>
      <c r="K295">
        <f t="shared" si="92"/>
        <v>0.10630419435948701</v>
      </c>
      <c r="L295">
        <f>PI()/4*('Config sheet'!$C$38^2)*'Stage 1'!K295*2</f>
        <v>1.82064140553885E-2</v>
      </c>
      <c r="M295">
        <f t="shared" si="93"/>
        <v>50.095212189143666</v>
      </c>
      <c r="N295">
        <f>'Config sheet'!$C$44</f>
        <v>5.8970333333333338</v>
      </c>
      <c r="O295">
        <f t="shared" si="103"/>
        <v>-9.4248309701390625</v>
      </c>
      <c r="P295">
        <f t="shared" si="104"/>
        <v>107.15324992719334</v>
      </c>
      <c r="Q295">
        <f t="shared" si="94"/>
        <v>180</v>
      </c>
      <c r="R295">
        <f t="shared" si="95"/>
        <v>19.287584986894803</v>
      </c>
      <c r="S295">
        <f t="shared" si="96"/>
        <v>19.287584986894803</v>
      </c>
      <c r="T295">
        <f t="shared" si="97"/>
        <v>1.3302967248384194</v>
      </c>
      <c r="U295">
        <f t="shared" si="105"/>
        <v>41.838900000000002</v>
      </c>
      <c r="V295">
        <f>(-U295*'Config sheet'!$C$134+'Config sheet'!$C$135*'Stage 1'!U660)*10^2</f>
        <v>-202.97416483719201</v>
      </c>
      <c r="W295">
        <f t="shared" si="106"/>
        <v>-183.68657985029719</v>
      </c>
      <c r="X295">
        <f>'Config sheet'!$C$150*10^-3</f>
        <v>-333.6</v>
      </c>
      <c r="Y295">
        <f>'Config sheet'!$C$149*10^-3</f>
        <v>333.6</v>
      </c>
      <c r="Z295">
        <f t="shared" si="98"/>
        <v>7.1899894359487015E-2</v>
      </c>
      <c r="AA295">
        <f>PI()/4*('Config sheet'!$C$38^2)*'Stage 1'!Z295*2</f>
        <v>1.2314088405775955E-2</v>
      </c>
      <c r="AB295">
        <f t="shared" si="99"/>
        <v>40.438635747742971</v>
      </c>
    </row>
    <row r="296" spans="3:28" x14ac:dyDescent="0.25">
      <c r="C296">
        <v>288</v>
      </c>
      <c r="D296">
        <f t="shared" si="88"/>
        <v>995</v>
      </c>
      <c r="E296">
        <f t="shared" si="89"/>
        <v>0.17780000000000001</v>
      </c>
      <c r="F296">
        <f t="shared" si="100"/>
        <v>4.8241206030150759E-2</v>
      </c>
      <c r="G296">
        <f t="shared" si="101"/>
        <v>104.19615634406146</v>
      </c>
      <c r="H296">
        <f t="shared" si="102"/>
        <v>5.026548245743669</v>
      </c>
      <c r="I296" s="3">
        <f t="shared" si="90"/>
        <v>8.8900000000000007E-2</v>
      </c>
      <c r="J296" s="3">
        <f t="shared" si="91"/>
        <v>0.40640000000000004</v>
      </c>
      <c r="K296">
        <f t="shared" si="92"/>
        <v>0.10472490386757466</v>
      </c>
      <c r="L296">
        <f>PI()/4*('Config sheet'!$C$38^2)*'Stage 1'!K296*2</f>
        <v>1.7935933508663692E-2</v>
      </c>
      <c r="M296">
        <f t="shared" si="93"/>
        <v>49.350981044010254</v>
      </c>
      <c r="N296">
        <f>'Config sheet'!$C$44</f>
        <v>5.8970333333333338</v>
      </c>
      <c r="O296">
        <f t="shared" si="103"/>
        <v>-9.4051845150206379</v>
      </c>
      <c r="P296">
        <f t="shared" si="104"/>
        <v>127.44581037858833</v>
      </c>
      <c r="Q296">
        <f t="shared" si="94"/>
        <v>180</v>
      </c>
      <c r="R296">
        <f t="shared" si="95"/>
        <v>22.940245868145908</v>
      </c>
      <c r="S296">
        <f t="shared" si="96"/>
        <v>22.940245868145901</v>
      </c>
      <c r="T296">
        <f t="shared" si="97"/>
        <v>1.3302967248384194</v>
      </c>
      <c r="U296">
        <f t="shared" si="105"/>
        <v>41.838900000000002</v>
      </c>
      <c r="V296">
        <f>(-U296*'Config sheet'!$C$134+'Config sheet'!$C$135*'Stage 1'!U661)*10^2</f>
        <v>-202.97416483719201</v>
      </c>
      <c r="W296">
        <f t="shared" si="106"/>
        <v>-180.03391896904611</v>
      </c>
      <c r="X296">
        <f>'Config sheet'!$C$150*10^-3</f>
        <v>-333.6</v>
      </c>
      <c r="Y296">
        <f>'Config sheet'!$C$149*10^-3</f>
        <v>333.6</v>
      </c>
      <c r="Z296">
        <f t="shared" si="98"/>
        <v>7.032060386757466E-2</v>
      </c>
      <c r="AA296">
        <f>PI()/4*('Config sheet'!$C$38^2)*'Stage 1'!Z296*2</f>
        <v>1.2043607859051146E-2</v>
      </c>
      <c r="AB296">
        <f t="shared" si="99"/>
        <v>39.550395876026236</v>
      </c>
    </row>
    <row r="297" spans="3:28" x14ac:dyDescent="0.25">
      <c r="C297">
        <v>289</v>
      </c>
      <c r="D297">
        <f t="shared" si="88"/>
        <v>995</v>
      </c>
      <c r="E297">
        <f t="shared" si="89"/>
        <v>0.17780000000000001</v>
      </c>
      <c r="F297">
        <f t="shared" si="100"/>
        <v>4.8408710217755446E-2</v>
      </c>
      <c r="G297">
        <f t="shared" si="101"/>
        <v>104.19615634406146</v>
      </c>
      <c r="H297">
        <f t="shared" si="102"/>
        <v>5.0440015382636121</v>
      </c>
      <c r="I297" s="3">
        <f t="shared" si="90"/>
        <v>8.8900000000000007E-2</v>
      </c>
      <c r="J297" s="3">
        <f t="shared" si="91"/>
        <v>0.40640000000000004</v>
      </c>
      <c r="K297">
        <f t="shared" si="92"/>
        <v>0.10314910845108061</v>
      </c>
      <c r="L297">
        <f>PI()/4*('Config sheet'!$C$38^2)*'Stage 1'!K297*2</f>
        <v>1.766605155346769E-2</v>
      </c>
      <c r="M297">
        <f t="shared" si="93"/>
        <v>48.608396932145389</v>
      </c>
      <c r="N297">
        <f>'Config sheet'!$C$44</f>
        <v>5.8970333333333338</v>
      </c>
      <c r="O297">
        <f t="shared" si="103"/>
        <v>-9.3821290090562179</v>
      </c>
      <c r="P297">
        <f t="shared" si="104"/>
        <v>147.85562402204636</v>
      </c>
      <c r="Q297">
        <f t="shared" si="94"/>
        <v>180</v>
      </c>
      <c r="R297">
        <f t="shared" si="95"/>
        <v>26.614012323968353</v>
      </c>
      <c r="S297">
        <f t="shared" si="96"/>
        <v>26.614012323968346</v>
      </c>
      <c r="T297">
        <f t="shared" si="97"/>
        <v>1.3302967248384194</v>
      </c>
      <c r="U297">
        <f t="shared" si="105"/>
        <v>41.838900000000002</v>
      </c>
      <c r="V297">
        <f>(-U297*'Config sheet'!$C$134+'Config sheet'!$C$135*'Stage 1'!U662)*10^2</f>
        <v>-202.97416483719201</v>
      </c>
      <c r="W297">
        <f t="shared" si="106"/>
        <v>-176.36015251322365</v>
      </c>
      <c r="X297">
        <f>'Config sheet'!$C$150*10^-3</f>
        <v>-333.6</v>
      </c>
      <c r="Y297">
        <f>'Config sheet'!$C$149*10^-3</f>
        <v>333.6</v>
      </c>
      <c r="Z297">
        <f t="shared" si="98"/>
        <v>6.8744808451080608E-2</v>
      </c>
      <c r="AA297">
        <f>PI()/4*('Config sheet'!$C$38^2)*'Stage 1'!Z297*2</f>
        <v>1.1773725903855144E-2</v>
      </c>
      <c r="AB297">
        <f t="shared" si="99"/>
        <v>38.664121738515519</v>
      </c>
    </row>
    <row r="298" spans="3:28" x14ac:dyDescent="0.25">
      <c r="C298">
        <v>290</v>
      </c>
      <c r="D298">
        <f t="shared" si="88"/>
        <v>995</v>
      </c>
      <c r="E298">
        <f t="shared" si="89"/>
        <v>0.17780000000000001</v>
      </c>
      <c r="F298">
        <f t="shared" si="100"/>
        <v>4.8576214405360134E-2</v>
      </c>
      <c r="G298">
        <f t="shared" si="101"/>
        <v>104.19615634406146</v>
      </c>
      <c r="H298">
        <f t="shared" si="102"/>
        <v>5.0614548307835552</v>
      </c>
      <c r="I298" s="3">
        <f t="shared" si="90"/>
        <v>8.8900000000000007E-2</v>
      </c>
      <c r="J298" s="3">
        <f t="shared" si="91"/>
        <v>0.40640000000000004</v>
      </c>
      <c r="K298">
        <f t="shared" si="92"/>
        <v>0.10157738728987636</v>
      </c>
      <c r="L298">
        <f>PI()/4*('Config sheet'!$C$38^2)*'Stage 1'!K298*2</f>
        <v>1.7396867384273648E-2</v>
      </c>
      <c r="M298">
        <f t="shared" si="93"/>
        <v>47.86773278857985</v>
      </c>
      <c r="N298">
        <f>'Config sheet'!$C$44</f>
        <v>5.8970333333333338</v>
      </c>
      <c r="O298">
        <f t="shared" si="103"/>
        <v>-9.3556456688417313</v>
      </c>
      <c r="P298">
        <f t="shared" si="104"/>
        <v>168.37242133619895</v>
      </c>
      <c r="Q298">
        <f t="shared" si="94"/>
        <v>180</v>
      </c>
      <c r="R298">
        <f t="shared" si="95"/>
        <v>30.30703584051582</v>
      </c>
      <c r="S298">
        <f t="shared" si="96"/>
        <v>30.307035840515812</v>
      </c>
      <c r="T298">
        <f t="shared" si="97"/>
        <v>1.3302967248384194</v>
      </c>
      <c r="U298">
        <f t="shared" si="105"/>
        <v>41.838900000000002</v>
      </c>
      <c r="V298">
        <f>(-U298*'Config sheet'!$C$134+'Config sheet'!$C$135*'Stage 1'!U663)*10^2</f>
        <v>-202.97416483719201</v>
      </c>
      <c r="W298">
        <f t="shared" si="106"/>
        <v>-172.66712899667618</v>
      </c>
      <c r="X298">
        <f>'Config sheet'!$C$150*10^-3</f>
        <v>-333.6</v>
      </c>
      <c r="Y298">
        <f>'Config sheet'!$C$149*10^-3</f>
        <v>333.6</v>
      </c>
      <c r="Z298">
        <f t="shared" si="98"/>
        <v>6.7173087289876365E-2</v>
      </c>
      <c r="AA298">
        <f>PI()/4*('Config sheet'!$C$38^2)*'Stage 1'!Z298*2</f>
        <v>1.1504541734661103E-2</v>
      </c>
      <c r="AB298">
        <f t="shared" si="99"/>
        <v>37.780139083170056</v>
      </c>
    </row>
    <row r="299" spans="3:28" x14ac:dyDescent="0.25">
      <c r="C299">
        <v>291</v>
      </c>
      <c r="D299">
        <f t="shared" si="88"/>
        <v>995</v>
      </c>
      <c r="E299">
        <f t="shared" si="89"/>
        <v>0.17780000000000001</v>
      </c>
      <c r="F299">
        <f t="shared" si="100"/>
        <v>4.8743718592964828E-2</v>
      </c>
      <c r="G299">
        <f t="shared" si="101"/>
        <v>104.19615634406146</v>
      </c>
      <c r="H299">
        <f t="shared" si="102"/>
        <v>5.0789081233034992</v>
      </c>
      <c r="I299" s="3">
        <f t="shared" si="90"/>
        <v>8.8900000000000007E-2</v>
      </c>
      <c r="J299" s="3">
        <f t="shared" si="91"/>
        <v>0.40640000000000004</v>
      </c>
      <c r="K299">
        <f t="shared" si="92"/>
        <v>0.1000103227164747</v>
      </c>
      <c r="L299">
        <f>PI()/4*('Config sheet'!$C$38^2)*'Stage 1'!K299*2</f>
        <v>1.7128480735498532E-2</v>
      </c>
      <c r="M299">
        <f t="shared" si="93"/>
        <v>47.129263034007643</v>
      </c>
      <c r="N299">
        <f>'Config sheet'!$C$44</f>
        <v>5.8970333333333338</v>
      </c>
      <c r="O299">
        <f t="shared" si="103"/>
        <v>-9.3257174495170982</v>
      </c>
      <c r="P299">
        <f t="shared" si="104"/>
        <v>188.98571499611572</v>
      </c>
      <c r="Q299">
        <f t="shared" si="94"/>
        <v>180</v>
      </c>
      <c r="R299">
        <f t="shared" si="95"/>
        <v>34.017428699300829</v>
      </c>
      <c r="S299">
        <f t="shared" si="96"/>
        <v>34.017428699300829</v>
      </c>
      <c r="T299">
        <f t="shared" si="97"/>
        <v>1.3302967248384194</v>
      </c>
      <c r="U299">
        <f t="shared" si="105"/>
        <v>41.838900000000002</v>
      </c>
      <c r="V299">
        <f>(-U299*'Config sheet'!$C$134+'Config sheet'!$C$135*'Stage 1'!U664)*10^2</f>
        <v>-202.97416483719201</v>
      </c>
      <c r="W299">
        <f t="shared" si="106"/>
        <v>-168.95673613789117</v>
      </c>
      <c r="X299">
        <f>'Config sheet'!$C$150*10^-3</f>
        <v>-333.6</v>
      </c>
      <c r="Y299">
        <f>'Config sheet'!$C$149*10^-3</f>
        <v>333.6</v>
      </c>
      <c r="Z299">
        <f t="shared" si="98"/>
        <v>6.5606022716474699E-2</v>
      </c>
      <c r="AA299">
        <f>PI()/4*('Config sheet'!$C$38^2)*'Stage 1'!Z299*2</f>
        <v>1.1236155085885985E-2</v>
      </c>
      <c r="AB299">
        <f t="shared" si="99"/>
        <v>36.898775431088133</v>
      </c>
    </row>
    <row r="300" spans="3:28" x14ac:dyDescent="0.25">
      <c r="C300">
        <v>292</v>
      </c>
      <c r="D300">
        <f t="shared" si="88"/>
        <v>995</v>
      </c>
      <c r="E300">
        <f t="shared" si="89"/>
        <v>0.17780000000000001</v>
      </c>
      <c r="F300">
        <f t="shared" si="100"/>
        <v>4.8911222780569516E-2</v>
      </c>
      <c r="G300">
        <f t="shared" si="101"/>
        <v>104.19615634406146</v>
      </c>
      <c r="H300">
        <f t="shared" si="102"/>
        <v>5.0963614158234423</v>
      </c>
      <c r="I300" s="3">
        <f t="shared" si="90"/>
        <v>8.8900000000000007E-2</v>
      </c>
      <c r="J300" s="3">
        <f t="shared" si="91"/>
        <v>0.40640000000000004</v>
      </c>
      <c r="K300">
        <f t="shared" si="92"/>
        <v>9.8448499894371821E-2</v>
      </c>
      <c r="L300">
        <f>PI()/4*('Config sheet'!$C$38^2)*'Stage 1'!K300*2</f>
        <v>1.6860991826413707E-2</v>
      </c>
      <c r="M300">
        <f t="shared" si="93"/>
        <v>46.393263423206697</v>
      </c>
      <c r="N300">
        <f>'Config sheet'!$C$44</f>
        <v>5.8970333333333338</v>
      </c>
      <c r="O300">
        <f t="shared" si="103"/>
        <v>-9.2923290805532837</v>
      </c>
      <c r="P300">
        <f t="shared" si="104"/>
        <v>209.68480823083789</v>
      </c>
      <c r="Q300">
        <f t="shared" si="94"/>
        <v>180</v>
      </c>
      <c r="R300">
        <f t="shared" si="95"/>
        <v>37.743265481550829</v>
      </c>
      <c r="S300">
        <f t="shared" si="96"/>
        <v>37.743265481550822</v>
      </c>
      <c r="T300">
        <f t="shared" si="97"/>
        <v>1.3302967248384194</v>
      </c>
      <c r="U300">
        <f t="shared" si="105"/>
        <v>41.838900000000002</v>
      </c>
      <c r="V300">
        <f>(-U300*'Config sheet'!$C$134+'Config sheet'!$C$135*'Stage 1'!U665)*10^2</f>
        <v>-202.97416483719201</v>
      </c>
      <c r="W300">
        <f t="shared" si="106"/>
        <v>-165.23089935564118</v>
      </c>
      <c r="X300">
        <f>'Config sheet'!$C$150*10^-3</f>
        <v>-333.6</v>
      </c>
      <c r="Y300">
        <f>'Config sheet'!$C$149*10^-3</f>
        <v>333.6</v>
      </c>
      <c r="Z300">
        <f t="shared" si="98"/>
        <v>6.4044199894371823E-2</v>
      </c>
      <c r="AA300">
        <f>PI()/4*('Config sheet'!$C$38^2)*'Stage 1'!Z300*2</f>
        <v>1.0968666176801161E-2</v>
      </c>
      <c r="AB300">
        <f t="shared" si="99"/>
        <v>36.020359895597196</v>
      </c>
    </row>
    <row r="301" spans="3:28" x14ac:dyDescent="0.25">
      <c r="C301">
        <v>293</v>
      </c>
      <c r="D301">
        <f t="shared" si="88"/>
        <v>995</v>
      </c>
      <c r="E301">
        <f t="shared" si="89"/>
        <v>0.17780000000000001</v>
      </c>
      <c r="F301">
        <f t="shared" si="100"/>
        <v>4.9078726968174204E-2</v>
      </c>
      <c r="G301">
        <f t="shared" si="101"/>
        <v>104.19615634406146</v>
      </c>
      <c r="H301">
        <f t="shared" si="102"/>
        <v>5.1138147083433854</v>
      </c>
      <c r="I301" s="3">
        <f t="shared" si="90"/>
        <v>8.8900000000000007E-2</v>
      </c>
      <c r="J301" s="3">
        <f t="shared" si="91"/>
        <v>0.40640000000000004</v>
      </c>
      <c r="K301">
        <f t="shared" si="92"/>
        <v>9.6892506490192598E-2</v>
      </c>
      <c r="L301">
        <f>PI()/4*('Config sheet'!$C$38^2)*'Stage 1'!K301*2</f>
        <v>1.6594501304994198E-2</v>
      </c>
      <c r="M301">
        <f t="shared" si="93"/>
        <v>45.660010890539247</v>
      </c>
      <c r="N301">
        <f>'Config sheet'!$C$44</f>
        <v>5.8970333333333338</v>
      </c>
      <c r="O301">
        <f t="shared" si="103"/>
        <v>-9.2554671001155935</v>
      </c>
      <c r="P301">
        <f t="shared" si="104"/>
        <v>230.45880346408777</v>
      </c>
      <c r="Q301">
        <f t="shared" si="94"/>
        <v>180</v>
      </c>
      <c r="R301">
        <f t="shared" si="95"/>
        <v>41.482584623535807</v>
      </c>
      <c r="S301">
        <f t="shared" si="96"/>
        <v>41.4825846235358</v>
      </c>
      <c r="T301">
        <f t="shared" si="97"/>
        <v>1.3302967248384194</v>
      </c>
      <c r="U301">
        <f t="shared" si="105"/>
        <v>41.838900000000002</v>
      </c>
      <c r="V301">
        <f>(-U301*'Config sheet'!$C$134+'Config sheet'!$C$135*'Stage 1'!U666)*10^2</f>
        <v>-202.97416483719201</v>
      </c>
      <c r="W301">
        <f t="shared" si="106"/>
        <v>-161.49158021365619</v>
      </c>
      <c r="X301">
        <f>'Config sheet'!$C$150*10^-3</f>
        <v>-333.6</v>
      </c>
      <c r="Y301">
        <f>'Config sheet'!$C$149*10^-3</f>
        <v>333.6</v>
      </c>
      <c r="Z301">
        <f t="shared" si="98"/>
        <v>6.2488206490192599E-2</v>
      </c>
      <c r="AA301">
        <f>PI()/4*('Config sheet'!$C$38^2)*'Stage 1'!Z301*2</f>
        <v>1.0702175655381653E-2</v>
      </c>
      <c r="AB301">
        <f t="shared" si="99"/>
        <v>35.145222997858603</v>
      </c>
    </row>
    <row r="302" spans="3:28" x14ac:dyDescent="0.25">
      <c r="C302">
        <v>294</v>
      </c>
      <c r="D302">
        <f t="shared" si="88"/>
        <v>995</v>
      </c>
      <c r="E302">
        <f t="shared" si="89"/>
        <v>0.17780000000000001</v>
      </c>
      <c r="F302">
        <f t="shared" si="100"/>
        <v>4.9246231155778898E-2</v>
      </c>
      <c r="G302">
        <f t="shared" si="101"/>
        <v>104.19615634406146</v>
      </c>
      <c r="H302">
        <f t="shared" si="102"/>
        <v>5.1312680008633285</v>
      </c>
      <c r="I302" s="3">
        <f t="shared" si="90"/>
        <v>8.8900000000000007E-2</v>
      </c>
      <c r="J302" s="3">
        <f t="shared" si="91"/>
        <v>0.40640000000000004</v>
      </c>
      <c r="K302">
        <f t="shared" si="92"/>
        <v>9.5342932340018449E-2</v>
      </c>
      <c r="L302">
        <f>PI()/4*('Config sheet'!$C$38^2)*'Stage 1'!K302*2</f>
        <v>1.6329110190771625E-2</v>
      </c>
      <c r="M302">
        <f t="shared" si="93"/>
        <v>44.929783392710917</v>
      </c>
      <c r="N302">
        <f>'Config sheet'!$C$44</f>
        <v>5.8970333333333338</v>
      </c>
      <c r="O302">
        <f t="shared" si="103"/>
        <v>-9.2151198879565488</v>
      </c>
      <c r="P302">
        <f t="shared" si="104"/>
        <v>251.29661122894237</v>
      </c>
      <c r="Q302">
        <f t="shared" si="94"/>
        <v>180</v>
      </c>
      <c r="R302">
        <f t="shared" si="95"/>
        <v>45.233390021209637</v>
      </c>
      <c r="S302">
        <f t="shared" si="96"/>
        <v>45.23339002120963</v>
      </c>
      <c r="T302">
        <f t="shared" si="97"/>
        <v>1.3302967248384194</v>
      </c>
      <c r="U302">
        <f t="shared" si="105"/>
        <v>41.838900000000002</v>
      </c>
      <c r="V302">
        <f>(-U302*'Config sheet'!$C$134+'Config sheet'!$C$135*'Stage 1'!U667)*10^2</f>
        <v>-202.97416483719201</v>
      </c>
      <c r="W302">
        <f t="shared" si="106"/>
        <v>-157.74077481598238</v>
      </c>
      <c r="X302">
        <f>'Config sheet'!$C$150*10^-3</f>
        <v>-333.6</v>
      </c>
      <c r="Y302">
        <f>'Config sheet'!$C$149*10^-3</f>
        <v>333.6</v>
      </c>
      <c r="Z302">
        <f t="shared" si="98"/>
        <v>6.093863234001845E-2</v>
      </c>
      <c r="AA302">
        <f>PI()/4*('Config sheet'!$C$38^2)*'Stage 1'!Z302*2</f>
        <v>1.0436784541159079E-2</v>
      </c>
      <c r="AB302">
        <f t="shared" si="99"/>
        <v>34.273696479200474</v>
      </c>
    </row>
    <row r="303" spans="3:28" x14ac:dyDescent="0.25">
      <c r="C303">
        <v>295</v>
      </c>
      <c r="D303">
        <f t="shared" si="88"/>
        <v>995</v>
      </c>
      <c r="E303">
        <f t="shared" si="89"/>
        <v>0.17780000000000001</v>
      </c>
      <c r="F303">
        <f t="shared" si="100"/>
        <v>4.9413735343383586E-2</v>
      </c>
      <c r="G303">
        <f t="shared" si="101"/>
        <v>104.19615634406146</v>
      </c>
      <c r="H303">
        <f t="shared" si="102"/>
        <v>5.1487212933832716</v>
      </c>
      <c r="I303" s="3">
        <f t="shared" si="90"/>
        <v>8.8900000000000007E-2</v>
      </c>
      <c r="J303" s="3">
        <f t="shared" si="91"/>
        <v>0.40640000000000004</v>
      </c>
      <c r="K303">
        <f t="shared" si="92"/>
        <v>9.380036911027928E-2</v>
      </c>
      <c r="L303">
        <f>PI()/4*('Config sheet'!$C$38^2)*'Stage 1'!K303*2</f>
        <v>1.6064919816756128E-2</v>
      </c>
      <c r="M303">
        <f t="shared" si="93"/>
        <v>44.202859748967981</v>
      </c>
      <c r="N303">
        <f>'Config sheet'!$C$44</f>
        <v>5.8970333333333338</v>
      </c>
      <c r="O303">
        <f t="shared" si="103"/>
        <v>-9.1712776967932204</v>
      </c>
      <c r="P303">
        <f t="shared" si="104"/>
        <v>272.18695934695609</v>
      </c>
      <c r="Q303">
        <f t="shared" si="94"/>
        <v>180</v>
      </c>
      <c r="R303">
        <f t="shared" si="95"/>
        <v>48.993652682452115</v>
      </c>
      <c r="S303">
        <f t="shared" si="96"/>
        <v>48.993652682452101</v>
      </c>
      <c r="T303">
        <f t="shared" si="97"/>
        <v>1.3302967248384194</v>
      </c>
      <c r="U303">
        <f t="shared" si="105"/>
        <v>41.838900000000002</v>
      </c>
      <c r="V303">
        <f>(-U303*'Config sheet'!$C$134+'Config sheet'!$C$135*'Stage 1'!U668)*10^2</f>
        <v>-202.97416483719201</v>
      </c>
      <c r="W303">
        <f t="shared" si="106"/>
        <v>-153.9805121547399</v>
      </c>
      <c r="X303">
        <f>'Config sheet'!$C$150*10^-3</f>
        <v>-333.6</v>
      </c>
      <c r="Y303">
        <f>'Config sheet'!$C$149*10^-3</f>
        <v>333.6</v>
      </c>
      <c r="Z303">
        <f t="shared" si="98"/>
        <v>5.9396069110279281E-2</v>
      </c>
      <c r="AA303">
        <f>PI()/4*('Config sheet'!$C$38^2)*'Stage 1'!Z303*2</f>
        <v>1.0172594167143584E-2</v>
      </c>
      <c r="AB303">
        <f t="shared" si="99"/>
        <v>33.406113110393292</v>
      </c>
    </row>
    <row r="304" spans="3:28" x14ac:dyDescent="0.25">
      <c r="C304">
        <v>296</v>
      </c>
      <c r="D304">
        <f t="shared" si="88"/>
        <v>995</v>
      </c>
      <c r="E304">
        <f t="shared" si="89"/>
        <v>0.17780000000000001</v>
      </c>
      <c r="F304">
        <f t="shared" si="100"/>
        <v>4.958123953098828E-2</v>
      </c>
      <c r="G304">
        <f t="shared" si="101"/>
        <v>104.19615634406146</v>
      </c>
      <c r="H304">
        <f t="shared" si="102"/>
        <v>5.1661745859032155</v>
      </c>
      <c r="I304" s="3">
        <f t="shared" si="90"/>
        <v>8.8900000000000007E-2</v>
      </c>
      <c r="J304" s="3">
        <f t="shared" si="91"/>
        <v>0.40640000000000004</v>
      </c>
      <c r="K304">
        <f t="shared" si="92"/>
        <v>9.2265409953601663E-2</v>
      </c>
      <c r="L304">
        <f>PI()/4*('Config sheet'!$C$38^2)*'Stage 1'!K304*2</f>
        <v>1.5802031770494496E-2</v>
      </c>
      <c r="M304">
        <f t="shared" si="93"/>
        <v>43.479519478918036</v>
      </c>
      <c r="N304">
        <f>'Config sheet'!$C$44</f>
        <v>5.8970333333333338</v>
      </c>
      <c r="O304">
        <f t="shared" si="103"/>
        <v>-9.1239326821255666</v>
      </c>
      <c r="P304">
        <f t="shared" si="104"/>
        <v>293.11840236186299</v>
      </c>
      <c r="Q304">
        <f t="shared" si="94"/>
        <v>180</v>
      </c>
      <c r="R304">
        <f t="shared" si="95"/>
        <v>52.761312425135344</v>
      </c>
      <c r="S304">
        <f t="shared" si="96"/>
        <v>52.761312425135337</v>
      </c>
      <c r="T304">
        <f t="shared" si="97"/>
        <v>1.3302967248384194</v>
      </c>
      <c r="U304">
        <f t="shared" si="105"/>
        <v>41.838900000000002</v>
      </c>
      <c r="V304">
        <f>(-U304*'Config sheet'!$C$134+'Config sheet'!$C$135*'Stage 1'!U669)*10^2</f>
        <v>-202.97416483719201</v>
      </c>
      <c r="W304">
        <f t="shared" si="106"/>
        <v>-150.21285241205666</v>
      </c>
      <c r="X304">
        <f>'Config sheet'!$C$150*10^-3</f>
        <v>-333.6</v>
      </c>
      <c r="Y304">
        <f>'Config sheet'!$C$149*10^-3</f>
        <v>333.6</v>
      </c>
      <c r="Z304">
        <f t="shared" si="98"/>
        <v>5.7861109953601664E-2</v>
      </c>
      <c r="AA304">
        <f>PI()/4*('Config sheet'!$C$38^2)*'Stage 1'!Z304*2</f>
        <v>9.9097061208819493E-3</v>
      </c>
      <c r="AB304">
        <f t="shared" si="99"/>
        <v>32.542806498088673</v>
      </c>
    </row>
    <row r="305" spans="3:28" x14ac:dyDescent="0.25">
      <c r="C305">
        <v>297</v>
      </c>
      <c r="D305">
        <f t="shared" si="88"/>
        <v>995</v>
      </c>
      <c r="E305">
        <f t="shared" si="89"/>
        <v>0.17780000000000001</v>
      </c>
      <c r="F305">
        <f t="shared" si="100"/>
        <v>4.9748743718592968E-2</v>
      </c>
      <c r="G305">
        <f t="shared" si="101"/>
        <v>104.19615634406146</v>
      </c>
      <c r="H305">
        <f t="shared" si="102"/>
        <v>5.1836278784231586</v>
      </c>
      <c r="I305" s="3">
        <f t="shared" si="90"/>
        <v>8.8900000000000007E-2</v>
      </c>
      <c r="J305" s="3">
        <f t="shared" si="91"/>
        <v>0.40640000000000004</v>
      </c>
      <c r="K305">
        <f t="shared" si="92"/>
        <v>9.0738649160009677E-2</v>
      </c>
      <c r="L305">
        <f>PI()/4*('Config sheet'!$C$38^2)*'Stage 1'!K305*2</f>
        <v>1.5540547834332303E-2</v>
      </c>
      <c r="M305">
        <f t="shared" si="93"/>
        <v>42.760042638160328</v>
      </c>
      <c r="N305">
        <f>'Config sheet'!$C$44</f>
        <v>5.8970333333333338</v>
      </c>
      <c r="O305">
        <f t="shared" si="103"/>
        <v>-9.0730789304539741</v>
      </c>
      <c r="P305">
        <f t="shared" si="104"/>
        <v>314.07933121766894</v>
      </c>
      <c r="Q305">
        <f t="shared" si="94"/>
        <v>180</v>
      </c>
      <c r="R305">
        <f t="shared" si="95"/>
        <v>56.534279619180417</v>
      </c>
      <c r="S305">
        <f t="shared" si="96"/>
        <v>56.53427961918041</v>
      </c>
      <c r="T305">
        <f t="shared" si="97"/>
        <v>1.3302967248384194</v>
      </c>
      <c r="U305">
        <f t="shared" si="105"/>
        <v>41.838900000000002</v>
      </c>
      <c r="V305">
        <f>(-U305*'Config sheet'!$C$134+'Config sheet'!$C$135*'Stage 1'!U670)*10^2</f>
        <v>-202.97416483719201</v>
      </c>
      <c r="W305">
        <f t="shared" si="106"/>
        <v>-146.4398852180116</v>
      </c>
      <c r="X305">
        <f>'Config sheet'!$C$150*10^-3</f>
        <v>-333.6</v>
      </c>
      <c r="Y305">
        <f>'Config sheet'!$C$149*10^-3</f>
        <v>333.6</v>
      </c>
      <c r="Z305">
        <f t="shared" si="98"/>
        <v>5.6334349160009678E-2</v>
      </c>
      <c r="AA305">
        <f>PI()/4*('Config sheet'!$C$38^2)*'Stage 1'!Z305*2</f>
        <v>9.6482221847197583E-3</v>
      </c>
      <c r="AB305">
        <f t="shared" si="99"/>
        <v>31.684110888644362</v>
      </c>
    </row>
    <row r="306" spans="3:28" x14ac:dyDescent="0.25">
      <c r="C306">
        <v>298</v>
      </c>
      <c r="D306">
        <f t="shared" si="88"/>
        <v>995</v>
      </c>
      <c r="E306">
        <f t="shared" si="89"/>
        <v>0.17780000000000001</v>
      </c>
      <c r="F306">
        <f t="shared" si="100"/>
        <v>4.9916247906197656E-2</v>
      </c>
      <c r="G306">
        <f t="shared" si="101"/>
        <v>104.19615634406146</v>
      </c>
      <c r="H306">
        <f t="shared" si="102"/>
        <v>5.2010811709431017</v>
      </c>
      <c r="I306" s="3">
        <f t="shared" si="90"/>
        <v>8.8900000000000007E-2</v>
      </c>
      <c r="J306" s="3">
        <f t="shared" si="91"/>
        <v>0.40640000000000004</v>
      </c>
      <c r="K306">
        <f t="shared" si="92"/>
        <v>8.922068180387982E-2</v>
      </c>
      <c r="L306">
        <f>PI()/4*('Config sheet'!$C$38^2)*'Stage 1'!K306*2</f>
        <v>1.5280569924948927E-2</v>
      </c>
      <c r="M306">
        <f t="shared" si="93"/>
        <v>42.044709651915539</v>
      </c>
      <c r="N306">
        <f>'Config sheet'!$C$44</f>
        <v>5.8970333333333338</v>
      </c>
      <c r="O306">
        <f t="shared" si="103"/>
        <v>-9.018712485855934</v>
      </c>
      <c r="P306">
        <f t="shared" si="104"/>
        <v>335.05798317065853</v>
      </c>
      <c r="Q306">
        <f t="shared" si="94"/>
        <v>180</v>
      </c>
      <c r="R306">
        <f t="shared" si="95"/>
        <v>60.310436970718555</v>
      </c>
      <c r="S306">
        <f t="shared" si="96"/>
        <v>60.310436970718534</v>
      </c>
      <c r="T306">
        <f t="shared" si="97"/>
        <v>1.3302967248384194</v>
      </c>
      <c r="U306">
        <f t="shared" si="105"/>
        <v>41.838900000000002</v>
      </c>
      <c r="V306">
        <f>(-U306*'Config sheet'!$C$134+'Config sheet'!$C$135*'Stage 1'!U671)*10^2</f>
        <v>-202.97416483719201</v>
      </c>
      <c r="W306">
        <f t="shared" si="106"/>
        <v>-142.66372786647344</v>
      </c>
      <c r="X306">
        <f>'Config sheet'!$C$150*10^-3</f>
        <v>-333.6</v>
      </c>
      <c r="Y306">
        <f>'Config sheet'!$C$149*10^-3</f>
        <v>333.6</v>
      </c>
      <c r="Z306">
        <f t="shared" si="98"/>
        <v>5.4816381803879821E-2</v>
      </c>
      <c r="AA306">
        <f>PI()/4*('Config sheet'!$C$38^2)*'Stage 1'!Z306*2</f>
        <v>9.3882442753363809E-3</v>
      </c>
      <c r="AB306">
        <f t="shared" si="99"/>
        <v>30.830360969561198</v>
      </c>
    </row>
    <row r="307" spans="3:28" x14ac:dyDescent="0.25">
      <c r="C307">
        <v>299</v>
      </c>
      <c r="D307">
        <f t="shared" si="88"/>
        <v>995</v>
      </c>
      <c r="E307">
        <f t="shared" si="89"/>
        <v>0.17780000000000001</v>
      </c>
      <c r="F307">
        <f t="shared" si="100"/>
        <v>5.008375209380235E-2</v>
      </c>
      <c r="G307">
        <f t="shared" si="101"/>
        <v>104.19615634406146</v>
      </c>
      <c r="H307">
        <f t="shared" si="102"/>
        <v>5.2185344634630457</v>
      </c>
      <c r="I307" s="3">
        <f t="shared" si="90"/>
        <v>8.8900000000000007E-2</v>
      </c>
      <c r="J307" s="3">
        <f t="shared" si="91"/>
        <v>0.40640000000000004</v>
      </c>
      <c r="K307">
        <f t="shared" si="92"/>
        <v>8.7712103387055262E-2</v>
      </c>
      <c r="L307">
        <f>PI()/4*('Config sheet'!$C$38^2)*'Stage 1'!K307*2</f>
        <v>1.5022200032234725E-2</v>
      </c>
      <c r="M307">
        <f t="shared" si="93"/>
        <v>41.333801146845403</v>
      </c>
      <c r="N307">
        <f>'Config sheet'!$C$44</f>
        <v>5.8970333333333338</v>
      </c>
      <c r="O307">
        <f t="shared" si="103"/>
        <v>-8.9608313748835755</v>
      </c>
      <c r="P307">
        <f t="shared" si="104"/>
        <v>356.04245192450998</v>
      </c>
      <c r="Q307">
        <f t="shared" si="94"/>
        <v>180</v>
      </c>
      <c r="R307">
        <f t="shared" si="95"/>
        <v>64.0876413464118</v>
      </c>
      <c r="S307">
        <f t="shared" si="96"/>
        <v>64.0876413464118</v>
      </c>
      <c r="T307">
        <f t="shared" si="97"/>
        <v>1.3302967248384194</v>
      </c>
      <c r="U307">
        <f t="shared" si="105"/>
        <v>41.838900000000002</v>
      </c>
      <c r="V307">
        <f>(-U307*'Config sheet'!$C$134+'Config sheet'!$C$135*'Stage 1'!U672)*10^2</f>
        <v>-202.97416483719201</v>
      </c>
      <c r="W307">
        <f t="shared" si="106"/>
        <v>-138.88652349078021</v>
      </c>
      <c r="X307">
        <f>'Config sheet'!$C$150*10^-3</f>
        <v>-333.6</v>
      </c>
      <c r="Y307">
        <f>'Config sheet'!$C$149*10^-3</f>
        <v>333.6</v>
      </c>
      <c r="Z307">
        <f t="shared" si="98"/>
        <v>5.3307803387055264E-2</v>
      </c>
      <c r="AA307">
        <f>PI()/4*('Config sheet'!$C$38^2)*'Stage 1'!Z307*2</f>
        <v>9.1298743826221801E-3</v>
      </c>
      <c r="AB307">
        <f t="shared" si="99"/>
        <v>29.981891668759992</v>
      </c>
    </row>
    <row r="308" spans="3:28" x14ac:dyDescent="0.25">
      <c r="C308">
        <v>300</v>
      </c>
      <c r="D308">
        <f t="shared" si="88"/>
        <v>995</v>
      </c>
      <c r="E308">
        <f t="shared" si="89"/>
        <v>0.17780000000000001</v>
      </c>
      <c r="F308">
        <f t="shared" si="100"/>
        <v>5.0251256281407038E-2</v>
      </c>
      <c r="G308">
        <f t="shared" si="101"/>
        <v>104.19615634406146</v>
      </c>
      <c r="H308">
        <f t="shared" si="102"/>
        <v>5.2359877559829888</v>
      </c>
      <c r="I308" s="3">
        <f t="shared" si="90"/>
        <v>8.8900000000000007E-2</v>
      </c>
      <c r="J308" s="3">
        <f t="shared" si="91"/>
        <v>0.40640000000000004</v>
      </c>
      <c r="K308">
        <f t="shared" si="92"/>
        <v>8.6213509478529682E-2</v>
      </c>
      <c r="L308">
        <f>PI()/4*('Config sheet'!$C$38^2)*'Stage 1'!K308*2</f>
        <v>1.476554015758073E-2</v>
      </c>
      <c r="M308">
        <f t="shared" si="93"/>
        <v>40.627597781255922</v>
      </c>
      <c r="N308">
        <f>'Config sheet'!$C$44</f>
        <v>5.8970333333333338</v>
      </c>
      <c r="O308">
        <f t="shared" si="103"/>
        <v>-8.8994356297456321</v>
      </c>
      <c r="P308">
        <f t="shared" si="104"/>
        <v>377.02069797745537</v>
      </c>
      <c r="Q308">
        <f t="shared" si="94"/>
        <v>180</v>
      </c>
      <c r="R308">
        <f t="shared" si="95"/>
        <v>67.863725635941975</v>
      </c>
      <c r="S308">
        <f t="shared" si="96"/>
        <v>67.863725635941975</v>
      </c>
      <c r="T308">
        <f t="shared" si="97"/>
        <v>1.3302967248384194</v>
      </c>
      <c r="U308">
        <f t="shared" si="105"/>
        <v>41.838900000000002</v>
      </c>
      <c r="V308">
        <f>(-U308*'Config sheet'!$C$134+'Config sheet'!$C$135*'Stage 1'!U673)*10^2</f>
        <v>-202.97416483719201</v>
      </c>
      <c r="W308">
        <f t="shared" si="106"/>
        <v>-135.11043920125002</v>
      </c>
      <c r="X308">
        <f>'Config sheet'!$C$150*10^-3</f>
        <v>-333.6</v>
      </c>
      <c r="Y308">
        <f>'Config sheet'!$C$149*10^-3</f>
        <v>333.6</v>
      </c>
      <c r="Z308">
        <f t="shared" si="98"/>
        <v>5.1809209478529683E-2</v>
      </c>
      <c r="AA308">
        <f>PI()/4*('Config sheet'!$C$38^2)*'Stage 1'!Z308*2</f>
        <v>8.8732145079681857E-3</v>
      </c>
      <c r="AB308">
        <f t="shared" si="99"/>
        <v>29.139037951928952</v>
      </c>
    </row>
    <row r="309" spans="3:28" x14ac:dyDescent="0.25">
      <c r="C309">
        <v>301</v>
      </c>
      <c r="D309">
        <f t="shared" si="88"/>
        <v>995</v>
      </c>
      <c r="E309">
        <f t="shared" si="89"/>
        <v>0.17780000000000001</v>
      </c>
      <c r="F309">
        <f t="shared" si="100"/>
        <v>5.0418760469011725E-2</v>
      </c>
      <c r="G309">
        <f t="shared" si="101"/>
        <v>104.19615634406146</v>
      </c>
      <c r="H309">
        <f t="shared" si="102"/>
        <v>5.253441048502931</v>
      </c>
      <c r="I309" s="3">
        <f t="shared" si="90"/>
        <v>8.8900000000000007E-2</v>
      </c>
      <c r="J309" s="3">
        <f t="shared" si="91"/>
        <v>0.40640000000000004</v>
      </c>
      <c r="K309">
        <f t="shared" si="92"/>
        <v>8.4725495351108016E-2</v>
      </c>
      <c r="L309">
        <f>PI()/4*('Config sheet'!$C$38^2)*'Stage 1'!K309*2</f>
        <v>1.4510692251650584E-2</v>
      </c>
      <c r="M309">
        <f t="shared" si="93"/>
        <v>39.926380073875976</v>
      </c>
      <c r="N309">
        <f>'Config sheet'!$C$44</f>
        <v>5.8970333333333338</v>
      </c>
      <c r="O309">
        <f t="shared" si="103"/>
        <v>-8.8345273097391992</v>
      </c>
      <c r="P309">
        <f t="shared" si="104"/>
        <v>397.98055917015796</v>
      </c>
      <c r="Q309">
        <f t="shared" si="94"/>
        <v>180</v>
      </c>
      <c r="R309">
        <f t="shared" si="95"/>
        <v>71.636500650628449</v>
      </c>
      <c r="S309">
        <f t="shared" si="96"/>
        <v>71.636500650628435</v>
      </c>
      <c r="T309">
        <f t="shared" si="97"/>
        <v>1.3302967248384194</v>
      </c>
      <c r="U309">
        <f t="shared" si="105"/>
        <v>41.838900000000002</v>
      </c>
      <c r="V309">
        <f>(-U309*'Config sheet'!$C$134+'Config sheet'!$C$135*'Stage 1'!U674)*10^2</f>
        <v>-202.97416483719201</v>
      </c>
      <c r="W309">
        <f t="shared" si="106"/>
        <v>-131.33766418656356</v>
      </c>
      <c r="X309">
        <f>'Config sheet'!$C$150*10^-3</f>
        <v>-333.6</v>
      </c>
      <c r="Y309">
        <f>'Config sheet'!$C$149*10^-3</f>
        <v>333.6</v>
      </c>
      <c r="Z309">
        <f t="shared" si="98"/>
        <v>5.0321195351108017E-2</v>
      </c>
      <c r="AA309">
        <f>PI()/4*('Config sheet'!$C$38^2)*'Stage 1'!Z309*2</f>
        <v>8.6183666020380398E-3</v>
      </c>
      <c r="AB309">
        <f t="shared" si="99"/>
        <v>28.302134618170982</v>
      </c>
    </row>
    <row r="310" spans="3:28" x14ac:dyDescent="0.25">
      <c r="C310">
        <v>302</v>
      </c>
      <c r="D310">
        <f t="shared" si="88"/>
        <v>995</v>
      </c>
      <c r="E310">
        <f t="shared" si="89"/>
        <v>0.17780000000000001</v>
      </c>
      <c r="F310">
        <f t="shared" si="100"/>
        <v>5.058626465661642E-2</v>
      </c>
      <c r="G310">
        <f t="shared" si="101"/>
        <v>104.19615634406146</v>
      </c>
      <c r="H310">
        <f t="shared" si="102"/>
        <v>5.270894341022875</v>
      </c>
      <c r="I310" s="3">
        <f t="shared" si="90"/>
        <v>8.8900000000000007E-2</v>
      </c>
      <c r="J310" s="3">
        <f t="shared" si="91"/>
        <v>0.40640000000000004</v>
      </c>
      <c r="K310">
        <f t="shared" si="92"/>
        <v>8.3248655615458633E-2</v>
      </c>
      <c r="L310">
        <f>PI()/4*('Config sheet'!$C$38^2)*'Stage 1'!K310*2</f>
        <v>1.4257758151705699E-2</v>
      </c>
      <c r="M310">
        <f t="shared" si="93"/>
        <v>39.230428231406542</v>
      </c>
      <c r="N310">
        <f>'Config sheet'!$C$44</f>
        <v>5.8970333333333338</v>
      </c>
      <c r="O310">
        <f t="shared" si="103"/>
        <v>-8.7661105208987138</v>
      </c>
      <c r="P310">
        <f t="shared" si="104"/>
        <v>418.90976142269648</v>
      </c>
      <c r="Q310">
        <f t="shared" si="94"/>
        <v>180</v>
      </c>
      <c r="R310">
        <f t="shared" si="95"/>
        <v>75.403757056085368</v>
      </c>
      <c r="S310">
        <f t="shared" si="96"/>
        <v>75.403757056085368</v>
      </c>
      <c r="T310">
        <f t="shared" si="97"/>
        <v>1.3302967248384194</v>
      </c>
      <c r="U310">
        <f t="shared" si="105"/>
        <v>41.838900000000002</v>
      </c>
      <c r="V310">
        <f>(-U310*'Config sheet'!$C$134+'Config sheet'!$C$135*'Stage 1'!U675)*10^2</f>
        <v>-202.97416483719201</v>
      </c>
      <c r="W310">
        <f t="shared" si="106"/>
        <v>-127.57040778110664</v>
      </c>
      <c r="X310">
        <f>'Config sheet'!$C$150*10^-3</f>
        <v>-333.6</v>
      </c>
      <c r="Y310">
        <f>'Config sheet'!$C$149*10^-3</f>
        <v>333.6</v>
      </c>
      <c r="Z310">
        <f t="shared" si="98"/>
        <v>4.8844355615458634E-2</v>
      </c>
      <c r="AA310">
        <f>PI()/4*('Config sheet'!$C$38^2)*'Stage 1'!Z310*2</f>
        <v>8.3654325020931525E-3</v>
      </c>
      <c r="AB310">
        <f t="shared" si="99"/>
        <v>27.471516094183702</v>
      </c>
    </row>
    <row r="311" spans="3:28" x14ac:dyDescent="0.25">
      <c r="C311">
        <v>303</v>
      </c>
      <c r="D311">
        <f t="shared" si="88"/>
        <v>995</v>
      </c>
      <c r="E311">
        <f t="shared" si="89"/>
        <v>0.17780000000000001</v>
      </c>
      <c r="F311">
        <f t="shared" si="100"/>
        <v>5.0753768844221107E-2</v>
      </c>
      <c r="G311">
        <f t="shared" si="101"/>
        <v>104.19615634406146</v>
      </c>
      <c r="H311">
        <f t="shared" si="102"/>
        <v>5.2883476335428181</v>
      </c>
      <c r="I311" s="3">
        <f t="shared" si="90"/>
        <v>8.8900000000000007E-2</v>
      </c>
      <c r="J311" s="3">
        <f t="shared" si="91"/>
        <v>0.40640000000000004</v>
      </c>
      <c r="K311">
        <f t="shared" si="92"/>
        <v>8.1783583851968766E-2</v>
      </c>
      <c r="L311">
        <f>PI()/4*('Config sheet'!$C$38^2)*'Stage 1'!K311*2</f>
        <v>1.4006839518554191E-2</v>
      </c>
      <c r="M311">
        <f t="shared" si="93"/>
        <v>38.540021975034797</v>
      </c>
      <c r="N311">
        <f>'Config sheet'!$C$44</f>
        <v>5.8970333333333338</v>
      </c>
      <c r="O311">
        <f t="shared" si="103"/>
        <v>-8.6941914338314401</v>
      </c>
      <c r="P311">
        <f t="shared" si="104"/>
        <v>439.79592964881095</v>
      </c>
      <c r="Q311">
        <f t="shared" si="94"/>
        <v>180</v>
      </c>
      <c r="R311">
        <f t="shared" si="95"/>
        <v>79.163267336785964</v>
      </c>
      <c r="S311">
        <f t="shared" si="96"/>
        <v>79.163267336785964</v>
      </c>
      <c r="T311">
        <f t="shared" si="97"/>
        <v>1.3302967248384194</v>
      </c>
      <c r="U311">
        <f t="shared" si="105"/>
        <v>41.838900000000002</v>
      </c>
      <c r="V311">
        <f>(-U311*'Config sheet'!$C$134+'Config sheet'!$C$135*'Stage 1'!U676)*10^2</f>
        <v>-202.97416483719201</v>
      </c>
      <c r="W311">
        <f t="shared" si="106"/>
        <v>-123.81089750040604</v>
      </c>
      <c r="X311">
        <f>'Config sheet'!$C$150*10^-3</f>
        <v>-333.6</v>
      </c>
      <c r="Y311">
        <f>'Config sheet'!$C$149*10^-3</f>
        <v>333.6</v>
      </c>
      <c r="Z311">
        <f t="shared" si="98"/>
        <v>4.7379283851968768E-2</v>
      </c>
      <c r="AA311">
        <f>PI()/4*('Config sheet'!$C$38^2)*'Stage 1'!Z311*2</f>
        <v>8.1145138689416446E-3</v>
      </c>
      <c r="AB311">
        <f t="shared" si="99"/>
        <v>26.647516227204026</v>
      </c>
    </row>
    <row r="312" spans="3:28" x14ac:dyDescent="0.25">
      <c r="C312">
        <v>304</v>
      </c>
      <c r="D312">
        <f t="shared" si="88"/>
        <v>995</v>
      </c>
      <c r="E312">
        <f t="shared" si="89"/>
        <v>0.17780000000000001</v>
      </c>
      <c r="F312">
        <f t="shared" si="100"/>
        <v>5.0921273031825795E-2</v>
      </c>
      <c r="G312">
        <f t="shared" si="101"/>
        <v>104.19615634406146</v>
      </c>
      <c r="H312">
        <f t="shared" si="102"/>
        <v>5.3058009260627612</v>
      </c>
      <c r="I312" s="3">
        <f t="shared" si="90"/>
        <v>8.8900000000000007E-2</v>
      </c>
      <c r="J312" s="3">
        <f t="shared" si="91"/>
        <v>0.40640000000000004</v>
      </c>
      <c r="K312">
        <f t="shared" si="92"/>
        <v>8.0330872240811757E-2</v>
      </c>
      <c r="L312">
        <f>PI()/4*('Config sheet'!$C$38^2)*'Stage 1'!K312*2</f>
        <v>1.3758037773193569E-2</v>
      </c>
      <c r="M312">
        <f t="shared" si="93"/>
        <v>37.855440366105562</v>
      </c>
      <c r="N312">
        <f>'Config sheet'!$C$44</f>
        <v>5.8970333333333338</v>
      </c>
      <c r="O312">
        <f t="shared" si="103"/>
        <v>-8.6187782997107192</v>
      </c>
      <c r="P312">
        <f t="shared" si="104"/>
        <v>460.62659883537629</v>
      </c>
      <c r="Q312">
        <f t="shared" si="94"/>
        <v>180</v>
      </c>
      <c r="R312">
        <f t="shared" si="95"/>
        <v>82.912787790367744</v>
      </c>
      <c r="S312">
        <f t="shared" si="96"/>
        <v>82.91278779036773</v>
      </c>
      <c r="T312">
        <f t="shared" si="97"/>
        <v>1.3302967248384194</v>
      </c>
      <c r="U312">
        <f t="shared" si="105"/>
        <v>41.838900000000002</v>
      </c>
      <c r="V312">
        <f>(-U312*'Config sheet'!$C$134+'Config sheet'!$C$135*'Stage 1'!U677)*10^2</f>
        <v>-202.97416483719201</v>
      </c>
      <c r="W312">
        <f t="shared" si="106"/>
        <v>-120.06137704682426</v>
      </c>
      <c r="X312">
        <f>'Config sheet'!$C$150*10^-3</f>
        <v>-333.6</v>
      </c>
      <c r="Y312">
        <f>'Config sheet'!$C$149*10^-3</f>
        <v>333.6</v>
      </c>
      <c r="Z312">
        <f t="shared" si="98"/>
        <v>4.5926572240811758E-2</v>
      </c>
      <c r="AA312">
        <f>PI()/4*('Config sheet'!$C$38^2)*'Stage 1'!Z312*2</f>
        <v>7.8657121235810243E-3</v>
      </c>
      <c r="AB312">
        <f t="shared" si="99"/>
        <v>25.830468076946993</v>
      </c>
    </row>
    <row r="313" spans="3:28" x14ac:dyDescent="0.25">
      <c r="C313">
        <v>305</v>
      </c>
      <c r="D313">
        <f t="shared" si="88"/>
        <v>995</v>
      </c>
      <c r="E313">
        <f t="shared" si="89"/>
        <v>0.17780000000000001</v>
      </c>
      <c r="F313">
        <f t="shared" si="100"/>
        <v>5.108877721943049E-2</v>
      </c>
      <c r="G313">
        <f t="shared" si="101"/>
        <v>104.19615634406146</v>
      </c>
      <c r="H313">
        <f t="shared" si="102"/>
        <v>5.3232542185827052</v>
      </c>
      <c r="I313" s="3">
        <f t="shared" si="90"/>
        <v>8.8900000000000007E-2</v>
      </c>
      <c r="J313" s="3">
        <f t="shared" si="91"/>
        <v>0.40640000000000004</v>
      </c>
      <c r="K313">
        <f t="shared" si="92"/>
        <v>7.8891111190639351E-2</v>
      </c>
      <c r="L313">
        <f>PI()/4*('Config sheet'!$C$38^2)*'Stage 1'!K313*2</f>
        <v>1.3511454033217928E-2</v>
      </c>
      <c r="M313">
        <f t="shared" si="93"/>
        <v>37.176961631144763</v>
      </c>
      <c r="N313">
        <f>'Config sheet'!$C$44</f>
        <v>5.8970333333333338</v>
      </c>
      <c r="O313">
        <f t="shared" si="103"/>
        <v>-8.5398814644004126</v>
      </c>
      <c r="P313">
        <f t="shared" si="104"/>
        <v>481.38922527478559</v>
      </c>
      <c r="Q313">
        <f t="shared" si="94"/>
        <v>180</v>
      </c>
      <c r="R313">
        <f t="shared" si="95"/>
        <v>86.650060549461401</v>
      </c>
      <c r="S313">
        <f t="shared" si="96"/>
        <v>86.650060549461401</v>
      </c>
      <c r="T313">
        <f t="shared" si="97"/>
        <v>1.3302967248384194</v>
      </c>
      <c r="U313">
        <f t="shared" si="105"/>
        <v>41.838900000000002</v>
      </c>
      <c r="V313">
        <f>(-U313*'Config sheet'!$C$134+'Config sheet'!$C$135*'Stage 1'!U678)*10^2</f>
        <v>-202.97416483719201</v>
      </c>
      <c r="W313">
        <f t="shared" si="106"/>
        <v>-116.32410428773061</v>
      </c>
      <c r="X313">
        <f>'Config sheet'!$C$150*10^-3</f>
        <v>-333.6</v>
      </c>
      <c r="Y313">
        <f>'Config sheet'!$C$149*10^-3</f>
        <v>333.6</v>
      </c>
      <c r="Z313">
        <f t="shared" si="98"/>
        <v>4.4486811190639353E-2</v>
      </c>
      <c r="AA313">
        <f>PI()/4*('Config sheet'!$C$38^2)*'Stage 1'!Z313*2</f>
        <v>7.6191283836053829E-3</v>
      </c>
      <c r="AB313">
        <f t="shared" si="99"/>
        <v>25.020703706771286</v>
      </c>
    </row>
    <row r="314" spans="3:28" x14ac:dyDescent="0.25">
      <c r="C314">
        <v>306</v>
      </c>
      <c r="D314">
        <f t="shared" si="88"/>
        <v>995</v>
      </c>
      <c r="E314">
        <f t="shared" si="89"/>
        <v>0.17780000000000001</v>
      </c>
      <c r="F314">
        <f t="shared" si="100"/>
        <v>5.1256281407035177E-2</v>
      </c>
      <c r="G314">
        <f t="shared" si="101"/>
        <v>104.19615634406146</v>
      </c>
      <c r="H314">
        <f t="shared" si="102"/>
        <v>5.3407075111026483</v>
      </c>
      <c r="I314" s="3">
        <f t="shared" si="90"/>
        <v>8.8900000000000007E-2</v>
      </c>
      <c r="J314" s="3">
        <f t="shared" si="91"/>
        <v>0.40640000000000004</v>
      </c>
      <c r="K314">
        <f t="shared" si="92"/>
        <v>7.7464888966305601E-2</v>
      </c>
      <c r="L314">
        <f>PI()/4*('Config sheet'!$C$38^2)*'Stage 1'!K314*2</f>
        <v>1.3267189049059285E-2</v>
      </c>
      <c r="M314">
        <f t="shared" si="93"/>
        <v>36.504862986426566</v>
      </c>
      <c r="N314">
        <f>'Config sheet'!$C$44</f>
        <v>5.8970333333333338</v>
      </c>
      <c r="O314">
        <f t="shared" si="103"/>
        <v>-8.4575133806859562</v>
      </c>
      <c r="P314">
        <f t="shared" si="104"/>
        <v>502.07119793777923</v>
      </c>
      <c r="Q314">
        <f t="shared" si="94"/>
        <v>180</v>
      </c>
      <c r="R314">
        <f t="shared" si="95"/>
        <v>90.372815628800268</v>
      </c>
      <c r="S314">
        <f t="shared" si="96"/>
        <v>90.372815628800268</v>
      </c>
      <c r="T314">
        <f t="shared" si="97"/>
        <v>1.3302967248384194</v>
      </c>
      <c r="U314">
        <f t="shared" si="105"/>
        <v>41.838900000000002</v>
      </c>
      <c r="V314">
        <f>(-U314*'Config sheet'!$C$134+'Config sheet'!$C$135*'Stage 1'!U679)*10^2</f>
        <v>-202.97416483719201</v>
      </c>
      <c r="W314">
        <f t="shared" si="106"/>
        <v>-112.60134920839174</v>
      </c>
      <c r="X314">
        <f>'Config sheet'!$C$150*10^-3</f>
        <v>-333.6</v>
      </c>
      <c r="Y314">
        <f>'Config sheet'!$C$149*10^-3</f>
        <v>333.6</v>
      </c>
      <c r="Z314">
        <f t="shared" si="98"/>
        <v>4.3060588966305602E-2</v>
      </c>
      <c r="AA314">
        <f>PI()/4*('Config sheet'!$C$38^2)*'Stage 1'!Z314*2</f>
        <v>7.3748633994467393E-3</v>
      </c>
      <c r="AB314">
        <f t="shared" si="99"/>
        <v>24.218553974300111</v>
      </c>
    </row>
    <row r="315" spans="3:28" x14ac:dyDescent="0.25">
      <c r="C315">
        <v>307</v>
      </c>
      <c r="D315">
        <f t="shared" si="88"/>
        <v>995</v>
      </c>
      <c r="E315">
        <f t="shared" si="89"/>
        <v>0.17780000000000001</v>
      </c>
      <c r="F315">
        <f t="shared" si="100"/>
        <v>5.1423785594639872E-2</v>
      </c>
      <c r="G315">
        <f t="shared" si="101"/>
        <v>104.19615634406146</v>
      </c>
      <c r="H315">
        <f t="shared" si="102"/>
        <v>5.3581608036225914</v>
      </c>
      <c r="I315" s="3">
        <f t="shared" si="90"/>
        <v>8.8900000000000007E-2</v>
      </c>
      <c r="J315" s="3">
        <f t="shared" si="91"/>
        <v>0.40640000000000004</v>
      </c>
      <c r="K315">
        <f t="shared" si="92"/>
        <v>7.6052791316025992E-2</v>
      </c>
      <c r="L315">
        <f>PI()/4*('Config sheet'!$C$38^2)*'Stage 1'!K315*2</f>
        <v>1.3025343140132199E-2</v>
      </c>
      <c r="M315">
        <f t="shared" si="93"/>
        <v>35.839420462274319</v>
      </c>
      <c r="N315">
        <f>'Config sheet'!$C$44</f>
        <v>5.8970333333333338</v>
      </c>
      <c r="O315">
        <f t="shared" si="103"/>
        <v>-8.3716886185894772</v>
      </c>
      <c r="P315">
        <f t="shared" si="104"/>
        <v>522.65984997406508</v>
      </c>
      <c r="Q315">
        <f t="shared" si="94"/>
        <v>180</v>
      </c>
      <c r="R315">
        <f t="shared" si="95"/>
        <v>94.078772995331718</v>
      </c>
      <c r="S315">
        <f t="shared" si="96"/>
        <v>94.078772995331718</v>
      </c>
      <c r="T315">
        <f t="shared" si="97"/>
        <v>1.3302967248384194</v>
      </c>
      <c r="U315">
        <f t="shared" si="105"/>
        <v>41.838900000000002</v>
      </c>
      <c r="V315">
        <f>(-U315*'Config sheet'!$C$134+'Config sheet'!$C$135*'Stage 1'!U680)*10^2</f>
        <v>-202.97416483719201</v>
      </c>
      <c r="W315">
        <f t="shared" si="106"/>
        <v>-108.89539184186029</v>
      </c>
      <c r="X315">
        <f>'Config sheet'!$C$150*10^-3</f>
        <v>-333.6</v>
      </c>
      <c r="Y315">
        <f>'Config sheet'!$C$149*10^-3</f>
        <v>333.6</v>
      </c>
      <c r="Z315">
        <f t="shared" si="98"/>
        <v>4.1648491316025993E-2</v>
      </c>
      <c r="AA315">
        <f>PI()/4*('Config sheet'!$C$38^2)*'Stage 1'!Z315*2</f>
        <v>7.1330174905196537E-3</v>
      </c>
      <c r="AB315">
        <f t="shared" si="99"/>
        <v>23.424348321724402</v>
      </c>
    </row>
    <row r="316" spans="3:28" x14ac:dyDescent="0.25">
      <c r="C316">
        <v>308</v>
      </c>
      <c r="D316">
        <f t="shared" si="88"/>
        <v>995</v>
      </c>
      <c r="E316">
        <f t="shared" si="89"/>
        <v>0.17780000000000001</v>
      </c>
      <c r="F316">
        <f t="shared" si="100"/>
        <v>5.1591289782244559E-2</v>
      </c>
      <c r="G316">
        <f t="shared" si="101"/>
        <v>104.19615634406146</v>
      </c>
      <c r="H316">
        <f t="shared" si="102"/>
        <v>5.3756140961425345</v>
      </c>
      <c r="I316" s="3">
        <f t="shared" si="90"/>
        <v>8.8900000000000007E-2</v>
      </c>
      <c r="J316" s="3">
        <f t="shared" si="91"/>
        <v>0.40640000000000004</v>
      </c>
      <c r="K316">
        <f t="shared" si="92"/>
        <v>7.4655401098374818E-2</v>
      </c>
      <c r="L316">
        <f>PI()/4*('Config sheet'!$C$38^2)*'Stage 1'!K316*2</f>
        <v>1.2786016130950682E-2</v>
      </c>
      <c r="M316">
        <f t="shared" si="93"/>
        <v>35.180908727285356</v>
      </c>
      <c r="N316">
        <f>'Config sheet'!$C$44</f>
        <v>5.8970333333333338</v>
      </c>
      <c r="O316">
        <f t="shared" si="103"/>
        <v>-8.2824238737487619</v>
      </c>
      <c r="P316">
        <f t="shared" si="104"/>
        <v>543.1424703278708</v>
      </c>
      <c r="Q316">
        <f t="shared" si="94"/>
        <v>180</v>
      </c>
      <c r="R316">
        <f t="shared" si="95"/>
        <v>97.765644659016758</v>
      </c>
      <c r="S316">
        <f t="shared" si="96"/>
        <v>97.765644659016743</v>
      </c>
      <c r="T316">
        <f t="shared" si="97"/>
        <v>1.3302967248384194</v>
      </c>
      <c r="U316">
        <f t="shared" si="105"/>
        <v>41.838900000000002</v>
      </c>
      <c r="V316">
        <f>(-U316*'Config sheet'!$C$134+'Config sheet'!$C$135*'Stage 1'!U681)*10^2</f>
        <v>-202.97416483719201</v>
      </c>
      <c r="W316">
        <f t="shared" si="106"/>
        <v>-105.20852017817525</v>
      </c>
      <c r="X316">
        <f>'Config sheet'!$C$150*10^-3</f>
        <v>-333.6</v>
      </c>
      <c r="Y316">
        <f>'Config sheet'!$C$149*10^-3</f>
        <v>333.6</v>
      </c>
      <c r="Z316">
        <f t="shared" si="98"/>
        <v>4.025110109837482E-2</v>
      </c>
      <c r="AA316">
        <f>PI()/4*('Config sheet'!$C$38^2)*'Stage 1'!Z316*2</f>
        <v>6.8936904813381361E-3</v>
      </c>
      <c r="AB316">
        <f t="shared" si="99"/>
        <v>22.638414566015079</v>
      </c>
    </row>
    <row r="317" spans="3:28" x14ac:dyDescent="0.25">
      <c r="C317">
        <v>309</v>
      </c>
      <c r="D317">
        <f t="shared" si="88"/>
        <v>995</v>
      </c>
      <c r="E317">
        <f t="shared" si="89"/>
        <v>0.17780000000000001</v>
      </c>
      <c r="F317">
        <f t="shared" si="100"/>
        <v>5.1758793969849247E-2</v>
      </c>
      <c r="G317">
        <f t="shared" si="101"/>
        <v>104.19615634406146</v>
      </c>
      <c r="H317">
        <f t="shared" si="102"/>
        <v>5.3930673886624776</v>
      </c>
      <c r="I317" s="3">
        <f t="shared" si="90"/>
        <v>8.8900000000000007E-2</v>
      </c>
      <c r="J317" s="3">
        <f t="shared" si="91"/>
        <v>0.40640000000000004</v>
      </c>
      <c r="K317">
        <f t="shared" si="92"/>
        <v>7.3273297909516366E-2</v>
      </c>
      <c r="L317">
        <f>PI()/4*('Config sheet'!$C$38^2)*'Stage 1'!K317*2</f>
        <v>1.2549307287285153E-2</v>
      </c>
      <c r="M317">
        <f t="shared" si="93"/>
        <v>34.529600912665934</v>
      </c>
      <c r="N317">
        <f>'Config sheet'!$C$44</f>
        <v>5.8970333333333338</v>
      </c>
      <c r="O317">
        <f t="shared" si="103"/>
        <v>-8.1897379738418135</v>
      </c>
      <c r="P317">
        <f t="shared" si="104"/>
        <v>563.50631545546003</v>
      </c>
      <c r="Q317">
        <f t="shared" si="94"/>
        <v>180</v>
      </c>
      <c r="R317">
        <f t="shared" si="95"/>
        <v>101.43113678198281</v>
      </c>
      <c r="S317">
        <f t="shared" si="96"/>
        <v>101.4311367819828</v>
      </c>
      <c r="T317">
        <f t="shared" si="97"/>
        <v>1.3302967248384194</v>
      </c>
      <c r="U317">
        <f t="shared" si="105"/>
        <v>41.838900000000002</v>
      </c>
      <c r="V317">
        <f>(-U317*'Config sheet'!$C$134+'Config sheet'!$C$135*'Stage 1'!U682)*10^2</f>
        <v>-202.97416483719201</v>
      </c>
      <c r="W317">
        <f t="shared" si="106"/>
        <v>-101.54302805520919</v>
      </c>
      <c r="X317">
        <f>'Config sheet'!$C$150*10^-3</f>
        <v>-333.6</v>
      </c>
      <c r="Y317">
        <f>'Config sheet'!$C$149*10^-3</f>
        <v>333.6</v>
      </c>
      <c r="Z317">
        <f t="shared" si="98"/>
        <v>3.8868997909516367E-2</v>
      </c>
      <c r="AA317">
        <f>PI()/4*('Config sheet'!$C$38^2)*'Stage 1'!Z317*2</f>
        <v>6.6569816376726076E-3</v>
      </c>
      <c r="AB317">
        <f t="shared" si="99"/>
        <v>21.861078689266797</v>
      </c>
    </row>
    <row r="318" spans="3:28" x14ac:dyDescent="0.25">
      <c r="C318">
        <v>310</v>
      </c>
      <c r="D318">
        <f t="shared" si="88"/>
        <v>995</v>
      </c>
      <c r="E318">
        <f t="shared" si="89"/>
        <v>0.17780000000000001</v>
      </c>
      <c r="F318">
        <f t="shared" si="100"/>
        <v>5.1926298157453941E-2</v>
      </c>
      <c r="G318">
        <f t="shared" si="101"/>
        <v>104.19615634406146</v>
      </c>
      <c r="H318">
        <f t="shared" si="102"/>
        <v>5.4105206811824216</v>
      </c>
      <c r="I318" s="3">
        <f t="shared" si="90"/>
        <v>8.8900000000000007E-2</v>
      </c>
      <c r="J318" s="3">
        <f t="shared" si="91"/>
        <v>0.40640000000000004</v>
      </c>
      <c r="K318">
        <f t="shared" si="92"/>
        <v>7.1907057711061706E-2</v>
      </c>
      <c r="L318">
        <f>PI()/4*('Config sheet'!$C$38^2)*'Stage 1'!K318*2</f>
        <v>1.2315315252426542E-2</v>
      </c>
      <c r="M318">
        <f t="shared" si="93"/>
        <v>33.885768436860943</v>
      </c>
      <c r="N318">
        <f>'Config sheet'!$C$44</f>
        <v>5.8970333333333338</v>
      </c>
      <c r="O318">
        <f t="shared" si="103"/>
        <v>-8.0936518830410673</v>
      </c>
      <c r="P318">
        <f t="shared" si="104"/>
        <v>583.73862113147482</v>
      </c>
      <c r="Q318">
        <f t="shared" si="94"/>
        <v>180</v>
      </c>
      <c r="R318">
        <f t="shared" si="95"/>
        <v>105.07295180366548</v>
      </c>
      <c r="S318">
        <f t="shared" si="96"/>
        <v>105.07295180366546</v>
      </c>
      <c r="T318">
        <f t="shared" si="97"/>
        <v>1.3302967248384194</v>
      </c>
      <c r="U318">
        <f t="shared" si="105"/>
        <v>41.838900000000002</v>
      </c>
      <c r="V318">
        <f>(-U318*'Config sheet'!$C$134+'Config sheet'!$C$135*'Stage 1'!U683)*10^2</f>
        <v>-202.97416483719201</v>
      </c>
      <c r="W318">
        <f t="shared" si="106"/>
        <v>-97.901213033526531</v>
      </c>
      <c r="X318">
        <f>'Config sheet'!$C$150*10^-3</f>
        <v>-333.6</v>
      </c>
      <c r="Y318">
        <f>'Config sheet'!$C$149*10^-3</f>
        <v>333.6</v>
      </c>
      <c r="Z318">
        <f t="shared" si="98"/>
        <v>3.7502757711061707E-2</v>
      </c>
      <c r="AA318">
        <f>PI()/4*('Config sheet'!$C$38^2)*'Stage 1'!Z318*2</f>
        <v>6.4229896028139962E-3</v>
      </c>
      <c r="AB318">
        <f t="shared" si="99"/>
        <v>21.092664629393536</v>
      </c>
    </row>
    <row r="319" spans="3:28" x14ac:dyDescent="0.25">
      <c r="C319">
        <v>311</v>
      </c>
      <c r="D319">
        <f t="shared" si="88"/>
        <v>995</v>
      </c>
      <c r="E319">
        <f t="shared" si="89"/>
        <v>0.17780000000000001</v>
      </c>
      <c r="F319">
        <f t="shared" si="100"/>
        <v>5.2093802345058629E-2</v>
      </c>
      <c r="G319">
        <f t="shared" si="101"/>
        <v>104.19615634406146</v>
      </c>
      <c r="H319">
        <f t="shared" si="102"/>
        <v>5.4279739737023647</v>
      </c>
      <c r="I319" s="3">
        <f t="shared" si="90"/>
        <v>8.8900000000000007E-2</v>
      </c>
      <c r="J319" s="3">
        <f t="shared" si="91"/>
        <v>0.40640000000000004</v>
      </c>
      <c r="K319">
        <f t="shared" si="92"/>
        <v>7.0557252458937791E-2</v>
      </c>
      <c r="L319">
        <f>PI()/4*('Config sheet'!$C$38^2)*'Stage 1'!K319*2</f>
        <v>1.2084137983623762E-2</v>
      </c>
      <c r="M319">
        <f t="shared" si="93"/>
        <v>33.249680830660729</v>
      </c>
      <c r="N319">
        <f>'Config sheet'!$C$44</f>
        <v>5.8970333333333338</v>
      </c>
      <c r="O319">
        <f t="shared" si="103"/>
        <v>-7.994188704483487</v>
      </c>
      <c r="P319">
        <f t="shared" si="104"/>
        <v>603.8266143308515</v>
      </c>
      <c r="Q319">
        <f t="shared" si="94"/>
        <v>180</v>
      </c>
      <c r="R319">
        <f t="shared" si="95"/>
        <v>108.68879057955326</v>
      </c>
      <c r="S319">
        <f t="shared" si="96"/>
        <v>108.68879057955327</v>
      </c>
      <c r="T319">
        <f t="shared" si="97"/>
        <v>1.3302967248384194</v>
      </c>
      <c r="U319">
        <f t="shared" si="105"/>
        <v>41.838900000000002</v>
      </c>
      <c r="V319">
        <f>(-U319*'Config sheet'!$C$134+'Config sheet'!$C$135*'Stage 1'!U684)*10^2</f>
        <v>-202.97416483719201</v>
      </c>
      <c r="W319">
        <f t="shared" si="106"/>
        <v>-94.28537425763875</v>
      </c>
      <c r="X319">
        <f>'Config sheet'!$C$150*10^-3</f>
        <v>-333.6</v>
      </c>
      <c r="Y319">
        <f>'Config sheet'!$C$149*10^-3</f>
        <v>333.6</v>
      </c>
      <c r="Z319">
        <f t="shared" si="98"/>
        <v>3.6152952458937793E-2</v>
      </c>
      <c r="AA319">
        <f>PI()/4*('Config sheet'!$C$38^2)*'Stage 1'!Z319*2</f>
        <v>6.1918123340112168E-3</v>
      </c>
      <c r="AB319">
        <f t="shared" si="99"/>
        <v>20.333494071393581</v>
      </c>
    </row>
    <row r="320" spans="3:28" x14ac:dyDescent="0.25">
      <c r="C320">
        <v>312</v>
      </c>
      <c r="D320">
        <f t="shared" si="88"/>
        <v>995</v>
      </c>
      <c r="E320">
        <f t="shared" si="89"/>
        <v>0.17780000000000001</v>
      </c>
      <c r="F320">
        <f t="shared" si="100"/>
        <v>5.2261306532663317E-2</v>
      </c>
      <c r="G320">
        <f t="shared" si="101"/>
        <v>104.19615634406146</v>
      </c>
      <c r="H320">
        <f t="shared" si="102"/>
        <v>5.4454272662223078</v>
      </c>
      <c r="I320" s="3">
        <f t="shared" si="90"/>
        <v>8.8900000000000007E-2</v>
      </c>
      <c r="J320" s="3">
        <f t="shared" si="91"/>
        <v>0.40640000000000004</v>
      </c>
      <c r="K320">
        <f t="shared" si="92"/>
        <v>6.9224449733647553E-2</v>
      </c>
      <c r="L320">
        <f>PI()/4*('Config sheet'!$C$38^2)*'Stage 1'!K320*2</f>
        <v>1.1855872688759423E-2</v>
      </c>
      <c r="M320">
        <f t="shared" si="93"/>
        <v>32.621605562963403</v>
      </c>
      <c r="N320">
        <f>'Config sheet'!$C$44</f>
        <v>5.8970333333333338</v>
      </c>
      <c r="O320">
        <f t="shared" si="103"/>
        <v>-7.8913736807449553</v>
      </c>
      <c r="P320">
        <f t="shared" si="104"/>
        <v>623.75752517296382</v>
      </c>
      <c r="Q320">
        <f t="shared" si="94"/>
        <v>180</v>
      </c>
      <c r="R320">
        <f t="shared" si="95"/>
        <v>112.27635453113349</v>
      </c>
      <c r="S320">
        <f t="shared" si="96"/>
        <v>112.27635453113349</v>
      </c>
      <c r="T320">
        <f t="shared" si="97"/>
        <v>1.3302967248384194</v>
      </c>
      <c r="U320">
        <f t="shared" si="105"/>
        <v>41.838900000000002</v>
      </c>
      <c r="V320">
        <f>(-U320*'Config sheet'!$C$134+'Config sheet'!$C$135*'Stage 1'!U685)*10^2</f>
        <v>-202.97416483719201</v>
      </c>
      <c r="W320">
        <f t="shared" si="106"/>
        <v>-90.697810306058514</v>
      </c>
      <c r="X320">
        <f>'Config sheet'!$C$150*10^-3</f>
        <v>-333.6</v>
      </c>
      <c r="Y320">
        <f>'Config sheet'!$C$149*10^-3</f>
        <v>333.6</v>
      </c>
      <c r="Z320">
        <f t="shared" si="98"/>
        <v>3.4820149733647554E-2</v>
      </c>
      <c r="AA320">
        <f>PI()/4*('Config sheet'!$C$38^2)*'Stage 1'!Z320*2</f>
        <v>5.963547039146878E-3</v>
      </c>
      <c r="AB320">
        <f t="shared" si="99"/>
        <v>19.583886239396826</v>
      </c>
    </row>
    <row r="321" spans="3:28" x14ac:dyDescent="0.25">
      <c r="C321">
        <v>313</v>
      </c>
      <c r="D321">
        <f t="shared" si="88"/>
        <v>995</v>
      </c>
      <c r="E321">
        <f t="shared" si="89"/>
        <v>0.17780000000000001</v>
      </c>
      <c r="F321">
        <f t="shared" si="100"/>
        <v>5.2428810720268011E-2</v>
      </c>
      <c r="G321">
        <f t="shared" si="101"/>
        <v>104.19615634406146</v>
      </c>
      <c r="H321">
        <f t="shared" si="102"/>
        <v>5.4628805587422518</v>
      </c>
      <c r="I321" s="3">
        <f t="shared" si="90"/>
        <v>8.8900000000000007E-2</v>
      </c>
      <c r="J321" s="3">
        <f t="shared" si="91"/>
        <v>0.40640000000000004</v>
      </c>
      <c r="K321">
        <f t="shared" si="92"/>
        <v>6.7909212372296135E-2</v>
      </c>
      <c r="L321">
        <f>PI()/4*('Config sheet'!$C$38^2)*'Stage 1'!K321*2</f>
        <v>1.1630615763328018E-2</v>
      </c>
      <c r="M321">
        <f t="shared" si="93"/>
        <v>32.001807867369379</v>
      </c>
      <c r="N321">
        <f>'Config sheet'!$C$44</f>
        <v>5.8970333333333338</v>
      </c>
      <c r="O321">
        <f t="shared" si="103"/>
        <v>-7.785234192309737</v>
      </c>
      <c r="P321">
        <f t="shared" si="104"/>
        <v>643.51859891452682</v>
      </c>
      <c r="Q321">
        <f t="shared" si="94"/>
        <v>180</v>
      </c>
      <c r="R321">
        <f t="shared" si="95"/>
        <v>115.83334780461485</v>
      </c>
      <c r="S321">
        <f t="shared" si="96"/>
        <v>115.83334780461483</v>
      </c>
      <c r="T321">
        <f t="shared" si="97"/>
        <v>1.3302967248384194</v>
      </c>
      <c r="U321">
        <f t="shared" si="105"/>
        <v>41.838900000000002</v>
      </c>
      <c r="V321">
        <f>(-U321*'Config sheet'!$C$134+'Config sheet'!$C$135*'Stage 1'!U686)*10^2</f>
        <v>-202.97416483719201</v>
      </c>
      <c r="W321">
        <f t="shared" si="106"/>
        <v>-87.140817032577161</v>
      </c>
      <c r="X321">
        <f>'Config sheet'!$C$150*10^-3</f>
        <v>-333.6</v>
      </c>
      <c r="Y321">
        <f>'Config sheet'!$C$149*10^-3</f>
        <v>333.6</v>
      </c>
      <c r="Z321">
        <f t="shared" si="98"/>
        <v>3.3504912372296136E-2</v>
      </c>
      <c r="AA321">
        <f>PI()/4*('Config sheet'!$C$38^2)*'Stage 1'!Z321*2</f>
        <v>5.7382901137154729E-3</v>
      </c>
      <c r="AB321">
        <f t="shared" si="99"/>
        <v>18.844157689705362</v>
      </c>
    </row>
    <row r="322" spans="3:28" x14ac:dyDescent="0.25">
      <c r="C322">
        <v>314</v>
      </c>
      <c r="D322">
        <f t="shared" si="88"/>
        <v>995</v>
      </c>
      <c r="E322">
        <f t="shared" si="89"/>
        <v>0.17780000000000001</v>
      </c>
      <c r="F322">
        <f t="shared" si="100"/>
        <v>5.2596314907872699E-2</v>
      </c>
      <c r="G322">
        <f t="shared" si="101"/>
        <v>104.19615634406146</v>
      </c>
      <c r="H322">
        <f t="shared" si="102"/>
        <v>5.4803338512621949</v>
      </c>
      <c r="I322" s="3">
        <f t="shared" si="90"/>
        <v>8.8900000000000007E-2</v>
      </c>
      <c r="J322" s="3">
        <f t="shared" si="91"/>
        <v>0.40640000000000004</v>
      </c>
      <c r="K322">
        <f t="shared" si="92"/>
        <v>6.6612098102747486E-2</v>
      </c>
      <c r="L322">
        <f>PI()/4*('Config sheet'!$C$38^2)*'Stage 1'!K322*2</f>
        <v>1.1408462727778975E-2</v>
      </c>
      <c r="M322">
        <f t="shared" si="93"/>
        <v>31.390550569779911</v>
      </c>
      <c r="N322">
        <f>'Config sheet'!$C$44</f>
        <v>5.8970333333333338</v>
      </c>
      <c r="O322">
        <f t="shared" si="103"/>
        <v>-7.675799754027941</v>
      </c>
      <c r="P322">
        <f t="shared" si="104"/>
        <v>663.09710797774221</v>
      </c>
      <c r="Q322">
        <f t="shared" si="94"/>
        <v>180</v>
      </c>
      <c r="R322">
        <f t="shared" si="95"/>
        <v>119.35747943599361</v>
      </c>
      <c r="S322">
        <f t="shared" si="96"/>
        <v>119.3574794359936</v>
      </c>
      <c r="T322">
        <f t="shared" si="97"/>
        <v>1.3302967248384194</v>
      </c>
      <c r="U322">
        <f t="shared" si="105"/>
        <v>41.838900000000002</v>
      </c>
      <c r="V322">
        <f>(-U322*'Config sheet'!$C$134+'Config sheet'!$C$135*'Stage 1'!U687)*10^2</f>
        <v>-202.97416483719201</v>
      </c>
      <c r="W322">
        <f t="shared" si="106"/>
        <v>-83.616685401198396</v>
      </c>
      <c r="X322">
        <f>'Config sheet'!$C$150*10^-3</f>
        <v>-333.6</v>
      </c>
      <c r="Y322">
        <f>'Config sheet'!$C$149*10^-3</f>
        <v>333.6</v>
      </c>
      <c r="Z322">
        <f t="shared" si="98"/>
        <v>3.2207798102747487E-2</v>
      </c>
      <c r="AA322">
        <f>PI()/4*('Config sheet'!$C$38^2)*'Stage 1'!Z322*2</f>
        <v>5.5161370781664299E-3</v>
      </c>
      <c r="AB322">
        <f t="shared" si="99"/>
        <v>18.114622105032332</v>
      </c>
    </row>
    <row r="323" spans="3:28" x14ac:dyDescent="0.25">
      <c r="C323">
        <v>315</v>
      </c>
      <c r="D323">
        <f t="shared" si="88"/>
        <v>995</v>
      </c>
      <c r="E323">
        <f t="shared" si="89"/>
        <v>0.17780000000000001</v>
      </c>
      <c r="F323">
        <f t="shared" si="100"/>
        <v>5.2763819095477386E-2</v>
      </c>
      <c r="G323">
        <f t="shared" si="101"/>
        <v>104.19615634406146</v>
      </c>
      <c r="H323">
        <f t="shared" si="102"/>
        <v>5.4977871437821371</v>
      </c>
      <c r="I323" s="3">
        <f t="shared" si="90"/>
        <v>8.8900000000000007E-2</v>
      </c>
      <c r="J323" s="3">
        <f t="shared" si="91"/>
        <v>0.40640000000000004</v>
      </c>
      <c r="K323">
        <f t="shared" si="92"/>
        <v>6.5333659180270232E-2</v>
      </c>
      <c r="L323">
        <f>PI()/4*('Config sheet'!$C$38^2)*'Stage 1'!K323*2</f>
        <v>1.1189508165286037E-2</v>
      </c>
      <c r="M323">
        <f t="shared" si="93"/>
        <v>30.788093917168606</v>
      </c>
      <c r="N323">
        <f>'Config sheet'!$C$44</f>
        <v>5.8970333333333338</v>
      </c>
      <c r="O323">
        <f t="shared" si="103"/>
        <v>-7.5631020095561734</v>
      </c>
      <c r="P323">
        <f t="shared" si="104"/>
        <v>682.48036400011108</v>
      </c>
      <c r="Q323">
        <f t="shared" si="94"/>
        <v>180</v>
      </c>
      <c r="R323">
        <f t="shared" si="95"/>
        <v>122.84646552002</v>
      </c>
      <c r="S323">
        <f t="shared" si="96"/>
        <v>122.84646552001999</v>
      </c>
      <c r="T323">
        <f t="shared" si="97"/>
        <v>1.3302967248384194</v>
      </c>
      <c r="U323">
        <f t="shared" si="105"/>
        <v>41.838900000000002</v>
      </c>
      <c r="V323">
        <f>(-U323*'Config sheet'!$C$134+'Config sheet'!$C$135*'Stage 1'!U688)*10^2</f>
        <v>-202.97416483719201</v>
      </c>
      <c r="W323">
        <f t="shared" si="106"/>
        <v>-80.127699317172002</v>
      </c>
      <c r="X323">
        <f>'Config sheet'!$C$150*10^-3</f>
        <v>-333.6</v>
      </c>
      <c r="Y323">
        <f>'Config sheet'!$C$149*10^-3</f>
        <v>333.6</v>
      </c>
      <c r="Z323">
        <f t="shared" si="98"/>
        <v>3.0929359180270233E-2</v>
      </c>
      <c r="AA323">
        <f>PI()/4*('Config sheet'!$C$38^2)*'Stage 1'!Z323*2</f>
        <v>5.2971825156734927E-3</v>
      </c>
      <c r="AB323">
        <f t="shared" si="99"/>
        <v>17.395590090140736</v>
      </c>
    </row>
    <row r="324" spans="3:28" x14ac:dyDescent="0.25">
      <c r="C324">
        <v>316</v>
      </c>
      <c r="D324">
        <f t="shared" si="88"/>
        <v>995</v>
      </c>
      <c r="E324">
        <f t="shared" si="89"/>
        <v>0.17780000000000001</v>
      </c>
      <c r="F324">
        <f t="shared" si="100"/>
        <v>5.2931323283082081E-2</v>
      </c>
      <c r="G324">
        <f t="shared" si="101"/>
        <v>104.19615634406146</v>
      </c>
      <c r="H324">
        <f t="shared" si="102"/>
        <v>5.5152404363020811</v>
      </c>
      <c r="I324" s="3">
        <f t="shared" si="90"/>
        <v>8.8900000000000007E-2</v>
      </c>
      <c r="J324" s="3">
        <f t="shared" si="91"/>
        <v>0.40640000000000004</v>
      </c>
      <c r="K324">
        <f t="shared" si="92"/>
        <v>6.4074442027023892E-2</v>
      </c>
      <c r="L324">
        <f>PI()/4*('Config sheet'!$C$38^2)*'Stage 1'!K324*2</f>
        <v>1.0973845660003109E-2</v>
      </c>
      <c r="M324">
        <f t="shared" si="93"/>
        <v>30.194695407691498</v>
      </c>
      <c r="N324">
        <f>'Config sheet'!$C$44</f>
        <v>5.8970333333333338</v>
      </c>
      <c r="O324">
        <f t="shared" si="103"/>
        <v>-7.4471747237789465</v>
      </c>
      <c r="P324">
        <f t="shared" si="104"/>
        <v>701.65572989227155</v>
      </c>
      <c r="Q324">
        <f t="shared" si="94"/>
        <v>180</v>
      </c>
      <c r="R324">
        <f t="shared" si="95"/>
        <v>126.2980313806089</v>
      </c>
      <c r="S324">
        <f t="shared" si="96"/>
        <v>126.29803138060889</v>
      </c>
      <c r="T324">
        <f t="shared" si="97"/>
        <v>1.3302967248384194</v>
      </c>
      <c r="U324">
        <f t="shared" si="105"/>
        <v>41.838900000000002</v>
      </c>
      <c r="V324">
        <f>(-U324*'Config sheet'!$C$134+'Config sheet'!$C$135*'Stage 1'!U689)*10^2</f>
        <v>-202.97416483719201</v>
      </c>
      <c r="W324">
        <f t="shared" si="106"/>
        <v>-76.676133456583102</v>
      </c>
      <c r="X324">
        <f>'Config sheet'!$C$150*10^-3</f>
        <v>-333.6</v>
      </c>
      <c r="Y324">
        <f>'Config sheet'!$C$149*10^-3</f>
        <v>333.6</v>
      </c>
      <c r="Z324">
        <f t="shared" si="98"/>
        <v>2.9670142027023894E-2</v>
      </c>
      <c r="AA324">
        <f>PI()/4*('Config sheet'!$C$38^2)*'Stage 1'!Z324*2</f>
        <v>5.0815200103905634E-3</v>
      </c>
      <c r="AB324">
        <f t="shared" si="99"/>
        <v>16.687368969079806</v>
      </c>
    </row>
    <row r="325" spans="3:28" x14ac:dyDescent="0.25">
      <c r="C325">
        <v>317</v>
      </c>
      <c r="D325">
        <f t="shared" si="88"/>
        <v>995</v>
      </c>
      <c r="E325">
        <f t="shared" si="89"/>
        <v>0.17780000000000001</v>
      </c>
      <c r="F325">
        <f t="shared" si="100"/>
        <v>5.3098827470686769E-2</v>
      </c>
      <c r="G325">
        <f t="shared" si="101"/>
        <v>104.19615634406146</v>
      </c>
      <c r="H325">
        <f t="shared" si="102"/>
        <v>5.5326937288220241</v>
      </c>
      <c r="I325" s="3">
        <f t="shared" si="90"/>
        <v>8.8900000000000007E-2</v>
      </c>
      <c r="J325" s="3">
        <f t="shared" si="91"/>
        <v>0.40640000000000004</v>
      </c>
      <c r="K325">
        <f t="shared" si="92"/>
        <v>6.2834986874727605E-2</v>
      </c>
      <c r="L325">
        <f>PI()/4*('Config sheet'!$C$38^2)*'Stage 1'!K325*2</f>
        <v>1.0761567735865141E-2</v>
      </c>
      <c r="M325">
        <f t="shared" si="93"/>
        <v>29.610609622296813</v>
      </c>
      <c r="N325">
        <f>'Config sheet'!$C$44</f>
        <v>5.8970333333333338</v>
      </c>
      <c r="O325">
        <f t="shared" si="103"/>
        <v>-7.3280537732107014</v>
      </c>
      <c r="P325">
        <f t="shared" si="104"/>
        <v>720.61063189020388</v>
      </c>
      <c r="Q325">
        <f t="shared" si="94"/>
        <v>180</v>
      </c>
      <c r="R325">
        <f t="shared" si="95"/>
        <v>129.70991374023674</v>
      </c>
      <c r="S325">
        <f t="shared" si="96"/>
        <v>129.70991374023669</v>
      </c>
      <c r="T325">
        <f t="shared" si="97"/>
        <v>1.3302967248384194</v>
      </c>
      <c r="U325">
        <f t="shared" si="105"/>
        <v>41.838900000000002</v>
      </c>
      <c r="V325">
        <f>(-U325*'Config sheet'!$C$134+'Config sheet'!$C$135*'Stage 1'!U690)*10^2</f>
        <v>-202.97416483719201</v>
      </c>
      <c r="W325">
        <f t="shared" si="106"/>
        <v>-73.264251096955263</v>
      </c>
      <c r="X325">
        <f>'Config sheet'!$C$150*10^-3</f>
        <v>-333.6</v>
      </c>
      <c r="Y325">
        <f>'Config sheet'!$C$149*10^-3</f>
        <v>333.6</v>
      </c>
      <c r="Z325">
        <f t="shared" si="98"/>
        <v>2.8430686874727606E-2</v>
      </c>
      <c r="AA325">
        <f>PI()/4*('Config sheet'!$C$38^2)*'Stage 1'!Z325*2</f>
        <v>4.8692420862525964E-3</v>
      </c>
      <c r="AB325">
        <f t="shared" si="99"/>
        <v>15.990262584211251</v>
      </c>
    </row>
    <row r="326" spans="3:28" x14ac:dyDescent="0.25">
      <c r="C326">
        <v>318</v>
      </c>
      <c r="D326">
        <f t="shared" si="88"/>
        <v>995</v>
      </c>
      <c r="E326">
        <f t="shared" si="89"/>
        <v>0.17780000000000001</v>
      </c>
      <c r="F326">
        <f t="shared" si="100"/>
        <v>5.3266331658291463E-2</v>
      </c>
      <c r="G326">
        <f t="shared" si="101"/>
        <v>104.19615634406146</v>
      </c>
      <c r="H326">
        <f t="shared" si="102"/>
        <v>5.5501470213419681</v>
      </c>
      <c r="I326" s="3">
        <f t="shared" si="90"/>
        <v>8.8900000000000007E-2</v>
      </c>
      <c r="J326" s="3">
        <f t="shared" si="91"/>
        <v>0.40640000000000004</v>
      </c>
      <c r="K326">
        <f t="shared" si="92"/>
        <v>6.1615827410842657E-2</v>
      </c>
      <c r="L326">
        <f>PI()/4*('Config sheet'!$C$38^2)*'Stage 1'!K326*2</f>
        <v>1.0552765795990848E-2</v>
      </c>
      <c r="M326">
        <f t="shared" si="93"/>
        <v>29.03608805799065</v>
      </c>
      <c r="N326">
        <f>'Config sheet'!$C$44</f>
        <v>5.8970333333333338</v>
      </c>
      <c r="O326">
        <f t="shared" si="103"/>
        <v>-7.2057771343803312</v>
      </c>
      <c r="P326">
        <f t="shared" si="104"/>
        <v>739.33257158816423</v>
      </c>
      <c r="Q326">
        <f t="shared" si="94"/>
        <v>180</v>
      </c>
      <c r="R326">
        <f t="shared" si="95"/>
        <v>133.07986288586957</v>
      </c>
      <c r="S326">
        <f t="shared" si="96"/>
        <v>133.07986288586957</v>
      </c>
      <c r="T326">
        <f t="shared" si="97"/>
        <v>1.3302967248384194</v>
      </c>
      <c r="U326">
        <f t="shared" si="105"/>
        <v>41.838900000000002</v>
      </c>
      <c r="V326">
        <f>(-U326*'Config sheet'!$C$134+'Config sheet'!$C$135*'Stage 1'!U691)*10^2</f>
        <v>-202.97416483719201</v>
      </c>
      <c r="W326">
        <f t="shared" si="106"/>
        <v>-69.894301951322433</v>
      </c>
      <c r="X326">
        <f>'Config sheet'!$C$150*10^-3</f>
        <v>-333.6</v>
      </c>
      <c r="Y326">
        <f>'Config sheet'!$C$149*10^-3</f>
        <v>333.6</v>
      </c>
      <c r="Z326">
        <f t="shared" si="98"/>
        <v>2.7211527410842651E-2</v>
      </c>
      <c r="AA326">
        <f>PI()/4*('Config sheet'!$C$38^2)*'Stage 1'!Z326*2</f>
        <v>4.6604401463783019E-3</v>
      </c>
      <c r="AB326">
        <f t="shared" si="99"/>
        <v>15.304571097211838</v>
      </c>
    </row>
    <row r="327" spans="3:28" x14ac:dyDescent="0.25">
      <c r="C327">
        <v>319</v>
      </c>
      <c r="D327">
        <f t="shared" si="88"/>
        <v>995</v>
      </c>
      <c r="E327">
        <f t="shared" si="89"/>
        <v>0.17780000000000001</v>
      </c>
      <c r="F327">
        <f t="shared" si="100"/>
        <v>5.3433835845896151E-2</v>
      </c>
      <c r="G327">
        <f t="shared" si="101"/>
        <v>104.19615634406146</v>
      </c>
      <c r="H327">
        <f t="shared" si="102"/>
        <v>5.5676003138619112</v>
      </c>
      <c r="I327" s="3">
        <f t="shared" si="90"/>
        <v>8.8900000000000007E-2</v>
      </c>
      <c r="J327" s="3">
        <f t="shared" si="91"/>
        <v>0.40640000000000004</v>
      </c>
      <c r="K327">
        <f t="shared" si="92"/>
        <v>6.0417490428596683E-2</v>
      </c>
      <c r="L327">
        <f>PI()/4*('Config sheet'!$C$38^2)*'Stage 1'!K327*2</f>
        <v>1.0347530062743341E-2</v>
      </c>
      <c r="M327">
        <f t="shared" si="93"/>
        <v>28.471378962912947</v>
      </c>
      <c r="N327">
        <f>'Config sheet'!$C$44</f>
        <v>5.8970333333333338</v>
      </c>
      <c r="O327">
        <f t="shared" si="103"/>
        <v>-7.0803848702028329</v>
      </c>
      <c r="P327">
        <f t="shared" si="104"/>
        <v>757.80913793865034</v>
      </c>
      <c r="Q327">
        <f t="shared" si="94"/>
        <v>180</v>
      </c>
      <c r="R327">
        <f t="shared" si="95"/>
        <v>136.40564482895707</v>
      </c>
      <c r="S327">
        <f t="shared" si="96"/>
        <v>136.40564482895707</v>
      </c>
      <c r="T327">
        <f t="shared" si="97"/>
        <v>1.3302967248384194</v>
      </c>
      <c r="U327">
        <f t="shared" si="105"/>
        <v>41.838900000000002</v>
      </c>
      <c r="V327">
        <f>(-U327*'Config sheet'!$C$134+'Config sheet'!$C$135*'Stage 1'!U692)*10^2</f>
        <v>-202.97416483719201</v>
      </c>
      <c r="W327">
        <f t="shared" si="106"/>
        <v>-66.568520008234941</v>
      </c>
      <c r="X327">
        <f>'Config sheet'!$C$150*10^-3</f>
        <v>-333.6</v>
      </c>
      <c r="Y327">
        <f>'Config sheet'!$C$149*10^-3</f>
        <v>333.6</v>
      </c>
      <c r="Z327">
        <f t="shared" si="98"/>
        <v>2.6013190428596678E-2</v>
      </c>
      <c r="AA327">
        <f>PI()/4*('Config sheet'!$C$38^2)*'Stage 1'!Z327*2</f>
        <v>4.4552044131307934E-3</v>
      </c>
      <c r="AB327">
        <f t="shared" si="99"/>
        <v>14.6305907922366</v>
      </c>
    </row>
    <row r="328" spans="3:28" x14ac:dyDescent="0.25">
      <c r="C328">
        <v>320</v>
      </c>
      <c r="D328">
        <f t="shared" si="88"/>
        <v>995</v>
      </c>
      <c r="E328">
        <f t="shared" si="89"/>
        <v>0.17780000000000001</v>
      </c>
      <c r="F328">
        <f t="shared" si="100"/>
        <v>5.3601340033500838E-2</v>
      </c>
      <c r="G328">
        <f t="shared" si="101"/>
        <v>104.19615634406146</v>
      </c>
      <c r="H328">
        <f t="shared" si="102"/>
        <v>5.5850536063818543</v>
      </c>
      <c r="I328" s="3">
        <f t="shared" si="90"/>
        <v>8.8900000000000007E-2</v>
      </c>
      <c r="J328" s="3">
        <f t="shared" si="91"/>
        <v>0.40640000000000004</v>
      </c>
      <c r="K328">
        <f t="shared" si="92"/>
        <v>5.9240495481161566E-2</v>
      </c>
      <c r="L328">
        <f>PI()/4*('Config sheet'!$C$38^2)*'Stage 1'!K328*2</f>
        <v>1.0145949518502175E-2</v>
      </c>
      <c r="M328">
        <f t="shared" si="93"/>
        <v>27.916727173370926</v>
      </c>
      <c r="N328">
        <f>'Config sheet'!$C$44</f>
        <v>5.8970333333333338</v>
      </c>
      <c r="O328">
        <f t="shared" si="103"/>
        <v>-6.9519191143445198</v>
      </c>
      <c r="P328">
        <f t="shared" si="104"/>
        <v>776.02801920579748</v>
      </c>
      <c r="Q328">
        <f t="shared" si="94"/>
        <v>180</v>
      </c>
      <c r="R328">
        <f t="shared" si="95"/>
        <v>139.68504345704358</v>
      </c>
      <c r="S328">
        <f t="shared" si="96"/>
        <v>139.68504345704355</v>
      </c>
      <c r="T328">
        <f t="shared" si="97"/>
        <v>1.3302967248384194</v>
      </c>
      <c r="U328">
        <f t="shared" si="105"/>
        <v>41.838900000000002</v>
      </c>
      <c r="V328">
        <f>(-U328*'Config sheet'!$C$134+'Config sheet'!$C$135*'Stage 1'!U693)*10^2</f>
        <v>-202.97416483719201</v>
      </c>
      <c r="W328">
        <f t="shared" si="106"/>
        <v>-63.28912138014843</v>
      </c>
      <c r="X328">
        <f>'Config sheet'!$C$150*10^-3</f>
        <v>-333.6</v>
      </c>
      <c r="Y328">
        <f>'Config sheet'!$C$149*10^-3</f>
        <v>333.6</v>
      </c>
      <c r="Z328">
        <f t="shared" si="98"/>
        <v>2.483619548116156E-2</v>
      </c>
      <c r="AA328">
        <f>PI()/4*('Config sheet'!$C$38^2)*'Stage 1'!Z328*2</f>
        <v>4.2536238688896284E-3</v>
      </c>
      <c r="AB328">
        <f t="shared" si="99"/>
        <v>13.968613881418198</v>
      </c>
    </row>
    <row r="329" spans="3:28" x14ac:dyDescent="0.25">
      <c r="C329">
        <v>321</v>
      </c>
      <c r="D329">
        <f t="shared" ref="D329:D368" si="107">$D$4</f>
        <v>995</v>
      </c>
      <c r="E329">
        <f t="shared" ref="E329:E368" si="108">$E$4</f>
        <v>0.17780000000000001</v>
      </c>
      <c r="F329">
        <f t="shared" si="100"/>
        <v>5.3768844221105533E-2</v>
      </c>
      <c r="G329">
        <f t="shared" si="101"/>
        <v>104.19615634406146</v>
      </c>
      <c r="H329">
        <f t="shared" si="102"/>
        <v>5.6025068989017974</v>
      </c>
      <c r="I329" s="3">
        <f t="shared" ref="I329:I368" si="109">$I$4</f>
        <v>8.8900000000000007E-2</v>
      </c>
      <c r="J329" s="3">
        <f t="shared" ref="J329:J368" si="110">$J$4</f>
        <v>0.40640000000000004</v>
      </c>
      <c r="K329">
        <f t="shared" ref="K329:K368" si="111">(J329+I329)-(I329*COS(H329)+(J329^2-I329^2*(SIN(H329))^2)^0.5)+$B$8</f>
        <v>5.808535454029335E-2</v>
      </c>
      <c r="L329">
        <f>PI()/4*('Config sheet'!$C$38^2)*'Stage 1'!K329*2</f>
        <v>9.9481118471995943E-3</v>
      </c>
      <c r="M329">
        <f t="shared" ref="M329:M368" si="112">L329/$Z$3*100</f>
        <v>27.372373952975192</v>
      </c>
      <c r="N329">
        <f>'Config sheet'!$C$44</f>
        <v>5.8970333333333338</v>
      </c>
      <c r="O329">
        <f t="shared" si="103"/>
        <v>-6.8204240535909273</v>
      </c>
      <c r="P329">
        <f t="shared" si="104"/>
        <v>793.97701485857999</v>
      </c>
      <c r="Q329">
        <f t="shared" ref="Q329:Q368" si="113">$V$4</f>
        <v>180</v>
      </c>
      <c r="R329">
        <f t="shared" ref="R329:R368" si="114">Q329*I329*G329^2*(COS(H329)+(I329/(J329))*COS(2*H329))*10^-3</f>
        <v>142.91586267454443</v>
      </c>
      <c r="S329">
        <f t="shared" ref="S329:S368" si="115">Q329*P329*10^-3</f>
        <v>142.9158626745444</v>
      </c>
      <c r="T329">
        <f t="shared" ref="T329:T368" si="116">$V$3</f>
        <v>1.3302967248384194</v>
      </c>
      <c r="U329">
        <f t="shared" si="105"/>
        <v>41.838900000000002</v>
      </c>
      <c r="V329">
        <f>(-U329*'Config sheet'!$C$134+'Config sheet'!$C$135*'Stage 1'!U694)*10^2</f>
        <v>-202.97416483719201</v>
      </c>
      <c r="W329">
        <f t="shared" si="106"/>
        <v>-60.058302162647578</v>
      </c>
      <c r="X329">
        <f>'Config sheet'!$C$150*10^-3</f>
        <v>-333.6</v>
      </c>
      <c r="Y329">
        <f>'Config sheet'!$C$149*10^-3</f>
        <v>333.6</v>
      </c>
      <c r="Z329">
        <f t="shared" ref="Z329:Z368" si="117">(J329+I329)-(I329*COS(H329)+(J329^2-I329^2*(SIN(H329))^2)^0.5)</f>
        <v>2.3681054540293345E-2</v>
      </c>
      <c r="AA329">
        <f>PI()/4*('Config sheet'!$C$38^2)*'Stage 1'!Z329*2</f>
        <v>4.0557861975870487E-3</v>
      </c>
      <c r="AB329">
        <f t="shared" ref="AB329:AB368" si="118">AA329/($Z$3-$Z$5)*100</f>
        <v>13.318928312875897</v>
      </c>
    </row>
    <row r="330" spans="3:28" x14ac:dyDescent="0.25">
      <c r="C330">
        <v>322</v>
      </c>
      <c r="D330">
        <f t="shared" si="107"/>
        <v>995</v>
      </c>
      <c r="E330">
        <f t="shared" si="108"/>
        <v>0.17780000000000001</v>
      </c>
      <c r="F330">
        <f t="shared" si="100"/>
        <v>5.393634840871022E-2</v>
      </c>
      <c r="G330">
        <f t="shared" si="101"/>
        <v>104.19615634406146</v>
      </c>
      <c r="H330">
        <f t="shared" si="102"/>
        <v>5.6199601914217405</v>
      </c>
      <c r="I330" s="3">
        <f t="shared" si="109"/>
        <v>8.8900000000000007E-2</v>
      </c>
      <c r="J330" s="3">
        <f t="shared" si="110"/>
        <v>0.40640000000000004</v>
      </c>
      <c r="K330">
        <f t="shared" si="111"/>
        <v>5.6952571659729286E-2</v>
      </c>
      <c r="L330">
        <f>PI()/4*('Config sheet'!$C$38^2)*'Stage 1'!K330*2</f>
        <v>9.7541033766715031E-3</v>
      </c>
      <c r="M330">
        <f t="shared" si="112"/>
        <v>26.838556834017631</v>
      </c>
      <c r="N330">
        <f>'Config sheet'!$C$44</f>
        <v>5.8970333333333338</v>
      </c>
      <c r="O330">
        <f t="shared" si="103"/>
        <v>-6.6859459082284918</v>
      </c>
      <c r="P330">
        <f t="shared" si="104"/>
        <v>811.64404739028794</v>
      </c>
      <c r="Q330">
        <f t="shared" si="113"/>
        <v>180</v>
      </c>
      <c r="R330">
        <f t="shared" si="114"/>
        <v>146.09592853025185</v>
      </c>
      <c r="S330">
        <f t="shared" si="115"/>
        <v>146.09592853025185</v>
      </c>
      <c r="T330">
        <f t="shared" si="116"/>
        <v>1.3302967248384194</v>
      </c>
      <c r="U330">
        <f t="shared" si="105"/>
        <v>41.838900000000002</v>
      </c>
      <c r="V330">
        <f>(-U330*'Config sheet'!$C$134+'Config sheet'!$C$135*'Stage 1'!U695)*10^2</f>
        <v>-202.97416483719201</v>
      </c>
      <c r="W330">
        <f t="shared" si="106"/>
        <v>-56.878236306940153</v>
      </c>
      <c r="X330">
        <f>'Config sheet'!$C$150*10^-3</f>
        <v>-333.6</v>
      </c>
      <c r="Y330">
        <f>'Config sheet'!$C$149*10^-3</f>
        <v>333.6</v>
      </c>
      <c r="Z330">
        <f t="shared" si="117"/>
        <v>2.254827165972928E-2</v>
      </c>
      <c r="AA330">
        <f>PI()/4*('Config sheet'!$C$38^2)*'Stage 1'!Z330*2</f>
        <v>3.8617777270589571E-3</v>
      </c>
      <c r="AB330">
        <f t="shared" si="118"/>
        <v>12.681817581400043</v>
      </c>
    </row>
    <row r="331" spans="3:28" x14ac:dyDescent="0.25">
      <c r="C331">
        <v>323</v>
      </c>
      <c r="D331">
        <f t="shared" si="107"/>
        <v>995</v>
      </c>
      <c r="E331">
        <f t="shared" si="108"/>
        <v>0.17780000000000001</v>
      </c>
      <c r="F331">
        <f t="shared" si="100"/>
        <v>5.4103852596314908E-2</v>
      </c>
      <c r="G331">
        <f t="shared" si="101"/>
        <v>104.19615634406146</v>
      </c>
      <c r="H331">
        <f t="shared" si="102"/>
        <v>5.6374134839416836</v>
      </c>
      <c r="I331" s="3">
        <f t="shared" si="109"/>
        <v>8.8900000000000007E-2</v>
      </c>
      <c r="J331" s="3">
        <f t="shared" si="110"/>
        <v>0.40640000000000004</v>
      </c>
      <c r="K331">
        <f t="shared" si="111"/>
        <v>5.584264264362921E-2</v>
      </c>
      <c r="L331">
        <f>PI()/4*('Config sheet'!$C$38^2)*'Stage 1'!K331*2</f>
        <v>9.5640090218723738E-3</v>
      </c>
      <c r="M331">
        <f t="shared" si="112"/>
        <v>26.315509461226377</v>
      </c>
      <c r="N331">
        <f>'Config sheet'!$C$44</f>
        <v>5.8970333333333338</v>
      </c>
      <c r="O331">
        <f t="shared" si="103"/>
        <v>-6.5485329104535515</v>
      </c>
      <c r="P331">
        <f t="shared" si="104"/>
        <v>829.01717405080376</v>
      </c>
      <c r="Q331">
        <f t="shared" si="113"/>
        <v>180</v>
      </c>
      <c r="R331">
        <f t="shared" si="114"/>
        <v>149.22309132914469</v>
      </c>
      <c r="S331">
        <f t="shared" si="115"/>
        <v>149.22309132914467</v>
      </c>
      <c r="T331">
        <f t="shared" si="116"/>
        <v>1.3302967248384194</v>
      </c>
      <c r="U331">
        <f t="shared" si="105"/>
        <v>41.838900000000002</v>
      </c>
      <c r="V331">
        <f>(-U331*'Config sheet'!$C$134+'Config sheet'!$C$135*'Stage 1'!U696)*10^2</f>
        <v>-202.97416483719201</v>
      </c>
      <c r="W331">
        <f t="shared" si="106"/>
        <v>-53.751073508047313</v>
      </c>
      <c r="X331">
        <f>'Config sheet'!$C$150*10^-3</f>
        <v>-333.6</v>
      </c>
      <c r="Y331">
        <f>'Config sheet'!$C$149*10^-3</f>
        <v>333.6</v>
      </c>
      <c r="Z331">
        <f t="shared" si="117"/>
        <v>2.1438342643629205E-2</v>
      </c>
      <c r="AA331">
        <f>PI()/4*('Config sheet'!$C$38^2)*'Stage 1'!Z331*2</f>
        <v>3.6716833722598274E-3</v>
      </c>
      <c r="AB331">
        <f t="shared" si="118"/>
        <v>12.057560541973679</v>
      </c>
    </row>
    <row r="332" spans="3:28" x14ac:dyDescent="0.25">
      <c r="C332">
        <v>324</v>
      </c>
      <c r="D332">
        <f t="shared" si="107"/>
        <v>995</v>
      </c>
      <c r="E332">
        <f t="shared" si="108"/>
        <v>0.17780000000000001</v>
      </c>
      <c r="F332">
        <f t="shared" si="100"/>
        <v>5.4271356783919603E-2</v>
      </c>
      <c r="G332">
        <f t="shared" si="101"/>
        <v>104.19615634406146</v>
      </c>
      <c r="H332">
        <f t="shared" si="102"/>
        <v>5.6548667764616276</v>
      </c>
      <c r="I332" s="3">
        <f t="shared" si="109"/>
        <v>8.8900000000000007E-2</v>
      </c>
      <c r="J332" s="3">
        <f t="shared" si="110"/>
        <v>0.40640000000000004</v>
      </c>
      <c r="K332">
        <f t="shared" si="111"/>
        <v>5.475605472033835E-2</v>
      </c>
      <c r="L332">
        <f>PI()/4*('Config sheet'!$C$38^2)*'Stage 1'!K332*2</f>
        <v>9.3779122290015421E-3</v>
      </c>
      <c r="M332">
        <f t="shared" si="112"/>
        <v>25.803461438028513</v>
      </c>
      <c r="N332">
        <f>'Config sheet'!$C$44</f>
        <v>5.8970333333333338</v>
      </c>
      <c r="O332">
        <f t="shared" si="103"/>
        <v>-6.4082352808243703</v>
      </c>
      <c r="P332">
        <f t="shared" si="104"/>
        <v>846.08459847829317</v>
      </c>
      <c r="Q332">
        <f t="shared" si="113"/>
        <v>180</v>
      </c>
      <c r="R332">
        <f t="shared" si="114"/>
        <v>152.2952277260928</v>
      </c>
      <c r="S332">
        <f t="shared" si="115"/>
        <v>152.29522772609278</v>
      </c>
      <c r="T332">
        <f t="shared" si="116"/>
        <v>1.3302967248384194</v>
      </c>
      <c r="U332">
        <f t="shared" si="105"/>
        <v>41.838900000000002</v>
      </c>
      <c r="V332">
        <f>(-U332*'Config sheet'!$C$134+'Config sheet'!$C$135*'Stage 1'!U697)*10^2</f>
        <v>-202.97416483719201</v>
      </c>
      <c r="W332">
        <f t="shared" si="106"/>
        <v>-50.678937111099202</v>
      </c>
      <c r="X332">
        <f>'Config sheet'!$C$150*10^-3</f>
        <v>-333.6</v>
      </c>
      <c r="Y332">
        <f>'Config sheet'!$C$149*10^-3</f>
        <v>333.6</v>
      </c>
      <c r="Z332">
        <f t="shared" si="117"/>
        <v>2.0351754720338344E-2</v>
      </c>
      <c r="AA332">
        <f>PI()/4*('Config sheet'!$C$38^2)*'Stage 1'!Z332*2</f>
        <v>3.4855865793889957E-3</v>
      </c>
      <c r="AB332">
        <f t="shared" si="118"/>
        <v>11.446431226287032</v>
      </c>
    </row>
    <row r="333" spans="3:28" x14ac:dyDescent="0.25">
      <c r="C333">
        <v>325</v>
      </c>
      <c r="D333">
        <f t="shared" si="107"/>
        <v>995</v>
      </c>
      <c r="E333">
        <f t="shared" si="108"/>
        <v>0.17780000000000001</v>
      </c>
      <c r="F333">
        <f t="shared" si="100"/>
        <v>5.443886097152429E-2</v>
      </c>
      <c r="G333">
        <f t="shared" si="101"/>
        <v>104.19615634406146</v>
      </c>
      <c r="H333">
        <f t="shared" si="102"/>
        <v>5.6723200689815707</v>
      </c>
      <c r="I333" s="3">
        <f t="shared" si="109"/>
        <v>8.8900000000000007E-2</v>
      </c>
      <c r="J333" s="3">
        <f t="shared" si="110"/>
        <v>0.40640000000000004</v>
      </c>
      <c r="K333">
        <f t="shared" si="111"/>
        <v>5.3693286221739252E-2</v>
      </c>
      <c r="L333">
        <f>PI()/4*('Config sheet'!$C$38^2)*'Stage 1'!K333*2</f>
        <v>9.1958949205867314E-3</v>
      </c>
      <c r="M333">
        <f t="shared" si="112"/>
        <v>25.302638175446607</v>
      </c>
      <c r="N333">
        <f>'Config sheet'!$C$44</f>
        <v>5.8970333333333338</v>
      </c>
      <c r="O333">
        <f t="shared" si="103"/>
        <v>-6.265105202774194</v>
      </c>
      <c r="P333">
        <f t="shared" si="104"/>
        <v>862.83468221702276</v>
      </c>
      <c r="Q333">
        <f t="shared" si="113"/>
        <v>180</v>
      </c>
      <c r="R333">
        <f t="shared" si="114"/>
        <v>155.31024279906413</v>
      </c>
      <c r="S333">
        <f t="shared" si="115"/>
        <v>155.3102427990641</v>
      </c>
      <c r="T333">
        <f t="shared" si="116"/>
        <v>1.3302967248384194</v>
      </c>
      <c r="U333">
        <f t="shared" si="105"/>
        <v>41.838900000000002</v>
      </c>
      <c r="V333">
        <f>(-U333*'Config sheet'!$C$134+'Config sheet'!$C$135*'Stage 1'!U698)*10^2</f>
        <v>-202.97416483719201</v>
      </c>
      <c r="W333">
        <f t="shared" si="106"/>
        <v>-47.663922038127879</v>
      </c>
      <c r="X333">
        <f>'Config sheet'!$C$150*10^-3</f>
        <v>-333.6</v>
      </c>
      <c r="Y333">
        <f>'Config sheet'!$C$149*10^-3</f>
        <v>333.6</v>
      </c>
      <c r="Z333">
        <f t="shared" si="117"/>
        <v>1.9288986221739246E-2</v>
      </c>
      <c r="AA333">
        <f>PI()/4*('Config sheet'!$C$38^2)*'Stage 1'!Z333*2</f>
        <v>3.3035692709741846E-3</v>
      </c>
      <c r="AB333">
        <f t="shared" si="118"/>
        <v>10.848698662395526</v>
      </c>
    </row>
    <row r="334" spans="3:28" x14ac:dyDescent="0.25">
      <c r="C334">
        <v>326</v>
      </c>
      <c r="D334">
        <f t="shared" si="107"/>
        <v>995</v>
      </c>
      <c r="E334">
        <f t="shared" si="108"/>
        <v>0.17780000000000001</v>
      </c>
      <c r="F334">
        <f t="shared" si="100"/>
        <v>5.4606365159128978E-2</v>
      </c>
      <c r="G334">
        <f t="shared" si="101"/>
        <v>104.19615634406146</v>
      </c>
      <c r="H334">
        <f t="shared" si="102"/>
        <v>5.6897733615015138</v>
      </c>
      <c r="I334" s="3">
        <f t="shared" si="109"/>
        <v>8.8900000000000007E-2</v>
      </c>
      <c r="J334" s="3">
        <f t="shared" si="110"/>
        <v>0.40640000000000004</v>
      </c>
      <c r="K334">
        <f t="shared" si="111"/>
        <v>5.2654806268449213E-2</v>
      </c>
      <c r="L334">
        <f>PI()/4*('Config sheet'!$C$38^2)*'Stage 1'!K334*2</f>
        <v>9.0180374415687204E-3</v>
      </c>
      <c r="M334">
        <f t="shared" si="112"/>
        <v>24.813260743749868</v>
      </c>
      <c r="N334">
        <f>'Config sheet'!$C$44</f>
        <v>5.8970333333333338</v>
      </c>
      <c r="O334">
        <f t="shared" si="103"/>
        <v>-6.1191967952054069</v>
      </c>
      <c r="P334">
        <f t="shared" si="104"/>
        <v>879.25595610815549</v>
      </c>
      <c r="Q334">
        <f t="shared" si="113"/>
        <v>180</v>
      </c>
      <c r="R334">
        <f t="shared" si="114"/>
        <v>158.26607209946803</v>
      </c>
      <c r="S334">
        <f t="shared" si="115"/>
        <v>158.266072099468</v>
      </c>
      <c r="T334">
        <f t="shared" si="116"/>
        <v>1.3302967248384194</v>
      </c>
      <c r="U334">
        <f t="shared" si="105"/>
        <v>41.838900000000002</v>
      </c>
      <c r="V334">
        <f>(-U334*'Config sheet'!$C$134+'Config sheet'!$C$135*'Stage 1'!U699)*10^2</f>
        <v>-202.97416483719201</v>
      </c>
      <c r="W334">
        <f t="shared" si="106"/>
        <v>-44.708092737723973</v>
      </c>
      <c r="X334">
        <f>'Config sheet'!$C$150*10^-3</f>
        <v>-333.6</v>
      </c>
      <c r="Y334">
        <f>'Config sheet'!$C$149*10^-3</f>
        <v>333.6</v>
      </c>
      <c r="Z334">
        <f t="shared" si="117"/>
        <v>1.8250506268449207E-2</v>
      </c>
      <c r="AA334">
        <f>PI()/4*('Config sheet'!$C$38^2)*'Stage 1'!Z334*2</f>
        <v>3.125711791956174E-3</v>
      </c>
      <c r="AB334">
        <f t="shared" si="118"/>
        <v>10.264626697665468</v>
      </c>
    </row>
    <row r="335" spans="3:28" x14ac:dyDescent="0.25">
      <c r="C335">
        <v>327</v>
      </c>
      <c r="D335">
        <f t="shared" si="107"/>
        <v>995</v>
      </c>
      <c r="E335">
        <f t="shared" si="108"/>
        <v>0.17780000000000001</v>
      </c>
      <c r="F335">
        <f t="shared" si="100"/>
        <v>5.4773869346733672E-2</v>
      </c>
      <c r="G335">
        <f t="shared" si="101"/>
        <v>104.19615634406146</v>
      </c>
      <c r="H335">
        <f t="shared" si="102"/>
        <v>5.7072266540214578</v>
      </c>
      <c r="I335" s="3">
        <f t="shared" si="109"/>
        <v>8.8900000000000007E-2</v>
      </c>
      <c r="J335" s="3">
        <f t="shared" si="110"/>
        <v>0.40640000000000004</v>
      </c>
      <c r="K335">
        <f t="shared" si="111"/>
        <v>5.1641074461112497E-2</v>
      </c>
      <c r="L335">
        <f>PI()/4*('Config sheet'!$C$38^2)*'Stage 1'!K335*2</f>
        <v>8.8444185064298509E-3</v>
      </c>
      <c r="M335">
        <f t="shared" si="112"/>
        <v>24.335545726977486</v>
      </c>
      <c r="N335">
        <f>'Config sheet'!$C$44</f>
        <v>5.8970333333333338</v>
      </c>
      <c r="O335">
        <f t="shared" si="103"/>
        <v>-5.9705660831872942</v>
      </c>
      <c r="P335">
        <f t="shared" si="104"/>
        <v>895.33713154047666</v>
      </c>
      <c r="Q335">
        <f t="shared" si="113"/>
        <v>180</v>
      </c>
      <c r="R335">
        <f t="shared" si="114"/>
        <v>161.16068367728582</v>
      </c>
      <c r="S335">
        <f t="shared" si="115"/>
        <v>161.16068367728579</v>
      </c>
      <c r="T335">
        <f t="shared" si="116"/>
        <v>1.3302967248384194</v>
      </c>
      <c r="U335">
        <f t="shared" si="105"/>
        <v>41.838900000000002</v>
      </c>
      <c r="V335">
        <f>(-U335*'Config sheet'!$C$134+'Config sheet'!$C$135*'Stage 1'!U700)*10^2</f>
        <v>-202.97416483719201</v>
      </c>
      <c r="W335">
        <f t="shared" si="106"/>
        <v>-41.813481159906189</v>
      </c>
      <c r="X335">
        <f>'Config sheet'!$C$150*10^-3</f>
        <v>-333.6</v>
      </c>
      <c r="Y335">
        <f>'Config sheet'!$C$149*10^-3</f>
        <v>333.6</v>
      </c>
      <c r="Z335">
        <f t="shared" si="117"/>
        <v>1.7236774461112492E-2</v>
      </c>
      <c r="AA335">
        <f>PI()/4*('Config sheet'!$C$38^2)*'Stage 1'!Z335*2</f>
        <v>2.9520928568173045E-3</v>
      </c>
      <c r="AB335">
        <f t="shared" si="118"/>
        <v>9.6944738251476323</v>
      </c>
    </row>
    <row r="336" spans="3:28" x14ac:dyDescent="0.25">
      <c r="C336">
        <v>328</v>
      </c>
      <c r="D336">
        <f t="shared" si="107"/>
        <v>995</v>
      </c>
      <c r="E336">
        <f t="shared" si="108"/>
        <v>0.17780000000000001</v>
      </c>
      <c r="F336">
        <f t="shared" si="100"/>
        <v>5.494137353433836E-2</v>
      </c>
      <c r="G336">
        <f t="shared" si="101"/>
        <v>104.19615634406146</v>
      </c>
      <c r="H336">
        <f t="shared" si="102"/>
        <v>5.7246799465414009</v>
      </c>
      <c r="I336" s="3">
        <f t="shared" si="109"/>
        <v>8.8900000000000007E-2</v>
      </c>
      <c r="J336" s="3">
        <f t="shared" si="110"/>
        <v>0.40640000000000004</v>
      </c>
      <c r="K336">
        <f t="shared" si="111"/>
        <v>5.0652540578024104E-2</v>
      </c>
      <c r="L336">
        <f>PI()/4*('Config sheet'!$C$38^2)*'Stage 1'!K336*2</f>
        <v>8.6751151474069137E-3</v>
      </c>
      <c r="M336">
        <f t="shared" si="112"/>
        <v>23.869705080445634</v>
      </c>
      <c r="N336">
        <f>'Config sheet'!$C$44</f>
        <v>5.8970333333333338</v>
      </c>
      <c r="O336">
        <f t="shared" si="103"/>
        <v>-5.8192709667818985</v>
      </c>
      <c r="P336">
        <f t="shared" si="104"/>
        <v>911.06711154818368</v>
      </c>
      <c r="Q336">
        <f t="shared" si="113"/>
        <v>180</v>
      </c>
      <c r="R336">
        <f t="shared" si="114"/>
        <v>163.99208007867307</v>
      </c>
      <c r="S336">
        <f t="shared" si="115"/>
        <v>163.99208007867307</v>
      </c>
      <c r="T336">
        <f t="shared" si="116"/>
        <v>1.3302967248384194</v>
      </c>
      <c r="U336">
        <f t="shared" si="105"/>
        <v>41.838900000000002</v>
      </c>
      <c r="V336">
        <f>(-U336*'Config sheet'!$C$134+'Config sheet'!$C$135*'Stage 1'!U701)*10^2</f>
        <v>-202.97416483719201</v>
      </c>
      <c r="W336">
        <f t="shared" si="106"/>
        <v>-38.982084758518937</v>
      </c>
      <c r="X336">
        <f>'Config sheet'!$C$150*10^-3</f>
        <v>-333.6</v>
      </c>
      <c r="Y336">
        <f>'Config sheet'!$C$149*10^-3</f>
        <v>333.6</v>
      </c>
      <c r="Z336">
        <f t="shared" si="117"/>
        <v>1.6248240578024098E-2</v>
      </c>
      <c r="AA336">
        <f>PI()/4*('Config sheet'!$C$38^2)*'Stage 1'!Z336*2</f>
        <v>2.7827894977943677E-3</v>
      </c>
      <c r="AB336">
        <f t="shared" si="118"/>
        <v>9.1384930135118658</v>
      </c>
    </row>
    <row r="337" spans="3:28" x14ac:dyDescent="0.25">
      <c r="C337">
        <v>329</v>
      </c>
      <c r="D337">
        <f t="shared" si="107"/>
        <v>995</v>
      </c>
      <c r="E337">
        <f t="shared" si="108"/>
        <v>0.17780000000000001</v>
      </c>
      <c r="F337">
        <f t="shared" ref="F337:F368" si="119">C337*$G$4</f>
        <v>5.5108877721943055E-2</v>
      </c>
      <c r="G337">
        <f t="shared" ref="G337:G368" si="120">D337/60*2*PI()</f>
        <v>104.19615634406146</v>
      </c>
      <c r="H337">
        <f t="shared" ref="H337:H368" si="121">G337*F337</f>
        <v>5.742133239061344</v>
      </c>
      <c r="I337" s="3">
        <f t="shared" si="109"/>
        <v>8.8900000000000007E-2</v>
      </c>
      <c r="J337" s="3">
        <f t="shared" si="110"/>
        <v>0.40640000000000004</v>
      </c>
      <c r="K337">
        <f t="shared" si="111"/>
        <v>4.9689644279314556E-2</v>
      </c>
      <c r="L337">
        <f>PI()/4*('Config sheet'!$C$38^2)*'Stage 1'!K337*2</f>
        <v>8.5102026638277321E-3</v>
      </c>
      <c r="M337">
        <f t="shared" si="112"/>
        <v>23.415945991346334</v>
      </c>
      <c r="N337">
        <f>'Config sheet'!$C$44</f>
        <v>5.8970333333333338</v>
      </c>
      <c r="O337">
        <f t="shared" ref="O337:O368" si="122">I337*G337*SIN(H337)+I337^2*G337*SIN(2*H337)/(2*J337)</f>
        <v>-5.6653711880245714</v>
      </c>
      <c r="P337">
        <f t="shared" ref="P337:P368" si="123">I337*G337^2*COS(H337)+(I337^2*G337^2*COS(2*H337)/J337)</f>
        <v>926.43500174303119</v>
      </c>
      <c r="Q337">
        <f t="shared" si="113"/>
        <v>180</v>
      </c>
      <c r="R337">
        <f t="shared" si="114"/>
        <v>166.75830031374562</v>
      </c>
      <c r="S337">
        <f t="shared" si="115"/>
        <v>166.75830031374562</v>
      </c>
      <c r="T337">
        <f t="shared" si="116"/>
        <v>1.3302967248384194</v>
      </c>
      <c r="U337">
        <f t="shared" ref="U337:U368" si="124">IF(AND(L337&lt;=$Z$2, U336*(L336/L337)^T337&lt;$AB$4),U336*(L336/L337)^T337,IF(C337&lt;=180,$AB$3,IF(L337&gt;=$Z$4,  U336*(L336/L337)^T337,$AB$5)))</f>
        <v>41.838900000000002</v>
      </c>
      <c r="V337">
        <f>(-U337*'Config sheet'!$C$134+'Config sheet'!$C$135*'Stage 1'!U702)*10^2</f>
        <v>-202.97416483719201</v>
      </c>
      <c r="W337">
        <f t="shared" ref="W337:W368" si="125">R337+V337</f>
        <v>-36.215864523446385</v>
      </c>
      <c r="X337">
        <f>'Config sheet'!$C$150*10^-3</f>
        <v>-333.6</v>
      </c>
      <c r="Y337">
        <f>'Config sheet'!$C$149*10^-3</f>
        <v>333.6</v>
      </c>
      <c r="Z337">
        <f t="shared" si="117"/>
        <v>1.528534427931455E-2</v>
      </c>
      <c r="AA337">
        <f>PI()/4*('Config sheet'!$C$38^2)*'Stage 1'!Z337*2</f>
        <v>2.6178770142151857E-3</v>
      </c>
      <c r="AB337">
        <f t="shared" si="118"/>
        <v>8.5969315406718501</v>
      </c>
    </row>
    <row r="338" spans="3:28" x14ac:dyDescent="0.25">
      <c r="C338">
        <v>330</v>
      </c>
      <c r="D338">
        <f t="shared" si="107"/>
        <v>995</v>
      </c>
      <c r="E338">
        <f t="shared" si="108"/>
        <v>0.17780000000000001</v>
      </c>
      <c r="F338">
        <f t="shared" si="119"/>
        <v>5.5276381909547742E-2</v>
      </c>
      <c r="G338">
        <f t="shared" si="120"/>
        <v>104.19615634406146</v>
      </c>
      <c r="H338">
        <f t="shared" si="121"/>
        <v>5.7595865315812871</v>
      </c>
      <c r="I338" s="3">
        <f t="shared" si="109"/>
        <v>8.8900000000000007E-2</v>
      </c>
      <c r="J338" s="3">
        <f t="shared" si="110"/>
        <v>0.40640000000000004</v>
      </c>
      <c r="K338">
        <f t="shared" si="111"/>
        <v>4.8752814817912889E-2</v>
      </c>
      <c r="L338">
        <f>PI()/4*('Config sheet'!$C$38^2)*'Stage 1'!K338*2</f>
        <v>8.3497545726086177E-3</v>
      </c>
      <c r="M338">
        <f t="shared" si="112"/>
        <v>22.974470742540504</v>
      </c>
      <c r="N338">
        <f>'Config sheet'!$C$44</f>
        <v>5.8970333333333338</v>
      </c>
      <c r="O338">
        <f t="shared" si="122"/>
        <v>-5.5089282960881771</v>
      </c>
      <c r="P338">
        <f t="shared" si="123"/>
        <v>941.4301210682894</v>
      </c>
      <c r="Q338">
        <f t="shared" si="113"/>
        <v>180</v>
      </c>
      <c r="R338">
        <f t="shared" si="114"/>
        <v>169.45742179229211</v>
      </c>
      <c r="S338">
        <f t="shared" si="115"/>
        <v>169.45742179229211</v>
      </c>
      <c r="T338">
        <f t="shared" si="116"/>
        <v>1.3302967248384194</v>
      </c>
      <c r="U338">
        <f t="shared" si="124"/>
        <v>41.838900000000002</v>
      </c>
      <c r="V338">
        <f>(-U338*'Config sheet'!$C$134+'Config sheet'!$C$135*'Stage 1'!U703)*10^2</f>
        <v>-202.97416483719201</v>
      </c>
      <c r="W338">
        <f t="shared" si="125"/>
        <v>-33.516743044899897</v>
      </c>
      <c r="X338">
        <f>'Config sheet'!$C$150*10^-3</f>
        <v>-333.6</v>
      </c>
      <c r="Y338">
        <f>'Config sheet'!$C$149*10^-3</f>
        <v>333.6</v>
      </c>
      <c r="Z338">
        <f t="shared" si="117"/>
        <v>1.4348514817912883E-2</v>
      </c>
      <c r="AA338">
        <f>PI()/4*('Config sheet'!$C$38^2)*'Stage 1'!Z338*2</f>
        <v>2.4574289229960722E-3</v>
      </c>
      <c r="AB338">
        <f t="shared" si="118"/>
        <v>8.0700308312220947</v>
      </c>
    </row>
    <row r="339" spans="3:28" x14ac:dyDescent="0.25">
      <c r="C339">
        <v>331</v>
      </c>
      <c r="D339">
        <f t="shared" si="107"/>
        <v>995</v>
      </c>
      <c r="E339">
        <f t="shared" si="108"/>
        <v>0.17780000000000001</v>
      </c>
      <c r="F339">
        <f t="shared" si="119"/>
        <v>5.544388609715243E-2</v>
      </c>
      <c r="G339">
        <f t="shared" si="120"/>
        <v>104.19615634406146</v>
      </c>
      <c r="H339">
        <f t="shared" si="121"/>
        <v>5.7770398241012302</v>
      </c>
      <c r="I339" s="3">
        <f t="shared" si="109"/>
        <v>8.8900000000000007E-2</v>
      </c>
      <c r="J339" s="3">
        <f t="shared" si="110"/>
        <v>0.40640000000000004</v>
      </c>
      <c r="K339">
        <f t="shared" si="111"/>
        <v>4.7842470757499096E-2</v>
      </c>
      <c r="L339">
        <f>PI()/4*('Config sheet'!$C$38^2)*'Stage 1'!K339*2</f>
        <v>8.193842559948903E-3</v>
      </c>
      <c r="M339">
        <f t="shared" si="112"/>
        <v>22.545476579644749</v>
      </c>
      <c r="N339">
        <f>'Config sheet'!$C$44</f>
        <v>5.8970333333333338</v>
      </c>
      <c r="O339">
        <f t="shared" si="122"/>
        <v>-5.3500056106617047</v>
      </c>
      <c r="P339">
        <f t="shared" si="123"/>
        <v>956.04201236218785</v>
      </c>
      <c r="Q339">
        <f t="shared" si="113"/>
        <v>180</v>
      </c>
      <c r="R339">
        <f t="shared" si="114"/>
        <v>172.08756222519384</v>
      </c>
      <c r="S339">
        <f t="shared" si="115"/>
        <v>172.08756222519381</v>
      </c>
      <c r="T339">
        <f t="shared" si="116"/>
        <v>1.3302967248384194</v>
      </c>
      <c r="U339">
        <f t="shared" si="124"/>
        <v>41.838900000000002</v>
      </c>
      <c r="V339">
        <f>(-U339*'Config sheet'!$C$134+'Config sheet'!$C$135*'Stage 1'!U704)*10^2</f>
        <v>-202.97416483719201</v>
      </c>
      <c r="W339">
        <f t="shared" si="125"/>
        <v>-30.886602611998171</v>
      </c>
      <c r="X339">
        <f>'Config sheet'!$C$150*10^-3</f>
        <v>-333.6</v>
      </c>
      <c r="Y339">
        <f>'Config sheet'!$C$149*10^-3</f>
        <v>333.6</v>
      </c>
      <c r="Z339">
        <f t="shared" si="117"/>
        <v>1.3438170757499091E-2</v>
      </c>
      <c r="AA339">
        <f>PI()/4*('Config sheet'!$C$38^2)*'Stage 1'!Z339*2</f>
        <v>2.3015169103363575E-3</v>
      </c>
      <c r="AB339">
        <f t="shared" si="118"/>
        <v>7.5580262978060126</v>
      </c>
    </row>
    <row r="340" spans="3:28" x14ac:dyDescent="0.25">
      <c r="C340">
        <v>332</v>
      </c>
      <c r="D340">
        <f t="shared" si="107"/>
        <v>995</v>
      </c>
      <c r="E340">
        <f t="shared" si="108"/>
        <v>0.17780000000000001</v>
      </c>
      <c r="F340">
        <f t="shared" si="119"/>
        <v>5.5611390284757124E-2</v>
      </c>
      <c r="G340">
        <f t="shared" si="120"/>
        <v>104.19615634406146</v>
      </c>
      <c r="H340">
        <f t="shared" si="121"/>
        <v>5.7944931166211742</v>
      </c>
      <c r="I340" s="3">
        <f t="shared" si="109"/>
        <v>8.8900000000000007E-2</v>
      </c>
      <c r="J340" s="3">
        <f t="shared" si="110"/>
        <v>0.40640000000000004</v>
      </c>
      <c r="K340">
        <f t="shared" si="111"/>
        <v>4.6959019697644551E-2</v>
      </c>
      <c r="L340">
        <f>PI()/4*('Config sheet'!$C$38^2)*'Stage 1'!K340*2</f>
        <v>8.0425364342565243E-3</v>
      </c>
      <c r="M340">
        <f t="shared" si="112"/>
        <v>22.12915558150544</v>
      </c>
      <c r="N340">
        <f>'Config sheet'!$C$44</f>
        <v>5.8970333333333338</v>
      </c>
      <c r="O340">
        <f t="shared" si="122"/>
        <v>-5.1886681835762714</v>
      </c>
      <c r="P340">
        <f t="shared" si="123"/>
        <v>970.26045271872283</v>
      </c>
      <c r="Q340">
        <f t="shared" si="113"/>
        <v>180</v>
      </c>
      <c r="R340">
        <f t="shared" si="114"/>
        <v>174.64688148937014</v>
      </c>
      <c r="S340">
        <f t="shared" si="115"/>
        <v>174.64688148937012</v>
      </c>
      <c r="T340">
        <f t="shared" si="116"/>
        <v>1.3302967248384194</v>
      </c>
      <c r="U340">
        <f t="shared" si="124"/>
        <v>41.838900000000002</v>
      </c>
      <c r="V340">
        <f>(-U340*'Config sheet'!$C$134+'Config sheet'!$C$135*'Stage 1'!U705)*10^2</f>
        <v>-202.97416483719201</v>
      </c>
      <c r="W340">
        <f t="shared" si="125"/>
        <v>-28.327283347821862</v>
      </c>
      <c r="X340">
        <f>'Config sheet'!$C$150*10^-3</f>
        <v>-333.6</v>
      </c>
      <c r="Y340">
        <f>'Config sheet'!$C$149*10^-3</f>
        <v>333.6</v>
      </c>
      <c r="Z340">
        <f t="shared" si="117"/>
        <v>1.2554719697644545E-2</v>
      </c>
      <c r="AA340">
        <f>PI()/4*('Config sheet'!$C$38^2)*'Stage 1'!Z340*2</f>
        <v>2.1502107846439779E-3</v>
      </c>
      <c r="AB340">
        <f t="shared" si="118"/>
        <v>7.061147186526739</v>
      </c>
    </row>
    <row r="341" spans="3:28" x14ac:dyDescent="0.25">
      <c r="C341">
        <v>333</v>
      </c>
      <c r="D341">
        <f t="shared" si="107"/>
        <v>995</v>
      </c>
      <c r="E341">
        <f t="shared" si="108"/>
        <v>0.17780000000000001</v>
      </c>
      <c r="F341">
        <f t="shared" si="119"/>
        <v>5.5778894472361812E-2</v>
      </c>
      <c r="G341">
        <f t="shared" si="120"/>
        <v>104.19615634406146</v>
      </c>
      <c r="H341">
        <f t="shared" si="121"/>
        <v>5.8119464091411173</v>
      </c>
      <c r="I341" s="3">
        <f t="shared" si="109"/>
        <v>8.8900000000000007E-2</v>
      </c>
      <c r="J341" s="3">
        <f t="shared" si="110"/>
        <v>0.40640000000000004</v>
      </c>
      <c r="K341">
        <f t="shared" si="111"/>
        <v>4.6102858006331134E-2</v>
      </c>
      <c r="L341">
        <f>PI()/4*('Config sheet'!$C$38^2)*'Stage 1'!K341*2</f>
        <v>7.8959040803373431E-3</v>
      </c>
      <c r="M341">
        <f t="shared" si="112"/>
        <v>21.725694534149934</v>
      </c>
      <c r="N341">
        <f>'Config sheet'!$C$44</f>
        <v>5.8970333333333338</v>
      </c>
      <c r="O341">
        <f t="shared" si="122"/>
        <v>-5.0249827587134783</v>
      </c>
      <c r="P341">
        <f t="shared" si="123"/>
        <v>984.07546363392078</v>
      </c>
      <c r="Q341">
        <f t="shared" si="113"/>
        <v>180</v>
      </c>
      <c r="R341">
        <f t="shared" si="114"/>
        <v>177.13358345410577</v>
      </c>
      <c r="S341">
        <f t="shared" si="115"/>
        <v>177.13358345410575</v>
      </c>
      <c r="T341">
        <f t="shared" si="116"/>
        <v>1.3302967248384194</v>
      </c>
      <c r="U341">
        <f t="shared" si="124"/>
        <v>41.838900000000002</v>
      </c>
      <c r="V341">
        <f>(-U341*'Config sheet'!$C$134+'Config sheet'!$C$135*'Stage 1'!U706)*10^2</f>
        <v>-202.97416483719201</v>
      </c>
      <c r="W341">
        <f t="shared" si="125"/>
        <v>-25.840581383086231</v>
      </c>
      <c r="X341">
        <f>'Config sheet'!$C$150*10^-3</f>
        <v>-333.6</v>
      </c>
      <c r="Y341">
        <f>'Config sheet'!$C$149*10^-3</f>
        <v>333.6</v>
      </c>
      <c r="Z341">
        <f t="shared" si="117"/>
        <v>1.1698558006331128E-2</v>
      </c>
      <c r="AA341">
        <f>PI()/4*('Config sheet'!$C$38^2)*'Stage 1'!Z341*2</f>
        <v>2.0035784307247963E-3</v>
      </c>
      <c r="AB341">
        <f t="shared" si="118"/>
        <v>6.579616426507946</v>
      </c>
    </row>
    <row r="342" spans="3:28" x14ac:dyDescent="0.25">
      <c r="C342">
        <v>334</v>
      </c>
      <c r="D342">
        <f t="shared" si="107"/>
        <v>995</v>
      </c>
      <c r="E342">
        <f t="shared" si="108"/>
        <v>0.17780000000000001</v>
      </c>
      <c r="F342">
        <f t="shared" si="119"/>
        <v>5.5946398659966499E-2</v>
      </c>
      <c r="G342">
        <f t="shared" si="120"/>
        <v>104.19615634406146</v>
      </c>
      <c r="H342">
        <f t="shared" si="121"/>
        <v>5.8293997016610604</v>
      </c>
      <c r="I342" s="3">
        <f t="shared" si="109"/>
        <v>8.8900000000000007E-2</v>
      </c>
      <c r="J342" s="3">
        <f t="shared" si="110"/>
        <v>0.40640000000000004</v>
      </c>
      <c r="K342">
        <f t="shared" si="111"/>
        <v>4.5274370560031425E-2</v>
      </c>
      <c r="L342">
        <f>PI()/4*('Config sheet'!$C$38^2)*'Stage 1'!K342*2</f>
        <v>7.7540114148794267E-3</v>
      </c>
      <c r="M342">
        <f t="shared" si="112"/>
        <v>21.335274808300973</v>
      </c>
      <c r="N342">
        <f>'Config sheet'!$C$44</f>
        <v>5.8970333333333338</v>
      </c>
      <c r="O342">
        <f t="shared" si="122"/>
        <v>-4.8590177302329378</v>
      </c>
      <c r="P342">
        <f t="shared" si="123"/>
        <v>997.47732092591536</v>
      </c>
      <c r="Q342">
        <f t="shared" si="113"/>
        <v>180</v>
      </c>
      <c r="R342">
        <f t="shared" si="114"/>
        <v>179.54591776666481</v>
      </c>
      <c r="S342">
        <f t="shared" si="115"/>
        <v>179.54591776666476</v>
      </c>
      <c r="T342">
        <f t="shared" si="116"/>
        <v>1.3302967248384194</v>
      </c>
      <c r="U342">
        <f t="shared" si="124"/>
        <v>41.838900000000002</v>
      </c>
      <c r="V342">
        <f>(-U342*'Config sheet'!$C$134+'Config sheet'!$C$135*'Stage 1'!U707)*10^2</f>
        <v>-202.97416483719201</v>
      </c>
      <c r="W342">
        <f t="shared" si="125"/>
        <v>-23.428247070527192</v>
      </c>
      <c r="X342">
        <f>'Config sheet'!$C$150*10^-3</f>
        <v>-333.6</v>
      </c>
      <c r="Y342">
        <f>'Config sheet'!$C$149*10^-3</f>
        <v>333.6</v>
      </c>
      <c r="Z342">
        <f t="shared" si="117"/>
        <v>1.087007056003142E-2</v>
      </c>
      <c r="AA342">
        <f>PI()/4*('Config sheet'!$C$38^2)*'Stage 1'!Z342*2</f>
        <v>1.8616857652668805E-3</v>
      </c>
      <c r="AB342">
        <f t="shared" si="118"/>
        <v>6.1136504837072092</v>
      </c>
    </row>
    <row r="343" spans="3:28" x14ac:dyDescent="0.25">
      <c r="C343">
        <v>335</v>
      </c>
      <c r="D343">
        <f t="shared" si="107"/>
        <v>995</v>
      </c>
      <c r="E343">
        <f t="shared" si="108"/>
        <v>0.17780000000000001</v>
      </c>
      <c r="F343">
        <f t="shared" si="119"/>
        <v>5.6113902847571194E-2</v>
      </c>
      <c r="G343">
        <f t="shared" si="120"/>
        <v>104.19615634406146</v>
      </c>
      <c r="H343">
        <f t="shared" si="121"/>
        <v>5.8468529941810043</v>
      </c>
      <c r="I343" s="3">
        <f t="shared" si="109"/>
        <v>8.8900000000000007E-2</v>
      </c>
      <c r="J343" s="3">
        <f t="shared" si="110"/>
        <v>0.40640000000000004</v>
      </c>
      <c r="K343">
        <f t="shared" si="111"/>
        <v>4.4473930491522158E-2</v>
      </c>
      <c r="L343">
        <f>PI()/4*('Config sheet'!$C$38^2)*'Stage 1'!K343*2</f>
        <v>7.616922343261787E-3</v>
      </c>
      <c r="M343">
        <f t="shared" si="112"/>
        <v>20.958072240535255</v>
      </c>
      <c r="N343">
        <f>'Config sheet'!$C$44</f>
        <v>5.8970333333333338</v>
      </c>
      <c r="O343">
        <f t="shared" si="122"/>
        <v>-4.6908430991579539</v>
      </c>
      <c r="P343">
        <f t="shared" si="123"/>
        <v>1010.4565644174156</v>
      </c>
      <c r="Q343">
        <f t="shared" si="113"/>
        <v>180</v>
      </c>
      <c r="R343">
        <f t="shared" si="114"/>
        <v>181.88218159513485</v>
      </c>
      <c r="S343">
        <f t="shared" si="115"/>
        <v>181.88218159513482</v>
      </c>
      <c r="T343">
        <f t="shared" si="116"/>
        <v>1.3302967248384194</v>
      </c>
      <c r="U343">
        <f t="shared" si="124"/>
        <v>41.838900000000002</v>
      </c>
      <c r="V343">
        <f>(-U343*'Config sheet'!$C$134+'Config sheet'!$C$135*'Stage 1'!U708)*10^2</f>
        <v>-202.97416483719201</v>
      </c>
      <c r="W343">
        <f t="shared" si="125"/>
        <v>-21.091983242057154</v>
      </c>
      <c r="X343">
        <f>'Config sheet'!$C$150*10^-3</f>
        <v>-333.6</v>
      </c>
      <c r="Y343">
        <f>'Config sheet'!$C$149*10^-3</f>
        <v>333.6</v>
      </c>
      <c r="Z343">
        <f t="shared" si="117"/>
        <v>1.0069630491522152E-2</v>
      </c>
      <c r="AA343">
        <f>PI()/4*('Config sheet'!$C$38^2)*'Stage 1'!Z343*2</f>
        <v>1.7245966936492404E-3</v>
      </c>
      <c r="AB343">
        <f t="shared" si="118"/>
        <v>5.6634592190788249</v>
      </c>
    </row>
    <row r="344" spans="3:28" x14ac:dyDescent="0.25">
      <c r="C344">
        <v>336</v>
      </c>
      <c r="D344">
        <f t="shared" si="107"/>
        <v>995</v>
      </c>
      <c r="E344">
        <f t="shared" si="108"/>
        <v>0.17780000000000001</v>
      </c>
      <c r="F344">
        <f t="shared" si="119"/>
        <v>5.6281407035175882E-2</v>
      </c>
      <c r="G344">
        <f t="shared" si="120"/>
        <v>104.19615634406146</v>
      </c>
      <c r="H344">
        <f t="shared" si="121"/>
        <v>5.8643062867009466</v>
      </c>
      <c r="I344" s="3">
        <f t="shared" si="109"/>
        <v>8.8900000000000007E-2</v>
      </c>
      <c r="J344" s="3">
        <f t="shared" si="110"/>
        <v>0.40640000000000004</v>
      </c>
      <c r="K344">
        <f t="shared" si="111"/>
        <v>4.3701898945595681E-2</v>
      </c>
      <c r="L344">
        <f>PI()/4*('Config sheet'!$C$38^2)*'Stage 1'!K344*2</f>
        <v>7.4846987177157763E-3</v>
      </c>
      <c r="M344">
        <f t="shared" si="112"/>
        <v>20.594257018163944</v>
      </c>
      <c r="N344">
        <f>'Config sheet'!$C$44</f>
        <v>5.8970333333333338</v>
      </c>
      <c r="O344">
        <f t="shared" si="122"/>
        <v>-4.5205304283600478</v>
      </c>
      <c r="P344">
        <f t="shared" si="123"/>
        <v>1023.004007369437</v>
      </c>
      <c r="Q344">
        <f t="shared" si="113"/>
        <v>180</v>
      </c>
      <c r="R344">
        <f t="shared" si="114"/>
        <v>184.14072132649866</v>
      </c>
      <c r="S344">
        <f t="shared" si="115"/>
        <v>184.14072132649866</v>
      </c>
      <c r="T344">
        <f t="shared" si="116"/>
        <v>1.3302967248384194</v>
      </c>
      <c r="U344">
        <f t="shared" si="124"/>
        <v>41.838900000000002</v>
      </c>
      <c r="V344">
        <f>(-U344*'Config sheet'!$C$134+'Config sheet'!$C$135*'Stage 1'!U709)*10^2</f>
        <v>-202.97416483719201</v>
      </c>
      <c r="W344">
        <f t="shared" si="125"/>
        <v>-18.833443510693343</v>
      </c>
      <c r="X344">
        <f>'Config sheet'!$C$150*10^-3</f>
        <v>-333.6</v>
      </c>
      <c r="Y344">
        <f>'Config sheet'!$C$149*10^-3</f>
        <v>333.6</v>
      </c>
      <c r="Z344">
        <f t="shared" si="117"/>
        <v>9.2975989455956753E-3</v>
      </c>
      <c r="AA344">
        <f>PI()/4*('Config sheet'!$C$38^2)*'Stage 1'!Z344*2</f>
        <v>1.5923730681032299E-3</v>
      </c>
      <c r="AB344">
        <f t="shared" si="118"/>
        <v>5.2292457511786692</v>
      </c>
    </row>
    <row r="345" spans="3:28" x14ac:dyDescent="0.25">
      <c r="C345">
        <v>337</v>
      </c>
      <c r="D345">
        <f t="shared" si="107"/>
        <v>995</v>
      </c>
      <c r="E345">
        <f t="shared" si="108"/>
        <v>0.17780000000000001</v>
      </c>
      <c r="F345">
        <f t="shared" si="119"/>
        <v>5.6448911222780569E-2</v>
      </c>
      <c r="G345">
        <f t="shared" si="120"/>
        <v>104.19615634406146</v>
      </c>
      <c r="H345">
        <f t="shared" si="121"/>
        <v>5.8817595792208897</v>
      </c>
      <c r="I345" s="3">
        <f t="shared" si="109"/>
        <v>8.8900000000000007E-2</v>
      </c>
      <c r="J345" s="3">
        <f t="shared" si="110"/>
        <v>0.40640000000000004</v>
      </c>
      <c r="K345">
        <f t="shared" si="111"/>
        <v>4.2958624842823485E-2</v>
      </c>
      <c r="L345">
        <f>PI()/4*('Config sheet'!$C$38^2)*'Stage 1'!K345*2</f>
        <v>7.3574002968655522E-3</v>
      </c>
      <c r="M345">
        <f t="shared" si="112"/>
        <v>20.243993567907662</v>
      </c>
      <c r="N345">
        <f>'Config sheet'!$C$44</f>
        <v>5.8970333333333338</v>
      </c>
      <c r="O345">
        <f t="shared" si="122"/>
        <v>-4.3481527959847517</v>
      </c>
      <c r="P345">
        <f t="shared" si="123"/>
        <v>1035.1107456554475</v>
      </c>
      <c r="Q345">
        <f t="shared" si="113"/>
        <v>180</v>
      </c>
      <c r="R345">
        <f t="shared" si="114"/>
        <v>186.3199342179806</v>
      </c>
      <c r="S345">
        <f t="shared" si="115"/>
        <v>186.31993421798057</v>
      </c>
      <c r="T345">
        <f t="shared" si="116"/>
        <v>1.3302967248384194</v>
      </c>
      <c r="U345">
        <f t="shared" si="124"/>
        <v>41.838900000000002</v>
      </c>
      <c r="V345">
        <f>(-U345*'Config sheet'!$C$134+'Config sheet'!$C$135*'Stage 1'!U710)*10^2</f>
        <v>-202.97416483719201</v>
      </c>
      <c r="W345">
        <f t="shared" si="125"/>
        <v>-16.654230619211404</v>
      </c>
      <c r="X345">
        <f>'Config sheet'!$C$150*10^-3</f>
        <v>-333.6</v>
      </c>
      <c r="Y345">
        <f>'Config sheet'!$C$149*10^-3</f>
        <v>333.6</v>
      </c>
      <c r="Z345">
        <f t="shared" si="117"/>
        <v>8.5543248428234797E-3</v>
      </c>
      <c r="AA345">
        <f>PI()/4*('Config sheet'!$C$38^2)*'Stage 1'!Z345*2</f>
        <v>1.465074647253006E-3</v>
      </c>
      <c r="AB345">
        <f t="shared" si="118"/>
        <v>4.8112063232977942</v>
      </c>
    </row>
    <row r="346" spans="3:28" x14ac:dyDescent="0.25">
      <c r="C346">
        <v>338</v>
      </c>
      <c r="D346">
        <f t="shared" si="107"/>
        <v>995</v>
      </c>
      <c r="E346">
        <f t="shared" si="108"/>
        <v>0.17780000000000001</v>
      </c>
      <c r="F346">
        <f t="shared" si="119"/>
        <v>5.6616415410385264E-2</v>
      </c>
      <c r="G346">
        <f t="shared" si="120"/>
        <v>104.19615634406146</v>
      </c>
      <c r="H346">
        <f t="shared" si="121"/>
        <v>5.8992128717408336</v>
      </c>
      <c r="I346" s="3">
        <f t="shared" si="109"/>
        <v>8.8900000000000007E-2</v>
      </c>
      <c r="J346" s="3">
        <f t="shared" si="110"/>
        <v>0.40640000000000004</v>
      </c>
      <c r="K346">
        <f t="shared" si="111"/>
        <v>4.2244444651521169E-2</v>
      </c>
      <c r="L346">
        <f>PI()/4*('Config sheet'!$C$38^2)*'Stage 1'!K346*2</f>
        <v>7.2350847066731689E-3</v>
      </c>
      <c r="M346">
        <f t="shared" si="112"/>
        <v>19.907440448436326</v>
      </c>
      <c r="N346">
        <f>'Config sheet'!$C$44</f>
        <v>5.8970333333333338</v>
      </c>
      <c r="O346">
        <f t="shared" si="122"/>
        <v>-4.1737847473633511</v>
      </c>
      <c r="P346">
        <f t="shared" si="123"/>
        <v>1046.7681666653448</v>
      </c>
      <c r="Q346">
        <f t="shared" si="113"/>
        <v>180</v>
      </c>
      <c r="R346">
        <f t="shared" si="114"/>
        <v>188.41826999976206</v>
      </c>
      <c r="S346">
        <f t="shared" si="115"/>
        <v>188.41826999976206</v>
      </c>
      <c r="T346">
        <f t="shared" si="116"/>
        <v>1.3302967248384194</v>
      </c>
      <c r="U346">
        <f t="shared" si="124"/>
        <v>41.838900000000002</v>
      </c>
      <c r="V346">
        <f>(-U346*'Config sheet'!$C$134+'Config sheet'!$C$135*'Stage 1'!U711)*10^2</f>
        <v>-202.97416483719201</v>
      </c>
      <c r="W346">
        <f t="shared" si="125"/>
        <v>-14.555894837429946</v>
      </c>
      <c r="X346">
        <f>'Config sheet'!$C$150*10^-3</f>
        <v>-333.6</v>
      </c>
      <c r="Y346">
        <f>'Config sheet'!$C$149*10^-3</f>
        <v>333.6</v>
      </c>
      <c r="Z346">
        <f t="shared" si="117"/>
        <v>7.8401446515211637E-3</v>
      </c>
      <c r="AA346">
        <f>PI()/4*('Config sheet'!$C$38^2)*'Stage 1'!Z346*2</f>
        <v>1.3427590570606221E-3</v>
      </c>
      <c r="AB346">
        <f t="shared" si="118"/>
        <v>4.4095301752087526</v>
      </c>
    </row>
    <row r="347" spans="3:28" x14ac:dyDescent="0.25">
      <c r="C347">
        <v>339</v>
      </c>
      <c r="D347">
        <f t="shared" si="107"/>
        <v>995</v>
      </c>
      <c r="E347">
        <f t="shared" si="108"/>
        <v>0.17780000000000001</v>
      </c>
      <c r="F347">
        <f t="shared" si="119"/>
        <v>5.6783919597989951E-2</v>
      </c>
      <c r="G347">
        <f t="shared" si="120"/>
        <v>104.19615634406146</v>
      </c>
      <c r="H347">
        <f t="shared" si="121"/>
        <v>5.9166661642607767</v>
      </c>
      <c r="I347" s="3">
        <f t="shared" si="109"/>
        <v>8.8900000000000007E-2</v>
      </c>
      <c r="J347" s="3">
        <f t="shared" si="110"/>
        <v>0.40640000000000004</v>
      </c>
      <c r="K347">
        <f t="shared" si="111"/>
        <v>4.1559682168052621E-2</v>
      </c>
      <c r="L347">
        <f>PI()/4*('Config sheet'!$C$38^2)*'Stage 1'!K347*2</f>
        <v>7.1178074028119039E-3</v>
      </c>
      <c r="M347">
        <f t="shared" si="112"/>
        <v>19.584750246838833</v>
      </c>
      <c r="N347">
        <f>'Config sheet'!$C$44</f>
        <v>5.8970333333333338</v>
      </c>
      <c r="O347">
        <f t="shared" si="122"/>
        <v>-3.9975022454564262</v>
      </c>
      <c r="P347">
        <f t="shared" si="123"/>
        <v>1057.9679579290269</v>
      </c>
      <c r="Q347">
        <f t="shared" si="113"/>
        <v>180</v>
      </c>
      <c r="R347">
        <f t="shared" si="114"/>
        <v>190.43423242722483</v>
      </c>
      <c r="S347">
        <f t="shared" si="115"/>
        <v>190.43423242722483</v>
      </c>
      <c r="T347">
        <f t="shared" si="116"/>
        <v>1.3302967248384194</v>
      </c>
      <c r="U347">
        <f t="shared" si="124"/>
        <v>41.838900000000002</v>
      </c>
      <c r="V347">
        <f>(-U347*'Config sheet'!$C$134+'Config sheet'!$C$135*'Stage 1'!U712)*10^2</f>
        <v>-202.97416483719201</v>
      </c>
      <c r="W347">
        <f t="shared" si="125"/>
        <v>-12.539932409967179</v>
      </c>
      <c r="X347">
        <f>'Config sheet'!$C$150*10^-3</f>
        <v>-333.6</v>
      </c>
      <c r="Y347">
        <f>'Config sheet'!$C$149*10^-3</f>
        <v>333.6</v>
      </c>
      <c r="Z347">
        <f t="shared" si="117"/>
        <v>7.1553821680526153E-3</v>
      </c>
      <c r="AA347">
        <f>PI()/4*('Config sheet'!$C$38^2)*'Stage 1'!Z347*2</f>
        <v>1.2254817531993573E-3</v>
      </c>
      <c r="AB347">
        <f t="shared" si="118"/>
        <v>4.0243994196021458</v>
      </c>
    </row>
    <row r="348" spans="3:28" x14ac:dyDescent="0.25">
      <c r="C348">
        <v>340</v>
      </c>
      <c r="D348">
        <f t="shared" si="107"/>
        <v>995</v>
      </c>
      <c r="E348">
        <f t="shared" si="108"/>
        <v>0.17780000000000001</v>
      </c>
      <c r="F348">
        <f t="shared" si="119"/>
        <v>5.6951423785594646E-2</v>
      </c>
      <c r="G348">
        <f t="shared" si="120"/>
        <v>104.19615634406146</v>
      </c>
      <c r="H348">
        <f t="shared" si="121"/>
        <v>5.9341194567807207</v>
      </c>
      <c r="I348" s="3">
        <f t="shared" si="109"/>
        <v>8.8900000000000007E-2</v>
      </c>
      <c r="J348" s="3">
        <f t="shared" si="110"/>
        <v>0.40640000000000004</v>
      </c>
      <c r="K348">
        <f t="shared" si="111"/>
        <v>4.0904648305604537E-2</v>
      </c>
      <c r="L348">
        <f>PI()/4*('Config sheet'!$C$38^2)*'Stage 1'!K348*2</f>
        <v>7.0056216344902807E-3</v>
      </c>
      <c r="M348">
        <f t="shared" si="112"/>
        <v>19.27606947908432</v>
      </c>
      <c r="N348">
        <f>'Config sheet'!$C$44</f>
        <v>5.8970333333333338</v>
      </c>
      <c r="O348">
        <f t="shared" si="122"/>
        <v>-3.8193826198770462</v>
      </c>
      <c r="P348">
        <f t="shared" si="123"/>
        <v>1068.7021154496185</v>
      </c>
      <c r="Q348">
        <f t="shared" si="113"/>
        <v>180</v>
      </c>
      <c r="R348">
        <f t="shared" si="114"/>
        <v>192.36638078093134</v>
      </c>
      <c r="S348">
        <f t="shared" si="115"/>
        <v>192.36638078093134</v>
      </c>
      <c r="T348">
        <f t="shared" si="116"/>
        <v>1.3302967248384194</v>
      </c>
      <c r="U348">
        <f t="shared" si="124"/>
        <v>41.838900000000002</v>
      </c>
      <c r="V348">
        <f>(-U348*'Config sheet'!$C$134+'Config sheet'!$C$135*'Stage 1'!U713)*10^2</f>
        <v>-202.97416483719201</v>
      </c>
      <c r="W348">
        <f t="shared" si="125"/>
        <v>-10.60778405626067</v>
      </c>
      <c r="X348">
        <f>'Config sheet'!$C$150*10^-3</f>
        <v>-333.6</v>
      </c>
      <c r="Y348">
        <f>'Config sheet'!$C$149*10^-3</f>
        <v>333.6</v>
      </c>
      <c r="Z348">
        <f t="shared" si="117"/>
        <v>6.5003483056045308E-3</v>
      </c>
      <c r="AA348">
        <f>PI()/4*('Config sheet'!$C$38^2)*'Stage 1'!Z348*2</f>
        <v>1.1132959848777341E-3</v>
      </c>
      <c r="AB348">
        <f t="shared" si="118"/>
        <v>3.6559889232871372</v>
      </c>
    </row>
    <row r="349" spans="3:28" x14ac:dyDescent="0.25">
      <c r="C349">
        <v>341</v>
      </c>
      <c r="D349">
        <f t="shared" si="107"/>
        <v>995</v>
      </c>
      <c r="E349">
        <f t="shared" si="108"/>
        <v>0.17780000000000001</v>
      </c>
      <c r="F349">
        <f t="shared" si="119"/>
        <v>5.7118927973199334E-2</v>
      </c>
      <c r="G349">
        <f t="shared" si="120"/>
        <v>104.19615634406146</v>
      </c>
      <c r="H349">
        <f t="shared" si="121"/>
        <v>5.9515727493006638</v>
      </c>
      <c r="I349" s="3">
        <f t="shared" si="109"/>
        <v>8.8900000000000007E-2</v>
      </c>
      <c r="J349" s="3">
        <f t="shared" si="110"/>
        <v>0.40640000000000004</v>
      </c>
      <c r="K349">
        <f t="shared" si="111"/>
        <v>4.027964089155673E-2</v>
      </c>
      <c r="L349">
        <f>PI()/4*('Config sheet'!$C$38^2)*'Stage 1'!K349*2</f>
        <v>6.8985784097482595E-3</v>
      </c>
      <c r="M349">
        <f t="shared" si="112"/>
        <v>18.981538494534146</v>
      </c>
      <c r="N349">
        <f>'Config sheet'!$C$44</f>
        <v>5.8970333333333338</v>
      </c>
      <c r="O349">
        <f t="shared" si="122"/>
        <v>-3.6395045145432281</v>
      </c>
      <c r="P349">
        <f t="shared" si="123"/>
        <v>1078.9629517367316</v>
      </c>
      <c r="Q349">
        <f t="shared" si="113"/>
        <v>180</v>
      </c>
      <c r="R349">
        <f t="shared" si="114"/>
        <v>194.2133313126117</v>
      </c>
      <c r="S349">
        <f t="shared" si="115"/>
        <v>194.2133313126117</v>
      </c>
      <c r="T349">
        <f t="shared" si="116"/>
        <v>1.3302967248384194</v>
      </c>
      <c r="U349">
        <f t="shared" si="124"/>
        <v>41.838900000000002</v>
      </c>
      <c r="V349">
        <f>(-U349*'Config sheet'!$C$134+'Config sheet'!$C$135*'Stage 1'!U714)*10^2</f>
        <v>-202.97416483719201</v>
      </c>
      <c r="W349">
        <f t="shared" si="125"/>
        <v>-8.7608335245803062</v>
      </c>
      <c r="X349">
        <f>'Config sheet'!$C$150*10^-3</f>
        <v>-333.6</v>
      </c>
      <c r="Y349">
        <f>'Config sheet'!$C$149*10^-3</f>
        <v>333.6</v>
      </c>
      <c r="Z349">
        <f t="shared" si="117"/>
        <v>5.875340891556724E-3</v>
      </c>
      <c r="AA349">
        <f>PI()/4*('Config sheet'!$C$38^2)*'Stage 1'!Z349*2</f>
        <v>1.0062527601357135E-3</v>
      </c>
      <c r="AB349">
        <f t="shared" si="118"/>
        <v>3.3044661932265038</v>
      </c>
    </row>
    <row r="350" spans="3:28" x14ac:dyDescent="0.25">
      <c r="C350">
        <v>342</v>
      </c>
      <c r="D350">
        <f t="shared" si="107"/>
        <v>995</v>
      </c>
      <c r="E350">
        <f t="shared" si="108"/>
        <v>0.17780000000000001</v>
      </c>
      <c r="F350">
        <f t="shared" si="119"/>
        <v>5.7286432160804021E-2</v>
      </c>
      <c r="G350">
        <f t="shared" si="120"/>
        <v>104.19615634406146</v>
      </c>
      <c r="H350">
        <f t="shared" si="121"/>
        <v>5.9690260418206069</v>
      </c>
      <c r="I350" s="3">
        <f t="shared" si="109"/>
        <v>8.8900000000000007E-2</v>
      </c>
      <c r="J350" s="3">
        <f t="shared" si="110"/>
        <v>0.40640000000000004</v>
      </c>
      <c r="K350">
        <f t="shared" si="111"/>
        <v>3.9684944473562252E-2</v>
      </c>
      <c r="L350">
        <f>PI()/4*('Config sheet'!$C$38^2)*'Stage 1'!K350*2</f>
        <v>6.7967264622451401E-3</v>
      </c>
      <c r="M350">
        <f t="shared" si="112"/>
        <v>18.701291384558296</v>
      </c>
      <c r="N350">
        <f>'Config sheet'!$C$44</f>
        <v>5.8970333333333338</v>
      </c>
      <c r="O350">
        <f t="shared" si="122"/>
        <v>-3.4579478340104268</v>
      </c>
      <c r="P350">
        <f t="shared" si="123"/>
        <v>1088.7431035305156</v>
      </c>
      <c r="Q350">
        <f t="shared" si="113"/>
        <v>180</v>
      </c>
      <c r="R350">
        <f t="shared" si="114"/>
        <v>195.97375863549283</v>
      </c>
      <c r="S350">
        <f t="shared" si="115"/>
        <v>195.9737586354928</v>
      </c>
      <c r="T350">
        <f t="shared" si="116"/>
        <v>1.3302967248384194</v>
      </c>
      <c r="U350">
        <f t="shared" si="124"/>
        <v>41.838900000000002</v>
      </c>
      <c r="V350">
        <f>(-U350*'Config sheet'!$C$134+'Config sheet'!$C$135*'Stage 1'!U715)*10^2</f>
        <v>-202.97416483719201</v>
      </c>
      <c r="W350">
        <f t="shared" si="125"/>
        <v>-7.0004062016991782</v>
      </c>
      <c r="X350">
        <f>'Config sheet'!$C$150*10^-3</f>
        <v>-333.6</v>
      </c>
      <c r="Y350">
        <f>'Config sheet'!$C$149*10^-3</f>
        <v>333.6</v>
      </c>
      <c r="Z350">
        <f t="shared" si="117"/>
        <v>5.280644473562246E-3</v>
      </c>
      <c r="AA350">
        <f>PI()/4*('Config sheet'!$C$38^2)*'Stage 1'!Z350*2</f>
        <v>9.0440081263259411E-4</v>
      </c>
      <c r="AB350">
        <f t="shared" si="118"/>
        <v>2.9699912674703293</v>
      </c>
    </row>
    <row r="351" spans="3:28" x14ac:dyDescent="0.25">
      <c r="C351">
        <v>343</v>
      </c>
      <c r="D351">
        <f t="shared" si="107"/>
        <v>995</v>
      </c>
      <c r="E351">
        <f t="shared" si="108"/>
        <v>0.17780000000000001</v>
      </c>
      <c r="F351">
        <f t="shared" si="119"/>
        <v>5.7453936348408716E-2</v>
      </c>
      <c r="G351">
        <f t="shared" si="120"/>
        <v>104.19615634406146</v>
      </c>
      <c r="H351">
        <f t="shared" si="121"/>
        <v>5.98647933434055</v>
      </c>
      <c r="I351" s="3">
        <f t="shared" si="109"/>
        <v>8.8900000000000007E-2</v>
      </c>
      <c r="J351" s="3">
        <f t="shared" si="110"/>
        <v>0.40640000000000004</v>
      </c>
      <c r="K351">
        <f t="shared" si="111"/>
        <v>3.9120830134447733E-2</v>
      </c>
      <c r="L351">
        <f>PI()/4*('Config sheet'!$C$38^2)*'Stage 1'!K351*2</f>
        <v>6.7001122195580716E-3</v>
      </c>
      <c r="M351">
        <f t="shared" si="112"/>
        <v>18.435455895308305</v>
      </c>
      <c r="N351">
        <f>'Config sheet'!$C$44</f>
        <v>5.8970333333333338</v>
      </c>
      <c r="O351">
        <f t="shared" si="122"/>
        <v>-3.2747936885368385</v>
      </c>
      <c r="P351">
        <f t="shared" si="123"/>
        <v>1098.0355392075721</v>
      </c>
      <c r="Q351">
        <f t="shared" si="113"/>
        <v>180</v>
      </c>
      <c r="R351">
        <f t="shared" si="114"/>
        <v>197.64639705736298</v>
      </c>
      <c r="S351">
        <f t="shared" si="115"/>
        <v>197.64639705736298</v>
      </c>
      <c r="T351">
        <f t="shared" si="116"/>
        <v>1.3302967248384194</v>
      </c>
      <c r="U351">
        <f t="shared" si="124"/>
        <v>41.838900000000002</v>
      </c>
      <c r="V351">
        <f>(-U351*'Config sheet'!$C$134+'Config sheet'!$C$135*'Stage 1'!U716)*10^2</f>
        <v>-202.97416483719201</v>
      </c>
      <c r="W351">
        <f t="shared" si="125"/>
        <v>-5.3277677798290313</v>
      </c>
      <c r="X351">
        <f>'Config sheet'!$C$150*10^-3</f>
        <v>-333.6</v>
      </c>
      <c r="Y351">
        <f>'Config sheet'!$C$149*10^-3</f>
        <v>333.6</v>
      </c>
      <c r="Z351">
        <f t="shared" si="117"/>
        <v>4.7165301344477273E-3</v>
      </c>
      <c r="AA351">
        <f>PI()/4*('Config sheet'!$C$38^2)*'Stage 1'!Z351*2</f>
        <v>8.0778656994552568E-4</v>
      </c>
      <c r="AB351">
        <f t="shared" si="118"/>
        <v>2.6527166110504647</v>
      </c>
    </row>
    <row r="352" spans="3:28" x14ac:dyDescent="0.25">
      <c r="C352">
        <v>344</v>
      </c>
      <c r="D352">
        <f t="shared" si="107"/>
        <v>995</v>
      </c>
      <c r="E352">
        <f t="shared" si="108"/>
        <v>0.17780000000000001</v>
      </c>
      <c r="F352">
        <f t="shared" si="119"/>
        <v>5.7621440536013403E-2</v>
      </c>
      <c r="G352">
        <f t="shared" si="120"/>
        <v>104.19615634406146</v>
      </c>
      <c r="H352">
        <f t="shared" si="121"/>
        <v>6.0039326268604931</v>
      </c>
      <c r="I352" s="3">
        <f t="shared" si="109"/>
        <v>8.8900000000000007E-2</v>
      </c>
      <c r="J352" s="3">
        <f t="shared" si="110"/>
        <v>0.40640000000000004</v>
      </c>
      <c r="K352">
        <f t="shared" si="111"/>
        <v>3.8587555316036533E-2</v>
      </c>
      <c r="L352">
        <f>PI()/4*('Config sheet'!$C$38^2)*'Stage 1'!K352*2</f>
        <v>6.6087797730087511E-3</v>
      </c>
      <c r="M352">
        <f t="shared" si="112"/>
        <v>18.184153344694959</v>
      </c>
      <c r="N352">
        <f>'Config sheet'!$C$44</f>
        <v>5.8970333333333338</v>
      </c>
      <c r="O352">
        <f t="shared" si="122"/>
        <v>-3.0901243379353724</v>
      </c>
      <c r="P352">
        <f t="shared" si="123"/>
        <v>1106.833565860197</v>
      </c>
      <c r="Q352">
        <f t="shared" si="113"/>
        <v>180</v>
      </c>
      <c r="R352">
        <f t="shared" si="114"/>
        <v>199.23004185483549</v>
      </c>
      <c r="S352">
        <f t="shared" si="115"/>
        <v>199.23004185483546</v>
      </c>
      <c r="T352">
        <f t="shared" si="116"/>
        <v>1.3302967248384194</v>
      </c>
      <c r="U352">
        <f t="shared" si="124"/>
        <v>41.838900000000002</v>
      </c>
      <c r="V352">
        <f>(-U352*'Config sheet'!$C$134+'Config sheet'!$C$135*'Stage 1'!U717)*10^2</f>
        <v>-202.97416483719201</v>
      </c>
      <c r="W352">
        <f t="shared" si="125"/>
        <v>-3.7441229823565152</v>
      </c>
      <c r="X352">
        <f>'Config sheet'!$C$150*10^-3</f>
        <v>-333.6</v>
      </c>
      <c r="Y352">
        <f>'Config sheet'!$C$149*10^-3</f>
        <v>333.6</v>
      </c>
      <c r="Z352">
        <f t="shared" si="117"/>
        <v>4.1832553160365271E-3</v>
      </c>
      <c r="AA352">
        <f>PI()/4*('Config sheet'!$C$38^2)*'Stage 1'!Z352*2</f>
        <v>7.164541233962052E-4</v>
      </c>
      <c r="AB352">
        <f>AA352/($Z$3-$Z$5)*100</f>
        <v>2.3527870168934344</v>
      </c>
    </row>
    <row r="353" spans="3:28" x14ac:dyDescent="0.25">
      <c r="C353">
        <v>345</v>
      </c>
      <c r="D353">
        <f t="shared" si="107"/>
        <v>995</v>
      </c>
      <c r="E353">
        <f t="shared" si="108"/>
        <v>0.17780000000000001</v>
      </c>
      <c r="F353">
        <f t="shared" si="119"/>
        <v>5.7788944723618091E-2</v>
      </c>
      <c r="G353">
        <f t="shared" si="120"/>
        <v>104.19615634406146</v>
      </c>
      <c r="H353">
        <f t="shared" si="121"/>
        <v>6.0213859193804362</v>
      </c>
      <c r="I353" s="3">
        <f t="shared" si="109"/>
        <v>8.8900000000000007E-2</v>
      </c>
      <c r="J353" s="3">
        <f t="shared" si="110"/>
        <v>0.40640000000000004</v>
      </c>
      <c r="K353">
        <f t="shared" si="111"/>
        <v>3.8085363651988564E-2</v>
      </c>
      <c r="L353">
        <f>PI()/4*('Config sheet'!$C$38^2)*'Stage 1'!K353*2</f>
        <v>6.5227708490343808E-3</v>
      </c>
      <c r="M353">
        <f t="shared" si="112"/>
        <v>17.947498543615072</v>
      </c>
      <c r="N353">
        <f>'Config sheet'!$C$44</f>
        <v>5.8970333333333338</v>
      </c>
      <c r="O353">
        <f t="shared" si="122"/>
        <v>-2.9040231342677743</v>
      </c>
      <c r="P353">
        <f t="shared" si="123"/>
        <v>1115.1308360407729</v>
      </c>
      <c r="Q353">
        <f t="shared" si="113"/>
        <v>180</v>
      </c>
      <c r="R353">
        <f t="shared" si="114"/>
        <v>200.72355048733911</v>
      </c>
      <c r="S353">
        <f t="shared" si="115"/>
        <v>200.72355048733911</v>
      </c>
      <c r="T353">
        <f t="shared" si="116"/>
        <v>1.3302967248384194</v>
      </c>
      <c r="U353">
        <f t="shared" si="124"/>
        <v>41.838900000000002</v>
      </c>
      <c r="V353">
        <f>(-U353*'Config sheet'!$C$134+'Config sheet'!$C$135*'Stage 1'!U718)*10^2</f>
        <v>-202.97416483719201</v>
      </c>
      <c r="W353">
        <f t="shared" si="125"/>
        <v>-2.2506143498528957</v>
      </c>
      <c r="X353">
        <f>'Config sheet'!$C$150*10^-3</f>
        <v>-333.6</v>
      </c>
      <c r="Y353">
        <f>'Config sheet'!$C$149*10^-3</f>
        <v>333.6</v>
      </c>
      <c r="Z353">
        <f t="shared" si="117"/>
        <v>3.6810636519885587E-3</v>
      </c>
      <c r="AA353">
        <f>PI()/4*('Config sheet'!$C$38^2)*'Stage 1'!Z353*2</f>
        <v>6.3044519942183428E-4</v>
      </c>
      <c r="AB353">
        <f t="shared" si="118"/>
        <v>2.0703395118045886</v>
      </c>
    </row>
    <row r="354" spans="3:28" x14ac:dyDescent="0.25">
      <c r="C354">
        <v>346</v>
      </c>
      <c r="D354">
        <f t="shared" si="107"/>
        <v>995</v>
      </c>
      <c r="E354">
        <f t="shared" si="108"/>
        <v>0.17780000000000001</v>
      </c>
      <c r="F354">
        <f t="shared" si="119"/>
        <v>5.7956448911222785E-2</v>
      </c>
      <c r="G354">
        <f t="shared" si="120"/>
        <v>104.19615634406146</v>
      </c>
      <c r="H354">
        <f t="shared" si="121"/>
        <v>6.0388392119003802</v>
      </c>
      <c r="I354" s="3">
        <f t="shared" si="109"/>
        <v>8.8900000000000007E-2</v>
      </c>
      <c r="J354" s="3">
        <f t="shared" si="110"/>
        <v>0.40640000000000004</v>
      </c>
      <c r="K354">
        <f t="shared" si="111"/>
        <v>3.7614484809746447E-2</v>
      </c>
      <c r="L354">
        <f>PI()/4*('Config sheet'!$C$38^2)*'Stage 1'!K354*2</f>
        <v>6.442124782118237E-3</v>
      </c>
      <c r="M354">
        <f t="shared" si="112"/>
        <v>17.725599721469564</v>
      </c>
      <c r="N354">
        <f>'Config sheet'!$C$44</f>
        <v>5.8970333333333338</v>
      </c>
      <c r="O354">
        <f t="shared" si="122"/>
        <v>-2.7165744634376039</v>
      </c>
      <c r="P354">
        <f t="shared" si="123"/>
        <v>1122.9213541635265</v>
      </c>
      <c r="Q354">
        <f t="shared" si="113"/>
        <v>180</v>
      </c>
      <c r="R354">
        <f t="shared" si="114"/>
        <v>202.12584374943481</v>
      </c>
      <c r="S354">
        <f t="shared" si="115"/>
        <v>202.12584374943478</v>
      </c>
      <c r="T354">
        <f t="shared" si="116"/>
        <v>1.3302967248384194</v>
      </c>
      <c r="U354">
        <f t="shared" si="124"/>
        <v>41.838900000000002</v>
      </c>
      <c r="V354">
        <f>(-U354*'Config sheet'!$C$134+'Config sheet'!$C$135*'Stage 1'!U719)*10^2</f>
        <v>-202.97416483719201</v>
      </c>
      <c r="W354">
        <f t="shared" si="125"/>
        <v>-0.84832108775719917</v>
      </c>
      <c r="X354">
        <f>'Config sheet'!$C$150*10^-3</f>
        <v>-333.6</v>
      </c>
      <c r="Y354">
        <f>'Config sheet'!$C$149*10^-3</f>
        <v>333.6</v>
      </c>
      <c r="Z354">
        <f t="shared" si="117"/>
        <v>3.2101848097464414E-3</v>
      </c>
      <c r="AA354">
        <f>PI()/4*('Config sheet'!$C$38^2)*'Stage 1'!Z354*2</f>
        <v>5.4979913250569046E-4</v>
      </c>
      <c r="AB354">
        <f t="shared" si="118"/>
        <v>1.8055032675739264</v>
      </c>
    </row>
    <row r="355" spans="3:28" x14ac:dyDescent="0.25">
      <c r="C355">
        <v>347</v>
      </c>
      <c r="D355">
        <f t="shared" si="107"/>
        <v>995</v>
      </c>
      <c r="E355">
        <f t="shared" si="108"/>
        <v>0.17780000000000001</v>
      </c>
      <c r="F355">
        <f t="shared" si="119"/>
        <v>5.8123953098827473E-2</v>
      </c>
      <c r="G355">
        <f t="shared" si="120"/>
        <v>104.19615634406146</v>
      </c>
      <c r="H355">
        <f t="shared" si="121"/>
        <v>6.0562925044203233</v>
      </c>
      <c r="I355" s="3">
        <f t="shared" si="109"/>
        <v>8.8900000000000007E-2</v>
      </c>
      <c r="J355" s="3">
        <f t="shared" si="110"/>
        <v>0.40640000000000004</v>
      </c>
      <c r="K355">
        <f t="shared" si="111"/>
        <v>3.7175134341670919E-2</v>
      </c>
      <c r="L355">
        <f>PI()/4*('Config sheet'!$C$38^2)*'Stage 1'!K355*2</f>
        <v>6.366878489294063E-3</v>
      </c>
      <c r="M355">
        <f t="shared" si="112"/>
        <v>17.518558456011924</v>
      </c>
      <c r="N355">
        <f>'Config sheet'!$C$44</f>
        <v>5.8970333333333338</v>
      </c>
      <c r="O355">
        <f t="shared" si="122"/>
        <v>-2.5278636857401628</v>
      </c>
      <c r="P355">
        <f t="shared" si="123"/>
        <v>1130.1994825562572</v>
      </c>
      <c r="Q355">
        <f t="shared" si="113"/>
        <v>180</v>
      </c>
      <c r="R355">
        <f t="shared" si="114"/>
        <v>203.43590686012632</v>
      </c>
      <c r="S355">
        <f t="shared" si="115"/>
        <v>203.43590686012629</v>
      </c>
      <c r="T355">
        <f t="shared" si="116"/>
        <v>1.3302967248384194</v>
      </c>
      <c r="U355">
        <f t="shared" si="124"/>
        <v>41.838900000000002</v>
      </c>
      <c r="V355">
        <f>(-U355*'Config sheet'!$C$134+'Config sheet'!$C$135*'Stage 1'!U720)*10^2</f>
        <v>-202.97416483719201</v>
      </c>
      <c r="W355">
        <f t="shared" si="125"/>
        <v>0.46174202293431676</v>
      </c>
      <c r="X355">
        <f>'Config sheet'!$C$150*10^-3</f>
        <v>-333.6</v>
      </c>
      <c r="Y355">
        <f>'Config sheet'!$C$149*10^-3</f>
        <v>333.6</v>
      </c>
      <c r="Z355">
        <f t="shared" si="117"/>
        <v>2.7708343416709136E-3</v>
      </c>
      <c r="AA355">
        <f>PI()/4*('Config sheet'!$C$38^2)*'Stage 1'!Z355*2</f>
        <v>4.7455283968151702E-4</v>
      </c>
      <c r="AB355">
        <f t="shared" si="118"/>
        <v>1.5583995172502325</v>
      </c>
    </row>
    <row r="356" spans="3:28" x14ac:dyDescent="0.25">
      <c r="C356">
        <v>348</v>
      </c>
      <c r="D356">
        <f t="shared" si="107"/>
        <v>995</v>
      </c>
      <c r="E356">
        <f t="shared" si="108"/>
        <v>0.17780000000000001</v>
      </c>
      <c r="F356">
        <f t="shared" si="119"/>
        <v>5.8291457286432161E-2</v>
      </c>
      <c r="G356">
        <f t="shared" si="120"/>
        <v>104.19615634406146</v>
      </c>
      <c r="H356">
        <f t="shared" si="121"/>
        <v>6.0737457969402664</v>
      </c>
      <c r="I356" s="3">
        <f t="shared" si="109"/>
        <v>8.8900000000000007E-2</v>
      </c>
      <c r="J356" s="3">
        <f t="shared" si="110"/>
        <v>0.40640000000000004</v>
      </c>
      <c r="K356">
        <f t="shared" si="111"/>
        <v>3.6767513545440451E-2</v>
      </c>
      <c r="L356">
        <f>PI()/4*('Config sheet'!$C$38^2)*'Stage 1'!K356*2</f>
        <v>6.297066446237112E-3</v>
      </c>
      <c r="M356">
        <f t="shared" si="112"/>
        <v>17.326469607562355</v>
      </c>
      <c r="N356">
        <f>'Config sheet'!$C$44</f>
        <v>5.8970333333333338</v>
      </c>
      <c r="O356">
        <f t="shared" si="122"/>
        <v>-2.3379770754284426</v>
      </c>
      <c r="P356">
        <f t="shared" si="123"/>
        <v>1136.9599471550457</v>
      </c>
      <c r="Q356">
        <f t="shared" si="113"/>
        <v>180</v>
      </c>
      <c r="R356">
        <f t="shared" si="114"/>
        <v>204.65279048790825</v>
      </c>
      <c r="S356">
        <f t="shared" si="115"/>
        <v>204.65279048790825</v>
      </c>
      <c r="T356">
        <f t="shared" si="116"/>
        <v>1.3302967248384194</v>
      </c>
      <c r="U356">
        <f t="shared" si="124"/>
        <v>41.838900000000002</v>
      </c>
      <c r="V356">
        <f>(-U356*'Config sheet'!$C$134+'Config sheet'!$C$135*'Stage 1'!U721)*10^2</f>
        <v>-202.97416483719201</v>
      </c>
      <c r="W356">
        <f t="shared" si="125"/>
        <v>1.678625650716242</v>
      </c>
      <c r="X356">
        <f>'Config sheet'!$C$150*10^-3</f>
        <v>-333.6</v>
      </c>
      <c r="Y356">
        <f>'Config sheet'!$C$149*10^-3</f>
        <v>333.6</v>
      </c>
      <c r="Z356">
        <f t="shared" si="117"/>
        <v>2.3632135454404457E-3</v>
      </c>
      <c r="AA356">
        <f>PI()/4*('Config sheet'!$C$38^2)*'Stage 1'!Z356*2</f>
        <v>4.0474079662456558E-4</v>
      </c>
      <c r="AB356">
        <f t="shared" si="118"/>
        <v>1.3291414766256724</v>
      </c>
    </row>
    <row r="357" spans="3:28" x14ac:dyDescent="0.25">
      <c r="C357">
        <v>349</v>
      </c>
      <c r="D357">
        <f t="shared" si="107"/>
        <v>995</v>
      </c>
      <c r="E357">
        <f t="shared" si="108"/>
        <v>0.17780000000000001</v>
      </c>
      <c r="F357">
        <f t="shared" si="119"/>
        <v>5.8458961474036855E-2</v>
      </c>
      <c r="G357">
        <f t="shared" si="120"/>
        <v>104.19615634406146</v>
      </c>
      <c r="H357">
        <f t="shared" si="121"/>
        <v>6.0911990894602104</v>
      </c>
      <c r="I357" s="3">
        <f t="shared" si="109"/>
        <v>8.8900000000000007E-2</v>
      </c>
      <c r="J357" s="3">
        <f t="shared" si="110"/>
        <v>0.40640000000000004</v>
      </c>
      <c r="K357">
        <f t="shared" si="111"/>
        <v>3.6391809333787779E-2</v>
      </c>
      <c r="L357">
        <f>PI()/4*('Config sheet'!$C$38^2)*'Stage 1'!K357*2</f>
        <v>6.2327206649542928E-3</v>
      </c>
      <c r="M357">
        <f t="shared" si="112"/>
        <v>17.14942125762191</v>
      </c>
      <c r="N357">
        <f>'Config sheet'!$C$44</f>
        <v>5.8970333333333338</v>
      </c>
      <c r="O357">
        <f t="shared" si="122"/>
        <v>-2.1470017593556268</v>
      </c>
      <c r="P357">
        <f t="shared" si="123"/>
        <v>1143.19784283536</v>
      </c>
      <c r="Q357">
        <f t="shared" si="113"/>
        <v>180</v>
      </c>
      <c r="R357">
        <f t="shared" si="114"/>
        <v>205.77561171036481</v>
      </c>
      <c r="S357">
        <f t="shared" si="115"/>
        <v>205.77561171036481</v>
      </c>
      <c r="T357">
        <f t="shared" si="116"/>
        <v>1.3302967248384194</v>
      </c>
      <c r="U357">
        <f t="shared" si="124"/>
        <v>41.838900000000002</v>
      </c>
      <c r="V357">
        <f>(-U357*'Config sheet'!$C$134+'Config sheet'!$C$135*'Stage 1'!U722)*10^2</f>
        <v>-202.97416483719201</v>
      </c>
      <c r="W357">
        <f t="shared" si="125"/>
        <v>2.8014468731728073</v>
      </c>
      <c r="X357">
        <f>'Config sheet'!$C$150*10^-3</f>
        <v>-333.6</v>
      </c>
      <c r="Y357">
        <f>'Config sheet'!$C$149*10^-3</f>
        <v>333.6</v>
      </c>
      <c r="Z357">
        <f t="shared" si="117"/>
        <v>1.9875093337877736E-3</v>
      </c>
      <c r="AA357">
        <f>PI()/4*('Config sheet'!$C$38^2)*'Stage 1'!Z357*2</f>
        <v>3.4039501534174622E-4</v>
      </c>
      <c r="AB357">
        <f t="shared" si="118"/>
        <v>1.117834270971751</v>
      </c>
    </row>
    <row r="358" spans="3:28" x14ac:dyDescent="0.25">
      <c r="C358">
        <v>350</v>
      </c>
      <c r="D358">
        <f t="shared" si="107"/>
        <v>995</v>
      </c>
      <c r="E358">
        <f t="shared" si="108"/>
        <v>0.17780000000000001</v>
      </c>
      <c r="F358">
        <f t="shared" si="119"/>
        <v>5.8626465661641543E-2</v>
      </c>
      <c r="G358">
        <f t="shared" si="120"/>
        <v>104.19615634406146</v>
      </c>
      <c r="H358">
        <f t="shared" si="121"/>
        <v>6.1086523819801526</v>
      </c>
      <c r="I358" s="3">
        <f t="shared" si="109"/>
        <v>8.8900000000000007E-2</v>
      </c>
      <c r="J358" s="3">
        <f t="shared" si="110"/>
        <v>0.40640000000000004</v>
      </c>
      <c r="K358">
        <f t="shared" si="111"/>
        <v>3.6048194113634753E-2</v>
      </c>
      <c r="L358">
        <f>PI()/4*('Config sheet'!$C$38^2)*'Stage 1'!K358*2</f>
        <v>6.1738706730839468E-3</v>
      </c>
      <c r="M358">
        <f t="shared" si="112"/>
        <v>16.987494651915512</v>
      </c>
      <c r="N358">
        <f>'Config sheet'!$C$44</f>
        <v>5.8970333333333338</v>
      </c>
      <c r="O358">
        <f t="shared" si="122"/>
        <v>-1.9550256547555183</v>
      </c>
      <c r="P358">
        <f t="shared" si="123"/>
        <v>1148.9086383733977</v>
      </c>
      <c r="Q358">
        <f t="shared" si="113"/>
        <v>180</v>
      </c>
      <c r="R358">
        <f t="shared" si="114"/>
        <v>206.80355490721161</v>
      </c>
      <c r="S358">
        <f t="shared" si="115"/>
        <v>206.80355490721161</v>
      </c>
      <c r="T358">
        <f t="shared" si="116"/>
        <v>1.3302967248384194</v>
      </c>
      <c r="U358">
        <f t="shared" si="124"/>
        <v>41.838900000000002</v>
      </c>
      <c r="V358">
        <f>(-U358*'Config sheet'!$C$134+'Config sheet'!$C$135*'Stage 1'!U723)*10^2</f>
        <v>-202.97416483719201</v>
      </c>
      <c r="W358">
        <f t="shared" si="125"/>
        <v>3.8293900700195991</v>
      </c>
      <c r="X358">
        <f>'Config sheet'!$C$150*10^-3</f>
        <v>-333.6</v>
      </c>
      <c r="Y358">
        <f>'Config sheet'!$C$149*10^-3</f>
        <v>333.6</v>
      </c>
      <c r="Z358">
        <f t="shared" si="117"/>
        <v>1.6438941136347474E-3</v>
      </c>
      <c r="AA358">
        <f>PI()/4*('Config sheet'!$C$38^2)*'Stage 1'!Z358*2</f>
        <v>2.8154502347140046E-4</v>
      </c>
      <c r="AB358">
        <f t="shared" si="118"/>
        <v>0.92457486706116265</v>
      </c>
    </row>
    <row r="359" spans="3:28" x14ac:dyDescent="0.25">
      <c r="C359">
        <v>351</v>
      </c>
      <c r="D359">
        <f t="shared" si="107"/>
        <v>995</v>
      </c>
      <c r="E359">
        <f t="shared" si="108"/>
        <v>0.17780000000000001</v>
      </c>
      <c r="F359">
        <f t="shared" si="119"/>
        <v>5.8793969849246237E-2</v>
      </c>
      <c r="G359">
        <f t="shared" si="120"/>
        <v>104.19615634406146</v>
      </c>
      <c r="H359">
        <f t="shared" si="121"/>
        <v>6.1261056745000966</v>
      </c>
      <c r="I359" s="3">
        <f t="shared" si="109"/>
        <v>8.8900000000000007E-2</v>
      </c>
      <c r="J359" s="3">
        <f t="shared" si="110"/>
        <v>0.40640000000000004</v>
      </c>
      <c r="K359">
        <f t="shared" si="111"/>
        <v>3.5736825674688451E-2</v>
      </c>
      <c r="L359">
        <f>PI()/4*('Config sheet'!$C$38^2)*'Stage 1'!K359*2</f>
        <v>6.1205434948160232E-3</v>
      </c>
      <c r="M359">
        <f t="shared" si="112"/>
        <v>16.840764147893537</v>
      </c>
      <c r="N359">
        <f>'Config sheet'!$C$44</f>
        <v>5.8970333333333338</v>
      </c>
      <c r="O359">
        <f t="shared" si="122"/>
        <v>-1.762137406223137</v>
      </c>
      <c r="P359">
        <f t="shared" si="123"/>
        <v>1154.0881810319349</v>
      </c>
      <c r="Q359">
        <f t="shared" si="113"/>
        <v>180</v>
      </c>
      <c r="R359">
        <f t="shared" si="114"/>
        <v>207.7358725857483</v>
      </c>
      <c r="S359">
        <f t="shared" si="115"/>
        <v>207.7358725857483</v>
      </c>
      <c r="T359">
        <f t="shared" si="116"/>
        <v>1.3302967248384194</v>
      </c>
      <c r="U359">
        <f t="shared" si="124"/>
        <v>41.838900000000002</v>
      </c>
      <c r="V359">
        <f>(-U359*'Config sheet'!$C$134+'Config sheet'!$C$135*'Stage 1'!U724)*10^2</f>
        <v>-202.97416483719201</v>
      </c>
      <c r="W359">
        <f t="shared" si="125"/>
        <v>4.7617077485562902</v>
      </c>
      <c r="X359">
        <f>'Config sheet'!$C$150*10^-3</f>
        <v>-333.6</v>
      </c>
      <c r="Y359">
        <f>'Config sheet'!$C$149*10^-3</f>
        <v>333.6</v>
      </c>
      <c r="Z359">
        <f t="shared" si="117"/>
        <v>1.3325256746884451E-3</v>
      </c>
      <c r="AA359">
        <f>PI()/4*('Config sheet'!$C$38^2)*'Stage 1'!Z359*2</f>
        <v>2.282178452034771E-4</v>
      </c>
      <c r="AB359">
        <f t="shared" si="118"/>
        <v>0.74945201051093646</v>
      </c>
    </row>
    <row r="360" spans="3:28" x14ac:dyDescent="0.25">
      <c r="C360">
        <v>352</v>
      </c>
      <c r="D360">
        <f t="shared" si="107"/>
        <v>995</v>
      </c>
      <c r="E360">
        <f t="shared" si="108"/>
        <v>0.17780000000000001</v>
      </c>
      <c r="F360">
        <f t="shared" si="119"/>
        <v>5.8961474036850925E-2</v>
      </c>
      <c r="G360">
        <f t="shared" si="120"/>
        <v>104.19615634406146</v>
      </c>
      <c r="H360">
        <f t="shared" si="121"/>
        <v>6.1435589670200397</v>
      </c>
      <c r="I360" s="3">
        <f t="shared" si="109"/>
        <v>8.8900000000000007E-2</v>
      </c>
      <c r="J360" s="3">
        <f t="shared" si="110"/>
        <v>0.40640000000000004</v>
      </c>
      <c r="K360">
        <f t="shared" si="111"/>
        <v>3.5457847087549073E-2</v>
      </c>
      <c r="L360">
        <f>PI()/4*('Config sheet'!$C$38^2)*'Stage 1'!K360*2</f>
        <v>6.0727636334413108E-3</v>
      </c>
      <c r="M360">
        <f t="shared" si="112"/>
        <v>16.709297166715785</v>
      </c>
      <c r="N360">
        <f>'Config sheet'!$C$44</f>
        <v>5.8970333333333338</v>
      </c>
      <c r="O360">
        <f t="shared" si="122"/>
        <v>-1.5684263219592394</v>
      </c>
      <c r="P360">
        <f t="shared" si="123"/>
        <v>1158.7327007653655</v>
      </c>
      <c r="Q360">
        <f t="shared" si="113"/>
        <v>180</v>
      </c>
      <c r="R360">
        <f t="shared" si="114"/>
        <v>208.5718861377658</v>
      </c>
      <c r="S360">
        <f t="shared" si="115"/>
        <v>208.5718861377658</v>
      </c>
      <c r="T360">
        <f t="shared" si="116"/>
        <v>1.3302967248384194</v>
      </c>
      <c r="U360">
        <f t="shared" si="124"/>
        <v>41.838900000000002</v>
      </c>
      <c r="V360">
        <f>(-U360*'Config sheet'!$C$134+'Config sheet'!$C$135*'Stage 1'!U725)*10^2</f>
        <v>-202.97416483719201</v>
      </c>
      <c r="W360">
        <f t="shared" si="125"/>
        <v>5.5977213005737951</v>
      </c>
      <c r="X360">
        <f>'Config sheet'!$C$150*10^-3</f>
        <v>-333.6</v>
      </c>
      <c r="Y360">
        <f>'Config sheet'!$C$149*10^-3</f>
        <v>333.6</v>
      </c>
      <c r="Z360">
        <f t="shared" si="117"/>
        <v>1.0535470875490671E-3</v>
      </c>
      <c r="AA360">
        <f>PI()/4*('Config sheet'!$C$38^2)*'Stage 1'!Z360*2</f>
        <v>1.8043798382876448E-4</v>
      </c>
      <c r="AB360">
        <f t="shared" si="118"/>
        <v>0.59254616847529074</v>
      </c>
    </row>
    <row r="361" spans="3:28" x14ac:dyDescent="0.25">
      <c r="C361">
        <v>353</v>
      </c>
      <c r="D361">
        <f t="shared" si="107"/>
        <v>995</v>
      </c>
      <c r="E361">
        <f t="shared" si="108"/>
        <v>0.17780000000000001</v>
      </c>
      <c r="F361">
        <f t="shared" si="119"/>
        <v>5.9128978224455613E-2</v>
      </c>
      <c r="G361">
        <f t="shared" si="120"/>
        <v>104.19615634406146</v>
      </c>
      <c r="H361">
        <f t="shared" si="121"/>
        <v>6.1610122595399828</v>
      </c>
      <c r="I361" s="3">
        <f t="shared" si="109"/>
        <v>8.8900000000000007E-2</v>
      </c>
      <c r="J361" s="3">
        <f t="shared" si="110"/>
        <v>0.40640000000000004</v>
      </c>
      <c r="K361">
        <f t="shared" si="111"/>
        <v>3.5211386611379965E-2</v>
      </c>
      <c r="L361">
        <f>PI()/4*('Config sheet'!$C$38^2)*'Stage 1'!K361*2</f>
        <v>6.0305530555383466E-3</v>
      </c>
      <c r="M361">
        <f t="shared" si="112"/>
        <v>16.593154149741526</v>
      </c>
      <c r="N361">
        <f>'Config sheet'!$C$44</f>
        <v>5.8970333333333338</v>
      </c>
      <c r="O361">
        <f t="shared" si="122"/>
        <v>-1.3739823093424652</v>
      </c>
      <c r="P361">
        <f t="shared" si="123"/>
        <v>1162.8388140390857</v>
      </c>
      <c r="Q361">
        <f t="shared" si="113"/>
        <v>180</v>
      </c>
      <c r="R361">
        <f t="shared" si="114"/>
        <v>209.31098652703545</v>
      </c>
      <c r="S361">
        <f t="shared" si="115"/>
        <v>209.31098652703542</v>
      </c>
      <c r="T361">
        <f t="shared" si="116"/>
        <v>1.3302967248384194</v>
      </c>
      <c r="U361">
        <f t="shared" si="124"/>
        <v>41.838900000000002</v>
      </c>
      <c r="V361">
        <f>(-U361*'Config sheet'!$C$134+'Config sheet'!$C$135*'Stage 1'!U726)*10^2</f>
        <v>-202.97416483719201</v>
      </c>
      <c r="W361">
        <f t="shared" si="125"/>
        <v>6.3368216898434468</v>
      </c>
      <c r="X361">
        <f>'Config sheet'!$C$150*10^-3</f>
        <v>-333.6</v>
      </c>
      <c r="Y361">
        <f>'Config sheet'!$C$149*10^-3</f>
        <v>333.6</v>
      </c>
      <c r="Z361">
        <f t="shared" si="117"/>
        <v>8.0708661137995907E-4</v>
      </c>
      <c r="AA361">
        <f>PI()/4*('Config sheet'!$C$38^2)*'Stage 1'!Z361*2</f>
        <v>1.3822740592580012E-4</v>
      </c>
      <c r="AB361">
        <f t="shared" si="118"/>
        <v>0.45392947771651243</v>
      </c>
    </row>
    <row r="362" spans="3:28" x14ac:dyDescent="0.25">
      <c r="C362">
        <v>354</v>
      </c>
      <c r="D362">
        <f t="shared" si="107"/>
        <v>995</v>
      </c>
      <c r="E362">
        <f t="shared" si="108"/>
        <v>0.17780000000000001</v>
      </c>
      <c r="F362">
        <f t="shared" si="119"/>
        <v>5.9296482412060307E-2</v>
      </c>
      <c r="G362">
        <f t="shared" si="120"/>
        <v>104.19615634406146</v>
      </c>
      <c r="H362">
        <f t="shared" si="121"/>
        <v>6.1784655520599268</v>
      </c>
      <c r="I362" s="3">
        <f t="shared" si="109"/>
        <v>8.8900000000000007E-2</v>
      </c>
      <c r="J362" s="3">
        <f t="shared" si="110"/>
        <v>0.40640000000000004</v>
      </c>
      <c r="K362">
        <f t="shared" si="111"/>
        <v>3.4997557611182346E-2</v>
      </c>
      <c r="L362">
        <f>PI()/4*('Config sheet'!$C$38^2)*'Stage 1'!K362*2</f>
        <v>5.9939311768052979E-3</v>
      </c>
      <c r="M362">
        <f t="shared" si="112"/>
        <v>16.492388519545713</v>
      </c>
      <c r="N362">
        <f>'Config sheet'!$C$44</f>
        <v>5.8970333333333338</v>
      </c>
      <c r="O362">
        <f t="shared" si="122"/>
        <v>-1.1788958098944802</v>
      </c>
      <c r="P362">
        <f t="shared" si="123"/>
        <v>1166.403527258791</v>
      </c>
      <c r="Q362">
        <f t="shared" si="113"/>
        <v>180</v>
      </c>
      <c r="R362">
        <f t="shared" si="114"/>
        <v>209.9526349065824</v>
      </c>
      <c r="S362">
        <f t="shared" si="115"/>
        <v>209.9526349065824</v>
      </c>
      <c r="T362">
        <f t="shared" si="116"/>
        <v>1.3302967248384194</v>
      </c>
      <c r="U362">
        <f t="shared" si="124"/>
        <v>41.838900000000002</v>
      </c>
      <c r="V362">
        <f>(-U362*'Config sheet'!$C$134+'Config sheet'!$C$135*'Stage 1'!U727)*10^2</f>
        <v>-202.97416483719201</v>
      </c>
      <c r="W362">
        <f t="shared" si="125"/>
        <v>6.9784700693903972</v>
      </c>
      <c r="X362">
        <f>'Config sheet'!$C$150*10^-3</f>
        <v>-333.6</v>
      </c>
      <c r="Y362">
        <f>'Config sheet'!$C$149*10^-3</f>
        <v>333.6</v>
      </c>
      <c r="Z362">
        <f t="shared" si="117"/>
        <v>5.9325761118234066E-4</v>
      </c>
      <c r="AA362">
        <f>PI()/4*('Config sheet'!$C$38^2)*'Stage 1'!Z362*2</f>
        <v>1.0160552719275126E-4</v>
      </c>
      <c r="AB362">
        <f t="shared" si="118"/>
        <v>0.33366569807780683</v>
      </c>
    </row>
    <row r="363" spans="3:28" x14ac:dyDescent="0.25">
      <c r="C363">
        <v>355</v>
      </c>
      <c r="D363">
        <f t="shared" si="107"/>
        <v>995</v>
      </c>
      <c r="E363">
        <f t="shared" si="108"/>
        <v>0.17780000000000001</v>
      </c>
      <c r="F363">
        <f t="shared" si="119"/>
        <v>5.9463986599664995E-2</v>
      </c>
      <c r="G363">
        <f t="shared" si="120"/>
        <v>104.19615634406146</v>
      </c>
      <c r="H363">
        <f t="shared" si="121"/>
        <v>6.1959188445798699</v>
      </c>
      <c r="I363" s="3">
        <f t="shared" si="109"/>
        <v>8.8900000000000007E-2</v>
      </c>
      <c r="J363" s="3">
        <f t="shared" si="110"/>
        <v>0.40640000000000004</v>
      </c>
      <c r="K363">
        <f t="shared" si="111"/>
        <v>3.4816458484714381E-2</v>
      </c>
      <c r="L363">
        <f>PI()/4*('Config sheet'!$C$38^2)*'Stage 1'!K363*2</f>
        <v>5.9629148495436001E-3</v>
      </c>
      <c r="M363">
        <f t="shared" si="112"/>
        <v>16.40704664548003</v>
      </c>
      <c r="N363">
        <f>'Config sheet'!$C$44</f>
        <v>5.8970333333333338</v>
      </c>
      <c r="O363">
        <f t="shared" si="122"/>
        <v>-0.983257733703639</v>
      </c>
      <c r="P363">
        <f t="shared" si="123"/>
        <v>1169.4242398057272</v>
      </c>
      <c r="Q363">
        <f t="shared" si="113"/>
        <v>180</v>
      </c>
      <c r="R363">
        <f t="shared" si="114"/>
        <v>210.49636316503094</v>
      </c>
      <c r="S363">
        <f t="shared" si="115"/>
        <v>210.49636316503091</v>
      </c>
      <c r="T363">
        <f t="shared" si="116"/>
        <v>1.3302967248384194</v>
      </c>
      <c r="U363">
        <f t="shared" si="124"/>
        <v>41.838900000000002</v>
      </c>
      <c r="V363">
        <f>(-U363*'Config sheet'!$C$134+'Config sheet'!$C$135*'Stage 1'!U728)*10^2</f>
        <v>-202.97416483719201</v>
      </c>
      <c r="W363">
        <f t="shared" si="125"/>
        <v>7.5221983278389359</v>
      </c>
      <c r="X363">
        <f>'Config sheet'!$C$150*10^-3</f>
        <v>-333.6</v>
      </c>
      <c r="Y363">
        <f>'Config sheet'!$C$149*10^-3</f>
        <v>333.6</v>
      </c>
      <c r="Z363">
        <f t="shared" si="117"/>
        <v>4.1215848471437555E-4</v>
      </c>
      <c r="AA363">
        <f>PI()/4*('Config sheet'!$C$38^2)*'Stage 1'!Z363*2</f>
        <v>7.0589199931053834E-5</v>
      </c>
      <c r="AB363">
        <f t="shared" si="118"/>
        <v>0.23181017138041368</v>
      </c>
    </row>
    <row r="364" spans="3:28" x14ac:dyDescent="0.25">
      <c r="C364">
        <v>356</v>
      </c>
      <c r="D364">
        <f t="shared" si="107"/>
        <v>995</v>
      </c>
      <c r="E364">
        <f t="shared" si="108"/>
        <v>0.17780000000000001</v>
      </c>
      <c r="F364">
        <f t="shared" si="119"/>
        <v>5.9631490787269682E-2</v>
      </c>
      <c r="G364">
        <f t="shared" si="120"/>
        <v>104.19615634406146</v>
      </c>
      <c r="H364">
        <f t="shared" si="121"/>
        <v>6.213372137099813</v>
      </c>
      <c r="I364" s="3">
        <f t="shared" si="109"/>
        <v>8.8900000000000007E-2</v>
      </c>
      <c r="J364" s="3">
        <f t="shared" si="110"/>
        <v>0.40640000000000004</v>
      </c>
      <c r="K364">
        <f t="shared" si="111"/>
        <v>3.4668172599086063E-2</v>
      </c>
      <c r="L364">
        <f>PI()/4*('Config sheet'!$C$38^2)*'Stage 1'!K364*2</f>
        <v>5.9375183517987465E-3</v>
      </c>
      <c r="M364">
        <f t="shared" si="112"/>
        <v>16.33716781379362</v>
      </c>
      <c r="N364">
        <f>'Config sheet'!$C$44</f>
        <v>5.8970333333333338</v>
      </c>
      <c r="O364">
        <f t="shared" si="122"/>
        <v>-0.78715939337339003</v>
      </c>
      <c r="P364">
        <f t="shared" si="123"/>
        <v>1171.8987466743815</v>
      </c>
      <c r="Q364">
        <f t="shared" si="113"/>
        <v>180</v>
      </c>
      <c r="R364">
        <f t="shared" si="114"/>
        <v>210.9417744013887</v>
      </c>
      <c r="S364">
        <f t="shared" si="115"/>
        <v>210.9417744013887</v>
      </c>
      <c r="T364">
        <f t="shared" si="116"/>
        <v>1.3302967248384194</v>
      </c>
      <c r="U364">
        <f t="shared" si="124"/>
        <v>41.838900000000002</v>
      </c>
      <c r="V364">
        <f>(-U364*'Config sheet'!$C$134+'Config sheet'!$C$135*'Stage 1'!U729)*10^2</f>
        <v>-202.97416483719201</v>
      </c>
      <c r="W364">
        <f t="shared" si="125"/>
        <v>7.9676095641966924</v>
      </c>
      <c r="X364">
        <f>'Config sheet'!$C$150*10^-3</f>
        <v>-333.6</v>
      </c>
      <c r="Y364">
        <f>'Config sheet'!$C$149*10^-3</f>
        <v>333.6</v>
      </c>
      <c r="Z364">
        <f t="shared" si="117"/>
        <v>2.6387259908605687E-4</v>
      </c>
      <c r="AA364">
        <f>PI()/4*('Config sheet'!$C$38^2)*'Stage 1'!Z364*2</f>
        <v>4.5192702186200587E-5</v>
      </c>
      <c r="AB364">
        <f t="shared" si="118"/>
        <v>0.14840978576268665</v>
      </c>
    </row>
    <row r="365" spans="3:28" x14ac:dyDescent="0.25">
      <c r="C365">
        <v>357</v>
      </c>
      <c r="D365">
        <f t="shared" si="107"/>
        <v>995</v>
      </c>
      <c r="E365">
        <f t="shared" si="108"/>
        <v>0.17780000000000001</v>
      </c>
      <c r="F365">
        <f t="shared" si="119"/>
        <v>5.9798994974874377E-2</v>
      </c>
      <c r="G365">
        <f t="shared" si="120"/>
        <v>104.19615634406146</v>
      </c>
      <c r="H365">
        <f t="shared" si="121"/>
        <v>6.2308254296197561</v>
      </c>
      <c r="I365" s="3">
        <f t="shared" si="109"/>
        <v>8.8900000000000007E-2</v>
      </c>
      <c r="J365" s="3">
        <f t="shared" si="110"/>
        <v>0.40640000000000004</v>
      </c>
      <c r="K365">
        <f t="shared" si="111"/>
        <v>3.4552768237061389E-2</v>
      </c>
      <c r="L365">
        <f>PI()/4*('Config sheet'!$C$38^2)*'Stage 1'!K365*2</f>
        <v>5.9177533781636154E-3</v>
      </c>
      <c r="M365">
        <f t="shared" si="112"/>
        <v>16.282784202328315</v>
      </c>
      <c r="N365">
        <f>'Config sheet'!$C$44</f>
        <v>5.8970333333333338</v>
      </c>
      <c r="O365">
        <f t="shared" si="122"/>
        <v>-0.59069243756247081</v>
      </c>
      <c r="P365">
        <f t="shared" si="123"/>
        <v>1173.8252407095617</v>
      </c>
      <c r="Q365">
        <f t="shared" si="113"/>
        <v>180</v>
      </c>
      <c r="R365">
        <f t="shared" si="114"/>
        <v>211.28854332772113</v>
      </c>
      <c r="S365">
        <f t="shared" si="115"/>
        <v>211.28854332772113</v>
      </c>
      <c r="T365">
        <f t="shared" si="116"/>
        <v>1.3302967248384194</v>
      </c>
      <c r="U365">
        <f t="shared" si="124"/>
        <v>41.838900000000002</v>
      </c>
      <c r="V365">
        <f>(-U365*'Config sheet'!$C$134+'Config sheet'!$C$135*'Stage 1'!U730)*10^2</f>
        <v>-202.97416483719201</v>
      </c>
      <c r="W365">
        <f t="shared" si="125"/>
        <v>8.3143784905291227</v>
      </c>
      <c r="X365">
        <f>'Config sheet'!$C$150*10^-3</f>
        <v>-333.6</v>
      </c>
      <c r="Y365">
        <f>'Config sheet'!$C$149*10^-3</f>
        <v>333.6</v>
      </c>
      <c r="Z365">
        <f t="shared" si="117"/>
        <v>1.4846823706138323E-4</v>
      </c>
      <c r="AA365">
        <f>PI()/4*('Config sheet'!$C$38^2)*'Stage 1'!Z365*2</f>
        <v>2.5427728551069034E-5</v>
      </c>
      <c r="AB365">
        <f t="shared" si="118"/>
        <v>8.350294547884321E-2</v>
      </c>
    </row>
    <row r="366" spans="3:28" x14ac:dyDescent="0.25">
      <c r="C366">
        <v>358</v>
      </c>
      <c r="D366">
        <f t="shared" si="107"/>
        <v>995</v>
      </c>
      <c r="E366">
        <f t="shared" si="108"/>
        <v>0.17780000000000001</v>
      </c>
      <c r="F366">
        <f t="shared" si="119"/>
        <v>5.9966499162479064E-2</v>
      </c>
      <c r="G366">
        <f t="shared" si="120"/>
        <v>104.19615634406146</v>
      </c>
      <c r="H366">
        <f t="shared" si="121"/>
        <v>6.2482787221396991</v>
      </c>
      <c r="I366" s="3">
        <f t="shared" si="109"/>
        <v>8.8900000000000007E-2</v>
      </c>
      <c r="J366" s="3">
        <f t="shared" si="110"/>
        <v>0.40640000000000004</v>
      </c>
      <c r="K366">
        <f t="shared" si="111"/>
        <v>3.4470298553090369E-2</v>
      </c>
      <c r="L366">
        <f>PI()/4*('Config sheet'!$C$38^2)*'Stage 1'!K366*2</f>
        <v>5.9036290322481951E-3</v>
      </c>
      <c r="M366">
        <f t="shared" si="112"/>
        <v>16.243920859798958</v>
      </c>
      <c r="N366">
        <f>'Config sheet'!$C$44</f>
        <v>5.8970333333333338</v>
      </c>
      <c r="O366">
        <f t="shared" si="122"/>
        <v>-0.39394878418406676</v>
      </c>
      <c r="P366">
        <f t="shared" si="123"/>
        <v>1175.2023144402731</v>
      </c>
      <c r="Q366">
        <f t="shared" si="113"/>
        <v>180</v>
      </c>
      <c r="R366">
        <f t="shared" si="114"/>
        <v>211.53641659924918</v>
      </c>
      <c r="S366">
        <f t="shared" si="115"/>
        <v>211.53641659924915</v>
      </c>
      <c r="T366">
        <f t="shared" si="116"/>
        <v>1.3302967248384194</v>
      </c>
      <c r="U366">
        <f t="shared" si="124"/>
        <v>41.838900000000002</v>
      </c>
      <c r="V366">
        <f>(-U366*'Config sheet'!$C$134+'Config sheet'!$C$135*'Stage 1'!U731)*10^2</f>
        <v>-202.97416483719201</v>
      </c>
      <c r="W366">
        <f t="shared" si="125"/>
        <v>8.5622517620571728</v>
      </c>
      <c r="X366">
        <f>'Config sheet'!$C$150*10^-3</f>
        <v>-333.6</v>
      </c>
      <c r="Y366">
        <f>'Config sheet'!$C$149*10^-3</f>
        <v>333.6</v>
      </c>
      <c r="Z366">
        <f t="shared" si="117"/>
        <v>6.5998553090362844E-5</v>
      </c>
      <c r="AA366">
        <f>PI()/4*('Config sheet'!$C$38^2)*'Stage 1'!Z366*2</f>
        <v>1.1303382635649041E-5</v>
      </c>
      <c r="AB366">
        <f t="shared" si="118"/>
        <v>3.7119546170057839E-2</v>
      </c>
    </row>
    <row r="367" spans="3:28" x14ac:dyDescent="0.25">
      <c r="C367">
        <v>359</v>
      </c>
      <c r="D367">
        <f t="shared" si="107"/>
        <v>995</v>
      </c>
      <c r="E367">
        <f t="shared" si="108"/>
        <v>0.17780000000000001</v>
      </c>
      <c r="F367">
        <f t="shared" si="119"/>
        <v>6.0134003350083752E-2</v>
      </c>
      <c r="G367">
        <f t="shared" si="120"/>
        <v>104.19615634406146</v>
      </c>
      <c r="H367">
        <f t="shared" si="121"/>
        <v>6.2657320146596422</v>
      </c>
      <c r="I367" s="3">
        <f t="shared" si="109"/>
        <v>8.8900000000000007E-2</v>
      </c>
      <c r="J367" s="3">
        <f t="shared" si="110"/>
        <v>0.40640000000000004</v>
      </c>
      <c r="K367">
        <f t="shared" si="111"/>
        <v>3.4420801539091557E-2</v>
      </c>
      <c r="L367">
        <f>PI()/4*('Config sheet'!$C$38^2)*'Stage 1'!K367*2</f>
        <v>5.8951518208192628E-3</v>
      </c>
      <c r="M367">
        <f>L367/$Z$3*100</f>
        <v>16.220595689668659</v>
      </c>
      <c r="N367">
        <f>'Config sheet'!$C$44</f>
        <v>5.8970333333333338</v>
      </c>
      <c r="O367">
        <f t="shared" si="122"/>
        <v>-0.19702055333171978</v>
      </c>
      <c r="P367">
        <f t="shared" si="123"/>
        <v>1176.0289615082752</v>
      </c>
      <c r="Q367">
        <f t="shared" si="113"/>
        <v>180</v>
      </c>
      <c r="R367">
        <f t="shared" si="114"/>
        <v>211.68521307148953</v>
      </c>
      <c r="S367">
        <f t="shared" si="115"/>
        <v>211.68521307148953</v>
      </c>
      <c r="T367">
        <f t="shared" si="116"/>
        <v>1.3302967248384194</v>
      </c>
      <c r="U367">
        <f t="shared" si="124"/>
        <v>41.838900000000002</v>
      </c>
      <c r="V367">
        <f>(-U367*'Config sheet'!$C$134+'Config sheet'!$C$135*'Stage 1'!U732)*10^2</f>
        <v>-202.97416483719201</v>
      </c>
      <c r="W367">
        <f t="shared" si="125"/>
        <v>8.7110482342975217</v>
      </c>
      <c r="X367">
        <f>'Config sheet'!$C$150*10^-3</f>
        <v>-333.6</v>
      </c>
      <c r="Y367">
        <f>'Config sheet'!$C$149*10^-3</f>
        <v>333.6</v>
      </c>
      <c r="Z367">
        <f t="shared" si="117"/>
        <v>1.6501539091551276E-5</v>
      </c>
      <c r="AA367">
        <f>PI()/4*('Config sheet'!$C$38^2)*'Stage 1'!Z367*2</f>
        <v>2.8261712067163604E-6</v>
      </c>
      <c r="AB367">
        <f t="shared" si="118"/>
        <v>9.2809556195451483E-3</v>
      </c>
    </row>
    <row r="368" spans="3:28" x14ac:dyDescent="0.25">
      <c r="C368">
        <v>360</v>
      </c>
      <c r="D368">
        <f t="shared" si="107"/>
        <v>995</v>
      </c>
      <c r="E368">
        <f t="shared" si="108"/>
        <v>0.17780000000000001</v>
      </c>
      <c r="F368">
        <f t="shared" si="119"/>
        <v>6.0301507537688447E-2</v>
      </c>
      <c r="G368">
        <f t="shared" si="120"/>
        <v>104.19615634406146</v>
      </c>
      <c r="H368">
        <f t="shared" si="121"/>
        <v>6.2831853071795862</v>
      </c>
      <c r="I368" s="3">
        <f t="shared" si="109"/>
        <v>8.8900000000000007E-2</v>
      </c>
      <c r="J368" s="3">
        <f t="shared" si="110"/>
        <v>0.40640000000000004</v>
      </c>
      <c r="K368">
        <f t="shared" si="111"/>
        <v>3.4404300000000006E-2</v>
      </c>
      <c r="L368">
        <f>PI()/4*('Config sheet'!$C$38^2)*'Stage 1'!K368*2</f>
        <v>5.8923256496125464E-3</v>
      </c>
      <c r="M368">
        <f t="shared" si="112"/>
        <v>16.212819438625893</v>
      </c>
      <c r="N368">
        <f>'Config sheet'!$C$44</f>
        <v>5.8970333333333338</v>
      </c>
      <c r="O368">
        <f t="shared" si="122"/>
        <v>-2.7662205333173223E-15</v>
      </c>
      <c r="P368">
        <f t="shared" si="123"/>
        <v>1176.3045776896602</v>
      </c>
      <c r="Q368">
        <f t="shared" si="113"/>
        <v>180</v>
      </c>
      <c r="R368">
        <f t="shared" si="114"/>
        <v>211.73482398413887</v>
      </c>
      <c r="S368">
        <f t="shared" si="115"/>
        <v>211.73482398413884</v>
      </c>
      <c r="T368">
        <f t="shared" si="116"/>
        <v>1.3302967248384194</v>
      </c>
      <c r="U368">
        <f t="shared" si="124"/>
        <v>41.838900000000002</v>
      </c>
      <c r="V368">
        <f>(-U368*'Config sheet'!$C$134+'Config sheet'!$C$135*'Stage 1'!U733)*10^2</f>
        <v>-202.97416483719201</v>
      </c>
      <c r="W368">
        <f t="shared" si="125"/>
        <v>8.760659146946864</v>
      </c>
      <c r="X368">
        <f>'Config sheet'!$C$150*10^-3</f>
        <v>-333.6</v>
      </c>
      <c r="Y368">
        <f>'Config sheet'!$C$149*10^-3</f>
        <v>333.6</v>
      </c>
      <c r="Z368">
        <f t="shared" si="117"/>
        <v>0</v>
      </c>
      <c r="AA368">
        <f>PI()/4*('Config sheet'!$C$38^2)*'Stage 1'!Z368*2</f>
        <v>0</v>
      </c>
      <c r="AB368">
        <f t="shared" si="118"/>
        <v>0</v>
      </c>
    </row>
    <row r="369" spans="2:29" x14ac:dyDescent="0.25">
      <c r="I369" s="3"/>
      <c r="J369" s="3"/>
    </row>
    <row r="370" spans="2:29" x14ac:dyDescent="0.25">
      <c r="I370" s="3"/>
      <c r="J370" s="3"/>
    </row>
    <row r="371" spans="2:29" x14ac:dyDescent="0.25">
      <c r="G371" t="s">
        <v>280</v>
      </c>
      <c r="I371" t="s">
        <v>278</v>
      </c>
      <c r="U371" t="s">
        <v>298</v>
      </c>
    </row>
    <row r="372" spans="2:29" x14ac:dyDescent="0.25">
      <c r="C372" t="s">
        <v>262</v>
      </c>
      <c r="D372" t="s">
        <v>66</v>
      </c>
      <c r="E372" t="s">
        <v>263</v>
      </c>
      <c r="F372" t="s">
        <v>268</v>
      </c>
      <c r="G372" t="s">
        <v>269</v>
      </c>
      <c r="H372" t="s">
        <v>270</v>
      </c>
      <c r="I372" s="3" t="s">
        <v>273</v>
      </c>
      <c r="J372" s="3" t="s">
        <v>271</v>
      </c>
      <c r="K372" t="s">
        <v>272</v>
      </c>
      <c r="L372" s="48" t="s">
        <v>193</v>
      </c>
      <c r="M372" s="48" t="s">
        <v>306</v>
      </c>
      <c r="N372" t="s">
        <v>274</v>
      </c>
      <c r="O372" t="s">
        <v>275</v>
      </c>
      <c r="P372" t="s">
        <v>276</v>
      </c>
      <c r="Q372" t="s">
        <v>277</v>
      </c>
      <c r="R372" t="s">
        <v>279</v>
      </c>
      <c r="S372" t="s">
        <v>281</v>
      </c>
      <c r="T372" t="s">
        <v>203</v>
      </c>
      <c r="U372" t="s">
        <v>359</v>
      </c>
      <c r="V372" s="80"/>
      <c r="Z372" s="19" t="s">
        <v>272</v>
      </c>
      <c r="AA372" s="69" t="s">
        <v>192</v>
      </c>
      <c r="AB372" s="69" t="s">
        <v>305</v>
      </c>
      <c r="AC372" s="19"/>
    </row>
    <row r="373" spans="2:29" x14ac:dyDescent="0.25">
      <c r="B373">
        <f>'Config sheet'!C51/100*'Stage 1'!E373</f>
        <v>2.7363420000000003E-2</v>
      </c>
      <c r="C373">
        <f t="shared" ref="C373:C436" si="126">180-C8</f>
        <v>180</v>
      </c>
      <c r="D373">
        <f t="shared" ref="D373:D436" si="127">$D$4</f>
        <v>995</v>
      </c>
      <c r="E373">
        <f t="shared" ref="E373:E436" si="128">$E$4</f>
        <v>0.17780000000000001</v>
      </c>
      <c r="F373">
        <f t="shared" ref="F373:F436" si="129">C373*$G$4</f>
        <v>3.0150753768844223E-2</v>
      </c>
      <c r="G373">
        <f t="shared" ref="G373:G436" si="130">D373/60*2*PI()</f>
        <v>104.19615634406146</v>
      </c>
      <c r="H373">
        <f t="shared" ref="H373:H436" si="131">G373*F373</f>
        <v>3.1415926535897931</v>
      </c>
      <c r="I373" s="3">
        <f t="shared" ref="I373:I436" si="132">$I$4</f>
        <v>8.8900000000000007E-2</v>
      </c>
      <c r="J373" s="3">
        <f t="shared" ref="J373:J436" si="133">$J$4</f>
        <v>0.40640000000000004</v>
      </c>
      <c r="K373">
        <f t="shared" ref="K373:K436" si="134">(J373+I373)-(I373*COS(H373)+(J373^2-I373^2*(SIN(H373))^2)^0.5)+$B$373</f>
        <v>0.20516342000000007</v>
      </c>
      <c r="L373">
        <f>PI()/4*('Config sheet'!$C$38^2-'Config sheet'!$C$41^2)*'Stage 1'!K373*2</f>
        <v>3.3419196668937882E-2</v>
      </c>
      <c r="M373">
        <f t="shared" ref="M373:M436" si="135">L373*100/$AG$3</f>
        <v>100.00000000000001</v>
      </c>
      <c r="N373">
        <f>'Config sheet'!$C$44</f>
        <v>5.8970333333333338</v>
      </c>
      <c r="O373">
        <f t="shared" ref="O373:O436" si="136">I373*G373*SIN(H373)+I373^2*G373*SIN(2*H373)/(2*J373)</f>
        <v>8.8660914529401357E-16</v>
      </c>
      <c r="P373">
        <f t="shared" ref="P373:P436" si="137">I373*G373^2*COS(H373)+(I373^2*G373^2*COS(2*H373)/J373)</f>
        <v>-754.0413959549104</v>
      </c>
      <c r="Q373">
        <f t="shared" ref="Q373:Q436" si="138">$V$4</f>
        <v>180</v>
      </c>
      <c r="R373">
        <f>Q373*I373*G373^2*(COS(H373)+(I373/J373)*COS(2*H373))*10^-3</f>
        <v>-135.72745127188389</v>
      </c>
      <c r="S373">
        <f>Q373*P373*10^-3</f>
        <v>-135.72745127188389</v>
      </c>
      <c r="T373">
        <f t="shared" ref="T373:T436" si="139">$V$3</f>
        <v>1.3302967248384194</v>
      </c>
      <c r="U373">
        <f>AB3</f>
        <v>19.068899999999999</v>
      </c>
      <c r="Z373">
        <f>(J373+I373)-(I373*COS(H373)+(J373^2-I373^2*(SIN(H373))^2)^0.5)</f>
        <v>0.17780000000000007</v>
      </c>
      <c r="AA373">
        <f>PI()/4*('Config sheet'!$C$38^2-'Config sheet'!$C$41^2)*'Stage 1'!Z373*2</f>
        <v>2.8961952221975808E-2</v>
      </c>
      <c r="AB373">
        <f>AA373*100/($AG$3-$AG$5)</f>
        <v>100.00000000000004</v>
      </c>
      <c r="AC373">
        <v>0</v>
      </c>
    </row>
    <row r="374" spans="2:29" x14ac:dyDescent="0.25">
      <c r="C374">
        <f t="shared" si="126"/>
        <v>179</v>
      </c>
      <c r="D374">
        <f t="shared" si="127"/>
        <v>995</v>
      </c>
      <c r="E374">
        <f t="shared" si="128"/>
        <v>0.17780000000000001</v>
      </c>
      <c r="F374">
        <f t="shared" si="129"/>
        <v>2.9983249581239532E-2</v>
      </c>
      <c r="G374">
        <f t="shared" si="130"/>
        <v>104.19615634406146</v>
      </c>
      <c r="H374">
        <f t="shared" si="131"/>
        <v>3.1241393610698496</v>
      </c>
      <c r="I374" s="3">
        <f t="shared" si="132"/>
        <v>8.8900000000000007E-2</v>
      </c>
      <c r="J374" s="3">
        <f t="shared" si="133"/>
        <v>0.40640000000000004</v>
      </c>
      <c r="K374">
        <f t="shared" si="134"/>
        <v>0.20515284173789797</v>
      </c>
      <c r="L374">
        <f>PI()/4*('Config sheet'!$C$38^2-'Config sheet'!$C$41^2)*'Stage 1'!K374*2</f>
        <v>3.3417473569266387E-2</v>
      </c>
      <c r="M374">
        <f t="shared" si="135"/>
        <v>99.994843982371691</v>
      </c>
      <c r="N374">
        <f>'Config sheet'!$C$44</f>
        <v>5.8970333333333338</v>
      </c>
      <c r="O374">
        <f t="shared" si="136"/>
        <v>0.12630406514438458</v>
      </c>
      <c r="P374">
        <f t="shared" si="137"/>
        <v>-754.02301109466885</v>
      </c>
      <c r="Q374">
        <f t="shared" si="138"/>
        <v>180</v>
      </c>
      <c r="R374">
        <f t="shared" ref="R374:R437" si="140">Q374*I374*G374^2*(COS(H374)+(I374/J374)*COS(2*H374))*10^-3</f>
        <v>-135.72414199704039</v>
      </c>
      <c r="S374">
        <f t="shared" ref="S374:S437" si="141">Q374*P374*10^-3</f>
        <v>-135.72414199704039</v>
      </c>
      <c r="T374">
        <f t="shared" si="139"/>
        <v>1.3302967248384194</v>
      </c>
      <c r="U374">
        <f t="shared" ref="U374:U437" si="142">IF(AND(L374&lt;=$AG$2, U373*(L373/L374)^T374&lt;$AB$4),U373*(L373/L374)^T374,IF(C374&lt;0,$AB$3,IF(L374&gt;=$AG$4,  U373*(L373/L374)^T374,$AB$5)))</f>
        <v>19.070208020792641</v>
      </c>
      <c r="Z374">
        <f>(J374+I374)-(I374*COS(H374)+(J374^2-I374^2*(SIN(H374))^2)^0.5)</f>
        <v>0.17778942173789797</v>
      </c>
      <c r="AA374">
        <f>PI()/4*('Config sheet'!$C$38^2-'Config sheet'!$C$41^2)*'Stage 1'!Z374*2</f>
        <v>2.896022912230431E-2</v>
      </c>
      <c r="AB374">
        <f t="shared" ref="AB374:AB437" si="143">AA374*100/($AG$3-$AG$5)</f>
        <v>99.994050471258703</v>
      </c>
      <c r="AC374">
        <v>9.2809556195451483E-3</v>
      </c>
    </row>
    <row r="375" spans="2:29" x14ac:dyDescent="0.25">
      <c r="C375">
        <f t="shared" si="126"/>
        <v>178</v>
      </c>
      <c r="D375">
        <f t="shared" si="127"/>
        <v>995</v>
      </c>
      <c r="E375">
        <f t="shared" si="128"/>
        <v>0.17780000000000001</v>
      </c>
      <c r="F375">
        <f t="shared" si="129"/>
        <v>2.9815745393634841E-2</v>
      </c>
      <c r="G375">
        <f t="shared" si="130"/>
        <v>104.19615634406146</v>
      </c>
      <c r="H375">
        <f t="shared" si="131"/>
        <v>3.1066860685499065</v>
      </c>
      <c r="I375" s="3">
        <f t="shared" si="132"/>
        <v>8.8900000000000007E-2</v>
      </c>
      <c r="J375" s="3">
        <f t="shared" si="133"/>
        <v>0.40640000000000004</v>
      </c>
      <c r="K375">
        <f t="shared" si="134"/>
        <v>0.2051211075970856</v>
      </c>
      <c r="L375">
        <f>PI()/4*('Config sheet'!$C$38^2-'Config sheet'!$C$41^2)*'Stage 1'!K375*2</f>
        <v>3.3412304375396794E-2</v>
      </c>
      <c r="M375">
        <f t="shared" si="135"/>
        <v>99.979376244110952</v>
      </c>
      <c r="N375">
        <f>'Config sheet'!$C$44</f>
        <v>5.8970333333333338</v>
      </c>
      <c r="O375">
        <f t="shared" si="136"/>
        <v>0.25260196495722137</v>
      </c>
      <c r="P375">
        <f t="shared" si="137"/>
        <v>-753.96774459335586</v>
      </c>
      <c r="Q375">
        <f t="shared" si="138"/>
        <v>180</v>
      </c>
      <c r="R375">
        <f t="shared" si="140"/>
        <v>-135.71419402680408</v>
      </c>
      <c r="S375">
        <f t="shared" si="141"/>
        <v>-135.71419402680408</v>
      </c>
      <c r="T375">
        <f t="shared" si="139"/>
        <v>1.3302967248384194</v>
      </c>
      <c r="U375">
        <f t="shared" si="142"/>
        <v>19.074132946489982</v>
      </c>
      <c r="Z375">
        <f t="shared" ref="Z375:Z437" si="144">(J375+I375)-(I375*COS(H375)+(J375^2-I375^2*(SIN(H375))^2)^0.5)</f>
        <v>0.1777576875970856</v>
      </c>
      <c r="AA375">
        <f>PI()/4*('Config sheet'!$C$38^2-'Config sheet'!$C$41^2)*'Stage 1'!Z375*2</f>
        <v>2.895505992843472E-2</v>
      </c>
      <c r="AB375">
        <f t="shared" si="143"/>
        <v>99.976202248079645</v>
      </c>
      <c r="AC375">
        <v>3.7119546170057839E-2</v>
      </c>
    </row>
    <row r="376" spans="2:29" x14ac:dyDescent="0.25">
      <c r="C376">
        <f t="shared" si="126"/>
        <v>177</v>
      </c>
      <c r="D376">
        <f t="shared" si="127"/>
        <v>995</v>
      </c>
      <c r="E376">
        <f t="shared" si="128"/>
        <v>0.17780000000000001</v>
      </c>
      <c r="F376">
        <f t="shared" si="129"/>
        <v>2.9648241206030154E-2</v>
      </c>
      <c r="G376">
        <f t="shared" si="130"/>
        <v>104.19615634406146</v>
      </c>
      <c r="H376">
        <f t="shared" si="131"/>
        <v>3.0892327760299634</v>
      </c>
      <c r="I376" s="3">
        <f t="shared" si="132"/>
        <v>8.8900000000000007E-2</v>
      </c>
      <c r="J376" s="3">
        <f t="shared" si="133"/>
        <v>0.40640000000000004</v>
      </c>
      <c r="K376">
        <f t="shared" si="134"/>
        <v>0.20506821951642459</v>
      </c>
      <c r="L376">
        <f>PI()/4*('Config sheet'!$C$38^2-'Config sheet'!$C$41^2)*'Stage 1'!K376*2</f>
        <v>3.3403689403151485E-2</v>
      </c>
      <c r="M376">
        <f t="shared" si="135"/>
        <v>99.953597730250635</v>
      </c>
      <c r="N376">
        <f>'Config sheet'!$C$44</f>
        <v>5.8970333333333338</v>
      </c>
      <c r="O376">
        <f t="shared" si="136"/>
        <v>0.37888749662253474</v>
      </c>
      <c r="P376">
        <f t="shared" si="137"/>
        <v>-753.87526086648063</v>
      </c>
      <c r="Q376">
        <f t="shared" si="138"/>
        <v>180</v>
      </c>
      <c r="R376">
        <f t="shared" si="140"/>
        <v>-135.69754695596654</v>
      </c>
      <c r="S376">
        <f t="shared" si="141"/>
        <v>-135.69754695596652</v>
      </c>
      <c r="T376">
        <f t="shared" si="139"/>
        <v>1.3302967248384194</v>
      </c>
      <c r="U376">
        <f t="shared" si="142"/>
        <v>19.080677368088004</v>
      </c>
      <c r="Z376">
        <f t="shared" si="144"/>
        <v>0.17770479951642459</v>
      </c>
      <c r="AA376">
        <f>PI()/4*('Config sheet'!$C$38^2-'Config sheet'!$C$41^2)*'Stage 1'!Z376*2</f>
        <v>2.8946444956189407E-2</v>
      </c>
      <c r="AB376">
        <f t="shared" si="143"/>
        <v>99.946456420936201</v>
      </c>
      <c r="AC376">
        <v>8.350294547884321E-2</v>
      </c>
    </row>
    <row r="377" spans="2:29" x14ac:dyDescent="0.25">
      <c r="C377">
        <f t="shared" si="126"/>
        <v>176</v>
      </c>
      <c r="D377">
        <f t="shared" si="127"/>
        <v>995</v>
      </c>
      <c r="E377">
        <f t="shared" si="128"/>
        <v>0.17780000000000001</v>
      </c>
      <c r="F377">
        <f t="shared" si="129"/>
        <v>2.9480737018425462E-2</v>
      </c>
      <c r="G377">
        <f t="shared" si="130"/>
        <v>104.19615634406146</v>
      </c>
      <c r="H377">
        <f t="shared" si="131"/>
        <v>3.0717794835100198</v>
      </c>
      <c r="I377" s="3">
        <f t="shared" si="132"/>
        <v>8.8900000000000007E-2</v>
      </c>
      <c r="J377" s="3">
        <f t="shared" si="133"/>
        <v>0.40640000000000004</v>
      </c>
      <c r="K377">
        <f t="shared" si="134"/>
        <v>0.20499418073528278</v>
      </c>
      <c r="L377">
        <f>PI()/4*('Config sheet'!$C$38^2-'Config sheet'!$C$41^2)*'Stage 1'!K377*2</f>
        <v>3.3391629180193089E-2</v>
      </c>
      <c r="M377">
        <f t="shared" si="135"/>
        <v>99.917510019711486</v>
      </c>
      <c r="N377">
        <f>'Config sheet'!$C$44</f>
        <v>5.8970333333333338</v>
      </c>
      <c r="O377">
        <f t="shared" si="136"/>
        <v>0.50515438241485178</v>
      </c>
      <c r="P377">
        <f t="shared" si="137"/>
        <v>-753.74500119724019</v>
      </c>
      <c r="Q377">
        <f t="shared" si="138"/>
        <v>180</v>
      </c>
      <c r="R377">
        <f t="shared" si="140"/>
        <v>-135.67410021550324</v>
      </c>
      <c r="S377">
        <f t="shared" si="141"/>
        <v>-135.67410021550324</v>
      </c>
      <c r="T377">
        <f t="shared" si="139"/>
        <v>1.3302967248384194</v>
      </c>
      <c r="U377">
        <f t="shared" si="142"/>
        <v>19.089845607374411</v>
      </c>
      <c r="Z377">
        <f t="shared" si="144"/>
        <v>0.17763076073528278</v>
      </c>
      <c r="AA377">
        <f>PI()/4*('Config sheet'!$C$38^2-'Config sheet'!$C$41^2)*'Stage 1'!Z377*2</f>
        <v>2.8934384733231015E-2</v>
      </c>
      <c r="AB377">
        <f t="shared" si="143"/>
        <v>99.904814811745084</v>
      </c>
      <c r="AC377">
        <v>0.14840978576268665</v>
      </c>
    </row>
    <row r="378" spans="2:29" x14ac:dyDescent="0.25">
      <c r="C378">
        <f t="shared" si="126"/>
        <v>175</v>
      </c>
      <c r="D378">
        <f t="shared" si="127"/>
        <v>995</v>
      </c>
      <c r="E378">
        <f t="shared" si="128"/>
        <v>0.17780000000000001</v>
      </c>
      <c r="F378">
        <f t="shared" si="129"/>
        <v>2.9313232830820771E-2</v>
      </c>
      <c r="G378">
        <f t="shared" si="130"/>
        <v>104.19615634406146</v>
      </c>
      <c r="H378">
        <f t="shared" si="131"/>
        <v>3.0543261909900763</v>
      </c>
      <c r="I378" s="3">
        <f t="shared" si="132"/>
        <v>8.8900000000000007E-2</v>
      </c>
      <c r="J378" s="3">
        <f t="shared" si="133"/>
        <v>0.40640000000000004</v>
      </c>
      <c r="K378">
        <f t="shared" si="134"/>
        <v>0.20489899580542673</v>
      </c>
      <c r="L378">
        <f>PI()/4*('Config sheet'!$C$38^2-'Config sheet'!$C$41^2)*'Stage 1'!K378*2</f>
        <v>3.3376124447961689E-2</v>
      </c>
      <c r="M378">
        <f t="shared" si="135"/>
        <v>99.871115331098835</v>
      </c>
      <c r="N378">
        <f>'Config sheet'!$C$44</f>
        <v>5.8970333333333338</v>
      </c>
      <c r="O378">
        <f t="shared" si="136"/>
        <v>0.63139623239280951</v>
      </c>
      <c r="P378">
        <f t="shared" si="137"/>
        <v>-753.57618462174253</v>
      </c>
      <c r="Q378">
        <f t="shared" si="138"/>
        <v>180</v>
      </c>
      <c r="R378">
        <f t="shared" si="140"/>
        <v>-135.64371323191367</v>
      </c>
      <c r="S378">
        <f t="shared" si="141"/>
        <v>-135.64371323191367</v>
      </c>
      <c r="T378">
        <f t="shared" si="139"/>
        <v>1.3302967248384194</v>
      </c>
      <c r="U378">
        <f t="shared" si="142"/>
        <v>19.101643722126951</v>
      </c>
      <c r="Z378">
        <f t="shared" si="144"/>
        <v>0.17753557580542673</v>
      </c>
      <c r="AA378">
        <f>PI()/4*('Config sheet'!$C$38^2-'Config sheet'!$C$41^2)*'Stage 1'!Z378*2</f>
        <v>2.8918880000999615E-2</v>
      </c>
      <c r="AB378">
        <f t="shared" si="143"/>
        <v>99.851279980554978</v>
      </c>
      <c r="AC378">
        <v>0.23181017138041365</v>
      </c>
    </row>
    <row r="379" spans="2:29" x14ac:dyDescent="0.25">
      <c r="C379">
        <f t="shared" si="126"/>
        <v>174</v>
      </c>
      <c r="D379">
        <f t="shared" si="127"/>
        <v>995</v>
      </c>
      <c r="E379">
        <f t="shared" si="128"/>
        <v>0.17780000000000001</v>
      </c>
      <c r="F379">
        <f t="shared" si="129"/>
        <v>2.914572864321608E-2</v>
      </c>
      <c r="G379">
        <f t="shared" si="130"/>
        <v>104.19615634406146</v>
      </c>
      <c r="H379">
        <f t="shared" si="131"/>
        <v>3.0368728984701332</v>
      </c>
      <c r="I379" s="3">
        <f t="shared" si="132"/>
        <v>8.8900000000000007E-2</v>
      </c>
      <c r="J379" s="3">
        <f t="shared" si="133"/>
        <v>0.40640000000000004</v>
      </c>
      <c r="K379">
        <f t="shared" si="134"/>
        <v>0.20478267060766139</v>
      </c>
      <c r="L379">
        <f>PI()/4*('Config sheet'!$C$38^2-'Config sheet'!$C$41^2)*'Stage 1'!K379*2</f>
        <v>3.3357176164385244E-2</v>
      </c>
      <c r="M379">
        <f t="shared" si="135"/>
        <v>99.814416530813034</v>
      </c>
      <c r="N379">
        <f>'Config sheet'!$C$44</f>
        <v>5.8970333333333338</v>
      </c>
      <c r="O379">
        <f t="shared" si="136"/>
        <v>0.75760650727059431</v>
      </c>
      <c r="P379">
        <f t="shared" si="137"/>
        <v>-753.3678091667224</v>
      </c>
      <c r="Q379">
        <f t="shared" si="138"/>
        <v>180</v>
      </c>
      <c r="R379">
        <f t="shared" si="140"/>
        <v>-135.60620565001005</v>
      </c>
      <c r="S379">
        <f t="shared" si="141"/>
        <v>-135.60620565001003</v>
      </c>
      <c r="T379">
        <f t="shared" si="139"/>
        <v>1.3302967248384194</v>
      </c>
      <c r="U379">
        <f t="shared" si="142"/>
        <v>19.116079513404486</v>
      </c>
      <c r="Z379">
        <f t="shared" si="144"/>
        <v>0.17741925060766139</v>
      </c>
      <c r="AA379">
        <f>PI()/4*('Config sheet'!$C$38^2-'Config sheet'!$C$41^2)*'Stage 1'!Z379*2</f>
        <v>2.889993171742317E-2</v>
      </c>
      <c r="AB379">
        <f t="shared" si="143"/>
        <v>99.785855234905156</v>
      </c>
      <c r="AC379">
        <v>0.33366569807780694</v>
      </c>
    </row>
    <row r="380" spans="2:29" x14ac:dyDescent="0.25">
      <c r="C380">
        <f t="shared" si="126"/>
        <v>173</v>
      </c>
      <c r="D380">
        <f t="shared" si="127"/>
        <v>995</v>
      </c>
      <c r="E380">
        <f t="shared" si="128"/>
        <v>0.17780000000000001</v>
      </c>
      <c r="F380">
        <f t="shared" si="129"/>
        <v>2.8978224455611393E-2</v>
      </c>
      <c r="G380">
        <f t="shared" si="130"/>
        <v>104.19615634406146</v>
      </c>
      <c r="H380">
        <f t="shared" si="131"/>
        <v>3.0194196059501901</v>
      </c>
      <c r="I380" s="3">
        <f t="shared" si="132"/>
        <v>8.8900000000000007E-2</v>
      </c>
      <c r="J380" s="3">
        <f t="shared" si="133"/>
        <v>0.40640000000000004</v>
      </c>
      <c r="K380">
        <f t="shared" si="134"/>
        <v>0.20464521237320696</v>
      </c>
      <c r="L380">
        <f>PI()/4*('Config sheet'!$C$38^2-'Config sheet'!$C$41^2)*'Stage 1'!K380*2</f>
        <v>3.33347855073617E-2</v>
      </c>
      <c r="M380">
        <f t="shared" si="135"/>
        <v>99.747417143468823</v>
      </c>
      <c r="N380">
        <f>'Config sheet'!$C$44</f>
        <v>5.8970333333333338</v>
      </c>
      <c r="O380">
        <f t="shared" si="136"/>
        <v>0.88377848152611782</v>
      </c>
      <c r="P380">
        <f t="shared" si="137"/>
        <v>-753.11865343815361</v>
      </c>
      <c r="Q380">
        <f t="shared" si="138"/>
        <v>180</v>
      </c>
      <c r="R380">
        <f t="shared" si="140"/>
        <v>-135.56135761886765</v>
      </c>
      <c r="S380">
        <f t="shared" si="141"/>
        <v>-135.56135761886765</v>
      </c>
      <c r="T380">
        <f t="shared" si="139"/>
        <v>1.3302967248384194</v>
      </c>
      <c r="U380">
        <f t="shared" si="142"/>
        <v>19.133162534944308</v>
      </c>
      <c r="Z380">
        <f t="shared" si="144"/>
        <v>0.17728179237320696</v>
      </c>
      <c r="AA380">
        <f>PI()/4*('Config sheet'!$C$38^2-'Config sheet'!$C$41^2)*'Stage 1'!Z380*2</f>
        <v>2.8877541060399626E-2</v>
      </c>
      <c r="AB380">
        <f t="shared" si="143"/>
        <v>99.70854464184869</v>
      </c>
      <c r="AC380">
        <v>0.45392947771651243</v>
      </c>
    </row>
    <row r="381" spans="2:29" x14ac:dyDescent="0.25">
      <c r="C381">
        <f t="shared" si="126"/>
        <v>172</v>
      </c>
      <c r="D381">
        <f t="shared" si="127"/>
        <v>995</v>
      </c>
      <c r="E381">
        <f t="shared" si="128"/>
        <v>0.17780000000000001</v>
      </c>
      <c r="F381">
        <f t="shared" si="129"/>
        <v>2.8810720268006702E-2</v>
      </c>
      <c r="G381">
        <f t="shared" si="130"/>
        <v>104.19615634406146</v>
      </c>
      <c r="H381">
        <f t="shared" si="131"/>
        <v>3.0019663134302466</v>
      </c>
      <c r="I381" s="3">
        <f t="shared" si="132"/>
        <v>8.8900000000000007E-2</v>
      </c>
      <c r="J381" s="3">
        <f t="shared" si="133"/>
        <v>0.40640000000000004</v>
      </c>
      <c r="K381">
        <f t="shared" si="134"/>
        <v>0.20448662970980028</v>
      </c>
      <c r="L381">
        <f>PI()/4*('Config sheet'!$C$38^2-'Config sheet'!$C$41^2)*'Stage 1'!K381*2</f>
        <v>3.3308953879010644E-2</v>
      </c>
      <c r="M381">
        <f t="shared" si="135"/>
        <v>99.670121364617671</v>
      </c>
      <c r="N381">
        <f>'Config sheet'!$C$44</f>
        <v>5.8970333333333338</v>
      </c>
      <c r="O381">
        <f t="shared" si="136"/>
        <v>1.0099052068045267</v>
      </c>
      <c r="P381">
        <f t="shared" si="137"/>
        <v>-752.82727855870951</v>
      </c>
      <c r="Q381">
        <f t="shared" si="138"/>
        <v>180</v>
      </c>
      <c r="R381">
        <f t="shared" si="140"/>
        <v>-135.50891014056774</v>
      </c>
      <c r="S381">
        <f t="shared" si="141"/>
        <v>-135.50891014056774</v>
      </c>
      <c r="T381">
        <f t="shared" si="139"/>
        <v>1.3302967248384194</v>
      </c>
      <c r="U381">
        <f t="shared" si="142"/>
        <v>19.152904104683</v>
      </c>
      <c r="Z381">
        <f t="shared" si="144"/>
        <v>0.17712320970980028</v>
      </c>
      <c r="AA381">
        <f>PI()/4*('Config sheet'!$C$38^2-'Config sheet'!$C$41^2)*'Stage 1'!Z381*2</f>
        <v>2.8851709432048567E-2</v>
      </c>
      <c r="AB381">
        <f t="shared" si="143"/>
        <v>99.619353042632326</v>
      </c>
      <c r="AC381">
        <v>0.59254616847529085</v>
      </c>
    </row>
    <row r="382" spans="2:29" x14ac:dyDescent="0.25">
      <c r="C382">
        <f t="shared" si="126"/>
        <v>171</v>
      </c>
      <c r="D382">
        <f t="shared" si="127"/>
        <v>995</v>
      </c>
      <c r="E382">
        <f t="shared" si="128"/>
        <v>0.17780000000000001</v>
      </c>
      <c r="F382">
        <f t="shared" si="129"/>
        <v>2.8643216080402011E-2</v>
      </c>
      <c r="G382">
        <f t="shared" si="130"/>
        <v>104.19615634406146</v>
      </c>
      <c r="H382">
        <f t="shared" si="131"/>
        <v>2.9845130209103035</v>
      </c>
      <c r="I382" s="3">
        <f t="shared" si="132"/>
        <v>8.8900000000000007E-2</v>
      </c>
      <c r="J382" s="3">
        <f t="shared" si="133"/>
        <v>0.40640000000000004</v>
      </c>
      <c r="K382">
        <f t="shared" si="134"/>
        <v>0.20430693263250396</v>
      </c>
      <c r="L382">
        <f>PI()/4*('Config sheet'!$C$38^2-'Config sheet'!$C$41^2)*'Stage 1'!K382*2</f>
        <v>3.3279682910691832E-2</v>
      </c>
      <c r="M382">
        <f t="shared" si="135"/>
        <v>99.582534075764556</v>
      </c>
      <c r="N382">
        <f>'Config sheet'!$C$44</f>
        <v>5.8970333333333338</v>
      </c>
      <c r="O382">
        <f t="shared" si="136"/>
        <v>1.1359794756752897</v>
      </c>
      <c r="P382">
        <f t="shared" si="137"/>
        <v>-752.49203045157651</v>
      </c>
      <c r="Q382">
        <f t="shared" si="138"/>
        <v>180</v>
      </c>
      <c r="R382">
        <f t="shared" si="140"/>
        <v>-135.44856548128377</v>
      </c>
      <c r="S382">
        <f t="shared" si="141"/>
        <v>-135.44856548128377</v>
      </c>
      <c r="T382">
        <f t="shared" si="139"/>
        <v>1.3302967248384194</v>
      </c>
      <c r="U382">
        <f t="shared" si="142"/>
        <v>19.175317318422337</v>
      </c>
      <c r="Z382">
        <f t="shared" si="144"/>
        <v>0.17694351263250396</v>
      </c>
      <c r="AA382">
        <f>PI()/4*('Config sheet'!$C$38^2-'Config sheet'!$C$41^2)*'Stage 1'!Z382*2</f>
        <v>2.8822438463729755E-2</v>
      </c>
      <c r="AB382">
        <f t="shared" si="143"/>
        <v>99.518286070024715</v>
      </c>
      <c r="AC382">
        <v>0.74945201051093657</v>
      </c>
    </row>
    <row r="383" spans="2:29" x14ac:dyDescent="0.25">
      <c r="C383">
        <f t="shared" si="126"/>
        <v>170</v>
      </c>
      <c r="D383">
        <f t="shared" si="127"/>
        <v>995</v>
      </c>
      <c r="E383">
        <f t="shared" si="128"/>
        <v>0.17780000000000001</v>
      </c>
      <c r="F383">
        <f t="shared" si="129"/>
        <v>2.8475711892797323E-2</v>
      </c>
      <c r="G383">
        <f t="shared" si="130"/>
        <v>104.19615634406146</v>
      </c>
      <c r="H383">
        <f t="shared" si="131"/>
        <v>2.9670597283903604</v>
      </c>
      <c r="I383" s="3">
        <f t="shared" si="132"/>
        <v>8.8900000000000007E-2</v>
      </c>
      <c r="J383" s="3">
        <f t="shared" si="133"/>
        <v>0.40640000000000004</v>
      </c>
      <c r="K383">
        <f t="shared" si="134"/>
        <v>0.20410613259920538</v>
      </c>
      <c r="L383">
        <f>PI()/4*('Config sheet'!$C$38^2-'Config sheet'!$C$41^2)*'Stage 1'!K383*2</f>
        <v>3.3246974468787639E-2</v>
      </c>
      <c r="M383">
        <f t="shared" si="135"/>
        <v>99.484660861670818</v>
      </c>
      <c r="N383">
        <f>'Config sheet'!$C$44</f>
        <v>5.8970333333333338</v>
      </c>
      <c r="O383">
        <f t="shared" si="136"/>
        <v>1.2619937858006636</v>
      </c>
      <c r="P383">
        <f t="shared" si="137"/>
        <v>-752.11104246767457</v>
      </c>
      <c r="Q383">
        <f t="shared" si="138"/>
        <v>180</v>
      </c>
      <c r="R383">
        <f t="shared" si="140"/>
        <v>-135.37998764418145</v>
      </c>
      <c r="S383">
        <f t="shared" si="141"/>
        <v>-135.37998764418143</v>
      </c>
      <c r="T383">
        <f t="shared" si="139"/>
        <v>1.3302967248384194</v>
      </c>
      <c r="U383">
        <f t="shared" si="142"/>
        <v>19.200417065665373</v>
      </c>
      <c r="Z383">
        <f t="shared" si="144"/>
        <v>0.17674271259920538</v>
      </c>
      <c r="AA383">
        <f>PI()/4*('Config sheet'!$C$38^2-'Config sheet'!$C$41^2)*'Stage 1'!Z383*2</f>
        <v>2.8789730021825569E-2</v>
      </c>
      <c r="AB383">
        <f t="shared" si="143"/>
        <v>99.405350168281998</v>
      </c>
      <c r="AC383">
        <v>0.92457486706116276</v>
      </c>
    </row>
    <row r="384" spans="2:29" x14ac:dyDescent="0.25">
      <c r="C384">
        <f t="shared" si="126"/>
        <v>169</v>
      </c>
      <c r="D384">
        <f t="shared" si="127"/>
        <v>995</v>
      </c>
      <c r="E384">
        <f t="shared" si="128"/>
        <v>0.17780000000000001</v>
      </c>
      <c r="F384">
        <f t="shared" si="129"/>
        <v>2.8308207705192632E-2</v>
      </c>
      <c r="G384">
        <f t="shared" si="130"/>
        <v>104.19615634406146</v>
      </c>
      <c r="H384">
        <f t="shared" si="131"/>
        <v>2.9496064358704168</v>
      </c>
      <c r="I384" s="3">
        <f t="shared" si="132"/>
        <v>8.8900000000000007E-2</v>
      </c>
      <c r="J384" s="3">
        <f t="shared" si="133"/>
        <v>0.40640000000000004</v>
      </c>
      <c r="K384">
        <f t="shared" si="134"/>
        <v>0.20388424255078239</v>
      </c>
      <c r="L384">
        <f>PI()/4*('Config sheet'!$C$38^2-'Config sheet'!$C$41^2)*'Stage 1'!K384*2</f>
        <v>3.3210830661245694E-2</v>
      </c>
      <c r="M384">
        <f t="shared" si="135"/>
        <v>99.376508029931642</v>
      </c>
      <c r="N384">
        <f>'Config sheet'!$C$44</f>
        <v>5.8970333333333338</v>
      </c>
      <c r="O384">
        <f t="shared" si="136"/>
        <v>1.3879403045727332</v>
      </c>
      <c r="P384">
        <f t="shared" si="137"/>
        <v>-751.68223835289871</v>
      </c>
      <c r="Q384">
        <f t="shared" si="138"/>
        <v>180</v>
      </c>
      <c r="R384">
        <f t="shared" si="140"/>
        <v>-135.30280290352178</v>
      </c>
      <c r="S384">
        <f t="shared" si="141"/>
        <v>-135.30280290352178</v>
      </c>
      <c r="T384">
        <f t="shared" si="139"/>
        <v>1.3302967248384194</v>
      </c>
      <c r="U384">
        <f t="shared" si="142"/>
        <v>19.228220047652258</v>
      </c>
      <c r="Z384">
        <f t="shared" si="144"/>
        <v>0.17652082255078239</v>
      </c>
      <c r="AA384">
        <f>PI()/4*('Config sheet'!$C$38^2-'Config sheet'!$C$41^2)*'Stage 1'!Z384*2</f>
        <v>2.875358621428362E-2</v>
      </c>
      <c r="AB384">
        <f t="shared" si="143"/>
        <v>99.280552615738131</v>
      </c>
      <c r="AC384">
        <v>1.117834270971751</v>
      </c>
    </row>
    <row r="385" spans="3:29" x14ac:dyDescent="0.25">
      <c r="C385">
        <f t="shared" si="126"/>
        <v>168</v>
      </c>
      <c r="D385">
        <f t="shared" si="127"/>
        <v>995</v>
      </c>
      <c r="E385">
        <f t="shared" si="128"/>
        <v>0.17780000000000001</v>
      </c>
      <c r="F385">
        <f t="shared" si="129"/>
        <v>2.8140703517587941E-2</v>
      </c>
      <c r="G385">
        <f t="shared" si="130"/>
        <v>104.19615634406146</v>
      </c>
      <c r="H385">
        <f t="shared" si="131"/>
        <v>2.9321531433504733</v>
      </c>
      <c r="I385" s="3">
        <f t="shared" si="132"/>
        <v>8.8900000000000007E-2</v>
      </c>
      <c r="J385" s="3">
        <f t="shared" si="133"/>
        <v>0.40640000000000004</v>
      </c>
      <c r="K385">
        <f t="shared" si="134"/>
        <v>0.20364127695591114</v>
      </c>
      <c r="L385">
        <f>PI()/4*('Config sheet'!$C$38^2-'Config sheet'!$C$41^2)*'Stage 1'!K385*2</f>
        <v>3.317125384487761E-2</v>
      </c>
      <c r="M385">
        <f t="shared" si="135"/>
        <v>99.258082632815885</v>
      </c>
      <c r="N385">
        <f>'Config sheet'!$C$44</f>
        <v>5.8970333333333338</v>
      </c>
      <c r="O385">
        <f t="shared" si="136"/>
        <v>1.51381083427569</v>
      </c>
      <c r="P385">
        <f t="shared" si="137"/>
        <v>-751.20333555155298</v>
      </c>
      <c r="Q385">
        <f t="shared" si="138"/>
        <v>180</v>
      </c>
      <c r="R385">
        <f t="shared" si="140"/>
        <v>-135.21660039927957</v>
      </c>
      <c r="S385">
        <f t="shared" si="141"/>
        <v>-135.21660039927954</v>
      </c>
      <c r="T385">
        <f t="shared" si="139"/>
        <v>1.3302967248384194</v>
      </c>
      <c r="U385">
        <f t="shared" si="142"/>
        <v>19.258744797629266</v>
      </c>
      <c r="Z385">
        <f t="shared" si="144"/>
        <v>0.17627785695591114</v>
      </c>
      <c r="AA385">
        <f>PI()/4*('Config sheet'!$C$38^2-'Config sheet'!$C$41^2)*'Stage 1'!Z385*2</f>
        <v>2.8714009397915536E-2</v>
      </c>
      <c r="AB385">
        <f t="shared" si="143"/>
        <v>99.143901550006248</v>
      </c>
      <c r="AC385">
        <v>1.3291414766256724</v>
      </c>
    </row>
    <row r="386" spans="3:29" x14ac:dyDescent="0.25">
      <c r="C386">
        <f t="shared" si="126"/>
        <v>167</v>
      </c>
      <c r="D386">
        <f t="shared" si="127"/>
        <v>995</v>
      </c>
      <c r="E386">
        <f t="shared" si="128"/>
        <v>0.17780000000000001</v>
      </c>
      <c r="F386">
        <f t="shared" si="129"/>
        <v>2.797319932998325E-2</v>
      </c>
      <c r="G386">
        <f t="shared" si="130"/>
        <v>104.19615634406146</v>
      </c>
      <c r="H386">
        <f t="shared" si="131"/>
        <v>2.9146998508305302</v>
      </c>
      <c r="I386" s="3">
        <f t="shared" si="132"/>
        <v>8.8900000000000007E-2</v>
      </c>
      <c r="J386" s="3">
        <f t="shared" si="133"/>
        <v>0.40640000000000004</v>
      </c>
      <c r="K386">
        <f t="shared" si="134"/>
        <v>0.20337725186048569</v>
      </c>
      <c r="L386">
        <f>PI()/4*('Config sheet'!$C$38^2-'Config sheet'!$C$41^2)*'Stage 1'!K386*2</f>
        <v>3.3128246633409027E-2</v>
      </c>
      <c r="M386">
        <f t="shared" si="135"/>
        <v>99.129392491354295</v>
      </c>
      <c r="N386">
        <f>'Config sheet'!$C$44</f>
        <v>5.8970333333333338</v>
      </c>
      <c r="O386">
        <f t="shared" si="136"/>
        <v>1.6395967778293259</v>
      </c>
      <c r="P386">
        <f t="shared" si="137"/>
        <v>-750.67184884172093</v>
      </c>
      <c r="Q386">
        <f t="shared" si="138"/>
        <v>180</v>
      </c>
      <c r="R386">
        <f t="shared" si="140"/>
        <v>-135.12093279150977</v>
      </c>
      <c r="S386">
        <f t="shared" si="141"/>
        <v>-135.12093279150977</v>
      </c>
      <c r="T386">
        <f t="shared" si="139"/>
        <v>1.3302967248384194</v>
      </c>
      <c r="U386">
        <f t="shared" si="142"/>
        <v>19.292011703388905</v>
      </c>
      <c r="Z386">
        <f t="shared" si="144"/>
        <v>0.17601383186048569</v>
      </c>
      <c r="AA386">
        <f>PI()/4*('Config sheet'!$C$38^2-'Config sheet'!$C$41^2)*'Stage 1'!Z386*2</f>
        <v>2.8671002186446953E-2</v>
      </c>
      <c r="AB386">
        <f t="shared" si="143"/>
        <v>98.995405995773737</v>
      </c>
      <c r="AC386">
        <v>1.5583995172502327</v>
      </c>
    </row>
    <row r="387" spans="3:29" x14ac:dyDescent="0.25">
      <c r="C387">
        <f t="shared" si="126"/>
        <v>166</v>
      </c>
      <c r="D387">
        <f t="shared" si="127"/>
        <v>995</v>
      </c>
      <c r="E387">
        <f t="shared" si="128"/>
        <v>0.17780000000000001</v>
      </c>
      <c r="F387">
        <f t="shared" si="129"/>
        <v>2.7805695142378562E-2</v>
      </c>
      <c r="G387">
        <f t="shared" si="130"/>
        <v>104.19615634406146</v>
      </c>
      <c r="H387">
        <f t="shared" si="131"/>
        <v>2.8972465583105871</v>
      </c>
      <c r="I387" s="3">
        <f t="shared" si="132"/>
        <v>8.8900000000000007E-2</v>
      </c>
      <c r="J387" s="3">
        <f t="shared" si="133"/>
        <v>0.40640000000000004</v>
      </c>
      <c r="K387">
        <f t="shared" si="134"/>
        <v>0.2030921849416186</v>
      </c>
      <c r="L387">
        <f>PI()/4*('Config sheet'!$C$38^2-'Config sheet'!$C$41^2)*'Stage 1'!K387*2</f>
        <v>3.3081811906275758E-2</v>
      </c>
      <c r="M387">
        <f t="shared" si="135"/>
        <v>98.990446221660065</v>
      </c>
      <c r="N387">
        <f>'Config sheet'!$C$44</f>
        <v>5.8970333333333338</v>
      </c>
      <c r="O387">
        <f t="shared" si="136"/>
        <v>1.7652891051689423</v>
      </c>
      <c r="P387">
        <f t="shared" si="137"/>
        <v>-750.08509429787773</v>
      </c>
      <c r="Q387">
        <f t="shared" si="138"/>
        <v>180</v>
      </c>
      <c r="R387">
        <f t="shared" si="140"/>
        <v>-135.01531697361801</v>
      </c>
      <c r="S387">
        <f t="shared" si="141"/>
        <v>-135.01531697361801</v>
      </c>
      <c r="T387">
        <f t="shared" si="139"/>
        <v>1.3302967248384194</v>
      </c>
      <c r="U387">
        <f t="shared" si="142"/>
        <v>19.328043032123084</v>
      </c>
      <c r="Z387">
        <f t="shared" si="144"/>
        <v>0.1757287649416186</v>
      </c>
      <c r="AA387">
        <f>PI()/4*('Config sheet'!$C$38^2-'Config sheet'!$C$41^2)*'Stage 1'!Z387*2</f>
        <v>2.8624567459313684E-2</v>
      </c>
      <c r="AB387">
        <f t="shared" si="143"/>
        <v>98.83507589517356</v>
      </c>
      <c r="AC387">
        <v>1.8055032675739264</v>
      </c>
    </row>
    <row r="388" spans="3:29" x14ac:dyDescent="0.25">
      <c r="C388">
        <f t="shared" si="126"/>
        <v>165</v>
      </c>
      <c r="D388">
        <f t="shared" si="127"/>
        <v>995</v>
      </c>
      <c r="E388">
        <f t="shared" si="128"/>
        <v>0.17780000000000001</v>
      </c>
      <c r="F388">
        <f t="shared" si="129"/>
        <v>2.7638190954773871E-2</v>
      </c>
      <c r="G388">
        <f t="shared" si="130"/>
        <v>104.19615634406146</v>
      </c>
      <c r="H388">
        <f t="shared" si="131"/>
        <v>2.8797932657906435</v>
      </c>
      <c r="I388" s="3">
        <f t="shared" si="132"/>
        <v>8.8900000000000007E-2</v>
      </c>
      <c r="J388" s="3">
        <f t="shared" si="133"/>
        <v>0.40640000000000004</v>
      </c>
      <c r="K388">
        <f t="shared" si="134"/>
        <v>0.2027860955661849</v>
      </c>
      <c r="L388">
        <f>PI()/4*('Config sheet'!$C$38^2-'Config sheet'!$C$41^2)*'Stage 1'!K388*2</f>
        <v>3.3031952818160099E-2</v>
      </c>
      <c r="M388">
        <f t="shared" si="135"/>
        <v>98.841253263464267</v>
      </c>
      <c r="N388">
        <f>'Config sheet'!$C$44</f>
        <v>5.8970333333333338</v>
      </c>
      <c r="O388">
        <f t="shared" si="136"/>
        <v>1.8908783203160571</v>
      </c>
      <c r="P388">
        <f t="shared" si="137"/>
        <v>-749.44019357563468</v>
      </c>
      <c r="Q388">
        <f t="shared" si="138"/>
        <v>180</v>
      </c>
      <c r="R388">
        <f t="shared" si="140"/>
        <v>-134.89923484361424</v>
      </c>
      <c r="S388">
        <f t="shared" si="141"/>
        <v>-134.89923484361424</v>
      </c>
      <c r="T388">
        <f t="shared" si="139"/>
        <v>1.3302967248384194</v>
      </c>
      <c r="U388">
        <f t="shared" si="142"/>
        <v>19.366862957635995</v>
      </c>
      <c r="Z388">
        <f t="shared" si="144"/>
        <v>0.1754226755661849</v>
      </c>
      <c r="AA388">
        <f>PI()/4*('Config sheet'!$C$38^2-'Config sheet'!$C$41^2)*'Stage 1'!Z388*2</f>
        <v>2.8574708371198021E-2</v>
      </c>
      <c r="AB388">
        <f t="shared" si="143"/>
        <v>98.662922140711416</v>
      </c>
      <c r="AC388">
        <v>2.0703395118045886</v>
      </c>
    </row>
    <row r="389" spans="3:29" x14ac:dyDescent="0.25">
      <c r="C389">
        <f t="shared" si="126"/>
        <v>164</v>
      </c>
      <c r="D389">
        <f t="shared" si="127"/>
        <v>995</v>
      </c>
      <c r="E389">
        <f t="shared" si="128"/>
        <v>0.17780000000000001</v>
      </c>
      <c r="F389">
        <f t="shared" si="129"/>
        <v>2.747068676716918E-2</v>
      </c>
      <c r="G389">
        <f t="shared" si="130"/>
        <v>104.19615634406146</v>
      </c>
      <c r="H389">
        <f t="shared" si="131"/>
        <v>2.8623399732707004</v>
      </c>
      <c r="I389" s="3">
        <f t="shared" si="132"/>
        <v>8.8900000000000007E-2</v>
      </c>
      <c r="J389" s="3">
        <f t="shared" si="133"/>
        <v>0.40640000000000004</v>
      </c>
      <c r="K389">
        <f t="shared" si="134"/>
        <v>0.20245900485386961</v>
      </c>
      <c r="L389">
        <f>PI()/4*('Config sheet'!$C$38^2-'Config sheet'!$C$41^2)*'Stage 1'!K389*2</f>
        <v>3.2978672809260617E-2</v>
      </c>
      <c r="M389">
        <f t="shared" si="135"/>
        <v>98.681823910846092</v>
      </c>
      <c r="N389">
        <f>'Config sheet'!$C$44</f>
        <v>5.8970333333333338</v>
      </c>
      <c r="O389">
        <f t="shared" si="136"/>
        <v>2.0163544291934112</v>
      </c>
      <c r="P389">
        <f t="shared" si="137"/>
        <v>-748.73407851308798</v>
      </c>
      <c r="Q389">
        <f t="shared" si="138"/>
        <v>180</v>
      </c>
      <c r="R389">
        <f t="shared" si="140"/>
        <v>-134.77213413235586</v>
      </c>
      <c r="S389">
        <f t="shared" si="141"/>
        <v>-134.77213413235583</v>
      </c>
      <c r="T389">
        <f t="shared" si="139"/>
        <v>1.3302967248384194</v>
      </c>
      <c r="U389">
        <f t="shared" si="142"/>
        <v>19.408497589967887</v>
      </c>
      <c r="Z389">
        <f t="shared" si="144"/>
        <v>0.17509558485386961</v>
      </c>
      <c r="AA389">
        <f>PI()/4*('Config sheet'!$C$38^2-'Config sheet'!$C$41^2)*'Stage 1'!Z389*2</f>
        <v>2.8521428362298543E-2</v>
      </c>
      <c r="AB389">
        <f t="shared" si="143"/>
        <v>98.478956610725319</v>
      </c>
      <c r="AC389">
        <v>2.3527870168934348</v>
      </c>
    </row>
    <row r="390" spans="3:29" x14ac:dyDescent="0.25">
      <c r="C390">
        <f t="shared" si="126"/>
        <v>163</v>
      </c>
      <c r="D390">
        <f t="shared" si="127"/>
        <v>995</v>
      </c>
      <c r="E390">
        <f t="shared" si="128"/>
        <v>0.17780000000000001</v>
      </c>
      <c r="F390">
        <f t="shared" si="129"/>
        <v>2.7303182579564489E-2</v>
      </c>
      <c r="G390">
        <f t="shared" si="130"/>
        <v>104.19615634406146</v>
      </c>
      <c r="H390">
        <f t="shared" si="131"/>
        <v>2.8448866807507569</v>
      </c>
      <c r="I390" s="3">
        <f t="shared" si="132"/>
        <v>8.8900000000000007E-2</v>
      </c>
      <c r="J390" s="3">
        <f t="shared" si="133"/>
        <v>0.40640000000000004</v>
      </c>
      <c r="K390">
        <f t="shared" si="134"/>
        <v>0.2021109357446754</v>
      </c>
      <c r="L390">
        <f>PI()/4*('Config sheet'!$C$38^2-'Config sheet'!$C$41^2)*'Stage 1'!K390*2</f>
        <v>3.2921975616288575E-2</v>
      </c>
      <c r="M390">
        <f t="shared" si="135"/>
        <v>98.512169345137337</v>
      </c>
      <c r="N390">
        <f>'Config sheet'!$C$44</f>
        <v>5.8970333333333338</v>
      </c>
      <c r="O390">
        <f t="shared" si="136"/>
        <v>2.1417069082368636</v>
      </c>
      <c r="P390">
        <f t="shared" si="137"/>
        <v>-747.96349604282693</v>
      </c>
      <c r="Q390">
        <f t="shared" si="138"/>
        <v>180</v>
      </c>
      <c r="R390">
        <f t="shared" si="140"/>
        <v>-134.63342928770885</v>
      </c>
      <c r="S390">
        <f t="shared" si="141"/>
        <v>-134.63342928770885</v>
      </c>
      <c r="T390">
        <f t="shared" si="139"/>
        <v>1.3302967248384194</v>
      </c>
      <c r="U390">
        <f t="shared" si="142"/>
        <v>19.452975007485229</v>
      </c>
      <c r="Z390">
        <f t="shared" si="144"/>
        <v>0.1747475157446754</v>
      </c>
      <c r="AA390">
        <f>PI()/4*('Config sheet'!$C$38^2-'Config sheet'!$C$41^2)*'Stage 1'!Z390*2</f>
        <v>2.8464731169326504E-2</v>
      </c>
      <c r="AB390">
        <f t="shared" si="143"/>
        <v>98.283192207353991</v>
      </c>
      <c r="AC390">
        <v>2.6527166110504652</v>
      </c>
    </row>
    <row r="391" spans="3:29" x14ac:dyDescent="0.25">
      <c r="C391">
        <f t="shared" si="126"/>
        <v>162</v>
      </c>
      <c r="D391">
        <f t="shared" si="127"/>
        <v>995</v>
      </c>
      <c r="E391">
        <f t="shared" si="128"/>
        <v>0.17780000000000001</v>
      </c>
      <c r="F391">
        <f t="shared" si="129"/>
        <v>2.7135678391959801E-2</v>
      </c>
      <c r="G391">
        <f t="shared" si="130"/>
        <v>104.19615634406146</v>
      </c>
      <c r="H391">
        <f t="shared" si="131"/>
        <v>2.8274333882308138</v>
      </c>
      <c r="I391" s="3">
        <f t="shared" si="132"/>
        <v>8.8900000000000007E-2</v>
      </c>
      <c r="J391" s="3">
        <f t="shared" si="133"/>
        <v>0.40640000000000004</v>
      </c>
      <c r="K391">
        <f t="shared" si="134"/>
        <v>0.20174191307084052</v>
      </c>
      <c r="L391">
        <f>PI()/4*('Config sheet'!$C$38^2-'Config sheet'!$C$41^2)*'Stage 1'!K391*2</f>
        <v>3.2861865284182668E-2</v>
      </c>
      <c r="M391">
        <f t="shared" si="135"/>
        <v>98.332301669976317</v>
      </c>
      <c r="N391">
        <f>'Config sheet'!$C$44</f>
        <v>5.8970333333333338</v>
      </c>
      <c r="O391">
        <f t="shared" si="136"/>
        <v>2.2669246738555922</v>
      </c>
      <c r="P391">
        <f t="shared" si="137"/>
        <v>-747.12501340826611</v>
      </c>
      <c r="Q391">
        <f t="shared" si="138"/>
        <v>180</v>
      </c>
      <c r="R391">
        <f t="shared" si="140"/>
        <v>-134.48250241348791</v>
      </c>
      <c r="S391">
        <f t="shared" si="141"/>
        <v>-134.48250241348791</v>
      </c>
      <c r="T391">
        <f t="shared" si="139"/>
        <v>1.3302967248384194</v>
      </c>
      <c r="U391">
        <f t="shared" si="142"/>
        <v>19.500325291498264</v>
      </c>
      <c r="Z391">
        <f t="shared" si="144"/>
        <v>0.17437849307084052</v>
      </c>
      <c r="AA391">
        <f>PI()/4*('Config sheet'!$C$38^2-'Config sheet'!$C$41^2)*'Stage 1'!Z391*2</f>
        <v>2.840462083722059E-2</v>
      </c>
      <c r="AB391">
        <f t="shared" si="143"/>
        <v>98.07564289698567</v>
      </c>
      <c r="AC391">
        <v>2.9699912674703293</v>
      </c>
    </row>
    <row r="392" spans="3:29" x14ac:dyDescent="0.25">
      <c r="C392">
        <f t="shared" si="126"/>
        <v>161</v>
      </c>
      <c r="D392">
        <f t="shared" si="127"/>
        <v>995</v>
      </c>
      <c r="E392">
        <f t="shared" si="128"/>
        <v>0.17780000000000001</v>
      </c>
      <c r="F392">
        <f t="shared" si="129"/>
        <v>2.696817420435511E-2</v>
      </c>
      <c r="G392">
        <f t="shared" si="130"/>
        <v>104.19615634406146</v>
      </c>
      <c r="H392">
        <f t="shared" si="131"/>
        <v>2.8099800957108703</v>
      </c>
      <c r="I392" s="3">
        <f t="shared" si="132"/>
        <v>8.8900000000000007E-2</v>
      </c>
      <c r="J392" s="3">
        <f t="shared" si="133"/>
        <v>0.40640000000000004</v>
      </c>
      <c r="K392">
        <f t="shared" si="134"/>
        <v>0.20135196363311528</v>
      </c>
      <c r="L392">
        <f>PI()/4*('Config sheet'!$C$38^2-'Config sheet'!$C$41^2)*'Stage 1'!K392*2</f>
        <v>3.2798346178533708E-2</v>
      </c>
      <c r="M392">
        <f t="shared" si="135"/>
        <v>98.142233948486179</v>
      </c>
      <c r="N392">
        <f>'Config sheet'!$C$44</f>
        <v>5.8970333333333338</v>
      </c>
      <c r="O392">
        <f t="shared" si="136"/>
        <v>2.3919960527911321</v>
      </c>
      <c r="P392">
        <f t="shared" si="137"/>
        <v>-746.2150236775592</v>
      </c>
      <c r="Q392">
        <f t="shared" si="138"/>
        <v>180</v>
      </c>
      <c r="R392">
        <f t="shared" si="140"/>
        <v>-134.31870426196068</v>
      </c>
      <c r="S392">
        <f t="shared" si="141"/>
        <v>-134.31870426196068</v>
      </c>
      <c r="T392">
        <f t="shared" si="139"/>
        <v>1.3302967248384194</v>
      </c>
      <c r="U392">
        <f t="shared" si="142"/>
        <v>19.550580563471307</v>
      </c>
      <c r="Z392">
        <f t="shared" si="144"/>
        <v>0.17398854363311528</v>
      </c>
      <c r="AA392">
        <f>PI()/4*('Config sheet'!$C$38^2-'Config sheet'!$C$41^2)*'Stage 1'!Z392*2</f>
        <v>2.834110173157163E-2</v>
      </c>
      <c r="AB392">
        <f t="shared" si="143"/>
        <v>97.856323753158193</v>
      </c>
      <c r="AC392">
        <v>3.3044661932265038</v>
      </c>
    </row>
    <row r="393" spans="3:29" x14ac:dyDescent="0.25">
      <c r="C393">
        <f t="shared" si="126"/>
        <v>160</v>
      </c>
      <c r="D393">
        <f t="shared" si="127"/>
        <v>995</v>
      </c>
      <c r="E393">
        <f t="shared" si="128"/>
        <v>0.17780000000000001</v>
      </c>
      <c r="F393">
        <f t="shared" si="129"/>
        <v>2.6800670016750419E-2</v>
      </c>
      <c r="G393">
        <f t="shared" si="130"/>
        <v>104.19615634406146</v>
      </c>
      <c r="H393">
        <f t="shared" si="131"/>
        <v>2.7925268031909272</v>
      </c>
      <c r="I393" s="3">
        <f t="shared" si="132"/>
        <v>8.8900000000000007E-2</v>
      </c>
      <c r="J393" s="3">
        <f t="shared" si="133"/>
        <v>0.40640000000000004</v>
      </c>
      <c r="K393">
        <f t="shared" si="134"/>
        <v>0.20094111628133907</v>
      </c>
      <c r="L393">
        <f>PI()/4*('Config sheet'!$C$38^2-'Config sheet'!$C$41^2)*'Stage 1'!K393*2</f>
        <v>3.273142299870993E-2</v>
      </c>
      <c r="M393">
        <f t="shared" si="135"/>
        <v>97.941980242549604</v>
      </c>
      <c r="N393">
        <f>'Config sheet'!$C$44</f>
        <v>5.8970333333333338</v>
      </c>
      <c r="O393">
        <f t="shared" si="136"/>
        <v>2.5169087534243824</v>
      </c>
      <c r="P393">
        <f t="shared" si="137"/>
        <v>-745.22975154797427</v>
      </c>
      <c r="Q393">
        <f t="shared" si="138"/>
        <v>180</v>
      </c>
      <c r="R393">
        <f t="shared" si="140"/>
        <v>-134.14135527863536</v>
      </c>
      <c r="S393">
        <f t="shared" si="141"/>
        <v>-134.14135527863536</v>
      </c>
      <c r="T393">
        <f t="shared" si="139"/>
        <v>1.3302967248384194</v>
      </c>
      <c r="U393">
        <f t="shared" si="142"/>
        <v>19.603775024896564</v>
      </c>
      <c r="Z393">
        <f t="shared" si="144"/>
        <v>0.17357769628133907</v>
      </c>
      <c r="AA393">
        <f>PI()/4*('Config sheet'!$C$38^2-'Config sheet'!$C$41^2)*'Stage 1'!Z393*2</f>
        <v>2.8274178551747853E-2</v>
      </c>
      <c r="AB393">
        <f t="shared" si="143"/>
        <v>97.625251001877984</v>
      </c>
      <c r="AC393">
        <v>3.6559889232871372</v>
      </c>
    </row>
    <row r="394" spans="3:29" x14ac:dyDescent="0.25">
      <c r="C394">
        <f t="shared" si="126"/>
        <v>159</v>
      </c>
      <c r="D394">
        <f t="shared" si="127"/>
        <v>995</v>
      </c>
      <c r="E394">
        <f t="shared" si="128"/>
        <v>0.17780000000000001</v>
      </c>
      <c r="F394">
        <f t="shared" si="129"/>
        <v>2.6633165829145732E-2</v>
      </c>
      <c r="G394">
        <f t="shared" si="130"/>
        <v>104.19615634406146</v>
      </c>
      <c r="H394">
        <f t="shared" si="131"/>
        <v>2.7750735106709841</v>
      </c>
      <c r="I394" s="3">
        <f t="shared" si="132"/>
        <v>8.8900000000000007E-2</v>
      </c>
      <c r="J394" s="3">
        <f t="shared" si="133"/>
        <v>0.40640000000000004</v>
      </c>
      <c r="K394">
        <f t="shared" si="134"/>
        <v>0.20050940199925502</v>
      </c>
      <c r="L394">
        <f>PI()/4*('Config sheet'!$C$38^2-'Config sheet'!$C$41^2)*'Stage 1'!K394*2</f>
        <v>3.2661100791672455E-2</v>
      </c>
      <c r="M394">
        <f t="shared" si="135"/>
        <v>97.731555654148778</v>
      </c>
      <c r="N394">
        <f>'Config sheet'!$C$44</f>
        <v>5.8970333333333338</v>
      </c>
      <c r="O394">
        <f t="shared" si="136"/>
        <v>2.6416498380787394</v>
      </c>
      <c r="P394">
        <f t="shared" si="137"/>
        <v>-744.16525943322733</v>
      </c>
      <c r="Q394">
        <f t="shared" si="138"/>
        <v>180</v>
      </c>
      <c r="R394">
        <f t="shared" si="140"/>
        <v>-133.94974669798091</v>
      </c>
      <c r="S394">
        <f t="shared" si="141"/>
        <v>-133.94974669798091</v>
      </c>
      <c r="T394">
        <f t="shared" si="139"/>
        <v>1.3302967248384194</v>
      </c>
      <c r="U394">
        <f t="shared" si="142"/>
        <v>19.659944999907772</v>
      </c>
      <c r="Z394">
        <f t="shared" si="144"/>
        <v>0.17314598199925502</v>
      </c>
      <c r="AA394">
        <f>PI()/4*('Config sheet'!$C$38^2-'Config sheet'!$C$41^2)*'Stage 1'!Z394*2</f>
        <v>2.8203856344710378E-2</v>
      </c>
      <c r="AB394">
        <f t="shared" si="143"/>
        <v>97.382442069322281</v>
      </c>
      <c r="AC394">
        <v>4.0243994196021147</v>
      </c>
    </row>
    <row r="395" spans="3:29" x14ac:dyDescent="0.25">
      <c r="C395">
        <f t="shared" si="126"/>
        <v>158</v>
      </c>
      <c r="D395">
        <f t="shared" si="127"/>
        <v>995</v>
      </c>
      <c r="E395">
        <f t="shared" si="128"/>
        <v>0.17780000000000001</v>
      </c>
      <c r="F395">
        <f t="shared" si="129"/>
        <v>2.646566164154104E-2</v>
      </c>
      <c r="G395">
        <f t="shared" si="130"/>
        <v>104.19615634406146</v>
      </c>
      <c r="H395">
        <f t="shared" si="131"/>
        <v>2.7576202181510405</v>
      </c>
      <c r="I395" s="3">
        <f t="shared" si="132"/>
        <v>8.8900000000000007E-2</v>
      </c>
      <c r="J395" s="3">
        <f t="shared" si="133"/>
        <v>0.40640000000000004</v>
      </c>
      <c r="K395">
        <f t="shared" si="134"/>
        <v>0.2000568539934959</v>
      </c>
      <c r="L395">
        <f>PI()/4*('Config sheet'!$C$38^2-'Config sheet'!$C$41^2)*'Stage 1'!K395*2</f>
        <v>3.2587384966470283E-2</v>
      </c>
      <c r="M395">
        <f t="shared" si="135"/>
        <v>97.510976368738568</v>
      </c>
      <c r="N395">
        <f>'Config sheet'!$C$44</f>
        <v>5.8970333333333338</v>
      </c>
      <c r="O395">
        <f t="shared" si="136"/>
        <v>2.7662056963659913</v>
      </c>
      <c r="P395">
        <f t="shared" si="137"/>
        <v>-743.01745382590639</v>
      </c>
      <c r="Q395">
        <f t="shared" si="138"/>
        <v>180</v>
      </c>
      <c r="R395">
        <f t="shared" si="140"/>
        <v>-133.74314168866317</v>
      </c>
      <c r="S395">
        <f t="shared" si="141"/>
        <v>-133.74314168866317</v>
      </c>
      <c r="T395">
        <f t="shared" si="139"/>
        <v>1.3302967248384194</v>
      </c>
      <c r="U395">
        <f t="shared" si="142"/>
        <v>19.719128980714995</v>
      </c>
      <c r="Z395">
        <f t="shared" si="144"/>
        <v>0.1726934339934959</v>
      </c>
      <c r="AA395">
        <f>PI()/4*('Config sheet'!$C$38^2-'Config sheet'!$C$41^2)*'Stage 1'!Z395*2</f>
        <v>2.8130140519508209E-2</v>
      </c>
      <c r="AB395">
        <f t="shared" si="143"/>
        <v>97.127915631887461</v>
      </c>
      <c r="AC395">
        <v>4.4095301752087224</v>
      </c>
    </row>
    <row r="396" spans="3:29" x14ac:dyDescent="0.25">
      <c r="C396">
        <f t="shared" si="126"/>
        <v>157</v>
      </c>
      <c r="D396">
        <f t="shared" si="127"/>
        <v>995</v>
      </c>
      <c r="E396">
        <f t="shared" si="128"/>
        <v>0.17780000000000001</v>
      </c>
      <c r="F396">
        <f t="shared" si="129"/>
        <v>2.6298157453936349E-2</v>
      </c>
      <c r="G396">
        <f t="shared" si="130"/>
        <v>104.19615634406146</v>
      </c>
      <c r="H396">
        <f t="shared" si="131"/>
        <v>2.7401669256310974</v>
      </c>
      <c r="I396" s="3">
        <f t="shared" si="132"/>
        <v>8.8900000000000007E-2</v>
      </c>
      <c r="J396" s="3">
        <f t="shared" si="133"/>
        <v>0.40640000000000004</v>
      </c>
      <c r="K396">
        <f t="shared" si="134"/>
        <v>0.19958350778666736</v>
      </c>
      <c r="L396">
        <f>PI()/4*('Config sheet'!$C$38^2-'Config sheet'!$C$41^2)*'Stage 1'!K396*2</f>
        <v>3.2510281309402672E-2</v>
      </c>
      <c r="M396">
        <f t="shared" si="135"/>
        <v>97.280259700616881</v>
      </c>
      <c r="N396">
        <f>'Config sheet'!$C$44</f>
        <v>5.8970333333333338</v>
      </c>
      <c r="O396">
        <f t="shared" si="136"/>
        <v>2.8905620196204156</v>
      </c>
      <c r="P396">
        <f t="shared" si="137"/>
        <v>-741.78209192675558</v>
      </c>
      <c r="Q396">
        <f t="shared" si="138"/>
        <v>180</v>
      </c>
      <c r="R396">
        <f t="shared" si="140"/>
        <v>-133.52077654681602</v>
      </c>
      <c r="S396">
        <f t="shared" si="141"/>
        <v>-133.52077654681599</v>
      </c>
      <c r="T396">
        <f t="shared" si="139"/>
        <v>1.3302967248384194</v>
      </c>
      <c r="U396">
        <f t="shared" si="142"/>
        <v>19.781367675948204</v>
      </c>
      <c r="Z396">
        <f t="shared" si="144"/>
        <v>0.17222008778666736</v>
      </c>
      <c r="AA396">
        <f>PI()/4*('Config sheet'!$C$38^2-'Config sheet'!$C$41^2)*'Stage 1'!Z396*2</f>
        <v>2.8053036862440595E-2</v>
      </c>
      <c r="AB396">
        <f t="shared" si="143"/>
        <v>96.861691668541809</v>
      </c>
      <c r="AC396">
        <v>4.8112063232977631</v>
      </c>
    </row>
    <row r="397" spans="3:29" x14ac:dyDescent="0.25">
      <c r="C397">
        <f t="shared" si="126"/>
        <v>156</v>
      </c>
      <c r="D397">
        <f t="shared" si="127"/>
        <v>995</v>
      </c>
      <c r="E397">
        <f t="shared" si="128"/>
        <v>0.17780000000000001</v>
      </c>
      <c r="F397">
        <f t="shared" si="129"/>
        <v>2.6130653266331658E-2</v>
      </c>
      <c r="G397">
        <f t="shared" si="130"/>
        <v>104.19615634406146</v>
      </c>
      <c r="H397">
        <f t="shared" si="131"/>
        <v>2.7227136331111539</v>
      </c>
      <c r="I397" s="3">
        <f t="shared" si="132"/>
        <v>8.8900000000000007E-2</v>
      </c>
      <c r="J397" s="3">
        <f t="shared" si="133"/>
        <v>0.40640000000000004</v>
      </c>
      <c r="K397">
        <f t="shared" si="134"/>
        <v>0.19908940131445005</v>
      </c>
      <c r="L397">
        <f>PI()/4*('Config sheet'!$C$38^2-'Config sheet'!$C$41^2)*'Stage 1'!K397*2</f>
        <v>3.2429795999836149E-2</v>
      </c>
      <c r="M397">
        <f t="shared" si="135"/>
        <v>97.039424140253658</v>
      </c>
      <c r="N397">
        <f>'Config sheet'!$C$44</f>
        <v>5.8970333333333338</v>
      </c>
      <c r="O397">
        <f t="shared" si="136"/>
        <v>3.0147037764651001</v>
      </c>
      <c r="P397">
        <f t="shared" si="137"/>
        <v>-740.4547885322437</v>
      </c>
      <c r="Q397">
        <f t="shared" si="138"/>
        <v>180</v>
      </c>
      <c r="R397">
        <f t="shared" si="140"/>
        <v>-133.28186193580387</v>
      </c>
      <c r="S397">
        <f t="shared" si="141"/>
        <v>-133.28186193580387</v>
      </c>
      <c r="T397">
        <f t="shared" si="139"/>
        <v>1.3302967248384194</v>
      </c>
      <c r="U397">
        <f t="shared" si="142"/>
        <v>19.846704062002967</v>
      </c>
      <c r="Z397">
        <f t="shared" si="144"/>
        <v>0.17172598131445005</v>
      </c>
      <c r="AA397">
        <f>PI()/4*('Config sheet'!$C$38^2-'Config sheet'!$C$41^2)*'Stage 1'!Z397*2</f>
        <v>2.7972551552874078E-2</v>
      </c>
      <c r="AB397">
        <f t="shared" si="143"/>
        <v>96.583791515438719</v>
      </c>
      <c r="AC397">
        <v>5.229245751178639</v>
      </c>
    </row>
    <row r="398" spans="3:29" x14ac:dyDescent="0.25">
      <c r="C398">
        <f t="shared" si="126"/>
        <v>155</v>
      </c>
      <c r="D398">
        <f t="shared" si="127"/>
        <v>995</v>
      </c>
      <c r="E398">
        <f t="shared" si="128"/>
        <v>0.17780000000000001</v>
      </c>
      <c r="F398">
        <f t="shared" si="129"/>
        <v>2.5963149078726971E-2</v>
      </c>
      <c r="G398">
        <f t="shared" si="130"/>
        <v>104.19615634406146</v>
      </c>
      <c r="H398">
        <f t="shared" si="131"/>
        <v>2.7052603405912108</v>
      </c>
      <c r="I398" s="3">
        <f t="shared" si="132"/>
        <v>8.8900000000000007E-2</v>
      </c>
      <c r="J398" s="3">
        <f t="shared" si="133"/>
        <v>0.40640000000000004</v>
      </c>
      <c r="K398">
        <f t="shared" si="134"/>
        <v>0.19857457502663853</v>
      </c>
      <c r="L398">
        <f>PI()/4*('Config sheet'!$C$38^2-'Config sheet'!$C$41^2)*'Stage 1'!K398*2</f>
        <v>3.2345935626662839E-2</v>
      </c>
      <c r="M398">
        <f t="shared" si="135"/>
        <v>96.788489403539145</v>
      </c>
      <c r="N398">
        <f>'Config sheet'!$C$44</f>
        <v>5.8970333333333338</v>
      </c>
      <c r="O398">
        <f t="shared" si="136"/>
        <v>3.1386151895529206</v>
      </c>
      <c r="P398">
        <f t="shared" si="137"/>
        <v>-739.03102317150274</v>
      </c>
      <c r="Q398">
        <f t="shared" si="138"/>
        <v>180</v>
      </c>
      <c r="R398">
        <f t="shared" si="140"/>
        <v>-133.0255841708705</v>
      </c>
      <c r="S398">
        <f t="shared" si="141"/>
        <v>-133.02558417087047</v>
      </c>
      <c r="T398">
        <f t="shared" si="139"/>
        <v>1.3302967248384194</v>
      </c>
      <c r="U398">
        <f t="shared" si="142"/>
        <v>19.915183437487499</v>
      </c>
      <c r="Z398">
        <f t="shared" si="144"/>
        <v>0.17121115502663853</v>
      </c>
      <c r="AA398">
        <f>PI()/4*('Config sheet'!$C$38^2-'Config sheet'!$C$41^2)*'Stage 1'!Z398*2</f>
        <v>2.7888691179700768E-2</v>
      </c>
      <c r="AB398">
        <f t="shared" si="143"/>
        <v>96.294237922743832</v>
      </c>
      <c r="AC398">
        <v>5.6634592190788569</v>
      </c>
    </row>
    <row r="399" spans="3:29" x14ac:dyDescent="0.25">
      <c r="C399">
        <f t="shared" si="126"/>
        <v>154</v>
      </c>
      <c r="D399">
        <f t="shared" si="127"/>
        <v>995</v>
      </c>
      <c r="E399">
        <f t="shared" si="128"/>
        <v>0.17780000000000001</v>
      </c>
      <c r="F399">
        <f t="shared" si="129"/>
        <v>2.579564489112228E-2</v>
      </c>
      <c r="G399">
        <f t="shared" si="130"/>
        <v>104.19615634406146</v>
      </c>
      <c r="H399">
        <f t="shared" si="131"/>
        <v>2.6878070480712672</v>
      </c>
      <c r="I399" s="3">
        <f t="shared" si="132"/>
        <v>8.8900000000000007E-2</v>
      </c>
      <c r="J399" s="3">
        <f t="shared" si="133"/>
        <v>0.40640000000000004</v>
      </c>
      <c r="K399">
        <f t="shared" si="134"/>
        <v>0.19803907199202328</v>
      </c>
      <c r="L399">
        <f>PI()/4*('Config sheet'!$C$38^2-'Config sheet'!$C$41^2)*'Stage 1'!K399*2</f>
        <v>3.2258707205384721E-2</v>
      </c>
      <c r="M399">
        <f t="shared" si="135"/>
        <v>96.527476482904831</v>
      </c>
      <c r="N399">
        <f>'Config sheet'!$C$44</f>
        <v>5.8970333333333338</v>
      </c>
      <c r="O399">
        <f t="shared" si="136"/>
        <v>3.2622797135232773</v>
      </c>
      <c r="P399">
        <f t="shared" si="137"/>
        <v>-737.50614748339297</v>
      </c>
      <c r="Q399">
        <f t="shared" si="138"/>
        <v>180</v>
      </c>
      <c r="R399">
        <f t="shared" si="140"/>
        <v>-132.75110654701075</v>
      </c>
      <c r="S399">
        <f t="shared" si="141"/>
        <v>-132.75110654701075</v>
      </c>
      <c r="T399">
        <f t="shared" si="139"/>
        <v>1.3302967248384194</v>
      </c>
      <c r="U399">
        <f t="shared" si="142"/>
        <v>19.986853480877709</v>
      </c>
      <c r="Z399">
        <f t="shared" si="144"/>
        <v>0.17067565199202328</v>
      </c>
      <c r="AA399">
        <f>PI()/4*('Config sheet'!$C$38^2-'Config sheet'!$C$41^2)*'Stage 1'!Z399*2</f>
        <v>2.7801462758422647E-2</v>
      </c>
      <c r="AB399">
        <f t="shared" si="143"/>
        <v>95.993055113623896</v>
      </c>
      <c r="AC399">
        <v>6.1136504837072101</v>
      </c>
    </row>
    <row r="400" spans="3:29" x14ac:dyDescent="0.25">
      <c r="C400">
        <f t="shared" si="126"/>
        <v>153</v>
      </c>
      <c r="D400">
        <f t="shared" si="127"/>
        <v>995</v>
      </c>
      <c r="E400">
        <f t="shared" si="128"/>
        <v>0.17780000000000001</v>
      </c>
      <c r="F400">
        <f t="shared" si="129"/>
        <v>2.5628140703517589E-2</v>
      </c>
      <c r="G400">
        <f t="shared" si="130"/>
        <v>104.19615634406146</v>
      </c>
      <c r="H400">
        <f t="shared" si="131"/>
        <v>2.6703537555513241</v>
      </c>
      <c r="I400" s="3">
        <f t="shared" si="132"/>
        <v>8.8900000000000007E-2</v>
      </c>
      <c r="J400" s="3">
        <f t="shared" si="133"/>
        <v>0.40640000000000004</v>
      </c>
      <c r="K400">
        <f t="shared" si="134"/>
        <v>0.19748293800702296</v>
      </c>
      <c r="L400">
        <f>PI()/4*('Config sheet'!$C$38^2-'Config sheet'!$C$41^2)*'Stage 1'!K400*2</f>
        <v>3.2168118195808816E-2</v>
      </c>
      <c r="M400">
        <f t="shared" si="135"/>
        <v>96.25640770027276</v>
      </c>
      <c r="N400">
        <f>'Config sheet'!$C$44</f>
        <v>5.8970333333333338</v>
      </c>
      <c r="O400">
        <f t="shared" si="136"/>
        <v>3.3856800142139214</v>
      </c>
      <c r="P400">
        <f t="shared" si="137"/>
        <v>-735.87539282413854</v>
      </c>
      <c r="Q400">
        <f t="shared" si="138"/>
        <v>180</v>
      </c>
      <c r="R400">
        <f t="shared" si="140"/>
        <v>-132.45757070834497</v>
      </c>
      <c r="S400">
        <f t="shared" si="141"/>
        <v>-132.45757070834492</v>
      </c>
      <c r="T400">
        <f t="shared" si="139"/>
        <v>1.3302967248384194</v>
      </c>
      <c r="U400">
        <f t="shared" si="142"/>
        <v>20.061764311492432</v>
      </c>
      <c r="Z400">
        <f t="shared" si="144"/>
        <v>0.17011951800702296</v>
      </c>
      <c r="AA400">
        <f>PI()/4*('Config sheet'!$C$38^2-'Config sheet'!$C$41^2)*'Stage 1'!Z400*2</f>
        <v>2.7710873748846739E-2</v>
      </c>
      <c r="AB400">
        <f t="shared" si="143"/>
        <v>95.680268845344742</v>
      </c>
      <c r="AC400">
        <v>6.579616426507946</v>
      </c>
    </row>
    <row r="401" spans="3:29" x14ac:dyDescent="0.25">
      <c r="C401">
        <f t="shared" si="126"/>
        <v>152</v>
      </c>
      <c r="D401">
        <f t="shared" si="127"/>
        <v>995</v>
      </c>
      <c r="E401">
        <f t="shared" si="128"/>
        <v>0.17780000000000001</v>
      </c>
      <c r="F401">
        <f t="shared" si="129"/>
        <v>2.5460636515912898E-2</v>
      </c>
      <c r="G401">
        <f t="shared" si="130"/>
        <v>104.19615634406146</v>
      </c>
      <c r="H401">
        <f t="shared" si="131"/>
        <v>2.6529004630313806</v>
      </c>
      <c r="I401" s="3">
        <f t="shared" si="132"/>
        <v>8.8900000000000007E-2</v>
      </c>
      <c r="J401" s="3">
        <f t="shared" si="133"/>
        <v>0.40640000000000004</v>
      </c>
      <c r="K401">
        <f t="shared" si="134"/>
        <v>0.19690622170796176</v>
      </c>
      <c r="L401">
        <f>PI()/4*('Config sheet'!$C$38^2-'Config sheet'!$C$41^2)*'Stage 1'!K401*2</f>
        <v>3.2074176520336117E-2</v>
      </c>
      <c r="M401">
        <f t="shared" si="135"/>
        <v>95.975306761781269</v>
      </c>
      <c r="N401">
        <f>'Config sheet'!$C$44</f>
        <v>5.8970333333333338</v>
      </c>
      <c r="O401">
        <f t="shared" si="136"/>
        <v>3.5087979491657637</v>
      </c>
      <c r="P401">
        <f t="shared" si="137"/>
        <v>-734.13387809567246</v>
      </c>
      <c r="Q401">
        <f t="shared" si="138"/>
        <v>180</v>
      </c>
      <c r="R401">
        <f t="shared" si="140"/>
        <v>-132.14409805722104</v>
      </c>
      <c r="S401">
        <f t="shared" si="141"/>
        <v>-132.14409805722104</v>
      </c>
      <c r="T401">
        <f t="shared" si="139"/>
        <v>1.3302967248384194</v>
      </c>
      <c r="U401">
        <f t="shared" si="142"/>
        <v>20.139968553909068</v>
      </c>
      <c r="Z401">
        <f t="shared" si="144"/>
        <v>0.16954280170796177</v>
      </c>
      <c r="AA401">
        <f>PI()/4*('Config sheet'!$C$38^2-'Config sheet'!$C$41^2)*'Stage 1'!Z401*2</f>
        <v>2.7616932073374047E-2</v>
      </c>
      <c r="AB401">
        <f t="shared" si="143"/>
        <v>95.355906472419449</v>
      </c>
      <c r="AC401">
        <v>7.0611471865267408</v>
      </c>
    </row>
    <row r="402" spans="3:29" x14ac:dyDescent="0.25">
      <c r="C402">
        <f t="shared" si="126"/>
        <v>151</v>
      </c>
      <c r="D402">
        <f t="shared" si="127"/>
        <v>995</v>
      </c>
      <c r="E402">
        <f t="shared" si="128"/>
        <v>0.17780000000000001</v>
      </c>
      <c r="F402">
        <f t="shared" si="129"/>
        <v>2.529313232830821E-2</v>
      </c>
      <c r="G402">
        <f t="shared" si="130"/>
        <v>104.19615634406146</v>
      </c>
      <c r="H402">
        <f t="shared" si="131"/>
        <v>2.6354471705114375</v>
      </c>
      <c r="I402" s="3">
        <f t="shared" si="132"/>
        <v>8.8900000000000007E-2</v>
      </c>
      <c r="J402" s="3">
        <f t="shared" si="133"/>
        <v>0.40640000000000004</v>
      </c>
      <c r="K402">
        <f t="shared" si="134"/>
        <v>0.19630897468688366</v>
      </c>
      <c r="L402">
        <f>PI()/4*('Config sheet'!$C$38^2-'Config sheet'!$C$41^2)*'Stage 1'!K402*2</f>
        <v>3.1976890582826663E-2</v>
      </c>
      <c r="M402">
        <f t="shared" si="135"/>
        <v>95.684198814234833</v>
      </c>
      <c r="N402">
        <f>'Config sheet'!$C$44</f>
        <v>5.8970333333333338</v>
      </c>
      <c r="O402">
        <f t="shared" si="136"/>
        <v>3.6316145494566912</v>
      </c>
      <c r="P402">
        <f t="shared" si="137"/>
        <v>-732.27661778453773</v>
      </c>
      <c r="Q402">
        <f t="shared" si="138"/>
        <v>180</v>
      </c>
      <c r="R402">
        <f t="shared" si="140"/>
        <v>-131.80979120121683</v>
      </c>
      <c r="S402">
        <f t="shared" si="141"/>
        <v>-131.8097912012168</v>
      </c>
      <c r="T402">
        <f t="shared" si="139"/>
        <v>1.3302967248384194</v>
      </c>
      <c r="U402">
        <f t="shared" si="142"/>
        <v>20.221521405946589</v>
      </c>
      <c r="Z402">
        <f t="shared" si="144"/>
        <v>0.16894555468688366</v>
      </c>
      <c r="AA402">
        <f>PI()/4*('Config sheet'!$C$38^2-'Config sheet'!$C$41^2)*'Stage 1'!Z402*2</f>
        <v>2.7519646135864589E-2</v>
      </c>
      <c r="AB402">
        <f t="shared" si="143"/>
        <v>95.019997011745602</v>
      </c>
      <c r="AC402">
        <v>7.5580262978060126</v>
      </c>
    </row>
    <row r="403" spans="3:29" x14ac:dyDescent="0.25">
      <c r="C403">
        <f t="shared" si="126"/>
        <v>150</v>
      </c>
      <c r="D403">
        <f t="shared" si="127"/>
        <v>995</v>
      </c>
      <c r="E403">
        <f t="shared" si="128"/>
        <v>0.17780000000000001</v>
      </c>
      <c r="F403">
        <f t="shared" si="129"/>
        <v>2.5125628140703519E-2</v>
      </c>
      <c r="G403">
        <f t="shared" si="130"/>
        <v>104.19615634406146</v>
      </c>
      <c r="H403">
        <f t="shared" si="131"/>
        <v>2.6179938779914944</v>
      </c>
      <c r="I403" s="3">
        <f t="shared" si="132"/>
        <v>8.8900000000000007E-2</v>
      </c>
      <c r="J403" s="3">
        <f t="shared" si="133"/>
        <v>0.40640000000000004</v>
      </c>
      <c r="K403">
        <f t="shared" si="134"/>
        <v>0.19569125161078607</v>
      </c>
      <c r="L403">
        <f>PI()/4*('Config sheet'!$C$38^2-'Config sheet'!$C$41^2)*'Stage 1'!K403*2</f>
        <v>3.1876269288021543E-2</v>
      </c>
      <c r="M403">
        <f t="shared" si="135"/>
        <v>95.383110503220337</v>
      </c>
      <c r="N403">
        <f>'Config sheet'!$C$44</f>
        <v>5.8970333333333338</v>
      </c>
      <c r="O403">
        <f t="shared" si="136"/>
        <v>3.7541100028988916</v>
      </c>
      <c r="P403">
        <f t="shared" si="137"/>
        <v>-730.29853020091491</v>
      </c>
      <c r="Q403">
        <f t="shared" si="138"/>
        <v>180</v>
      </c>
      <c r="R403">
        <f t="shared" si="140"/>
        <v>-131.45373543616469</v>
      </c>
      <c r="S403">
        <f t="shared" si="141"/>
        <v>-131.45373543616469</v>
      </c>
      <c r="T403">
        <f t="shared" si="139"/>
        <v>1.3302967248384194</v>
      </c>
      <c r="U403">
        <f t="shared" si="142"/>
        <v>20.306480710351028</v>
      </c>
      <c r="Z403">
        <f t="shared" si="144"/>
        <v>0.16832783161078607</v>
      </c>
      <c r="AA403">
        <f>PI()/4*('Config sheet'!$C$38^2-'Config sheet'!$C$41^2)*'Stage 1'!Z403*2</f>
        <v>2.7419024841059469E-2</v>
      </c>
      <c r="AB403">
        <f t="shared" si="143"/>
        <v>94.672571209665961</v>
      </c>
      <c r="AC403">
        <v>8.0700308312220628</v>
      </c>
    </row>
    <row r="404" spans="3:29" x14ac:dyDescent="0.25">
      <c r="C404">
        <f t="shared" si="126"/>
        <v>149</v>
      </c>
      <c r="D404">
        <f t="shared" si="127"/>
        <v>995</v>
      </c>
      <c r="E404">
        <f t="shared" si="128"/>
        <v>0.17780000000000001</v>
      </c>
      <c r="F404">
        <f t="shared" si="129"/>
        <v>2.4958123953098828E-2</v>
      </c>
      <c r="G404">
        <f t="shared" si="130"/>
        <v>104.19615634406146</v>
      </c>
      <c r="H404">
        <f t="shared" si="131"/>
        <v>2.6005405854715509</v>
      </c>
      <c r="I404" s="3">
        <f t="shared" si="132"/>
        <v>8.8900000000000007E-2</v>
      </c>
      <c r="J404" s="3">
        <f t="shared" si="133"/>
        <v>0.40640000000000004</v>
      </c>
      <c r="K404">
        <f t="shared" si="134"/>
        <v>0.1950531103441501</v>
      </c>
      <c r="L404">
        <f>PI()/4*('Config sheet'!$C$38^2-'Config sheet'!$C$41^2)*'Stage 1'!K404*2</f>
        <v>3.1772322061501962E-2</v>
      </c>
      <c r="M404">
        <f t="shared" si="135"/>
        <v>95.072070032830453</v>
      </c>
      <c r="N404">
        <f>'Config sheet'!$C$44</f>
        <v>5.8970333333333338</v>
      </c>
      <c r="O404">
        <f t="shared" si="136"/>
        <v>3.8762636386322349</v>
      </c>
      <c r="P404">
        <f t="shared" si="137"/>
        <v>-728.19444590707587</v>
      </c>
      <c r="Q404">
        <f t="shared" si="138"/>
        <v>180</v>
      </c>
      <c r="R404">
        <f t="shared" si="140"/>
        <v>-131.07500026327367</v>
      </c>
      <c r="S404">
        <f t="shared" si="141"/>
        <v>-131.07500026327367</v>
      </c>
      <c r="T404">
        <f t="shared" si="139"/>
        <v>1.3302967248384194</v>
      </c>
      <c r="U404">
        <f t="shared" si="142"/>
        <v>20.394907030326138</v>
      </c>
      <c r="Z404">
        <f t="shared" si="144"/>
        <v>0.1676896903441501</v>
      </c>
      <c r="AA404">
        <f>PI()/4*('Config sheet'!$C$38^2-'Config sheet'!$C$41^2)*'Stage 1'!Z404*2</f>
        <v>2.7315077614539884E-2</v>
      </c>
      <c r="AB404">
        <f t="shared" si="143"/>
        <v>94.313661610883074</v>
      </c>
      <c r="AC404">
        <v>8.5969315406718501</v>
      </c>
    </row>
    <row r="405" spans="3:29" x14ac:dyDescent="0.25">
      <c r="C405">
        <f t="shared" si="126"/>
        <v>148</v>
      </c>
      <c r="D405">
        <f t="shared" si="127"/>
        <v>995</v>
      </c>
      <c r="E405">
        <f t="shared" si="128"/>
        <v>0.17780000000000001</v>
      </c>
      <c r="F405">
        <f t="shared" si="129"/>
        <v>2.479061976549414E-2</v>
      </c>
      <c r="G405">
        <f t="shared" si="130"/>
        <v>104.19615634406146</v>
      </c>
      <c r="H405">
        <f t="shared" si="131"/>
        <v>2.5830872929516078</v>
      </c>
      <c r="I405" s="3">
        <f t="shared" si="132"/>
        <v>8.8900000000000007E-2</v>
      </c>
      <c r="J405" s="3">
        <f t="shared" si="133"/>
        <v>0.40640000000000004</v>
      </c>
      <c r="K405">
        <f t="shared" si="134"/>
        <v>0.19439461207463668</v>
      </c>
      <c r="L405">
        <f>PI()/4*('Config sheet'!$C$38^2-'Config sheet'!$C$41^2)*'Stage 1'!K405*2</f>
        <v>3.166505887016393E-2</v>
      </c>
      <c r="M405">
        <f t="shared" si="135"/>
        <v>94.75110722692996</v>
      </c>
      <c r="N405">
        <f>'Config sheet'!$C$44</f>
        <v>5.8970333333333338</v>
      </c>
      <c r="O405">
        <f t="shared" si="136"/>
        <v>3.9980539131445485</v>
      </c>
      <c r="P405">
        <f t="shared" si="137"/>
        <v>-725.95911632431682</v>
      </c>
      <c r="Q405">
        <f t="shared" si="138"/>
        <v>180</v>
      </c>
      <c r="R405">
        <f t="shared" si="140"/>
        <v>-130.67264093837704</v>
      </c>
      <c r="S405">
        <f t="shared" si="141"/>
        <v>-130.67264093837701</v>
      </c>
      <c r="T405">
        <f t="shared" si="139"/>
        <v>1.3302967248384194</v>
      </c>
      <c r="U405">
        <f t="shared" si="142"/>
        <v>20.486863729060634</v>
      </c>
      <c r="Z405">
        <f t="shared" si="144"/>
        <v>0.16703119207463668</v>
      </c>
      <c r="AA405">
        <f>PI()/4*('Config sheet'!$C$38^2-'Config sheet'!$C$41^2)*'Stage 1'!Z405*2</f>
        <v>2.7207814423201856E-2</v>
      </c>
      <c r="AB405">
        <f t="shared" si="143"/>
        <v>93.943302629154488</v>
      </c>
      <c r="AC405">
        <v>9.1384930135118676</v>
      </c>
    </row>
    <row r="406" spans="3:29" x14ac:dyDescent="0.25">
      <c r="C406">
        <f t="shared" si="126"/>
        <v>147</v>
      </c>
      <c r="D406">
        <f t="shared" si="127"/>
        <v>995</v>
      </c>
      <c r="E406">
        <f t="shared" si="128"/>
        <v>0.17780000000000001</v>
      </c>
      <c r="F406">
        <f t="shared" si="129"/>
        <v>2.4623115577889449E-2</v>
      </c>
      <c r="G406">
        <f t="shared" si="130"/>
        <v>104.19615634406146</v>
      </c>
      <c r="H406">
        <f t="shared" si="131"/>
        <v>2.5656340004316642</v>
      </c>
      <c r="I406" s="3">
        <f t="shared" si="132"/>
        <v>8.8900000000000007E-2</v>
      </c>
      <c r="J406" s="3">
        <f t="shared" si="133"/>
        <v>0.40640000000000004</v>
      </c>
      <c r="K406">
        <f t="shared" si="134"/>
        <v>0.19371582144180885</v>
      </c>
      <c r="L406">
        <f>PI()/4*('Config sheet'!$C$38^2-'Config sheet'!$C$41^2)*'Stage 1'!K406*2</f>
        <v>3.1554490243185955E-2</v>
      </c>
      <c r="M406">
        <f t="shared" si="135"/>
        <v>94.420253591897051</v>
      </c>
      <c r="N406">
        <f>'Config sheet'!$C$44</f>
        <v>5.8970333333333338</v>
      </c>
      <c r="O406">
        <f t="shared" si="136"/>
        <v>4.1194583977478123</v>
      </c>
      <c r="P406">
        <f t="shared" si="137"/>
        <v>-723.5872225071779</v>
      </c>
      <c r="Q406">
        <f t="shared" si="138"/>
        <v>180</v>
      </c>
      <c r="R406">
        <f t="shared" si="140"/>
        <v>-130.24570005129206</v>
      </c>
      <c r="S406">
        <f t="shared" si="141"/>
        <v>-130.24570005129203</v>
      </c>
      <c r="T406">
        <f t="shared" si="139"/>
        <v>1.3302967248384194</v>
      </c>
      <c r="U406">
        <f t="shared" si="142"/>
        <v>20.582417053412271</v>
      </c>
      <c r="Z406">
        <f t="shared" si="144"/>
        <v>0.16635240144180885</v>
      </c>
      <c r="AA406">
        <f>PI()/4*('Config sheet'!$C$38^2-'Config sheet'!$C$41^2)*'Stage 1'!Z406*2</f>
        <v>2.7097245796223877E-2</v>
      </c>
      <c r="AB406">
        <f t="shared" si="143"/>
        <v>93.561530619690018</v>
      </c>
      <c r="AC406">
        <v>9.6944738251476323</v>
      </c>
    </row>
    <row r="407" spans="3:29" x14ac:dyDescent="0.25">
      <c r="C407">
        <f t="shared" si="126"/>
        <v>146</v>
      </c>
      <c r="D407">
        <f t="shared" si="127"/>
        <v>995</v>
      </c>
      <c r="E407">
        <f t="shared" si="128"/>
        <v>0.17780000000000001</v>
      </c>
      <c r="F407">
        <f t="shared" si="129"/>
        <v>2.4455611390284758E-2</v>
      </c>
      <c r="G407">
        <f t="shared" si="130"/>
        <v>104.19615634406146</v>
      </c>
      <c r="H407">
        <f t="shared" si="131"/>
        <v>2.5481807079117211</v>
      </c>
      <c r="I407" s="3">
        <f t="shared" si="132"/>
        <v>8.8900000000000007E-2</v>
      </c>
      <c r="J407" s="3">
        <f t="shared" si="133"/>
        <v>0.40640000000000004</v>
      </c>
      <c r="K407">
        <f t="shared" si="134"/>
        <v>0.19301680666873558</v>
      </c>
      <c r="L407">
        <f>PI()/4*('Config sheet'!$C$38^2-'Config sheet'!$C$41^2)*'Stage 1'!K407*2</f>
        <v>3.1440627293466028E-2</v>
      </c>
      <c r="M407">
        <f t="shared" si="135"/>
        <v>94.079542380769226</v>
      </c>
      <c r="N407">
        <f>'Config sheet'!$C$44</f>
        <v>5.8970333333333338</v>
      </c>
      <c r="O407">
        <f t="shared" si="136"/>
        <v>4.2404537675372076</v>
      </c>
      <c r="P407">
        <f t="shared" si="137"/>
        <v>-721.07338407353723</v>
      </c>
      <c r="Q407">
        <f t="shared" si="138"/>
        <v>180</v>
      </c>
      <c r="R407">
        <f t="shared" si="140"/>
        <v>-129.79320913323673</v>
      </c>
      <c r="S407">
        <f t="shared" si="141"/>
        <v>-129.7932091332367</v>
      </c>
      <c r="T407">
        <f t="shared" si="139"/>
        <v>1.3302967248384194</v>
      </c>
      <c r="U407">
        <f t="shared" si="142"/>
        <v>20.681636221918001</v>
      </c>
      <c r="Z407">
        <f t="shared" si="144"/>
        <v>0.16565338666873558</v>
      </c>
      <c r="AA407">
        <f>PI()/4*('Config sheet'!$C$38^2-'Config sheet'!$C$41^2)*'Stage 1'!Z407*2</f>
        <v>2.698338284650395E-2</v>
      </c>
      <c r="AB407">
        <f t="shared" si="143"/>
        <v>93.168383953169609</v>
      </c>
      <c r="AC407">
        <v>10.264626697665438</v>
      </c>
    </row>
    <row r="408" spans="3:29" x14ac:dyDescent="0.25">
      <c r="C408">
        <f t="shared" si="126"/>
        <v>145</v>
      </c>
      <c r="D408">
        <f t="shared" si="127"/>
        <v>995</v>
      </c>
      <c r="E408">
        <f t="shared" si="128"/>
        <v>0.17780000000000001</v>
      </c>
      <c r="F408">
        <f t="shared" si="129"/>
        <v>2.4288107202680067E-2</v>
      </c>
      <c r="G408">
        <f t="shared" si="130"/>
        <v>104.19615634406146</v>
      </c>
      <c r="H408">
        <f t="shared" si="131"/>
        <v>2.5307274153917776</v>
      </c>
      <c r="I408" s="3">
        <f t="shared" si="132"/>
        <v>8.8900000000000007E-2</v>
      </c>
      <c r="J408" s="3">
        <f t="shared" si="133"/>
        <v>0.40640000000000004</v>
      </c>
      <c r="K408">
        <f t="shared" si="134"/>
        <v>0.19229763969632194</v>
      </c>
      <c r="L408">
        <f>PI()/4*('Config sheet'!$C$38^2-'Config sheet'!$C$41^2)*'Stage 1'!K408*2</f>
        <v>3.1323481739502772E-2</v>
      </c>
      <c r="M408">
        <f t="shared" si="135"/>
        <v>93.729008658717973</v>
      </c>
      <c r="N408">
        <f>'Config sheet'!$C$44</f>
        <v>5.8970333333333338</v>
      </c>
      <c r="O408">
        <f t="shared" si="136"/>
        <v>4.3610157918583248</v>
      </c>
      <c r="P408">
        <f t="shared" si="137"/>
        <v>-718.41216827895096</v>
      </c>
      <c r="Q408">
        <f t="shared" si="138"/>
        <v>180</v>
      </c>
      <c r="R408">
        <f t="shared" si="140"/>
        <v>-129.3141902902112</v>
      </c>
      <c r="S408">
        <f t="shared" si="141"/>
        <v>-129.31419029021117</v>
      </c>
      <c r="T408">
        <f t="shared" si="139"/>
        <v>1.3302967248384194</v>
      </c>
      <c r="U408">
        <f t="shared" si="142"/>
        <v>20.784593517309304</v>
      </c>
      <c r="Z408">
        <f t="shared" si="144"/>
        <v>0.16493421969632194</v>
      </c>
      <c r="AA408">
        <f>PI()/4*('Config sheet'!$C$38^2-'Config sheet'!$C$41^2)*'Stage 1'!Z408*2</f>
        <v>2.6866237292540694E-2</v>
      </c>
      <c r="AB408">
        <f t="shared" si="143"/>
        <v>92.763903091294679</v>
      </c>
      <c r="AC408">
        <v>10.848698662395526</v>
      </c>
    </row>
    <row r="409" spans="3:29" x14ac:dyDescent="0.25">
      <c r="C409">
        <f t="shared" si="126"/>
        <v>144</v>
      </c>
      <c r="D409">
        <f t="shared" si="127"/>
        <v>995</v>
      </c>
      <c r="E409">
        <f t="shared" si="128"/>
        <v>0.17780000000000001</v>
      </c>
      <c r="F409">
        <f t="shared" si="129"/>
        <v>2.4120603015075379E-2</v>
      </c>
      <c r="G409">
        <f t="shared" si="130"/>
        <v>104.19615634406146</v>
      </c>
      <c r="H409">
        <f t="shared" si="131"/>
        <v>2.5132741228718345</v>
      </c>
      <c r="I409" s="3">
        <f t="shared" si="132"/>
        <v>8.8900000000000007E-2</v>
      </c>
      <c r="J409" s="3">
        <f t="shared" si="133"/>
        <v>0.40640000000000004</v>
      </c>
      <c r="K409">
        <f t="shared" si="134"/>
        <v>0.19155839632020397</v>
      </c>
      <c r="L409">
        <f>PI()/4*('Config sheet'!$C$38^2-'Config sheet'!$C$41^2)*'Stage 1'!K409*2</f>
        <v>3.120306592769433E-2</v>
      </c>
      <c r="M409">
        <f t="shared" si="135"/>
        <v>93.368689369773591</v>
      </c>
      <c r="N409">
        <f>'Config sheet'!$C$44</f>
        <v>5.8970333333333338</v>
      </c>
      <c r="O409">
        <f t="shared" si="136"/>
        <v>4.4811193263055387</v>
      </c>
      <c r="P409">
        <f t="shared" si="137"/>
        <v>-715.59809922341879</v>
      </c>
      <c r="Q409">
        <f t="shared" si="138"/>
        <v>180</v>
      </c>
      <c r="R409">
        <f t="shared" si="140"/>
        <v>-128.80765786021539</v>
      </c>
      <c r="S409">
        <f t="shared" si="141"/>
        <v>-128.80765786021539</v>
      </c>
      <c r="T409">
        <f t="shared" si="139"/>
        <v>1.3302967248384194</v>
      </c>
      <c r="U409">
        <f t="shared" si="142"/>
        <v>20.891364383721935</v>
      </c>
      <c r="Z409">
        <f t="shared" si="144"/>
        <v>0.16419497632020397</v>
      </c>
      <c r="AA409">
        <f>PI()/4*('Config sheet'!$C$38^2-'Config sheet'!$C$41^2)*'Stage 1'!Z409*2</f>
        <v>2.6745821480732252E-2</v>
      </c>
      <c r="AB409">
        <f t="shared" si="143"/>
        <v>92.348130663781745</v>
      </c>
      <c r="AC409">
        <v>11.446431226287032</v>
      </c>
    </row>
    <row r="410" spans="3:29" x14ac:dyDescent="0.25">
      <c r="C410">
        <f t="shared" si="126"/>
        <v>143</v>
      </c>
      <c r="D410">
        <f t="shared" si="127"/>
        <v>995</v>
      </c>
      <c r="E410">
        <f t="shared" si="128"/>
        <v>0.17780000000000001</v>
      </c>
      <c r="F410">
        <f t="shared" si="129"/>
        <v>2.3953098827470688E-2</v>
      </c>
      <c r="G410">
        <f t="shared" si="130"/>
        <v>104.19615634406146</v>
      </c>
      <c r="H410">
        <f t="shared" si="131"/>
        <v>2.495820830351891</v>
      </c>
      <c r="I410" s="3">
        <f t="shared" si="132"/>
        <v>8.8900000000000007E-2</v>
      </c>
      <c r="J410" s="3">
        <f t="shared" si="133"/>
        <v>0.40640000000000004</v>
      </c>
      <c r="K410">
        <f t="shared" si="134"/>
        <v>0.19079915633003777</v>
      </c>
      <c r="L410">
        <f>PI()/4*('Config sheet'!$C$38^2-'Config sheet'!$C$41^2)*'Stage 1'!K410*2</f>
        <v>3.1079392855027251E-2</v>
      </c>
      <c r="M410">
        <f t="shared" si="135"/>
        <v>92.998623404716966</v>
      </c>
      <c r="N410">
        <f>'Config sheet'!$C$44</f>
        <v>5.8970333333333338</v>
      </c>
      <c r="O410">
        <f t="shared" si="136"/>
        <v>4.6007383062728797</v>
      </c>
      <c r="P410">
        <f t="shared" si="137"/>
        <v>-712.6256671785651</v>
      </c>
      <c r="Q410">
        <f t="shared" si="138"/>
        <v>180</v>
      </c>
      <c r="R410">
        <f t="shared" si="140"/>
        <v>-128.27262009214172</v>
      </c>
      <c r="S410">
        <f t="shared" si="141"/>
        <v>-128.27262009214172</v>
      </c>
      <c r="T410">
        <f t="shared" si="139"/>
        <v>1.3302967248384194</v>
      </c>
      <c r="U410">
        <f t="shared" si="142"/>
        <v>21.00202752879985</v>
      </c>
      <c r="Z410">
        <f t="shared" si="144"/>
        <v>0.16343573633003777</v>
      </c>
      <c r="AA410">
        <f>PI()/4*('Config sheet'!$C$38^2-'Config sheet'!$C$41^2)*'Stage 1'!Z410*2</f>
        <v>2.6622148408065174E-2</v>
      </c>
      <c r="AB410">
        <f t="shared" si="143"/>
        <v>91.921111546702903</v>
      </c>
      <c r="AC410">
        <v>12.057560541973618</v>
      </c>
    </row>
    <row r="411" spans="3:29" x14ac:dyDescent="0.25">
      <c r="C411">
        <f t="shared" si="126"/>
        <v>142</v>
      </c>
      <c r="D411">
        <f t="shared" si="127"/>
        <v>995</v>
      </c>
      <c r="E411">
        <f t="shared" si="128"/>
        <v>0.17780000000000001</v>
      </c>
      <c r="F411">
        <f t="shared" si="129"/>
        <v>2.3785594639865997E-2</v>
      </c>
      <c r="G411">
        <f t="shared" si="130"/>
        <v>104.19615634406146</v>
      </c>
      <c r="H411">
        <f t="shared" si="131"/>
        <v>2.4783675378319479</v>
      </c>
      <c r="I411" s="3">
        <f t="shared" si="132"/>
        <v>8.8900000000000007E-2</v>
      </c>
      <c r="J411" s="3">
        <f t="shared" si="133"/>
        <v>0.40640000000000004</v>
      </c>
      <c r="K411">
        <f t="shared" si="134"/>
        <v>0.19002000365100438</v>
      </c>
      <c r="L411">
        <f>PI()/4*('Config sheet'!$C$38^2-'Config sheet'!$C$41^2)*'Stage 1'!K411*2</f>
        <v>3.0952476192126297E-2</v>
      </c>
      <c r="M411">
        <f t="shared" si="135"/>
        <v>92.618851670051299</v>
      </c>
      <c r="N411">
        <f>'Config sheet'!$C$44</f>
        <v>5.8970333333333338</v>
      </c>
      <c r="O411">
        <f t="shared" si="136"/>
        <v>4.7198457420764193</v>
      </c>
      <c r="P411">
        <f t="shared" si="137"/>
        <v>-709.48933802307101</v>
      </c>
      <c r="Q411">
        <f t="shared" si="138"/>
        <v>180</v>
      </c>
      <c r="R411">
        <f t="shared" si="140"/>
        <v>-127.70808084415279</v>
      </c>
      <c r="S411">
        <f t="shared" si="141"/>
        <v>-127.70808084415278</v>
      </c>
      <c r="T411">
        <f t="shared" si="139"/>
        <v>1.3302967248384194</v>
      </c>
      <c r="U411">
        <f t="shared" si="142"/>
        <v>21.116665030904361</v>
      </c>
      <c r="Z411">
        <f t="shared" si="144"/>
        <v>0.16265658365100438</v>
      </c>
      <c r="AA411">
        <f>PI()/4*('Config sheet'!$C$38^2-'Config sheet'!$C$41^2)*'Stage 1'!Z411*2</f>
        <v>2.649523174516422E-2</v>
      </c>
      <c r="AB411">
        <f t="shared" si="143"/>
        <v>91.482892942072198</v>
      </c>
      <c r="AC411">
        <v>12.681817581400013</v>
      </c>
    </row>
    <row r="412" spans="3:29" x14ac:dyDescent="0.25">
      <c r="C412">
        <f t="shared" si="126"/>
        <v>141</v>
      </c>
      <c r="D412">
        <f t="shared" si="127"/>
        <v>995</v>
      </c>
      <c r="E412">
        <f t="shared" si="128"/>
        <v>0.17780000000000001</v>
      </c>
      <c r="F412">
        <f t="shared" si="129"/>
        <v>2.3618090452261306E-2</v>
      </c>
      <c r="G412">
        <f t="shared" si="130"/>
        <v>104.19615634406146</v>
      </c>
      <c r="H412">
        <f t="shared" si="131"/>
        <v>2.4609142453120043</v>
      </c>
      <c r="I412" s="3">
        <f t="shared" si="132"/>
        <v>8.8900000000000007E-2</v>
      </c>
      <c r="J412" s="3">
        <f t="shared" si="133"/>
        <v>0.40640000000000004</v>
      </c>
      <c r="K412">
        <f t="shared" si="134"/>
        <v>0.18922102648734271</v>
      </c>
      <c r="L412">
        <f>PI()/4*('Config sheet'!$C$38^2-'Config sheet'!$C$41^2)*'Stage 1'!K412*2</f>
        <v>3.0822330306634626E-2</v>
      </c>
      <c r="M412">
        <f t="shared" si="135"/>
        <v>92.229417157962516</v>
      </c>
      <c r="N412">
        <f>'Config sheet'!$C$44</f>
        <v>5.8970333333333338</v>
      </c>
      <c r="O412">
        <f t="shared" si="136"/>
        <v>4.8384137156653999</v>
      </c>
      <c r="P412">
        <f t="shared" si="137"/>
        <v>-706.18356277402188</v>
      </c>
      <c r="Q412">
        <f t="shared" si="138"/>
        <v>180</v>
      </c>
      <c r="R412">
        <f t="shared" si="140"/>
        <v>-127.11304129932395</v>
      </c>
      <c r="S412">
        <f t="shared" si="141"/>
        <v>-127.11304129932395</v>
      </c>
      <c r="T412">
        <f t="shared" si="139"/>
        <v>1.3302967248384194</v>
      </c>
      <c r="U412">
        <f t="shared" si="142"/>
        <v>21.235362451651234</v>
      </c>
      <c r="Z412">
        <f t="shared" si="144"/>
        <v>0.16185760648734271</v>
      </c>
      <c r="AA412">
        <f>PI()/4*('Config sheet'!$C$38^2-'Config sheet'!$C$41^2)*'Stage 1'!Z412*2</f>
        <v>2.6365085859672548E-2</v>
      </c>
      <c r="AB412">
        <f t="shared" si="143"/>
        <v>91.033524458572941</v>
      </c>
      <c r="AC412">
        <v>13.318928312875864</v>
      </c>
    </row>
    <row r="413" spans="3:29" x14ac:dyDescent="0.25">
      <c r="C413">
        <f t="shared" si="126"/>
        <v>140</v>
      </c>
      <c r="D413">
        <f t="shared" si="127"/>
        <v>995</v>
      </c>
      <c r="E413">
        <f t="shared" si="128"/>
        <v>0.17780000000000001</v>
      </c>
      <c r="F413">
        <f t="shared" si="129"/>
        <v>2.3450586264656618E-2</v>
      </c>
      <c r="G413">
        <f t="shared" si="130"/>
        <v>104.19615634406146</v>
      </c>
      <c r="H413">
        <f t="shared" si="131"/>
        <v>2.4434609527920612</v>
      </c>
      <c r="I413" s="3">
        <f t="shared" si="132"/>
        <v>8.8900000000000007E-2</v>
      </c>
      <c r="J413" s="3">
        <f t="shared" si="133"/>
        <v>0.40640000000000004</v>
      </c>
      <c r="K413">
        <f t="shared" si="134"/>
        <v>0.18840231746771577</v>
      </c>
      <c r="L413">
        <f>PI()/4*('Config sheet'!$C$38^2-'Config sheet'!$C$41^2)*'Stage 1'!K413*2</f>
        <v>3.0688970286892579E-2</v>
      </c>
      <c r="M413">
        <f t="shared" si="135"/>
        <v>91.830365017173023</v>
      </c>
      <c r="N413">
        <f>'Config sheet'!$C$44</f>
        <v>5.8970333333333338</v>
      </c>
      <c r="O413">
        <f t="shared" si="136"/>
        <v>4.9564133789370084</v>
      </c>
      <c r="P413">
        <f t="shared" si="137"/>
        <v>-702.70278720171871</v>
      </c>
      <c r="Q413">
        <f t="shared" si="138"/>
        <v>180</v>
      </c>
      <c r="R413">
        <f t="shared" si="140"/>
        <v>-126.48650169630938</v>
      </c>
      <c r="S413">
        <f t="shared" si="141"/>
        <v>-126.48650169630938</v>
      </c>
      <c r="T413">
        <f t="shared" si="139"/>
        <v>1.3302967248384194</v>
      </c>
      <c r="U413">
        <f t="shared" si="142"/>
        <v>21.358208954010703</v>
      </c>
      <c r="Z413">
        <f t="shared" si="144"/>
        <v>0.16103889746771577</v>
      </c>
      <c r="AA413">
        <f>PI()/4*('Config sheet'!$C$38^2-'Config sheet'!$C$41^2)*'Stage 1'!Z413*2</f>
        <v>2.6231725839930501E-2</v>
      </c>
      <c r="AB413">
        <f t="shared" si="143"/>
        <v>90.573058193315958</v>
      </c>
      <c r="AC413">
        <v>13.968613881418168</v>
      </c>
    </row>
    <row r="414" spans="3:29" x14ac:dyDescent="0.25">
      <c r="C414">
        <f t="shared" si="126"/>
        <v>139</v>
      </c>
      <c r="D414">
        <f t="shared" si="127"/>
        <v>995</v>
      </c>
      <c r="E414">
        <f t="shared" si="128"/>
        <v>0.17780000000000001</v>
      </c>
      <c r="F414">
        <f t="shared" si="129"/>
        <v>2.3283082077051927E-2</v>
      </c>
      <c r="G414">
        <f t="shared" si="130"/>
        <v>104.19615634406146</v>
      </c>
      <c r="H414">
        <f t="shared" si="131"/>
        <v>2.4260076602721181</v>
      </c>
      <c r="I414" s="3">
        <f t="shared" si="132"/>
        <v>8.8900000000000007E-2</v>
      </c>
      <c r="J414" s="3">
        <f t="shared" si="133"/>
        <v>0.40640000000000004</v>
      </c>
      <c r="K414">
        <f t="shared" si="134"/>
        <v>0.18756397379220555</v>
      </c>
      <c r="L414">
        <f>PI()/4*('Config sheet'!$C$38^2-'Config sheet'!$C$41^2)*'Stage 1'!K414*2</f>
        <v>3.0552411965881765E-2</v>
      </c>
      <c r="M414">
        <f t="shared" si="135"/>
        <v>91.421742624589484</v>
      </c>
      <c r="N414">
        <f>'Config sheet'!$C$44</f>
        <v>5.8970333333333338</v>
      </c>
      <c r="O414">
        <f t="shared" si="136"/>
        <v>5.0738149536678367</v>
      </c>
      <c r="P414">
        <f t="shared" si="137"/>
        <v>-699.04146151536168</v>
      </c>
      <c r="Q414">
        <f t="shared" si="138"/>
        <v>180</v>
      </c>
      <c r="R414">
        <f t="shared" si="140"/>
        <v>-125.82746307276511</v>
      </c>
      <c r="S414">
        <f t="shared" si="141"/>
        <v>-125.8274630727651</v>
      </c>
      <c r="T414">
        <f t="shared" si="139"/>
        <v>1.3302967248384194</v>
      </c>
      <c r="U414">
        <f t="shared" si="142"/>
        <v>21.485297426218342</v>
      </c>
      <c r="Z414">
        <f t="shared" si="144"/>
        <v>0.16020055379220555</v>
      </c>
      <c r="AA414">
        <f>PI()/4*('Config sheet'!$C$38^2-'Config sheet'!$C$41^2)*'Stage 1'!Z414*2</f>
        <v>2.6095167518919687E-2</v>
      </c>
      <c r="AB414">
        <f t="shared" si="143"/>
        <v>90.101548814513805</v>
      </c>
      <c r="AC414">
        <v>14.630590792236568</v>
      </c>
    </row>
    <row r="415" spans="3:29" x14ac:dyDescent="0.25">
      <c r="C415">
        <f t="shared" si="126"/>
        <v>138</v>
      </c>
      <c r="D415">
        <f t="shared" si="127"/>
        <v>995</v>
      </c>
      <c r="E415">
        <f t="shared" si="128"/>
        <v>0.17780000000000001</v>
      </c>
      <c r="F415">
        <f t="shared" si="129"/>
        <v>2.3115577889447236E-2</v>
      </c>
      <c r="G415">
        <f t="shared" si="130"/>
        <v>104.19615634406146</v>
      </c>
      <c r="H415">
        <f t="shared" si="131"/>
        <v>2.4085543677521746</v>
      </c>
      <c r="I415" s="3">
        <f t="shared" si="132"/>
        <v>8.8900000000000007E-2</v>
      </c>
      <c r="J415" s="3">
        <f t="shared" si="133"/>
        <v>0.40640000000000004</v>
      </c>
      <c r="K415">
        <f t="shared" si="134"/>
        <v>0.18670609738072338</v>
      </c>
      <c r="L415">
        <f>PI()/4*('Config sheet'!$C$38^2-'Config sheet'!$C$41^2)*'Stage 1'!K415*2</f>
        <v>3.0412671945399726E-2</v>
      </c>
      <c r="M415">
        <f t="shared" si="135"/>
        <v>91.003599657640407</v>
      </c>
      <c r="N415">
        <f>'Config sheet'!$C$44</f>
        <v>5.8970333333333338</v>
      </c>
      <c r="O415">
        <f t="shared" si="136"/>
        <v>5.1905877330727499</v>
      </c>
      <c r="P415">
        <f t="shared" si="137"/>
        <v>-695.19405010692083</v>
      </c>
      <c r="Q415">
        <f t="shared" si="138"/>
        <v>180</v>
      </c>
      <c r="R415">
        <f t="shared" si="140"/>
        <v>-125.13492901924576</v>
      </c>
      <c r="S415">
        <f t="shared" si="141"/>
        <v>-125.13492901924576</v>
      </c>
      <c r="T415">
        <f t="shared" si="139"/>
        <v>1.3302967248384194</v>
      </c>
      <c r="U415">
        <f t="shared" si="142"/>
        <v>21.616724611758336</v>
      </c>
      <c r="Z415">
        <f t="shared" si="144"/>
        <v>0.15934267738072339</v>
      </c>
      <c r="AA415">
        <f>PI()/4*('Config sheet'!$C$38^2-'Config sheet'!$C$41^2)*'Stage 1'!Z415*2</f>
        <v>2.5955427498437652E-2</v>
      </c>
      <c r="AB415">
        <f t="shared" si="143"/>
        <v>89.619053644951293</v>
      </c>
      <c r="AC415">
        <v>15.304571097211838</v>
      </c>
    </row>
    <row r="416" spans="3:29" x14ac:dyDescent="0.25">
      <c r="C416">
        <f t="shared" si="126"/>
        <v>137</v>
      </c>
      <c r="D416">
        <f t="shared" si="127"/>
        <v>995</v>
      </c>
      <c r="E416">
        <f t="shared" si="128"/>
        <v>0.17780000000000001</v>
      </c>
      <c r="F416">
        <f t="shared" si="129"/>
        <v>2.2948073701842549E-2</v>
      </c>
      <c r="G416">
        <f t="shared" si="130"/>
        <v>104.19615634406146</v>
      </c>
      <c r="H416">
        <f t="shared" si="131"/>
        <v>2.3911010752322315</v>
      </c>
      <c r="I416" s="3">
        <f t="shared" si="132"/>
        <v>8.8900000000000007E-2</v>
      </c>
      <c r="J416" s="3">
        <f t="shared" si="133"/>
        <v>0.40640000000000004</v>
      </c>
      <c r="K416">
        <f t="shared" si="134"/>
        <v>0.18582879502261609</v>
      </c>
      <c r="L416">
        <f>PI()/4*('Config sheet'!$C$38^2-'Config sheet'!$C$41^2)*'Stage 1'!K416*2</f>
        <v>3.0269767620429367E-2</v>
      </c>
      <c r="M416">
        <f t="shared" si="135"/>
        <v>90.575988167196712</v>
      </c>
      <c r="N416">
        <f>'Config sheet'!$C$44</f>
        <v>5.8970333333333338</v>
      </c>
      <c r="O416">
        <f t="shared" si="136"/>
        <v>5.30670008499989</v>
      </c>
      <c r="P416">
        <f t="shared" si="137"/>
        <v>-691.15504134041373</v>
      </c>
      <c r="Q416">
        <f t="shared" si="138"/>
        <v>180</v>
      </c>
      <c r="R416">
        <f t="shared" si="140"/>
        <v>-124.4079074412745</v>
      </c>
      <c r="S416">
        <f t="shared" si="141"/>
        <v>-124.40790744127447</v>
      </c>
      <c r="T416">
        <f t="shared" si="139"/>
        <v>1.3302967248384194</v>
      </c>
      <c r="U416">
        <f t="shared" si="142"/>
        <v>21.7525912456946</v>
      </c>
      <c r="Z416">
        <f t="shared" si="144"/>
        <v>0.1584653750226161</v>
      </c>
      <c r="AA416">
        <f>PI()/4*('Config sheet'!$C$38^2-'Config sheet'!$C$41^2)*'Stage 1'!Z416*2</f>
        <v>2.581252317346729E-2</v>
      </c>
      <c r="AB416">
        <f t="shared" si="143"/>
        <v>89.125632746128289</v>
      </c>
      <c r="AC416">
        <v>15.990262584211223</v>
      </c>
    </row>
    <row r="417" spans="3:29" x14ac:dyDescent="0.25">
      <c r="C417">
        <f t="shared" si="126"/>
        <v>136</v>
      </c>
      <c r="D417">
        <f t="shared" si="127"/>
        <v>995</v>
      </c>
      <c r="E417">
        <f t="shared" si="128"/>
        <v>0.17780000000000001</v>
      </c>
      <c r="F417">
        <f t="shared" si="129"/>
        <v>2.2780569514237858E-2</v>
      </c>
      <c r="G417">
        <f t="shared" si="130"/>
        <v>104.19615634406146</v>
      </c>
      <c r="H417">
        <f t="shared" si="131"/>
        <v>2.3736477827122879</v>
      </c>
      <c r="I417" s="3">
        <f t="shared" si="132"/>
        <v>8.8900000000000007E-2</v>
      </c>
      <c r="J417" s="3">
        <f t="shared" si="133"/>
        <v>0.40640000000000004</v>
      </c>
      <c r="K417">
        <f t="shared" si="134"/>
        <v>0.18493217852723606</v>
      </c>
      <c r="L417">
        <f>PI()/4*('Config sheet'!$C$38^2-'Config sheet'!$C$41^2)*'Stage 1'!K417*2</f>
        <v>3.0123717203665405E-2</v>
      </c>
      <c r="M417">
        <f t="shared" si="135"/>
        <v>90.138962650961872</v>
      </c>
      <c r="N417">
        <f>'Config sheet'!$C$44</f>
        <v>5.8970333333333338</v>
      </c>
      <c r="O417">
        <f t="shared" si="136"/>
        <v>5.4221194567683311</v>
      </c>
      <c r="P417">
        <f t="shared" si="137"/>
        <v>-686.9189573737325</v>
      </c>
      <c r="Q417">
        <f t="shared" si="138"/>
        <v>180</v>
      </c>
      <c r="R417">
        <f t="shared" si="140"/>
        <v>-123.64541232727187</v>
      </c>
      <c r="S417">
        <f t="shared" si="141"/>
        <v>-123.64541232727184</v>
      </c>
      <c r="T417">
        <f t="shared" si="139"/>
        <v>1.3302967248384194</v>
      </c>
      <c r="U417">
        <f t="shared" si="142"/>
        <v>21.89300219764074</v>
      </c>
      <c r="Z417">
        <f t="shared" si="144"/>
        <v>0.15756875852723606</v>
      </c>
      <c r="AA417">
        <f>PI()/4*('Config sheet'!$C$38^2-'Config sheet'!$C$41^2)*'Stage 1'!Z417*2</f>
        <v>2.5666472756703331E-2</v>
      </c>
      <c r="AB417">
        <f t="shared" si="143"/>
        <v>88.62134900294491</v>
      </c>
      <c r="AC417">
        <v>16.687368969079806</v>
      </c>
    </row>
    <row r="418" spans="3:29" x14ac:dyDescent="0.25">
      <c r="C418">
        <f t="shared" si="126"/>
        <v>135</v>
      </c>
      <c r="D418">
        <f t="shared" si="127"/>
        <v>995</v>
      </c>
      <c r="E418">
        <f t="shared" si="128"/>
        <v>0.17780000000000001</v>
      </c>
      <c r="F418">
        <f t="shared" si="129"/>
        <v>2.2613065326633167E-2</v>
      </c>
      <c r="G418">
        <f t="shared" si="130"/>
        <v>104.19615634406146</v>
      </c>
      <c r="H418">
        <f t="shared" si="131"/>
        <v>2.3561944901923448</v>
      </c>
      <c r="I418" s="3">
        <f t="shared" si="132"/>
        <v>8.8900000000000007E-2</v>
      </c>
      <c r="J418" s="3">
        <f t="shared" si="133"/>
        <v>0.40640000000000004</v>
      </c>
      <c r="K418">
        <f t="shared" si="134"/>
        <v>0.18401636487523829</v>
      </c>
      <c r="L418">
        <f>PI()/4*('Config sheet'!$C$38^2-'Config sheet'!$C$41^2)*'Stage 1'!K418*2</f>
        <v>2.9974539750159259E-2</v>
      </c>
      <c r="M418">
        <f t="shared" si="135"/>
        <v>89.692580127216758</v>
      </c>
      <c r="N418">
        <f>'Config sheet'!$C$44</f>
        <v>5.8970333333333338</v>
      </c>
      <c r="O418">
        <f t="shared" si="136"/>
        <v>5.5368123816527461</v>
      </c>
      <c r="P418">
        <f t="shared" si="137"/>
        <v>-682.48036400011222</v>
      </c>
      <c r="Q418">
        <f t="shared" si="138"/>
        <v>180</v>
      </c>
      <c r="R418">
        <f t="shared" si="140"/>
        <v>-122.8464655200202</v>
      </c>
      <c r="S418">
        <f t="shared" si="141"/>
        <v>-122.8464655200202</v>
      </c>
      <c r="T418">
        <f t="shared" si="139"/>
        <v>1.3302967248384194</v>
      </c>
      <c r="U418">
        <f t="shared" si="142"/>
        <v>22.038066621674911</v>
      </c>
      <c r="Z418">
        <f t="shared" si="144"/>
        <v>0.15665294487523829</v>
      </c>
      <c r="AA418">
        <f>PI()/4*('Config sheet'!$C$38^2-'Config sheet'!$C$41^2)*'Stage 1'!Z418*2</f>
        <v>2.5517295303197185E-2</v>
      </c>
      <c r="AB418">
        <f t="shared" si="143"/>
        <v>88.106268208795441</v>
      </c>
      <c r="AC418">
        <v>17.395590090140704</v>
      </c>
    </row>
    <row r="419" spans="3:29" x14ac:dyDescent="0.25">
      <c r="C419">
        <f t="shared" si="126"/>
        <v>134</v>
      </c>
      <c r="D419">
        <f t="shared" si="127"/>
        <v>995</v>
      </c>
      <c r="E419">
        <f t="shared" si="128"/>
        <v>0.17780000000000001</v>
      </c>
      <c r="F419">
        <f t="shared" si="129"/>
        <v>2.2445561139028476E-2</v>
      </c>
      <c r="G419">
        <f t="shared" si="130"/>
        <v>104.19615634406146</v>
      </c>
      <c r="H419">
        <f t="shared" si="131"/>
        <v>2.3387411976724013</v>
      </c>
      <c r="I419" s="3">
        <f t="shared" si="132"/>
        <v>8.8900000000000007E-2</v>
      </c>
      <c r="J419" s="3">
        <f t="shared" si="133"/>
        <v>0.40640000000000004</v>
      </c>
      <c r="K419">
        <f t="shared" si="134"/>
        <v>0.18308147637035718</v>
      </c>
      <c r="L419">
        <f>PI()/4*('Config sheet'!$C$38^2-'Config sheet'!$C$41^2)*'Stage 1'!K419*2</f>
        <v>2.9822255182042044E-2</v>
      </c>
      <c r="M419">
        <f t="shared" si="135"/>
        <v>89.236900208798019</v>
      </c>
      <c r="N419">
        <f>'Config sheet'!$C$44</f>
        <v>5.8970333333333338</v>
      </c>
      <c r="O419">
        <f t="shared" si="136"/>
        <v>5.6507444870173291</v>
      </c>
      <c r="P419">
        <f t="shared" si="137"/>
        <v>-677.83388049628161</v>
      </c>
      <c r="Q419">
        <f t="shared" si="138"/>
        <v>180</v>
      </c>
      <c r="R419">
        <f t="shared" si="140"/>
        <v>-122.0100984893307</v>
      </c>
      <c r="S419">
        <f t="shared" si="141"/>
        <v>-122.01009848933069</v>
      </c>
      <c r="T419">
        <f t="shared" si="139"/>
        <v>1.3302967248384194</v>
      </c>
      <c r="U419">
        <f t="shared" si="142"/>
        <v>22.187898113522486</v>
      </c>
      <c r="Z419">
        <f t="shared" si="144"/>
        <v>0.15571805637035718</v>
      </c>
      <c r="AA419">
        <f>PI()/4*('Config sheet'!$C$38^2-'Config sheet'!$C$41^2)*'Stage 1'!Z419*2</f>
        <v>2.5365010735079969E-2</v>
      </c>
      <c r="AB419">
        <f t="shared" si="143"/>
        <v>87.580459150932043</v>
      </c>
      <c r="AC419">
        <v>18.114622105032332</v>
      </c>
    </row>
    <row r="420" spans="3:29" x14ac:dyDescent="0.25">
      <c r="C420">
        <f t="shared" si="126"/>
        <v>133</v>
      </c>
      <c r="D420">
        <f t="shared" si="127"/>
        <v>995</v>
      </c>
      <c r="E420">
        <f t="shared" si="128"/>
        <v>0.17780000000000001</v>
      </c>
      <c r="F420">
        <f t="shared" si="129"/>
        <v>2.2278056951423788E-2</v>
      </c>
      <c r="G420">
        <f t="shared" si="130"/>
        <v>104.19615634406146</v>
      </c>
      <c r="H420">
        <f t="shared" si="131"/>
        <v>2.3212879051524582</v>
      </c>
      <c r="I420" s="3">
        <f t="shared" si="132"/>
        <v>8.8900000000000007E-2</v>
      </c>
      <c r="J420" s="3">
        <f t="shared" si="133"/>
        <v>0.40640000000000004</v>
      </c>
      <c r="K420">
        <f t="shared" si="134"/>
        <v>0.18212764079140839</v>
      </c>
      <c r="L420">
        <f>PI()/4*('Config sheet'!$C$38^2-'Config sheet'!$C$41^2)*'Stage 1'!K420*2</f>
        <v>2.9666884313284254E-2</v>
      </c>
      <c r="M420">
        <f t="shared" si="135"/>
        <v>88.771985177186252</v>
      </c>
      <c r="N420">
        <f>'Config sheet'!$C$44</f>
        <v>5.8970333333333338</v>
      </c>
      <c r="O420">
        <f t="shared" si="136"/>
        <v>5.76388050409893</v>
      </c>
      <c r="P420">
        <f t="shared" si="137"/>
        <v>-672.97418946431742</v>
      </c>
      <c r="Q420">
        <f t="shared" si="138"/>
        <v>180</v>
      </c>
      <c r="R420">
        <f t="shared" si="140"/>
        <v>-121.13535410357717</v>
      </c>
      <c r="S420">
        <f t="shared" si="141"/>
        <v>-121.13535410357714</v>
      </c>
      <c r="T420">
        <f t="shared" si="139"/>
        <v>1.3302967248384194</v>
      </c>
      <c r="U420">
        <f t="shared" si="142"/>
        <v>22.342614875346658</v>
      </c>
      <c r="Z420">
        <f t="shared" si="144"/>
        <v>0.15476422079140839</v>
      </c>
      <c r="AA420">
        <f>PI()/4*('Config sheet'!$C$38^2-'Config sheet'!$C$41^2)*'Stage 1'!Z420*2</f>
        <v>2.5209639866322176E-2</v>
      </c>
      <c r="AB420">
        <f t="shared" si="143"/>
        <v>87.043993695955223</v>
      </c>
      <c r="AC420">
        <v>18.844157689705362</v>
      </c>
    </row>
    <row r="421" spans="3:29" x14ac:dyDescent="0.25">
      <c r="C421">
        <f t="shared" si="126"/>
        <v>132</v>
      </c>
      <c r="D421">
        <f t="shared" si="127"/>
        <v>995</v>
      </c>
      <c r="E421">
        <f t="shared" si="128"/>
        <v>0.17780000000000001</v>
      </c>
      <c r="F421">
        <f t="shared" si="129"/>
        <v>2.2110552763819097E-2</v>
      </c>
      <c r="G421">
        <f t="shared" si="130"/>
        <v>104.19615634406146</v>
      </c>
      <c r="H421">
        <f t="shared" si="131"/>
        <v>2.3038346126325151</v>
      </c>
      <c r="I421" s="3">
        <f t="shared" si="132"/>
        <v>8.8900000000000007E-2</v>
      </c>
      <c r="J421" s="3">
        <f t="shared" si="133"/>
        <v>0.40640000000000004</v>
      </c>
      <c r="K421">
        <f t="shared" si="134"/>
        <v>0.18115499154425255</v>
      </c>
      <c r="L421">
        <f>PI()/4*('Config sheet'!$C$38^2-'Config sheet'!$C$41^2)*'Stage 1'!K421*2</f>
        <v>2.9508448874449224E-2</v>
      </c>
      <c r="M421">
        <f t="shared" si="135"/>
        <v>88.297900056575656</v>
      </c>
      <c r="N421">
        <f>'Config sheet'!$C$44</f>
        <v>5.8970333333333338</v>
      </c>
      <c r="O421">
        <f t="shared" si="136"/>
        <v>5.8761842794373695</v>
      </c>
      <c r="P421">
        <f t="shared" si="137"/>
        <v>-667.89604665420768</v>
      </c>
      <c r="Q421">
        <f t="shared" si="138"/>
        <v>180</v>
      </c>
      <c r="R421">
        <f t="shared" si="140"/>
        <v>-120.22128839775739</v>
      </c>
      <c r="S421">
        <f t="shared" si="141"/>
        <v>-120.22128839775738</v>
      </c>
      <c r="T421">
        <f t="shared" si="139"/>
        <v>1.3302967248384194</v>
      </c>
      <c r="U421">
        <f t="shared" si="142"/>
        <v>22.502339888505151</v>
      </c>
      <c r="Z421">
        <f t="shared" si="144"/>
        <v>0.15379157154425255</v>
      </c>
      <c r="AA421">
        <f>PI()/4*('Config sheet'!$C$38^2-'Config sheet'!$C$41^2)*'Stage 1'!Z421*2</f>
        <v>2.5051204427487147E-2</v>
      </c>
      <c r="AB421">
        <f t="shared" si="143"/>
        <v>86.496946875282646</v>
      </c>
      <c r="AC421">
        <v>19.583886239396794</v>
      </c>
    </row>
    <row r="422" spans="3:29" x14ac:dyDescent="0.25">
      <c r="C422">
        <f t="shared" si="126"/>
        <v>131</v>
      </c>
      <c r="D422">
        <f t="shared" si="127"/>
        <v>995</v>
      </c>
      <c r="E422">
        <f t="shared" si="128"/>
        <v>0.17780000000000001</v>
      </c>
      <c r="F422">
        <f t="shared" si="129"/>
        <v>2.1943048576214406E-2</v>
      </c>
      <c r="G422">
        <f t="shared" si="130"/>
        <v>104.19615634406146</v>
      </c>
      <c r="H422">
        <f t="shared" si="131"/>
        <v>2.2863813201125716</v>
      </c>
      <c r="I422" s="3">
        <f t="shared" si="132"/>
        <v>8.8900000000000007E-2</v>
      </c>
      <c r="J422" s="3">
        <f t="shared" si="133"/>
        <v>0.40640000000000004</v>
      </c>
      <c r="K422">
        <f t="shared" si="134"/>
        <v>0.18016366781344992</v>
      </c>
      <c r="L422">
        <f>PI()/4*('Config sheet'!$C$38^2-'Config sheet'!$C$41^2)*'Stage 1'!K422*2</f>
        <v>2.9346971537396262E-2</v>
      </c>
      <c r="M422">
        <f t="shared" si="135"/>
        <v>87.814712687792934</v>
      </c>
      <c r="N422">
        <f>'Config sheet'!$C$44</f>
        <v>5.8970333333333338</v>
      </c>
      <c r="O422">
        <f t="shared" si="136"/>
        <v>5.9876187879484917</v>
      </c>
      <c r="P422">
        <f t="shared" si="137"/>
        <v>-662.59429075414062</v>
      </c>
      <c r="Q422">
        <f t="shared" si="138"/>
        <v>180</v>
      </c>
      <c r="R422">
        <f t="shared" si="140"/>
        <v>-119.26697233574531</v>
      </c>
      <c r="S422">
        <f t="shared" si="141"/>
        <v>-119.26697233574531</v>
      </c>
      <c r="T422">
        <f t="shared" si="139"/>
        <v>1.3302967248384194</v>
      </c>
      <c r="U422">
        <f t="shared" si="142"/>
        <v>22.667201094650476</v>
      </c>
      <c r="Z422">
        <f t="shared" si="144"/>
        <v>0.15280024781344992</v>
      </c>
      <c r="AA422">
        <f>PI()/4*('Config sheet'!$C$38^2-'Config sheet'!$C$41^2)*'Stage 1'!Z422*2</f>
        <v>2.4889727090434185E-2</v>
      </c>
      <c r="AB422">
        <f t="shared" si="143"/>
        <v>85.939396970444264</v>
      </c>
      <c r="AC422">
        <v>20.333494071393552</v>
      </c>
    </row>
    <row r="423" spans="3:29" x14ac:dyDescent="0.25">
      <c r="C423">
        <f t="shared" si="126"/>
        <v>130</v>
      </c>
      <c r="D423">
        <f t="shared" si="127"/>
        <v>995</v>
      </c>
      <c r="E423">
        <f t="shared" si="128"/>
        <v>0.17780000000000001</v>
      </c>
      <c r="F423">
        <f t="shared" si="129"/>
        <v>2.1775544388609715E-2</v>
      </c>
      <c r="G423">
        <f t="shared" si="130"/>
        <v>104.19615634406146</v>
      </c>
      <c r="H423">
        <f t="shared" si="131"/>
        <v>2.268928027592628</v>
      </c>
      <c r="I423" s="3">
        <f t="shared" si="132"/>
        <v>8.8900000000000007E-2</v>
      </c>
      <c r="J423" s="3">
        <f t="shared" si="133"/>
        <v>0.40640000000000004</v>
      </c>
      <c r="K423">
        <f t="shared" si="134"/>
        <v>0.17915381471332839</v>
      </c>
      <c r="L423">
        <f>PI()/4*('Config sheet'!$C$38^2-'Config sheet'!$C$41^2)*'Stage 1'!K423*2</f>
        <v>2.9182475939888198E-2</v>
      </c>
      <c r="M423">
        <f t="shared" si="135"/>
        <v>87.322493801930378</v>
      </c>
      <c r="N423">
        <f>'Config sheet'!$C$44</f>
        <v>5.8970333333333338</v>
      </c>
      <c r="O423">
        <f t="shared" si="136"/>
        <v>6.0981461476335586</v>
      </c>
      <c r="P423">
        <f t="shared" si="137"/>
        <v>-657.06385313555393</v>
      </c>
      <c r="Q423">
        <f t="shared" si="138"/>
        <v>180</v>
      </c>
      <c r="R423">
        <f t="shared" si="140"/>
        <v>-118.27149356439972</v>
      </c>
      <c r="S423">
        <f t="shared" si="141"/>
        <v>-118.27149356439971</v>
      </c>
      <c r="T423">
        <f t="shared" si="139"/>
        <v>1.3302967248384194</v>
      </c>
      <c r="U423">
        <f t="shared" si="142"/>
        <v>22.837331585570858</v>
      </c>
      <c r="Z423">
        <f t="shared" si="144"/>
        <v>0.15179039471332839</v>
      </c>
      <c r="AA423">
        <f>PI()/4*('Config sheet'!$C$38^2-'Config sheet'!$C$41^2)*'Stage 1'!Z423*2</f>
        <v>2.4725231492926124E-2</v>
      </c>
      <c r="AB423">
        <f t="shared" si="143"/>
        <v>85.371425598047466</v>
      </c>
      <c r="AC423">
        <v>21.092664629393536</v>
      </c>
    </row>
    <row r="424" spans="3:29" x14ac:dyDescent="0.25">
      <c r="C424">
        <f t="shared" si="126"/>
        <v>129</v>
      </c>
      <c r="D424">
        <f t="shared" si="127"/>
        <v>995</v>
      </c>
      <c r="E424">
        <f t="shared" si="128"/>
        <v>0.17780000000000001</v>
      </c>
      <c r="F424">
        <f t="shared" si="129"/>
        <v>2.1608040201005027E-2</v>
      </c>
      <c r="G424">
        <f t="shared" si="130"/>
        <v>104.19615634406146</v>
      </c>
      <c r="H424">
        <f t="shared" si="131"/>
        <v>2.2514747350726849</v>
      </c>
      <c r="I424" s="3">
        <f t="shared" si="132"/>
        <v>8.8900000000000007E-2</v>
      </c>
      <c r="J424" s="3">
        <f t="shared" si="133"/>
        <v>0.40640000000000004</v>
      </c>
      <c r="K424">
        <f t="shared" si="134"/>
        <v>0.17812558343817739</v>
      </c>
      <c r="L424">
        <f>PI()/4*('Config sheet'!$C$38^2-'Config sheet'!$C$41^2)*'Stage 1'!K424*2</f>
        <v>2.9014986710056562E-2</v>
      </c>
      <c r="M424">
        <f t="shared" si="135"/>
        <v>86.821317093552722</v>
      </c>
      <c r="N424">
        <f>'Config sheet'!$C$44</f>
        <v>5.8970333333333338</v>
      </c>
      <c r="O424">
        <f t="shared" si="136"/>
        <v>6.2077276359162843</v>
      </c>
      <c r="P424">
        <f t="shared" si="137"/>
        <v>-651.2997675400195</v>
      </c>
      <c r="Q424">
        <f t="shared" si="138"/>
        <v>180</v>
      </c>
      <c r="R424">
        <f t="shared" si="140"/>
        <v>-117.23395815720352</v>
      </c>
      <c r="S424">
        <f t="shared" si="141"/>
        <v>-117.23395815720352</v>
      </c>
      <c r="T424">
        <f t="shared" si="139"/>
        <v>1.3302967248384194</v>
      </c>
      <c r="U424">
        <f t="shared" si="142"/>
        <v>23.012869802190416</v>
      </c>
      <c r="Z424">
        <f t="shared" si="144"/>
        <v>0.15076216343817739</v>
      </c>
      <c r="AA424">
        <f>PI()/4*('Config sheet'!$C$38^2-'Config sheet'!$C$41^2)*'Stage 1'!Z424*2</f>
        <v>2.4557742263094488E-2</v>
      </c>
      <c r="AB424">
        <f t="shared" si="143"/>
        <v>84.793117794250506</v>
      </c>
      <c r="AC424">
        <v>21.861078689266765</v>
      </c>
    </row>
    <row r="425" spans="3:29" x14ac:dyDescent="0.25">
      <c r="C425">
        <f t="shared" si="126"/>
        <v>128</v>
      </c>
      <c r="D425">
        <f t="shared" si="127"/>
        <v>995</v>
      </c>
      <c r="E425">
        <f t="shared" si="128"/>
        <v>0.17780000000000001</v>
      </c>
      <c r="F425">
        <f t="shared" si="129"/>
        <v>2.1440536013400336E-2</v>
      </c>
      <c r="G425">
        <f t="shared" si="130"/>
        <v>104.19615634406146</v>
      </c>
      <c r="H425">
        <f t="shared" si="131"/>
        <v>2.2340214425527418</v>
      </c>
      <c r="I425" s="3">
        <f t="shared" si="132"/>
        <v>8.8900000000000007E-2</v>
      </c>
      <c r="J425" s="3">
        <f t="shared" si="133"/>
        <v>0.40640000000000004</v>
      </c>
      <c r="K425">
        <f t="shared" si="134"/>
        <v>0.17707913141127682</v>
      </c>
      <c r="L425">
        <f>PI()/4*('Config sheet'!$C$38^2-'Config sheet'!$C$41^2)*'Stage 1'!K425*2</f>
        <v>2.8844529490677014E-2</v>
      </c>
      <c r="M425">
        <f t="shared" si="135"/>
        <v>86.311259293336406</v>
      </c>
      <c r="N425">
        <f>'Config sheet'!$C$44</f>
        <v>5.8970333333333338</v>
      </c>
      <c r="O425">
        <f t="shared" si="136"/>
        <v>6.3163237075966912</v>
      </c>
      <c r="P425">
        <f t="shared" si="137"/>
        <v>-645.2971796950892</v>
      </c>
      <c r="Q425">
        <f t="shared" si="138"/>
        <v>180</v>
      </c>
      <c r="R425">
        <f t="shared" si="140"/>
        <v>-116.15349234511608</v>
      </c>
      <c r="S425">
        <f t="shared" si="141"/>
        <v>-116.15349234511606</v>
      </c>
      <c r="T425">
        <f t="shared" si="139"/>
        <v>1.3302967248384194</v>
      </c>
      <c r="U425">
        <f t="shared" si="142"/>
        <v>23.193959743168598</v>
      </c>
      <c r="Z425">
        <f t="shared" si="144"/>
        <v>0.14971571141127682</v>
      </c>
      <c r="AA425">
        <f>PI()/4*('Config sheet'!$C$38^2-'Config sheet'!$C$41^2)*'Stage 1'!Z425*2</f>
        <v>2.4387285043714936E-2</v>
      </c>
      <c r="AB425">
        <f t="shared" si="143"/>
        <v>84.20456209858088</v>
      </c>
      <c r="AC425">
        <v>22.638414566015086</v>
      </c>
    </row>
    <row r="426" spans="3:29" x14ac:dyDescent="0.25">
      <c r="C426">
        <f t="shared" si="126"/>
        <v>127</v>
      </c>
      <c r="D426">
        <f t="shared" si="127"/>
        <v>995</v>
      </c>
      <c r="E426">
        <f t="shared" si="128"/>
        <v>0.17780000000000001</v>
      </c>
      <c r="F426">
        <f t="shared" si="129"/>
        <v>2.1273031825795645E-2</v>
      </c>
      <c r="G426">
        <f t="shared" si="130"/>
        <v>104.19615634406146</v>
      </c>
      <c r="H426">
        <f t="shared" si="131"/>
        <v>2.2165681500327983</v>
      </c>
      <c r="I426" s="3">
        <f t="shared" si="132"/>
        <v>8.8900000000000007E-2</v>
      </c>
      <c r="J426" s="3">
        <f t="shared" si="133"/>
        <v>0.40640000000000004</v>
      </c>
      <c r="K426">
        <f t="shared" si="134"/>
        <v>0.1760146224324601</v>
      </c>
      <c r="L426">
        <f>PI()/4*('Config sheet'!$C$38^2-'Config sheet'!$C$41^2)*'Stage 1'!K426*2</f>
        <v>2.8671130963205955E-2</v>
      </c>
      <c r="M426">
        <f t="shared" si="135"/>
        <v>85.792400239994095</v>
      </c>
      <c r="N426">
        <f>'Config sheet'!$C$44</f>
        <v>5.8970333333333338</v>
      </c>
      <c r="O426">
        <f t="shared" si="136"/>
        <v>6.4238940144088108</v>
      </c>
      <c r="P426">
        <f t="shared" si="137"/>
        <v>-639.05135684630488</v>
      </c>
      <c r="Q426">
        <f t="shared" si="138"/>
        <v>180</v>
      </c>
      <c r="R426">
        <f t="shared" si="140"/>
        <v>-115.0292442323349</v>
      </c>
      <c r="S426">
        <f t="shared" si="141"/>
        <v>-115.02924423233489</v>
      </c>
      <c r="T426">
        <f t="shared" si="139"/>
        <v>1.3302967248384194</v>
      </c>
      <c r="U426">
        <f t="shared" si="142"/>
        <v>23.380751183562516</v>
      </c>
      <c r="Z426">
        <f t="shared" si="144"/>
        <v>0.14865120243246011</v>
      </c>
      <c r="AA426">
        <f>PI()/4*('Config sheet'!$C$38^2-'Config sheet'!$C$41^2)*'Stage 1'!Z426*2</f>
        <v>2.4213886516243881E-2</v>
      </c>
      <c r="AB426">
        <f t="shared" si="143"/>
        <v>83.605850636929191</v>
      </c>
      <c r="AC426">
        <v>23.424348321724374</v>
      </c>
    </row>
    <row r="427" spans="3:29" x14ac:dyDescent="0.25">
      <c r="C427">
        <f t="shared" si="126"/>
        <v>126</v>
      </c>
      <c r="D427">
        <f t="shared" si="127"/>
        <v>995</v>
      </c>
      <c r="E427">
        <f t="shared" si="128"/>
        <v>0.17780000000000001</v>
      </c>
      <c r="F427">
        <f t="shared" si="129"/>
        <v>2.1105527638190957E-2</v>
      </c>
      <c r="G427">
        <f t="shared" si="130"/>
        <v>104.19615634406146</v>
      </c>
      <c r="H427">
        <f t="shared" si="131"/>
        <v>2.1991148575128552</v>
      </c>
      <c r="I427" s="3">
        <f t="shared" si="132"/>
        <v>8.8900000000000007E-2</v>
      </c>
      <c r="J427" s="3">
        <f t="shared" si="133"/>
        <v>0.40640000000000004</v>
      </c>
      <c r="K427">
        <f t="shared" si="134"/>
        <v>0.17493222682390727</v>
      </c>
      <c r="L427">
        <f>PI()/4*('Config sheet'!$C$38^2-'Config sheet'!$C$41^2)*'Stage 1'!K427*2</f>
        <v>2.8494818871528882E-2</v>
      </c>
      <c r="M427">
        <f t="shared" si="135"/>
        <v>85.264822951336669</v>
      </c>
      <c r="N427">
        <f>'Config sheet'!$C$44</f>
        <v>5.8970333333333338</v>
      </c>
      <c r="O427">
        <f t="shared" si="136"/>
        <v>6.5303974261671254</v>
      </c>
      <c r="P427">
        <f t="shared" si="137"/>
        <v>-632.55769719265402</v>
      </c>
      <c r="Q427">
        <f t="shared" si="138"/>
        <v>180</v>
      </c>
      <c r="R427">
        <f t="shared" si="140"/>
        <v>-113.86038549467774</v>
      </c>
      <c r="S427">
        <f t="shared" si="141"/>
        <v>-113.86038549467773</v>
      </c>
      <c r="T427">
        <f t="shared" si="139"/>
        <v>1.3302967248384194</v>
      </c>
      <c r="U427">
        <f t="shared" si="142"/>
        <v>23.573399904039427</v>
      </c>
      <c r="Z427">
        <f t="shared" si="144"/>
        <v>0.14756880682390727</v>
      </c>
      <c r="AA427">
        <f>PI()/4*('Config sheet'!$C$38^2-'Config sheet'!$C$41^2)*'Stage 1'!Z427*2</f>
        <v>2.4037574424566808E-2</v>
      </c>
      <c r="AB427">
        <f t="shared" si="143"/>
        <v>82.997079203547401</v>
      </c>
      <c r="AC427">
        <v>24.218553974300079</v>
      </c>
    </row>
    <row r="428" spans="3:29" x14ac:dyDescent="0.25">
      <c r="C428">
        <f t="shared" si="126"/>
        <v>125</v>
      </c>
      <c r="D428">
        <f t="shared" si="127"/>
        <v>995</v>
      </c>
      <c r="E428">
        <f t="shared" si="128"/>
        <v>0.17780000000000001</v>
      </c>
      <c r="F428">
        <f t="shared" si="129"/>
        <v>2.0938023450586266E-2</v>
      </c>
      <c r="G428">
        <f t="shared" si="130"/>
        <v>104.19615634406146</v>
      </c>
      <c r="H428">
        <f t="shared" si="131"/>
        <v>2.1816615649929121</v>
      </c>
      <c r="I428" s="3">
        <f t="shared" si="132"/>
        <v>8.8900000000000007E-2</v>
      </c>
      <c r="J428" s="3">
        <f t="shared" si="133"/>
        <v>0.40640000000000004</v>
      </c>
      <c r="K428">
        <f t="shared" si="134"/>
        <v>0.17383212157385539</v>
      </c>
      <c r="L428">
        <f>PI()/4*('Config sheet'!$C$38^2-'Config sheet'!$C$41^2)*'Stage 1'!K428*2</f>
        <v>2.831562204536945E-2</v>
      </c>
      <c r="M428">
        <f t="shared" si="135"/>
        <v>84.72861369432006</v>
      </c>
      <c r="N428">
        <f>'Config sheet'!$C$44</f>
        <v>5.8970333333333338</v>
      </c>
      <c r="O428">
        <f t="shared" si="136"/>
        <v>6.6357920534845443</v>
      </c>
      <c r="P428">
        <f t="shared" si="137"/>
        <v>-625.81173921285767</v>
      </c>
      <c r="Q428">
        <f t="shared" si="138"/>
        <v>180</v>
      </c>
      <c r="R428">
        <f t="shared" si="140"/>
        <v>-112.6461130583144</v>
      </c>
      <c r="S428">
        <f t="shared" si="141"/>
        <v>-112.64611305831438</v>
      </c>
      <c r="T428">
        <f t="shared" si="139"/>
        <v>1.3302967248384194</v>
      </c>
      <c r="U428">
        <f t="shared" si="142"/>
        <v>23.772067931152538</v>
      </c>
      <c r="Z428">
        <f t="shared" si="144"/>
        <v>0.14646870157385539</v>
      </c>
      <c r="AA428">
        <f>PI()/4*('Config sheet'!$C$38^2-'Config sheet'!$C$41^2)*'Stage 1'!Z428*2</f>
        <v>2.3858377598407372E-2</v>
      </c>
      <c r="AB428">
        <f t="shared" si="143"/>
        <v>82.378347341875923</v>
      </c>
      <c r="AC428">
        <v>25.02070370677129</v>
      </c>
    </row>
    <row r="429" spans="3:29" x14ac:dyDescent="0.25">
      <c r="C429">
        <f t="shared" si="126"/>
        <v>124</v>
      </c>
      <c r="D429">
        <f t="shared" si="127"/>
        <v>995</v>
      </c>
      <c r="E429">
        <f t="shared" si="128"/>
        <v>0.17780000000000001</v>
      </c>
      <c r="F429">
        <f t="shared" si="129"/>
        <v>2.0770519262981575E-2</v>
      </c>
      <c r="G429">
        <f t="shared" si="130"/>
        <v>104.19615634406146</v>
      </c>
      <c r="H429">
        <f t="shared" si="131"/>
        <v>2.1642082724729685</v>
      </c>
      <c r="I429" s="3">
        <f t="shared" si="132"/>
        <v>8.8900000000000007E-2</v>
      </c>
      <c r="J429" s="3">
        <f t="shared" si="133"/>
        <v>0.40640000000000004</v>
      </c>
      <c r="K429">
        <f t="shared" si="134"/>
        <v>0.17271449047791046</v>
      </c>
      <c r="L429">
        <f>PI()/4*('Config sheet'!$C$38^2-'Config sheet'!$C$41^2)*'Stage 1'!K429*2</f>
        <v>2.8133570423307854E-2</v>
      </c>
      <c r="M429">
        <f t="shared" si="135"/>
        <v>84.183862053922894</v>
      </c>
      <c r="N429">
        <f>'Config sheet'!$C$44</f>
        <v>5.8970333333333338</v>
      </c>
      <c r="O429">
        <f t="shared" si="136"/>
        <v>6.7400352720425216</v>
      </c>
      <c r="P429">
        <f t="shared" si="137"/>
        <v>-618.80917086999591</v>
      </c>
      <c r="Q429">
        <f t="shared" si="138"/>
        <v>180</v>
      </c>
      <c r="R429">
        <f t="shared" si="140"/>
        <v>-111.38565075659928</v>
      </c>
      <c r="S429">
        <f t="shared" si="141"/>
        <v>-111.38565075659926</v>
      </c>
      <c r="T429">
        <f t="shared" si="139"/>
        <v>1.3302967248384194</v>
      </c>
      <c r="U429">
        <f t="shared" si="142"/>
        <v>23.976923789219342</v>
      </c>
      <c r="Z429">
        <f t="shared" si="144"/>
        <v>0.14535107047791046</v>
      </c>
      <c r="AA429">
        <f>PI()/4*('Config sheet'!$C$38^2-'Config sheet'!$C$41^2)*'Stage 1'!Z429*2</f>
        <v>2.367632597634578E-2</v>
      </c>
      <c r="AB429">
        <f t="shared" si="143"/>
        <v>81.749758424021621</v>
      </c>
      <c r="AC429">
        <v>25.830468076946932</v>
      </c>
    </row>
    <row r="430" spans="3:29" x14ac:dyDescent="0.25">
      <c r="C430">
        <f t="shared" si="126"/>
        <v>123</v>
      </c>
      <c r="D430">
        <f t="shared" si="127"/>
        <v>995</v>
      </c>
      <c r="E430">
        <f t="shared" si="128"/>
        <v>0.17780000000000001</v>
      </c>
      <c r="F430">
        <f t="shared" si="129"/>
        <v>2.0603015075376884E-2</v>
      </c>
      <c r="G430">
        <f t="shared" si="130"/>
        <v>104.19615634406146</v>
      </c>
      <c r="H430">
        <f t="shared" si="131"/>
        <v>2.146754979953025</v>
      </c>
      <c r="I430" s="3">
        <f t="shared" si="132"/>
        <v>8.8900000000000007E-2</v>
      </c>
      <c r="J430" s="3">
        <f t="shared" si="133"/>
        <v>0.40640000000000004</v>
      </c>
      <c r="K430">
        <f t="shared" si="134"/>
        <v>0.17157952427764053</v>
      </c>
      <c r="L430">
        <f>PI()/4*('Config sheet'!$C$38^2-'Config sheet'!$C$41^2)*'Stage 1'!K430*2</f>
        <v>2.7948695075356363E-2</v>
      </c>
      <c r="M430">
        <f t="shared" si="135"/>
        <v>83.630661000699106</v>
      </c>
      <c r="N430">
        <f>'Config sheet'!$C$44</f>
        <v>5.8970333333333338</v>
      </c>
      <c r="O430">
        <f t="shared" si="136"/>
        <v>6.8430837483919555</v>
      </c>
      <c r="P430">
        <f t="shared" si="137"/>
        <v>-611.54583868211012</v>
      </c>
      <c r="Q430">
        <f t="shared" si="138"/>
        <v>180</v>
      </c>
      <c r="R430">
        <f t="shared" si="140"/>
        <v>-110.07825096277983</v>
      </c>
      <c r="S430">
        <f t="shared" si="141"/>
        <v>-110.07825096277983</v>
      </c>
      <c r="T430">
        <f t="shared" si="139"/>
        <v>1.3302967248384194</v>
      </c>
      <c r="U430">
        <f t="shared" si="142"/>
        <v>24.18814276436942</v>
      </c>
      <c r="Z430">
        <f t="shared" si="144"/>
        <v>0.14421610427764053</v>
      </c>
      <c r="AA430">
        <f>PI()/4*('Config sheet'!$C$38^2-'Config sheet'!$C$41^2)*'Stage 1'!Z430*2</f>
        <v>2.3491450628394289E-2</v>
      </c>
      <c r="AB430">
        <f t="shared" si="143"/>
        <v>81.111419728706707</v>
      </c>
      <c r="AC430">
        <v>26.647516227203997</v>
      </c>
    </row>
    <row r="431" spans="3:29" x14ac:dyDescent="0.25">
      <c r="C431">
        <f t="shared" si="126"/>
        <v>122</v>
      </c>
      <c r="D431">
        <f t="shared" si="127"/>
        <v>995</v>
      </c>
      <c r="E431">
        <f t="shared" si="128"/>
        <v>0.17780000000000001</v>
      </c>
      <c r="F431">
        <f t="shared" si="129"/>
        <v>2.0435510887772197E-2</v>
      </c>
      <c r="G431">
        <f t="shared" si="130"/>
        <v>104.19615634406146</v>
      </c>
      <c r="H431">
        <f t="shared" si="131"/>
        <v>2.1293016874330819</v>
      </c>
      <c r="I431" s="3">
        <f t="shared" si="132"/>
        <v>8.8900000000000007E-2</v>
      </c>
      <c r="J431" s="3">
        <f t="shared" si="133"/>
        <v>0.40640000000000004</v>
      </c>
      <c r="K431">
        <f t="shared" si="134"/>
        <v>0.17042742079612247</v>
      </c>
      <c r="L431">
        <f>PI()/4*('Config sheet'!$C$38^2-'Config sheet'!$C$41^2)*'Stage 1'!K431*2</f>
        <v>2.7761028225038602E-2</v>
      </c>
      <c r="M431">
        <f t="shared" si="135"/>
        <v>83.069106956845658</v>
      </c>
      <c r="N431">
        <f>'Config sheet'!$C$44</f>
        <v>5.8970333333333338</v>
      </c>
      <c r="O431">
        <f t="shared" si="136"/>
        <v>6.9448934672613651</v>
      </c>
      <c r="P431">
        <f t="shared" si="137"/>
        <v>-604.01775664656361</v>
      </c>
      <c r="Q431">
        <f t="shared" si="138"/>
        <v>180</v>
      </c>
      <c r="R431">
        <f t="shared" si="140"/>
        <v>-108.72319619638147</v>
      </c>
      <c r="S431">
        <f t="shared" si="141"/>
        <v>-108.72319619638145</v>
      </c>
      <c r="T431">
        <f t="shared" si="139"/>
        <v>1.3302967248384194</v>
      </c>
      <c r="U431">
        <f t="shared" si="142"/>
        <v>24.405907181358238</v>
      </c>
      <c r="Z431">
        <f t="shared" si="144"/>
        <v>0.14306400079612247</v>
      </c>
      <c r="AA431">
        <f>PI()/4*('Config sheet'!$C$38^2-'Config sheet'!$C$41^2)*'Stage 1'!Z431*2</f>
        <v>2.3303783778076525E-2</v>
      </c>
      <c r="AB431">
        <f t="shared" si="143"/>
        <v>80.463442517504191</v>
      </c>
      <c r="AC431">
        <v>27.471516094183709</v>
      </c>
    </row>
    <row r="432" spans="3:29" x14ac:dyDescent="0.25">
      <c r="C432">
        <f t="shared" si="126"/>
        <v>121</v>
      </c>
      <c r="D432">
        <f t="shared" si="127"/>
        <v>995</v>
      </c>
      <c r="E432">
        <f t="shared" si="128"/>
        <v>0.17780000000000001</v>
      </c>
      <c r="F432">
        <f t="shared" si="129"/>
        <v>2.0268006700167505E-2</v>
      </c>
      <c r="G432">
        <f t="shared" si="130"/>
        <v>104.19615634406146</v>
      </c>
      <c r="H432">
        <f t="shared" si="131"/>
        <v>2.1118483949131388</v>
      </c>
      <c r="I432" s="3">
        <f t="shared" si="132"/>
        <v>8.8900000000000007E-2</v>
      </c>
      <c r="J432" s="3">
        <f t="shared" si="133"/>
        <v>0.40640000000000004</v>
      </c>
      <c r="K432">
        <f t="shared" si="134"/>
        <v>0.16925838507011551</v>
      </c>
      <c r="L432">
        <f>PI()/4*('Config sheet'!$C$38^2-'Config sheet'!$C$41^2)*'Stage 1'!K432*2</f>
        <v>2.7570603270919387E-2</v>
      </c>
      <c r="M432">
        <f t="shared" si="135"/>
        <v>82.499299860625968</v>
      </c>
      <c r="N432">
        <f>'Config sheet'!$C$44</f>
        <v>5.8970333333333338</v>
      </c>
      <c r="O432">
        <f t="shared" si="136"/>
        <v>7.04541976034686</v>
      </c>
      <c r="P432">
        <f t="shared" si="137"/>
        <v>-596.22111500611481</v>
      </c>
      <c r="Q432">
        <f t="shared" si="138"/>
        <v>180</v>
      </c>
      <c r="R432">
        <f t="shared" si="140"/>
        <v>-107.31980070110068</v>
      </c>
      <c r="S432">
        <f t="shared" si="141"/>
        <v>-107.31980070110068</v>
      </c>
      <c r="T432">
        <f t="shared" si="139"/>
        <v>1.3302967248384194</v>
      </c>
      <c r="U432">
        <f t="shared" si="142"/>
        <v>24.630406693772912</v>
      </c>
      <c r="Z432">
        <f t="shared" si="144"/>
        <v>0.14189496507011551</v>
      </c>
      <c r="AA432">
        <f>PI()/4*('Config sheet'!$C$38^2-'Config sheet'!$C$41^2)*'Stage 1'!Z432*2</f>
        <v>2.3113358823957313E-2</v>
      </c>
      <c r="AB432">
        <f t="shared" si="143"/>
        <v>79.805942109176328</v>
      </c>
      <c r="AC432">
        <v>28.302134618170893</v>
      </c>
    </row>
    <row r="433" spans="3:29" x14ac:dyDescent="0.25">
      <c r="C433">
        <f t="shared" si="126"/>
        <v>120</v>
      </c>
      <c r="D433">
        <f t="shared" si="127"/>
        <v>995</v>
      </c>
      <c r="E433">
        <f t="shared" si="128"/>
        <v>0.17780000000000001</v>
      </c>
      <c r="F433">
        <f t="shared" si="129"/>
        <v>2.0100502512562814E-2</v>
      </c>
      <c r="G433">
        <f t="shared" si="130"/>
        <v>104.19615634406146</v>
      </c>
      <c r="H433">
        <f t="shared" si="131"/>
        <v>2.0943951023931953</v>
      </c>
      <c r="I433" s="3">
        <f t="shared" si="132"/>
        <v>8.8900000000000007E-2</v>
      </c>
      <c r="J433" s="3">
        <f t="shared" si="133"/>
        <v>0.40640000000000004</v>
      </c>
      <c r="K433">
        <f t="shared" si="134"/>
        <v>0.16807262947852966</v>
      </c>
      <c r="L433">
        <f>PI()/4*('Config sheet'!$C$38^2-'Config sheet'!$C$41^2)*'Stage 1'!K433*2</f>
        <v>2.7377454807531031E-2</v>
      </c>
      <c r="M433">
        <f t="shared" si="135"/>
        <v>81.921343228987723</v>
      </c>
      <c r="N433">
        <f>'Config sheet'!$C$44</f>
        <v>5.8970333333333338</v>
      </c>
      <c r="O433">
        <f t="shared" si="136"/>
        <v>7.1446173365563537</v>
      </c>
      <c r="P433">
        <f t="shared" si="137"/>
        <v>-588.15228884482997</v>
      </c>
      <c r="Q433">
        <f t="shared" si="138"/>
        <v>180</v>
      </c>
      <c r="R433">
        <f t="shared" si="140"/>
        <v>-105.86741199206941</v>
      </c>
      <c r="S433">
        <f t="shared" si="141"/>
        <v>-105.86741199206939</v>
      </c>
      <c r="T433">
        <f t="shared" si="139"/>
        <v>1.3302967248384194</v>
      </c>
      <c r="U433">
        <f t="shared" si="142"/>
        <v>24.861838588287966</v>
      </c>
      <c r="Z433">
        <f t="shared" si="144"/>
        <v>0.14070920947852966</v>
      </c>
      <c r="AA433">
        <f>PI()/4*('Config sheet'!$C$38^2-'Config sheet'!$C$41^2)*'Stage 1'!Z433*2</f>
        <v>2.2920210360568953E-2</v>
      </c>
      <c r="AB433">
        <f t="shared" si="143"/>
        <v>79.139037951928941</v>
      </c>
      <c r="AC433">
        <v>29.139037951928955</v>
      </c>
    </row>
    <row r="434" spans="3:29" x14ac:dyDescent="0.25">
      <c r="C434">
        <f t="shared" si="126"/>
        <v>119</v>
      </c>
      <c r="D434">
        <f t="shared" si="127"/>
        <v>995</v>
      </c>
      <c r="E434">
        <f t="shared" si="128"/>
        <v>0.17780000000000001</v>
      </c>
      <c r="F434">
        <f t="shared" si="129"/>
        <v>1.9932998324958123E-2</v>
      </c>
      <c r="G434">
        <f t="shared" si="130"/>
        <v>104.19615634406146</v>
      </c>
      <c r="H434">
        <f t="shared" si="131"/>
        <v>2.0769418098732517</v>
      </c>
      <c r="I434" s="3">
        <f t="shared" si="132"/>
        <v>8.8900000000000007E-2</v>
      </c>
      <c r="J434" s="3">
        <f t="shared" si="133"/>
        <v>0.40640000000000004</v>
      </c>
      <c r="K434">
        <f t="shared" si="134"/>
        <v>0.16687037386685397</v>
      </c>
      <c r="L434">
        <f>PI()/4*('Config sheet'!$C$38^2-'Config sheet'!$C$41^2)*'Stage 1'!K434*2</f>
        <v>2.7181618645641524E-2</v>
      </c>
      <c r="M434">
        <f t="shared" si="135"/>
        <v>81.335344218211006</v>
      </c>
      <c r="N434">
        <f>'Config sheet'!$C$44</f>
        <v>5.8970333333333338</v>
      </c>
      <c r="O434">
        <f t="shared" si="136"/>
        <v>7.2424403136785713</v>
      </c>
      <c r="P434">
        <f t="shared" si="137"/>
        <v>-579.80784650216015</v>
      </c>
      <c r="Q434">
        <f t="shared" si="138"/>
        <v>180</v>
      </c>
      <c r="R434">
        <f t="shared" si="140"/>
        <v>-104.36541237038885</v>
      </c>
      <c r="S434">
        <f t="shared" si="141"/>
        <v>-104.36541237038884</v>
      </c>
      <c r="T434">
        <f t="shared" si="139"/>
        <v>1.3302967248384194</v>
      </c>
      <c r="U434">
        <f t="shared" si="142"/>
        <v>25.100408103662325</v>
      </c>
      <c r="Z434">
        <f t="shared" si="144"/>
        <v>0.13950695386685397</v>
      </c>
      <c r="AA434">
        <f>PI()/4*('Config sheet'!$C$38^2-'Config sheet'!$C$41^2)*'Stage 1'!Z434*2</f>
        <v>2.272437419867945E-2</v>
      </c>
      <c r="AB434">
        <f t="shared" si="143"/>
        <v>78.462853693393669</v>
      </c>
      <c r="AC434">
        <v>29.981891668759989</v>
      </c>
    </row>
    <row r="435" spans="3:29" x14ac:dyDescent="0.25">
      <c r="C435">
        <f t="shared" si="126"/>
        <v>118</v>
      </c>
      <c r="D435">
        <f t="shared" si="127"/>
        <v>995</v>
      </c>
      <c r="E435">
        <f t="shared" si="128"/>
        <v>0.17780000000000001</v>
      </c>
      <c r="F435">
        <f t="shared" si="129"/>
        <v>1.9765494137353436E-2</v>
      </c>
      <c r="G435">
        <f t="shared" si="130"/>
        <v>104.19615634406146</v>
      </c>
      <c r="H435">
        <f t="shared" si="131"/>
        <v>2.0594885173533091</v>
      </c>
      <c r="I435" s="3">
        <f t="shared" si="132"/>
        <v>8.8900000000000007E-2</v>
      </c>
      <c r="J435" s="3">
        <f t="shared" si="133"/>
        <v>0.40640000000000004</v>
      </c>
      <c r="K435">
        <f t="shared" si="134"/>
        <v>0.16565184566721117</v>
      </c>
      <c r="L435">
        <f>PI()/4*('Config sheet'!$C$38^2-'Config sheet'!$C$41^2)*'Stage 1'!K435*2</f>
        <v>2.698313183181034E-2</v>
      </c>
      <c r="M435">
        <f t="shared" si="135"/>
        <v>80.741413682425048</v>
      </c>
      <c r="N435">
        <f>'Config sheet'!$C$44</f>
        <v>5.8970333333333338</v>
      </c>
      <c r="O435">
        <f t="shared" si="136"/>
        <v>7.3388422514454215</v>
      </c>
      <c r="P435">
        <f t="shared" si="137"/>
        <v>-571.18455779370959</v>
      </c>
      <c r="Q435">
        <f t="shared" si="138"/>
        <v>180</v>
      </c>
      <c r="R435">
        <f t="shared" si="140"/>
        <v>-102.81322040286773</v>
      </c>
      <c r="S435">
        <f t="shared" si="141"/>
        <v>-102.81322040286773</v>
      </c>
      <c r="T435">
        <f t="shared" si="139"/>
        <v>1.3302967248384194</v>
      </c>
      <c r="U435">
        <f t="shared" si="142"/>
        <v>25.346328765202298</v>
      </c>
      <c r="Z435">
        <f t="shared" si="144"/>
        <v>0.13828842566721117</v>
      </c>
      <c r="AA435">
        <f>PI()/4*('Config sheet'!$C$38^2-'Config sheet'!$C$41^2)*'Stage 1'!Z435*2</f>
        <v>2.2525887384848266E-2</v>
      </c>
      <c r="AB435">
        <f t="shared" si="143"/>
        <v>77.777517248150261</v>
      </c>
      <c r="AC435">
        <v>30.83036096956117</v>
      </c>
    </row>
    <row r="436" spans="3:29" x14ac:dyDescent="0.25">
      <c r="C436">
        <f t="shared" si="126"/>
        <v>117</v>
      </c>
      <c r="D436">
        <f t="shared" si="127"/>
        <v>995</v>
      </c>
      <c r="E436">
        <f t="shared" si="128"/>
        <v>0.17780000000000001</v>
      </c>
      <c r="F436">
        <f t="shared" si="129"/>
        <v>1.9597989949748745E-2</v>
      </c>
      <c r="G436">
        <f t="shared" si="130"/>
        <v>104.19615634406146</v>
      </c>
      <c r="H436">
        <f t="shared" si="131"/>
        <v>2.0420352248333655</v>
      </c>
      <c r="I436" s="3">
        <f t="shared" si="132"/>
        <v>8.8900000000000007E-2</v>
      </c>
      <c r="J436" s="3">
        <f t="shared" si="133"/>
        <v>0.40640000000000004</v>
      </c>
      <c r="K436">
        <f t="shared" si="134"/>
        <v>0.16441728001370112</v>
      </c>
      <c r="L436">
        <f>PI()/4*('Config sheet'!$C$38^2-'Config sheet'!$C$41^2)*'Stage 1'!K436*2</f>
        <v>2.6782032667176763E-2</v>
      </c>
      <c r="M436">
        <f t="shared" si="135"/>
        <v>80.13966622982845</v>
      </c>
      <c r="N436">
        <f>'Config sheet'!$C$44</f>
        <v>5.8970333333333338</v>
      </c>
      <c r="O436">
        <f t="shared" si="136"/>
        <v>7.433776185954418</v>
      </c>
      <c r="P436">
        <f t="shared" si="137"/>
        <v>-562.2794020274514</v>
      </c>
      <c r="Q436">
        <f t="shared" si="138"/>
        <v>180</v>
      </c>
      <c r="R436">
        <f t="shared" si="140"/>
        <v>-101.21029236494127</v>
      </c>
      <c r="S436">
        <f t="shared" si="141"/>
        <v>-101.21029236494125</v>
      </c>
      <c r="T436">
        <f t="shared" si="139"/>
        <v>1.3302967248384194</v>
      </c>
      <c r="U436">
        <f t="shared" si="142"/>
        <v>25.599822735452072</v>
      </c>
      <c r="Z436">
        <f t="shared" si="144"/>
        <v>0.13705386001370112</v>
      </c>
      <c r="AA436">
        <f>PI()/4*('Config sheet'!$C$38^2-'Config sheet'!$C$41^2)*'Stage 1'!Z436*2</f>
        <v>2.2324788220214685E-2</v>
      </c>
      <c r="AB436">
        <f t="shared" si="143"/>
        <v>77.083160862599058</v>
      </c>
      <c r="AC436">
        <v>31.684110888644362</v>
      </c>
    </row>
    <row r="437" spans="3:29" x14ac:dyDescent="0.25">
      <c r="C437">
        <f t="shared" ref="C437:C500" si="145">180-C72</f>
        <v>116</v>
      </c>
      <c r="D437">
        <f t="shared" ref="D437:D500" si="146">$D$4</f>
        <v>995</v>
      </c>
      <c r="E437">
        <f t="shared" ref="E437:E500" si="147">$E$4</f>
        <v>0.17780000000000001</v>
      </c>
      <c r="F437">
        <f t="shared" ref="F437:F500" si="148">C437*$G$4</f>
        <v>1.9430485762144054E-2</v>
      </c>
      <c r="G437">
        <f t="shared" ref="G437:G500" si="149">D437/60*2*PI()</f>
        <v>104.19615634406146</v>
      </c>
      <c r="H437">
        <f t="shared" ref="H437:H500" si="150">G437*F437</f>
        <v>2.024581932313422</v>
      </c>
      <c r="I437" s="3">
        <f t="shared" ref="I437:I500" si="151">$I$4</f>
        <v>8.8900000000000007E-2</v>
      </c>
      <c r="J437" s="3">
        <f t="shared" ref="J437:J500" si="152">$J$4</f>
        <v>0.40640000000000004</v>
      </c>
      <c r="K437">
        <f t="shared" ref="K437:K500" si="153">(J437+I437)-(I437*COS(H437)+(J437^2-I437^2*(SIN(H437))^2)^0.5)+$B$373</f>
        <v>0.16316691985269963</v>
      </c>
      <c r="L437">
        <f>PI()/4*('Config sheet'!$C$38^2-'Config sheet'!$C$41^2)*'Stage 1'!K437*2</f>
        <v>2.6578360725426551E-2</v>
      </c>
      <c r="M437">
        <f t="shared" ref="M437:M500" si="154">L437*100/$AG$3</f>
        <v>79.530220276450649</v>
      </c>
      <c r="N437">
        <f>'Config sheet'!$C$44</f>
        <v>5.8970333333333338</v>
      </c>
      <c r="O437">
        <f t="shared" ref="O437:O500" si="155">I437*G437*SIN(H437)+I437^2*G437*SIN(2*H437)/(2*J437)</f>
        <v>7.5271946654159088</v>
      </c>
      <c r="P437">
        <f t="shared" ref="P437:P500" si="156">I437*G437^2*COS(H437)+(I437^2*G437^2*COS(2*H437)/J437)</f>
        <v>-553.0895758043855</v>
      </c>
      <c r="Q437">
        <f t="shared" ref="Q437:Q500" si="157">$V$4</f>
        <v>180</v>
      </c>
      <c r="R437">
        <f t="shared" si="140"/>
        <v>-99.556123644789395</v>
      </c>
      <c r="S437">
        <f t="shared" si="141"/>
        <v>-99.556123644789395</v>
      </c>
      <c r="T437">
        <f t="shared" ref="T437:T500" si="158">$V$3</f>
        <v>1.3302967248384194</v>
      </c>
      <c r="U437">
        <f t="shared" si="142"/>
        <v>25.861121181909102</v>
      </c>
      <c r="Z437">
        <f t="shared" si="144"/>
        <v>0.13580349985269963</v>
      </c>
      <c r="AA437">
        <f>PI()/4*('Config sheet'!$C$38^2-'Config sheet'!$C$41^2)*'Stage 1'!Z437*2</f>
        <v>2.2121116278464477E-2</v>
      </c>
      <c r="AB437">
        <f t="shared" si="143"/>
        <v>76.379921176996419</v>
      </c>
      <c r="AC437">
        <v>32.542806498088673</v>
      </c>
    </row>
    <row r="438" spans="3:29" x14ac:dyDescent="0.25">
      <c r="C438">
        <f t="shared" si="145"/>
        <v>115</v>
      </c>
      <c r="D438">
        <f t="shared" si="146"/>
        <v>995</v>
      </c>
      <c r="E438">
        <f t="shared" si="147"/>
        <v>0.17780000000000001</v>
      </c>
      <c r="F438">
        <f t="shared" si="148"/>
        <v>1.9262981574539366E-2</v>
      </c>
      <c r="G438">
        <f t="shared" si="149"/>
        <v>104.19615634406146</v>
      </c>
      <c r="H438">
        <f t="shared" si="150"/>
        <v>2.0071286397934789</v>
      </c>
      <c r="I438" s="3">
        <f t="shared" si="151"/>
        <v>8.8900000000000007E-2</v>
      </c>
      <c r="J438" s="3">
        <f t="shared" si="152"/>
        <v>0.40640000000000004</v>
      </c>
      <c r="K438">
        <f t="shared" si="153"/>
        <v>0.16190101604777554</v>
      </c>
      <c r="L438">
        <f>PI()/4*('Config sheet'!$C$38^2-'Config sheet'!$C$41^2)*'Stage 1'!K438*2</f>
        <v>2.6372156869881959E-2</v>
      </c>
      <c r="M438">
        <f t="shared" si="154"/>
        <v>78.91319809729022</v>
      </c>
      <c r="N438">
        <f>'Config sheet'!$C$44</f>
        <v>5.8970333333333338</v>
      </c>
      <c r="O438">
        <f t="shared" si="155"/>
        <v>7.6190497871881835</v>
      </c>
      <c r="P438">
        <f t="shared" si="156"/>
        <v>-543.61250059286954</v>
      </c>
      <c r="Q438">
        <f t="shared" si="157"/>
        <v>180</v>
      </c>
      <c r="R438">
        <f t="shared" ref="R438:R501" si="159">Q438*I438*G438^2*(COS(H438)+(I438/J438)*COS(2*H438))*10^-3</f>
        <v>-97.850250106716516</v>
      </c>
      <c r="S438">
        <f t="shared" ref="S438:S501" si="160">Q438*P438*10^-3</f>
        <v>-97.850250106716516</v>
      </c>
      <c r="T438">
        <f t="shared" si="158"/>
        <v>1.3302967248384194</v>
      </c>
      <c r="U438">
        <f t="shared" ref="U438:U501" si="161">IF(AND(L438&lt;=$AG$2, U437*(L437/L438)^T438&lt;$AB$4),U437*(L437/L438)^T438,IF(C438&lt;0,$AB$3,IF(L438&gt;=$AG$4,  U437*(L437/L438)^T438,$AB$5)))</f>
        <v>26.130464662601479</v>
      </c>
      <c r="Z438">
        <f t="shared" ref="Z438:Z501" si="162">(J438+I438)-(I438*COS(H438)+(J438^2-I438^2*(SIN(H438))^2)^0.5)</f>
        <v>0.13453759604777554</v>
      </c>
      <c r="AA438">
        <f>PI()/4*('Config sheet'!$C$38^2-'Config sheet'!$C$41^2)*'Stage 1'!Z438*2</f>
        <v>2.1914912422919881E-2</v>
      </c>
      <c r="AB438">
        <f t="shared" ref="AB438:AB501" si="163">AA438*100/($AG$3-$AG$5)</f>
        <v>75.667939284463188</v>
      </c>
      <c r="AC438">
        <v>33.406113110393235</v>
      </c>
    </row>
    <row r="439" spans="3:29" x14ac:dyDescent="0.25">
      <c r="C439">
        <f t="shared" si="145"/>
        <v>114</v>
      </c>
      <c r="D439">
        <f t="shared" si="146"/>
        <v>995</v>
      </c>
      <c r="E439">
        <f t="shared" si="147"/>
        <v>0.17780000000000001</v>
      </c>
      <c r="F439">
        <f t="shared" si="148"/>
        <v>1.9095477386934675E-2</v>
      </c>
      <c r="G439">
        <f t="shared" si="149"/>
        <v>104.19615634406146</v>
      </c>
      <c r="H439">
        <f t="shared" si="150"/>
        <v>1.9896753472735356</v>
      </c>
      <c r="I439" s="3">
        <f t="shared" si="151"/>
        <v>8.8900000000000007E-2</v>
      </c>
      <c r="J439" s="3">
        <f t="shared" si="152"/>
        <v>0.40640000000000004</v>
      </c>
      <c r="K439">
        <f t="shared" si="153"/>
        <v>0.16061982747889567</v>
      </c>
      <c r="L439">
        <f>PI()/4*('Config sheet'!$C$38^2-'Config sheet'!$C$41^2)*'Stage 1'!K439*2</f>
        <v>2.6163463269661257E-2</v>
      </c>
      <c r="M439">
        <f t="shared" si="154"/>
        <v>78.288725874668913</v>
      </c>
      <c r="N439">
        <f>'Config sheet'!$C$44</f>
        <v>5.8970333333333338</v>
      </c>
      <c r="O439">
        <f t="shared" si="155"/>
        <v>7.7092932360616073</v>
      </c>
      <c r="P439">
        <f t="shared" si="156"/>
        <v>-533.84583006613673</v>
      </c>
      <c r="Q439">
        <f t="shared" si="157"/>
        <v>180</v>
      </c>
      <c r="R439">
        <f t="shared" si="159"/>
        <v>-96.092249411904632</v>
      </c>
      <c r="S439">
        <f t="shared" si="160"/>
        <v>-96.092249411904618</v>
      </c>
      <c r="T439">
        <f t="shared" si="158"/>
        <v>1.3302967248384194</v>
      </c>
      <c r="U439">
        <f t="shared" si="161"/>
        <v>26.408103530403203</v>
      </c>
      <c r="Z439">
        <f t="shared" si="162"/>
        <v>0.13325640747889567</v>
      </c>
      <c r="AA439">
        <f>PI()/4*('Config sheet'!$C$38^2-'Config sheet'!$C$41^2)*'Stage 1'!Z439*2</f>
        <v>2.1706218822699182E-2</v>
      </c>
      <c r="AB439">
        <f t="shared" si="163"/>
        <v>74.947360786780465</v>
      </c>
      <c r="AC439">
        <v>34.273696479200453</v>
      </c>
    </row>
    <row r="440" spans="3:29" x14ac:dyDescent="0.25">
      <c r="C440">
        <f t="shared" si="145"/>
        <v>113</v>
      </c>
      <c r="D440">
        <f t="shared" si="146"/>
        <v>995</v>
      </c>
      <c r="E440">
        <f t="shared" si="147"/>
        <v>0.17780000000000001</v>
      </c>
      <c r="F440">
        <f t="shared" si="148"/>
        <v>1.8927973199329984E-2</v>
      </c>
      <c r="G440">
        <f t="shared" si="149"/>
        <v>104.19615634406146</v>
      </c>
      <c r="H440">
        <f t="shared" si="150"/>
        <v>1.9722220547535922</v>
      </c>
      <c r="I440" s="3">
        <f t="shared" si="151"/>
        <v>8.8900000000000007E-2</v>
      </c>
      <c r="J440" s="3">
        <f t="shared" si="152"/>
        <v>0.40640000000000004</v>
      </c>
      <c r="K440">
        <f t="shared" si="153"/>
        <v>0.15932362113558543</v>
      </c>
      <c r="L440">
        <f>PI()/4*('Config sheet'!$C$38^2-'Config sheet'!$C$41^2)*'Stage 1'!K440*2</f>
        <v>2.5952323414853762E-2</v>
      </c>
      <c r="M440">
        <f t="shared" si="154"/>
        <v>77.656933743639797</v>
      </c>
      <c r="N440">
        <f>'Config sheet'!$C$44</f>
        <v>5.8970333333333338</v>
      </c>
      <c r="O440">
        <f t="shared" si="155"/>
        <v>7.7978763237512672</v>
      </c>
      <c r="P440">
        <f t="shared" si="156"/>
        <v>-523.78745719278072</v>
      </c>
      <c r="Q440">
        <f t="shared" si="157"/>
        <v>180</v>
      </c>
      <c r="R440">
        <f t="shared" si="159"/>
        <v>-94.28174229470055</v>
      </c>
      <c r="S440">
        <f t="shared" si="160"/>
        <v>-94.281742294700521</v>
      </c>
      <c r="T440">
        <f t="shared" si="158"/>
        <v>1.3302967248384194</v>
      </c>
      <c r="U440">
        <f t="shared" si="161"/>
        <v>26.694298357004989</v>
      </c>
      <c r="Z440">
        <f t="shared" si="162"/>
        <v>0.13196020113558543</v>
      </c>
      <c r="AA440">
        <f>PI()/4*('Config sheet'!$C$38^2-'Config sheet'!$C$41^2)*'Stage 1'!Z440*2</f>
        <v>2.1495078967891684E-2</v>
      </c>
      <c r="AB440">
        <f t="shared" si="163"/>
        <v>74.218335846785962</v>
      </c>
      <c r="AC440">
        <v>35.145222997858582</v>
      </c>
    </row>
    <row r="441" spans="3:29" x14ac:dyDescent="0.25">
      <c r="C441">
        <f t="shared" si="145"/>
        <v>112</v>
      </c>
      <c r="D441">
        <f t="shared" si="146"/>
        <v>995</v>
      </c>
      <c r="E441">
        <f t="shared" si="147"/>
        <v>0.17780000000000001</v>
      </c>
      <c r="F441">
        <f t="shared" si="148"/>
        <v>1.8760469011725293E-2</v>
      </c>
      <c r="G441">
        <f t="shared" si="149"/>
        <v>104.19615634406146</v>
      </c>
      <c r="H441">
        <f t="shared" si="150"/>
        <v>1.9547687622336489</v>
      </c>
      <c r="I441" s="3">
        <f t="shared" si="151"/>
        <v>8.8900000000000007E-2</v>
      </c>
      <c r="J441" s="3">
        <f t="shared" si="152"/>
        <v>0.40640000000000004</v>
      </c>
      <c r="K441">
        <f t="shared" si="153"/>
        <v>0.15801267220372092</v>
      </c>
      <c r="L441">
        <f>PI()/4*('Config sheet'!$C$38^2-'Config sheet'!$C$41^2)*'Stage 1'!K441*2</f>
        <v>2.5738782130657414E-2</v>
      </c>
      <c r="M441">
        <f t="shared" si="154"/>
        <v>77.017955834290973</v>
      </c>
      <c r="N441">
        <f>'Config sheet'!$C$44</f>
        <v>5.8970333333333338</v>
      </c>
      <c r="O441">
        <f t="shared" si="155"/>
        <v>7.8847500295559252</v>
      </c>
      <c r="P441">
        <f t="shared" si="156"/>
        <v>-513.43552107027642</v>
      </c>
      <c r="Q441">
        <f t="shared" si="157"/>
        <v>180</v>
      </c>
      <c r="R441">
        <f t="shared" si="159"/>
        <v>-92.418393792649766</v>
      </c>
      <c r="S441">
        <f t="shared" si="160"/>
        <v>-92.418393792649766</v>
      </c>
      <c r="T441">
        <f t="shared" si="158"/>
        <v>1.3302967248384194</v>
      </c>
      <c r="U441">
        <f t="shared" si="161"/>
        <v>26.989320377500373</v>
      </c>
      <c r="Z441">
        <f t="shared" si="162"/>
        <v>0.13064925220372092</v>
      </c>
      <c r="AA441">
        <f>PI()/4*('Config sheet'!$C$38^2-'Config sheet'!$C$41^2)*'Stage 1'!Z441*2</f>
        <v>2.128153768369534E-2</v>
      </c>
      <c r="AB441">
        <f t="shared" si="163"/>
        <v>73.481019237188363</v>
      </c>
      <c r="AC441">
        <v>36.020359895597174</v>
      </c>
    </row>
    <row r="442" spans="3:29" x14ac:dyDescent="0.25">
      <c r="C442">
        <f t="shared" si="145"/>
        <v>111</v>
      </c>
      <c r="D442">
        <f t="shared" si="146"/>
        <v>995</v>
      </c>
      <c r="E442">
        <f t="shared" si="147"/>
        <v>0.17780000000000001</v>
      </c>
      <c r="F442">
        <f t="shared" si="148"/>
        <v>1.8592964824120605E-2</v>
      </c>
      <c r="G442">
        <f t="shared" si="149"/>
        <v>104.19615634406146</v>
      </c>
      <c r="H442">
        <f t="shared" si="150"/>
        <v>1.9373154697137058</v>
      </c>
      <c r="I442" s="3">
        <f t="shared" si="151"/>
        <v>8.8900000000000007E-2</v>
      </c>
      <c r="J442" s="3">
        <f t="shared" si="152"/>
        <v>0.40640000000000004</v>
      </c>
      <c r="K442">
        <f t="shared" si="153"/>
        <v>0.15668726414562908</v>
      </c>
      <c r="L442">
        <f>PI()/4*('Config sheet'!$C$38^2-'Config sheet'!$C$41^2)*'Stage 1'!K442*2</f>
        <v>2.5522885590426383E-2</v>
      </c>
      <c r="M442">
        <f t="shared" si="154"/>
        <v>76.371930310787889</v>
      </c>
      <c r="N442">
        <f>'Config sheet'!$C$44</f>
        <v>5.8970333333333338</v>
      </c>
      <c r="O442">
        <f t="shared" si="155"/>
        <v>7.9698650421394168</v>
      </c>
      <c r="P442">
        <f t="shared" si="156"/>
        <v>-502.78841349191543</v>
      </c>
      <c r="Q442">
        <f t="shared" si="157"/>
        <v>180</v>
      </c>
      <c r="R442">
        <f t="shared" si="159"/>
        <v>-90.501914428544779</v>
      </c>
      <c r="S442">
        <f t="shared" si="160"/>
        <v>-90.501914428544779</v>
      </c>
      <c r="T442">
        <f t="shared" si="158"/>
        <v>1.3302967248384194</v>
      </c>
      <c r="U442">
        <f t="shared" si="161"/>
        <v>27.293451956590587</v>
      </c>
      <c r="Z442">
        <f t="shared" si="162"/>
        <v>0.12932384414562909</v>
      </c>
      <c r="AA442">
        <f>PI()/4*('Config sheet'!$C$38^2-'Config sheet'!$C$41^2)*'Stage 1'!Z442*2</f>
        <v>2.1065641143464309E-2</v>
      </c>
      <c r="AB442">
        <f t="shared" si="163"/>
        <v>72.735570385618161</v>
      </c>
      <c r="AC442">
        <v>36.898775431088133</v>
      </c>
    </row>
    <row r="443" spans="3:29" x14ac:dyDescent="0.25">
      <c r="C443">
        <f t="shared" si="145"/>
        <v>110</v>
      </c>
      <c r="D443">
        <f t="shared" si="146"/>
        <v>995</v>
      </c>
      <c r="E443">
        <f t="shared" si="147"/>
        <v>0.17780000000000001</v>
      </c>
      <c r="F443">
        <f t="shared" si="148"/>
        <v>1.8425460636515914E-2</v>
      </c>
      <c r="G443">
        <f t="shared" si="149"/>
        <v>104.19615634406146</v>
      </c>
      <c r="H443">
        <f t="shared" si="150"/>
        <v>1.9198621771937625</v>
      </c>
      <c r="I443" s="3">
        <f t="shared" si="151"/>
        <v>8.8900000000000007E-2</v>
      </c>
      <c r="J443" s="3">
        <f t="shared" si="152"/>
        <v>0.40640000000000004</v>
      </c>
      <c r="K443">
        <f t="shared" si="153"/>
        <v>0.1553476887731802</v>
      </c>
      <c r="L443">
        <f>PI()/4*('Config sheet'!$C$38^2-'Config sheet'!$C$41^2)*'Stage 1'!K443*2</f>
        <v>2.5304681327577114E-2</v>
      </c>
      <c r="M443">
        <f t="shared" si="154"/>
        <v>75.718999406999643</v>
      </c>
      <c r="N443">
        <f>'Config sheet'!$C$44</f>
        <v>5.8970333333333338</v>
      </c>
      <c r="O443">
        <f t="shared" si="155"/>
        <v>8.0531718023890644</v>
      </c>
      <c r="P443">
        <f t="shared" si="156"/>
        <v>-491.84478523784389</v>
      </c>
      <c r="Q443">
        <f t="shared" si="157"/>
        <v>180</v>
      </c>
      <c r="R443">
        <f t="shared" si="159"/>
        <v>-88.532061342811915</v>
      </c>
      <c r="S443">
        <f t="shared" si="160"/>
        <v>-88.5320613428119</v>
      </c>
      <c r="T443">
        <f t="shared" si="158"/>
        <v>1.3302967248384194</v>
      </c>
      <c r="U443">
        <f t="shared" si="161"/>
        <v>27.606987077456601</v>
      </c>
      <c r="Z443">
        <f t="shared" si="162"/>
        <v>0.1279842687731802</v>
      </c>
      <c r="AA443">
        <f>PI()/4*('Config sheet'!$C$38^2-'Config sheet'!$C$41^2)*'Stage 1'!Z443*2</f>
        <v>2.084743688061504E-2</v>
      </c>
      <c r="AB443">
        <f t="shared" si="163"/>
        <v>71.982153415736889</v>
      </c>
      <c r="AC443">
        <v>37.780139083170027</v>
      </c>
    </row>
    <row r="444" spans="3:29" x14ac:dyDescent="0.25">
      <c r="C444">
        <f t="shared" si="145"/>
        <v>109</v>
      </c>
      <c r="D444">
        <f t="shared" si="146"/>
        <v>995</v>
      </c>
      <c r="E444">
        <f t="shared" si="147"/>
        <v>0.17780000000000001</v>
      </c>
      <c r="F444">
        <f t="shared" si="148"/>
        <v>1.8257956448911223E-2</v>
      </c>
      <c r="G444">
        <f t="shared" si="149"/>
        <v>104.19615634406146</v>
      </c>
      <c r="H444">
        <f t="shared" si="150"/>
        <v>1.902408884673819</v>
      </c>
      <c r="I444" s="3">
        <f t="shared" si="151"/>
        <v>8.8900000000000007E-2</v>
      </c>
      <c r="J444" s="3">
        <f t="shared" si="152"/>
        <v>0.40640000000000004</v>
      </c>
      <c r="K444">
        <f t="shared" si="153"/>
        <v>0.15399424631356298</v>
      </c>
      <c r="L444">
        <f>PI()/4*('Config sheet'!$C$38^2-'Config sheet'!$C$41^2)*'Stage 1'!K444*2</f>
        <v>2.5084218246302494E-2</v>
      </c>
      <c r="M444">
        <f t="shared" si="154"/>
        <v>75.059309458558914</v>
      </c>
      <c r="N444">
        <f>'Config sheet'!$C$44</f>
        <v>5.8970333333333338</v>
      </c>
      <c r="O444">
        <f t="shared" si="155"/>
        <v>8.1346205473041184</v>
      </c>
      <c r="P444">
        <f t="shared" si="156"/>
        <v>-480.60355208121905</v>
      </c>
      <c r="Q444">
        <f t="shared" si="157"/>
        <v>180</v>
      </c>
      <c r="R444">
        <f t="shared" si="159"/>
        <v>-86.508639374619435</v>
      </c>
      <c r="S444">
        <f t="shared" si="160"/>
        <v>-86.50863937461942</v>
      </c>
      <c r="T444">
        <f t="shared" si="158"/>
        <v>1.3302967248384194</v>
      </c>
      <c r="U444">
        <f t="shared" si="161"/>
        <v>27.930231854391987</v>
      </c>
      <c r="Z444">
        <f t="shared" si="162"/>
        <v>0.12663082631356298</v>
      </c>
      <c r="AA444">
        <f>PI()/4*('Config sheet'!$C$38^2-'Config sheet'!$C$41^2)*'Stage 1'!Z444*2</f>
        <v>2.062697379934042E-2</v>
      </c>
      <c r="AB444">
        <f t="shared" si="163"/>
        <v>71.220937184231147</v>
      </c>
      <c r="AC444">
        <v>38.664121738515497</v>
      </c>
    </row>
    <row r="445" spans="3:29" x14ac:dyDescent="0.25">
      <c r="C445">
        <f t="shared" si="145"/>
        <v>108</v>
      </c>
      <c r="D445">
        <f t="shared" si="146"/>
        <v>995</v>
      </c>
      <c r="E445">
        <f t="shared" si="147"/>
        <v>0.17780000000000001</v>
      </c>
      <c r="F445">
        <f t="shared" si="148"/>
        <v>1.8090452261306532E-2</v>
      </c>
      <c r="G445">
        <f t="shared" si="149"/>
        <v>104.19615634406146</v>
      </c>
      <c r="H445">
        <f t="shared" si="150"/>
        <v>1.8849555921538756</v>
      </c>
      <c r="I445" s="3">
        <f t="shared" si="151"/>
        <v>8.8900000000000007E-2</v>
      </c>
      <c r="J445" s="3">
        <f t="shared" si="152"/>
        <v>0.40640000000000004</v>
      </c>
      <c r="K445">
        <f t="shared" si="153"/>
        <v>0.1526272454674403</v>
      </c>
      <c r="L445">
        <f>PI()/4*('Config sheet'!$C$38^2-'Config sheet'!$C$41^2)*'Stage 1'!K445*2</f>
        <v>2.4861546631044871E-2</v>
      </c>
      <c r="M445">
        <f t="shared" si="154"/>
        <v>74.393010931208053</v>
      </c>
      <c r="N445">
        <f>'Config sheet'!$C$44</f>
        <v>5.8970333333333338</v>
      </c>
      <c r="O445">
        <f t="shared" si="155"/>
        <v>8.2141613548658068</v>
      </c>
      <c r="P445">
        <f t="shared" si="156"/>
        <v>-469.06390050083792</v>
      </c>
      <c r="Q445">
        <f t="shared" si="157"/>
        <v>180</v>
      </c>
      <c r="R445">
        <f t="shared" si="159"/>
        <v>-84.431502090150829</v>
      </c>
      <c r="S445">
        <f t="shared" si="160"/>
        <v>-84.431502090150829</v>
      </c>
      <c r="T445">
        <f t="shared" si="158"/>
        <v>1.3302967248384194</v>
      </c>
      <c r="U445">
        <f t="shared" si="161"/>
        <v>28.263505070337022</v>
      </c>
      <c r="Z445">
        <f t="shared" si="162"/>
        <v>0.1252638254674403</v>
      </c>
      <c r="AA445">
        <f>PI()/4*('Config sheet'!$C$38^2-'Config sheet'!$C$41^2)*'Stage 1'!Z445*2</f>
        <v>2.0404302184082797E-2</v>
      </c>
      <c r="AB445">
        <f t="shared" si="163"/>
        <v>70.452095313520985</v>
      </c>
      <c r="AC445">
        <v>39.550395876026244</v>
      </c>
    </row>
    <row r="446" spans="3:29" x14ac:dyDescent="0.25">
      <c r="C446">
        <f t="shared" si="145"/>
        <v>107</v>
      </c>
      <c r="D446">
        <f t="shared" si="146"/>
        <v>995</v>
      </c>
      <c r="E446">
        <f t="shared" si="147"/>
        <v>0.17780000000000001</v>
      </c>
      <c r="F446">
        <f t="shared" si="148"/>
        <v>1.7922948073701844E-2</v>
      </c>
      <c r="G446">
        <f t="shared" si="149"/>
        <v>104.19615634406146</v>
      </c>
      <c r="H446">
        <f t="shared" si="150"/>
        <v>1.8675022996339325</v>
      </c>
      <c r="I446" s="3">
        <f t="shared" si="151"/>
        <v>8.8900000000000007E-2</v>
      </c>
      <c r="J446" s="3">
        <f t="shared" si="152"/>
        <v>0.40640000000000004</v>
      </c>
      <c r="K446">
        <f t="shared" si="153"/>
        <v>0.15124700345918948</v>
      </c>
      <c r="L446">
        <f>PI()/4*('Config sheet'!$C$38^2-'Config sheet'!$C$41^2)*'Stage 1'!K446*2</f>
        <v>2.4636718154679719E-2</v>
      </c>
      <c r="M446">
        <f t="shared" si="154"/>
        <v>73.720258445286916</v>
      </c>
      <c r="N446">
        <f>'Config sheet'!$C$44</f>
        <v>5.8970333333333338</v>
      </c>
      <c r="O446">
        <f t="shared" si="155"/>
        <v>8.2917441898390898</v>
      </c>
      <c r="P446">
        <f t="shared" si="156"/>
        <v>-457.22529309193976</v>
      </c>
      <c r="Q446">
        <f t="shared" si="157"/>
        <v>180</v>
      </c>
      <c r="R446">
        <f t="shared" si="159"/>
        <v>-82.300552756549152</v>
      </c>
      <c r="S446">
        <f t="shared" si="160"/>
        <v>-82.300552756549152</v>
      </c>
      <c r="T446">
        <f t="shared" si="158"/>
        <v>1.3302967248384194</v>
      </c>
      <c r="U446">
        <f t="shared" si="161"/>
        <v>28.607138740502197</v>
      </c>
      <c r="Z446">
        <f t="shared" si="162"/>
        <v>0.12388358345918948</v>
      </c>
      <c r="AA446">
        <f>PI()/4*('Config sheet'!$C$38^2-'Config sheet'!$C$41^2)*'Stage 1'!Z446*2</f>
        <v>2.0179473707717645E-2</v>
      </c>
      <c r="AB446">
        <f t="shared" si="163"/>
        <v>69.675806220016582</v>
      </c>
      <c r="AC446">
        <v>40.438635747742914</v>
      </c>
    </row>
    <row r="447" spans="3:29" x14ac:dyDescent="0.25">
      <c r="C447">
        <f t="shared" si="145"/>
        <v>106</v>
      </c>
      <c r="D447">
        <f t="shared" si="146"/>
        <v>995</v>
      </c>
      <c r="E447">
        <f t="shared" si="147"/>
        <v>0.17780000000000001</v>
      </c>
      <c r="F447">
        <f t="shared" si="148"/>
        <v>1.7755443886097153E-2</v>
      </c>
      <c r="G447">
        <f t="shared" si="149"/>
        <v>104.19615634406146</v>
      </c>
      <c r="H447">
        <f t="shared" si="150"/>
        <v>1.8500490071139892</v>
      </c>
      <c r="I447" s="3">
        <f t="shared" si="151"/>
        <v>8.8900000000000007E-2</v>
      </c>
      <c r="J447" s="3">
        <f t="shared" si="152"/>
        <v>0.40640000000000004</v>
      </c>
      <c r="K447">
        <f t="shared" si="153"/>
        <v>0.14985384607894528</v>
      </c>
      <c r="L447">
        <f>PI()/4*('Config sheet'!$C$38^2-'Config sheet'!$C$41^2)*'Stage 1'!K447*2</f>
        <v>2.4409785885364053E-2</v>
      </c>
      <c r="M447">
        <f t="shared" si="154"/>
        <v>73.0412107962254</v>
      </c>
      <c r="N447">
        <f>'Config sheet'!$C$44</f>
        <v>5.8970333333333338</v>
      </c>
      <c r="O447">
        <f t="shared" si="155"/>
        <v>8.3673189504549281</v>
      </c>
      <c r="P447">
        <f t="shared" si="156"/>
        <v>-445.08747366724475</v>
      </c>
      <c r="Q447">
        <f t="shared" si="157"/>
        <v>180</v>
      </c>
      <c r="R447">
        <f t="shared" si="159"/>
        <v>-80.115745260104077</v>
      </c>
      <c r="S447">
        <f t="shared" si="160"/>
        <v>-80.115745260104063</v>
      </c>
      <c r="T447">
        <f t="shared" si="158"/>
        <v>1.3302967248384194</v>
      </c>
      <c r="U447">
        <f t="shared" si="161"/>
        <v>28.961478703315422</v>
      </c>
      <c r="Z447">
        <f t="shared" si="162"/>
        <v>0.12249042607894528</v>
      </c>
      <c r="AA447">
        <f>PI()/4*('Config sheet'!$C$38^2-'Config sheet'!$C$41^2)*'Stage 1'!Z447*2</f>
        <v>1.9952541438401975E-2</v>
      </c>
      <c r="AB447">
        <f t="shared" si="163"/>
        <v>68.892253137764499</v>
      </c>
      <c r="AC447">
        <v>41.328517556064611</v>
      </c>
    </row>
    <row r="448" spans="3:29" x14ac:dyDescent="0.25">
      <c r="C448">
        <f t="shared" si="145"/>
        <v>105</v>
      </c>
      <c r="D448">
        <f t="shared" si="146"/>
        <v>995</v>
      </c>
      <c r="E448">
        <f t="shared" si="147"/>
        <v>0.17780000000000001</v>
      </c>
      <c r="F448">
        <f t="shared" si="148"/>
        <v>1.7587939698492462E-2</v>
      </c>
      <c r="G448">
        <f t="shared" si="149"/>
        <v>104.19615634406146</v>
      </c>
      <c r="H448">
        <f t="shared" si="150"/>
        <v>1.8325957145940459</v>
      </c>
      <c r="I448" s="3">
        <f t="shared" si="151"/>
        <v>8.8900000000000007E-2</v>
      </c>
      <c r="J448" s="3">
        <f t="shared" si="152"/>
        <v>0.40640000000000004</v>
      </c>
      <c r="K448">
        <f t="shared" si="153"/>
        <v>0.14844810771616793</v>
      </c>
      <c r="L448">
        <f>PI()/4*('Config sheet'!$C$38^2-'Config sheet'!$C$41^2)*'Stage 1'!K448*2</f>
        <v>2.4180804292004345E-2</v>
      </c>
      <c r="M448">
        <f t="shared" si="154"/>
        <v>72.35603097090501</v>
      </c>
      <c r="N448">
        <f>'Config sheet'!$C$44</f>
        <v>5.8970333333333338</v>
      </c>
      <c r="O448">
        <f t="shared" si="155"/>
        <v>8.4408355159205115</v>
      </c>
      <c r="P448">
        <f t="shared" si="156"/>
        <v>-432.65047204066093</v>
      </c>
      <c r="Q448">
        <f t="shared" si="157"/>
        <v>180</v>
      </c>
      <c r="R448">
        <f t="shared" si="159"/>
        <v>-77.877084967318964</v>
      </c>
      <c r="S448">
        <f t="shared" si="160"/>
        <v>-77.877084967318964</v>
      </c>
      <c r="T448">
        <f t="shared" si="158"/>
        <v>1.3302967248384194</v>
      </c>
      <c r="U448">
        <f t="shared" si="161"/>
        <v>29.326885239976647</v>
      </c>
      <c r="Z448">
        <f t="shared" si="162"/>
        <v>0.12108468771616793</v>
      </c>
      <c r="AA448">
        <f>PI()/4*('Config sheet'!$C$38^2-'Config sheet'!$C$41^2)*'Stage 1'!Z448*2</f>
        <v>1.9723559845042267E-2</v>
      </c>
      <c r="AB448">
        <f t="shared" si="163"/>
        <v>68.101624137327292</v>
      </c>
      <c r="AC448">
        <v>42.219719627075214</v>
      </c>
    </row>
    <row r="449" spans="3:29" x14ac:dyDescent="0.25">
      <c r="C449">
        <f t="shared" si="145"/>
        <v>104</v>
      </c>
      <c r="D449">
        <f t="shared" si="146"/>
        <v>995</v>
      </c>
      <c r="E449">
        <f t="shared" si="147"/>
        <v>0.17780000000000001</v>
      </c>
      <c r="F449">
        <f t="shared" si="148"/>
        <v>1.7420435510887775E-2</v>
      </c>
      <c r="G449">
        <f t="shared" si="149"/>
        <v>104.19615634406146</v>
      </c>
      <c r="H449">
        <f t="shared" si="150"/>
        <v>1.8151424220741028</v>
      </c>
      <c r="I449" s="3">
        <f t="shared" si="151"/>
        <v>8.8900000000000007E-2</v>
      </c>
      <c r="J449" s="3">
        <f t="shared" si="152"/>
        <v>0.40640000000000004</v>
      </c>
      <c r="K449">
        <f t="shared" si="153"/>
        <v>0.14703013138447543</v>
      </c>
      <c r="L449">
        <f>PI()/4*('Config sheet'!$C$38^2-'Config sheet'!$C$41^2)*'Stage 1'!K449*2</f>
        <v>2.3949829248301472E-2</v>
      </c>
      <c r="M449">
        <f t="shared" si="154"/>
        <v>71.664886159762503</v>
      </c>
      <c r="N449">
        <f>'Config sheet'!$C$44</f>
        <v>5.8970333333333338</v>
      </c>
      <c r="O449">
        <f t="shared" si="155"/>
        <v>8.5122437947036946</v>
      </c>
      <c r="P449">
        <f t="shared" si="156"/>
        <v>-419.91460848646489</v>
      </c>
      <c r="Q449">
        <f t="shared" si="157"/>
        <v>180</v>
      </c>
      <c r="R449">
        <f t="shared" si="159"/>
        <v>-75.584629527563678</v>
      </c>
      <c r="S449">
        <f t="shared" si="160"/>
        <v>-75.584629527563678</v>
      </c>
      <c r="T449">
        <f t="shared" si="158"/>
        <v>1.3302967248384194</v>
      </c>
      <c r="U449">
        <f t="shared" si="161"/>
        <v>29.703733723949426</v>
      </c>
      <c r="Z449">
        <f t="shared" si="162"/>
        <v>0.11966671138447543</v>
      </c>
      <c r="AA449">
        <f>PI()/4*('Config sheet'!$C$38^2-'Config sheet'!$C$41^2)*'Stage 1'!Z449*2</f>
        <v>1.9492584801339398E-2</v>
      </c>
      <c r="AB449">
        <f t="shared" si="163"/>
        <v>67.304112139749975</v>
      </c>
      <c r="AC449">
        <v>43.111922579783197</v>
      </c>
    </row>
    <row r="450" spans="3:29" x14ac:dyDescent="0.25">
      <c r="C450">
        <f t="shared" si="145"/>
        <v>103</v>
      </c>
      <c r="D450">
        <f t="shared" si="146"/>
        <v>995</v>
      </c>
      <c r="E450">
        <f t="shared" si="147"/>
        <v>0.17780000000000001</v>
      </c>
      <c r="F450">
        <f t="shared" si="148"/>
        <v>1.7252931323283083E-2</v>
      </c>
      <c r="G450">
        <f t="shared" si="149"/>
        <v>104.19615634406146</v>
      </c>
      <c r="H450">
        <f t="shared" si="150"/>
        <v>1.7976891295541595</v>
      </c>
      <c r="I450" s="3">
        <f t="shared" si="151"/>
        <v>8.8900000000000007E-2</v>
      </c>
      <c r="J450" s="3">
        <f t="shared" si="152"/>
        <v>0.40640000000000004</v>
      </c>
      <c r="K450">
        <f t="shared" si="153"/>
        <v>0.14560026873748613</v>
      </c>
      <c r="L450">
        <f>PI()/4*('Config sheet'!$C$38^2-'Config sheet'!$C$41^2)*'Stage 1'!K450*2</f>
        <v>2.3716918035331325E-2</v>
      </c>
      <c r="M450">
        <f t="shared" si="154"/>
        <v>70.967947764511877</v>
      </c>
      <c r="N450">
        <f>'Config sheet'!$C$44</f>
        <v>5.8970333333333338</v>
      </c>
      <c r="O450">
        <f t="shared" si="155"/>
        <v>8.5814937735367227</v>
      </c>
      <c r="P450">
        <f t="shared" si="156"/>
        <v>-406.88049786715857</v>
      </c>
      <c r="Q450">
        <f t="shared" si="157"/>
        <v>180</v>
      </c>
      <c r="R450">
        <f t="shared" si="159"/>
        <v>-73.238489616088557</v>
      </c>
      <c r="S450">
        <f t="shared" si="160"/>
        <v>-73.238489616088543</v>
      </c>
      <c r="T450">
        <f t="shared" si="158"/>
        <v>1.3302967248384194</v>
      </c>
      <c r="U450">
        <f t="shared" si="161"/>
        <v>30.092415301767161</v>
      </c>
      <c r="Z450">
        <f t="shared" si="162"/>
        <v>0.11823684873748613</v>
      </c>
      <c r="AA450">
        <f>PI()/4*('Config sheet'!$C$38^2-'Config sheet'!$C$41^2)*'Stage 1'!Z450*2</f>
        <v>1.9259673588369251E-2</v>
      </c>
      <c r="AB450">
        <f t="shared" si="163"/>
        <v>66.499914925470264</v>
      </c>
      <c r="AC450">
        <v>44.004809491083741</v>
      </c>
    </row>
    <row r="451" spans="3:29" x14ac:dyDescent="0.25">
      <c r="C451">
        <f t="shared" si="145"/>
        <v>102</v>
      </c>
      <c r="D451">
        <f t="shared" si="146"/>
        <v>995</v>
      </c>
      <c r="E451">
        <f t="shared" si="147"/>
        <v>0.17780000000000001</v>
      </c>
      <c r="F451">
        <f t="shared" si="148"/>
        <v>1.7085427135678392E-2</v>
      </c>
      <c r="G451">
        <f t="shared" si="149"/>
        <v>104.19615634406146</v>
      </c>
      <c r="H451">
        <f t="shared" si="150"/>
        <v>1.780235837034216</v>
      </c>
      <c r="I451" s="3">
        <f t="shared" si="151"/>
        <v>8.8900000000000007E-2</v>
      </c>
      <c r="J451" s="3">
        <f t="shared" si="152"/>
        <v>0.40640000000000004</v>
      </c>
      <c r="K451">
        <f t="shared" si="153"/>
        <v>0.14415888007543473</v>
      </c>
      <c r="L451">
        <f>PI()/4*('Config sheet'!$C$38^2-'Config sheet'!$C$41^2)*'Stage 1'!K451*2</f>
        <v>2.3482129342622494E-2</v>
      </c>
      <c r="M451">
        <f t="shared" si="154"/>
        <v>70.265391401369072</v>
      </c>
      <c r="N451">
        <f>'Config sheet'!$C$44</f>
        <v>5.8970333333333338</v>
      </c>
      <c r="O451">
        <f t="shared" si="155"/>
        <v>8.6485355670831758</v>
      </c>
      <c r="P451">
        <f t="shared" si="156"/>
        <v>-393.5490534235945</v>
      </c>
      <c r="Q451">
        <f t="shared" si="157"/>
        <v>180</v>
      </c>
      <c r="R451">
        <f t="shared" si="159"/>
        <v>-70.838829616247025</v>
      </c>
      <c r="S451">
        <f t="shared" si="160"/>
        <v>-70.838829616247011</v>
      </c>
      <c r="T451">
        <f t="shared" si="158"/>
        <v>1.3302967248384194</v>
      </c>
      <c r="U451">
        <f t="shared" si="161"/>
        <v>30.493337606576191</v>
      </c>
      <c r="Z451">
        <f t="shared" si="162"/>
        <v>0.11679546007543473</v>
      </c>
      <c r="AA451">
        <f>PI()/4*('Config sheet'!$C$38^2-'Config sheet'!$C$41^2)*'Stage 1'!Z451*2</f>
        <v>1.902488489566042E-2</v>
      </c>
      <c r="AB451">
        <f t="shared" si="163"/>
        <v>65.689235138039777</v>
      </c>
      <c r="AC451">
        <v>44.89806605626385</v>
      </c>
    </row>
    <row r="452" spans="3:29" x14ac:dyDescent="0.25">
      <c r="C452">
        <f t="shared" si="145"/>
        <v>101</v>
      </c>
      <c r="D452">
        <f t="shared" si="146"/>
        <v>995</v>
      </c>
      <c r="E452">
        <f t="shared" si="147"/>
        <v>0.17780000000000001</v>
      </c>
      <c r="F452">
        <f t="shared" si="148"/>
        <v>1.6917922948073701E-2</v>
      </c>
      <c r="G452">
        <f t="shared" si="149"/>
        <v>104.19615634406146</v>
      </c>
      <c r="H452">
        <f t="shared" si="150"/>
        <v>1.7627825445142726</v>
      </c>
      <c r="I452" s="3">
        <f t="shared" si="151"/>
        <v>8.8900000000000007E-2</v>
      </c>
      <c r="J452" s="3">
        <f t="shared" si="152"/>
        <v>0.40640000000000004</v>
      </c>
      <c r="K452">
        <f t="shared" si="153"/>
        <v>0.14270633434233757</v>
      </c>
      <c r="L452">
        <f>PI()/4*('Config sheet'!$C$38^2-'Config sheet'!$C$41^2)*'Stage 1'!K452*2</f>
        <v>2.3245523267694513E-2</v>
      </c>
      <c r="M452">
        <f t="shared" si="154"/>
        <v>69.557396899670294</v>
      </c>
      <c r="N452">
        <f>'Config sheet'!$C$44</f>
        <v>5.8970333333333338</v>
      </c>
      <c r="O452">
        <f t="shared" si="155"/>
        <v>8.7133194682110648</v>
      </c>
      <c r="P452">
        <f t="shared" si="156"/>
        <v>-379.92149022136982</v>
      </c>
      <c r="Q452">
        <f t="shared" si="157"/>
        <v>180</v>
      </c>
      <c r="R452">
        <f t="shared" si="159"/>
        <v>-68.385868239846559</v>
      </c>
      <c r="S452">
        <f t="shared" si="160"/>
        <v>-68.385868239846573</v>
      </c>
      <c r="T452">
        <f t="shared" si="158"/>
        <v>1.3302967248384194</v>
      </c>
      <c r="U452">
        <f t="shared" si="161"/>
        <v>30.906925505882068</v>
      </c>
      <c r="Z452">
        <f t="shared" si="162"/>
        <v>0.11534291434233757</v>
      </c>
      <c r="AA452">
        <f>PI()/4*('Config sheet'!$C$38^2-'Config sheet'!$C$41^2)*'Stage 1'!Z452*2</f>
        <v>1.8788278820732439E-2</v>
      </c>
      <c r="AB452">
        <f t="shared" si="163"/>
        <v>64.872280282529559</v>
      </c>
      <c r="AC452">
        <v>45.79138074487507</v>
      </c>
    </row>
    <row r="453" spans="3:29" x14ac:dyDescent="0.25">
      <c r="C453">
        <f t="shared" si="145"/>
        <v>100</v>
      </c>
      <c r="D453">
        <f t="shared" si="146"/>
        <v>995</v>
      </c>
      <c r="E453">
        <f t="shared" si="147"/>
        <v>0.17780000000000001</v>
      </c>
      <c r="F453">
        <f t="shared" si="148"/>
        <v>1.6750418760469014E-2</v>
      </c>
      <c r="G453">
        <f t="shared" si="149"/>
        <v>104.19615634406146</v>
      </c>
      <c r="H453">
        <f t="shared" si="150"/>
        <v>1.7453292519943295</v>
      </c>
      <c r="I453" s="3">
        <f t="shared" si="151"/>
        <v>8.8900000000000007E-2</v>
      </c>
      <c r="J453" s="3">
        <f t="shared" si="152"/>
        <v>0.40640000000000004</v>
      </c>
      <c r="K453">
        <f t="shared" si="153"/>
        <v>0.14124300911349355</v>
      </c>
      <c r="L453">
        <f>PI()/4*('Config sheet'!$C$38^2-'Config sheet'!$C$41^2)*'Stage 1'!K453*2</f>
        <v>2.300716131402189E-2</v>
      </c>
      <c r="M453">
        <f t="shared" si="154"/>
        <v>68.844148295779789</v>
      </c>
      <c r="N453">
        <f>'Config sheet'!$C$44</f>
        <v>5.8970333333333338</v>
      </c>
      <c r="O453">
        <f t="shared" si="155"/>
        <v>8.7757959988140541</v>
      </c>
      <c r="P453">
        <f t="shared" si="156"/>
        <v>-365.99932824789971</v>
      </c>
      <c r="Q453">
        <f t="shared" si="157"/>
        <v>180</v>
      </c>
      <c r="R453">
        <f t="shared" si="159"/>
        <v>-65.879879084621948</v>
      </c>
      <c r="S453">
        <f t="shared" si="160"/>
        <v>-65.879879084621948</v>
      </c>
      <c r="T453">
        <f t="shared" si="158"/>
        <v>1.3302967248384194</v>
      </c>
      <c r="U453">
        <f t="shared" si="161"/>
        <v>31.333621885007908</v>
      </c>
      <c r="Z453">
        <f t="shared" si="162"/>
        <v>0.11387958911349355</v>
      </c>
      <c r="AA453">
        <f>PI()/4*('Config sheet'!$C$38^2-'Config sheet'!$C$41^2)*'Stage 1'!Z453*2</f>
        <v>1.8549916867059816E-2</v>
      </c>
      <c r="AB453">
        <f t="shared" si="163"/>
        <v>64.049262718500316</v>
      </c>
      <c r="AC453">
        <v>46.684444951807272</v>
      </c>
    </row>
    <row r="454" spans="3:29" x14ac:dyDescent="0.25">
      <c r="C454">
        <f t="shared" si="145"/>
        <v>99</v>
      </c>
      <c r="D454">
        <f t="shared" si="146"/>
        <v>995</v>
      </c>
      <c r="E454">
        <f t="shared" si="147"/>
        <v>0.17780000000000001</v>
      </c>
      <c r="F454">
        <f t="shared" si="148"/>
        <v>1.6582914572864323E-2</v>
      </c>
      <c r="G454">
        <f t="shared" si="149"/>
        <v>104.19615634406146</v>
      </c>
      <c r="H454">
        <f t="shared" si="150"/>
        <v>1.7278759594743862</v>
      </c>
      <c r="I454" s="3">
        <f t="shared" si="151"/>
        <v>8.8900000000000007E-2</v>
      </c>
      <c r="J454" s="3">
        <f t="shared" si="152"/>
        <v>0.40640000000000004</v>
      </c>
      <c r="K454">
        <f t="shared" si="153"/>
        <v>0.13976929057313101</v>
      </c>
      <c r="L454">
        <f>PI()/4*('Config sheet'!$C$38^2-'Config sheet'!$C$41^2)*'Stage 1'!K454*2</f>
        <v>2.2767106387392985E-2</v>
      </c>
      <c r="M454">
        <f t="shared" si="154"/>
        <v>68.125833822194522</v>
      </c>
      <c r="N454">
        <f>'Config sheet'!$C$44</f>
        <v>5.8970333333333338</v>
      </c>
      <c r="O454">
        <f t="shared" si="155"/>
        <v>8.8359159611218185</v>
      </c>
      <c r="P454">
        <f t="shared" si="156"/>
        <v>-351.7843951550052</v>
      </c>
      <c r="Q454">
        <f t="shared" si="157"/>
        <v>180</v>
      </c>
      <c r="R454">
        <f t="shared" si="159"/>
        <v>-63.321191127900953</v>
      </c>
      <c r="S454">
        <f t="shared" si="160"/>
        <v>-63.321191127900939</v>
      </c>
      <c r="T454">
        <f t="shared" si="158"/>
        <v>1.3302967248384194</v>
      </c>
      <c r="U454">
        <f t="shared" si="161"/>
        <v>31.77388846780957</v>
      </c>
      <c r="Z454">
        <f t="shared" si="162"/>
        <v>0.11240587057313101</v>
      </c>
      <c r="AA454">
        <f>PI()/4*('Config sheet'!$C$38^2-'Config sheet'!$C$41^2)*'Stage 1'!Z454*2</f>
        <v>1.8309861940430907E-2</v>
      </c>
      <c r="AB454">
        <f t="shared" si="163"/>
        <v>63.220399647430256</v>
      </c>
      <c r="AC454">
        <v>47.576953143407145</v>
      </c>
    </row>
    <row r="455" spans="3:29" x14ac:dyDescent="0.25">
      <c r="C455">
        <f t="shared" si="145"/>
        <v>98</v>
      </c>
      <c r="D455">
        <f t="shared" si="146"/>
        <v>995</v>
      </c>
      <c r="E455">
        <f t="shared" si="147"/>
        <v>0.17780000000000001</v>
      </c>
      <c r="F455">
        <f t="shared" si="148"/>
        <v>1.6415410385259632E-2</v>
      </c>
      <c r="G455">
        <f t="shared" si="149"/>
        <v>104.19615634406146</v>
      </c>
      <c r="H455">
        <f t="shared" si="150"/>
        <v>1.7104226669544429</v>
      </c>
      <c r="I455" s="3">
        <f t="shared" si="151"/>
        <v>8.8900000000000007E-2</v>
      </c>
      <c r="J455" s="3">
        <f t="shared" si="152"/>
        <v>0.40640000000000004</v>
      </c>
      <c r="K455">
        <f t="shared" si="153"/>
        <v>0.13828557348201739</v>
      </c>
      <c r="L455">
        <f>PI()/4*('Config sheet'!$C$38^2-'Config sheet'!$C$41^2)*'Stage 1'!K455*2</f>
        <v>2.2525422790633919E-2</v>
      </c>
      <c r="M455">
        <f t="shared" si="154"/>
        <v>67.40264589175662</v>
      </c>
      <c r="N455">
        <f>'Config sheet'!$C$44</f>
        <v>5.8970333333333338</v>
      </c>
      <c r="O455">
        <f t="shared" si="155"/>
        <v>8.8936304894397669</v>
      </c>
      <c r="P455">
        <f t="shared" si="156"/>
        <v>-337.27882864227388</v>
      </c>
      <c r="Q455">
        <f t="shared" si="157"/>
        <v>180</v>
      </c>
      <c r="R455">
        <f t="shared" si="159"/>
        <v>-60.710189155609299</v>
      </c>
      <c r="S455">
        <f t="shared" si="160"/>
        <v>-60.710189155609299</v>
      </c>
      <c r="T455">
        <f t="shared" si="158"/>
        <v>1.3302967248384194</v>
      </c>
      <c r="U455">
        <f t="shared" si="161"/>
        <v>32.228206676228979</v>
      </c>
      <c r="Z455">
        <f t="shared" si="162"/>
        <v>0.11092215348201739</v>
      </c>
      <c r="AA455">
        <f>PI()/4*('Config sheet'!$C$38^2-'Config sheet'!$C$41^2)*'Stage 1'!Z455*2</f>
        <v>1.8068178343671845E-2</v>
      </c>
      <c r="AB455">
        <f t="shared" si="163"/>
        <v>62.385913094497973</v>
      </c>
      <c r="AC455">
        <v>48.468602998491427</v>
      </c>
    </row>
    <row r="456" spans="3:29" x14ac:dyDescent="0.25">
      <c r="C456">
        <f t="shared" si="145"/>
        <v>97</v>
      </c>
      <c r="D456">
        <f t="shared" si="146"/>
        <v>995</v>
      </c>
      <c r="E456">
        <f t="shared" si="147"/>
        <v>0.17780000000000001</v>
      </c>
      <c r="F456">
        <f t="shared" si="148"/>
        <v>1.624790619765494E-2</v>
      </c>
      <c r="G456">
        <f t="shared" si="149"/>
        <v>104.19615634406146</v>
      </c>
      <c r="H456">
        <f t="shared" si="150"/>
        <v>1.6929693744344994</v>
      </c>
      <c r="I456" s="3">
        <f t="shared" si="151"/>
        <v>8.8900000000000007E-2</v>
      </c>
      <c r="J456" s="3">
        <f t="shared" si="152"/>
        <v>0.40640000000000004</v>
      </c>
      <c r="K456">
        <f t="shared" si="153"/>
        <v>0.13679226113487317</v>
      </c>
      <c r="L456">
        <f>PI()/4*('Config sheet'!$C$38^2-'Config sheet'!$C$41^2)*'Stage 1'!K456*2</f>
        <v>2.228217621667173E-2</v>
      </c>
      <c r="M456">
        <f t="shared" si="154"/>
        <v>66.674781076896252</v>
      </c>
      <c r="N456">
        <f>'Config sheet'!$C$44</f>
        <v>5.8970333333333338</v>
      </c>
      <c r="O456">
        <f t="shared" si="155"/>
        <v>8.948891102257619</v>
      </c>
      <c r="P456">
        <f t="shared" si="156"/>
        <v>-322.48507847688279</v>
      </c>
      <c r="Q456">
        <f t="shared" si="157"/>
        <v>180</v>
      </c>
      <c r="R456">
        <f t="shared" si="159"/>
        <v>-58.047314125838902</v>
      </c>
      <c r="S456">
        <f t="shared" si="160"/>
        <v>-58.047314125838902</v>
      </c>
      <c r="T456">
        <f t="shared" si="158"/>
        <v>1.3302967248384194</v>
      </c>
      <c r="U456">
        <f t="shared" si="161"/>
        <v>32.697078530293474</v>
      </c>
      <c r="Z456">
        <f t="shared" si="162"/>
        <v>0.10942884113487317</v>
      </c>
      <c r="AA456">
        <f>PI()/4*('Config sheet'!$C$38^2-'Config sheet'!$C$41^2)*'Stage 1'!Z456*2</f>
        <v>1.7824931769709652E-2</v>
      </c>
      <c r="AB456">
        <f t="shared" si="163"/>
        <v>61.546029884630578</v>
      </c>
      <c r="AC456">
        <v>49.359095544115839</v>
      </c>
    </row>
    <row r="457" spans="3:29" x14ac:dyDescent="0.25">
      <c r="C457">
        <f t="shared" si="145"/>
        <v>96</v>
      </c>
      <c r="D457">
        <f t="shared" si="146"/>
        <v>995</v>
      </c>
      <c r="E457">
        <f t="shared" si="147"/>
        <v>0.17780000000000001</v>
      </c>
      <c r="F457">
        <f t="shared" si="148"/>
        <v>1.6080402010050253E-2</v>
      </c>
      <c r="G457">
        <f t="shared" si="149"/>
        <v>104.19615634406146</v>
      </c>
      <c r="H457">
        <f t="shared" si="150"/>
        <v>1.6755160819145565</v>
      </c>
      <c r="I457" s="3">
        <f t="shared" si="151"/>
        <v>8.8900000000000007E-2</v>
      </c>
      <c r="J457" s="3">
        <f t="shared" si="152"/>
        <v>0.40640000000000004</v>
      </c>
      <c r="K457">
        <f t="shared" si="153"/>
        <v>0.13528976530744344</v>
      </c>
      <c r="L457">
        <f>PI()/4*('Config sheet'!$C$38^2-'Config sheet'!$C$41^2)*'Stage 1'!K457*2</f>
        <v>2.20374337399128E-2</v>
      </c>
      <c r="M457">
        <f t="shared" si="154"/>
        <v>65.942440083833375</v>
      </c>
      <c r="N457">
        <f>'Config sheet'!$C$44</f>
        <v>5.8970333333333338</v>
      </c>
      <c r="O457">
        <f t="shared" si="155"/>
        <v>9.0016497546655767</v>
      </c>
      <c r="P457">
        <f t="shared" si="156"/>
        <v>-307.40590814601899</v>
      </c>
      <c r="Q457">
        <f t="shared" si="157"/>
        <v>180</v>
      </c>
      <c r="R457">
        <f t="shared" si="159"/>
        <v>-55.333063466283413</v>
      </c>
      <c r="S457">
        <f t="shared" si="160"/>
        <v>-55.33306346628342</v>
      </c>
      <c r="T457">
        <f t="shared" si="158"/>
        <v>1.3302967248384194</v>
      </c>
      <c r="U457">
        <f t="shared" si="161"/>
        <v>33.181027590192819</v>
      </c>
      <c r="Z457">
        <f t="shared" si="162"/>
        <v>0.10792634530744344</v>
      </c>
      <c r="AA457">
        <f>PI()/4*('Config sheet'!$C$38^2-'Config sheet'!$C$41^2)*'Stage 1'!Z457*2</f>
        <v>1.7580189292950722E-2</v>
      </c>
      <c r="AB457">
        <f t="shared" si="163"/>
        <v>60.70098161273534</v>
      </c>
      <c r="AC457">
        <v>50.24813528596998</v>
      </c>
    </row>
    <row r="458" spans="3:29" x14ac:dyDescent="0.25">
      <c r="C458">
        <f t="shared" si="145"/>
        <v>95</v>
      </c>
      <c r="D458">
        <f t="shared" si="146"/>
        <v>995</v>
      </c>
      <c r="E458">
        <f t="shared" si="147"/>
        <v>0.17780000000000001</v>
      </c>
      <c r="F458">
        <f t="shared" si="148"/>
        <v>1.5912897822445562E-2</v>
      </c>
      <c r="G458">
        <f t="shared" si="149"/>
        <v>104.19615634406146</v>
      </c>
      <c r="H458">
        <f t="shared" si="150"/>
        <v>1.6580627893946129</v>
      </c>
      <c r="I458" s="3">
        <f t="shared" si="151"/>
        <v>8.8900000000000007E-2</v>
      </c>
      <c r="J458" s="3">
        <f t="shared" si="152"/>
        <v>0.40640000000000004</v>
      </c>
      <c r="K458">
        <f t="shared" si="153"/>
        <v>0.13377850619310291</v>
      </c>
      <c r="L458">
        <f>PI()/4*('Config sheet'!$C$38^2-'Config sheet'!$C$41^2)*'Stage 1'!K458*2</f>
        <v>2.1791263805916422E-2</v>
      </c>
      <c r="M458">
        <f t="shared" si="154"/>
        <v>65.205827721678119</v>
      </c>
      <c r="N458">
        <f>'Config sheet'!$C$44</f>
        <v>5.8970333333333338</v>
      </c>
      <c r="O458">
        <f t="shared" si="155"/>
        <v>9.0518588910162805</v>
      </c>
      <c r="P458">
        <f t="shared" si="156"/>
        <v>-292.04439613846415</v>
      </c>
      <c r="Q458">
        <f t="shared" si="157"/>
        <v>180</v>
      </c>
      <c r="R458">
        <f t="shared" si="159"/>
        <v>-52.567991304923545</v>
      </c>
      <c r="S458">
        <f t="shared" si="160"/>
        <v>-52.567991304923545</v>
      </c>
      <c r="T458">
        <f t="shared" si="158"/>
        <v>1.3302967248384194</v>
      </c>
      <c r="U458">
        <f t="shared" si="161"/>
        <v>33.680599942078253</v>
      </c>
      <c r="Z458">
        <f t="shared" si="162"/>
        <v>0.10641508619310291</v>
      </c>
      <c r="AA458">
        <f>PI()/4*('Config sheet'!$C$38^2-'Config sheet'!$C$41^2)*'Stage 1'!Z458*2</f>
        <v>1.7334019358954348E-2</v>
      </c>
      <c r="AB458">
        <f t="shared" si="163"/>
        <v>59.851004608044391</v>
      </c>
      <c r="AC458">
        <v>51.135430333278556</v>
      </c>
    </row>
    <row r="459" spans="3:29" x14ac:dyDescent="0.25">
      <c r="C459">
        <f t="shared" si="145"/>
        <v>94</v>
      </c>
      <c r="D459">
        <f t="shared" si="146"/>
        <v>995</v>
      </c>
      <c r="E459">
        <f t="shared" si="147"/>
        <v>0.17780000000000001</v>
      </c>
      <c r="F459">
        <f t="shared" si="148"/>
        <v>1.5745393634840871E-2</v>
      </c>
      <c r="G459">
        <f t="shared" si="149"/>
        <v>104.19615634406146</v>
      </c>
      <c r="H459">
        <f t="shared" si="150"/>
        <v>1.6406094968746696</v>
      </c>
      <c r="I459" s="3">
        <f t="shared" si="151"/>
        <v>8.8900000000000007E-2</v>
      </c>
      <c r="J459" s="3">
        <f t="shared" si="152"/>
        <v>0.40640000000000004</v>
      </c>
      <c r="K459">
        <f t="shared" si="153"/>
        <v>0.13225891232888595</v>
      </c>
      <c r="L459">
        <f>PI()/4*('Config sheet'!$C$38^2-'Config sheet'!$C$41^2)*'Stage 1'!K459*2</f>
        <v>2.1543736219345785E-2</v>
      </c>
      <c r="M459">
        <f t="shared" si="154"/>
        <v>64.465152866376442</v>
      </c>
      <c r="N459">
        <f>'Config sheet'!$C$44</f>
        <v>5.8970333333333338</v>
      </c>
      <c r="O459">
        <f t="shared" si="155"/>
        <v>9.099471497770141</v>
      </c>
      <c r="P459">
        <f t="shared" si="156"/>
        <v>-276.40393685237831</v>
      </c>
      <c r="Q459">
        <f t="shared" si="157"/>
        <v>180</v>
      </c>
      <c r="R459">
        <f t="shared" si="159"/>
        <v>-49.752708633428099</v>
      </c>
      <c r="S459">
        <f t="shared" si="160"/>
        <v>-49.752708633428099</v>
      </c>
      <c r="T459">
        <f t="shared" si="158"/>
        <v>1.3302967248384194</v>
      </c>
      <c r="U459">
        <f t="shared" si="161"/>
        <v>34.196365229233017</v>
      </c>
      <c r="Z459">
        <f t="shared" si="162"/>
        <v>0.10489549232888595</v>
      </c>
      <c r="AA459">
        <f>PI()/4*('Config sheet'!$C$38^2-'Config sheet'!$C$41^2)*'Stage 1'!Z459*2</f>
        <v>1.7086491772383711E-2</v>
      </c>
      <c r="AB459">
        <f t="shared" si="163"/>
        <v>58.996339892511784</v>
      </c>
      <c r="AC459">
        <v>52.020692518099253</v>
      </c>
    </row>
    <row r="460" spans="3:29" x14ac:dyDescent="0.25">
      <c r="C460">
        <f t="shared" si="145"/>
        <v>93</v>
      </c>
      <c r="D460">
        <f t="shared" si="146"/>
        <v>995</v>
      </c>
      <c r="E460">
        <f t="shared" si="147"/>
        <v>0.17780000000000001</v>
      </c>
      <c r="F460">
        <f t="shared" si="148"/>
        <v>1.5577889447236181E-2</v>
      </c>
      <c r="G460">
        <f t="shared" si="149"/>
        <v>104.19615634406146</v>
      </c>
      <c r="H460">
        <f t="shared" si="150"/>
        <v>1.6231562043547263</v>
      </c>
      <c r="I460" s="3">
        <f t="shared" si="151"/>
        <v>8.8900000000000007E-2</v>
      </c>
      <c r="J460" s="3">
        <f t="shared" si="152"/>
        <v>0.40640000000000004</v>
      </c>
      <c r="K460">
        <f t="shared" si="153"/>
        <v>0.13073142051085293</v>
      </c>
      <c r="L460">
        <f>PI()/4*('Config sheet'!$C$38^2-'Config sheet'!$C$41^2)*'Stage 1'!K460*2</f>
        <v>2.1294922130181942E-2</v>
      </c>
      <c r="M460">
        <f t="shared" si="154"/>
        <v>63.720628419458457</v>
      </c>
      <c r="N460">
        <f>'Config sheet'!$C$44</f>
        <v>5.8970333333333338</v>
      </c>
      <c r="O460">
        <f t="shared" si="155"/>
        <v>9.1444411564612871</v>
      </c>
      <c r="P460">
        <f t="shared" si="156"/>
        <v>-260.48824112674288</v>
      </c>
      <c r="Q460">
        <f t="shared" si="157"/>
        <v>180</v>
      </c>
      <c r="R460">
        <f t="shared" si="159"/>
        <v>-46.887883402813721</v>
      </c>
      <c r="S460">
        <f t="shared" si="160"/>
        <v>-46.887883402813721</v>
      </c>
      <c r="T460">
        <f t="shared" si="158"/>
        <v>1.3302967248384194</v>
      </c>
      <c r="U460">
        <f t="shared" si="161"/>
        <v>34.728917730256342</v>
      </c>
      <c r="Z460">
        <f t="shared" si="162"/>
        <v>0.10336800051085293</v>
      </c>
      <c r="AA460">
        <f>PI()/4*('Config sheet'!$C$38^2-'Config sheet'!$C$41^2)*'Stage 1'!Z460*2</f>
        <v>1.6837677683219868E-2</v>
      </c>
      <c r="AB460">
        <f t="shared" si="163"/>
        <v>58.13723313321313</v>
      </c>
      <c r="AC460">
        <v>52.903637508918727</v>
      </c>
    </row>
    <row r="461" spans="3:29" x14ac:dyDescent="0.25">
      <c r="C461">
        <f t="shared" si="145"/>
        <v>92</v>
      </c>
      <c r="D461">
        <f t="shared" si="146"/>
        <v>995</v>
      </c>
      <c r="E461">
        <f t="shared" si="147"/>
        <v>0.17780000000000001</v>
      </c>
      <c r="F461">
        <f t="shared" si="148"/>
        <v>1.5410385259631492E-2</v>
      </c>
      <c r="G461">
        <f t="shared" si="149"/>
        <v>104.19615634406146</v>
      </c>
      <c r="H461">
        <f t="shared" si="150"/>
        <v>1.6057029118347832</v>
      </c>
      <c r="I461" s="3">
        <f t="shared" si="151"/>
        <v>8.8900000000000007E-2</v>
      </c>
      <c r="J461" s="3">
        <f t="shared" si="152"/>
        <v>0.40640000000000004</v>
      </c>
      <c r="K461">
        <f t="shared" si="153"/>
        <v>0.1291964756987258</v>
      </c>
      <c r="L461">
        <f>PI()/4*('Config sheet'!$C$38^2-'Config sheet'!$C$41^2)*'Stage 1'!K461*2</f>
        <v>2.1044894018189843E-2</v>
      </c>
      <c r="M461">
        <f t="shared" si="154"/>
        <v>62.97247126155618</v>
      </c>
      <c r="N461">
        <f>'Config sheet'!$C$44</f>
        <v>5.8970333333333338</v>
      </c>
      <c r="O461">
        <f t="shared" si="155"/>
        <v>9.1867220967208212</v>
      </c>
      <c r="P461">
        <f t="shared" si="156"/>
        <v>-244.30133639440598</v>
      </c>
      <c r="Q461">
        <f t="shared" si="157"/>
        <v>180</v>
      </c>
      <c r="R461">
        <f t="shared" si="159"/>
        <v>-43.974240550993073</v>
      </c>
      <c r="S461">
        <f t="shared" si="160"/>
        <v>-43.974240550993073</v>
      </c>
      <c r="T461">
        <f t="shared" si="158"/>
        <v>1.3302967248384194</v>
      </c>
      <c r="U461">
        <f t="shared" si="161"/>
        <v>35.278877485880365</v>
      </c>
      <c r="Z461">
        <f t="shared" si="162"/>
        <v>0.10183305569872581</v>
      </c>
      <c r="AA461">
        <f>PI()/4*('Config sheet'!$C$38^2-'Config sheet'!$C$41^2)*'Stage 1'!Z461*2</f>
        <v>1.6587649571227766E-2</v>
      </c>
      <c r="AB461">
        <f t="shared" si="163"/>
        <v>57.273934588709672</v>
      </c>
      <c r="AC461">
        <v>53.783984918459595</v>
      </c>
    </row>
    <row r="462" spans="3:29" x14ac:dyDescent="0.25">
      <c r="C462">
        <f t="shared" si="145"/>
        <v>91</v>
      </c>
      <c r="D462">
        <f t="shared" si="146"/>
        <v>995</v>
      </c>
      <c r="E462">
        <f t="shared" si="147"/>
        <v>0.17780000000000001</v>
      </c>
      <c r="F462">
        <f t="shared" si="148"/>
        <v>1.5242881072026801E-2</v>
      </c>
      <c r="G462">
        <f t="shared" si="149"/>
        <v>104.19615634406146</v>
      </c>
      <c r="H462">
        <f t="shared" si="150"/>
        <v>1.5882496193148399</v>
      </c>
      <c r="I462" s="3">
        <f t="shared" si="151"/>
        <v>8.8900000000000007E-2</v>
      </c>
      <c r="J462" s="3">
        <f t="shared" si="152"/>
        <v>0.40640000000000004</v>
      </c>
      <c r="K462">
        <f t="shared" si="153"/>
        <v>0.12765453090974235</v>
      </c>
      <c r="L462">
        <f>PI()/4*('Config sheet'!$C$38^2-'Config sheet'!$C$41^2)*'Stage 1'!K462*2</f>
        <v>2.0793725675628181E-2</v>
      </c>
      <c r="M462">
        <f t="shared" si="154"/>
        <v>62.220902200666352</v>
      </c>
      <c r="N462">
        <f>'Config sheet'!$C$44</f>
        <v>5.8970333333333338</v>
      </c>
      <c r="O462">
        <f t="shared" si="155"/>
        <v>9.2262692492939316</v>
      </c>
      <c r="P462">
        <f t="shared" si="156"/>
        <v>-227.84756645511254</v>
      </c>
      <c r="Q462">
        <f t="shared" si="157"/>
        <v>180</v>
      </c>
      <c r="R462">
        <f t="shared" si="159"/>
        <v>-41.012561961920262</v>
      </c>
      <c r="S462">
        <f t="shared" si="160"/>
        <v>-41.012561961920255</v>
      </c>
      <c r="T462">
        <f t="shared" si="158"/>
        <v>1.3302967248384194</v>
      </c>
      <c r="U462">
        <f t="shared" si="161"/>
        <v>35.846891476002654</v>
      </c>
      <c r="Z462">
        <f t="shared" si="162"/>
        <v>0.10029111090974235</v>
      </c>
      <c r="AA462">
        <f>PI()/4*('Config sheet'!$C$38^2-'Config sheet'!$C$41^2)*'Stage 1'!Z462*2</f>
        <v>1.6336481228666107E-2</v>
      </c>
      <c r="AB462">
        <f t="shared" si="163"/>
        <v>56.406699049348902</v>
      </c>
      <c r="AC462">
        <v>54.66145840562055</v>
      </c>
    </row>
    <row r="463" spans="3:29" x14ac:dyDescent="0.25">
      <c r="C463">
        <f t="shared" si="145"/>
        <v>90</v>
      </c>
      <c r="D463">
        <f t="shared" si="146"/>
        <v>995</v>
      </c>
      <c r="E463">
        <f t="shared" si="147"/>
        <v>0.17780000000000001</v>
      </c>
      <c r="F463">
        <f t="shared" si="148"/>
        <v>1.5075376884422112E-2</v>
      </c>
      <c r="G463">
        <f t="shared" si="149"/>
        <v>104.19615634406146</v>
      </c>
      <c r="H463">
        <f t="shared" si="150"/>
        <v>1.5707963267948966</v>
      </c>
      <c r="I463" s="3">
        <f t="shared" si="151"/>
        <v>8.8900000000000007E-2</v>
      </c>
      <c r="J463" s="3">
        <f t="shared" si="152"/>
        <v>0.40640000000000004</v>
      </c>
      <c r="K463">
        <f t="shared" si="153"/>
        <v>0.12610604710170173</v>
      </c>
      <c r="L463">
        <f>PI()/4*('Config sheet'!$C$38^2-'Config sheet'!$C$41^2)*'Stage 1'!K463*2</f>
        <v>2.0541492188198621E-2</v>
      </c>
      <c r="M463">
        <f t="shared" si="154"/>
        <v>61.466145915144963</v>
      </c>
      <c r="N463">
        <f>'Config sheet'!$C$44</f>
        <v>5.8970333333333338</v>
      </c>
      <c r="O463">
        <f t="shared" si="155"/>
        <v>9.2630382989870643</v>
      </c>
      <c r="P463">
        <f t="shared" si="156"/>
        <v>-211.13159086737485</v>
      </c>
      <c r="Q463">
        <f t="shared" si="157"/>
        <v>180</v>
      </c>
      <c r="R463">
        <f t="shared" si="159"/>
        <v>-38.003686356127481</v>
      </c>
      <c r="S463">
        <f t="shared" si="160"/>
        <v>-38.003686356127474</v>
      </c>
      <c r="T463">
        <f t="shared" si="158"/>
        <v>1.3302967248384194</v>
      </c>
      <c r="U463">
        <f t="shared" si="161"/>
        <v>36.433634848457835</v>
      </c>
      <c r="Z463">
        <f t="shared" si="162"/>
        <v>9.874262710170173E-2</v>
      </c>
      <c r="AA463">
        <f>PI()/4*('Config sheet'!$C$38^2-'Config sheet'!$C$41^2)*'Stage 1'!Z463*2</f>
        <v>1.6084247741236547E-2</v>
      </c>
      <c r="AB463">
        <f t="shared" si="163"/>
        <v>55.535785771485791</v>
      </c>
      <c r="AC463">
        <v>55.535785771485791</v>
      </c>
    </row>
    <row r="464" spans="3:29" x14ac:dyDescent="0.25">
      <c r="C464">
        <f t="shared" si="145"/>
        <v>89</v>
      </c>
      <c r="D464">
        <f t="shared" si="146"/>
        <v>995</v>
      </c>
      <c r="E464">
        <f t="shared" si="147"/>
        <v>0.17780000000000001</v>
      </c>
      <c r="F464">
        <f t="shared" si="148"/>
        <v>1.4907872696817421E-2</v>
      </c>
      <c r="G464">
        <f t="shared" si="149"/>
        <v>104.19615634406146</v>
      </c>
      <c r="H464">
        <f t="shared" si="150"/>
        <v>1.5533430342749532</v>
      </c>
      <c r="I464" s="3">
        <f t="shared" si="151"/>
        <v>8.8900000000000007E-2</v>
      </c>
      <c r="J464" s="3">
        <f t="shared" si="152"/>
        <v>0.40640000000000004</v>
      </c>
      <c r="K464">
        <f t="shared" si="153"/>
        <v>0.12455149304519333</v>
      </c>
      <c r="L464">
        <f>PI()/4*('Config sheet'!$C$38^2-'Config sheet'!$C$41^2)*'Stage 1'!K464*2</f>
        <v>2.0288269914233072E-2</v>
      </c>
      <c r="M464">
        <f t="shared" si="154"/>
        <v>60.708430891429529</v>
      </c>
      <c r="N464">
        <f>'Config sheet'!$C$44</f>
        <v>5.8970333333333338</v>
      </c>
      <c r="O464">
        <f t="shared" si="155"/>
        <v>9.2969857374812577</v>
      </c>
      <c r="P464">
        <f t="shared" si="156"/>
        <v>-194.15838395849369</v>
      </c>
      <c r="Q464">
        <f t="shared" si="157"/>
        <v>180</v>
      </c>
      <c r="R464">
        <f t="shared" si="159"/>
        <v>-34.948509112528868</v>
      </c>
      <c r="S464">
        <f t="shared" si="160"/>
        <v>-34.94850911252886</v>
      </c>
      <c r="T464">
        <f t="shared" si="158"/>
        <v>1.3302967248384194</v>
      </c>
      <c r="U464">
        <f t="shared" si="161"/>
        <v>37.039812200971262</v>
      </c>
      <c r="Z464">
        <f t="shared" si="162"/>
        <v>9.7188073045193335E-2</v>
      </c>
      <c r="AA464">
        <f>PI()/4*('Config sheet'!$C$38^2-'Config sheet'!$C$41^2)*'Stage 1'!Z464*2</f>
        <v>1.5831025467270998E-2</v>
      </c>
      <c r="AB464">
        <f t="shared" si="163"/>
        <v>54.66145840562055</v>
      </c>
      <c r="AC464">
        <v>56.406699049348902</v>
      </c>
    </row>
    <row r="465" spans="3:29" x14ac:dyDescent="0.25">
      <c r="C465">
        <f t="shared" si="145"/>
        <v>88</v>
      </c>
      <c r="D465">
        <f t="shared" si="146"/>
        <v>995</v>
      </c>
      <c r="E465">
        <f t="shared" si="147"/>
        <v>0.17780000000000001</v>
      </c>
      <c r="F465">
        <f t="shared" si="148"/>
        <v>1.4740368509212731E-2</v>
      </c>
      <c r="G465">
        <f t="shared" si="149"/>
        <v>104.19615634406146</v>
      </c>
      <c r="H465">
        <f t="shared" si="150"/>
        <v>1.5358897417550099</v>
      </c>
      <c r="I465" s="3">
        <f t="shared" si="151"/>
        <v>8.8900000000000007E-2</v>
      </c>
      <c r="J465" s="3">
        <f t="shared" si="152"/>
        <v>0.40640000000000004</v>
      </c>
      <c r="K465">
        <f t="shared" si="153"/>
        <v>0.12299134518502117</v>
      </c>
      <c r="L465">
        <f>PI()/4*('Config sheet'!$C$38^2-'Config sheet'!$C$41^2)*'Stage 1'!K465*2</f>
        <v>2.0034136462121013E-2</v>
      </c>
      <c r="M465">
        <f t="shared" si="154"/>
        <v>59.947989356495007</v>
      </c>
      <c r="N465">
        <f>'Config sheet'!$C$44</f>
        <v>5.8970333333333338</v>
      </c>
      <c r="O465">
        <f t="shared" si="155"/>
        <v>9.3280689159476609</v>
      </c>
      <c r="P465">
        <f t="shared" si="156"/>
        <v>-176.93323345251116</v>
      </c>
      <c r="Q465">
        <f t="shared" si="157"/>
        <v>180</v>
      </c>
      <c r="R465">
        <f t="shared" si="159"/>
        <v>-31.847982021452012</v>
      </c>
      <c r="S465">
        <f t="shared" si="160"/>
        <v>-31.847982021452008</v>
      </c>
      <c r="T465">
        <f t="shared" si="158"/>
        <v>1.3302967248384194</v>
      </c>
      <c r="U465">
        <f t="shared" si="161"/>
        <v>37.666158917629559</v>
      </c>
      <c r="Z465">
        <f t="shared" si="162"/>
        <v>9.5627925185021168E-2</v>
      </c>
      <c r="AA465">
        <f>PI()/4*('Config sheet'!$C$38^2-'Config sheet'!$C$41^2)*'Stage 1'!Z465*2</f>
        <v>1.5576892015158937E-2</v>
      </c>
      <c r="AB465">
        <f t="shared" si="163"/>
        <v>53.783984918459595</v>
      </c>
      <c r="AC465">
        <v>57.273934588709672</v>
      </c>
    </row>
    <row r="466" spans="3:29" x14ac:dyDescent="0.25">
      <c r="C466">
        <f t="shared" si="145"/>
        <v>87</v>
      </c>
      <c r="D466">
        <f t="shared" si="146"/>
        <v>995</v>
      </c>
      <c r="E466">
        <f t="shared" si="147"/>
        <v>0.17780000000000001</v>
      </c>
      <c r="F466">
        <f t="shared" si="148"/>
        <v>1.457286432160804E-2</v>
      </c>
      <c r="G466">
        <f t="shared" si="149"/>
        <v>104.19615634406146</v>
      </c>
      <c r="H466">
        <f t="shared" si="150"/>
        <v>1.5184364492350666</v>
      </c>
      <c r="I466" s="3">
        <f t="shared" si="151"/>
        <v>8.8900000000000007E-2</v>
      </c>
      <c r="J466" s="3">
        <f t="shared" si="152"/>
        <v>0.40640000000000004</v>
      </c>
      <c r="K466">
        <f t="shared" si="153"/>
        <v>0.12142608749085751</v>
      </c>
      <c r="L466">
        <f>PI()/4*('Config sheet'!$C$38^2-'Config sheet'!$C$41^2)*'Stage 1'!K466*2</f>
        <v>1.9779170665982386E-2</v>
      </c>
      <c r="M466">
        <f t="shared" si="154"/>
        <v>59.185057205059998</v>
      </c>
      <c r="N466">
        <f>'Config sheet'!$C$44</f>
        <v>5.8970333333333338</v>
      </c>
      <c r="O466">
        <f t="shared" si="155"/>
        <v>9.3562460974012165</v>
      </c>
      <c r="P466">
        <f t="shared" si="156"/>
        <v>-159.46173871633783</v>
      </c>
      <c r="Q466">
        <f t="shared" si="157"/>
        <v>180</v>
      </c>
      <c r="R466">
        <f t="shared" si="159"/>
        <v>-28.703112968940818</v>
      </c>
      <c r="S466">
        <f t="shared" si="160"/>
        <v>-28.703112968940811</v>
      </c>
      <c r="T466">
        <f t="shared" si="158"/>
        <v>1.3302967248384194</v>
      </c>
      <c r="U466">
        <f t="shared" si="161"/>
        <v>38.3134425610628</v>
      </c>
      <c r="Z466">
        <f t="shared" si="162"/>
        <v>9.406266749085751E-2</v>
      </c>
      <c r="AA466">
        <f>PI()/4*('Config sheet'!$C$38^2-'Config sheet'!$C$41^2)*'Stage 1'!Z466*2</f>
        <v>1.532192621902031E-2</v>
      </c>
      <c r="AB466">
        <f t="shared" si="163"/>
        <v>52.903637508918727</v>
      </c>
      <c r="AC466">
        <v>58.13723313321313</v>
      </c>
    </row>
    <row r="467" spans="3:29" x14ac:dyDescent="0.25">
      <c r="C467">
        <f t="shared" si="145"/>
        <v>86</v>
      </c>
      <c r="D467">
        <f t="shared" si="146"/>
        <v>995</v>
      </c>
      <c r="E467">
        <f t="shared" si="147"/>
        <v>0.17780000000000001</v>
      </c>
      <c r="F467">
        <f t="shared" si="148"/>
        <v>1.4405360134003351E-2</v>
      </c>
      <c r="G467">
        <f t="shared" si="149"/>
        <v>104.19615634406146</v>
      </c>
      <c r="H467">
        <f t="shared" si="150"/>
        <v>1.5009831567151233</v>
      </c>
      <c r="I467" s="3">
        <f t="shared" si="151"/>
        <v>8.8900000000000007E-2</v>
      </c>
      <c r="J467" s="3">
        <f t="shared" si="152"/>
        <v>0.40640000000000004</v>
      </c>
      <c r="K467">
        <f t="shared" si="153"/>
        <v>0.11985621129718046</v>
      </c>
      <c r="L467">
        <f>PI()/4*('Config sheet'!$C$38^2-'Config sheet'!$C$41^2)*'Stage 1'!K467*2</f>
        <v>1.9523452559594919E-2</v>
      </c>
      <c r="M467">
        <f t="shared" si="154"/>
        <v>58.419873921569675</v>
      </c>
      <c r="N467">
        <f>'Config sheet'!$C$44</f>
        <v>5.8970333333333338</v>
      </c>
      <c r="O467">
        <f t="shared" si="155"/>
        <v>9.3814765087286762</v>
      </c>
      <c r="P467">
        <f t="shared" si="156"/>
        <v>-141.74980862476281</v>
      </c>
      <c r="Q467">
        <f t="shared" si="157"/>
        <v>180</v>
      </c>
      <c r="R467">
        <f t="shared" si="159"/>
        <v>-25.514965552457308</v>
      </c>
      <c r="S467">
        <f t="shared" si="160"/>
        <v>-25.514965552457308</v>
      </c>
      <c r="T467">
        <f t="shared" si="158"/>
        <v>1.3302967248384194</v>
      </c>
      <c r="U467">
        <f t="shared" si="161"/>
        <v>38.982464321356282</v>
      </c>
      <c r="Z467">
        <f t="shared" si="162"/>
        <v>9.2492791297180466E-2</v>
      </c>
      <c r="AA467">
        <f>PI()/4*('Config sheet'!$C$38^2-'Config sheet'!$C$41^2)*'Stage 1'!Z467*2</f>
        <v>1.5066208112632843E-2</v>
      </c>
      <c r="AB467">
        <f t="shared" si="163"/>
        <v>52.020692518099253</v>
      </c>
      <c r="AC467">
        <v>58.996339892511784</v>
      </c>
    </row>
    <row r="468" spans="3:29" x14ac:dyDescent="0.25">
      <c r="C468">
        <f t="shared" si="145"/>
        <v>85</v>
      </c>
      <c r="D468">
        <f t="shared" si="146"/>
        <v>995</v>
      </c>
      <c r="E468">
        <f t="shared" si="147"/>
        <v>0.17780000000000001</v>
      </c>
      <c r="F468">
        <f t="shared" si="148"/>
        <v>1.4237855946398661E-2</v>
      </c>
      <c r="G468">
        <f t="shared" si="149"/>
        <v>104.19615634406146</v>
      </c>
      <c r="H468">
        <f t="shared" si="150"/>
        <v>1.4835298641951802</v>
      </c>
      <c r="I468" s="3">
        <f t="shared" si="151"/>
        <v>8.8900000000000007E-2</v>
      </c>
      <c r="J468" s="3">
        <f t="shared" si="152"/>
        <v>0.40640000000000004</v>
      </c>
      <c r="K468">
        <f t="shared" si="153"/>
        <v>0.11828221513256928</v>
      </c>
      <c r="L468">
        <f>PI()/4*('Config sheet'!$C$38^2-'Config sheet'!$C$41^2)*'Stage 1'!K468*2</f>
        <v>1.926706334858793E-2</v>
      </c>
      <c r="M468">
        <f t="shared" si="154"/>
        <v>57.652682496991552</v>
      </c>
      <c r="N468">
        <f>'Config sheet'!$C$44</f>
        <v>5.8970333333333338</v>
      </c>
      <c r="O468">
        <f t="shared" si="155"/>
        <v>9.4037203923271111</v>
      </c>
      <c r="P468">
        <f t="shared" si="156"/>
        <v>-123.80365904552038</v>
      </c>
      <c r="Q468">
        <f t="shared" si="157"/>
        <v>180</v>
      </c>
      <c r="R468">
        <f t="shared" si="159"/>
        <v>-22.284658628193668</v>
      </c>
      <c r="S468">
        <f t="shared" si="160"/>
        <v>-22.284658628193668</v>
      </c>
      <c r="T468">
        <f t="shared" si="158"/>
        <v>1.3302967248384194</v>
      </c>
      <c r="U468">
        <f t="shared" si="161"/>
        <v>39.674060522491295</v>
      </c>
      <c r="Z468">
        <f t="shared" si="162"/>
        <v>9.0918795132569286E-2</v>
      </c>
      <c r="AA468">
        <f>PI()/4*('Config sheet'!$C$38^2-'Config sheet'!$C$41^2)*'Stage 1'!Z468*2</f>
        <v>1.4809818901625856E-2</v>
      </c>
      <c r="AB468">
        <f t="shared" si="163"/>
        <v>51.135430333278556</v>
      </c>
      <c r="AC468">
        <v>59.851004608044391</v>
      </c>
    </row>
    <row r="469" spans="3:29" x14ac:dyDescent="0.25">
      <c r="C469">
        <f t="shared" si="145"/>
        <v>84</v>
      </c>
      <c r="D469">
        <f t="shared" si="146"/>
        <v>995</v>
      </c>
      <c r="E469">
        <f t="shared" si="147"/>
        <v>0.17780000000000001</v>
      </c>
      <c r="F469">
        <f t="shared" si="148"/>
        <v>1.407035175879397E-2</v>
      </c>
      <c r="G469">
        <f t="shared" si="149"/>
        <v>104.19615634406146</v>
      </c>
      <c r="H469">
        <f t="shared" si="150"/>
        <v>1.4660765716752366</v>
      </c>
      <c r="I469" s="3">
        <f t="shared" si="151"/>
        <v>8.8900000000000007E-2</v>
      </c>
      <c r="J469" s="3">
        <f t="shared" si="152"/>
        <v>0.40640000000000004</v>
      </c>
      <c r="K469">
        <f t="shared" si="153"/>
        <v>0.11670460453845463</v>
      </c>
      <c r="L469">
        <f>PI()/4*('Config sheet'!$C$38^2-'Config sheet'!$C$41^2)*'Stage 1'!K469*2</f>
        <v>1.9010085380918463E-2</v>
      </c>
      <c r="M469">
        <f t="shared" si="154"/>
        <v>56.883729340471419</v>
      </c>
      <c r="N469">
        <f>'Config sheet'!$C$44</f>
        <v>5.8970333333333338</v>
      </c>
      <c r="O469">
        <f t="shared" si="155"/>
        <v>9.4229390572894669</v>
      </c>
      <c r="P469">
        <f t="shared" si="156"/>
        <v>-105.62980994604939</v>
      </c>
      <c r="Q469">
        <f t="shared" si="157"/>
        <v>180</v>
      </c>
      <c r="R469">
        <f t="shared" si="159"/>
        <v>-19.013365790288891</v>
      </c>
      <c r="S469">
        <f t="shared" si="160"/>
        <v>-19.013365790288891</v>
      </c>
      <c r="T469">
        <f t="shared" si="158"/>
        <v>1.3302967248384194</v>
      </c>
      <c r="U469">
        <f t="shared" si="161"/>
        <v>40.389104186844371</v>
      </c>
      <c r="Z469">
        <f t="shared" si="162"/>
        <v>8.9341184538454632E-2</v>
      </c>
      <c r="AA469">
        <f>PI()/4*('Config sheet'!$C$38^2-'Config sheet'!$C$41^2)*'Stage 1'!Z469*2</f>
        <v>1.4552840933956389E-2</v>
      </c>
      <c r="AB469">
        <f t="shared" si="163"/>
        <v>50.24813528596998</v>
      </c>
      <c r="AC469">
        <v>60.70098161273534</v>
      </c>
    </row>
    <row r="470" spans="3:29" x14ac:dyDescent="0.25">
      <c r="C470">
        <f t="shared" si="145"/>
        <v>83</v>
      </c>
      <c r="D470">
        <f t="shared" si="146"/>
        <v>995</v>
      </c>
      <c r="E470">
        <f t="shared" si="147"/>
        <v>0.17780000000000001</v>
      </c>
      <c r="F470">
        <f t="shared" si="148"/>
        <v>1.3902847571189281E-2</v>
      </c>
      <c r="G470">
        <f t="shared" si="149"/>
        <v>104.19615634406146</v>
      </c>
      <c r="H470">
        <f t="shared" si="150"/>
        <v>1.4486232791552935</v>
      </c>
      <c r="I470" s="3">
        <f t="shared" si="151"/>
        <v>8.8900000000000007E-2</v>
      </c>
      <c r="J470" s="3">
        <f t="shared" si="152"/>
        <v>0.40640000000000004</v>
      </c>
      <c r="K470">
        <f t="shared" si="153"/>
        <v>0.11512389187743796</v>
      </c>
      <c r="L470">
        <f>PI()/4*('Config sheet'!$C$38^2-'Config sheet'!$C$41^2)*'Stage 1'!K470*2</f>
        <v>1.875260211564829E-2</v>
      </c>
      <c r="M470">
        <f t="shared" si="154"/>
        <v>56.113264185905045</v>
      </c>
      <c r="N470">
        <f>'Config sheet'!$C$44</f>
        <v>5.8970333333333338</v>
      </c>
      <c r="O470">
        <f t="shared" si="155"/>
        <v>9.4390949300739582</v>
      </c>
      <c r="P470">
        <f t="shared" si="156"/>
        <v>-87.2350821240491</v>
      </c>
      <c r="Q470">
        <f t="shared" si="157"/>
        <v>180</v>
      </c>
      <c r="R470">
        <f t="shared" si="159"/>
        <v>-15.702314782328839</v>
      </c>
      <c r="S470">
        <f t="shared" si="160"/>
        <v>-15.702314782328839</v>
      </c>
      <c r="T470">
        <f t="shared" si="158"/>
        <v>1.3302967248384194</v>
      </c>
      <c r="U470">
        <f t="shared" si="161"/>
        <v>41.128506657950631</v>
      </c>
      <c r="Z470">
        <f t="shared" si="162"/>
        <v>8.7760471877437962E-2</v>
      </c>
      <c r="AA470">
        <f>PI()/4*('Config sheet'!$C$38^2-'Config sheet'!$C$41^2)*'Stage 1'!Z470*2</f>
        <v>1.4295357668686214E-2</v>
      </c>
      <c r="AB470">
        <f t="shared" si="163"/>
        <v>49.359095544115839</v>
      </c>
      <c r="AC470">
        <v>61.546029884630578</v>
      </c>
    </row>
    <row r="471" spans="3:29" x14ac:dyDescent="0.25">
      <c r="C471">
        <f t="shared" si="145"/>
        <v>82</v>
      </c>
      <c r="D471">
        <f t="shared" si="146"/>
        <v>995</v>
      </c>
      <c r="E471">
        <f t="shared" si="147"/>
        <v>0.17780000000000001</v>
      </c>
      <c r="F471">
        <f t="shared" si="148"/>
        <v>1.373534338358459E-2</v>
      </c>
      <c r="G471">
        <f t="shared" si="149"/>
        <v>104.19615634406146</v>
      </c>
      <c r="H471">
        <f t="shared" si="150"/>
        <v>1.4311699866353502</v>
      </c>
      <c r="I471" s="3">
        <f t="shared" si="151"/>
        <v>8.8900000000000007E-2</v>
      </c>
      <c r="J471" s="3">
        <f t="shared" si="152"/>
        <v>0.40640000000000004</v>
      </c>
      <c r="K471">
        <f t="shared" si="153"/>
        <v>0.11354059613131776</v>
      </c>
      <c r="L471">
        <f>PI()/4*('Config sheet'!$C$38^2-'Config sheet'!$C$41^2)*'Stage 1'!K471*2</f>
        <v>1.8494698090044292E-2</v>
      </c>
      <c r="M471">
        <f t="shared" si="154"/>
        <v>55.341539993492873</v>
      </c>
      <c r="N471">
        <f>'Config sheet'!$C$44</f>
        <v>5.8970333333333338</v>
      </c>
      <c r="O471">
        <f t="shared" si="155"/>
        <v>9.4521516045944765</v>
      </c>
      <c r="P471">
        <f t="shared" si="156"/>
        <v>-68.626593564382262</v>
      </c>
      <c r="Q471">
        <f t="shared" si="157"/>
        <v>180</v>
      </c>
      <c r="R471">
        <f t="shared" si="159"/>
        <v>-12.352786841588804</v>
      </c>
      <c r="S471">
        <f t="shared" si="160"/>
        <v>-12.352786841588808</v>
      </c>
      <c r="T471">
        <f t="shared" si="158"/>
        <v>1.3302967248384194</v>
      </c>
      <c r="U471">
        <f t="shared" si="161"/>
        <v>41.838900000000002</v>
      </c>
      <c r="Z471">
        <f t="shared" si="162"/>
        <v>8.6177176131317756E-2</v>
      </c>
      <c r="AA471">
        <f>PI()/4*('Config sheet'!$C$38^2-'Config sheet'!$C$41^2)*'Stage 1'!Z471*2</f>
        <v>1.4037453643082216E-2</v>
      </c>
      <c r="AB471">
        <f t="shared" si="163"/>
        <v>48.468602998491427</v>
      </c>
      <c r="AC471">
        <v>62.385913094497973</v>
      </c>
    </row>
    <row r="472" spans="3:29" x14ac:dyDescent="0.25">
      <c r="C472">
        <f t="shared" si="145"/>
        <v>81</v>
      </c>
      <c r="D472">
        <f t="shared" si="146"/>
        <v>995</v>
      </c>
      <c r="E472">
        <f t="shared" si="147"/>
        <v>0.17780000000000001</v>
      </c>
      <c r="F472">
        <f t="shared" si="148"/>
        <v>1.3567839195979901E-2</v>
      </c>
      <c r="G472">
        <f t="shared" si="149"/>
        <v>104.19615634406146</v>
      </c>
      <c r="H472">
        <f t="shared" si="150"/>
        <v>1.4137166941154069</v>
      </c>
      <c r="I472" s="3">
        <f t="shared" si="151"/>
        <v>8.8900000000000007E-2</v>
      </c>
      <c r="J472" s="3">
        <f t="shared" si="152"/>
        <v>0.40640000000000004</v>
      </c>
      <c r="K472">
        <f t="shared" si="153"/>
        <v>0.11195524268897791</v>
      </c>
      <c r="L472">
        <f>PI()/4*('Config sheet'!$C$38^2-'Config sheet'!$C$41^2)*'Stage 1'!K472*2</f>
        <v>1.8236458885027465E-2</v>
      </c>
      <c r="M472">
        <f t="shared" si="154"/>
        <v>54.56881284635336</v>
      </c>
      <c r="N472">
        <f>'Config sheet'!$C$44</f>
        <v>5.8970333333333338</v>
      </c>
      <c r="O472">
        <f t="shared" si="155"/>
        <v>9.4620738916696627</v>
      </c>
      <c r="P472">
        <f t="shared" si="156"/>
        <v>-49.811755425353169</v>
      </c>
      <c r="Q472">
        <f t="shared" si="157"/>
        <v>180</v>
      </c>
      <c r="R472">
        <f t="shared" si="159"/>
        <v>-8.9661159765635734</v>
      </c>
      <c r="S472">
        <f t="shared" si="160"/>
        <v>-8.9661159765635716</v>
      </c>
      <c r="T472">
        <f t="shared" si="158"/>
        <v>1.3302967248384194</v>
      </c>
      <c r="U472">
        <f t="shared" si="161"/>
        <v>41.838900000000002</v>
      </c>
      <c r="Z472">
        <f t="shared" si="162"/>
        <v>8.4591822688977913E-2</v>
      </c>
      <c r="AA472">
        <f>PI()/4*('Config sheet'!$C$38^2-'Config sheet'!$C$41^2)*'Stage 1'!Z472*2</f>
        <v>1.3779214438065391E-2</v>
      </c>
      <c r="AB472">
        <f t="shared" si="163"/>
        <v>47.576953143407145</v>
      </c>
      <c r="AC472">
        <v>63.220399647430256</v>
      </c>
    </row>
    <row r="473" spans="3:29" x14ac:dyDescent="0.25">
      <c r="C473">
        <f t="shared" si="145"/>
        <v>80</v>
      </c>
      <c r="D473">
        <f t="shared" si="146"/>
        <v>995</v>
      </c>
      <c r="E473">
        <f t="shared" si="147"/>
        <v>0.17780000000000001</v>
      </c>
      <c r="F473">
        <f t="shared" si="148"/>
        <v>1.340033500837521E-2</v>
      </c>
      <c r="G473">
        <f t="shared" si="149"/>
        <v>104.19615634406146</v>
      </c>
      <c r="H473">
        <f t="shared" si="150"/>
        <v>1.3962634015954636</v>
      </c>
      <c r="I473" s="3">
        <f t="shared" si="151"/>
        <v>8.8900000000000007E-2</v>
      </c>
      <c r="J473" s="3">
        <f t="shared" si="152"/>
        <v>0.40640000000000004</v>
      </c>
      <c r="K473">
        <f t="shared" si="153"/>
        <v>0.11036836312431333</v>
      </c>
      <c r="L473">
        <f>PI()/4*('Config sheet'!$C$38^2-'Config sheet'!$C$41^2)*'Stage 1'!K473*2</f>
        <v>1.7977971088999092E-2</v>
      </c>
      <c r="M473">
        <f t="shared" si="154"/>
        <v>53.79534184228033</v>
      </c>
      <c r="N473">
        <f>'Config sheet'!$C$44</f>
        <v>5.8970333333333338</v>
      </c>
      <c r="O473">
        <f t="shared" si="155"/>
        <v>9.4688278677688977</v>
      </c>
      <c r="P473">
        <f t="shared" si="156"/>
        <v>-30.798267657823573</v>
      </c>
      <c r="Q473">
        <f t="shared" si="157"/>
        <v>180</v>
      </c>
      <c r="R473">
        <f t="shared" si="159"/>
        <v>-5.5436881784082486</v>
      </c>
      <c r="S473">
        <f t="shared" si="160"/>
        <v>-5.5436881784082432</v>
      </c>
      <c r="T473">
        <f t="shared" si="158"/>
        <v>1.3302967248384194</v>
      </c>
      <c r="U473">
        <f t="shared" si="161"/>
        <v>41.838900000000002</v>
      </c>
      <c r="Z473">
        <f t="shared" si="162"/>
        <v>8.3004943124313335E-2</v>
      </c>
      <c r="AA473">
        <f>PI()/4*('Config sheet'!$C$38^2-'Config sheet'!$C$41^2)*'Stage 1'!Z473*2</f>
        <v>1.3520726642037016E-2</v>
      </c>
      <c r="AB473">
        <f t="shared" si="163"/>
        <v>46.684444951807272</v>
      </c>
      <c r="AC473">
        <v>64.049262718500316</v>
      </c>
    </row>
    <row r="474" spans="3:29" x14ac:dyDescent="0.25">
      <c r="C474">
        <f t="shared" si="145"/>
        <v>79</v>
      </c>
      <c r="D474">
        <f t="shared" si="146"/>
        <v>995</v>
      </c>
      <c r="E474">
        <f t="shared" si="147"/>
        <v>0.17780000000000001</v>
      </c>
      <c r="F474">
        <f t="shared" si="148"/>
        <v>1.323283082077052E-2</v>
      </c>
      <c r="G474">
        <f t="shared" si="149"/>
        <v>104.19615634406146</v>
      </c>
      <c r="H474">
        <f t="shared" si="150"/>
        <v>1.3788101090755203</v>
      </c>
      <c r="I474" s="3">
        <f t="shared" si="151"/>
        <v>8.8900000000000007E-2</v>
      </c>
      <c r="J474" s="3">
        <f t="shared" si="152"/>
        <v>0.40640000000000004</v>
      </c>
      <c r="K474">
        <f t="shared" si="153"/>
        <v>0.10878049496438788</v>
      </c>
      <c r="L474">
        <f>PI()/4*('Config sheet'!$C$38^2-'Config sheet'!$C$41^2)*'Stage 1'!K474*2</f>
        <v>1.7719322260075818E-2</v>
      </c>
      <c r="M474">
        <f t="shared" si="154"/>
        <v>53.021388980739289</v>
      </c>
      <c r="N474">
        <f>'Config sheet'!$C$44</f>
        <v>5.8970333333333338</v>
      </c>
      <c r="O474">
        <f t="shared" si="155"/>
        <v>9.4723809229939597</v>
      </c>
      <c r="P474">
        <f t="shared" si="156"/>
        <v>-11.594114261091107</v>
      </c>
      <c r="Q474">
        <f t="shared" si="157"/>
        <v>180</v>
      </c>
      <c r="R474">
        <f t="shared" si="159"/>
        <v>-2.0869405669963972</v>
      </c>
      <c r="S474">
        <f t="shared" si="160"/>
        <v>-2.0869405669963994</v>
      </c>
      <c r="T474">
        <f t="shared" si="158"/>
        <v>1.3302967248384194</v>
      </c>
      <c r="U474">
        <f t="shared" si="161"/>
        <v>41.838900000000002</v>
      </c>
      <c r="Z474">
        <f t="shared" si="162"/>
        <v>8.1417074964387881E-2</v>
      </c>
      <c r="AA474">
        <f>PI()/4*('Config sheet'!$C$38^2-'Config sheet'!$C$41^2)*'Stage 1'!Z474*2</f>
        <v>1.3262077813113744E-2</v>
      </c>
      <c r="AB474">
        <f t="shared" si="163"/>
        <v>45.79138074487507</v>
      </c>
      <c r="AC474">
        <v>64.872280282529559</v>
      </c>
    </row>
    <row r="475" spans="3:29" x14ac:dyDescent="0.25">
      <c r="C475">
        <f t="shared" si="145"/>
        <v>78</v>
      </c>
      <c r="D475">
        <f t="shared" si="146"/>
        <v>995</v>
      </c>
      <c r="E475">
        <f t="shared" si="147"/>
        <v>0.17780000000000001</v>
      </c>
      <c r="F475">
        <f t="shared" si="148"/>
        <v>1.3065326633165829E-2</v>
      </c>
      <c r="G475">
        <f t="shared" si="149"/>
        <v>104.19615634406146</v>
      </c>
      <c r="H475">
        <f t="shared" si="150"/>
        <v>1.3613568165555769</v>
      </c>
      <c r="I475" s="3">
        <f t="shared" si="151"/>
        <v>8.8900000000000007E-2</v>
      </c>
      <c r="J475" s="3">
        <f t="shared" si="152"/>
        <v>0.40640000000000004</v>
      </c>
      <c r="K475">
        <f t="shared" si="153"/>
        <v>0.10719218144803713</v>
      </c>
      <c r="L475">
        <f>PI()/4*('Config sheet'!$C$38^2-'Config sheet'!$C$41^2)*'Stage 1'!K475*2</f>
        <v>1.7460600886768346E-2</v>
      </c>
      <c r="M475">
        <f t="shared" si="154"/>
        <v>52.247219045206563</v>
      </c>
      <c r="N475">
        <f>'Config sheet'!$C$44</f>
        <v>5.8970333333333338</v>
      </c>
      <c r="O475">
        <f t="shared" si="155"/>
        <v>9.4727018082359233</v>
      </c>
      <c r="P475">
        <f t="shared" si="156"/>
        <v>7.7924418201020558</v>
      </c>
      <c r="Q475">
        <f t="shared" si="157"/>
        <v>180</v>
      </c>
      <c r="R475">
        <f t="shared" si="159"/>
        <v>1.4026395276183654</v>
      </c>
      <c r="S475">
        <f t="shared" si="160"/>
        <v>1.4026395276183701</v>
      </c>
      <c r="T475">
        <f t="shared" si="158"/>
        <v>1.3302967248384194</v>
      </c>
      <c r="U475">
        <f t="shared" si="161"/>
        <v>41.838900000000002</v>
      </c>
      <c r="Z475">
        <f t="shared" si="162"/>
        <v>7.9828761448037133E-2</v>
      </c>
      <c r="AA475">
        <f>PI()/4*('Config sheet'!$C$38^2-'Config sheet'!$C$41^2)*'Stage 1'!Z475*2</f>
        <v>1.300335643980627E-2</v>
      </c>
      <c r="AB475">
        <f t="shared" si="163"/>
        <v>44.89806605626385</v>
      </c>
      <c r="AC475">
        <v>65.689235138039777</v>
      </c>
    </row>
    <row r="476" spans="3:29" x14ac:dyDescent="0.25">
      <c r="C476">
        <f t="shared" si="145"/>
        <v>77</v>
      </c>
      <c r="D476">
        <f t="shared" si="146"/>
        <v>995</v>
      </c>
      <c r="E476">
        <f t="shared" si="147"/>
        <v>0.17780000000000001</v>
      </c>
      <c r="F476">
        <f t="shared" si="148"/>
        <v>1.289782244556114E-2</v>
      </c>
      <c r="G476">
        <f t="shared" si="149"/>
        <v>104.19615634406146</v>
      </c>
      <c r="H476">
        <f t="shared" si="150"/>
        <v>1.3439035240356336</v>
      </c>
      <c r="I476" s="3">
        <f t="shared" si="151"/>
        <v>8.8900000000000007E-2</v>
      </c>
      <c r="J476" s="3">
        <f t="shared" si="152"/>
        <v>0.40640000000000004</v>
      </c>
      <c r="K476">
        <f t="shared" si="153"/>
        <v>0.1056039712751469</v>
      </c>
      <c r="L476">
        <f>PI()/4*('Config sheet'!$C$38^2-'Config sheet'!$C$41^2)*'Stage 1'!K476*2</f>
        <v>1.720189634714122E-2</v>
      </c>
      <c r="M476">
        <f t="shared" si="154"/>
        <v>51.473099480963455</v>
      </c>
      <c r="N476">
        <f>'Config sheet'!$C$44</f>
        <v>5.8970333333333338</v>
      </c>
      <c r="O476">
        <f t="shared" si="155"/>
        <v>9.4697606814475588</v>
      </c>
      <c r="P476">
        <f t="shared" si="156"/>
        <v>27.352864152622459</v>
      </c>
      <c r="Q476">
        <f t="shared" si="157"/>
        <v>180</v>
      </c>
      <c r="R476">
        <f t="shared" si="159"/>
        <v>4.9235155474720367</v>
      </c>
      <c r="S476">
        <f t="shared" si="160"/>
        <v>4.923515547472042</v>
      </c>
      <c r="T476">
        <f t="shared" si="158"/>
        <v>1.3302967248384194</v>
      </c>
      <c r="U476">
        <f t="shared" si="161"/>
        <v>41.838900000000002</v>
      </c>
      <c r="Z476">
        <f t="shared" si="162"/>
        <v>7.8240551275146897E-2</v>
      </c>
      <c r="AA476">
        <f>PI()/4*('Config sheet'!$C$38^2-'Config sheet'!$C$41^2)*'Stage 1'!Z476*2</f>
        <v>1.2744651900179146E-2</v>
      </c>
      <c r="AB476">
        <f t="shared" si="163"/>
        <v>44.004809491083741</v>
      </c>
      <c r="AC476">
        <v>66.499914925470264</v>
      </c>
    </row>
    <row r="477" spans="3:29" x14ac:dyDescent="0.25">
      <c r="C477">
        <f t="shared" si="145"/>
        <v>76</v>
      </c>
      <c r="D477">
        <f t="shared" si="146"/>
        <v>995</v>
      </c>
      <c r="E477">
        <f t="shared" si="147"/>
        <v>0.17780000000000001</v>
      </c>
      <c r="F477">
        <f t="shared" si="148"/>
        <v>1.2730318257956449E-2</v>
      </c>
      <c r="G477">
        <f t="shared" si="149"/>
        <v>104.19615634406146</v>
      </c>
      <c r="H477">
        <f t="shared" si="150"/>
        <v>1.3264502315156903</v>
      </c>
      <c r="I477" s="3">
        <f t="shared" si="151"/>
        <v>8.8900000000000007E-2</v>
      </c>
      <c r="J477" s="3">
        <f t="shared" si="152"/>
        <v>0.40640000000000004</v>
      </c>
      <c r="K477">
        <f t="shared" si="153"/>
        <v>0.10401641834685452</v>
      </c>
      <c r="L477">
        <f>PI()/4*('Config sheet'!$C$38^2-'Config sheet'!$C$41^2)*'Stage 1'!K477*2</f>
        <v>1.694329886649408E-2</v>
      </c>
      <c r="M477">
        <f t="shared" si="154"/>
        <v>50.699300268466239</v>
      </c>
      <c r="N477">
        <f>'Config sheet'!$C$44</f>
        <v>5.8970333333333338</v>
      </c>
      <c r="O477">
        <f t="shared" si="155"/>
        <v>9.4635291529723542</v>
      </c>
      <c r="P477">
        <f t="shared" si="156"/>
        <v>47.078348620816115</v>
      </c>
      <c r="Q477">
        <f t="shared" si="157"/>
        <v>180</v>
      </c>
      <c r="R477">
        <f t="shared" si="159"/>
        <v>8.4741027517469014</v>
      </c>
      <c r="S477">
        <f t="shared" si="160"/>
        <v>8.4741027517469014</v>
      </c>
      <c r="T477">
        <f t="shared" si="158"/>
        <v>1.3302967248384194</v>
      </c>
      <c r="U477">
        <f t="shared" si="161"/>
        <v>41.838900000000002</v>
      </c>
      <c r="Z477">
        <f t="shared" si="162"/>
        <v>7.6652998346854517E-2</v>
      </c>
      <c r="AA477">
        <f>PI()/4*('Config sheet'!$C$38^2-'Config sheet'!$C$41^2)*'Stage 1'!Z477*2</f>
        <v>1.2486054419532005E-2</v>
      </c>
      <c r="AB477">
        <f t="shared" si="163"/>
        <v>43.111922579783197</v>
      </c>
      <c r="AC477">
        <v>67.304112139749975</v>
      </c>
    </row>
    <row r="478" spans="3:29" x14ac:dyDescent="0.25">
      <c r="C478">
        <f t="shared" si="145"/>
        <v>75</v>
      </c>
      <c r="D478">
        <f t="shared" si="146"/>
        <v>995</v>
      </c>
      <c r="E478">
        <f t="shared" si="147"/>
        <v>0.17780000000000001</v>
      </c>
      <c r="F478">
        <f t="shared" si="148"/>
        <v>1.2562814070351759E-2</v>
      </c>
      <c r="G478">
        <f t="shared" si="149"/>
        <v>104.19615634406146</v>
      </c>
      <c r="H478">
        <f t="shared" si="150"/>
        <v>1.3089969389957472</v>
      </c>
      <c r="I478" s="3">
        <f t="shared" si="151"/>
        <v>8.8900000000000007E-2</v>
      </c>
      <c r="J478" s="3">
        <f t="shared" si="152"/>
        <v>0.40640000000000004</v>
      </c>
      <c r="K478">
        <f t="shared" si="153"/>
        <v>0.10243008149693975</v>
      </c>
      <c r="L478">
        <f>PI()/4*('Config sheet'!$C$38^2-'Config sheet'!$C$41^2)*'Stage 1'!K478*2</f>
        <v>1.6684899473607739E-2</v>
      </c>
      <c r="M478">
        <f t="shared" si="154"/>
        <v>49.92609379242154</v>
      </c>
      <c r="N478">
        <f>'Config sheet'!$C$44</f>
        <v>5.8970333333333338</v>
      </c>
      <c r="O478">
        <f t="shared" si="155"/>
        <v>9.4539803298722198</v>
      </c>
      <c r="P478">
        <f t="shared" si="156"/>
        <v>66.959829575522463</v>
      </c>
      <c r="Q478">
        <f t="shared" si="157"/>
        <v>180</v>
      </c>
      <c r="R478">
        <f t="shared" si="159"/>
        <v>12.05276932359404</v>
      </c>
      <c r="S478">
        <f t="shared" si="160"/>
        <v>12.052769323594042</v>
      </c>
      <c r="T478">
        <f t="shared" si="158"/>
        <v>1.3302967248384194</v>
      </c>
      <c r="U478">
        <f t="shared" si="161"/>
        <v>41.838900000000002</v>
      </c>
      <c r="Z478">
        <f t="shared" si="162"/>
        <v>7.5066661496939746E-2</v>
      </c>
      <c r="AA478">
        <f>PI()/4*('Config sheet'!$C$38^2-'Config sheet'!$C$41^2)*'Stage 1'!Z478*2</f>
        <v>1.2227655026645664E-2</v>
      </c>
      <c r="AB478">
        <f t="shared" si="163"/>
        <v>42.219719627075214</v>
      </c>
      <c r="AC478">
        <v>68.101624137327292</v>
      </c>
    </row>
    <row r="479" spans="3:29" x14ac:dyDescent="0.25">
      <c r="C479">
        <f t="shared" si="145"/>
        <v>74</v>
      </c>
      <c r="D479">
        <f t="shared" si="146"/>
        <v>995</v>
      </c>
      <c r="E479">
        <f t="shared" si="147"/>
        <v>0.17780000000000001</v>
      </c>
      <c r="F479">
        <f t="shared" si="148"/>
        <v>1.239530988274707E-2</v>
      </c>
      <c r="G479">
        <f t="shared" si="149"/>
        <v>104.19615634406146</v>
      </c>
      <c r="H479">
        <f t="shared" si="150"/>
        <v>1.2915436464758039</v>
      </c>
      <c r="I479" s="3">
        <f t="shared" si="151"/>
        <v>8.8900000000000007E-2</v>
      </c>
      <c r="J479" s="3">
        <f t="shared" si="152"/>
        <v>0.40640000000000004</v>
      </c>
      <c r="K479">
        <f t="shared" si="153"/>
        <v>0.10084552421468287</v>
      </c>
      <c r="L479">
        <f>PI()/4*('Config sheet'!$C$38^2-'Config sheet'!$C$41^2)*'Stage 1'!K479*2</f>
        <v>1.6426789955600388E-2</v>
      </c>
      <c r="M479">
        <f t="shared" si="154"/>
        <v>49.153754706703012</v>
      </c>
      <c r="N479">
        <f>'Config sheet'!$C$44</f>
        <v>5.8970333333333338</v>
      </c>
      <c r="O479">
        <f t="shared" si="155"/>
        <v>9.4410888591968831</v>
      </c>
      <c r="P479">
        <f t="shared" si="156"/>
        <v>86.987986320135349</v>
      </c>
      <c r="Q479">
        <f t="shared" si="157"/>
        <v>180</v>
      </c>
      <c r="R479">
        <f t="shared" si="159"/>
        <v>15.657837537624367</v>
      </c>
      <c r="S479">
        <f t="shared" si="160"/>
        <v>15.657837537624362</v>
      </c>
      <c r="T479">
        <f t="shared" si="158"/>
        <v>1.3302967248384194</v>
      </c>
      <c r="U479">
        <f t="shared" si="161"/>
        <v>41.838900000000002</v>
      </c>
      <c r="Z479">
        <f t="shared" si="162"/>
        <v>7.3482104214682875E-2</v>
      </c>
      <c r="AA479">
        <f>PI()/4*('Config sheet'!$C$38^2-'Config sheet'!$C$41^2)*'Stage 1'!Z479*2</f>
        <v>1.1969545508638312E-2</v>
      </c>
      <c r="AB479">
        <f t="shared" si="163"/>
        <v>41.328517556064611</v>
      </c>
      <c r="AC479">
        <v>68.892253137764499</v>
      </c>
    </row>
    <row r="480" spans="3:29" x14ac:dyDescent="0.25">
      <c r="C480">
        <f t="shared" si="145"/>
        <v>73</v>
      </c>
      <c r="D480">
        <f t="shared" si="146"/>
        <v>995</v>
      </c>
      <c r="E480">
        <f t="shared" si="147"/>
        <v>0.17780000000000001</v>
      </c>
      <c r="F480">
        <f t="shared" si="148"/>
        <v>1.2227805695142379E-2</v>
      </c>
      <c r="G480">
        <f t="shared" si="149"/>
        <v>104.19615634406146</v>
      </c>
      <c r="H480">
        <f t="shared" si="150"/>
        <v>1.2740903539558606</v>
      </c>
      <c r="I480" s="3">
        <f t="shared" si="151"/>
        <v>8.8900000000000007E-2</v>
      </c>
      <c r="J480" s="3">
        <f t="shared" si="152"/>
        <v>0.40640000000000004</v>
      </c>
      <c r="K480">
        <f t="shared" si="153"/>
        <v>9.9263314359486904E-2</v>
      </c>
      <c r="L480">
        <f>PI()/4*('Config sheet'!$C$38^2-'Config sheet'!$C$41^2)*'Stage 1'!K480*2</f>
        <v>1.6169062811442203E-2</v>
      </c>
      <c r="M480">
        <f t="shared" si="154"/>
        <v>48.382559795253407</v>
      </c>
      <c r="N480">
        <f>'Config sheet'!$C$44</f>
        <v>5.8970333333333338</v>
      </c>
      <c r="O480">
        <f t="shared" si="155"/>
        <v>9.4248309701390625</v>
      </c>
      <c r="P480">
        <f t="shared" si="156"/>
        <v>107.15324992719439</v>
      </c>
      <c r="Q480">
        <f t="shared" si="157"/>
        <v>180</v>
      </c>
      <c r="R480">
        <f t="shared" si="159"/>
        <v>19.287584986894995</v>
      </c>
      <c r="S480">
        <f t="shared" si="160"/>
        <v>19.287584986894991</v>
      </c>
      <c r="T480">
        <f t="shared" si="158"/>
        <v>1.3302967248384194</v>
      </c>
      <c r="U480">
        <f t="shared" si="161"/>
        <v>41.838900000000002</v>
      </c>
      <c r="Z480">
        <f t="shared" si="162"/>
        <v>7.1899894359486904E-2</v>
      </c>
      <c r="AA480">
        <f>PI()/4*('Config sheet'!$C$38^2-'Config sheet'!$C$41^2)*'Stage 1'!Z480*2</f>
        <v>1.1711818364480129E-2</v>
      </c>
      <c r="AB480">
        <f t="shared" si="163"/>
        <v>40.438635747742914</v>
      </c>
      <c r="AC480">
        <v>69.675806220016582</v>
      </c>
    </row>
    <row r="481" spans="3:29" x14ac:dyDescent="0.25">
      <c r="C481">
        <f t="shared" si="145"/>
        <v>72</v>
      </c>
      <c r="D481">
        <f t="shared" si="146"/>
        <v>995</v>
      </c>
      <c r="E481">
        <f t="shared" si="147"/>
        <v>0.17780000000000001</v>
      </c>
      <c r="F481">
        <f t="shared" si="148"/>
        <v>1.206030150753769E-2</v>
      </c>
      <c r="G481">
        <f t="shared" si="149"/>
        <v>104.19615634406146</v>
      </c>
      <c r="H481">
        <f t="shared" si="150"/>
        <v>1.2566370614359172</v>
      </c>
      <c r="I481" s="3">
        <f t="shared" si="151"/>
        <v>8.8900000000000007E-2</v>
      </c>
      <c r="J481" s="3">
        <f t="shared" si="152"/>
        <v>0.40640000000000004</v>
      </c>
      <c r="K481">
        <f t="shared" si="153"/>
        <v>9.768402386757466E-2</v>
      </c>
      <c r="L481">
        <f>PI()/4*('Config sheet'!$C$38^2-'Config sheet'!$C$41^2)*'Stage 1'!K481*2</f>
        <v>1.5911811204179081E-2</v>
      </c>
      <c r="M481">
        <f t="shared" si="154"/>
        <v>47.612787829124045</v>
      </c>
      <c r="N481">
        <f>'Config sheet'!$C$44</f>
        <v>5.8970333333333338</v>
      </c>
      <c r="O481">
        <f t="shared" si="155"/>
        <v>9.4051845150206397</v>
      </c>
      <c r="P481">
        <f t="shared" si="156"/>
        <v>127.44581037858865</v>
      </c>
      <c r="Q481">
        <f t="shared" si="157"/>
        <v>180</v>
      </c>
      <c r="R481">
        <f t="shared" si="159"/>
        <v>22.940245868145958</v>
      </c>
      <c r="S481">
        <f t="shared" si="160"/>
        <v>22.940245868145958</v>
      </c>
      <c r="T481">
        <f t="shared" si="158"/>
        <v>1.3302967248384194</v>
      </c>
      <c r="U481">
        <f t="shared" si="161"/>
        <v>41.838900000000002</v>
      </c>
      <c r="Z481">
        <f t="shared" si="162"/>
        <v>7.032060386757466E-2</v>
      </c>
      <c r="AA481">
        <f>PI()/4*('Config sheet'!$C$38^2-'Config sheet'!$C$41^2)*'Stage 1'!Z481*2</f>
        <v>1.1454566757217007E-2</v>
      </c>
      <c r="AB481">
        <f t="shared" si="163"/>
        <v>39.550395876026244</v>
      </c>
      <c r="AC481">
        <v>70.452095313520985</v>
      </c>
    </row>
    <row r="482" spans="3:29" x14ac:dyDescent="0.25">
      <c r="C482">
        <f t="shared" si="145"/>
        <v>71</v>
      </c>
      <c r="D482">
        <f t="shared" si="146"/>
        <v>995</v>
      </c>
      <c r="E482">
        <f t="shared" si="147"/>
        <v>0.17780000000000001</v>
      </c>
      <c r="F482">
        <f t="shared" si="148"/>
        <v>1.1892797319932999E-2</v>
      </c>
      <c r="G482">
        <f t="shared" si="149"/>
        <v>104.19615634406146</v>
      </c>
      <c r="H482">
        <f t="shared" si="150"/>
        <v>1.2391837689159739</v>
      </c>
      <c r="I482" s="3">
        <f t="shared" si="151"/>
        <v>8.8900000000000007E-2</v>
      </c>
      <c r="J482" s="3">
        <f t="shared" si="152"/>
        <v>0.40640000000000004</v>
      </c>
      <c r="K482">
        <f t="shared" si="153"/>
        <v>9.6108228451080552E-2</v>
      </c>
      <c r="L482">
        <f>PI()/4*('Config sheet'!$C$38^2-'Config sheet'!$C$41^2)*'Stage 1'!K482*2</f>
        <v>1.565512891191749E-2</v>
      </c>
      <c r="M482">
        <f t="shared" si="154"/>
        <v>46.84471941980717</v>
      </c>
      <c r="N482">
        <f>'Config sheet'!$C$44</f>
        <v>5.8970333333333338</v>
      </c>
      <c r="O482">
        <f t="shared" si="155"/>
        <v>9.3821290090562162</v>
      </c>
      <c r="P482">
        <f t="shared" si="156"/>
        <v>147.85562402204695</v>
      </c>
      <c r="Q482">
        <f t="shared" si="157"/>
        <v>180</v>
      </c>
      <c r="R482">
        <f t="shared" si="159"/>
        <v>26.614012323968449</v>
      </c>
      <c r="S482">
        <f t="shared" si="160"/>
        <v>26.614012323968453</v>
      </c>
      <c r="T482">
        <f t="shared" si="158"/>
        <v>1.3302967248384194</v>
      </c>
      <c r="U482">
        <f t="shared" si="161"/>
        <v>41.838900000000002</v>
      </c>
      <c r="Z482">
        <f t="shared" si="162"/>
        <v>6.8744808451080552E-2</v>
      </c>
      <c r="AA482">
        <f>PI()/4*('Config sheet'!$C$38^2-'Config sheet'!$C$41^2)*'Stage 1'!Z482*2</f>
        <v>1.1197884464955416E-2</v>
      </c>
      <c r="AB482">
        <f t="shared" si="163"/>
        <v>38.664121738515497</v>
      </c>
      <c r="AC482">
        <v>71.220937184231147</v>
      </c>
    </row>
    <row r="483" spans="3:29" x14ac:dyDescent="0.25">
      <c r="C483">
        <f t="shared" si="145"/>
        <v>70</v>
      </c>
      <c r="D483">
        <f t="shared" si="146"/>
        <v>995</v>
      </c>
      <c r="E483">
        <f t="shared" si="147"/>
        <v>0.17780000000000001</v>
      </c>
      <c r="F483">
        <f t="shared" si="148"/>
        <v>1.1725293132328309E-2</v>
      </c>
      <c r="G483">
        <f t="shared" si="149"/>
        <v>104.19615634406146</v>
      </c>
      <c r="H483">
        <f t="shared" si="150"/>
        <v>1.2217304763960306</v>
      </c>
      <c r="I483" s="3">
        <f t="shared" si="151"/>
        <v>8.8900000000000007E-2</v>
      </c>
      <c r="J483" s="3">
        <f t="shared" si="152"/>
        <v>0.40640000000000004</v>
      </c>
      <c r="K483">
        <f t="shared" si="153"/>
        <v>9.4536507289876309E-2</v>
      </c>
      <c r="L483">
        <f>PI()/4*('Config sheet'!$C$38^2-'Config sheet'!$C$41^2)*'Stage 1'!K483*2</f>
        <v>1.5399110277625784E-2</v>
      </c>
      <c r="M483">
        <f t="shared" si="154"/>
        <v>46.078636869026802</v>
      </c>
      <c r="N483">
        <f>'Config sheet'!$C$44</f>
        <v>5.8970333333333338</v>
      </c>
      <c r="O483">
        <f t="shared" si="155"/>
        <v>9.3556456688417313</v>
      </c>
      <c r="P483">
        <f t="shared" si="156"/>
        <v>168.37242133619981</v>
      </c>
      <c r="Q483">
        <f t="shared" si="157"/>
        <v>180</v>
      </c>
      <c r="R483">
        <f t="shared" si="159"/>
        <v>30.307035840515969</v>
      </c>
      <c r="S483">
        <f t="shared" si="160"/>
        <v>30.307035840515965</v>
      </c>
      <c r="T483">
        <f t="shared" si="158"/>
        <v>1.3302967248384194</v>
      </c>
      <c r="U483">
        <f t="shared" si="161"/>
        <v>41.838900000000002</v>
      </c>
      <c r="Z483">
        <f t="shared" si="162"/>
        <v>6.717308728987631E-2</v>
      </c>
      <c r="AA483">
        <f>PI()/4*('Config sheet'!$C$38^2-'Config sheet'!$C$41^2)*'Stage 1'!Z483*2</f>
        <v>1.0941865830663708E-2</v>
      </c>
      <c r="AB483">
        <f t="shared" si="163"/>
        <v>37.780139083170027</v>
      </c>
      <c r="AC483">
        <v>71.982153415736889</v>
      </c>
    </row>
    <row r="484" spans="3:29" x14ac:dyDescent="0.25">
      <c r="C484">
        <f t="shared" si="145"/>
        <v>69</v>
      </c>
      <c r="D484">
        <f t="shared" si="146"/>
        <v>995</v>
      </c>
      <c r="E484">
        <f t="shared" si="147"/>
        <v>0.17780000000000001</v>
      </c>
      <c r="F484">
        <f t="shared" si="148"/>
        <v>1.1557788944723618E-2</v>
      </c>
      <c r="G484">
        <f t="shared" si="149"/>
        <v>104.19615634406146</v>
      </c>
      <c r="H484">
        <f t="shared" si="150"/>
        <v>1.2042771838760873</v>
      </c>
      <c r="I484" s="3">
        <f t="shared" si="151"/>
        <v>8.8900000000000007E-2</v>
      </c>
      <c r="J484" s="3">
        <f t="shared" si="152"/>
        <v>0.40640000000000004</v>
      </c>
      <c r="K484">
        <f t="shared" si="153"/>
        <v>9.2969442716474698E-2</v>
      </c>
      <c r="L484">
        <f>PI()/4*('Config sheet'!$C$38^2-'Config sheet'!$C$41^2)*'Stage 1'!K484*2</f>
        <v>1.5143850157807963E-2</v>
      </c>
      <c r="M484">
        <f t="shared" si="154"/>
        <v>45.314824015155665</v>
      </c>
      <c r="N484">
        <f>'Config sheet'!$C$44</f>
        <v>5.8970333333333338</v>
      </c>
      <c r="O484">
        <f t="shared" si="155"/>
        <v>9.3257174495170982</v>
      </c>
      <c r="P484">
        <f t="shared" si="156"/>
        <v>188.98571499611572</v>
      </c>
      <c r="Q484">
        <f t="shared" si="157"/>
        <v>180</v>
      </c>
      <c r="R484">
        <f t="shared" si="159"/>
        <v>34.017428699300837</v>
      </c>
      <c r="S484">
        <f t="shared" si="160"/>
        <v>34.017428699300829</v>
      </c>
      <c r="T484">
        <f t="shared" si="158"/>
        <v>1.3302967248384194</v>
      </c>
      <c r="U484">
        <f t="shared" si="161"/>
        <v>41.838900000000002</v>
      </c>
      <c r="Z484">
        <f t="shared" si="162"/>
        <v>6.5606022716474699E-2</v>
      </c>
      <c r="AA484">
        <f>PI()/4*('Config sheet'!$C$38^2-'Config sheet'!$C$41^2)*'Stage 1'!Z484*2</f>
        <v>1.0686605710845889E-2</v>
      </c>
      <c r="AB484">
        <f t="shared" si="163"/>
        <v>36.898775431088133</v>
      </c>
      <c r="AC484">
        <v>72.735570385618161</v>
      </c>
    </row>
    <row r="485" spans="3:29" x14ac:dyDescent="0.25">
      <c r="C485">
        <f t="shared" si="145"/>
        <v>68</v>
      </c>
      <c r="D485">
        <f t="shared" si="146"/>
        <v>995</v>
      </c>
      <c r="E485">
        <f t="shared" si="147"/>
        <v>0.17780000000000001</v>
      </c>
      <c r="F485">
        <f t="shared" si="148"/>
        <v>1.1390284757118929E-2</v>
      </c>
      <c r="G485">
        <f t="shared" si="149"/>
        <v>104.19615634406146</v>
      </c>
      <c r="H485">
        <f t="shared" si="150"/>
        <v>1.186823891356144</v>
      </c>
      <c r="I485" s="3">
        <f t="shared" si="151"/>
        <v>8.8900000000000007E-2</v>
      </c>
      <c r="J485" s="3">
        <f t="shared" si="152"/>
        <v>0.40640000000000004</v>
      </c>
      <c r="K485">
        <f t="shared" si="153"/>
        <v>9.1407619894371767E-2</v>
      </c>
      <c r="L485">
        <f>PI()/4*('Config sheet'!$C$38^2-'Config sheet'!$C$41^2)*'Stage 1'!K485*2</f>
        <v>1.4889443870108659E-2</v>
      </c>
      <c r="M485">
        <f t="shared" si="154"/>
        <v>44.553566076433974</v>
      </c>
      <c r="N485">
        <f>'Config sheet'!$C$44</f>
        <v>5.8970333333333338</v>
      </c>
      <c r="O485">
        <f t="shared" si="155"/>
        <v>9.2923290805532837</v>
      </c>
      <c r="P485">
        <f t="shared" si="156"/>
        <v>209.68480823083817</v>
      </c>
      <c r="Q485">
        <f t="shared" si="157"/>
        <v>180</v>
      </c>
      <c r="R485">
        <f t="shared" si="159"/>
        <v>37.743265481550878</v>
      </c>
      <c r="S485">
        <f t="shared" si="160"/>
        <v>37.743265481550871</v>
      </c>
      <c r="T485">
        <f t="shared" si="158"/>
        <v>1.3302967248384194</v>
      </c>
      <c r="U485">
        <f t="shared" si="161"/>
        <v>41.838900000000002</v>
      </c>
      <c r="Z485">
        <f t="shared" si="162"/>
        <v>6.4044199894371767E-2</v>
      </c>
      <c r="AA485">
        <f>PI()/4*('Config sheet'!$C$38^2-'Config sheet'!$C$41^2)*'Stage 1'!Z485*2</f>
        <v>1.0432199423146583E-2</v>
      </c>
      <c r="AB485">
        <f t="shared" si="163"/>
        <v>36.020359895597174</v>
      </c>
      <c r="AC485">
        <v>73.481019237188363</v>
      </c>
    </row>
    <row r="486" spans="3:29" x14ac:dyDescent="0.25">
      <c r="C486">
        <f t="shared" si="145"/>
        <v>67</v>
      </c>
      <c r="D486">
        <f t="shared" si="146"/>
        <v>995</v>
      </c>
      <c r="E486">
        <f t="shared" si="147"/>
        <v>0.17780000000000001</v>
      </c>
      <c r="F486">
        <f t="shared" si="148"/>
        <v>1.1222780569514238E-2</v>
      </c>
      <c r="G486">
        <f t="shared" si="149"/>
        <v>104.19615634406146</v>
      </c>
      <c r="H486">
        <f t="shared" si="150"/>
        <v>1.1693705988362006</v>
      </c>
      <c r="I486" s="3">
        <f t="shared" si="151"/>
        <v>8.8900000000000007E-2</v>
      </c>
      <c r="J486" s="3">
        <f t="shared" si="152"/>
        <v>0.40640000000000004</v>
      </c>
      <c r="K486">
        <f t="shared" si="153"/>
        <v>8.9851626490192543E-2</v>
      </c>
      <c r="L486">
        <f>PI()/4*('Config sheet'!$C$38^2-'Config sheet'!$C$41^2)*'Stage 1'!K486*2</f>
        <v>1.4635987139908725E-2</v>
      </c>
      <c r="M486">
        <f t="shared" si="154"/>
        <v>43.795149491167834</v>
      </c>
      <c r="N486">
        <f>'Config sheet'!$C$44</f>
        <v>5.8970333333333338</v>
      </c>
      <c r="O486">
        <f t="shared" si="155"/>
        <v>9.2554671001155935</v>
      </c>
      <c r="P486">
        <f t="shared" si="156"/>
        <v>230.45880346408836</v>
      </c>
      <c r="Q486">
        <f t="shared" si="157"/>
        <v>180</v>
      </c>
      <c r="R486">
        <f t="shared" si="159"/>
        <v>41.482584623535907</v>
      </c>
      <c r="S486">
        <f t="shared" si="160"/>
        <v>41.482584623535907</v>
      </c>
      <c r="T486">
        <f t="shared" si="158"/>
        <v>1.3302967248384194</v>
      </c>
      <c r="U486">
        <f t="shared" si="161"/>
        <v>41.838900000000002</v>
      </c>
      <c r="Z486">
        <f t="shared" si="162"/>
        <v>6.2488206490192544E-2</v>
      </c>
      <c r="AA486">
        <f>PI()/4*('Config sheet'!$C$38^2-'Config sheet'!$C$41^2)*'Stage 1'!Z486*2</f>
        <v>1.0178742692946651E-2</v>
      </c>
      <c r="AB486">
        <f t="shared" si="163"/>
        <v>35.145222997858582</v>
      </c>
      <c r="AC486">
        <v>74.218335846785962</v>
      </c>
    </row>
    <row r="487" spans="3:29" x14ac:dyDescent="0.25">
      <c r="C487">
        <f t="shared" si="145"/>
        <v>66</v>
      </c>
      <c r="D487">
        <f t="shared" si="146"/>
        <v>995</v>
      </c>
      <c r="E487">
        <f t="shared" si="147"/>
        <v>0.17780000000000001</v>
      </c>
      <c r="F487">
        <f t="shared" si="148"/>
        <v>1.1055276381909548E-2</v>
      </c>
      <c r="G487">
        <f t="shared" si="149"/>
        <v>104.19615634406146</v>
      </c>
      <c r="H487">
        <f t="shared" si="150"/>
        <v>1.1519173063162575</v>
      </c>
      <c r="I487" s="3">
        <f t="shared" si="151"/>
        <v>8.8900000000000007E-2</v>
      </c>
      <c r="J487" s="3">
        <f t="shared" si="152"/>
        <v>0.40640000000000004</v>
      </c>
      <c r="K487">
        <f t="shared" si="153"/>
        <v>8.8302052340018394E-2</v>
      </c>
      <c r="L487">
        <f>PI()/4*('Config sheet'!$C$38^2-'Config sheet'!$C$41^2)*'Stage 1'!K487*2</f>
        <v>1.4383576045973109E-2</v>
      </c>
      <c r="M487">
        <f t="shared" si="154"/>
        <v>43.039861755091813</v>
      </c>
      <c r="N487">
        <f>'Config sheet'!$C$44</f>
        <v>5.8970333333333338</v>
      </c>
      <c r="O487">
        <f t="shared" si="155"/>
        <v>9.2151198879565488</v>
      </c>
      <c r="P487">
        <f t="shared" si="156"/>
        <v>251.29661122894296</v>
      </c>
      <c r="Q487">
        <f t="shared" si="157"/>
        <v>180</v>
      </c>
      <c r="R487">
        <f t="shared" si="159"/>
        <v>45.233390021209729</v>
      </c>
      <c r="S487">
        <f t="shared" si="160"/>
        <v>45.233390021209736</v>
      </c>
      <c r="T487">
        <f t="shared" si="158"/>
        <v>1.3302967248384194</v>
      </c>
      <c r="U487">
        <f t="shared" si="161"/>
        <v>41.838900000000002</v>
      </c>
      <c r="Z487">
        <f t="shared" si="162"/>
        <v>6.0938632340018395E-2</v>
      </c>
      <c r="AA487">
        <f>PI()/4*('Config sheet'!$C$38^2-'Config sheet'!$C$41^2)*'Stage 1'!Z487*2</f>
        <v>9.9263315990110353E-3</v>
      </c>
      <c r="AB487">
        <f t="shared" si="163"/>
        <v>34.273696479200453</v>
      </c>
      <c r="AC487">
        <v>74.947360786780465</v>
      </c>
    </row>
    <row r="488" spans="3:29" x14ac:dyDescent="0.25">
      <c r="C488">
        <f t="shared" si="145"/>
        <v>65</v>
      </c>
      <c r="D488">
        <f t="shared" si="146"/>
        <v>995</v>
      </c>
      <c r="E488">
        <f t="shared" si="147"/>
        <v>0.17780000000000001</v>
      </c>
      <c r="F488">
        <f t="shared" si="148"/>
        <v>1.0887772194304857E-2</v>
      </c>
      <c r="G488">
        <f t="shared" si="149"/>
        <v>104.19615634406146</v>
      </c>
      <c r="H488">
        <f t="shared" si="150"/>
        <v>1.134464013796314</v>
      </c>
      <c r="I488" s="3">
        <f t="shared" si="151"/>
        <v>8.8900000000000007E-2</v>
      </c>
      <c r="J488" s="3">
        <f t="shared" si="152"/>
        <v>0.40640000000000004</v>
      </c>
      <c r="K488">
        <f t="shared" si="153"/>
        <v>8.675948911027917E-2</v>
      </c>
      <c r="L488">
        <f>PI()/4*('Config sheet'!$C$38^2-'Config sheet'!$C$41^2)*'Stage 1'!K488*2</f>
        <v>1.4132306965213356E-2</v>
      </c>
      <c r="M488">
        <f t="shared" si="154"/>
        <v>42.287991256082186</v>
      </c>
      <c r="N488">
        <f>'Config sheet'!$C$44</f>
        <v>5.8970333333333338</v>
      </c>
      <c r="O488">
        <f t="shared" si="155"/>
        <v>9.1712776967932186</v>
      </c>
      <c r="P488">
        <f t="shared" si="156"/>
        <v>272.18695934695711</v>
      </c>
      <c r="Q488">
        <f t="shared" si="157"/>
        <v>180</v>
      </c>
      <c r="R488">
        <f t="shared" si="159"/>
        <v>48.993652682452286</v>
      </c>
      <c r="S488">
        <f t="shared" si="160"/>
        <v>48.993652682452279</v>
      </c>
      <c r="T488">
        <f t="shared" si="158"/>
        <v>1.3302967248384194</v>
      </c>
      <c r="U488">
        <f t="shared" si="161"/>
        <v>41.838900000000002</v>
      </c>
      <c r="Z488">
        <f t="shared" si="162"/>
        <v>5.939606911027917E-2</v>
      </c>
      <c r="AA488">
        <f>PI()/4*('Config sheet'!$C$38^2-'Config sheet'!$C$41^2)*'Stage 1'!Z488*2</f>
        <v>9.6750625182512821E-3</v>
      </c>
      <c r="AB488">
        <f t="shared" si="163"/>
        <v>33.406113110393235</v>
      </c>
      <c r="AC488">
        <v>75.667939284463188</v>
      </c>
    </row>
    <row r="489" spans="3:29" x14ac:dyDescent="0.25">
      <c r="C489">
        <f t="shared" si="145"/>
        <v>64</v>
      </c>
      <c r="D489">
        <f t="shared" si="146"/>
        <v>995</v>
      </c>
      <c r="E489">
        <f t="shared" si="147"/>
        <v>0.17780000000000001</v>
      </c>
      <c r="F489">
        <f t="shared" si="148"/>
        <v>1.0720268006700168E-2</v>
      </c>
      <c r="G489">
        <f t="shared" si="149"/>
        <v>104.19615634406146</v>
      </c>
      <c r="H489">
        <f t="shared" si="150"/>
        <v>1.1170107212763709</v>
      </c>
      <c r="I489" s="3">
        <f t="shared" si="151"/>
        <v>8.8900000000000007E-2</v>
      </c>
      <c r="J489" s="3">
        <f t="shared" si="152"/>
        <v>0.40640000000000004</v>
      </c>
      <c r="K489">
        <f t="shared" si="153"/>
        <v>8.5224529953601663E-2</v>
      </c>
      <c r="L489">
        <f>PI()/4*('Config sheet'!$C$38^2-'Config sheet'!$C$41^2)*'Stage 1'!K489*2</f>
        <v>1.3882276516628551E-2</v>
      </c>
      <c r="M489">
        <f t="shared" si="154"/>
        <v>41.539827106411877</v>
      </c>
      <c r="N489">
        <f>'Config sheet'!$C$44</f>
        <v>5.8970333333333338</v>
      </c>
      <c r="O489">
        <f t="shared" si="155"/>
        <v>9.1239326821255666</v>
      </c>
      <c r="P489">
        <f t="shared" si="156"/>
        <v>293.11840236186299</v>
      </c>
      <c r="Q489">
        <f t="shared" si="157"/>
        <v>180</v>
      </c>
      <c r="R489">
        <f t="shared" si="159"/>
        <v>52.761312425135351</v>
      </c>
      <c r="S489">
        <f t="shared" si="160"/>
        <v>52.761312425135337</v>
      </c>
      <c r="T489">
        <f t="shared" si="158"/>
        <v>1.3302967248384194</v>
      </c>
      <c r="U489">
        <f t="shared" si="161"/>
        <v>41.838900000000002</v>
      </c>
      <c r="Z489">
        <f t="shared" si="162"/>
        <v>5.7861109953601664E-2</v>
      </c>
      <c r="AA489">
        <f>PI()/4*('Config sheet'!$C$38^2-'Config sheet'!$C$41^2)*'Stage 1'!Z489*2</f>
        <v>9.4250320696664773E-3</v>
      </c>
      <c r="AB489">
        <f t="shared" si="163"/>
        <v>32.542806498088673</v>
      </c>
      <c r="AC489">
        <v>76.379921176996419</v>
      </c>
    </row>
    <row r="490" spans="3:29" x14ac:dyDescent="0.25">
      <c r="C490">
        <f t="shared" si="145"/>
        <v>63</v>
      </c>
      <c r="D490">
        <f t="shared" si="146"/>
        <v>995</v>
      </c>
      <c r="E490">
        <f t="shared" si="147"/>
        <v>0.17780000000000001</v>
      </c>
      <c r="F490">
        <f t="shared" si="148"/>
        <v>1.0552763819095479E-2</v>
      </c>
      <c r="G490">
        <f t="shared" si="149"/>
        <v>104.19615634406146</v>
      </c>
      <c r="H490">
        <f t="shared" si="150"/>
        <v>1.0995574287564276</v>
      </c>
      <c r="I490" s="3">
        <f t="shared" si="151"/>
        <v>8.8900000000000007E-2</v>
      </c>
      <c r="J490" s="3">
        <f t="shared" si="152"/>
        <v>0.40640000000000004</v>
      </c>
      <c r="K490">
        <f t="shared" si="153"/>
        <v>8.3697769160009677E-2</v>
      </c>
      <c r="L490">
        <f>PI()/4*('Config sheet'!$C$38^2-'Config sheet'!$C$41^2)*'Stage 1'!K490*2</f>
        <v>1.3633581504489086E-2</v>
      </c>
      <c r="M490">
        <f t="shared" si="154"/>
        <v>40.795658972739716</v>
      </c>
      <c r="N490">
        <f>'Config sheet'!$C$44</f>
        <v>5.8970333333333338</v>
      </c>
      <c r="O490">
        <f t="shared" si="155"/>
        <v>9.0730789304539723</v>
      </c>
      <c r="P490">
        <f t="shared" si="156"/>
        <v>314.07933121766916</v>
      </c>
      <c r="Q490">
        <f t="shared" si="157"/>
        <v>180</v>
      </c>
      <c r="R490">
        <f t="shared" si="159"/>
        <v>56.534279619180452</v>
      </c>
      <c r="S490">
        <f t="shared" si="160"/>
        <v>56.534279619180452</v>
      </c>
      <c r="T490">
        <f t="shared" si="158"/>
        <v>1.3302967248384194</v>
      </c>
      <c r="U490">
        <f t="shared" si="161"/>
        <v>41.838900000000002</v>
      </c>
      <c r="Z490">
        <f t="shared" si="162"/>
        <v>5.6334349160009678E-2</v>
      </c>
      <c r="AA490">
        <f>PI()/4*('Config sheet'!$C$38^2-'Config sheet'!$C$41^2)*'Stage 1'!Z490*2</f>
        <v>9.1763370575270124E-3</v>
      </c>
      <c r="AB490">
        <f t="shared" si="163"/>
        <v>31.684110888644362</v>
      </c>
      <c r="AC490">
        <v>77.083160862599058</v>
      </c>
    </row>
    <row r="491" spans="3:29" x14ac:dyDescent="0.25">
      <c r="C491">
        <f t="shared" si="145"/>
        <v>62</v>
      </c>
      <c r="D491">
        <f t="shared" si="146"/>
        <v>995</v>
      </c>
      <c r="E491">
        <f t="shared" si="147"/>
        <v>0.17780000000000001</v>
      </c>
      <c r="F491">
        <f t="shared" si="148"/>
        <v>1.0385259631490788E-2</v>
      </c>
      <c r="G491">
        <f t="shared" si="149"/>
        <v>104.19615634406146</v>
      </c>
      <c r="H491">
        <f t="shared" si="150"/>
        <v>1.0821041362364843</v>
      </c>
      <c r="I491" s="3">
        <f t="shared" si="151"/>
        <v>8.8900000000000007E-2</v>
      </c>
      <c r="J491" s="3">
        <f t="shared" si="152"/>
        <v>0.40640000000000004</v>
      </c>
      <c r="K491">
        <f t="shared" si="153"/>
        <v>8.2179801803879765E-2</v>
      </c>
      <c r="L491">
        <f>PI()/4*('Config sheet'!$C$38^2-'Config sheet'!$C$41^2)*'Stage 1'!K491*2</f>
        <v>1.3386318860829057E-2</v>
      </c>
      <c r="M491">
        <f t="shared" si="154"/>
        <v>40.055776904030822</v>
      </c>
      <c r="N491">
        <f>'Config sheet'!$C$44</f>
        <v>5.8970333333333338</v>
      </c>
      <c r="O491">
        <f t="shared" si="155"/>
        <v>9.0187124858559322</v>
      </c>
      <c r="P491">
        <f t="shared" si="156"/>
        <v>335.05798317065921</v>
      </c>
      <c r="Q491">
        <f t="shared" si="157"/>
        <v>180</v>
      </c>
      <c r="R491">
        <f t="shared" si="159"/>
        <v>60.310436970718648</v>
      </c>
      <c r="S491">
        <f t="shared" si="160"/>
        <v>60.310436970718655</v>
      </c>
      <c r="T491">
        <f t="shared" si="158"/>
        <v>1.3302967248384194</v>
      </c>
      <c r="U491">
        <f t="shared" si="161"/>
        <v>41.838900000000002</v>
      </c>
      <c r="Z491">
        <f t="shared" si="162"/>
        <v>5.4816381803879766E-2</v>
      </c>
      <c r="AA491">
        <f>PI()/4*('Config sheet'!$C$38^2-'Config sheet'!$C$41^2)*'Stage 1'!Z491*2</f>
        <v>8.929074413866981E-3</v>
      </c>
      <c r="AB491">
        <f t="shared" si="163"/>
        <v>30.83036096956117</v>
      </c>
      <c r="AC491">
        <v>77.777517248150261</v>
      </c>
    </row>
    <row r="492" spans="3:29" x14ac:dyDescent="0.25">
      <c r="C492">
        <f t="shared" si="145"/>
        <v>61</v>
      </c>
      <c r="D492">
        <f t="shared" si="146"/>
        <v>995</v>
      </c>
      <c r="E492">
        <f t="shared" si="147"/>
        <v>0.17780000000000001</v>
      </c>
      <c r="F492">
        <f t="shared" si="148"/>
        <v>1.0217755443886098E-2</v>
      </c>
      <c r="G492">
        <f t="shared" si="149"/>
        <v>104.19615634406146</v>
      </c>
      <c r="H492">
        <f t="shared" si="150"/>
        <v>1.064650843716541</v>
      </c>
      <c r="I492" s="3">
        <f t="shared" si="151"/>
        <v>8.8900000000000007E-2</v>
      </c>
      <c r="J492" s="3">
        <f t="shared" si="152"/>
        <v>0.40640000000000004</v>
      </c>
      <c r="K492">
        <f t="shared" si="153"/>
        <v>8.0671223387055263E-2</v>
      </c>
      <c r="L492">
        <f>PI()/4*('Config sheet'!$C$38^2-'Config sheet'!$C$41^2)*'Stage 1'!K492*2</f>
        <v>1.3140585587312886E-2</v>
      </c>
      <c r="M492">
        <f t="shared" si="154"/>
        <v>39.320471157604629</v>
      </c>
      <c r="N492">
        <f>'Config sheet'!$C$44</f>
        <v>5.8970333333333338</v>
      </c>
      <c r="O492">
        <f t="shared" si="155"/>
        <v>8.9608313748835773</v>
      </c>
      <c r="P492">
        <f t="shared" si="156"/>
        <v>356.04245192450975</v>
      </c>
      <c r="Q492">
        <f t="shared" si="157"/>
        <v>180</v>
      </c>
      <c r="R492">
        <f t="shared" si="159"/>
        <v>64.087641346411758</v>
      </c>
      <c r="S492">
        <f t="shared" si="160"/>
        <v>64.087641346411758</v>
      </c>
      <c r="T492">
        <f t="shared" si="158"/>
        <v>1.3302967248384194</v>
      </c>
      <c r="U492">
        <f t="shared" si="161"/>
        <v>41.838900000000002</v>
      </c>
      <c r="Z492">
        <f t="shared" si="162"/>
        <v>5.3307803387055264E-2</v>
      </c>
      <c r="AA492">
        <f>PI()/4*('Config sheet'!$C$38^2-'Config sheet'!$C$41^2)*'Stage 1'!Z492*2</f>
        <v>8.6833411403508098E-3</v>
      </c>
      <c r="AB492">
        <f t="shared" si="163"/>
        <v>29.981891668759989</v>
      </c>
      <c r="AC492">
        <v>78.462853693393669</v>
      </c>
    </row>
    <row r="493" spans="3:29" x14ac:dyDescent="0.25">
      <c r="C493">
        <f t="shared" si="145"/>
        <v>60</v>
      </c>
      <c r="D493">
        <f t="shared" si="146"/>
        <v>995</v>
      </c>
      <c r="E493">
        <f t="shared" si="147"/>
        <v>0.17780000000000001</v>
      </c>
      <c r="F493">
        <f t="shared" si="148"/>
        <v>1.0050251256281407E-2</v>
      </c>
      <c r="G493">
        <f t="shared" si="149"/>
        <v>104.19615634406146</v>
      </c>
      <c r="H493">
        <f t="shared" si="150"/>
        <v>1.0471975511965976</v>
      </c>
      <c r="I493" s="3">
        <f t="shared" si="151"/>
        <v>8.8900000000000007E-2</v>
      </c>
      <c r="J493" s="3">
        <f t="shared" si="152"/>
        <v>0.40640000000000004</v>
      </c>
      <c r="K493">
        <f t="shared" si="153"/>
        <v>7.9172629478529682E-2</v>
      </c>
      <c r="L493">
        <f>PI()/4*('Config sheet'!$C$38^2-'Config sheet'!$C$41^2)*'Stage 1'!K493*2</f>
        <v>1.2896478696543133E-2</v>
      </c>
      <c r="M493">
        <f t="shared" si="154"/>
        <v>38.590032023510659</v>
      </c>
      <c r="N493">
        <f>'Config sheet'!$C$44</f>
        <v>5.8970333333333338</v>
      </c>
      <c r="O493">
        <f t="shared" si="155"/>
        <v>8.8994356297456321</v>
      </c>
      <c r="P493">
        <f t="shared" si="156"/>
        <v>377.02069797745537</v>
      </c>
      <c r="Q493">
        <f t="shared" si="157"/>
        <v>180</v>
      </c>
      <c r="R493">
        <f t="shared" si="159"/>
        <v>67.863725635941975</v>
      </c>
      <c r="S493">
        <f t="shared" si="160"/>
        <v>67.863725635941975</v>
      </c>
      <c r="T493">
        <f t="shared" si="158"/>
        <v>1.3302967248384194</v>
      </c>
      <c r="U493">
        <f t="shared" si="161"/>
        <v>41.838900000000002</v>
      </c>
      <c r="Z493">
        <f t="shared" si="162"/>
        <v>5.1809209478529683E-2</v>
      </c>
      <c r="AA493">
        <f>PI()/4*('Config sheet'!$C$38^2-'Config sheet'!$C$41^2)*'Stage 1'!Z493*2</f>
        <v>8.4392342495810593E-3</v>
      </c>
      <c r="AB493">
        <f t="shared" si="163"/>
        <v>29.139037951928955</v>
      </c>
      <c r="AC493">
        <v>79.139037951928941</v>
      </c>
    </row>
    <row r="494" spans="3:29" x14ac:dyDescent="0.25">
      <c r="C494">
        <f t="shared" si="145"/>
        <v>59</v>
      </c>
      <c r="D494">
        <f t="shared" si="146"/>
        <v>995</v>
      </c>
      <c r="E494">
        <f t="shared" si="147"/>
        <v>0.17780000000000001</v>
      </c>
      <c r="F494">
        <f t="shared" si="148"/>
        <v>9.8827470686767178E-3</v>
      </c>
      <c r="G494">
        <f t="shared" si="149"/>
        <v>104.19615634406146</v>
      </c>
      <c r="H494">
        <f t="shared" si="150"/>
        <v>1.0297442586766545</v>
      </c>
      <c r="I494" s="3">
        <f t="shared" si="151"/>
        <v>8.8900000000000007E-2</v>
      </c>
      <c r="J494" s="3">
        <f t="shared" si="152"/>
        <v>0.40640000000000004</v>
      </c>
      <c r="K494">
        <f t="shared" si="153"/>
        <v>7.768461535110785E-2</v>
      </c>
      <c r="L494">
        <f>PI()/4*('Config sheet'!$C$38^2-'Config sheet'!$C$41^2)*'Stage 1'!K494*2</f>
        <v>1.2654095152876002E-2</v>
      </c>
      <c r="M494">
        <f t="shared" si="154"/>
        <v>37.864749647431225</v>
      </c>
      <c r="N494">
        <f>'Config sheet'!$C$44</f>
        <v>5.8970333333333338</v>
      </c>
      <c r="O494">
        <f t="shared" si="155"/>
        <v>8.8345273097391956</v>
      </c>
      <c r="P494">
        <f t="shared" si="156"/>
        <v>397.9805591701591</v>
      </c>
      <c r="Q494">
        <f t="shared" si="157"/>
        <v>180</v>
      </c>
      <c r="R494">
        <f t="shared" si="159"/>
        <v>71.636500650628648</v>
      </c>
      <c r="S494">
        <f t="shared" si="160"/>
        <v>71.636500650628648</v>
      </c>
      <c r="T494">
        <f t="shared" si="158"/>
        <v>1.3302967248384194</v>
      </c>
      <c r="U494">
        <f t="shared" si="161"/>
        <v>41.838900000000002</v>
      </c>
      <c r="Z494">
        <f t="shared" si="162"/>
        <v>5.032119535110785E-2</v>
      </c>
      <c r="AA494">
        <f>PI()/4*('Config sheet'!$C$38^2-'Config sheet'!$C$41^2)*'Stage 1'!Z494*2</f>
        <v>8.1968507059139266E-3</v>
      </c>
      <c r="AB494">
        <f t="shared" si="163"/>
        <v>28.302134618170893</v>
      </c>
      <c r="AC494">
        <v>79.805942109176328</v>
      </c>
    </row>
    <row r="495" spans="3:29" x14ac:dyDescent="0.25">
      <c r="C495">
        <f t="shared" si="145"/>
        <v>58</v>
      </c>
      <c r="D495">
        <f t="shared" si="146"/>
        <v>995</v>
      </c>
      <c r="E495">
        <f t="shared" si="147"/>
        <v>0.17780000000000001</v>
      </c>
      <c r="F495">
        <f t="shared" si="148"/>
        <v>9.7152428810720268E-3</v>
      </c>
      <c r="G495">
        <f t="shared" si="149"/>
        <v>104.19615634406146</v>
      </c>
      <c r="H495">
        <f t="shared" si="150"/>
        <v>1.012290966156711</v>
      </c>
      <c r="I495" s="3">
        <f t="shared" si="151"/>
        <v>8.8900000000000007E-2</v>
      </c>
      <c r="J495" s="3">
        <f t="shared" si="152"/>
        <v>0.40640000000000004</v>
      </c>
      <c r="K495">
        <f t="shared" si="153"/>
        <v>7.6207775615458634E-2</v>
      </c>
      <c r="L495">
        <f>PI()/4*('Config sheet'!$C$38^2-'Config sheet'!$C$41^2)*'Stage 1'!K495*2</f>
        <v>1.2413531812811953E-2</v>
      </c>
      <c r="M495">
        <f t="shared" si="154"/>
        <v>37.144913852312769</v>
      </c>
      <c r="N495">
        <f>'Config sheet'!$C$44</f>
        <v>5.8970333333333338</v>
      </c>
      <c r="O495">
        <f t="shared" si="155"/>
        <v>8.766110520898712</v>
      </c>
      <c r="P495">
        <f t="shared" si="156"/>
        <v>418.90976142269704</v>
      </c>
      <c r="Q495">
        <f t="shared" si="157"/>
        <v>180</v>
      </c>
      <c r="R495">
        <f t="shared" si="159"/>
        <v>75.403757056085468</v>
      </c>
      <c r="S495">
        <f t="shared" si="160"/>
        <v>75.403757056085468</v>
      </c>
      <c r="T495">
        <f t="shared" si="158"/>
        <v>1.3302967248384194</v>
      </c>
      <c r="U495">
        <f t="shared" si="161"/>
        <v>41.838900000000002</v>
      </c>
      <c r="Z495">
        <f t="shared" si="162"/>
        <v>4.8844355615458634E-2</v>
      </c>
      <c r="AA495">
        <f>PI()/4*('Config sheet'!$C$38^2-'Config sheet'!$C$41^2)*'Stage 1'!Z495*2</f>
        <v>7.9562873658498776E-3</v>
      </c>
      <c r="AB495">
        <f t="shared" si="163"/>
        <v>27.471516094183709</v>
      </c>
      <c r="AC495">
        <v>80.463442517504191</v>
      </c>
    </row>
    <row r="496" spans="3:29" x14ac:dyDescent="0.25">
      <c r="C496">
        <f t="shared" si="145"/>
        <v>57</v>
      </c>
      <c r="D496">
        <f t="shared" si="146"/>
        <v>995</v>
      </c>
      <c r="E496">
        <f t="shared" si="147"/>
        <v>0.17780000000000001</v>
      </c>
      <c r="F496">
        <f t="shared" si="148"/>
        <v>9.5477386934673374E-3</v>
      </c>
      <c r="G496">
        <f t="shared" si="149"/>
        <v>104.19615634406146</v>
      </c>
      <c r="H496">
        <f t="shared" si="150"/>
        <v>0.99483767363676778</v>
      </c>
      <c r="I496" s="3">
        <f t="shared" si="151"/>
        <v>8.8900000000000007E-2</v>
      </c>
      <c r="J496" s="3">
        <f t="shared" si="152"/>
        <v>0.40640000000000004</v>
      </c>
      <c r="K496">
        <f t="shared" si="153"/>
        <v>7.4742703851968711E-2</v>
      </c>
      <c r="L496">
        <f>PI()/4*('Config sheet'!$C$38^2-'Config sheet'!$C$41^2)*'Stage 1'!K496*2</f>
        <v>1.2174885365028145E-2</v>
      </c>
      <c r="M496">
        <f t="shared" si="154"/>
        <v>36.430813958925377</v>
      </c>
      <c r="N496">
        <f>'Config sheet'!$C$44</f>
        <v>5.8970333333333338</v>
      </c>
      <c r="O496">
        <f t="shared" si="155"/>
        <v>8.6941914338314383</v>
      </c>
      <c r="P496">
        <f t="shared" si="156"/>
        <v>439.79592964881175</v>
      </c>
      <c r="Q496">
        <f t="shared" si="157"/>
        <v>180</v>
      </c>
      <c r="R496">
        <f t="shared" si="159"/>
        <v>79.16326733678612</v>
      </c>
      <c r="S496">
        <f t="shared" si="160"/>
        <v>79.16326733678612</v>
      </c>
      <c r="T496">
        <f t="shared" si="158"/>
        <v>1.3302967248384194</v>
      </c>
      <c r="U496">
        <f t="shared" si="161"/>
        <v>41.838900000000002</v>
      </c>
      <c r="Z496">
        <f t="shared" si="162"/>
        <v>4.7379283851968712E-2</v>
      </c>
      <c r="AA496">
        <f>PI()/4*('Config sheet'!$C$38^2-'Config sheet'!$C$41^2)*'Stage 1'!Z496*2</f>
        <v>7.7176409180660698E-3</v>
      </c>
      <c r="AB496">
        <f t="shared" si="163"/>
        <v>26.647516227203997</v>
      </c>
      <c r="AC496">
        <v>81.111419728706707</v>
      </c>
    </row>
    <row r="497" spans="3:29" x14ac:dyDescent="0.25">
      <c r="C497">
        <f t="shared" si="145"/>
        <v>56</v>
      </c>
      <c r="D497">
        <f t="shared" si="146"/>
        <v>995</v>
      </c>
      <c r="E497">
        <f t="shared" si="147"/>
        <v>0.17780000000000001</v>
      </c>
      <c r="F497">
        <f t="shared" si="148"/>
        <v>9.3802345058626464E-3</v>
      </c>
      <c r="G497">
        <f t="shared" si="149"/>
        <v>104.19615634406146</v>
      </c>
      <c r="H497">
        <f t="shared" si="150"/>
        <v>0.97738438111682446</v>
      </c>
      <c r="I497" s="3">
        <f t="shared" si="151"/>
        <v>8.8900000000000007E-2</v>
      </c>
      <c r="J497" s="3">
        <f t="shared" si="152"/>
        <v>0.40640000000000004</v>
      </c>
      <c r="K497">
        <f t="shared" si="153"/>
        <v>7.3289992240811647E-2</v>
      </c>
      <c r="L497">
        <f>PI()/4*('Config sheet'!$C$38^2-'Config sheet'!$C$41^2)*'Stage 1'!K497*2</f>
        <v>1.1938252270120157E-2</v>
      </c>
      <c r="M497">
        <f t="shared" si="154"/>
        <v>35.722738605552415</v>
      </c>
      <c r="N497">
        <f>'Config sheet'!$C$44</f>
        <v>5.8970333333333338</v>
      </c>
      <c r="O497">
        <f t="shared" si="155"/>
        <v>8.6187782997107139</v>
      </c>
      <c r="P497">
        <f t="shared" si="156"/>
        <v>460.62659883537731</v>
      </c>
      <c r="Q497">
        <f t="shared" si="157"/>
        <v>180</v>
      </c>
      <c r="R497">
        <f t="shared" si="159"/>
        <v>82.912787790367915</v>
      </c>
      <c r="S497">
        <f t="shared" si="160"/>
        <v>82.912787790367915</v>
      </c>
      <c r="T497">
        <f t="shared" si="158"/>
        <v>1.3302967248384194</v>
      </c>
      <c r="U497">
        <f t="shared" si="161"/>
        <v>41.838900000000002</v>
      </c>
      <c r="Z497">
        <f t="shared" si="162"/>
        <v>4.5926572240811647E-2</v>
      </c>
      <c r="AA497">
        <f>PI()/4*('Config sheet'!$C$38^2-'Config sheet'!$C$41^2)*'Stage 1'!Z497*2</f>
        <v>7.4810078231580812E-3</v>
      </c>
      <c r="AB497">
        <f t="shared" si="163"/>
        <v>25.830468076946932</v>
      </c>
      <c r="AC497">
        <v>81.749758424021621</v>
      </c>
    </row>
    <row r="498" spans="3:29" x14ac:dyDescent="0.25">
      <c r="C498">
        <f t="shared" si="145"/>
        <v>55</v>
      </c>
      <c r="D498">
        <f t="shared" si="146"/>
        <v>995</v>
      </c>
      <c r="E498">
        <f t="shared" si="147"/>
        <v>0.17780000000000001</v>
      </c>
      <c r="F498">
        <f t="shared" si="148"/>
        <v>9.212730318257957E-3</v>
      </c>
      <c r="G498">
        <f t="shared" si="149"/>
        <v>104.19615634406146</v>
      </c>
      <c r="H498">
        <f t="shared" si="150"/>
        <v>0.95993108859688125</v>
      </c>
      <c r="I498" s="3">
        <f t="shared" si="151"/>
        <v>8.8900000000000007E-2</v>
      </c>
      <c r="J498" s="3">
        <f t="shared" si="152"/>
        <v>0.40640000000000004</v>
      </c>
      <c r="K498">
        <f t="shared" si="153"/>
        <v>7.1850231190639352E-2</v>
      </c>
      <c r="L498">
        <f>PI()/4*('Config sheet'!$C$38^2-'Config sheet'!$C$41^2)*'Stage 1'!K498*2</f>
        <v>1.1703728700119303E-2</v>
      </c>
      <c r="M498">
        <f t="shared" si="154"/>
        <v>35.020975567008648</v>
      </c>
      <c r="N498">
        <f>'Config sheet'!$C$44</f>
        <v>5.8970333333333338</v>
      </c>
      <c r="O498">
        <f t="shared" si="155"/>
        <v>8.5398814644004126</v>
      </c>
      <c r="P498">
        <f t="shared" si="156"/>
        <v>481.3892252747857</v>
      </c>
      <c r="Q498">
        <f t="shared" si="157"/>
        <v>180</v>
      </c>
      <c r="R498">
        <f t="shared" si="159"/>
        <v>86.650060549461415</v>
      </c>
      <c r="S498">
        <f t="shared" si="160"/>
        <v>86.650060549461429</v>
      </c>
      <c r="T498">
        <f t="shared" si="158"/>
        <v>1.3302967248384194</v>
      </c>
      <c r="U498">
        <f t="shared" si="161"/>
        <v>41.838900000000002</v>
      </c>
      <c r="Z498">
        <f t="shared" si="162"/>
        <v>4.4486811190639353E-2</v>
      </c>
      <c r="AA498">
        <f>PI()/4*('Config sheet'!$C$38^2-'Config sheet'!$C$41^2)*'Stage 1'!Z498*2</f>
        <v>7.2464842531572279E-3</v>
      </c>
      <c r="AB498">
        <f t="shared" si="163"/>
        <v>25.02070370677129</v>
      </c>
      <c r="AC498">
        <v>82.378347341875923</v>
      </c>
    </row>
    <row r="499" spans="3:29" x14ac:dyDescent="0.25">
      <c r="C499">
        <f t="shared" si="145"/>
        <v>54</v>
      </c>
      <c r="D499">
        <f t="shared" si="146"/>
        <v>995</v>
      </c>
      <c r="E499">
        <f t="shared" si="147"/>
        <v>0.17780000000000001</v>
      </c>
      <c r="F499">
        <f t="shared" si="148"/>
        <v>9.0452261306532659E-3</v>
      </c>
      <c r="G499">
        <f t="shared" si="149"/>
        <v>104.19615634406146</v>
      </c>
      <c r="H499">
        <f t="shared" si="150"/>
        <v>0.94247779607693782</v>
      </c>
      <c r="I499" s="3">
        <f t="shared" si="151"/>
        <v>8.8900000000000007E-2</v>
      </c>
      <c r="J499" s="3">
        <f t="shared" si="152"/>
        <v>0.40640000000000004</v>
      </c>
      <c r="K499">
        <f t="shared" si="153"/>
        <v>7.0424008966305546E-2</v>
      </c>
      <c r="L499">
        <f>PI()/4*('Config sheet'!$C$38^2-'Config sheet'!$C$41^2)*'Stage 1'!K499*2</f>
        <v>1.1471410477852285E-2</v>
      </c>
      <c r="M499">
        <f t="shared" si="154"/>
        <v>34.325811573186648</v>
      </c>
      <c r="N499">
        <f>'Config sheet'!$C$44</f>
        <v>5.8970333333333338</v>
      </c>
      <c r="O499">
        <f t="shared" si="155"/>
        <v>8.4575133806859544</v>
      </c>
      <c r="P499">
        <f t="shared" si="156"/>
        <v>502.07119793777974</v>
      </c>
      <c r="Q499">
        <f t="shared" si="157"/>
        <v>180</v>
      </c>
      <c r="R499">
        <f t="shared" si="159"/>
        <v>90.372815628800353</v>
      </c>
      <c r="S499">
        <f t="shared" si="160"/>
        <v>90.372815628800353</v>
      </c>
      <c r="T499">
        <f t="shared" si="158"/>
        <v>1.3302967248384194</v>
      </c>
      <c r="U499">
        <f t="shared" si="161"/>
        <v>41.838900000000002</v>
      </c>
      <c r="Z499">
        <f t="shared" si="162"/>
        <v>4.3060588966305546E-2</v>
      </c>
      <c r="AA499">
        <f>PI()/4*('Config sheet'!$C$38^2-'Config sheet'!$C$41^2)*'Stage 1'!Z499*2</f>
        <v>7.0141660308902102E-3</v>
      </c>
      <c r="AB499">
        <f t="shared" si="163"/>
        <v>24.218553974300079</v>
      </c>
      <c r="AC499">
        <v>82.997079203547401</v>
      </c>
    </row>
    <row r="500" spans="3:29" x14ac:dyDescent="0.25">
      <c r="C500">
        <f t="shared" si="145"/>
        <v>53</v>
      </c>
      <c r="D500">
        <f t="shared" si="146"/>
        <v>995</v>
      </c>
      <c r="E500">
        <f t="shared" si="147"/>
        <v>0.17780000000000001</v>
      </c>
      <c r="F500">
        <f t="shared" si="148"/>
        <v>8.8777219430485766E-3</v>
      </c>
      <c r="G500">
        <f t="shared" si="149"/>
        <v>104.19615634406146</v>
      </c>
      <c r="H500">
        <f t="shared" si="150"/>
        <v>0.92502450355699462</v>
      </c>
      <c r="I500" s="3">
        <f t="shared" si="151"/>
        <v>8.8900000000000007E-2</v>
      </c>
      <c r="J500" s="3">
        <f t="shared" si="152"/>
        <v>0.40640000000000004</v>
      </c>
      <c r="K500">
        <f t="shared" si="153"/>
        <v>6.9011911316025937E-2</v>
      </c>
      <c r="L500">
        <f>PI()/4*('Config sheet'!$C$38^2-'Config sheet'!$C$41^2)*'Stage 1'!K500*2</f>
        <v>1.1241393016209078E-2</v>
      </c>
      <c r="M500">
        <f t="shared" si="154"/>
        <v>33.637532127328512</v>
      </c>
      <c r="N500">
        <f>'Config sheet'!$C$44</f>
        <v>5.8970333333333338</v>
      </c>
      <c r="O500">
        <f t="shared" si="155"/>
        <v>8.3716886185894754</v>
      </c>
      <c r="P500">
        <f t="shared" si="156"/>
        <v>522.65984997406565</v>
      </c>
      <c r="Q500">
        <f t="shared" si="157"/>
        <v>180</v>
      </c>
      <c r="R500">
        <f t="shared" si="159"/>
        <v>94.078772995331832</v>
      </c>
      <c r="S500">
        <f t="shared" si="160"/>
        <v>94.078772995331818</v>
      </c>
      <c r="T500">
        <f t="shared" si="158"/>
        <v>1.3302967248384194</v>
      </c>
      <c r="U500">
        <f t="shared" si="161"/>
        <v>41.838900000000002</v>
      </c>
      <c r="Z500">
        <f t="shared" si="162"/>
        <v>4.1648491316025937E-2</v>
      </c>
      <c r="AA500">
        <f>PI()/4*('Config sheet'!$C$38^2-'Config sheet'!$C$41^2)*'Stage 1'!Z500*2</f>
        <v>6.7841485692470031E-3</v>
      </c>
      <c r="AB500">
        <f t="shared" si="163"/>
        <v>23.424348321724374</v>
      </c>
      <c r="AC500">
        <v>83.605850636929191</v>
      </c>
    </row>
    <row r="501" spans="3:29" x14ac:dyDescent="0.25">
      <c r="C501">
        <f t="shared" ref="C501:C564" si="164">180-C136</f>
        <v>52</v>
      </c>
      <c r="D501">
        <f t="shared" ref="D501:D564" si="165">$D$4</f>
        <v>995</v>
      </c>
      <c r="E501">
        <f t="shared" ref="E501:E564" si="166">$E$4</f>
        <v>0.17780000000000001</v>
      </c>
      <c r="F501">
        <f t="shared" ref="F501:F564" si="167">C501*$G$4</f>
        <v>8.7102177554438873E-3</v>
      </c>
      <c r="G501">
        <f t="shared" ref="G501:G564" si="168">D501/60*2*PI()</f>
        <v>104.19615634406146</v>
      </c>
      <c r="H501">
        <f t="shared" ref="H501:H564" si="169">G501*F501</f>
        <v>0.90757121103705141</v>
      </c>
      <c r="I501" s="3">
        <f t="shared" ref="I501:I564" si="170">$I$4</f>
        <v>8.8900000000000007E-2</v>
      </c>
      <c r="J501" s="3">
        <f t="shared" ref="J501:J564" si="171">$J$4</f>
        <v>0.40640000000000004</v>
      </c>
      <c r="K501">
        <f t="shared" ref="K501:K564" si="172">(J501+I501)-(I501*COS(H501)+(J501^2-I501^2*(SIN(H501))^2)^0.5)+$B$373</f>
        <v>6.7614521098374819E-2</v>
      </c>
      <c r="L501">
        <f>PI()/4*('Config sheet'!$C$38^2-'Config sheet'!$C$41^2)*'Stage 1'!K501*2</f>
        <v>1.1013771257384173E-2</v>
      </c>
      <c r="M501">
        <f t="shared" ref="M501:M564" si="173">L501*100/$AG$3</f>
        <v>32.956421324217935</v>
      </c>
      <c r="N501">
        <f>'Config sheet'!$C$44</f>
        <v>5.8970333333333338</v>
      </c>
      <c r="O501">
        <f t="shared" ref="O501:O564" si="174">I501*G501*SIN(H501)+I501^2*G501*SIN(2*H501)/(2*J501)</f>
        <v>8.2824238737487583</v>
      </c>
      <c r="P501">
        <f t="shared" ref="P501:P564" si="175">I501*G501^2*COS(H501)+(I501^2*G501^2*COS(2*H501)/J501)</f>
        <v>543.14247032787148</v>
      </c>
      <c r="Q501">
        <f t="shared" ref="Q501:Q564" si="176">$V$4</f>
        <v>180</v>
      </c>
      <c r="R501">
        <f t="shared" si="159"/>
        <v>97.765644659016885</v>
      </c>
      <c r="S501">
        <f t="shared" si="160"/>
        <v>97.765644659016871</v>
      </c>
      <c r="T501">
        <f t="shared" ref="T501:T564" si="177">$V$3</f>
        <v>1.3302967248384194</v>
      </c>
      <c r="U501">
        <f t="shared" si="161"/>
        <v>41.838900000000002</v>
      </c>
      <c r="Z501">
        <f t="shared" si="162"/>
        <v>4.025110109837482E-2</v>
      </c>
      <c r="AA501">
        <f>PI()/4*('Config sheet'!$C$38^2-'Config sheet'!$C$41^2)*'Stage 1'!Z501*2</f>
        <v>6.5565268104220984E-3</v>
      </c>
      <c r="AB501">
        <f t="shared" si="163"/>
        <v>22.638414566015086</v>
      </c>
      <c r="AC501">
        <v>84.20456209858088</v>
      </c>
    </row>
    <row r="502" spans="3:29" x14ac:dyDescent="0.25">
      <c r="C502">
        <f t="shared" si="164"/>
        <v>51</v>
      </c>
      <c r="D502">
        <f t="shared" si="165"/>
        <v>995</v>
      </c>
      <c r="E502">
        <f t="shared" si="166"/>
        <v>0.17780000000000001</v>
      </c>
      <c r="F502">
        <f t="shared" si="167"/>
        <v>8.5427135678391962E-3</v>
      </c>
      <c r="G502">
        <f t="shared" si="168"/>
        <v>104.19615634406146</v>
      </c>
      <c r="H502">
        <f t="shared" si="169"/>
        <v>0.89011791851710798</v>
      </c>
      <c r="I502" s="3">
        <f t="shared" si="170"/>
        <v>8.8900000000000007E-2</v>
      </c>
      <c r="J502" s="3">
        <f t="shared" si="171"/>
        <v>0.40640000000000004</v>
      </c>
      <c r="K502">
        <f t="shared" si="172"/>
        <v>6.6232417909516311E-2</v>
      </c>
      <c r="L502">
        <f>PI()/4*('Config sheet'!$C$38^2-'Config sheet'!$C$41^2)*'Stage 1'!K502*2</f>
        <v>1.0788639612156049E-2</v>
      </c>
      <c r="M502">
        <f t="shared" si="173"/>
        <v>32.282761668486664</v>
      </c>
      <c r="N502">
        <f>'Config sheet'!$C$44</f>
        <v>5.8970333333333338</v>
      </c>
      <c r="O502">
        <f t="shared" si="174"/>
        <v>8.1897379738418081</v>
      </c>
      <c r="P502">
        <f t="shared" si="175"/>
        <v>563.50631545546094</v>
      </c>
      <c r="Q502">
        <f t="shared" si="176"/>
        <v>180</v>
      </c>
      <c r="R502">
        <f t="shared" ref="R502:R565" si="178">Q502*I502*G502^2*(COS(H502)+(I502/J502)*COS(2*H502))*10^-3</f>
        <v>101.43113678198299</v>
      </c>
      <c r="S502">
        <f t="shared" ref="S502:S565" si="179">Q502*P502*10^-3</f>
        <v>101.43113678198296</v>
      </c>
      <c r="T502">
        <f t="shared" si="177"/>
        <v>1.3302967248384194</v>
      </c>
      <c r="U502">
        <f t="shared" ref="U502:U565" si="180">IF(AND(L502&lt;=$AG$2, U501*(L501/L502)^T502&lt;$AB$4),U501*(L501/L502)^T502,IF(C502&lt;0,$AB$3,IF(L502&gt;=$AG$4,  U501*(L501/L502)^T502,$AB$5)))</f>
        <v>41.838900000000002</v>
      </c>
      <c r="Z502">
        <f t="shared" ref="Z502:Z565" si="181">(J502+I502)-(I502*COS(H502)+(J502^2-I502^2*(SIN(H502))^2)^0.5)</f>
        <v>3.8868997909516312E-2</v>
      </c>
      <c r="AA502">
        <f>PI()/4*('Config sheet'!$C$38^2-'Config sheet'!$C$41^2)*'Stage 1'!Z502*2</f>
        <v>6.331395165193974E-3</v>
      </c>
      <c r="AB502">
        <f t="shared" ref="AB502:AB565" si="182">AA502*100/($AG$3-$AG$5)</f>
        <v>21.861078689266765</v>
      </c>
      <c r="AC502">
        <v>84.793117794250506</v>
      </c>
    </row>
    <row r="503" spans="3:29" x14ac:dyDescent="0.25">
      <c r="C503">
        <f t="shared" si="164"/>
        <v>50</v>
      </c>
      <c r="D503">
        <f t="shared" si="165"/>
        <v>995</v>
      </c>
      <c r="E503">
        <f t="shared" si="166"/>
        <v>0.17780000000000001</v>
      </c>
      <c r="F503">
        <f t="shared" si="167"/>
        <v>8.3752093802345069E-3</v>
      </c>
      <c r="G503">
        <f t="shared" si="168"/>
        <v>104.19615634406146</v>
      </c>
      <c r="H503">
        <f t="shared" si="169"/>
        <v>0.87266462599716477</v>
      </c>
      <c r="I503" s="3">
        <f t="shared" si="170"/>
        <v>8.8900000000000007E-2</v>
      </c>
      <c r="J503" s="3">
        <f t="shared" si="171"/>
        <v>0.40640000000000004</v>
      </c>
      <c r="K503">
        <f t="shared" si="172"/>
        <v>6.4866177711061707E-2</v>
      </c>
      <c r="L503">
        <f>PI()/4*('Config sheet'!$C$38^2-'Config sheet'!$C$41^2)*'Stage 1'!K503*2</f>
        <v>1.0566091899268619E-2</v>
      </c>
      <c r="M503">
        <f t="shared" si="173"/>
        <v>31.616833893226044</v>
      </c>
      <c r="N503">
        <f>'Config sheet'!$C$44</f>
        <v>5.8970333333333338</v>
      </c>
      <c r="O503">
        <f t="shared" si="174"/>
        <v>8.0936518830410655</v>
      </c>
      <c r="P503">
        <f t="shared" si="175"/>
        <v>583.73862113147493</v>
      </c>
      <c r="Q503">
        <f t="shared" si="176"/>
        <v>180</v>
      </c>
      <c r="R503">
        <f t="shared" si="178"/>
        <v>105.07295180366552</v>
      </c>
      <c r="S503">
        <f t="shared" si="179"/>
        <v>105.07295180366549</v>
      </c>
      <c r="T503">
        <f t="shared" si="177"/>
        <v>1.3302967248384194</v>
      </c>
      <c r="U503">
        <f t="shared" si="180"/>
        <v>41.838900000000002</v>
      </c>
      <c r="Z503">
        <f t="shared" si="181"/>
        <v>3.7502757711061707E-2</v>
      </c>
      <c r="AA503">
        <f>PI()/4*('Config sheet'!$C$38^2-'Config sheet'!$C$41^2)*'Stage 1'!Z503*2</f>
        <v>6.1088474523065444E-3</v>
      </c>
      <c r="AB503">
        <f t="shared" si="182"/>
        <v>21.092664629393536</v>
      </c>
      <c r="AC503">
        <v>85.371425598047466</v>
      </c>
    </row>
    <row r="504" spans="3:29" x14ac:dyDescent="0.25">
      <c r="C504">
        <f t="shared" si="164"/>
        <v>49</v>
      </c>
      <c r="D504">
        <f t="shared" si="165"/>
        <v>995</v>
      </c>
      <c r="E504">
        <f t="shared" si="166"/>
        <v>0.17780000000000001</v>
      </c>
      <c r="F504">
        <f t="shared" si="167"/>
        <v>8.2077051926298158E-3</v>
      </c>
      <c r="G504">
        <f t="shared" si="168"/>
        <v>104.19615634406146</v>
      </c>
      <c r="H504">
        <f t="shared" si="169"/>
        <v>0.85521133347722145</v>
      </c>
      <c r="I504" s="3">
        <f t="shared" si="170"/>
        <v>8.8900000000000007E-2</v>
      </c>
      <c r="J504" s="3">
        <f t="shared" si="171"/>
        <v>0.40640000000000004</v>
      </c>
      <c r="K504">
        <f t="shared" si="172"/>
        <v>6.3516372458937737E-2</v>
      </c>
      <c r="L504">
        <f>PI()/4*('Config sheet'!$C$38^2-'Config sheet'!$C$41^2)*'Stage 1'!K504*2</f>
        <v>1.0346221284977357E-2</v>
      </c>
      <c r="M504">
        <f t="shared" si="173"/>
        <v>30.958916779091386</v>
      </c>
      <c r="N504">
        <f>'Config sheet'!$C$44</f>
        <v>5.8970333333333338</v>
      </c>
      <c r="O504">
        <f t="shared" si="174"/>
        <v>7.9941887044834843</v>
      </c>
      <c r="P504">
        <f t="shared" si="175"/>
        <v>603.82661433085184</v>
      </c>
      <c r="Q504">
        <f t="shared" si="176"/>
        <v>180</v>
      </c>
      <c r="R504">
        <f t="shared" si="178"/>
        <v>108.68879057955334</v>
      </c>
      <c r="S504">
        <f t="shared" si="179"/>
        <v>108.68879057955333</v>
      </c>
      <c r="T504">
        <f t="shared" si="177"/>
        <v>1.3302967248384194</v>
      </c>
      <c r="U504">
        <f t="shared" si="180"/>
        <v>41.838900000000002</v>
      </c>
      <c r="Z504">
        <f t="shared" si="181"/>
        <v>3.6152952458937737E-2</v>
      </c>
      <c r="AA504">
        <f>PI()/4*('Config sheet'!$C$38^2-'Config sheet'!$C$41^2)*'Stage 1'!Z504*2</f>
        <v>5.8889768380152819E-3</v>
      </c>
      <c r="AB504">
        <f t="shared" si="182"/>
        <v>20.333494071393552</v>
      </c>
      <c r="AC504">
        <v>85.939396970444264</v>
      </c>
    </row>
    <row r="505" spans="3:29" x14ac:dyDescent="0.25">
      <c r="C505">
        <f t="shared" si="164"/>
        <v>48</v>
      </c>
      <c r="D505">
        <f t="shared" si="165"/>
        <v>995</v>
      </c>
      <c r="E505">
        <f t="shared" si="166"/>
        <v>0.17780000000000001</v>
      </c>
      <c r="F505">
        <f t="shared" si="167"/>
        <v>8.0402010050251264E-3</v>
      </c>
      <c r="G505">
        <f t="shared" si="168"/>
        <v>104.19615634406146</v>
      </c>
      <c r="H505">
        <f t="shared" si="169"/>
        <v>0.83775804095727824</v>
      </c>
      <c r="I505" s="3">
        <f t="shared" si="170"/>
        <v>8.8900000000000007E-2</v>
      </c>
      <c r="J505" s="3">
        <f t="shared" si="171"/>
        <v>0.40640000000000004</v>
      </c>
      <c r="K505">
        <f t="shared" si="172"/>
        <v>6.2183569733647498E-2</v>
      </c>
      <c r="L505">
        <f>PI()/4*('Config sheet'!$C$38^2-'Config sheet'!$C$41^2)*'Stage 1'!K505*2</f>
        <v>1.0129120222822268E-2</v>
      </c>
      <c r="M505">
        <f t="shared" si="173"/>
        <v>30.309286974085097</v>
      </c>
      <c r="N505">
        <f>'Config sheet'!$C$44</f>
        <v>5.8970333333333338</v>
      </c>
      <c r="O505">
        <f t="shared" si="174"/>
        <v>7.8913736807449517</v>
      </c>
      <c r="P505">
        <f t="shared" si="175"/>
        <v>623.75752517296439</v>
      </c>
      <c r="Q505">
        <f t="shared" si="176"/>
        <v>180</v>
      </c>
      <c r="R505">
        <f t="shared" si="178"/>
        <v>112.27635453113361</v>
      </c>
      <c r="S505">
        <f t="shared" si="179"/>
        <v>112.27635453113359</v>
      </c>
      <c r="T505">
        <f t="shared" si="177"/>
        <v>1.3302967248384194</v>
      </c>
      <c r="U505">
        <f t="shared" si="180"/>
        <v>41.838900000000002</v>
      </c>
      <c r="Z505">
        <f t="shared" si="181"/>
        <v>3.4820149733647499E-2</v>
      </c>
      <c r="AA505">
        <f>PI()/4*('Config sheet'!$C$38^2-'Config sheet'!$C$41^2)*'Stage 1'!Z505*2</f>
        <v>5.6718757758601919E-3</v>
      </c>
      <c r="AB505">
        <f t="shared" si="182"/>
        <v>19.583886239396794</v>
      </c>
      <c r="AC505">
        <v>86.496946875282646</v>
      </c>
    </row>
    <row r="506" spans="3:29" x14ac:dyDescent="0.25">
      <c r="C506">
        <f t="shared" si="164"/>
        <v>47</v>
      </c>
      <c r="D506">
        <f t="shared" si="165"/>
        <v>995</v>
      </c>
      <c r="E506">
        <f t="shared" si="166"/>
        <v>0.17780000000000001</v>
      </c>
      <c r="F506">
        <f t="shared" si="167"/>
        <v>7.8726968174204354E-3</v>
      </c>
      <c r="G506">
        <f t="shared" si="168"/>
        <v>104.19615634406146</v>
      </c>
      <c r="H506">
        <f t="shared" si="169"/>
        <v>0.82030474843733481</v>
      </c>
      <c r="I506" s="3">
        <f t="shared" si="170"/>
        <v>8.8900000000000007E-2</v>
      </c>
      <c r="J506" s="3">
        <f t="shared" si="171"/>
        <v>0.40640000000000004</v>
      </c>
      <c r="K506">
        <f t="shared" si="172"/>
        <v>6.0868332372296136E-2</v>
      </c>
      <c r="L506">
        <f>PI()/4*('Config sheet'!$C$38^2-'Config sheet'!$C$41^2)*'Stage 1'!K506*2</f>
        <v>9.9148803936883207E-3</v>
      </c>
      <c r="M506">
        <f t="shared" si="173"/>
        <v>29.668218814199985</v>
      </c>
      <c r="N506">
        <f>'Config sheet'!$C$44</f>
        <v>5.8970333333333338</v>
      </c>
      <c r="O506">
        <f t="shared" si="174"/>
        <v>7.7852341923097379</v>
      </c>
      <c r="P506">
        <f t="shared" si="175"/>
        <v>643.51859891452682</v>
      </c>
      <c r="Q506">
        <f t="shared" si="176"/>
        <v>180</v>
      </c>
      <c r="R506">
        <f t="shared" si="178"/>
        <v>115.83334780461483</v>
      </c>
      <c r="S506">
        <f t="shared" si="179"/>
        <v>115.83334780461483</v>
      </c>
      <c r="T506">
        <f t="shared" si="177"/>
        <v>1.3302967248384194</v>
      </c>
      <c r="U506">
        <f t="shared" si="180"/>
        <v>41.838900000000002</v>
      </c>
      <c r="Z506">
        <f t="shared" si="181"/>
        <v>3.3504912372296136E-2</v>
      </c>
      <c r="AA506">
        <f>PI()/4*('Config sheet'!$C$38^2-'Config sheet'!$C$41^2)*'Stage 1'!Z506*2</f>
        <v>5.4576359467262458E-3</v>
      </c>
      <c r="AB506">
        <f t="shared" si="182"/>
        <v>18.844157689705362</v>
      </c>
      <c r="AC506">
        <v>87.043993695955223</v>
      </c>
    </row>
    <row r="507" spans="3:29" x14ac:dyDescent="0.25">
      <c r="C507">
        <f t="shared" si="164"/>
        <v>46</v>
      </c>
      <c r="D507">
        <f t="shared" si="165"/>
        <v>995</v>
      </c>
      <c r="E507">
        <f t="shared" si="166"/>
        <v>0.17780000000000001</v>
      </c>
      <c r="F507">
        <f t="shared" si="167"/>
        <v>7.705192629815746E-3</v>
      </c>
      <c r="G507">
        <f t="shared" si="168"/>
        <v>104.19615634406146</v>
      </c>
      <c r="H507">
        <f t="shared" si="169"/>
        <v>0.8028514559173916</v>
      </c>
      <c r="I507" s="3">
        <f t="shared" si="170"/>
        <v>8.8900000000000007E-2</v>
      </c>
      <c r="J507" s="3">
        <f t="shared" si="171"/>
        <v>0.40640000000000004</v>
      </c>
      <c r="K507">
        <f t="shared" si="172"/>
        <v>5.9571218102747486E-2</v>
      </c>
      <c r="L507">
        <f>PI()/4*('Config sheet'!$C$38^2-'Config sheet'!$C$41^2)*'Stage 1'!K507*2</f>
        <v>9.7035926462130054E-3</v>
      </c>
      <c r="M507">
        <f t="shared" si="173"/>
        <v>29.035984145101246</v>
      </c>
      <c r="N507">
        <f>'Config sheet'!$C$44</f>
        <v>5.8970333333333338</v>
      </c>
      <c r="O507">
        <f t="shared" si="174"/>
        <v>7.6757997540279401</v>
      </c>
      <c r="P507">
        <f t="shared" si="175"/>
        <v>663.09710797774221</v>
      </c>
      <c r="Q507">
        <f t="shared" si="176"/>
        <v>180</v>
      </c>
      <c r="R507">
        <f t="shared" si="178"/>
        <v>119.35747943599361</v>
      </c>
      <c r="S507">
        <f t="shared" si="179"/>
        <v>119.3574794359936</v>
      </c>
      <c r="T507">
        <f t="shared" si="177"/>
        <v>1.3302967248384194</v>
      </c>
      <c r="U507">
        <f t="shared" si="180"/>
        <v>41.838900000000002</v>
      </c>
      <c r="Z507">
        <f t="shared" si="181"/>
        <v>3.2207798102747487E-2</v>
      </c>
      <c r="AA507">
        <f>PI()/4*('Config sheet'!$C$38^2-'Config sheet'!$C$41^2)*'Stage 1'!Z507*2</f>
        <v>5.2463481992509305E-3</v>
      </c>
      <c r="AB507">
        <f t="shared" si="182"/>
        <v>18.114622105032332</v>
      </c>
      <c r="AC507">
        <v>87.580459150932043</v>
      </c>
    </row>
    <row r="508" spans="3:29" x14ac:dyDescent="0.25">
      <c r="C508">
        <f t="shared" si="164"/>
        <v>45</v>
      </c>
      <c r="D508">
        <f t="shared" si="165"/>
        <v>995</v>
      </c>
      <c r="E508">
        <f t="shared" si="166"/>
        <v>0.17780000000000001</v>
      </c>
      <c r="F508">
        <f t="shared" si="167"/>
        <v>7.5376884422110558E-3</v>
      </c>
      <c r="G508">
        <f t="shared" si="168"/>
        <v>104.19615634406146</v>
      </c>
      <c r="H508">
        <f t="shared" si="169"/>
        <v>0.78539816339744828</v>
      </c>
      <c r="I508" s="3">
        <f t="shared" si="170"/>
        <v>8.8900000000000007E-2</v>
      </c>
      <c r="J508" s="3">
        <f t="shared" si="171"/>
        <v>0.40640000000000004</v>
      </c>
      <c r="K508">
        <f t="shared" si="172"/>
        <v>5.8292779180270177E-2</v>
      </c>
      <c r="L508">
        <f>PI()/4*('Config sheet'!$C$38^2-'Config sheet'!$C$41^2)*'Stage 1'!K508*2</f>
        <v>9.4953469375993835E-3</v>
      </c>
      <c r="M508">
        <f t="shared" si="173"/>
        <v>28.412852145021844</v>
      </c>
      <c r="N508">
        <f>'Config sheet'!$C$44</f>
        <v>5.8970333333333338</v>
      </c>
      <c r="O508">
        <f t="shared" si="174"/>
        <v>7.5631020095561654</v>
      </c>
      <c r="P508">
        <f t="shared" si="175"/>
        <v>682.48036400011233</v>
      </c>
      <c r="Q508">
        <f t="shared" si="176"/>
        <v>180</v>
      </c>
      <c r="R508">
        <f t="shared" si="178"/>
        <v>122.84646552002023</v>
      </c>
      <c r="S508">
        <f t="shared" si="179"/>
        <v>122.84646552002023</v>
      </c>
      <c r="T508">
        <f t="shared" si="177"/>
        <v>1.3302967248384194</v>
      </c>
      <c r="U508">
        <f t="shared" si="180"/>
        <v>41.838900000000002</v>
      </c>
      <c r="Z508">
        <f t="shared" si="181"/>
        <v>3.0929359180270177E-2</v>
      </c>
      <c r="AA508">
        <f>PI()/4*('Config sheet'!$C$38^2-'Config sheet'!$C$41^2)*'Stage 1'!Z508*2</f>
        <v>5.0381024906373077E-3</v>
      </c>
      <c r="AB508">
        <f t="shared" si="182"/>
        <v>17.395590090140704</v>
      </c>
      <c r="AC508">
        <v>88.106268208795441</v>
      </c>
    </row>
    <row r="509" spans="3:29" x14ac:dyDescent="0.25">
      <c r="C509">
        <f t="shared" si="164"/>
        <v>44</v>
      </c>
      <c r="D509">
        <f t="shared" si="165"/>
        <v>995</v>
      </c>
      <c r="E509">
        <f t="shared" si="166"/>
        <v>0.17780000000000001</v>
      </c>
      <c r="F509">
        <f t="shared" si="167"/>
        <v>7.3701842546063656E-3</v>
      </c>
      <c r="G509">
        <f t="shared" si="168"/>
        <v>104.19615634406146</v>
      </c>
      <c r="H509">
        <f t="shared" si="169"/>
        <v>0.76794487087750496</v>
      </c>
      <c r="I509" s="3">
        <f t="shared" si="170"/>
        <v>8.8900000000000007E-2</v>
      </c>
      <c r="J509" s="3">
        <f t="shared" si="171"/>
        <v>0.40640000000000004</v>
      </c>
      <c r="K509">
        <f t="shared" si="172"/>
        <v>5.7033562027023893E-2</v>
      </c>
      <c r="L509">
        <f>PI()/4*('Config sheet'!$C$38^2-'Config sheet'!$C$41^2)*'Stage 1'!K509*2</f>
        <v>9.2902322748917836E-3</v>
      </c>
      <c r="M509">
        <f t="shared" si="173"/>
        <v>27.799089149042207</v>
      </c>
      <c r="N509">
        <f>'Config sheet'!$C$44</f>
        <v>5.8970333333333338</v>
      </c>
      <c r="O509">
        <f t="shared" si="174"/>
        <v>7.447174723778943</v>
      </c>
      <c r="P509">
        <f t="shared" si="175"/>
        <v>701.65572989227212</v>
      </c>
      <c r="Q509">
        <f t="shared" si="176"/>
        <v>180</v>
      </c>
      <c r="R509">
        <f t="shared" si="178"/>
        <v>126.298031380609</v>
      </c>
      <c r="S509">
        <f t="shared" si="179"/>
        <v>126.29803138060899</v>
      </c>
      <c r="T509">
        <f t="shared" si="177"/>
        <v>1.3302967248384194</v>
      </c>
      <c r="U509">
        <f t="shared" si="180"/>
        <v>41.838900000000002</v>
      </c>
      <c r="Z509">
        <f t="shared" si="181"/>
        <v>2.9670142027023894E-2</v>
      </c>
      <c r="AA509">
        <f>PI()/4*('Config sheet'!$C$38^2-'Config sheet'!$C$41^2)*'Stage 1'!Z509*2</f>
        <v>4.8329878279297087E-3</v>
      </c>
      <c r="AB509">
        <f t="shared" si="182"/>
        <v>16.687368969079806</v>
      </c>
      <c r="AC509">
        <v>88.62134900294491</v>
      </c>
    </row>
    <row r="510" spans="3:29" x14ac:dyDescent="0.25">
      <c r="C510">
        <f t="shared" si="164"/>
        <v>43</v>
      </c>
      <c r="D510">
        <f t="shared" si="165"/>
        <v>995</v>
      </c>
      <c r="E510">
        <f t="shared" si="166"/>
        <v>0.17780000000000001</v>
      </c>
      <c r="F510">
        <f t="shared" si="167"/>
        <v>7.2026800670016754E-3</v>
      </c>
      <c r="G510">
        <f t="shared" si="168"/>
        <v>104.19615634406146</v>
      </c>
      <c r="H510">
        <f t="shared" si="169"/>
        <v>0.75049157835756164</v>
      </c>
      <c r="I510" s="3">
        <f t="shared" si="170"/>
        <v>8.8900000000000007E-2</v>
      </c>
      <c r="J510" s="3">
        <f t="shared" si="171"/>
        <v>0.40640000000000004</v>
      </c>
      <c r="K510">
        <f t="shared" si="172"/>
        <v>5.579410687472755E-2</v>
      </c>
      <c r="L510">
        <f>PI()/4*('Config sheet'!$C$38^2-'Config sheet'!$C$41^2)*'Stage 1'!K510*2</f>
        <v>9.0883366567698007E-3</v>
      </c>
      <c r="M510">
        <f t="shared" si="173"/>
        <v>27.194958474920892</v>
      </c>
      <c r="N510">
        <f>'Config sheet'!$C$44</f>
        <v>5.8970333333333338</v>
      </c>
      <c r="O510">
        <f t="shared" si="174"/>
        <v>7.3280537732106978</v>
      </c>
      <c r="P510">
        <f t="shared" si="175"/>
        <v>720.61063189020479</v>
      </c>
      <c r="Q510">
        <f t="shared" si="176"/>
        <v>180</v>
      </c>
      <c r="R510">
        <f t="shared" si="178"/>
        <v>129.70991374023686</v>
      </c>
      <c r="S510">
        <f t="shared" si="179"/>
        <v>129.70991374023686</v>
      </c>
      <c r="T510">
        <f t="shared" si="177"/>
        <v>1.3302967248384194</v>
      </c>
      <c r="U510">
        <f t="shared" si="180"/>
        <v>41.838900000000002</v>
      </c>
      <c r="Z510">
        <f t="shared" si="181"/>
        <v>2.8430686874727551E-2</v>
      </c>
      <c r="AA510">
        <f>PI()/4*('Config sheet'!$C$38^2-'Config sheet'!$C$41^2)*'Stage 1'!Z510*2</f>
        <v>4.6310922098077266E-3</v>
      </c>
      <c r="AB510">
        <f t="shared" si="182"/>
        <v>15.990262584211223</v>
      </c>
      <c r="AC510">
        <v>89.125632746128289</v>
      </c>
    </row>
    <row r="511" spans="3:29" x14ac:dyDescent="0.25">
      <c r="C511">
        <f t="shared" si="164"/>
        <v>42</v>
      </c>
      <c r="D511">
        <f t="shared" si="165"/>
        <v>995</v>
      </c>
      <c r="E511">
        <f t="shared" si="166"/>
        <v>0.17780000000000001</v>
      </c>
      <c r="F511">
        <f t="shared" si="167"/>
        <v>7.0351758793969852E-3</v>
      </c>
      <c r="G511">
        <f t="shared" si="168"/>
        <v>104.19615634406146</v>
      </c>
      <c r="H511">
        <f t="shared" si="169"/>
        <v>0.73303828583761832</v>
      </c>
      <c r="I511" s="3">
        <f t="shared" si="170"/>
        <v>8.8900000000000007E-2</v>
      </c>
      <c r="J511" s="3">
        <f t="shared" si="171"/>
        <v>0.40640000000000004</v>
      </c>
      <c r="K511">
        <f t="shared" si="172"/>
        <v>5.457494741084265E-2</v>
      </c>
      <c r="L511">
        <f>PI()/4*('Config sheet'!$C$38^2-'Config sheet'!$C$41^2)*'Stage 1'!K511*2</f>
        <v>8.8897470159148857E-3</v>
      </c>
      <c r="M511">
        <f t="shared" si="173"/>
        <v>26.600720250638563</v>
      </c>
      <c r="N511">
        <f>'Config sheet'!$C$44</f>
        <v>5.8970333333333338</v>
      </c>
      <c r="O511">
        <f t="shared" si="174"/>
        <v>7.2057771343803312</v>
      </c>
      <c r="P511">
        <f t="shared" si="175"/>
        <v>739.33257158816434</v>
      </c>
      <c r="Q511">
        <f t="shared" si="176"/>
        <v>180</v>
      </c>
      <c r="R511">
        <f t="shared" si="178"/>
        <v>133.0798628858696</v>
      </c>
      <c r="S511">
        <f t="shared" si="179"/>
        <v>133.07986288586957</v>
      </c>
      <c r="T511">
        <f t="shared" si="177"/>
        <v>1.3302967248384194</v>
      </c>
      <c r="U511">
        <f t="shared" si="180"/>
        <v>41.838900000000002</v>
      </c>
      <c r="Z511">
        <f t="shared" si="181"/>
        <v>2.7211527410842651E-2</v>
      </c>
      <c r="AA511">
        <f>PI()/4*('Config sheet'!$C$38^2-'Config sheet'!$C$41^2)*'Stage 1'!Z511*2</f>
        <v>4.4325025689528098E-3</v>
      </c>
      <c r="AB511">
        <f t="shared" si="182"/>
        <v>15.304571097211838</v>
      </c>
      <c r="AC511">
        <v>89.619053644951293</v>
      </c>
    </row>
    <row r="512" spans="3:29" x14ac:dyDescent="0.25">
      <c r="C512">
        <f t="shared" si="164"/>
        <v>41</v>
      </c>
      <c r="D512">
        <f t="shared" si="165"/>
        <v>995</v>
      </c>
      <c r="E512">
        <f t="shared" si="166"/>
        <v>0.17780000000000001</v>
      </c>
      <c r="F512">
        <f t="shared" si="167"/>
        <v>6.867671691792295E-3</v>
      </c>
      <c r="G512">
        <f t="shared" si="168"/>
        <v>104.19615634406146</v>
      </c>
      <c r="H512">
        <f t="shared" si="169"/>
        <v>0.71558499331767511</v>
      </c>
      <c r="I512" s="3">
        <f t="shared" si="170"/>
        <v>8.8900000000000007E-2</v>
      </c>
      <c r="J512" s="3">
        <f t="shared" si="171"/>
        <v>0.40640000000000004</v>
      </c>
      <c r="K512">
        <f t="shared" si="172"/>
        <v>5.3376610428596621E-2</v>
      </c>
      <c r="L512">
        <f>PI()/4*('Config sheet'!$C$38^2-'Config sheet'!$C$41^2)*'Stage 1'!K512*2</f>
        <v>8.6945491620024212E-3</v>
      </c>
      <c r="M512">
        <f t="shared" si="173"/>
        <v>26.016631243813645</v>
      </c>
      <c r="N512">
        <f>'Config sheet'!$C$44</f>
        <v>5.8970333333333338</v>
      </c>
      <c r="O512">
        <f t="shared" si="174"/>
        <v>7.0803848702028311</v>
      </c>
      <c r="P512">
        <f t="shared" si="175"/>
        <v>757.80913793865045</v>
      </c>
      <c r="Q512">
        <f t="shared" si="176"/>
        <v>180</v>
      </c>
      <c r="R512">
        <f t="shared" si="178"/>
        <v>136.40564482895707</v>
      </c>
      <c r="S512">
        <f t="shared" si="179"/>
        <v>136.40564482895707</v>
      </c>
      <c r="T512">
        <f t="shared" si="177"/>
        <v>1.3302967248384194</v>
      </c>
      <c r="U512">
        <f t="shared" si="180"/>
        <v>41.838900000000002</v>
      </c>
      <c r="Z512">
        <f t="shared" si="181"/>
        <v>2.6013190428596622E-2</v>
      </c>
      <c r="AA512">
        <f>PI()/4*('Config sheet'!$C$38^2-'Config sheet'!$C$41^2)*'Stage 1'!Z512*2</f>
        <v>4.2373047150403454E-3</v>
      </c>
      <c r="AB512">
        <f t="shared" si="182"/>
        <v>14.630590792236568</v>
      </c>
      <c r="AC512">
        <v>90.101548814513805</v>
      </c>
    </row>
    <row r="513" spans="3:29" x14ac:dyDescent="0.25">
      <c r="C513">
        <f t="shared" si="164"/>
        <v>40</v>
      </c>
      <c r="D513">
        <f t="shared" si="165"/>
        <v>995</v>
      </c>
      <c r="E513">
        <f t="shared" si="166"/>
        <v>0.17780000000000001</v>
      </c>
      <c r="F513">
        <f t="shared" si="167"/>
        <v>6.7001675041876048E-3</v>
      </c>
      <c r="G513">
        <f t="shared" si="168"/>
        <v>104.19615634406146</v>
      </c>
      <c r="H513">
        <f t="shared" si="169"/>
        <v>0.69813170079773179</v>
      </c>
      <c r="I513" s="3">
        <f t="shared" si="170"/>
        <v>8.8900000000000007E-2</v>
      </c>
      <c r="J513" s="3">
        <f t="shared" si="171"/>
        <v>0.40640000000000004</v>
      </c>
      <c r="K513">
        <f t="shared" si="172"/>
        <v>5.2199615481161504E-2</v>
      </c>
      <c r="L513">
        <f>PI()/4*('Config sheet'!$C$38^2-'Config sheet'!$C$41^2)*'Stage 1'!K513*2</f>
        <v>8.5028277253706847E-3</v>
      </c>
      <c r="M513">
        <f t="shared" si="173"/>
        <v>25.442944693143399</v>
      </c>
      <c r="N513">
        <f>'Config sheet'!$C$44</f>
        <v>5.8970333333333338</v>
      </c>
      <c r="O513">
        <f t="shared" si="174"/>
        <v>6.9519191143445171</v>
      </c>
      <c r="P513">
        <f t="shared" si="175"/>
        <v>776.02801920579793</v>
      </c>
      <c r="Q513">
        <f t="shared" si="176"/>
        <v>180</v>
      </c>
      <c r="R513">
        <f t="shared" si="178"/>
        <v>139.68504345704366</v>
      </c>
      <c r="S513">
        <f t="shared" si="179"/>
        <v>139.68504345704363</v>
      </c>
      <c r="T513">
        <f t="shared" si="177"/>
        <v>1.3302967248384194</v>
      </c>
      <c r="U513">
        <f t="shared" si="180"/>
        <v>41.838900000000002</v>
      </c>
      <c r="Z513">
        <f t="shared" si="181"/>
        <v>2.4836195481161505E-2</v>
      </c>
      <c r="AA513">
        <f>PI()/4*('Config sheet'!$C$38^2-'Config sheet'!$C$41^2)*'Stage 1'!Z513*2</f>
        <v>4.0455832784086088E-3</v>
      </c>
      <c r="AB513">
        <f t="shared" si="182"/>
        <v>13.968613881418168</v>
      </c>
      <c r="AC513">
        <v>90.573058193315958</v>
      </c>
    </row>
    <row r="514" spans="3:29" x14ac:dyDescent="0.25">
      <c r="C514">
        <f t="shared" si="164"/>
        <v>39</v>
      </c>
      <c r="D514">
        <f t="shared" si="165"/>
        <v>995</v>
      </c>
      <c r="E514">
        <f t="shared" si="166"/>
        <v>0.17780000000000001</v>
      </c>
      <c r="F514">
        <f t="shared" si="167"/>
        <v>6.5326633165829146E-3</v>
      </c>
      <c r="G514">
        <f t="shared" si="168"/>
        <v>104.19615634406146</v>
      </c>
      <c r="H514">
        <f t="shared" si="169"/>
        <v>0.68067840827778847</v>
      </c>
      <c r="I514" s="3">
        <f t="shared" si="170"/>
        <v>8.8900000000000007E-2</v>
      </c>
      <c r="J514" s="3">
        <f t="shared" si="171"/>
        <v>0.40640000000000004</v>
      </c>
      <c r="K514">
        <f t="shared" si="172"/>
        <v>5.1044474540293289E-2</v>
      </c>
      <c r="L514">
        <f>PI()/4*('Config sheet'!$C$38^2-'Config sheet'!$C$41^2)*'Stage 1'!K514*2</f>
        <v>8.314666101416391E-3</v>
      </c>
      <c r="M514">
        <f t="shared" si="173"/>
        <v>24.879910142019124</v>
      </c>
      <c r="N514">
        <f>'Config sheet'!$C$44</f>
        <v>5.8970333333333338</v>
      </c>
      <c r="O514">
        <f t="shared" si="174"/>
        <v>6.8204240535909229</v>
      </c>
      <c r="P514">
        <f t="shared" si="175"/>
        <v>793.97701485858056</v>
      </c>
      <c r="Q514">
        <f t="shared" si="176"/>
        <v>180</v>
      </c>
      <c r="R514">
        <f t="shared" si="178"/>
        <v>142.91586267454454</v>
      </c>
      <c r="S514">
        <f t="shared" si="179"/>
        <v>142.91586267454451</v>
      </c>
      <c r="T514">
        <f t="shared" si="177"/>
        <v>1.3302967248384194</v>
      </c>
      <c r="U514">
        <f t="shared" si="180"/>
        <v>41.838900000000002</v>
      </c>
      <c r="Z514">
        <f t="shared" si="181"/>
        <v>2.3681054540293289E-2</v>
      </c>
      <c r="AA514">
        <f>PI()/4*('Config sheet'!$C$38^2-'Config sheet'!$C$41^2)*'Stage 1'!Z514*2</f>
        <v>3.8574216544543152E-3</v>
      </c>
      <c r="AB514">
        <f t="shared" si="182"/>
        <v>13.318928312875864</v>
      </c>
      <c r="AC514">
        <v>91.033524458572941</v>
      </c>
    </row>
    <row r="515" spans="3:29" x14ac:dyDescent="0.25">
      <c r="C515">
        <f t="shared" si="164"/>
        <v>38</v>
      </c>
      <c r="D515">
        <f t="shared" si="165"/>
        <v>995</v>
      </c>
      <c r="E515">
        <f t="shared" si="166"/>
        <v>0.17780000000000001</v>
      </c>
      <c r="F515">
        <f t="shared" si="167"/>
        <v>6.3651591289782244E-3</v>
      </c>
      <c r="G515">
        <f t="shared" si="168"/>
        <v>104.19615634406146</v>
      </c>
      <c r="H515">
        <f t="shared" si="169"/>
        <v>0.66322511575784515</v>
      </c>
      <c r="I515" s="3">
        <f t="shared" si="170"/>
        <v>8.8900000000000007E-2</v>
      </c>
      <c r="J515" s="3">
        <f t="shared" si="171"/>
        <v>0.40640000000000004</v>
      </c>
      <c r="K515">
        <f t="shared" si="172"/>
        <v>4.9911691659729224E-2</v>
      </c>
      <c r="L515">
        <f>PI()/4*('Config sheet'!$C$38^2-'Config sheet'!$C$41^2)*'Stage 1'!K515*2</f>
        <v>8.1301463957652743E-3</v>
      </c>
      <c r="M515">
        <f t="shared" si="173"/>
        <v>24.327773274460537</v>
      </c>
      <c r="N515">
        <f>'Config sheet'!$C$44</f>
        <v>5.8970333333333338</v>
      </c>
      <c r="O515">
        <f t="shared" si="174"/>
        <v>6.6859459082284847</v>
      </c>
      <c r="P515">
        <f t="shared" si="175"/>
        <v>811.64404739028873</v>
      </c>
      <c r="Q515">
        <f t="shared" si="176"/>
        <v>180</v>
      </c>
      <c r="R515">
        <f t="shared" si="178"/>
        <v>146.095928530252</v>
      </c>
      <c r="S515">
        <f t="shared" si="179"/>
        <v>146.095928530252</v>
      </c>
      <c r="T515">
        <f t="shared" si="177"/>
        <v>1.3302967248384194</v>
      </c>
      <c r="U515">
        <f t="shared" si="180"/>
        <v>41.838900000000002</v>
      </c>
      <c r="Z515">
        <f t="shared" si="181"/>
        <v>2.2548271659729224E-2</v>
      </c>
      <c r="AA515">
        <f>PI()/4*('Config sheet'!$C$38^2-'Config sheet'!$C$41^2)*'Stage 1'!Z515*2</f>
        <v>3.6729019488031985E-3</v>
      </c>
      <c r="AB515">
        <f t="shared" si="182"/>
        <v>12.681817581400013</v>
      </c>
      <c r="AC515">
        <v>91.482892942072198</v>
      </c>
    </row>
    <row r="516" spans="3:29" x14ac:dyDescent="0.25">
      <c r="C516">
        <f t="shared" si="164"/>
        <v>37</v>
      </c>
      <c r="D516">
        <f t="shared" si="165"/>
        <v>995</v>
      </c>
      <c r="E516">
        <f t="shared" si="166"/>
        <v>0.17780000000000001</v>
      </c>
      <c r="F516">
        <f t="shared" si="167"/>
        <v>6.197654941373535E-3</v>
      </c>
      <c r="G516">
        <f t="shared" si="168"/>
        <v>104.19615634406146</v>
      </c>
      <c r="H516">
        <f t="shared" si="169"/>
        <v>0.64577182323790194</v>
      </c>
      <c r="I516" s="3">
        <f t="shared" si="170"/>
        <v>8.8900000000000007E-2</v>
      </c>
      <c r="J516" s="3">
        <f t="shared" si="171"/>
        <v>0.40640000000000004</v>
      </c>
      <c r="K516">
        <f t="shared" si="172"/>
        <v>4.8801762643629093E-2</v>
      </c>
      <c r="L516">
        <f>PI()/4*('Config sheet'!$C$38^2-'Config sheet'!$C$41^2)*'Stage 1'!K516*2</f>
        <v>7.9493493702642807E-3</v>
      </c>
      <c r="M516">
        <f t="shared" si="173"/>
        <v>23.786775753508635</v>
      </c>
      <c r="N516">
        <f>'Config sheet'!$C$44</f>
        <v>5.8970333333333338</v>
      </c>
      <c r="O516">
        <f t="shared" si="174"/>
        <v>6.5485329104535435</v>
      </c>
      <c r="P516">
        <f t="shared" si="175"/>
        <v>829.01717405080467</v>
      </c>
      <c r="Q516">
        <f t="shared" si="176"/>
        <v>180</v>
      </c>
      <c r="R516">
        <f t="shared" si="178"/>
        <v>149.22309132914484</v>
      </c>
      <c r="S516">
        <f t="shared" si="179"/>
        <v>149.22309132914484</v>
      </c>
      <c r="T516">
        <f t="shared" si="177"/>
        <v>1.3302967248384194</v>
      </c>
      <c r="U516">
        <f t="shared" si="180"/>
        <v>41.838900000000002</v>
      </c>
      <c r="Z516">
        <f t="shared" si="181"/>
        <v>2.1438342643629094E-2</v>
      </c>
      <c r="AA516">
        <f>PI()/4*('Config sheet'!$C$38^2-'Config sheet'!$C$41^2)*'Stage 1'!Z516*2</f>
        <v>3.4921049233022053E-3</v>
      </c>
      <c r="AB516">
        <f t="shared" si="182"/>
        <v>12.057560541973618</v>
      </c>
      <c r="AC516">
        <v>91.921111546702903</v>
      </c>
    </row>
    <row r="517" spans="3:29" x14ac:dyDescent="0.25">
      <c r="C517">
        <f t="shared" si="164"/>
        <v>36</v>
      </c>
      <c r="D517">
        <f t="shared" si="165"/>
        <v>995</v>
      </c>
      <c r="E517">
        <f t="shared" si="166"/>
        <v>0.17780000000000001</v>
      </c>
      <c r="F517">
        <f t="shared" si="167"/>
        <v>6.0301507537688448E-3</v>
      </c>
      <c r="G517">
        <f t="shared" si="168"/>
        <v>104.19615634406146</v>
      </c>
      <c r="H517">
        <f t="shared" si="169"/>
        <v>0.62831853071795862</v>
      </c>
      <c r="I517" s="3">
        <f t="shared" si="170"/>
        <v>8.8900000000000007E-2</v>
      </c>
      <c r="J517" s="3">
        <f t="shared" si="171"/>
        <v>0.40640000000000004</v>
      </c>
      <c r="K517">
        <f t="shared" si="172"/>
        <v>4.7715174720338344E-2</v>
      </c>
      <c r="L517">
        <f>PI()/4*('Config sheet'!$C$38^2-'Config sheet'!$C$41^2)*'Stage 1'!K517*2</f>
        <v>7.7723543898406437E-3</v>
      </c>
      <c r="M517">
        <f t="shared" si="173"/>
        <v>23.257155062212522</v>
      </c>
      <c r="N517">
        <f>'Config sheet'!$C$44</f>
        <v>5.8970333333333338</v>
      </c>
      <c r="O517">
        <f t="shared" si="174"/>
        <v>6.4082352808243677</v>
      </c>
      <c r="P517">
        <f t="shared" si="175"/>
        <v>846.0845984782934</v>
      </c>
      <c r="Q517">
        <f t="shared" si="176"/>
        <v>180</v>
      </c>
      <c r="R517">
        <f t="shared" si="178"/>
        <v>152.29522772609283</v>
      </c>
      <c r="S517">
        <f t="shared" si="179"/>
        <v>152.29522772609283</v>
      </c>
      <c r="T517">
        <f t="shared" si="177"/>
        <v>1.3302967248384194</v>
      </c>
      <c r="U517">
        <f t="shared" si="180"/>
        <v>41.838900000000002</v>
      </c>
      <c r="Z517">
        <f t="shared" si="181"/>
        <v>2.0351754720338344E-2</v>
      </c>
      <c r="AA517">
        <f>PI()/4*('Config sheet'!$C$38^2-'Config sheet'!$C$41^2)*'Stage 1'!Z517*2</f>
        <v>3.3151099428785687E-3</v>
      </c>
      <c r="AB517">
        <f t="shared" si="182"/>
        <v>11.446431226287032</v>
      </c>
      <c r="AC517">
        <v>92.348130663781745</v>
      </c>
    </row>
    <row r="518" spans="3:29" x14ac:dyDescent="0.25">
      <c r="C518">
        <f t="shared" si="164"/>
        <v>35</v>
      </c>
      <c r="D518">
        <f t="shared" si="165"/>
        <v>995</v>
      </c>
      <c r="E518">
        <f t="shared" si="166"/>
        <v>0.17780000000000001</v>
      </c>
      <c r="F518">
        <f t="shared" si="167"/>
        <v>5.8626465661641546E-3</v>
      </c>
      <c r="G518">
        <f t="shared" si="168"/>
        <v>104.19615634406146</v>
      </c>
      <c r="H518">
        <f t="shared" si="169"/>
        <v>0.6108652381980153</v>
      </c>
      <c r="I518" s="3">
        <f t="shared" si="170"/>
        <v>8.8900000000000007E-2</v>
      </c>
      <c r="J518" s="3">
        <f t="shared" si="171"/>
        <v>0.40640000000000004</v>
      </c>
      <c r="K518">
        <f t="shared" si="172"/>
        <v>4.6652406221739245E-2</v>
      </c>
      <c r="L518">
        <f>PI()/4*('Config sheet'!$C$38^2-'Config sheet'!$C$41^2)*'Stage 1'!K518*2</f>
        <v>7.5992393702711946E-3</v>
      </c>
      <c r="M518">
        <f t="shared" si="173"/>
        <v>22.739144347339909</v>
      </c>
      <c r="N518">
        <f>'Config sheet'!$C$44</f>
        <v>5.8970333333333338</v>
      </c>
      <c r="O518">
        <f t="shared" si="174"/>
        <v>6.2651052027741896</v>
      </c>
      <c r="P518">
        <f t="shared" si="175"/>
        <v>862.83468221702321</v>
      </c>
      <c r="Q518">
        <f t="shared" si="176"/>
        <v>180</v>
      </c>
      <c r="R518">
        <f t="shared" si="178"/>
        <v>155.31024279906421</v>
      </c>
      <c r="S518">
        <f t="shared" si="179"/>
        <v>155.31024279906418</v>
      </c>
      <c r="T518">
        <f t="shared" si="177"/>
        <v>1.3302967248384194</v>
      </c>
      <c r="U518">
        <f t="shared" si="180"/>
        <v>41.838900000000002</v>
      </c>
      <c r="Z518">
        <f t="shared" si="181"/>
        <v>1.9288986221739246E-2</v>
      </c>
      <c r="AA518">
        <f>PI()/4*('Config sheet'!$C$38^2-'Config sheet'!$C$41^2)*'Stage 1'!Z518*2</f>
        <v>3.1419949233091196E-3</v>
      </c>
      <c r="AB518">
        <f t="shared" si="182"/>
        <v>10.848698662395526</v>
      </c>
      <c r="AC518">
        <v>92.763903091294679</v>
      </c>
    </row>
    <row r="519" spans="3:29" x14ac:dyDescent="0.25">
      <c r="C519">
        <f t="shared" si="164"/>
        <v>34</v>
      </c>
      <c r="D519">
        <f t="shared" si="165"/>
        <v>995</v>
      </c>
      <c r="E519">
        <f t="shared" si="166"/>
        <v>0.17780000000000001</v>
      </c>
      <c r="F519">
        <f t="shared" si="167"/>
        <v>5.6951423785594644E-3</v>
      </c>
      <c r="G519">
        <f t="shared" si="168"/>
        <v>104.19615634406146</v>
      </c>
      <c r="H519">
        <f t="shared" si="169"/>
        <v>0.59341194567807198</v>
      </c>
      <c r="I519" s="3">
        <f t="shared" si="170"/>
        <v>8.8900000000000007E-2</v>
      </c>
      <c r="J519" s="3">
        <f t="shared" si="171"/>
        <v>0.40640000000000004</v>
      </c>
      <c r="K519">
        <f t="shared" si="172"/>
        <v>4.5613926268449151E-2</v>
      </c>
      <c r="L519">
        <f>PI()/4*('Config sheet'!$C$38^2-'Config sheet'!$C$41^2)*'Stage 1'!K519*2</f>
        <v>7.4300807269041119E-3</v>
      </c>
      <c r="M519">
        <f t="shared" si="173"/>
        <v>22.232972265937633</v>
      </c>
      <c r="N519">
        <f>'Config sheet'!$C$44</f>
        <v>5.8970333333333338</v>
      </c>
      <c r="O519">
        <f t="shared" si="174"/>
        <v>6.1191967952054016</v>
      </c>
      <c r="P519">
        <f t="shared" si="175"/>
        <v>879.25595610815617</v>
      </c>
      <c r="Q519">
        <f t="shared" si="176"/>
        <v>180</v>
      </c>
      <c r="R519">
        <f t="shared" si="178"/>
        <v>158.26607209946815</v>
      </c>
      <c r="S519">
        <f t="shared" si="179"/>
        <v>158.26607209946812</v>
      </c>
      <c r="T519">
        <f t="shared" si="177"/>
        <v>1.3302967248384194</v>
      </c>
      <c r="U519">
        <f t="shared" si="180"/>
        <v>41.838900000000002</v>
      </c>
      <c r="Z519">
        <f t="shared" si="181"/>
        <v>1.8250506268449151E-2</v>
      </c>
      <c r="AA519">
        <f>PI()/4*('Config sheet'!$C$38^2-'Config sheet'!$C$41^2)*'Stage 1'!Z519*2</f>
        <v>2.9728362799420365E-3</v>
      </c>
      <c r="AB519">
        <f t="shared" si="182"/>
        <v>10.264626697665438</v>
      </c>
      <c r="AC519">
        <v>93.168383953169609</v>
      </c>
    </row>
    <row r="520" spans="3:29" x14ac:dyDescent="0.25">
      <c r="C520">
        <f t="shared" si="164"/>
        <v>33</v>
      </c>
      <c r="D520">
        <f t="shared" si="165"/>
        <v>995</v>
      </c>
      <c r="E520">
        <f t="shared" si="166"/>
        <v>0.17780000000000001</v>
      </c>
      <c r="F520">
        <f t="shared" si="167"/>
        <v>5.5276381909547742E-3</v>
      </c>
      <c r="G520">
        <f t="shared" si="168"/>
        <v>104.19615634406146</v>
      </c>
      <c r="H520">
        <f t="shared" si="169"/>
        <v>0.57595865315812877</v>
      </c>
      <c r="I520" s="3">
        <f t="shared" si="170"/>
        <v>8.8900000000000007E-2</v>
      </c>
      <c r="J520" s="3">
        <f t="shared" si="171"/>
        <v>0.40640000000000004</v>
      </c>
      <c r="K520">
        <f t="shared" si="172"/>
        <v>4.4600194461112491E-2</v>
      </c>
      <c r="L520">
        <f>PI()/4*('Config sheet'!$C$38^2-'Config sheet'!$C$41^2)*'Stage 1'!K520*2</f>
        <v>7.2649533243732819E-3</v>
      </c>
      <c r="M520">
        <f t="shared" si="173"/>
        <v>21.738862834862321</v>
      </c>
      <c r="N520">
        <f>'Config sheet'!$C$44</f>
        <v>5.8970333333333338</v>
      </c>
      <c r="O520">
        <f t="shared" si="174"/>
        <v>5.9705660831872951</v>
      </c>
      <c r="P520">
        <f t="shared" si="175"/>
        <v>895.33713154047666</v>
      </c>
      <c r="Q520">
        <f t="shared" si="176"/>
        <v>180</v>
      </c>
      <c r="R520">
        <f t="shared" si="178"/>
        <v>161.16068367728582</v>
      </c>
      <c r="S520">
        <f t="shared" si="179"/>
        <v>161.16068367728579</v>
      </c>
      <c r="T520">
        <f t="shared" si="177"/>
        <v>1.3302967248384194</v>
      </c>
      <c r="U520">
        <f t="shared" si="180"/>
        <v>41.838900000000002</v>
      </c>
      <c r="Z520">
        <f t="shared" si="181"/>
        <v>1.7236774461112492E-2</v>
      </c>
      <c r="AA520">
        <f>PI()/4*('Config sheet'!$C$38^2-'Config sheet'!$C$41^2)*'Stage 1'!Z520*2</f>
        <v>2.807708877411207E-3</v>
      </c>
      <c r="AB520">
        <f t="shared" si="182"/>
        <v>9.6944738251476323</v>
      </c>
      <c r="AC520">
        <v>93.561530619690018</v>
      </c>
    </row>
    <row r="521" spans="3:29" x14ac:dyDescent="0.25">
      <c r="C521">
        <f t="shared" si="164"/>
        <v>32</v>
      </c>
      <c r="D521">
        <f t="shared" si="165"/>
        <v>995</v>
      </c>
      <c r="E521">
        <f t="shared" si="166"/>
        <v>0.17780000000000001</v>
      </c>
      <c r="F521">
        <f t="shared" si="167"/>
        <v>5.360134003350084E-3</v>
      </c>
      <c r="G521">
        <f t="shared" si="168"/>
        <v>104.19615634406146</v>
      </c>
      <c r="H521">
        <f t="shared" si="169"/>
        <v>0.55850536063818546</v>
      </c>
      <c r="I521" s="3">
        <f t="shared" si="170"/>
        <v>8.8900000000000007E-2</v>
      </c>
      <c r="J521" s="3">
        <f t="shared" si="171"/>
        <v>0.40640000000000004</v>
      </c>
      <c r="K521">
        <f t="shared" si="172"/>
        <v>4.3611660578024097E-2</v>
      </c>
      <c r="L521">
        <f>PI()/4*('Config sheet'!$C$38^2-'Config sheet'!$C$41^2)*'Stage 1'!K521*2</f>
        <v>7.1039304273439784E-3</v>
      </c>
      <c r="M521">
        <f t="shared" si="173"/>
        <v>21.257035283397059</v>
      </c>
      <c r="N521">
        <f>'Config sheet'!$C$44</f>
        <v>5.8970333333333338</v>
      </c>
      <c r="O521">
        <f t="shared" si="174"/>
        <v>5.8192709667818967</v>
      </c>
      <c r="P521">
        <f t="shared" si="175"/>
        <v>911.06711154818379</v>
      </c>
      <c r="Q521">
        <f t="shared" si="176"/>
        <v>180</v>
      </c>
      <c r="R521">
        <f t="shared" si="178"/>
        <v>163.9920800786731</v>
      </c>
      <c r="S521">
        <f t="shared" si="179"/>
        <v>163.9920800786731</v>
      </c>
      <c r="T521">
        <f t="shared" si="177"/>
        <v>1.3302967248384194</v>
      </c>
      <c r="U521">
        <f t="shared" si="180"/>
        <v>41.838900000000002</v>
      </c>
      <c r="Z521">
        <f t="shared" si="181"/>
        <v>1.6248240578024098E-2</v>
      </c>
      <c r="AA521">
        <f>PI()/4*('Config sheet'!$C$38^2-'Config sheet'!$C$41^2)*'Stage 1'!Z521*2</f>
        <v>2.646685980381903E-3</v>
      </c>
      <c r="AB521">
        <f t="shared" si="182"/>
        <v>9.1384930135118676</v>
      </c>
      <c r="AC521">
        <v>93.943302629154488</v>
      </c>
    </row>
    <row r="522" spans="3:29" x14ac:dyDescent="0.25">
      <c r="C522">
        <f t="shared" si="164"/>
        <v>31</v>
      </c>
      <c r="D522">
        <f t="shared" si="165"/>
        <v>995</v>
      </c>
      <c r="E522">
        <f t="shared" si="166"/>
        <v>0.17780000000000001</v>
      </c>
      <c r="F522">
        <f t="shared" si="167"/>
        <v>5.1926298157453938E-3</v>
      </c>
      <c r="G522">
        <f t="shared" si="168"/>
        <v>104.19615634406146</v>
      </c>
      <c r="H522">
        <f t="shared" si="169"/>
        <v>0.54105206811824214</v>
      </c>
      <c r="I522" s="3">
        <f t="shared" si="170"/>
        <v>8.8900000000000007E-2</v>
      </c>
      <c r="J522" s="3">
        <f t="shared" si="171"/>
        <v>0.40640000000000004</v>
      </c>
      <c r="K522">
        <f t="shared" si="172"/>
        <v>4.2648764279314549E-2</v>
      </c>
      <c r="L522">
        <f>PI()/4*('Config sheet'!$C$38^2-'Config sheet'!$C$41^2)*'Stage 1'!K522*2</f>
        <v>6.9470836523274244E-3</v>
      </c>
      <c r="M522">
        <f t="shared" si="173"/>
        <v>20.787703909066515</v>
      </c>
      <c r="N522">
        <f>'Config sheet'!$C$44</f>
        <v>5.8970333333333338</v>
      </c>
      <c r="O522">
        <f t="shared" si="174"/>
        <v>5.6653711880245679</v>
      </c>
      <c r="P522">
        <f t="shared" si="175"/>
        <v>926.43500174303153</v>
      </c>
      <c r="Q522">
        <f t="shared" si="176"/>
        <v>180</v>
      </c>
      <c r="R522">
        <f t="shared" si="178"/>
        <v>166.75830031374568</v>
      </c>
      <c r="S522">
        <f t="shared" si="179"/>
        <v>166.75830031374568</v>
      </c>
      <c r="T522">
        <f t="shared" si="177"/>
        <v>1.3302967248384194</v>
      </c>
      <c r="U522">
        <f t="shared" si="180"/>
        <v>41.838900000000002</v>
      </c>
      <c r="Z522">
        <f t="shared" si="181"/>
        <v>1.528534427931455E-2</v>
      </c>
      <c r="AA522">
        <f>PI()/4*('Config sheet'!$C$38^2-'Config sheet'!$C$41^2)*'Stage 1'!Z522*2</f>
        <v>2.4898392053653491E-3</v>
      </c>
      <c r="AB522">
        <f t="shared" si="182"/>
        <v>8.5969315406718501</v>
      </c>
      <c r="AC522">
        <v>94.313661610883074</v>
      </c>
    </row>
    <row r="523" spans="3:29" x14ac:dyDescent="0.25">
      <c r="C523">
        <f t="shared" si="164"/>
        <v>30</v>
      </c>
      <c r="D523">
        <f t="shared" si="165"/>
        <v>995</v>
      </c>
      <c r="E523">
        <f t="shared" si="166"/>
        <v>0.17780000000000001</v>
      </c>
      <c r="F523">
        <f t="shared" si="167"/>
        <v>5.0251256281407036E-3</v>
      </c>
      <c r="G523">
        <f t="shared" si="168"/>
        <v>104.19615634406146</v>
      </c>
      <c r="H523">
        <f t="shared" si="169"/>
        <v>0.52359877559829882</v>
      </c>
      <c r="I523" s="3">
        <f t="shared" si="170"/>
        <v>8.8900000000000007E-2</v>
      </c>
      <c r="J523" s="3">
        <f t="shared" si="171"/>
        <v>0.40640000000000004</v>
      </c>
      <c r="K523">
        <f t="shared" si="172"/>
        <v>4.1711934817912827E-2</v>
      </c>
      <c r="L523">
        <f>PI()/4*('Config sheet'!$C$38^2-'Config sheet'!$C$41^2)*'Stage 1'!K523*2</f>
        <v>6.7944829205993252E-3</v>
      </c>
      <c r="M523">
        <f t="shared" si="173"/>
        <v>20.331077936755403</v>
      </c>
      <c r="N523">
        <f>'Config sheet'!$C$44</f>
        <v>5.8970333333333338</v>
      </c>
      <c r="O523">
        <f t="shared" si="174"/>
        <v>5.5089282960881709</v>
      </c>
      <c r="P523">
        <f t="shared" si="175"/>
        <v>941.43012106828996</v>
      </c>
      <c r="Q523">
        <f t="shared" si="176"/>
        <v>180</v>
      </c>
      <c r="R523">
        <f t="shared" si="178"/>
        <v>169.45742179229219</v>
      </c>
      <c r="S523">
        <f t="shared" si="179"/>
        <v>169.45742179229219</v>
      </c>
      <c r="T523">
        <f t="shared" si="177"/>
        <v>1.3302967248384194</v>
      </c>
      <c r="U523">
        <f t="shared" si="180"/>
        <v>41.838900000000002</v>
      </c>
      <c r="Z523">
        <f t="shared" si="181"/>
        <v>1.4348514817912827E-2</v>
      </c>
      <c r="AA523">
        <f>PI()/4*('Config sheet'!$C$38^2-'Config sheet'!$C$41^2)*'Stage 1'!Z523*2</f>
        <v>2.3372384736372502E-3</v>
      </c>
      <c r="AB523">
        <f t="shared" si="182"/>
        <v>8.0700308312220628</v>
      </c>
      <c r="AC523">
        <v>94.672571209665961</v>
      </c>
    </row>
    <row r="524" spans="3:29" x14ac:dyDescent="0.25">
      <c r="C524">
        <f t="shared" si="164"/>
        <v>29</v>
      </c>
      <c r="D524">
        <f t="shared" si="165"/>
        <v>995</v>
      </c>
      <c r="E524">
        <f t="shared" si="166"/>
        <v>0.17780000000000001</v>
      </c>
      <c r="F524">
        <f t="shared" si="167"/>
        <v>4.8576214405360134E-3</v>
      </c>
      <c r="G524">
        <f t="shared" si="168"/>
        <v>104.19615634406146</v>
      </c>
      <c r="H524">
        <f t="shared" si="169"/>
        <v>0.5061454830783555</v>
      </c>
      <c r="I524" s="3">
        <f t="shared" si="170"/>
        <v>8.8900000000000007E-2</v>
      </c>
      <c r="J524" s="3">
        <f t="shared" si="171"/>
        <v>0.40640000000000004</v>
      </c>
      <c r="K524">
        <f t="shared" si="172"/>
        <v>4.080159075749909E-2</v>
      </c>
      <c r="L524">
        <f>PI()/4*('Config sheet'!$C$38^2-'Config sheet'!$C$41^2)*'Stage 1'!K524*2</f>
        <v>6.6461964122570185E-3</v>
      </c>
      <c r="M524">
        <f t="shared" si="173"/>
        <v>19.887361381234083</v>
      </c>
      <c r="N524">
        <f>'Config sheet'!$C$44</f>
        <v>5.8970333333333338</v>
      </c>
      <c r="O524">
        <f t="shared" si="174"/>
        <v>5.3500056106616976</v>
      </c>
      <c r="P524">
        <f t="shared" si="175"/>
        <v>956.04201236218853</v>
      </c>
      <c r="Q524">
        <f t="shared" si="176"/>
        <v>180</v>
      </c>
      <c r="R524">
        <f t="shared" si="178"/>
        <v>172.08756222519398</v>
      </c>
      <c r="S524">
        <f t="shared" si="179"/>
        <v>172.08756222519395</v>
      </c>
      <c r="T524">
        <f t="shared" si="177"/>
        <v>1.3302967248384194</v>
      </c>
      <c r="U524">
        <f t="shared" si="180"/>
        <v>41.838900000000002</v>
      </c>
      <c r="Z524">
        <f t="shared" si="181"/>
        <v>1.3438170757499091E-2</v>
      </c>
      <c r="AA524">
        <f>PI()/4*('Config sheet'!$C$38^2-'Config sheet'!$C$41^2)*'Stage 1'!Z524*2</f>
        <v>2.1889519652949435E-3</v>
      </c>
      <c r="AB524">
        <f t="shared" si="182"/>
        <v>7.5580262978060126</v>
      </c>
      <c r="AC524">
        <v>95.019997011745602</v>
      </c>
    </row>
    <row r="525" spans="3:29" x14ac:dyDescent="0.25">
      <c r="C525">
        <f t="shared" si="164"/>
        <v>28</v>
      </c>
      <c r="D525">
        <f t="shared" si="165"/>
        <v>995</v>
      </c>
      <c r="E525">
        <f t="shared" si="166"/>
        <v>0.17780000000000001</v>
      </c>
      <c r="F525">
        <f t="shared" si="167"/>
        <v>4.6901172529313232E-3</v>
      </c>
      <c r="G525">
        <f t="shared" si="168"/>
        <v>104.19615634406146</v>
      </c>
      <c r="H525">
        <f t="shared" si="169"/>
        <v>0.48869219055841223</v>
      </c>
      <c r="I525" s="3">
        <f t="shared" si="170"/>
        <v>8.8900000000000007E-2</v>
      </c>
      <c r="J525" s="3">
        <f t="shared" si="171"/>
        <v>0.40640000000000004</v>
      </c>
      <c r="K525">
        <f t="shared" si="172"/>
        <v>3.9918139697644545E-2</v>
      </c>
      <c r="L525">
        <f>PI()/4*('Config sheet'!$C$38^2-'Config sheet'!$C$41^2)*'Stage 1'!K525*2</f>
        <v>6.5022905214473384E-3</v>
      </c>
      <c r="M525">
        <f t="shared" si="173"/>
        <v>19.456752913187223</v>
      </c>
      <c r="N525">
        <f>'Config sheet'!$C$44</f>
        <v>5.8970333333333338</v>
      </c>
      <c r="O525">
        <f t="shared" si="174"/>
        <v>5.1886681835762714</v>
      </c>
      <c r="P525">
        <f t="shared" si="175"/>
        <v>970.26045271872283</v>
      </c>
      <c r="Q525">
        <f t="shared" si="176"/>
        <v>180</v>
      </c>
      <c r="R525">
        <f t="shared" si="178"/>
        <v>174.64688148937014</v>
      </c>
      <c r="S525">
        <f t="shared" si="179"/>
        <v>174.64688148937012</v>
      </c>
      <c r="T525">
        <f t="shared" si="177"/>
        <v>1.3302967248384194</v>
      </c>
      <c r="U525">
        <f t="shared" si="180"/>
        <v>41.838900000000002</v>
      </c>
      <c r="Z525">
        <f t="shared" si="181"/>
        <v>1.2554719697644545E-2</v>
      </c>
      <c r="AA525">
        <f>PI()/4*('Config sheet'!$C$38^2-'Config sheet'!$C$41^2)*'Stage 1'!Z525*2</f>
        <v>2.045046074485263E-3</v>
      </c>
      <c r="AB525">
        <f t="shared" si="182"/>
        <v>7.0611471865267408</v>
      </c>
      <c r="AC525">
        <v>95.355906472419449</v>
      </c>
    </row>
    <row r="526" spans="3:29" x14ac:dyDescent="0.25">
      <c r="C526">
        <f t="shared" si="164"/>
        <v>27</v>
      </c>
      <c r="D526">
        <f t="shared" si="165"/>
        <v>995</v>
      </c>
      <c r="E526">
        <f t="shared" si="166"/>
        <v>0.17780000000000001</v>
      </c>
      <c r="F526">
        <f t="shared" si="167"/>
        <v>4.522613065326633E-3</v>
      </c>
      <c r="G526">
        <f t="shared" si="168"/>
        <v>104.19615634406146</v>
      </c>
      <c r="H526">
        <f t="shared" si="169"/>
        <v>0.47123889803846891</v>
      </c>
      <c r="I526" s="3">
        <f t="shared" si="170"/>
        <v>8.8900000000000007E-2</v>
      </c>
      <c r="J526" s="3">
        <f t="shared" si="171"/>
        <v>0.40640000000000004</v>
      </c>
      <c r="K526">
        <f t="shared" si="172"/>
        <v>3.9061978006331127E-2</v>
      </c>
      <c r="L526">
        <f>PI()/4*('Config sheet'!$C$38^2-'Config sheet'!$C$41^2)*'Stage 1'!K526*2</f>
        <v>6.3628298127965778E-3</v>
      </c>
      <c r="M526">
        <f t="shared" si="173"/>
        <v>19.039445728839539</v>
      </c>
      <c r="N526">
        <f>'Config sheet'!$C$44</f>
        <v>5.8970333333333338</v>
      </c>
      <c r="O526">
        <f t="shared" si="174"/>
        <v>5.0249827587134765</v>
      </c>
      <c r="P526">
        <f t="shared" si="175"/>
        <v>984.075463633921</v>
      </c>
      <c r="Q526">
        <f t="shared" si="176"/>
        <v>180</v>
      </c>
      <c r="R526">
        <f t="shared" si="178"/>
        <v>177.13358345410583</v>
      </c>
      <c r="S526">
        <f t="shared" si="179"/>
        <v>177.13358345410577</v>
      </c>
      <c r="T526">
        <f t="shared" si="177"/>
        <v>1.3302967248384194</v>
      </c>
      <c r="U526">
        <f t="shared" si="180"/>
        <v>41.838900000000002</v>
      </c>
      <c r="Z526">
        <f t="shared" si="181"/>
        <v>1.1698558006331128E-2</v>
      </c>
      <c r="AA526">
        <f>PI()/4*('Config sheet'!$C$38^2-'Config sheet'!$C$41^2)*'Stage 1'!Z526*2</f>
        <v>1.9055853658345027E-3</v>
      </c>
      <c r="AB526">
        <f t="shared" si="182"/>
        <v>6.579616426507946</v>
      </c>
      <c r="AC526">
        <v>95.680268845344742</v>
      </c>
    </row>
    <row r="527" spans="3:29" x14ac:dyDescent="0.25">
      <c r="C527">
        <f t="shared" si="164"/>
        <v>26</v>
      </c>
      <c r="D527">
        <f t="shared" si="165"/>
        <v>995</v>
      </c>
      <c r="E527">
        <f t="shared" si="166"/>
        <v>0.17780000000000001</v>
      </c>
      <c r="F527">
        <f t="shared" si="167"/>
        <v>4.3551088777219436E-3</v>
      </c>
      <c r="G527">
        <f t="shared" si="168"/>
        <v>104.19615634406146</v>
      </c>
      <c r="H527">
        <f t="shared" si="169"/>
        <v>0.4537856055185257</v>
      </c>
      <c r="I527" s="3">
        <f t="shared" si="170"/>
        <v>8.8900000000000007E-2</v>
      </c>
      <c r="J527" s="3">
        <f t="shared" si="171"/>
        <v>0.40640000000000004</v>
      </c>
      <c r="K527">
        <f t="shared" si="172"/>
        <v>3.8233490560031419E-2</v>
      </c>
      <c r="L527">
        <f>PI()/4*('Config sheet'!$C$38^2-'Config sheet'!$C$41^2)*'Stage 1'!K527*2</f>
        <v>6.2278769790719496E-3</v>
      </c>
      <c r="M527">
        <f t="shared" si="173"/>
        <v>18.635627423266495</v>
      </c>
      <c r="N527">
        <f>'Config sheet'!$C$44</f>
        <v>5.8970333333333338</v>
      </c>
      <c r="O527">
        <f t="shared" si="174"/>
        <v>4.8590177302329334</v>
      </c>
      <c r="P527">
        <f t="shared" si="175"/>
        <v>997.47732092591582</v>
      </c>
      <c r="Q527">
        <f t="shared" si="176"/>
        <v>180</v>
      </c>
      <c r="R527">
        <f t="shared" si="178"/>
        <v>179.54591776666484</v>
      </c>
      <c r="S527">
        <f t="shared" si="179"/>
        <v>179.54591776666484</v>
      </c>
      <c r="T527">
        <f t="shared" si="177"/>
        <v>1.3302967248384194</v>
      </c>
      <c r="U527">
        <f t="shared" si="180"/>
        <v>41.838900000000002</v>
      </c>
      <c r="Z527">
        <f t="shared" si="181"/>
        <v>1.087007056003142E-2</v>
      </c>
      <c r="AA527">
        <f>PI()/4*('Config sheet'!$C$38^2-'Config sheet'!$C$41^2)*'Stage 1'!Z527*2</f>
        <v>1.7706325321098745E-3</v>
      </c>
      <c r="AB527">
        <f t="shared" si="182"/>
        <v>6.1136504837072101</v>
      </c>
      <c r="AC527">
        <v>95.993055113623896</v>
      </c>
    </row>
    <row r="528" spans="3:29" x14ac:dyDescent="0.25">
      <c r="C528">
        <f t="shared" si="164"/>
        <v>25</v>
      </c>
      <c r="D528">
        <f t="shared" si="165"/>
        <v>995</v>
      </c>
      <c r="E528">
        <f t="shared" si="166"/>
        <v>0.17780000000000001</v>
      </c>
      <c r="F528">
        <f t="shared" si="167"/>
        <v>4.1876046901172534E-3</v>
      </c>
      <c r="G528">
        <f t="shared" si="168"/>
        <v>104.19615634406146</v>
      </c>
      <c r="H528">
        <f t="shared" si="169"/>
        <v>0.43633231299858238</v>
      </c>
      <c r="I528" s="3">
        <f t="shared" si="170"/>
        <v>8.8900000000000007E-2</v>
      </c>
      <c r="J528" s="3">
        <f t="shared" si="171"/>
        <v>0.40640000000000004</v>
      </c>
      <c r="K528">
        <f t="shared" si="172"/>
        <v>3.7433050491522207E-2</v>
      </c>
      <c r="L528">
        <f>PI()/4*('Config sheet'!$C$38^2-'Config sheet'!$C$41^2)*'Stage 1'!K528*2</f>
        <v>6.0974928001027769E-3</v>
      </c>
      <c r="M528">
        <f t="shared" si="173"/>
        <v>18.245479867474526</v>
      </c>
      <c r="N528">
        <f>'Config sheet'!$C$44</f>
        <v>5.8970333333333338</v>
      </c>
      <c r="O528">
        <f t="shared" si="174"/>
        <v>4.6908430991579566</v>
      </c>
      <c r="P528">
        <f t="shared" si="175"/>
        <v>1010.4565644174154</v>
      </c>
      <c r="Q528">
        <f t="shared" si="176"/>
        <v>180</v>
      </c>
      <c r="R528">
        <f t="shared" si="178"/>
        <v>181.88218159513482</v>
      </c>
      <c r="S528">
        <f t="shared" si="179"/>
        <v>181.8821815951348</v>
      </c>
      <c r="T528">
        <f t="shared" si="177"/>
        <v>1.3302967248384194</v>
      </c>
      <c r="U528">
        <f t="shared" si="180"/>
        <v>41.838900000000002</v>
      </c>
      <c r="Z528">
        <f t="shared" si="181"/>
        <v>1.0069630491522208E-2</v>
      </c>
      <c r="AA528">
        <f>PI()/4*('Config sheet'!$C$38^2-'Config sheet'!$C$41^2)*'Stage 1'!Z528*2</f>
        <v>1.6402483531407022E-3</v>
      </c>
      <c r="AB528">
        <f t="shared" si="182"/>
        <v>5.6634592190788569</v>
      </c>
      <c r="AC528">
        <v>96.294237922743832</v>
      </c>
    </row>
    <row r="529" spans="3:29" x14ac:dyDescent="0.25">
      <c r="C529">
        <f t="shared" si="164"/>
        <v>24</v>
      </c>
      <c r="D529">
        <f t="shared" si="165"/>
        <v>995</v>
      </c>
      <c r="E529">
        <f t="shared" si="166"/>
        <v>0.17780000000000001</v>
      </c>
      <c r="F529">
        <f t="shared" si="167"/>
        <v>4.0201005025125632E-3</v>
      </c>
      <c r="G529">
        <f t="shared" si="168"/>
        <v>104.19615634406146</v>
      </c>
      <c r="H529">
        <f t="shared" si="169"/>
        <v>0.41887902047863912</v>
      </c>
      <c r="I529" s="3">
        <f t="shared" si="170"/>
        <v>8.8900000000000007E-2</v>
      </c>
      <c r="J529" s="3">
        <f t="shared" si="171"/>
        <v>0.40640000000000004</v>
      </c>
      <c r="K529">
        <f t="shared" si="172"/>
        <v>3.6661018945595619E-2</v>
      </c>
      <c r="L529">
        <f>PI()/4*('Config sheet'!$C$38^2-'Config sheet'!$C$41^2)*'Stage 1'!K529*2</f>
        <v>5.971736102988132E-3</v>
      </c>
      <c r="M529">
        <f t="shared" si="173"/>
        <v>17.86917908933065</v>
      </c>
      <c r="N529">
        <f>'Config sheet'!$C$44</f>
        <v>5.8970333333333338</v>
      </c>
      <c r="O529">
        <f t="shared" si="174"/>
        <v>4.5205304283600398</v>
      </c>
      <c r="P529">
        <f t="shared" si="175"/>
        <v>1023.0040073694375</v>
      </c>
      <c r="Q529">
        <f t="shared" si="176"/>
        <v>180</v>
      </c>
      <c r="R529">
        <f t="shared" si="178"/>
        <v>184.14072132649878</v>
      </c>
      <c r="S529">
        <f t="shared" si="179"/>
        <v>184.14072132649875</v>
      </c>
      <c r="T529">
        <f t="shared" si="177"/>
        <v>1.3302967248384194</v>
      </c>
      <c r="U529">
        <f t="shared" si="180"/>
        <v>41.838900000000002</v>
      </c>
      <c r="Z529">
        <f t="shared" si="181"/>
        <v>9.2975989455956198E-3</v>
      </c>
      <c r="AA529">
        <f>PI()/4*('Config sheet'!$C$38^2-'Config sheet'!$C$41^2)*'Stage 1'!Z529*2</f>
        <v>1.5144916560260568E-3</v>
      </c>
      <c r="AB529">
        <f t="shared" si="182"/>
        <v>5.229245751178639</v>
      </c>
      <c r="AC529">
        <v>96.583791515438719</v>
      </c>
    </row>
    <row r="530" spans="3:29" x14ac:dyDescent="0.25">
      <c r="C530">
        <f t="shared" si="164"/>
        <v>23</v>
      </c>
      <c r="D530">
        <f t="shared" si="165"/>
        <v>995</v>
      </c>
      <c r="E530">
        <f t="shared" si="166"/>
        <v>0.17780000000000001</v>
      </c>
      <c r="F530">
        <f t="shared" si="167"/>
        <v>3.852596314907873E-3</v>
      </c>
      <c r="G530">
        <f t="shared" si="168"/>
        <v>104.19615634406146</v>
      </c>
      <c r="H530">
        <f t="shared" si="169"/>
        <v>0.4014257279586958</v>
      </c>
      <c r="I530" s="3">
        <f t="shared" si="170"/>
        <v>8.8900000000000007E-2</v>
      </c>
      <c r="J530" s="3">
        <f t="shared" si="171"/>
        <v>0.40640000000000004</v>
      </c>
      <c r="K530">
        <f t="shared" si="172"/>
        <v>3.5917744842823424E-2</v>
      </c>
      <c r="L530">
        <f>PI()/4*('Config sheet'!$C$38^2-'Config sheet'!$C$41^2)*'Stage 1'!K530*2</f>
        <v>5.8506637236162519E-3</v>
      </c>
      <c r="M530">
        <f t="shared" si="173"/>
        <v>17.506895158417333</v>
      </c>
      <c r="N530">
        <f>'Config sheet'!$C$44</f>
        <v>5.8970333333333338</v>
      </c>
      <c r="O530">
        <f t="shared" si="174"/>
        <v>4.3481527959847419</v>
      </c>
      <c r="P530">
        <f t="shared" si="175"/>
        <v>1035.1107456554482</v>
      </c>
      <c r="Q530">
        <f t="shared" si="176"/>
        <v>180</v>
      </c>
      <c r="R530">
        <f t="shared" si="178"/>
        <v>186.31993421798072</v>
      </c>
      <c r="S530">
        <f t="shared" si="179"/>
        <v>186.31993421798069</v>
      </c>
      <c r="T530">
        <f t="shared" si="177"/>
        <v>1.3302967248384194</v>
      </c>
      <c r="U530">
        <f t="shared" si="180"/>
        <v>41.838900000000002</v>
      </c>
      <c r="Z530">
        <f t="shared" si="181"/>
        <v>8.5543248428234242E-3</v>
      </c>
      <c r="AA530">
        <f>PI()/4*('Config sheet'!$C$38^2-'Config sheet'!$C$41^2)*'Stage 1'!Z530*2</f>
        <v>1.3934192766541767E-3</v>
      </c>
      <c r="AB530">
        <f t="shared" si="182"/>
        <v>4.8112063232977631</v>
      </c>
      <c r="AC530">
        <v>96.861691668541809</v>
      </c>
    </row>
    <row r="531" spans="3:29" x14ac:dyDescent="0.25">
      <c r="C531">
        <f t="shared" si="164"/>
        <v>22</v>
      </c>
      <c r="D531">
        <f t="shared" si="165"/>
        <v>995</v>
      </c>
      <c r="E531">
        <f t="shared" si="166"/>
        <v>0.17780000000000001</v>
      </c>
      <c r="F531">
        <f t="shared" si="167"/>
        <v>3.6850921273031828E-3</v>
      </c>
      <c r="G531">
        <f t="shared" si="168"/>
        <v>104.19615634406146</v>
      </c>
      <c r="H531">
        <f t="shared" si="169"/>
        <v>0.38397243543875248</v>
      </c>
      <c r="I531" s="3">
        <f t="shared" si="170"/>
        <v>8.8900000000000007E-2</v>
      </c>
      <c r="J531" s="3">
        <f t="shared" si="171"/>
        <v>0.40640000000000004</v>
      </c>
      <c r="K531">
        <f t="shared" si="172"/>
        <v>3.5203564651521108E-2</v>
      </c>
      <c r="L531">
        <f>PI()/4*('Config sheet'!$C$38^2-'Config sheet'!$C$41^2)*'Stage 1'!K531*2</f>
        <v>5.7343304695196308E-3</v>
      </c>
      <c r="M531">
        <f t="shared" si="173"/>
        <v>17.158792074884062</v>
      </c>
      <c r="N531">
        <f>'Config sheet'!$C$44</f>
        <v>5.8970333333333338</v>
      </c>
      <c r="O531">
        <f t="shared" si="174"/>
        <v>4.1737847473633476</v>
      </c>
      <c r="P531">
        <f t="shared" si="175"/>
        <v>1046.768166665345</v>
      </c>
      <c r="Q531">
        <f t="shared" si="176"/>
        <v>180</v>
      </c>
      <c r="R531">
        <f t="shared" si="178"/>
        <v>188.41826999976209</v>
      </c>
      <c r="S531">
        <f t="shared" si="179"/>
        <v>188.41826999976209</v>
      </c>
      <c r="T531">
        <f t="shared" si="177"/>
        <v>1.3302967248384194</v>
      </c>
      <c r="U531">
        <f t="shared" si="180"/>
        <v>41.838900000000002</v>
      </c>
      <c r="Z531">
        <f t="shared" si="181"/>
        <v>7.8401446515211082E-3</v>
      </c>
      <c r="AA531">
        <f>PI()/4*('Config sheet'!$C$38^2-'Config sheet'!$C$41^2)*'Stage 1'!Z531*2</f>
        <v>1.2770860225575558E-3</v>
      </c>
      <c r="AB531">
        <f t="shared" si="182"/>
        <v>4.4095301752087224</v>
      </c>
      <c r="AC531">
        <v>97.127915631887461</v>
      </c>
    </row>
    <row r="532" spans="3:29" x14ac:dyDescent="0.25">
      <c r="C532">
        <f t="shared" si="164"/>
        <v>21</v>
      </c>
      <c r="D532">
        <f t="shared" si="165"/>
        <v>995</v>
      </c>
      <c r="E532">
        <f t="shared" si="166"/>
        <v>0.17780000000000001</v>
      </c>
      <c r="F532">
        <f t="shared" si="167"/>
        <v>3.5175879396984926E-3</v>
      </c>
      <c r="G532">
        <f t="shared" si="168"/>
        <v>104.19615634406146</v>
      </c>
      <c r="H532">
        <f t="shared" si="169"/>
        <v>0.36651914291880916</v>
      </c>
      <c r="I532" s="3">
        <f t="shared" si="170"/>
        <v>8.8900000000000007E-2</v>
      </c>
      <c r="J532" s="3">
        <f t="shared" si="171"/>
        <v>0.40640000000000004</v>
      </c>
      <c r="K532">
        <f t="shared" si="172"/>
        <v>3.4518802168052559E-2</v>
      </c>
      <c r="L532">
        <f>PI()/4*('Config sheet'!$C$38^2-'Config sheet'!$C$41^2)*'Stage 1'!K532*2</f>
        <v>5.6227890840887113E-3</v>
      </c>
      <c r="M532">
        <f t="shared" si="173"/>
        <v>16.825027662364253</v>
      </c>
      <c r="N532">
        <f>'Config sheet'!$C$44</f>
        <v>5.8970333333333338</v>
      </c>
      <c r="O532">
        <f t="shared" si="174"/>
        <v>3.99750224545642</v>
      </c>
      <c r="P532">
        <f t="shared" si="175"/>
        <v>1057.9679579290273</v>
      </c>
      <c r="Q532">
        <f t="shared" si="176"/>
        <v>180</v>
      </c>
      <c r="R532">
        <f t="shared" si="178"/>
        <v>190.43423242722494</v>
      </c>
      <c r="S532">
        <f t="shared" si="179"/>
        <v>190.43423242722494</v>
      </c>
      <c r="T532">
        <f t="shared" si="177"/>
        <v>1.3302967248384194</v>
      </c>
      <c r="U532">
        <f t="shared" si="180"/>
        <v>41.838900000000002</v>
      </c>
      <c r="Z532">
        <f t="shared" si="181"/>
        <v>7.1553821680525598E-3</v>
      </c>
      <c r="AA532">
        <f>PI()/4*('Config sheet'!$C$38^2-'Config sheet'!$C$41^2)*'Stage 1'!Z532*2</f>
        <v>1.1655446371266356E-3</v>
      </c>
      <c r="AB532">
        <f t="shared" si="182"/>
        <v>4.0243994196021147</v>
      </c>
      <c r="AC532">
        <v>97.382442069322281</v>
      </c>
    </row>
    <row r="533" spans="3:29" x14ac:dyDescent="0.25">
      <c r="C533">
        <f t="shared" si="164"/>
        <v>20</v>
      </c>
      <c r="D533">
        <f t="shared" si="165"/>
        <v>995</v>
      </c>
      <c r="E533">
        <f t="shared" si="166"/>
        <v>0.17780000000000001</v>
      </c>
      <c r="F533">
        <f t="shared" si="167"/>
        <v>3.3500837520938024E-3</v>
      </c>
      <c r="G533">
        <f t="shared" si="168"/>
        <v>104.19615634406146</v>
      </c>
      <c r="H533">
        <f t="shared" si="169"/>
        <v>0.3490658503988659</v>
      </c>
      <c r="I533" s="3">
        <f t="shared" si="170"/>
        <v>8.8900000000000007E-2</v>
      </c>
      <c r="J533" s="3">
        <f t="shared" si="171"/>
        <v>0.40640000000000004</v>
      </c>
      <c r="K533">
        <f t="shared" si="172"/>
        <v>3.386376830560453E-2</v>
      </c>
      <c r="L533">
        <f>PI()/4*('Config sheet'!$C$38^2-'Config sheet'!$C$41^2)*'Stage 1'!K533*2</f>
        <v>5.5160902121652233E-3</v>
      </c>
      <c r="M533">
        <f t="shared" si="173"/>
        <v>16.505753465020483</v>
      </c>
      <c r="N533">
        <f>'Config sheet'!$C$44</f>
        <v>5.8970333333333338</v>
      </c>
      <c r="O533">
        <f t="shared" si="174"/>
        <v>3.8193826198770475</v>
      </c>
      <c r="P533">
        <f t="shared" si="175"/>
        <v>1068.7021154496185</v>
      </c>
      <c r="Q533">
        <f t="shared" si="176"/>
        <v>180</v>
      </c>
      <c r="R533">
        <f t="shared" si="178"/>
        <v>192.36638078093134</v>
      </c>
      <c r="S533">
        <f t="shared" si="179"/>
        <v>192.36638078093134</v>
      </c>
      <c r="T533">
        <f t="shared" si="177"/>
        <v>1.3302967248384194</v>
      </c>
      <c r="U533">
        <f t="shared" si="180"/>
        <v>41.838900000000002</v>
      </c>
      <c r="Z533">
        <f t="shared" si="181"/>
        <v>6.5003483056045308E-3</v>
      </c>
      <c r="AA533">
        <f>PI()/4*('Config sheet'!$C$38^2-'Config sheet'!$C$41^2)*'Stage 1'!Z533*2</f>
        <v>1.0588457652031481E-3</v>
      </c>
      <c r="AB533">
        <f t="shared" si="182"/>
        <v>3.6559889232871372</v>
      </c>
      <c r="AC533">
        <v>97.625251001877984</v>
      </c>
    </row>
    <row r="534" spans="3:29" x14ac:dyDescent="0.25">
      <c r="C534">
        <f t="shared" si="164"/>
        <v>19</v>
      </c>
      <c r="D534">
        <f t="shared" si="165"/>
        <v>995</v>
      </c>
      <c r="E534">
        <f t="shared" si="166"/>
        <v>0.17780000000000001</v>
      </c>
      <c r="F534">
        <f t="shared" si="167"/>
        <v>3.1825795644891122E-3</v>
      </c>
      <c r="G534">
        <f t="shared" si="168"/>
        <v>104.19615634406146</v>
      </c>
      <c r="H534">
        <f t="shared" si="169"/>
        <v>0.33161255787892258</v>
      </c>
      <c r="I534" s="3">
        <f t="shared" si="170"/>
        <v>8.8900000000000007E-2</v>
      </c>
      <c r="J534" s="3">
        <f t="shared" si="171"/>
        <v>0.40640000000000004</v>
      </c>
      <c r="K534">
        <f t="shared" si="172"/>
        <v>3.3238760891556723E-2</v>
      </c>
      <c r="L534">
        <f>PI()/4*('Config sheet'!$C$38^2-'Config sheet'!$C$41^2)*'Stage 1'!K534*2</f>
        <v>5.4142823670356773E-3</v>
      </c>
      <c r="M534">
        <f t="shared" si="173"/>
        <v>16.20111464877936</v>
      </c>
      <c r="N534">
        <f>'Config sheet'!$C$44</f>
        <v>5.8970333333333338</v>
      </c>
      <c r="O534">
        <f t="shared" si="174"/>
        <v>3.6395045145432272</v>
      </c>
      <c r="P534">
        <f t="shared" si="175"/>
        <v>1078.9629517367316</v>
      </c>
      <c r="Q534">
        <f t="shared" si="176"/>
        <v>180</v>
      </c>
      <c r="R534">
        <f t="shared" si="178"/>
        <v>194.2133313126117</v>
      </c>
      <c r="S534">
        <f t="shared" si="179"/>
        <v>194.2133313126117</v>
      </c>
      <c r="T534">
        <f t="shared" si="177"/>
        <v>1.3302967248384194</v>
      </c>
      <c r="U534">
        <f t="shared" si="180"/>
        <v>41.838900000000002</v>
      </c>
      <c r="Z534">
        <f t="shared" si="181"/>
        <v>5.875340891556724E-3</v>
      </c>
      <c r="AA534">
        <f>PI()/4*('Config sheet'!$C$38^2-'Config sheet'!$C$41^2)*'Stage 1'!Z534*2</f>
        <v>9.5703792007360248E-4</v>
      </c>
      <c r="AB534">
        <f t="shared" si="182"/>
        <v>3.3044661932265038</v>
      </c>
      <c r="AC534">
        <v>97.856323753158193</v>
      </c>
    </row>
    <row r="535" spans="3:29" x14ac:dyDescent="0.25">
      <c r="C535">
        <f t="shared" si="164"/>
        <v>18</v>
      </c>
      <c r="D535">
        <f t="shared" si="165"/>
        <v>995</v>
      </c>
      <c r="E535">
        <f t="shared" si="166"/>
        <v>0.17780000000000001</v>
      </c>
      <c r="F535">
        <f t="shared" si="167"/>
        <v>3.0150753768844224E-3</v>
      </c>
      <c r="G535">
        <f t="shared" si="168"/>
        <v>104.19615634406146</v>
      </c>
      <c r="H535">
        <f t="shared" si="169"/>
        <v>0.31415926535897931</v>
      </c>
      <c r="I535" s="3">
        <f t="shared" si="170"/>
        <v>8.8900000000000007E-2</v>
      </c>
      <c r="J535" s="3">
        <f t="shared" si="171"/>
        <v>0.40640000000000004</v>
      </c>
      <c r="K535">
        <f t="shared" si="172"/>
        <v>3.2644064473562245E-2</v>
      </c>
      <c r="L535">
        <f>PI()/4*('Config sheet'!$C$38^2-'Config sheet'!$C$41^2)*'Stage 1'!K535*2</f>
        <v>5.3174118988436854E-3</v>
      </c>
      <c r="M535">
        <f t="shared" si="173"/>
        <v>15.911249906811967</v>
      </c>
      <c r="N535">
        <f>'Config sheet'!$C$44</f>
        <v>5.8970333333333338</v>
      </c>
      <c r="O535">
        <f t="shared" si="174"/>
        <v>3.457947834010425</v>
      </c>
      <c r="P535">
        <f t="shared" si="175"/>
        <v>1088.7431035305156</v>
      </c>
      <c r="Q535">
        <f t="shared" si="176"/>
        <v>180</v>
      </c>
      <c r="R535">
        <f t="shared" si="178"/>
        <v>195.97375863549283</v>
      </c>
      <c r="S535">
        <f t="shared" si="179"/>
        <v>195.9737586354928</v>
      </c>
      <c r="T535">
        <f t="shared" si="177"/>
        <v>1.3302967248384194</v>
      </c>
      <c r="U535">
        <f t="shared" si="180"/>
        <v>41.838900000000002</v>
      </c>
      <c r="Z535">
        <f t="shared" si="181"/>
        <v>5.280644473562246E-3</v>
      </c>
      <c r="AA535">
        <f>PI()/4*('Config sheet'!$C$38^2-'Config sheet'!$C$41^2)*'Stage 1'!Z535*2</f>
        <v>8.6016745188161026E-4</v>
      </c>
      <c r="AB535">
        <f t="shared" si="182"/>
        <v>2.9699912674703293</v>
      </c>
      <c r="AC535">
        <v>98.07564289698567</v>
      </c>
    </row>
    <row r="536" spans="3:29" x14ac:dyDescent="0.25">
      <c r="C536">
        <f t="shared" si="164"/>
        <v>17</v>
      </c>
      <c r="D536">
        <f t="shared" si="165"/>
        <v>995</v>
      </c>
      <c r="E536">
        <f t="shared" si="166"/>
        <v>0.17780000000000001</v>
      </c>
      <c r="F536">
        <f t="shared" si="167"/>
        <v>2.8475711892797322E-3</v>
      </c>
      <c r="G536">
        <f t="shared" si="168"/>
        <v>104.19615634406146</v>
      </c>
      <c r="H536">
        <f t="shared" si="169"/>
        <v>0.29670597283903599</v>
      </c>
      <c r="I536" s="3">
        <f t="shared" si="170"/>
        <v>8.8900000000000007E-2</v>
      </c>
      <c r="J536" s="3">
        <f t="shared" si="171"/>
        <v>0.40640000000000004</v>
      </c>
      <c r="K536">
        <f t="shared" si="172"/>
        <v>3.2079950134447727E-2</v>
      </c>
      <c r="L536">
        <f>PI()/4*('Config sheet'!$C$38^2-'Config sheet'!$C$41^2)*'Stage 1'!K536*2</f>
        <v>5.2255229644389261E-3</v>
      </c>
      <c r="M536">
        <f t="shared" si="173"/>
        <v>15.636291369313165</v>
      </c>
      <c r="N536">
        <f>'Config sheet'!$C$44</f>
        <v>5.8970333333333338</v>
      </c>
      <c r="O536">
        <f t="shared" si="174"/>
        <v>3.2747936885368336</v>
      </c>
      <c r="P536">
        <f t="shared" si="175"/>
        <v>1098.0355392075724</v>
      </c>
      <c r="Q536">
        <f t="shared" si="176"/>
        <v>180</v>
      </c>
      <c r="R536">
        <f t="shared" si="178"/>
        <v>197.64639705736306</v>
      </c>
      <c r="S536">
        <f t="shared" si="179"/>
        <v>197.64639705736303</v>
      </c>
      <c r="T536">
        <f t="shared" si="177"/>
        <v>1.3302967248384194</v>
      </c>
      <c r="U536">
        <f t="shared" si="180"/>
        <v>41.838900000000002</v>
      </c>
      <c r="Z536">
        <f t="shared" si="181"/>
        <v>4.7165301344477273E-3</v>
      </c>
      <c r="AA536">
        <f>PI()/4*('Config sheet'!$C$38^2-'Config sheet'!$C$41^2)*'Stage 1'!Z536*2</f>
        <v>7.6827851747685125E-4</v>
      </c>
      <c r="AB536">
        <f t="shared" si="182"/>
        <v>2.6527166110504652</v>
      </c>
      <c r="AC536">
        <v>98.283192207353991</v>
      </c>
    </row>
    <row r="537" spans="3:29" x14ac:dyDescent="0.25">
      <c r="C537">
        <f t="shared" si="164"/>
        <v>16</v>
      </c>
      <c r="D537">
        <f t="shared" si="165"/>
        <v>995</v>
      </c>
      <c r="E537">
        <f t="shared" si="166"/>
        <v>0.17780000000000001</v>
      </c>
      <c r="F537">
        <f t="shared" si="167"/>
        <v>2.680067001675042E-3</v>
      </c>
      <c r="G537">
        <f t="shared" si="168"/>
        <v>104.19615634406146</v>
      </c>
      <c r="H537">
        <f t="shared" si="169"/>
        <v>0.27925268031909273</v>
      </c>
      <c r="I537" s="3">
        <f t="shared" si="170"/>
        <v>8.8900000000000007E-2</v>
      </c>
      <c r="J537" s="3">
        <f t="shared" si="171"/>
        <v>0.40640000000000004</v>
      </c>
      <c r="K537">
        <f t="shared" si="172"/>
        <v>3.1546675316036527E-2</v>
      </c>
      <c r="L537">
        <f>PI()/4*('Config sheet'!$C$38^2-'Config sheet'!$C$41^2)*'Stage 1'!K537*2</f>
        <v>5.1386574986796016E-3</v>
      </c>
      <c r="M537">
        <f t="shared" si="173"/>
        <v>15.376364517630154</v>
      </c>
      <c r="N537">
        <f>'Config sheet'!$C$44</f>
        <v>5.8970333333333338</v>
      </c>
      <c r="O537">
        <f t="shared" si="174"/>
        <v>3.0901243379353658</v>
      </c>
      <c r="P537">
        <f t="shared" si="175"/>
        <v>1106.8335658601975</v>
      </c>
      <c r="Q537">
        <f t="shared" si="176"/>
        <v>180</v>
      </c>
      <c r="R537">
        <f t="shared" si="178"/>
        <v>199.23004185483558</v>
      </c>
      <c r="S537">
        <f t="shared" si="179"/>
        <v>199.23004185483555</v>
      </c>
      <c r="T537">
        <f t="shared" si="177"/>
        <v>1.3302967248384194</v>
      </c>
      <c r="U537">
        <f t="shared" si="180"/>
        <v>41.838900000000002</v>
      </c>
      <c r="Z537">
        <f t="shared" si="181"/>
        <v>4.1832553160365271E-3</v>
      </c>
      <c r="AA537">
        <f>PI()/4*('Config sheet'!$C$38^2-'Config sheet'!$C$41^2)*'Stage 1'!Z537*2</f>
        <v>6.8141305171752627E-4</v>
      </c>
      <c r="AB537">
        <f t="shared" si="182"/>
        <v>2.3527870168934348</v>
      </c>
      <c r="AC537">
        <v>98.478956610725319</v>
      </c>
    </row>
    <row r="538" spans="3:29" x14ac:dyDescent="0.25">
      <c r="C538">
        <f t="shared" si="164"/>
        <v>15</v>
      </c>
      <c r="D538">
        <f t="shared" si="165"/>
        <v>995</v>
      </c>
      <c r="E538">
        <f t="shared" si="166"/>
        <v>0.17780000000000001</v>
      </c>
      <c r="F538">
        <f t="shared" si="167"/>
        <v>2.5125628140703518E-3</v>
      </c>
      <c r="G538">
        <f t="shared" si="168"/>
        <v>104.19615634406146</v>
      </c>
      <c r="H538">
        <f t="shared" si="169"/>
        <v>0.26179938779914941</v>
      </c>
      <c r="I538" s="3">
        <f t="shared" si="170"/>
        <v>8.8900000000000007E-2</v>
      </c>
      <c r="J538" s="3">
        <f t="shared" si="171"/>
        <v>0.40640000000000004</v>
      </c>
      <c r="K538">
        <f t="shared" si="172"/>
        <v>3.1044483651988562E-2</v>
      </c>
      <c r="L538">
        <f>PI()/4*('Config sheet'!$C$38^2-'Config sheet'!$C$41^2)*'Stage 1'!K538*2</f>
        <v>5.0568551872036075E-3</v>
      </c>
      <c r="M538">
        <f t="shared" si="173"/>
        <v>15.131588102785846</v>
      </c>
      <c r="N538">
        <f>'Config sheet'!$C$44</f>
        <v>5.8970333333333338</v>
      </c>
      <c r="O538">
        <f t="shared" si="174"/>
        <v>2.9040231342677649</v>
      </c>
      <c r="P538">
        <f t="shared" si="175"/>
        <v>1115.1308360407731</v>
      </c>
      <c r="Q538">
        <f t="shared" si="176"/>
        <v>180</v>
      </c>
      <c r="R538">
        <f t="shared" si="178"/>
        <v>200.7235504873392</v>
      </c>
      <c r="S538">
        <f t="shared" si="179"/>
        <v>200.72355048733917</v>
      </c>
      <c r="T538">
        <f t="shared" si="177"/>
        <v>1.3302967248384194</v>
      </c>
      <c r="U538">
        <f t="shared" si="180"/>
        <v>41.838900000000002</v>
      </c>
      <c r="Z538">
        <f t="shared" si="181"/>
        <v>3.6810636519885587E-3</v>
      </c>
      <c r="AA538">
        <f>PI()/4*('Config sheet'!$C$38^2-'Config sheet'!$C$41^2)*'Stage 1'!Z538*2</f>
        <v>5.996107402415319E-4</v>
      </c>
      <c r="AB538">
        <f t="shared" si="182"/>
        <v>2.0703395118045886</v>
      </c>
      <c r="AC538">
        <v>98.662922140711416</v>
      </c>
    </row>
    <row r="539" spans="3:29" x14ac:dyDescent="0.25">
      <c r="C539">
        <f t="shared" si="164"/>
        <v>14</v>
      </c>
      <c r="D539">
        <f t="shared" si="165"/>
        <v>995</v>
      </c>
      <c r="E539">
        <f t="shared" si="166"/>
        <v>0.17780000000000001</v>
      </c>
      <c r="F539">
        <f t="shared" si="167"/>
        <v>2.3450586264656616E-3</v>
      </c>
      <c r="G539">
        <f t="shared" si="168"/>
        <v>104.19615634406146</v>
      </c>
      <c r="H539">
        <f t="shared" si="169"/>
        <v>0.24434609527920612</v>
      </c>
      <c r="I539" s="3">
        <f t="shared" si="170"/>
        <v>8.8900000000000007E-2</v>
      </c>
      <c r="J539" s="3">
        <f t="shared" si="171"/>
        <v>0.40640000000000004</v>
      </c>
      <c r="K539">
        <f t="shared" si="172"/>
        <v>3.0573604809746444E-2</v>
      </c>
      <c r="L539">
        <f>PI()/4*('Config sheet'!$C$38^2-'Config sheet'!$C$41^2)*'Stage 1'!K539*2</f>
        <v>4.9801534406830484E-3</v>
      </c>
      <c r="M539">
        <f t="shared" si="173"/>
        <v>14.902074068440877</v>
      </c>
      <c r="N539">
        <f>'Config sheet'!$C$44</f>
        <v>5.8970333333333338</v>
      </c>
      <c r="O539">
        <f t="shared" si="174"/>
        <v>2.7165744634376017</v>
      </c>
      <c r="P539">
        <f t="shared" si="175"/>
        <v>1122.9213541635268</v>
      </c>
      <c r="Q539">
        <f t="shared" si="176"/>
        <v>180</v>
      </c>
      <c r="R539">
        <f t="shared" si="178"/>
        <v>202.12584374943481</v>
      </c>
      <c r="S539">
        <f t="shared" si="179"/>
        <v>202.12584374943481</v>
      </c>
      <c r="T539">
        <f t="shared" si="177"/>
        <v>1.3302967248384194</v>
      </c>
      <c r="U539">
        <f t="shared" si="180"/>
        <v>41.838900000000002</v>
      </c>
      <c r="Z539">
        <f t="shared" si="181"/>
        <v>3.2101848097464414E-3</v>
      </c>
      <c r="AA539">
        <f>PI()/4*('Config sheet'!$C$38^2-'Config sheet'!$C$41^2)*'Stage 1'!Z539*2</f>
        <v>5.2290899372097247E-4</v>
      </c>
      <c r="AB539">
        <f t="shared" si="182"/>
        <v>1.8055032675739264</v>
      </c>
      <c r="AC539">
        <v>98.83507589517356</v>
      </c>
    </row>
    <row r="540" spans="3:29" x14ac:dyDescent="0.25">
      <c r="C540">
        <f t="shared" si="164"/>
        <v>13</v>
      </c>
      <c r="D540">
        <f t="shared" si="165"/>
        <v>995</v>
      </c>
      <c r="E540">
        <f t="shared" si="166"/>
        <v>0.17780000000000001</v>
      </c>
      <c r="F540">
        <f t="shared" si="167"/>
        <v>2.1775544388609718E-3</v>
      </c>
      <c r="G540">
        <f t="shared" si="168"/>
        <v>104.19615634406146</v>
      </c>
      <c r="H540">
        <f t="shared" si="169"/>
        <v>0.22689280275926285</v>
      </c>
      <c r="I540" s="3">
        <f t="shared" si="170"/>
        <v>8.8900000000000007E-2</v>
      </c>
      <c r="J540" s="3">
        <f t="shared" si="171"/>
        <v>0.40640000000000004</v>
      </c>
      <c r="K540">
        <f t="shared" si="172"/>
        <v>3.0134254341670916E-2</v>
      </c>
      <c r="L540">
        <f>PI()/4*('Config sheet'!$C$38^2-'Config sheet'!$C$41^2)*'Stage 1'!K540*2</f>
        <v>4.9085873705755892E-3</v>
      </c>
      <c r="M540">
        <f t="shared" si="173"/>
        <v>14.687927478334544</v>
      </c>
      <c r="N540">
        <f>'Config sheet'!$C$44</f>
        <v>5.8970333333333338</v>
      </c>
      <c r="O540">
        <f t="shared" si="174"/>
        <v>2.5278636857401597</v>
      </c>
      <c r="P540">
        <f t="shared" si="175"/>
        <v>1130.1994825562574</v>
      </c>
      <c r="Q540">
        <f t="shared" si="176"/>
        <v>180</v>
      </c>
      <c r="R540">
        <f t="shared" si="178"/>
        <v>203.43590686012635</v>
      </c>
      <c r="S540">
        <f t="shared" si="179"/>
        <v>203.43590686012632</v>
      </c>
      <c r="T540">
        <f t="shared" si="177"/>
        <v>1.3302967248384194</v>
      </c>
      <c r="U540">
        <f t="shared" si="180"/>
        <v>41.838900000000002</v>
      </c>
      <c r="Z540">
        <f t="shared" si="181"/>
        <v>2.7708343416709136E-3</v>
      </c>
      <c r="AA540">
        <f>PI()/4*('Config sheet'!$C$38^2-'Config sheet'!$C$41^2)*'Stage 1'!Z540*2</f>
        <v>4.5134292361351383E-4</v>
      </c>
      <c r="AB540">
        <f t="shared" si="182"/>
        <v>1.5583995172502327</v>
      </c>
      <c r="AC540">
        <v>98.995405995773737</v>
      </c>
    </row>
    <row r="541" spans="3:29" x14ac:dyDescent="0.25">
      <c r="C541">
        <f t="shared" si="164"/>
        <v>12</v>
      </c>
      <c r="D541">
        <f t="shared" si="165"/>
        <v>995</v>
      </c>
      <c r="E541">
        <f t="shared" si="166"/>
        <v>0.17780000000000001</v>
      </c>
      <c r="F541">
        <f t="shared" si="167"/>
        <v>2.0100502512562816E-3</v>
      </c>
      <c r="G541">
        <f t="shared" si="168"/>
        <v>104.19615634406146</v>
      </c>
      <c r="H541">
        <f t="shared" si="169"/>
        <v>0.20943951023931956</v>
      </c>
      <c r="I541" s="3">
        <f t="shared" si="170"/>
        <v>8.8900000000000007E-2</v>
      </c>
      <c r="J541" s="3">
        <f t="shared" si="171"/>
        <v>0.40640000000000004</v>
      </c>
      <c r="K541">
        <f t="shared" si="172"/>
        <v>2.9726633545440449E-2</v>
      </c>
      <c r="L541">
        <f>PI()/4*('Config sheet'!$C$38^2-'Config sheet'!$C$41^2)*'Stage 1'!K541*2</f>
        <v>4.8421897663848664E-3</v>
      </c>
      <c r="M541">
        <f t="shared" si="173"/>
        <v>14.48924644824133</v>
      </c>
      <c r="N541">
        <f>'Config sheet'!$C$44</f>
        <v>5.8970333333333338</v>
      </c>
      <c r="O541">
        <f t="shared" si="174"/>
        <v>2.3379770754284368</v>
      </c>
      <c r="P541">
        <f t="shared" si="175"/>
        <v>1136.9599471550459</v>
      </c>
      <c r="Q541">
        <f t="shared" si="176"/>
        <v>180</v>
      </c>
      <c r="R541">
        <f t="shared" si="178"/>
        <v>204.65279048790828</v>
      </c>
      <c r="S541">
        <f t="shared" si="179"/>
        <v>204.65279048790828</v>
      </c>
      <c r="T541">
        <f t="shared" si="177"/>
        <v>1.3302967248384194</v>
      </c>
      <c r="U541">
        <f t="shared" si="180"/>
        <v>41.838900000000002</v>
      </c>
      <c r="Z541">
        <f t="shared" si="181"/>
        <v>2.3632135454404457E-3</v>
      </c>
      <c r="AA541">
        <f>PI()/4*('Config sheet'!$C$38^2-'Config sheet'!$C$41^2)*'Stage 1'!Z541*2</f>
        <v>3.8494531942279088E-4</v>
      </c>
      <c r="AB541">
        <f t="shared" si="182"/>
        <v>1.3291414766256724</v>
      </c>
      <c r="AC541">
        <v>99.143901550006248</v>
      </c>
    </row>
    <row r="542" spans="3:29" x14ac:dyDescent="0.25">
      <c r="C542">
        <f t="shared" si="164"/>
        <v>11</v>
      </c>
      <c r="D542">
        <f t="shared" si="165"/>
        <v>995</v>
      </c>
      <c r="E542">
        <f t="shared" si="166"/>
        <v>0.17780000000000001</v>
      </c>
      <c r="F542">
        <f t="shared" si="167"/>
        <v>1.8425460636515914E-3</v>
      </c>
      <c r="G542">
        <f t="shared" si="168"/>
        <v>104.19615634406146</v>
      </c>
      <c r="H542">
        <f t="shared" si="169"/>
        <v>0.19198621771937624</v>
      </c>
      <c r="I542" s="3">
        <f t="shared" si="170"/>
        <v>8.8900000000000007E-2</v>
      </c>
      <c r="J542" s="3">
        <f t="shared" si="171"/>
        <v>0.40640000000000004</v>
      </c>
      <c r="K542">
        <f t="shared" si="172"/>
        <v>2.9350929333787776E-2</v>
      </c>
      <c r="L542">
        <f>PI()/4*('Config sheet'!$C$38^2-'Config sheet'!$C$41^2)*'Stage 1'!K542*2</f>
        <v>4.7809910744417861E-3</v>
      </c>
      <c r="M542">
        <f t="shared" si="173"/>
        <v>14.306122082478337</v>
      </c>
      <c r="N542">
        <f>'Config sheet'!$C$44</f>
        <v>5.8970333333333338</v>
      </c>
      <c r="O542">
        <f t="shared" si="174"/>
        <v>2.1470017593556285</v>
      </c>
      <c r="P542">
        <f t="shared" si="175"/>
        <v>1143.19784283536</v>
      </c>
      <c r="Q542">
        <f t="shared" si="176"/>
        <v>180</v>
      </c>
      <c r="R542">
        <f t="shared" si="178"/>
        <v>205.77561171036481</v>
      </c>
      <c r="S542">
        <f t="shared" si="179"/>
        <v>205.77561171036481</v>
      </c>
      <c r="T542">
        <f t="shared" si="177"/>
        <v>1.3302967248384194</v>
      </c>
      <c r="U542">
        <f t="shared" si="180"/>
        <v>41.838900000000002</v>
      </c>
      <c r="Z542">
        <f t="shared" si="181"/>
        <v>1.9875093337877736E-3</v>
      </c>
      <c r="AA542">
        <f>PI()/4*('Config sheet'!$C$38^2-'Config sheet'!$C$41^2)*'Stage 1'!Z542*2</f>
        <v>3.2374662747971004E-4</v>
      </c>
      <c r="AB542">
        <f t="shared" si="182"/>
        <v>1.117834270971751</v>
      </c>
      <c r="AC542">
        <v>99.280552615738131</v>
      </c>
    </row>
    <row r="543" spans="3:29" x14ac:dyDescent="0.25">
      <c r="C543">
        <f t="shared" si="164"/>
        <v>10</v>
      </c>
      <c r="D543">
        <f t="shared" si="165"/>
        <v>995</v>
      </c>
      <c r="E543">
        <f t="shared" si="166"/>
        <v>0.17780000000000001</v>
      </c>
      <c r="F543">
        <f t="shared" si="167"/>
        <v>1.6750418760469012E-3</v>
      </c>
      <c r="G543">
        <f t="shared" si="168"/>
        <v>104.19615634406146</v>
      </c>
      <c r="H543">
        <f t="shared" si="169"/>
        <v>0.17453292519943295</v>
      </c>
      <c r="I543" s="3">
        <f t="shared" si="170"/>
        <v>8.8900000000000007E-2</v>
      </c>
      <c r="J543" s="3">
        <f t="shared" si="171"/>
        <v>0.40640000000000004</v>
      </c>
      <c r="K543">
        <f t="shared" si="172"/>
        <v>2.900731411363475E-2</v>
      </c>
      <c r="L543">
        <f>PI()/4*('Config sheet'!$C$38^2-'Config sheet'!$C$41^2)*'Stage 1'!K543*2</f>
        <v>4.7250193782167257E-3</v>
      </c>
      <c r="M543">
        <f t="shared" si="173"/>
        <v>14.138638414993641</v>
      </c>
      <c r="N543">
        <f>'Config sheet'!$C$44</f>
        <v>5.8970333333333338</v>
      </c>
      <c r="O543">
        <f t="shared" si="174"/>
        <v>1.9550256547555076</v>
      </c>
      <c r="P543">
        <f t="shared" si="175"/>
        <v>1148.9086383733979</v>
      </c>
      <c r="Q543">
        <f t="shared" si="176"/>
        <v>180</v>
      </c>
      <c r="R543">
        <f t="shared" si="178"/>
        <v>206.80355490721163</v>
      </c>
      <c r="S543">
        <f t="shared" si="179"/>
        <v>206.80355490721163</v>
      </c>
      <c r="T543">
        <f t="shared" si="177"/>
        <v>1.3302967248384194</v>
      </c>
      <c r="U543">
        <f t="shared" si="180"/>
        <v>41.838900000000002</v>
      </c>
      <c r="Z543">
        <f t="shared" si="181"/>
        <v>1.6438941136347474E-3</v>
      </c>
      <c r="AA543">
        <f>PI()/4*('Config sheet'!$C$38^2-'Config sheet'!$C$41^2)*'Stage 1'!Z543*2</f>
        <v>2.6777493125465019E-4</v>
      </c>
      <c r="AB543">
        <f t="shared" si="182"/>
        <v>0.92457486706116276</v>
      </c>
      <c r="AC543">
        <v>99.405350168281998</v>
      </c>
    </row>
    <row r="544" spans="3:29" x14ac:dyDescent="0.25">
      <c r="C544">
        <f t="shared" si="164"/>
        <v>9</v>
      </c>
      <c r="D544">
        <f t="shared" si="165"/>
        <v>995</v>
      </c>
      <c r="E544">
        <f t="shared" si="166"/>
        <v>0.17780000000000001</v>
      </c>
      <c r="F544">
        <f t="shared" si="167"/>
        <v>1.5075376884422112E-3</v>
      </c>
      <c r="G544">
        <f t="shared" si="168"/>
        <v>104.19615634406146</v>
      </c>
      <c r="H544">
        <f t="shared" si="169"/>
        <v>0.15707963267948966</v>
      </c>
      <c r="I544" s="3">
        <f t="shared" si="170"/>
        <v>8.8900000000000007E-2</v>
      </c>
      <c r="J544" s="3">
        <f t="shared" si="171"/>
        <v>0.40640000000000004</v>
      </c>
      <c r="K544">
        <f t="shared" si="172"/>
        <v>2.8695945674688448E-2</v>
      </c>
      <c r="L544">
        <f>PI()/4*('Config sheet'!$C$38^2-'Config sheet'!$C$41^2)*'Stage 1'!K544*2</f>
        <v>4.6743003801728899E-3</v>
      </c>
      <c r="M544">
        <f t="shared" si="173"/>
        <v>13.986872355066241</v>
      </c>
      <c r="N544">
        <f>'Config sheet'!$C$44</f>
        <v>5.8970333333333338</v>
      </c>
      <c r="O544">
        <f t="shared" si="174"/>
        <v>1.7621374062231343</v>
      </c>
      <c r="P544">
        <f t="shared" si="175"/>
        <v>1154.0881810319349</v>
      </c>
      <c r="Q544">
        <f t="shared" si="176"/>
        <v>180</v>
      </c>
      <c r="R544">
        <f t="shared" si="178"/>
        <v>207.73587258574833</v>
      </c>
      <c r="S544">
        <f t="shared" si="179"/>
        <v>207.7358725857483</v>
      </c>
      <c r="T544">
        <f t="shared" si="177"/>
        <v>1.3302967248384194</v>
      </c>
      <c r="U544">
        <f t="shared" si="180"/>
        <v>41.838900000000002</v>
      </c>
      <c r="Z544">
        <f t="shared" si="181"/>
        <v>1.3325256746884451E-3</v>
      </c>
      <c r="AA544">
        <f>PI()/4*('Config sheet'!$C$38^2-'Config sheet'!$C$41^2)*'Stage 1'!Z544*2</f>
        <v>2.1705593321081447E-4</v>
      </c>
      <c r="AB544">
        <f t="shared" si="182"/>
        <v>0.74945201051093657</v>
      </c>
      <c r="AC544">
        <v>99.518286070024715</v>
      </c>
    </row>
    <row r="545" spans="3:29" x14ac:dyDescent="0.25">
      <c r="C545">
        <f t="shared" si="164"/>
        <v>8</v>
      </c>
      <c r="D545">
        <f t="shared" si="165"/>
        <v>995</v>
      </c>
      <c r="E545">
        <f t="shared" si="166"/>
        <v>0.17780000000000001</v>
      </c>
      <c r="F545">
        <f t="shared" si="167"/>
        <v>1.340033500837521E-3</v>
      </c>
      <c r="G545">
        <f t="shared" si="168"/>
        <v>104.19615634406146</v>
      </c>
      <c r="H545">
        <f t="shared" si="169"/>
        <v>0.13962634015954636</v>
      </c>
      <c r="I545" s="3">
        <f t="shared" si="170"/>
        <v>8.8900000000000007E-2</v>
      </c>
      <c r="J545" s="3">
        <f t="shared" si="171"/>
        <v>0.40640000000000004</v>
      </c>
      <c r="K545">
        <f t="shared" si="172"/>
        <v>2.841696708754907E-2</v>
      </c>
      <c r="L545">
        <f>PI()/4*('Config sheet'!$C$38^2-'Config sheet'!$C$41^2)*'Stage 1'!K545*2</f>
        <v>4.6288573851690374E-3</v>
      </c>
      <c r="M545">
        <f t="shared" si="173"/>
        <v>13.850893637642161</v>
      </c>
      <c r="N545">
        <f>'Config sheet'!$C$44</f>
        <v>5.8970333333333338</v>
      </c>
      <c r="O545">
        <f t="shared" si="174"/>
        <v>1.5684263219592345</v>
      </c>
      <c r="P545">
        <f t="shared" si="175"/>
        <v>1158.7327007653657</v>
      </c>
      <c r="Q545">
        <f t="shared" si="176"/>
        <v>180</v>
      </c>
      <c r="R545">
        <f t="shared" si="178"/>
        <v>208.57188613776586</v>
      </c>
      <c r="S545">
        <f t="shared" si="179"/>
        <v>208.57188613776583</v>
      </c>
      <c r="T545">
        <f t="shared" si="177"/>
        <v>1.3302967248384194</v>
      </c>
      <c r="U545">
        <f t="shared" si="180"/>
        <v>41.838900000000002</v>
      </c>
      <c r="Z545">
        <f t="shared" si="181"/>
        <v>1.0535470875490671E-3</v>
      </c>
      <c r="AA545">
        <f>PI()/4*('Config sheet'!$C$38^2-'Config sheet'!$C$41^2)*'Stage 1'!Z545*2</f>
        <v>1.7161293820696196E-4</v>
      </c>
      <c r="AB545">
        <f t="shared" si="182"/>
        <v>0.59254616847529085</v>
      </c>
      <c r="AC545">
        <v>99.619353042632326</v>
      </c>
    </row>
    <row r="546" spans="3:29" x14ac:dyDescent="0.25">
      <c r="C546">
        <f t="shared" si="164"/>
        <v>7</v>
      </c>
      <c r="D546">
        <f t="shared" si="165"/>
        <v>995</v>
      </c>
      <c r="E546">
        <f t="shared" si="166"/>
        <v>0.17780000000000001</v>
      </c>
      <c r="F546">
        <f t="shared" si="167"/>
        <v>1.1725293132328308E-3</v>
      </c>
      <c r="G546">
        <f t="shared" si="168"/>
        <v>104.19615634406146</v>
      </c>
      <c r="H546">
        <f t="shared" si="169"/>
        <v>0.12217304763960306</v>
      </c>
      <c r="I546" s="3">
        <f t="shared" si="170"/>
        <v>8.8900000000000007E-2</v>
      </c>
      <c r="J546" s="3">
        <f t="shared" si="171"/>
        <v>0.40640000000000004</v>
      </c>
      <c r="K546">
        <f t="shared" si="172"/>
        <v>2.8170506611379962E-2</v>
      </c>
      <c r="L546">
        <f>PI()/4*('Config sheet'!$C$38^2-'Config sheet'!$C$41^2)*'Stage 1'!K546*2</f>
        <v>4.588711285419796E-3</v>
      </c>
      <c r="M546">
        <f t="shared" si="173"/>
        <v>13.730764778331322</v>
      </c>
      <c r="N546">
        <f>'Config sheet'!$C$44</f>
        <v>5.8970333333333338</v>
      </c>
      <c r="O546">
        <f t="shared" si="174"/>
        <v>1.3739823093424579</v>
      </c>
      <c r="P546">
        <f t="shared" si="175"/>
        <v>1162.8388140390857</v>
      </c>
      <c r="Q546">
        <f t="shared" si="176"/>
        <v>180</v>
      </c>
      <c r="R546">
        <f t="shared" si="178"/>
        <v>209.31098652703548</v>
      </c>
      <c r="S546">
        <f t="shared" si="179"/>
        <v>209.31098652703542</v>
      </c>
      <c r="T546">
        <f t="shared" si="177"/>
        <v>1.3302967248384194</v>
      </c>
      <c r="U546">
        <f t="shared" si="180"/>
        <v>41.838900000000002</v>
      </c>
      <c r="Z546">
        <f t="shared" si="181"/>
        <v>8.0708661137995907E-4</v>
      </c>
      <c r="AA546">
        <f>PI()/4*('Config sheet'!$C$38^2-'Config sheet'!$C$41^2)*'Stage 1'!Z546*2</f>
        <v>1.314668384577206E-4</v>
      </c>
      <c r="AB546">
        <f t="shared" si="182"/>
        <v>0.45392947771651243</v>
      </c>
      <c r="AC546">
        <v>99.70854464184869</v>
      </c>
    </row>
    <row r="547" spans="3:29" x14ac:dyDescent="0.25">
      <c r="C547">
        <f t="shared" si="164"/>
        <v>6</v>
      </c>
      <c r="D547">
        <f t="shared" si="165"/>
        <v>995</v>
      </c>
      <c r="E547">
        <f t="shared" si="166"/>
        <v>0.17780000000000001</v>
      </c>
      <c r="F547">
        <f t="shared" si="167"/>
        <v>1.0050251256281408E-3</v>
      </c>
      <c r="G547">
        <f t="shared" si="168"/>
        <v>104.19615634406146</v>
      </c>
      <c r="H547">
        <f t="shared" si="169"/>
        <v>0.10471975511965978</v>
      </c>
      <c r="I547" s="3">
        <f t="shared" si="170"/>
        <v>8.8900000000000007E-2</v>
      </c>
      <c r="J547" s="3">
        <f t="shared" si="171"/>
        <v>0.40640000000000004</v>
      </c>
      <c r="K547">
        <f t="shared" si="172"/>
        <v>2.7956677611182344E-2</v>
      </c>
      <c r="L547">
        <f>PI()/4*('Config sheet'!$C$38^2-'Config sheet'!$C$41^2)*'Stage 1'!K547*2</f>
        <v>4.553880547020492E-3</v>
      </c>
      <c r="M547">
        <f t="shared" si="173"/>
        <v>13.626541033085887</v>
      </c>
      <c r="N547">
        <f>'Config sheet'!$C$44</f>
        <v>5.8970333333333338</v>
      </c>
      <c r="O547">
        <f t="shared" si="174"/>
        <v>1.1788958098944808</v>
      </c>
      <c r="P547">
        <f t="shared" si="175"/>
        <v>1166.403527258791</v>
      </c>
      <c r="Q547">
        <f t="shared" si="176"/>
        <v>180</v>
      </c>
      <c r="R547">
        <f t="shared" si="178"/>
        <v>209.9526349065824</v>
      </c>
      <c r="S547">
        <f t="shared" si="179"/>
        <v>209.9526349065824</v>
      </c>
      <c r="T547">
        <f t="shared" si="177"/>
        <v>1.3302967248384194</v>
      </c>
      <c r="U547">
        <f t="shared" si="180"/>
        <v>41.838900000000002</v>
      </c>
      <c r="Z547">
        <f t="shared" si="181"/>
        <v>5.9325761118234066E-4</v>
      </c>
      <c r="AA547">
        <f>PI()/4*('Config sheet'!$C$38^2-'Config sheet'!$C$41^2)*'Stage 1'!Z547*2</f>
        <v>9.6636100058416455E-5</v>
      </c>
      <c r="AB547">
        <f t="shared" si="182"/>
        <v>0.33366569807780694</v>
      </c>
      <c r="AC547">
        <v>99.785855234905156</v>
      </c>
    </row>
    <row r="548" spans="3:29" x14ac:dyDescent="0.25">
      <c r="C548">
        <f t="shared" si="164"/>
        <v>5</v>
      </c>
      <c r="D548">
        <f t="shared" si="165"/>
        <v>995</v>
      </c>
      <c r="E548">
        <f t="shared" si="166"/>
        <v>0.17780000000000001</v>
      </c>
      <c r="F548">
        <f t="shared" si="167"/>
        <v>8.375209380234506E-4</v>
      </c>
      <c r="G548">
        <f t="shared" si="168"/>
        <v>104.19615634406146</v>
      </c>
      <c r="H548">
        <f t="shared" si="169"/>
        <v>8.7266462599716474E-2</v>
      </c>
      <c r="I548" s="3">
        <f t="shared" si="170"/>
        <v>8.8900000000000007E-2</v>
      </c>
      <c r="J548" s="3">
        <f t="shared" si="171"/>
        <v>0.40640000000000004</v>
      </c>
      <c r="K548">
        <f t="shared" si="172"/>
        <v>2.7775578484714378E-2</v>
      </c>
      <c r="L548">
        <f>PI()/4*('Config sheet'!$C$38^2-'Config sheet'!$C$41^2)*'Stage 1'!K548*2</f>
        <v>4.524381198042951E-3</v>
      </c>
      <c r="M548">
        <f t="shared" si="173"/>
        <v>13.538270362579437</v>
      </c>
      <c r="N548">
        <f>'Config sheet'!$C$44</f>
        <v>5.8970333333333338</v>
      </c>
      <c r="O548">
        <f t="shared" si="174"/>
        <v>0.98325773370363734</v>
      </c>
      <c r="P548">
        <f t="shared" si="175"/>
        <v>1169.4242398057272</v>
      </c>
      <c r="Q548">
        <f t="shared" si="176"/>
        <v>180</v>
      </c>
      <c r="R548">
        <f t="shared" si="178"/>
        <v>210.49636316503094</v>
      </c>
      <c r="S548">
        <f t="shared" si="179"/>
        <v>210.49636316503091</v>
      </c>
      <c r="T548">
        <f t="shared" si="177"/>
        <v>1.3302967248384194</v>
      </c>
      <c r="U548">
        <f t="shared" si="180"/>
        <v>41.838900000000002</v>
      </c>
      <c r="Z548">
        <f t="shared" si="181"/>
        <v>4.1215848471437555E-4</v>
      </c>
      <c r="AA548">
        <f>PI()/4*('Config sheet'!$C$38^2-'Config sheet'!$C$41^2)*'Stage 1'!Z548*2</f>
        <v>6.7136751080875624E-5</v>
      </c>
      <c r="AB548">
        <f t="shared" si="182"/>
        <v>0.23181017138041365</v>
      </c>
      <c r="AC548">
        <v>99.851279980554978</v>
      </c>
    </row>
    <row r="549" spans="3:29" x14ac:dyDescent="0.25">
      <c r="C549">
        <f t="shared" si="164"/>
        <v>4</v>
      </c>
      <c r="D549">
        <f t="shared" si="165"/>
        <v>995</v>
      </c>
      <c r="E549">
        <f t="shared" si="166"/>
        <v>0.17780000000000001</v>
      </c>
      <c r="F549">
        <f t="shared" si="167"/>
        <v>6.700167504187605E-4</v>
      </c>
      <c r="G549">
        <f t="shared" si="168"/>
        <v>104.19615634406146</v>
      </c>
      <c r="H549">
        <f t="shared" si="169"/>
        <v>6.9813170079773182E-2</v>
      </c>
      <c r="I549" s="3">
        <f t="shared" si="170"/>
        <v>8.8900000000000007E-2</v>
      </c>
      <c r="J549" s="3">
        <f t="shared" si="171"/>
        <v>0.40640000000000004</v>
      </c>
      <c r="K549">
        <f t="shared" si="172"/>
        <v>2.762729259908606E-2</v>
      </c>
      <c r="L549">
        <f>PI()/4*('Config sheet'!$C$38^2-'Config sheet'!$C$41^2)*'Stage 1'!K549*2</f>
        <v>4.5002268182074015E-3</v>
      </c>
      <c r="M549">
        <f t="shared" si="173"/>
        <v>13.465993401302269</v>
      </c>
      <c r="N549">
        <f>'Config sheet'!$C$44</f>
        <v>5.8970333333333338</v>
      </c>
      <c r="O549">
        <f t="shared" si="174"/>
        <v>0.78715939337338636</v>
      </c>
      <c r="P549">
        <f t="shared" si="175"/>
        <v>1171.8987466743818</v>
      </c>
      <c r="Q549">
        <f t="shared" si="176"/>
        <v>180</v>
      </c>
      <c r="R549">
        <f t="shared" si="178"/>
        <v>210.9417744013887</v>
      </c>
      <c r="S549">
        <f t="shared" si="179"/>
        <v>210.94177440138873</v>
      </c>
      <c r="T549">
        <f t="shared" si="177"/>
        <v>1.3302967248384194</v>
      </c>
      <c r="U549">
        <f t="shared" si="180"/>
        <v>41.838900000000002</v>
      </c>
      <c r="Z549">
        <f t="shared" si="181"/>
        <v>2.6387259908605687E-4</v>
      </c>
      <c r="AA549">
        <f>PI()/4*('Config sheet'!$C$38^2-'Config sheet'!$C$41^2)*'Stage 1'!Z549*2</f>
        <v>4.2982371245325947E-5</v>
      </c>
      <c r="AB549">
        <f t="shared" si="182"/>
        <v>0.14840978576268665</v>
      </c>
      <c r="AC549">
        <v>99.904814811745084</v>
      </c>
    </row>
    <row r="550" spans="3:29" x14ac:dyDescent="0.25">
      <c r="C550">
        <f t="shared" si="164"/>
        <v>3</v>
      </c>
      <c r="D550">
        <f t="shared" si="165"/>
        <v>995</v>
      </c>
      <c r="E550">
        <f t="shared" si="166"/>
        <v>0.17780000000000001</v>
      </c>
      <c r="F550">
        <f t="shared" si="167"/>
        <v>5.025125628140704E-4</v>
      </c>
      <c r="G550">
        <f t="shared" si="168"/>
        <v>104.19615634406146</v>
      </c>
      <c r="H550">
        <f t="shared" si="169"/>
        <v>5.235987755982989E-2</v>
      </c>
      <c r="I550" s="3">
        <f t="shared" si="170"/>
        <v>8.8900000000000007E-2</v>
      </c>
      <c r="J550" s="3">
        <f t="shared" si="171"/>
        <v>0.40640000000000004</v>
      </c>
      <c r="K550">
        <f t="shared" si="172"/>
        <v>2.7511888237061386E-2</v>
      </c>
      <c r="L550">
        <f>PI()/4*('Config sheet'!$C$38^2-'Config sheet'!$C$41^2)*'Stage 1'!K550*2</f>
        <v>4.4814285301356003E-3</v>
      </c>
      <c r="M550">
        <f t="shared" si="173"/>
        <v>13.409743431388199</v>
      </c>
      <c r="N550">
        <f>'Config sheet'!$C$44</f>
        <v>5.8970333333333338</v>
      </c>
      <c r="O550">
        <f t="shared" si="174"/>
        <v>0.59069243756246481</v>
      </c>
      <c r="P550">
        <f t="shared" si="175"/>
        <v>1173.8252407095617</v>
      </c>
      <c r="Q550">
        <f t="shared" si="176"/>
        <v>180</v>
      </c>
      <c r="R550">
        <f t="shared" si="178"/>
        <v>211.28854332772113</v>
      </c>
      <c r="S550">
        <f t="shared" si="179"/>
        <v>211.28854332772113</v>
      </c>
      <c r="T550">
        <f t="shared" si="177"/>
        <v>1.3302967248384194</v>
      </c>
      <c r="U550">
        <f t="shared" si="180"/>
        <v>41.838900000000002</v>
      </c>
      <c r="Z550">
        <f t="shared" si="181"/>
        <v>1.4846823706138323E-4</v>
      </c>
      <c r="AA550">
        <f>PI()/4*('Config sheet'!$C$38^2-'Config sheet'!$C$41^2)*'Stage 1'!Z550*2</f>
        <v>2.4184083173525072E-5</v>
      </c>
      <c r="AB550">
        <f t="shared" si="182"/>
        <v>8.350294547884321E-2</v>
      </c>
      <c r="AC550">
        <v>99.946456420936201</v>
      </c>
    </row>
    <row r="551" spans="3:29" x14ac:dyDescent="0.25">
      <c r="C551">
        <f t="shared" si="164"/>
        <v>2</v>
      </c>
      <c r="D551">
        <f t="shared" si="165"/>
        <v>995</v>
      </c>
      <c r="E551">
        <f t="shared" si="166"/>
        <v>0.17780000000000001</v>
      </c>
      <c r="F551">
        <f t="shared" si="167"/>
        <v>3.3500837520938025E-4</v>
      </c>
      <c r="G551">
        <f t="shared" si="168"/>
        <v>104.19615634406146</v>
      </c>
      <c r="H551">
        <f t="shared" si="169"/>
        <v>3.4906585039886591E-2</v>
      </c>
      <c r="I551" s="3">
        <f t="shared" si="170"/>
        <v>8.8900000000000007E-2</v>
      </c>
      <c r="J551" s="3">
        <f t="shared" si="171"/>
        <v>0.40640000000000004</v>
      </c>
      <c r="K551">
        <f t="shared" si="172"/>
        <v>2.7429418553090366E-2</v>
      </c>
      <c r="L551">
        <f>PI()/4*('Config sheet'!$C$38^2-'Config sheet'!$C$41^2)*'Stage 1'!K551*2</f>
        <v>4.4679949921888618E-3</v>
      </c>
      <c r="M551">
        <f t="shared" si="173"/>
        <v>13.369546361183861</v>
      </c>
      <c r="N551">
        <f>'Config sheet'!$C$44</f>
        <v>5.8970333333333338</v>
      </c>
      <c r="O551">
        <f t="shared" si="174"/>
        <v>0.39394878418405843</v>
      </c>
      <c r="P551">
        <f t="shared" si="175"/>
        <v>1175.2023144402731</v>
      </c>
      <c r="Q551">
        <f t="shared" si="176"/>
        <v>180</v>
      </c>
      <c r="R551">
        <f t="shared" si="178"/>
        <v>211.53641659924918</v>
      </c>
      <c r="S551">
        <f t="shared" si="179"/>
        <v>211.53641659924915</v>
      </c>
      <c r="T551">
        <f t="shared" si="177"/>
        <v>1.3302967248384194</v>
      </c>
      <c r="U551">
        <f t="shared" si="180"/>
        <v>41.838900000000002</v>
      </c>
      <c r="Z551">
        <f t="shared" si="181"/>
        <v>6.5998553090362844E-5</v>
      </c>
      <c r="AA551">
        <f>PI()/4*('Config sheet'!$C$38^2-'Config sheet'!$C$41^2)*'Stage 1'!Z551*2</f>
        <v>1.07505452267864E-5</v>
      </c>
      <c r="AB551">
        <f t="shared" si="182"/>
        <v>3.7119546170057839E-2</v>
      </c>
      <c r="AC551">
        <v>99.976202248079645</v>
      </c>
    </row>
    <row r="552" spans="3:29" x14ac:dyDescent="0.25">
      <c r="C552">
        <f t="shared" si="164"/>
        <v>1</v>
      </c>
      <c r="D552">
        <f t="shared" si="165"/>
        <v>995</v>
      </c>
      <c r="E552">
        <f t="shared" si="166"/>
        <v>0.17780000000000001</v>
      </c>
      <c r="F552">
        <f t="shared" si="167"/>
        <v>1.6750418760469013E-4</v>
      </c>
      <c r="G552">
        <f t="shared" si="168"/>
        <v>104.19615634406146</v>
      </c>
      <c r="H552">
        <f t="shared" si="169"/>
        <v>1.7453292519943295E-2</v>
      </c>
      <c r="I552" s="3">
        <f t="shared" si="170"/>
        <v>8.8900000000000007E-2</v>
      </c>
      <c r="J552" s="3">
        <f t="shared" si="171"/>
        <v>0.40640000000000004</v>
      </c>
      <c r="K552">
        <f t="shared" si="172"/>
        <v>2.7379921539091554E-2</v>
      </c>
      <c r="L552">
        <f>PI()/4*('Config sheet'!$C$38^2-'Config sheet'!$C$41^2)*'Stage 1'!K552*2</f>
        <v>4.4599323928943514E-3</v>
      </c>
      <c r="M552">
        <f t="shared" si="173"/>
        <v>13.34542070857054</v>
      </c>
      <c r="N552">
        <f>'Config sheet'!$C$44</f>
        <v>5.8970333333333338</v>
      </c>
      <c r="O552">
        <f t="shared" si="174"/>
        <v>0.19702055333170923</v>
      </c>
      <c r="P552">
        <f t="shared" si="175"/>
        <v>1176.0289615082752</v>
      </c>
      <c r="Q552">
        <f t="shared" si="176"/>
        <v>180</v>
      </c>
      <c r="R552">
        <f t="shared" si="178"/>
        <v>211.68521307148953</v>
      </c>
      <c r="S552">
        <f t="shared" si="179"/>
        <v>211.68521307148953</v>
      </c>
      <c r="T552">
        <f t="shared" si="177"/>
        <v>1.3302967248384194</v>
      </c>
      <c r="U552">
        <f t="shared" si="180"/>
        <v>41.838900000000002</v>
      </c>
      <c r="Z552">
        <f t="shared" si="181"/>
        <v>1.6501539091551276E-5</v>
      </c>
      <c r="AA552">
        <f>PI()/4*('Config sheet'!$C$38^2-'Config sheet'!$C$41^2)*'Stage 1'!Z552*2</f>
        <v>2.687945932275444E-6</v>
      </c>
      <c r="AB552">
        <f t="shared" si="182"/>
        <v>9.2809556195451483E-3</v>
      </c>
      <c r="AC552">
        <v>99.994050471258703</v>
      </c>
    </row>
    <row r="553" spans="3:29" x14ac:dyDescent="0.25">
      <c r="C553">
        <f t="shared" si="164"/>
        <v>0</v>
      </c>
      <c r="D553">
        <f t="shared" si="165"/>
        <v>995</v>
      </c>
      <c r="E553">
        <f t="shared" si="166"/>
        <v>0.17780000000000001</v>
      </c>
      <c r="F553">
        <f t="shared" si="167"/>
        <v>0</v>
      </c>
      <c r="G553">
        <f t="shared" si="168"/>
        <v>104.19615634406146</v>
      </c>
      <c r="H553">
        <f t="shared" si="169"/>
        <v>0</v>
      </c>
      <c r="I553" s="3">
        <f t="shared" si="170"/>
        <v>8.8900000000000007E-2</v>
      </c>
      <c r="J553" s="3">
        <f t="shared" si="171"/>
        <v>0.40640000000000004</v>
      </c>
      <c r="K553">
        <f t="shared" si="172"/>
        <v>2.7363420000000003E-2</v>
      </c>
      <c r="L553">
        <f>PI()/4*('Config sheet'!$C$38^2-'Config sheet'!$C$41^2)*'Stage 1'!K553*2</f>
        <v>4.4572444469620758E-3</v>
      </c>
      <c r="M553">
        <f t="shared" si="173"/>
        <v>13.337377589045845</v>
      </c>
      <c r="N553">
        <f>'Config sheet'!$C$44</f>
        <v>5.8970333333333338</v>
      </c>
      <c r="O553">
        <f t="shared" si="174"/>
        <v>0</v>
      </c>
      <c r="P553">
        <f t="shared" si="175"/>
        <v>1176.3045776896602</v>
      </c>
      <c r="Q553">
        <f t="shared" si="176"/>
        <v>180</v>
      </c>
      <c r="R553">
        <f t="shared" si="178"/>
        <v>211.73482398413887</v>
      </c>
      <c r="S553">
        <f t="shared" si="179"/>
        <v>211.73482398413884</v>
      </c>
      <c r="T553">
        <f t="shared" si="177"/>
        <v>1.3302967248384194</v>
      </c>
      <c r="U553">
        <f t="shared" si="180"/>
        <v>41.838900000000002</v>
      </c>
      <c r="Z553">
        <f t="shared" si="181"/>
        <v>0</v>
      </c>
      <c r="AA553">
        <f>PI()/4*('Config sheet'!$C$38^2-'Config sheet'!$C$41^2)*'Stage 1'!Z553*2</f>
        <v>0</v>
      </c>
      <c r="AB553">
        <f t="shared" si="182"/>
        <v>0</v>
      </c>
      <c r="AC553">
        <v>100.00000000000004</v>
      </c>
    </row>
    <row r="554" spans="3:29" x14ac:dyDescent="0.25">
      <c r="C554">
        <f t="shared" si="164"/>
        <v>-1</v>
      </c>
      <c r="D554">
        <f t="shared" si="165"/>
        <v>995</v>
      </c>
      <c r="E554">
        <f t="shared" si="166"/>
        <v>0.17780000000000001</v>
      </c>
      <c r="F554">
        <f t="shared" si="167"/>
        <v>-1.6750418760469013E-4</v>
      </c>
      <c r="G554">
        <f t="shared" si="168"/>
        <v>104.19615634406146</v>
      </c>
      <c r="H554">
        <f t="shared" si="169"/>
        <v>-1.7453292519943295E-2</v>
      </c>
      <c r="I554" s="3">
        <f t="shared" si="170"/>
        <v>8.8900000000000007E-2</v>
      </c>
      <c r="J554" s="3">
        <f t="shared" si="171"/>
        <v>0.40640000000000004</v>
      </c>
      <c r="K554">
        <f t="shared" si="172"/>
        <v>2.7379921539091554E-2</v>
      </c>
      <c r="L554">
        <f>PI()/4*('Config sheet'!$C$38^2-'Config sheet'!$C$41^2)*'Stage 1'!K554*2</f>
        <v>4.4599323928943514E-3</v>
      </c>
      <c r="M554">
        <f t="shared" si="173"/>
        <v>13.34542070857054</v>
      </c>
      <c r="N554">
        <f>'Config sheet'!$C$44</f>
        <v>5.8970333333333338</v>
      </c>
      <c r="O554">
        <f t="shared" si="174"/>
        <v>-0.19702055333170923</v>
      </c>
      <c r="P554">
        <f t="shared" si="175"/>
        <v>1176.0289615082752</v>
      </c>
      <c r="Q554">
        <f t="shared" si="176"/>
        <v>180</v>
      </c>
      <c r="R554">
        <f t="shared" si="178"/>
        <v>211.68521307148953</v>
      </c>
      <c r="S554">
        <f t="shared" si="179"/>
        <v>211.68521307148953</v>
      </c>
      <c r="T554">
        <f t="shared" si="177"/>
        <v>1.3302967248384194</v>
      </c>
      <c r="U554">
        <f t="shared" si="180"/>
        <v>41.805358861616213</v>
      </c>
      <c r="Z554">
        <f t="shared" si="181"/>
        <v>1.6501539091551276E-5</v>
      </c>
      <c r="AA554">
        <f>PI()/4*('Config sheet'!$C$38^2-'Config sheet'!$C$41^2)*'Stage 1'!Z554*2</f>
        <v>2.687945932275444E-6</v>
      </c>
      <c r="AB554">
        <f t="shared" si="182"/>
        <v>9.2809556195451483E-3</v>
      </c>
      <c r="AC554">
        <v>99.994050471258703</v>
      </c>
    </row>
    <row r="555" spans="3:29" x14ac:dyDescent="0.25">
      <c r="C555">
        <f t="shared" si="164"/>
        <v>-2</v>
      </c>
      <c r="D555">
        <f t="shared" si="165"/>
        <v>995</v>
      </c>
      <c r="E555">
        <f t="shared" si="166"/>
        <v>0.17780000000000001</v>
      </c>
      <c r="F555">
        <f t="shared" si="167"/>
        <v>-3.3500837520938025E-4</v>
      </c>
      <c r="G555">
        <f t="shared" si="168"/>
        <v>104.19615634406146</v>
      </c>
      <c r="H555">
        <f t="shared" si="169"/>
        <v>-3.4906585039886591E-2</v>
      </c>
      <c r="I555" s="3">
        <f t="shared" si="170"/>
        <v>8.8900000000000007E-2</v>
      </c>
      <c r="J555" s="3">
        <f t="shared" si="171"/>
        <v>0.40640000000000004</v>
      </c>
      <c r="K555">
        <f t="shared" si="172"/>
        <v>2.7429418553090366E-2</v>
      </c>
      <c r="L555">
        <f>PI()/4*('Config sheet'!$C$38^2-'Config sheet'!$C$41^2)*'Stage 1'!K555*2</f>
        <v>4.4679949921888618E-3</v>
      </c>
      <c r="M555">
        <f t="shared" si="173"/>
        <v>13.369546361183861</v>
      </c>
      <c r="N555">
        <f>'Config sheet'!$C$44</f>
        <v>5.8970333333333338</v>
      </c>
      <c r="O555">
        <f t="shared" si="174"/>
        <v>-0.39394878418405843</v>
      </c>
      <c r="P555">
        <f t="shared" si="175"/>
        <v>1175.2023144402731</v>
      </c>
      <c r="Q555">
        <f t="shared" si="176"/>
        <v>180</v>
      </c>
      <c r="R555">
        <f t="shared" si="178"/>
        <v>211.53641659924918</v>
      </c>
      <c r="S555">
        <f t="shared" si="179"/>
        <v>211.53641659924915</v>
      </c>
      <c r="T555">
        <f t="shared" si="177"/>
        <v>1.3302967248384194</v>
      </c>
      <c r="U555">
        <f t="shared" si="180"/>
        <v>41.705032888962037</v>
      </c>
      <c r="Z555">
        <f t="shared" si="181"/>
        <v>6.5998553090362844E-5</v>
      </c>
      <c r="AA555">
        <f>PI()/4*('Config sheet'!$C$38^2-'Config sheet'!$C$41^2)*'Stage 1'!Z555*2</f>
        <v>1.07505452267864E-5</v>
      </c>
      <c r="AB555">
        <f t="shared" si="182"/>
        <v>3.7119546170057839E-2</v>
      </c>
      <c r="AC555">
        <v>99.976202248079645</v>
      </c>
    </row>
    <row r="556" spans="3:29" x14ac:dyDescent="0.25">
      <c r="C556">
        <f t="shared" si="164"/>
        <v>-3</v>
      </c>
      <c r="D556">
        <f t="shared" si="165"/>
        <v>995</v>
      </c>
      <c r="E556">
        <f t="shared" si="166"/>
        <v>0.17780000000000001</v>
      </c>
      <c r="F556">
        <f t="shared" si="167"/>
        <v>-5.025125628140704E-4</v>
      </c>
      <c r="G556">
        <f t="shared" si="168"/>
        <v>104.19615634406146</v>
      </c>
      <c r="H556">
        <f t="shared" si="169"/>
        <v>-5.235987755982989E-2</v>
      </c>
      <c r="I556" s="3">
        <f t="shared" si="170"/>
        <v>8.8900000000000007E-2</v>
      </c>
      <c r="J556" s="3">
        <f t="shared" si="171"/>
        <v>0.40640000000000004</v>
      </c>
      <c r="K556">
        <f t="shared" si="172"/>
        <v>2.7511888237061386E-2</v>
      </c>
      <c r="L556">
        <f>PI()/4*('Config sheet'!$C$38^2-'Config sheet'!$C$41^2)*'Stage 1'!K556*2</f>
        <v>4.4814285301356003E-3</v>
      </c>
      <c r="M556">
        <f t="shared" si="173"/>
        <v>13.409743431388199</v>
      </c>
      <c r="N556">
        <f>'Config sheet'!$C$44</f>
        <v>5.8970333333333338</v>
      </c>
      <c r="O556">
        <f t="shared" si="174"/>
        <v>-0.59069243756246481</v>
      </c>
      <c r="P556">
        <f t="shared" si="175"/>
        <v>1173.8252407095617</v>
      </c>
      <c r="Q556">
        <f t="shared" si="176"/>
        <v>180</v>
      </c>
      <c r="R556">
        <f t="shared" si="178"/>
        <v>211.28854332772113</v>
      </c>
      <c r="S556">
        <f t="shared" si="179"/>
        <v>211.28854332772113</v>
      </c>
      <c r="T556">
        <f t="shared" si="177"/>
        <v>1.3302967248384194</v>
      </c>
      <c r="U556">
        <f t="shared" si="180"/>
        <v>41.538808124119754</v>
      </c>
      <c r="Z556">
        <f t="shared" si="181"/>
        <v>1.4846823706138323E-4</v>
      </c>
      <c r="AA556">
        <f>PI()/4*('Config sheet'!$C$38^2-'Config sheet'!$C$41^2)*'Stage 1'!Z556*2</f>
        <v>2.4184083173525072E-5</v>
      </c>
      <c r="AB556">
        <f t="shared" si="182"/>
        <v>8.350294547884321E-2</v>
      </c>
      <c r="AC556">
        <v>99.946456420936201</v>
      </c>
    </row>
    <row r="557" spans="3:29" x14ac:dyDescent="0.25">
      <c r="C557">
        <f t="shared" si="164"/>
        <v>-4</v>
      </c>
      <c r="D557">
        <f t="shared" si="165"/>
        <v>995</v>
      </c>
      <c r="E557">
        <f t="shared" si="166"/>
        <v>0.17780000000000001</v>
      </c>
      <c r="F557">
        <f t="shared" si="167"/>
        <v>-6.700167504187605E-4</v>
      </c>
      <c r="G557">
        <f t="shared" si="168"/>
        <v>104.19615634406146</v>
      </c>
      <c r="H557">
        <f t="shared" si="169"/>
        <v>-6.9813170079773182E-2</v>
      </c>
      <c r="I557" s="3">
        <f t="shared" si="170"/>
        <v>8.8900000000000007E-2</v>
      </c>
      <c r="J557" s="3">
        <f t="shared" si="171"/>
        <v>0.40640000000000004</v>
      </c>
      <c r="K557">
        <f t="shared" si="172"/>
        <v>2.762729259908606E-2</v>
      </c>
      <c r="L557">
        <f>PI()/4*('Config sheet'!$C$38^2-'Config sheet'!$C$41^2)*'Stage 1'!K557*2</f>
        <v>4.5002268182074015E-3</v>
      </c>
      <c r="M557">
        <f t="shared" si="173"/>
        <v>13.465993401302269</v>
      </c>
      <c r="N557">
        <f>'Config sheet'!$C$44</f>
        <v>5.8970333333333338</v>
      </c>
      <c r="O557">
        <f t="shared" si="174"/>
        <v>-0.78715939337338636</v>
      </c>
      <c r="P557">
        <f t="shared" si="175"/>
        <v>1171.8987466743818</v>
      </c>
      <c r="Q557">
        <f t="shared" si="176"/>
        <v>180</v>
      </c>
      <c r="R557">
        <f t="shared" si="178"/>
        <v>210.9417744013887</v>
      </c>
      <c r="S557">
        <f t="shared" si="179"/>
        <v>210.94177440138873</v>
      </c>
      <c r="T557">
        <f t="shared" si="177"/>
        <v>1.3302967248384194</v>
      </c>
      <c r="U557">
        <f t="shared" si="180"/>
        <v>41.308140593552437</v>
      </c>
      <c r="Z557">
        <f t="shared" si="181"/>
        <v>2.6387259908605687E-4</v>
      </c>
      <c r="AA557">
        <f>PI()/4*('Config sheet'!$C$38^2-'Config sheet'!$C$41^2)*'Stage 1'!Z557*2</f>
        <v>4.2982371245325947E-5</v>
      </c>
      <c r="AB557">
        <f t="shared" si="182"/>
        <v>0.14840978576268665</v>
      </c>
      <c r="AC557">
        <v>99.904814811745084</v>
      </c>
    </row>
    <row r="558" spans="3:29" x14ac:dyDescent="0.25">
      <c r="C558">
        <f t="shared" si="164"/>
        <v>-5</v>
      </c>
      <c r="D558">
        <f t="shared" si="165"/>
        <v>995</v>
      </c>
      <c r="E558">
        <f t="shared" si="166"/>
        <v>0.17780000000000001</v>
      </c>
      <c r="F558">
        <f t="shared" si="167"/>
        <v>-8.375209380234506E-4</v>
      </c>
      <c r="G558">
        <f t="shared" si="168"/>
        <v>104.19615634406146</v>
      </c>
      <c r="H558">
        <f t="shared" si="169"/>
        <v>-8.7266462599716474E-2</v>
      </c>
      <c r="I558" s="3">
        <f t="shared" si="170"/>
        <v>8.8900000000000007E-2</v>
      </c>
      <c r="J558" s="3">
        <f t="shared" si="171"/>
        <v>0.40640000000000004</v>
      </c>
      <c r="K558">
        <f t="shared" si="172"/>
        <v>2.7775578484714378E-2</v>
      </c>
      <c r="L558">
        <f>PI()/4*('Config sheet'!$C$38^2-'Config sheet'!$C$41^2)*'Stage 1'!K558*2</f>
        <v>4.524381198042951E-3</v>
      </c>
      <c r="M558">
        <f t="shared" si="173"/>
        <v>13.538270362579437</v>
      </c>
      <c r="N558">
        <f>'Config sheet'!$C$44</f>
        <v>5.8970333333333338</v>
      </c>
      <c r="O558">
        <f t="shared" si="174"/>
        <v>-0.98325773370363734</v>
      </c>
      <c r="P558">
        <f t="shared" si="175"/>
        <v>1169.4242398057272</v>
      </c>
      <c r="Q558">
        <f t="shared" si="176"/>
        <v>180</v>
      </c>
      <c r="R558">
        <f t="shared" si="178"/>
        <v>210.49636316503094</v>
      </c>
      <c r="S558">
        <f t="shared" si="179"/>
        <v>210.49636316503091</v>
      </c>
      <c r="T558">
        <f t="shared" si="177"/>
        <v>1.3302967248384194</v>
      </c>
      <c r="U558">
        <f t="shared" si="180"/>
        <v>41.015026071626018</v>
      </c>
      <c r="Z558">
        <f t="shared" si="181"/>
        <v>4.1215848471437555E-4</v>
      </c>
      <c r="AA558">
        <f>PI()/4*('Config sheet'!$C$38^2-'Config sheet'!$C$41^2)*'Stage 1'!Z558*2</f>
        <v>6.7136751080875624E-5</v>
      </c>
      <c r="AB558">
        <f t="shared" si="182"/>
        <v>0.23181017138041365</v>
      </c>
      <c r="AC558">
        <v>99.851279980554978</v>
      </c>
    </row>
    <row r="559" spans="3:29" x14ac:dyDescent="0.25">
      <c r="C559">
        <f t="shared" si="164"/>
        <v>-6</v>
      </c>
      <c r="D559">
        <f t="shared" si="165"/>
        <v>995</v>
      </c>
      <c r="E559">
        <f t="shared" si="166"/>
        <v>0.17780000000000001</v>
      </c>
      <c r="F559">
        <f t="shared" si="167"/>
        <v>-1.0050251256281408E-3</v>
      </c>
      <c r="G559">
        <f t="shared" si="168"/>
        <v>104.19615634406146</v>
      </c>
      <c r="H559">
        <f t="shared" si="169"/>
        <v>-0.10471975511965978</v>
      </c>
      <c r="I559" s="3">
        <f t="shared" si="170"/>
        <v>8.8900000000000007E-2</v>
      </c>
      <c r="J559" s="3">
        <f t="shared" si="171"/>
        <v>0.40640000000000004</v>
      </c>
      <c r="K559">
        <f t="shared" si="172"/>
        <v>2.7956677611182344E-2</v>
      </c>
      <c r="L559">
        <f>PI()/4*('Config sheet'!$C$38^2-'Config sheet'!$C$41^2)*'Stage 1'!K559*2</f>
        <v>4.553880547020492E-3</v>
      </c>
      <c r="M559">
        <f t="shared" si="173"/>
        <v>13.626541033085887</v>
      </c>
      <c r="N559">
        <f>'Config sheet'!$C$44</f>
        <v>5.8970333333333338</v>
      </c>
      <c r="O559">
        <f t="shared" si="174"/>
        <v>-1.1788958098944808</v>
      </c>
      <c r="P559">
        <f t="shared" si="175"/>
        <v>1166.403527258791</v>
      </c>
      <c r="Q559">
        <f t="shared" si="176"/>
        <v>180</v>
      </c>
      <c r="R559">
        <f t="shared" si="178"/>
        <v>209.9526349065824</v>
      </c>
      <c r="S559">
        <f t="shared" si="179"/>
        <v>209.9526349065824</v>
      </c>
      <c r="T559">
        <f t="shared" si="177"/>
        <v>1.3302967248384194</v>
      </c>
      <c r="U559">
        <f t="shared" si="180"/>
        <v>40.661959356486875</v>
      </c>
      <c r="Z559">
        <f t="shared" si="181"/>
        <v>5.9325761118234066E-4</v>
      </c>
      <c r="AA559">
        <f>PI()/4*('Config sheet'!$C$38^2-'Config sheet'!$C$41^2)*'Stage 1'!Z559*2</f>
        <v>9.6636100058416455E-5</v>
      </c>
      <c r="AB559">
        <f t="shared" si="182"/>
        <v>0.33366569807780694</v>
      </c>
      <c r="AC559">
        <v>99.785855234905156</v>
      </c>
    </row>
    <row r="560" spans="3:29" x14ac:dyDescent="0.25">
      <c r="C560">
        <f t="shared" si="164"/>
        <v>-7</v>
      </c>
      <c r="D560">
        <f t="shared" si="165"/>
        <v>995</v>
      </c>
      <c r="E560">
        <f t="shared" si="166"/>
        <v>0.17780000000000001</v>
      </c>
      <c r="F560">
        <f t="shared" si="167"/>
        <v>-1.1725293132328308E-3</v>
      </c>
      <c r="G560">
        <f t="shared" si="168"/>
        <v>104.19615634406146</v>
      </c>
      <c r="H560">
        <f t="shared" si="169"/>
        <v>-0.12217304763960306</v>
      </c>
      <c r="I560" s="3">
        <f t="shared" si="170"/>
        <v>8.8900000000000007E-2</v>
      </c>
      <c r="J560" s="3">
        <f t="shared" si="171"/>
        <v>0.40640000000000004</v>
      </c>
      <c r="K560">
        <f t="shared" si="172"/>
        <v>2.8170506611379962E-2</v>
      </c>
      <c r="L560">
        <f>PI()/4*('Config sheet'!$C$38^2-'Config sheet'!$C$41^2)*'Stage 1'!K560*2</f>
        <v>4.588711285419796E-3</v>
      </c>
      <c r="M560">
        <f t="shared" si="173"/>
        <v>13.730764778331322</v>
      </c>
      <c r="N560">
        <f>'Config sheet'!$C$44</f>
        <v>5.8970333333333338</v>
      </c>
      <c r="O560">
        <f t="shared" si="174"/>
        <v>-1.3739823093424579</v>
      </c>
      <c r="P560">
        <f t="shared" si="175"/>
        <v>1162.8388140390857</v>
      </c>
      <c r="Q560">
        <f t="shared" si="176"/>
        <v>180</v>
      </c>
      <c r="R560">
        <f t="shared" si="178"/>
        <v>209.31098652703548</v>
      </c>
      <c r="S560">
        <f t="shared" si="179"/>
        <v>209.31098652703542</v>
      </c>
      <c r="T560">
        <f t="shared" si="177"/>
        <v>1.3302967248384194</v>
      </c>
      <c r="U560">
        <f t="shared" si="180"/>
        <v>40.251884550456197</v>
      </c>
      <c r="Z560">
        <f t="shared" si="181"/>
        <v>8.0708661137995907E-4</v>
      </c>
      <c r="AA560">
        <f>PI()/4*('Config sheet'!$C$38^2-'Config sheet'!$C$41^2)*'Stage 1'!Z560*2</f>
        <v>1.314668384577206E-4</v>
      </c>
      <c r="AB560">
        <f t="shared" si="182"/>
        <v>0.45392947771651243</v>
      </c>
      <c r="AC560">
        <v>99.70854464184869</v>
      </c>
    </row>
    <row r="561" spans="3:29" x14ac:dyDescent="0.25">
      <c r="C561">
        <f t="shared" si="164"/>
        <v>-8</v>
      </c>
      <c r="D561">
        <f t="shared" si="165"/>
        <v>995</v>
      </c>
      <c r="E561">
        <f t="shared" si="166"/>
        <v>0.17780000000000001</v>
      </c>
      <c r="F561">
        <f t="shared" si="167"/>
        <v>-1.340033500837521E-3</v>
      </c>
      <c r="G561">
        <f t="shared" si="168"/>
        <v>104.19615634406146</v>
      </c>
      <c r="H561">
        <f t="shared" si="169"/>
        <v>-0.13962634015954636</v>
      </c>
      <c r="I561" s="3">
        <f t="shared" si="170"/>
        <v>8.8900000000000007E-2</v>
      </c>
      <c r="J561" s="3">
        <f t="shared" si="171"/>
        <v>0.40640000000000004</v>
      </c>
      <c r="K561">
        <f t="shared" si="172"/>
        <v>2.841696708754907E-2</v>
      </c>
      <c r="L561">
        <f>PI()/4*('Config sheet'!$C$38^2-'Config sheet'!$C$41^2)*'Stage 1'!K561*2</f>
        <v>4.6288573851690374E-3</v>
      </c>
      <c r="M561">
        <f t="shared" si="173"/>
        <v>13.850893637642161</v>
      </c>
      <c r="N561">
        <f>'Config sheet'!$C$44</f>
        <v>5.8970333333333338</v>
      </c>
      <c r="O561">
        <f t="shared" si="174"/>
        <v>-1.5684263219592345</v>
      </c>
      <c r="P561">
        <f t="shared" si="175"/>
        <v>1158.7327007653657</v>
      </c>
      <c r="Q561">
        <f t="shared" si="176"/>
        <v>180</v>
      </c>
      <c r="R561">
        <f t="shared" si="178"/>
        <v>208.57188613776586</v>
      </c>
      <c r="S561">
        <f t="shared" si="179"/>
        <v>208.57188613776583</v>
      </c>
      <c r="T561">
        <f t="shared" si="177"/>
        <v>1.3302967248384194</v>
      </c>
      <c r="U561">
        <f t="shared" si="180"/>
        <v>39.788138110485185</v>
      </c>
      <c r="Z561">
        <f t="shared" si="181"/>
        <v>1.0535470875490671E-3</v>
      </c>
      <c r="AA561">
        <f>PI()/4*('Config sheet'!$C$38^2-'Config sheet'!$C$41^2)*'Stage 1'!Z561*2</f>
        <v>1.7161293820696196E-4</v>
      </c>
      <c r="AB561">
        <f t="shared" si="182"/>
        <v>0.59254616847529085</v>
      </c>
      <c r="AC561">
        <v>99.619353042632326</v>
      </c>
    </row>
    <row r="562" spans="3:29" x14ac:dyDescent="0.25">
      <c r="C562">
        <f t="shared" si="164"/>
        <v>-9</v>
      </c>
      <c r="D562">
        <f t="shared" si="165"/>
        <v>995</v>
      </c>
      <c r="E562">
        <f t="shared" si="166"/>
        <v>0.17780000000000001</v>
      </c>
      <c r="F562">
        <f t="shared" si="167"/>
        <v>-1.5075376884422112E-3</v>
      </c>
      <c r="G562">
        <f t="shared" si="168"/>
        <v>104.19615634406146</v>
      </c>
      <c r="H562">
        <f t="shared" si="169"/>
        <v>-0.15707963267948966</v>
      </c>
      <c r="I562" s="3">
        <f t="shared" si="170"/>
        <v>8.8900000000000007E-2</v>
      </c>
      <c r="J562" s="3">
        <f t="shared" si="171"/>
        <v>0.40640000000000004</v>
      </c>
      <c r="K562">
        <f t="shared" si="172"/>
        <v>2.8695945674688448E-2</v>
      </c>
      <c r="L562">
        <f>PI()/4*('Config sheet'!$C$38^2-'Config sheet'!$C$41^2)*'Stage 1'!K562*2</f>
        <v>4.6743003801728899E-3</v>
      </c>
      <c r="M562">
        <f t="shared" si="173"/>
        <v>13.986872355066241</v>
      </c>
      <c r="N562">
        <f>'Config sheet'!$C$44</f>
        <v>5.8970333333333338</v>
      </c>
      <c r="O562">
        <f t="shared" si="174"/>
        <v>-1.7621374062231343</v>
      </c>
      <c r="P562">
        <f t="shared" si="175"/>
        <v>1154.0881810319349</v>
      </c>
      <c r="Q562">
        <f t="shared" si="176"/>
        <v>180</v>
      </c>
      <c r="R562">
        <f t="shared" si="178"/>
        <v>207.73587258574833</v>
      </c>
      <c r="S562">
        <f t="shared" si="179"/>
        <v>207.7358725857483</v>
      </c>
      <c r="T562">
        <f t="shared" si="177"/>
        <v>1.3302967248384194</v>
      </c>
      <c r="U562">
        <f t="shared" si="180"/>
        <v>39.274386610786728</v>
      </c>
      <c r="Z562">
        <f t="shared" si="181"/>
        <v>1.3325256746884451E-3</v>
      </c>
      <c r="AA562">
        <f>PI()/4*('Config sheet'!$C$38^2-'Config sheet'!$C$41^2)*'Stage 1'!Z562*2</f>
        <v>2.1705593321081447E-4</v>
      </c>
      <c r="AB562">
        <f t="shared" si="182"/>
        <v>0.74945201051093657</v>
      </c>
      <c r="AC562">
        <v>99.518286070024715</v>
      </c>
    </row>
    <row r="563" spans="3:29" x14ac:dyDescent="0.25">
      <c r="C563">
        <f t="shared" si="164"/>
        <v>-10</v>
      </c>
      <c r="D563">
        <f t="shared" si="165"/>
        <v>995</v>
      </c>
      <c r="E563">
        <f t="shared" si="166"/>
        <v>0.17780000000000001</v>
      </c>
      <c r="F563">
        <f t="shared" si="167"/>
        <v>-1.6750418760469012E-3</v>
      </c>
      <c r="G563">
        <f t="shared" si="168"/>
        <v>104.19615634406146</v>
      </c>
      <c r="H563">
        <f t="shared" si="169"/>
        <v>-0.17453292519943295</v>
      </c>
      <c r="I563" s="3">
        <f t="shared" si="170"/>
        <v>8.8900000000000007E-2</v>
      </c>
      <c r="J563" s="3">
        <f t="shared" si="171"/>
        <v>0.40640000000000004</v>
      </c>
      <c r="K563">
        <f t="shared" si="172"/>
        <v>2.900731411363475E-2</v>
      </c>
      <c r="L563">
        <f>PI()/4*('Config sheet'!$C$38^2-'Config sheet'!$C$41^2)*'Stage 1'!K563*2</f>
        <v>4.7250193782167257E-3</v>
      </c>
      <c r="M563">
        <f t="shared" si="173"/>
        <v>14.138638414993641</v>
      </c>
      <c r="N563">
        <f>'Config sheet'!$C$44</f>
        <v>5.8970333333333338</v>
      </c>
      <c r="O563">
        <f t="shared" si="174"/>
        <v>-1.9550256547555076</v>
      </c>
      <c r="P563">
        <f t="shared" si="175"/>
        <v>1148.9086383733979</v>
      </c>
      <c r="Q563">
        <f t="shared" si="176"/>
        <v>180</v>
      </c>
      <c r="R563">
        <f t="shared" si="178"/>
        <v>206.80355490721163</v>
      </c>
      <c r="S563">
        <f t="shared" si="179"/>
        <v>206.80355490721163</v>
      </c>
      <c r="T563">
        <f t="shared" si="177"/>
        <v>1.3302967248384194</v>
      </c>
      <c r="U563">
        <f t="shared" si="180"/>
        <v>38.714561235381488</v>
      </c>
      <c r="Z563">
        <f t="shared" si="181"/>
        <v>1.6438941136347474E-3</v>
      </c>
      <c r="AA563">
        <f>PI()/4*('Config sheet'!$C$38^2-'Config sheet'!$C$41^2)*'Stage 1'!Z563*2</f>
        <v>2.6777493125465019E-4</v>
      </c>
      <c r="AB563">
        <f t="shared" si="182"/>
        <v>0.92457486706116276</v>
      </c>
      <c r="AC563">
        <v>99.405350168281998</v>
      </c>
    </row>
    <row r="564" spans="3:29" x14ac:dyDescent="0.25">
      <c r="C564">
        <f t="shared" si="164"/>
        <v>-11</v>
      </c>
      <c r="D564">
        <f t="shared" si="165"/>
        <v>995</v>
      </c>
      <c r="E564">
        <f t="shared" si="166"/>
        <v>0.17780000000000001</v>
      </c>
      <c r="F564">
        <f t="shared" si="167"/>
        <v>-1.8425460636515914E-3</v>
      </c>
      <c r="G564">
        <f t="shared" si="168"/>
        <v>104.19615634406146</v>
      </c>
      <c r="H564">
        <f t="shared" si="169"/>
        <v>-0.19198621771937624</v>
      </c>
      <c r="I564" s="3">
        <f t="shared" si="170"/>
        <v>8.8900000000000007E-2</v>
      </c>
      <c r="J564" s="3">
        <f t="shared" si="171"/>
        <v>0.40640000000000004</v>
      </c>
      <c r="K564">
        <f t="shared" si="172"/>
        <v>2.9350929333787776E-2</v>
      </c>
      <c r="L564">
        <f>PI()/4*('Config sheet'!$C$38^2-'Config sheet'!$C$41^2)*'Stage 1'!K564*2</f>
        <v>4.7809910744417861E-3</v>
      </c>
      <c r="M564">
        <f t="shared" si="173"/>
        <v>14.306122082478337</v>
      </c>
      <c r="N564">
        <f>'Config sheet'!$C$44</f>
        <v>5.8970333333333338</v>
      </c>
      <c r="O564">
        <f t="shared" si="174"/>
        <v>-2.1470017593556285</v>
      </c>
      <c r="P564">
        <f t="shared" si="175"/>
        <v>1143.19784283536</v>
      </c>
      <c r="Q564">
        <f t="shared" si="176"/>
        <v>180</v>
      </c>
      <c r="R564">
        <f t="shared" si="178"/>
        <v>205.77561171036481</v>
      </c>
      <c r="S564">
        <f t="shared" si="179"/>
        <v>205.77561171036481</v>
      </c>
      <c r="T564">
        <f t="shared" si="177"/>
        <v>1.3302967248384194</v>
      </c>
      <c r="U564">
        <f t="shared" si="180"/>
        <v>38.1127909960667</v>
      </c>
      <c r="Z564">
        <f t="shared" si="181"/>
        <v>1.9875093337877736E-3</v>
      </c>
      <c r="AA564">
        <f>PI()/4*('Config sheet'!$C$38^2-'Config sheet'!$C$41^2)*'Stage 1'!Z564*2</f>
        <v>3.2374662747971004E-4</v>
      </c>
      <c r="AB564">
        <f t="shared" si="182"/>
        <v>1.117834270971751</v>
      </c>
      <c r="AC564">
        <v>99.280552615738131</v>
      </c>
    </row>
    <row r="565" spans="3:29" x14ac:dyDescent="0.25">
      <c r="C565">
        <f t="shared" ref="C565:C628" si="183">180-C200</f>
        <v>-12</v>
      </c>
      <c r="D565">
        <f t="shared" ref="D565:D628" si="184">$D$4</f>
        <v>995</v>
      </c>
      <c r="E565">
        <f t="shared" ref="E565:E628" si="185">$E$4</f>
        <v>0.17780000000000001</v>
      </c>
      <c r="F565">
        <f t="shared" ref="F565:F628" si="186">C565*$G$4</f>
        <v>-2.0100502512562816E-3</v>
      </c>
      <c r="G565">
        <f t="shared" ref="G565:G628" si="187">D565/60*2*PI()</f>
        <v>104.19615634406146</v>
      </c>
      <c r="H565">
        <f t="shared" ref="H565:H628" si="188">G565*F565</f>
        <v>-0.20943951023931956</v>
      </c>
      <c r="I565" s="3">
        <f t="shared" ref="I565:I628" si="189">$I$4</f>
        <v>8.8900000000000007E-2</v>
      </c>
      <c r="J565" s="3">
        <f t="shared" ref="J565:J628" si="190">$J$4</f>
        <v>0.40640000000000004</v>
      </c>
      <c r="K565">
        <f t="shared" ref="K565:K628" si="191">(J565+I565)-(I565*COS(H565)+(J565^2-I565^2*(SIN(H565))^2)^0.5)+$B$373</f>
        <v>2.9726633545440449E-2</v>
      </c>
      <c r="L565">
        <f>PI()/4*('Config sheet'!$C$38^2-'Config sheet'!$C$41^2)*'Stage 1'!K565*2</f>
        <v>4.8421897663848664E-3</v>
      </c>
      <c r="M565">
        <f t="shared" ref="M565:M628" si="192">L565*100/$AG$3</f>
        <v>14.48924644824133</v>
      </c>
      <c r="N565">
        <f>'Config sheet'!$C$44</f>
        <v>5.8970333333333338</v>
      </c>
      <c r="O565">
        <f t="shared" ref="O565:O628" si="193">I565*G565*SIN(H565)+I565^2*G565*SIN(2*H565)/(2*J565)</f>
        <v>-2.3379770754284368</v>
      </c>
      <c r="P565">
        <f t="shared" ref="P565:P628" si="194">I565*G565^2*COS(H565)+(I565^2*G565^2*COS(2*H565)/J565)</f>
        <v>1136.9599471550459</v>
      </c>
      <c r="Q565">
        <f t="shared" ref="Q565:Q628" si="195">$V$4</f>
        <v>180</v>
      </c>
      <c r="R565">
        <f t="shared" si="178"/>
        <v>204.65279048790828</v>
      </c>
      <c r="S565">
        <f t="shared" si="179"/>
        <v>204.65279048790828</v>
      </c>
      <c r="T565">
        <f t="shared" ref="T565:T628" si="196">$V$3</f>
        <v>1.3302967248384194</v>
      </c>
      <c r="U565">
        <f t="shared" si="180"/>
        <v>37.47333656079477</v>
      </c>
      <c r="Z565">
        <f t="shared" si="181"/>
        <v>2.3632135454404457E-3</v>
      </c>
      <c r="AA565">
        <f>PI()/4*('Config sheet'!$C$38^2-'Config sheet'!$C$41^2)*'Stage 1'!Z565*2</f>
        <v>3.8494531942279088E-4</v>
      </c>
      <c r="AB565">
        <f t="shared" si="182"/>
        <v>1.3291414766256724</v>
      </c>
      <c r="AC565">
        <v>99.143901550006248</v>
      </c>
    </row>
    <row r="566" spans="3:29" x14ac:dyDescent="0.25">
      <c r="C566">
        <f t="shared" si="183"/>
        <v>-13</v>
      </c>
      <c r="D566">
        <f t="shared" si="184"/>
        <v>995</v>
      </c>
      <c r="E566">
        <f t="shared" si="185"/>
        <v>0.17780000000000001</v>
      </c>
      <c r="F566">
        <f t="shared" si="186"/>
        <v>-2.1775544388609718E-3</v>
      </c>
      <c r="G566">
        <f t="shared" si="187"/>
        <v>104.19615634406146</v>
      </c>
      <c r="H566">
        <f t="shared" si="188"/>
        <v>-0.22689280275926285</v>
      </c>
      <c r="I566" s="3">
        <f t="shared" si="189"/>
        <v>8.8900000000000007E-2</v>
      </c>
      <c r="J566" s="3">
        <f t="shared" si="190"/>
        <v>0.40640000000000004</v>
      </c>
      <c r="K566">
        <f t="shared" si="191"/>
        <v>3.0134254341670916E-2</v>
      </c>
      <c r="L566">
        <f>PI()/4*('Config sheet'!$C$38^2-'Config sheet'!$C$41^2)*'Stage 1'!K566*2</f>
        <v>4.9085873705755892E-3</v>
      </c>
      <c r="M566">
        <f t="shared" si="192"/>
        <v>14.687927478334544</v>
      </c>
      <c r="N566">
        <f>'Config sheet'!$C$44</f>
        <v>5.8970333333333338</v>
      </c>
      <c r="O566">
        <f t="shared" si="193"/>
        <v>-2.5278636857401597</v>
      </c>
      <c r="P566">
        <f t="shared" si="194"/>
        <v>1130.1994825562574</v>
      </c>
      <c r="Q566">
        <f t="shared" si="195"/>
        <v>180</v>
      </c>
      <c r="R566">
        <f t="shared" ref="R566:R629" si="197">Q566*I566*G566^2*(COS(H566)+(I566/J566)*COS(2*H566))*10^-3</f>
        <v>203.43590686012635</v>
      </c>
      <c r="S566">
        <f t="shared" ref="S566:S629" si="198">Q566*P566*10^-3</f>
        <v>203.43590686012632</v>
      </c>
      <c r="T566">
        <f t="shared" si="196"/>
        <v>1.3302967248384194</v>
      </c>
      <c r="U566">
        <f t="shared" ref="U566:U629" si="199">IF(AND(L566&lt;=$AG$2, U565*(L565/L566)^T566&lt;$AB$4),U565*(L565/L566)^T566,IF(C566&lt;0,$AB$3,IF(L566&gt;=$AG$4,  U565*(L565/L566)^T566,$AB$5)))</f>
        <v>36.800526393137716</v>
      </c>
      <c r="Z566">
        <f t="shared" ref="Z566:Z629" si="200">(J566+I566)-(I566*COS(H566)+(J566^2-I566^2*(SIN(H566))^2)^0.5)</f>
        <v>2.7708343416709136E-3</v>
      </c>
      <c r="AA566">
        <f>PI()/4*('Config sheet'!$C$38^2-'Config sheet'!$C$41^2)*'Stage 1'!Z566*2</f>
        <v>4.5134292361351383E-4</v>
      </c>
      <c r="AB566">
        <f t="shared" ref="AB566:AB629" si="201">AA566*100/($AG$3-$AG$5)</f>
        <v>1.5583995172502327</v>
      </c>
      <c r="AC566">
        <v>98.995405995773737</v>
      </c>
    </row>
    <row r="567" spans="3:29" x14ac:dyDescent="0.25">
      <c r="C567">
        <f t="shared" si="183"/>
        <v>-14</v>
      </c>
      <c r="D567">
        <f t="shared" si="184"/>
        <v>995</v>
      </c>
      <c r="E567">
        <f t="shared" si="185"/>
        <v>0.17780000000000001</v>
      </c>
      <c r="F567">
        <f t="shared" si="186"/>
        <v>-2.3450586264656616E-3</v>
      </c>
      <c r="G567">
        <f t="shared" si="187"/>
        <v>104.19615634406146</v>
      </c>
      <c r="H567">
        <f t="shared" si="188"/>
        <v>-0.24434609527920612</v>
      </c>
      <c r="I567" s="3">
        <f t="shared" si="189"/>
        <v>8.8900000000000007E-2</v>
      </c>
      <c r="J567" s="3">
        <f t="shared" si="190"/>
        <v>0.40640000000000004</v>
      </c>
      <c r="K567">
        <f t="shared" si="191"/>
        <v>3.0573604809746444E-2</v>
      </c>
      <c r="L567">
        <f>PI()/4*('Config sheet'!$C$38^2-'Config sheet'!$C$41^2)*'Stage 1'!K567*2</f>
        <v>4.9801534406830484E-3</v>
      </c>
      <c r="M567">
        <f t="shared" si="192"/>
        <v>14.902074068440877</v>
      </c>
      <c r="N567">
        <f>'Config sheet'!$C$44</f>
        <v>5.8970333333333338</v>
      </c>
      <c r="O567">
        <f t="shared" si="193"/>
        <v>-2.7165744634376017</v>
      </c>
      <c r="P567">
        <f t="shared" si="194"/>
        <v>1122.9213541635268</v>
      </c>
      <c r="Q567">
        <f t="shared" si="195"/>
        <v>180</v>
      </c>
      <c r="R567">
        <f t="shared" si="197"/>
        <v>202.12584374943481</v>
      </c>
      <c r="S567">
        <f t="shared" si="198"/>
        <v>202.12584374943481</v>
      </c>
      <c r="T567">
        <f t="shared" si="196"/>
        <v>1.3302967248384194</v>
      </c>
      <c r="U567">
        <f t="shared" si="199"/>
        <v>36.098696663249129</v>
      </c>
      <c r="Z567">
        <f t="shared" si="200"/>
        <v>3.2101848097464414E-3</v>
      </c>
      <c r="AA567">
        <f>PI()/4*('Config sheet'!$C$38^2-'Config sheet'!$C$41^2)*'Stage 1'!Z567*2</f>
        <v>5.2290899372097247E-4</v>
      </c>
      <c r="AB567">
        <f t="shared" si="201"/>
        <v>1.8055032675739264</v>
      </c>
      <c r="AC567">
        <v>98.83507589517356</v>
      </c>
    </row>
    <row r="568" spans="3:29" x14ac:dyDescent="0.25">
      <c r="C568">
        <f t="shared" si="183"/>
        <v>-15</v>
      </c>
      <c r="D568">
        <f t="shared" si="184"/>
        <v>995</v>
      </c>
      <c r="E568">
        <f t="shared" si="185"/>
        <v>0.17780000000000001</v>
      </c>
      <c r="F568">
        <f t="shared" si="186"/>
        <v>-2.5125628140703518E-3</v>
      </c>
      <c r="G568">
        <f t="shared" si="187"/>
        <v>104.19615634406146</v>
      </c>
      <c r="H568">
        <f t="shared" si="188"/>
        <v>-0.26179938779914941</v>
      </c>
      <c r="I568" s="3">
        <f t="shared" si="189"/>
        <v>8.8900000000000007E-2</v>
      </c>
      <c r="J568" s="3">
        <f t="shared" si="190"/>
        <v>0.40640000000000004</v>
      </c>
      <c r="K568">
        <f t="shared" si="191"/>
        <v>3.1044483651988562E-2</v>
      </c>
      <c r="L568">
        <f>PI()/4*('Config sheet'!$C$38^2-'Config sheet'!$C$41^2)*'Stage 1'!K568*2</f>
        <v>5.0568551872036075E-3</v>
      </c>
      <c r="M568">
        <f t="shared" si="192"/>
        <v>15.131588102785846</v>
      </c>
      <c r="N568">
        <f>'Config sheet'!$C$44</f>
        <v>5.8970333333333338</v>
      </c>
      <c r="O568">
        <f t="shared" si="193"/>
        <v>-2.9040231342677649</v>
      </c>
      <c r="P568">
        <f t="shared" si="194"/>
        <v>1115.1308360407731</v>
      </c>
      <c r="Q568">
        <f t="shared" si="195"/>
        <v>180</v>
      </c>
      <c r="R568">
        <f t="shared" si="197"/>
        <v>200.7235504873392</v>
      </c>
      <c r="S568">
        <f t="shared" si="198"/>
        <v>200.72355048733917</v>
      </c>
      <c r="T568">
        <f t="shared" si="196"/>
        <v>1.3302967248384194</v>
      </c>
      <c r="U568">
        <f t="shared" si="199"/>
        <v>35.372136113811493</v>
      </c>
      <c r="Z568">
        <f t="shared" si="200"/>
        <v>3.6810636519885587E-3</v>
      </c>
      <c r="AA568">
        <f>PI()/4*('Config sheet'!$C$38^2-'Config sheet'!$C$41^2)*'Stage 1'!Z568*2</f>
        <v>5.996107402415319E-4</v>
      </c>
      <c r="AB568">
        <f t="shared" si="201"/>
        <v>2.0703395118045886</v>
      </c>
      <c r="AC568">
        <v>98.662922140711416</v>
      </c>
    </row>
    <row r="569" spans="3:29" x14ac:dyDescent="0.25">
      <c r="C569">
        <f t="shared" si="183"/>
        <v>-16</v>
      </c>
      <c r="D569">
        <f t="shared" si="184"/>
        <v>995</v>
      </c>
      <c r="E569">
        <f t="shared" si="185"/>
        <v>0.17780000000000001</v>
      </c>
      <c r="F569">
        <f t="shared" si="186"/>
        <v>-2.680067001675042E-3</v>
      </c>
      <c r="G569">
        <f t="shared" si="187"/>
        <v>104.19615634406146</v>
      </c>
      <c r="H569">
        <f t="shared" si="188"/>
        <v>-0.27925268031909273</v>
      </c>
      <c r="I569" s="3">
        <f t="shared" si="189"/>
        <v>8.8900000000000007E-2</v>
      </c>
      <c r="J569" s="3">
        <f t="shared" si="190"/>
        <v>0.40640000000000004</v>
      </c>
      <c r="K569">
        <f t="shared" si="191"/>
        <v>3.1546675316036527E-2</v>
      </c>
      <c r="L569">
        <f>PI()/4*('Config sheet'!$C$38^2-'Config sheet'!$C$41^2)*'Stage 1'!K569*2</f>
        <v>5.1386574986796016E-3</v>
      </c>
      <c r="M569">
        <f t="shared" si="192"/>
        <v>15.376364517630154</v>
      </c>
      <c r="N569">
        <f>'Config sheet'!$C$44</f>
        <v>5.8970333333333338</v>
      </c>
      <c r="O569">
        <f t="shared" si="193"/>
        <v>-3.0901243379353658</v>
      </c>
      <c r="P569">
        <f t="shared" si="194"/>
        <v>1106.8335658601975</v>
      </c>
      <c r="Q569">
        <f t="shared" si="195"/>
        <v>180</v>
      </c>
      <c r="R569">
        <f t="shared" si="197"/>
        <v>199.23004185483558</v>
      </c>
      <c r="S569">
        <f t="shared" si="198"/>
        <v>199.23004185483555</v>
      </c>
      <c r="T569">
        <f t="shared" si="196"/>
        <v>1.3302967248384194</v>
      </c>
      <c r="U569">
        <f t="shared" si="199"/>
        <v>34.625036770044183</v>
      </c>
      <c r="Z569">
        <f t="shared" si="200"/>
        <v>4.1832553160365271E-3</v>
      </c>
      <c r="AA569">
        <f>PI()/4*('Config sheet'!$C$38^2-'Config sheet'!$C$41^2)*'Stage 1'!Z569*2</f>
        <v>6.8141305171752627E-4</v>
      </c>
      <c r="AB569">
        <f t="shared" si="201"/>
        <v>2.3527870168934348</v>
      </c>
      <c r="AC569">
        <v>98.478956610725319</v>
      </c>
    </row>
    <row r="570" spans="3:29" x14ac:dyDescent="0.25">
      <c r="C570">
        <f t="shared" si="183"/>
        <v>-17</v>
      </c>
      <c r="D570">
        <f t="shared" si="184"/>
        <v>995</v>
      </c>
      <c r="E570">
        <f t="shared" si="185"/>
        <v>0.17780000000000001</v>
      </c>
      <c r="F570">
        <f t="shared" si="186"/>
        <v>-2.8475711892797322E-3</v>
      </c>
      <c r="G570">
        <f t="shared" si="187"/>
        <v>104.19615634406146</v>
      </c>
      <c r="H570">
        <f t="shared" si="188"/>
        <v>-0.29670597283903599</v>
      </c>
      <c r="I570" s="3">
        <f t="shared" si="189"/>
        <v>8.8900000000000007E-2</v>
      </c>
      <c r="J570" s="3">
        <f t="shared" si="190"/>
        <v>0.40640000000000004</v>
      </c>
      <c r="K570">
        <f t="shared" si="191"/>
        <v>3.2079950134447727E-2</v>
      </c>
      <c r="L570">
        <f>PI()/4*('Config sheet'!$C$38^2-'Config sheet'!$C$41^2)*'Stage 1'!K570*2</f>
        <v>5.2255229644389261E-3</v>
      </c>
      <c r="M570">
        <f t="shared" si="192"/>
        <v>15.636291369313165</v>
      </c>
      <c r="N570">
        <f>'Config sheet'!$C$44</f>
        <v>5.8970333333333338</v>
      </c>
      <c r="O570">
        <f t="shared" si="193"/>
        <v>-3.2747936885368336</v>
      </c>
      <c r="P570">
        <f t="shared" si="194"/>
        <v>1098.0355392075724</v>
      </c>
      <c r="Q570">
        <f t="shared" si="195"/>
        <v>180</v>
      </c>
      <c r="R570">
        <f t="shared" si="197"/>
        <v>197.64639705736306</v>
      </c>
      <c r="S570">
        <f t="shared" si="198"/>
        <v>197.64639705736303</v>
      </c>
      <c r="T570">
        <f t="shared" si="196"/>
        <v>1.3302967248384194</v>
      </c>
      <c r="U570">
        <f t="shared" si="199"/>
        <v>33.861451088449442</v>
      </c>
      <c r="Z570">
        <f t="shared" si="200"/>
        <v>4.7165301344477273E-3</v>
      </c>
      <c r="AA570">
        <f>PI()/4*('Config sheet'!$C$38^2-'Config sheet'!$C$41^2)*'Stage 1'!Z570*2</f>
        <v>7.6827851747685125E-4</v>
      </c>
      <c r="AB570">
        <f t="shared" si="201"/>
        <v>2.6527166110504652</v>
      </c>
      <c r="AC570">
        <v>98.283192207353991</v>
      </c>
    </row>
    <row r="571" spans="3:29" x14ac:dyDescent="0.25">
      <c r="C571">
        <f t="shared" si="183"/>
        <v>-18</v>
      </c>
      <c r="D571">
        <f t="shared" si="184"/>
        <v>995</v>
      </c>
      <c r="E571">
        <f t="shared" si="185"/>
        <v>0.17780000000000001</v>
      </c>
      <c r="F571">
        <f t="shared" si="186"/>
        <v>-3.0150753768844224E-3</v>
      </c>
      <c r="G571">
        <f t="shared" si="187"/>
        <v>104.19615634406146</v>
      </c>
      <c r="H571">
        <f t="shared" si="188"/>
        <v>-0.31415926535897931</v>
      </c>
      <c r="I571" s="3">
        <f t="shared" si="189"/>
        <v>8.8900000000000007E-2</v>
      </c>
      <c r="J571" s="3">
        <f t="shared" si="190"/>
        <v>0.40640000000000004</v>
      </c>
      <c r="K571">
        <f t="shared" si="191"/>
        <v>3.2644064473562245E-2</v>
      </c>
      <c r="L571">
        <f>PI()/4*('Config sheet'!$C$38^2-'Config sheet'!$C$41^2)*'Stage 1'!K571*2</f>
        <v>5.3174118988436854E-3</v>
      </c>
      <c r="M571">
        <f t="shared" si="192"/>
        <v>15.911249906811967</v>
      </c>
      <c r="N571">
        <f>'Config sheet'!$C$44</f>
        <v>5.8970333333333338</v>
      </c>
      <c r="O571">
        <f t="shared" si="193"/>
        <v>-3.457947834010425</v>
      </c>
      <c r="P571">
        <f t="shared" si="194"/>
        <v>1088.7431035305156</v>
      </c>
      <c r="Q571">
        <f t="shared" si="195"/>
        <v>180</v>
      </c>
      <c r="R571">
        <f t="shared" si="197"/>
        <v>195.97375863549283</v>
      </c>
      <c r="S571">
        <f t="shared" si="198"/>
        <v>195.9737586354928</v>
      </c>
      <c r="T571">
        <f t="shared" si="196"/>
        <v>1.3302967248384194</v>
      </c>
      <c r="U571">
        <f t="shared" si="199"/>
        <v>33.085255859549946</v>
      </c>
      <c r="Z571">
        <f t="shared" si="200"/>
        <v>5.280644473562246E-3</v>
      </c>
      <c r="AA571">
        <f>PI()/4*('Config sheet'!$C$38^2-'Config sheet'!$C$41^2)*'Stage 1'!Z571*2</f>
        <v>8.6016745188161026E-4</v>
      </c>
      <c r="AB571">
        <f t="shared" si="201"/>
        <v>2.9699912674703293</v>
      </c>
      <c r="AC571">
        <v>98.07564289698567</v>
      </c>
    </row>
    <row r="572" spans="3:29" x14ac:dyDescent="0.25">
      <c r="C572">
        <f t="shared" si="183"/>
        <v>-19</v>
      </c>
      <c r="D572">
        <f t="shared" si="184"/>
        <v>995</v>
      </c>
      <c r="E572">
        <f t="shared" si="185"/>
        <v>0.17780000000000001</v>
      </c>
      <c r="F572">
        <f t="shared" si="186"/>
        <v>-3.1825795644891122E-3</v>
      </c>
      <c r="G572">
        <f t="shared" si="187"/>
        <v>104.19615634406146</v>
      </c>
      <c r="H572">
        <f t="shared" si="188"/>
        <v>-0.33161255787892258</v>
      </c>
      <c r="I572" s="3">
        <f t="shared" si="189"/>
        <v>8.8900000000000007E-2</v>
      </c>
      <c r="J572" s="3">
        <f t="shared" si="190"/>
        <v>0.40640000000000004</v>
      </c>
      <c r="K572">
        <f t="shared" si="191"/>
        <v>3.3238760891556723E-2</v>
      </c>
      <c r="L572">
        <f>PI()/4*('Config sheet'!$C$38^2-'Config sheet'!$C$41^2)*'Stage 1'!K572*2</f>
        <v>5.4142823670356773E-3</v>
      </c>
      <c r="M572">
        <f t="shared" si="192"/>
        <v>16.20111464877936</v>
      </c>
      <c r="N572">
        <f>'Config sheet'!$C$44</f>
        <v>5.8970333333333338</v>
      </c>
      <c r="O572">
        <f t="shared" si="193"/>
        <v>-3.6395045145432272</v>
      </c>
      <c r="P572">
        <f t="shared" si="194"/>
        <v>1078.9629517367316</v>
      </c>
      <c r="Q572">
        <f t="shared" si="195"/>
        <v>180</v>
      </c>
      <c r="R572">
        <f t="shared" si="197"/>
        <v>194.2133313126117</v>
      </c>
      <c r="S572">
        <f t="shared" si="198"/>
        <v>194.2133313126117</v>
      </c>
      <c r="T572">
        <f t="shared" si="196"/>
        <v>1.3302967248384194</v>
      </c>
      <c r="U572">
        <f t="shared" si="199"/>
        <v>32.300122927032703</v>
      </c>
      <c r="Z572">
        <f t="shared" si="200"/>
        <v>5.875340891556724E-3</v>
      </c>
      <c r="AA572">
        <f>PI()/4*('Config sheet'!$C$38^2-'Config sheet'!$C$41^2)*'Stage 1'!Z572*2</f>
        <v>9.5703792007360248E-4</v>
      </c>
      <c r="AB572">
        <f t="shared" si="201"/>
        <v>3.3044661932265038</v>
      </c>
      <c r="AC572">
        <v>97.856323753158193</v>
      </c>
    </row>
    <row r="573" spans="3:29" x14ac:dyDescent="0.25">
      <c r="C573">
        <f t="shared" si="183"/>
        <v>-20</v>
      </c>
      <c r="D573">
        <f t="shared" si="184"/>
        <v>995</v>
      </c>
      <c r="E573">
        <f t="shared" si="185"/>
        <v>0.17780000000000001</v>
      </c>
      <c r="F573">
        <f t="shared" si="186"/>
        <v>-3.3500837520938024E-3</v>
      </c>
      <c r="G573">
        <f t="shared" si="187"/>
        <v>104.19615634406146</v>
      </c>
      <c r="H573">
        <f t="shared" si="188"/>
        <v>-0.3490658503988659</v>
      </c>
      <c r="I573" s="3">
        <f t="shared" si="189"/>
        <v>8.8900000000000007E-2</v>
      </c>
      <c r="J573" s="3">
        <f t="shared" si="190"/>
        <v>0.40640000000000004</v>
      </c>
      <c r="K573">
        <f t="shared" si="191"/>
        <v>3.386376830560453E-2</v>
      </c>
      <c r="L573">
        <f>PI()/4*('Config sheet'!$C$38^2-'Config sheet'!$C$41^2)*'Stage 1'!K573*2</f>
        <v>5.5160902121652233E-3</v>
      </c>
      <c r="M573">
        <f t="shared" si="192"/>
        <v>16.505753465020483</v>
      </c>
      <c r="N573">
        <f>'Config sheet'!$C$44</f>
        <v>5.8970333333333338</v>
      </c>
      <c r="O573">
        <f t="shared" si="193"/>
        <v>-3.8193826198770475</v>
      </c>
      <c r="P573">
        <f t="shared" si="194"/>
        <v>1068.7021154496185</v>
      </c>
      <c r="Q573">
        <f t="shared" si="195"/>
        <v>180</v>
      </c>
      <c r="R573">
        <f t="shared" si="197"/>
        <v>192.36638078093134</v>
      </c>
      <c r="S573">
        <f t="shared" si="198"/>
        <v>192.36638078093134</v>
      </c>
      <c r="T573">
        <f t="shared" si="196"/>
        <v>1.3302967248384194</v>
      </c>
      <c r="U573">
        <f t="shared" si="199"/>
        <v>31.509496567608124</v>
      </c>
      <c r="Z573">
        <f t="shared" si="200"/>
        <v>6.5003483056045308E-3</v>
      </c>
      <c r="AA573">
        <f>PI()/4*('Config sheet'!$C$38^2-'Config sheet'!$C$41^2)*'Stage 1'!Z573*2</f>
        <v>1.0588457652031481E-3</v>
      </c>
      <c r="AB573">
        <f t="shared" si="201"/>
        <v>3.6559889232871372</v>
      </c>
      <c r="AC573">
        <v>97.625251001877984</v>
      </c>
    </row>
    <row r="574" spans="3:29" x14ac:dyDescent="0.25">
      <c r="C574">
        <f t="shared" si="183"/>
        <v>-21</v>
      </c>
      <c r="D574">
        <f t="shared" si="184"/>
        <v>995</v>
      </c>
      <c r="E574">
        <f t="shared" si="185"/>
        <v>0.17780000000000001</v>
      </c>
      <c r="F574">
        <f t="shared" si="186"/>
        <v>-3.5175879396984926E-3</v>
      </c>
      <c r="G574">
        <f t="shared" si="187"/>
        <v>104.19615634406146</v>
      </c>
      <c r="H574">
        <f t="shared" si="188"/>
        <v>-0.36651914291880916</v>
      </c>
      <c r="I574" s="3">
        <f t="shared" si="189"/>
        <v>8.8900000000000007E-2</v>
      </c>
      <c r="J574" s="3">
        <f t="shared" si="190"/>
        <v>0.40640000000000004</v>
      </c>
      <c r="K574">
        <f t="shared" si="191"/>
        <v>3.4518802168052559E-2</v>
      </c>
      <c r="L574">
        <f>PI()/4*('Config sheet'!$C$38^2-'Config sheet'!$C$41^2)*'Stage 1'!K574*2</f>
        <v>5.6227890840887113E-3</v>
      </c>
      <c r="M574">
        <f t="shared" si="192"/>
        <v>16.825027662364253</v>
      </c>
      <c r="N574">
        <f>'Config sheet'!$C$44</f>
        <v>5.8970333333333338</v>
      </c>
      <c r="O574">
        <f t="shared" si="193"/>
        <v>-3.99750224545642</v>
      </c>
      <c r="P574">
        <f t="shared" si="194"/>
        <v>1057.9679579290273</v>
      </c>
      <c r="Q574">
        <f t="shared" si="195"/>
        <v>180</v>
      </c>
      <c r="R574">
        <f t="shared" si="197"/>
        <v>190.43423242722494</v>
      </c>
      <c r="S574">
        <f t="shared" si="198"/>
        <v>190.43423242722494</v>
      </c>
      <c r="T574">
        <f t="shared" si="196"/>
        <v>1.3302967248384194</v>
      </c>
      <c r="U574">
        <f t="shared" si="199"/>
        <v>30.716577197199804</v>
      </c>
      <c r="Z574">
        <f t="shared" si="200"/>
        <v>7.1553821680525598E-3</v>
      </c>
      <c r="AA574">
        <f>PI()/4*('Config sheet'!$C$38^2-'Config sheet'!$C$41^2)*'Stage 1'!Z574*2</f>
        <v>1.1655446371266356E-3</v>
      </c>
      <c r="AB574">
        <f t="shared" si="201"/>
        <v>4.0243994196021147</v>
      </c>
      <c r="AC574">
        <v>97.382442069322281</v>
      </c>
    </row>
    <row r="575" spans="3:29" x14ac:dyDescent="0.25">
      <c r="C575">
        <f t="shared" si="183"/>
        <v>-22</v>
      </c>
      <c r="D575">
        <f t="shared" si="184"/>
        <v>995</v>
      </c>
      <c r="E575">
        <f t="shared" si="185"/>
        <v>0.17780000000000001</v>
      </c>
      <c r="F575">
        <f t="shared" si="186"/>
        <v>-3.6850921273031828E-3</v>
      </c>
      <c r="G575">
        <f t="shared" si="187"/>
        <v>104.19615634406146</v>
      </c>
      <c r="H575">
        <f t="shared" si="188"/>
        <v>-0.38397243543875248</v>
      </c>
      <c r="I575" s="3">
        <f t="shared" si="189"/>
        <v>8.8900000000000007E-2</v>
      </c>
      <c r="J575" s="3">
        <f t="shared" si="190"/>
        <v>0.40640000000000004</v>
      </c>
      <c r="K575">
        <f t="shared" si="191"/>
        <v>3.5203564651521108E-2</v>
      </c>
      <c r="L575">
        <f>PI()/4*('Config sheet'!$C$38^2-'Config sheet'!$C$41^2)*'Stage 1'!K575*2</f>
        <v>5.7343304695196308E-3</v>
      </c>
      <c r="M575">
        <f t="shared" si="192"/>
        <v>17.158792074884062</v>
      </c>
      <c r="N575">
        <f>'Config sheet'!$C$44</f>
        <v>5.8970333333333338</v>
      </c>
      <c r="O575">
        <f t="shared" si="193"/>
        <v>-4.1737847473633476</v>
      </c>
      <c r="P575">
        <f t="shared" si="194"/>
        <v>1046.768166665345</v>
      </c>
      <c r="Q575">
        <f t="shared" si="195"/>
        <v>180</v>
      </c>
      <c r="R575">
        <f t="shared" si="197"/>
        <v>188.41826999976209</v>
      </c>
      <c r="S575">
        <f t="shared" si="198"/>
        <v>188.41826999976209</v>
      </c>
      <c r="T575">
        <f t="shared" si="196"/>
        <v>1.3302967248384194</v>
      </c>
      <c r="U575">
        <f t="shared" si="199"/>
        <v>29.924310931396263</v>
      </c>
      <c r="Z575">
        <f t="shared" si="200"/>
        <v>7.8401446515211082E-3</v>
      </c>
      <c r="AA575">
        <f>PI()/4*('Config sheet'!$C$38^2-'Config sheet'!$C$41^2)*'Stage 1'!Z575*2</f>
        <v>1.2770860225575558E-3</v>
      </c>
      <c r="AB575">
        <f t="shared" si="201"/>
        <v>4.4095301752087224</v>
      </c>
      <c r="AC575">
        <v>97.127915631887461</v>
      </c>
    </row>
    <row r="576" spans="3:29" x14ac:dyDescent="0.25">
      <c r="C576">
        <f t="shared" si="183"/>
        <v>-23</v>
      </c>
      <c r="D576">
        <f t="shared" si="184"/>
        <v>995</v>
      </c>
      <c r="E576">
        <f t="shared" si="185"/>
        <v>0.17780000000000001</v>
      </c>
      <c r="F576">
        <f t="shared" si="186"/>
        <v>-3.852596314907873E-3</v>
      </c>
      <c r="G576">
        <f t="shared" si="187"/>
        <v>104.19615634406146</v>
      </c>
      <c r="H576">
        <f t="shared" si="188"/>
        <v>-0.4014257279586958</v>
      </c>
      <c r="I576" s="3">
        <f t="shared" si="189"/>
        <v>8.8900000000000007E-2</v>
      </c>
      <c r="J576" s="3">
        <f t="shared" si="190"/>
        <v>0.40640000000000004</v>
      </c>
      <c r="K576">
        <f t="shared" si="191"/>
        <v>3.5917744842823424E-2</v>
      </c>
      <c r="L576">
        <f>PI()/4*('Config sheet'!$C$38^2-'Config sheet'!$C$41^2)*'Stage 1'!K576*2</f>
        <v>5.8506637236162519E-3</v>
      </c>
      <c r="M576">
        <f t="shared" si="192"/>
        <v>17.506895158417333</v>
      </c>
      <c r="N576">
        <f>'Config sheet'!$C$44</f>
        <v>5.8970333333333338</v>
      </c>
      <c r="O576">
        <f t="shared" si="193"/>
        <v>-4.3481527959847419</v>
      </c>
      <c r="P576">
        <f t="shared" si="194"/>
        <v>1035.1107456554482</v>
      </c>
      <c r="Q576">
        <f t="shared" si="195"/>
        <v>180</v>
      </c>
      <c r="R576">
        <f t="shared" si="197"/>
        <v>186.31993421798072</v>
      </c>
      <c r="S576">
        <f t="shared" si="198"/>
        <v>186.31993421798069</v>
      </c>
      <c r="T576">
        <f t="shared" si="196"/>
        <v>1.3302967248384194</v>
      </c>
      <c r="U576">
        <f t="shared" si="199"/>
        <v>29.135384430450845</v>
      </c>
      <c r="Z576">
        <f t="shared" si="200"/>
        <v>8.5543248428234242E-3</v>
      </c>
      <c r="AA576">
        <f>PI()/4*('Config sheet'!$C$38^2-'Config sheet'!$C$41^2)*'Stage 1'!Z576*2</f>
        <v>1.3934192766541767E-3</v>
      </c>
      <c r="AB576">
        <f t="shared" si="201"/>
        <v>4.8112063232977631</v>
      </c>
      <c r="AC576">
        <v>96.861691668541809</v>
      </c>
    </row>
    <row r="577" spans="3:29" x14ac:dyDescent="0.25">
      <c r="C577">
        <f t="shared" si="183"/>
        <v>-24</v>
      </c>
      <c r="D577">
        <f t="shared" si="184"/>
        <v>995</v>
      </c>
      <c r="E577">
        <f t="shared" si="185"/>
        <v>0.17780000000000001</v>
      </c>
      <c r="F577">
        <f t="shared" si="186"/>
        <v>-4.0201005025125632E-3</v>
      </c>
      <c r="G577">
        <f t="shared" si="187"/>
        <v>104.19615634406146</v>
      </c>
      <c r="H577">
        <f t="shared" si="188"/>
        <v>-0.41887902047863912</v>
      </c>
      <c r="I577" s="3">
        <f t="shared" si="189"/>
        <v>8.8900000000000007E-2</v>
      </c>
      <c r="J577" s="3">
        <f t="shared" si="190"/>
        <v>0.40640000000000004</v>
      </c>
      <c r="K577">
        <f t="shared" si="191"/>
        <v>3.6661018945595619E-2</v>
      </c>
      <c r="L577">
        <f>PI()/4*('Config sheet'!$C$38^2-'Config sheet'!$C$41^2)*'Stage 1'!K577*2</f>
        <v>5.971736102988132E-3</v>
      </c>
      <c r="M577">
        <f t="shared" si="192"/>
        <v>17.86917908933065</v>
      </c>
      <c r="N577">
        <f>'Config sheet'!$C$44</f>
        <v>5.8970333333333338</v>
      </c>
      <c r="O577">
        <f t="shared" si="193"/>
        <v>-4.5205304283600398</v>
      </c>
      <c r="P577">
        <f t="shared" si="194"/>
        <v>1023.0040073694375</v>
      </c>
      <c r="Q577">
        <f t="shared" si="195"/>
        <v>180</v>
      </c>
      <c r="R577">
        <f t="shared" si="197"/>
        <v>184.14072132649878</v>
      </c>
      <c r="S577">
        <f t="shared" si="198"/>
        <v>184.14072132649875</v>
      </c>
      <c r="T577">
        <f t="shared" si="196"/>
        <v>1.3302967248384194</v>
      </c>
      <c r="U577">
        <f t="shared" si="199"/>
        <v>28.352224398531906</v>
      </c>
      <c r="Z577">
        <f t="shared" si="200"/>
        <v>9.2975989455956198E-3</v>
      </c>
      <c r="AA577">
        <f>PI()/4*('Config sheet'!$C$38^2-'Config sheet'!$C$41^2)*'Stage 1'!Z577*2</f>
        <v>1.5144916560260568E-3</v>
      </c>
      <c r="AB577">
        <f t="shared" si="201"/>
        <v>5.229245751178639</v>
      </c>
      <c r="AC577">
        <v>96.583791515438719</v>
      </c>
    </row>
    <row r="578" spans="3:29" x14ac:dyDescent="0.25">
      <c r="C578">
        <f t="shared" si="183"/>
        <v>-25</v>
      </c>
      <c r="D578">
        <f t="shared" si="184"/>
        <v>995</v>
      </c>
      <c r="E578">
        <f t="shared" si="185"/>
        <v>0.17780000000000001</v>
      </c>
      <c r="F578">
        <f t="shared" si="186"/>
        <v>-4.1876046901172534E-3</v>
      </c>
      <c r="G578">
        <f t="shared" si="187"/>
        <v>104.19615634406146</v>
      </c>
      <c r="H578">
        <f t="shared" si="188"/>
        <v>-0.43633231299858238</v>
      </c>
      <c r="I578" s="3">
        <f t="shared" si="189"/>
        <v>8.8900000000000007E-2</v>
      </c>
      <c r="J578" s="3">
        <f t="shared" si="190"/>
        <v>0.40640000000000004</v>
      </c>
      <c r="K578">
        <f t="shared" si="191"/>
        <v>3.7433050491522207E-2</v>
      </c>
      <c r="L578">
        <f>PI()/4*('Config sheet'!$C$38^2-'Config sheet'!$C$41^2)*'Stage 1'!K578*2</f>
        <v>6.0974928001027769E-3</v>
      </c>
      <c r="M578">
        <f t="shared" si="192"/>
        <v>18.245479867474526</v>
      </c>
      <c r="N578">
        <f>'Config sheet'!$C$44</f>
        <v>5.8970333333333338</v>
      </c>
      <c r="O578">
        <f t="shared" si="193"/>
        <v>-4.6908430991579566</v>
      </c>
      <c r="P578">
        <f t="shared" si="194"/>
        <v>1010.4565644174154</v>
      </c>
      <c r="Q578">
        <f t="shared" si="195"/>
        <v>180</v>
      </c>
      <c r="R578">
        <f t="shared" si="197"/>
        <v>181.88218159513482</v>
      </c>
      <c r="S578">
        <f t="shared" si="198"/>
        <v>181.8821815951348</v>
      </c>
      <c r="T578">
        <f t="shared" si="196"/>
        <v>1.3302967248384194</v>
      </c>
      <c r="U578">
        <f t="shared" si="199"/>
        <v>27.577001079072936</v>
      </c>
      <c r="Z578">
        <f t="shared" si="200"/>
        <v>1.0069630491522208E-2</v>
      </c>
      <c r="AA578">
        <f>PI()/4*('Config sheet'!$C$38^2-'Config sheet'!$C$41^2)*'Stage 1'!Z578*2</f>
        <v>1.6402483531407022E-3</v>
      </c>
      <c r="AB578">
        <f t="shared" si="201"/>
        <v>5.6634592190788569</v>
      </c>
      <c r="AC578">
        <v>96.294237922743832</v>
      </c>
    </row>
    <row r="579" spans="3:29" x14ac:dyDescent="0.25">
      <c r="C579">
        <f t="shared" si="183"/>
        <v>-26</v>
      </c>
      <c r="D579">
        <f t="shared" si="184"/>
        <v>995</v>
      </c>
      <c r="E579">
        <f t="shared" si="185"/>
        <v>0.17780000000000001</v>
      </c>
      <c r="F579">
        <f t="shared" si="186"/>
        <v>-4.3551088777219436E-3</v>
      </c>
      <c r="G579">
        <f t="shared" si="187"/>
        <v>104.19615634406146</v>
      </c>
      <c r="H579">
        <f t="shared" si="188"/>
        <v>-0.4537856055185257</v>
      </c>
      <c r="I579" s="3">
        <f t="shared" si="189"/>
        <v>8.8900000000000007E-2</v>
      </c>
      <c r="J579" s="3">
        <f t="shared" si="190"/>
        <v>0.40640000000000004</v>
      </c>
      <c r="K579">
        <f t="shared" si="191"/>
        <v>3.8233490560031419E-2</v>
      </c>
      <c r="L579">
        <f>PI()/4*('Config sheet'!$C$38^2-'Config sheet'!$C$41^2)*'Stage 1'!K579*2</f>
        <v>6.2278769790719496E-3</v>
      </c>
      <c r="M579">
        <f t="shared" si="192"/>
        <v>18.635627423266495</v>
      </c>
      <c r="N579">
        <f>'Config sheet'!$C$44</f>
        <v>5.8970333333333338</v>
      </c>
      <c r="O579">
        <f t="shared" si="193"/>
        <v>-4.8590177302329334</v>
      </c>
      <c r="P579">
        <f t="shared" si="194"/>
        <v>997.47732092591582</v>
      </c>
      <c r="Q579">
        <f t="shared" si="195"/>
        <v>180</v>
      </c>
      <c r="R579">
        <f t="shared" si="197"/>
        <v>179.54591776666484</v>
      </c>
      <c r="S579">
        <f t="shared" si="198"/>
        <v>179.54591776666484</v>
      </c>
      <c r="T579">
        <f t="shared" si="196"/>
        <v>1.3302967248384194</v>
      </c>
      <c r="U579">
        <f t="shared" si="199"/>
        <v>26.811635087821312</v>
      </c>
      <c r="Z579">
        <f t="shared" si="200"/>
        <v>1.087007056003142E-2</v>
      </c>
      <c r="AA579">
        <f>PI()/4*('Config sheet'!$C$38^2-'Config sheet'!$C$41^2)*'Stage 1'!Z579*2</f>
        <v>1.7706325321098745E-3</v>
      </c>
      <c r="AB579">
        <f t="shared" si="201"/>
        <v>6.1136504837072101</v>
      </c>
      <c r="AC579">
        <v>95.993055113623896</v>
      </c>
    </row>
    <row r="580" spans="3:29" x14ac:dyDescent="0.25">
      <c r="C580">
        <f t="shared" si="183"/>
        <v>-27</v>
      </c>
      <c r="D580">
        <f t="shared" si="184"/>
        <v>995</v>
      </c>
      <c r="E580">
        <f t="shared" si="185"/>
        <v>0.17780000000000001</v>
      </c>
      <c r="F580">
        <f t="shared" si="186"/>
        <v>-4.522613065326633E-3</v>
      </c>
      <c r="G580">
        <f t="shared" si="187"/>
        <v>104.19615634406146</v>
      </c>
      <c r="H580">
        <f t="shared" si="188"/>
        <v>-0.47123889803846891</v>
      </c>
      <c r="I580" s="3">
        <f t="shared" si="189"/>
        <v>8.8900000000000007E-2</v>
      </c>
      <c r="J580" s="3">
        <f t="shared" si="190"/>
        <v>0.40640000000000004</v>
      </c>
      <c r="K580">
        <f t="shared" si="191"/>
        <v>3.9061978006331127E-2</v>
      </c>
      <c r="L580">
        <f>PI()/4*('Config sheet'!$C$38^2-'Config sheet'!$C$41^2)*'Stage 1'!K580*2</f>
        <v>6.3628298127965778E-3</v>
      </c>
      <c r="M580">
        <f t="shared" si="192"/>
        <v>19.039445728839539</v>
      </c>
      <c r="N580">
        <f>'Config sheet'!$C$44</f>
        <v>5.8970333333333338</v>
      </c>
      <c r="O580">
        <f t="shared" si="193"/>
        <v>-5.0249827587134765</v>
      </c>
      <c r="P580">
        <f t="shared" si="194"/>
        <v>984.075463633921</v>
      </c>
      <c r="Q580">
        <f t="shared" si="195"/>
        <v>180</v>
      </c>
      <c r="R580">
        <f t="shared" si="197"/>
        <v>177.13358345410583</v>
      </c>
      <c r="S580">
        <f t="shared" si="198"/>
        <v>177.13358345410577</v>
      </c>
      <c r="T580">
        <f t="shared" si="196"/>
        <v>1.3302967248384194</v>
      </c>
      <c r="U580">
        <f t="shared" si="199"/>
        <v>26.05780694707401</v>
      </c>
      <c r="Z580">
        <f t="shared" si="200"/>
        <v>1.1698558006331128E-2</v>
      </c>
      <c r="AA580">
        <f>PI()/4*('Config sheet'!$C$38^2-'Config sheet'!$C$41^2)*'Stage 1'!Z580*2</f>
        <v>1.9055853658345027E-3</v>
      </c>
      <c r="AB580">
        <f t="shared" si="201"/>
        <v>6.579616426507946</v>
      </c>
      <c r="AC580">
        <v>95.680268845344742</v>
      </c>
    </row>
    <row r="581" spans="3:29" x14ac:dyDescent="0.25">
      <c r="C581">
        <f t="shared" si="183"/>
        <v>-28</v>
      </c>
      <c r="D581">
        <f t="shared" si="184"/>
        <v>995</v>
      </c>
      <c r="E581">
        <f t="shared" si="185"/>
        <v>0.17780000000000001</v>
      </c>
      <c r="F581">
        <f t="shared" si="186"/>
        <v>-4.6901172529313232E-3</v>
      </c>
      <c r="G581">
        <f t="shared" si="187"/>
        <v>104.19615634406146</v>
      </c>
      <c r="H581">
        <f t="shared" si="188"/>
        <v>-0.48869219055841223</v>
      </c>
      <c r="I581" s="3">
        <f t="shared" si="189"/>
        <v>8.8900000000000007E-2</v>
      </c>
      <c r="J581" s="3">
        <f t="shared" si="190"/>
        <v>0.40640000000000004</v>
      </c>
      <c r="K581">
        <f t="shared" si="191"/>
        <v>3.9918139697644545E-2</v>
      </c>
      <c r="L581">
        <f>PI()/4*('Config sheet'!$C$38^2-'Config sheet'!$C$41^2)*'Stage 1'!K581*2</f>
        <v>6.5022905214473384E-3</v>
      </c>
      <c r="M581">
        <f t="shared" si="192"/>
        <v>19.456752913187223</v>
      </c>
      <c r="N581">
        <f>'Config sheet'!$C$44</f>
        <v>5.8970333333333338</v>
      </c>
      <c r="O581">
        <f t="shared" si="193"/>
        <v>-5.1886681835762714</v>
      </c>
      <c r="P581">
        <f t="shared" si="194"/>
        <v>970.26045271872283</v>
      </c>
      <c r="Q581">
        <f t="shared" si="195"/>
        <v>180</v>
      </c>
      <c r="R581">
        <f t="shared" si="197"/>
        <v>174.64688148937014</v>
      </c>
      <c r="S581">
        <f t="shared" si="198"/>
        <v>174.64688148937012</v>
      </c>
      <c r="T581">
        <f t="shared" si="196"/>
        <v>1.3302967248384194</v>
      </c>
      <c r="U581">
        <f t="shared" si="199"/>
        <v>25.3169687232736</v>
      </c>
      <c r="Z581">
        <f t="shared" si="200"/>
        <v>1.2554719697644545E-2</v>
      </c>
      <c r="AA581">
        <f>PI()/4*('Config sheet'!$C$38^2-'Config sheet'!$C$41^2)*'Stage 1'!Z581*2</f>
        <v>2.045046074485263E-3</v>
      </c>
      <c r="AB581">
        <f t="shared" si="201"/>
        <v>7.0611471865267408</v>
      </c>
      <c r="AC581">
        <v>95.355906472419449</v>
      </c>
    </row>
    <row r="582" spans="3:29" x14ac:dyDescent="0.25">
      <c r="C582">
        <f t="shared" si="183"/>
        <v>-29</v>
      </c>
      <c r="D582">
        <f t="shared" si="184"/>
        <v>995</v>
      </c>
      <c r="E582">
        <f t="shared" si="185"/>
        <v>0.17780000000000001</v>
      </c>
      <c r="F582">
        <f t="shared" si="186"/>
        <v>-4.8576214405360134E-3</v>
      </c>
      <c r="G582">
        <f t="shared" si="187"/>
        <v>104.19615634406146</v>
      </c>
      <c r="H582">
        <f t="shared" si="188"/>
        <v>-0.5061454830783555</v>
      </c>
      <c r="I582" s="3">
        <f t="shared" si="189"/>
        <v>8.8900000000000007E-2</v>
      </c>
      <c r="J582" s="3">
        <f t="shared" si="190"/>
        <v>0.40640000000000004</v>
      </c>
      <c r="K582">
        <f t="shared" si="191"/>
        <v>4.080159075749909E-2</v>
      </c>
      <c r="L582">
        <f>PI()/4*('Config sheet'!$C$38^2-'Config sheet'!$C$41^2)*'Stage 1'!K582*2</f>
        <v>6.6461964122570185E-3</v>
      </c>
      <c r="M582">
        <f t="shared" si="192"/>
        <v>19.887361381234083</v>
      </c>
      <c r="N582">
        <f>'Config sheet'!$C$44</f>
        <v>5.8970333333333338</v>
      </c>
      <c r="O582">
        <f t="shared" si="193"/>
        <v>-5.3500056106616976</v>
      </c>
      <c r="P582">
        <f t="shared" si="194"/>
        <v>956.04201236218853</v>
      </c>
      <c r="Q582">
        <f t="shared" si="195"/>
        <v>180</v>
      </c>
      <c r="R582">
        <f t="shared" si="197"/>
        <v>172.08756222519398</v>
      </c>
      <c r="S582">
        <f t="shared" si="198"/>
        <v>172.08756222519395</v>
      </c>
      <c r="T582">
        <f t="shared" si="196"/>
        <v>1.3302967248384194</v>
      </c>
      <c r="U582">
        <f t="shared" si="199"/>
        <v>24.590357220614646</v>
      </c>
      <c r="Z582">
        <f t="shared" si="200"/>
        <v>1.3438170757499091E-2</v>
      </c>
      <c r="AA582">
        <f>PI()/4*('Config sheet'!$C$38^2-'Config sheet'!$C$41^2)*'Stage 1'!Z582*2</f>
        <v>2.1889519652949435E-3</v>
      </c>
      <c r="AB582">
        <f t="shared" si="201"/>
        <v>7.5580262978060126</v>
      </c>
      <c r="AC582">
        <v>95.019997011745602</v>
      </c>
    </row>
    <row r="583" spans="3:29" x14ac:dyDescent="0.25">
      <c r="C583">
        <f t="shared" si="183"/>
        <v>-30</v>
      </c>
      <c r="D583">
        <f t="shared" si="184"/>
        <v>995</v>
      </c>
      <c r="E583">
        <f t="shared" si="185"/>
        <v>0.17780000000000001</v>
      </c>
      <c r="F583">
        <f t="shared" si="186"/>
        <v>-5.0251256281407036E-3</v>
      </c>
      <c r="G583">
        <f t="shared" si="187"/>
        <v>104.19615634406146</v>
      </c>
      <c r="H583">
        <f t="shared" si="188"/>
        <v>-0.52359877559829882</v>
      </c>
      <c r="I583" s="3">
        <f t="shared" si="189"/>
        <v>8.8900000000000007E-2</v>
      </c>
      <c r="J583" s="3">
        <f t="shared" si="190"/>
        <v>0.40640000000000004</v>
      </c>
      <c r="K583">
        <f t="shared" si="191"/>
        <v>4.1711934817912827E-2</v>
      </c>
      <c r="L583">
        <f>PI()/4*('Config sheet'!$C$38^2-'Config sheet'!$C$41^2)*'Stage 1'!K583*2</f>
        <v>6.7944829205993252E-3</v>
      </c>
      <c r="M583">
        <f t="shared" si="192"/>
        <v>20.331077936755403</v>
      </c>
      <c r="N583">
        <f>'Config sheet'!$C$44</f>
        <v>5.8970333333333338</v>
      </c>
      <c r="O583">
        <f t="shared" si="193"/>
        <v>-5.5089282960881709</v>
      </c>
      <c r="P583">
        <f t="shared" si="194"/>
        <v>941.43012106828996</v>
      </c>
      <c r="Q583">
        <f t="shared" si="195"/>
        <v>180</v>
      </c>
      <c r="R583">
        <f t="shared" si="197"/>
        <v>169.45742179229219</v>
      </c>
      <c r="S583">
        <f t="shared" si="198"/>
        <v>169.45742179229219</v>
      </c>
      <c r="T583">
        <f t="shared" si="196"/>
        <v>1.3302967248384194</v>
      </c>
      <c r="U583">
        <f t="shared" si="199"/>
        <v>23.879008241163664</v>
      </c>
      <c r="Z583">
        <f t="shared" si="200"/>
        <v>1.4348514817912827E-2</v>
      </c>
      <c r="AA583">
        <f>PI()/4*('Config sheet'!$C$38^2-'Config sheet'!$C$41^2)*'Stage 1'!Z583*2</f>
        <v>2.3372384736372502E-3</v>
      </c>
      <c r="AB583">
        <f t="shared" si="201"/>
        <v>8.0700308312220628</v>
      </c>
      <c r="AC583">
        <v>94.672571209665961</v>
      </c>
    </row>
    <row r="584" spans="3:29" x14ac:dyDescent="0.25">
      <c r="C584">
        <f t="shared" si="183"/>
        <v>-31</v>
      </c>
      <c r="D584">
        <f t="shared" si="184"/>
        <v>995</v>
      </c>
      <c r="E584">
        <f t="shared" si="185"/>
        <v>0.17780000000000001</v>
      </c>
      <c r="F584">
        <f t="shared" si="186"/>
        <v>-5.1926298157453938E-3</v>
      </c>
      <c r="G584">
        <f t="shared" si="187"/>
        <v>104.19615634406146</v>
      </c>
      <c r="H584">
        <f t="shared" si="188"/>
        <v>-0.54105206811824214</v>
      </c>
      <c r="I584" s="3">
        <f t="shared" si="189"/>
        <v>8.8900000000000007E-2</v>
      </c>
      <c r="J584" s="3">
        <f t="shared" si="190"/>
        <v>0.40640000000000004</v>
      </c>
      <c r="K584">
        <f t="shared" si="191"/>
        <v>4.2648764279314549E-2</v>
      </c>
      <c r="L584">
        <f>PI()/4*('Config sheet'!$C$38^2-'Config sheet'!$C$41^2)*'Stage 1'!K584*2</f>
        <v>6.9470836523274244E-3</v>
      </c>
      <c r="M584">
        <f t="shared" si="192"/>
        <v>20.787703909066515</v>
      </c>
      <c r="N584">
        <f>'Config sheet'!$C$44</f>
        <v>5.8970333333333338</v>
      </c>
      <c r="O584">
        <f t="shared" si="193"/>
        <v>-5.6653711880245679</v>
      </c>
      <c r="P584">
        <f t="shared" si="194"/>
        <v>926.43500174303153</v>
      </c>
      <c r="Q584">
        <f t="shared" si="195"/>
        <v>180</v>
      </c>
      <c r="R584">
        <f t="shared" si="197"/>
        <v>166.75830031374568</v>
      </c>
      <c r="S584">
        <f t="shared" si="198"/>
        <v>166.75830031374568</v>
      </c>
      <c r="T584">
        <f t="shared" si="196"/>
        <v>1.3302967248384194</v>
      </c>
      <c r="U584">
        <f t="shared" si="199"/>
        <v>23.183771483468291</v>
      </c>
      <c r="Z584">
        <f t="shared" si="200"/>
        <v>1.528534427931455E-2</v>
      </c>
      <c r="AA584">
        <f>PI()/4*('Config sheet'!$C$38^2-'Config sheet'!$C$41^2)*'Stage 1'!Z584*2</f>
        <v>2.4898392053653491E-3</v>
      </c>
      <c r="AB584">
        <f t="shared" si="201"/>
        <v>8.5969315406718501</v>
      </c>
      <c r="AC584">
        <v>94.313661610883074</v>
      </c>
    </row>
    <row r="585" spans="3:29" x14ac:dyDescent="0.25">
      <c r="C585">
        <f t="shared" si="183"/>
        <v>-32</v>
      </c>
      <c r="D585">
        <f t="shared" si="184"/>
        <v>995</v>
      </c>
      <c r="E585">
        <f t="shared" si="185"/>
        <v>0.17780000000000001</v>
      </c>
      <c r="F585">
        <f t="shared" si="186"/>
        <v>-5.360134003350084E-3</v>
      </c>
      <c r="G585">
        <f t="shared" si="187"/>
        <v>104.19615634406146</v>
      </c>
      <c r="H585">
        <f t="shared" si="188"/>
        <v>-0.55850536063818546</v>
      </c>
      <c r="I585" s="3">
        <f t="shared" si="189"/>
        <v>8.8900000000000007E-2</v>
      </c>
      <c r="J585" s="3">
        <f t="shared" si="190"/>
        <v>0.40640000000000004</v>
      </c>
      <c r="K585">
        <f t="shared" si="191"/>
        <v>4.3611660578024097E-2</v>
      </c>
      <c r="L585">
        <f>PI()/4*('Config sheet'!$C$38^2-'Config sheet'!$C$41^2)*'Stage 1'!K585*2</f>
        <v>7.1039304273439784E-3</v>
      </c>
      <c r="M585">
        <f t="shared" si="192"/>
        <v>21.257035283397059</v>
      </c>
      <c r="N585">
        <f>'Config sheet'!$C$44</f>
        <v>5.8970333333333338</v>
      </c>
      <c r="O585">
        <f t="shared" si="193"/>
        <v>-5.8192709667818967</v>
      </c>
      <c r="P585">
        <f t="shared" si="194"/>
        <v>911.06711154818379</v>
      </c>
      <c r="Q585">
        <f t="shared" si="195"/>
        <v>180</v>
      </c>
      <c r="R585">
        <f t="shared" si="197"/>
        <v>163.9920800786731</v>
      </c>
      <c r="S585">
        <f t="shared" si="198"/>
        <v>163.9920800786731</v>
      </c>
      <c r="T585">
        <f t="shared" si="196"/>
        <v>1.3302967248384194</v>
      </c>
      <c r="U585">
        <f t="shared" si="199"/>
        <v>22.505325713676008</v>
      </c>
      <c r="Z585">
        <f t="shared" si="200"/>
        <v>1.6248240578024098E-2</v>
      </c>
      <c r="AA585">
        <f>PI()/4*('Config sheet'!$C$38^2-'Config sheet'!$C$41^2)*'Stage 1'!Z585*2</f>
        <v>2.646685980381903E-3</v>
      </c>
      <c r="AB585">
        <f t="shared" si="201"/>
        <v>9.1384930135118676</v>
      </c>
      <c r="AC585">
        <v>93.943302629154488</v>
      </c>
    </row>
    <row r="586" spans="3:29" x14ac:dyDescent="0.25">
      <c r="C586">
        <f t="shared" si="183"/>
        <v>-33</v>
      </c>
      <c r="D586">
        <f t="shared" si="184"/>
        <v>995</v>
      </c>
      <c r="E586">
        <f t="shared" si="185"/>
        <v>0.17780000000000001</v>
      </c>
      <c r="F586">
        <f t="shared" si="186"/>
        <v>-5.5276381909547742E-3</v>
      </c>
      <c r="G586">
        <f t="shared" si="187"/>
        <v>104.19615634406146</v>
      </c>
      <c r="H586">
        <f t="shared" si="188"/>
        <v>-0.57595865315812877</v>
      </c>
      <c r="I586" s="3">
        <f t="shared" si="189"/>
        <v>8.8900000000000007E-2</v>
      </c>
      <c r="J586" s="3">
        <f t="shared" si="190"/>
        <v>0.40640000000000004</v>
      </c>
      <c r="K586">
        <f t="shared" si="191"/>
        <v>4.4600194461112491E-2</v>
      </c>
      <c r="L586">
        <f>PI()/4*('Config sheet'!$C$38^2-'Config sheet'!$C$41^2)*'Stage 1'!K586*2</f>
        <v>7.2649533243732819E-3</v>
      </c>
      <c r="M586">
        <f t="shared" si="192"/>
        <v>21.738862834862321</v>
      </c>
      <c r="N586">
        <f>'Config sheet'!$C$44</f>
        <v>5.8970333333333338</v>
      </c>
      <c r="O586">
        <f t="shared" si="193"/>
        <v>-5.9705660831872951</v>
      </c>
      <c r="P586">
        <f t="shared" si="194"/>
        <v>895.33713154047666</v>
      </c>
      <c r="Q586">
        <f t="shared" si="195"/>
        <v>180</v>
      </c>
      <c r="R586">
        <f t="shared" si="197"/>
        <v>161.16068367728582</v>
      </c>
      <c r="S586">
        <f t="shared" si="198"/>
        <v>161.16068367728579</v>
      </c>
      <c r="T586">
        <f t="shared" si="196"/>
        <v>1.3302967248384194</v>
      </c>
      <c r="U586">
        <f t="shared" si="199"/>
        <v>21.844193903439304</v>
      </c>
      <c r="Z586">
        <f t="shared" si="200"/>
        <v>1.7236774461112492E-2</v>
      </c>
      <c r="AA586">
        <f>PI()/4*('Config sheet'!$C$38^2-'Config sheet'!$C$41^2)*'Stage 1'!Z586*2</f>
        <v>2.807708877411207E-3</v>
      </c>
      <c r="AB586">
        <f t="shared" si="201"/>
        <v>9.6944738251476323</v>
      </c>
      <c r="AC586">
        <v>93.561530619690018</v>
      </c>
    </row>
    <row r="587" spans="3:29" x14ac:dyDescent="0.25">
      <c r="C587">
        <f t="shared" si="183"/>
        <v>-34</v>
      </c>
      <c r="D587">
        <f t="shared" si="184"/>
        <v>995</v>
      </c>
      <c r="E587">
        <f t="shared" si="185"/>
        <v>0.17780000000000001</v>
      </c>
      <c r="F587">
        <f t="shared" si="186"/>
        <v>-5.6951423785594644E-3</v>
      </c>
      <c r="G587">
        <f t="shared" si="187"/>
        <v>104.19615634406146</v>
      </c>
      <c r="H587">
        <f t="shared" si="188"/>
        <v>-0.59341194567807198</v>
      </c>
      <c r="I587" s="3">
        <f t="shared" si="189"/>
        <v>8.8900000000000007E-2</v>
      </c>
      <c r="J587" s="3">
        <f t="shared" si="190"/>
        <v>0.40640000000000004</v>
      </c>
      <c r="K587">
        <f t="shared" si="191"/>
        <v>4.5613926268449151E-2</v>
      </c>
      <c r="L587">
        <f>PI()/4*('Config sheet'!$C$38^2-'Config sheet'!$C$41^2)*'Stage 1'!K587*2</f>
        <v>7.4300807269041119E-3</v>
      </c>
      <c r="M587">
        <f t="shared" si="192"/>
        <v>22.232972265937633</v>
      </c>
      <c r="N587">
        <f>'Config sheet'!$C$44</f>
        <v>5.8970333333333338</v>
      </c>
      <c r="O587">
        <f t="shared" si="193"/>
        <v>-6.1191967952054016</v>
      </c>
      <c r="P587">
        <f t="shared" si="194"/>
        <v>879.25595610815617</v>
      </c>
      <c r="Q587">
        <f t="shared" si="195"/>
        <v>180</v>
      </c>
      <c r="R587">
        <f t="shared" si="197"/>
        <v>158.26607209946815</v>
      </c>
      <c r="S587">
        <f t="shared" si="198"/>
        <v>158.26607209946812</v>
      </c>
      <c r="T587">
        <f t="shared" si="196"/>
        <v>1.3302967248384194</v>
      </c>
      <c r="U587">
        <f t="shared" si="199"/>
        <v>21.200758085633019</v>
      </c>
      <c r="Z587">
        <f t="shared" si="200"/>
        <v>1.8250506268449151E-2</v>
      </c>
      <c r="AA587">
        <f>PI()/4*('Config sheet'!$C$38^2-'Config sheet'!$C$41^2)*'Stage 1'!Z587*2</f>
        <v>2.9728362799420365E-3</v>
      </c>
      <c r="AB587">
        <f t="shared" si="201"/>
        <v>10.264626697665438</v>
      </c>
      <c r="AC587">
        <v>93.168383953169609</v>
      </c>
    </row>
    <row r="588" spans="3:29" x14ac:dyDescent="0.25">
      <c r="C588">
        <f t="shared" si="183"/>
        <v>-35</v>
      </c>
      <c r="D588">
        <f t="shared" si="184"/>
        <v>995</v>
      </c>
      <c r="E588">
        <f t="shared" si="185"/>
        <v>0.17780000000000001</v>
      </c>
      <c r="F588">
        <f t="shared" si="186"/>
        <v>-5.8626465661641546E-3</v>
      </c>
      <c r="G588">
        <f t="shared" si="187"/>
        <v>104.19615634406146</v>
      </c>
      <c r="H588">
        <f t="shared" si="188"/>
        <v>-0.6108652381980153</v>
      </c>
      <c r="I588" s="3">
        <f t="shared" si="189"/>
        <v>8.8900000000000007E-2</v>
      </c>
      <c r="J588" s="3">
        <f t="shared" si="190"/>
        <v>0.40640000000000004</v>
      </c>
      <c r="K588">
        <f t="shared" si="191"/>
        <v>4.6652406221739245E-2</v>
      </c>
      <c r="L588">
        <f>PI()/4*('Config sheet'!$C$38^2-'Config sheet'!$C$41^2)*'Stage 1'!K588*2</f>
        <v>7.5992393702711946E-3</v>
      </c>
      <c r="M588">
        <f t="shared" si="192"/>
        <v>22.739144347339909</v>
      </c>
      <c r="N588">
        <f>'Config sheet'!$C$44</f>
        <v>5.8970333333333338</v>
      </c>
      <c r="O588">
        <f t="shared" si="193"/>
        <v>-6.2651052027741896</v>
      </c>
      <c r="P588">
        <f t="shared" si="194"/>
        <v>862.83468221702321</v>
      </c>
      <c r="Q588">
        <f t="shared" si="195"/>
        <v>180</v>
      </c>
      <c r="R588">
        <f t="shared" si="197"/>
        <v>155.31024279906421</v>
      </c>
      <c r="S588">
        <f t="shared" si="198"/>
        <v>155.31024279906418</v>
      </c>
      <c r="T588">
        <f t="shared" si="196"/>
        <v>1.3302967248384194</v>
      </c>
      <c r="U588">
        <f t="shared" si="199"/>
        <v>20.575273730975894</v>
      </c>
      <c r="Z588">
        <f t="shared" si="200"/>
        <v>1.9288986221739246E-2</v>
      </c>
      <c r="AA588">
        <f>PI()/4*('Config sheet'!$C$38^2-'Config sheet'!$C$41^2)*'Stage 1'!Z588*2</f>
        <v>3.1419949233091196E-3</v>
      </c>
      <c r="AB588">
        <f t="shared" si="201"/>
        <v>10.848698662395526</v>
      </c>
      <c r="AC588">
        <v>92.763903091294679</v>
      </c>
    </row>
    <row r="589" spans="3:29" x14ac:dyDescent="0.25">
      <c r="C589">
        <f t="shared" si="183"/>
        <v>-36</v>
      </c>
      <c r="D589">
        <f t="shared" si="184"/>
        <v>995</v>
      </c>
      <c r="E589">
        <f t="shared" si="185"/>
        <v>0.17780000000000001</v>
      </c>
      <c r="F589">
        <f t="shared" si="186"/>
        <v>-6.0301507537688448E-3</v>
      </c>
      <c r="G589">
        <f t="shared" si="187"/>
        <v>104.19615634406146</v>
      </c>
      <c r="H589">
        <f t="shared" si="188"/>
        <v>-0.62831853071795862</v>
      </c>
      <c r="I589" s="3">
        <f t="shared" si="189"/>
        <v>8.8900000000000007E-2</v>
      </c>
      <c r="J589" s="3">
        <f t="shared" si="190"/>
        <v>0.40640000000000004</v>
      </c>
      <c r="K589">
        <f t="shared" si="191"/>
        <v>4.7715174720338344E-2</v>
      </c>
      <c r="L589">
        <f>PI()/4*('Config sheet'!$C$38^2-'Config sheet'!$C$41^2)*'Stage 1'!K589*2</f>
        <v>7.7723543898406437E-3</v>
      </c>
      <c r="M589">
        <f t="shared" si="192"/>
        <v>23.257155062212522</v>
      </c>
      <c r="N589">
        <f>'Config sheet'!$C$44</f>
        <v>5.8970333333333338</v>
      </c>
      <c r="O589">
        <f t="shared" si="193"/>
        <v>-6.4082352808243677</v>
      </c>
      <c r="P589">
        <f t="shared" si="194"/>
        <v>846.0845984782934</v>
      </c>
      <c r="Q589">
        <f t="shared" si="195"/>
        <v>180</v>
      </c>
      <c r="R589">
        <f t="shared" si="197"/>
        <v>152.29522772609283</v>
      </c>
      <c r="S589">
        <f t="shared" si="198"/>
        <v>152.29522772609283</v>
      </c>
      <c r="T589">
        <f t="shared" si="196"/>
        <v>1.3302967248384194</v>
      </c>
      <c r="U589">
        <f t="shared" si="199"/>
        <v>19.967883495350243</v>
      </c>
      <c r="Z589">
        <f t="shared" si="200"/>
        <v>2.0351754720338344E-2</v>
      </c>
      <c r="AA589">
        <f>PI()/4*('Config sheet'!$C$38^2-'Config sheet'!$C$41^2)*'Stage 1'!Z589*2</f>
        <v>3.3151099428785687E-3</v>
      </c>
      <c r="AB589">
        <f t="shared" si="201"/>
        <v>11.446431226287032</v>
      </c>
      <c r="AC589">
        <v>92.348130663781745</v>
      </c>
    </row>
    <row r="590" spans="3:29" x14ac:dyDescent="0.25">
      <c r="C590">
        <f t="shared" si="183"/>
        <v>-37</v>
      </c>
      <c r="D590">
        <f t="shared" si="184"/>
        <v>995</v>
      </c>
      <c r="E590">
        <f t="shared" si="185"/>
        <v>0.17780000000000001</v>
      </c>
      <c r="F590">
        <f t="shared" si="186"/>
        <v>-6.197654941373535E-3</v>
      </c>
      <c r="G590">
        <f t="shared" si="187"/>
        <v>104.19615634406146</v>
      </c>
      <c r="H590">
        <f t="shared" si="188"/>
        <v>-0.64577182323790194</v>
      </c>
      <c r="I590" s="3">
        <f t="shared" si="189"/>
        <v>8.8900000000000007E-2</v>
      </c>
      <c r="J590" s="3">
        <f t="shared" si="190"/>
        <v>0.40640000000000004</v>
      </c>
      <c r="K590">
        <f t="shared" si="191"/>
        <v>4.8801762643629093E-2</v>
      </c>
      <c r="L590">
        <f>PI()/4*('Config sheet'!$C$38^2-'Config sheet'!$C$41^2)*'Stage 1'!K590*2</f>
        <v>7.9493493702642807E-3</v>
      </c>
      <c r="M590">
        <f t="shared" si="192"/>
        <v>23.786775753508635</v>
      </c>
      <c r="N590">
        <f>'Config sheet'!$C$44</f>
        <v>5.8970333333333338</v>
      </c>
      <c r="O590">
        <f t="shared" si="193"/>
        <v>-6.5485329104535435</v>
      </c>
      <c r="P590">
        <f t="shared" si="194"/>
        <v>829.01717405080467</v>
      </c>
      <c r="Q590">
        <f t="shared" si="195"/>
        <v>180</v>
      </c>
      <c r="R590">
        <f t="shared" si="197"/>
        <v>149.22309132914484</v>
      </c>
      <c r="S590">
        <f t="shared" si="198"/>
        <v>149.22309132914484</v>
      </c>
      <c r="T590">
        <f t="shared" si="196"/>
        <v>1.3302967248384194</v>
      </c>
      <c r="U590">
        <f t="shared" si="199"/>
        <v>19.378630228620874</v>
      </c>
      <c r="Z590">
        <f t="shared" si="200"/>
        <v>2.1438342643629094E-2</v>
      </c>
      <c r="AA590">
        <f>PI()/4*('Config sheet'!$C$38^2-'Config sheet'!$C$41^2)*'Stage 1'!Z590*2</f>
        <v>3.4921049233022053E-3</v>
      </c>
      <c r="AB590">
        <f t="shared" si="201"/>
        <v>12.057560541973618</v>
      </c>
      <c r="AC590">
        <v>91.921111546702903</v>
      </c>
    </row>
    <row r="591" spans="3:29" x14ac:dyDescent="0.25">
      <c r="C591">
        <f t="shared" si="183"/>
        <v>-38</v>
      </c>
      <c r="D591">
        <f t="shared" si="184"/>
        <v>995</v>
      </c>
      <c r="E591">
        <f t="shared" si="185"/>
        <v>0.17780000000000001</v>
      </c>
      <c r="F591">
        <f t="shared" si="186"/>
        <v>-6.3651591289782244E-3</v>
      </c>
      <c r="G591">
        <f t="shared" si="187"/>
        <v>104.19615634406146</v>
      </c>
      <c r="H591">
        <f t="shared" si="188"/>
        <v>-0.66322511575784515</v>
      </c>
      <c r="I591" s="3">
        <f t="shared" si="189"/>
        <v>8.8900000000000007E-2</v>
      </c>
      <c r="J591" s="3">
        <f t="shared" si="190"/>
        <v>0.40640000000000004</v>
      </c>
      <c r="K591">
        <f t="shared" si="191"/>
        <v>4.9911691659729224E-2</v>
      </c>
      <c r="L591">
        <f>PI()/4*('Config sheet'!$C$38^2-'Config sheet'!$C$41^2)*'Stage 1'!K591*2</f>
        <v>8.1301463957652743E-3</v>
      </c>
      <c r="M591">
        <f t="shared" si="192"/>
        <v>24.327773274460537</v>
      </c>
      <c r="N591">
        <f>'Config sheet'!$C$44</f>
        <v>5.8970333333333338</v>
      </c>
      <c r="O591">
        <f t="shared" si="193"/>
        <v>-6.6859459082284847</v>
      </c>
      <c r="P591">
        <f t="shared" si="194"/>
        <v>811.64404739028873</v>
      </c>
      <c r="Q591">
        <f t="shared" si="195"/>
        <v>180</v>
      </c>
      <c r="R591">
        <f t="shared" si="197"/>
        <v>146.095928530252</v>
      </c>
      <c r="S591">
        <f t="shared" si="198"/>
        <v>146.095928530252</v>
      </c>
      <c r="T591">
        <f t="shared" si="196"/>
        <v>1.3302967248384194</v>
      </c>
      <c r="U591">
        <f t="shared" si="199"/>
        <v>19.068899999999999</v>
      </c>
      <c r="Z591">
        <f t="shared" si="200"/>
        <v>2.2548271659729224E-2</v>
      </c>
      <c r="AA591">
        <f>PI()/4*('Config sheet'!$C$38^2-'Config sheet'!$C$41^2)*'Stage 1'!Z591*2</f>
        <v>3.6729019488031985E-3</v>
      </c>
      <c r="AB591">
        <f t="shared" si="201"/>
        <v>12.681817581400013</v>
      </c>
      <c r="AC591">
        <v>91.482892942072198</v>
      </c>
    </row>
    <row r="592" spans="3:29" x14ac:dyDescent="0.25">
      <c r="C592">
        <f t="shared" si="183"/>
        <v>-39</v>
      </c>
      <c r="D592">
        <f t="shared" si="184"/>
        <v>995</v>
      </c>
      <c r="E592">
        <f t="shared" si="185"/>
        <v>0.17780000000000001</v>
      </c>
      <c r="F592">
        <f t="shared" si="186"/>
        <v>-6.5326633165829146E-3</v>
      </c>
      <c r="G592">
        <f t="shared" si="187"/>
        <v>104.19615634406146</v>
      </c>
      <c r="H592">
        <f t="shared" si="188"/>
        <v>-0.68067840827778847</v>
      </c>
      <c r="I592" s="3">
        <f t="shared" si="189"/>
        <v>8.8900000000000007E-2</v>
      </c>
      <c r="J592" s="3">
        <f t="shared" si="190"/>
        <v>0.40640000000000004</v>
      </c>
      <c r="K592">
        <f t="shared" si="191"/>
        <v>5.1044474540293289E-2</v>
      </c>
      <c r="L592">
        <f>PI()/4*('Config sheet'!$C$38^2-'Config sheet'!$C$41^2)*'Stage 1'!K592*2</f>
        <v>8.314666101416391E-3</v>
      </c>
      <c r="M592">
        <f t="shared" si="192"/>
        <v>24.879910142019124</v>
      </c>
      <c r="N592">
        <f>'Config sheet'!$C$44</f>
        <v>5.8970333333333338</v>
      </c>
      <c r="O592">
        <f t="shared" si="193"/>
        <v>-6.8204240535909229</v>
      </c>
      <c r="P592">
        <f t="shared" si="194"/>
        <v>793.97701485858056</v>
      </c>
      <c r="Q592">
        <f t="shared" si="195"/>
        <v>180</v>
      </c>
      <c r="R592">
        <f t="shared" si="197"/>
        <v>142.91586267454454</v>
      </c>
      <c r="S592">
        <f t="shared" si="198"/>
        <v>142.91586267454451</v>
      </c>
      <c r="T592">
        <f t="shared" si="196"/>
        <v>1.3302967248384194</v>
      </c>
      <c r="U592">
        <f t="shared" si="199"/>
        <v>19.068899999999999</v>
      </c>
      <c r="Z592">
        <f t="shared" si="200"/>
        <v>2.3681054540293289E-2</v>
      </c>
      <c r="AA592">
        <f>PI()/4*('Config sheet'!$C$38^2-'Config sheet'!$C$41^2)*'Stage 1'!Z592*2</f>
        <v>3.8574216544543152E-3</v>
      </c>
      <c r="AB592">
        <f t="shared" si="201"/>
        <v>13.318928312875864</v>
      </c>
      <c r="AC592">
        <v>91.033524458572941</v>
      </c>
    </row>
    <row r="593" spans="3:29" x14ac:dyDescent="0.25">
      <c r="C593">
        <f t="shared" si="183"/>
        <v>-40</v>
      </c>
      <c r="D593">
        <f t="shared" si="184"/>
        <v>995</v>
      </c>
      <c r="E593">
        <f t="shared" si="185"/>
        <v>0.17780000000000001</v>
      </c>
      <c r="F593">
        <f t="shared" si="186"/>
        <v>-6.7001675041876048E-3</v>
      </c>
      <c r="G593">
        <f t="shared" si="187"/>
        <v>104.19615634406146</v>
      </c>
      <c r="H593">
        <f t="shared" si="188"/>
        <v>-0.69813170079773179</v>
      </c>
      <c r="I593" s="3">
        <f t="shared" si="189"/>
        <v>8.8900000000000007E-2</v>
      </c>
      <c r="J593" s="3">
        <f t="shared" si="190"/>
        <v>0.40640000000000004</v>
      </c>
      <c r="K593">
        <f t="shared" si="191"/>
        <v>5.2199615481161504E-2</v>
      </c>
      <c r="L593">
        <f>PI()/4*('Config sheet'!$C$38^2-'Config sheet'!$C$41^2)*'Stage 1'!K593*2</f>
        <v>8.5028277253706847E-3</v>
      </c>
      <c r="M593">
        <f t="shared" si="192"/>
        <v>25.442944693143399</v>
      </c>
      <c r="N593">
        <f>'Config sheet'!$C$44</f>
        <v>5.8970333333333338</v>
      </c>
      <c r="O593">
        <f t="shared" si="193"/>
        <v>-6.9519191143445171</v>
      </c>
      <c r="P593">
        <f t="shared" si="194"/>
        <v>776.02801920579793</v>
      </c>
      <c r="Q593">
        <f t="shared" si="195"/>
        <v>180</v>
      </c>
      <c r="R593">
        <f t="shared" si="197"/>
        <v>139.68504345704366</v>
      </c>
      <c r="S593">
        <f t="shared" si="198"/>
        <v>139.68504345704363</v>
      </c>
      <c r="T593">
        <f t="shared" si="196"/>
        <v>1.3302967248384194</v>
      </c>
      <c r="U593">
        <f t="shared" si="199"/>
        <v>19.068899999999999</v>
      </c>
      <c r="Z593">
        <f t="shared" si="200"/>
        <v>2.4836195481161505E-2</v>
      </c>
      <c r="AA593">
        <f>PI()/4*('Config sheet'!$C$38^2-'Config sheet'!$C$41^2)*'Stage 1'!Z593*2</f>
        <v>4.0455832784086088E-3</v>
      </c>
      <c r="AB593">
        <f t="shared" si="201"/>
        <v>13.968613881418168</v>
      </c>
      <c r="AC593">
        <v>90.573058193315958</v>
      </c>
    </row>
    <row r="594" spans="3:29" x14ac:dyDescent="0.25">
      <c r="C594">
        <f t="shared" si="183"/>
        <v>-41</v>
      </c>
      <c r="D594">
        <f t="shared" si="184"/>
        <v>995</v>
      </c>
      <c r="E594">
        <f t="shared" si="185"/>
        <v>0.17780000000000001</v>
      </c>
      <c r="F594">
        <f t="shared" si="186"/>
        <v>-6.867671691792295E-3</v>
      </c>
      <c r="G594">
        <f t="shared" si="187"/>
        <v>104.19615634406146</v>
      </c>
      <c r="H594">
        <f t="shared" si="188"/>
        <v>-0.71558499331767511</v>
      </c>
      <c r="I594" s="3">
        <f t="shared" si="189"/>
        <v>8.8900000000000007E-2</v>
      </c>
      <c r="J594" s="3">
        <f t="shared" si="190"/>
        <v>0.40640000000000004</v>
      </c>
      <c r="K594">
        <f t="shared" si="191"/>
        <v>5.3376610428596621E-2</v>
      </c>
      <c r="L594">
        <f>PI()/4*('Config sheet'!$C$38^2-'Config sheet'!$C$41^2)*'Stage 1'!K594*2</f>
        <v>8.6945491620024212E-3</v>
      </c>
      <c r="M594">
        <f t="shared" si="192"/>
        <v>26.016631243813645</v>
      </c>
      <c r="N594">
        <f>'Config sheet'!$C$44</f>
        <v>5.8970333333333338</v>
      </c>
      <c r="O594">
        <f t="shared" si="193"/>
        <v>-7.0803848702028311</v>
      </c>
      <c r="P594">
        <f t="shared" si="194"/>
        <v>757.80913793865045</v>
      </c>
      <c r="Q594">
        <f t="shared" si="195"/>
        <v>180</v>
      </c>
      <c r="R594">
        <f t="shared" si="197"/>
        <v>136.40564482895707</v>
      </c>
      <c r="S594">
        <f t="shared" si="198"/>
        <v>136.40564482895707</v>
      </c>
      <c r="T594">
        <f t="shared" si="196"/>
        <v>1.3302967248384194</v>
      </c>
      <c r="U594">
        <f t="shared" si="199"/>
        <v>19.068899999999999</v>
      </c>
      <c r="Z594">
        <f t="shared" si="200"/>
        <v>2.6013190428596622E-2</v>
      </c>
      <c r="AA594">
        <f>PI()/4*('Config sheet'!$C$38^2-'Config sheet'!$C$41^2)*'Stage 1'!Z594*2</f>
        <v>4.2373047150403454E-3</v>
      </c>
      <c r="AB594">
        <f t="shared" si="201"/>
        <v>14.630590792236568</v>
      </c>
      <c r="AC594">
        <v>90.101548814513805</v>
      </c>
    </row>
    <row r="595" spans="3:29" x14ac:dyDescent="0.25">
      <c r="C595">
        <f t="shared" si="183"/>
        <v>-42</v>
      </c>
      <c r="D595">
        <f t="shared" si="184"/>
        <v>995</v>
      </c>
      <c r="E595">
        <f t="shared" si="185"/>
        <v>0.17780000000000001</v>
      </c>
      <c r="F595">
        <f t="shared" si="186"/>
        <v>-7.0351758793969852E-3</v>
      </c>
      <c r="G595">
        <f t="shared" si="187"/>
        <v>104.19615634406146</v>
      </c>
      <c r="H595">
        <f t="shared" si="188"/>
        <v>-0.73303828583761832</v>
      </c>
      <c r="I595" s="3">
        <f t="shared" si="189"/>
        <v>8.8900000000000007E-2</v>
      </c>
      <c r="J595" s="3">
        <f t="shared" si="190"/>
        <v>0.40640000000000004</v>
      </c>
      <c r="K595">
        <f t="shared" si="191"/>
        <v>5.457494741084265E-2</v>
      </c>
      <c r="L595">
        <f>PI()/4*('Config sheet'!$C$38^2-'Config sheet'!$C$41^2)*'Stage 1'!K595*2</f>
        <v>8.8897470159148857E-3</v>
      </c>
      <c r="M595">
        <f t="shared" si="192"/>
        <v>26.600720250638563</v>
      </c>
      <c r="N595">
        <f>'Config sheet'!$C$44</f>
        <v>5.8970333333333338</v>
      </c>
      <c r="O595">
        <f t="shared" si="193"/>
        <v>-7.2057771343803312</v>
      </c>
      <c r="P595">
        <f t="shared" si="194"/>
        <v>739.33257158816434</v>
      </c>
      <c r="Q595">
        <f t="shared" si="195"/>
        <v>180</v>
      </c>
      <c r="R595">
        <f t="shared" si="197"/>
        <v>133.0798628858696</v>
      </c>
      <c r="S595">
        <f t="shared" si="198"/>
        <v>133.07986288586957</v>
      </c>
      <c r="T595">
        <f t="shared" si="196"/>
        <v>1.3302967248384194</v>
      </c>
      <c r="U595">
        <f t="shared" si="199"/>
        <v>19.068899999999999</v>
      </c>
      <c r="Z595">
        <f t="shared" si="200"/>
        <v>2.7211527410842651E-2</v>
      </c>
      <c r="AA595">
        <f>PI()/4*('Config sheet'!$C$38^2-'Config sheet'!$C$41^2)*'Stage 1'!Z595*2</f>
        <v>4.4325025689528098E-3</v>
      </c>
      <c r="AB595">
        <f t="shared" si="201"/>
        <v>15.304571097211838</v>
      </c>
      <c r="AC595">
        <v>89.619053644951293</v>
      </c>
    </row>
    <row r="596" spans="3:29" x14ac:dyDescent="0.25">
      <c r="C596">
        <f t="shared" si="183"/>
        <v>-43</v>
      </c>
      <c r="D596">
        <f t="shared" si="184"/>
        <v>995</v>
      </c>
      <c r="E596">
        <f t="shared" si="185"/>
        <v>0.17780000000000001</v>
      </c>
      <c r="F596">
        <f t="shared" si="186"/>
        <v>-7.2026800670016754E-3</v>
      </c>
      <c r="G596">
        <f t="shared" si="187"/>
        <v>104.19615634406146</v>
      </c>
      <c r="H596">
        <f t="shared" si="188"/>
        <v>-0.75049157835756164</v>
      </c>
      <c r="I596" s="3">
        <f t="shared" si="189"/>
        <v>8.8900000000000007E-2</v>
      </c>
      <c r="J596" s="3">
        <f t="shared" si="190"/>
        <v>0.40640000000000004</v>
      </c>
      <c r="K596">
        <f t="shared" si="191"/>
        <v>5.579410687472755E-2</v>
      </c>
      <c r="L596">
        <f>PI()/4*('Config sheet'!$C$38^2-'Config sheet'!$C$41^2)*'Stage 1'!K596*2</f>
        <v>9.0883366567698007E-3</v>
      </c>
      <c r="M596">
        <f t="shared" si="192"/>
        <v>27.194958474920892</v>
      </c>
      <c r="N596">
        <f>'Config sheet'!$C$44</f>
        <v>5.8970333333333338</v>
      </c>
      <c r="O596">
        <f t="shared" si="193"/>
        <v>-7.3280537732106978</v>
      </c>
      <c r="P596">
        <f t="shared" si="194"/>
        <v>720.61063189020479</v>
      </c>
      <c r="Q596">
        <f t="shared" si="195"/>
        <v>180</v>
      </c>
      <c r="R596">
        <f t="shared" si="197"/>
        <v>129.70991374023686</v>
      </c>
      <c r="S596">
        <f t="shared" si="198"/>
        <v>129.70991374023686</v>
      </c>
      <c r="T596">
        <f t="shared" si="196"/>
        <v>1.3302967248384194</v>
      </c>
      <c r="U596">
        <f t="shared" si="199"/>
        <v>19.068899999999999</v>
      </c>
      <c r="Z596">
        <f t="shared" si="200"/>
        <v>2.8430686874727551E-2</v>
      </c>
      <c r="AA596">
        <f>PI()/4*('Config sheet'!$C$38^2-'Config sheet'!$C$41^2)*'Stage 1'!Z596*2</f>
        <v>4.6310922098077266E-3</v>
      </c>
      <c r="AB596">
        <f t="shared" si="201"/>
        <v>15.990262584211223</v>
      </c>
      <c r="AC596">
        <v>89.125632746128289</v>
      </c>
    </row>
    <row r="597" spans="3:29" x14ac:dyDescent="0.25">
      <c r="C597">
        <f t="shared" si="183"/>
        <v>-44</v>
      </c>
      <c r="D597">
        <f t="shared" si="184"/>
        <v>995</v>
      </c>
      <c r="E597">
        <f t="shared" si="185"/>
        <v>0.17780000000000001</v>
      </c>
      <c r="F597">
        <f t="shared" si="186"/>
        <v>-7.3701842546063656E-3</v>
      </c>
      <c r="G597">
        <f t="shared" si="187"/>
        <v>104.19615634406146</v>
      </c>
      <c r="H597">
        <f t="shared" si="188"/>
        <v>-0.76794487087750496</v>
      </c>
      <c r="I597" s="3">
        <f t="shared" si="189"/>
        <v>8.8900000000000007E-2</v>
      </c>
      <c r="J597" s="3">
        <f t="shared" si="190"/>
        <v>0.40640000000000004</v>
      </c>
      <c r="K597">
        <f t="shared" si="191"/>
        <v>5.7033562027023893E-2</v>
      </c>
      <c r="L597">
        <f>PI()/4*('Config sheet'!$C$38^2-'Config sheet'!$C$41^2)*'Stage 1'!K597*2</f>
        <v>9.2902322748917836E-3</v>
      </c>
      <c r="M597">
        <f t="shared" si="192"/>
        <v>27.799089149042207</v>
      </c>
      <c r="N597">
        <f>'Config sheet'!$C$44</f>
        <v>5.8970333333333338</v>
      </c>
      <c r="O597">
        <f t="shared" si="193"/>
        <v>-7.447174723778943</v>
      </c>
      <c r="P597">
        <f t="shared" si="194"/>
        <v>701.65572989227212</v>
      </c>
      <c r="Q597">
        <f t="shared" si="195"/>
        <v>180</v>
      </c>
      <c r="R597">
        <f t="shared" si="197"/>
        <v>126.298031380609</v>
      </c>
      <c r="S597">
        <f t="shared" si="198"/>
        <v>126.29803138060899</v>
      </c>
      <c r="T597">
        <f t="shared" si="196"/>
        <v>1.3302967248384194</v>
      </c>
      <c r="U597">
        <f t="shared" si="199"/>
        <v>19.068899999999999</v>
      </c>
      <c r="Z597">
        <f t="shared" si="200"/>
        <v>2.9670142027023894E-2</v>
      </c>
      <c r="AA597">
        <f>PI()/4*('Config sheet'!$C$38^2-'Config sheet'!$C$41^2)*'Stage 1'!Z597*2</f>
        <v>4.8329878279297087E-3</v>
      </c>
      <c r="AB597">
        <f t="shared" si="201"/>
        <v>16.687368969079806</v>
      </c>
      <c r="AC597">
        <v>88.62134900294491</v>
      </c>
    </row>
    <row r="598" spans="3:29" x14ac:dyDescent="0.25">
      <c r="C598">
        <f t="shared" si="183"/>
        <v>-45</v>
      </c>
      <c r="D598">
        <f t="shared" si="184"/>
        <v>995</v>
      </c>
      <c r="E598">
        <f t="shared" si="185"/>
        <v>0.17780000000000001</v>
      </c>
      <c r="F598">
        <f t="shared" si="186"/>
        <v>-7.5376884422110558E-3</v>
      </c>
      <c r="G598">
        <f t="shared" si="187"/>
        <v>104.19615634406146</v>
      </c>
      <c r="H598">
        <f t="shared" si="188"/>
        <v>-0.78539816339744828</v>
      </c>
      <c r="I598" s="3">
        <f t="shared" si="189"/>
        <v>8.8900000000000007E-2</v>
      </c>
      <c r="J598" s="3">
        <f t="shared" si="190"/>
        <v>0.40640000000000004</v>
      </c>
      <c r="K598">
        <f t="shared" si="191"/>
        <v>5.8292779180270177E-2</v>
      </c>
      <c r="L598">
        <f>PI()/4*('Config sheet'!$C$38^2-'Config sheet'!$C$41^2)*'Stage 1'!K598*2</f>
        <v>9.4953469375993835E-3</v>
      </c>
      <c r="M598">
        <f t="shared" si="192"/>
        <v>28.412852145021844</v>
      </c>
      <c r="N598">
        <f>'Config sheet'!$C$44</f>
        <v>5.8970333333333338</v>
      </c>
      <c r="O598">
        <f t="shared" si="193"/>
        <v>-7.5631020095561654</v>
      </c>
      <c r="P598">
        <f t="shared" si="194"/>
        <v>682.48036400011233</v>
      </c>
      <c r="Q598">
        <f t="shared" si="195"/>
        <v>180</v>
      </c>
      <c r="R598">
        <f t="shared" si="197"/>
        <v>122.84646552002023</v>
      </c>
      <c r="S598">
        <f t="shared" si="198"/>
        <v>122.84646552002023</v>
      </c>
      <c r="T598">
        <f t="shared" si="196"/>
        <v>1.3302967248384194</v>
      </c>
      <c r="U598">
        <f t="shared" si="199"/>
        <v>19.068899999999999</v>
      </c>
      <c r="Z598">
        <f t="shared" si="200"/>
        <v>3.0929359180270177E-2</v>
      </c>
      <c r="AA598">
        <f>PI()/4*('Config sheet'!$C$38^2-'Config sheet'!$C$41^2)*'Stage 1'!Z598*2</f>
        <v>5.0381024906373077E-3</v>
      </c>
      <c r="AB598">
        <f t="shared" si="201"/>
        <v>17.395590090140704</v>
      </c>
      <c r="AC598">
        <v>88.106268208795441</v>
      </c>
    </row>
    <row r="599" spans="3:29" x14ac:dyDescent="0.25">
      <c r="C599">
        <f t="shared" si="183"/>
        <v>-46</v>
      </c>
      <c r="D599">
        <f t="shared" si="184"/>
        <v>995</v>
      </c>
      <c r="E599">
        <f t="shared" si="185"/>
        <v>0.17780000000000001</v>
      </c>
      <c r="F599">
        <f t="shared" si="186"/>
        <v>-7.705192629815746E-3</v>
      </c>
      <c r="G599">
        <f t="shared" si="187"/>
        <v>104.19615634406146</v>
      </c>
      <c r="H599">
        <f t="shared" si="188"/>
        <v>-0.8028514559173916</v>
      </c>
      <c r="I599" s="3">
        <f t="shared" si="189"/>
        <v>8.8900000000000007E-2</v>
      </c>
      <c r="J599" s="3">
        <f t="shared" si="190"/>
        <v>0.40640000000000004</v>
      </c>
      <c r="K599">
        <f t="shared" si="191"/>
        <v>5.9571218102747486E-2</v>
      </c>
      <c r="L599">
        <f>PI()/4*('Config sheet'!$C$38^2-'Config sheet'!$C$41^2)*'Stage 1'!K599*2</f>
        <v>9.7035926462130054E-3</v>
      </c>
      <c r="M599">
        <f t="shared" si="192"/>
        <v>29.035984145101246</v>
      </c>
      <c r="N599">
        <f>'Config sheet'!$C$44</f>
        <v>5.8970333333333338</v>
      </c>
      <c r="O599">
        <f t="shared" si="193"/>
        <v>-7.6757997540279401</v>
      </c>
      <c r="P599">
        <f t="shared" si="194"/>
        <v>663.09710797774221</v>
      </c>
      <c r="Q599">
        <f t="shared" si="195"/>
        <v>180</v>
      </c>
      <c r="R599">
        <f t="shared" si="197"/>
        <v>119.35747943599361</v>
      </c>
      <c r="S599">
        <f t="shared" si="198"/>
        <v>119.3574794359936</v>
      </c>
      <c r="T599">
        <f t="shared" si="196"/>
        <v>1.3302967248384194</v>
      </c>
      <c r="U599">
        <f t="shared" si="199"/>
        <v>19.068899999999999</v>
      </c>
      <c r="Z599">
        <f t="shared" si="200"/>
        <v>3.2207798102747487E-2</v>
      </c>
      <c r="AA599">
        <f>PI()/4*('Config sheet'!$C$38^2-'Config sheet'!$C$41^2)*'Stage 1'!Z599*2</f>
        <v>5.2463481992509305E-3</v>
      </c>
      <c r="AB599">
        <f t="shared" si="201"/>
        <v>18.114622105032332</v>
      </c>
      <c r="AC599">
        <v>87.580459150932043</v>
      </c>
    </row>
    <row r="600" spans="3:29" x14ac:dyDescent="0.25">
      <c r="C600">
        <f t="shared" si="183"/>
        <v>-47</v>
      </c>
      <c r="D600">
        <f t="shared" si="184"/>
        <v>995</v>
      </c>
      <c r="E600">
        <f t="shared" si="185"/>
        <v>0.17780000000000001</v>
      </c>
      <c r="F600">
        <f t="shared" si="186"/>
        <v>-7.8726968174204354E-3</v>
      </c>
      <c r="G600">
        <f t="shared" si="187"/>
        <v>104.19615634406146</v>
      </c>
      <c r="H600">
        <f t="shared" si="188"/>
        <v>-0.82030474843733481</v>
      </c>
      <c r="I600" s="3">
        <f t="shared" si="189"/>
        <v>8.8900000000000007E-2</v>
      </c>
      <c r="J600" s="3">
        <f t="shared" si="190"/>
        <v>0.40640000000000004</v>
      </c>
      <c r="K600">
        <f t="shared" si="191"/>
        <v>6.0868332372296136E-2</v>
      </c>
      <c r="L600">
        <f>PI()/4*('Config sheet'!$C$38^2-'Config sheet'!$C$41^2)*'Stage 1'!K600*2</f>
        <v>9.9148803936883207E-3</v>
      </c>
      <c r="M600">
        <f t="shared" si="192"/>
        <v>29.668218814199985</v>
      </c>
      <c r="N600">
        <f>'Config sheet'!$C$44</f>
        <v>5.8970333333333338</v>
      </c>
      <c r="O600">
        <f t="shared" si="193"/>
        <v>-7.7852341923097379</v>
      </c>
      <c r="P600">
        <f t="shared" si="194"/>
        <v>643.51859891452682</v>
      </c>
      <c r="Q600">
        <f t="shared" si="195"/>
        <v>180</v>
      </c>
      <c r="R600">
        <f t="shared" si="197"/>
        <v>115.83334780461483</v>
      </c>
      <c r="S600">
        <f t="shared" si="198"/>
        <v>115.83334780461483</v>
      </c>
      <c r="T600">
        <f t="shared" si="196"/>
        <v>1.3302967248384194</v>
      </c>
      <c r="U600">
        <f t="shared" si="199"/>
        <v>19.068899999999999</v>
      </c>
      <c r="Z600">
        <f t="shared" si="200"/>
        <v>3.3504912372296136E-2</v>
      </c>
      <c r="AA600">
        <f>PI()/4*('Config sheet'!$C$38^2-'Config sheet'!$C$41^2)*'Stage 1'!Z600*2</f>
        <v>5.4576359467262458E-3</v>
      </c>
      <c r="AB600">
        <f t="shared" si="201"/>
        <v>18.844157689705362</v>
      </c>
      <c r="AC600">
        <v>87.043993695955223</v>
      </c>
    </row>
    <row r="601" spans="3:29" x14ac:dyDescent="0.25">
      <c r="C601">
        <f t="shared" si="183"/>
        <v>-48</v>
      </c>
      <c r="D601">
        <f t="shared" si="184"/>
        <v>995</v>
      </c>
      <c r="E601">
        <f t="shared" si="185"/>
        <v>0.17780000000000001</v>
      </c>
      <c r="F601">
        <f t="shared" si="186"/>
        <v>-8.0402010050251264E-3</v>
      </c>
      <c r="G601">
        <f t="shared" si="187"/>
        <v>104.19615634406146</v>
      </c>
      <c r="H601">
        <f t="shared" si="188"/>
        <v>-0.83775804095727824</v>
      </c>
      <c r="I601" s="3">
        <f t="shared" si="189"/>
        <v>8.8900000000000007E-2</v>
      </c>
      <c r="J601" s="3">
        <f t="shared" si="190"/>
        <v>0.40640000000000004</v>
      </c>
      <c r="K601">
        <f t="shared" si="191"/>
        <v>6.2183569733647498E-2</v>
      </c>
      <c r="L601">
        <f>PI()/4*('Config sheet'!$C$38^2-'Config sheet'!$C$41^2)*'Stage 1'!K601*2</f>
        <v>1.0129120222822268E-2</v>
      </c>
      <c r="M601">
        <f t="shared" si="192"/>
        <v>30.309286974085097</v>
      </c>
      <c r="N601">
        <f>'Config sheet'!$C$44</f>
        <v>5.8970333333333338</v>
      </c>
      <c r="O601">
        <f t="shared" si="193"/>
        <v>-7.8913736807449517</v>
      </c>
      <c r="P601">
        <f t="shared" si="194"/>
        <v>623.75752517296439</v>
      </c>
      <c r="Q601">
        <f t="shared" si="195"/>
        <v>180</v>
      </c>
      <c r="R601">
        <f t="shared" si="197"/>
        <v>112.27635453113361</v>
      </c>
      <c r="S601">
        <f t="shared" si="198"/>
        <v>112.27635453113359</v>
      </c>
      <c r="T601">
        <f t="shared" si="196"/>
        <v>1.3302967248384194</v>
      </c>
      <c r="U601">
        <f t="shared" si="199"/>
        <v>19.068899999999999</v>
      </c>
      <c r="Z601">
        <f t="shared" si="200"/>
        <v>3.4820149733647499E-2</v>
      </c>
      <c r="AA601">
        <f>PI()/4*('Config sheet'!$C$38^2-'Config sheet'!$C$41^2)*'Stage 1'!Z601*2</f>
        <v>5.6718757758601919E-3</v>
      </c>
      <c r="AB601">
        <f t="shared" si="201"/>
        <v>19.583886239396794</v>
      </c>
      <c r="AC601">
        <v>86.496946875282646</v>
      </c>
    </row>
    <row r="602" spans="3:29" x14ac:dyDescent="0.25">
      <c r="C602">
        <f t="shared" si="183"/>
        <v>-49</v>
      </c>
      <c r="D602">
        <f t="shared" si="184"/>
        <v>995</v>
      </c>
      <c r="E602">
        <f t="shared" si="185"/>
        <v>0.17780000000000001</v>
      </c>
      <c r="F602">
        <f t="shared" si="186"/>
        <v>-8.2077051926298158E-3</v>
      </c>
      <c r="G602">
        <f t="shared" si="187"/>
        <v>104.19615634406146</v>
      </c>
      <c r="H602">
        <f t="shared" si="188"/>
        <v>-0.85521133347722145</v>
      </c>
      <c r="I602" s="3">
        <f t="shared" si="189"/>
        <v>8.8900000000000007E-2</v>
      </c>
      <c r="J602" s="3">
        <f t="shared" si="190"/>
        <v>0.40640000000000004</v>
      </c>
      <c r="K602">
        <f t="shared" si="191"/>
        <v>6.3516372458937737E-2</v>
      </c>
      <c r="L602">
        <f>PI()/4*('Config sheet'!$C$38^2-'Config sheet'!$C$41^2)*'Stage 1'!K602*2</f>
        <v>1.0346221284977357E-2</v>
      </c>
      <c r="M602">
        <f t="shared" si="192"/>
        <v>30.958916779091386</v>
      </c>
      <c r="N602">
        <f>'Config sheet'!$C$44</f>
        <v>5.8970333333333338</v>
      </c>
      <c r="O602">
        <f t="shared" si="193"/>
        <v>-7.9941887044834843</v>
      </c>
      <c r="P602">
        <f t="shared" si="194"/>
        <v>603.82661433085184</v>
      </c>
      <c r="Q602">
        <f t="shared" si="195"/>
        <v>180</v>
      </c>
      <c r="R602">
        <f t="shared" si="197"/>
        <v>108.68879057955334</v>
      </c>
      <c r="S602">
        <f t="shared" si="198"/>
        <v>108.68879057955333</v>
      </c>
      <c r="T602">
        <f t="shared" si="196"/>
        <v>1.3302967248384194</v>
      </c>
      <c r="U602">
        <f t="shared" si="199"/>
        <v>19.068899999999999</v>
      </c>
      <c r="Z602">
        <f t="shared" si="200"/>
        <v>3.6152952458937737E-2</v>
      </c>
      <c r="AA602">
        <f>PI()/4*('Config sheet'!$C$38^2-'Config sheet'!$C$41^2)*'Stage 1'!Z602*2</f>
        <v>5.8889768380152819E-3</v>
      </c>
      <c r="AB602">
        <f t="shared" si="201"/>
        <v>20.333494071393552</v>
      </c>
      <c r="AC602">
        <v>85.939396970444264</v>
      </c>
    </row>
    <row r="603" spans="3:29" x14ac:dyDescent="0.25">
      <c r="C603">
        <f t="shared" si="183"/>
        <v>-50</v>
      </c>
      <c r="D603">
        <f t="shared" si="184"/>
        <v>995</v>
      </c>
      <c r="E603">
        <f t="shared" si="185"/>
        <v>0.17780000000000001</v>
      </c>
      <c r="F603">
        <f t="shared" si="186"/>
        <v>-8.3752093802345069E-3</v>
      </c>
      <c r="G603">
        <f t="shared" si="187"/>
        <v>104.19615634406146</v>
      </c>
      <c r="H603">
        <f t="shared" si="188"/>
        <v>-0.87266462599716477</v>
      </c>
      <c r="I603" s="3">
        <f t="shared" si="189"/>
        <v>8.8900000000000007E-2</v>
      </c>
      <c r="J603" s="3">
        <f t="shared" si="190"/>
        <v>0.40640000000000004</v>
      </c>
      <c r="K603">
        <f t="shared" si="191"/>
        <v>6.4866177711061707E-2</v>
      </c>
      <c r="L603">
        <f>PI()/4*('Config sheet'!$C$38^2-'Config sheet'!$C$41^2)*'Stage 1'!K603*2</f>
        <v>1.0566091899268619E-2</v>
      </c>
      <c r="M603">
        <f t="shared" si="192"/>
        <v>31.616833893226044</v>
      </c>
      <c r="N603">
        <f>'Config sheet'!$C$44</f>
        <v>5.8970333333333338</v>
      </c>
      <c r="O603">
        <f t="shared" si="193"/>
        <v>-8.0936518830410655</v>
      </c>
      <c r="P603">
        <f t="shared" si="194"/>
        <v>583.73862113147493</v>
      </c>
      <c r="Q603">
        <f t="shared" si="195"/>
        <v>180</v>
      </c>
      <c r="R603">
        <f t="shared" si="197"/>
        <v>105.07295180366552</v>
      </c>
      <c r="S603">
        <f t="shared" si="198"/>
        <v>105.07295180366549</v>
      </c>
      <c r="T603">
        <f t="shared" si="196"/>
        <v>1.3302967248384194</v>
      </c>
      <c r="U603">
        <f t="shared" si="199"/>
        <v>19.068899999999999</v>
      </c>
      <c r="Z603">
        <f t="shared" si="200"/>
        <v>3.7502757711061707E-2</v>
      </c>
      <c r="AA603">
        <f>PI()/4*('Config sheet'!$C$38^2-'Config sheet'!$C$41^2)*'Stage 1'!Z603*2</f>
        <v>6.1088474523065444E-3</v>
      </c>
      <c r="AB603">
        <f t="shared" si="201"/>
        <v>21.092664629393536</v>
      </c>
      <c r="AC603">
        <v>85.371425598047466</v>
      </c>
    </row>
    <row r="604" spans="3:29" x14ac:dyDescent="0.25">
      <c r="C604">
        <f t="shared" si="183"/>
        <v>-51</v>
      </c>
      <c r="D604">
        <f t="shared" si="184"/>
        <v>995</v>
      </c>
      <c r="E604">
        <f t="shared" si="185"/>
        <v>0.17780000000000001</v>
      </c>
      <c r="F604">
        <f t="shared" si="186"/>
        <v>-8.5427135678391962E-3</v>
      </c>
      <c r="G604">
        <f t="shared" si="187"/>
        <v>104.19615634406146</v>
      </c>
      <c r="H604">
        <f t="shared" si="188"/>
        <v>-0.89011791851710798</v>
      </c>
      <c r="I604" s="3">
        <f t="shared" si="189"/>
        <v>8.8900000000000007E-2</v>
      </c>
      <c r="J604" s="3">
        <f t="shared" si="190"/>
        <v>0.40640000000000004</v>
      </c>
      <c r="K604">
        <f t="shared" si="191"/>
        <v>6.6232417909516311E-2</v>
      </c>
      <c r="L604">
        <f>PI()/4*('Config sheet'!$C$38^2-'Config sheet'!$C$41^2)*'Stage 1'!K604*2</f>
        <v>1.0788639612156049E-2</v>
      </c>
      <c r="M604">
        <f t="shared" si="192"/>
        <v>32.282761668486664</v>
      </c>
      <c r="N604">
        <f>'Config sheet'!$C$44</f>
        <v>5.8970333333333338</v>
      </c>
      <c r="O604">
        <f t="shared" si="193"/>
        <v>-8.1897379738418081</v>
      </c>
      <c r="P604">
        <f t="shared" si="194"/>
        <v>563.50631545546094</v>
      </c>
      <c r="Q604">
        <f t="shared" si="195"/>
        <v>180</v>
      </c>
      <c r="R604">
        <f t="shared" si="197"/>
        <v>101.43113678198299</v>
      </c>
      <c r="S604">
        <f t="shared" si="198"/>
        <v>101.43113678198296</v>
      </c>
      <c r="T604">
        <f t="shared" si="196"/>
        <v>1.3302967248384194</v>
      </c>
      <c r="U604">
        <f t="shared" si="199"/>
        <v>19.068899999999999</v>
      </c>
      <c r="Z604">
        <f t="shared" si="200"/>
        <v>3.8868997909516312E-2</v>
      </c>
      <c r="AA604">
        <f>PI()/4*('Config sheet'!$C$38^2-'Config sheet'!$C$41^2)*'Stage 1'!Z604*2</f>
        <v>6.331395165193974E-3</v>
      </c>
      <c r="AB604">
        <f t="shared" si="201"/>
        <v>21.861078689266765</v>
      </c>
      <c r="AC604">
        <v>84.793117794250506</v>
      </c>
    </row>
    <row r="605" spans="3:29" x14ac:dyDescent="0.25">
      <c r="C605">
        <f t="shared" si="183"/>
        <v>-52</v>
      </c>
      <c r="D605">
        <f t="shared" si="184"/>
        <v>995</v>
      </c>
      <c r="E605">
        <f t="shared" si="185"/>
        <v>0.17780000000000001</v>
      </c>
      <c r="F605">
        <f t="shared" si="186"/>
        <v>-8.7102177554438873E-3</v>
      </c>
      <c r="G605">
        <f t="shared" si="187"/>
        <v>104.19615634406146</v>
      </c>
      <c r="H605">
        <f t="shared" si="188"/>
        <v>-0.90757121103705141</v>
      </c>
      <c r="I605" s="3">
        <f t="shared" si="189"/>
        <v>8.8900000000000007E-2</v>
      </c>
      <c r="J605" s="3">
        <f t="shared" si="190"/>
        <v>0.40640000000000004</v>
      </c>
      <c r="K605">
        <f t="shared" si="191"/>
        <v>6.7614521098374819E-2</v>
      </c>
      <c r="L605">
        <f>PI()/4*('Config sheet'!$C$38^2-'Config sheet'!$C$41^2)*'Stage 1'!K605*2</f>
        <v>1.1013771257384173E-2</v>
      </c>
      <c r="M605">
        <f t="shared" si="192"/>
        <v>32.956421324217935</v>
      </c>
      <c r="N605">
        <f>'Config sheet'!$C$44</f>
        <v>5.8970333333333338</v>
      </c>
      <c r="O605">
        <f t="shared" si="193"/>
        <v>-8.2824238737487583</v>
      </c>
      <c r="P605">
        <f t="shared" si="194"/>
        <v>543.14247032787148</v>
      </c>
      <c r="Q605">
        <f t="shared" si="195"/>
        <v>180</v>
      </c>
      <c r="R605">
        <f t="shared" si="197"/>
        <v>97.765644659016885</v>
      </c>
      <c r="S605">
        <f t="shared" si="198"/>
        <v>97.765644659016871</v>
      </c>
      <c r="T605">
        <f t="shared" si="196"/>
        <v>1.3302967248384194</v>
      </c>
      <c r="U605">
        <f t="shared" si="199"/>
        <v>19.068899999999999</v>
      </c>
      <c r="Z605">
        <f t="shared" si="200"/>
        <v>4.025110109837482E-2</v>
      </c>
      <c r="AA605">
        <f>PI()/4*('Config sheet'!$C$38^2-'Config sheet'!$C$41^2)*'Stage 1'!Z605*2</f>
        <v>6.5565268104220984E-3</v>
      </c>
      <c r="AB605">
        <f t="shared" si="201"/>
        <v>22.638414566015086</v>
      </c>
      <c r="AC605">
        <v>84.20456209858088</v>
      </c>
    </row>
    <row r="606" spans="3:29" x14ac:dyDescent="0.25">
      <c r="C606">
        <f t="shared" si="183"/>
        <v>-53</v>
      </c>
      <c r="D606">
        <f t="shared" si="184"/>
        <v>995</v>
      </c>
      <c r="E606">
        <f t="shared" si="185"/>
        <v>0.17780000000000001</v>
      </c>
      <c r="F606">
        <f t="shared" si="186"/>
        <v>-8.8777219430485766E-3</v>
      </c>
      <c r="G606">
        <f t="shared" si="187"/>
        <v>104.19615634406146</v>
      </c>
      <c r="H606">
        <f t="shared" si="188"/>
        <v>-0.92502450355699462</v>
      </c>
      <c r="I606" s="3">
        <f t="shared" si="189"/>
        <v>8.8900000000000007E-2</v>
      </c>
      <c r="J606" s="3">
        <f t="shared" si="190"/>
        <v>0.40640000000000004</v>
      </c>
      <c r="K606">
        <f t="shared" si="191"/>
        <v>6.9011911316025937E-2</v>
      </c>
      <c r="L606">
        <f>PI()/4*('Config sheet'!$C$38^2-'Config sheet'!$C$41^2)*'Stage 1'!K606*2</f>
        <v>1.1241393016209078E-2</v>
      </c>
      <c r="M606">
        <f t="shared" si="192"/>
        <v>33.637532127328512</v>
      </c>
      <c r="N606">
        <f>'Config sheet'!$C$44</f>
        <v>5.8970333333333338</v>
      </c>
      <c r="O606">
        <f t="shared" si="193"/>
        <v>-8.3716886185894754</v>
      </c>
      <c r="P606">
        <f t="shared" si="194"/>
        <v>522.65984997406565</v>
      </c>
      <c r="Q606">
        <f t="shared" si="195"/>
        <v>180</v>
      </c>
      <c r="R606">
        <f t="shared" si="197"/>
        <v>94.078772995331832</v>
      </c>
      <c r="S606">
        <f t="shared" si="198"/>
        <v>94.078772995331818</v>
      </c>
      <c r="T606">
        <f t="shared" si="196"/>
        <v>1.3302967248384194</v>
      </c>
      <c r="U606">
        <f t="shared" si="199"/>
        <v>19.068899999999999</v>
      </c>
      <c r="Z606">
        <f t="shared" si="200"/>
        <v>4.1648491316025937E-2</v>
      </c>
      <c r="AA606">
        <f>PI()/4*('Config sheet'!$C$38^2-'Config sheet'!$C$41^2)*'Stage 1'!Z606*2</f>
        <v>6.7841485692470031E-3</v>
      </c>
      <c r="AB606">
        <f t="shared" si="201"/>
        <v>23.424348321724374</v>
      </c>
      <c r="AC606">
        <v>83.605850636929191</v>
      </c>
    </row>
    <row r="607" spans="3:29" x14ac:dyDescent="0.25">
      <c r="C607">
        <f t="shared" si="183"/>
        <v>-54</v>
      </c>
      <c r="D607">
        <f t="shared" si="184"/>
        <v>995</v>
      </c>
      <c r="E607">
        <f t="shared" si="185"/>
        <v>0.17780000000000001</v>
      </c>
      <c r="F607">
        <f t="shared" si="186"/>
        <v>-9.0452261306532659E-3</v>
      </c>
      <c r="G607">
        <f t="shared" si="187"/>
        <v>104.19615634406146</v>
      </c>
      <c r="H607">
        <f t="shared" si="188"/>
        <v>-0.94247779607693782</v>
      </c>
      <c r="I607" s="3">
        <f t="shared" si="189"/>
        <v>8.8900000000000007E-2</v>
      </c>
      <c r="J607" s="3">
        <f t="shared" si="190"/>
        <v>0.40640000000000004</v>
      </c>
      <c r="K607">
        <f t="shared" si="191"/>
        <v>7.0424008966305546E-2</v>
      </c>
      <c r="L607">
        <f>PI()/4*('Config sheet'!$C$38^2-'Config sheet'!$C$41^2)*'Stage 1'!K607*2</f>
        <v>1.1471410477852285E-2</v>
      </c>
      <c r="M607">
        <f t="shared" si="192"/>
        <v>34.325811573186648</v>
      </c>
      <c r="N607">
        <f>'Config sheet'!$C$44</f>
        <v>5.8970333333333338</v>
      </c>
      <c r="O607">
        <f t="shared" si="193"/>
        <v>-8.4575133806859544</v>
      </c>
      <c r="P607">
        <f t="shared" si="194"/>
        <v>502.07119793777974</v>
      </c>
      <c r="Q607">
        <f t="shared" si="195"/>
        <v>180</v>
      </c>
      <c r="R607">
        <f t="shared" si="197"/>
        <v>90.372815628800353</v>
      </c>
      <c r="S607">
        <f t="shared" si="198"/>
        <v>90.372815628800353</v>
      </c>
      <c r="T607">
        <f t="shared" si="196"/>
        <v>1.3302967248384194</v>
      </c>
      <c r="U607">
        <f t="shared" si="199"/>
        <v>19.068899999999999</v>
      </c>
      <c r="Z607">
        <f t="shared" si="200"/>
        <v>4.3060588966305546E-2</v>
      </c>
      <c r="AA607">
        <f>PI()/4*('Config sheet'!$C$38^2-'Config sheet'!$C$41^2)*'Stage 1'!Z607*2</f>
        <v>7.0141660308902102E-3</v>
      </c>
      <c r="AB607">
        <f t="shared" si="201"/>
        <v>24.218553974300079</v>
      </c>
      <c r="AC607">
        <v>82.997079203547401</v>
      </c>
    </row>
    <row r="608" spans="3:29" x14ac:dyDescent="0.25">
      <c r="C608">
        <f t="shared" si="183"/>
        <v>-55</v>
      </c>
      <c r="D608">
        <f t="shared" si="184"/>
        <v>995</v>
      </c>
      <c r="E608">
        <f t="shared" si="185"/>
        <v>0.17780000000000001</v>
      </c>
      <c r="F608">
        <f t="shared" si="186"/>
        <v>-9.212730318257957E-3</v>
      </c>
      <c r="G608">
        <f t="shared" si="187"/>
        <v>104.19615634406146</v>
      </c>
      <c r="H608">
        <f t="shared" si="188"/>
        <v>-0.95993108859688125</v>
      </c>
      <c r="I608" s="3">
        <f t="shared" si="189"/>
        <v>8.8900000000000007E-2</v>
      </c>
      <c r="J608" s="3">
        <f t="shared" si="190"/>
        <v>0.40640000000000004</v>
      </c>
      <c r="K608">
        <f t="shared" si="191"/>
        <v>7.1850231190639352E-2</v>
      </c>
      <c r="L608">
        <f>PI()/4*('Config sheet'!$C$38^2-'Config sheet'!$C$41^2)*'Stage 1'!K608*2</f>
        <v>1.1703728700119303E-2</v>
      </c>
      <c r="M608">
        <f t="shared" si="192"/>
        <v>35.020975567008648</v>
      </c>
      <c r="N608">
        <f>'Config sheet'!$C$44</f>
        <v>5.8970333333333338</v>
      </c>
      <c r="O608">
        <f t="shared" si="193"/>
        <v>-8.5398814644004126</v>
      </c>
      <c r="P608">
        <f t="shared" si="194"/>
        <v>481.3892252747857</v>
      </c>
      <c r="Q608">
        <f t="shared" si="195"/>
        <v>180</v>
      </c>
      <c r="R608">
        <f t="shared" si="197"/>
        <v>86.650060549461415</v>
      </c>
      <c r="S608">
        <f t="shared" si="198"/>
        <v>86.650060549461429</v>
      </c>
      <c r="T608">
        <f t="shared" si="196"/>
        <v>1.3302967248384194</v>
      </c>
      <c r="U608">
        <f t="shared" si="199"/>
        <v>19.068899999999999</v>
      </c>
      <c r="Z608">
        <f t="shared" si="200"/>
        <v>4.4486811190639353E-2</v>
      </c>
      <c r="AA608">
        <f>PI()/4*('Config sheet'!$C$38^2-'Config sheet'!$C$41^2)*'Stage 1'!Z608*2</f>
        <v>7.2464842531572279E-3</v>
      </c>
      <c r="AB608">
        <f t="shared" si="201"/>
        <v>25.02070370677129</v>
      </c>
      <c r="AC608">
        <v>82.378347341875923</v>
      </c>
    </row>
    <row r="609" spans="3:29" x14ac:dyDescent="0.25">
      <c r="C609">
        <f t="shared" si="183"/>
        <v>-56</v>
      </c>
      <c r="D609">
        <f t="shared" si="184"/>
        <v>995</v>
      </c>
      <c r="E609">
        <f t="shared" si="185"/>
        <v>0.17780000000000001</v>
      </c>
      <c r="F609">
        <f t="shared" si="186"/>
        <v>-9.3802345058626464E-3</v>
      </c>
      <c r="G609">
        <f t="shared" si="187"/>
        <v>104.19615634406146</v>
      </c>
      <c r="H609">
        <f t="shared" si="188"/>
        <v>-0.97738438111682446</v>
      </c>
      <c r="I609" s="3">
        <f t="shared" si="189"/>
        <v>8.8900000000000007E-2</v>
      </c>
      <c r="J609" s="3">
        <f t="shared" si="190"/>
        <v>0.40640000000000004</v>
      </c>
      <c r="K609">
        <f t="shared" si="191"/>
        <v>7.3289992240811647E-2</v>
      </c>
      <c r="L609">
        <f>PI()/4*('Config sheet'!$C$38^2-'Config sheet'!$C$41^2)*'Stage 1'!K609*2</f>
        <v>1.1938252270120157E-2</v>
      </c>
      <c r="M609">
        <f t="shared" si="192"/>
        <v>35.722738605552415</v>
      </c>
      <c r="N609">
        <f>'Config sheet'!$C$44</f>
        <v>5.8970333333333338</v>
      </c>
      <c r="O609">
        <f t="shared" si="193"/>
        <v>-8.6187782997107139</v>
      </c>
      <c r="P609">
        <f t="shared" si="194"/>
        <v>460.62659883537731</v>
      </c>
      <c r="Q609">
        <f t="shared" si="195"/>
        <v>180</v>
      </c>
      <c r="R609">
        <f t="shared" si="197"/>
        <v>82.912787790367915</v>
      </c>
      <c r="S609">
        <f t="shared" si="198"/>
        <v>82.912787790367915</v>
      </c>
      <c r="T609">
        <f t="shared" si="196"/>
        <v>1.3302967248384194</v>
      </c>
      <c r="U609">
        <f t="shared" si="199"/>
        <v>19.068899999999999</v>
      </c>
      <c r="Z609">
        <f t="shared" si="200"/>
        <v>4.5926572240811647E-2</v>
      </c>
      <c r="AA609">
        <f>PI()/4*('Config sheet'!$C$38^2-'Config sheet'!$C$41^2)*'Stage 1'!Z609*2</f>
        <v>7.4810078231580812E-3</v>
      </c>
      <c r="AB609">
        <f t="shared" si="201"/>
        <v>25.830468076946932</v>
      </c>
      <c r="AC609">
        <v>81.749758424021621</v>
      </c>
    </row>
    <row r="610" spans="3:29" x14ac:dyDescent="0.25">
      <c r="C610">
        <f t="shared" si="183"/>
        <v>-57</v>
      </c>
      <c r="D610">
        <f t="shared" si="184"/>
        <v>995</v>
      </c>
      <c r="E610">
        <f t="shared" si="185"/>
        <v>0.17780000000000001</v>
      </c>
      <c r="F610">
        <f t="shared" si="186"/>
        <v>-9.5477386934673374E-3</v>
      </c>
      <c r="G610">
        <f t="shared" si="187"/>
        <v>104.19615634406146</v>
      </c>
      <c r="H610">
        <f t="shared" si="188"/>
        <v>-0.99483767363676778</v>
      </c>
      <c r="I610" s="3">
        <f t="shared" si="189"/>
        <v>8.8900000000000007E-2</v>
      </c>
      <c r="J610" s="3">
        <f t="shared" si="190"/>
        <v>0.40640000000000004</v>
      </c>
      <c r="K610">
        <f t="shared" si="191"/>
        <v>7.4742703851968711E-2</v>
      </c>
      <c r="L610">
        <f>PI()/4*('Config sheet'!$C$38^2-'Config sheet'!$C$41^2)*'Stage 1'!K610*2</f>
        <v>1.2174885365028145E-2</v>
      </c>
      <c r="M610">
        <f t="shared" si="192"/>
        <v>36.430813958925377</v>
      </c>
      <c r="N610">
        <f>'Config sheet'!$C$44</f>
        <v>5.8970333333333338</v>
      </c>
      <c r="O610">
        <f t="shared" si="193"/>
        <v>-8.6941914338314383</v>
      </c>
      <c r="P610">
        <f t="shared" si="194"/>
        <v>439.79592964881175</v>
      </c>
      <c r="Q610">
        <f t="shared" si="195"/>
        <v>180</v>
      </c>
      <c r="R610">
        <f t="shared" si="197"/>
        <v>79.16326733678612</v>
      </c>
      <c r="S610">
        <f t="shared" si="198"/>
        <v>79.16326733678612</v>
      </c>
      <c r="T610">
        <f t="shared" si="196"/>
        <v>1.3302967248384194</v>
      </c>
      <c r="U610">
        <f t="shared" si="199"/>
        <v>19.068899999999999</v>
      </c>
      <c r="Z610">
        <f t="shared" si="200"/>
        <v>4.7379283851968712E-2</v>
      </c>
      <c r="AA610">
        <f>PI()/4*('Config sheet'!$C$38^2-'Config sheet'!$C$41^2)*'Stage 1'!Z610*2</f>
        <v>7.7176409180660698E-3</v>
      </c>
      <c r="AB610">
        <f t="shared" si="201"/>
        <v>26.647516227203997</v>
      </c>
      <c r="AC610">
        <v>81.111419728706707</v>
      </c>
    </row>
    <row r="611" spans="3:29" x14ac:dyDescent="0.25">
      <c r="C611">
        <f t="shared" si="183"/>
        <v>-58</v>
      </c>
      <c r="D611">
        <f t="shared" si="184"/>
        <v>995</v>
      </c>
      <c r="E611">
        <f t="shared" si="185"/>
        <v>0.17780000000000001</v>
      </c>
      <c r="F611">
        <f t="shared" si="186"/>
        <v>-9.7152428810720268E-3</v>
      </c>
      <c r="G611">
        <f t="shared" si="187"/>
        <v>104.19615634406146</v>
      </c>
      <c r="H611">
        <f t="shared" si="188"/>
        <v>-1.012290966156711</v>
      </c>
      <c r="I611" s="3">
        <f t="shared" si="189"/>
        <v>8.8900000000000007E-2</v>
      </c>
      <c r="J611" s="3">
        <f t="shared" si="190"/>
        <v>0.40640000000000004</v>
      </c>
      <c r="K611">
        <f t="shared" si="191"/>
        <v>7.6207775615458634E-2</v>
      </c>
      <c r="L611">
        <f>PI()/4*('Config sheet'!$C$38^2-'Config sheet'!$C$41^2)*'Stage 1'!K611*2</f>
        <v>1.2413531812811953E-2</v>
      </c>
      <c r="M611">
        <f t="shared" si="192"/>
        <v>37.144913852312769</v>
      </c>
      <c r="N611">
        <f>'Config sheet'!$C$44</f>
        <v>5.8970333333333338</v>
      </c>
      <c r="O611">
        <f t="shared" si="193"/>
        <v>-8.766110520898712</v>
      </c>
      <c r="P611">
        <f t="shared" si="194"/>
        <v>418.90976142269704</v>
      </c>
      <c r="Q611">
        <f t="shared" si="195"/>
        <v>180</v>
      </c>
      <c r="R611">
        <f t="shared" si="197"/>
        <v>75.403757056085468</v>
      </c>
      <c r="S611">
        <f t="shared" si="198"/>
        <v>75.403757056085468</v>
      </c>
      <c r="T611">
        <f t="shared" si="196"/>
        <v>1.3302967248384194</v>
      </c>
      <c r="U611">
        <f t="shared" si="199"/>
        <v>19.068899999999999</v>
      </c>
      <c r="Z611">
        <f t="shared" si="200"/>
        <v>4.8844355615458634E-2</v>
      </c>
      <c r="AA611">
        <f>PI()/4*('Config sheet'!$C$38^2-'Config sheet'!$C$41^2)*'Stage 1'!Z611*2</f>
        <v>7.9562873658498776E-3</v>
      </c>
      <c r="AB611">
        <f t="shared" si="201"/>
        <v>27.471516094183709</v>
      </c>
      <c r="AC611">
        <v>80.463442517504191</v>
      </c>
    </row>
    <row r="612" spans="3:29" x14ac:dyDescent="0.25">
      <c r="C612">
        <f t="shared" si="183"/>
        <v>-59</v>
      </c>
      <c r="D612">
        <f t="shared" si="184"/>
        <v>995</v>
      </c>
      <c r="E612">
        <f t="shared" si="185"/>
        <v>0.17780000000000001</v>
      </c>
      <c r="F612">
        <f t="shared" si="186"/>
        <v>-9.8827470686767178E-3</v>
      </c>
      <c r="G612">
        <f t="shared" si="187"/>
        <v>104.19615634406146</v>
      </c>
      <c r="H612">
        <f t="shared" si="188"/>
        <v>-1.0297442586766545</v>
      </c>
      <c r="I612" s="3">
        <f t="shared" si="189"/>
        <v>8.8900000000000007E-2</v>
      </c>
      <c r="J612" s="3">
        <f t="shared" si="190"/>
        <v>0.40640000000000004</v>
      </c>
      <c r="K612">
        <f t="shared" si="191"/>
        <v>7.768461535110785E-2</v>
      </c>
      <c r="L612">
        <f>PI()/4*('Config sheet'!$C$38^2-'Config sheet'!$C$41^2)*'Stage 1'!K612*2</f>
        <v>1.2654095152876002E-2</v>
      </c>
      <c r="M612">
        <f t="shared" si="192"/>
        <v>37.864749647431225</v>
      </c>
      <c r="N612">
        <f>'Config sheet'!$C$44</f>
        <v>5.8970333333333338</v>
      </c>
      <c r="O612">
        <f t="shared" si="193"/>
        <v>-8.8345273097391956</v>
      </c>
      <c r="P612">
        <f t="shared" si="194"/>
        <v>397.9805591701591</v>
      </c>
      <c r="Q612">
        <f t="shared" si="195"/>
        <v>180</v>
      </c>
      <c r="R612">
        <f t="shared" si="197"/>
        <v>71.636500650628648</v>
      </c>
      <c r="S612">
        <f t="shared" si="198"/>
        <v>71.636500650628648</v>
      </c>
      <c r="T612">
        <f t="shared" si="196"/>
        <v>1.3302967248384194</v>
      </c>
      <c r="U612">
        <f t="shared" si="199"/>
        <v>19.068899999999999</v>
      </c>
      <c r="Z612">
        <f t="shared" si="200"/>
        <v>5.032119535110785E-2</v>
      </c>
      <c r="AA612">
        <f>PI()/4*('Config sheet'!$C$38^2-'Config sheet'!$C$41^2)*'Stage 1'!Z612*2</f>
        <v>8.1968507059139266E-3</v>
      </c>
      <c r="AB612">
        <f t="shared" si="201"/>
        <v>28.302134618170893</v>
      </c>
      <c r="AC612">
        <v>79.805942109176328</v>
      </c>
    </row>
    <row r="613" spans="3:29" x14ac:dyDescent="0.25">
      <c r="C613">
        <f t="shared" si="183"/>
        <v>-60</v>
      </c>
      <c r="D613">
        <f t="shared" si="184"/>
        <v>995</v>
      </c>
      <c r="E613">
        <f t="shared" si="185"/>
        <v>0.17780000000000001</v>
      </c>
      <c r="F613">
        <f t="shared" si="186"/>
        <v>-1.0050251256281407E-2</v>
      </c>
      <c r="G613">
        <f t="shared" si="187"/>
        <v>104.19615634406146</v>
      </c>
      <c r="H613">
        <f t="shared" si="188"/>
        <v>-1.0471975511965976</v>
      </c>
      <c r="I613" s="3">
        <f t="shared" si="189"/>
        <v>8.8900000000000007E-2</v>
      </c>
      <c r="J613" s="3">
        <f t="shared" si="190"/>
        <v>0.40640000000000004</v>
      </c>
      <c r="K613">
        <f t="shared" si="191"/>
        <v>7.9172629478529682E-2</v>
      </c>
      <c r="L613">
        <f>PI()/4*('Config sheet'!$C$38^2-'Config sheet'!$C$41^2)*'Stage 1'!K613*2</f>
        <v>1.2896478696543133E-2</v>
      </c>
      <c r="M613">
        <f t="shared" si="192"/>
        <v>38.590032023510659</v>
      </c>
      <c r="N613">
        <f>'Config sheet'!$C$44</f>
        <v>5.8970333333333338</v>
      </c>
      <c r="O613">
        <f t="shared" si="193"/>
        <v>-8.8994356297456321</v>
      </c>
      <c r="P613">
        <f t="shared" si="194"/>
        <v>377.02069797745537</v>
      </c>
      <c r="Q613">
        <f t="shared" si="195"/>
        <v>180</v>
      </c>
      <c r="R613">
        <f t="shared" si="197"/>
        <v>67.863725635941975</v>
      </c>
      <c r="S613">
        <f t="shared" si="198"/>
        <v>67.863725635941975</v>
      </c>
      <c r="T613">
        <f t="shared" si="196"/>
        <v>1.3302967248384194</v>
      </c>
      <c r="U613">
        <f t="shared" si="199"/>
        <v>19.068899999999999</v>
      </c>
      <c r="Z613">
        <f t="shared" si="200"/>
        <v>5.1809209478529683E-2</v>
      </c>
      <c r="AA613">
        <f>PI()/4*('Config sheet'!$C$38^2-'Config sheet'!$C$41^2)*'Stage 1'!Z613*2</f>
        <v>8.4392342495810593E-3</v>
      </c>
      <c r="AB613">
        <f t="shared" si="201"/>
        <v>29.139037951928955</v>
      </c>
      <c r="AC613">
        <v>79.139037951928941</v>
      </c>
    </row>
    <row r="614" spans="3:29" x14ac:dyDescent="0.25">
      <c r="C614">
        <f t="shared" si="183"/>
        <v>-61</v>
      </c>
      <c r="D614">
        <f t="shared" si="184"/>
        <v>995</v>
      </c>
      <c r="E614">
        <f t="shared" si="185"/>
        <v>0.17780000000000001</v>
      </c>
      <c r="F614">
        <f t="shared" si="186"/>
        <v>-1.0217755443886098E-2</v>
      </c>
      <c r="G614">
        <f t="shared" si="187"/>
        <v>104.19615634406146</v>
      </c>
      <c r="H614">
        <f t="shared" si="188"/>
        <v>-1.064650843716541</v>
      </c>
      <c r="I614" s="3">
        <f t="shared" si="189"/>
        <v>8.8900000000000007E-2</v>
      </c>
      <c r="J614" s="3">
        <f t="shared" si="190"/>
        <v>0.40640000000000004</v>
      </c>
      <c r="K614">
        <f t="shared" si="191"/>
        <v>8.0671223387055263E-2</v>
      </c>
      <c r="L614">
        <f>PI()/4*('Config sheet'!$C$38^2-'Config sheet'!$C$41^2)*'Stage 1'!K614*2</f>
        <v>1.3140585587312886E-2</v>
      </c>
      <c r="M614">
        <f t="shared" si="192"/>
        <v>39.320471157604629</v>
      </c>
      <c r="N614">
        <f>'Config sheet'!$C$44</f>
        <v>5.8970333333333338</v>
      </c>
      <c r="O614">
        <f t="shared" si="193"/>
        <v>-8.9608313748835773</v>
      </c>
      <c r="P614">
        <f t="shared" si="194"/>
        <v>356.04245192450975</v>
      </c>
      <c r="Q614">
        <f t="shared" si="195"/>
        <v>180</v>
      </c>
      <c r="R614">
        <f t="shared" si="197"/>
        <v>64.087641346411758</v>
      </c>
      <c r="S614">
        <f t="shared" si="198"/>
        <v>64.087641346411758</v>
      </c>
      <c r="T614">
        <f t="shared" si="196"/>
        <v>1.3302967248384194</v>
      </c>
      <c r="U614">
        <f t="shared" si="199"/>
        <v>19.068899999999999</v>
      </c>
      <c r="Z614">
        <f t="shared" si="200"/>
        <v>5.3307803387055264E-2</v>
      </c>
      <c r="AA614">
        <f>PI()/4*('Config sheet'!$C$38^2-'Config sheet'!$C$41^2)*'Stage 1'!Z614*2</f>
        <v>8.6833411403508098E-3</v>
      </c>
      <c r="AB614">
        <f t="shared" si="201"/>
        <v>29.981891668759989</v>
      </c>
      <c r="AC614">
        <v>78.462853693393669</v>
      </c>
    </row>
    <row r="615" spans="3:29" x14ac:dyDescent="0.25">
      <c r="C615">
        <f t="shared" si="183"/>
        <v>-62</v>
      </c>
      <c r="D615">
        <f t="shared" si="184"/>
        <v>995</v>
      </c>
      <c r="E615">
        <f t="shared" si="185"/>
        <v>0.17780000000000001</v>
      </c>
      <c r="F615">
        <f t="shared" si="186"/>
        <v>-1.0385259631490788E-2</v>
      </c>
      <c r="G615">
        <f t="shared" si="187"/>
        <v>104.19615634406146</v>
      </c>
      <c r="H615">
        <f t="shared" si="188"/>
        <v>-1.0821041362364843</v>
      </c>
      <c r="I615" s="3">
        <f t="shared" si="189"/>
        <v>8.8900000000000007E-2</v>
      </c>
      <c r="J615" s="3">
        <f t="shared" si="190"/>
        <v>0.40640000000000004</v>
      </c>
      <c r="K615">
        <f t="shared" si="191"/>
        <v>8.2179801803879765E-2</v>
      </c>
      <c r="L615">
        <f>PI()/4*('Config sheet'!$C$38^2-'Config sheet'!$C$41^2)*'Stage 1'!K615*2</f>
        <v>1.3386318860829057E-2</v>
      </c>
      <c r="M615">
        <f t="shared" si="192"/>
        <v>40.055776904030822</v>
      </c>
      <c r="N615">
        <f>'Config sheet'!$C$44</f>
        <v>5.8970333333333338</v>
      </c>
      <c r="O615">
        <f t="shared" si="193"/>
        <v>-9.0187124858559322</v>
      </c>
      <c r="P615">
        <f t="shared" si="194"/>
        <v>335.05798317065921</v>
      </c>
      <c r="Q615">
        <f t="shared" si="195"/>
        <v>180</v>
      </c>
      <c r="R615">
        <f t="shared" si="197"/>
        <v>60.310436970718648</v>
      </c>
      <c r="S615">
        <f t="shared" si="198"/>
        <v>60.310436970718655</v>
      </c>
      <c r="T615">
        <f t="shared" si="196"/>
        <v>1.3302967248384194</v>
      </c>
      <c r="U615">
        <f t="shared" si="199"/>
        <v>19.068899999999999</v>
      </c>
      <c r="Z615">
        <f t="shared" si="200"/>
        <v>5.4816381803879766E-2</v>
      </c>
      <c r="AA615">
        <f>PI()/4*('Config sheet'!$C$38^2-'Config sheet'!$C$41^2)*'Stage 1'!Z615*2</f>
        <v>8.929074413866981E-3</v>
      </c>
      <c r="AB615">
        <f t="shared" si="201"/>
        <v>30.83036096956117</v>
      </c>
      <c r="AC615">
        <v>77.777517248150261</v>
      </c>
    </row>
    <row r="616" spans="3:29" x14ac:dyDescent="0.25">
      <c r="C616">
        <f t="shared" si="183"/>
        <v>-63</v>
      </c>
      <c r="D616">
        <f t="shared" si="184"/>
        <v>995</v>
      </c>
      <c r="E616">
        <f t="shared" si="185"/>
        <v>0.17780000000000001</v>
      </c>
      <c r="F616">
        <f t="shared" si="186"/>
        <v>-1.0552763819095479E-2</v>
      </c>
      <c r="G616">
        <f t="shared" si="187"/>
        <v>104.19615634406146</v>
      </c>
      <c r="H616">
        <f t="shared" si="188"/>
        <v>-1.0995574287564276</v>
      </c>
      <c r="I616" s="3">
        <f t="shared" si="189"/>
        <v>8.8900000000000007E-2</v>
      </c>
      <c r="J616" s="3">
        <f t="shared" si="190"/>
        <v>0.40640000000000004</v>
      </c>
      <c r="K616">
        <f t="shared" si="191"/>
        <v>8.3697769160009677E-2</v>
      </c>
      <c r="L616">
        <f>PI()/4*('Config sheet'!$C$38^2-'Config sheet'!$C$41^2)*'Stage 1'!K616*2</f>
        <v>1.3633581504489086E-2</v>
      </c>
      <c r="M616">
        <f t="shared" si="192"/>
        <v>40.795658972739716</v>
      </c>
      <c r="N616">
        <f>'Config sheet'!$C$44</f>
        <v>5.8970333333333338</v>
      </c>
      <c r="O616">
        <f t="shared" si="193"/>
        <v>-9.0730789304539723</v>
      </c>
      <c r="P616">
        <f t="shared" si="194"/>
        <v>314.07933121766916</v>
      </c>
      <c r="Q616">
        <f t="shared" si="195"/>
        <v>180</v>
      </c>
      <c r="R616">
        <f t="shared" si="197"/>
        <v>56.534279619180452</v>
      </c>
      <c r="S616">
        <f t="shared" si="198"/>
        <v>56.534279619180452</v>
      </c>
      <c r="T616">
        <f t="shared" si="196"/>
        <v>1.3302967248384194</v>
      </c>
      <c r="U616">
        <f t="shared" si="199"/>
        <v>19.068899999999999</v>
      </c>
      <c r="Z616">
        <f t="shared" si="200"/>
        <v>5.6334349160009678E-2</v>
      </c>
      <c r="AA616">
        <f>PI()/4*('Config sheet'!$C$38^2-'Config sheet'!$C$41^2)*'Stage 1'!Z616*2</f>
        <v>9.1763370575270124E-3</v>
      </c>
      <c r="AB616">
        <f t="shared" si="201"/>
        <v>31.684110888644362</v>
      </c>
      <c r="AC616">
        <v>77.083160862599058</v>
      </c>
    </row>
    <row r="617" spans="3:29" x14ac:dyDescent="0.25">
      <c r="C617">
        <f t="shared" si="183"/>
        <v>-64</v>
      </c>
      <c r="D617">
        <f t="shared" si="184"/>
        <v>995</v>
      </c>
      <c r="E617">
        <f t="shared" si="185"/>
        <v>0.17780000000000001</v>
      </c>
      <c r="F617">
        <f t="shared" si="186"/>
        <v>-1.0720268006700168E-2</v>
      </c>
      <c r="G617">
        <f t="shared" si="187"/>
        <v>104.19615634406146</v>
      </c>
      <c r="H617">
        <f t="shared" si="188"/>
        <v>-1.1170107212763709</v>
      </c>
      <c r="I617" s="3">
        <f t="shared" si="189"/>
        <v>8.8900000000000007E-2</v>
      </c>
      <c r="J617" s="3">
        <f t="shared" si="190"/>
        <v>0.40640000000000004</v>
      </c>
      <c r="K617">
        <f t="shared" si="191"/>
        <v>8.5224529953601663E-2</v>
      </c>
      <c r="L617">
        <f>PI()/4*('Config sheet'!$C$38^2-'Config sheet'!$C$41^2)*'Stage 1'!K617*2</f>
        <v>1.3882276516628551E-2</v>
      </c>
      <c r="M617">
        <f t="shared" si="192"/>
        <v>41.539827106411877</v>
      </c>
      <c r="N617">
        <f>'Config sheet'!$C$44</f>
        <v>5.8970333333333338</v>
      </c>
      <c r="O617">
        <f t="shared" si="193"/>
        <v>-9.1239326821255666</v>
      </c>
      <c r="P617">
        <f t="shared" si="194"/>
        <v>293.11840236186299</v>
      </c>
      <c r="Q617">
        <f t="shared" si="195"/>
        <v>180</v>
      </c>
      <c r="R617">
        <f t="shared" si="197"/>
        <v>52.761312425135351</v>
      </c>
      <c r="S617">
        <f t="shared" si="198"/>
        <v>52.761312425135337</v>
      </c>
      <c r="T617">
        <f t="shared" si="196"/>
        <v>1.3302967248384194</v>
      </c>
      <c r="U617">
        <f t="shared" si="199"/>
        <v>19.068899999999999</v>
      </c>
      <c r="Z617">
        <f t="shared" si="200"/>
        <v>5.7861109953601664E-2</v>
      </c>
      <c r="AA617">
        <f>PI()/4*('Config sheet'!$C$38^2-'Config sheet'!$C$41^2)*'Stage 1'!Z617*2</f>
        <v>9.4250320696664773E-3</v>
      </c>
      <c r="AB617">
        <f t="shared" si="201"/>
        <v>32.542806498088673</v>
      </c>
      <c r="AC617">
        <v>76.379921176996419</v>
      </c>
    </row>
    <row r="618" spans="3:29" x14ac:dyDescent="0.25">
      <c r="C618">
        <f t="shared" si="183"/>
        <v>-65</v>
      </c>
      <c r="D618">
        <f t="shared" si="184"/>
        <v>995</v>
      </c>
      <c r="E618">
        <f t="shared" si="185"/>
        <v>0.17780000000000001</v>
      </c>
      <c r="F618">
        <f t="shared" si="186"/>
        <v>-1.0887772194304857E-2</v>
      </c>
      <c r="G618">
        <f t="shared" si="187"/>
        <v>104.19615634406146</v>
      </c>
      <c r="H618">
        <f t="shared" si="188"/>
        <v>-1.134464013796314</v>
      </c>
      <c r="I618" s="3">
        <f t="shared" si="189"/>
        <v>8.8900000000000007E-2</v>
      </c>
      <c r="J618" s="3">
        <f t="shared" si="190"/>
        <v>0.40640000000000004</v>
      </c>
      <c r="K618">
        <f t="shared" si="191"/>
        <v>8.675948911027917E-2</v>
      </c>
      <c r="L618">
        <f>PI()/4*('Config sheet'!$C$38^2-'Config sheet'!$C$41^2)*'Stage 1'!K618*2</f>
        <v>1.4132306965213356E-2</v>
      </c>
      <c r="M618">
        <f t="shared" si="192"/>
        <v>42.287991256082186</v>
      </c>
      <c r="N618">
        <f>'Config sheet'!$C$44</f>
        <v>5.8970333333333338</v>
      </c>
      <c r="O618">
        <f t="shared" si="193"/>
        <v>-9.1712776967932186</v>
      </c>
      <c r="P618">
        <f t="shared" si="194"/>
        <v>272.18695934695711</v>
      </c>
      <c r="Q618">
        <f t="shared" si="195"/>
        <v>180</v>
      </c>
      <c r="R618">
        <f t="shared" si="197"/>
        <v>48.993652682452286</v>
      </c>
      <c r="S618">
        <f t="shared" si="198"/>
        <v>48.993652682452279</v>
      </c>
      <c r="T618">
        <f t="shared" si="196"/>
        <v>1.3302967248384194</v>
      </c>
      <c r="U618">
        <f t="shared" si="199"/>
        <v>19.068899999999999</v>
      </c>
      <c r="Z618">
        <f t="shared" si="200"/>
        <v>5.939606911027917E-2</v>
      </c>
      <c r="AA618">
        <f>PI()/4*('Config sheet'!$C$38^2-'Config sheet'!$C$41^2)*'Stage 1'!Z618*2</f>
        <v>9.6750625182512821E-3</v>
      </c>
      <c r="AB618">
        <f t="shared" si="201"/>
        <v>33.406113110393235</v>
      </c>
      <c r="AC618">
        <v>75.667939284463188</v>
      </c>
    </row>
    <row r="619" spans="3:29" x14ac:dyDescent="0.25">
      <c r="C619">
        <f t="shared" si="183"/>
        <v>-66</v>
      </c>
      <c r="D619">
        <f t="shared" si="184"/>
        <v>995</v>
      </c>
      <c r="E619">
        <f t="shared" si="185"/>
        <v>0.17780000000000001</v>
      </c>
      <c r="F619">
        <f t="shared" si="186"/>
        <v>-1.1055276381909548E-2</v>
      </c>
      <c r="G619">
        <f t="shared" si="187"/>
        <v>104.19615634406146</v>
      </c>
      <c r="H619">
        <f t="shared" si="188"/>
        <v>-1.1519173063162575</v>
      </c>
      <c r="I619" s="3">
        <f t="shared" si="189"/>
        <v>8.8900000000000007E-2</v>
      </c>
      <c r="J619" s="3">
        <f t="shared" si="190"/>
        <v>0.40640000000000004</v>
      </c>
      <c r="K619">
        <f t="shared" si="191"/>
        <v>8.8302052340018394E-2</v>
      </c>
      <c r="L619">
        <f>PI()/4*('Config sheet'!$C$38^2-'Config sheet'!$C$41^2)*'Stage 1'!K619*2</f>
        <v>1.4383576045973109E-2</v>
      </c>
      <c r="M619">
        <f t="shared" si="192"/>
        <v>43.039861755091813</v>
      </c>
      <c r="N619">
        <f>'Config sheet'!$C$44</f>
        <v>5.8970333333333338</v>
      </c>
      <c r="O619">
        <f t="shared" si="193"/>
        <v>-9.2151198879565488</v>
      </c>
      <c r="P619">
        <f t="shared" si="194"/>
        <v>251.29661122894296</v>
      </c>
      <c r="Q619">
        <f t="shared" si="195"/>
        <v>180</v>
      </c>
      <c r="R619">
        <f t="shared" si="197"/>
        <v>45.233390021209729</v>
      </c>
      <c r="S619">
        <f t="shared" si="198"/>
        <v>45.233390021209736</v>
      </c>
      <c r="T619">
        <f t="shared" si="196"/>
        <v>1.3302967248384194</v>
      </c>
      <c r="U619">
        <f t="shared" si="199"/>
        <v>19.068899999999999</v>
      </c>
      <c r="Z619">
        <f t="shared" si="200"/>
        <v>6.0938632340018395E-2</v>
      </c>
      <c r="AA619">
        <f>PI()/4*('Config sheet'!$C$38^2-'Config sheet'!$C$41^2)*'Stage 1'!Z619*2</f>
        <v>9.9263315990110353E-3</v>
      </c>
      <c r="AB619">
        <f t="shared" si="201"/>
        <v>34.273696479200453</v>
      </c>
      <c r="AC619">
        <v>74.947360786780465</v>
      </c>
    </row>
    <row r="620" spans="3:29" x14ac:dyDescent="0.25">
      <c r="C620">
        <f t="shared" si="183"/>
        <v>-67</v>
      </c>
      <c r="D620">
        <f t="shared" si="184"/>
        <v>995</v>
      </c>
      <c r="E620">
        <f t="shared" si="185"/>
        <v>0.17780000000000001</v>
      </c>
      <c r="F620">
        <f t="shared" si="186"/>
        <v>-1.1222780569514238E-2</v>
      </c>
      <c r="G620">
        <f t="shared" si="187"/>
        <v>104.19615634406146</v>
      </c>
      <c r="H620">
        <f t="shared" si="188"/>
        <v>-1.1693705988362006</v>
      </c>
      <c r="I620" s="3">
        <f t="shared" si="189"/>
        <v>8.8900000000000007E-2</v>
      </c>
      <c r="J620" s="3">
        <f t="shared" si="190"/>
        <v>0.40640000000000004</v>
      </c>
      <c r="K620">
        <f t="shared" si="191"/>
        <v>8.9851626490192543E-2</v>
      </c>
      <c r="L620">
        <f>PI()/4*('Config sheet'!$C$38^2-'Config sheet'!$C$41^2)*'Stage 1'!K620*2</f>
        <v>1.4635987139908725E-2</v>
      </c>
      <c r="M620">
        <f t="shared" si="192"/>
        <v>43.795149491167834</v>
      </c>
      <c r="N620">
        <f>'Config sheet'!$C$44</f>
        <v>5.8970333333333338</v>
      </c>
      <c r="O620">
        <f t="shared" si="193"/>
        <v>-9.2554671001155935</v>
      </c>
      <c r="P620">
        <f t="shared" si="194"/>
        <v>230.45880346408836</v>
      </c>
      <c r="Q620">
        <f t="shared" si="195"/>
        <v>180</v>
      </c>
      <c r="R620">
        <f t="shared" si="197"/>
        <v>41.482584623535907</v>
      </c>
      <c r="S620">
        <f t="shared" si="198"/>
        <v>41.482584623535907</v>
      </c>
      <c r="T620">
        <f t="shared" si="196"/>
        <v>1.3302967248384194</v>
      </c>
      <c r="U620">
        <f t="shared" si="199"/>
        <v>19.068899999999999</v>
      </c>
      <c r="Z620">
        <f t="shared" si="200"/>
        <v>6.2488206490192544E-2</v>
      </c>
      <c r="AA620">
        <f>PI()/4*('Config sheet'!$C$38^2-'Config sheet'!$C$41^2)*'Stage 1'!Z620*2</f>
        <v>1.0178742692946651E-2</v>
      </c>
      <c r="AB620">
        <f t="shared" si="201"/>
        <v>35.145222997858582</v>
      </c>
      <c r="AC620">
        <v>74.218335846785962</v>
      </c>
    </row>
    <row r="621" spans="3:29" x14ac:dyDescent="0.25">
      <c r="C621">
        <f t="shared" si="183"/>
        <v>-68</v>
      </c>
      <c r="D621">
        <f t="shared" si="184"/>
        <v>995</v>
      </c>
      <c r="E621">
        <f t="shared" si="185"/>
        <v>0.17780000000000001</v>
      </c>
      <c r="F621">
        <f t="shared" si="186"/>
        <v>-1.1390284757118929E-2</v>
      </c>
      <c r="G621">
        <f t="shared" si="187"/>
        <v>104.19615634406146</v>
      </c>
      <c r="H621">
        <f t="shared" si="188"/>
        <v>-1.186823891356144</v>
      </c>
      <c r="I621" s="3">
        <f t="shared" si="189"/>
        <v>8.8900000000000007E-2</v>
      </c>
      <c r="J621" s="3">
        <f t="shared" si="190"/>
        <v>0.40640000000000004</v>
      </c>
      <c r="K621">
        <f t="shared" si="191"/>
        <v>9.1407619894371767E-2</v>
      </c>
      <c r="L621">
        <f>PI()/4*('Config sheet'!$C$38^2-'Config sheet'!$C$41^2)*'Stage 1'!K621*2</f>
        <v>1.4889443870108659E-2</v>
      </c>
      <c r="M621">
        <f t="shared" si="192"/>
        <v>44.553566076433974</v>
      </c>
      <c r="N621">
        <f>'Config sheet'!$C$44</f>
        <v>5.8970333333333338</v>
      </c>
      <c r="O621">
        <f t="shared" si="193"/>
        <v>-9.2923290805532837</v>
      </c>
      <c r="P621">
        <f t="shared" si="194"/>
        <v>209.68480823083817</v>
      </c>
      <c r="Q621">
        <f t="shared" si="195"/>
        <v>180</v>
      </c>
      <c r="R621">
        <f t="shared" si="197"/>
        <v>37.743265481550878</v>
      </c>
      <c r="S621">
        <f t="shared" si="198"/>
        <v>37.743265481550871</v>
      </c>
      <c r="T621">
        <f t="shared" si="196"/>
        <v>1.3302967248384194</v>
      </c>
      <c r="U621">
        <f t="shared" si="199"/>
        <v>19.068899999999999</v>
      </c>
      <c r="Z621">
        <f t="shared" si="200"/>
        <v>6.4044199894371767E-2</v>
      </c>
      <c r="AA621">
        <f>PI()/4*('Config sheet'!$C$38^2-'Config sheet'!$C$41^2)*'Stage 1'!Z621*2</f>
        <v>1.0432199423146583E-2</v>
      </c>
      <c r="AB621">
        <f t="shared" si="201"/>
        <v>36.020359895597174</v>
      </c>
      <c r="AC621">
        <v>73.481019237188363</v>
      </c>
    </row>
    <row r="622" spans="3:29" x14ac:dyDescent="0.25">
      <c r="C622">
        <f t="shared" si="183"/>
        <v>-69</v>
      </c>
      <c r="D622">
        <f t="shared" si="184"/>
        <v>995</v>
      </c>
      <c r="E622">
        <f t="shared" si="185"/>
        <v>0.17780000000000001</v>
      </c>
      <c r="F622">
        <f t="shared" si="186"/>
        <v>-1.1557788944723618E-2</v>
      </c>
      <c r="G622">
        <f t="shared" si="187"/>
        <v>104.19615634406146</v>
      </c>
      <c r="H622">
        <f t="shared" si="188"/>
        <v>-1.2042771838760873</v>
      </c>
      <c r="I622" s="3">
        <f t="shared" si="189"/>
        <v>8.8900000000000007E-2</v>
      </c>
      <c r="J622" s="3">
        <f t="shared" si="190"/>
        <v>0.40640000000000004</v>
      </c>
      <c r="K622">
        <f t="shared" si="191"/>
        <v>9.2969442716474698E-2</v>
      </c>
      <c r="L622">
        <f>PI()/4*('Config sheet'!$C$38^2-'Config sheet'!$C$41^2)*'Stage 1'!K622*2</f>
        <v>1.5143850157807963E-2</v>
      </c>
      <c r="M622">
        <f t="shared" si="192"/>
        <v>45.314824015155665</v>
      </c>
      <c r="N622">
        <f>'Config sheet'!$C$44</f>
        <v>5.8970333333333338</v>
      </c>
      <c r="O622">
        <f t="shared" si="193"/>
        <v>-9.3257174495170982</v>
      </c>
      <c r="P622">
        <f t="shared" si="194"/>
        <v>188.98571499611572</v>
      </c>
      <c r="Q622">
        <f t="shared" si="195"/>
        <v>180</v>
      </c>
      <c r="R622">
        <f t="shared" si="197"/>
        <v>34.017428699300837</v>
      </c>
      <c r="S622">
        <f t="shared" si="198"/>
        <v>34.017428699300829</v>
      </c>
      <c r="T622">
        <f t="shared" si="196"/>
        <v>1.3302967248384194</v>
      </c>
      <c r="U622">
        <f t="shared" si="199"/>
        <v>19.068899999999999</v>
      </c>
      <c r="Z622">
        <f t="shared" si="200"/>
        <v>6.5606022716474699E-2</v>
      </c>
      <c r="AA622">
        <f>PI()/4*('Config sheet'!$C$38^2-'Config sheet'!$C$41^2)*'Stage 1'!Z622*2</f>
        <v>1.0686605710845889E-2</v>
      </c>
      <c r="AB622">
        <f t="shared" si="201"/>
        <v>36.898775431088133</v>
      </c>
      <c r="AC622">
        <v>72.735570385618161</v>
      </c>
    </row>
    <row r="623" spans="3:29" x14ac:dyDescent="0.25">
      <c r="C623">
        <f t="shared" si="183"/>
        <v>-70</v>
      </c>
      <c r="D623">
        <f t="shared" si="184"/>
        <v>995</v>
      </c>
      <c r="E623">
        <f t="shared" si="185"/>
        <v>0.17780000000000001</v>
      </c>
      <c r="F623">
        <f t="shared" si="186"/>
        <v>-1.1725293132328309E-2</v>
      </c>
      <c r="G623">
        <f t="shared" si="187"/>
        <v>104.19615634406146</v>
      </c>
      <c r="H623">
        <f t="shared" si="188"/>
        <v>-1.2217304763960306</v>
      </c>
      <c r="I623" s="3">
        <f t="shared" si="189"/>
        <v>8.8900000000000007E-2</v>
      </c>
      <c r="J623" s="3">
        <f t="shared" si="190"/>
        <v>0.40640000000000004</v>
      </c>
      <c r="K623">
        <f t="shared" si="191"/>
        <v>9.4536507289876309E-2</v>
      </c>
      <c r="L623">
        <f>PI()/4*('Config sheet'!$C$38^2-'Config sheet'!$C$41^2)*'Stage 1'!K623*2</f>
        <v>1.5399110277625784E-2</v>
      </c>
      <c r="M623">
        <f t="shared" si="192"/>
        <v>46.078636869026802</v>
      </c>
      <c r="N623">
        <f>'Config sheet'!$C$44</f>
        <v>5.8970333333333338</v>
      </c>
      <c r="O623">
        <f t="shared" si="193"/>
        <v>-9.3556456688417313</v>
      </c>
      <c r="P623">
        <f t="shared" si="194"/>
        <v>168.37242133619981</v>
      </c>
      <c r="Q623">
        <f t="shared" si="195"/>
        <v>180</v>
      </c>
      <c r="R623">
        <f t="shared" si="197"/>
        <v>30.307035840515969</v>
      </c>
      <c r="S623">
        <f t="shared" si="198"/>
        <v>30.307035840515965</v>
      </c>
      <c r="T623">
        <f t="shared" si="196"/>
        <v>1.3302967248384194</v>
      </c>
      <c r="U623">
        <f t="shared" si="199"/>
        <v>19.068899999999999</v>
      </c>
      <c r="Z623">
        <f t="shared" si="200"/>
        <v>6.717308728987631E-2</v>
      </c>
      <c r="AA623">
        <f>PI()/4*('Config sheet'!$C$38^2-'Config sheet'!$C$41^2)*'Stage 1'!Z623*2</f>
        <v>1.0941865830663708E-2</v>
      </c>
      <c r="AB623">
        <f t="shared" si="201"/>
        <v>37.780139083170027</v>
      </c>
      <c r="AC623">
        <v>71.982153415736889</v>
      </c>
    </row>
    <row r="624" spans="3:29" x14ac:dyDescent="0.25">
      <c r="C624">
        <f t="shared" si="183"/>
        <v>-71</v>
      </c>
      <c r="D624">
        <f t="shared" si="184"/>
        <v>995</v>
      </c>
      <c r="E624">
        <f t="shared" si="185"/>
        <v>0.17780000000000001</v>
      </c>
      <c r="F624">
        <f t="shared" si="186"/>
        <v>-1.1892797319932999E-2</v>
      </c>
      <c r="G624">
        <f t="shared" si="187"/>
        <v>104.19615634406146</v>
      </c>
      <c r="H624">
        <f t="shared" si="188"/>
        <v>-1.2391837689159739</v>
      </c>
      <c r="I624" s="3">
        <f t="shared" si="189"/>
        <v>8.8900000000000007E-2</v>
      </c>
      <c r="J624" s="3">
        <f t="shared" si="190"/>
        <v>0.40640000000000004</v>
      </c>
      <c r="K624">
        <f t="shared" si="191"/>
        <v>9.6108228451080552E-2</v>
      </c>
      <c r="L624">
        <f>PI()/4*('Config sheet'!$C$38^2-'Config sheet'!$C$41^2)*'Stage 1'!K624*2</f>
        <v>1.565512891191749E-2</v>
      </c>
      <c r="M624">
        <f t="shared" si="192"/>
        <v>46.84471941980717</v>
      </c>
      <c r="N624">
        <f>'Config sheet'!$C$44</f>
        <v>5.8970333333333338</v>
      </c>
      <c r="O624">
        <f t="shared" si="193"/>
        <v>-9.3821290090562162</v>
      </c>
      <c r="P624">
        <f t="shared" si="194"/>
        <v>147.85562402204695</v>
      </c>
      <c r="Q624">
        <f t="shared" si="195"/>
        <v>180</v>
      </c>
      <c r="R624">
        <f t="shared" si="197"/>
        <v>26.614012323968449</v>
      </c>
      <c r="S624">
        <f t="shared" si="198"/>
        <v>26.614012323968453</v>
      </c>
      <c r="T624">
        <f t="shared" si="196"/>
        <v>1.3302967248384194</v>
      </c>
      <c r="U624">
        <f t="shared" si="199"/>
        <v>19.068899999999999</v>
      </c>
      <c r="Z624">
        <f t="shared" si="200"/>
        <v>6.8744808451080552E-2</v>
      </c>
      <c r="AA624">
        <f>PI()/4*('Config sheet'!$C$38^2-'Config sheet'!$C$41^2)*'Stage 1'!Z624*2</f>
        <v>1.1197884464955416E-2</v>
      </c>
      <c r="AB624">
        <f t="shared" si="201"/>
        <v>38.664121738515497</v>
      </c>
      <c r="AC624">
        <v>71.220937184231147</v>
      </c>
    </row>
    <row r="625" spans="3:29" x14ac:dyDescent="0.25">
      <c r="C625">
        <f t="shared" si="183"/>
        <v>-72</v>
      </c>
      <c r="D625">
        <f t="shared" si="184"/>
        <v>995</v>
      </c>
      <c r="E625">
        <f t="shared" si="185"/>
        <v>0.17780000000000001</v>
      </c>
      <c r="F625">
        <f t="shared" si="186"/>
        <v>-1.206030150753769E-2</v>
      </c>
      <c r="G625">
        <f t="shared" si="187"/>
        <v>104.19615634406146</v>
      </c>
      <c r="H625">
        <f t="shared" si="188"/>
        <v>-1.2566370614359172</v>
      </c>
      <c r="I625" s="3">
        <f t="shared" si="189"/>
        <v>8.8900000000000007E-2</v>
      </c>
      <c r="J625" s="3">
        <f t="shared" si="190"/>
        <v>0.40640000000000004</v>
      </c>
      <c r="K625">
        <f t="shared" si="191"/>
        <v>9.768402386757466E-2</v>
      </c>
      <c r="L625">
        <f>PI()/4*('Config sheet'!$C$38^2-'Config sheet'!$C$41^2)*'Stage 1'!K625*2</f>
        <v>1.5911811204179081E-2</v>
      </c>
      <c r="M625">
        <f t="shared" si="192"/>
        <v>47.612787829124045</v>
      </c>
      <c r="N625">
        <f>'Config sheet'!$C$44</f>
        <v>5.8970333333333338</v>
      </c>
      <c r="O625">
        <f t="shared" si="193"/>
        <v>-9.4051845150206397</v>
      </c>
      <c r="P625">
        <f t="shared" si="194"/>
        <v>127.44581037858865</v>
      </c>
      <c r="Q625">
        <f t="shared" si="195"/>
        <v>180</v>
      </c>
      <c r="R625">
        <f t="shared" si="197"/>
        <v>22.940245868145958</v>
      </c>
      <c r="S625">
        <f t="shared" si="198"/>
        <v>22.940245868145958</v>
      </c>
      <c r="T625">
        <f t="shared" si="196"/>
        <v>1.3302967248384194</v>
      </c>
      <c r="U625">
        <f t="shared" si="199"/>
        <v>19.068899999999999</v>
      </c>
      <c r="Z625">
        <f t="shared" si="200"/>
        <v>7.032060386757466E-2</v>
      </c>
      <c r="AA625">
        <f>PI()/4*('Config sheet'!$C$38^2-'Config sheet'!$C$41^2)*'Stage 1'!Z625*2</f>
        <v>1.1454566757217007E-2</v>
      </c>
      <c r="AB625">
        <f t="shared" si="201"/>
        <v>39.550395876026244</v>
      </c>
      <c r="AC625">
        <v>70.452095313520985</v>
      </c>
    </row>
    <row r="626" spans="3:29" x14ac:dyDescent="0.25">
      <c r="C626">
        <f t="shared" si="183"/>
        <v>-73</v>
      </c>
      <c r="D626">
        <f t="shared" si="184"/>
        <v>995</v>
      </c>
      <c r="E626">
        <f t="shared" si="185"/>
        <v>0.17780000000000001</v>
      </c>
      <c r="F626">
        <f t="shared" si="186"/>
        <v>-1.2227805695142379E-2</v>
      </c>
      <c r="G626">
        <f t="shared" si="187"/>
        <v>104.19615634406146</v>
      </c>
      <c r="H626">
        <f t="shared" si="188"/>
        <v>-1.2740903539558606</v>
      </c>
      <c r="I626" s="3">
        <f t="shared" si="189"/>
        <v>8.8900000000000007E-2</v>
      </c>
      <c r="J626" s="3">
        <f t="shared" si="190"/>
        <v>0.40640000000000004</v>
      </c>
      <c r="K626">
        <f t="shared" si="191"/>
        <v>9.9263314359486904E-2</v>
      </c>
      <c r="L626">
        <f>PI()/4*('Config sheet'!$C$38^2-'Config sheet'!$C$41^2)*'Stage 1'!K626*2</f>
        <v>1.6169062811442203E-2</v>
      </c>
      <c r="M626">
        <f t="shared" si="192"/>
        <v>48.382559795253407</v>
      </c>
      <c r="N626">
        <f>'Config sheet'!$C$44</f>
        <v>5.8970333333333338</v>
      </c>
      <c r="O626">
        <f t="shared" si="193"/>
        <v>-9.4248309701390625</v>
      </c>
      <c r="P626">
        <f t="shared" si="194"/>
        <v>107.15324992719439</v>
      </c>
      <c r="Q626">
        <f t="shared" si="195"/>
        <v>180</v>
      </c>
      <c r="R626">
        <f t="shared" si="197"/>
        <v>19.287584986894995</v>
      </c>
      <c r="S626">
        <f t="shared" si="198"/>
        <v>19.287584986894991</v>
      </c>
      <c r="T626">
        <f t="shared" si="196"/>
        <v>1.3302967248384194</v>
      </c>
      <c r="U626">
        <f t="shared" si="199"/>
        <v>19.068899999999999</v>
      </c>
      <c r="Z626">
        <f t="shared" si="200"/>
        <v>7.1899894359486904E-2</v>
      </c>
      <c r="AA626">
        <f>PI()/4*('Config sheet'!$C$38^2-'Config sheet'!$C$41^2)*'Stage 1'!Z626*2</f>
        <v>1.1711818364480129E-2</v>
      </c>
      <c r="AB626">
        <f t="shared" si="201"/>
        <v>40.438635747742914</v>
      </c>
      <c r="AC626">
        <v>69.675806220016582</v>
      </c>
    </row>
    <row r="627" spans="3:29" x14ac:dyDescent="0.25">
      <c r="C627">
        <f t="shared" si="183"/>
        <v>-74</v>
      </c>
      <c r="D627">
        <f t="shared" si="184"/>
        <v>995</v>
      </c>
      <c r="E627">
        <f t="shared" si="185"/>
        <v>0.17780000000000001</v>
      </c>
      <c r="F627">
        <f t="shared" si="186"/>
        <v>-1.239530988274707E-2</v>
      </c>
      <c r="G627">
        <f t="shared" si="187"/>
        <v>104.19615634406146</v>
      </c>
      <c r="H627">
        <f t="shared" si="188"/>
        <v>-1.2915436464758039</v>
      </c>
      <c r="I627" s="3">
        <f t="shared" si="189"/>
        <v>8.8900000000000007E-2</v>
      </c>
      <c r="J627" s="3">
        <f t="shared" si="190"/>
        <v>0.40640000000000004</v>
      </c>
      <c r="K627">
        <f t="shared" si="191"/>
        <v>0.10084552421468287</v>
      </c>
      <c r="L627">
        <f>PI()/4*('Config sheet'!$C$38^2-'Config sheet'!$C$41^2)*'Stage 1'!K627*2</f>
        <v>1.6426789955600388E-2</v>
      </c>
      <c r="M627">
        <f t="shared" si="192"/>
        <v>49.153754706703012</v>
      </c>
      <c r="N627">
        <f>'Config sheet'!$C$44</f>
        <v>5.8970333333333338</v>
      </c>
      <c r="O627">
        <f t="shared" si="193"/>
        <v>-9.4410888591968831</v>
      </c>
      <c r="P627">
        <f t="shared" si="194"/>
        <v>86.987986320135349</v>
      </c>
      <c r="Q627">
        <f t="shared" si="195"/>
        <v>180</v>
      </c>
      <c r="R627">
        <f t="shared" si="197"/>
        <v>15.657837537624367</v>
      </c>
      <c r="S627">
        <f t="shared" si="198"/>
        <v>15.657837537624362</v>
      </c>
      <c r="T627">
        <f t="shared" si="196"/>
        <v>1.3302967248384194</v>
      </c>
      <c r="U627">
        <f t="shared" si="199"/>
        <v>19.068899999999999</v>
      </c>
      <c r="Z627">
        <f t="shared" si="200"/>
        <v>7.3482104214682875E-2</v>
      </c>
      <c r="AA627">
        <f>PI()/4*('Config sheet'!$C$38^2-'Config sheet'!$C$41^2)*'Stage 1'!Z627*2</f>
        <v>1.1969545508638312E-2</v>
      </c>
      <c r="AB627">
        <f t="shared" si="201"/>
        <v>41.328517556064611</v>
      </c>
      <c r="AC627">
        <v>68.892253137764499</v>
      </c>
    </row>
    <row r="628" spans="3:29" x14ac:dyDescent="0.25">
      <c r="C628">
        <f t="shared" si="183"/>
        <v>-75</v>
      </c>
      <c r="D628">
        <f t="shared" si="184"/>
        <v>995</v>
      </c>
      <c r="E628">
        <f t="shared" si="185"/>
        <v>0.17780000000000001</v>
      </c>
      <c r="F628">
        <f t="shared" si="186"/>
        <v>-1.2562814070351759E-2</v>
      </c>
      <c r="G628">
        <f t="shared" si="187"/>
        <v>104.19615634406146</v>
      </c>
      <c r="H628">
        <f t="shared" si="188"/>
        <v>-1.3089969389957472</v>
      </c>
      <c r="I628" s="3">
        <f t="shared" si="189"/>
        <v>8.8900000000000007E-2</v>
      </c>
      <c r="J628" s="3">
        <f t="shared" si="190"/>
        <v>0.40640000000000004</v>
      </c>
      <c r="K628">
        <f t="shared" si="191"/>
        <v>0.10243008149693975</v>
      </c>
      <c r="L628">
        <f>PI()/4*('Config sheet'!$C$38^2-'Config sheet'!$C$41^2)*'Stage 1'!K628*2</f>
        <v>1.6684899473607739E-2</v>
      </c>
      <c r="M628">
        <f t="shared" si="192"/>
        <v>49.92609379242154</v>
      </c>
      <c r="N628">
        <f>'Config sheet'!$C$44</f>
        <v>5.8970333333333338</v>
      </c>
      <c r="O628">
        <f t="shared" si="193"/>
        <v>-9.4539803298722198</v>
      </c>
      <c r="P628">
        <f t="shared" si="194"/>
        <v>66.959829575522463</v>
      </c>
      <c r="Q628">
        <f t="shared" si="195"/>
        <v>180</v>
      </c>
      <c r="R628">
        <f t="shared" si="197"/>
        <v>12.05276932359404</v>
      </c>
      <c r="S628">
        <f t="shared" si="198"/>
        <v>12.052769323594042</v>
      </c>
      <c r="T628">
        <f t="shared" si="196"/>
        <v>1.3302967248384194</v>
      </c>
      <c r="U628">
        <f t="shared" si="199"/>
        <v>19.068899999999999</v>
      </c>
      <c r="Z628">
        <f t="shared" si="200"/>
        <v>7.5066661496939746E-2</v>
      </c>
      <c r="AA628">
        <f>PI()/4*('Config sheet'!$C$38^2-'Config sheet'!$C$41^2)*'Stage 1'!Z628*2</f>
        <v>1.2227655026645664E-2</v>
      </c>
      <c r="AB628">
        <f t="shared" si="201"/>
        <v>42.219719627075214</v>
      </c>
      <c r="AC628">
        <v>68.101624137327292</v>
      </c>
    </row>
    <row r="629" spans="3:29" x14ac:dyDescent="0.25">
      <c r="C629">
        <f t="shared" ref="C629:C692" si="202">180-C264</f>
        <v>-76</v>
      </c>
      <c r="D629">
        <f t="shared" ref="D629:D692" si="203">$D$4</f>
        <v>995</v>
      </c>
      <c r="E629">
        <f t="shared" ref="E629:E692" si="204">$E$4</f>
        <v>0.17780000000000001</v>
      </c>
      <c r="F629">
        <f t="shared" ref="F629:F692" si="205">C629*$G$4</f>
        <v>-1.2730318257956449E-2</v>
      </c>
      <c r="G629">
        <f t="shared" ref="G629:G692" si="206">D629/60*2*PI()</f>
        <v>104.19615634406146</v>
      </c>
      <c r="H629">
        <f t="shared" ref="H629:H692" si="207">G629*F629</f>
        <v>-1.3264502315156903</v>
      </c>
      <c r="I629" s="3">
        <f t="shared" ref="I629:I692" si="208">$I$4</f>
        <v>8.8900000000000007E-2</v>
      </c>
      <c r="J629" s="3">
        <f t="shared" ref="J629:J692" si="209">$J$4</f>
        <v>0.40640000000000004</v>
      </c>
      <c r="K629">
        <f t="shared" ref="K629:K692" si="210">(J629+I629)-(I629*COS(H629)+(J629^2-I629^2*(SIN(H629))^2)^0.5)+$B$373</f>
        <v>0.10401641834685452</v>
      </c>
      <c r="L629">
        <f>PI()/4*('Config sheet'!$C$38^2-'Config sheet'!$C$41^2)*'Stage 1'!K629*2</f>
        <v>1.694329886649408E-2</v>
      </c>
      <c r="M629">
        <f t="shared" ref="M629:M692" si="211">L629*100/$AG$3</f>
        <v>50.699300268466239</v>
      </c>
      <c r="N629">
        <f>'Config sheet'!$C$44</f>
        <v>5.8970333333333338</v>
      </c>
      <c r="O629">
        <f t="shared" ref="O629:O692" si="212">I629*G629*SIN(H629)+I629^2*G629*SIN(2*H629)/(2*J629)</f>
        <v>-9.4635291529723542</v>
      </c>
      <c r="P629">
        <f t="shared" ref="P629:P692" si="213">I629*G629^2*COS(H629)+(I629^2*G629^2*COS(2*H629)/J629)</f>
        <v>47.078348620816115</v>
      </c>
      <c r="Q629">
        <f t="shared" ref="Q629:Q692" si="214">$V$4</f>
        <v>180</v>
      </c>
      <c r="R629">
        <f t="shared" si="197"/>
        <v>8.4741027517469014</v>
      </c>
      <c r="S629">
        <f t="shared" si="198"/>
        <v>8.4741027517469014</v>
      </c>
      <c r="T629">
        <f t="shared" ref="T629:T692" si="215">$V$3</f>
        <v>1.3302967248384194</v>
      </c>
      <c r="U629">
        <f t="shared" si="199"/>
        <v>19.068899999999999</v>
      </c>
      <c r="Z629">
        <f t="shared" si="200"/>
        <v>7.6652998346854517E-2</v>
      </c>
      <c r="AA629">
        <f>PI()/4*('Config sheet'!$C$38^2-'Config sheet'!$C$41^2)*'Stage 1'!Z629*2</f>
        <v>1.2486054419532005E-2</v>
      </c>
      <c r="AB629">
        <f t="shared" si="201"/>
        <v>43.111922579783197</v>
      </c>
      <c r="AC629">
        <v>67.304112139749975</v>
      </c>
    </row>
    <row r="630" spans="3:29" x14ac:dyDescent="0.25">
      <c r="C630">
        <f t="shared" si="202"/>
        <v>-77</v>
      </c>
      <c r="D630">
        <f t="shared" si="203"/>
        <v>995</v>
      </c>
      <c r="E630">
        <f t="shared" si="204"/>
        <v>0.17780000000000001</v>
      </c>
      <c r="F630">
        <f t="shared" si="205"/>
        <v>-1.289782244556114E-2</v>
      </c>
      <c r="G630">
        <f t="shared" si="206"/>
        <v>104.19615634406146</v>
      </c>
      <c r="H630">
        <f t="shared" si="207"/>
        <v>-1.3439035240356336</v>
      </c>
      <c r="I630" s="3">
        <f t="shared" si="208"/>
        <v>8.8900000000000007E-2</v>
      </c>
      <c r="J630" s="3">
        <f t="shared" si="209"/>
        <v>0.40640000000000004</v>
      </c>
      <c r="K630">
        <f t="shared" si="210"/>
        <v>0.1056039712751469</v>
      </c>
      <c r="L630">
        <f>PI()/4*('Config sheet'!$C$38^2-'Config sheet'!$C$41^2)*'Stage 1'!K630*2</f>
        <v>1.720189634714122E-2</v>
      </c>
      <c r="M630">
        <f t="shared" si="211"/>
        <v>51.473099480963455</v>
      </c>
      <c r="N630">
        <f>'Config sheet'!$C$44</f>
        <v>5.8970333333333338</v>
      </c>
      <c r="O630">
        <f t="shared" si="212"/>
        <v>-9.4697606814475588</v>
      </c>
      <c r="P630">
        <f t="shared" si="213"/>
        <v>27.352864152622459</v>
      </c>
      <c r="Q630">
        <f t="shared" si="214"/>
        <v>180</v>
      </c>
      <c r="R630">
        <f t="shared" ref="R630:R693" si="216">Q630*I630*G630^2*(COS(H630)+(I630/J630)*COS(2*H630))*10^-3</f>
        <v>4.9235155474720367</v>
      </c>
      <c r="S630">
        <f t="shared" ref="S630:S693" si="217">Q630*P630*10^-3</f>
        <v>4.923515547472042</v>
      </c>
      <c r="T630">
        <f t="shared" si="215"/>
        <v>1.3302967248384194</v>
      </c>
      <c r="U630">
        <f t="shared" ref="U630:U693" si="218">IF(AND(L630&lt;=$AG$2, U629*(L629/L630)^T630&lt;$AB$4),U629*(L629/L630)^T630,IF(C630&lt;0,$AB$3,IF(L630&gt;=$AG$4,  U629*(L629/L630)^T630,$AB$5)))</f>
        <v>19.068899999999999</v>
      </c>
      <c r="Z630">
        <f t="shared" ref="Z630:Z693" si="219">(J630+I630)-(I630*COS(H630)+(J630^2-I630^2*(SIN(H630))^2)^0.5)</f>
        <v>7.8240551275146897E-2</v>
      </c>
      <c r="AA630">
        <f>PI()/4*('Config sheet'!$C$38^2-'Config sheet'!$C$41^2)*'Stage 1'!Z630*2</f>
        <v>1.2744651900179146E-2</v>
      </c>
      <c r="AB630">
        <f t="shared" ref="AB630:AB693" si="220">AA630*100/($AG$3-$AG$5)</f>
        <v>44.004809491083741</v>
      </c>
      <c r="AC630">
        <v>66.499914925470264</v>
      </c>
    </row>
    <row r="631" spans="3:29" x14ac:dyDescent="0.25">
      <c r="C631">
        <f t="shared" si="202"/>
        <v>-78</v>
      </c>
      <c r="D631">
        <f t="shared" si="203"/>
        <v>995</v>
      </c>
      <c r="E631">
        <f t="shared" si="204"/>
        <v>0.17780000000000001</v>
      </c>
      <c r="F631">
        <f t="shared" si="205"/>
        <v>-1.3065326633165829E-2</v>
      </c>
      <c r="G631">
        <f t="shared" si="206"/>
        <v>104.19615634406146</v>
      </c>
      <c r="H631">
        <f t="shared" si="207"/>
        <v>-1.3613568165555769</v>
      </c>
      <c r="I631" s="3">
        <f t="shared" si="208"/>
        <v>8.8900000000000007E-2</v>
      </c>
      <c r="J631" s="3">
        <f t="shared" si="209"/>
        <v>0.40640000000000004</v>
      </c>
      <c r="K631">
        <f t="shared" si="210"/>
        <v>0.10719218144803713</v>
      </c>
      <c r="L631">
        <f>PI()/4*('Config sheet'!$C$38^2-'Config sheet'!$C$41^2)*'Stage 1'!K631*2</f>
        <v>1.7460600886768346E-2</v>
      </c>
      <c r="M631">
        <f t="shared" si="211"/>
        <v>52.247219045206563</v>
      </c>
      <c r="N631">
        <f>'Config sheet'!$C$44</f>
        <v>5.8970333333333338</v>
      </c>
      <c r="O631">
        <f t="shared" si="212"/>
        <v>-9.4727018082359233</v>
      </c>
      <c r="P631">
        <f t="shared" si="213"/>
        <v>7.7924418201020558</v>
      </c>
      <c r="Q631">
        <f t="shared" si="214"/>
        <v>180</v>
      </c>
      <c r="R631">
        <f t="shared" si="216"/>
        <v>1.4026395276183654</v>
      </c>
      <c r="S631">
        <f t="shared" si="217"/>
        <v>1.4026395276183701</v>
      </c>
      <c r="T631">
        <f t="shared" si="215"/>
        <v>1.3302967248384194</v>
      </c>
      <c r="U631">
        <f t="shared" si="218"/>
        <v>19.068899999999999</v>
      </c>
      <c r="Z631">
        <f t="shared" si="219"/>
        <v>7.9828761448037133E-2</v>
      </c>
      <c r="AA631">
        <f>PI()/4*('Config sheet'!$C$38^2-'Config sheet'!$C$41^2)*'Stage 1'!Z631*2</f>
        <v>1.300335643980627E-2</v>
      </c>
      <c r="AB631">
        <f t="shared" si="220"/>
        <v>44.89806605626385</v>
      </c>
      <c r="AC631">
        <v>65.689235138039777</v>
      </c>
    </row>
    <row r="632" spans="3:29" x14ac:dyDescent="0.25">
      <c r="C632">
        <f t="shared" si="202"/>
        <v>-79</v>
      </c>
      <c r="D632">
        <f t="shared" si="203"/>
        <v>995</v>
      </c>
      <c r="E632">
        <f t="shared" si="204"/>
        <v>0.17780000000000001</v>
      </c>
      <c r="F632">
        <f t="shared" si="205"/>
        <v>-1.323283082077052E-2</v>
      </c>
      <c r="G632">
        <f t="shared" si="206"/>
        <v>104.19615634406146</v>
      </c>
      <c r="H632">
        <f t="shared" si="207"/>
        <v>-1.3788101090755203</v>
      </c>
      <c r="I632" s="3">
        <f t="shared" si="208"/>
        <v>8.8900000000000007E-2</v>
      </c>
      <c r="J632" s="3">
        <f t="shared" si="209"/>
        <v>0.40640000000000004</v>
      </c>
      <c r="K632">
        <f t="shared" si="210"/>
        <v>0.10878049496438788</v>
      </c>
      <c r="L632">
        <f>PI()/4*('Config sheet'!$C$38^2-'Config sheet'!$C$41^2)*'Stage 1'!K632*2</f>
        <v>1.7719322260075818E-2</v>
      </c>
      <c r="M632">
        <f t="shared" si="211"/>
        <v>53.021388980739289</v>
      </c>
      <c r="N632">
        <f>'Config sheet'!$C$44</f>
        <v>5.8970333333333338</v>
      </c>
      <c r="O632">
        <f t="shared" si="212"/>
        <v>-9.4723809229939597</v>
      </c>
      <c r="P632">
        <f t="shared" si="213"/>
        <v>-11.594114261091107</v>
      </c>
      <c r="Q632">
        <f t="shared" si="214"/>
        <v>180</v>
      </c>
      <c r="R632">
        <f t="shared" si="216"/>
        <v>-2.0869405669963972</v>
      </c>
      <c r="S632">
        <f t="shared" si="217"/>
        <v>-2.0869405669963994</v>
      </c>
      <c r="T632">
        <f t="shared" si="215"/>
        <v>1.3302967248384194</v>
      </c>
      <c r="U632">
        <f t="shared" si="218"/>
        <v>19.068899999999999</v>
      </c>
      <c r="Z632">
        <f t="shared" si="219"/>
        <v>8.1417074964387881E-2</v>
      </c>
      <c r="AA632">
        <f>PI()/4*('Config sheet'!$C$38^2-'Config sheet'!$C$41^2)*'Stage 1'!Z632*2</f>
        <v>1.3262077813113744E-2</v>
      </c>
      <c r="AB632">
        <f t="shared" si="220"/>
        <v>45.79138074487507</v>
      </c>
      <c r="AC632">
        <v>64.872280282529559</v>
      </c>
    </row>
    <row r="633" spans="3:29" x14ac:dyDescent="0.25">
      <c r="C633">
        <f t="shared" si="202"/>
        <v>-80</v>
      </c>
      <c r="D633">
        <f t="shared" si="203"/>
        <v>995</v>
      </c>
      <c r="E633">
        <f t="shared" si="204"/>
        <v>0.17780000000000001</v>
      </c>
      <c r="F633">
        <f t="shared" si="205"/>
        <v>-1.340033500837521E-2</v>
      </c>
      <c r="G633">
        <f t="shared" si="206"/>
        <v>104.19615634406146</v>
      </c>
      <c r="H633">
        <f t="shared" si="207"/>
        <v>-1.3962634015954636</v>
      </c>
      <c r="I633" s="3">
        <f t="shared" si="208"/>
        <v>8.8900000000000007E-2</v>
      </c>
      <c r="J633" s="3">
        <f t="shared" si="209"/>
        <v>0.40640000000000004</v>
      </c>
      <c r="K633">
        <f t="shared" si="210"/>
        <v>0.11036836312431333</v>
      </c>
      <c r="L633">
        <f>PI()/4*('Config sheet'!$C$38^2-'Config sheet'!$C$41^2)*'Stage 1'!K633*2</f>
        <v>1.7977971088999092E-2</v>
      </c>
      <c r="M633">
        <f t="shared" si="211"/>
        <v>53.79534184228033</v>
      </c>
      <c r="N633">
        <f>'Config sheet'!$C$44</f>
        <v>5.8970333333333338</v>
      </c>
      <c r="O633">
        <f t="shared" si="212"/>
        <v>-9.4688278677688977</v>
      </c>
      <c r="P633">
        <f t="shared" si="213"/>
        <v>-30.798267657823573</v>
      </c>
      <c r="Q633">
        <f t="shared" si="214"/>
        <v>180</v>
      </c>
      <c r="R633">
        <f t="shared" si="216"/>
        <v>-5.5436881784082486</v>
      </c>
      <c r="S633">
        <f t="shared" si="217"/>
        <v>-5.5436881784082432</v>
      </c>
      <c r="T633">
        <f t="shared" si="215"/>
        <v>1.3302967248384194</v>
      </c>
      <c r="U633">
        <f t="shared" si="218"/>
        <v>19.068899999999999</v>
      </c>
      <c r="Z633">
        <f t="shared" si="219"/>
        <v>8.3004943124313335E-2</v>
      </c>
      <c r="AA633">
        <f>PI()/4*('Config sheet'!$C$38^2-'Config sheet'!$C$41^2)*'Stage 1'!Z633*2</f>
        <v>1.3520726642037016E-2</v>
      </c>
      <c r="AB633">
        <f t="shared" si="220"/>
        <v>46.684444951807272</v>
      </c>
      <c r="AC633">
        <v>64.049262718500316</v>
      </c>
    </row>
    <row r="634" spans="3:29" x14ac:dyDescent="0.25">
      <c r="C634">
        <f t="shared" si="202"/>
        <v>-81</v>
      </c>
      <c r="D634">
        <f t="shared" si="203"/>
        <v>995</v>
      </c>
      <c r="E634">
        <f t="shared" si="204"/>
        <v>0.17780000000000001</v>
      </c>
      <c r="F634">
        <f t="shared" si="205"/>
        <v>-1.3567839195979901E-2</v>
      </c>
      <c r="G634">
        <f t="shared" si="206"/>
        <v>104.19615634406146</v>
      </c>
      <c r="H634">
        <f t="shared" si="207"/>
        <v>-1.4137166941154069</v>
      </c>
      <c r="I634" s="3">
        <f t="shared" si="208"/>
        <v>8.8900000000000007E-2</v>
      </c>
      <c r="J634" s="3">
        <f t="shared" si="209"/>
        <v>0.40640000000000004</v>
      </c>
      <c r="K634">
        <f t="shared" si="210"/>
        <v>0.11195524268897791</v>
      </c>
      <c r="L634">
        <f>PI()/4*('Config sheet'!$C$38^2-'Config sheet'!$C$41^2)*'Stage 1'!K634*2</f>
        <v>1.8236458885027465E-2</v>
      </c>
      <c r="M634">
        <f t="shared" si="211"/>
        <v>54.56881284635336</v>
      </c>
      <c r="N634">
        <f>'Config sheet'!$C$44</f>
        <v>5.8970333333333338</v>
      </c>
      <c r="O634">
        <f t="shared" si="212"/>
        <v>-9.4620738916696627</v>
      </c>
      <c r="P634">
        <f t="shared" si="213"/>
        <v>-49.811755425353169</v>
      </c>
      <c r="Q634">
        <f t="shared" si="214"/>
        <v>180</v>
      </c>
      <c r="R634">
        <f t="shared" si="216"/>
        <v>-8.9661159765635734</v>
      </c>
      <c r="S634">
        <f t="shared" si="217"/>
        <v>-8.9661159765635716</v>
      </c>
      <c r="T634">
        <f t="shared" si="215"/>
        <v>1.3302967248384194</v>
      </c>
      <c r="U634">
        <f t="shared" si="218"/>
        <v>19.068899999999999</v>
      </c>
      <c r="Z634">
        <f t="shared" si="219"/>
        <v>8.4591822688977913E-2</v>
      </c>
      <c r="AA634">
        <f>PI()/4*('Config sheet'!$C$38^2-'Config sheet'!$C$41^2)*'Stage 1'!Z634*2</f>
        <v>1.3779214438065391E-2</v>
      </c>
      <c r="AB634">
        <f t="shared" si="220"/>
        <v>47.576953143407145</v>
      </c>
      <c r="AC634">
        <v>63.220399647430256</v>
      </c>
    </row>
    <row r="635" spans="3:29" x14ac:dyDescent="0.25">
      <c r="C635">
        <f t="shared" si="202"/>
        <v>-82</v>
      </c>
      <c r="D635">
        <f t="shared" si="203"/>
        <v>995</v>
      </c>
      <c r="E635">
        <f t="shared" si="204"/>
        <v>0.17780000000000001</v>
      </c>
      <c r="F635">
        <f t="shared" si="205"/>
        <v>-1.373534338358459E-2</v>
      </c>
      <c r="G635">
        <f t="shared" si="206"/>
        <v>104.19615634406146</v>
      </c>
      <c r="H635">
        <f t="shared" si="207"/>
        <v>-1.4311699866353502</v>
      </c>
      <c r="I635" s="3">
        <f t="shared" si="208"/>
        <v>8.8900000000000007E-2</v>
      </c>
      <c r="J635" s="3">
        <f t="shared" si="209"/>
        <v>0.40640000000000004</v>
      </c>
      <c r="K635">
        <f t="shared" si="210"/>
        <v>0.11354059613131776</v>
      </c>
      <c r="L635">
        <f>PI()/4*('Config sheet'!$C$38^2-'Config sheet'!$C$41^2)*'Stage 1'!K635*2</f>
        <v>1.8494698090044292E-2</v>
      </c>
      <c r="M635">
        <f t="shared" si="211"/>
        <v>55.341539993492873</v>
      </c>
      <c r="N635">
        <f>'Config sheet'!$C$44</f>
        <v>5.8970333333333338</v>
      </c>
      <c r="O635">
        <f t="shared" si="212"/>
        <v>-9.4521516045944765</v>
      </c>
      <c r="P635">
        <f t="shared" si="213"/>
        <v>-68.626593564382262</v>
      </c>
      <c r="Q635">
        <f t="shared" si="214"/>
        <v>180</v>
      </c>
      <c r="R635">
        <f t="shared" si="216"/>
        <v>-12.352786841588804</v>
      </c>
      <c r="S635">
        <f t="shared" si="217"/>
        <v>-12.352786841588808</v>
      </c>
      <c r="T635">
        <f t="shared" si="215"/>
        <v>1.3302967248384194</v>
      </c>
      <c r="U635">
        <f t="shared" si="218"/>
        <v>19.068899999999999</v>
      </c>
      <c r="Z635">
        <f t="shared" si="219"/>
        <v>8.6177176131317756E-2</v>
      </c>
      <c r="AA635">
        <f>PI()/4*('Config sheet'!$C$38^2-'Config sheet'!$C$41^2)*'Stage 1'!Z635*2</f>
        <v>1.4037453643082216E-2</v>
      </c>
      <c r="AB635">
        <f t="shared" si="220"/>
        <v>48.468602998491427</v>
      </c>
      <c r="AC635">
        <v>62.385913094497973</v>
      </c>
    </row>
    <row r="636" spans="3:29" x14ac:dyDescent="0.25">
      <c r="C636">
        <f t="shared" si="202"/>
        <v>-83</v>
      </c>
      <c r="D636">
        <f t="shared" si="203"/>
        <v>995</v>
      </c>
      <c r="E636">
        <f t="shared" si="204"/>
        <v>0.17780000000000001</v>
      </c>
      <c r="F636">
        <f t="shared" si="205"/>
        <v>-1.3902847571189281E-2</v>
      </c>
      <c r="G636">
        <f t="shared" si="206"/>
        <v>104.19615634406146</v>
      </c>
      <c r="H636">
        <f t="shared" si="207"/>
        <v>-1.4486232791552935</v>
      </c>
      <c r="I636" s="3">
        <f t="shared" si="208"/>
        <v>8.8900000000000007E-2</v>
      </c>
      <c r="J636" s="3">
        <f t="shared" si="209"/>
        <v>0.40640000000000004</v>
      </c>
      <c r="K636">
        <f t="shared" si="210"/>
        <v>0.11512389187743796</v>
      </c>
      <c r="L636">
        <f>PI()/4*('Config sheet'!$C$38^2-'Config sheet'!$C$41^2)*'Stage 1'!K636*2</f>
        <v>1.875260211564829E-2</v>
      </c>
      <c r="M636">
        <f t="shared" si="211"/>
        <v>56.113264185905045</v>
      </c>
      <c r="N636">
        <f>'Config sheet'!$C$44</f>
        <v>5.8970333333333338</v>
      </c>
      <c r="O636">
        <f t="shared" si="212"/>
        <v>-9.4390949300739582</v>
      </c>
      <c r="P636">
        <f t="shared" si="213"/>
        <v>-87.2350821240491</v>
      </c>
      <c r="Q636">
        <f t="shared" si="214"/>
        <v>180</v>
      </c>
      <c r="R636">
        <f t="shared" si="216"/>
        <v>-15.702314782328839</v>
      </c>
      <c r="S636">
        <f t="shared" si="217"/>
        <v>-15.702314782328839</v>
      </c>
      <c r="T636">
        <f t="shared" si="215"/>
        <v>1.3302967248384194</v>
      </c>
      <c r="U636">
        <f t="shared" si="218"/>
        <v>19.068899999999999</v>
      </c>
      <c r="Z636">
        <f t="shared" si="219"/>
        <v>8.7760471877437962E-2</v>
      </c>
      <c r="AA636">
        <f>PI()/4*('Config sheet'!$C$38^2-'Config sheet'!$C$41^2)*'Stage 1'!Z636*2</f>
        <v>1.4295357668686214E-2</v>
      </c>
      <c r="AB636">
        <f t="shared" si="220"/>
        <v>49.359095544115839</v>
      </c>
      <c r="AC636">
        <v>61.546029884630578</v>
      </c>
    </row>
    <row r="637" spans="3:29" x14ac:dyDescent="0.25">
      <c r="C637">
        <f t="shared" si="202"/>
        <v>-84</v>
      </c>
      <c r="D637">
        <f t="shared" si="203"/>
        <v>995</v>
      </c>
      <c r="E637">
        <f t="shared" si="204"/>
        <v>0.17780000000000001</v>
      </c>
      <c r="F637">
        <f t="shared" si="205"/>
        <v>-1.407035175879397E-2</v>
      </c>
      <c r="G637">
        <f t="shared" si="206"/>
        <v>104.19615634406146</v>
      </c>
      <c r="H637">
        <f t="shared" si="207"/>
        <v>-1.4660765716752366</v>
      </c>
      <c r="I637" s="3">
        <f t="shared" si="208"/>
        <v>8.8900000000000007E-2</v>
      </c>
      <c r="J637" s="3">
        <f t="shared" si="209"/>
        <v>0.40640000000000004</v>
      </c>
      <c r="K637">
        <f t="shared" si="210"/>
        <v>0.11670460453845463</v>
      </c>
      <c r="L637">
        <f>PI()/4*('Config sheet'!$C$38^2-'Config sheet'!$C$41^2)*'Stage 1'!K637*2</f>
        <v>1.9010085380918463E-2</v>
      </c>
      <c r="M637">
        <f t="shared" si="211"/>
        <v>56.883729340471419</v>
      </c>
      <c r="N637">
        <f>'Config sheet'!$C$44</f>
        <v>5.8970333333333338</v>
      </c>
      <c r="O637">
        <f t="shared" si="212"/>
        <v>-9.4229390572894669</v>
      </c>
      <c r="P637">
        <f t="shared" si="213"/>
        <v>-105.62980994604939</v>
      </c>
      <c r="Q637">
        <f t="shared" si="214"/>
        <v>180</v>
      </c>
      <c r="R637">
        <f t="shared" si="216"/>
        <v>-19.013365790288891</v>
      </c>
      <c r="S637">
        <f t="shared" si="217"/>
        <v>-19.013365790288891</v>
      </c>
      <c r="T637">
        <f t="shared" si="215"/>
        <v>1.3302967248384194</v>
      </c>
      <c r="U637">
        <f t="shared" si="218"/>
        <v>19.068899999999999</v>
      </c>
      <c r="Z637">
        <f t="shared" si="219"/>
        <v>8.9341184538454632E-2</v>
      </c>
      <c r="AA637">
        <f>PI()/4*('Config sheet'!$C$38^2-'Config sheet'!$C$41^2)*'Stage 1'!Z637*2</f>
        <v>1.4552840933956389E-2</v>
      </c>
      <c r="AB637">
        <f t="shared" si="220"/>
        <v>50.24813528596998</v>
      </c>
      <c r="AC637">
        <v>60.70098161273534</v>
      </c>
    </row>
    <row r="638" spans="3:29" x14ac:dyDescent="0.25">
      <c r="C638">
        <f t="shared" si="202"/>
        <v>-85</v>
      </c>
      <c r="D638">
        <f t="shared" si="203"/>
        <v>995</v>
      </c>
      <c r="E638">
        <f t="shared" si="204"/>
        <v>0.17780000000000001</v>
      </c>
      <c r="F638">
        <f t="shared" si="205"/>
        <v>-1.4237855946398661E-2</v>
      </c>
      <c r="G638">
        <f t="shared" si="206"/>
        <v>104.19615634406146</v>
      </c>
      <c r="H638">
        <f t="shared" si="207"/>
        <v>-1.4835298641951802</v>
      </c>
      <c r="I638" s="3">
        <f t="shared" si="208"/>
        <v>8.8900000000000007E-2</v>
      </c>
      <c r="J638" s="3">
        <f t="shared" si="209"/>
        <v>0.40640000000000004</v>
      </c>
      <c r="K638">
        <f t="shared" si="210"/>
        <v>0.11828221513256928</v>
      </c>
      <c r="L638">
        <f>PI()/4*('Config sheet'!$C$38^2-'Config sheet'!$C$41^2)*'Stage 1'!K638*2</f>
        <v>1.926706334858793E-2</v>
      </c>
      <c r="M638">
        <f t="shared" si="211"/>
        <v>57.652682496991552</v>
      </c>
      <c r="N638">
        <f>'Config sheet'!$C$44</f>
        <v>5.8970333333333338</v>
      </c>
      <c r="O638">
        <f t="shared" si="212"/>
        <v>-9.4037203923271111</v>
      </c>
      <c r="P638">
        <f t="shared" si="213"/>
        <v>-123.80365904552038</v>
      </c>
      <c r="Q638">
        <f t="shared" si="214"/>
        <v>180</v>
      </c>
      <c r="R638">
        <f t="shared" si="216"/>
        <v>-22.284658628193668</v>
      </c>
      <c r="S638">
        <f t="shared" si="217"/>
        <v>-22.284658628193668</v>
      </c>
      <c r="T638">
        <f t="shared" si="215"/>
        <v>1.3302967248384194</v>
      </c>
      <c r="U638">
        <f t="shared" si="218"/>
        <v>19.068899999999999</v>
      </c>
      <c r="Z638">
        <f t="shared" si="219"/>
        <v>9.0918795132569286E-2</v>
      </c>
      <c r="AA638">
        <f>PI()/4*('Config sheet'!$C$38^2-'Config sheet'!$C$41^2)*'Stage 1'!Z638*2</f>
        <v>1.4809818901625856E-2</v>
      </c>
      <c r="AB638">
        <f t="shared" si="220"/>
        <v>51.135430333278556</v>
      </c>
      <c r="AC638">
        <v>59.851004608044391</v>
      </c>
    </row>
    <row r="639" spans="3:29" x14ac:dyDescent="0.25">
      <c r="C639">
        <f t="shared" si="202"/>
        <v>-86</v>
      </c>
      <c r="D639">
        <f t="shared" si="203"/>
        <v>995</v>
      </c>
      <c r="E639">
        <f t="shared" si="204"/>
        <v>0.17780000000000001</v>
      </c>
      <c r="F639">
        <f t="shared" si="205"/>
        <v>-1.4405360134003351E-2</v>
      </c>
      <c r="G639">
        <f t="shared" si="206"/>
        <v>104.19615634406146</v>
      </c>
      <c r="H639">
        <f t="shared" si="207"/>
        <v>-1.5009831567151233</v>
      </c>
      <c r="I639" s="3">
        <f t="shared" si="208"/>
        <v>8.8900000000000007E-2</v>
      </c>
      <c r="J639" s="3">
        <f t="shared" si="209"/>
        <v>0.40640000000000004</v>
      </c>
      <c r="K639">
        <f t="shared" si="210"/>
        <v>0.11985621129718046</v>
      </c>
      <c r="L639">
        <f>PI()/4*('Config sheet'!$C$38^2-'Config sheet'!$C$41^2)*'Stage 1'!K639*2</f>
        <v>1.9523452559594919E-2</v>
      </c>
      <c r="M639">
        <f t="shared" si="211"/>
        <v>58.419873921569675</v>
      </c>
      <c r="N639">
        <f>'Config sheet'!$C$44</f>
        <v>5.8970333333333338</v>
      </c>
      <c r="O639">
        <f t="shared" si="212"/>
        <v>-9.3814765087286762</v>
      </c>
      <c r="P639">
        <f t="shared" si="213"/>
        <v>-141.74980862476281</v>
      </c>
      <c r="Q639">
        <f t="shared" si="214"/>
        <v>180</v>
      </c>
      <c r="R639">
        <f t="shared" si="216"/>
        <v>-25.514965552457308</v>
      </c>
      <c r="S639">
        <f t="shared" si="217"/>
        <v>-25.514965552457308</v>
      </c>
      <c r="T639">
        <f t="shared" si="215"/>
        <v>1.3302967248384194</v>
      </c>
      <c r="U639">
        <f t="shared" si="218"/>
        <v>19.068899999999999</v>
      </c>
      <c r="Z639">
        <f t="shared" si="219"/>
        <v>9.2492791297180466E-2</v>
      </c>
      <c r="AA639">
        <f>PI()/4*('Config sheet'!$C$38^2-'Config sheet'!$C$41^2)*'Stage 1'!Z639*2</f>
        <v>1.5066208112632843E-2</v>
      </c>
      <c r="AB639">
        <f t="shared" si="220"/>
        <v>52.020692518099253</v>
      </c>
      <c r="AC639">
        <v>58.996339892511784</v>
      </c>
    </row>
    <row r="640" spans="3:29" x14ac:dyDescent="0.25">
      <c r="C640">
        <f t="shared" si="202"/>
        <v>-87</v>
      </c>
      <c r="D640">
        <f t="shared" si="203"/>
        <v>995</v>
      </c>
      <c r="E640">
        <f t="shared" si="204"/>
        <v>0.17780000000000001</v>
      </c>
      <c r="F640">
        <f t="shared" si="205"/>
        <v>-1.457286432160804E-2</v>
      </c>
      <c r="G640">
        <f t="shared" si="206"/>
        <v>104.19615634406146</v>
      </c>
      <c r="H640">
        <f t="shared" si="207"/>
        <v>-1.5184364492350666</v>
      </c>
      <c r="I640" s="3">
        <f t="shared" si="208"/>
        <v>8.8900000000000007E-2</v>
      </c>
      <c r="J640" s="3">
        <f t="shared" si="209"/>
        <v>0.40640000000000004</v>
      </c>
      <c r="K640">
        <f t="shared" si="210"/>
        <v>0.12142608749085751</v>
      </c>
      <c r="L640">
        <f>PI()/4*('Config sheet'!$C$38^2-'Config sheet'!$C$41^2)*'Stage 1'!K640*2</f>
        <v>1.9779170665982386E-2</v>
      </c>
      <c r="M640">
        <f t="shared" si="211"/>
        <v>59.185057205059998</v>
      </c>
      <c r="N640">
        <f>'Config sheet'!$C$44</f>
        <v>5.8970333333333338</v>
      </c>
      <c r="O640">
        <f t="shared" si="212"/>
        <v>-9.3562460974012165</v>
      </c>
      <c r="P640">
        <f t="shared" si="213"/>
        <v>-159.46173871633783</v>
      </c>
      <c r="Q640">
        <f t="shared" si="214"/>
        <v>180</v>
      </c>
      <c r="R640">
        <f t="shared" si="216"/>
        <v>-28.703112968940818</v>
      </c>
      <c r="S640">
        <f t="shared" si="217"/>
        <v>-28.703112968940811</v>
      </c>
      <c r="T640">
        <f t="shared" si="215"/>
        <v>1.3302967248384194</v>
      </c>
      <c r="U640">
        <f t="shared" si="218"/>
        <v>19.068899999999999</v>
      </c>
      <c r="Z640">
        <f t="shared" si="219"/>
        <v>9.406266749085751E-2</v>
      </c>
      <c r="AA640">
        <f>PI()/4*('Config sheet'!$C$38^2-'Config sheet'!$C$41^2)*'Stage 1'!Z640*2</f>
        <v>1.532192621902031E-2</v>
      </c>
      <c r="AB640">
        <f t="shared" si="220"/>
        <v>52.903637508918727</v>
      </c>
      <c r="AC640">
        <v>58.13723313321313</v>
      </c>
    </row>
    <row r="641" spans="3:29" x14ac:dyDescent="0.25">
      <c r="C641">
        <f t="shared" si="202"/>
        <v>-88</v>
      </c>
      <c r="D641">
        <f t="shared" si="203"/>
        <v>995</v>
      </c>
      <c r="E641">
        <f t="shared" si="204"/>
        <v>0.17780000000000001</v>
      </c>
      <c r="F641">
        <f t="shared" si="205"/>
        <v>-1.4740368509212731E-2</v>
      </c>
      <c r="G641">
        <f t="shared" si="206"/>
        <v>104.19615634406146</v>
      </c>
      <c r="H641">
        <f t="shared" si="207"/>
        <v>-1.5358897417550099</v>
      </c>
      <c r="I641" s="3">
        <f t="shared" si="208"/>
        <v>8.8900000000000007E-2</v>
      </c>
      <c r="J641" s="3">
        <f t="shared" si="209"/>
        <v>0.40640000000000004</v>
      </c>
      <c r="K641">
        <f t="shared" si="210"/>
        <v>0.12299134518502117</v>
      </c>
      <c r="L641">
        <f>PI()/4*('Config sheet'!$C$38^2-'Config sheet'!$C$41^2)*'Stage 1'!K641*2</f>
        <v>2.0034136462121013E-2</v>
      </c>
      <c r="M641">
        <f t="shared" si="211"/>
        <v>59.947989356495007</v>
      </c>
      <c r="N641">
        <f>'Config sheet'!$C$44</f>
        <v>5.8970333333333338</v>
      </c>
      <c r="O641">
        <f t="shared" si="212"/>
        <v>-9.3280689159476609</v>
      </c>
      <c r="P641">
        <f t="shared" si="213"/>
        <v>-176.93323345251116</v>
      </c>
      <c r="Q641">
        <f t="shared" si="214"/>
        <v>180</v>
      </c>
      <c r="R641">
        <f t="shared" si="216"/>
        <v>-31.847982021452012</v>
      </c>
      <c r="S641">
        <f t="shared" si="217"/>
        <v>-31.847982021452008</v>
      </c>
      <c r="T641">
        <f t="shared" si="215"/>
        <v>1.3302967248384194</v>
      </c>
      <c r="U641">
        <f t="shared" si="218"/>
        <v>19.068899999999999</v>
      </c>
      <c r="Z641">
        <f t="shared" si="219"/>
        <v>9.5627925185021168E-2</v>
      </c>
      <c r="AA641">
        <f>PI()/4*('Config sheet'!$C$38^2-'Config sheet'!$C$41^2)*'Stage 1'!Z641*2</f>
        <v>1.5576892015158937E-2</v>
      </c>
      <c r="AB641">
        <f t="shared" si="220"/>
        <v>53.783984918459595</v>
      </c>
      <c r="AC641">
        <v>57.273934588709672</v>
      </c>
    </row>
    <row r="642" spans="3:29" x14ac:dyDescent="0.25">
      <c r="C642">
        <f t="shared" si="202"/>
        <v>-89</v>
      </c>
      <c r="D642">
        <f t="shared" si="203"/>
        <v>995</v>
      </c>
      <c r="E642">
        <f t="shared" si="204"/>
        <v>0.17780000000000001</v>
      </c>
      <c r="F642">
        <f t="shared" si="205"/>
        <v>-1.4907872696817421E-2</v>
      </c>
      <c r="G642">
        <f t="shared" si="206"/>
        <v>104.19615634406146</v>
      </c>
      <c r="H642">
        <f t="shared" si="207"/>
        <v>-1.5533430342749532</v>
      </c>
      <c r="I642" s="3">
        <f t="shared" si="208"/>
        <v>8.8900000000000007E-2</v>
      </c>
      <c r="J642" s="3">
        <f t="shared" si="209"/>
        <v>0.40640000000000004</v>
      </c>
      <c r="K642">
        <f t="shared" si="210"/>
        <v>0.12455149304519333</v>
      </c>
      <c r="L642">
        <f>PI()/4*('Config sheet'!$C$38^2-'Config sheet'!$C$41^2)*'Stage 1'!K642*2</f>
        <v>2.0288269914233072E-2</v>
      </c>
      <c r="M642">
        <f t="shared" si="211"/>
        <v>60.708430891429529</v>
      </c>
      <c r="N642">
        <f>'Config sheet'!$C$44</f>
        <v>5.8970333333333338</v>
      </c>
      <c r="O642">
        <f t="shared" si="212"/>
        <v>-9.2969857374812577</v>
      </c>
      <c r="P642">
        <f t="shared" si="213"/>
        <v>-194.15838395849369</v>
      </c>
      <c r="Q642">
        <f t="shared" si="214"/>
        <v>180</v>
      </c>
      <c r="R642">
        <f t="shared" si="216"/>
        <v>-34.948509112528868</v>
      </c>
      <c r="S642">
        <f t="shared" si="217"/>
        <v>-34.94850911252886</v>
      </c>
      <c r="T642">
        <f t="shared" si="215"/>
        <v>1.3302967248384194</v>
      </c>
      <c r="U642">
        <f t="shared" si="218"/>
        <v>19.068899999999999</v>
      </c>
      <c r="Z642">
        <f t="shared" si="219"/>
        <v>9.7188073045193335E-2</v>
      </c>
      <c r="AA642">
        <f>PI()/4*('Config sheet'!$C$38^2-'Config sheet'!$C$41^2)*'Stage 1'!Z642*2</f>
        <v>1.5831025467270998E-2</v>
      </c>
      <c r="AB642">
        <f t="shared" si="220"/>
        <v>54.66145840562055</v>
      </c>
      <c r="AC642">
        <v>56.406699049348902</v>
      </c>
    </row>
    <row r="643" spans="3:29" x14ac:dyDescent="0.25">
      <c r="C643">
        <f t="shared" si="202"/>
        <v>-90</v>
      </c>
      <c r="D643">
        <f t="shared" si="203"/>
        <v>995</v>
      </c>
      <c r="E643">
        <f t="shared" si="204"/>
        <v>0.17780000000000001</v>
      </c>
      <c r="F643">
        <f t="shared" si="205"/>
        <v>-1.5075376884422112E-2</v>
      </c>
      <c r="G643">
        <f t="shared" si="206"/>
        <v>104.19615634406146</v>
      </c>
      <c r="H643">
        <f t="shared" si="207"/>
        <v>-1.5707963267948966</v>
      </c>
      <c r="I643" s="3">
        <f t="shared" si="208"/>
        <v>8.8900000000000007E-2</v>
      </c>
      <c r="J643" s="3">
        <f t="shared" si="209"/>
        <v>0.40640000000000004</v>
      </c>
      <c r="K643">
        <f t="shared" si="210"/>
        <v>0.12610604710170173</v>
      </c>
      <c r="L643">
        <f>PI()/4*('Config sheet'!$C$38^2-'Config sheet'!$C$41^2)*'Stage 1'!K643*2</f>
        <v>2.0541492188198621E-2</v>
      </c>
      <c r="M643">
        <f t="shared" si="211"/>
        <v>61.466145915144963</v>
      </c>
      <c r="N643">
        <f>'Config sheet'!$C$44</f>
        <v>5.8970333333333338</v>
      </c>
      <c r="O643">
        <f t="shared" si="212"/>
        <v>-9.2630382989870643</v>
      </c>
      <c r="P643">
        <f t="shared" si="213"/>
        <v>-211.13159086737485</v>
      </c>
      <c r="Q643">
        <f t="shared" si="214"/>
        <v>180</v>
      </c>
      <c r="R643">
        <f t="shared" si="216"/>
        <v>-38.003686356127481</v>
      </c>
      <c r="S643">
        <f t="shared" si="217"/>
        <v>-38.003686356127474</v>
      </c>
      <c r="T643">
        <f t="shared" si="215"/>
        <v>1.3302967248384194</v>
      </c>
      <c r="U643">
        <f t="shared" si="218"/>
        <v>19.068899999999999</v>
      </c>
      <c r="Z643">
        <f t="shared" si="219"/>
        <v>9.874262710170173E-2</v>
      </c>
      <c r="AA643">
        <f>PI()/4*('Config sheet'!$C$38^2-'Config sheet'!$C$41^2)*'Stage 1'!Z643*2</f>
        <v>1.6084247741236547E-2</v>
      </c>
      <c r="AB643">
        <f t="shared" si="220"/>
        <v>55.535785771485791</v>
      </c>
      <c r="AC643">
        <v>55.535785771485791</v>
      </c>
    </row>
    <row r="644" spans="3:29" x14ac:dyDescent="0.25">
      <c r="C644">
        <f t="shared" si="202"/>
        <v>-91</v>
      </c>
      <c r="D644">
        <f t="shared" si="203"/>
        <v>995</v>
      </c>
      <c r="E644">
        <f t="shared" si="204"/>
        <v>0.17780000000000001</v>
      </c>
      <c r="F644">
        <f t="shared" si="205"/>
        <v>-1.5242881072026801E-2</v>
      </c>
      <c r="G644">
        <f t="shared" si="206"/>
        <v>104.19615634406146</v>
      </c>
      <c r="H644">
        <f t="shared" si="207"/>
        <v>-1.5882496193148399</v>
      </c>
      <c r="I644" s="3">
        <f t="shared" si="208"/>
        <v>8.8900000000000007E-2</v>
      </c>
      <c r="J644" s="3">
        <f t="shared" si="209"/>
        <v>0.40640000000000004</v>
      </c>
      <c r="K644">
        <f t="shared" si="210"/>
        <v>0.12765453090974235</v>
      </c>
      <c r="L644">
        <f>PI()/4*('Config sheet'!$C$38^2-'Config sheet'!$C$41^2)*'Stage 1'!K644*2</f>
        <v>2.0793725675628181E-2</v>
      </c>
      <c r="M644">
        <f t="shared" si="211"/>
        <v>62.220902200666352</v>
      </c>
      <c r="N644">
        <f>'Config sheet'!$C$44</f>
        <v>5.8970333333333338</v>
      </c>
      <c r="O644">
        <f t="shared" si="212"/>
        <v>-9.2262692492939316</v>
      </c>
      <c r="P644">
        <f t="shared" si="213"/>
        <v>-227.84756645511254</v>
      </c>
      <c r="Q644">
        <f t="shared" si="214"/>
        <v>180</v>
      </c>
      <c r="R644">
        <f t="shared" si="216"/>
        <v>-41.012561961920262</v>
      </c>
      <c r="S644">
        <f t="shared" si="217"/>
        <v>-41.012561961920255</v>
      </c>
      <c r="T644">
        <f t="shared" si="215"/>
        <v>1.3302967248384194</v>
      </c>
      <c r="U644">
        <f t="shared" si="218"/>
        <v>19.068899999999999</v>
      </c>
      <c r="Z644">
        <f t="shared" si="219"/>
        <v>0.10029111090974235</v>
      </c>
      <c r="AA644">
        <f>PI()/4*('Config sheet'!$C$38^2-'Config sheet'!$C$41^2)*'Stage 1'!Z644*2</f>
        <v>1.6336481228666107E-2</v>
      </c>
      <c r="AB644">
        <f t="shared" si="220"/>
        <v>56.406699049348902</v>
      </c>
      <c r="AC644">
        <v>54.66145840562055</v>
      </c>
    </row>
    <row r="645" spans="3:29" x14ac:dyDescent="0.25">
      <c r="C645">
        <f t="shared" si="202"/>
        <v>-92</v>
      </c>
      <c r="D645">
        <f t="shared" si="203"/>
        <v>995</v>
      </c>
      <c r="E645">
        <f t="shared" si="204"/>
        <v>0.17780000000000001</v>
      </c>
      <c r="F645">
        <f t="shared" si="205"/>
        <v>-1.5410385259631492E-2</v>
      </c>
      <c r="G645">
        <f t="shared" si="206"/>
        <v>104.19615634406146</v>
      </c>
      <c r="H645">
        <f t="shared" si="207"/>
        <v>-1.6057029118347832</v>
      </c>
      <c r="I645" s="3">
        <f t="shared" si="208"/>
        <v>8.8900000000000007E-2</v>
      </c>
      <c r="J645" s="3">
        <f t="shared" si="209"/>
        <v>0.40640000000000004</v>
      </c>
      <c r="K645">
        <f t="shared" si="210"/>
        <v>0.1291964756987258</v>
      </c>
      <c r="L645">
        <f>PI()/4*('Config sheet'!$C$38^2-'Config sheet'!$C$41^2)*'Stage 1'!K645*2</f>
        <v>2.1044894018189843E-2</v>
      </c>
      <c r="M645">
        <f t="shared" si="211"/>
        <v>62.97247126155618</v>
      </c>
      <c r="N645">
        <f>'Config sheet'!$C$44</f>
        <v>5.8970333333333338</v>
      </c>
      <c r="O645">
        <f t="shared" si="212"/>
        <v>-9.1867220967208212</v>
      </c>
      <c r="P645">
        <f t="shared" si="213"/>
        <v>-244.30133639440598</v>
      </c>
      <c r="Q645">
        <f t="shared" si="214"/>
        <v>180</v>
      </c>
      <c r="R645">
        <f t="shared" si="216"/>
        <v>-43.974240550993073</v>
      </c>
      <c r="S645">
        <f t="shared" si="217"/>
        <v>-43.974240550993073</v>
      </c>
      <c r="T645">
        <f t="shared" si="215"/>
        <v>1.3302967248384194</v>
      </c>
      <c r="U645">
        <f t="shared" si="218"/>
        <v>19.068899999999999</v>
      </c>
      <c r="Z645">
        <f t="shared" si="219"/>
        <v>0.10183305569872581</v>
      </c>
      <c r="AA645">
        <f>PI()/4*('Config sheet'!$C$38^2-'Config sheet'!$C$41^2)*'Stage 1'!Z645*2</f>
        <v>1.6587649571227766E-2</v>
      </c>
      <c r="AB645">
        <f t="shared" si="220"/>
        <v>57.273934588709672</v>
      </c>
      <c r="AC645">
        <v>53.783984918459595</v>
      </c>
    </row>
    <row r="646" spans="3:29" x14ac:dyDescent="0.25">
      <c r="C646">
        <f t="shared" si="202"/>
        <v>-93</v>
      </c>
      <c r="D646">
        <f t="shared" si="203"/>
        <v>995</v>
      </c>
      <c r="E646">
        <f t="shared" si="204"/>
        <v>0.17780000000000001</v>
      </c>
      <c r="F646">
        <f t="shared" si="205"/>
        <v>-1.5577889447236181E-2</v>
      </c>
      <c r="G646">
        <f t="shared" si="206"/>
        <v>104.19615634406146</v>
      </c>
      <c r="H646">
        <f t="shared" si="207"/>
        <v>-1.6231562043547263</v>
      </c>
      <c r="I646" s="3">
        <f t="shared" si="208"/>
        <v>8.8900000000000007E-2</v>
      </c>
      <c r="J646" s="3">
        <f t="shared" si="209"/>
        <v>0.40640000000000004</v>
      </c>
      <c r="K646">
        <f t="shared" si="210"/>
        <v>0.13073142051085293</v>
      </c>
      <c r="L646">
        <f>PI()/4*('Config sheet'!$C$38^2-'Config sheet'!$C$41^2)*'Stage 1'!K646*2</f>
        <v>2.1294922130181942E-2</v>
      </c>
      <c r="M646">
        <f t="shared" si="211"/>
        <v>63.720628419458457</v>
      </c>
      <c r="N646">
        <f>'Config sheet'!$C$44</f>
        <v>5.8970333333333338</v>
      </c>
      <c r="O646">
        <f t="shared" si="212"/>
        <v>-9.1444411564612871</v>
      </c>
      <c r="P646">
        <f t="shared" si="213"/>
        <v>-260.48824112674288</v>
      </c>
      <c r="Q646">
        <f t="shared" si="214"/>
        <v>180</v>
      </c>
      <c r="R646">
        <f t="shared" si="216"/>
        <v>-46.887883402813721</v>
      </c>
      <c r="S646">
        <f t="shared" si="217"/>
        <v>-46.887883402813721</v>
      </c>
      <c r="T646">
        <f t="shared" si="215"/>
        <v>1.3302967248384194</v>
      </c>
      <c r="U646">
        <f t="shared" si="218"/>
        <v>19.068899999999999</v>
      </c>
      <c r="Z646">
        <f t="shared" si="219"/>
        <v>0.10336800051085293</v>
      </c>
      <c r="AA646">
        <f>PI()/4*('Config sheet'!$C$38^2-'Config sheet'!$C$41^2)*'Stage 1'!Z646*2</f>
        <v>1.6837677683219868E-2</v>
      </c>
      <c r="AB646">
        <f t="shared" si="220"/>
        <v>58.13723313321313</v>
      </c>
      <c r="AC646">
        <v>52.903637508918727</v>
      </c>
    </row>
    <row r="647" spans="3:29" x14ac:dyDescent="0.25">
      <c r="C647">
        <f t="shared" si="202"/>
        <v>-94</v>
      </c>
      <c r="D647">
        <f t="shared" si="203"/>
        <v>995</v>
      </c>
      <c r="E647">
        <f t="shared" si="204"/>
        <v>0.17780000000000001</v>
      </c>
      <c r="F647">
        <f t="shared" si="205"/>
        <v>-1.5745393634840871E-2</v>
      </c>
      <c r="G647">
        <f t="shared" si="206"/>
        <v>104.19615634406146</v>
      </c>
      <c r="H647">
        <f t="shared" si="207"/>
        <v>-1.6406094968746696</v>
      </c>
      <c r="I647" s="3">
        <f t="shared" si="208"/>
        <v>8.8900000000000007E-2</v>
      </c>
      <c r="J647" s="3">
        <f t="shared" si="209"/>
        <v>0.40640000000000004</v>
      </c>
      <c r="K647">
        <f t="shared" si="210"/>
        <v>0.13225891232888595</v>
      </c>
      <c r="L647">
        <f>PI()/4*('Config sheet'!$C$38^2-'Config sheet'!$C$41^2)*'Stage 1'!K647*2</f>
        <v>2.1543736219345785E-2</v>
      </c>
      <c r="M647">
        <f t="shared" si="211"/>
        <v>64.465152866376442</v>
      </c>
      <c r="N647">
        <f>'Config sheet'!$C$44</f>
        <v>5.8970333333333338</v>
      </c>
      <c r="O647">
        <f t="shared" si="212"/>
        <v>-9.099471497770141</v>
      </c>
      <c r="P647">
        <f t="shared" si="213"/>
        <v>-276.40393685237831</v>
      </c>
      <c r="Q647">
        <f t="shared" si="214"/>
        <v>180</v>
      </c>
      <c r="R647">
        <f t="shared" si="216"/>
        <v>-49.752708633428099</v>
      </c>
      <c r="S647">
        <f t="shared" si="217"/>
        <v>-49.752708633428099</v>
      </c>
      <c r="T647">
        <f t="shared" si="215"/>
        <v>1.3302967248384194</v>
      </c>
      <c r="U647">
        <f t="shared" si="218"/>
        <v>19.068899999999999</v>
      </c>
      <c r="Z647">
        <f t="shared" si="219"/>
        <v>0.10489549232888595</v>
      </c>
      <c r="AA647">
        <f>PI()/4*('Config sheet'!$C$38^2-'Config sheet'!$C$41^2)*'Stage 1'!Z647*2</f>
        <v>1.7086491772383711E-2</v>
      </c>
      <c r="AB647">
        <f t="shared" si="220"/>
        <v>58.996339892511784</v>
      </c>
      <c r="AC647">
        <v>52.020692518099253</v>
      </c>
    </row>
    <row r="648" spans="3:29" x14ac:dyDescent="0.25">
      <c r="C648">
        <f t="shared" si="202"/>
        <v>-95</v>
      </c>
      <c r="D648">
        <f t="shared" si="203"/>
        <v>995</v>
      </c>
      <c r="E648">
        <f t="shared" si="204"/>
        <v>0.17780000000000001</v>
      </c>
      <c r="F648">
        <f t="shared" si="205"/>
        <v>-1.5912897822445562E-2</v>
      </c>
      <c r="G648">
        <f t="shared" si="206"/>
        <v>104.19615634406146</v>
      </c>
      <c r="H648">
        <f t="shared" si="207"/>
        <v>-1.6580627893946129</v>
      </c>
      <c r="I648" s="3">
        <f t="shared" si="208"/>
        <v>8.8900000000000007E-2</v>
      </c>
      <c r="J648" s="3">
        <f t="shared" si="209"/>
        <v>0.40640000000000004</v>
      </c>
      <c r="K648">
        <f t="shared" si="210"/>
        <v>0.13377850619310291</v>
      </c>
      <c r="L648">
        <f>PI()/4*('Config sheet'!$C$38^2-'Config sheet'!$C$41^2)*'Stage 1'!K648*2</f>
        <v>2.1791263805916422E-2</v>
      </c>
      <c r="M648">
        <f t="shared" si="211"/>
        <v>65.205827721678119</v>
      </c>
      <c r="N648">
        <f>'Config sheet'!$C$44</f>
        <v>5.8970333333333338</v>
      </c>
      <c r="O648">
        <f t="shared" si="212"/>
        <v>-9.0518588910162805</v>
      </c>
      <c r="P648">
        <f t="shared" si="213"/>
        <v>-292.04439613846415</v>
      </c>
      <c r="Q648">
        <f t="shared" si="214"/>
        <v>180</v>
      </c>
      <c r="R648">
        <f t="shared" si="216"/>
        <v>-52.567991304923545</v>
      </c>
      <c r="S648">
        <f t="shared" si="217"/>
        <v>-52.567991304923545</v>
      </c>
      <c r="T648">
        <f t="shared" si="215"/>
        <v>1.3302967248384194</v>
      </c>
      <c r="U648">
        <f t="shared" si="218"/>
        <v>19.068899999999999</v>
      </c>
      <c r="Z648">
        <f t="shared" si="219"/>
        <v>0.10641508619310291</v>
      </c>
      <c r="AA648">
        <f>PI()/4*('Config sheet'!$C$38^2-'Config sheet'!$C$41^2)*'Stage 1'!Z648*2</f>
        <v>1.7334019358954348E-2</v>
      </c>
      <c r="AB648">
        <f t="shared" si="220"/>
        <v>59.851004608044391</v>
      </c>
      <c r="AC648">
        <v>51.135430333278556</v>
      </c>
    </row>
    <row r="649" spans="3:29" x14ac:dyDescent="0.25">
      <c r="C649">
        <f t="shared" si="202"/>
        <v>-96</v>
      </c>
      <c r="D649">
        <f t="shared" si="203"/>
        <v>995</v>
      </c>
      <c r="E649">
        <f t="shared" si="204"/>
        <v>0.17780000000000001</v>
      </c>
      <c r="F649">
        <f t="shared" si="205"/>
        <v>-1.6080402010050253E-2</v>
      </c>
      <c r="G649">
        <f t="shared" si="206"/>
        <v>104.19615634406146</v>
      </c>
      <c r="H649">
        <f t="shared" si="207"/>
        <v>-1.6755160819145565</v>
      </c>
      <c r="I649" s="3">
        <f t="shared" si="208"/>
        <v>8.8900000000000007E-2</v>
      </c>
      <c r="J649" s="3">
        <f t="shared" si="209"/>
        <v>0.40640000000000004</v>
      </c>
      <c r="K649">
        <f t="shared" si="210"/>
        <v>0.13528976530744344</v>
      </c>
      <c r="L649">
        <f>PI()/4*('Config sheet'!$C$38^2-'Config sheet'!$C$41^2)*'Stage 1'!K649*2</f>
        <v>2.20374337399128E-2</v>
      </c>
      <c r="M649">
        <f t="shared" si="211"/>
        <v>65.942440083833375</v>
      </c>
      <c r="N649">
        <f>'Config sheet'!$C$44</f>
        <v>5.8970333333333338</v>
      </c>
      <c r="O649">
        <f t="shared" si="212"/>
        <v>-9.0016497546655767</v>
      </c>
      <c r="P649">
        <f t="shared" si="213"/>
        <v>-307.40590814601899</v>
      </c>
      <c r="Q649">
        <f t="shared" si="214"/>
        <v>180</v>
      </c>
      <c r="R649">
        <f t="shared" si="216"/>
        <v>-55.333063466283413</v>
      </c>
      <c r="S649">
        <f t="shared" si="217"/>
        <v>-55.33306346628342</v>
      </c>
      <c r="T649">
        <f t="shared" si="215"/>
        <v>1.3302967248384194</v>
      </c>
      <c r="U649">
        <f t="shared" si="218"/>
        <v>19.068899999999999</v>
      </c>
      <c r="Z649">
        <f t="shared" si="219"/>
        <v>0.10792634530744344</v>
      </c>
      <c r="AA649">
        <f>PI()/4*('Config sheet'!$C$38^2-'Config sheet'!$C$41^2)*'Stage 1'!Z649*2</f>
        <v>1.7580189292950722E-2</v>
      </c>
      <c r="AB649">
        <f t="shared" si="220"/>
        <v>60.70098161273534</v>
      </c>
      <c r="AC649">
        <v>50.24813528596998</v>
      </c>
    </row>
    <row r="650" spans="3:29" x14ac:dyDescent="0.25">
      <c r="C650">
        <f t="shared" si="202"/>
        <v>-97</v>
      </c>
      <c r="D650">
        <f t="shared" si="203"/>
        <v>995</v>
      </c>
      <c r="E650">
        <f t="shared" si="204"/>
        <v>0.17780000000000001</v>
      </c>
      <c r="F650">
        <f t="shared" si="205"/>
        <v>-1.624790619765494E-2</v>
      </c>
      <c r="G650">
        <f t="shared" si="206"/>
        <v>104.19615634406146</v>
      </c>
      <c r="H650">
        <f t="shared" si="207"/>
        <v>-1.6929693744344994</v>
      </c>
      <c r="I650" s="3">
        <f t="shared" si="208"/>
        <v>8.8900000000000007E-2</v>
      </c>
      <c r="J650" s="3">
        <f t="shared" si="209"/>
        <v>0.40640000000000004</v>
      </c>
      <c r="K650">
        <f t="shared" si="210"/>
        <v>0.13679226113487317</v>
      </c>
      <c r="L650">
        <f>PI()/4*('Config sheet'!$C$38^2-'Config sheet'!$C$41^2)*'Stage 1'!K650*2</f>
        <v>2.228217621667173E-2</v>
      </c>
      <c r="M650">
        <f t="shared" si="211"/>
        <v>66.674781076896252</v>
      </c>
      <c r="N650">
        <f>'Config sheet'!$C$44</f>
        <v>5.8970333333333338</v>
      </c>
      <c r="O650">
        <f t="shared" si="212"/>
        <v>-8.948891102257619</v>
      </c>
      <c r="P650">
        <f t="shared" si="213"/>
        <v>-322.48507847688279</v>
      </c>
      <c r="Q650">
        <f t="shared" si="214"/>
        <v>180</v>
      </c>
      <c r="R650">
        <f t="shared" si="216"/>
        <v>-58.047314125838902</v>
      </c>
      <c r="S650">
        <f t="shared" si="217"/>
        <v>-58.047314125838902</v>
      </c>
      <c r="T650">
        <f t="shared" si="215"/>
        <v>1.3302967248384194</v>
      </c>
      <c r="U650">
        <f t="shared" si="218"/>
        <v>19.068899999999999</v>
      </c>
      <c r="Z650">
        <f t="shared" si="219"/>
        <v>0.10942884113487317</v>
      </c>
      <c r="AA650">
        <f>PI()/4*('Config sheet'!$C$38^2-'Config sheet'!$C$41^2)*'Stage 1'!Z650*2</f>
        <v>1.7824931769709652E-2</v>
      </c>
      <c r="AB650">
        <f t="shared" si="220"/>
        <v>61.546029884630578</v>
      </c>
      <c r="AC650">
        <v>49.359095544115839</v>
      </c>
    </row>
    <row r="651" spans="3:29" x14ac:dyDescent="0.25">
      <c r="C651">
        <f t="shared" si="202"/>
        <v>-98</v>
      </c>
      <c r="D651">
        <f t="shared" si="203"/>
        <v>995</v>
      </c>
      <c r="E651">
        <f t="shared" si="204"/>
        <v>0.17780000000000001</v>
      </c>
      <c r="F651">
        <f t="shared" si="205"/>
        <v>-1.6415410385259632E-2</v>
      </c>
      <c r="G651">
        <f t="shared" si="206"/>
        <v>104.19615634406146</v>
      </c>
      <c r="H651">
        <f t="shared" si="207"/>
        <v>-1.7104226669544429</v>
      </c>
      <c r="I651" s="3">
        <f t="shared" si="208"/>
        <v>8.8900000000000007E-2</v>
      </c>
      <c r="J651" s="3">
        <f t="shared" si="209"/>
        <v>0.40640000000000004</v>
      </c>
      <c r="K651">
        <f t="shared" si="210"/>
        <v>0.13828557348201739</v>
      </c>
      <c r="L651">
        <f>PI()/4*('Config sheet'!$C$38^2-'Config sheet'!$C$41^2)*'Stage 1'!K651*2</f>
        <v>2.2525422790633919E-2</v>
      </c>
      <c r="M651">
        <f t="shared" si="211"/>
        <v>67.40264589175662</v>
      </c>
      <c r="N651">
        <f>'Config sheet'!$C$44</f>
        <v>5.8970333333333338</v>
      </c>
      <c r="O651">
        <f t="shared" si="212"/>
        <v>-8.8936304894397669</v>
      </c>
      <c r="P651">
        <f t="shared" si="213"/>
        <v>-337.27882864227388</v>
      </c>
      <c r="Q651">
        <f t="shared" si="214"/>
        <v>180</v>
      </c>
      <c r="R651">
        <f t="shared" si="216"/>
        <v>-60.710189155609299</v>
      </c>
      <c r="S651">
        <f t="shared" si="217"/>
        <v>-60.710189155609299</v>
      </c>
      <c r="T651">
        <f t="shared" si="215"/>
        <v>1.3302967248384194</v>
      </c>
      <c r="U651">
        <f t="shared" si="218"/>
        <v>19.068899999999999</v>
      </c>
      <c r="Z651">
        <f t="shared" si="219"/>
        <v>0.11092215348201739</v>
      </c>
      <c r="AA651">
        <f>PI()/4*('Config sheet'!$C$38^2-'Config sheet'!$C$41^2)*'Stage 1'!Z651*2</f>
        <v>1.8068178343671845E-2</v>
      </c>
      <c r="AB651">
        <f t="shared" si="220"/>
        <v>62.385913094497973</v>
      </c>
      <c r="AC651">
        <v>48.468602998491427</v>
      </c>
    </row>
    <row r="652" spans="3:29" x14ac:dyDescent="0.25">
      <c r="C652">
        <f t="shared" si="202"/>
        <v>-99</v>
      </c>
      <c r="D652">
        <f t="shared" si="203"/>
        <v>995</v>
      </c>
      <c r="E652">
        <f t="shared" si="204"/>
        <v>0.17780000000000001</v>
      </c>
      <c r="F652">
        <f t="shared" si="205"/>
        <v>-1.6582914572864323E-2</v>
      </c>
      <c r="G652">
        <f t="shared" si="206"/>
        <v>104.19615634406146</v>
      </c>
      <c r="H652">
        <f t="shared" si="207"/>
        <v>-1.7278759594743862</v>
      </c>
      <c r="I652" s="3">
        <f t="shared" si="208"/>
        <v>8.8900000000000007E-2</v>
      </c>
      <c r="J652" s="3">
        <f t="shared" si="209"/>
        <v>0.40640000000000004</v>
      </c>
      <c r="K652">
        <f t="shared" si="210"/>
        <v>0.13976929057313101</v>
      </c>
      <c r="L652">
        <f>PI()/4*('Config sheet'!$C$38^2-'Config sheet'!$C$41^2)*'Stage 1'!K652*2</f>
        <v>2.2767106387392985E-2</v>
      </c>
      <c r="M652">
        <f t="shared" si="211"/>
        <v>68.125833822194522</v>
      </c>
      <c r="N652">
        <f>'Config sheet'!$C$44</f>
        <v>5.8970333333333338</v>
      </c>
      <c r="O652">
        <f t="shared" si="212"/>
        <v>-8.8359159611218185</v>
      </c>
      <c r="P652">
        <f t="shared" si="213"/>
        <v>-351.7843951550052</v>
      </c>
      <c r="Q652">
        <f t="shared" si="214"/>
        <v>180</v>
      </c>
      <c r="R652">
        <f t="shared" si="216"/>
        <v>-63.321191127900953</v>
      </c>
      <c r="S652">
        <f t="shared" si="217"/>
        <v>-63.321191127900939</v>
      </c>
      <c r="T652">
        <f t="shared" si="215"/>
        <v>1.3302967248384194</v>
      </c>
      <c r="U652">
        <f t="shared" si="218"/>
        <v>19.068899999999999</v>
      </c>
      <c r="Z652">
        <f t="shared" si="219"/>
        <v>0.11240587057313101</v>
      </c>
      <c r="AA652">
        <f>PI()/4*('Config sheet'!$C$38^2-'Config sheet'!$C$41^2)*'Stage 1'!Z652*2</f>
        <v>1.8309861940430907E-2</v>
      </c>
      <c r="AB652">
        <f t="shared" si="220"/>
        <v>63.220399647430256</v>
      </c>
      <c r="AC652">
        <v>47.576953143407145</v>
      </c>
    </row>
    <row r="653" spans="3:29" x14ac:dyDescent="0.25">
      <c r="C653">
        <f t="shared" si="202"/>
        <v>-100</v>
      </c>
      <c r="D653">
        <f t="shared" si="203"/>
        <v>995</v>
      </c>
      <c r="E653">
        <f t="shared" si="204"/>
        <v>0.17780000000000001</v>
      </c>
      <c r="F653">
        <f t="shared" si="205"/>
        <v>-1.6750418760469014E-2</v>
      </c>
      <c r="G653">
        <f t="shared" si="206"/>
        <v>104.19615634406146</v>
      </c>
      <c r="H653">
        <f t="shared" si="207"/>
        <v>-1.7453292519943295</v>
      </c>
      <c r="I653" s="3">
        <f t="shared" si="208"/>
        <v>8.8900000000000007E-2</v>
      </c>
      <c r="J653" s="3">
        <f t="shared" si="209"/>
        <v>0.40640000000000004</v>
      </c>
      <c r="K653">
        <f t="shared" si="210"/>
        <v>0.14124300911349355</v>
      </c>
      <c r="L653">
        <f>PI()/4*('Config sheet'!$C$38^2-'Config sheet'!$C$41^2)*'Stage 1'!K653*2</f>
        <v>2.300716131402189E-2</v>
      </c>
      <c r="M653">
        <f t="shared" si="211"/>
        <v>68.844148295779789</v>
      </c>
      <c r="N653">
        <f>'Config sheet'!$C$44</f>
        <v>5.8970333333333338</v>
      </c>
      <c r="O653">
        <f t="shared" si="212"/>
        <v>-8.7757959988140541</v>
      </c>
      <c r="P653">
        <f t="shared" si="213"/>
        <v>-365.99932824789971</v>
      </c>
      <c r="Q653">
        <f t="shared" si="214"/>
        <v>180</v>
      </c>
      <c r="R653">
        <f t="shared" si="216"/>
        <v>-65.879879084621948</v>
      </c>
      <c r="S653">
        <f t="shared" si="217"/>
        <v>-65.879879084621948</v>
      </c>
      <c r="T653">
        <f t="shared" si="215"/>
        <v>1.3302967248384194</v>
      </c>
      <c r="U653">
        <f t="shared" si="218"/>
        <v>19.068899999999999</v>
      </c>
      <c r="Z653">
        <f t="shared" si="219"/>
        <v>0.11387958911349355</v>
      </c>
      <c r="AA653">
        <f>PI()/4*('Config sheet'!$C$38^2-'Config sheet'!$C$41^2)*'Stage 1'!Z653*2</f>
        <v>1.8549916867059816E-2</v>
      </c>
      <c r="AB653">
        <f t="shared" si="220"/>
        <v>64.049262718500316</v>
      </c>
      <c r="AC653">
        <v>46.684444951807272</v>
      </c>
    </row>
    <row r="654" spans="3:29" x14ac:dyDescent="0.25">
      <c r="C654">
        <f t="shared" si="202"/>
        <v>-101</v>
      </c>
      <c r="D654">
        <f t="shared" si="203"/>
        <v>995</v>
      </c>
      <c r="E654">
        <f t="shared" si="204"/>
        <v>0.17780000000000001</v>
      </c>
      <c r="F654">
        <f t="shared" si="205"/>
        <v>-1.6917922948073701E-2</v>
      </c>
      <c r="G654">
        <f t="shared" si="206"/>
        <v>104.19615634406146</v>
      </c>
      <c r="H654">
        <f t="shared" si="207"/>
        <v>-1.7627825445142726</v>
      </c>
      <c r="I654" s="3">
        <f t="shared" si="208"/>
        <v>8.8900000000000007E-2</v>
      </c>
      <c r="J654" s="3">
        <f t="shared" si="209"/>
        <v>0.40640000000000004</v>
      </c>
      <c r="K654">
        <f t="shared" si="210"/>
        <v>0.14270633434233757</v>
      </c>
      <c r="L654">
        <f>PI()/4*('Config sheet'!$C$38^2-'Config sheet'!$C$41^2)*'Stage 1'!K654*2</f>
        <v>2.3245523267694513E-2</v>
      </c>
      <c r="M654">
        <f t="shared" si="211"/>
        <v>69.557396899670294</v>
      </c>
      <c r="N654">
        <f>'Config sheet'!$C$44</f>
        <v>5.8970333333333338</v>
      </c>
      <c r="O654">
        <f t="shared" si="212"/>
        <v>-8.7133194682110648</v>
      </c>
      <c r="P654">
        <f t="shared" si="213"/>
        <v>-379.92149022136982</v>
      </c>
      <c r="Q654">
        <f t="shared" si="214"/>
        <v>180</v>
      </c>
      <c r="R654">
        <f t="shared" si="216"/>
        <v>-68.385868239846559</v>
      </c>
      <c r="S654">
        <f t="shared" si="217"/>
        <v>-68.385868239846573</v>
      </c>
      <c r="T654">
        <f t="shared" si="215"/>
        <v>1.3302967248384194</v>
      </c>
      <c r="U654">
        <f t="shared" si="218"/>
        <v>19.068899999999999</v>
      </c>
      <c r="Z654">
        <f t="shared" si="219"/>
        <v>0.11534291434233757</v>
      </c>
      <c r="AA654">
        <f>PI()/4*('Config sheet'!$C$38^2-'Config sheet'!$C$41^2)*'Stage 1'!Z654*2</f>
        <v>1.8788278820732439E-2</v>
      </c>
      <c r="AB654">
        <f t="shared" si="220"/>
        <v>64.872280282529559</v>
      </c>
      <c r="AC654">
        <v>45.79138074487507</v>
      </c>
    </row>
    <row r="655" spans="3:29" x14ac:dyDescent="0.25">
      <c r="C655">
        <f t="shared" si="202"/>
        <v>-102</v>
      </c>
      <c r="D655">
        <f t="shared" si="203"/>
        <v>995</v>
      </c>
      <c r="E655">
        <f t="shared" si="204"/>
        <v>0.17780000000000001</v>
      </c>
      <c r="F655">
        <f t="shared" si="205"/>
        <v>-1.7085427135678392E-2</v>
      </c>
      <c r="G655">
        <f t="shared" si="206"/>
        <v>104.19615634406146</v>
      </c>
      <c r="H655">
        <f t="shared" si="207"/>
        <v>-1.780235837034216</v>
      </c>
      <c r="I655" s="3">
        <f t="shared" si="208"/>
        <v>8.8900000000000007E-2</v>
      </c>
      <c r="J655" s="3">
        <f t="shared" si="209"/>
        <v>0.40640000000000004</v>
      </c>
      <c r="K655">
        <f t="shared" si="210"/>
        <v>0.14415888007543473</v>
      </c>
      <c r="L655">
        <f>PI()/4*('Config sheet'!$C$38^2-'Config sheet'!$C$41^2)*'Stage 1'!K655*2</f>
        <v>2.3482129342622494E-2</v>
      </c>
      <c r="M655">
        <f t="shared" si="211"/>
        <v>70.265391401369072</v>
      </c>
      <c r="N655">
        <f>'Config sheet'!$C$44</f>
        <v>5.8970333333333338</v>
      </c>
      <c r="O655">
        <f t="shared" si="212"/>
        <v>-8.6485355670831758</v>
      </c>
      <c r="P655">
        <f t="shared" si="213"/>
        <v>-393.5490534235945</v>
      </c>
      <c r="Q655">
        <f t="shared" si="214"/>
        <v>180</v>
      </c>
      <c r="R655">
        <f t="shared" si="216"/>
        <v>-70.838829616247025</v>
      </c>
      <c r="S655">
        <f t="shared" si="217"/>
        <v>-70.838829616247011</v>
      </c>
      <c r="T655">
        <f t="shared" si="215"/>
        <v>1.3302967248384194</v>
      </c>
      <c r="U655">
        <f t="shared" si="218"/>
        <v>19.068899999999999</v>
      </c>
      <c r="Z655">
        <f t="shared" si="219"/>
        <v>0.11679546007543473</v>
      </c>
      <c r="AA655">
        <f>PI()/4*('Config sheet'!$C$38^2-'Config sheet'!$C$41^2)*'Stage 1'!Z655*2</f>
        <v>1.902488489566042E-2</v>
      </c>
      <c r="AB655">
        <f t="shared" si="220"/>
        <v>65.689235138039777</v>
      </c>
      <c r="AC655">
        <v>44.89806605626385</v>
      </c>
    </row>
    <row r="656" spans="3:29" x14ac:dyDescent="0.25">
      <c r="C656">
        <f t="shared" si="202"/>
        <v>-103</v>
      </c>
      <c r="D656">
        <f t="shared" si="203"/>
        <v>995</v>
      </c>
      <c r="E656">
        <f t="shared" si="204"/>
        <v>0.17780000000000001</v>
      </c>
      <c r="F656">
        <f t="shared" si="205"/>
        <v>-1.7252931323283083E-2</v>
      </c>
      <c r="G656">
        <f t="shared" si="206"/>
        <v>104.19615634406146</v>
      </c>
      <c r="H656">
        <f t="shared" si="207"/>
        <v>-1.7976891295541595</v>
      </c>
      <c r="I656" s="3">
        <f t="shared" si="208"/>
        <v>8.8900000000000007E-2</v>
      </c>
      <c r="J656" s="3">
        <f t="shared" si="209"/>
        <v>0.40640000000000004</v>
      </c>
      <c r="K656">
        <f t="shared" si="210"/>
        <v>0.14560026873748613</v>
      </c>
      <c r="L656">
        <f>PI()/4*('Config sheet'!$C$38^2-'Config sheet'!$C$41^2)*'Stage 1'!K656*2</f>
        <v>2.3716918035331325E-2</v>
      </c>
      <c r="M656">
        <f t="shared" si="211"/>
        <v>70.967947764511877</v>
      </c>
      <c r="N656">
        <f>'Config sheet'!$C$44</f>
        <v>5.8970333333333338</v>
      </c>
      <c r="O656">
        <f t="shared" si="212"/>
        <v>-8.5814937735367227</v>
      </c>
      <c r="P656">
        <f t="shared" si="213"/>
        <v>-406.88049786715857</v>
      </c>
      <c r="Q656">
        <f t="shared" si="214"/>
        <v>180</v>
      </c>
      <c r="R656">
        <f t="shared" si="216"/>
        <v>-73.238489616088557</v>
      </c>
      <c r="S656">
        <f t="shared" si="217"/>
        <v>-73.238489616088543</v>
      </c>
      <c r="T656">
        <f t="shared" si="215"/>
        <v>1.3302967248384194</v>
      </c>
      <c r="U656">
        <f t="shared" si="218"/>
        <v>19.068899999999999</v>
      </c>
      <c r="Z656">
        <f t="shared" si="219"/>
        <v>0.11823684873748613</v>
      </c>
      <c r="AA656">
        <f>PI()/4*('Config sheet'!$C$38^2-'Config sheet'!$C$41^2)*'Stage 1'!Z656*2</f>
        <v>1.9259673588369251E-2</v>
      </c>
      <c r="AB656">
        <f t="shared" si="220"/>
        <v>66.499914925470264</v>
      </c>
      <c r="AC656">
        <v>44.004809491083741</v>
      </c>
    </row>
    <row r="657" spans="3:29" x14ac:dyDescent="0.25">
      <c r="C657">
        <f t="shared" si="202"/>
        <v>-104</v>
      </c>
      <c r="D657">
        <f t="shared" si="203"/>
        <v>995</v>
      </c>
      <c r="E657">
        <f t="shared" si="204"/>
        <v>0.17780000000000001</v>
      </c>
      <c r="F657">
        <f t="shared" si="205"/>
        <v>-1.7420435510887775E-2</v>
      </c>
      <c r="G657">
        <f t="shared" si="206"/>
        <v>104.19615634406146</v>
      </c>
      <c r="H657">
        <f t="shared" si="207"/>
        <v>-1.8151424220741028</v>
      </c>
      <c r="I657" s="3">
        <f t="shared" si="208"/>
        <v>8.8900000000000007E-2</v>
      </c>
      <c r="J657" s="3">
        <f t="shared" si="209"/>
        <v>0.40640000000000004</v>
      </c>
      <c r="K657">
        <f t="shared" si="210"/>
        <v>0.14703013138447543</v>
      </c>
      <c r="L657">
        <f>PI()/4*('Config sheet'!$C$38^2-'Config sheet'!$C$41^2)*'Stage 1'!K657*2</f>
        <v>2.3949829248301472E-2</v>
      </c>
      <c r="M657">
        <f t="shared" si="211"/>
        <v>71.664886159762503</v>
      </c>
      <c r="N657">
        <f>'Config sheet'!$C$44</f>
        <v>5.8970333333333338</v>
      </c>
      <c r="O657">
        <f t="shared" si="212"/>
        <v>-8.5122437947036946</v>
      </c>
      <c r="P657">
        <f t="shared" si="213"/>
        <v>-419.91460848646489</v>
      </c>
      <c r="Q657">
        <f t="shared" si="214"/>
        <v>180</v>
      </c>
      <c r="R657">
        <f t="shared" si="216"/>
        <v>-75.584629527563678</v>
      </c>
      <c r="S657">
        <f t="shared" si="217"/>
        <v>-75.584629527563678</v>
      </c>
      <c r="T657">
        <f t="shared" si="215"/>
        <v>1.3302967248384194</v>
      </c>
      <c r="U657">
        <f t="shared" si="218"/>
        <v>19.068899999999999</v>
      </c>
      <c r="Z657">
        <f t="shared" si="219"/>
        <v>0.11966671138447543</v>
      </c>
      <c r="AA657">
        <f>PI()/4*('Config sheet'!$C$38^2-'Config sheet'!$C$41^2)*'Stage 1'!Z657*2</f>
        <v>1.9492584801339398E-2</v>
      </c>
      <c r="AB657">
        <f t="shared" si="220"/>
        <v>67.304112139749975</v>
      </c>
      <c r="AC657">
        <v>43.111922579783197</v>
      </c>
    </row>
    <row r="658" spans="3:29" x14ac:dyDescent="0.25">
      <c r="C658">
        <f t="shared" si="202"/>
        <v>-105</v>
      </c>
      <c r="D658">
        <f t="shared" si="203"/>
        <v>995</v>
      </c>
      <c r="E658">
        <f t="shared" si="204"/>
        <v>0.17780000000000001</v>
      </c>
      <c r="F658">
        <f t="shared" si="205"/>
        <v>-1.7587939698492462E-2</v>
      </c>
      <c r="G658">
        <f t="shared" si="206"/>
        <v>104.19615634406146</v>
      </c>
      <c r="H658">
        <f t="shared" si="207"/>
        <v>-1.8325957145940459</v>
      </c>
      <c r="I658" s="3">
        <f t="shared" si="208"/>
        <v>8.8900000000000007E-2</v>
      </c>
      <c r="J658" s="3">
        <f t="shared" si="209"/>
        <v>0.40640000000000004</v>
      </c>
      <c r="K658">
        <f t="shared" si="210"/>
        <v>0.14844810771616793</v>
      </c>
      <c r="L658">
        <f>PI()/4*('Config sheet'!$C$38^2-'Config sheet'!$C$41^2)*'Stage 1'!K658*2</f>
        <v>2.4180804292004345E-2</v>
      </c>
      <c r="M658">
        <f t="shared" si="211"/>
        <v>72.35603097090501</v>
      </c>
      <c r="N658">
        <f>'Config sheet'!$C$44</f>
        <v>5.8970333333333338</v>
      </c>
      <c r="O658">
        <f t="shared" si="212"/>
        <v>-8.4408355159205115</v>
      </c>
      <c r="P658">
        <f t="shared" si="213"/>
        <v>-432.65047204066093</v>
      </c>
      <c r="Q658">
        <f t="shared" si="214"/>
        <v>180</v>
      </c>
      <c r="R658">
        <f t="shared" si="216"/>
        <v>-77.877084967318964</v>
      </c>
      <c r="S658">
        <f t="shared" si="217"/>
        <v>-77.877084967318964</v>
      </c>
      <c r="T658">
        <f t="shared" si="215"/>
        <v>1.3302967248384194</v>
      </c>
      <c r="U658">
        <f t="shared" si="218"/>
        <v>19.068899999999999</v>
      </c>
      <c r="Z658">
        <f t="shared" si="219"/>
        <v>0.12108468771616793</v>
      </c>
      <c r="AA658">
        <f>PI()/4*('Config sheet'!$C$38^2-'Config sheet'!$C$41^2)*'Stage 1'!Z658*2</f>
        <v>1.9723559845042267E-2</v>
      </c>
      <c r="AB658">
        <f t="shared" si="220"/>
        <v>68.101624137327292</v>
      </c>
      <c r="AC658">
        <v>42.219719627075214</v>
      </c>
    </row>
    <row r="659" spans="3:29" x14ac:dyDescent="0.25">
      <c r="C659">
        <f t="shared" si="202"/>
        <v>-106</v>
      </c>
      <c r="D659">
        <f t="shared" si="203"/>
        <v>995</v>
      </c>
      <c r="E659">
        <f t="shared" si="204"/>
        <v>0.17780000000000001</v>
      </c>
      <c r="F659">
        <f t="shared" si="205"/>
        <v>-1.7755443886097153E-2</v>
      </c>
      <c r="G659">
        <f t="shared" si="206"/>
        <v>104.19615634406146</v>
      </c>
      <c r="H659">
        <f t="shared" si="207"/>
        <v>-1.8500490071139892</v>
      </c>
      <c r="I659" s="3">
        <f t="shared" si="208"/>
        <v>8.8900000000000007E-2</v>
      </c>
      <c r="J659" s="3">
        <f t="shared" si="209"/>
        <v>0.40640000000000004</v>
      </c>
      <c r="K659">
        <f t="shared" si="210"/>
        <v>0.14985384607894528</v>
      </c>
      <c r="L659">
        <f>PI()/4*('Config sheet'!$C$38^2-'Config sheet'!$C$41^2)*'Stage 1'!K659*2</f>
        <v>2.4409785885364053E-2</v>
      </c>
      <c r="M659">
        <f t="shared" si="211"/>
        <v>73.0412107962254</v>
      </c>
      <c r="N659">
        <f>'Config sheet'!$C$44</f>
        <v>5.8970333333333338</v>
      </c>
      <c r="O659">
        <f t="shared" si="212"/>
        <v>-8.3673189504549281</v>
      </c>
      <c r="P659">
        <f t="shared" si="213"/>
        <v>-445.08747366724475</v>
      </c>
      <c r="Q659">
        <f t="shared" si="214"/>
        <v>180</v>
      </c>
      <c r="R659">
        <f t="shared" si="216"/>
        <v>-80.115745260104077</v>
      </c>
      <c r="S659">
        <f t="shared" si="217"/>
        <v>-80.115745260104063</v>
      </c>
      <c r="T659">
        <f t="shared" si="215"/>
        <v>1.3302967248384194</v>
      </c>
      <c r="U659">
        <f t="shared" si="218"/>
        <v>19.068899999999999</v>
      </c>
      <c r="Z659">
        <f t="shared" si="219"/>
        <v>0.12249042607894528</v>
      </c>
      <c r="AA659">
        <f>PI()/4*('Config sheet'!$C$38^2-'Config sheet'!$C$41^2)*'Stage 1'!Z659*2</f>
        <v>1.9952541438401975E-2</v>
      </c>
      <c r="AB659">
        <f t="shared" si="220"/>
        <v>68.892253137764499</v>
      </c>
      <c r="AC659">
        <v>41.328517556064611</v>
      </c>
    </row>
    <row r="660" spans="3:29" x14ac:dyDescent="0.25">
      <c r="C660">
        <f t="shared" si="202"/>
        <v>-107</v>
      </c>
      <c r="D660">
        <f t="shared" si="203"/>
        <v>995</v>
      </c>
      <c r="E660">
        <f t="shared" si="204"/>
        <v>0.17780000000000001</v>
      </c>
      <c r="F660">
        <f t="shared" si="205"/>
        <v>-1.7922948073701844E-2</v>
      </c>
      <c r="G660">
        <f t="shared" si="206"/>
        <v>104.19615634406146</v>
      </c>
      <c r="H660">
        <f t="shared" si="207"/>
        <v>-1.8675022996339325</v>
      </c>
      <c r="I660" s="3">
        <f t="shared" si="208"/>
        <v>8.8900000000000007E-2</v>
      </c>
      <c r="J660" s="3">
        <f t="shared" si="209"/>
        <v>0.40640000000000004</v>
      </c>
      <c r="K660">
        <f t="shared" si="210"/>
        <v>0.15124700345918948</v>
      </c>
      <c r="L660">
        <f>PI()/4*('Config sheet'!$C$38^2-'Config sheet'!$C$41^2)*'Stage 1'!K660*2</f>
        <v>2.4636718154679719E-2</v>
      </c>
      <c r="M660">
        <f t="shared" si="211"/>
        <v>73.720258445286916</v>
      </c>
      <c r="N660">
        <f>'Config sheet'!$C$44</f>
        <v>5.8970333333333338</v>
      </c>
      <c r="O660">
        <f t="shared" si="212"/>
        <v>-8.2917441898390898</v>
      </c>
      <c r="P660">
        <f t="shared" si="213"/>
        <v>-457.22529309193976</v>
      </c>
      <c r="Q660">
        <f t="shared" si="214"/>
        <v>180</v>
      </c>
      <c r="R660">
        <f t="shared" si="216"/>
        <v>-82.300552756549152</v>
      </c>
      <c r="S660">
        <f t="shared" si="217"/>
        <v>-82.300552756549152</v>
      </c>
      <c r="T660">
        <f t="shared" si="215"/>
        <v>1.3302967248384194</v>
      </c>
      <c r="U660">
        <f t="shared" si="218"/>
        <v>19.068899999999999</v>
      </c>
      <c r="Z660">
        <f t="shared" si="219"/>
        <v>0.12388358345918948</v>
      </c>
      <c r="AA660">
        <f>PI()/4*('Config sheet'!$C$38^2-'Config sheet'!$C$41^2)*'Stage 1'!Z660*2</f>
        <v>2.0179473707717645E-2</v>
      </c>
      <c r="AB660">
        <f t="shared" si="220"/>
        <v>69.675806220016582</v>
      </c>
      <c r="AC660">
        <v>40.438635747742914</v>
      </c>
    </row>
    <row r="661" spans="3:29" x14ac:dyDescent="0.25">
      <c r="C661">
        <f t="shared" si="202"/>
        <v>-108</v>
      </c>
      <c r="D661">
        <f t="shared" si="203"/>
        <v>995</v>
      </c>
      <c r="E661">
        <f t="shared" si="204"/>
        <v>0.17780000000000001</v>
      </c>
      <c r="F661">
        <f t="shared" si="205"/>
        <v>-1.8090452261306532E-2</v>
      </c>
      <c r="G661">
        <f t="shared" si="206"/>
        <v>104.19615634406146</v>
      </c>
      <c r="H661">
        <f t="shared" si="207"/>
        <v>-1.8849555921538756</v>
      </c>
      <c r="I661" s="3">
        <f t="shared" si="208"/>
        <v>8.8900000000000007E-2</v>
      </c>
      <c r="J661" s="3">
        <f t="shared" si="209"/>
        <v>0.40640000000000004</v>
      </c>
      <c r="K661">
        <f t="shared" si="210"/>
        <v>0.1526272454674403</v>
      </c>
      <c r="L661">
        <f>PI()/4*('Config sheet'!$C$38^2-'Config sheet'!$C$41^2)*'Stage 1'!K661*2</f>
        <v>2.4861546631044871E-2</v>
      </c>
      <c r="M661">
        <f t="shared" si="211"/>
        <v>74.393010931208053</v>
      </c>
      <c r="N661">
        <f>'Config sheet'!$C$44</f>
        <v>5.8970333333333338</v>
      </c>
      <c r="O661">
        <f t="shared" si="212"/>
        <v>-8.2141613548658068</v>
      </c>
      <c r="P661">
        <f t="shared" si="213"/>
        <v>-469.06390050083792</v>
      </c>
      <c r="Q661">
        <f t="shared" si="214"/>
        <v>180</v>
      </c>
      <c r="R661">
        <f t="shared" si="216"/>
        <v>-84.431502090150829</v>
      </c>
      <c r="S661">
        <f t="shared" si="217"/>
        <v>-84.431502090150829</v>
      </c>
      <c r="T661">
        <f t="shared" si="215"/>
        <v>1.3302967248384194</v>
      </c>
      <c r="U661">
        <f t="shared" si="218"/>
        <v>19.068899999999999</v>
      </c>
      <c r="Z661">
        <f t="shared" si="219"/>
        <v>0.1252638254674403</v>
      </c>
      <c r="AA661">
        <f>PI()/4*('Config sheet'!$C$38^2-'Config sheet'!$C$41^2)*'Stage 1'!Z661*2</f>
        <v>2.0404302184082797E-2</v>
      </c>
      <c r="AB661">
        <f t="shared" si="220"/>
        <v>70.452095313520985</v>
      </c>
      <c r="AC661">
        <v>39.550395876026244</v>
      </c>
    </row>
    <row r="662" spans="3:29" x14ac:dyDescent="0.25">
      <c r="C662">
        <f t="shared" si="202"/>
        <v>-109</v>
      </c>
      <c r="D662">
        <f t="shared" si="203"/>
        <v>995</v>
      </c>
      <c r="E662">
        <f t="shared" si="204"/>
        <v>0.17780000000000001</v>
      </c>
      <c r="F662">
        <f t="shared" si="205"/>
        <v>-1.8257956448911223E-2</v>
      </c>
      <c r="G662">
        <f t="shared" si="206"/>
        <v>104.19615634406146</v>
      </c>
      <c r="H662">
        <f t="shared" si="207"/>
        <v>-1.902408884673819</v>
      </c>
      <c r="I662" s="3">
        <f t="shared" si="208"/>
        <v>8.8900000000000007E-2</v>
      </c>
      <c r="J662" s="3">
        <f t="shared" si="209"/>
        <v>0.40640000000000004</v>
      </c>
      <c r="K662">
        <f t="shared" si="210"/>
        <v>0.15399424631356298</v>
      </c>
      <c r="L662">
        <f>PI()/4*('Config sheet'!$C$38^2-'Config sheet'!$C$41^2)*'Stage 1'!K662*2</f>
        <v>2.5084218246302494E-2</v>
      </c>
      <c r="M662">
        <f t="shared" si="211"/>
        <v>75.059309458558914</v>
      </c>
      <c r="N662">
        <f>'Config sheet'!$C$44</f>
        <v>5.8970333333333338</v>
      </c>
      <c r="O662">
        <f t="shared" si="212"/>
        <v>-8.1346205473041184</v>
      </c>
      <c r="P662">
        <f t="shared" si="213"/>
        <v>-480.60355208121905</v>
      </c>
      <c r="Q662">
        <f t="shared" si="214"/>
        <v>180</v>
      </c>
      <c r="R662">
        <f t="shared" si="216"/>
        <v>-86.508639374619435</v>
      </c>
      <c r="S662">
        <f t="shared" si="217"/>
        <v>-86.50863937461942</v>
      </c>
      <c r="T662">
        <f t="shared" si="215"/>
        <v>1.3302967248384194</v>
      </c>
      <c r="U662">
        <f t="shared" si="218"/>
        <v>19.068899999999999</v>
      </c>
      <c r="Z662">
        <f t="shared" si="219"/>
        <v>0.12663082631356298</v>
      </c>
      <c r="AA662">
        <f>PI()/4*('Config sheet'!$C$38^2-'Config sheet'!$C$41^2)*'Stage 1'!Z662*2</f>
        <v>2.062697379934042E-2</v>
      </c>
      <c r="AB662">
        <f t="shared" si="220"/>
        <v>71.220937184231147</v>
      </c>
      <c r="AC662">
        <v>38.664121738515497</v>
      </c>
    </row>
    <row r="663" spans="3:29" x14ac:dyDescent="0.25">
      <c r="C663">
        <f t="shared" si="202"/>
        <v>-110</v>
      </c>
      <c r="D663">
        <f t="shared" si="203"/>
        <v>995</v>
      </c>
      <c r="E663">
        <f t="shared" si="204"/>
        <v>0.17780000000000001</v>
      </c>
      <c r="F663">
        <f t="shared" si="205"/>
        <v>-1.8425460636515914E-2</v>
      </c>
      <c r="G663">
        <f t="shared" si="206"/>
        <v>104.19615634406146</v>
      </c>
      <c r="H663">
        <f t="shared" si="207"/>
        <v>-1.9198621771937625</v>
      </c>
      <c r="I663" s="3">
        <f t="shared" si="208"/>
        <v>8.8900000000000007E-2</v>
      </c>
      <c r="J663" s="3">
        <f t="shared" si="209"/>
        <v>0.40640000000000004</v>
      </c>
      <c r="K663">
        <f t="shared" si="210"/>
        <v>0.1553476887731802</v>
      </c>
      <c r="L663">
        <f>PI()/4*('Config sheet'!$C$38^2-'Config sheet'!$C$41^2)*'Stage 1'!K663*2</f>
        <v>2.5304681327577114E-2</v>
      </c>
      <c r="M663">
        <f t="shared" si="211"/>
        <v>75.718999406999643</v>
      </c>
      <c r="N663">
        <f>'Config sheet'!$C$44</f>
        <v>5.8970333333333338</v>
      </c>
      <c r="O663">
        <f t="shared" si="212"/>
        <v>-8.0531718023890644</v>
      </c>
      <c r="P663">
        <f t="shared" si="213"/>
        <v>-491.84478523784389</v>
      </c>
      <c r="Q663">
        <f t="shared" si="214"/>
        <v>180</v>
      </c>
      <c r="R663">
        <f t="shared" si="216"/>
        <v>-88.532061342811915</v>
      </c>
      <c r="S663">
        <f t="shared" si="217"/>
        <v>-88.5320613428119</v>
      </c>
      <c r="T663">
        <f t="shared" si="215"/>
        <v>1.3302967248384194</v>
      </c>
      <c r="U663">
        <f t="shared" si="218"/>
        <v>19.068899999999999</v>
      </c>
      <c r="Z663">
        <f t="shared" si="219"/>
        <v>0.1279842687731802</v>
      </c>
      <c r="AA663">
        <f>PI()/4*('Config sheet'!$C$38^2-'Config sheet'!$C$41^2)*'Stage 1'!Z663*2</f>
        <v>2.084743688061504E-2</v>
      </c>
      <c r="AB663">
        <f t="shared" si="220"/>
        <v>71.982153415736889</v>
      </c>
      <c r="AC663">
        <v>37.780139083170027</v>
      </c>
    </row>
    <row r="664" spans="3:29" x14ac:dyDescent="0.25">
      <c r="C664">
        <f t="shared" si="202"/>
        <v>-111</v>
      </c>
      <c r="D664">
        <f t="shared" si="203"/>
        <v>995</v>
      </c>
      <c r="E664">
        <f t="shared" si="204"/>
        <v>0.17780000000000001</v>
      </c>
      <c r="F664">
        <f t="shared" si="205"/>
        <v>-1.8592964824120605E-2</v>
      </c>
      <c r="G664">
        <f t="shared" si="206"/>
        <v>104.19615634406146</v>
      </c>
      <c r="H664">
        <f t="shared" si="207"/>
        <v>-1.9373154697137058</v>
      </c>
      <c r="I664" s="3">
        <f t="shared" si="208"/>
        <v>8.8900000000000007E-2</v>
      </c>
      <c r="J664" s="3">
        <f t="shared" si="209"/>
        <v>0.40640000000000004</v>
      </c>
      <c r="K664">
        <f t="shared" si="210"/>
        <v>0.15668726414562908</v>
      </c>
      <c r="L664">
        <f>PI()/4*('Config sheet'!$C$38^2-'Config sheet'!$C$41^2)*'Stage 1'!K664*2</f>
        <v>2.5522885590426383E-2</v>
      </c>
      <c r="M664">
        <f t="shared" si="211"/>
        <v>76.371930310787889</v>
      </c>
      <c r="N664">
        <f>'Config sheet'!$C$44</f>
        <v>5.8970333333333338</v>
      </c>
      <c r="O664">
        <f t="shared" si="212"/>
        <v>-7.9698650421394168</v>
      </c>
      <c r="P664">
        <f t="shared" si="213"/>
        <v>-502.78841349191543</v>
      </c>
      <c r="Q664">
        <f t="shared" si="214"/>
        <v>180</v>
      </c>
      <c r="R664">
        <f t="shared" si="216"/>
        <v>-90.501914428544779</v>
      </c>
      <c r="S664">
        <f t="shared" si="217"/>
        <v>-90.501914428544779</v>
      </c>
      <c r="T664">
        <f t="shared" si="215"/>
        <v>1.3302967248384194</v>
      </c>
      <c r="U664">
        <f t="shared" si="218"/>
        <v>19.068899999999999</v>
      </c>
      <c r="Z664">
        <f t="shared" si="219"/>
        <v>0.12932384414562909</v>
      </c>
      <c r="AA664">
        <f>PI()/4*('Config sheet'!$C$38^2-'Config sheet'!$C$41^2)*'Stage 1'!Z664*2</f>
        <v>2.1065641143464309E-2</v>
      </c>
      <c r="AB664">
        <f t="shared" si="220"/>
        <v>72.735570385618161</v>
      </c>
      <c r="AC664">
        <v>36.898775431088133</v>
      </c>
    </row>
    <row r="665" spans="3:29" x14ac:dyDescent="0.25">
      <c r="C665">
        <f t="shared" si="202"/>
        <v>-112</v>
      </c>
      <c r="D665">
        <f t="shared" si="203"/>
        <v>995</v>
      </c>
      <c r="E665">
        <f t="shared" si="204"/>
        <v>0.17780000000000001</v>
      </c>
      <c r="F665">
        <f t="shared" si="205"/>
        <v>-1.8760469011725293E-2</v>
      </c>
      <c r="G665">
        <f t="shared" si="206"/>
        <v>104.19615634406146</v>
      </c>
      <c r="H665">
        <f t="shared" si="207"/>
        <v>-1.9547687622336489</v>
      </c>
      <c r="I665" s="3">
        <f t="shared" si="208"/>
        <v>8.8900000000000007E-2</v>
      </c>
      <c r="J665" s="3">
        <f t="shared" si="209"/>
        <v>0.40640000000000004</v>
      </c>
      <c r="K665">
        <f t="shared" si="210"/>
        <v>0.15801267220372092</v>
      </c>
      <c r="L665">
        <f>PI()/4*('Config sheet'!$C$38^2-'Config sheet'!$C$41^2)*'Stage 1'!K665*2</f>
        <v>2.5738782130657414E-2</v>
      </c>
      <c r="M665">
        <f t="shared" si="211"/>
        <v>77.017955834290973</v>
      </c>
      <c r="N665">
        <f>'Config sheet'!$C$44</f>
        <v>5.8970333333333338</v>
      </c>
      <c r="O665">
        <f t="shared" si="212"/>
        <v>-7.8847500295559252</v>
      </c>
      <c r="P665">
        <f t="shared" si="213"/>
        <v>-513.43552107027642</v>
      </c>
      <c r="Q665">
        <f t="shared" si="214"/>
        <v>180</v>
      </c>
      <c r="R665">
        <f t="shared" si="216"/>
        <v>-92.418393792649766</v>
      </c>
      <c r="S665">
        <f t="shared" si="217"/>
        <v>-92.418393792649766</v>
      </c>
      <c r="T665">
        <f t="shared" si="215"/>
        <v>1.3302967248384194</v>
      </c>
      <c r="U665">
        <f t="shared" si="218"/>
        <v>19.068899999999999</v>
      </c>
      <c r="Z665">
        <f t="shared" si="219"/>
        <v>0.13064925220372092</v>
      </c>
      <c r="AA665">
        <f>PI()/4*('Config sheet'!$C$38^2-'Config sheet'!$C$41^2)*'Stage 1'!Z665*2</f>
        <v>2.128153768369534E-2</v>
      </c>
      <c r="AB665">
        <f t="shared" si="220"/>
        <v>73.481019237188363</v>
      </c>
      <c r="AC665">
        <v>36.020359895597174</v>
      </c>
    </row>
    <row r="666" spans="3:29" x14ac:dyDescent="0.25">
      <c r="C666">
        <f t="shared" si="202"/>
        <v>-113</v>
      </c>
      <c r="D666">
        <f t="shared" si="203"/>
        <v>995</v>
      </c>
      <c r="E666">
        <f t="shared" si="204"/>
        <v>0.17780000000000001</v>
      </c>
      <c r="F666">
        <f t="shared" si="205"/>
        <v>-1.8927973199329984E-2</v>
      </c>
      <c r="G666">
        <f t="shared" si="206"/>
        <v>104.19615634406146</v>
      </c>
      <c r="H666">
        <f t="shared" si="207"/>
        <v>-1.9722220547535922</v>
      </c>
      <c r="I666" s="3">
        <f t="shared" si="208"/>
        <v>8.8900000000000007E-2</v>
      </c>
      <c r="J666" s="3">
        <f t="shared" si="209"/>
        <v>0.40640000000000004</v>
      </c>
      <c r="K666">
        <f t="shared" si="210"/>
        <v>0.15932362113558543</v>
      </c>
      <c r="L666">
        <f>PI()/4*('Config sheet'!$C$38^2-'Config sheet'!$C$41^2)*'Stage 1'!K666*2</f>
        <v>2.5952323414853762E-2</v>
      </c>
      <c r="M666">
        <f t="shared" si="211"/>
        <v>77.656933743639797</v>
      </c>
      <c r="N666">
        <f>'Config sheet'!$C$44</f>
        <v>5.8970333333333338</v>
      </c>
      <c r="O666">
        <f t="shared" si="212"/>
        <v>-7.7978763237512672</v>
      </c>
      <c r="P666">
        <f t="shared" si="213"/>
        <v>-523.78745719278072</v>
      </c>
      <c r="Q666">
        <f t="shared" si="214"/>
        <v>180</v>
      </c>
      <c r="R666">
        <f t="shared" si="216"/>
        <v>-94.28174229470055</v>
      </c>
      <c r="S666">
        <f t="shared" si="217"/>
        <v>-94.281742294700521</v>
      </c>
      <c r="T666">
        <f t="shared" si="215"/>
        <v>1.3302967248384194</v>
      </c>
      <c r="U666">
        <f t="shared" si="218"/>
        <v>19.068899999999999</v>
      </c>
      <c r="Z666">
        <f t="shared" si="219"/>
        <v>0.13196020113558543</v>
      </c>
      <c r="AA666">
        <f>PI()/4*('Config sheet'!$C$38^2-'Config sheet'!$C$41^2)*'Stage 1'!Z666*2</f>
        <v>2.1495078967891684E-2</v>
      </c>
      <c r="AB666">
        <f t="shared" si="220"/>
        <v>74.218335846785962</v>
      </c>
      <c r="AC666">
        <v>35.145222997858582</v>
      </c>
    </row>
    <row r="667" spans="3:29" x14ac:dyDescent="0.25">
      <c r="C667">
        <f t="shared" si="202"/>
        <v>-114</v>
      </c>
      <c r="D667">
        <f t="shared" si="203"/>
        <v>995</v>
      </c>
      <c r="E667">
        <f t="shared" si="204"/>
        <v>0.17780000000000001</v>
      </c>
      <c r="F667">
        <f t="shared" si="205"/>
        <v>-1.9095477386934675E-2</v>
      </c>
      <c r="G667">
        <f t="shared" si="206"/>
        <v>104.19615634406146</v>
      </c>
      <c r="H667">
        <f t="shared" si="207"/>
        <v>-1.9896753472735356</v>
      </c>
      <c r="I667" s="3">
        <f t="shared" si="208"/>
        <v>8.8900000000000007E-2</v>
      </c>
      <c r="J667" s="3">
        <f t="shared" si="209"/>
        <v>0.40640000000000004</v>
      </c>
      <c r="K667">
        <f t="shared" si="210"/>
        <v>0.16061982747889567</v>
      </c>
      <c r="L667">
        <f>PI()/4*('Config sheet'!$C$38^2-'Config sheet'!$C$41^2)*'Stage 1'!K667*2</f>
        <v>2.6163463269661257E-2</v>
      </c>
      <c r="M667">
        <f t="shared" si="211"/>
        <v>78.288725874668913</v>
      </c>
      <c r="N667">
        <f>'Config sheet'!$C$44</f>
        <v>5.8970333333333338</v>
      </c>
      <c r="O667">
        <f t="shared" si="212"/>
        <v>-7.7092932360616073</v>
      </c>
      <c r="P667">
        <f t="shared" si="213"/>
        <v>-533.84583006613673</v>
      </c>
      <c r="Q667">
        <f t="shared" si="214"/>
        <v>180</v>
      </c>
      <c r="R667">
        <f t="shared" si="216"/>
        <v>-96.092249411904632</v>
      </c>
      <c r="S667">
        <f t="shared" si="217"/>
        <v>-96.092249411904618</v>
      </c>
      <c r="T667">
        <f t="shared" si="215"/>
        <v>1.3302967248384194</v>
      </c>
      <c r="U667">
        <f t="shared" si="218"/>
        <v>19.068899999999999</v>
      </c>
      <c r="Z667">
        <f t="shared" si="219"/>
        <v>0.13325640747889567</v>
      </c>
      <c r="AA667">
        <f>PI()/4*('Config sheet'!$C$38^2-'Config sheet'!$C$41^2)*'Stage 1'!Z667*2</f>
        <v>2.1706218822699182E-2</v>
      </c>
      <c r="AB667">
        <f t="shared" si="220"/>
        <v>74.947360786780465</v>
      </c>
      <c r="AC667">
        <v>34.273696479200453</v>
      </c>
    </row>
    <row r="668" spans="3:29" x14ac:dyDescent="0.25">
      <c r="C668">
        <f t="shared" si="202"/>
        <v>-115</v>
      </c>
      <c r="D668">
        <f t="shared" si="203"/>
        <v>995</v>
      </c>
      <c r="E668">
        <f t="shared" si="204"/>
        <v>0.17780000000000001</v>
      </c>
      <c r="F668">
        <f t="shared" si="205"/>
        <v>-1.9262981574539366E-2</v>
      </c>
      <c r="G668">
        <f t="shared" si="206"/>
        <v>104.19615634406146</v>
      </c>
      <c r="H668">
        <f t="shared" si="207"/>
        <v>-2.0071286397934789</v>
      </c>
      <c r="I668" s="3">
        <f t="shared" si="208"/>
        <v>8.8900000000000007E-2</v>
      </c>
      <c r="J668" s="3">
        <f t="shared" si="209"/>
        <v>0.40640000000000004</v>
      </c>
      <c r="K668">
        <f t="shared" si="210"/>
        <v>0.16190101604777554</v>
      </c>
      <c r="L668">
        <f>PI()/4*('Config sheet'!$C$38^2-'Config sheet'!$C$41^2)*'Stage 1'!K668*2</f>
        <v>2.6372156869881959E-2</v>
      </c>
      <c r="M668">
        <f t="shared" si="211"/>
        <v>78.91319809729022</v>
      </c>
      <c r="N668">
        <f>'Config sheet'!$C$44</f>
        <v>5.8970333333333338</v>
      </c>
      <c r="O668">
        <f t="shared" si="212"/>
        <v>-7.6190497871881835</v>
      </c>
      <c r="P668">
        <f t="shared" si="213"/>
        <v>-543.61250059286954</v>
      </c>
      <c r="Q668">
        <f t="shared" si="214"/>
        <v>180</v>
      </c>
      <c r="R668">
        <f t="shared" si="216"/>
        <v>-97.850250106716516</v>
      </c>
      <c r="S668">
        <f t="shared" si="217"/>
        <v>-97.850250106716516</v>
      </c>
      <c r="T668">
        <f t="shared" si="215"/>
        <v>1.3302967248384194</v>
      </c>
      <c r="U668">
        <f t="shared" si="218"/>
        <v>19.068899999999999</v>
      </c>
      <c r="Z668">
        <f t="shared" si="219"/>
        <v>0.13453759604777554</v>
      </c>
      <c r="AA668">
        <f>PI()/4*('Config sheet'!$C$38^2-'Config sheet'!$C$41^2)*'Stage 1'!Z668*2</f>
        <v>2.1914912422919881E-2</v>
      </c>
      <c r="AB668">
        <f t="shared" si="220"/>
        <v>75.667939284463188</v>
      </c>
      <c r="AC668">
        <v>33.406113110393235</v>
      </c>
    </row>
    <row r="669" spans="3:29" x14ac:dyDescent="0.25">
      <c r="C669">
        <f t="shared" si="202"/>
        <v>-116</v>
      </c>
      <c r="D669">
        <f t="shared" si="203"/>
        <v>995</v>
      </c>
      <c r="E669">
        <f t="shared" si="204"/>
        <v>0.17780000000000001</v>
      </c>
      <c r="F669">
        <f t="shared" si="205"/>
        <v>-1.9430485762144054E-2</v>
      </c>
      <c r="G669">
        <f t="shared" si="206"/>
        <v>104.19615634406146</v>
      </c>
      <c r="H669">
        <f t="shared" si="207"/>
        <v>-2.024581932313422</v>
      </c>
      <c r="I669" s="3">
        <f t="shared" si="208"/>
        <v>8.8900000000000007E-2</v>
      </c>
      <c r="J669" s="3">
        <f t="shared" si="209"/>
        <v>0.40640000000000004</v>
      </c>
      <c r="K669">
        <f t="shared" si="210"/>
        <v>0.16316691985269963</v>
      </c>
      <c r="L669">
        <f>PI()/4*('Config sheet'!$C$38^2-'Config sheet'!$C$41^2)*'Stage 1'!K669*2</f>
        <v>2.6578360725426551E-2</v>
      </c>
      <c r="M669">
        <f t="shared" si="211"/>
        <v>79.530220276450649</v>
      </c>
      <c r="N669">
        <f>'Config sheet'!$C$44</f>
        <v>5.8970333333333338</v>
      </c>
      <c r="O669">
        <f t="shared" si="212"/>
        <v>-7.5271946654159088</v>
      </c>
      <c r="P669">
        <f t="shared" si="213"/>
        <v>-553.0895758043855</v>
      </c>
      <c r="Q669">
        <f t="shared" si="214"/>
        <v>180</v>
      </c>
      <c r="R669">
        <f t="shared" si="216"/>
        <v>-99.556123644789395</v>
      </c>
      <c r="S669">
        <f t="shared" si="217"/>
        <v>-99.556123644789395</v>
      </c>
      <c r="T669">
        <f t="shared" si="215"/>
        <v>1.3302967248384194</v>
      </c>
      <c r="U669">
        <f t="shared" si="218"/>
        <v>19.068899999999999</v>
      </c>
      <c r="Z669">
        <f t="shared" si="219"/>
        <v>0.13580349985269963</v>
      </c>
      <c r="AA669">
        <f>PI()/4*('Config sheet'!$C$38^2-'Config sheet'!$C$41^2)*'Stage 1'!Z669*2</f>
        <v>2.2121116278464477E-2</v>
      </c>
      <c r="AB669">
        <f t="shared" si="220"/>
        <v>76.379921176996419</v>
      </c>
      <c r="AC669">
        <v>32.542806498088673</v>
      </c>
    </row>
    <row r="670" spans="3:29" x14ac:dyDescent="0.25">
      <c r="C670">
        <f t="shared" si="202"/>
        <v>-117</v>
      </c>
      <c r="D670">
        <f t="shared" si="203"/>
        <v>995</v>
      </c>
      <c r="E670">
        <f t="shared" si="204"/>
        <v>0.17780000000000001</v>
      </c>
      <c r="F670">
        <f t="shared" si="205"/>
        <v>-1.9597989949748745E-2</v>
      </c>
      <c r="G670">
        <f t="shared" si="206"/>
        <v>104.19615634406146</v>
      </c>
      <c r="H670">
        <f t="shared" si="207"/>
        <v>-2.0420352248333655</v>
      </c>
      <c r="I670" s="3">
        <f t="shared" si="208"/>
        <v>8.8900000000000007E-2</v>
      </c>
      <c r="J670" s="3">
        <f t="shared" si="209"/>
        <v>0.40640000000000004</v>
      </c>
      <c r="K670">
        <f t="shared" si="210"/>
        <v>0.16441728001370112</v>
      </c>
      <c r="L670">
        <f>PI()/4*('Config sheet'!$C$38^2-'Config sheet'!$C$41^2)*'Stage 1'!K670*2</f>
        <v>2.6782032667176763E-2</v>
      </c>
      <c r="M670">
        <f t="shared" si="211"/>
        <v>80.13966622982845</v>
      </c>
      <c r="N670">
        <f>'Config sheet'!$C$44</f>
        <v>5.8970333333333338</v>
      </c>
      <c r="O670">
        <f t="shared" si="212"/>
        <v>-7.433776185954418</v>
      </c>
      <c r="P670">
        <f t="shared" si="213"/>
        <v>-562.2794020274514</v>
      </c>
      <c r="Q670">
        <f t="shared" si="214"/>
        <v>180</v>
      </c>
      <c r="R670">
        <f t="shared" si="216"/>
        <v>-101.21029236494127</v>
      </c>
      <c r="S670">
        <f t="shared" si="217"/>
        <v>-101.21029236494125</v>
      </c>
      <c r="T670">
        <f t="shared" si="215"/>
        <v>1.3302967248384194</v>
      </c>
      <c r="U670">
        <f t="shared" si="218"/>
        <v>19.068899999999999</v>
      </c>
      <c r="Z670">
        <f t="shared" si="219"/>
        <v>0.13705386001370112</v>
      </c>
      <c r="AA670">
        <f>PI()/4*('Config sheet'!$C$38^2-'Config sheet'!$C$41^2)*'Stage 1'!Z670*2</f>
        <v>2.2324788220214685E-2</v>
      </c>
      <c r="AB670">
        <f t="shared" si="220"/>
        <v>77.083160862599058</v>
      </c>
      <c r="AC670">
        <v>31.684110888644362</v>
      </c>
    </row>
    <row r="671" spans="3:29" x14ac:dyDescent="0.25">
      <c r="C671">
        <f t="shared" si="202"/>
        <v>-118</v>
      </c>
      <c r="D671">
        <f t="shared" si="203"/>
        <v>995</v>
      </c>
      <c r="E671">
        <f t="shared" si="204"/>
        <v>0.17780000000000001</v>
      </c>
      <c r="F671">
        <f t="shared" si="205"/>
        <v>-1.9765494137353436E-2</v>
      </c>
      <c r="G671">
        <f t="shared" si="206"/>
        <v>104.19615634406146</v>
      </c>
      <c r="H671">
        <f t="shared" si="207"/>
        <v>-2.0594885173533091</v>
      </c>
      <c r="I671" s="3">
        <f t="shared" si="208"/>
        <v>8.8900000000000007E-2</v>
      </c>
      <c r="J671" s="3">
        <f t="shared" si="209"/>
        <v>0.40640000000000004</v>
      </c>
      <c r="K671">
        <f t="shared" si="210"/>
        <v>0.16565184566721117</v>
      </c>
      <c r="L671">
        <f>PI()/4*('Config sheet'!$C$38^2-'Config sheet'!$C$41^2)*'Stage 1'!K671*2</f>
        <v>2.698313183181034E-2</v>
      </c>
      <c r="M671">
        <f t="shared" si="211"/>
        <v>80.741413682425048</v>
      </c>
      <c r="N671">
        <f>'Config sheet'!$C$44</f>
        <v>5.8970333333333338</v>
      </c>
      <c r="O671">
        <f t="shared" si="212"/>
        <v>-7.3388422514454215</v>
      </c>
      <c r="P671">
        <f t="shared" si="213"/>
        <v>-571.18455779370959</v>
      </c>
      <c r="Q671">
        <f t="shared" si="214"/>
        <v>180</v>
      </c>
      <c r="R671">
        <f t="shared" si="216"/>
        <v>-102.81322040286773</v>
      </c>
      <c r="S671">
        <f t="shared" si="217"/>
        <v>-102.81322040286773</v>
      </c>
      <c r="T671">
        <f t="shared" si="215"/>
        <v>1.3302967248384194</v>
      </c>
      <c r="U671">
        <f t="shared" si="218"/>
        <v>19.068899999999999</v>
      </c>
      <c r="Z671">
        <f t="shared" si="219"/>
        <v>0.13828842566721117</v>
      </c>
      <c r="AA671">
        <f>PI()/4*('Config sheet'!$C$38^2-'Config sheet'!$C$41^2)*'Stage 1'!Z671*2</f>
        <v>2.2525887384848266E-2</v>
      </c>
      <c r="AB671">
        <f t="shared" si="220"/>
        <v>77.777517248150261</v>
      </c>
      <c r="AC671">
        <v>30.83036096956117</v>
      </c>
    </row>
    <row r="672" spans="3:29" x14ac:dyDescent="0.25">
      <c r="C672">
        <f t="shared" si="202"/>
        <v>-119</v>
      </c>
      <c r="D672">
        <f t="shared" si="203"/>
        <v>995</v>
      </c>
      <c r="E672">
        <f t="shared" si="204"/>
        <v>0.17780000000000001</v>
      </c>
      <c r="F672">
        <f t="shared" si="205"/>
        <v>-1.9932998324958123E-2</v>
      </c>
      <c r="G672">
        <f t="shared" si="206"/>
        <v>104.19615634406146</v>
      </c>
      <c r="H672">
        <f t="shared" si="207"/>
        <v>-2.0769418098732517</v>
      </c>
      <c r="I672" s="3">
        <f t="shared" si="208"/>
        <v>8.8900000000000007E-2</v>
      </c>
      <c r="J672" s="3">
        <f t="shared" si="209"/>
        <v>0.40640000000000004</v>
      </c>
      <c r="K672">
        <f t="shared" si="210"/>
        <v>0.16687037386685397</v>
      </c>
      <c r="L672">
        <f>PI()/4*('Config sheet'!$C$38^2-'Config sheet'!$C$41^2)*'Stage 1'!K672*2</f>
        <v>2.7181618645641524E-2</v>
      </c>
      <c r="M672">
        <f t="shared" si="211"/>
        <v>81.335344218211006</v>
      </c>
      <c r="N672">
        <f>'Config sheet'!$C$44</f>
        <v>5.8970333333333338</v>
      </c>
      <c r="O672">
        <f t="shared" si="212"/>
        <v>-7.2424403136785713</v>
      </c>
      <c r="P672">
        <f t="shared" si="213"/>
        <v>-579.80784650216015</v>
      </c>
      <c r="Q672">
        <f t="shared" si="214"/>
        <v>180</v>
      </c>
      <c r="R672">
        <f t="shared" si="216"/>
        <v>-104.36541237038885</v>
      </c>
      <c r="S672">
        <f t="shared" si="217"/>
        <v>-104.36541237038884</v>
      </c>
      <c r="T672">
        <f t="shared" si="215"/>
        <v>1.3302967248384194</v>
      </c>
      <c r="U672">
        <f t="shared" si="218"/>
        <v>19.068899999999999</v>
      </c>
      <c r="Z672">
        <f t="shared" si="219"/>
        <v>0.13950695386685397</v>
      </c>
      <c r="AA672">
        <f>PI()/4*('Config sheet'!$C$38^2-'Config sheet'!$C$41^2)*'Stage 1'!Z672*2</f>
        <v>2.272437419867945E-2</v>
      </c>
      <c r="AB672">
        <f t="shared" si="220"/>
        <v>78.462853693393669</v>
      </c>
      <c r="AC672">
        <v>29.981891668759989</v>
      </c>
    </row>
    <row r="673" spans="3:29" x14ac:dyDescent="0.25">
      <c r="C673">
        <f t="shared" si="202"/>
        <v>-120</v>
      </c>
      <c r="D673">
        <f t="shared" si="203"/>
        <v>995</v>
      </c>
      <c r="E673">
        <f t="shared" si="204"/>
        <v>0.17780000000000001</v>
      </c>
      <c r="F673">
        <f t="shared" si="205"/>
        <v>-2.0100502512562814E-2</v>
      </c>
      <c r="G673">
        <f t="shared" si="206"/>
        <v>104.19615634406146</v>
      </c>
      <c r="H673">
        <f t="shared" si="207"/>
        <v>-2.0943951023931953</v>
      </c>
      <c r="I673" s="3">
        <f t="shared" si="208"/>
        <v>8.8900000000000007E-2</v>
      </c>
      <c r="J673" s="3">
        <f t="shared" si="209"/>
        <v>0.40640000000000004</v>
      </c>
      <c r="K673">
        <f t="shared" si="210"/>
        <v>0.16807262947852966</v>
      </c>
      <c r="L673">
        <f>PI()/4*('Config sheet'!$C$38^2-'Config sheet'!$C$41^2)*'Stage 1'!K673*2</f>
        <v>2.7377454807531031E-2</v>
      </c>
      <c r="M673">
        <f t="shared" si="211"/>
        <v>81.921343228987723</v>
      </c>
      <c r="N673">
        <f>'Config sheet'!$C$44</f>
        <v>5.8970333333333338</v>
      </c>
      <c r="O673">
        <f t="shared" si="212"/>
        <v>-7.1446173365563537</v>
      </c>
      <c r="P673">
        <f t="shared" si="213"/>
        <v>-588.15228884482997</v>
      </c>
      <c r="Q673">
        <f t="shared" si="214"/>
        <v>180</v>
      </c>
      <c r="R673">
        <f t="shared" si="216"/>
        <v>-105.86741199206941</v>
      </c>
      <c r="S673">
        <f t="shared" si="217"/>
        <v>-105.86741199206939</v>
      </c>
      <c r="T673">
        <f t="shared" si="215"/>
        <v>1.3302967248384194</v>
      </c>
      <c r="U673">
        <f t="shared" si="218"/>
        <v>19.068899999999999</v>
      </c>
      <c r="Z673">
        <f t="shared" si="219"/>
        <v>0.14070920947852966</v>
      </c>
      <c r="AA673">
        <f>PI()/4*('Config sheet'!$C$38^2-'Config sheet'!$C$41^2)*'Stage 1'!Z673*2</f>
        <v>2.2920210360568953E-2</v>
      </c>
      <c r="AB673">
        <f t="shared" si="220"/>
        <v>79.139037951928941</v>
      </c>
      <c r="AC673">
        <v>29.139037951928955</v>
      </c>
    </row>
    <row r="674" spans="3:29" x14ac:dyDescent="0.25">
      <c r="C674">
        <f t="shared" si="202"/>
        <v>-121</v>
      </c>
      <c r="D674">
        <f t="shared" si="203"/>
        <v>995</v>
      </c>
      <c r="E674">
        <f t="shared" si="204"/>
        <v>0.17780000000000001</v>
      </c>
      <c r="F674">
        <f t="shared" si="205"/>
        <v>-2.0268006700167505E-2</v>
      </c>
      <c r="G674">
        <f t="shared" si="206"/>
        <v>104.19615634406146</v>
      </c>
      <c r="H674">
        <f t="shared" si="207"/>
        <v>-2.1118483949131388</v>
      </c>
      <c r="I674" s="3">
        <f t="shared" si="208"/>
        <v>8.8900000000000007E-2</v>
      </c>
      <c r="J674" s="3">
        <f t="shared" si="209"/>
        <v>0.40640000000000004</v>
      </c>
      <c r="K674">
        <f t="shared" si="210"/>
        <v>0.16925838507011551</v>
      </c>
      <c r="L674">
        <f>PI()/4*('Config sheet'!$C$38^2-'Config sheet'!$C$41^2)*'Stage 1'!K674*2</f>
        <v>2.7570603270919387E-2</v>
      </c>
      <c r="M674">
        <f t="shared" si="211"/>
        <v>82.499299860625968</v>
      </c>
      <c r="N674">
        <f>'Config sheet'!$C$44</f>
        <v>5.8970333333333338</v>
      </c>
      <c r="O674">
        <f t="shared" si="212"/>
        <v>-7.04541976034686</v>
      </c>
      <c r="P674">
        <f t="shared" si="213"/>
        <v>-596.22111500611481</v>
      </c>
      <c r="Q674">
        <f t="shared" si="214"/>
        <v>180</v>
      </c>
      <c r="R674">
        <f t="shared" si="216"/>
        <v>-107.31980070110068</v>
      </c>
      <c r="S674">
        <f t="shared" si="217"/>
        <v>-107.31980070110068</v>
      </c>
      <c r="T674">
        <f t="shared" si="215"/>
        <v>1.3302967248384194</v>
      </c>
      <c r="U674">
        <f t="shared" si="218"/>
        <v>19.068899999999999</v>
      </c>
      <c r="Z674">
        <f t="shared" si="219"/>
        <v>0.14189496507011551</v>
      </c>
      <c r="AA674">
        <f>PI()/4*('Config sheet'!$C$38^2-'Config sheet'!$C$41^2)*'Stage 1'!Z674*2</f>
        <v>2.3113358823957313E-2</v>
      </c>
      <c r="AB674">
        <f t="shared" si="220"/>
        <v>79.805942109176328</v>
      </c>
      <c r="AC674">
        <v>28.302134618170893</v>
      </c>
    </row>
    <row r="675" spans="3:29" x14ac:dyDescent="0.25">
      <c r="C675">
        <f t="shared" si="202"/>
        <v>-122</v>
      </c>
      <c r="D675">
        <f t="shared" si="203"/>
        <v>995</v>
      </c>
      <c r="E675">
        <f t="shared" si="204"/>
        <v>0.17780000000000001</v>
      </c>
      <c r="F675">
        <f t="shared" si="205"/>
        <v>-2.0435510887772197E-2</v>
      </c>
      <c r="G675">
        <f t="shared" si="206"/>
        <v>104.19615634406146</v>
      </c>
      <c r="H675">
        <f t="shared" si="207"/>
        <v>-2.1293016874330819</v>
      </c>
      <c r="I675" s="3">
        <f t="shared" si="208"/>
        <v>8.8900000000000007E-2</v>
      </c>
      <c r="J675" s="3">
        <f t="shared" si="209"/>
        <v>0.40640000000000004</v>
      </c>
      <c r="K675">
        <f t="shared" si="210"/>
        <v>0.17042742079612247</v>
      </c>
      <c r="L675">
        <f>PI()/4*('Config sheet'!$C$38^2-'Config sheet'!$C$41^2)*'Stage 1'!K675*2</f>
        <v>2.7761028225038602E-2</v>
      </c>
      <c r="M675">
        <f t="shared" si="211"/>
        <v>83.069106956845658</v>
      </c>
      <c r="N675">
        <f>'Config sheet'!$C$44</f>
        <v>5.8970333333333338</v>
      </c>
      <c r="O675">
        <f t="shared" si="212"/>
        <v>-6.9448934672613651</v>
      </c>
      <c r="P675">
        <f t="shared" si="213"/>
        <v>-604.01775664656361</v>
      </c>
      <c r="Q675">
        <f t="shared" si="214"/>
        <v>180</v>
      </c>
      <c r="R675">
        <f t="shared" si="216"/>
        <v>-108.72319619638147</v>
      </c>
      <c r="S675">
        <f t="shared" si="217"/>
        <v>-108.72319619638145</v>
      </c>
      <c r="T675">
        <f t="shared" si="215"/>
        <v>1.3302967248384194</v>
      </c>
      <c r="U675">
        <f t="shared" si="218"/>
        <v>19.068899999999999</v>
      </c>
      <c r="Z675">
        <f t="shared" si="219"/>
        <v>0.14306400079612247</v>
      </c>
      <c r="AA675">
        <f>PI()/4*('Config sheet'!$C$38^2-'Config sheet'!$C$41^2)*'Stage 1'!Z675*2</f>
        <v>2.3303783778076525E-2</v>
      </c>
      <c r="AB675">
        <f t="shared" si="220"/>
        <v>80.463442517504191</v>
      </c>
      <c r="AC675">
        <v>27.471516094183709</v>
      </c>
    </row>
    <row r="676" spans="3:29" x14ac:dyDescent="0.25">
      <c r="C676">
        <f t="shared" si="202"/>
        <v>-123</v>
      </c>
      <c r="D676">
        <f t="shared" si="203"/>
        <v>995</v>
      </c>
      <c r="E676">
        <f t="shared" si="204"/>
        <v>0.17780000000000001</v>
      </c>
      <c r="F676">
        <f t="shared" si="205"/>
        <v>-2.0603015075376884E-2</v>
      </c>
      <c r="G676">
        <f t="shared" si="206"/>
        <v>104.19615634406146</v>
      </c>
      <c r="H676">
        <f t="shared" si="207"/>
        <v>-2.146754979953025</v>
      </c>
      <c r="I676" s="3">
        <f t="shared" si="208"/>
        <v>8.8900000000000007E-2</v>
      </c>
      <c r="J676" s="3">
        <f t="shared" si="209"/>
        <v>0.40640000000000004</v>
      </c>
      <c r="K676">
        <f t="shared" si="210"/>
        <v>0.17157952427764053</v>
      </c>
      <c r="L676">
        <f>PI()/4*('Config sheet'!$C$38^2-'Config sheet'!$C$41^2)*'Stage 1'!K676*2</f>
        <v>2.7948695075356363E-2</v>
      </c>
      <c r="M676">
        <f t="shared" si="211"/>
        <v>83.630661000699106</v>
      </c>
      <c r="N676">
        <f>'Config sheet'!$C$44</f>
        <v>5.8970333333333338</v>
      </c>
      <c r="O676">
        <f t="shared" si="212"/>
        <v>-6.8430837483919555</v>
      </c>
      <c r="P676">
        <f t="shared" si="213"/>
        <v>-611.54583868211012</v>
      </c>
      <c r="Q676">
        <f t="shared" si="214"/>
        <v>180</v>
      </c>
      <c r="R676">
        <f t="shared" si="216"/>
        <v>-110.07825096277983</v>
      </c>
      <c r="S676">
        <f t="shared" si="217"/>
        <v>-110.07825096277983</v>
      </c>
      <c r="T676">
        <f t="shared" si="215"/>
        <v>1.3302967248384194</v>
      </c>
      <c r="U676">
        <f t="shared" si="218"/>
        <v>19.068899999999999</v>
      </c>
      <c r="Z676">
        <f t="shared" si="219"/>
        <v>0.14421610427764053</v>
      </c>
      <c r="AA676">
        <f>PI()/4*('Config sheet'!$C$38^2-'Config sheet'!$C$41^2)*'Stage 1'!Z676*2</f>
        <v>2.3491450628394289E-2</v>
      </c>
      <c r="AB676">
        <f t="shared" si="220"/>
        <v>81.111419728706707</v>
      </c>
      <c r="AC676">
        <v>26.647516227203997</v>
      </c>
    </row>
    <row r="677" spans="3:29" x14ac:dyDescent="0.25">
      <c r="C677">
        <f t="shared" si="202"/>
        <v>-124</v>
      </c>
      <c r="D677">
        <f t="shared" si="203"/>
        <v>995</v>
      </c>
      <c r="E677">
        <f t="shared" si="204"/>
        <v>0.17780000000000001</v>
      </c>
      <c r="F677">
        <f t="shared" si="205"/>
        <v>-2.0770519262981575E-2</v>
      </c>
      <c r="G677">
        <f t="shared" si="206"/>
        <v>104.19615634406146</v>
      </c>
      <c r="H677">
        <f t="shared" si="207"/>
        <v>-2.1642082724729685</v>
      </c>
      <c r="I677" s="3">
        <f t="shared" si="208"/>
        <v>8.8900000000000007E-2</v>
      </c>
      <c r="J677" s="3">
        <f t="shared" si="209"/>
        <v>0.40640000000000004</v>
      </c>
      <c r="K677">
        <f t="shared" si="210"/>
        <v>0.17271449047791046</v>
      </c>
      <c r="L677">
        <f>PI()/4*('Config sheet'!$C$38^2-'Config sheet'!$C$41^2)*'Stage 1'!K677*2</f>
        <v>2.8133570423307854E-2</v>
      </c>
      <c r="M677">
        <f t="shared" si="211"/>
        <v>84.183862053922894</v>
      </c>
      <c r="N677">
        <f>'Config sheet'!$C$44</f>
        <v>5.8970333333333338</v>
      </c>
      <c r="O677">
        <f t="shared" si="212"/>
        <v>-6.7400352720425216</v>
      </c>
      <c r="P677">
        <f t="shared" si="213"/>
        <v>-618.80917086999591</v>
      </c>
      <c r="Q677">
        <f t="shared" si="214"/>
        <v>180</v>
      </c>
      <c r="R677">
        <f t="shared" si="216"/>
        <v>-111.38565075659928</v>
      </c>
      <c r="S677">
        <f t="shared" si="217"/>
        <v>-111.38565075659926</v>
      </c>
      <c r="T677">
        <f t="shared" si="215"/>
        <v>1.3302967248384194</v>
      </c>
      <c r="U677">
        <f t="shared" si="218"/>
        <v>19.068899999999999</v>
      </c>
      <c r="Z677">
        <f t="shared" si="219"/>
        <v>0.14535107047791046</v>
      </c>
      <c r="AA677">
        <f>PI()/4*('Config sheet'!$C$38^2-'Config sheet'!$C$41^2)*'Stage 1'!Z677*2</f>
        <v>2.367632597634578E-2</v>
      </c>
      <c r="AB677">
        <f t="shared" si="220"/>
        <v>81.749758424021621</v>
      </c>
      <c r="AC677">
        <v>25.830468076946932</v>
      </c>
    </row>
    <row r="678" spans="3:29" x14ac:dyDescent="0.25">
      <c r="C678">
        <f t="shared" si="202"/>
        <v>-125</v>
      </c>
      <c r="D678">
        <f t="shared" si="203"/>
        <v>995</v>
      </c>
      <c r="E678">
        <f t="shared" si="204"/>
        <v>0.17780000000000001</v>
      </c>
      <c r="F678">
        <f t="shared" si="205"/>
        <v>-2.0938023450586266E-2</v>
      </c>
      <c r="G678">
        <f t="shared" si="206"/>
        <v>104.19615634406146</v>
      </c>
      <c r="H678">
        <f t="shared" si="207"/>
        <v>-2.1816615649929121</v>
      </c>
      <c r="I678" s="3">
        <f t="shared" si="208"/>
        <v>8.8900000000000007E-2</v>
      </c>
      <c r="J678" s="3">
        <f t="shared" si="209"/>
        <v>0.40640000000000004</v>
      </c>
      <c r="K678">
        <f t="shared" si="210"/>
        <v>0.17383212157385539</v>
      </c>
      <c r="L678">
        <f>PI()/4*('Config sheet'!$C$38^2-'Config sheet'!$C$41^2)*'Stage 1'!K678*2</f>
        <v>2.831562204536945E-2</v>
      </c>
      <c r="M678">
        <f t="shared" si="211"/>
        <v>84.72861369432006</v>
      </c>
      <c r="N678">
        <f>'Config sheet'!$C$44</f>
        <v>5.8970333333333338</v>
      </c>
      <c r="O678">
        <f t="shared" si="212"/>
        <v>-6.6357920534845443</v>
      </c>
      <c r="P678">
        <f t="shared" si="213"/>
        <v>-625.81173921285767</v>
      </c>
      <c r="Q678">
        <f t="shared" si="214"/>
        <v>180</v>
      </c>
      <c r="R678">
        <f t="shared" si="216"/>
        <v>-112.6461130583144</v>
      </c>
      <c r="S678">
        <f t="shared" si="217"/>
        <v>-112.64611305831438</v>
      </c>
      <c r="T678">
        <f t="shared" si="215"/>
        <v>1.3302967248384194</v>
      </c>
      <c r="U678">
        <f t="shared" si="218"/>
        <v>19.068899999999999</v>
      </c>
      <c r="Z678">
        <f t="shared" si="219"/>
        <v>0.14646870157385539</v>
      </c>
      <c r="AA678">
        <f>PI()/4*('Config sheet'!$C$38^2-'Config sheet'!$C$41^2)*'Stage 1'!Z678*2</f>
        <v>2.3858377598407372E-2</v>
      </c>
      <c r="AB678">
        <f t="shared" si="220"/>
        <v>82.378347341875923</v>
      </c>
      <c r="AC678">
        <v>25.02070370677129</v>
      </c>
    </row>
    <row r="679" spans="3:29" x14ac:dyDescent="0.25">
      <c r="C679">
        <f t="shared" si="202"/>
        <v>-126</v>
      </c>
      <c r="D679">
        <f t="shared" si="203"/>
        <v>995</v>
      </c>
      <c r="E679">
        <f t="shared" si="204"/>
        <v>0.17780000000000001</v>
      </c>
      <c r="F679">
        <f t="shared" si="205"/>
        <v>-2.1105527638190957E-2</v>
      </c>
      <c r="G679">
        <f t="shared" si="206"/>
        <v>104.19615634406146</v>
      </c>
      <c r="H679">
        <f t="shared" si="207"/>
        <v>-2.1991148575128552</v>
      </c>
      <c r="I679" s="3">
        <f t="shared" si="208"/>
        <v>8.8900000000000007E-2</v>
      </c>
      <c r="J679" s="3">
        <f t="shared" si="209"/>
        <v>0.40640000000000004</v>
      </c>
      <c r="K679">
        <f t="shared" si="210"/>
        <v>0.17493222682390727</v>
      </c>
      <c r="L679">
        <f>PI()/4*('Config sheet'!$C$38^2-'Config sheet'!$C$41^2)*'Stage 1'!K679*2</f>
        <v>2.8494818871528882E-2</v>
      </c>
      <c r="M679">
        <f t="shared" si="211"/>
        <v>85.264822951336669</v>
      </c>
      <c r="N679">
        <f>'Config sheet'!$C$44</f>
        <v>5.8970333333333338</v>
      </c>
      <c r="O679">
        <f t="shared" si="212"/>
        <v>-6.5303974261671254</v>
      </c>
      <c r="P679">
        <f t="shared" si="213"/>
        <v>-632.55769719265402</v>
      </c>
      <c r="Q679">
        <f t="shared" si="214"/>
        <v>180</v>
      </c>
      <c r="R679">
        <f t="shared" si="216"/>
        <v>-113.86038549467774</v>
      </c>
      <c r="S679">
        <f t="shared" si="217"/>
        <v>-113.86038549467773</v>
      </c>
      <c r="T679">
        <f t="shared" si="215"/>
        <v>1.3302967248384194</v>
      </c>
      <c r="U679">
        <f t="shared" si="218"/>
        <v>19.068899999999999</v>
      </c>
      <c r="Z679">
        <f t="shared" si="219"/>
        <v>0.14756880682390727</v>
      </c>
      <c r="AA679">
        <f>PI()/4*('Config sheet'!$C$38^2-'Config sheet'!$C$41^2)*'Stage 1'!Z679*2</f>
        <v>2.4037574424566808E-2</v>
      </c>
      <c r="AB679">
        <f t="shared" si="220"/>
        <v>82.997079203547401</v>
      </c>
      <c r="AC679">
        <v>24.218553974300079</v>
      </c>
    </row>
    <row r="680" spans="3:29" x14ac:dyDescent="0.25">
      <c r="C680">
        <f t="shared" si="202"/>
        <v>-127</v>
      </c>
      <c r="D680">
        <f t="shared" si="203"/>
        <v>995</v>
      </c>
      <c r="E680">
        <f t="shared" si="204"/>
        <v>0.17780000000000001</v>
      </c>
      <c r="F680">
        <f t="shared" si="205"/>
        <v>-2.1273031825795645E-2</v>
      </c>
      <c r="G680">
        <f t="shared" si="206"/>
        <v>104.19615634406146</v>
      </c>
      <c r="H680">
        <f t="shared" si="207"/>
        <v>-2.2165681500327983</v>
      </c>
      <c r="I680" s="3">
        <f t="shared" si="208"/>
        <v>8.8900000000000007E-2</v>
      </c>
      <c r="J680" s="3">
        <f t="shared" si="209"/>
        <v>0.40640000000000004</v>
      </c>
      <c r="K680">
        <f t="shared" si="210"/>
        <v>0.1760146224324601</v>
      </c>
      <c r="L680">
        <f>PI()/4*('Config sheet'!$C$38^2-'Config sheet'!$C$41^2)*'Stage 1'!K680*2</f>
        <v>2.8671130963205955E-2</v>
      </c>
      <c r="M680">
        <f t="shared" si="211"/>
        <v>85.792400239994095</v>
      </c>
      <c r="N680">
        <f>'Config sheet'!$C$44</f>
        <v>5.8970333333333338</v>
      </c>
      <c r="O680">
        <f t="shared" si="212"/>
        <v>-6.4238940144088108</v>
      </c>
      <c r="P680">
        <f t="shared" si="213"/>
        <v>-639.05135684630488</v>
      </c>
      <c r="Q680">
        <f t="shared" si="214"/>
        <v>180</v>
      </c>
      <c r="R680">
        <f t="shared" si="216"/>
        <v>-115.0292442323349</v>
      </c>
      <c r="S680">
        <f t="shared" si="217"/>
        <v>-115.02924423233489</v>
      </c>
      <c r="T680">
        <f t="shared" si="215"/>
        <v>1.3302967248384194</v>
      </c>
      <c r="U680">
        <f t="shared" si="218"/>
        <v>19.068899999999999</v>
      </c>
      <c r="Z680">
        <f t="shared" si="219"/>
        <v>0.14865120243246011</v>
      </c>
      <c r="AA680">
        <f>PI()/4*('Config sheet'!$C$38^2-'Config sheet'!$C$41^2)*'Stage 1'!Z680*2</f>
        <v>2.4213886516243881E-2</v>
      </c>
      <c r="AB680">
        <f t="shared" si="220"/>
        <v>83.605850636929191</v>
      </c>
      <c r="AC680">
        <v>23.424348321724374</v>
      </c>
    </row>
    <row r="681" spans="3:29" x14ac:dyDescent="0.25">
      <c r="C681">
        <f t="shared" si="202"/>
        <v>-128</v>
      </c>
      <c r="D681">
        <f t="shared" si="203"/>
        <v>995</v>
      </c>
      <c r="E681">
        <f t="shared" si="204"/>
        <v>0.17780000000000001</v>
      </c>
      <c r="F681">
        <f t="shared" si="205"/>
        <v>-2.1440536013400336E-2</v>
      </c>
      <c r="G681">
        <f t="shared" si="206"/>
        <v>104.19615634406146</v>
      </c>
      <c r="H681">
        <f t="shared" si="207"/>
        <v>-2.2340214425527418</v>
      </c>
      <c r="I681" s="3">
        <f t="shared" si="208"/>
        <v>8.8900000000000007E-2</v>
      </c>
      <c r="J681" s="3">
        <f t="shared" si="209"/>
        <v>0.40640000000000004</v>
      </c>
      <c r="K681">
        <f t="shared" si="210"/>
        <v>0.17707913141127682</v>
      </c>
      <c r="L681">
        <f>PI()/4*('Config sheet'!$C$38^2-'Config sheet'!$C$41^2)*'Stage 1'!K681*2</f>
        <v>2.8844529490677014E-2</v>
      </c>
      <c r="M681">
        <f t="shared" si="211"/>
        <v>86.311259293336406</v>
      </c>
      <c r="N681">
        <f>'Config sheet'!$C$44</f>
        <v>5.8970333333333338</v>
      </c>
      <c r="O681">
        <f t="shared" si="212"/>
        <v>-6.3163237075966912</v>
      </c>
      <c r="P681">
        <f t="shared" si="213"/>
        <v>-645.2971796950892</v>
      </c>
      <c r="Q681">
        <f t="shared" si="214"/>
        <v>180</v>
      </c>
      <c r="R681">
        <f t="shared" si="216"/>
        <v>-116.15349234511608</v>
      </c>
      <c r="S681">
        <f t="shared" si="217"/>
        <v>-116.15349234511606</v>
      </c>
      <c r="T681">
        <f t="shared" si="215"/>
        <v>1.3302967248384194</v>
      </c>
      <c r="U681">
        <f t="shared" si="218"/>
        <v>19.068899999999999</v>
      </c>
      <c r="Z681">
        <f t="shared" si="219"/>
        <v>0.14971571141127682</v>
      </c>
      <c r="AA681">
        <f>PI()/4*('Config sheet'!$C$38^2-'Config sheet'!$C$41^2)*'Stage 1'!Z681*2</f>
        <v>2.4387285043714936E-2</v>
      </c>
      <c r="AB681">
        <f t="shared" si="220"/>
        <v>84.20456209858088</v>
      </c>
      <c r="AC681">
        <v>22.638414566015086</v>
      </c>
    </row>
    <row r="682" spans="3:29" x14ac:dyDescent="0.25">
      <c r="C682">
        <f t="shared" si="202"/>
        <v>-129</v>
      </c>
      <c r="D682">
        <f t="shared" si="203"/>
        <v>995</v>
      </c>
      <c r="E682">
        <f t="shared" si="204"/>
        <v>0.17780000000000001</v>
      </c>
      <c r="F682">
        <f t="shared" si="205"/>
        <v>-2.1608040201005027E-2</v>
      </c>
      <c r="G682">
        <f t="shared" si="206"/>
        <v>104.19615634406146</v>
      </c>
      <c r="H682">
        <f t="shared" si="207"/>
        <v>-2.2514747350726849</v>
      </c>
      <c r="I682" s="3">
        <f t="shared" si="208"/>
        <v>8.8900000000000007E-2</v>
      </c>
      <c r="J682" s="3">
        <f t="shared" si="209"/>
        <v>0.40640000000000004</v>
      </c>
      <c r="K682">
        <f t="shared" si="210"/>
        <v>0.17812558343817739</v>
      </c>
      <c r="L682">
        <f>PI()/4*('Config sheet'!$C$38^2-'Config sheet'!$C$41^2)*'Stage 1'!K682*2</f>
        <v>2.9014986710056562E-2</v>
      </c>
      <c r="M682">
        <f t="shared" si="211"/>
        <v>86.821317093552722</v>
      </c>
      <c r="N682">
        <f>'Config sheet'!$C$44</f>
        <v>5.8970333333333338</v>
      </c>
      <c r="O682">
        <f t="shared" si="212"/>
        <v>-6.2077276359162843</v>
      </c>
      <c r="P682">
        <f t="shared" si="213"/>
        <v>-651.2997675400195</v>
      </c>
      <c r="Q682">
        <f t="shared" si="214"/>
        <v>180</v>
      </c>
      <c r="R682">
        <f t="shared" si="216"/>
        <v>-117.23395815720352</v>
      </c>
      <c r="S682">
        <f t="shared" si="217"/>
        <v>-117.23395815720352</v>
      </c>
      <c r="T682">
        <f t="shared" si="215"/>
        <v>1.3302967248384194</v>
      </c>
      <c r="U682">
        <f t="shared" si="218"/>
        <v>19.068899999999999</v>
      </c>
      <c r="Z682">
        <f t="shared" si="219"/>
        <v>0.15076216343817739</v>
      </c>
      <c r="AA682">
        <f>PI()/4*('Config sheet'!$C$38^2-'Config sheet'!$C$41^2)*'Stage 1'!Z682*2</f>
        <v>2.4557742263094488E-2</v>
      </c>
      <c r="AB682">
        <f t="shared" si="220"/>
        <v>84.793117794250506</v>
      </c>
      <c r="AC682">
        <v>21.861078689266765</v>
      </c>
    </row>
    <row r="683" spans="3:29" x14ac:dyDescent="0.25">
      <c r="C683">
        <f t="shared" si="202"/>
        <v>-130</v>
      </c>
      <c r="D683">
        <f t="shared" si="203"/>
        <v>995</v>
      </c>
      <c r="E683">
        <f t="shared" si="204"/>
        <v>0.17780000000000001</v>
      </c>
      <c r="F683">
        <f t="shared" si="205"/>
        <v>-2.1775544388609715E-2</v>
      </c>
      <c r="G683">
        <f t="shared" si="206"/>
        <v>104.19615634406146</v>
      </c>
      <c r="H683">
        <f t="shared" si="207"/>
        <v>-2.268928027592628</v>
      </c>
      <c r="I683" s="3">
        <f t="shared" si="208"/>
        <v>8.8900000000000007E-2</v>
      </c>
      <c r="J683" s="3">
        <f t="shared" si="209"/>
        <v>0.40640000000000004</v>
      </c>
      <c r="K683">
        <f t="shared" si="210"/>
        <v>0.17915381471332839</v>
      </c>
      <c r="L683">
        <f>PI()/4*('Config sheet'!$C$38^2-'Config sheet'!$C$41^2)*'Stage 1'!K683*2</f>
        <v>2.9182475939888198E-2</v>
      </c>
      <c r="M683">
        <f t="shared" si="211"/>
        <v>87.322493801930378</v>
      </c>
      <c r="N683">
        <f>'Config sheet'!$C$44</f>
        <v>5.8970333333333338</v>
      </c>
      <c r="O683">
        <f t="shared" si="212"/>
        <v>-6.0981461476335586</v>
      </c>
      <c r="P683">
        <f t="shared" si="213"/>
        <v>-657.06385313555393</v>
      </c>
      <c r="Q683">
        <f t="shared" si="214"/>
        <v>180</v>
      </c>
      <c r="R683">
        <f t="shared" si="216"/>
        <v>-118.27149356439972</v>
      </c>
      <c r="S683">
        <f t="shared" si="217"/>
        <v>-118.27149356439971</v>
      </c>
      <c r="T683">
        <f t="shared" si="215"/>
        <v>1.3302967248384194</v>
      </c>
      <c r="U683">
        <f t="shared" si="218"/>
        <v>19.068899999999999</v>
      </c>
      <c r="Z683">
        <f t="shared" si="219"/>
        <v>0.15179039471332839</v>
      </c>
      <c r="AA683">
        <f>PI()/4*('Config sheet'!$C$38^2-'Config sheet'!$C$41^2)*'Stage 1'!Z683*2</f>
        <v>2.4725231492926124E-2</v>
      </c>
      <c r="AB683">
        <f t="shared" si="220"/>
        <v>85.371425598047466</v>
      </c>
      <c r="AC683">
        <v>21.092664629393536</v>
      </c>
    </row>
    <row r="684" spans="3:29" x14ac:dyDescent="0.25">
      <c r="C684">
        <f t="shared" si="202"/>
        <v>-131</v>
      </c>
      <c r="D684">
        <f t="shared" si="203"/>
        <v>995</v>
      </c>
      <c r="E684">
        <f t="shared" si="204"/>
        <v>0.17780000000000001</v>
      </c>
      <c r="F684">
        <f t="shared" si="205"/>
        <v>-2.1943048576214406E-2</v>
      </c>
      <c r="G684">
        <f t="shared" si="206"/>
        <v>104.19615634406146</v>
      </c>
      <c r="H684">
        <f t="shared" si="207"/>
        <v>-2.2863813201125716</v>
      </c>
      <c r="I684" s="3">
        <f t="shared" si="208"/>
        <v>8.8900000000000007E-2</v>
      </c>
      <c r="J684" s="3">
        <f t="shared" si="209"/>
        <v>0.40640000000000004</v>
      </c>
      <c r="K684">
        <f t="shared" si="210"/>
        <v>0.18016366781344992</v>
      </c>
      <c r="L684">
        <f>PI()/4*('Config sheet'!$C$38^2-'Config sheet'!$C$41^2)*'Stage 1'!K684*2</f>
        <v>2.9346971537396262E-2</v>
      </c>
      <c r="M684">
        <f t="shared" si="211"/>
        <v>87.814712687792934</v>
      </c>
      <c r="N684">
        <f>'Config sheet'!$C$44</f>
        <v>5.8970333333333338</v>
      </c>
      <c r="O684">
        <f t="shared" si="212"/>
        <v>-5.9876187879484917</v>
      </c>
      <c r="P684">
        <f t="shared" si="213"/>
        <v>-662.59429075414062</v>
      </c>
      <c r="Q684">
        <f t="shared" si="214"/>
        <v>180</v>
      </c>
      <c r="R684">
        <f t="shared" si="216"/>
        <v>-119.26697233574531</v>
      </c>
      <c r="S684">
        <f t="shared" si="217"/>
        <v>-119.26697233574531</v>
      </c>
      <c r="T684">
        <f t="shared" si="215"/>
        <v>1.3302967248384194</v>
      </c>
      <c r="U684">
        <f t="shared" si="218"/>
        <v>19.068899999999999</v>
      </c>
      <c r="Z684">
        <f t="shared" si="219"/>
        <v>0.15280024781344992</v>
      </c>
      <c r="AA684">
        <f>PI()/4*('Config sheet'!$C$38^2-'Config sheet'!$C$41^2)*'Stage 1'!Z684*2</f>
        <v>2.4889727090434185E-2</v>
      </c>
      <c r="AB684">
        <f t="shared" si="220"/>
        <v>85.939396970444264</v>
      </c>
      <c r="AC684">
        <v>20.333494071393552</v>
      </c>
    </row>
    <row r="685" spans="3:29" x14ac:dyDescent="0.25">
      <c r="C685">
        <f t="shared" si="202"/>
        <v>-132</v>
      </c>
      <c r="D685">
        <f t="shared" si="203"/>
        <v>995</v>
      </c>
      <c r="E685">
        <f t="shared" si="204"/>
        <v>0.17780000000000001</v>
      </c>
      <c r="F685">
        <f t="shared" si="205"/>
        <v>-2.2110552763819097E-2</v>
      </c>
      <c r="G685">
        <f t="shared" si="206"/>
        <v>104.19615634406146</v>
      </c>
      <c r="H685">
        <f t="shared" si="207"/>
        <v>-2.3038346126325151</v>
      </c>
      <c r="I685" s="3">
        <f t="shared" si="208"/>
        <v>8.8900000000000007E-2</v>
      </c>
      <c r="J685" s="3">
        <f t="shared" si="209"/>
        <v>0.40640000000000004</v>
      </c>
      <c r="K685">
        <f t="shared" si="210"/>
        <v>0.18115499154425255</v>
      </c>
      <c r="L685">
        <f>PI()/4*('Config sheet'!$C$38^2-'Config sheet'!$C$41^2)*'Stage 1'!K685*2</f>
        <v>2.9508448874449224E-2</v>
      </c>
      <c r="M685">
        <f t="shared" si="211"/>
        <v>88.297900056575656</v>
      </c>
      <c r="N685">
        <f>'Config sheet'!$C$44</f>
        <v>5.8970333333333338</v>
      </c>
      <c r="O685">
        <f t="shared" si="212"/>
        <v>-5.8761842794373695</v>
      </c>
      <c r="P685">
        <f t="shared" si="213"/>
        <v>-667.89604665420768</v>
      </c>
      <c r="Q685">
        <f t="shared" si="214"/>
        <v>180</v>
      </c>
      <c r="R685">
        <f t="shared" si="216"/>
        <v>-120.22128839775739</v>
      </c>
      <c r="S685">
        <f t="shared" si="217"/>
        <v>-120.22128839775738</v>
      </c>
      <c r="T685">
        <f t="shared" si="215"/>
        <v>1.3302967248384194</v>
      </c>
      <c r="U685">
        <f t="shared" si="218"/>
        <v>19.068899999999999</v>
      </c>
      <c r="Z685">
        <f t="shared" si="219"/>
        <v>0.15379157154425255</v>
      </c>
      <c r="AA685">
        <f>PI()/4*('Config sheet'!$C$38^2-'Config sheet'!$C$41^2)*'Stage 1'!Z685*2</f>
        <v>2.5051204427487147E-2</v>
      </c>
      <c r="AB685">
        <f t="shared" si="220"/>
        <v>86.496946875282646</v>
      </c>
      <c r="AC685">
        <v>19.583886239396794</v>
      </c>
    </row>
    <row r="686" spans="3:29" x14ac:dyDescent="0.25">
      <c r="C686">
        <f t="shared" si="202"/>
        <v>-133</v>
      </c>
      <c r="D686">
        <f t="shared" si="203"/>
        <v>995</v>
      </c>
      <c r="E686">
        <f t="shared" si="204"/>
        <v>0.17780000000000001</v>
      </c>
      <c r="F686">
        <f t="shared" si="205"/>
        <v>-2.2278056951423788E-2</v>
      </c>
      <c r="G686">
        <f t="shared" si="206"/>
        <v>104.19615634406146</v>
      </c>
      <c r="H686">
        <f t="shared" si="207"/>
        <v>-2.3212879051524582</v>
      </c>
      <c r="I686" s="3">
        <f t="shared" si="208"/>
        <v>8.8900000000000007E-2</v>
      </c>
      <c r="J686" s="3">
        <f t="shared" si="209"/>
        <v>0.40640000000000004</v>
      </c>
      <c r="K686">
        <f t="shared" si="210"/>
        <v>0.18212764079140839</v>
      </c>
      <c r="L686">
        <f>PI()/4*('Config sheet'!$C$38^2-'Config sheet'!$C$41^2)*'Stage 1'!K686*2</f>
        <v>2.9666884313284254E-2</v>
      </c>
      <c r="M686">
        <f t="shared" si="211"/>
        <v>88.771985177186252</v>
      </c>
      <c r="N686">
        <f>'Config sheet'!$C$44</f>
        <v>5.8970333333333338</v>
      </c>
      <c r="O686">
        <f t="shared" si="212"/>
        <v>-5.76388050409893</v>
      </c>
      <c r="P686">
        <f t="shared" si="213"/>
        <v>-672.97418946431742</v>
      </c>
      <c r="Q686">
        <f t="shared" si="214"/>
        <v>180</v>
      </c>
      <c r="R686">
        <f t="shared" si="216"/>
        <v>-121.13535410357717</v>
      </c>
      <c r="S686">
        <f t="shared" si="217"/>
        <v>-121.13535410357714</v>
      </c>
      <c r="T686">
        <f t="shared" si="215"/>
        <v>1.3302967248384194</v>
      </c>
      <c r="U686">
        <f t="shared" si="218"/>
        <v>19.068899999999999</v>
      </c>
      <c r="Z686">
        <f t="shared" si="219"/>
        <v>0.15476422079140839</v>
      </c>
      <c r="AA686">
        <f>PI()/4*('Config sheet'!$C$38^2-'Config sheet'!$C$41^2)*'Stage 1'!Z686*2</f>
        <v>2.5209639866322176E-2</v>
      </c>
      <c r="AB686">
        <f t="shared" si="220"/>
        <v>87.043993695955223</v>
      </c>
      <c r="AC686">
        <v>18.844157689705362</v>
      </c>
    </row>
    <row r="687" spans="3:29" x14ac:dyDescent="0.25">
      <c r="C687">
        <f t="shared" si="202"/>
        <v>-134</v>
      </c>
      <c r="D687">
        <f t="shared" si="203"/>
        <v>995</v>
      </c>
      <c r="E687">
        <f t="shared" si="204"/>
        <v>0.17780000000000001</v>
      </c>
      <c r="F687">
        <f t="shared" si="205"/>
        <v>-2.2445561139028476E-2</v>
      </c>
      <c r="G687">
        <f t="shared" si="206"/>
        <v>104.19615634406146</v>
      </c>
      <c r="H687">
        <f t="shared" si="207"/>
        <v>-2.3387411976724013</v>
      </c>
      <c r="I687" s="3">
        <f t="shared" si="208"/>
        <v>8.8900000000000007E-2</v>
      </c>
      <c r="J687" s="3">
        <f t="shared" si="209"/>
        <v>0.40640000000000004</v>
      </c>
      <c r="K687">
        <f t="shared" si="210"/>
        <v>0.18308147637035718</v>
      </c>
      <c r="L687">
        <f>PI()/4*('Config sheet'!$C$38^2-'Config sheet'!$C$41^2)*'Stage 1'!K687*2</f>
        <v>2.9822255182042044E-2</v>
      </c>
      <c r="M687">
        <f t="shared" si="211"/>
        <v>89.236900208798019</v>
      </c>
      <c r="N687">
        <f>'Config sheet'!$C$44</f>
        <v>5.8970333333333338</v>
      </c>
      <c r="O687">
        <f t="shared" si="212"/>
        <v>-5.6507444870173291</v>
      </c>
      <c r="P687">
        <f t="shared" si="213"/>
        <v>-677.83388049628161</v>
      </c>
      <c r="Q687">
        <f t="shared" si="214"/>
        <v>180</v>
      </c>
      <c r="R687">
        <f t="shared" si="216"/>
        <v>-122.0100984893307</v>
      </c>
      <c r="S687">
        <f t="shared" si="217"/>
        <v>-122.01009848933069</v>
      </c>
      <c r="T687">
        <f t="shared" si="215"/>
        <v>1.3302967248384194</v>
      </c>
      <c r="U687">
        <f t="shared" si="218"/>
        <v>19.068899999999999</v>
      </c>
      <c r="Z687">
        <f t="shared" si="219"/>
        <v>0.15571805637035718</v>
      </c>
      <c r="AA687">
        <f>PI()/4*('Config sheet'!$C$38^2-'Config sheet'!$C$41^2)*'Stage 1'!Z687*2</f>
        <v>2.5365010735079969E-2</v>
      </c>
      <c r="AB687">
        <f t="shared" si="220"/>
        <v>87.580459150932043</v>
      </c>
      <c r="AC687">
        <v>18.114622105032332</v>
      </c>
    </row>
    <row r="688" spans="3:29" x14ac:dyDescent="0.25">
      <c r="C688">
        <f t="shared" si="202"/>
        <v>-135</v>
      </c>
      <c r="D688">
        <f t="shared" si="203"/>
        <v>995</v>
      </c>
      <c r="E688">
        <f t="shared" si="204"/>
        <v>0.17780000000000001</v>
      </c>
      <c r="F688">
        <f t="shared" si="205"/>
        <v>-2.2613065326633167E-2</v>
      </c>
      <c r="G688">
        <f t="shared" si="206"/>
        <v>104.19615634406146</v>
      </c>
      <c r="H688">
        <f t="shared" si="207"/>
        <v>-2.3561944901923448</v>
      </c>
      <c r="I688" s="3">
        <f t="shared" si="208"/>
        <v>8.8900000000000007E-2</v>
      </c>
      <c r="J688" s="3">
        <f t="shared" si="209"/>
        <v>0.40640000000000004</v>
      </c>
      <c r="K688">
        <f t="shared" si="210"/>
        <v>0.18401636487523829</v>
      </c>
      <c r="L688">
        <f>PI()/4*('Config sheet'!$C$38^2-'Config sheet'!$C$41^2)*'Stage 1'!K688*2</f>
        <v>2.9974539750159259E-2</v>
      </c>
      <c r="M688">
        <f t="shared" si="211"/>
        <v>89.692580127216758</v>
      </c>
      <c r="N688">
        <f>'Config sheet'!$C$44</f>
        <v>5.8970333333333338</v>
      </c>
      <c r="O688">
        <f t="shared" si="212"/>
        <v>-5.5368123816527461</v>
      </c>
      <c r="P688">
        <f t="shared" si="213"/>
        <v>-682.48036400011222</v>
      </c>
      <c r="Q688">
        <f t="shared" si="214"/>
        <v>180</v>
      </c>
      <c r="R688">
        <f t="shared" si="216"/>
        <v>-122.8464655200202</v>
      </c>
      <c r="S688">
        <f t="shared" si="217"/>
        <v>-122.8464655200202</v>
      </c>
      <c r="T688">
        <f t="shared" si="215"/>
        <v>1.3302967248384194</v>
      </c>
      <c r="U688">
        <f t="shared" si="218"/>
        <v>19.068899999999999</v>
      </c>
      <c r="Z688">
        <f t="shared" si="219"/>
        <v>0.15665294487523829</v>
      </c>
      <c r="AA688">
        <f>PI()/4*('Config sheet'!$C$38^2-'Config sheet'!$C$41^2)*'Stage 1'!Z688*2</f>
        <v>2.5517295303197185E-2</v>
      </c>
      <c r="AB688">
        <f t="shared" si="220"/>
        <v>88.106268208795441</v>
      </c>
      <c r="AC688">
        <v>17.395590090140704</v>
      </c>
    </row>
    <row r="689" spans="3:29" x14ac:dyDescent="0.25">
      <c r="C689">
        <f t="shared" si="202"/>
        <v>-136</v>
      </c>
      <c r="D689">
        <f t="shared" si="203"/>
        <v>995</v>
      </c>
      <c r="E689">
        <f t="shared" si="204"/>
        <v>0.17780000000000001</v>
      </c>
      <c r="F689">
        <f t="shared" si="205"/>
        <v>-2.2780569514237858E-2</v>
      </c>
      <c r="G689">
        <f t="shared" si="206"/>
        <v>104.19615634406146</v>
      </c>
      <c r="H689">
        <f t="shared" si="207"/>
        <v>-2.3736477827122879</v>
      </c>
      <c r="I689" s="3">
        <f t="shared" si="208"/>
        <v>8.8900000000000007E-2</v>
      </c>
      <c r="J689" s="3">
        <f t="shared" si="209"/>
        <v>0.40640000000000004</v>
      </c>
      <c r="K689">
        <f t="shared" si="210"/>
        <v>0.18493217852723606</v>
      </c>
      <c r="L689">
        <f>PI()/4*('Config sheet'!$C$38^2-'Config sheet'!$C$41^2)*'Stage 1'!K689*2</f>
        <v>3.0123717203665405E-2</v>
      </c>
      <c r="M689">
        <f t="shared" si="211"/>
        <v>90.138962650961872</v>
      </c>
      <c r="N689">
        <f>'Config sheet'!$C$44</f>
        <v>5.8970333333333338</v>
      </c>
      <c r="O689">
        <f t="shared" si="212"/>
        <v>-5.4221194567683311</v>
      </c>
      <c r="P689">
        <f t="shared" si="213"/>
        <v>-686.9189573737325</v>
      </c>
      <c r="Q689">
        <f t="shared" si="214"/>
        <v>180</v>
      </c>
      <c r="R689">
        <f t="shared" si="216"/>
        <v>-123.64541232727187</v>
      </c>
      <c r="S689">
        <f t="shared" si="217"/>
        <v>-123.64541232727184</v>
      </c>
      <c r="T689">
        <f t="shared" si="215"/>
        <v>1.3302967248384194</v>
      </c>
      <c r="U689">
        <f t="shared" si="218"/>
        <v>19.068899999999999</v>
      </c>
      <c r="Z689">
        <f t="shared" si="219"/>
        <v>0.15756875852723606</v>
      </c>
      <c r="AA689">
        <f>PI()/4*('Config sheet'!$C$38^2-'Config sheet'!$C$41^2)*'Stage 1'!Z689*2</f>
        <v>2.5666472756703331E-2</v>
      </c>
      <c r="AB689">
        <f t="shared" si="220"/>
        <v>88.62134900294491</v>
      </c>
      <c r="AC689">
        <v>16.687368969079806</v>
      </c>
    </row>
    <row r="690" spans="3:29" x14ac:dyDescent="0.25">
      <c r="C690">
        <f t="shared" si="202"/>
        <v>-137</v>
      </c>
      <c r="D690">
        <f t="shared" si="203"/>
        <v>995</v>
      </c>
      <c r="E690">
        <f t="shared" si="204"/>
        <v>0.17780000000000001</v>
      </c>
      <c r="F690">
        <f t="shared" si="205"/>
        <v>-2.2948073701842549E-2</v>
      </c>
      <c r="G690">
        <f t="shared" si="206"/>
        <v>104.19615634406146</v>
      </c>
      <c r="H690">
        <f t="shared" si="207"/>
        <v>-2.3911010752322315</v>
      </c>
      <c r="I690" s="3">
        <f t="shared" si="208"/>
        <v>8.8900000000000007E-2</v>
      </c>
      <c r="J690" s="3">
        <f t="shared" si="209"/>
        <v>0.40640000000000004</v>
      </c>
      <c r="K690">
        <f t="shared" si="210"/>
        <v>0.18582879502261609</v>
      </c>
      <c r="L690">
        <f>PI()/4*('Config sheet'!$C$38^2-'Config sheet'!$C$41^2)*'Stage 1'!K690*2</f>
        <v>3.0269767620429367E-2</v>
      </c>
      <c r="M690">
        <f t="shared" si="211"/>
        <v>90.575988167196712</v>
      </c>
      <c r="N690">
        <f>'Config sheet'!$C$44</f>
        <v>5.8970333333333338</v>
      </c>
      <c r="O690">
        <f t="shared" si="212"/>
        <v>-5.30670008499989</v>
      </c>
      <c r="P690">
        <f t="shared" si="213"/>
        <v>-691.15504134041373</v>
      </c>
      <c r="Q690">
        <f t="shared" si="214"/>
        <v>180</v>
      </c>
      <c r="R690">
        <f t="shared" si="216"/>
        <v>-124.4079074412745</v>
      </c>
      <c r="S690">
        <f t="shared" si="217"/>
        <v>-124.40790744127447</v>
      </c>
      <c r="T690">
        <f t="shared" si="215"/>
        <v>1.3302967248384194</v>
      </c>
      <c r="U690">
        <f t="shared" si="218"/>
        <v>19.068899999999999</v>
      </c>
      <c r="Z690">
        <f t="shared" si="219"/>
        <v>0.1584653750226161</v>
      </c>
      <c r="AA690">
        <f>PI()/4*('Config sheet'!$C$38^2-'Config sheet'!$C$41^2)*'Stage 1'!Z690*2</f>
        <v>2.581252317346729E-2</v>
      </c>
      <c r="AB690">
        <f t="shared" si="220"/>
        <v>89.125632746128289</v>
      </c>
      <c r="AC690">
        <v>15.990262584211223</v>
      </c>
    </row>
    <row r="691" spans="3:29" x14ac:dyDescent="0.25">
      <c r="C691">
        <f t="shared" si="202"/>
        <v>-138</v>
      </c>
      <c r="D691">
        <f t="shared" si="203"/>
        <v>995</v>
      </c>
      <c r="E691">
        <f t="shared" si="204"/>
        <v>0.17780000000000001</v>
      </c>
      <c r="F691">
        <f t="shared" si="205"/>
        <v>-2.3115577889447236E-2</v>
      </c>
      <c r="G691">
        <f t="shared" si="206"/>
        <v>104.19615634406146</v>
      </c>
      <c r="H691">
        <f t="shared" si="207"/>
        <v>-2.4085543677521746</v>
      </c>
      <c r="I691" s="3">
        <f t="shared" si="208"/>
        <v>8.8900000000000007E-2</v>
      </c>
      <c r="J691" s="3">
        <f t="shared" si="209"/>
        <v>0.40640000000000004</v>
      </c>
      <c r="K691">
        <f t="shared" si="210"/>
        <v>0.18670609738072338</v>
      </c>
      <c r="L691">
        <f>PI()/4*('Config sheet'!$C$38^2-'Config sheet'!$C$41^2)*'Stage 1'!K691*2</f>
        <v>3.0412671945399726E-2</v>
      </c>
      <c r="M691">
        <f t="shared" si="211"/>
        <v>91.003599657640407</v>
      </c>
      <c r="N691">
        <f>'Config sheet'!$C$44</f>
        <v>5.8970333333333338</v>
      </c>
      <c r="O691">
        <f t="shared" si="212"/>
        <v>-5.1905877330727499</v>
      </c>
      <c r="P691">
        <f t="shared" si="213"/>
        <v>-695.19405010692083</v>
      </c>
      <c r="Q691">
        <f t="shared" si="214"/>
        <v>180</v>
      </c>
      <c r="R691">
        <f t="shared" si="216"/>
        <v>-125.13492901924576</v>
      </c>
      <c r="S691">
        <f t="shared" si="217"/>
        <v>-125.13492901924576</v>
      </c>
      <c r="T691">
        <f t="shared" si="215"/>
        <v>1.3302967248384194</v>
      </c>
      <c r="U691">
        <f t="shared" si="218"/>
        <v>19.068899999999999</v>
      </c>
      <c r="Z691">
        <f t="shared" si="219"/>
        <v>0.15934267738072339</v>
      </c>
      <c r="AA691">
        <f>PI()/4*('Config sheet'!$C$38^2-'Config sheet'!$C$41^2)*'Stage 1'!Z691*2</f>
        <v>2.5955427498437652E-2</v>
      </c>
      <c r="AB691">
        <f t="shared" si="220"/>
        <v>89.619053644951293</v>
      </c>
      <c r="AC691">
        <v>15.304571097211838</v>
      </c>
    </row>
    <row r="692" spans="3:29" x14ac:dyDescent="0.25">
      <c r="C692">
        <f t="shared" si="202"/>
        <v>-139</v>
      </c>
      <c r="D692">
        <f t="shared" si="203"/>
        <v>995</v>
      </c>
      <c r="E692">
        <f t="shared" si="204"/>
        <v>0.17780000000000001</v>
      </c>
      <c r="F692">
        <f t="shared" si="205"/>
        <v>-2.3283082077051927E-2</v>
      </c>
      <c r="G692">
        <f t="shared" si="206"/>
        <v>104.19615634406146</v>
      </c>
      <c r="H692">
        <f t="shared" si="207"/>
        <v>-2.4260076602721181</v>
      </c>
      <c r="I692" s="3">
        <f t="shared" si="208"/>
        <v>8.8900000000000007E-2</v>
      </c>
      <c r="J692" s="3">
        <f t="shared" si="209"/>
        <v>0.40640000000000004</v>
      </c>
      <c r="K692">
        <f t="shared" si="210"/>
        <v>0.18756397379220555</v>
      </c>
      <c r="L692">
        <f>PI()/4*('Config sheet'!$C$38^2-'Config sheet'!$C$41^2)*'Stage 1'!K692*2</f>
        <v>3.0552411965881765E-2</v>
      </c>
      <c r="M692">
        <f t="shared" si="211"/>
        <v>91.421742624589484</v>
      </c>
      <c r="N692">
        <f>'Config sheet'!$C$44</f>
        <v>5.8970333333333338</v>
      </c>
      <c r="O692">
        <f t="shared" si="212"/>
        <v>-5.0738149536678367</v>
      </c>
      <c r="P692">
        <f t="shared" si="213"/>
        <v>-699.04146151536168</v>
      </c>
      <c r="Q692">
        <f t="shared" si="214"/>
        <v>180</v>
      </c>
      <c r="R692">
        <f t="shared" si="216"/>
        <v>-125.82746307276511</v>
      </c>
      <c r="S692">
        <f t="shared" si="217"/>
        <v>-125.8274630727651</v>
      </c>
      <c r="T692">
        <f t="shared" si="215"/>
        <v>1.3302967248384194</v>
      </c>
      <c r="U692">
        <f t="shared" si="218"/>
        <v>19.068899999999999</v>
      </c>
      <c r="Z692">
        <f t="shared" si="219"/>
        <v>0.16020055379220555</v>
      </c>
      <c r="AA692">
        <f>PI()/4*('Config sheet'!$C$38^2-'Config sheet'!$C$41^2)*'Stage 1'!Z692*2</f>
        <v>2.6095167518919687E-2</v>
      </c>
      <c r="AB692">
        <f t="shared" si="220"/>
        <v>90.101548814513805</v>
      </c>
      <c r="AC692">
        <v>14.630590792236568</v>
      </c>
    </row>
    <row r="693" spans="3:29" x14ac:dyDescent="0.25">
      <c r="C693">
        <f t="shared" ref="C693:C733" si="221">180-C328</f>
        <v>-140</v>
      </c>
      <c r="D693">
        <f t="shared" ref="D693:D733" si="222">$D$4</f>
        <v>995</v>
      </c>
      <c r="E693">
        <f t="shared" ref="E693:E733" si="223">$E$4</f>
        <v>0.17780000000000001</v>
      </c>
      <c r="F693">
        <f t="shared" ref="F693:F733" si="224">C693*$G$4</f>
        <v>-2.3450586264656618E-2</v>
      </c>
      <c r="G693">
        <f t="shared" ref="G693:G733" si="225">D693/60*2*PI()</f>
        <v>104.19615634406146</v>
      </c>
      <c r="H693">
        <f t="shared" ref="H693:H733" si="226">G693*F693</f>
        <v>-2.4434609527920612</v>
      </c>
      <c r="I693" s="3">
        <f t="shared" ref="I693:I733" si="227">$I$4</f>
        <v>8.8900000000000007E-2</v>
      </c>
      <c r="J693" s="3">
        <f t="shared" ref="J693:J733" si="228">$J$4</f>
        <v>0.40640000000000004</v>
      </c>
      <c r="K693">
        <f t="shared" ref="K693:K733" si="229">(J693+I693)-(I693*COS(H693)+(J693^2-I693^2*(SIN(H693))^2)^0.5)+$B$373</f>
        <v>0.18840231746771577</v>
      </c>
      <c r="L693">
        <f>PI()/4*('Config sheet'!$C$38^2-'Config sheet'!$C$41^2)*'Stage 1'!K693*2</f>
        <v>3.0688970286892579E-2</v>
      </c>
      <c r="M693">
        <f t="shared" ref="M693:M733" si="230">L693*100/$AG$3</f>
        <v>91.830365017173023</v>
      </c>
      <c r="N693">
        <f>'Config sheet'!$C$44</f>
        <v>5.8970333333333338</v>
      </c>
      <c r="O693">
        <f t="shared" ref="O693:O733" si="231">I693*G693*SIN(H693)+I693^2*G693*SIN(2*H693)/(2*J693)</f>
        <v>-4.9564133789370084</v>
      </c>
      <c r="P693">
        <f t="shared" ref="P693:P733" si="232">I693*G693^2*COS(H693)+(I693^2*G693^2*COS(2*H693)/J693)</f>
        <v>-702.70278720171871</v>
      </c>
      <c r="Q693">
        <f t="shared" ref="Q693:Q733" si="233">$V$4</f>
        <v>180</v>
      </c>
      <c r="R693">
        <f t="shared" si="216"/>
        <v>-126.48650169630938</v>
      </c>
      <c r="S693">
        <f t="shared" si="217"/>
        <v>-126.48650169630938</v>
      </c>
      <c r="T693">
        <f t="shared" ref="T693:T733" si="234">$V$3</f>
        <v>1.3302967248384194</v>
      </c>
      <c r="U693">
        <f t="shared" si="218"/>
        <v>19.068899999999999</v>
      </c>
      <c r="Z693">
        <f t="shared" si="219"/>
        <v>0.16103889746771577</v>
      </c>
      <c r="AA693">
        <f>PI()/4*('Config sheet'!$C$38^2-'Config sheet'!$C$41^2)*'Stage 1'!Z693*2</f>
        <v>2.6231725839930501E-2</v>
      </c>
      <c r="AB693">
        <f t="shared" si="220"/>
        <v>90.573058193315958</v>
      </c>
      <c r="AC693">
        <v>13.968613881418168</v>
      </c>
    </row>
    <row r="694" spans="3:29" x14ac:dyDescent="0.25">
      <c r="C694">
        <f t="shared" si="221"/>
        <v>-141</v>
      </c>
      <c r="D694">
        <f t="shared" si="222"/>
        <v>995</v>
      </c>
      <c r="E694">
        <f t="shared" si="223"/>
        <v>0.17780000000000001</v>
      </c>
      <c r="F694">
        <f t="shared" si="224"/>
        <v>-2.3618090452261306E-2</v>
      </c>
      <c r="G694">
        <f t="shared" si="225"/>
        <v>104.19615634406146</v>
      </c>
      <c r="H694">
        <f t="shared" si="226"/>
        <v>-2.4609142453120043</v>
      </c>
      <c r="I694" s="3">
        <f t="shared" si="227"/>
        <v>8.8900000000000007E-2</v>
      </c>
      <c r="J694" s="3">
        <f t="shared" si="228"/>
        <v>0.40640000000000004</v>
      </c>
      <c r="K694">
        <f t="shared" si="229"/>
        <v>0.18922102648734271</v>
      </c>
      <c r="L694">
        <f>PI()/4*('Config sheet'!$C$38^2-'Config sheet'!$C$41^2)*'Stage 1'!K694*2</f>
        <v>3.0822330306634626E-2</v>
      </c>
      <c r="M694">
        <f t="shared" si="230"/>
        <v>92.229417157962516</v>
      </c>
      <c r="N694">
        <f>'Config sheet'!$C$44</f>
        <v>5.8970333333333338</v>
      </c>
      <c r="O694">
        <f t="shared" si="231"/>
        <v>-4.8384137156653999</v>
      </c>
      <c r="P694">
        <f t="shared" si="232"/>
        <v>-706.18356277402188</v>
      </c>
      <c r="Q694">
        <f t="shared" si="233"/>
        <v>180</v>
      </c>
      <c r="R694">
        <f t="shared" ref="R694:R733" si="235">Q694*I694*G694^2*(COS(H694)+(I694/J694)*COS(2*H694))*10^-3</f>
        <v>-127.11304129932395</v>
      </c>
      <c r="S694">
        <f t="shared" ref="S694:S733" si="236">Q694*P694*10^-3</f>
        <v>-127.11304129932395</v>
      </c>
      <c r="T694">
        <f t="shared" si="234"/>
        <v>1.3302967248384194</v>
      </c>
      <c r="U694">
        <f t="shared" ref="U694:U733" si="237">IF(AND(L694&lt;=$AG$2, U693*(L693/L694)^T694&lt;$AB$4),U693*(L693/L694)^T694,IF(C694&lt;0,$AB$3,IF(L694&gt;=$AG$4,  U693*(L693/L694)^T694,$AB$5)))</f>
        <v>19.068899999999999</v>
      </c>
      <c r="Z694">
        <f t="shared" ref="Z694:Z733" si="238">(J694+I694)-(I694*COS(H694)+(J694^2-I694^2*(SIN(H694))^2)^0.5)</f>
        <v>0.16185760648734271</v>
      </c>
      <c r="AA694">
        <f>PI()/4*('Config sheet'!$C$38^2-'Config sheet'!$C$41^2)*'Stage 1'!Z694*2</f>
        <v>2.6365085859672548E-2</v>
      </c>
      <c r="AB694">
        <f t="shared" ref="AB694:AB733" si="239">AA694*100/($AG$3-$AG$5)</f>
        <v>91.033524458572941</v>
      </c>
      <c r="AC694">
        <v>13.318928312875864</v>
      </c>
    </row>
    <row r="695" spans="3:29" x14ac:dyDescent="0.25">
      <c r="C695">
        <f t="shared" si="221"/>
        <v>-142</v>
      </c>
      <c r="D695">
        <f t="shared" si="222"/>
        <v>995</v>
      </c>
      <c r="E695">
        <f t="shared" si="223"/>
        <v>0.17780000000000001</v>
      </c>
      <c r="F695">
        <f t="shared" si="224"/>
        <v>-2.3785594639865997E-2</v>
      </c>
      <c r="G695">
        <f t="shared" si="225"/>
        <v>104.19615634406146</v>
      </c>
      <c r="H695">
        <f t="shared" si="226"/>
        <v>-2.4783675378319479</v>
      </c>
      <c r="I695" s="3">
        <f t="shared" si="227"/>
        <v>8.8900000000000007E-2</v>
      </c>
      <c r="J695" s="3">
        <f t="shared" si="228"/>
        <v>0.40640000000000004</v>
      </c>
      <c r="K695">
        <f t="shared" si="229"/>
        <v>0.19002000365100438</v>
      </c>
      <c r="L695">
        <f>PI()/4*('Config sheet'!$C$38^2-'Config sheet'!$C$41^2)*'Stage 1'!K695*2</f>
        <v>3.0952476192126297E-2</v>
      </c>
      <c r="M695">
        <f t="shared" si="230"/>
        <v>92.618851670051299</v>
      </c>
      <c r="N695">
        <f>'Config sheet'!$C$44</f>
        <v>5.8970333333333338</v>
      </c>
      <c r="O695">
        <f t="shared" si="231"/>
        <v>-4.7198457420764193</v>
      </c>
      <c r="P695">
        <f t="shared" si="232"/>
        <v>-709.48933802307101</v>
      </c>
      <c r="Q695">
        <f t="shared" si="233"/>
        <v>180</v>
      </c>
      <c r="R695">
        <f t="shared" si="235"/>
        <v>-127.70808084415279</v>
      </c>
      <c r="S695">
        <f t="shared" si="236"/>
        <v>-127.70808084415278</v>
      </c>
      <c r="T695">
        <f t="shared" si="234"/>
        <v>1.3302967248384194</v>
      </c>
      <c r="U695">
        <f t="shared" si="237"/>
        <v>19.068899999999999</v>
      </c>
      <c r="Z695">
        <f t="shared" si="238"/>
        <v>0.16265658365100438</v>
      </c>
      <c r="AA695">
        <f>PI()/4*('Config sheet'!$C$38^2-'Config sheet'!$C$41^2)*'Stage 1'!Z695*2</f>
        <v>2.649523174516422E-2</v>
      </c>
      <c r="AB695">
        <f t="shared" si="239"/>
        <v>91.482892942072198</v>
      </c>
      <c r="AC695">
        <v>12.681817581400013</v>
      </c>
    </row>
    <row r="696" spans="3:29" x14ac:dyDescent="0.25">
      <c r="C696">
        <f t="shared" si="221"/>
        <v>-143</v>
      </c>
      <c r="D696">
        <f t="shared" si="222"/>
        <v>995</v>
      </c>
      <c r="E696">
        <f t="shared" si="223"/>
        <v>0.17780000000000001</v>
      </c>
      <c r="F696">
        <f t="shared" si="224"/>
        <v>-2.3953098827470688E-2</v>
      </c>
      <c r="G696">
        <f t="shared" si="225"/>
        <v>104.19615634406146</v>
      </c>
      <c r="H696">
        <f t="shared" si="226"/>
        <v>-2.495820830351891</v>
      </c>
      <c r="I696" s="3">
        <f t="shared" si="227"/>
        <v>8.8900000000000007E-2</v>
      </c>
      <c r="J696" s="3">
        <f t="shared" si="228"/>
        <v>0.40640000000000004</v>
      </c>
      <c r="K696">
        <f t="shared" si="229"/>
        <v>0.19079915633003777</v>
      </c>
      <c r="L696">
        <f>PI()/4*('Config sheet'!$C$38^2-'Config sheet'!$C$41^2)*'Stage 1'!K696*2</f>
        <v>3.1079392855027251E-2</v>
      </c>
      <c r="M696">
        <f t="shared" si="230"/>
        <v>92.998623404716966</v>
      </c>
      <c r="N696">
        <f>'Config sheet'!$C$44</f>
        <v>5.8970333333333338</v>
      </c>
      <c r="O696">
        <f t="shared" si="231"/>
        <v>-4.6007383062728797</v>
      </c>
      <c r="P696">
        <f t="shared" si="232"/>
        <v>-712.6256671785651</v>
      </c>
      <c r="Q696">
        <f t="shared" si="233"/>
        <v>180</v>
      </c>
      <c r="R696">
        <f t="shared" si="235"/>
        <v>-128.27262009214172</v>
      </c>
      <c r="S696">
        <f t="shared" si="236"/>
        <v>-128.27262009214172</v>
      </c>
      <c r="T696">
        <f t="shared" si="234"/>
        <v>1.3302967248384194</v>
      </c>
      <c r="U696">
        <f t="shared" si="237"/>
        <v>19.068899999999999</v>
      </c>
      <c r="Z696">
        <f t="shared" si="238"/>
        <v>0.16343573633003777</v>
      </c>
      <c r="AA696">
        <f>PI()/4*('Config sheet'!$C$38^2-'Config sheet'!$C$41^2)*'Stage 1'!Z696*2</f>
        <v>2.6622148408065174E-2</v>
      </c>
      <c r="AB696">
        <f t="shared" si="239"/>
        <v>91.921111546702903</v>
      </c>
      <c r="AC696">
        <v>12.057560541973618</v>
      </c>
    </row>
    <row r="697" spans="3:29" x14ac:dyDescent="0.25">
      <c r="C697">
        <f t="shared" si="221"/>
        <v>-144</v>
      </c>
      <c r="D697">
        <f t="shared" si="222"/>
        <v>995</v>
      </c>
      <c r="E697">
        <f t="shared" si="223"/>
        <v>0.17780000000000001</v>
      </c>
      <c r="F697">
        <f t="shared" si="224"/>
        <v>-2.4120603015075379E-2</v>
      </c>
      <c r="G697">
        <f t="shared" si="225"/>
        <v>104.19615634406146</v>
      </c>
      <c r="H697">
        <f t="shared" si="226"/>
        <v>-2.5132741228718345</v>
      </c>
      <c r="I697" s="3">
        <f t="shared" si="227"/>
        <v>8.8900000000000007E-2</v>
      </c>
      <c r="J697" s="3">
        <f t="shared" si="228"/>
        <v>0.40640000000000004</v>
      </c>
      <c r="K697">
        <f t="shared" si="229"/>
        <v>0.19155839632020397</v>
      </c>
      <c r="L697">
        <f>PI()/4*('Config sheet'!$C$38^2-'Config sheet'!$C$41^2)*'Stage 1'!K697*2</f>
        <v>3.120306592769433E-2</v>
      </c>
      <c r="M697">
        <f t="shared" si="230"/>
        <v>93.368689369773591</v>
      </c>
      <c r="N697">
        <f>'Config sheet'!$C$44</f>
        <v>5.8970333333333338</v>
      </c>
      <c r="O697">
        <f t="shared" si="231"/>
        <v>-4.4811193263055387</v>
      </c>
      <c r="P697">
        <f t="shared" si="232"/>
        <v>-715.59809922341879</v>
      </c>
      <c r="Q697">
        <f t="shared" si="233"/>
        <v>180</v>
      </c>
      <c r="R697">
        <f t="shared" si="235"/>
        <v>-128.80765786021539</v>
      </c>
      <c r="S697">
        <f t="shared" si="236"/>
        <v>-128.80765786021539</v>
      </c>
      <c r="T697">
        <f t="shared" si="234"/>
        <v>1.3302967248384194</v>
      </c>
      <c r="U697">
        <f t="shared" si="237"/>
        <v>19.068899999999999</v>
      </c>
      <c r="Z697">
        <f t="shared" si="238"/>
        <v>0.16419497632020397</v>
      </c>
      <c r="AA697">
        <f>PI()/4*('Config sheet'!$C$38^2-'Config sheet'!$C$41^2)*'Stage 1'!Z697*2</f>
        <v>2.6745821480732252E-2</v>
      </c>
      <c r="AB697">
        <f t="shared" si="239"/>
        <v>92.348130663781745</v>
      </c>
      <c r="AC697">
        <v>11.446431226287032</v>
      </c>
    </row>
    <row r="698" spans="3:29" x14ac:dyDescent="0.25">
      <c r="C698">
        <f t="shared" si="221"/>
        <v>-145</v>
      </c>
      <c r="D698">
        <f t="shared" si="222"/>
        <v>995</v>
      </c>
      <c r="E698">
        <f t="shared" si="223"/>
        <v>0.17780000000000001</v>
      </c>
      <c r="F698">
        <f t="shared" si="224"/>
        <v>-2.4288107202680067E-2</v>
      </c>
      <c r="G698">
        <f t="shared" si="225"/>
        <v>104.19615634406146</v>
      </c>
      <c r="H698">
        <f t="shared" si="226"/>
        <v>-2.5307274153917776</v>
      </c>
      <c r="I698" s="3">
        <f t="shared" si="227"/>
        <v>8.8900000000000007E-2</v>
      </c>
      <c r="J698" s="3">
        <f t="shared" si="228"/>
        <v>0.40640000000000004</v>
      </c>
      <c r="K698">
        <f t="shared" si="229"/>
        <v>0.19229763969632194</v>
      </c>
      <c r="L698">
        <f>PI()/4*('Config sheet'!$C$38^2-'Config sheet'!$C$41^2)*'Stage 1'!K698*2</f>
        <v>3.1323481739502772E-2</v>
      </c>
      <c r="M698">
        <f t="shared" si="230"/>
        <v>93.729008658717973</v>
      </c>
      <c r="N698">
        <f>'Config sheet'!$C$44</f>
        <v>5.8970333333333338</v>
      </c>
      <c r="O698">
        <f t="shared" si="231"/>
        <v>-4.3610157918583248</v>
      </c>
      <c r="P698">
        <f t="shared" si="232"/>
        <v>-718.41216827895096</v>
      </c>
      <c r="Q698">
        <f t="shared" si="233"/>
        <v>180</v>
      </c>
      <c r="R698">
        <f t="shared" si="235"/>
        <v>-129.3141902902112</v>
      </c>
      <c r="S698">
        <f t="shared" si="236"/>
        <v>-129.31419029021117</v>
      </c>
      <c r="T698">
        <f t="shared" si="234"/>
        <v>1.3302967248384194</v>
      </c>
      <c r="U698">
        <f t="shared" si="237"/>
        <v>19.068899999999999</v>
      </c>
      <c r="Z698">
        <f t="shared" si="238"/>
        <v>0.16493421969632194</v>
      </c>
      <c r="AA698">
        <f>PI()/4*('Config sheet'!$C$38^2-'Config sheet'!$C$41^2)*'Stage 1'!Z698*2</f>
        <v>2.6866237292540694E-2</v>
      </c>
      <c r="AB698">
        <f t="shared" si="239"/>
        <v>92.763903091294679</v>
      </c>
      <c r="AC698">
        <v>10.848698662395526</v>
      </c>
    </row>
    <row r="699" spans="3:29" x14ac:dyDescent="0.25">
      <c r="C699">
        <f t="shared" si="221"/>
        <v>-146</v>
      </c>
      <c r="D699">
        <f t="shared" si="222"/>
        <v>995</v>
      </c>
      <c r="E699">
        <f t="shared" si="223"/>
        <v>0.17780000000000001</v>
      </c>
      <c r="F699">
        <f t="shared" si="224"/>
        <v>-2.4455611390284758E-2</v>
      </c>
      <c r="G699">
        <f t="shared" si="225"/>
        <v>104.19615634406146</v>
      </c>
      <c r="H699">
        <f t="shared" si="226"/>
        <v>-2.5481807079117211</v>
      </c>
      <c r="I699" s="3">
        <f t="shared" si="227"/>
        <v>8.8900000000000007E-2</v>
      </c>
      <c r="J699" s="3">
        <f t="shared" si="228"/>
        <v>0.40640000000000004</v>
      </c>
      <c r="K699">
        <f t="shared" si="229"/>
        <v>0.19301680666873558</v>
      </c>
      <c r="L699">
        <f>PI()/4*('Config sheet'!$C$38^2-'Config sheet'!$C$41^2)*'Stage 1'!K699*2</f>
        <v>3.1440627293466028E-2</v>
      </c>
      <c r="M699">
        <f t="shared" si="230"/>
        <v>94.079542380769226</v>
      </c>
      <c r="N699">
        <f>'Config sheet'!$C$44</f>
        <v>5.8970333333333338</v>
      </c>
      <c r="O699">
        <f t="shared" si="231"/>
        <v>-4.2404537675372076</v>
      </c>
      <c r="P699">
        <f t="shared" si="232"/>
        <v>-721.07338407353723</v>
      </c>
      <c r="Q699">
        <f t="shared" si="233"/>
        <v>180</v>
      </c>
      <c r="R699">
        <f t="shared" si="235"/>
        <v>-129.79320913323673</v>
      </c>
      <c r="S699">
        <f t="shared" si="236"/>
        <v>-129.7932091332367</v>
      </c>
      <c r="T699">
        <f t="shared" si="234"/>
        <v>1.3302967248384194</v>
      </c>
      <c r="U699">
        <f t="shared" si="237"/>
        <v>19.068899999999999</v>
      </c>
      <c r="Z699">
        <f t="shared" si="238"/>
        <v>0.16565338666873558</v>
      </c>
      <c r="AA699">
        <f>PI()/4*('Config sheet'!$C$38^2-'Config sheet'!$C$41^2)*'Stage 1'!Z699*2</f>
        <v>2.698338284650395E-2</v>
      </c>
      <c r="AB699">
        <f t="shared" si="239"/>
        <v>93.168383953169609</v>
      </c>
      <c r="AC699">
        <v>10.264626697665438</v>
      </c>
    </row>
    <row r="700" spans="3:29" x14ac:dyDescent="0.25">
      <c r="C700">
        <f t="shared" si="221"/>
        <v>-147</v>
      </c>
      <c r="D700">
        <f t="shared" si="222"/>
        <v>995</v>
      </c>
      <c r="E700">
        <f t="shared" si="223"/>
        <v>0.17780000000000001</v>
      </c>
      <c r="F700">
        <f t="shared" si="224"/>
        <v>-2.4623115577889449E-2</v>
      </c>
      <c r="G700">
        <f t="shared" si="225"/>
        <v>104.19615634406146</v>
      </c>
      <c r="H700">
        <f t="shared" si="226"/>
        <v>-2.5656340004316642</v>
      </c>
      <c r="I700" s="3">
        <f t="shared" si="227"/>
        <v>8.8900000000000007E-2</v>
      </c>
      <c r="J700" s="3">
        <f t="shared" si="228"/>
        <v>0.40640000000000004</v>
      </c>
      <c r="K700">
        <f t="shared" si="229"/>
        <v>0.19371582144180885</v>
      </c>
      <c r="L700">
        <f>PI()/4*('Config sheet'!$C$38^2-'Config sheet'!$C$41^2)*'Stage 1'!K700*2</f>
        <v>3.1554490243185955E-2</v>
      </c>
      <c r="M700">
        <f t="shared" si="230"/>
        <v>94.420253591897051</v>
      </c>
      <c r="N700">
        <f>'Config sheet'!$C$44</f>
        <v>5.8970333333333338</v>
      </c>
      <c r="O700">
        <f t="shared" si="231"/>
        <v>-4.1194583977478123</v>
      </c>
      <c r="P700">
        <f t="shared" si="232"/>
        <v>-723.5872225071779</v>
      </c>
      <c r="Q700">
        <f t="shared" si="233"/>
        <v>180</v>
      </c>
      <c r="R700">
        <f t="shared" si="235"/>
        <v>-130.24570005129206</v>
      </c>
      <c r="S700">
        <f t="shared" si="236"/>
        <v>-130.24570005129203</v>
      </c>
      <c r="T700">
        <f t="shared" si="234"/>
        <v>1.3302967248384194</v>
      </c>
      <c r="U700">
        <f t="shared" si="237"/>
        <v>19.068899999999999</v>
      </c>
      <c r="Z700">
        <f t="shared" si="238"/>
        <v>0.16635240144180885</v>
      </c>
      <c r="AA700">
        <f>PI()/4*('Config sheet'!$C$38^2-'Config sheet'!$C$41^2)*'Stage 1'!Z700*2</f>
        <v>2.7097245796223877E-2</v>
      </c>
      <c r="AB700">
        <f t="shared" si="239"/>
        <v>93.561530619690018</v>
      </c>
      <c r="AC700">
        <v>9.6944738251476323</v>
      </c>
    </row>
    <row r="701" spans="3:29" x14ac:dyDescent="0.25">
      <c r="C701">
        <f t="shared" si="221"/>
        <v>-148</v>
      </c>
      <c r="D701">
        <f t="shared" si="222"/>
        <v>995</v>
      </c>
      <c r="E701">
        <f t="shared" si="223"/>
        <v>0.17780000000000001</v>
      </c>
      <c r="F701">
        <f t="shared" si="224"/>
        <v>-2.479061976549414E-2</v>
      </c>
      <c r="G701">
        <f t="shared" si="225"/>
        <v>104.19615634406146</v>
      </c>
      <c r="H701">
        <f t="shared" si="226"/>
        <v>-2.5830872929516078</v>
      </c>
      <c r="I701" s="3">
        <f t="shared" si="227"/>
        <v>8.8900000000000007E-2</v>
      </c>
      <c r="J701" s="3">
        <f t="shared" si="228"/>
        <v>0.40640000000000004</v>
      </c>
      <c r="K701">
        <f t="shared" si="229"/>
        <v>0.19439461207463668</v>
      </c>
      <c r="L701">
        <f>PI()/4*('Config sheet'!$C$38^2-'Config sheet'!$C$41^2)*'Stage 1'!K701*2</f>
        <v>3.166505887016393E-2</v>
      </c>
      <c r="M701">
        <f t="shared" si="230"/>
        <v>94.75110722692996</v>
      </c>
      <c r="N701">
        <f>'Config sheet'!$C$44</f>
        <v>5.8970333333333338</v>
      </c>
      <c r="O701">
        <f t="shared" si="231"/>
        <v>-3.9980539131445485</v>
      </c>
      <c r="P701">
        <f t="shared" si="232"/>
        <v>-725.95911632431682</v>
      </c>
      <c r="Q701">
        <f t="shared" si="233"/>
        <v>180</v>
      </c>
      <c r="R701">
        <f t="shared" si="235"/>
        <v>-130.67264093837704</v>
      </c>
      <c r="S701">
        <f t="shared" si="236"/>
        <v>-130.67264093837701</v>
      </c>
      <c r="T701">
        <f t="shared" si="234"/>
        <v>1.3302967248384194</v>
      </c>
      <c r="U701">
        <f t="shared" si="237"/>
        <v>19.068899999999999</v>
      </c>
      <c r="Z701">
        <f t="shared" si="238"/>
        <v>0.16703119207463668</v>
      </c>
      <c r="AA701">
        <f>PI()/4*('Config sheet'!$C$38^2-'Config sheet'!$C$41^2)*'Stage 1'!Z701*2</f>
        <v>2.7207814423201856E-2</v>
      </c>
      <c r="AB701">
        <f t="shared" si="239"/>
        <v>93.943302629154488</v>
      </c>
      <c r="AC701">
        <v>9.1384930135118676</v>
      </c>
    </row>
    <row r="702" spans="3:29" x14ac:dyDescent="0.25">
      <c r="C702">
        <f t="shared" si="221"/>
        <v>-149</v>
      </c>
      <c r="D702">
        <f t="shared" si="222"/>
        <v>995</v>
      </c>
      <c r="E702">
        <f t="shared" si="223"/>
        <v>0.17780000000000001</v>
      </c>
      <c r="F702">
        <f t="shared" si="224"/>
        <v>-2.4958123953098828E-2</v>
      </c>
      <c r="G702">
        <f t="shared" si="225"/>
        <v>104.19615634406146</v>
      </c>
      <c r="H702">
        <f t="shared" si="226"/>
        <v>-2.6005405854715509</v>
      </c>
      <c r="I702" s="3">
        <f t="shared" si="227"/>
        <v>8.8900000000000007E-2</v>
      </c>
      <c r="J702" s="3">
        <f t="shared" si="228"/>
        <v>0.40640000000000004</v>
      </c>
      <c r="K702">
        <f t="shared" si="229"/>
        <v>0.1950531103441501</v>
      </c>
      <c r="L702">
        <f>PI()/4*('Config sheet'!$C$38^2-'Config sheet'!$C$41^2)*'Stage 1'!K702*2</f>
        <v>3.1772322061501962E-2</v>
      </c>
      <c r="M702">
        <f t="shared" si="230"/>
        <v>95.072070032830453</v>
      </c>
      <c r="N702">
        <f>'Config sheet'!$C$44</f>
        <v>5.8970333333333338</v>
      </c>
      <c r="O702">
        <f t="shared" si="231"/>
        <v>-3.8762636386322349</v>
      </c>
      <c r="P702">
        <f t="shared" si="232"/>
        <v>-728.19444590707587</v>
      </c>
      <c r="Q702">
        <f t="shared" si="233"/>
        <v>180</v>
      </c>
      <c r="R702">
        <f t="shared" si="235"/>
        <v>-131.07500026327367</v>
      </c>
      <c r="S702">
        <f t="shared" si="236"/>
        <v>-131.07500026327367</v>
      </c>
      <c r="T702">
        <f t="shared" si="234"/>
        <v>1.3302967248384194</v>
      </c>
      <c r="U702">
        <f t="shared" si="237"/>
        <v>19.068899999999999</v>
      </c>
      <c r="Z702">
        <f t="shared" si="238"/>
        <v>0.1676896903441501</v>
      </c>
      <c r="AA702">
        <f>PI()/4*('Config sheet'!$C$38^2-'Config sheet'!$C$41^2)*'Stage 1'!Z702*2</f>
        <v>2.7315077614539884E-2</v>
      </c>
      <c r="AB702">
        <f t="shared" si="239"/>
        <v>94.313661610883074</v>
      </c>
      <c r="AC702">
        <v>8.5969315406718501</v>
      </c>
    </row>
    <row r="703" spans="3:29" x14ac:dyDescent="0.25">
      <c r="C703">
        <f t="shared" si="221"/>
        <v>-150</v>
      </c>
      <c r="D703">
        <f t="shared" si="222"/>
        <v>995</v>
      </c>
      <c r="E703">
        <f t="shared" si="223"/>
        <v>0.17780000000000001</v>
      </c>
      <c r="F703">
        <f t="shared" si="224"/>
        <v>-2.5125628140703519E-2</v>
      </c>
      <c r="G703">
        <f t="shared" si="225"/>
        <v>104.19615634406146</v>
      </c>
      <c r="H703">
        <f t="shared" si="226"/>
        <v>-2.6179938779914944</v>
      </c>
      <c r="I703" s="3">
        <f t="shared" si="227"/>
        <v>8.8900000000000007E-2</v>
      </c>
      <c r="J703" s="3">
        <f t="shared" si="228"/>
        <v>0.40640000000000004</v>
      </c>
      <c r="K703">
        <f t="shared" si="229"/>
        <v>0.19569125161078607</v>
      </c>
      <c r="L703">
        <f>PI()/4*('Config sheet'!$C$38^2-'Config sheet'!$C$41^2)*'Stage 1'!K703*2</f>
        <v>3.1876269288021543E-2</v>
      </c>
      <c r="M703">
        <f t="shared" si="230"/>
        <v>95.383110503220337</v>
      </c>
      <c r="N703">
        <f>'Config sheet'!$C$44</f>
        <v>5.8970333333333338</v>
      </c>
      <c r="O703">
        <f t="shared" si="231"/>
        <v>-3.7541100028988916</v>
      </c>
      <c r="P703">
        <f t="shared" si="232"/>
        <v>-730.29853020091491</v>
      </c>
      <c r="Q703">
        <f t="shared" si="233"/>
        <v>180</v>
      </c>
      <c r="R703">
        <f t="shared" si="235"/>
        <v>-131.45373543616469</v>
      </c>
      <c r="S703">
        <f t="shared" si="236"/>
        <v>-131.45373543616469</v>
      </c>
      <c r="T703">
        <f t="shared" si="234"/>
        <v>1.3302967248384194</v>
      </c>
      <c r="U703">
        <f t="shared" si="237"/>
        <v>19.068899999999999</v>
      </c>
      <c r="Z703">
        <f t="shared" si="238"/>
        <v>0.16832783161078607</v>
      </c>
      <c r="AA703">
        <f>PI()/4*('Config sheet'!$C$38^2-'Config sheet'!$C$41^2)*'Stage 1'!Z703*2</f>
        <v>2.7419024841059469E-2</v>
      </c>
      <c r="AB703">
        <f t="shared" si="239"/>
        <v>94.672571209665961</v>
      </c>
      <c r="AC703">
        <v>8.0700308312220628</v>
      </c>
    </row>
    <row r="704" spans="3:29" x14ac:dyDescent="0.25">
      <c r="C704">
        <f t="shared" si="221"/>
        <v>-151</v>
      </c>
      <c r="D704">
        <f t="shared" si="222"/>
        <v>995</v>
      </c>
      <c r="E704">
        <f t="shared" si="223"/>
        <v>0.17780000000000001</v>
      </c>
      <c r="F704">
        <f t="shared" si="224"/>
        <v>-2.529313232830821E-2</v>
      </c>
      <c r="G704">
        <f t="shared" si="225"/>
        <v>104.19615634406146</v>
      </c>
      <c r="H704">
        <f t="shared" si="226"/>
        <v>-2.6354471705114375</v>
      </c>
      <c r="I704" s="3">
        <f t="shared" si="227"/>
        <v>8.8900000000000007E-2</v>
      </c>
      <c r="J704" s="3">
        <f t="shared" si="228"/>
        <v>0.40640000000000004</v>
      </c>
      <c r="K704">
        <f t="shared" si="229"/>
        <v>0.19630897468688366</v>
      </c>
      <c r="L704">
        <f>PI()/4*('Config sheet'!$C$38^2-'Config sheet'!$C$41^2)*'Stage 1'!K704*2</f>
        <v>3.1976890582826663E-2</v>
      </c>
      <c r="M704">
        <f t="shared" si="230"/>
        <v>95.684198814234833</v>
      </c>
      <c r="N704">
        <f>'Config sheet'!$C$44</f>
        <v>5.8970333333333338</v>
      </c>
      <c r="O704">
        <f t="shared" si="231"/>
        <v>-3.6316145494566912</v>
      </c>
      <c r="P704">
        <f t="shared" si="232"/>
        <v>-732.27661778453773</v>
      </c>
      <c r="Q704">
        <f t="shared" si="233"/>
        <v>180</v>
      </c>
      <c r="R704">
        <f t="shared" si="235"/>
        <v>-131.80979120121683</v>
      </c>
      <c r="S704">
        <f t="shared" si="236"/>
        <v>-131.8097912012168</v>
      </c>
      <c r="T704">
        <f t="shared" si="234"/>
        <v>1.3302967248384194</v>
      </c>
      <c r="U704">
        <f t="shared" si="237"/>
        <v>19.068899999999999</v>
      </c>
      <c r="Z704">
        <f t="shared" si="238"/>
        <v>0.16894555468688366</v>
      </c>
      <c r="AA704">
        <f>PI()/4*('Config sheet'!$C$38^2-'Config sheet'!$C$41^2)*'Stage 1'!Z704*2</f>
        <v>2.7519646135864589E-2</v>
      </c>
      <c r="AB704">
        <f t="shared" si="239"/>
        <v>95.019997011745602</v>
      </c>
      <c r="AC704">
        <v>7.5580262978060126</v>
      </c>
    </row>
    <row r="705" spans="3:29" x14ac:dyDescent="0.25">
      <c r="C705">
        <f t="shared" si="221"/>
        <v>-152</v>
      </c>
      <c r="D705">
        <f t="shared" si="222"/>
        <v>995</v>
      </c>
      <c r="E705">
        <f t="shared" si="223"/>
        <v>0.17780000000000001</v>
      </c>
      <c r="F705">
        <f t="shared" si="224"/>
        <v>-2.5460636515912898E-2</v>
      </c>
      <c r="G705">
        <f t="shared" si="225"/>
        <v>104.19615634406146</v>
      </c>
      <c r="H705">
        <f t="shared" si="226"/>
        <v>-2.6529004630313806</v>
      </c>
      <c r="I705" s="3">
        <f t="shared" si="227"/>
        <v>8.8900000000000007E-2</v>
      </c>
      <c r="J705" s="3">
        <f t="shared" si="228"/>
        <v>0.40640000000000004</v>
      </c>
      <c r="K705">
        <f t="shared" si="229"/>
        <v>0.19690622170796176</v>
      </c>
      <c r="L705">
        <f>PI()/4*('Config sheet'!$C$38^2-'Config sheet'!$C$41^2)*'Stage 1'!K705*2</f>
        <v>3.2074176520336117E-2</v>
      </c>
      <c r="M705">
        <f t="shared" si="230"/>
        <v>95.975306761781269</v>
      </c>
      <c r="N705">
        <f>'Config sheet'!$C$44</f>
        <v>5.8970333333333338</v>
      </c>
      <c r="O705">
        <f t="shared" si="231"/>
        <v>-3.5087979491657637</v>
      </c>
      <c r="P705">
        <f t="shared" si="232"/>
        <v>-734.13387809567246</v>
      </c>
      <c r="Q705">
        <f t="shared" si="233"/>
        <v>180</v>
      </c>
      <c r="R705">
        <f t="shared" si="235"/>
        <v>-132.14409805722104</v>
      </c>
      <c r="S705">
        <f t="shared" si="236"/>
        <v>-132.14409805722104</v>
      </c>
      <c r="T705">
        <f t="shared" si="234"/>
        <v>1.3302967248384194</v>
      </c>
      <c r="U705">
        <f t="shared" si="237"/>
        <v>19.068899999999999</v>
      </c>
      <c r="Z705">
        <f t="shared" si="238"/>
        <v>0.16954280170796177</v>
      </c>
      <c r="AA705">
        <f>PI()/4*('Config sheet'!$C$38^2-'Config sheet'!$C$41^2)*'Stage 1'!Z705*2</f>
        <v>2.7616932073374047E-2</v>
      </c>
      <c r="AB705">
        <f t="shared" si="239"/>
        <v>95.355906472419449</v>
      </c>
      <c r="AC705">
        <v>7.0611471865267408</v>
      </c>
    </row>
    <row r="706" spans="3:29" x14ac:dyDescent="0.25">
      <c r="C706">
        <f t="shared" si="221"/>
        <v>-153</v>
      </c>
      <c r="D706">
        <f t="shared" si="222"/>
        <v>995</v>
      </c>
      <c r="E706">
        <f t="shared" si="223"/>
        <v>0.17780000000000001</v>
      </c>
      <c r="F706">
        <f t="shared" si="224"/>
        <v>-2.5628140703517589E-2</v>
      </c>
      <c r="G706">
        <f t="shared" si="225"/>
        <v>104.19615634406146</v>
      </c>
      <c r="H706">
        <f t="shared" si="226"/>
        <v>-2.6703537555513241</v>
      </c>
      <c r="I706" s="3">
        <f t="shared" si="227"/>
        <v>8.8900000000000007E-2</v>
      </c>
      <c r="J706" s="3">
        <f t="shared" si="228"/>
        <v>0.40640000000000004</v>
      </c>
      <c r="K706">
        <f t="shared" si="229"/>
        <v>0.19748293800702296</v>
      </c>
      <c r="L706">
        <f>PI()/4*('Config sheet'!$C$38^2-'Config sheet'!$C$41^2)*'Stage 1'!K706*2</f>
        <v>3.2168118195808816E-2</v>
      </c>
      <c r="M706">
        <f t="shared" si="230"/>
        <v>96.25640770027276</v>
      </c>
      <c r="N706">
        <f>'Config sheet'!$C$44</f>
        <v>5.8970333333333338</v>
      </c>
      <c r="O706">
        <f t="shared" si="231"/>
        <v>-3.3856800142139214</v>
      </c>
      <c r="P706">
        <f t="shared" si="232"/>
        <v>-735.87539282413854</v>
      </c>
      <c r="Q706">
        <f t="shared" si="233"/>
        <v>180</v>
      </c>
      <c r="R706">
        <f t="shared" si="235"/>
        <v>-132.45757070834497</v>
      </c>
      <c r="S706">
        <f t="shared" si="236"/>
        <v>-132.45757070834492</v>
      </c>
      <c r="T706">
        <f t="shared" si="234"/>
        <v>1.3302967248384194</v>
      </c>
      <c r="U706">
        <f t="shared" si="237"/>
        <v>19.068899999999999</v>
      </c>
      <c r="Z706">
        <f t="shared" si="238"/>
        <v>0.17011951800702296</v>
      </c>
      <c r="AA706">
        <f>PI()/4*('Config sheet'!$C$38^2-'Config sheet'!$C$41^2)*'Stage 1'!Z706*2</f>
        <v>2.7710873748846739E-2</v>
      </c>
      <c r="AB706">
        <f t="shared" si="239"/>
        <v>95.680268845344742</v>
      </c>
      <c r="AC706">
        <v>6.579616426507946</v>
      </c>
    </row>
    <row r="707" spans="3:29" x14ac:dyDescent="0.25">
      <c r="C707">
        <f t="shared" si="221"/>
        <v>-154</v>
      </c>
      <c r="D707">
        <f t="shared" si="222"/>
        <v>995</v>
      </c>
      <c r="E707">
        <f t="shared" si="223"/>
        <v>0.17780000000000001</v>
      </c>
      <c r="F707">
        <f t="shared" si="224"/>
        <v>-2.579564489112228E-2</v>
      </c>
      <c r="G707">
        <f t="shared" si="225"/>
        <v>104.19615634406146</v>
      </c>
      <c r="H707">
        <f t="shared" si="226"/>
        <v>-2.6878070480712672</v>
      </c>
      <c r="I707" s="3">
        <f t="shared" si="227"/>
        <v>8.8900000000000007E-2</v>
      </c>
      <c r="J707" s="3">
        <f t="shared" si="228"/>
        <v>0.40640000000000004</v>
      </c>
      <c r="K707">
        <f t="shared" si="229"/>
        <v>0.19803907199202328</v>
      </c>
      <c r="L707">
        <f>PI()/4*('Config sheet'!$C$38^2-'Config sheet'!$C$41^2)*'Stage 1'!K707*2</f>
        <v>3.2258707205384721E-2</v>
      </c>
      <c r="M707">
        <f t="shared" si="230"/>
        <v>96.527476482904831</v>
      </c>
      <c r="N707">
        <f>'Config sheet'!$C$44</f>
        <v>5.8970333333333338</v>
      </c>
      <c r="O707">
        <f t="shared" si="231"/>
        <v>-3.2622797135232773</v>
      </c>
      <c r="P707">
        <f t="shared" si="232"/>
        <v>-737.50614748339297</v>
      </c>
      <c r="Q707">
        <f t="shared" si="233"/>
        <v>180</v>
      </c>
      <c r="R707">
        <f t="shared" si="235"/>
        <v>-132.75110654701075</v>
      </c>
      <c r="S707">
        <f t="shared" si="236"/>
        <v>-132.75110654701075</v>
      </c>
      <c r="T707">
        <f t="shared" si="234"/>
        <v>1.3302967248384194</v>
      </c>
      <c r="U707">
        <f t="shared" si="237"/>
        <v>19.068899999999999</v>
      </c>
      <c r="Z707">
        <f t="shared" si="238"/>
        <v>0.17067565199202328</v>
      </c>
      <c r="AA707">
        <f>PI()/4*('Config sheet'!$C$38^2-'Config sheet'!$C$41^2)*'Stage 1'!Z707*2</f>
        <v>2.7801462758422647E-2</v>
      </c>
      <c r="AB707">
        <f t="shared" si="239"/>
        <v>95.993055113623896</v>
      </c>
      <c r="AC707">
        <v>6.1136504837072101</v>
      </c>
    </row>
    <row r="708" spans="3:29" x14ac:dyDescent="0.25">
      <c r="C708">
        <f t="shared" si="221"/>
        <v>-155</v>
      </c>
      <c r="D708">
        <f t="shared" si="222"/>
        <v>995</v>
      </c>
      <c r="E708">
        <f t="shared" si="223"/>
        <v>0.17780000000000001</v>
      </c>
      <c r="F708">
        <f t="shared" si="224"/>
        <v>-2.5963149078726971E-2</v>
      </c>
      <c r="G708">
        <f t="shared" si="225"/>
        <v>104.19615634406146</v>
      </c>
      <c r="H708">
        <f t="shared" si="226"/>
        <v>-2.7052603405912108</v>
      </c>
      <c r="I708" s="3">
        <f t="shared" si="227"/>
        <v>8.8900000000000007E-2</v>
      </c>
      <c r="J708" s="3">
        <f t="shared" si="228"/>
        <v>0.40640000000000004</v>
      </c>
      <c r="K708">
        <f t="shared" si="229"/>
        <v>0.19857457502663853</v>
      </c>
      <c r="L708">
        <f>PI()/4*('Config sheet'!$C$38^2-'Config sheet'!$C$41^2)*'Stage 1'!K708*2</f>
        <v>3.2345935626662839E-2</v>
      </c>
      <c r="M708">
        <f t="shared" si="230"/>
        <v>96.788489403539145</v>
      </c>
      <c r="N708">
        <f>'Config sheet'!$C$44</f>
        <v>5.8970333333333338</v>
      </c>
      <c r="O708">
        <f t="shared" si="231"/>
        <v>-3.1386151895529206</v>
      </c>
      <c r="P708">
        <f t="shared" si="232"/>
        <v>-739.03102317150274</v>
      </c>
      <c r="Q708">
        <f t="shared" si="233"/>
        <v>180</v>
      </c>
      <c r="R708">
        <f t="shared" si="235"/>
        <v>-133.0255841708705</v>
      </c>
      <c r="S708">
        <f t="shared" si="236"/>
        <v>-133.02558417087047</v>
      </c>
      <c r="T708">
        <f t="shared" si="234"/>
        <v>1.3302967248384194</v>
      </c>
      <c r="U708">
        <f t="shared" si="237"/>
        <v>19.068899999999999</v>
      </c>
      <c r="Z708">
        <f t="shared" si="238"/>
        <v>0.17121115502663853</v>
      </c>
      <c r="AA708">
        <f>PI()/4*('Config sheet'!$C$38^2-'Config sheet'!$C$41^2)*'Stage 1'!Z708*2</f>
        <v>2.7888691179700768E-2</v>
      </c>
      <c r="AB708">
        <f t="shared" si="239"/>
        <v>96.294237922743832</v>
      </c>
      <c r="AC708">
        <v>5.6634592190788569</v>
      </c>
    </row>
    <row r="709" spans="3:29" x14ac:dyDescent="0.25">
      <c r="C709">
        <f t="shared" si="221"/>
        <v>-156</v>
      </c>
      <c r="D709">
        <f t="shared" si="222"/>
        <v>995</v>
      </c>
      <c r="E709">
        <f t="shared" si="223"/>
        <v>0.17780000000000001</v>
      </c>
      <c r="F709">
        <f t="shared" si="224"/>
        <v>-2.6130653266331658E-2</v>
      </c>
      <c r="G709">
        <f t="shared" si="225"/>
        <v>104.19615634406146</v>
      </c>
      <c r="H709">
        <f t="shared" si="226"/>
        <v>-2.7227136331111539</v>
      </c>
      <c r="I709" s="3">
        <f t="shared" si="227"/>
        <v>8.8900000000000007E-2</v>
      </c>
      <c r="J709" s="3">
        <f t="shared" si="228"/>
        <v>0.40640000000000004</v>
      </c>
      <c r="K709">
        <f t="shared" si="229"/>
        <v>0.19908940131445005</v>
      </c>
      <c r="L709">
        <f>PI()/4*('Config sheet'!$C$38^2-'Config sheet'!$C$41^2)*'Stage 1'!K709*2</f>
        <v>3.2429795999836149E-2</v>
      </c>
      <c r="M709">
        <f t="shared" si="230"/>
        <v>97.039424140253658</v>
      </c>
      <c r="N709">
        <f>'Config sheet'!$C$44</f>
        <v>5.8970333333333338</v>
      </c>
      <c r="O709">
        <f t="shared" si="231"/>
        <v>-3.0147037764651001</v>
      </c>
      <c r="P709">
        <f t="shared" si="232"/>
        <v>-740.4547885322437</v>
      </c>
      <c r="Q709">
        <f t="shared" si="233"/>
        <v>180</v>
      </c>
      <c r="R709">
        <f t="shared" si="235"/>
        <v>-133.28186193580387</v>
      </c>
      <c r="S709">
        <f t="shared" si="236"/>
        <v>-133.28186193580387</v>
      </c>
      <c r="T709">
        <f t="shared" si="234"/>
        <v>1.3302967248384194</v>
      </c>
      <c r="U709">
        <f t="shared" si="237"/>
        <v>19.068899999999999</v>
      </c>
      <c r="Z709">
        <f t="shared" si="238"/>
        <v>0.17172598131445005</v>
      </c>
      <c r="AA709">
        <f>PI()/4*('Config sheet'!$C$38^2-'Config sheet'!$C$41^2)*'Stage 1'!Z709*2</f>
        <v>2.7972551552874078E-2</v>
      </c>
      <c r="AB709">
        <f t="shared" si="239"/>
        <v>96.583791515438719</v>
      </c>
      <c r="AC709">
        <v>5.229245751178639</v>
      </c>
    </row>
    <row r="710" spans="3:29" x14ac:dyDescent="0.25">
      <c r="C710">
        <f t="shared" si="221"/>
        <v>-157</v>
      </c>
      <c r="D710">
        <f t="shared" si="222"/>
        <v>995</v>
      </c>
      <c r="E710">
        <f t="shared" si="223"/>
        <v>0.17780000000000001</v>
      </c>
      <c r="F710">
        <f t="shared" si="224"/>
        <v>-2.6298157453936349E-2</v>
      </c>
      <c r="G710">
        <f t="shared" si="225"/>
        <v>104.19615634406146</v>
      </c>
      <c r="H710">
        <f t="shared" si="226"/>
        <v>-2.7401669256310974</v>
      </c>
      <c r="I710" s="3">
        <f t="shared" si="227"/>
        <v>8.8900000000000007E-2</v>
      </c>
      <c r="J710" s="3">
        <f t="shared" si="228"/>
        <v>0.40640000000000004</v>
      </c>
      <c r="K710">
        <f t="shared" si="229"/>
        <v>0.19958350778666736</v>
      </c>
      <c r="L710">
        <f>PI()/4*('Config sheet'!$C$38^2-'Config sheet'!$C$41^2)*'Stage 1'!K710*2</f>
        <v>3.2510281309402672E-2</v>
      </c>
      <c r="M710">
        <f t="shared" si="230"/>
        <v>97.280259700616881</v>
      </c>
      <c r="N710">
        <f>'Config sheet'!$C$44</f>
        <v>5.8970333333333338</v>
      </c>
      <c r="O710">
        <f t="shared" si="231"/>
        <v>-2.8905620196204156</v>
      </c>
      <c r="P710">
        <f t="shared" si="232"/>
        <v>-741.78209192675558</v>
      </c>
      <c r="Q710">
        <f t="shared" si="233"/>
        <v>180</v>
      </c>
      <c r="R710">
        <f t="shared" si="235"/>
        <v>-133.52077654681602</v>
      </c>
      <c r="S710">
        <f t="shared" si="236"/>
        <v>-133.52077654681599</v>
      </c>
      <c r="T710">
        <f t="shared" si="234"/>
        <v>1.3302967248384194</v>
      </c>
      <c r="U710">
        <f t="shared" si="237"/>
        <v>19.068899999999999</v>
      </c>
      <c r="Z710">
        <f t="shared" si="238"/>
        <v>0.17222008778666736</v>
      </c>
      <c r="AA710">
        <f>PI()/4*('Config sheet'!$C$38^2-'Config sheet'!$C$41^2)*'Stage 1'!Z710*2</f>
        <v>2.8053036862440595E-2</v>
      </c>
      <c r="AB710">
        <f t="shared" si="239"/>
        <v>96.861691668541809</v>
      </c>
      <c r="AC710">
        <v>4.8112063232977631</v>
      </c>
    </row>
    <row r="711" spans="3:29" x14ac:dyDescent="0.25">
      <c r="C711">
        <f t="shared" si="221"/>
        <v>-158</v>
      </c>
      <c r="D711">
        <f t="shared" si="222"/>
        <v>995</v>
      </c>
      <c r="E711">
        <f t="shared" si="223"/>
        <v>0.17780000000000001</v>
      </c>
      <c r="F711">
        <f t="shared" si="224"/>
        <v>-2.646566164154104E-2</v>
      </c>
      <c r="G711">
        <f t="shared" si="225"/>
        <v>104.19615634406146</v>
      </c>
      <c r="H711">
        <f t="shared" si="226"/>
        <v>-2.7576202181510405</v>
      </c>
      <c r="I711" s="3">
        <f t="shared" si="227"/>
        <v>8.8900000000000007E-2</v>
      </c>
      <c r="J711" s="3">
        <f t="shared" si="228"/>
        <v>0.40640000000000004</v>
      </c>
      <c r="K711">
        <f t="shared" si="229"/>
        <v>0.2000568539934959</v>
      </c>
      <c r="L711">
        <f>PI()/4*('Config sheet'!$C$38^2-'Config sheet'!$C$41^2)*'Stage 1'!K711*2</f>
        <v>3.2587384966470283E-2</v>
      </c>
      <c r="M711">
        <f t="shared" si="230"/>
        <v>97.510976368738568</v>
      </c>
      <c r="N711">
        <f>'Config sheet'!$C$44</f>
        <v>5.8970333333333338</v>
      </c>
      <c r="O711">
        <f t="shared" si="231"/>
        <v>-2.7662056963659913</v>
      </c>
      <c r="P711">
        <f t="shared" si="232"/>
        <v>-743.01745382590639</v>
      </c>
      <c r="Q711">
        <f t="shared" si="233"/>
        <v>180</v>
      </c>
      <c r="R711">
        <f t="shared" si="235"/>
        <v>-133.74314168866317</v>
      </c>
      <c r="S711">
        <f t="shared" si="236"/>
        <v>-133.74314168866317</v>
      </c>
      <c r="T711">
        <f t="shared" si="234"/>
        <v>1.3302967248384194</v>
      </c>
      <c r="U711">
        <f t="shared" si="237"/>
        <v>19.068899999999999</v>
      </c>
      <c r="Z711">
        <f t="shared" si="238"/>
        <v>0.1726934339934959</v>
      </c>
      <c r="AA711">
        <f>PI()/4*('Config sheet'!$C$38^2-'Config sheet'!$C$41^2)*'Stage 1'!Z711*2</f>
        <v>2.8130140519508209E-2</v>
      </c>
      <c r="AB711">
        <f t="shared" si="239"/>
        <v>97.127915631887461</v>
      </c>
      <c r="AC711">
        <v>4.4095301752087224</v>
      </c>
    </row>
    <row r="712" spans="3:29" x14ac:dyDescent="0.25">
      <c r="C712">
        <f t="shared" si="221"/>
        <v>-159</v>
      </c>
      <c r="D712">
        <f t="shared" si="222"/>
        <v>995</v>
      </c>
      <c r="E712">
        <f t="shared" si="223"/>
        <v>0.17780000000000001</v>
      </c>
      <c r="F712">
        <f t="shared" si="224"/>
        <v>-2.6633165829145732E-2</v>
      </c>
      <c r="G712">
        <f t="shared" si="225"/>
        <v>104.19615634406146</v>
      </c>
      <c r="H712">
        <f t="shared" si="226"/>
        <v>-2.7750735106709841</v>
      </c>
      <c r="I712" s="3">
        <f t="shared" si="227"/>
        <v>8.8900000000000007E-2</v>
      </c>
      <c r="J712" s="3">
        <f t="shared" si="228"/>
        <v>0.40640000000000004</v>
      </c>
      <c r="K712">
        <f t="shared" si="229"/>
        <v>0.20050940199925502</v>
      </c>
      <c r="L712">
        <f>PI()/4*('Config sheet'!$C$38^2-'Config sheet'!$C$41^2)*'Stage 1'!K712*2</f>
        <v>3.2661100791672455E-2</v>
      </c>
      <c r="M712">
        <f t="shared" si="230"/>
        <v>97.731555654148778</v>
      </c>
      <c r="N712">
        <f>'Config sheet'!$C$44</f>
        <v>5.8970333333333338</v>
      </c>
      <c r="O712">
        <f t="shared" si="231"/>
        <v>-2.6416498380787394</v>
      </c>
      <c r="P712">
        <f t="shared" si="232"/>
        <v>-744.16525943322733</v>
      </c>
      <c r="Q712">
        <f t="shared" si="233"/>
        <v>180</v>
      </c>
      <c r="R712">
        <f t="shared" si="235"/>
        <v>-133.94974669798091</v>
      </c>
      <c r="S712">
        <f t="shared" si="236"/>
        <v>-133.94974669798091</v>
      </c>
      <c r="T712">
        <f t="shared" si="234"/>
        <v>1.3302967248384194</v>
      </c>
      <c r="U712">
        <f t="shared" si="237"/>
        <v>19.068899999999999</v>
      </c>
      <c r="Z712">
        <f t="shared" si="238"/>
        <v>0.17314598199925502</v>
      </c>
      <c r="AA712">
        <f>PI()/4*('Config sheet'!$C$38^2-'Config sheet'!$C$41^2)*'Stage 1'!Z712*2</f>
        <v>2.8203856344710378E-2</v>
      </c>
      <c r="AB712">
        <f t="shared" si="239"/>
        <v>97.382442069322281</v>
      </c>
      <c r="AC712">
        <v>4.0243994196021147</v>
      </c>
    </row>
    <row r="713" spans="3:29" x14ac:dyDescent="0.25">
      <c r="C713">
        <f t="shared" si="221"/>
        <v>-160</v>
      </c>
      <c r="D713">
        <f t="shared" si="222"/>
        <v>995</v>
      </c>
      <c r="E713">
        <f t="shared" si="223"/>
        <v>0.17780000000000001</v>
      </c>
      <c r="F713">
        <f t="shared" si="224"/>
        <v>-2.6800670016750419E-2</v>
      </c>
      <c r="G713">
        <f t="shared" si="225"/>
        <v>104.19615634406146</v>
      </c>
      <c r="H713">
        <f t="shared" si="226"/>
        <v>-2.7925268031909272</v>
      </c>
      <c r="I713" s="3">
        <f t="shared" si="227"/>
        <v>8.8900000000000007E-2</v>
      </c>
      <c r="J713" s="3">
        <f t="shared" si="228"/>
        <v>0.40640000000000004</v>
      </c>
      <c r="K713">
        <f t="shared" si="229"/>
        <v>0.20094111628133907</v>
      </c>
      <c r="L713">
        <f>PI()/4*('Config sheet'!$C$38^2-'Config sheet'!$C$41^2)*'Stage 1'!K713*2</f>
        <v>3.273142299870993E-2</v>
      </c>
      <c r="M713">
        <f t="shared" si="230"/>
        <v>97.941980242549604</v>
      </c>
      <c r="N713">
        <f>'Config sheet'!$C$44</f>
        <v>5.8970333333333338</v>
      </c>
      <c r="O713">
        <f t="shared" si="231"/>
        <v>-2.5169087534243824</v>
      </c>
      <c r="P713">
        <f t="shared" si="232"/>
        <v>-745.22975154797427</v>
      </c>
      <c r="Q713">
        <f t="shared" si="233"/>
        <v>180</v>
      </c>
      <c r="R713">
        <f t="shared" si="235"/>
        <v>-134.14135527863536</v>
      </c>
      <c r="S713">
        <f t="shared" si="236"/>
        <v>-134.14135527863536</v>
      </c>
      <c r="T713">
        <f t="shared" si="234"/>
        <v>1.3302967248384194</v>
      </c>
      <c r="U713">
        <f t="shared" si="237"/>
        <v>19.068899999999999</v>
      </c>
      <c r="Z713">
        <f t="shared" si="238"/>
        <v>0.17357769628133907</v>
      </c>
      <c r="AA713">
        <f>PI()/4*('Config sheet'!$C$38^2-'Config sheet'!$C$41^2)*'Stage 1'!Z713*2</f>
        <v>2.8274178551747853E-2</v>
      </c>
      <c r="AB713">
        <f t="shared" si="239"/>
        <v>97.625251001877984</v>
      </c>
      <c r="AC713">
        <v>3.6559889232871372</v>
      </c>
    </row>
    <row r="714" spans="3:29" x14ac:dyDescent="0.25">
      <c r="C714">
        <f t="shared" si="221"/>
        <v>-161</v>
      </c>
      <c r="D714">
        <f t="shared" si="222"/>
        <v>995</v>
      </c>
      <c r="E714">
        <f t="shared" si="223"/>
        <v>0.17780000000000001</v>
      </c>
      <c r="F714">
        <f t="shared" si="224"/>
        <v>-2.696817420435511E-2</v>
      </c>
      <c r="G714">
        <f t="shared" si="225"/>
        <v>104.19615634406146</v>
      </c>
      <c r="H714">
        <f t="shared" si="226"/>
        <v>-2.8099800957108703</v>
      </c>
      <c r="I714" s="3">
        <f t="shared" si="227"/>
        <v>8.8900000000000007E-2</v>
      </c>
      <c r="J714" s="3">
        <f t="shared" si="228"/>
        <v>0.40640000000000004</v>
      </c>
      <c r="K714">
        <f t="shared" si="229"/>
        <v>0.20135196363311528</v>
      </c>
      <c r="L714">
        <f>PI()/4*('Config sheet'!$C$38^2-'Config sheet'!$C$41^2)*'Stage 1'!K714*2</f>
        <v>3.2798346178533708E-2</v>
      </c>
      <c r="M714">
        <f t="shared" si="230"/>
        <v>98.142233948486179</v>
      </c>
      <c r="N714">
        <f>'Config sheet'!$C$44</f>
        <v>5.8970333333333338</v>
      </c>
      <c r="O714">
        <f t="shared" si="231"/>
        <v>-2.3919960527911321</v>
      </c>
      <c r="P714">
        <f t="shared" si="232"/>
        <v>-746.2150236775592</v>
      </c>
      <c r="Q714">
        <f t="shared" si="233"/>
        <v>180</v>
      </c>
      <c r="R714">
        <f t="shared" si="235"/>
        <v>-134.31870426196068</v>
      </c>
      <c r="S714">
        <f t="shared" si="236"/>
        <v>-134.31870426196068</v>
      </c>
      <c r="T714">
        <f t="shared" si="234"/>
        <v>1.3302967248384194</v>
      </c>
      <c r="U714">
        <f t="shared" si="237"/>
        <v>19.068899999999999</v>
      </c>
      <c r="Z714">
        <f t="shared" si="238"/>
        <v>0.17398854363311528</v>
      </c>
      <c r="AA714">
        <f>PI()/4*('Config sheet'!$C$38^2-'Config sheet'!$C$41^2)*'Stage 1'!Z714*2</f>
        <v>2.834110173157163E-2</v>
      </c>
      <c r="AB714">
        <f t="shared" si="239"/>
        <v>97.856323753158193</v>
      </c>
      <c r="AC714">
        <v>3.3044661932265038</v>
      </c>
    </row>
    <row r="715" spans="3:29" x14ac:dyDescent="0.25">
      <c r="C715">
        <f t="shared" si="221"/>
        <v>-162</v>
      </c>
      <c r="D715">
        <f t="shared" si="222"/>
        <v>995</v>
      </c>
      <c r="E715">
        <f t="shared" si="223"/>
        <v>0.17780000000000001</v>
      </c>
      <c r="F715">
        <f t="shared" si="224"/>
        <v>-2.7135678391959801E-2</v>
      </c>
      <c r="G715">
        <f t="shared" si="225"/>
        <v>104.19615634406146</v>
      </c>
      <c r="H715">
        <f t="shared" si="226"/>
        <v>-2.8274333882308138</v>
      </c>
      <c r="I715" s="3">
        <f t="shared" si="227"/>
        <v>8.8900000000000007E-2</v>
      </c>
      <c r="J715" s="3">
        <f t="shared" si="228"/>
        <v>0.40640000000000004</v>
      </c>
      <c r="K715">
        <f t="shared" si="229"/>
        <v>0.20174191307084052</v>
      </c>
      <c r="L715">
        <f>PI()/4*('Config sheet'!$C$38^2-'Config sheet'!$C$41^2)*'Stage 1'!K715*2</f>
        <v>3.2861865284182668E-2</v>
      </c>
      <c r="M715">
        <f t="shared" si="230"/>
        <v>98.332301669976317</v>
      </c>
      <c r="N715">
        <f>'Config sheet'!$C$44</f>
        <v>5.8970333333333338</v>
      </c>
      <c r="O715">
        <f t="shared" si="231"/>
        <v>-2.2669246738555922</v>
      </c>
      <c r="P715">
        <f t="shared" si="232"/>
        <v>-747.12501340826611</v>
      </c>
      <c r="Q715">
        <f t="shared" si="233"/>
        <v>180</v>
      </c>
      <c r="R715">
        <f t="shared" si="235"/>
        <v>-134.48250241348791</v>
      </c>
      <c r="S715">
        <f t="shared" si="236"/>
        <v>-134.48250241348791</v>
      </c>
      <c r="T715">
        <f t="shared" si="234"/>
        <v>1.3302967248384194</v>
      </c>
      <c r="U715">
        <f t="shared" si="237"/>
        <v>19.068899999999999</v>
      </c>
      <c r="Z715">
        <f t="shared" si="238"/>
        <v>0.17437849307084052</v>
      </c>
      <c r="AA715">
        <f>PI()/4*('Config sheet'!$C$38^2-'Config sheet'!$C$41^2)*'Stage 1'!Z715*2</f>
        <v>2.840462083722059E-2</v>
      </c>
      <c r="AB715">
        <f t="shared" si="239"/>
        <v>98.07564289698567</v>
      </c>
      <c r="AC715">
        <v>2.9699912674703293</v>
      </c>
    </row>
    <row r="716" spans="3:29" x14ac:dyDescent="0.25">
      <c r="C716">
        <f t="shared" si="221"/>
        <v>-163</v>
      </c>
      <c r="D716">
        <f t="shared" si="222"/>
        <v>995</v>
      </c>
      <c r="E716">
        <f t="shared" si="223"/>
        <v>0.17780000000000001</v>
      </c>
      <c r="F716">
        <f t="shared" si="224"/>
        <v>-2.7303182579564489E-2</v>
      </c>
      <c r="G716">
        <f t="shared" si="225"/>
        <v>104.19615634406146</v>
      </c>
      <c r="H716">
        <f t="shared" si="226"/>
        <v>-2.8448866807507569</v>
      </c>
      <c r="I716" s="3">
        <f t="shared" si="227"/>
        <v>8.8900000000000007E-2</v>
      </c>
      <c r="J716" s="3">
        <f t="shared" si="228"/>
        <v>0.40640000000000004</v>
      </c>
      <c r="K716">
        <f t="shared" si="229"/>
        <v>0.2021109357446754</v>
      </c>
      <c r="L716">
        <f>PI()/4*('Config sheet'!$C$38^2-'Config sheet'!$C$41^2)*'Stage 1'!K716*2</f>
        <v>3.2921975616288575E-2</v>
      </c>
      <c r="M716">
        <f t="shared" si="230"/>
        <v>98.512169345137337</v>
      </c>
      <c r="N716">
        <f>'Config sheet'!$C$44</f>
        <v>5.8970333333333338</v>
      </c>
      <c r="O716">
        <f t="shared" si="231"/>
        <v>-2.1417069082368636</v>
      </c>
      <c r="P716">
        <f t="shared" si="232"/>
        <v>-747.96349604282693</v>
      </c>
      <c r="Q716">
        <f t="shared" si="233"/>
        <v>180</v>
      </c>
      <c r="R716">
        <f t="shared" si="235"/>
        <v>-134.63342928770885</v>
      </c>
      <c r="S716">
        <f t="shared" si="236"/>
        <v>-134.63342928770885</v>
      </c>
      <c r="T716">
        <f t="shared" si="234"/>
        <v>1.3302967248384194</v>
      </c>
      <c r="U716">
        <f t="shared" si="237"/>
        <v>19.068899999999999</v>
      </c>
      <c r="Z716">
        <f t="shared" si="238"/>
        <v>0.1747475157446754</v>
      </c>
      <c r="AA716">
        <f>PI()/4*('Config sheet'!$C$38^2-'Config sheet'!$C$41^2)*'Stage 1'!Z716*2</f>
        <v>2.8464731169326504E-2</v>
      </c>
      <c r="AB716">
        <f t="shared" si="239"/>
        <v>98.283192207353991</v>
      </c>
      <c r="AC716">
        <v>2.6527166110504652</v>
      </c>
    </row>
    <row r="717" spans="3:29" x14ac:dyDescent="0.25">
      <c r="C717">
        <f t="shared" si="221"/>
        <v>-164</v>
      </c>
      <c r="D717">
        <f t="shared" si="222"/>
        <v>995</v>
      </c>
      <c r="E717">
        <f t="shared" si="223"/>
        <v>0.17780000000000001</v>
      </c>
      <c r="F717">
        <f t="shared" si="224"/>
        <v>-2.747068676716918E-2</v>
      </c>
      <c r="G717">
        <f t="shared" si="225"/>
        <v>104.19615634406146</v>
      </c>
      <c r="H717">
        <f t="shared" si="226"/>
        <v>-2.8623399732707004</v>
      </c>
      <c r="I717" s="3">
        <f t="shared" si="227"/>
        <v>8.8900000000000007E-2</v>
      </c>
      <c r="J717" s="3">
        <f t="shared" si="228"/>
        <v>0.40640000000000004</v>
      </c>
      <c r="K717">
        <f t="shared" si="229"/>
        <v>0.20245900485386961</v>
      </c>
      <c r="L717">
        <f>PI()/4*('Config sheet'!$C$38^2-'Config sheet'!$C$41^2)*'Stage 1'!K717*2</f>
        <v>3.2978672809260617E-2</v>
      </c>
      <c r="M717">
        <f t="shared" si="230"/>
        <v>98.681823910846092</v>
      </c>
      <c r="N717">
        <f>'Config sheet'!$C$44</f>
        <v>5.8970333333333338</v>
      </c>
      <c r="O717">
        <f t="shared" si="231"/>
        <v>-2.0163544291934112</v>
      </c>
      <c r="P717">
        <f t="shared" si="232"/>
        <v>-748.73407851308798</v>
      </c>
      <c r="Q717">
        <f t="shared" si="233"/>
        <v>180</v>
      </c>
      <c r="R717">
        <f t="shared" si="235"/>
        <v>-134.77213413235586</v>
      </c>
      <c r="S717">
        <f t="shared" si="236"/>
        <v>-134.77213413235583</v>
      </c>
      <c r="T717">
        <f t="shared" si="234"/>
        <v>1.3302967248384194</v>
      </c>
      <c r="U717">
        <f t="shared" si="237"/>
        <v>19.068899999999999</v>
      </c>
      <c r="Z717">
        <f t="shared" si="238"/>
        <v>0.17509558485386961</v>
      </c>
      <c r="AA717">
        <f>PI()/4*('Config sheet'!$C$38^2-'Config sheet'!$C$41^2)*'Stage 1'!Z717*2</f>
        <v>2.8521428362298543E-2</v>
      </c>
      <c r="AB717">
        <f t="shared" si="239"/>
        <v>98.478956610725319</v>
      </c>
      <c r="AC717">
        <v>2.3527870168934348</v>
      </c>
    </row>
    <row r="718" spans="3:29" x14ac:dyDescent="0.25">
      <c r="C718">
        <f t="shared" si="221"/>
        <v>-165</v>
      </c>
      <c r="D718">
        <f t="shared" si="222"/>
        <v>995</v>
      </c>
      <c r="E718">
        <f t="shared" si="223"/>
        <v>0.17780000000000001</v>
      </c>
      <c r="F718">
        <f t="shared" si="224"/>
        <v>-2.7638190954773871E-2</v>
      </c>
      <c r="G718">
        <f t="shared" si="225"/>
        <v>104.19615634406146</v>
      </c>
      <c r="H718">
        <f t="shared" si="226"/>
        <v>-2.8797932657906435</v>
      </c>
      <c r="I718" s="3">
        <f t="shared" si="227"/>
        <v>8.8900000000000007E-2</v>
      </c>
      <c r="J718" s="3">
        <f t="shared" si="228"/>
        <v>0.40640000000000004</v>
      </c>
      <c r="K718">
        <f t="shared" si="229"/>
        <v>0.2027860955661849</v>
      </c>
      <c r="L718">
        <f>PI()/4*('Config sheet'!$C$38^2-'Config sheet'!$C$41^2)*'Stage 1'!K718*2</f>
        <v>3.3031952818160099E-2</v>
      </c>
      <c r="M718">
        <f t="shared" si="230"/>
        <v>98.841253263464267</v>
      </c>
      <c r="N718">
        <f>'Config sheet'!$C$44</f>
        <v>5.8970333333333338</v>
      </c>
      <c r="O718">
        <f t="shared" si="231"/>
        <v>-1.8908783203160571</v>
      </c>
      <c r="P718">
        <f t="shared" si="232"/>
        <v>-749.44019357563468</v>
      </c>
      <c r="Q718">
        <f t="shared" si="233"/>
        <v>180</v>
      </c>
      <c r="R718">
        <f t="shared" si="235"/>
        <v>-134.89923484361424</v>
      </c>
      <c r="S718">
        <f t="shared" si="236"/>
        <v>-134.89923484361424</v>
      </c>
      <c r="T718">
        <f t="shared" si="234"/>
        <v>1.3302967248384194</v>
      </c>
      <c r="U718">
        <f t="shared" si="237"/>
        <v>19.068899999999999</v>
      </c>
      <c r="Z718">
        <f t="shared" si="238"/>
        <v>0.1754226755661849</v>
      </c>
      <c r="AA718">
        <f>PI()/4*('Config sheet'!$C$38^2-'Config sheet'!$C$41^2)*'Stage 1'!Z718*2</f>
        <v>2.8574708371198021E-2</v>
      </c>
      <c r="AB718">
        <f t="shared" si="239"/>
        <v>98.662922140711416</v>
      </c>
      <c r="AC718">
        <v>2.0703395118045886</v>
      </c>
    </row>
    <row r="719" spans="3:29" x14ac:dyDescent="0.25">
      <c r="C719">
        <f t="shared" si="221"/>
        <v>-166</v>
      </c>
      <c r="D719">
        <f t="shared" si="222"/>
        <v>995</v>
      </c>
      <c r="E719">
        <f t="shared" si="223"/>
        <v>0.17780000000000001</v>
      </c>
      <c r="F719">
        <f t="shared" si="224"/>
        <v>-2.7805695142378562E-2</v>
      </c>
      <c r="G719">
        <f t="shared" si="225"/>
        <v>104.19615634406146</v>
      </c>
      <c r="H719">
        <f t="shared" si="226"/>
        <v>-2.8972465583105871</v>
      </c>
      <c r="I719" s="3">
        <f t="shared" si="227"/>
        <v>8.8900000000000007E-2</v>
      </c>
      <c r="J719" s="3">
        <f t="shared" si="228"/>
        <v>0.40640000000000004</v>
      </c>
      <c r="K719">
        <f t="shared" si="229"/>
        <v>0.2030921849416186</v>
      </c>
      <c r="L719">
        <f>PI()/4*('Config sheet'!$C$38^2-'Config sheet'!$C$41^2)*'Stage 1'!K719*2</f>
        <v>3.3081811906275758E-2</v>
      </c>
      <c r="M719">
        <f t="shared" si="230"/>
        <v>98.990446221660065</v>
      </c>
      <c r="N719">
        <f>'Config sheet'!$C$44</f>
        <v>5.8970333333333338</v>
      </c>
      <c r="O719">
        <f t="shared" si="231"/>
        <v>-1.7652891051689423</v>
      </c>
      <c r="P719">
        <f t="shared" si="232"/>
        <v>-750.08509429787773</v>
      </c>
      <c r="Q719">
        <f t="shared" si="233"/>
        <v>180</v>
      </c>
      <c r="R719">
        <f t="shared" si="235"/>
        <v>-135.01531697361801</v>
      </c>
      <c r="S719">
        <f t="shared" si="236"/>
        <v>-135.01531697361801</v>
      </c>
      <c r="T719">
        <f t="shared" si="234"/>
        <v>1.3302967248384194</v>
      </c>
      <c r="U719">
        <f t="shared" si="237"/>
        <v>19.068899999999999</v>
      </c>
      <c r="Z719">
        <f t="shared" si="238"/>
        <v>0.1757287649416186</v>
      </c>
      <c r="AA719">
        <f>PI()/4*('Config sheet'!$C$38^2-'Config sheet'!$C$41^2)*'Stage 1'!Z719*2</f>
        <v>2.8624567459313684E-2</v>
      </c>
      <c r="AB719">
        <f t="shared" si="239"/>
        <v>98.83507589517356</v>
      </c>
      <c r="AC719">
        <v>1.8055032675739264</v>
      </c>
    </row>
    <row r="720" spans="3:29" x14ac:dyDescent="0.25">
      <c r="C720">
        <f t="shared" si="221"/>
        <v>-167</v>
      </c>
      <c r="D720">
        <f t="shared" si="222"/>
        <v>995</v>
      </c>
      <c r="E720">
        <f t="shared" si="223"/>
        <v>0.17780000000000001</v>
      </c>
      <c r="F720">
        <f t="shared" si="224"/>
        <v>-2.797319932998325E-2</v>
      </c>
      <c r="G720">
        <f t="shared" si="225"/>
        <v>104.19615634406146</v>
      </c>
      <c r="H720">
        <f t="shared" si="226"/>
        <v>-2.9146998508305302</v>
      </c>
      <c r="I720" s="3">
        <f t="shared" si="227"/>
        <v>8.8900000000000007E-2</v>
      </c>
      <c r="J720" s="3">
        <f t="shared" si="228"/>
        <v>0.40640000000000004</v>
      </c>
      <c r="K720">
        <f t="shared" si="229"/>
        <v>0.20337725186048569</v>
      </c>
      <c r="L720">
        <f>PI()/4*('Config sheet'!$C$38^2-'Config sheet'!$C$41^2)*'Stage 1'!K720*2</f>
        <v>3.3128246633409027E-2</v>
      </c>
      <c r="M720">
        <f t="shared" si="230"/>
        <v>99.129392491354295</v>
      </c>
      <c r="N720">
        <f>'Config sheet'!$C$44</f>
        <v>5.8970333333333338</v>
      </c>
      <c r="O720">
        <f t="shared" si="231"/>
        <v>-1.6395967778293259</v>
      </c>
      <c r="P720">
        <f t="shared" si="232"/>
        <v>-750.67184884172093</v>
      </c>
      <c r="Q720">
        <f t="shared" si="233"/>
        <v>180</v>
      </c>
      <c r="R720">
        <f t="shared" si="235"/>
        <v>-135.12093279150977</v>
      </c>
      <c r="S720">
        <f t="shared" si="236"/>
        <v>-135.12093279150977</v>
      </c>
      <c r="T720">
        <f t="shared" si="234"/>
        <v>1.3302967248384194</v>
      </c>
      <c r="U720">
        <f t="shared" si="237"/>
        <v>19.068899999999999</v>
      </c>
      <c r="Z720">
        <f t="shared" si="238"/>
        <v>0.17601383186048569</v>
      </c>
      <c r="AA720">
        <f>PI()/4*('Config sheet'!$C$38^2-'Config sheet'!$C$41^2)*'Stage 1'!Z720*2</f>
        <v>2.8671002186446953E-2</v>
      </c>
      <c r="AB720">
        <f t="shared" si="239"/>
        <v>98.995405995773737</v>
      </c>
      <c r="AC720">
        <v>1.5583995172502327</v>
      </c>
    </row>
    <row r="721" spans="3:29" x14ac:dyDescent="0.25">
      <c r="C721">
        <f t="shared" si="221"/>
        <v>-168</v>
      </c>
      <c r="D721">
        <f t="shared" si="222"/>
        <v>995</v>
      </c>
      <c r="E721">
        <f t="shared" si="223"/>
        <v>0.17780000000000001</v>
      </c>
      <c r="F721">
        <f t="shared" si="224"/>
        <v>-2.8140703517587941E-2</v>
      </c>
      <c r="G721">
        <f t="shared" si="225"/>
        <v>104.19615634406146</v>
      </c>
      <c r="H721">
        <f t="shared" si="226"/>
        <v>-2.9321531433504733</v>
      </c>
      <c r="I721" s="3">
        <f t="shared" si="227"/>
        <v>8.8900000000000007E-2</v>
      </c>
      <c r="J721" s="3">
        <f t="shared" si="228"/>
        <v>0.40640000000000004</v>
      </c>
      <c r="K721">
        <f t="shared" si="229"/>
        <v>0.20364127695591114</v>
      </c>
      <c r="L721">
        <f>PI()/4*('Config sheet'!$C$38^2-'Config sheet'!$C$41^2)*'Stage 1'!K721*2</f>
        <v>3.317125384487761E-2</v>
      </c>
      <c r="M721">
        <f t="shared" si="230"/>
        <v>99.258082632815885</v>
      </c>
      <c r="N721">
        <f>'Config sheet'!$C$44</f>
        <v>5.8970333333333338</v>
      </c>
      <c r="O721">
        <f t="shared" si="231"/>
        <v>-1.51381083427569</v>
      </c>
      <c r="P721">
        <f t="shared" si="232"/>
        <v>-751.20333555155298</v>
      </c>
      <c r="Q721">
        <f t="shared" si="233"/>
        <v>180</v>
      </c>
      <c r="R721">
        <f t="shared" si="235"/>
        <v>-135.21660039927957</v>
      </c>
      <c r="S721">
        <f t="shared" si="236"/>
        <v>-135.21660039927954</v>
      </c>
      <c r="T721">
        <f t="shared" si="234"/>
        <v>1.3302967248384194</v>
      </c>
      <c r="U721">
        <f t="shared" si="237"/>
        <v>19.068899999999999</v>
      </c>
      <c r="Z721">
        <f t="shared" si="238"/>
        <v>0.17627785695591114</v>
      </c>
      <c r="AA721">
        <f>PI()/4*('Config sheet'!$C$38^2-'Config sheet'!$C$41^2)*'Stage 1'!Z721*2</f>
        <v>2.8714009397915536E-2</v>
      </c>
      <c r="AB721">
        <f t="shared" si="239"/>
        <v>99.143901550006248</v>
      </c>
      <c r="AC721">
        <v>1.3291414766256724</v>
      </c>
    </row>
    <row r="722" spans="3:29" x14ac:dyDescent="0.25">
      <c r="C722">
        <f t="shared" si="221"/>
        <v>-169</v>
      </c>
      <c r="D722">
        <f t="shared" si="222"/>
        <v>995</v>
      </c>
      <c r="E722">
        <f t="shared" si="223"/>
        <v>0.17780000000000001</v>
      </c>
      <c r="F722">
        <f t="shared" si="224"/>
        <v>-2.8308207705192632E-2</v>
      </c>
      <c r="G722">
        <f t="shared" si="225"/>
        <v>104.19615634406146</v>
      </c>
      <c r="H722">
        <f t="shared" si="226"/>
        <v>-2.9496064358704168</v>
      </c>
      <c r="I722" s="3">
        <f t="shared" si="227"/>
        <v>8.8900000000000007E-2</v>
      </c>
      <c r="J722" s="3">
        <f t="shared" si="228"/>
        <v>0.40640000000000004</v>
      </c>
      <c r="K722">
        <f t="shared" si="229"/>
        <v>0.20388424255078239</v>
      </c>
      <c r="L722">
        <f>PI()/4*('Config sheet'!$C$38^2-'Config sheet'!$C$41^2)*'Stage 1'!K722*2</f>
        <v>3.3210830661245694E-2</v>
      </c>
      <c r="M722">
        <f t="shared" si="230"/>
        <v>99.376508029931642</v>
      </c>
      <c r="N722">
        <f>'Config sheet'!$C$44</f>
        <v>5.8970333333333338</v>
      </c>
      <c r="O722">
        <f t="shared" si="231"/>
        <v>-1.3879403045727332</v>
      </c>
      <c r="P722">
        <f t="shared" si="232"/>
        <v>-751.68223835289871</v>
      </c>
      <c r="Q722">
        <f t="shared" si="233"/>
        <v>180</v>
      </c>
      <c r="R722">
        <f t="shared" si="235"/>
        <v>-135.30280290352178</v>
      </c>
      <c r="S722">
        <f t="shared" si="236"/>
        <v>-135.30280290352178</v>
      </c>
      <c r="T722">
        <f t="shared" si="234"/>
        <v>1.3302967248384194</v>
      </c>
      <c r="U722">
        <f t="shared" si="237"/>
        <v>19.068899999999999</v>
      </c>
      <c r="Z722">
        <f t="shared" si="238"/>
        <v>0.17652082255078239</v>
      </c>
      <c r="AA722">
        <f>PI()/4*('Config sheet'!$C$38^2-'Config sheet'!$C$41^2)*'Stage 1'!Z722*2</f>
        <v>2.875358621428362E-2</v>
      </c>
      <c r="AB722">
        <f t="shared" si="239"/>
        <v>99.280552615738131</v>
      </c>
      <c r="AC722">
        <v>1.117834270971751</v>
      </c>
    </row>
    <row r="723" spans="3:29" x14ac:dyDescent="0.25">
      <c r="C723">
        <f t="shared" si="221"/>
        <v>-170</v>
      </c>
      <c r="D723">
        <f t="shared" si="222"/>
        <v>995</v>
      </c>
      <c r="E723">
        <f t="shared" si="223"/>
        <v>0.17780000000000001</v>
      </c>
      <c r="F723">
        <f t="shared" si="224"/>
        <v>-2.8475711892797323E-2</v>
      </c>
      <c r="G723">
        <f t="shared" si="225"/>
        <v>104.19615634406146</v>
      </c>
      <c r="H723">
        <f t="shared" si="226"/>
        <v>-2.9670597283903604</v>
      </c>
      <c r="I723" s="3">
        <f t="shared" si="227"/>
        <v>8.8900000000000007E-2</v>
      </c>
      <c r="J723" s="3">
        <f t="shared" si="228"/>
        <v>0.40640000000000004</v>
      </c>
      <c r="K723">
        <f t="shared" si="229"/>
        <v>0.20410613259920538</v>
      </c>
      <c r="L723">
        <f>PI()/4*('Config sheet'!$C$38^2-'Config sheet'!$C$41^2)*'Stage 1'!K723*2</f>
        <v>3.3246974468787639E-2</v>
      </c>
      <c r="M723">
        <f t="shared" si="230"/>
        <v>99.484660861670818</v>
      </c>
      <c r="N723">
        <f>'Config sheet'!$C$44</f>
        <v>5.8970333333333338</v>
      </c>
      <c r="O723">
        <f t="shared" si="231"/>
        <v>-1.2619937858006636</v>
      </c>
      <c r="P723">
        <f t="shared" si="232"/>
        <v>-752.11104246767457</v>
      </c>
      <c r="Q723">
        <f t="shared" si="233"/>
        <v>180</v>
      </c>
      <c r="R723">
        <f t="shared" si="235"/>
        <v>-135.37998764418145</v>
      </c>
      <c r="S723">
        <f t="shared" si="236"/>
        <v>-135.37998764418143</v>
      </c>
      <c r="T723">
        <f t="shared" si="234"/>
        <v>1.3302967248384194</v>
      </c>
      <c r="U723">
        <f t="shared" si="237"/>
        <v>19.068899999999999</v>
      </c>
      <c r="Z723">
        <f t="shared" si="238"/>
        <v>0.17674271259920538</v>
      </c>
      <c r="AA723">
        <f>PI()/4*('Config sheet'!$C$38^2-'Config sheet'!$C$41^2)*'Stage 1'!Z723*2</f>
        <v>2.8789730021825569E-2</v>
      </c>
      <c r="AB723">
        <f t="shared" si="239"/>
        <v>99.405350168281998</v>
      </c>
      <c r="AC723">
        <v>0.92457486706116276</v>
      </c>
    </row>
    <row r="724" spans="3:29" x14ac:dyDescent="0.25">
      <c r="C724">
        <f t="shared" si="221"/>
        <v>-171</v>
      </c>
      <c r="D724">
        <f t="shared" si="222"/>
        <v>995</v>
      </c>
      <c r="E724">
        <f t="shared" si="223"/>
        <v>0.17780000000000001</v>
      </c>
      <c r="F724">
        <f t="shared" si="224"/>
        <v>-2.8643216080402011E-2</v>
      </c>
      <c r="G724">
        <f t="shared" si="225"/>
        <v>104.19615634406146</v>
      </c>
      <c r="H724">
        <f t="shared" si="226"/>
        <v>-2.9845130209103035</v>
      </c>
      <c r="I724" s="3">
        <f t="shared" si="227"/>
        <v>8.8900000000000007E-2</v>
      </c>
      <c r="J724" s="3">
        <f t="shared" si="228"/>
        <v>0.40640000000000004</v>
      </c>
      <c r="K724">
        <f t="shared" si="229"/>
        <v>0.20430693263250396</v>
      </c>
      <c r="L724">
        <f>PI()/4*('Config sheet'!$C$38^2-'Config sheet'!$C$41^2)*'Stage 1'!K724*2</f>
        <v>3.3279682910691832E-2</v>
      </c>
      <c r="M724">
        <f t="shared" si="230"/>
        <v>99.582534075764556</v>
      </c>
      <c r="N724">
        <f>'Config sheet'!$C$44</f>
        <v>5.8970333333333338</v>
      </c>
      <c r="O724">
        <f t="shared" si="231"/>
        <v>-1.1359794756752897</v>
      </c>
      <c r="P724">
        <f t="shared" si="232"/>
        <v>-752.49203045157651</v>
      </c>
      <c r="Q724">
        <f t="shared" si="233"/>
        <v>180</v>
      </c>
      <c r="R724">
        <f t="shared" si="235"/>
        <v>-135.44856548128377</v>
      </c>
      <c r="S724">
        <f t="shared" si="236"/>
        <v>-135.44856548128377</v>
      </c>
      <c r="T724">
        <f t="shared" si="234"/>
        <v>1.3302967248384194</v>
      </c>
      <c r="U724">
        <f t="shared" si="237"/>
        <v>19.068899999999999</v>
      </c>
      <c r="Z724">
        <f t="shared" si="238"/>
        <v>0.17694351263250396</v>
      </c>
      <c r="AA724">
        <f>PI()/4*('Config sheet'!$C$38^2-'Config sheet'!$C$41^2)*'Stage 1'!Z724*2</f>
        <v>2.8822438463729755E-2</v>
      </c>
      <c r="AB724">
        <f t="shared" si="239"/>
        <v>99.518286070024715</v>
      </c>
      <c r="AC724">
        <v>0.74945201051093657</v>
      </c>
    </row>
    <row r="725" spans="3:29" x14ac:dyDescent="0.25">
      <c r="C725">
        <f t="shared" si="221"/>
        <v>-172</v>
      </c>
      <c r="D725">
        <f t="shared" si="222"/>
        <v>995</v>
      </c>
      <c r="E725">
        <f t="shared" si="223"/>
        <v>0.17780000000000001</v>
      </c>
      <c r="F725">
        <f t="shared" si="224"/>
        <v>-2.8810720268006702E-2</v>
      </c>
      <c r="G725">
        <f t="shared" si="225"/>
        <v>104.19615634406146</v>
      </c>
      <c r="H725">
        <f t="shared" si="226"/>
        <v>-3.0019663134302466</v>
      </c>
      <c r="I725" s="3">
        <f t="shared" si="227"/>
        <v>8.8900000000000007E-2</v>
      </c>
      <c r="J725" s="3">
        <f t="shared" si="228"/>
        <v>0.40640000000000004</v>
      </c>
      <c r="K725">
        <f t="shared" si="229"/>
        <v>0.20448662970980028</v>
      </c>
      <c r="L725">
        <f>PI()/4*('Config sheet'!$C$38^2-'Config sheet'!$C$41^2)*'Stage 1'!K725*2</f>
        <v>3.3308953879010644E-2</v>
      </c>
      <c r="M725">
        <f t="shared" si="230"/>
        <v>99.670121364617671</v>
      </c>
      <c r="N725">
        <f>'Config sheet'!$C$44</f>
        <v>5.8970333333333338</v>
      </c>
      <c r="O725">
        <f t="shared" si="231"/>
        <v>-1.0099052068045267</v>
      </c>
      <c r="P725">
        <f t="shared" si="232"/>
        <v>-752.82727855870951</v>
      </c>
      <c r="Q725">
        <f t="shared" si="233"/>
        <v>180</v>
      </c>
      <c r="R725">
        <f t="shared" si="235"/>
        <v>-135.50891014056774</v>
      </c>
      <c r="S725">
        <f t="shared" si="236"/>
        <v>-135.50891014056774</v>
      </c>
      <c r="T725">
        <f t="shared" si="234"/>
        <v>1.3302967248384194</v>
      </c>
      <c r="U725">
        <f t="shared" si="237"/>
        <v>19.068899999999999</v>
      </c>
      <c r="Z725">
        <f t="shared" si="238"/>
        <v>0.17712320970980028</v>
      </c>
      <c r="AA725">
        <f>PI()/4*('Config sheet'!$C$38^2-'Config sheet'!$C$41^2)*'Stage 1'!Z725*2</f>
        <v>2.8851709432048567E-2</v>
      </c>
      <c r="AB725">
        <f t="shared" si="239"/>
        <v>99.619353042632326</v>
      </c>
      <c r="AC725">
        <v>0.59254616847529085</v>
      </c>
    </row>
    <row r="726" spans="3:29" x14ac:dyDescent="0.25">
      <c r="C726">
        <f t="shared" si="221"/>
        <v>-173</v>
      </c>
      <c r="D726">
        <f t="shared" si="222"/>
        <v>995</v>
      </c>
      <c r="E726">
        <f t="shared" si="223"/>
        <v>0.17780000000000001</v>
      </c>
      <c r="F726">
        <f t="shared" si="224"/>
        <v>-2.8978224455611393E-2</v>
      </c>
      <c r="G726">
        <f t="shared" si="225"/>
        <v>104.19615634406146</v>
      </c>
      <c r="H726">
        <f t="shared" si="226"/>
        <v>-3.0194196059501901</v>
      </c>
      <c r="I726" s="3">
        <f t="shared" si="227"/>
        <v>8.8900000000000007E-2</v>
      </c>
      <c r="J726" s="3">
        <f t="shared" si="228"/>
        <v>0.40640000000000004</v>
      </c>
      <c r="K726">
        <f t="shared" si="229"/>
        <v>0.20464521237320696</v>
      </c>
      <c r="L726">
        <f>PI()/4*('Config sheet'!$C$38^2-'Config sheet'!$C$41^2)*'Stage 1'!K726*2</f>
        <v>3.33347855073617E-2</v>
      </c>
      <c r="M726">
        <f t="shared" si="230"/>
        <v>99.747417143468823</v>
      </c>
      <c r="N726">
        <f>'Config sheet'!$C$44</f>
        <v>5.8970333333333338</v>
      </c>
      <c r="O726">
        <f t="shared" si="231"/>
        <v>-0.88377848152611782</v>
      </c>
      <c r="P726">
        <f t="shared" si="232"/>
        <v>-753.11865343815361</v>
      </c>
      <c r="Q726">
        <f t="shared" si="233"/>
        <v>180</v>
      </c>
      <c r="R726">
        <f t="shared" si="235"/>
        <v>-135.56135761886765</v>
      </c>
      <c r="S726">
        <f t="shared" si="236"/>
        <v>-135.56135761886765</v>
      </c>
      <c r="T726">
        <f t="shared" si="234"/>
        <v>1.3302967248384194</v>
      </c>
      <c r="U726">
        <f t="shared" si="237"/>
        <v>19.068899999999999</v>
      </c>
      <c r="Z726">
        <f t="shared" si="238"/>
        <v>0.17728179237320696</v>
      </c>
      <c r="AA726">
        <f>PI()/4*('Config sheet'!$C$38^2-'Config sheet'!$C$41^2)*'Stage 1'!Z726*2</f>
        <v>2.8877541060399626E-2</v>
      </c>
      <c r="AB726">
        <f t="shared" si="239"/>
        <v>99.70854464184869</v>
      </c>
      <c r="AC726">
        <v>0.45392947771651243</v>
      </c>
    </row>
    <row r="727" spans="3:29" x14ac:dyDescent="0.25">
      <c r="C727">
        <f t="shared" si="221"/>
        <v>-174</v>
      </c>
      <c r="D727">
        <f t="shared" si="222"/>
        <v>995</v>
      </c>
      <c r="E727">
        <f t="shared" si="223"/>
        <v>0.17780000000000001</v>
      </c>
      <c r="F727">
        <f t="shared" si="224"/>
        <v>-2.914572864321608E-2</v>
      </c>
      <c r="G727">
        <f t="shared" si="225"/>
        <v>104.19615634406146</v>
      </c>
      <c r="H727">
        <f t="shared" si="226"/>
        <v>-3.0368728984701332</v>
      </c>
      <c r="I727" s="3">
        <f t="shared" si="227"/>
        <v>8.8900000000000007E-2</v>
      </c>
      <c r="J727" s="3">
        <f t="shared" si="228"/>
        <v>0.40640000000000004</v>
      </c>
      <c r="K727">
        <f t="shared" si="229"/>
        <v>0.20478267060766139</v>
      </c>
      <c r="L727">
        <f>PI()/4*('Config sheet'!$C$38^2-'Config sheet'!$C$41^2)*'Stage 1'!K727*2</f>
        <v>3.3357176164385244E-2</v>
      </c>
      <c r="M727">
        <f t="shared" si="230"/>
        <v>99.814416530813034</v>
      </c>
      <c r="N727">
        <f>'Config sheet'!$C$44</f>
        <v>5.8970333333333338</v>
      </c>
      <c r="O727">
        <f t="shared" si="231"/>
        <v>-0.75760650727059431</v>
      </c>
      <c r="P727">
        <f t="shared" si="232"/>
        <v>-753.3678091667224</v>
      </c>
      <c r="Q727">
        <f t="shared" si="233"/>
        <v>180</v>
      </c>
      <c r="R727">
        <f t="shared" si="235"/>
        <v>-135.60620565001005</v>
      </c>
      <c r="S727">
        <f t="shared" si="236"/>
        <v>-135.60620565001003</v>
      </c>
      <c r="T727">
        <f t="shared" si="234"/>
        <v>1.3302967248384194</v>
      </c>
      <c r="U727">
        <f t="shared" si="237"/>
        <v>19.068899999999999</v>
      </c>
      <c r="Z727">
        <f t="shared" si="238"/>
        <v>0.17741925060766139</v>
      </c>
      <c r="AA727">
        <f>PI()/4*('Config sheet'!$C$38^2-'Config sheet'!$C$41^2)*'Stage 1'!Z727*2</f>
        <v>2.889993171742317E-2</v>
      </c>
      <c r="AB727">
        <f t="shared" si="239"/>
        <v>99.785855234905156</v>
      </c>
      <c r="AC727">
        <v>0.33366569807780694</v>
      </c>
    </row>
    <row r="728" spans="3:29" x14ac:dyDescent="0.25">
      <c r="C728">
        <f t="shared" si="221"/>
        <v>-175</v>
      </c>
      <c r="D728">
        <f t="shared" si="222"/>
        <v>995</v>
      </c>
      <c r="E728">
        <f t="shared" si="223"/>
        <v>0.17780000000000001</v>
      </c>
      <c r="F728">
        <f t="shared" si="224"/>
        <v>-2.9313232830820771E-2</v>
      </c>
      <c r="G728">
        <f t="shared" si="225"/>
        <v>104.19615634406146</v>
      </c>
      <c r="H728">
        <f t="shared" si="226"/>
        <v>-3.0543261909900763</v>
      </c>
      <c r="I728" s="3">
        <f t="shared" si="227"/>
        <v>8.8900000000000007E-2</v>
      </c>
      <c r="J728" s="3">
        <f t="shared" si="228"/>
        <v>0.40640000000000004</v>
      </c>
      <c r="K728">
        <f t="shared" si="229"/>
        <v>0.20489899580542673</v>
      </c>
      <c r="L728">
        <f>PI()/4*('Config sheet'!$C$38^2-'Config sheet'!$C$41^2)*'Stage 1'!K728*2</f>
        <v>3.3376124447961689E-2</v>
      </c>
      <c r="M728">
        <f t="shared" si="230"/>
        <v>99.871115331098835</v>
      </c>
      <c r="N728">
        <f>'Config sheet'!$C$44</f>
        <v>5.8970333333333338</v>
      </c>
      <c r="O728">
        <f t="shared" si="231"/>
        <v>-0.63139623239280951</v>
      </c>
      <c r="P728">
        <f t="shared" si="232"/>
        <v>-753.57618462174253</v>
      </c>
      <c r="Q728">
        <f t="shared" si="233"/>
        <v>180</v>
      </c>
      <c r="R728">
        <f t="shared" si="235"/>
        <v>-135.64371323191367</v>
      </c>
      <c r="S728">
        <f t="shared" si="236"/>
        <v>-135.64371323191367</v>
      </c>
      <c r="T728">
        <f t="shared" si="234"/>
        <v>1.3302967248384194</v>
      </c>
      <c r="U728">
        <f t="shared" si="237"/>
        <v>19.068899999999999</v>
      </c>
      <c r="Z728">
        <f t="shared" si="238"/>
        <v>0.17753557580542673</v>
      </c>
      <c r="AA728">
        <f>PI()/4*('Config sheet'!$C$38^2-'Config sheet'!$C$41^2)*'Stage 1'!Z728*2</f>
        <v>2.8918880000999615E-2</v>
      </c>
      <c r="AB728">
        <f t="shared" si="239"/>
        <v>99.851279980554978</v>
      </c>
      <c r="AC728">
        <v>0.23181017138041365</v>
      </c>
    </row>
    <row r="729" spans="3:29" x14ac:dyDescent="0.25">
      <c r="C729">
        <f t="shared" si="221"/>
        <v>-176</v>
      </c>
      <c r="D729">
        <f t="shared" si="222"/>
        <v>995</v>
      </c>
      <c r="E729">
        <f t="shared" si="223"/>
        <v>0.17780000000000001</v>
      </c>
      <c r="F729">
        <f t="shared" si="224"/>
        <v>-2.9480737018425462E-2</v>
      </c>
      <c r="G729">
        <f t="shared" si="225"/>
        <v>104.19615634406146</v>
      </c>
      <c r="H729">
        <f t="shared" si="226"/>
        <v>-3.0717794835100198</v>
      </c>
      <c r="I729" s="3">
        <f t="shared" si="227"/>
        <v>8.8900000000000007E-2</v>
      </c>
      <c r="J729" s="3">
        <f t="shared" si="228"/>
        <v>0.40640000000000004</v>
      </c>
      <c r="K729">
        <f t="shared" si="229"/>
        <v>0.20499418073528278</v>
      </c>
      <c r="L729">
        <f>PI()/4*('Config sheet'!$C$38^2-'Config sheet'!$C$41^2)*'Stage 1'!K729*2</f>
        <v>3.3391629180193089E-2</v>
      </c>
      <c r="M729">
        <f t="shared" si="230"/>
        <v>99.917510019711486</v>
      </c>
      <c r="N729">
        <f>'Config sheet'!$C$44</f>
        <v>5.8970333333333338</v>
      </c>
      <c r="O729">
        <f t="shared" si="231"/>
        <v>-0.50515438241485178</v>
      </c>
      <c r="P729">
        <f t="shared" si="232"/>
        <v>-753.74500119724019</v>
      </c>
      <c r="Q729">
        <f t="shared" si="233"/>
        <v>180</v>
      </c>
      <c r="R729">
        <f t="shared" si="235"/>
        <v>-135.67410021550324</v>
      </c>
      <c r="S729">
        <f t="shared" si="236"/>
        <v>-135.67410021550324</v>
      </c>
      <c r="T729">
        <f t="shared" si="234"/>
        <v>1.3302967248384194</v>
      </c>
      <c r="U729">
        <f t="shared" si="237"/>
        <v>19.068899999999999</v>
      </c>
      <c r="Z729">
        <f t="shared" si="238"/>
        <v>0.17763076073528278</v>
      </c>
      <c r="AA729">
        <f>PI()/4*('Config sheet'!$C$38^2-'Config sheet'!$C$41^2)*'Stage 1'!Z729*2</f>
        <v>2.8934384733231015E-2</v>
      </c>
      <c r="AB729">
        <f t="shared" si="239"/>
        <v>99.904814811745084</v>
      </c>
      <c r="AC729">
        <v>0.14840978576268665</v>
      </c>
    </row>
    <row r="730" spans="3:29" x14ac:dyDescent="0.25">
      <c r="C730">
        <f t="shared" si="221"/>
        <v>-177</v>
      </c>
      <c r="D730">
        <f t="shared" si="222"/>
        <v>995</v>
      </c>
      <c r="E730">
        <f t="shared" si="223"/>
        <v>0.17780000000000001</v>
      </c>
      <c r="F730">
        <f t="shared" si="224"/>
        <v>-2.9648241206030154E-2</v>
      </c>
      <c r="G730">
        <f t="shared" si="225"/>
        <v>104.19615634406146</v>
      </c>
      <c r="H730">
        <f t="shared" si="226"/>
        <v>-3.0892327760299634</v>
      </c>
      <c r="I730" s="3">
        <f t="shared" si="227"/>
        <v>8.8900000000000007E-2</v>
      </c>
      <c r="J730" s="3">
        <f t="shared" si="228"/>
        <v>0.40640000000000004</v>
      </c>
      <c r="K730">
        <f t="shared" si="229"/>
        <v>0.20506821951642459</v>
      </c>
      <c r="L730">
        <f>PI()/4*('Config sheet'!$C$38^2-'Config sheet'!$C$41^2)*'Stage 1'!K730*2</f>
        <v>3.3403689403151485E-2</v>
      </c>
      <c r="M730">
        <f t="shared" si="230"/>
        <v>99.953597730250635</v>
      </c>
      <c r="N730">
        <f>'Config sheet'!$C$44</f>
        <v>5.8970333333333338</v>
      </c>
      <c r="O730">
        <f t="shared" si="231"/>
        <v>-0.37888749662253474</v>
      </c>
      <c r="P730">
        <f t="shared" si="232"/>
        <v>-753.87526086648063</v>
      </c>
      <c r="Q730">
        <f t="shared" si="233"/>
        <v>180</v>
      </c>
      <c r="R730">
        <f t="shared" si="235"/>
        <v>-135.69754695596654</v>
      </c>
      <c r="S730">
        <f t="shared" si="236"/>
        <v>-135.69754695596652</v>
      </c>
      <c r="T730">
        <f t="shared" si="234"/>
        <v>1.3302967248384194</v>
      </c>
      <c r="U730">
        <f t="shared" si="237"/>
        <v>19.068899999999999</v>
      </c>
      <c r="Z730">
        <f t="shared" si="238"/>
        <v>0.17770479951642459</v>
      </c>
      <c r="AA730">
        <f>PI()/4*('Config sheet'!$C$38^2-'Config sheet'!$C$41^2)*'Stage 1'!Z730*2</f>
        <v>2.8946444956189407E-2</v>
      </c>
      <c r="AB730">
        <f t="shared" si="239"/>
        <v>99.946456420936201</v>
      </c>
      <c r="AC730">
        <v>8.350294547884321E-2</v>
      </c>
    </row>
    <row r="731" spans="3:29" x14ac:dyDescent="0.25">
      <c r="C731">
        <f t="shared" si="221"/>
        <v>-178</v>
      </c>
      <c r="D731">
        <f t="shared" si="222"/>
        <v>995</v>
      </c>
      <c r="E731">
        <f t="shared" si="223"/>
        <v>0.17780000000000001</v>
      </c>
      <c r="F731">
        <f t="shared" si="224"/>
        <v>-2.9815745393634841E-2</v>
      </c>
      <c r="G731">
        <f t="shared" si="225"/>
        <v>104.19615634406146</v>
      </c>
      <c r="H731">
        <f t="shared" si="226"/>
        <v>-3.1066860685499065</v>
      </c>
      <c r="I731" s="3">
        <f t="shared" si="227"/>
        <v>8.8900000000000007E-2</v>
      </c>
      <c r="J731" s="3">
        <f t="shared" si="228"/>
        <v>0.40640000000000004</v>
      </c>
      <c r="K731">
        <f t="shared" si="229"/>
        <v>0.2051211075970856</v>
      </c>
      <c r="L731">
        <f>PI()/4*('Config sheet'!$C$38^2-'Config sheet'!$C$41^2)*'Stage 1'!K731*2</f>
        <v>3.3412304375396794E-2</v>
      </c>
      <c r="M731">
        <f t="shared" si="230"/>
        <v>99.979376244110952</v>
      </c>
      <c r="N731">
        <f>'Config sheet'!$C$44</f>
        <v>5.8970333333333338</v>
      </c>
      <c r="O731">
        <f t="shared" si="231"/>
        <v>-0.25260196495722137</v>
      </c>
      <c r="P731">
        <f t="shared" si="232"/>
        <v>-753.96774459335586</v>
      </c>
      <c r="Q731">
        <f t="shared" si="233"/>
        <v>180</v>
      </c>
      <c r="R731">
        <f t="shared" si="235"/>
        <v>-135.71419402680408</v>
      </c>
      <c r="S731">
        <f t="shared" si="236"/>
        <v>-135.71419402680408</v>
      </c>
      <c r="T731">
        <f t="shared" si="234"/>
        <v>1.3302967248384194</v>
      </c>
      <c r="U731">
        <f t="shared" si="237"/>
        <v>19.068899999999999</v>
      </c>
      <c r="Z731">
        <f t="shared" si="238"/>
        <v>0.1777576875970856</v>
      </c>
      <c r="AA731">
        <f>PI()/4*('Config sheet'!$C$38^2-'Config sheet'!$C$41^2)*'Stage 1'!Z731*2</f>
        <v>2.895505992843472E-2</v>
      </c>
      <c r="AB731">
        <f t="shared" si="239"/>
        <v>99.976202248079645</v>
      </c>
      <c r="AC731">
        <v>3.7119546170057839E-2</v>
      </c>
    </row>
    <row r="732" spans="3:29" x14ac:dyDescent="0.25">
      <c r="C732">
        <f t="shared" si="221"/>
        <v>-179</v>
      </c>
      <c r="D732">
        <f t="shared" si="222"/>
        <v>995</v>
      </c>
      <c r="E732">
        <f t="shared" si="223"/>
        <v>0.17780000000000001</v>
      </c>
      <c r="F732">
        <f t="shared" si="224"/>
        <v>-2.9983249581239532E-2</v>
      </c>
      <c r="G732">
        <f t="shared" si="225"/>
        <v>104.19615634406146</v>
      </c>
      <c r="H732">
        <f t="shared" si="226"/>
        <v>-3.1241393610698496</v>
      </c>
      <c r="I732" s="3">
        <f t="shared" si="227"/>
        <v>8.8900000000000007E-2</v>
      </c>
      <c r="J732" s="3">
        <f t="shared" si="228"/>
        <v>0.40640000000000004</v>
      </c>
      <c r="K732">
        <f t="shared" si="229"/>
        <v>0.20515284173789797</v>
      </c>
      <c r="L732">
        <f>PI()/4*('Config sheet'!$C$38^2-'Config sheet'!$C$41^2)*'Stage 1'!K732*2</f>
        <v>3.3417473569266387E-2</v>
      </c>
      <c r="M732">
        <f t="shared" si="230"/>
        <v>99.994843982371691</v>
      </c>
      <c r="N732">
        <f>'Config sheet'!$C$44</f>
        <v>5.8970333333333338</v>
      </c>
      <c r="O732">
        <f t="shared" si="231"/>
        <v>-0.12630406514438458</v>
      </c>
      <c r="P732">
        <f t="shared" si="232"/>
        <v>-754.02301109466885</v>
      </c>
      <c r="Q732">
        <f t="shared" si="233"/>
        <v>180</v>
      </c>
      <c r="R732">
        <f t="shared" si="235"/>
        <v>-135.72414199704039</v>
      </c>
      <c r="S732">
        <f t="shared" si="236"/>
        <v>-135.72414199704039</v>
      </c>
      <c r="T732">
        <f t="shared" si="234"/>
        <v>1.3302967248384194</v>
      </c>
      <c r="U732">
        <f t="shared" si="237"/>
        <v>19.068899999999999</v>
      </c>
      <c r="Z732">
        <f t="shared" si="238"/>
        <v>0.17778942173789797</v>
      </c>
      <c r="AA732">
        <f>PI()/4*('Config sheet'!$C$38^2-'Config sheet'!$C$41^2)*'Stage 1'!Z732*2</f>
        <v>2.896022912230431E-2</v>
      </c>
      <c r="AB732">
        <f t="shared" si="239"/>
        <v>99.994050471258703</v>
      </c>
      <c r="AC732">
        <v>9.2809556195451483E-3</v>
      </c>
    </row>
    <row r="733" spans="3:29" x14ac:dyDescent="0.25">
      <c r="C733">
        <f t="shared" si="221"/>
        <v>-180</v>
      </c>
      <c r="D733">
        <f t="shared" si="222"/>
        <v>995</v>
      </c>
      <c r="E733">
        <f t="shared" si="223"/>
        <v>0.17780000000000001</v>
      </c>
      <c r="F733">
        <f t="shared" si="224"/>
        <v>-3.0150753768844223E-2</v>
      </c>
      <c r="G733">
        <f t="shared" si="225"/>
        <v>104.19615634406146</v>
      </c>
      <c r="H733">
        <f t="shared" si="226"/>
        <v>-3.1415926535897931</v>
      </c>
      <c r="I733" s="3">
        <f t="shared" si="227"/>
        <v>8.8900000000000007E-2</v>
      </c>
      <c r="J733" s="3">
        <f t="shared" si="228"/>
        <v>0.40640000000000004</v>
      </c>
      <c r="K733">
        <f t="shared" si="229"/>
        <v>0.20516342000000007</v>
      </c>
      <c r="L733">
        <f>PI()/4*('Config sheet'!$C$38^2-'Config sheet'!$C$41^2)*'Stage 1'!K733*2</f>
        <v>3.3419196668937882E-2</v>
      </c>
      <c r="M733">
        <f t="shared" si="230"/>
        <v>100.00000000000001</v>
      </c>
      <c r="N733">
        <f>'Config sheet'!$C$44</f>
        <v>5.8970333333333338</v>
      </c>
      <c r="O733">
        <f t="shared" si="231"/>
        <v>-8.8660914529401357E-16</v>
      </c>
      <c r="P733">
        <f t="shared" si="232"/>
        <v>-754.0413959549104</v>
      </c>
      <c r="Q733">
        <f t="shared" si="233"/>
        <v>180</v>
      </c>
      <c r="R733">
        <f t="shared" si="235"/>
        <v>-135.72745127188389</v>
      </c>
      <c r="S733">
        <f t="shared" si="236"/>
        <v>-135.72745127188389</v>
      </c>
      <c r="T733">
        <f t="shared" si="234"/>
        <v>1.3302967248384194</v>
      </c>
      <c r="U733">
        <f t="shared" si="237"/>
        <v>19.068899999999999</v>
      </c>
      <c r="Z733">
        <f t="shared" si="238"/>
        <v>0.17780000000000007</v>
      </c>
      <c r="AA733">
        <f>PI()/4*('Config sheet'!$C$38^2-'Config sheet'!$C$41^2)*'Stage 1'!Z733*2</f>
        <v>2.8961952221975808E-2</v>
      </c>
      <c r="AB733">
        <f t="shared" si="239"/>
        <v>100.00000000000004</v>
      </c>
      <c r="AC733">
        <v>0</v>
      </c>
    </row>
    <row r="734" spans="3:29" x14ac:dyDescent="0.25">
      <c r="I734" s="3"/>
      <c r="J734" s="3"/>
    </row>
    <row r="735" spans="3:29" x14ac:dyDescent="0.25">
      <c r="I735" s="3"/>
      <c r="J735" s="3"/>
    </row>
    <row r="736" spans="3:29" x14ac:dyDescent="0.25">
      <c r="I736" s="3"/>
      <c r="J736" s="3"/>
    </row>
    <row r="737" spans="2:33" x14ac:dyDescent="0.25">
      <c r="I737" s="3"/>
      <c r="J737" s="3"/>
    </row>
    <row r="738" spans="2:33" x14ac:dyDescent="0.25">
      <c r="I738" s="3"/>
      <c r="J738" s="3"/>
      <c r="U738" s="64" t="s">
        <v>335</v>
      </c>
      <c r="V738" s="64">
        <v>39</v>
      </c>
    </row>
    <row r="739" spans="2:33" x14ac:dyDescent="0.25">
      <c r="C739" s="119" t="s">
        <v>336</v>
      </c>
      <c r="D739" s="119"/>
      <c r="E739" s="119"/>
      <c r="F739" s="119"/>
      <c r="I739" s="3"/>
      <c r="J739" s="3"/>
      <c r="U739" s="62" t="s">
        <v>284</v>
      </c>
      <c r="V739" s="62">
        <f ca="1">INDIRECT("GERC_A_PARA!AI"&amp;V738)</f>
        <v>22.758900000000001</v>
      </c>
    </row>
    <row r="740" spans="2:33" x14ac:dyDescent="0.25">
      <c r="G740" t="s">
        <v>265</v>
      </c>
      <c r="U740" s="62" t="s">
        <v>283</v>
      </c>
      <c r="V740" s="62">
        <f ca="1">INDIRECT("GERC_A_PARA!AJ"&amp;V738)</f>
        <v>35.478899999999996</v>
      </c>
      <c r="W740" t="s">
        <v>296</v>
      </c>
      <c r="Y740" t="s">
        <v>292</v>
      </c>
      <c r="Z740">
        <f ca="1">Z743*(AB743/AB740)^(1/AD740)</f>
        <v>7.9327030030438405E-3</v>
      </c>
      <c r="AA740" t="s">
        <v>287</v>
      </c>
      <c r="AB740">
        <f ca="1">V739</f>
        <v>22.758900000000001</v>
      </c>
      <c r="AC740" t="s">
        <v>203</v>
      </c>
      <c r="AD740">
        <f ca="1">V741</f>
        <v>1.4931636980735559</v>
      </c>
      <c r="AF740" t="s">
        <v>292</v>
      </c>
      <c r="AG740">
        <f ca="1">AG743*(AB743/AB740)^(1/AD740)</f>
        <v>6.0006860639213863E-3</v>
      </c>
    </row>
    <row r="741" spans="2:33" x14ac:dyDescent="0.25">
      <c r="C741" t="s">
        <v>308</v>
      </c>
      <c r="D741" t="s">
        <v>66</v>
      </c>
      <c r="E741" t="s">
        <v>263</v>
      </c>
      <c r="F741" t="s">
        <v>266</v>
      </c>
      <c r="G741" t="s">
        <v>267</v>
      </c>
      <c r="I741" t="s">
        <v>264</v>
      </c>
      <c r="J741" s="3" t="s">
        <v>271</v>
      </c>
      <c r="U741" s="62" t="s">
        <v>291</v>
      </c>
      <c r="V741" s="62">
        <f ca="1">INDIRECT("GERC_A_PARA!AO"&amp;V738)</f>
        <v>1.4931636980735559</v>
      </c>
      <c r="W741" t="s">
        <v>296</v>
      </c>
      <c r="X741">
        <v>180</v>
      </c>
      <c r="Y741" t="s">
        <v>285</v>
      </c>
      <c r="Z741">
        <f>Z743+'Config sheet'!$E$42</f>
        <v>3.6343620996447411E-2</v>
      </c>
      <c r="AA741" t="s">
        <v>288</v>
      </c>
      <c r="AB741">
        <f ca="1">V739</f>
        <v>22.758900000000001</v>
      </c>
      <c r="AF741" t="s">
        <v>285</v>
      </c>
      <c r="AG741">
        <f>AG743+'Config sheet'!$E$46</f>
        <v>3.3419196668937876E-2</v>
      </c>
    </row>
    <row r="742" spans="2:33" x14ac:dyDescent="0.25">
      <c r="D742">
        <f>'Config sheet'!$C$40</f>
        <v>995</v>
      </c>
      <c r="E742">
        <f>'Config sheet'!$C$39</f>
        <v>0.17780000000000001</v>
      </c>
      <c r="F742">
        <f>1*60/D742</f>
        <v>6.030150753768844E-2</v>
      </c>
      <c r="G742">
        <f>1/(D742*6)</f>
        <v>1.6750418760469013E-4</v>
      </c>
      <c r="I742">
        <f>$I$4</f>
        <v>8.8900000000000007E-2</v>
      </c>
      <c r="J742">
        <f>$J$4</f>
        <v>0.40640000000000004</v>
      </c>
      <c r="U742" s="62" t="s">
        <v>304</v>
      </c>
      <c r="V742">
        <f>'Config sheet'!$C$147</f>
        <v>180</v>
      </c>
      <c r="Y742" t="s">
        <v>293</v>
      </c>
      <c r="Z742">
        <f ca="1">Z741*(AB741/AB742)^(1/AD740)</f>
        <v>2.699564702157559E-2</v>
      </c>
      <c r="AA742" t="s">
        <v>289</v>
      </c>
      <c r="AB742">
        <f ca="1">V740</f>
        <v>35.478899999999996</v>
      </c>
      <c r="AF742" t="s">
        <v>293</v>
      </c>
      <c r="AG742">
        <f ca="1">AG741*(AB741/AB742)^(1/AD740)</f>
        <v>2.4823416387361321E-2</v>
      </c>
    </row>
    <row r="743" spans="2:33" x14ac:dyDescent="0.25">
      <c r="U743" t="s">
        <v>295</v>
      </c>
      <c r="V743">
        <f ca="1">MAX(V746:V1106)</f>
        <v>94.066428858036289</v>
      </c>
      <c r="W743">
        <f ca="1">MAX(W746:W1106)</f>
        <v>177.11059077308639</v>
      </c>
      <c r="X743">
        <v>0</v>
      </c>
      <c r="Y743" t="s">
        <v>286</v>
      </c>
      <c r="Z743">
        <f>'Config sheet'!$E$50</f>
        <v>5.8923256496125464E-3</v>
      </c>
      <c r="AA743" t="s">
        <v>290</v>
      </c>
      <c r="AB743">
        <f ca="1">V740</f>
        <v>35.478899999999996</v>
      </c>
      <c r="AF743" t="s">
        <v>286</v>
      </c>
      <c r="AG743">
        <f>'Config sheet'!$E$51</f>
        <v>4.4572444469620758E-3</v>
      </c>
    </row>
    <row r="744" spans="2:33" x14ac:dyDescent="0.25">
      <c r="G744" t="s">
        <v>280</v>
      </c>
      <c r="I744" t="s">
        <v>278</v>
      </c>
      <c r="L744" t="s">
        <v>339</v>
      </c>
      <c r="U744" s="62" t="s">
        <v>299</v>
      </c>
      <c r="V744">
        <f ca="1">MIN(V746:V1106)</f>
        <v>-118.45789877842915</v>
      </c>
      <c r="W744">
        <f ca="1">MIN(W746:W1106)</f>
        <v>-198.85502278606307</v>
      </c>
    </row>
    <row r="745" spans="2:33" x14ac:dyDescent="0.25">
      <c r="C745" t="s">
        <v>262</v>
      </c>
      <c r="D745" t="s">
        <v>66</v>
      </c>
      <c r="E745" t="s">
        <v>263</v>
      </c>
      <c r="F745" t="s">
        <v>268</v>
      </c>
      <c r="G745" t="s">
        <v>269</v>
      </c>
      <c r="H745" t="s">
        <v>270</v>
      </c>
      <c r="I745" s="3" t="s">
        <v>273</v>
      </c>
      <c r="J745" s="3" t="s">
        <v>271</v>
      </c>
      <c r="K745" t="s">
        <v>272</v>
      </c>
      <c r="L745" t="s">
        <v>192</v>
      </c>
      <c r="M745" t="s">
        <v>305</v>
      </c>
      <c r="N745" t="s">
        <v>274</v>
      </c>
      <c r="O745" t="s">
        <v>275</v>
      </c>
      <c r="P745" t="s">
        <v>276</v>
      </c>
      <c r="Q745" t="s">
        <v>277</v>
      </c>
      <c r="R745" t="s">
        <v>279</v>
      </c>
      <c r="S745" t="s">
        <v>281</v>
      </c>
      <c r="T745" t="s">
        <v>203</v>
      </c>
      <c r="U745" t="s">
        <v>373</v>
      </c>
      <c r="V745" t="s">
        <v>361</v>
      </c>
      <c r="W745" t="s">
        <v>362</v>
      </c>
      <c r="X745" t="s">
        <v>363</v>
      </c>
      <c r="Y745" t="s">
        <v>364</v>
      </c>
      <c r="Z745" s="19" t="s">
        <v>272</v>
      </c>
      <c r="AA745" s="69" t="s">
        <v>192</v>
      </c>
      <c r="AB745" s="69" t="s">
        <v>305</v>
      </c>
    </row>
    <row r="746" spans="2:33" x14ac:dyDescent="0.25">
      <c r="B746">
        <f>'Config sheet'!C50/100*'Stage 1'!E746</f>
        <v>3.4404300000000006E-2</v>
      </c>
      <c r="C746">
        <v>0</v>
      </c>
      <c r="D746">
        <f>$D$4</f>
        <v>995</v>
      </c>
      <c r="E746">
        <f>$E$4</f>
        <v>0.17780000000000001</v>
      </c>
      <c r="F746">
        <f t="shared" ref="F746:F809" si="240">C746*$G$4</f>
        <v>0</v>
      </c>
      <c r="G746">
        <f>D746/60*2*PI()</f>
        <v>104.19615634406146</v>
      </c>
      <c r="H746">
        <f>G746*F746</f>
        <v>0</v>
      </c>
      <c r="I746" s="3">
        <f>$I$4</f>
        <v>8.8900000000000007E-2</v>
      </c>
      <c r="J746" s="3">
        <f>$J$4</f>
        <v>0.40640000000000004</v>
      </c>
      <c r="K746">
        <f>(J746+I746)-(I746*COS(H746)+(J746^2-I746^2*(SIN(H746))^2)^0.5)+$B$746</f>
        <v>3.4404300000000006E-2</v>
      </c>
      <c r="L746">
        <f>PI()/4*('Config sheet'!$C$38^2)*'Stage 1'!K746*2</f>
        <v>5.8923256496125464E-3</v>
      </c>
      <c r="M746">
        <f>L746/($Z$741)*100</f>
        <v>16.212819438625893</v>
      </c>
      <c r="N746">
        <f>'Config sheet'!$C$44</f>
        <v>5.8970333333333338</v>
      </c>
      <c r="O746">
        <f t="shared" ref="O746:O777" si="241">I746*G746*SIN(H746)+I746^2*G746*SIN(2*H746)/(2*J746)</f>
        <v>0</v>
      </c>
      <c r="P746">
        <f t="shared" ref="P746:P777" si="242">I746*G746^2*COS(H746)+(I746^2*G746^2*COS(2*H746)/J746)</f>
        <v>1176.3045776896602</v>
      </c>
      <c r="Q746">
        <f>$V$4</f>
        <v>180</v>
      </c>
      <c r="R746">
        <f>Q746*I746*G746^2*(COS(H746)+(I746/(J746))*COS(2*H746))*10^-3</f>
        <v>211.73482398413887</v>
      </c>
      <c r="S746">
        <f>Q746*P746*10^-3</f>
        <v>211.73482398413884</v>
      </c>
      <c r="T746">
        <f ca="1">$V$741</f>
        <v>1.4931636980735559</v>
      </c>
      <c r="U746">
        <f ca="1">AB743</f>
        <v>35.478899999999996</v>
      </c>
      <c r="V746">
        <f ca="1">(-U746*'Config sheet'!$C$134+'Config sheet'!$C$135*'Stage 1'!U1111)*10^2</f>
        <v>-118.45789877842915</v>
      </c>
      <c r="W746">
        <f t="shared" ref="W746:W809" ca="1" si="243">R746+V746</f>
        <v>93.276925205709716</v>
      </c>
      <c r="X746">
        <f>'Config sheet'!$C$150*10^-3</f>
        <v>-333.6</v>
      </c>
      <c r="Y746">
        <f>'Config sheet'!$C$149*10^-3</f>
        <v>333.6</v>
      </c>
      <c r="Z746">
        <f>(J746+I746)-(I746*COS(H746)+(J746^2-I746^2*(SIN(H746))^2)^0.5)</f>
        <v>0</v>
      </c>
      <c r="AA746">
        <f>PI()/4*('Config sheet'!$C$38^2)*'Stage 1'!Z746*2</f>
        <v>0</v>
      </c>
      <c r="AB746">
        <f>AA746/($Z$741-$Z$743)*100</f>
        <v>0</v>
      </c>
      <c r="AC746">
        <f ca="1">U746</f>
        <v>35.478899999999996</v>
      </c>
    </row>
    <row r="747" spans="2:33" x14ac:dyDescent="0.25">
      <c r="C747">
        <v>1</v>
      </c>
      <c r="D747">
        <f t="shared" ref="D747:D810" si="244">$D$4</f>
        <v>995</v>
      </c>
      <c r="E747">
        <f t="shared" ref="E747:E810" si="245">$E$4</f>
        <v>0.17780000000000001</v>
      </c>
      <c r="F747">
        <f t="shared" si="240"/>
        <v>1.6750418760469013E-4</v>
      </c>
      <c r="G747">
        <f t="shared" ref="G747:G810" si="246">D747/60*2*PI()</f>
        <v>104.19615634406146</v>
      </c>
      <c r="H747">
        <f t="shared" ref="H747:H810" si="247">G747*F747</f>
        <v>1.7453292519943295E-2</v>
      </c>
      <c r="I747" s="3">
        <f t="shared" ref="I747:I810" si="248">$I$4</f>
        <v>8.8900000000000007E-2</v>
      </c>
      <c r="J747" s="3">
        <f t="shared" ref="J747:J810" si="249">$J$4</f>
        <v>0.40640000000000004</v>
      </c>
      <c r="K747">
        <f t="shared" ref="K747:K810" si="250">(J747+I747)-(I747*COS(H747)+(J747^2-I747^2*(SIN(H747))^2)^0.5)+$B$746</f>
        <v>3.4420801539091557E-2</v>
      </c>
      <c r="L747">
        <f>PI()/4*('Config sheet'!$C$38^2)*'Stage 1'!K747*2</f>
        <v>5.8951518208192628E-3</v>
      </c>
      <c r="M747">
        <f t="shared" ref="M747:M810" si="251">L747/($Z$741)*100</f>
        <v>16.220595689668659</v>
      </c>
      <c r="N747">
        <f>'Config sheet'!$C$44</f>
        <v>5.8970333333333338</v>
      </c>
      <c r="O747">
        <f t="shared" si="241"/>
        <v>0.19702055333170923</v>
      </c>
      <c r="P747">
        <f t="shared" si="242"/>
        <v>1176.0289615082752</v>
      </c>
      <c r="Q747">
        <f t="shared" ref="Q747:Q810" si="252">$V$4</f>
        <v>180</v>
      </c>
      <c r="R747">
        <f t="shared" ref="R747:R810" si="253">Q747*I747*G747^2*(COS(H747)+(I747/(J747))*COS(2*H747))*10^-3</f>
        <v>211.68521307148953</v>
      </c>
      <c r="S747">
        <f t="shared" ref="S747:S810" si="254">Q747*P747*10^-3</f>
        <v>211.68521307148953</v>
      </c>
      <c r="T747">
        <f t="shared" ref="T747:T810" ca="1" si="255">$V$741</f>
        <v>1.4931636980735559</v>
      </c>
      <c r="U747">
        <f ca="1">IF(AND(L747&lt;=$Z$740, U746*(L746/L747)^T747&lt;$AB$742),U746*(L746/L747)^T747,IF(C747&lt;=180,$AB$741,IF(L747&gt;=$Z$742,  U746*(L746/L747)^T747,$AB$743)))</f>
        <v>35.453506082984504</v>
      </c>
      <c r="V747">
        <f ca="1">(-U747*'Config sheet'!$C$134+'Config sheet'!$C$135*'Stage 1'!U1112)*10^2</f>
        <v>-118.22617020027862</v>
      </c>
      <c r="W747">
        <f t="shared" ca="1" si="243"/>
        <v>93.459042871210912</v>
      </c>
      <c r="X747">
        <f>'Config sheet'!$C$150*10^-3</f>
        <v>-333.6</v>
      </c>
      <c r="Y747">
        <f>'Config sheet'!$C$149*10^-3</f>
        <v>333.6</v>
      </c>
      <c r="Z747">
        <f t="shared" ref="Z747:Z810" si="256">(J747+I747)-(I747*COS(H747)+(J747^2-I747^2*(SIN(H747))^2)^0.5)</f>
        <v>1.6501539091551276E-5</v>
      </c>
      <c r="AA747">
        <f>PI()/4*('Config sheet'!$C$38^2)*'Stage 1'!Z747*2</f>
        <v>2.8261712067163604E-6</v>
      </c>
      <c r="AB747">
        <f t="shared" ref="AB747:AB810" si="257">AA747/($Z$741-$Z$743)*100</f>
        <v>9.2809556195451483E-3</v>
      </c>
      <c r="AC747">
        <f t="shared" ref="AC747:AC810" ca="1" si="258">U747</f>
        <v>35.453506082984504</v>
      </c>
    </row>
    <row r="748" spans="2:33" x14ac:dyDescent="0.25">
      <c r="C748">
        <v>2</v>
      </c>
      <c r="D748">
        <f t="shared" si="244"/>
        <v>995</v>
      </c>
      <c r="E748">
        <f t="shared" si="245"/>
        <v>0.17780000000000001</v>
      </c>
      <c r="F748">
        <f t="shared" si="240"/>
        <v>3.3500837520938025E-4</v>
      </c>
      <c r="G748">
        <f t="shared" si="246"/>
        <v>104.19615634406146</v>
      </c>
      <c r="H748">
        <f t="shared" si="247"/>
        <v>3.4906585039886591E-2</v>
      </c>
      <c r="I748" s="3">
        <f t="shared" si="248"/>
        <v>8.8900000000000007E-2</v>
      </c>
      <c r="J748" s="3">
        <f t="shared" si="249"/>
        <v>0.40640000000000004</v>
      </c>
      <c r="K748">
        <f t="shared" si="250"/>
        <v>3.4470298553090369E-2</v>
      </c>
      <c r="L748">
        <f>PI()/4*('Config sheet'!$C$38^2)*'Stage 1'!K748*2</f>
        <v>5.9036290322481951E-3</v>
      </c>
      <c r="M748">
        <f t="shared" si="251"/>
        <v>16.243920859798958</v>
      </c>
      <c r="N748">
        <f>'Config sheet'!$C$44</f>
        <v>5.8970333333333338</v>
      </c>
      <c r="O748">
        <f t="shared" si="241"/>
        <v>0.39394878418405843</v>
      </c>
      <c r="P748">
        <f t="shared" si="242"/>
        <v>1175.2023144402731</v>
      </c>
      <c r="Q748">
        <f t="shared" si="252"/>
        <v>180</v>
      </c>
      <c r="R748">
        <f t="shared" si="253"/>
        <v>211.53641659924918</v>
      </c>
      <c r="S748">
        <f t="shared" si="254"/>
        <v>211.53641659924915</v>
      </c>
      <c r="T748">
        <f t="shared" ca="1" si="255"/>
        <v>1.4931636980735559</v>
      </c>
      <c r="U748">
        <f t="shared" ref="U748:U811" ca="1" si="259">IF(AND(L748&lt;=$Z$740, U747*(L747/L748)^T748&lt;$AB$742),U747*(L747/L748)^T748,IF(C748&lt;=180,$AB$741,IF(L748&gt;=$Z$742,  U747*(L747/L748)^T748,$AB$743)))</f>
        <v>35.377517782624047</v>
      </c>
      <c r="V748">
        <f ca="1">(-U748*'Config sheet'!$C$134+'Config sheet'!$C$135*'Stage 1'!U1113)*10^2</f>
        <v>-117.53263091427525</v>
      </c>
      <c r="W748">
        <f t="shared" ca="1" si="243"/>
        <v>94.003785684973934</v>
      </c>
      <c r="X748">
        <f>'Config sheet'!$C$150*10^-3</f>
        <v>-333.6</v>
      </c>
      <c r="Y748">
        <f>'Config sheet'!$C$149*10^-3</f>
        <v>333.6</v>
      </c>
      <c r="Z748">
        <f t="shared" si="256"/>
        <v>6.5998553090362844E-5</v>
      </c>
      <c r="AA748">
        <f>PI()/4*('Config sheet'!$C$38^2)*'Stage 1'!Z748*2</f>
        <v>1.1303382635649041E-5</v>
      </c>
      <c r="AB748">
        <f t="shared" si="257"/>
        <v>3.7119546170057839E-2</v>
      </c>
      <c r="AC748">
        <f t="shared" ca="1" si="258"/>
        <v>35.377517782624047</v>
      </c>
    </row>
    <row r="749" spans="2:33" x14ac:dyDescent="0.25">
      <c r="C749">
        <v>3</v>
      </c>
      <c r="D749">
        <f t="shared" si="244"/>
        <v>995</v>
      </c>
      <c r="E749">
        <f t="shared" si="245"/>
        <v>0.17780000000000001</v>
      </c>
      <c r="F749">
        <f t="shared" si="240"/>
        <v>5.025125628140704E-4</v>
      </c>
      <c r="G749">
        <f t="shared" si="246"/>
        <v>104.19615634406146</v>
      </c>
      <c r="H749">
        <f t="shared" si="247"/>
        <v>5.235987755982989E-2</v>
      </c>
      <c r="I749" s="3">
        <f t="shared" si="248"/>
        <v>8.8900000000000007E-2</v>
      </c>
      <c r="J749" s="3">
        <f t="shared" si="249"/>
        <v>0.40640000000000004</v>
      </c>
      <c r="K749">
        <f t="shared" si="250"/>
        <v>3.4552768237061389E-2</v>
      </c>
      <c r="L749">
        <f>PI()/4*('Config sheet'!$C$38^2)*'Stage 1'!K749*2</f>
        <v>5.9177533781636154E-3</v>
      </c>
      <c r="M749">
        <f t="shared" si="251"/>
        <v>16.282784202328315</v>
      </c>
      <c r="N749">
        <f>'Config sheet'!$C$44</f>
        <v>5.8970333333333338</v>
      </c>
      <c r="O749">
        <f t="shared" si="241"/>
        <v>0.59069243756246481</v>
      </c>
      <c r="P749">
        <f t="shared" si="242"/>
        <v>1173.8252407095617</v>
      </c>
      <c r="Q749">
        <f t="shared" si="252"/>
        <v>180</v>
      </c>
      <c r="R749">
        <f t="shared" si="253"/>
        <v>211.28854332772113</v>
      </c>
      <c r="S749">
        <f t="shared" si="254"/>
        <v>211.28854332772113</v>
      </c>
      <c r="T749">
        <f t="shared" ca="1" si="255"/>
        <v>1.4931636980735559</v>
      </c>
      <c r="U749">
        <f t="shared" ca="1" si="259"/>
        <v>35.251511996616564</v>
      </c>
      <c r="V749">
        <f ca="1">(-U749*'Config sheet'!$C$134+'Config sheet'!$C$135*'Stage 1'!U1114)*10^2</f>
        <v>-116.38219067158421</v>
      </c>
      <c r="W749">
        <f t="shared" ca="1" si="243"/>
        <v>94.906352656136917</v>
      </c>
      <c r="X749">
        <f>'Config sheet'!$C$150*10^-3</f>
        <v>-333.6</v>
      </c>
      <c r="Y749">
        <f>'Config sheet'!$C$149*10^-3</f>
        <v>333.6</v>
      </c>
      <c r="Z749">
        <f t="shared" si="256"/>
        <v>1.4846823706138323E-4</v>
      </c>
      <c r="AA749">
        <f>PI()/4*('Config sheet'!$C$38^2)*'Stage 1'!Z749*2</f>
        <v>2.5427728551069034E-5</v>
      </c>
      <c r="AB749">
        <f t="shared" si="257"/>
        <v>8.350294547884321E-2</v>
      </c>
      <c r="AC749">
        <f t="shared" ca="1" si="258"/>
        <v>35.251511996616564</v>
      </c>
    </row>
    <row r="750" spans="2:33" x14ac:dyDescent="0.25">
      <c r="C750">
        <v>4</v>
      </c>
      <c r="D750">
        <f t="shared" si="244"/>
        <v>995</v>
      </c>
      <c r="E750">
        <f t="shared" si="245"/>
        <v>0.17780000000000001</v>
      </c>
      <c r="F750">
        <f t="shared" si="240"/>
        <v>6.700167504187605E-4</v>
      </c>
      <c r="G750">
        <f t="shared" si="246"/>
        <v>104.19615634406146</v>
      </c>
      <c r="H750">
        <f t="shared" si="247"/>
        <v>6.9813170079773182E-2</v>
      </c>
      <c r="I750" s="3">
        <f t="shared" si="248"/>
        <v>8.8900000000000007E-2</v>
      </c>
      <c r="J750" s="3">
        <f t="shared" si="249"/>
        <v>0.40640000000000004</v>
      </c>
      <c r="K750">
        <f t="shared" si="250"/>
        <v>3.4668172599086063E-2</v>
      </c>
      <c r="L750">
        <f>PI()/4*('Config sheet'!$C$38^2)*'Stage 1'!K750*2</f>
        <v>5.9375183517987465E-3</v>
      </c>
      <c r="M750">
        <f t="shared" si="251"/>
        <v>16.33716781379362</v>
      </c>
      <c r="N750">
        <f>'Config sheet'!$C$44</f>
        <v>5.8970333333333338</v>
      </c>
      <c r="O750">
        <f t="shared" si="241"/>
        <v>0.78715939337338636</v>
      </c>
      <c r="P750">
        <f t="shared" si="242"/>
        <v>1171.8987466743818</v>
      </c>
      <c r="Q750">
        <f t="shared" si="252"/>
        <v>180</v>
      </c>
      <c r="R750">
        <f t="shared" si="253"/>
        <v>210.9417744013887</v>
      </c>
      <c r="S750">
        <f t="shared" si="254"/>
        <v>210.94177440138873</v>
      </c>
      <c r="T750">
        <f t="shared" ca="1" si="255"/>
        <v>1.4931636980735559</v>
      </c>
      <c r="U750">
        <f t="shared" ca="1" si="259"/>
        <v>35.076438817532299</v>
      </c>
      <c r="V750">
        <f ca="1">(-U750*'Config sheet'!$C$134+'Config sheet'!$C$135*'Stage 1'!U1115)*10^2</f>
        <v>-114.78293469354443</v>
      </c>
      <c r="W750">
        <f t="shared" ca="1" si="243"/>
        <v>96.158839707844265</v>
      </c>
      <c r="X750">
        <f>'Config sheet'!$C$150*10^-3</f>
        <v>-333.6</v>
      </c>
      <c r="Y750">
        <f>'Config sheet'!$C$149*10^-3</f>
        <v>333.6</v>
      </c>
      <c r="Z750">
        <f t="shared" si="256"/>
        <v>2.6387259908605687E-4</v>
      </c>
      <c r="AA750">
        <f>PI()/4*('Config sheet'!$C$38^2)*'Stage 1'!Z750*2</f>
        <v>4.5192702186200587E-5</v>
      </c>
      <c r="AB750">
        <f t="shared" si="257"/>
        <v>0.14840978576268665</v>
      </c>
      <c r="AC750">
        <f t="shared" ca="1" si="258"/>
        <v>35.076438817532299</v>
      </c>
    </row>
    <row r="751" spans="2:33" x14ac:dyDescent="0.25">
      <c r="C751">
        <v>5</v>
      </c>
      <c r="D751">
        <f t="shared" si="244"/>
        <v>995</v>
      </c>
      <c r="E751">
        <f t="shared" si="245"/>
        <v>0.17780000000000001</v>
      </c>
      <c r="F751">
        <f t="shared" si="240"/>
        <v>8.375209380234506E-4</v>
      </c>
      <c r="G751">
        <f t="shared" si="246"/>
        <v>104.19615634406146</v>
      </c>
      <c r="H751">
        <f t="shared" si="247"/>
        <v>8.7266462599716474E-2</v>
      </c>
      <c r="I751" s="3">
        <f t="shared" si="248"/>
        <v>8.8900000000000007E-2</v>
      </c>
      <c r="J751" s="3">
        <f t="shared" si="249"/>
        <v>0.40640000000000004</v>
      </c>
      <c r="K751">
        <f t="shared" si="250"/>
        <v>3.4816458484714381E-2</v>
      </c>
      <c r="L751">
        <f>PI()/4*('Config sheet'!$C$38^2)*'Stage 1'!K751*2</f>
        <v>5.9629148495436001E-3</v>
      </c>
      <c r="M751">
        <f t="shared" si="251"/>
        <v>16.40704664548003</v>
      </c>
      <c r="N751">
        <f>'Config sheet'!$C$44</f>
        <v>5.8970333333333338</v>
      </c>
      <c r="O751">
        <f t="shared" si="241"/>
        <v>0.98325773370363734</v>
      </c>
      <c r="P751">
        <f t="shared" si="242"/>
        <v>1169.4242398057272</v>
      </c>
      <c r="Q751">
        <f t="shared" si="252"/>
        <v>180</v>
      </c>
      <c r="R751">
        <f t="shared" si="253"/>
        <v>210.49636316503094</v>
      </c>
      <c r="S751">
        <f t="shared" si="254"/>
        <v>210.49636316503091</v>
      </c>
      <c r="T751">
        <f t="shared" ca="1" si="255"/>
        <v>1.4931636980735559</v>
      </c>
      <c r="U751">
        <f t="shared" ca="1" si="259"/>
        <v>34.853604810138407</v>
      </c>
      <c r="V751">
        <f ca="1">(-U751*'Config sheet'!$C$134+'Config sheet'!$C$135*'Stage 1'!U1116)*10^2</f>
        <v>-112.74598040298771</v>
      </c>
      <c r="W751">
        <f t="shared" ca="1" si="243"/>
        <v>97.75038276204323</v>
      </c>
      <c r="X751">
        <f>'Config sheet'!$C$150*10^-3</f>
        <v>-333.6</v>
      </c>
      <c r="Y751">
        <f>'Config sheet'!$C$149*10^-3</f>
        <v>333.6</v>
      </c>
      <c r="Z751">
        <f t="shared" si="256"/>
        <v>4.1215848471437555E-4</v>
      </c>
      <c r="AA751">
        <f>PI()/4*('Config sheet'!$C$38^2)*'Stage 1'!Z751*2</f>
        <v>7.0589199931053834E-5</v>
      </c>
      <c r="AB751">
        <f t="shared" si="257"/>
        <v>0.23181017138041368</v>
      </c>
      <c r="AC751">
        <f t="shared" ca="1" si="258"/>
        <v>34.853604810138407</v>
      </c>
    </row>
    <row r="752" spans="2:33" x14ac:dyDescent="0.25">
      <c r="C752">
        <v>6</v>
      </c>
      <c r="D752">
        <f t="shared" si="244"/>
        <v>995</v>
      </c>
      <c r="E752">
        <f t="shared" si="245"/>
        <v>0.17780000000000001</v>
      </c>
      <c r="F752">
        <f t="shared" si="240"/>
        <v>1.0050251256281408E-3</v>
      </c>
      <c r="G752">
        <f t="shared" si="246"/>
        <v>104.19615634406146</v>
      </c>
      <c r="H752">
        <f t="shared" si="247"/>
        <v>0.10471975511965978</v>
      </c>
      <c r="I752" s="3">
        <f t="shared" si="248"/>
        <v>8.8900000000000007E-2</v>
      </c>
      <c r="J752" s="3">
        <f t="shared" si="249"/>
        <v>0.40640000000000004</v>
      </c>
      <c r="K752">
        <f t="shared" si="250"/>
        <v>3.4997557611182346E-2</v>
      </c>
      <c r="L752">
        <f>PI()/4*('Config sheet'!$C$38^2)*'Stage 1'!K752*2</f>
        <v>5.9939311768052979E-3</v>
      </c>
      <c r="M752">
        <f t="shared" si="251"/>
        <v>16.492388519545713</v>
      </c>
      <c r="N752">
        <f>'Config sheet'!$C$44</f>
        <v>5.8970333333333338</v>
      </c>
      <c r="O752">
        <f t="shared" si="241"/>
        <v>1.1788958098944808</v>
      </c>
      <c r="P752">
        <f t="shared" si="242"/>
        <v>1166.403527258791</v>
      </c>
      <c r="Q752">
        <f t="shared" si="252"/>
        <v>180</v>
      </c>
      <c r="R752">
        <f t="shared" si="253"/>
        <v>209.9526349065824</v>
      </c>
      <c r="S752">
        <f t="shared" si="254"/>
        <v>209.9526349065824</v>
      </c>
      <c r="T752">
        <f t="shared" ca="1" si="255"/>
        <v>1.4931636980735559</v>
      </c>
      <c r="U752">
        <f t="shared" ca="1" si="259"/>
        <v>34.58465034539541</v>
      </c>
      <c r="V752">
        <f ca="1">(-U752*'Config sheet'!$C$134+'Config sheet'!$C$135*'Stage 1'!U1117)*10^2</f>
        <v>-110.28528323395312</v>
      </c>
      <c r="W752">
        <f t="shared" ca="1" si="243"/>
        <v>99.66735167262928</v>
      </c>
      <c r="X752">
        <f>'Config sheet'!$C$150*10^-3</f>
        <v>-333.6</v>
      </c>
      <c r="Y752">
        <f>'Config sheet'!$C$149*10^-3</f>
        <v>333.6</v>
      </c>
      <c r="Z752">
        <f t="shared" si="256"/>
        <v>5.9325761118234066E-4</v>
      </c>
      <c r="AA752">
        <f>PI()/4*('Config sheet'!$C$38^2)*'Stage 1'!Z752*2</f>
        <v>1.0160552719275126E-4</v>
      </c>
      <c r="AB752">
        <f t="shared" si="257"/>
        <v>0.33366569807780683</v>
      </c>
      <c r="AC752">
        <f t="shared" ca="1" si="258"/>
        <v>34.58465034539541</v>
      </c>
    </row>
    <row r="753" spans="3:29" x14ac:dyDescent="0.25">
      <c r="C753">
        <v>7</v>
      </c>
      <c r="D753">
        <f t="shared" si="244"/>
        <v>995</v>
      </c>
      <c r="E753">
        <f t="shared" si="245"/>
        <v>0.17780000000000001</v>
      </c>
      <c r="F753">
        <f t="shared" si="240"/>
        <v>1.1725293132328308E-3</v>
      </c>
      <c r="G753">
        <f t="shared" si="246"/>
        <v>104.19615634406146</v>
      </c>
      <c r="H753">
        <f t="shared" si="247"/>
        <v>0.12217304763960306</v>
      </c>
      <c r="I753" s="3">
        <f t="shared" si="248"/>
        <v>8.8900000000000007E-2</v>
      </c>
      <c r="J753" s="3">
        <f t="shared" si="249"/>
        <v>0.40640000000000004</v>
      </c>
      <c r="K753">
        <f t="shared" si="250"/>
        <v>3.5211386611379965E-2</v>
      </c>
      <c r="L753">
        <f>PI()/4*('Config sheet'!$C$38^2)*'Stage 1'!K753*2</f>
        <v>6.0305530555383466E-3</v>
      </c>
      <c r="M753">
        <f t="shared" si="251"/>
        <v>16.593154149741526</v>
      </c>
      <c r="N753">
        <f>'Config sheet'!$C$44</f>
        <v>5.8970333333333338</v>
      </c>
      <c r="O753">
        <f t="shared" si="241"/>
        <v>1.3739823093424579</v>
      </c>
      <c r="P753">
        <f t="shared" si="242"/>
        <v>1162.8388140390857</v>
      </c>
      <c r="Q753">
        <f t="shared" si="252"/>
        <v>180</v>
      </c>
      <c r="R753">
        <f t="shared" si="253"/>
        <v>209.31098652703548</v>
      </c>
      <c r="S753">
        <f t="shared" si="254"/>
        <v>209.31098652703542</v>
      </c>
      <c r="T753">
        <f t="shared" ca="1" si="255"/>
        <v>1.4931636980735559</v>
      </c>
      <c r="U753">
        <f t="shared" ca="1" si="259"/>
        <v>34.271521692371337</v>
      </c>
      <c r="V753">
        <f ca="1">(-U753*'Config sheet'!$C$134+'Config sheet'!$C$135*'Stage 1'!U1118)*10^2</f>
        <v>-107.41739752462701</v>
      </c>
      <c r="W753">
        <f t="shared" ca="1" si="243"/>
        <v>101.89358900240848</v>
      </c>
      <c r="X753">
        <f>'Config sheet'!$C$150*10^-3</f>
        <v>-333.6</v>
      </c>
      <c r="Y753">
        <f>'Config sheet'!$C$149*10^-3</f>
        <v>333.6</v>
      </c>
      <c r="Z753">
        <f t="shared" si="256"/>
        <v>8.0708661137995907E-4</v>
      </c>
      <c r="AA753">
        <f>PI()/4*('Config sheet'!$C$38^2)*'Stage 1'!Z753*2</f>
        <v>1.3822740592580012E-4</v>
      </c>
      <c r="AB753">
        <f t="shared" si="257"/>
        <v>0.45392947771651243</v>
      </c>
      <c r="AC753">
        <f t="shared" ca="1" si="258"/>
        <v>34.271521692371337</v>
      </c>
    </row>
    <row r="754" spans="3:29" x14ac:dyDescent="0.25">
      <c r="C754">
        <v>8</v>
      </c>
      <c r="D754">
        <f t="shared" si="244"/>
        <v>995</v>
      </c>
      <c r="E754">
        <f t="shared" si="245"/>
        <v>0.17780000000000001</v>
      </c>
      <c r="F754">
        <f t="shared" si="240"/>
        <v>1.340033500837521E-3</v>
      </c>
      <c r="G754">
        <f t="shared" si="246"/>
        <v>104.19615634406146</v>
      </c>
      <c r="H754">
        <f t="shared" si="247"/>
        <v>0.13962634015954636</v>
      </c>
      <c r="I754" s="3">
        <f t="shared" si="248"/>
        <v>8.8900000000000007E-2</v>
      </c>
      <c r="J754" s="3">
        <f t="shared" si="249"/>
        <v>0.40640000000000004</v>
      </c>
      <c r="K754">
        <f t="shared" si="250"/>
        <v>3.5457847087549073E-2</v>
      </c>
      <c r="L754">
        <f>PI()/4*('Config sheet'!$C$38^2)*'Stage 1'!K754*2</f>
        <v>6.0727636334413108E-3</v>
      </c>
      <c r="M754">
        <f t="shared" si="251"/>
        <v>16.709297166715785</v>
      </c>
      <c r="N754">
        <f>'Config sheet'!$C$44</f>
        <v>5.8970333333333338</v>
      </c>
      <c r="O754">
        <f t="shared" si="241"/>
        <v>1.5684263219592345</v>
      </c>
      <c r="P754">
        <f t="shared" si="242"/>
        <v>1158.7327007653657</v>
      </c>
      <c r="Q754">
        <f t="shared" si="252"/>
        <v>180</v>
      </c>
      <c r="R754">
        <f t="shared" si="253"/>
        <v>208.57188613776586</v>
      </c>
      <c r="S754">
        <f t="shared" si="254"/>
        <v>208.57188613776583</v>
      </c>
      <c r="T754">
        <f t="shared" ca="1" si="255"/>
        <v>1.4931636980735559</v>
      </c>
      <c r="U754">
        <f t="shared" ca="1" si="259"/>
        <v>33.91643870967421</v>
      </c>
      <c r="V754">
        <f ca="1">(-U754*'Config sheet'!$C$134+'Config sheet'!$C$135*'Stage 1'!U1119)*10^2</f>
        <v>-104.16119970019339</v>
      </c>
      <c r="W754">
        <f t="shared" ca="1" si="243"/>
        <v>104.41068643757247</v>
      </c>
      <c r="X754">
        <f>'Config sheet'!$C$150*10^-3</f>
        <v>-333.6</v>
      </c>
      <c r="Y754">
        <f>'Config sheet'!$C$149*10^-3</f>
        <v>333.6</v>
      </c>
      <c r="Z754">
        <f t="shared" si="256"/>
        <v>1.0535470875490671E-3</v>
      </c>
      <c r="AA754">
        <f>PI()/4*('Config sheet'!$C$38^2)*'Stage 1'!Z754*2</f>
        <v>1.8043798382876448E-4</v>
      </c>
      <c r="AB754">
        <f t="shared" si="257"/>
        <v>0.59254616847529074</v>
      </c>
      <c r="AC754">
        <f t="shared" ca="1" si="258"/>
        <v>33.91643870967421</v>
      </c>
    </row>
    <row r="755" spans="3:29" x14ac:dyDescent="0.25">
      <c r="C755">
        <v>9</v>
      </c>
      <c r="D755">
        <f t="shared" si="244"/>
        <v>995</v>
      </c>
      <c r="E755">
        <f t="shared" si="245"/>
        <v>0.17780000000000001</v>
      </c>
      <c r="F755">
        <f t="shared" si="240"/>
        <v>1.5075376884422112E-3</v>
      </c>
      <c r="G755">
        <f t="shared" si="246"/>
        <v>104.19615634406146</v>
      </c>
      <c r="H755">
        <f t="shared" si="247"/>
        <v>0.15707963267948966</v>
      </c>
      <c r="I755" s="3">
        <f t="shared" si="248"/>
        <v>8.8900000000000007E-2</v>
      </c>
      <c r="J755" s="3">
        <f t="shared" si="249"/>
        <v>0.40640000000000004</v>
      </c>
      <c r="K755">
        <f t="shared" si="250"/>
        <v>3.5736825674688451E-2</v>
      </c>
      <c r="L755">
        <f>PI()/4*('Config sheet'!$C$38^2)*'Stage 1'!K755*2</f>
        <v>6.1205434948160232E-3</v>
      </c>
      <c r="M755">
        <f t="shared" si="251"/>
        <v>16.840764147893537</v>
      </c>
      <c r="N755">
        <f>'Config sheet'!$C$44</f>
        <v>5.8970333333333338</v>
      </c>
      <c r="O755">
        <f t="shared" si="241"/>
        <v>1.7621374062231343</v>
      </c>
      <c r="P755">
        <f t="shared" si="242"/>
        <v>1154.0881810319349</v>
      </c>
      <c r="Q755">
        <f t="shared" si="252"/>
        <v>180</v>
      </c>
      <c r="R755">
        <f t="shared" si="253"/>
        <v>207.73587258574833</v>
      </c>
      <c r="S755">
        <f t="shared" si="254"/>
        <v>207.7358725857483</v>
      </c>
      <c r="T755">
        <f t="shared" ca="1" si="255"/>
        <v>1.4931636980735559</v>
      </c>
      <c r="U755">
        <f t="shared" ca="1" si="259"/>
        <v>33.521859079208951</v>
      </c>
      <c r="V755">
        <f ca="1">(-U755*'Config sheet'!$C$134+'Config sheet'!$C$135*'Stage 1'!U1120)*10^2</f>
        <v>-100.53758181888061</v>
      </c>
      <c r="W755">
        <f t="shared" ca="1" si="243"/>
        <v>107.19829076686771</v>
      </c>
      <c r="X755">
        <f>'Config sheet'!$C$150*10^-3</f>
        <v>-333.6</v>
      </c>
      <c r="Y755">
        <f>'Config sheet'!$C$149*10^-3</f>
        <v>333.6</v>
      </c>
      <c r="Z755">
        <f t="shared" si="256"/>
        <v>1.3325256746884451E-3</v>
      </c>
      <c r="AA755">
        <f>PI()/4*('Config sheet'!$C$38^2)*'Stage 1'!Z755*2</f>
        <v>2.282178452034771E-4</v>
      </c>
      <c r="AB755">
        <f t="shared" si="257"/>
        <v>0.74945201051093646</v>
      </c>
      <c r="AC755">
        <f t="shared" ca="1" si="258"/>
        <v>33.521859079208951</v>
      </c>
    </row>
    <row r="756" spans="3:29" x14ac:dyDescent="0.25">
      <c r="C756">
        <v>10</v>
      </c>
      <c r="D756">
        <f t="shared" si="244"/>
        <v>995</v>
      </c>
      <c r="E756">
        <f t="shared" si="245"/>
        <v>0.17780000000000001</v>
      </c>
      <c r="F756">
        <f t="shared" si="240"/>
        <v>1.6750418760469012E-3</v>
      </c>
      <c r="G756">
        <f t="shared" si="246"/>
        <v>104.19615634406146</v>
      </c>
      <c r="H756">
        <f t="shared" si="247"/>
        <v>0.17453292519943295</v>
      </c>
      <c r="I756" s="3">
        <f t="shared" si="248"/>
        <v>8.8900000000000007E-2</v>
      </c>
      <c r="J756" s="3">
        <f t="shared" si="249"/>
        <v>0.40640000000000004</v>
      </c>
      <c r="K756">
        <f t="shared" si="250"/>
        <v>3.6048194113634753E-2</v>
      </c>
      <c r="L756">
        <f>PI()/4*('Config sheet'!$C$38^2)*'Stage 1'!K756*2</f>
        <v>6.1738706730839468E-3</v>
      </c>
      <c r="M756">
        <f t="shared" si="251"/>
        <v>16.987494651915512</v>
      </c>
      <c r="N756">
        <f>'Config sheet'!$C$44</f>
        <v>5.8970333333333338</v>
      </c>
      <c r="O756">
        <f t="shared" si="241"/>
        <v>1.9550256547555076</v>
      </c>
      <c r="P756">
        <f t="shared" si="242"/>
        <v>1148.9086383733979</v>
      </c>
      <c r="Q756">
        <f t="shared" si="252"/>
        <v>180</v>
      </c>
      <c r="R756">
        <f t="shared" si="253"/>
        <v>206.80355490721163</v>
      </c>
      <c r="S756">
        <f t="shared" si="254"/>
        <v>206.80355490721163</v>
      </c>
      <c r="T756">
        <f t="shared" ca="1" si="255"/>
        <v>1.4931636980735559</v>
      </c>
      <c r="U756">
        <f t="shared" ca="1" si="259"/>
        <v>33.090440084254169</v>
      </c>
      <c r="V756">
        <f ca="1">(-U756*'Config sheet'!$C$134+'Config sheet'!$C$135*'Stage 1'!U1121)*10^2</f>
        <v>-96.569124061296961</v>
      </c>
      <c r="W756">
        <f t="shared" ca="1" si="243"/>
        <v>110.23443084591467</v>
      </c>
      <c r="X756">
        <f>'Config sheet'!$C$150*10^-3</f>
        <v>-333.6</v>
      </c>
      <c r="Y756">
        <f>'Config sheet'!$C$149*10^-3</f>
        <v>333.6</v>
      </c>
      <c r="Z756">
        <f t="shared" si="256"/>
        <v>1.6438941136347474E-3</v>
      </c>
      <c r="AA756">
        <f>PI()/4*('Config sheet'!$C$38^2)*'Stage 1'!Z756*2</f>
        <v>2.8154502347140046E-4</v>
      </c>
      <c r="AB756">
        <f t="shared" si="257"/>
        <v>0.92457486706116265</v>
      </c>
      <c r="AC756">
        <f t="shared" ca="1" si="258"/>
        <v>33.090440084254169</v>
      </c>
    </row>
    <row r="757" spans="3:29" x14ac:dyDescent="0.25">
      <c r="C757">
        <v>11</v>
      </c>
      <c r="D757">
        <f t="shared" si="244"/>
        <v>995</v>
      </c>
      <c r="E757">
        <f t="shared" si="245"/>
        <v>0.17780000000000001</v>
      </c>
      <c r="F757">
        <f t="shared" si="240"/>
        <v>1.8425460636515914E-3</v>
      </c>
      <c r="G757">
        <f t="shared" si="246"/>
        <v>104.19615634406146</v>
      </c>
      <c r="H757">
        <f t="shared" si="247"/>
        <v>0.19198621771937624</v>
      </c>
      <c r="I757" s="3">
        <f t="shared" si="248"/>
        <v>8.8900000000000007E-2</v>
      </c>
      <c r="J757" s="3">
        <f t="shared" si="249"/>
        <v>0.40640000000000004</v>
      </c>
      <c r="K757">
        <f t="shared" si="250"/>
        <v>3.6391809333787779E-2</v>
      </c>
      <c r="L757">
        <f>PI()/4*('Config sheet'!$C$38^2)*'Stage 1'!K757*2</f>
        <v>6.2327206649542928E-3</v>
      </c>
      <c r="M757">
        <f t="shared" si="251"/>
        <v>17.14942125762191</v>
      </c>
      <c r="N757">
        <f>'Config sheet'!$C$44</f>
        <v>5.8970333333333338</v>
      </c>
      <c r="O757">
        <f t="shared" si="241"/>
        <v>2.1470017593556285</v>
      </c>
      <c r="P757">
        <f t="shared" si="242"/>
        <v>1143.19784283536</v>
      </c>
      <c r="Q757">
        <f t="shared" si="252"/>
        <v>180</v>
      </c>
      <c r="R757">
        <f t="shared" si="253"/>
        <v>205.77561171036481</v>
      </c>
      <c r="S757">
        <f t="shared" si="254"/>
        <v>205.77561171036481</v>
      </c>
      <c r="T757">
        <f t="shared" ca="1" si="255"/>
        <v>1.4931636980735559</v>
      </c>
      <c r="U757">
        <f t="shared" ca="1" si="259"/>
        <v>32.624998950739524</v>
      </c>
      <c r="V757">
        <f ca="1">(-U757*'Config sheet'!$C$134+'Config sheet'!$C$135*'Stage 1'!U1122)*10^2</f>
        <v>-92.279754887681747</v>
      </c>
      <c r="W757">
        <f t="shared" ca="1" si="243"/>
        <v>113.49585682268307</v>
      </c>
      <c r="X757">
        <f>'Config sheet'!$C$150*10^-3</f>
        <v>-333.6</v>
      </c>
      <c r="Y757">
        <f>'Config sheet'!$C$149*10^-3</f>
        <v>333.6</v>
      </c>
      <c r="Z757">
        <f t="shared" si="256"/>
        <v>1.9875093337877736E-3</v>
      </c>
      <c r="AA757">
        <f>PI()/4*('Config sheet'!$C$38^2)*'Stage 1'!Z757*2</f>
        <v>3.4039501534174622E-4</v>
      </c>
      <c r="AB757">
        <f t="shared" si="257"/>
        <v>1.117834270971751</v>
      </c>
      <c r="AC757">
        <f t="shared" ca="1" si="258"/>
        <v>32.624998950739524</v>
      </c>
    </row>
    <row r="758" spans="3:29" x14ac:dyDescent="0.25">
      <c r="C758">
        <v>12</v>
      </c>
      <c r="D758">
        <f t="shared" si="244"/>
        <v>995</v>
      </c>
      <c r="E758">
        <f t="shared" si="245"/>
        <v>0.17780000000000001</v>
      </c>
      <c r="F758">
        <f t="shared" si="240"/>
        <v>2.0100502512562816E-3</v>
      </c>
      <c r="G758">
        <f t="shared" si="246"/>
        <v>104.19615634406146</v>
      </c>
      <c r="H758">
        <f t="shared" si="247"/>
        <v>0.20943951023931956</v>
      </c>
      <c r="I758" s="3">
        <f t="shared" si="248"/>
        <v>8.8900000000000007E-2</v>
      </c>
      <c r="J758" s="3">
        <f t="shared" si="249"/>
        <v>0.40640000000000004</v>
      </c>
      <c r="K758">
        <f t="shared" si="250"/>
        <v>3.6767513545440451E-2</v>
      </c>
      <c r="L758">
        <f>PI()/4*('Config sheet'!$C$38^2)*'Stage 1'!K758*2</f>
        <v>6.297066446237112E-3</v>
      </c>
      <c r="M758">
        <f t="shared" si="251"/>
        <v>17.326469607562355</v>
      </c>
      <c r="N758">
        <f>'Config sheet'!$C$44</f>
        <v>5.8970333333333338</v>
      </c>
      <c r="O758">
        <f t="shared" si="241"/>
        <v>2.3379770754284368</v>
      </c>
      <c r="P758">
        <f t="shared" si="242"/>
        <v>1136.9599471550459</v>
      </c>
      <c r="Q758">
        <f t="shared" si="252"/>
        <v>180</v>
      </c>
      <c r="R758">
        <f t="shared" si="253"/>
        <v>204.65279048790828</v>
      </c>
      <c r="S758">
        <f t="shared" si="254"/>
        <v>204.65279048790828</v>
      </c>
      <c r="T758">
        <f t="shared" ca="1" si="255"/>
        <v>1.4931636980735559</v>
      </c>
      <c r="U758">
        <f t="shared" ca="1" si="259"/>
        <v>32.12847274739179</v>
      </c>
      <c r="V758">
        <f ca="1">(-U758*'Config sheet'!$C$134+'Config sheet'!$C$135*'Stage 1'!U1123)*10^2</f>
        <v>-87.694407388866153</v>
      </c>
      <c r="W758">
        <f t="shared" ca="1" si="243"/>
        <v>116.95838309904212</v>
      </c>
      <c r="X758">
        <f>'Config sheet'!$C$150*10^-3</f>
        <v>-333.6</v>
      </c>
      <c r="Y758">
        <f>'Config sheet'!$C$149*10^-3</f>
        <v>333.6</v>
      </c>
      <c r="Z758">
        <f t="shared" si="256"/>
        <v>2.3632135454404457E-3</v>
      </c>
      <c r="AA758">
        <f>PI()/4*('Config sheet'!$C$38^2)*'Stage 1'!Z758*2</f>
        <v>4.0474079662456558E-4</v>
      </c>
      <c r="AB758">
        <f t="shared" si="257"/>
        <v>1.3291414766256724</v>
      </c>
      <c r="AC758">
        <f t="shared" ca="1" si="258"/>
        <v>32.12847274739179</v>
      </c>
    </row>
    <row r="759" spans="3:29" x14ac:dyDescent="0.25">
      <c r="C759">
        <v>13</v>
      </c>
      <c r="D759">
        <f t="shared" si="244"/>
        <v>995</v>
      </c>
      <c r="E759">
        <f t="shared" si="245"/>
        <v>0.17780000000000001</v>
      </c>
      <c r="F759">
        <f t="shared" si="240"/>
        <v>2.1775544388609718E-3</v>
      </c>
      <c r="G759">
        <f t="shared" si="246"/>
        <v>104.19615634406146</v>
      </c>
      <c r="H759">
        <f t="shared" si="247"/>
        <v>0.22689280275926285</v>
      </c>
      <c r="I759" s="3">
        <f t="shared" si="248"/>
        <v>8.8900000000000007E-2</v>
      </c>
      <c r="J759" s="3">
        <f t="shared" si="249"/>
        <v>0.40640000000000004</v>
      </c>
      <c r="K759">
        <f t="shared" si="250"/>
        <v>3.7175134341670919E-2</v>
      </c>
      <c r="L759">
        <f>PI()/4*('Config sheet'!$C$38^2)*'Stage 1'!K759*2</f>
        <v>6.366878489294063E-3</v>
      </c>
      <c r="M759">
        <f t="shared" si="251"/>
        <v>17.518558456011924</v>
      </c>
      <c r="N759">
        <f>'Config sheet'!$C$44</f>
        <v>5.8970333333333338</v>
      </c>
      <c r="O759">
        <f t="shared" si="241"/>
        <v>2.5278636857401597</v>
      </c>
      <c r="P759">
        <f t="shared" si="242"/>
        <v>1130.1994825562574</v>
      </c>
      <c r="Q759">
        <f t="shared" si="252"/>
        <v>180</v>
      </c>
      <c r="R759">
        <f t="shared" si="253"/>
        <v>203.43590686012635</v>
      </c>
      <c r="S759">
        <f t="shared" si="254"/>
        <v>203.43590686012632</v>
      </c>
      <c r="T759">
        <f t="shared" ca="1" si="255"/>
        <v>1.4931636980735559</v>
      </c>
      <c r="U759">
        <f t="shared" ca="1" si="259"/>
        <v>31.603878781366724</v>
      </c>
      <c r="V759">
        <f ca="1">(-U759*'Config sheet'!$C$134+'Config sheet'!$C$135*'Stage 1'!U1124)*10^2</f>
        <v>-82.838679851000578</v>
      </c>
      <c r="W759">
        <f t="shared" ca="1" si="243"/>
        <v>120.59722700912577</v>
      </c>
      <c r="X759">
        <f>'Config sheet'!$C$150*10^-3</f>
        <v>-333.6</v>
      </c>
      <c r="Y759">
        <f>'Config sheet'!$C$149*10^-3</f>
        <v>333.6</v>
      </c>
      <c r="Z759">
        <f t="shared" si="256"/>
        <v>2.7708343416709136E-3</v>
      </c>
      <c r="AA759">
        <f>PI()/4*('Config sheet'!$C$38^2)*'Stage 1'!Z759*2</f>
        <v>4.7455283968151702E-4</v>
      </c>
      <c r="AB759">
        <f t="shared" si="257"/>
        <v>1.5583995172502325</v>
      </c>
      <c r="AC759">
        <f t="shared" ca="1" si="258"/>
        <v>31.603878781366724</v>
      </c>
    </row>
    <row r="760" spans="3:29" x14ac:dyDescent="0.25">
      <c r="C760">
        <v>14</v>
      </c>
      <c r="D760">
        <f t="shared" si="244"/>
        <v>995</v>
      </c>
      <c r="E760">
        <f t="shared" si="245"/>
        <v>0.17780000000000001</v>
      </c>
      <c r="F760">
        <f t="shared" si="240"/>
        <v>2.3450586264656616E-3</v>
      </c>
      <c r="G760">
        <f t="shared" si="246"/>
        <v>104.19615634406146</v>
      </c>
      <c r="H760">
        <f t="shared" si="247"/>
        <v>0.24434609527920612</v>
      </c>
      <c r="I760" s="3">
        <f t="shared" si="248"/>
        <v>8.8900000000000007E-2</v>
      </c>
      <c r="J760" s="3">
        <f t="shared" si="249"/>
        <v>0.40640000000000004</v>
      </c>
      <c r="K760">
        <f t="shared" si="250"/>
        <v>3.7614484809746447E-2</v>
      </c>
      <c r="L760">
        <f>PI()/4*('Config sheet'!$C$38^2)*'Stage 1'!K760*2</f>
        <v>6.442124782118237E-3</v>
      </c>
      <c r="M760">
        <f t="shared" si="251"/>
        <v>17.725599721469564</v>
      </c>
      <c r="N760">
        <f>'Config sheet'!$C$44</f>
        <v>5.8970333333333338</v>
      </c>
      <c r="O760">
        <f t="shared" si="241"/>
        <v>2.7165744634376017</v>
      </c>
      <c r="P760">
        <f t="shared" si="242"/>
        <v>1122.9213541635268</v>
      </c>
      <c r="Q760">
        <f t="shared" si="252"/>
        <v>180</v>
      </c>
      <c r="R760">
        <f t="shared" si="253"/>
        <v>202.12584374943481</v>
      </c>
      <c r="S760">
        <f t="shared" si="254"/>
        <v>202.12584374943481</v>
      </c>
      <c r="T760">
        <f t="shared" ca="1" si="255"/>
        <v>1.4931636980735559</v>
      </c>
      <c r="U760">
        <f t="shared" ca="1" si="259"/>
        <v>31.054276337002463</v>
      </c>
      <c r="V760">
        <f ca="1">(-U760*'Config sheet'!$C$134+'Config sheet'!$C$135*'Stage 1'!U1125)*10^2</f>
        <v>-77.738507792068106</v>
      </c>
      <c r="W760">
        <f t="shared" ca="1" si="243"/>
        <v>124.3873359573667</v>
      </c>
      <c r="X760">
        <f>'Config sheet'!$C$150*10^-3</f>
        <v>-333.6</v>
      </c>
      <c r="Y760">
        <f>'Config sheet'!$C$149*10^-3</f>
        <v>333.6</v>
      </c>
      <c r="Z760">
        <f t="shared" si="256"/>
        <v>3.2101848097464414E-3</v>
      </c>
      <c r="AA760">
        <f>PI()/4*('Config sheet'!$C$38^2)*'Stage 1'!Z760*2</f>
        <v>5.4979913250569046E-4</v>
      </c>
      <c r="AB760">
        <f t="shared" si="257"/>
        <v>1.8055032675739264</v>
      </c>
      <c r="AC760">
        <f t="shared" ca="1" si="258"/>
        <v>31.054276337002463</v>
      </c>
    </row>
    <row r="761" spans="3:29" x14ac:dyDescent="0.25">
      <c r="C761">
        <v>15</v>
      </c>
      <c r="D761">
        <f t="shared" si="244"/>
        <v>995</v>
      </c>
      <c r="E761">
        <f t="shared" si="245"/>
        <v>0.17780000000000001</v>
      </c>
      <c r="F761">
        <f t="shared" si="240"/>
        <v>2.5125628140703518E-3</v>
      </c>
      <c r="G761">
        <f t="shared" si="246"/>
        <v>104.19615634406146</v>
      </c>
      <c r="H761">
        <f t="shared" si="247"/>
        <v>0.26179938779914941</v>
      </c>
      <c r="I761" s="3">
        <f t="shared" si="248"/>
        <v>8.8900000000000007E-2</v>
      </c>
      <c r="J761" s="3">
        <f t="shared" si="249"/>
        <v>0.40640000000000004</v>
      </c>
      <c r="K761">
        <f t="shared" si="250"/>
        <v>3.8085363651988564E-2</v>
      </c>
      <c r="L761">
        <f>PI()/4*('Config sheet'!$C$38^2)*'Stage 1'!K761*2</f>
        <v>6.5227708490343808E-3</v>
      </c>
      <c r="M761">
        <f t="shared" si="251"/>
        <v>17.947498543615072</v>
      </c>
      <c r="N761">
        <f>'Config sheet'!$C$44</f>
        <v>5.8970333333333338</v>
      </c>
      <c r="O761">
        <f t="shared" si="241"/>
        <v>2.9040231342677649</v>
      </c>
      <c r="P761">
        <f t="shared" si="242"/>
        <v>1115.1308360407731</v>
      </c>
      <c r="Q761">
        <f t="shared" si="252"/>
        <v>180</v>
      </c>
      <c r="R761">
        <f t="shared" si="253"/>
        <v>200.7235504873392</v>
      </c>
      <c r="S761">
        <f t="shared" si="254"/>
        <v>200.72355048733917</v>
      </c>
      <c r="T761">
        <f t="shared" ca="1" si="255"/>
        <v>1.4931636980735559</v>
      </c>
      <c r="U761">
        <f t="shared" ca="1" si="259"/>
        <v>30.482730493353927</v>
      </c>
      <c r="V761">
        <f ca="1">(-U761*'Config sheet'!$C$134+'Config sheet'!$C$135*'Stage 1'!U1126)*10^2</f>
        <v>-72.41985376924633</v>
      </c>
      <c r="W761">
        <f t="shared" ca="1" si="243"/>
        <v>128.30369671809285</v>
      </c>
      <c r="X761">
        <f>'Config sheet'!$C$150*10^-3</f>
        <v>-333.6</v>
      </c>
      <c r="Y761">
        <f>'Config sheet'!$C$149*10^-3</f>
        <v>333.6</v>
      </c>
      <c r="Z761">
        <f t="shared" si="256"/>
        <v>3.6810636519885587E-3</v>
      </c>
      <c r="AA761">
        <f>PI()/4*('Config sheet'!$C$38^2)*'Stage 1'!Z761*2</f>
        <v>6.3044519942183428E-4</v>
      </c>
      <c r="AB761">
        <f t="shared" si="257"/>
        <v>2.0703395118045886</v>
      </c>
      <c r="AC761">
        <f t="shared" ca="1" si="258"/>
        <v>30.482730493353927</v>
      </c>
    </row>
    <row r="762" spans="3:29" x14ac:dyDescent="0.25">
      <c r="C762">
        <v>16</v>
      </c>
      <c r="D762">
        <f t="shared" si="244"/>
        <v>995</v>
      </c>
      <c r="E762">
        <f t="shared" si="245"/>
        <v>0.17780000000000001</v>
      </c>
      <c r="F762">
        <f t="shared" si="240"/>
        <v>2.680067001675042E-3</v>
      </c>
      <c r="G762">
        <f t="shared" si="246"/>
        <v>104.19615634406146</v>
      </c>
      <c r="H762">
        <f t="shared" si="247"/>
        <v>0.27925268031909273</v>
      </c>
      <c r="I762" s="3">
        <f t="shared" si="248"/>
        <v>8.8900000000000007E-2</v>
      </c>
      <c r="J762" s="3">
        <f t="shared" si="249"/>
        <v>0.40640000000000004</v>
      </c>
      <c r="K762">
        <f t="shared" si="250"/>
        <v>3.8587555316036533E-2</v>
      </c>
      <c r="L762">
        <f>PI()/4*('Config sheet'!$C$38^2)*'Stage 1'!K762*2</f>
        <v>6.6087797730087511E-3</v>
      </c>
      <c r="M762">
        <f t="shared" si="251"/>
        <v>18.184153344694959</v>
      </c>
      <c r="N762">
        <f>'Config sheet'!$C$44</f>
        <v>5.8970333333333338</v>
      </c>
      <c r="O762">
        <f t="shared" si="241"/>
        <v>3.0901243379353658</v>
      </c>
      <c r="P762">
        <f t="shared" si="242"/>
        <v>1106.8335658601975</v>
      </c>
      <c r="Q762">
        <f t="shared" si="252"/>
        <v>180</v>
      </c>
      <c r="R762">
        <f t="shared" si="253"/>
        <v>199.23004185483558</v>
      </c>
      <c r="S762">
        <f t="shared" si="254"/>
        <v>199.23004185483555</v>
      </c>
      <c r="T762">
        <f t="shared" ca="1" si="255"/>
        <v>1.4931636980735559</v>
      </c>
      <c r="U762">
        <f t="shared" ca="1" si="259"/>
        <v>29.892278628663703</v>
      </c>
      <c r="V762">
        <f ca="1">(-U762*'Config sheet'!$C$134+'Config sheet'!$C$135*'Stage 1'!U1127)*10^2</f>
        <v>-66.908420164253442</v>
      </c>
      <c r="W762">
        <f t="shared" ca="1" si="243"/>
        <v>132.32162169058213</v>
      </c>
      <c r="X762">
        <f>'Config sheet'!$C$150*10^-3</f>
        <v>-333.6</v>
      </c>
      <c r="Y762">
        <f>'Config sheet'!$C$149*10^-3</f>
        <v>333.6</v>
      </c>
      <c r="Z762">
        <f t="shared" si="256"/>
        <v>4.1832553160365271E-3</v>
      </c>
      <c r="AA762">
        <f>PI()/4*('Config sheet'!$C$38^2)*'Stage 1'!Z762*2</f>
        <v>7.164541233962052E-4</v>
      </c>
      <c r="AB762">
        <f t="shared" si="257"/>
        <v>2.3527870168934344</v>
      </c>
      <c r="AC762">
        <f t="shared" ca="1" si="258"/>
        <v>29.892278628663703</v>
      </c>
    </row>
    <row r="763" spans="3:29" x14ac:dyDescent="0.25">
      <c r="C763">
        <v>17</v>
      </c>
      <c r="D763">
        <f t="shared" si="244"/>
        <v>995</v>
      </c>
      <c r="E763">
        <f t="shared" si="245"/>
        <v>0.17780000000000001</v>
      </c>
      <c r="F763">
        <f t="shared" si="240"/>
        <v>2.8475711892797322E-3</v>
      </c>
      <c r="G763">
        <f t="shared" si="246"/>
        <v>104.19615634406146</v>
      </c>
      <c r="H763">
        <f t="shared" si="247"/>
        <v>0.29670597283903599</v>
      </c>
      <c r="I763" s="3">
        <f t="shared" si="248"/>
        <v>8.8900000000000007E-2</v>
      </c>
      <c r="J763" s="3">
        <f t="shared" si="249"/>
        <v>0.40640000000000004</v>
      </c>
      <c r="K763">
        <f t="shared" si="250"/>
        <v>3.9120830134447733E-2</v>
      </c>
      <c r="L763">
        <f>PI()/4*('Config sheet'!$C$38^2)*'Stage 1'!K763*2</f>
        <v>6.7001122195580716E-3</v>
      </c>
      <c r="M763">
        <f t="shared" si="251"/>
        <v>18.435455895308305</v>
      </c>
      <c r="N763">
        <f>'Config sheet'!$C$44</f>
        <v>5.8970333333333338</v>
      </c>
      <c r="O763">
        <f t="shared" si="241"/>
        <v>3.2747936885368336</v>
      </c>
      <c r="P763">
        <f t="shared" si="242"/>
        <v>1098.0355392075724</v>
      </c>
      <c r="Q763">
        <f t="shared" si="252"/>
        <v>180</v>
      </c>
      <c r="R763">
        <f t="shared" si="253"/>
        <v>197.64639705736306</v>
      </c>
      <c r="S763">
        <f t="shared" si="254"/>
        <v>197.64639705736303</v>
      </c>
      <c r="T763">
        <f t="shared" ca="1" si="255"/>
        <v>1.4931636980735559</v>
      </c>
      <c r="U763">
        <f t="shared" ca="1" si="259"/>
        <v>29.28590008425099</v>
      </c>
      <c r="V763">
        <f ca="1">(-U763*'Config sheet'!$C$134+'Config sheet'!$C$135*'Stage 1'!U1128)*10^2</f>
        <v>-61.229388991926939</v>
      </c>
      <c r="W763">
        <f t="shared" ca="1" si="243"/>
        <v>136.41700806543611</v>
      </c>
      <c r="X763">
        <f>'Config sheet'!$C$150*10^-3</f>
        <v>-333.6</v>
      </c>
      <c r="Y763">
        <f>'Config sheet'!$C$149*10^-3</f>
        <v>333.6</v>
      </c>
      <c r="Z763">
        <f t="shared" si="256"/>
        <v>4.7165301344477273E-3</v>
      </c>
      <c r="AA763">
        <f>PI()/4*('Config sheet'!$C$38^2)*'Stage 1'!Z763*2</f>
        <v>8.0778656994552568E-4</v>
      </c>
      <c r="AB763">
        <f t="shared" si="257"/>
        <v>2.6527166110504647</v>
      </c>
      <c r="AC763">
        <f t="shared" ca="1" si="258"/>
        <v>29.28590008425099</v>
      </c>
    </row>
    <row r="764" spans="3:29" x14ac:dyDescent="0.25">
      <c r="C764">
        <v>18</v>
      </c>
      <c r="D764">
        <f t="shared" si="244"/>
        <v>995</v>
      </c>
      <c r="E764">
        <f t="shared" si="245"/>
        <v>0.17780000000000001</v>
      </c>
      <c r="F764">
        <f t="shared" si="240"/>
        <v>3.0150753768844224E-3</v>
      </c>
      <c r="G764">
        <f t="shared" si="246"/>
        <v>104.19615634406146</v>
      </c>
      <c r="H764">
        <f t="shared" si="247"/>
        <v>0.31415926535897931</v>
      </c>
      <c r="I764" s="3">
        <f t="shared" si="248"/>
        <v>8.8900000000000007E-2</v>
      </c>
      <c r="J764" s="3">
        <f t="shared" si="249"/>
        <v>0.40640000000000004</v>
      </c>
      <c r="K764">
        <f t="shared" si="250"/>
        <v>3.9684944473562252E-2</v>
      </c>
      <c r="L764">
        <f>PI()/4*('Config sheet'!$C$38^2)*'Stage 1'!K764*2</f>
        <v>6.7967264622451401E-3</v>
      </c>
      <c r="M764">
        <f t="shared" si="251"/>
        <v>18.701291384558296</v>
      </c>
      <c r="N764">
        <f>'Config sheet'!$C$44</f>
        <v>5.8970333333333338</v>
      </c>
      <c r="O764">
        <f t="shared" si="241"/>
        <v>3.457947834010425</v>
      </c>
      <c r="P764">
        <f t="shared" si="242"/>
        <v>1088.7431035305156</v>
      </c>
      <c r="Q764">
        <f t="shared" si="252"/>
        <v>180</v>
      </c>
      <c r="R764">
        <f t="shared" si="253"/>
        <v>195.97375863549283</v>
      </c>
      <c r="S764">
        <f t="shared" si="254"/>
        <v>195.9737586354928</v>
      </c>
      <c r="T764">
        <f t="shared" ca="1" si="255"/>
        <v>1.4931636980735559</v>
      </c>
      <c r="U764">
        <f t="shared" ca="1" si="259"/>
        <v>28.666489323376265</v>
      </c>
      <c r="V764">
        <f ca="1">(-U764*'Config sheet'!$C$134+'Config sheet'!$C$135*'Stage 1'!U1129)*10^2</f>
        <v>-55.407191604682126</v>
      </c>
      <c r="W764">
        <f t="shared" ca="1" si="243"/>
        <v>140.56656703081069</v>
      </c>
      <c r="X764">
        <f>'Config sheet'!$C$150*10^-3</f>
        <v>-333.6</v>
      </c>
      <c r="Y764">
        <f>'Config sheet'!$C$149*10^-3</f>
        <v>333.6</v>
      </c>
      <c r="Z764">
        <f t="shared" si="256"/>
        <v>5.280644473562246E-3</v>
      </c>
      <c r="AA764">
        <f>PI()/4*('Config sheet'!$C$38^2)*'Stage 1'!Z764*2</f>
        <v>9.0440081263259411E-4</v>
      </c>
      <c r="AB764">
        <f t="shared" si="257"/>
        <v>2.9699912674703293</v>
      </c>
      <c r="AC764">
        <f t="shared" ca="1" si="258"/>
        <v>28.666489323376265</v>
      </c>
    </row>
    <row r="765" spans="3:29" x14ac:dyDescent="0.25">
      <c r="C765">
        <v>19</v>
      </c>
      <c r="D765">
        <f t="shared" si="244"/>
        <v>995</v>
      </c>
      <c r="E765">
        <f t="shared" si="245"/>
        <v>0.17780000000000001</v>
      </c>
      <c r="F765">
        <f t="shared" si="240"/>
        <v>3.1825795644891122E-3</v>
      </c>
      <c r="G765">
        <f t="shared" si="246"/>
        <v>104.19615634406146</v>
      </c>
      <c r="H765">
        <f t="shared" si="247"/>
        <v>0.33161255787892258</v>
      </c>
      <c r="I765" s="3">
        <f t="shared" si="248"/>
        <v>8.8900000000000007E-2</v>
      </c>
      <c r="J765" s="3">
        <f t="shared" si="249"/>
        <v>0.40640000000000004</v>
      </c>
      <c r="K765">
        <f t="shared" si="250"/>
        <v>4.027964089155673E-2</v>
      </c>
      <c r="L765">
        <f>PI()/4*('Config sheet'!$C$38^2)*'Stage 1'!K765*2</f>
        <v>6.8985784097482595E-3</v>
      </c>
      <c r="M765">
        <f t="shared" si="251"/>
        <v>18.981538494534146</v>
      </c>
      <c r="N765">
        <f>'Config sheet'!$C$44</f>
        <v>5.8970333333333338</v>
      </c>
      <c r="O765">
        <f t="shared" si="241"/>
        <v>3.6395045145432272</v>
      </c>
      <c r="P765">
        <f t="shared" si="242"/>
        <v>1078.9629517367316</v>
      </c>
      <c r="Q765">
        <f t="shared" si="252"/>
        <v>180</v>
      </c>
      <c r="R765">
        <f t="shared" si="253"/>
        <v>194.2133313126117</v>
      </c>
      <c r="S765">
        <f t="shared" si="254"/>
        <v>194.2133313126117</v>
      </c>
      <c r="T765">
        <f t="shared" ca="1" si="255"/>
        <v>1.4931636980735559</v>
      </c>
      <c r="U765">
        <f t="shared" ca="1" si="259"/>
        <v>28.03683278846146</v>
      </c>
      <c r="V765">
        <f ca="1">(-U765*'Config sheet'!$C$134+'Config sheet'!$C$135*'Stage 1'!U1130)*10^2</f>
        <v>-49.465310033543105</v>
      </c>
      <c r="W765">
        <f t="shared" ca="1" si="243"/>
        <v>144.74802127906861</v>
      </c>
      <c r="X765">
        <f>'Config sheet'!$C$150*10^-3</f>
        <v>-333.6</v>
      </c>
      <c r="Y765">
        <f>'Config sheet'!$C$149*10^-3</f>
        <v>333.6</v>
      </c>
      <c r="Z765">
        <f t="shared" si="256"/>
        <v>5.875340891556724E-3</v>
      </c>
      <c r="AA765">
        <f>PI()/4*('Config sheet'!$C$38^2)*'Stage 1'!Z765*2</f>
        <v>1.0062527601357135E-3</v>
      </c>
      <c r="AB765">
        <f t="shared" si="257"/>
        <v>3.3044661932265038</v>
      </c>
      <c r="AC765">
        <f t="shared" ca="1" si="258"/>
        <v>28.03683278846146</v>
      </c>
    </row>
    <row r="766" spans="3:29" x14ac:dyDescent="0.25">
      <c r="C766">
        <v>20</v>
      </c>
      <c r="D766">
        <f t="shared" si="244"/>
        <v>995</v>
      </c>
      <c r="E766">
        <f t="shared" si="245"/>
        <v>0.17780000000000001</v>
      </c>
      <c r="F766">
        <f t="shared" si="240"/>
        <v>3.3500837520938024E-3</v>
      </c>
      <c r="G766">
        <f t="shared" si="246"/>
        <v>104.19615634406146</v>
      </c>
      <c r="H766">
        <f t="shared" si="247"/>
        <v>0.3490658503988659</v>
      </c>
      <c r="I766" s="3">
        <f t="shared" si="248"/>
        <v>8.8900000000000007E-2</v>
      </c>
      <c r="J766" s="3">
        <f t="shared" si="249"/>
        <v>0.40640000000000004</v>
      </c>
      <c r="K766">
        <f t="shared" si="250"/>
        <v>4.0904648305604537E-2</v>
      </c>
      <c r="L766">
        <f>PI()/4*('Config sheet'!$C$38^2)*'Stage 1'!K766*2</f>
        <v>7.0056216344902807E-3</v>
      </c>
      <c r="M766">
        <f t="shared" si="251"/>
        <v>19.27606947908432</v>
      </c>
      <c r="N766">
        <f>'Config sheet'!$C$44</f>
        <v>5.8970333333333338</v>
      </c>
      <c r="O766">
        <f t="shared" si="241"/>
        <v>3.8193826198770475</v>
      </c>
      <c r="P766">
        <f t="shared" si="242"/>
        <v>1068.7021154496185</v>
      </c>
      <c r="Q766">
        <f t="shared" si="252"/>
        <v>180</v>
      </c>
      <c r="R766">
        <f t="shared" si="253"/>
        <v>192.36638078093134</v>
      </c>
      <c r="S766">
        <f t="shared" si="254"/>
        <v>192.36638078093134</v>
      </c>
      <c r="T766">
        <f t="shared" ca="1" si="255"/>
        <v>1.4931636980735559</v>
      </c>
      <c r="U766">
        <f t="shared" ca="1" si="259"/>
        <v>27.399589537556519</v>
      </c>
      <c r="V766">
        <f ca="1">(-U766*'Config sheet'!$C$134+'Config sheet'!$C$135*'Stage 1'!U1131)*10^2</f>
        <v>-43.426110657450742</v>
      </c>
      <c r="W766">
        <f t="shared" ca="1" si="243"/>
        <v>148.94027012348059</v>
      </c>
      <c r="X766">
        <f>'Config sheet'!$C$150*10^-3</f>
        <v>-333.6</v>
      </c>
      <c r="Y766">
        <f>'Config sheet'!$C$149*10^-3</f>
        <v>333.6</v>
      </c>
      <c r="Z766">
        <f t="shared" si="256"/>
        <v>6.5003483056045308E-3</v>
      </c>
      <c r="AA766">
        <f>PI()/4*('Config sheet'!$C$38^2)*'Stage 1'!Z766*2</f>
        <v>1.1132959848777341E-3</v>
      </c>
      <c r="AB766">
        <f t="shared" si="257"/>
        <v>3.6559889232871372</v>
      </c>
      <c r="AC766">
        <f t="shared" ca="1" si="258"/>
        <v>27.399589537556519</v>
      </c>
    </row>
    <row r="767" spans="3:29" x14ac:dyDescent="0.25">
      <c r="C767">
        <v>21</v>
      </c>
      <c r="D767">
        <f t="shared" si="244"/>
        <v>995</v>
      </c>
      <c r="E767">
        <f t="shared" si="245"/>
        <v>0.17780000000000001</v>
      </c>
      <c r="F767">
        <f t="shared" si="240"/>
        <v>3.5175879396984926E-3</v>
      </c>
      <c r="G767">
        <f t="shared" si="246"/>
        <v>104.19615634406146</v>
      </c>
      <c r="H767">
        <f t="shared" si="247"/>
        <v>0.36651914291880916</v>
      </c>
      <c r="I767" s="3">
        <f t="shared" si="248"/>
        <v>8.8900000000000007E-2</v>
      </c>
      <c r="J767" s="3">
        <f t="shared" si="249"/>
        <v>0.40640000000000004</v>
      </c>
      <c r="K767">
        <f t="shared" si="250"/>
        <v>4.1559682168052565E-2</v>
      </c>
      <c r="L767">
        <f>PI()/4*('Config sheet'!$C$38^2)*'Stage 1'!K767*2</f>
        <v>7.1178074028118944E-3</v>
      </c>
      <c r="M767">
        <f t="shared" si="251"/>
        <v>19.584750246838805</v>
      </c>
      <c r="N767">
        <f>'Config sheet'!$C$44</f>
        <v>5.8970333333333338</v>
      </c>
      <c r="O767">
        <f t="shared" si="241"/>
        <v>3.99750224545642</v>
      </c>
      <c r="P767">
        <f t="shared" si="242"/>
        <v>1057.9679579290273</v>
      </c>
      <c r="Q767">
        <f t="shared" si="252"/>
        <v>180</v>
      </c>
      <c r="R767">
        <f t="shared" si="253"/>
        <v>190.43423242722494</v>
      </c>
      <c r="S767">
        <f t="shared" si="254"/>
        <v>190.43423242722494</v>
      </c>
      <c r="T767">
        <f t="shared" ca="1" si="255"/>
        <v>1.4931636980735559</v>
      </c>
      <c r="U767">
        <f t="shared" ca="1" si="259"/>
        <v>26.757275631837189</v>
      </c>
      <c r="V767">
        <f ca="1">(-U767*'Config sheet'!$C$134+'Config sheet'!$C$135*'Stage 1'!U1132)*10^2</f>
        <v>-37.310709958155464</v>
      </c>
      <c r="W767">
        <f t="shared" ca="1" si="243"/>
        <v>153.12352246906948</v>
      </c>
      <c r="X767">
        <f>'Config sheet'!$C$150*10^-3</f>
        <v>-333.6</v>
      </c>
      <c r="Y767">
        <f>'Config sheet'!$C$149*10^-3</f>
        <v>333.6</v>
      </c>
      <c r="Z767">
        <f t="shared" si="256"/>
        <v>7.1553821680525598E-3</v>
      </c>
      <c r="AA767">
        <f>PI()/4*('Config sheet'!$C$38^2)*'Stage 1'!Z767*2</f>
        <v>1.2254817531993478E-3</v>
      </c>
      <c r="AB767">
        <f t="shared" si="257"/>
        <v>4.0243994196021138</v>
      </c>
      <c r="AC767">
        <f t="shared" ca="1" si="258"/>
        <v>26.757275631837189</v>
      </c>
    </row>
    <row r="768" spans="3:29" x14ac:dyDescent="0.25">
      <c r="C768">
        <v>22</v>
      </c>
      <c r="D768">
        <f t="shared" si="244"/>
        <v>995</v>
      </c>
      <c r="E768">
        <f t="shared" si="245"/>
        <v>0.17780000000000001</v>
      </c>
      <c r="F768">
        <f t="shared" si="240"/>
        <v>3.6850921273031828E-3</v>
      </c>
      <c r="G768">
        <f t="shared" si="246"/>
        <v>104.19615634406146</v>
      </c>
      <c r="H768">
        <f t="shared" si="247"/>
        <v>0.38397243543875248</v>
      </c>
      <c r="I768" s="3">
        <f t="shared" si="248"/>
        <v>8.8900000000000007E-2</v>
      </c>
      <c r="J768" s="3">
        <f t="shared" si="249"/>
        <v>0.40640000000000004</v>
      </c>
      <c r="K768">
        <f t="shared" si="250"/>
        <v>4.2244444651521114E-2</v>
      </c>
      <c r="L768">
        <f>PI()/4*('Config sheet'!$C$38^2)*'Stage 1'!K768*2</f>
        <v>7.2350847066731594E-3</v>
      </c>
      <c r="M768">
        <f t="shared" si="251"/>
        <v>19.907440448436297</v>
      </c>
      <c r="N768">
        <f>'Config sheet'!$C$44</f>
        <v>5.8970333333333338</v>
      </c>
      <c r="O768">
        <f t="shared" si="241"/>
        <v>4.1737847473633476</v>
      </c>
      <c r="P768">
        <f t="shared" si="242"/>
        <v>1046.768166665345</v>
      </c>
      <c r="Q768">
        <f t="shared" si="252"/>
        <v>180</v>
      </c>
      <c r="R768">
        <f t="shared" si="253"/>
        <v>188.41826999976209</v>
      </c>
      <c r="S768">
        <f t="shared" si="254"/>
        <v>188.41826999976209</v>
      </c>
      <c r="T768">
        <f t="shared" ca="1" si="255"/>
        <v>1.4931636980735559</v>
      </c>
      <c r="U768">
        <f t="shared" ca="1" si="259"/>
        <v>26.112252152660361</v>
      </c>
      <c r="V768">
        <f ca="1">(-U768*'Config sheet'!$C$134+'Config sheet'!$C$135*'Stage 1'!U1133)*10^2</f>
        <v>-31.138871319327155</v>
      </c>
      <c r="W768">
        <f t="shared" ca="1" si="243"/>
        <v>157.27939868043492</v>
      </c>
      <c r="X768">
        <f>'Config sheet'!$C$150*10^-3</f>
        <v>-333.6</v>
      </c>
      <c r="Y768">
        <f>'Config sheet'!$C$149*10^-3</f>
        <v>333.6</v>
      </c>
      <c r="Z768">
        <f t="shared" si="256"/>
        <v>7.8401446515211082E-3</v>
      </c>
      <c r="AA768">
        <f>PI()/4*('Config sheet'!$C$38^2)*'Stage 1'!Z768*2</f>
        <v>1.3427590570606128E-3</v>
      </c>
      <c r="AB768">
        <f t="shared" si="257"/>
        <v>4.4095301752087224</v>
      </c>
      <c r="AC768">
        <f t="shared" ca="1" si="258"/>
        <v>26.112252152660361</v>
      </c>
    </row>
    <row r="769" spans="3:29" x14ac:dyDescent="0.25">
      <c r="C769">
        <v>23</v>
      </c>
      <c r="D769">
        <f t="shared" si="244"/>
        <v>995</v>
      </c>
      <c r="E769">
        <f t="shared" si="245"/>
        <v>0.17780000000000001</v>
      </c>
      <c r="F769">
        <f t="shared" si="240"/>
        <v>3.852596314907873E-3</v>
      </c>
      <c r="G769">
        <f t="shared" si="246"/>
        <v>104.19615634406146</v>
      </c>
      <c r="H769">
        <f t="shared" si="247"/>
        <v>0.4014257279586958</v>
      </c>
      <c r="I769" s="3">
        <f t="shared" si="248"/>
        <v>8.8900000000000007E-2</v>
      </c>
      <c r="J769" s="3">
        <f t="shared" si="249"/>
        <v>0.40640000000000004</v>
      </c>
      <c r="K769">
        <f t="shared" si="250"/>
        <v>4.295862484282343E-2</v>
      </c>
      <c r="L769">
        <f>PI()/4*('Config sheet'!$C$38^2)*'Stage 1'!K769*2</f>
        <v>7.3574002968655426E-3</v>
      </c>
      <c r="M769">
        <f t="shared" si="251"/>
        <v>20.243993567907633</v>
      </c>
      <c r="N769">
        <f>'Config sheet'!$C$44</f>
        <v>5.8970333333333338</v>
      </c>
      <c r="O769">
        <f t="shared" si="241"/>
        <v>4.3481527959847419</v>
      </c>
      <c r="P769">
        <f t="shared" si="242"/>
        <v>1035.1107456554482</v>
      </c>
      <c r="Q769">
        <f t="shared" si="252"/>
        <v>180</v>
      </c>
      <c r="R769">
        <f t="shared" si="253"/>
        <v>186.31993421798072</v>
      </c>
      <c r="S769">
        <f t="shared" si="254"/>
        <v>186.31993421798069</v>
      </c>
      <c r="T769">
        <f t="shared" ca="1" si="255"/>
        <v>1.4931636980735559</v>
      </c>
      <c r="U769">
        <f t="shared" ca="1" si="259"/>
        <v>25.466716650599626</v>
      </c>
      <c r="V769">
        <f ca="1">(-U769*'Config sheet'!$C$134+'Config sheet'!$C$135*'Stage 1'!U1134)*10^2</f>
        <v>-24.928931176719217</v>
      </c>
      <c r="W769">
        <f t="shared" ca="1" si="243"/>
        <v>161.39100304126151</v>
      </c>
      <c r="X769">
        <f>'Config sheet'!$C$150*10^-3</f>
        <v>-333.6</v>
      </c>
      <c r="Y769">
        <f>'Config sheet'!$C$149*10^-3</f>
        <v>333.6</v>
      </c>
      <c r="Z769">
        <f t="shared" si="256"/>
        <v>8.5543248428234242E-3</v>
      </c>
      <c r="AA769">
        <f>PI()/4*('Config sheet'!$C$38^2)*'Stage 1'!Z769*2</f>
        <v>1.4650746472529964E-3</v>
      </c>
      <c r="AB769">
        <f t="shared" si="257"/>
        <v>4.8112063232977631</v>
      </c>
      <c r="AC769">
        <f t="shared" ca="1" si="258"/>
        <v>25.466716650599626</v>
      </c>
    </row>
    <row r="770" spans="3:29" x14ac:dyDescent="0.25">
      <c r="C770">
        <v>24</v>
      </c>
      <c r="D770">
        <f t="shared" si="244"/>
        <v>995</v>
      </c>
      <c r="E770">
        <f t="shared" si="245"/>
        <v>0.17780000000000001</v>
      </c>
      <c r="F770">
        <f t="shared" si="240"/>
        <v>4.0201005025125632E-3</v>
      </c>
      <c r="G770">
        <f t="shared" si="246"/>
        <v>104.19615634406146</v>
      </c>
      <c r="H770">
        <f t="shared" si="247"/>
        <v>0.41887902047863912</v>
      </c>
      <c r="I770" s="3">
        <f t="shared" si="248"/>
        <v>8.8900000000000007E-2</v>
      </c>
      <c r="J770" s="3">
        <f t="shared" si="249"/>
        <v>0.40640000000000004</v>
      </c>
      <c r="K770">
        <f t="shared" si="250"/>
        <v>4.3701898945595626E-2</v>
      </c>
      <c r="L770">
        <f>PI()/4*('Config sheet'!$C$38^2)*'Stage 1'!K770*2</f>
        <v>7.4846987177157667E-3</v>
      </c>
      <c r="M770">
        <f t="shared" si="251"/>
        <v>20.594257018163919</v>
      </c>
      <c r="N770">
        <f>'Config sheet'!$C$44</f>
        <v>5.8970333333333338</v>
      </c>
      <c r="O770">
        <f t="shared" si="241"/>
        <v>4.5205304283600398</v>
      </c>
      <c r="P770">
        <f t="shared" si="242"/>
        <v>1023.0040073694375</v>
      </c>
      <c r="Q770">
        <f t="shared" si="252"/>
        <v>180</v>
      </c>
      <c r="R770">
        <f t="shared" si="253"/>
        <v>184.14072132649878</v>
      </c>
      <c r="S770">
        <f t="shared" si="254"/>
        <v>184.14072132649875</v>
      </c>
      <c r="T770">
        <f t="shared" ca="1" si="255"/>
        <v>1.4931636980735559</v>
      </c>
      <c r="U770">
        <f t="shared" ca="1" si="259"/>
        <v>24.822697770189649</v>
      </c>
      <c r="V770">
        <f ca="1">(-U770*'Config sheet'!$C$134+'Config sheet'!$C$135*'Stage 1'!U1135)*10^2</f>
        <v>-18.697752323524707</v>
      </c>
      <c r="W770">
        <f t="shared" ca="1" si="243"/>
        <v>165.44296900297408</v>
      </c>
      <c r="X770">
        <f>'Config sheet'!$C$150*10^-3</f>
        <v>-333.6</v>
      </c>
      <c r="Y770">
        <f>'Config sheet'!$C$149*10^-3</f>
        <v>333.6</v>
      </c>
      <c r="Z770">
        <f t="shared" si="256"/>
        <v>9.2975989455956198E-3</v>
      </c>
      <c r="AA770">
        <f>PI()/4*('Config sheet'!$C$38^2)*'Stage 1'!Z770*2</f>
        <v>1.5923730681032206E-3</v>
      </c>
      <c r="AB770">
        <f t="shared" si="257"/>
        <v>5.2292457511786381</v>
      </c>
      <c r="AC770">
        <f t="shared" ca="1" si="258"/>
        <v>24.822697770189649</v>
      </c>
    </row>
    <row r="771" spans="3:29" x14ac:dyDescent="0.25">
      <c r="C771">
        <v>25</v>
      </c>
      <c r="D771">
        <f t="shared" si="244"/>
        <v>995</v>
      </c>
      <c r="E771">
        <f t="shared" si="245"/>
        <v>0.17780000000000001</v>
      </c>
      <c r="F771">
        <f t="shared" si="240"/>
        <v>4.1876046901172534E-3</v>
      </c>
      <c r="G771">
        <f t="shared" si="246"/>
        <v>104.19615634406146</v>
      </c>
      <c r="H771">
        <f t="shared" si="247"/>
        <v>0.43633231299858238</v>
      </c>
      <c r="I771" s="3">
        <f t="shared" si="248"/>
        <v>8.8900000000000007E-2</v>
      </c>
      <c r="J771" s="3">
        <f t="shared" si="249"/>
        <v>0.40640000000000004</v>
      </c>
      <c r="K771">
        <f t="shared" si="250"/>
        <v>4.4473930491522214E-2</v>
      </c>
      <c r="L771">
        <f>PI()/4*('Config sheet'!$C$38^2)*'Stage 1'!K771*2</f>
        <v>7.6169223432617965E-3</v>
      </c>
      <c r="M771">
        <f t="shared" si="251"/>
        <v>20.95807224053528</v>
      </c>
      <c r="N771">
        <f>'Config sheet'!$C$44</f>
        <v>5.8970333333333338</v>
      </c>
      <c r="O771">
        <f t="shared" si="241"/>
        <v>4.6908430991579566</v>
      </c>
      <c r="P771">
        <f t="shared" si="242"/>
        <v>1010.4565644174154</v>
      </c>
      <c r="Q771">
        <f t="shared" si="252"/>
        <v>180</v>
      </c>
      <c r="R771">
        <f t="shared" si="253"/>
        <v>181.88218159513482</v>
      </c>
      <c r="S771">
        <f t="shared" si="254"/>
        <v>181.8821815951348</v>
      </c>
      <c r="T771">
        <f t="shared" ca="1" si="255"/>
        <v>1.4931636980735559</v>
      </c>
      <c r="U771">
        <f t="shared" ca="1" si="259"/>
        <v>24.182052752237762</v>
      </c>
      <c r="V771">
        <f ca="1">(-U771*'Config sheet'!$C$134+'Config sheet'!$C$135*'Stage 1'!U1136)*10^2</f>
        <v>-12.460701816426178</v>
      </c>
      <c r="W771">
        <f t="shared" ca="1" si="243"/>
        <v>169.42147977870866</v>
      </c>
      <c r="X771">
        <f>'Config sheet'!$C$150*10^-3</f>
        <v>-333.6</v>
      </c>
      <c r="Y771">
        <f>'Config sheet'!$C$149*10^-3</f>
        <v>333.6</v>
      </c>
      <c r="Z771">
        <f t="shared" si="256"/>
        <v>1.0069630491522208E-2</v>
      </c>
      <c r="AA771">
        <f>PI()/4*('Config sheet'!$C$38^2)*'Stage 1'!Z771*2</f>
        <v>1.7245966936492499E-3</v>
      </c>
      <c r="AB771">
        <f t="shared" si="257"/>
        <v>5.663459219078856</v>
      </c>
      <c r="AC771">
        <f t="shared" ca="1" si="258"/>
        <v>24.182052752237762</v>
      </c>
    </row>
    <row r="772" spans="3:29" x14ac:dyDescent="0.25">
      <c r="C772">
        <v>26</v>
      </c>
      <c r="D772">
        <f t="shared" si="244"/>
        <v>995</v>
      </c>
      <c r="E772">
        <f t="shared" si="245"/>
        <v>0.17780000000000001</v>
      </c>
      <c r="F772">
        <f t="shared" si="240"/>
        <v>4.3551088777219436E-3</v>
      </c>
      <c r="G772">
        <f t="shared" si="246"/>
        <v>104.19615634406146</v>
      </c>
      <c r="H772">
        <f t="shared" si="247"/>
        <v>0.4537856055185257</v>
      </c>
      <c r="I772" s="3">
        <f t="shared" si="248"/>
        <v>8.8900000000000007E-2</v>
      </c>
      <c r="J772" s="3">
        <f t="shared" si="249"/>
        <v>0.40640000000000004</v>
      </c>
      <c r="K772">
        <f t="shared" si="250"/>
        <v>4.5274370560031425E-2</v>
      </c>
      <c r="L772">
        <f>PI()/4*('Config sheet'!$C$38^2)*'Stage 1'!K772*2</f>
        <v>7.7540114148794267E-3</v>
      </c>
      <c r="M772">
        <f t="shared" si="251"/>
        <v>21.335274808300973</v>
      </c>
      <c r="N772">
        <f>'Config sheet'!$C$44</f>
        <v>5.8970333333333338</v>
      </c>
      <c r="O772">
        <f t="shared" si="241"/>
        <v>4.8590177302329334</v>
      </c>
      <c r="P772">
        <f t="shared" si="242"/>
        <v>997.47732092591582</v>
      </c>
      <c r="Q772">
        <f t="shared" si="252"/>
        <v>180</v>
      </c>
      <c r="R772">
        <f t="shared" si="253"/>
        <v>179.54591776666484</v>
      </c>
      <c r="S772">
        <f t="shared" si="254"/>
        <v>179.54591776666484</v>
      </c>
      <c r="T772">
        <f t="shared" ca="1" si="255"/>
        <v>1.4931636980735559</v>
      </c>
      <c r="U772">
        <f t="shared" ca="1" si="259"/>
        <v>23.546467489266959</v>
      </c>
      <c r="V772">
        <f ca="1">(-U772*'Config sheet'!$C$134+'Config sheet'!$C$135*'Stage 1'!U1137)*10^2</f>
        <v>-6.2316507025686363</v>
      </c>
      <c r="W772">
        <f t="shared" ca="1" si="243"/>
        <v>173.31426706409621</v>
      </c>
      <c r="X772">
        <f>'Config sheet'!$C$150*10^-3</f>
        <v>-333.6</v>
      </c>
      <c r="Y772">
        <f>'Config sheet'!$C$149*10^-3</f>
        <v>333.6</v>
      </c>
      <c r="Z772">
        <f t="shared" si="256"/>
        <v>1.087007056003142E-2</v>
      </c>
      <c r="AA772">
        <f>PI()/4*('Config sheet'!$C$38^2)*'Stage 1'!Z772*2</f>
        <v>1.8616857652668805E-3</v>
      </c>
      <c r="AB772">
        <f t="shared" si="257"/>
        <v>6.1136504837072092</v>
      </c>
      <c r="AC772">
        <f t="shared" ca="1" si="258"/>
        <v>23.546467489266959</v>
      </c>
    </row>
    <row r="773" spans="3:29" x14ac:dyDescent="0.25">
      <c r="C773">
        <v>27</v>
      </c>
      <c r="D773">
        <f t="shared" si="244"/>
        <v>995</v>
      </c>
      <c r="E773">
        <f t="shared" si="245"/>
        <v>0.17780000000000001</v>
      </c>
      <c r="F773">
        <f t="shared" si="240"/>
        <v>4.522613065326633E-3</v>
      </c>
      <c r="G773">
        <f t="shared" si="246"/>
        <v>104.19615634406146</v>
      </c>
      <c r="H773">
        <f t="shared" si="247"/>
        <v>0.47123889803846891</v>
      </c>
      <c r="I773" s="3">
        <f t="shared" si="248"/>
        <v>8.8900000000000007E-2</v>
      </c>
      <c r="J773" s="3">
        <f t="shared" si="249"/>
        <v>0.40640000000000004</v>
      </c>
      <c r="K773">
        <f t="shared" si="250"/>
        <v>4.6102858006331134E-2</v>
      </c>
      <c r="L773">
        <f>PI()/4*('Config sheet'!$C$38^2)*'Stage 1'!K773*2</f>
        <v>7.8959040803373431E-3</v>
      </c>
      <c r="M773">
        <f t="shared" si="251"/>
        <v>21.725694534149934</v>
      </c>
      <c r="N773">
        <f>'Config sheet'!$C$44</f>
        <v>5.8970333333333338</v>
      </c>
      <c r="O773">
        <f t="shared" si="241"/>
        <v>5.0249827587134765</v>
      </c>
      <c r="P773">
        <f t="shared" si="242"/>
        <v>984.075463633921</v>
      </c>
      <c r="Q773">
        <f t="shared" si="252"/>
        <v>180</v>
      </c>
      <c r="R773">
        <f t="shared" si="253"/>
        <v>177.13358345410583</v>
      </c>
      <c r="S773">
        <f t="shared" si="254"/>
        <v>177.13358345410577</v>
      </c>
      <c r="T773">
        <f t="shared" ca="1" si="255"/>
        <v>1.4931636980735559</v>
      </c>
      <c r="U773">
        <f t="shared" ca="1" si="259"/>
        <v>22.917458797208202</v>
      </c>
      <c r="V773">
        <f ca="1">(-U773*'Config sheet'!$C$134+'Config sheet'!$C$135*'Stage 1'!U1138)*10^2</f>
        <v>-2.2992681019440298E-2</v>
      </c>
      <c r="W773">
        <f t="shared" ca="1" si="243"/>
        <v>177.11059077308639</v>
      </c>
      <c r="X773">
        <f>'Config sheet'!$C$150*10^-3</f>
        <v>-333.6</v>
      </c>
      <c r="Y773">
        <f>'Config sheet'!$C$149*10^-3</f>
        <v>333.6</v>
      </c>
      <c r="Z773">
        <f t="shared" si="256"/>
        <v>1.1698558006331128E-2</v>
      </c>
      <c r="AA773">
        <f>PI()/4*('Config sheet'!$C$38^2)*'Stage 1'!Z773*2</f>
        <v>2.0035784307247963E-3</v>
      </c>
      <c r="AB773">
        <f t="shared" si="257"/>
        <v>6.579616426507946</v>
      </c>
      <c r="AC773">
        <f t="shared" ca="1" si="258"/>
        <v>22.917458797208202</v>
      </c>
    </row>
    <row r="774" spans="3:29" x14ac:dyDescent="0.25">
      <c r="C774">
        <v>28</v>
      </c>
      <c r="D774">
        <f t="shared" si="244"/>
        <v>995</v>
      </c>
      <c r="E774">
        <f t="shared" si="245"/>
        <v>0.17780000000000001</v>
      </c>
      <c r="F774">
        <f t="shared" si="240"/>
        <v>4.6901172529313232E-3</v>
      </c>
      <c r="G774">
        <f t="shared" si="246"/>
        <v>104.19615634406146</v>
      </c>
      <c r="H774">
        <f t="shared" si="247"/>
        <v>0.48869219055841223</v>
      </c>
      <c r="I774" s="3">
        <f t="shared" si="248"/>
        <v>8.8900000000000007E-2</v>
      </c>
      <c r="J774" s="3">
        <f t="shared" si="249"/>
        <v>0.40640000000000004</v>
      </c>
      <c r="K774">
        <f t="shared" si="250"/>
        <v>4.6959019697644551E-2</v>
      </c>
      <c r="L774">
        <f>PI()/4*('Config sheet'!$C$38^2)*'Stage 1'!K774*2</f>
        <v>8.0425364342565243E-3</v>
      </c>
      <c r="M774">
        <f t="shared" si="251"/>
        <v>22.12915558150544</v>
      </c>
      <c r="N774">
        <f>'Config sheet'!$C$44</f>
        <v>5.8970333333333338</v>
      </c>
      <c r="O774">
        <f t="shared" si="241"/>
        <v>5.1886681835762714</v>
      </c>
      <c r="P774">
        <f t="shared" si="242"/>
        <v>970.26045271872283</v>
      </c>
      <c r="Q774">
        <f t="shared" si="252"/>
        <v>180</v>
      </c>
      <c r="R774">
        <f t="shared" si="253"/>
        <v>174.64688148937014</v>
      </c>
      <c r="S774">
        <f t="shared" si="254"/>
        <v>174.64688148937012</v>
      </c>
      <c r="T774">
        <f t="shared" ca="1" si="255"/>
        <v>1.4931636980735559</v>
      </c>
      <c r="U774">
        <f t="shared" ca="1" si="259"/>
        <v>22.758900000000001</v>
      </c>
      <c r="V774">
        <f ca="1">(-U774*'Config sheet'!$C$134+'Config sheet'!$C$135*'Stage 1'!U1139)*10^2</f>
        <v>2.1935853112970971</v>
      </c>
      <c r="W774">
        <f t="shared" ca="1" si="243"/>
        <v>176.84046680066723</v>
      </c>
      <c r="X774">
        <f>'Config sheet'!$C$150*10^-3</f>
        <v>-333.6</v>
      </c>
      <c r="Y774">
        <f>'Config sheet'!$C$149*10^-3</f>
        <v>333.6</v>
      </c>
      <c r="Z774">
        <f t="shared" si="256"/>
        <v>1.2554719697644545E-2</v>
      </c>
      <c r="AA774">
        <f>PI()/4*('Config sheet'!$C$38^2)*'Stage 1'!Z774*2</f>
        <v>2.1502107846439779E-3</v>
      </c>
      <c r="AB774">
        <f t="shared" si="257"/>
        <v>7.061147186526739</v>
      </c>
      <c r="AC774">
        <f t="shared" ca="1" si="258"/>
        <v>22.758900000000001</v>
      </c>
    </row>
    <row r="775" spans="3:29" x14ac:dyDescent="0.25">
      <c r="C775">
        <v>29</v>
      </c>
      <c r="D775">
        <f t="shared" si="244"/>
        <v>995</v>
      </c>
      <c r="E775">
        <f t="shared" si="245"/>
        <v>0.17780000000000001</v>
      </c>
      <c r="F775">
        <f t="shared" si="240"/>
        <v>4.8576214405360134E-3</v>
      </c>
      <c r="G775">
        <f t="shared" si="246"/>
        <v>104.19615634406146</v>
      </c>
      <c r="H775">
        <f t="shared" si="247"/>
        <v>0.5061454830783555</v>
      </c>
      <c r="I775" s="3">
        <f t="shared" si="248"/>
        <v>8.8900000000000007E-2</v>
      </c>
      <c r="J775" s="3">
        <f t="shared" si="249"/>
        <v>0.40640000000000004</v>
      </c>
      <c r="K775">
        <f t="shared" si="250"/>
        <v>4.7842470757499096E-2</v>
      </c>
      <c r="L775">
        <f>PI()/4*('Config sheet'!$C$38^2)*'Stage 1'!K775*2</f>
        <v>8.193842559948903E-3</v>
      </c>
      <c r="M775">
        <f t="shared" si="251"/>
        <v>22.545476579644749</v>
      </c>
      <c r="N775">
        <f>'Config sheet'!$C$44</f>
        <v>5.8970333333333338</v>
      </c>
      <c r="O775">
        <f t="shared" si="241"/>
        <v>5.3500056106616976</v>
      </c>
      <c r="P775">
        <f t="shared" si="242"/>
        <v>956.04201236218853</v>
      </c>
      <c r="Q775">
        <f t="shared" si="252"/>
        <v>180</v>
      </c>
      <c r="R775">
        <f t="shared" si="253"/>
        <v>172.08756222519398</v>
      </c>
      <c r="S775">
        <f t="shared" si="254"/>
        <v>172.08756222519395</v>
      </c>
      <c r="T775">
        <f t="shared" ca="1" si="255"/>
        <v>1.4931636980735559</v>
      </c>
      <c r="U775">
        <f t="shared" ca="1" si="259"/>
        <v>22.758900000000001</v>
      </c>
      <c r="V775">
        <f ca="1">(-U775*'Config sheet'!$C$134+'Config sheet'!$C$135*'Stage 1'!U1140)*10^2</f>
        <v>3.089574767109271</v>
      </c>
      <c r="W775">
        <f t="shared" ca="1" si="243"/>
        <v>175.17713699230325</v>
      </c>
      <c r="X775">
        <f>'Config sheet'!$C$150*10^-3</f>
        <v>-333.6</v>
      </c>
      <c r="Y775">
        <f>'Config sheet'!$C$149*10^-3</f>
        <v>333.6</v>
      </c>
      <c r="Z775">
        <f t="shared" si="256"/>
        <v>1.3438170757499091E-2</v>
      </c>
      <c r="AA775">
        <f>PI()/4*('Config sheet'!$C$38^2)*'Stage 1'!Z775*2</f>
        <v>2.3015169103363575E-3</v>
      </c>
      <c r="AB775">
        <f t="shared" si="257"/>
        <v>7.5580262978060126</v>
      </c>
      <c r="AC775">
        <f t="shared" ca="1" si="258"/>
        <v>22.758900000000001</v>
      </c>
    </row>
    <row r="776" spans="3:29" x14ac:dyDescent="0.25">
      <c r="C776">
        <v>30</v>
      </c>
      <c r="D776">
        <f t="shared" si="244"/>
        <v>995</v>
      </c>
      <c r="E776">
        <f t="shared" si="245"/>
        <v>0.17780000000000001</v>
      </c>
      <c r="F776">
        <f t="shared" si="240"/>
        <v>5.0251256281407036E-3</v>
      </c>
      <c r="G776">
        <f t="shared" si="246"/>
        <v>104.19615634406146</v>
      </c>
      <c r="H776">
        <f t="shared" si="247"/>
        <v>0.52359877559829882</v>
      </c>
      <c r="I776" s="3">
        <f t="shared" si="248"/>
        <v>8.8900000000000007E-2</v>
      </c>
      <c r="J776" s="3">
        <f t="shared" si="249"/>
        <v>0.40640000000000004</v>
      </c>
      <c r="K776">
        <f t="shared" si="250"/>
        <v>4.8752814817912833E-2</v>
      </c>
      <c r="L776">
        <f>PI()/4*('Config sheet'!$C$38^2)*'Stage 1'!K776*2</f>
        <v>8.349754572608609E-3</v>
      </c>
      <c r="M776">
        <f t="shared" si="251"/>
        <v>22.974470742540479</v>
      </c>
      <c r="N776">
        <f>'Config sheet'!$C$44</f>
        <v>5.8970333333333338</v>
      </c>
      <c r="O776">
        <f t="shared" si="241"/>
        <v>5.5089282960881709</v>
      </c>
      <c r="P776">
        <f t="shared" si="242"/>
        <v>941.43012106828996</v>
      </c>
      <c r="Q776">
        <f t="shared" si="252"/>
        <v>180</v>
      </c>
      <c r="R776">
        <f t="shared" si="253"/>
        <v>169.45742179229219</v>
      </c>
      <c r="S776">
        <f t="shared" si="254"/>
        <v>169.45742179229219</v>
      </c>
      <c r="T776">
        <f t="shared" ca="1" si="255"/>
        <v>1.4931636980735559</v>
      </c>
      <c r="U776">
        <f t="shared" ca="1" si="259"/>
        <v>22.758900000000001</v>
      </c>
      <c r="V776">
        <f ca="1">(-U776*'Config sheet'!$C$134+'Config sheet'!$C$135*'Stage 1'!U1141)*10^2</f>
        <v>4.0234601857981556</v>
      </c>
      <c r="W776">
        <f t="shared" ca="1" si="243"/>
        <v>173.48088197809034</v>
      </c>
      <c r="X776">
        <f>'Config sheet'!$C$150*10^-3</f>
        <v>-333.6</v>
      </c>
      <c r="Y776">
        <f>'Config sheet'!$C$149*10^-3</f>
        <v>333.6</v>
      </c>
      <c r="Z776">
        <f t="shared" si="256"/>
        <v>1.4348514817912827E-2</v>
      </c>
      <c r="AA776">
        <f>PI()/4*('Config sheet'!$C$38^2)*'Stage 1'!Z776*2</f>
        <v>2.4574289229960626E-3</v>
      </c>
      <c r="AB776">
        <f t="shared" si="257"/>
        <v>8.0700308312220628</v>
      </c>
      <c r="AC776">
        <f t="shared" ca="1" si="258"/>
        <v>22.758900000000001</v>
      </c>
    </row>
    <row r="777" spans="3:29" x14ac:dyDescent="0.25">
      <c r="C777">
        <v>31</v>
      </c>
      <c r="D777">
        <f t="shared" si="244"/>
        <v>995</v>
      </c>
      <c r="E777">
        <f t="shared" si="245"/>
        <v>0.17780000000000001</v>
      </c>
      <c r="F777">
        <f t="shared" si="240"/>
        <v>5.1926298157453938E-3</v>
      </c>
      <c r="G777">
        <f t="shared" si="246"/>
        <v>104.19615634406146</v>
      </c>
      <c r="H777">
        <f t="shared" si="247"/>
        <v>0.54105206811824214</v>
      </c>
      <c r="I777" s="3">
        <f t="shared" si="248"/>
        <v>8.8900000000000007E-2</v>
      </c>
      <c r="J777" s="3">
        <f t="shared" si="249"/>
        <v>0.40640000000000004</v>
      </c>
      <c r="K777">
        <f t="shared" si="250"/>
        <v>4.9689644279314556E-2</v>
      </c>
      <c r="L777">
        <f>PI()/4*('Config sheet'!$C$38^2)*'Stage 1'!K777*2</f>
        <v>8.5102026638277321E-3</v>
      </c>
      <c r="M777">
        <f t="shared" si="251"/>
        <v>23.415945991346334</v>
      </c>
      <c r="N777">
        <f>'Config sheet'!$C$44</f>
        <v>5.8970333333333338</v>
      </c>
      <c r="O777">
        <f t="shared" si="241"/>
        <v>5.6653711880245679</v>
      </c>
      <c r="P777">
        <f t="shared" si="242"/>
        <v>926.43500174303153</v>
      </c>
      <c r="Q777">
        <f t="shared" si="252"/>
        <v>180</v>
      </c>
      <c r="R777">
        <f t="shared" si="253"/>
        <v>166.75830031374568</v>
      </c>
      <c r="S777">
        <f t="shared" si="254"/>
        <v>166.75830031374568</v>
      </c>
      <c r="T777">
        <f t="shared" ca="1" si="255"/>
        <v>1.4931636980735559</v>
      </c>
      <c r="U777">
        <f t="shared" ca="1" si="259"/>
        <v>22.758900000000001</v>
      </c>
      <c r="V777">
        <f ca="1">(-U777*'Config sheet'!$C$134+'Config sheet'!$C$135*'Stage 1'!U1142)*10^2</f>
        <v>4.9959637050154493</v>
      </c>
      <c r="W777">
        <f t="shared" ca="1" si="243"/>
        <v>171.75426401876112</v>
      </c>
      <c r="X777">
        <f>'Config sheet'!$C$150*10^-3</f>
        <v>-333.6</v>
      </c>
      <c r="Y777">
        <f>'Config sheet'!$C$149*10^-3</f>
        <v>333.6</v>
      </c>
      <c r="Z777">
        <f t="shared" si="256"/>
        <v>1.528534427931455E-2</v>
      </c>
      <c r="AA777">
        <f>PI()/4*('Config sheet'!$C$38^2)*'Stage 1'!Z777*2</f>
        <v>2.6178770142151857E-3</v>
      </c>
      <c r="AB777">
        <f t="shared" si="257"/>
        <v>8.5969315406718501</v>
      </c>
      <c r="AC777">
        <f t="shared" ca="1" si="258"/>
        <v>22.758900000000001</v>
      </c>
    </row>
    <row r="778" spans="3:29" x14ac:dyDescent="0.25">
      <c r="C778">
        <v>32</v>
      </c>
      <c r="D778">
        <f t="shared" si="244"/>
        <v>995</v>
      </c>
      <c r="E778">
        <f t="shared" si="245"/>
        <v>0.17780000000000001</v>
      </c>
      <c r="F778">
        <f t="shared" si="240"/>
        <v>5.360134003350084E-3</v>
      </c>
      <c r="G778">
        <f t="shared" si="246"/>
        <v>104.19615634406146</v>
      </c>
      <c r="H778">
        <f t="shared" si="247"/>
        <v>0.55850536063818546</v>
      </c>
      <c r="I778" s="3">
        <f t="shared" si="248"/>
        <v>8.8900000000000007E-2</v>
      </c>
      <c r="J778" s="3">
        <f t="shared" si="249"/>
        <v>0.40640000000000004</v>
      </c>
      <c r="K778">
        <f t="shared" si="250"/>
        <v>5.0652540578024104E-2</v>
      </c>
      <c r="L778">
        <f>PI()/4*('Config sheet'!$C$38^2)*'Stage 1'!K778*2</f>
        <v>8.6751151474069137E-3</v>
      </c>
      <c r="M778">
        <f t="shared" si="251"/>
        <v>23.869705080445634</v>
      </c>
      <c r="N778">
        <f>'Config sheet'!$C$44</f>
        <v>5.8970333333333338</v>
      </c>
      <c r="O778">
        <f t="shared" ref="O778:O809" si="260">I778*G778*SIN(H778)+I778^2*G778*SIN(2*H778)/(2*J778)</f>
        <v>5.8192709667818967</v>
      </c>
      <c r="P778">
        <f t="shared" ref="P778:P809" si="261">I778*G778^2*COS(H778)+(I778^2*G778^2*COS(2*H778)/J778)</f>
        <v>911.06711154818379</v>
      </c>
      <c r="Q778">
        <f t="shared" si="252"/>
        <v>180</v>
      </c>
      <c r="R778">
        <f t="shared" si="253"/>
        <v>163.9920800786731</v>
      </c>
      <c r="S778">
        <f t="shared" si="254"/>
        <v>163.9920800786731</v>
      </c>
      <c r="T778">
        <f t="shared" ca="1" si="255"/>
        <v>1.4931636980735559</v>
      </c>
      <c r="U778">
        <f t="shared" ca="1" si="259"/>
        <v>22.758900000000001</v>
      </c>
      <c r="V778">
        <f ca="1">(-U778*'Config sheet'!$C$134+'Config sheet'!$C$135*'Stage 1'!U1143)*10^2</f>
        <v>6.0078416309234717</v>
      </c>
      <c r="W778">
        <f t="shared" ca="1" si="243"/>
        <v>169.99992170959658</v>
      </c>
      <c r="X778">
        <f>'Config sheet'!$C$150*10^-3</f>
        <v>-333.6</v>
      </c>
      <c r="Y778">
        <f>'Config sheet'!$C$149*10^-3</f>
        <v>333.6</v>
      </c>
      <c r="Z778">
        <f t="shared" si="256"/>
        <v>1.6248240578024098E-2</v>
      </c>
      <c r="AA778">
        <f>PI()/4*('Config sheet'!$C$38^2)*'Stage 1'!Z778*2</f>
        <v>2.7827894977943677E-3</v>
      </c>
      <c r="AB778">
        <f t="shared" si="257"/>
        <v>9.1384930135118658</v>
      </c>
      <c r="AC778">
        <f t="shared" ca="1" si="258"/>
        <v>22.758900000000001</v>
      </c>
    </row>
    <row r="779" spans="3:29" x14ac:dyDescent="0.25">
      <c r="C779">
        <v>33</v>
      </c>
      <c r="D779">
        <f t="shared" si="244"/>
        <v>995</v>
      </c>
      <c r="E779">
        <f t="shared" si="245"/>
        <v>0.17780000000000001</v>
      </c>
      <c r="F779">
        <f t="shared" si="240"/>
        <v>5.5276381909547742E-3</v>
      </c>
      <c r="G779">
        <f t="shared" si="246"/>
        <v>104.19615634406146</v>
      </c>
      <c r="H779">
        <f t="shared" si="247"/>
        <v>0.57595865315812877</v>
      </c>
      <c r="I779" s="3">
        <f t="shared" si="248"/>
        <v>8.8900000000000007E-2</v>
      </c>
      <c r="J779" s="3">
        <f t="shared" si="249"/>
        <v>0.40640000000000004</v>
      </c>
      <c r="K779">
        <f t="shared" si="250"/>
        <v>5.1641074461112497E-2</v>
      </c>
      <c r="L779">
        <f>PI()/4*('Config sheet'!$C$38^2)*'Stage 1'!K779*2</f>
        <v>8.8444185064298509E-3</v>
      </c>
      <c r="M779">
        <f t="shared" si="251"/>
        <v>24.335545726977486</v>
      </c>
      <c r="N779">
        <f>'Config sheet'!$C$44</f>
        <v>5.8970333333333338</v>
      </c>
      <c r="O779">
        <f t="shared" si="260"/>
        <v>5.9705660831872951</v>
      </c>
      <c r="P779">
        <f t="shared" si="261"/>
        <v>895.33713154047666</v>
      </c>
      <c r="Q779">
        <f t="shared" si="252"/>
        <v>180</v>
      </c>
      <c r="R779">
        <f t="shared" si="253"/>
        <v>161.16068367728582</v>
      </c>
      <c r="S779">
        <f t="shared" si="254"/>
        <v>161.16068367728579</v>
      </c>
      <c r="T779">
        <f t="shared" ca="1" si="255"/>
        <v>1.4931636980735559</v>
      </c>
      <c r="U779">
        <f t="shared" ca="1" si="259"/>
        <v>22.758900000000001</v>
      </c>
      <c r="V779">
        <f ca="1">(-U779*'Config sheet'!$C$134+'Config sheet'!$C$135*'Stage 1'!U1144)*10^2</f>
        <v>7.0598855341084343</v>
      </c>
      <c r="W779">
        <f t="shared" ca="1" si="243"/>
        <v>168.22056921139426</v>
      </c>
      <c r="X779">
        <f>'Config sheet'!$C$150*10^-3</f>
        <v>-333.6</v>
      </c>
      <c r="Y779">
        <f>'Config sheet'!$C$149*10^-3</f>
        <v>333.6</v>
      </c>
      <c r="Z779">
        <f t="shared" si="256"/>
        <v>1.7236774461112492E-2</v>
      </c>
      <c r="AA779">
        <f>PI()/4*('Config sheet'!$C$38^2)*'Stage 1'!Z779*2</f>
        <v>2.9520928568173045E-3</v>
      </c>
      <c r="AB779">
        <f t="shared" si="257"/>
        <v>9.6944738251476323</v>
      </c>
      <c r="AC779">
        <f t="shared" ca="1" si="258"/>
        <v>22.758900000000001</v>
      </c>
    </row>
    <row r="780" spans="3:29" x14ac:dyDescent="0.25">
      <c r="C780">
        <v>34</v>
      </c>
      <c r="D780">
        <f t="shared" si="244"/>
        <v>995</v>
      </c>
      <c r="E780">
        <f t="shared" si="245"/>
        <v>0.17780000000000001</v>
      </c>
      <c r="F780">
        <f t="shared" si="240"/>
        <v>5.6951423785594644E-3</v>
      </c>
      <c r="G780">
        <f t="shared" si="246"/>
        <v>104.19615634406146</v>
      </c>
      <c r="H780">
        <f t="shared" si="247"/>
        <v>0.59341194567807198</v>
      </c>
      <c r="I780" s="3">
        <f t="shared" si="248"/>
        <v>8.8900000000000007E-2</v>
      </c>
      <c r="J780" s="3">
        <f t="shared" si="249"/>
        <v>0.40640000000000004</v>
      </c>
      <c r="K780">
        <f t="shared" si="250"/>
        <v>5.2654806268449157E-2</v>
      </c>
      <c r="L780">
        <f>PI()/4*('Config sheet'!$C$38^2)*'Stage 1'!K780*2</f>
        <v>9.0180374415687117E-3</v>
      </c>
      <c r="M780">
        <f t="shared" si="251"/>
        <v>24.813260743749847</v>
      </c>
      <c r="N780">
        <f>'Config sheet'!$C$44</f>
        <v>5.8970333333333338</v>
      </c>
      <c r="O780">
        <f t="shared" si="260"/>
        <v>6.1191967952054016</v>
      </c>
      <c r="P780">
        <f t="shared" si="261"/>
        <v>879.25595610815617</v>
      </c>
      <c r="Q780">
        <f t="shared" si="252"/>
        <v>180</v>
      </c>
      <c r="R780">
        <f t="shared" si="253"/>
        <v>158.26607209946815</v>
      </c>
      <c r="S780">
        <f t="shared" si="254"/>
        <v>158.26607209946812</v>
      </c>
      <c r="T780">
        <f t="shared" ca="1" si="255"/>
        <v>1.4931636980735559</v>
      </c>
      <c r="U780">
        <f t="shared" ca="1" si="259"/>
        <v>22.758900000000001</v>
      </c>
      <c r="V780">
        <f ca="1">(-U780*'Config sheet'!$C$134+'Config sheet'!$C$135*'Stage 1'!U1145)*10^2</f>
        <v>8.1529234039375389</v>
      </c>
      <c r="W780">
        <f t="shared" ca="1" si="243"/>
        <v>166.41899550340568</v>
      </c>
      <c r="X780">
        <f>'Config sheet'!$C$150*10^-3</f>
        <v>-333.6</v>
      </c>
      <c r="Y780">
        <f>'Config sheet'!$C$149*10^-3</f>
        <v>333.6</v>
      </c>
      <c r="Z780">
        <f t="shared" si="256"/>
        <v>1.8250506268449151E-2</v>
      </c>
      <c r="AA780">
        <f>PI()/4*('Config sheet'!$C$38^2)*'Stage 1'!Z780*2</f>
        <v>3.1257117919561649E-3</v>
      </c>
      <c r="AB780">
        <f t="shared" si="257"/>
        <v>10.26462669766544</v>
      </c>
      <c r="AC780">
        <f t="shared" ca="1" si="258"/>
        <v>22.758900000000001</v>
      </c>
    </row>
    <row r="781" spans="3:29" x14ac:dyDescent="0.25">
      <c r="C781">
        <v>35</v>
      </c>
      <c r="D781">
        <f t="shared" si="244"/>
        <v>995</v>
      </c>
      <c r="E781">
        <f t="shared" si="245"/>
        <v>0.17780000000000001</v>
      </c>
      <c r="F781">
        <f t="shared" si="240"/>
        <v>5.8626465661641546E-3</v>
      </c>
      <c r="G781">
        <f t="shared" si="246"/>
        <v>104.19615634406146</v>
      </c>
      <c r="H781">
        <f t="shared" si="247"/>
        <v>0.6108652381980153</v>
      </c>
      <c r="I781" s="3">
        <f t="shared" si="248"/>
        <v>8.8900000000000007E-2</v>
      </c>
      <c r="J781" s="3">
        <f t="shared" si="249"/>
        <v>0.40640000000000004</v>
      </c>
      <c r="K781">
        <f t="shared" si="250"/>
        <v>5.3693286221739252E-2</v>
      </c>
      <c r="L781">
        <f>PI()/4*('Config sheet'!$C$38^2)*'Stage 1'!K781*2</f>
        <v>9.1958949205867314E-3</v>
      </c>
      <c r="M781">
        <f t="shared" si="251"/>
        <v>25.302638175446607</v>
      </c>
      <c r="N781">
        <f>'Config sheet'!$C$44</f>
        <v>5.8970333333333338</v>
      </c>
      <c r="O781">
        <f t="shared" si="260"/>
        <v>6.2651052027741896</v>
      </c>
      <c r="P781">
        <f t="shared" si="261"/>
        <v>862.83468221702321</v>
      </c>
      <c r="Q781">
        <f t="shared" si="252"/>
        <v>180</v>
      </c>
      <c r="R781">
        <f t="shared" si="253"/>
        <v>155.31024279906421</v>
      </c>
      <c r="S781">
        <f t="shared" si="254"/>
        <v>155.31024279906418</v>
      </c>
      <c r="T781">
        <f t="shared" ca="1" si="255"/>
        <v>1.4931636980735559</v>
      </c>
      <c r="U781">
        <f t="shared" ca="1" si="259"/>
        <v>22.758900000000001</v>
      </c>
      <c r="V781">
        <f ca="1">(-U781*'Config sheet'!$C$134+'Config sheet'!$C$135*'Stage 1'!U1146)*10^2</f>
        <v>9.2878208639428408</v>
      </c>
      <c r="W781">
        <f t="shared" ca="1" si="243"/>
        <v>164.59806366300705</v>
      </c>
      <c r="X781">
        <f>'Config sheet'!$C$150*10^-3</f>
        <v>-333.6</v>
      </c>
      <c r="Y781">
        <f>'Config sheet'!$C$149*10^-3</f>
        <v>333.6</v>
      </c>
      <c r="Z781">
        <f t="shared" si="256"/>
        <v>1.9288986221739246E-2</v>
      </c>
      <c r="AA781">
        <f>PI()/4*('Config sheet'!$C$38^2)*'Stage 1'!Z781*2</f>
        <v>3.3035692709741846E-3</v>
      </c>
      <c r="AB781">
        <f t="shared" si="257"/>
        <v>10.848698662395526</v>
      </c>
      <c r="AC781">
        <f t="shared" ca="1" si="258"/>
        <v>22.758900000000001</v>
      </c>
    </row>
    <row r="782" spans="3:29" x14ac:dyDescent="0.25">
      <c r="C782">
        <v>36</v>
      </c>
      <c r="D782">
        <f t="shared" si="244"/>
        <v>995</v>
      </c>
      <c r="E782">
        <f t="shared" si="245"/>
        <v>0.17780000000000001</v>
      </c>
      <c r="F782">
        <f t="shared" si="240"/>
        <v>6.0301507537688448E-3</v>
      </c>
      <c r="G782">
        <f t="shared" si="246"/>
        <v>104.19615634406146</v>
      </c>
      <c r="H782">
        <f t="shared" si="247"/>
        <v>0.62831853071795862</v>
      </c>
      <c r="I782" s="3">
        <f t="shared" si="248"/>
        <v>8.8900000000000007E-2</v>
      </c>
      <c r="J782" s="3">
        <f t="shared" si="249"/>
        <v>0.40640000000000004</v>
      </c>
      <c r="K782">
        <f t="shared" si="250"/>
        <v>5.475605472033835E-2</v>
      </c>
      <c r="L782">
        <f>PI()/4*('Config sheet'!$C$38^2)*'Stage 1'!K782*2</f>
        <v>9.3779122290015421E-3</v>
      </c>
      <c r="M782">
        <f t="shared" si="251"/>
        <v>25.803461438028513</v>
      </c>
      <c r="N782">
        <f>'Config sheet'!$C$44</f>
        <v>5.8970333333333338</v>
      </c>
      <c r="O782">
        <f t="shared" si="260"/>
        <v>6.4082352808243677</v>
      </c>
      <c r="P782">
        <f t="shared" si="261"/>
        <v>846.0845984782934</v>
      </c>
      <c r="Q782">
        <f t="shared" si="252"/>
        <v>180</v>
      </c>
      <c r="R782">
        <f t="shared" si="253"/>
        <v>152.29522772609283</v>
      </c>
      <c r="S782">
        <f t="shared" si="254"/>
        <v>152.29522772609283</v>
      </c>
      <c r="T782">
        <f t="shared" ca="1" si="255"/>
        <v>1.4931636980735559</v>
      </c>
      <c r="U782">
        <f t="shared" ca="1" si="259"/>
        <v>22.758900000000001</v>
      </c>
      <c r="V782">
        <f ca="1">(-U782*'Config sheet'!$C$134+'Config sheet'!$C$135*'Stage 1'!U1147)*10^2</f>
        <v>10.465482450967677</v>
      </c>
      <c r="W782">
        <f t="shared" ca="1" si="243"/>
        <v>162.7607101770605</v>
      </c>
      <c r="X782">
        <f>'Config sheet'!$C$150*10^-3</f>
        <v>-333.6</v>
      </c>
      <c r="Y782">
        <f>'Config sheet'!$C$149*10^-3</f>
        <v>333.6</v>
      </c>
      <c r="Z782">
        <f t="shared" si="256"/>
        <v>2.0351754720338344E-2</v>
      </c>
      <c r="AA782">
        <f>PI()/4*('Config sheet'!$C$38^2)*'Stage 1'!Z782*2</f>
        <v>3.4855865793889957E-3</v>
      </c>
      <c r="AB782">
        <f t="shared" si="257"/>
        <v>11.446431226287032</v>
      </c>
      <c r="AC782">
        <f t="shared" ca="1" si="258"/>
        <v>22.758900000000001</v>
      </c>
    </row>
    <row r="783" spans="3:29" x14ac:dyDescent="0.25">
      <c r="C783">
        <v>37</v>
      </c>
      <c r="D783">
        <f t="shared" si="244"/>
        <v>995</v>
      </c>
      <c r="E783">
        <f t="shared" si="245"/>
        <v>0.17780000000000001</v>
      </c>
      <c r="F783">
        <f t="shared" si="240"/>
        <v>6.197654941373535E-3</v>
      </c>
      <c r="G783">
        <f t="shared" si="246"/>
        <v>104.19615634406146</v>
      </c>
      <c r="H783">
        <f t="shared" si="247"/>
        <v>0.64577182323790194</v>
      </c>
      <c r="I783" s="3">
        <f t="shared" si="248"/>
        <v>8.8900000000000007E-2</v>
      </c>
      <c r="J783" s="3">
        <f t="shared" si="249"/>
        <v>0.40640000000000004</v>
      </c>
      <c r="K783">
        <f t="shared" si="250"/>
        <v>5.5842642643629099E-2</v>
      </c>
      <c r="L783">
        <f>PI()/4*('Config sheet'!$C$38^2)*'Stage 1'!K783*2</f>
        <v>9.5640090218723547E-3</v>
      </c>
      <c r="M783">
        <f t="shared" si="251"/>
        <v>26.315509461226323</v>
      </c>
      <c r="N783">
        <f>'Config sheet'!$C$44</f>
        <v>5.8970333333333338</v>
      </c>
      <c r="O783">
        <f t="shared" si="260"/>
        <v>6.5485329104535435</v>
      </c>
      <c r="P783">
        <f t="shared" si="261"/>
        <v>829.01717405080467</v>
      </c>
      <c r="Q783">
        <f t="shared" si="252"/>
        <v>180</v>
      </c>
      <c r="R783">
        <f t="shared" si="253"/>
        <v>149.22309132914484</v>
      </c>
      <c r="S783">
        <f t="shared" si="254"/>
        <v>149.22309132914484</v>
      </c>
      <c r="T783">
        <f t="shared" ca="1" si="255"/>
        <v>1.4931636980735559</v>
      </c>
      <c r="U783">
        <f t="shared" ca="1" si="259"/>
        <v>22.758900000000001</v>
      </c>
      <c r="V783">
        <f ca="1">(-U783*'Config sheet'!$C$134+'Config sheet'!$C$135*'Stage 1'!U1148)*10^2</f>
        <v>11.686852960970096</v>
      </c>
      <c r="W783">
        <f t="shared" ca="1" si="243"/>
        <v>160.90994429011494</v>
      </c>
      <c r="X783">
        <f>'Config sheet'!$C$150*10^-3</f>
        <v>-333.6</v>
      </c>
      <c r="Y783">
        <f>'Config sheet'!$C$149*10^-3</f>
        <v>333.6</v>
      </c>
      <c r="Z783">
        <f t="shared" si="256"/>
        <v>2.1438342643629094E-2</v>
      </c>
      <c r="AA783">
        <f>PI()/4*('Config sheet'!$C$38^2)*'Stage 1'!Z783*2</f>
        <v>3.6716833722598087E-3</v>
      </c>
      <c r="AB783">
        <f t="shared" si="257"/>
        <v>12.057560541973618</v>
      </c>
      <c r="AC783">
        <f t="shared" ca="1" si="258"/>
        <v>22.758900000000001</v>
      </c>
    </row>
    <row r="784" spans="3:29" x14ac:dyDescent="0.25">
      <c r="C784">
        <v>38</v>
      </c>
      <c r="D784">
        <f t="shared" si="244"/>
        <v>995</v>
      </c>
      <c r="E784">
        <f t="shared" si="245"/>
        <v>0.17780000000000001</v>
      </c>
      <c r="F784">
        <f t="shared" si="240"/>
        <v>6.3651591289782244E-3</v>
      </c>
      <c r="G784">
        <f t="shared" si="246"/>
        <v>104.19615634406146</v>
      </c>
      <c r="H784">
        <f t="shared" si="247"/>
        <v>0.66322511575784515</v>
      </c>
      <c r="I784" s="3">
        <f t="shared" si="248"/>
        <v>8.8900000000000007E-2</v>
      </c>
      <c r="J784" s="3">
        <f t="shared" si="249"/>
        <v>0.40640000000000004</v>
      </c>
      <c r="K784">
        <f t="shared" si="250"/>
        <v>5.695257165972923E-2</v>
      </c>
      <c r="L784">
        <f>PI()/4*('Config sheet'!$C$38^2)*'Stage 1'!K784*2</f>
        <v>9.7541033766714944E-3</v>
      </c>
      <c r="M784">
        <f t="shared" si="251"/>
        <v>26.838556834017606</v>
      </c>
      <c r="N784">
        <f>'Config sheet'!$C$44</f>
        <v>5.8970333333333338</v>
      </c>
      <c r="O784">
        <f t="shared" si="260"/>
        <v>6.6859459082284847</v>
      </c>
      <c r="P784">
        <f t="shared" si="261"/>
        <v>811.64404739028873</v>
      </c>
      <c r="Q784">
        <f t="shared" si="252"/>
        <v>180</v>
      </c>
      <c r="R784">
        <f t="shared" si="253"/>
        <v>146.095928530252</v>
      </c>
      <c r="S784">
        <f t="shared" si="254"/>
        <v>146.095928530252</v>
      </c>
      <c r="T784">
        <f t="shared" ca="1" si="255"/>
        <v>1.4931636980735559</v>
      </c>
      <c r="U784">
        <f t="shared" ca="1" si="259"/>
        <v>22.758900000000001</v>
      </c>
      <c r="V784">
        <f ca="1">(-U784*'Config sheet'!$C$134+'Config sheet'!$C$135*'Stage 1'!U1149)*10^2</f>
        <v>12.952918864549435</v>
      </c>
      <c r="W784">
        <f t="shared" ca="1" si="243"/>
        <v>159.04884739480144</v>
      </c>
      <c r="X784">
        <f>'Config sheet'!$C$150*10^-3</f>
        <v>-333.6</v>
      </c>
      <c r="Y784">
        <f>'Config sheet'!$C$149*10^-3</f>
        <v>333.6</v>
      </c>
      <c r="Z784">
        <f t="shared" si="256"/>
        <v>2.2548271659729224E-2</v>
      </c>
      <c r="AA784">
        <f>PI()/4*('Config sheet'!$C$38^2)*'Stage 1'!Z784*2</f>
        <v>3.8617777270589476E-3</v>
      </c>
      <c r="AB784">
        <f t="shared" si="257"/>
        <v>12.681817581400011</v>
      </c>
      <c r="AC784">
        <f t="shared" ca="1" si="258"/>
        <v>22.758900000000001</v>
      </c>
    </row>
    <row r="785" spans="3:29" x14ac:dyDescent="0.25">
      <c r="C785">
        <v>39</v>
      </c>
      <c r="D785">
        <f t="shared" si="244"/>
        <v>995</v>
      </c>
      <c r="E785">
        <f t="shared" si="245"/>
        <v>0.17780000000000001</v>
      </c>
      <c r="F785">
        <f t="shared" si="240"/>
        <v>6.5326633165829146E-3</v>
      </c>
      <c r="G785">
        <f t="shared" si="246"/>
        <v>104.19615634406146</v>
      </c>
      <c r="H785">
        <f t="shared" si="247"/>
        <v>0.68067840827778847</v>
      </c>
      <c r="I785" s="3">
        <f t="shared" si="248"/>
        <v>8.8900000000000007E-2</v>
      </c>
      <c r="J785" s="3">
        <f t="shared" si="249"/>
        <v>0.40640000000000004</v>
      </c>
      <c r="K785">
        <f t="shared" si="250"/>
        <v>5.8085354540293295E-2</v>
      </c>
      <c r="L785">
        <f>PI()/4*('Config sheet'!$C$38^2)*'Stage 1'!K785*2</f>
        <v>9.9481118471995856E-3</v>
      </c>
      <c r="M785">
        <f t="shared" si="251"/>
        <v>27.37237395297517</v>
      </c>
      <c r="N785">
        <f>'Config sheet'!$C$44</f>
        <v>5.8970333333333338</v>
      </c>
      <c r="O785">
        <f t="shared" si="260"/>
        <v>6.8204240535909229</v>
      </c>
      <c r="P785">
        <f t="shared" si="261"/>
        <v>793.97701485858056</v>
      </c>
      <c r="Q785">
        <f t="shared" si="252"/>
        <v>180</v>
      </c>
      <c r="R785">
        <f t="shared" si="253"/>
        <v>142.91586267454454</v>
      </c>
      <c r="S785">
        <f t="shared" si="254"/>
        <v>142.91586267454451</v>
      </c>
      <c r="T785">
        <f t="shared" ca="1" si="255"/>
        <v>1.4931636980735559</v>
      </c>
      <c r="U785">
        <f t="shared" ca="1" si="259"/>
        <v>22.758900000000001</v>
      </c>
      <c r="V785">
        <f ca="1">(-U785*'Config sheet'!$C$134+'Config sheet'!$C$135*'Stage 1'!U1150)*10^2</f>
        <v>14.264709795437881</v>
      </c>
      <c r="W785">
        <f t="shared" ca="1" si="243"/>
        <v>157.18057246998242</v>
      </c>
      <c r="X785">
        <f>'Config sheet'!$C$150*10^-3</f>
        <v>-333.6</v>
      </c>
      <c r="Y785">
        <f>'Config sheet'!$C$149*10^-3</f>
        <v>333.6</v>
      </c>
      <c r="Z785">
        <f t="shared" si="256"/>
        <v>2.3681054540293289E-2</v>
      </c>
      <c r="AA785">
        <f>PI()/4*('Config sheet'!$C$38^2)*'Stage 1'!Z785*2</f>
        <v>4.0557861975870392E-3</v>
      </c>
      <c r="AB785">
        <f t="shared" si="257"/>
        <v>13.318928312875864</v>
      </c>
      <c r="AC785">
        <f t="shared" ca="1" si="258"/>
        <v>22.758900000000001</v>
      </c>
    </row>
    <row r="786" spans="3:29" x14ac:dyDescent="0.25">
      <c r="C786">
        <v>40</v>
      </c>
      <c r="D786">
        <f t="shared" si="244"/>
        <v>995</v>
      </c>
      <c r="E786">
        <f t="shared" si="245"/>
        <v>0.17780000000000001</v>
      </c>
      <c r="F786">
        <f t="shared" si="240"/>
        <v>6.7001675041876048E-3</v>
      </c>
      <c r="G786">
        <f t="shared" si="246"/>
        <v>104.19615634406146</v>
      </c>
      <c r="H786">
        <f t="shared" si="247"/>
        <v>0.69813170079773179</v>
      </c>
      <c r="I786" s="3">
        <f t="shared" si="248"/>
        <v>8.8900000000000007E-2</v>
      </c>
      <c r="J786" s="3">
        <f t="shared" si="249"/>
        <v>0.40640000000000004</v>
      </c>
      <c r="K786">
        <f t="shared" si="250"/>
        <v>5.9240495481161511E-2</v>
      </c>
      <c r="L786">
        <f>PI()/4*('Config sheet'!$C$38^2)*'Stage 1'!K786*2</f>
        <v>1.0145949518502166E-2</v>
      </c>
      <c r="M786">
        <f t="shared" si="251"/>
        <v>27.916727173370898</v>
      </c>
      <c r="N786">
        <f>'Config sheet'!$C$44</f>
        <v>5.8970333333333338</v>
      </c>
      <c r="O786">
        <f t="shared" si="260"/>
        <v>6.9519191143445171</v>
      </c>
      <c r="P786">
        <f t="shared" si="261"/>
        <v>776.02801920579793</v>
      </c>
      <c r="Q786">
        <f t="shared" si="252"/>
        <v>180</v>
      </c>
      <c r="R786">
        <f t="shared" si="253"/>
        <v>139.68504345704366</v>
      </c>
      <c r="S786">
        <f t="shared" si="254"/>
        <v>139.68504345704363</v>
      </c>
      <c r="T786">
        <f t="shared" ca="1" si="255"/>
        <v>1.4931636980735559</v>
      </c>
      <c r="U786">
        <f t="shared" ca="1" si="259"/>
        <v>22.758900000000001</v>
      </c>
      <c r="V786">
        <f ca="1">(-U786*'Config sheet'!$C$134+'Config sheet'!$C$135*'Stage 1'!U1151)*10^2</f>
        <v>15.623300115387661</v>
      </c>
      <c r="W786">
        <f t="shared" ca="1" si="243"/>
        <v>155.30834357243131</v>
      </c>
      <c r="X786">
        <f>'Config sheet'!$C$150*10^-3</f>
        <v>-333.6</v>
      </c>
      <c r="Y786">
        <f>'Config sheet'!$C$149*10^-3</f>
        <v>333.6</v>
      </c>
      <c r="Z786">
        <f t="shared" si="256"/>
        <v>2.4836195481161505E-2</v>
      </c>
      <c r="AA786">
        <f>PI()/4*('Config sheet'!$C$38^2)*'Stage 1'!Z786*2</f>
        <v>4.2536238688896189E-3</v>
      </c>
      <c r="AB786">
        <f t="shared" si="257"/>
        <v>13.968613881418165</v>
      </c>
      <c r="AC786">
        <f t="shared" ca="1" si="258"/>
        <v>22.758900000000001</v>
      </c>
    </row>
    <row r="787" spans="3:29" x14ac:dyDescent="0.25">
      <c r="C787">
        <v>41</v>
      </c>
      <c r="D787">
        <f t="shared" si="244"/>
        <v>995</v>
      </c>
      <c r="E787">
        <f t="shared" si="245"/>
        <v>0.17780000000000001</v>
      </c>
      <c r="F787">
        <f t="shared" si="240"/>
        <v>6.867671691792295E-3</v>
      </c>
      <c r="G787">
        <f t="shared" si="246"/>
        <v>104.19615634406146</v>
      </c>
      <c r="H787">
        <f t="shared" si="247"/>
        <v>0.71558499331767511</v>
      </c>
      <c r="I787" s="3">
        <f t="shared" si="248"/>
        <v>8.8900000000000007E-2</v>
      </c>
      <c r="J787" s="3">
        <f t="shared" si="249"/>
        <v>0.40640000000000004</v>
      </c>
      <c r="K787">
        <f t="shared" si="250"/>
        <v>6.0417490428596628E-2</v>
      </c>
      <c r="L787">
        <f>PI()/4*('Config sheet'!$C$38^2)*'Stage 1'!K787*2</f>
        <v>1.034753006274333E-2</v>
      </c>
      <c r="M787">
        <f t="shared" si="251"/>
        <v>28.471378962912919</v>
      </c>
      <c r="N787">
        <f>'Config sheet'!$C$44</f>
        <v>5.8970333333333338</v>
      </c>
      <c r="O787">
        <f t="shared" si="260"/>
        <v>7.0803848702028311</v>
      </c>
      <c r="P787">
        <f t="shared" si="261"/>
        <v>757.80913793865045</v>
      </c>
      <c r="Q787">
        <f t="shared" si="252"/>
        <v>180</v>
      </c>
      <c r="R787">
        <f t="shared" si="253"/>
        <v>136.40564482895707</v>
      </c>
      <c r="S787">
        <f t="shared" si="254"/>
        <v>136.40564482895707</v>
      </c>
      <c r="T787">
        <f t="shared" ca="1" si="255"/>
        <v>1.4931636980735559</v>
      </c>
      <c r="U787">
        <f t="shared" ca="1" si="259"/>
        <v>22.758900000000001</v>
      </c>
      <c r="V787">
        <f ca="1">(-U787*'Config sheet'!$C$134+'Config sheet'!$C$135*'Stage 1'!U1152)*10^2</f>
        <v>17.029810559081838</v>
      </c>
      <c r="W787">
        <f t="shared" ca="1" si="243"/>
        <v>153.43545538803892</v>
      </c>
      <c r="X787">
        <f>'Config sheet'!$C$150*10^-3</f>
        <v>-333.6</v>
      </c>
      <c r="Y787">
        <f>'Config sheet'!$C$149*10^-3</f>
        <v>333.6</v>
      </c>
      <c r="Z787">
        <f t="shared" si="256"/>
        <v>2.6013190428596622E-2</v>
      </c>
      <c r="AA787">
        <f>PI()/4*('Config sheet'!$C$38^2)*'Stage 1'!Z787*2</f>
        <v>4.4552044131307839E-3</v>
      </c>
      <c r="AB787">
        <f t="shared" si="257"/>
        <v>14.630590792236568</v>
      </c>
      <c r="AC787">
        <f t="shared" ca="1" si="258"/>
        <v>22.758900000000001</v>
      </c>
    </row>
    <row r="788" spans="3:29" x14ac:dyDescent="0.25">
      <c r="C788">
        <v>42</v>
      </c>
      <c r="D788">
        <f t="shared" si="244"/>
        <v>995</v>
      </c>
      <c r="E788">
        <f t="shared" si="245"/>
        <v>0.17780000000000001</v>
      </c>
      <c r="F788">
        <f t="shared" si="240"/>
        <v>7.0351758793969852E-3</v>
      </c>
      <c r="G788">
        <f t="shared" si="246"/>
        <v>104.19615634406146</v>
      </c>
      <c r="H788">
        <f t="shared" si="247"/>
        <v>0.73303828583761832</v>
      </c>
      <c r="I788" s="3">
        <f t="shared" si="248"/>
        <v>8.8900000000000007E-2</v>
      </c>
      <c r="J788" s="3">
        <f t="shared" si="249"/>
        <v>0.40640000000000004</v>
      </c>
      <c r="K788">
        <f t="shared" si="250"/>
        <v>6.1615827410842657E-2</v>
      </c>
      <c r="L788">
        <f>PI()/4*('Config sheet'!$C$38^2)*'Stage 1'!K788*2</f>
        <v>1.0552765795990848E-2</v>
      </c>
      <c r="M788">
        <f t="shared" si="251"/>
        <v>29.03608805799065</v>
      </c>
      <c r="N788">
        <f>'Config sheet'!$C$44</f>
        <v>5.8970333333333338</v>
      </c>
      <c r="O788">
        <f t="shared" si="260"/>
        <v>7.2057771343803312</v>
      </c>
      <c r="P788">
        <f t="shared" si="261"/>
        <v>739.33257158816434</v>
      </c>
      <c r="Q788">
        <f t="shared" si="252"/>
        <v>180</v>
      </c>
      <c r="R788">
        <f t="shared" si="253"/>
        <v>133.0798628858696</v>
      </c>
      <c r="S788">
        <f t="shared" si="254"/>
        <v>133.07986288586957</v>
      </c>
      <c r="T788">
        <f t="shared" ca="1" si="255"/>
        <v>1.4931636980735559</v>
      </c>
      <c r="U788">
        <f t="shared" ca="1" si="259"/>
        <v>22.758900000000001</v>
      </c>
      <c r="V788">
        <f ca="1">(-U788*'Config sheet'!$C$134+'Config sheet'!$C$135*'Stage 1'!U1153)*10^2</f>
        <v>18.485409962906662</v>
      </c>
      <c r="W788">
        <f t="shared" ca="1" si="243"/>
        <v>151.56527284877626</v>
      </c>
      <c r="X788">
        <f>'Config sheet'!$C$150*10^-3</f>
        <v>-333.6</v>
      </c>
      <c r="Y788">
        <f>'Config sheet'!$C$149*10^-3</f>
        <v>333.6</v>
      </c>
      <c r="Z788">
        <f t="shared" si="256"/>
        <v>2.7211527410842651E-2</v>
      </c>
      <c r="AA788">
        <f>PI()/4*('Config sheet'!$C$38^2)*'Stage 1'!Z788*2</f>
        <v>4.6604401463783019E-3</v>
      </c>
      <c r="AB788">
        <f t="shared" si="257"/>
        <v>15.304571097211838</v>
      </c>
      <c r="AC788">
        <f t="shared" ca="1" si="258"/>
        <v>22.758900000000001</v>
      </c>
    </row>
    <row r="789" spans="3:29" x14ac:dyDescent="0.25">
      <c r="C789">
        <v>43</v>
      </c>
      <c r="D789">
        <f t="shared" si="244"/>
        <v>995</v>
      </c>
      <c r="E789">
        <f t="shared" si="245"/>
        <v>0.17780000000000001</v>
      </c>
      <c r="F789">
        <f t="shared" si="240"/>
        <v>7.2026800670016754E-3</v>
      </c>
      <c r="G789">
        <f t="shared" si="246"/>
        <v>104.19615634406146</v>
      </c>
      <c r="H789">
        <f t="shared" si="247"/>
        <v>0.75049157835756164</v>
      </c>
      <c r="I789" s="3">
        <f t="shared" si="248"/>
        <v>8.8900000000000007E-2</v>
      </c>
      <c r="J789" s="3">
        <f t="shared" si="249"/>
        <v>0.40640000000000004</v>
      </c>
      <c r="K789">
        <f t="shared" si="250"/>
        <v>6.283498687472755E-2</v>
      </c>
      <c r="L789">
        <f>PI()/4*('Config sheet'!$C$38^2)*'Stage 1'!K789*2</f>
        <v>1.0761567735865132E-2</v>
      </c>
      <c r="M789">
        <f t="shared" si="251"/>
        <v>29.610609622296785</v>
      </c>
      <c r="N789">
        <f>'Config sheet'!$C$44</f>
        <v>5.8970333333333338</v>
      </c>
      <c r="O789">
        <f t="shared" si="260"/>
        <v>7.3280537732106978</v>
      </c>
      <c r="P789">
        <f t="shared" si="261"/>
        <v>720.61063189020479</v>
      </c>
      <c r="Q789">
        <f t="shared" si="252"/>
        <v>180</v>
      </c>
      <c r="R789">
        <f t="shared" si="253"/>
        <v>129.70991374023686</v>
      </c>
      <c r="S789">
        <f t="shared" si="254"/>
        <v>129.70991374023686</v>
      </c>
      <c r="T789">
        <f t="shared" ca="1" si="255"/>
        <v>1.4931636980735559</v>
      </c>
      <c r="U789">
        <f t="shared" ca="1" si="259"/>
        <v>22.758900000000001</v>
      </c>
      <c r="V789">
        <f ca="1">(-U789*'Config sheet'!$C$134+'Config sheet'!$C$135*'Stage 1'!U1154)*10^2</f>
        <v>19.991317081639103</v>
      </c>
      <c r="W789">
        <f t="shared" ca="1" si="243"/>
        <v>149.70123082187595</v>
      </c>
      <c r="X789">
        <f>'Config sheet'!$C$150*10^-3</f>
        <v>-333.6</v>
      </c>
      <c r="Y789">
        <f>'Config sheet'!$C$149*10^-3</f>
        <v>333.6</v>
      </c>
      <c r="Z789">
        <f t="shared" si="256"/>
        <v>2.8430686874727551E-2</v>
      </c>
      <c r="AA789">
        <f>PI()/4*('Config sheet'!$C$38^2)*'Stage 1'!Z789*2</f>
        <v>4.8692420862525869E-3</v>
      </c>
      <c r="AB789">
        <f t="shared" si="257"/>
        <v>15.990262584211218</v>
      </c>
      <c r="AC789">
        <f t="shared" ca="1" si="258"/>
        <v>22.758900000000001</v>
      </c>
    </row>
    <row r="790" spans="3:29" x14ac:dyDescent="0.25">
      <c r="C790">
        <v>44</v>
      </c>
      <c r="D790">
        <f t="shared" si="244"/>
        <v>995</v>
      </c>
      <c r="E790">
        <f t="shared" si="245"/>
        <v>0.17780000000000001</v>
      </c>
      <c r="F790">
        <f t="shared" si="240"/>
        <v>7.3701842546063656E-3</v>
      </c>
      <c r="G790">
        <f t="shared" si="246"/>
        <v>104.19615634406146</v>
      </c>
      <c r="H790">
        <f t="shared" si="247"/>
        <v>0.76794487087750496</v>
      </c>
      <c r="I790" s="3">
        <f t="shared" si="248"/>
        <v>8.8900000000000007E-2</v>
      </c>
      <c r="J790" s="3">
        <f t="shared" si="249"/>
        <v>0.40640000000000004</v>
      </c>
      <c r="K790">
        <f t="shared" si="250"/>
        <v>6.4074442027023892E-2</v>
      </c>
      <c r="L790">
        <f>PI()/4*('Config sheet'!$C$38^2)*'Stage 1'!K790*2</f>
        <v>1.0973845660003109E-2</v>
      </c>
      <c r="M790">
        <f t="shared" si="251"/>
        <v>30.194695407691498</v>
      </c>
      <c r="N790">
        <f>'Config sheet'!$C$44</f>
        <v>5.8970333333333338</v>
      </c>
      <c r="O790">
        <f t="shared" si="260"/>
        <v>7.447174723778943</v>
      </c>
      <c r="P790">
        <f t="shared" si="261"/>
        <v>701.65572989227212</v>
      </c>
      <c r="Q790">
        <f t="shared" si="252"/>
        <v>180</v>
      </c>
      <c r="R790">
        <f t="shared" si="253"/>
        <v>126.298031380609</v>
      </c>
      <c r="S790">
        <f t="shared" si="254"/>
        <v>126.29803138060899</v>
      </c>
      <c r="T790">
        <f t="shared" ca="1" si="255"/>
        <v>1.4931636980735559</v>
      </c>
      <c r="U790">
        <f t="shared" ca="1" si="259"/>
        <v>22.758900000000001</v>
      </c>
      <c r="V790">
        <f ca="1">(-U790*'Config sheet'!$C$134+'Config sheet'!$C$135*'Stage 1'!U1155)*10^2</f>
        <v>21.548802497341612</v>
      </c>
      <c r="W790">
        <f t="shared" ca="1" si="243"/>
        <v>147.84683387795062</v>
      </c>
      <c r="X790">
        <f>'Config sheet'!$C$150*10^-3</f>
        <v>-333.6</v>
      </c>
      <c r="Y790">
        <f>'Config sheet'!$C$149*10^-3</f>
        <v>333.6</v>
      </c>
      <c r="Z790">
        <f t="shared" si="256"/>
        <v>2.9670142027023894E-2</v>
      </c>
      <c r="AA790">
        <f>PI()/4*('Config sheet'!$C$38^2)*'Stage 1'!Z790*2</f>
        <v>5.0815200103905634E-3</v>
      </c>
      <c r="AB790">
        <f t="shared" si="257"/>
        <v>16.687368969079806</v>
      </c>
      <c r="AC790">
        <f t="shared" ca="1" si="258"/>
        <v>22.758900000000001</v>
      </c>
    </row>
    <row r="791" spans="3:29" x14ac:dyDescent="0.25">
      <c r="C791">
        <v>45</v>
      </c>
      <c r="D791">
        <f t="shared" si="244"/>
        <v>995</v>
      </c>
      <c r="E791">
        <f t="shared" si="245"/>
        <v>0.17780000000000001</v>
      </c>
      <c r="F791">
        <f t="shared" si="240"/>
        <v>7.5376884422110558E-3</v>
      </c>
      <c r="G791">
        <f t="shared" si="246"/>
        <v>104.19615634406146</v>
      </c>
      <c r="H791">
        <f t="shared" si="247"/>
        <v>0.78539816339744828</v>
      </c>
      <c r="I791" s="3">
        <f t="shared" si="248"/>
        <v>8.8900000000000007E-2</v>
      </c>
      <c r="J791" s="3">
        <f t="shared" si="249"/>
        <v>0.40640000000000004</v>
      </c>
      <c r="K791">
        <f t="shared" si="250"/>
        <v>6.5333659180270176E-2</v>
      </c>
      <c r="L791">
        <f>PI()/4*('Config sheet'!$C$38^2)*'Stage 1'!K791*2</f>
        <v>1.1189508165286029E-2</v>
      </c>
      <c r="M791">
        <f t="shared" si="251"/>
        <v>30.788093917168581</v>
      </c>
      <c r="N791">
        <f>'Config sheet'!$C$44</f>
        <v>5.8970333333333338</v>
      </c>
      <c r="O791">
        <f t="shared" si="260"/>
        <v>7.5631020095561654</v>
      </c>
      <c r="P791">
        <f t="shared" si="261"/>
        <v>682.48036400011233</v>
      </c>
      <c r="Q791">
        <f t="shared" si="252"/>
        <v>180</v>
      </c>
      <c r="R791">
        <f t="shared" si="253"/>
        <v>122.84646552002023</v>
      </c>
      <c r="S791">
        <f t="shared" si="254"/>
        <v>122.84646552002023</v>
      </c>
      <c r="T791">
        <f t="shared" ca="1" si="255"/>
        <v>1.4931636980735559</v>
      </c>
      <c r="U791">
        <f t="shared" ca="1" si="259"/>
        <v>22.758900000000001</v>
      </c>
      <c r="V791">
        <f ca="1">(-U791*'Config sheet'!$C$134+'Config sheet'!$C$135*'Stage 1'!U1156)*10^2</f>
        <v>23.159190624994498</v>
      </c>
      <c r="W791">
        <f t="shared" ca="1" si="243"/>
        <v>146.00565614501474</v>
      </c>
      <c r="X791">
        <f>'Config sheet'!$C$150*10^-3</f>
        <v>-333.6</v>
      </c>
      <c r="Y791">
        <f>'Config sheet'!$C$149*10^-3</f>
        <v>333.6</v>
      </c>
      <c r="Z791">
        <f t="shared" si="256"/>
        <v>3.0929359180270177E-2</v>
      </c>
      <c r="AA791">
        <f>PI()/4*('Config sheet'!$C$38^2)*'Stage 1'!Z791*2</f>
        <v>5.2971825156734832E-3</v>
      </c>
      <c r="AB791">
        <f t="shared" si="257"/>
        <v>17.395590090140704</v>
      </c>
      <c r="AC791">
        <f t="shared" ca="1" si="258"/>
        <v>22.758900000000001</v>
      </c>
    </row>
    <row r="792" spans="3:29" x14ac:dyDescent="0.25">
      <c r="C792">
        <v>46</v>
      </c>
      <c r="D792">
        <f t="shared" si="244"/>
        <v>995</v>
      </c>
      <c r="E792">
        <f t="shared" si="245"/>
        <v>0.17780000000000001</v>
      </c>
      <c r="F792">
        <f t="shared" si="240"/>
        <v>7.705192629815746E-3</v>
      </c>
      <c r="G792">
        <f t="shared" si="246"/>
        <v>104.19615634406146</v>
      </c>
      <c r="H792">
        <f t="shared" si="247"/>
        <v>0.8028514559173916</v>
      </c>
      <c r="I792" s="3">
        <f t="shared" si="248"/>
        <v>8.8900000000000007E-2</v>
      </c>
      <c r="J792" s="3">
        <f t="shared" si="249"/>
        <v>0.40640000000000004</v>
      </c>
      <c r="K792">
        <f t="shared" si="250"/>
        <v>6.6612098102747486E-2</v>
      </c>
      <c r="L792">
        <f>PI()/4*('Config sheet'!$C$38^2)*'Stage 1'!K792*2</f>
        <v>1.1408462727778975E-2</v>
      </c>
      <c r="M792">
        <f t="shared" si="251"/>
        <v>31.390550569779911</v>
      </c>
      <c r="N792">
        <f>'Config sheet'!$C$44</f>
        <v>5.8970333333333338</v>
      </c>
      <c r="O792">
        <f t="shared" si="260"/>
        <v>7.6757997540279401</v>
      </c>
      <c r="P792">
        <f t="shared" si="261"/>
        <v>663.09710797774221</v>
      </c>
      <c r="Q792">
        <f t="shared" si="252"/>
        <v>180</v>
      </c>
      <c r="R792">
        <f t="shared" si="253"/>
        <v>119.35747943599361</v>
      </c>
      <c r="S792">
        <f t="shared" si="254"/>
        <v>119.3574794359936</v>
      </c>
      <c r="T792">
        <f t="shared" ca="1" si="255"/>
        <v>1.4931636980735559</v>
      </c>
      <c r="U792">
        <f t="shared" ca="1" si="259"/>
        <v>22.758900000000001</v>
      </c>
      <c r="V792">
        <f ca="1">(-U792*'Config sheet'!$C$134+'Config sheet'!$C$135*'Stage 1'!U1157)*10^2</f>
        <v>24.823861819657878</v>
      </c>
      <c r="W792">
        <f t="shared" ca="1" si="243"/>
        <v>144.18134125565149</v>
      </c>
      <c r="X792">
        <f>'Config sheet'!$C$150*10^-3</f>
        <v>-333.6</v>
      </c>
      <c r="Y792">
        <f>'Config sheet'!$C$149*10^-3</f>
        <v>333.6</v>
      </c>
      <c r="Z792">
        <f t="shared" si="256"/>
        <v>3.2207798102747487E-2</v>
      </c>
      <c r="AA792">
        <f>PI()/4*('Config sheet'!$C$38^2)*'Stage 1'!Z792*2</f>
        <v>5.5161370781664299E-3</v>
      </c>
      <c r="AB792">
        <f t="shared" si="257"/>
        <v>18.114622105032332</v>
      </c>
      <c r="AC792">
        <f t="shared" ca="1" si="258"/>
        <v>22.758900000000001</v>
      </c>
    </row>
    <row r="793" spans="3:29" x14ac:dyDescent="0.25">
      <c r="C793">
        <v>47</v>
      </c>
      <c r="D793">
        <f t="shared" si="244"/>
        <v>995</v>
      </c>
      <c r="E793">
        <f t="shared" si="245"/>
        <v>0.17780000000000001</v>
      </c>
      <c r="F793">
        <f t="shared" si="240"/>
        <v>7.8726968174204354E-3</v>
      </c>
      <c r="G793">
        <f t="shared" si="246"/>
        <v>104.19615634406146</v>
      </c>
      <c r="H793">
        <f t="shared" si="247"/>
        <v>0.82030474843733481</v>
      </c>
      <c r="I793" s="3">
        <f t="shared" si="248"/>
        <v>8.8900000000000007E-2</v>
      </c>
      <c r="J793" s="3">
        <f t="shared" si="249"/>
        <v>0.40640000000000004</v>
      </c>
      <c r="K793">
        <f t="shared" si="250"/>
        <v>6.7909212372296135E-2</v>
      </c>
      <c r="L793">
        <f>PI()/4*('Config sheet'!$C$38^2)*'Stage 1'!K793*2</f>
        <v>1.1630615763328018E-2</v>
      </c>
      <c r="M793">
        <f t="shared" si="251"/>
        <v>32.001807867369379</v>
      </c>
      <c r="N793">
        <f>'Config sheet'!$C$44</f>
        <v>5.8970333333333338</v>
      </c>
      <c r="O793">
        <f t="shared" si="260"/>
        <v>7.7852341923097379</v>
      </c>
      <c r="P793">
        <f t="shared" si="261"/>
        <v>643.51859891452682</v>
      </c>
      <c r="Q793">
        <f t="shared" si="252"/>
        <v>180</v>
      </c>
      <c r="R793">
        <f t="shared" si="253"/>
        <v>115.83334780461483</v>
      </c>
      <c r="S793">
        <f t="shared" si="254"/>
        <v>115.83334780461483</v>
      </c>
      <c r="T793">
        <f t="shared" ca="1" si="255"/>
        <v>1.4931636980735559</v>
      </c>
      <c r="U793">
        <f t="shared" ca="1" si="259"/>
        <v>22.758900000000001</v>
      </c>
      <c r="V793">
        <f ca="1">(-U793*'Config sheet'!$C$134+'Config sheet'!$C$135*'Stage 1'!U1158)*10^2</f>
        <v>26.5442545902266</v>
      </c>
      <c r="W793">
        <f t="shared" ca="1" si="243"/>
        <v>142.37760239484143</v>
      </c>
      <c r="X793">
        <f>'Config sheet'!$C$150*10^-3</f>
        <v>-333.6</v>
      </c>
      <c r="Y793">
        <f>'Config sheet'!$C$149*10^-3</f>
        <v>333.6</v>
      </c>
      <c r="Z793">
        <f t="shared" si="256"/>
        <v>3.3504912372296136E-2</v>
      </c>
      <c r="AA793">
        <f>PI()/4*('Config sheet'!$C$38^2)*'Stage 1'!Z793*2</f>
        <v>5.7382901137154729E-3</v>
      </c>
      <c r="AB793">
        <f t="shared" si="257"/>
        <v>18.844157689705362</v>
      </c>
      <c r="AC793">
        <f t="shared" ca="1" si="258"/>
        <v>22.758900000000001</v>
      </c>
    </row>
    <row r="794" spans="3:29" x14ac:dyDescent="0.25">
      <c r="C794">
        <v>48</v>
      </c>
      <c r="D794">
        <f t="shared" si="244"/>
        <v>995</v>
      </c>
      <c r="E794">
        <f t="shared" si="245"/>
        <v>0.17780000000000001</v>
      </c>
      <c r="F794">
        <f t="shared" si="240"/>
        <v>8.0402010050251264E-3</v>
      </c>
      <c r="G794">
        <f t="shared" si="246"/>
        <v>104.19615634406146</v>
      </c>
      <c r="H794">
        <f t="shared" si="247"/>
        <v>0.83775804095727824</v>
      </c>
      <c r="I794" s="3">
        <f t="shared" si="248"/>
        <v>8.8900000000000007E-2</v>
      </c>
      <c r="J794" s="3">
        <f t="shared" si="249"/>
        <v>0.40640000000000004</v>
      </c>
      <c r="K794">
        <f t="shared" si="250"/>
        <v>6.9224449733647497E-2</v>
      </c>
      <c r="L794">
        <f>PI()/4*('Config sheet'!$C$38^2)*'Stage 1'!K794*2</f>
        <v>1.1855872688759414E-2</v>
      </c>
      <c r="M794">
        <f t="shared" si="251"/>
        <v>32.621605562963374</v>
      </c>
      <c r="N794">
        <f>'Config sheet'!$C$44</f>
        <v>5.8970333333333338</v>
      </c>
      <c r="O794">
        <f t="shared" si="260"/>
        <v>7.8913736807449517</v>
      </c>
      <c r="P794">
        <f t="shared" si="261"/>
        <v>623.75752517296439</v>
      </c>
      <c r="Q794">
        <f t="shared" si="252"/>
        <v>180</v>
      </c>
      <c r="R794">
        <f t="shared" si="253"/>
        <v>112.27635453113361</v>
      </c>
      <c r="S794">
        <f t="shared" si="254"/>
        <v>112.27635453113359</v>
      </c>
      <c r="T794">
        <f t="shared" ca="1" si="255"/>
        <v>1.4931636980735559</v>
      </c>
      <c r="U794">
        <f t="shared" ca="1" si="259"/>
        <v>22.758900000000001</v>
      </c>
      <c r="V794">
        <f ca="1">(-U794*'Config sheet'!$C$134+'Config sheet'!$C$135*'Stage 1'!U1159)*10^2</f>
        <v>28.321867925127119</v>
      </c>
      <c r="W794">
        <f t="shared" ca="1" si="243"/>
        <v>140.59822245626071</v>
      </c>
      <c r="X794">
        <f>'Config sheet'!$C$150*10^-3</f>
        <v>-333.6</v>
      </c>
      <c r="Y794">
        <f>'Config sheet'!$C$149*10^-3</f>
        <v>333.6</v>
      </c>
      <c r="Z794">
        <f t="shared" si="256"/>
        <v>3.4820149733647499E-2</v>
      </c>
      <c r="AA794">
        <f>PI()/4*('Config sheet'!$C$38^2)*'Stage 1'!Z794*2</f>
        <v>5.9635470391468685E-3</v>
      </c>
      <c r="AB794">
        <f t="shared" si="257"/>
        <v>19.58388623939679</v>
      </c>
      <c r="AC794">
        <f t="shared" ca="1" si="258"/>
        <v>22.758900000000001</v>
      </c>
    </row>
    <row r="795" spans="3:29" x14ac:dyDescent="0.25">
      <c r="C795">
        <v>49</v>
      </c>
      <c r="D795">
        <f t="shared" si="244"/>
        <v>995</v>
      </c>
      <c r="E795">
        <f t="shared" si="245"/>
        <v>0.17780000000000001</v>
      </c>
      <c r="F795">
        <f t="shared" si="240"/>
        <v>8.2077051926298158E-3</v>
      </c>
      <c r="G795">
        <f t="shared" si="246"/>
        <v>104.19615634406146</v>
      </c>
      <c r="H795">
        <f t="shared" si="247"/>
        <v>0.85521133347722145</v>
      </c>
      <c r="I795" s="3">
        <f t="shared" si="248"/>
        <v>8.8900000000000007E-2</v>
      </c>
      <c r="J795" s="3">
        <f t="shared" si="249"/>
        <v>0.40640000000000004</v>
      </c>
      <c r="K795">
        <f t="shared" si="250"/>
        <v>7.0557252458937736E-2</v>
      </c>
      <c r="L795">
        <f>PI()/4*('Config sheet'!$C$38^2)*'Stage 1'!K795*2</f>
        <v>1.2084137983623752E-2</v>
      </c>
      <c r="M795">
        <f t="shared" si="251"/>
        <v>33.249680830660701</v>
      </c>
      <c r="N795">
        <f>'Config sheet'!$C$44</f>
        <v>5.8970333333333338</v>
      </c>
      <c r="O795">
        <f t="shared" si="260"/>
        <v>7.9941887044834843</v>
      </c>
      <c r="P795">
        <f t="shared" si="261"/>
        <v>603.82661433085184</v>
      </c>
      <c r="Q795">
        <f t="shared" si="252"/>
        <v>180</v>
      </c>
      <c r="R795">
        <f t="shared" si="253"/>
        <v>108.68879057955334</v>
      </c>
      <c r="S795">
        <f t="shared" si="254"/>
        <v>108.68879057955333</v>
      </c>
      <c r="T795">
        <f t="shared" ca="1" si="255"/>
        <v>1.4931636980735559</v>
      </c>
      <c r="U795">
        <f t="shared" ca="1" si="259"/>
        <v>22.758900000000001</v>
      </c>
      <c r="V795">
        <f ca="1">(-U795*'Config sheet'!$C$134+'Config sheet'!$C$135*'Stage 1'!U1160)*10^2</f>
        <v>30.158263735610657</v>
      </c>
      <c r="W795">
        <f t="shared" ca="1" si="243"/>
        <v>138.847054315164</v>
      </c>
      <c r="X795">
        <f>'Config sheet'!$C$150*10^-3</f>
        <v>-333.6</v>
      </c>
      <c r="Y795">
        <f>'Config sheet'!$C$149*10^-3</f>
        <v>333.6</v>
      </c>
      <c r="Z795">
        <f t="shared" si="256"/>
        <v>3.6152952458937737E-2</v>
      </c>
      <c r="AA795">
        <f>PI()/4*('Config sheet'!$C$38^2)*'Stage 1'!Z795*2</f>
        <v>6.1918123340112072E-3</v>
      </c>
      <c r="AB795">
        <f t="shared" si="257"/>
        <v>20.333494071393552</v>
      </c>
      <c r="AC795">
        <f t="shared" ca="1" si="258"/>
        <v>22.758900000000001</v>
      </c>
    </row>
    <row r="796" spans="3:29" x14ac:dyDescent="0.25">
      <c r="C796">
        <v>50</v>
      </c>
      <c r="D796">
        <f t="shared" si="244"/>
        <v>995</v>
      </c>
      <c r="E796">
        <f t="shared" si="245"/>
        <v>0.17780000000000001</v>
      </c>
      <c r="F796">
        <f t="shared" si="240"/>
        <v>8.3752093802345069E-3</v>
      </c>
      <c r="G796">
        <f t="shared" si="246"/>
        <v>104.19615634406146</v>
      </c>
      <c r="H796">
        <f t="shared" si="247"/>
        <v>0.87266462599716477</v>
      </c>
      <c r="I796" s="3">
        <f t="shared" si="248"/>
        <v>8.8900000000000007E-2</v>
      </c>
      <c r="J796" s="3">
        <f t="shared" si="249"/>
        <v>0.40640000000000004</v>
      </c>
      <c r="K796">
        <f t="shared" si="250"/>
        <v>7.1907057711061706E-2</v>
      </c>
      <c r="L796">
        <f>PI()/4*('Config sheet'!$C$38^2)*'Stage 1'!K796*2</f>
        <v>1.2315315252426542E-2</v>
      </c>
      <c r="M796">
        <f t="shared" si="251"/>
        <v>33.885768436860943</v>
      </c>
      <c r="N796">
        <f>'Config sheet'!$C$44</f>
        <v>5.8970333333333338</v>
      </c>
      <c r="O796">
        <f t="shared" si="260"/>
        <v>8.0936518830410655</v>
      </c>
      <c r="P796">
        <f t="shared" si="261"/>
        <v>583.73862113147493</v>
      </c>
      <c r="Q796">
        <f t="shared" si="252"/>
        <v>180</v>
      </c>
      <c r="R796">
        <f t="shared" si="253"/>
        <v>105.07295180366552</v>
      </c>
      <c r="S796">
        <f t="shared" si="254"/>
        <v>105.07295180366549</v>
      </c>
      <c r="T796">
        <f t="shared" ca="1" si="255"/>
        <v>1.4931636980735559</v>
      </c>
      <c r="U796">
        <f t="shared" ca="1" si="259"/>
        <v>22.758900000000001</v>
      </c>
      <c r="V796">
        <f ca="1">(-U796*'Config sheet'!$C$134+'Config sheet'!$C$135*'Stage 1'!U1161)*10^2</f>
        <v>32.055069422613002</v>
      </c>
      <c r="W796">
        <f t="shared" ca="1" si="243"/>
        <v>137.12802122627852</v>
      </c>
      <c r="X796">
        <f>'Config sheet'!$C$150*10^-3</f>
        <v>-333.6</v>
      </c>
      <c r="Y796">
        <f>'Config sheet'!$C$149*10^-3</f>
        <v>333.6</v>
      </c>
      <c r="Z796">
        <f t="shared" si="256"/>
        <v>3.7502757711061707E-2</v>
      </c>
      <c r="AA796">
        <f>PI()/4*('Config sheet'!$C$38^2)*'Stage 1'!Z796*2</f>
        <v>6.4229896028139962E-3</v>
      </c>
      <c r="AB796">
        <f t="shared" si="257"/>
        <v>21.092664629393536</v>
      </c>
      <c r="AC796">
        <f t="shared" ca="1" si="258"/>
        <v>22.758900000000001</v>
      </c>
    </row>
    <row r="797" spans="3:29" x14ac:dyDescent="0.25">
      <c r="C797">
        <v>51</v>
      </c>
      <c r="D797">
        <f t="shared" si="244"/>
        <v>995</v>
      </c>
      <c r="E797">
        <f t="shared" si="245"/>
        <v>0.17780000000000001</v>
      </c>
      <c r="F797">
        <f t="shared" si="240"/>
        <v>8.5427135678391962E-3</v>
      </c>
      <c r="G797">
        <f t="shared" si="246"/>
        <v>104.19615634406146</v>
      </c>
      <c r="H797">
        <f t="shared" si="247"/>
        <v>0.89011791851710798</v>
      </c>
      <c r="I797" s="3">
        <f t="shared" si="248"/>
        <v>8.8900000000000007E-2</v>
      </c>
      <c r="J797" s="3">
        <f t="shared" si="249"/>
        <v>0.40640000000000004</v>
      </c>
      <c r="K797">
        <f t="shared" si="250"/>
        <v>7.3273297909516311E-2</v>
      </c>
      <c r="L797">
        <f>PI()/4*('Config sheet'!$C$38^2)*'Stage 1'!K797*2</f>
        <v>1.2549307287285143E-2</v>
      </c>
      <c r="M797">
        <f t="shared" si="251"/>
        <v>34.529600912665906</v>
      </c>
      <c r="N797">
        <f>'Config sheet'!$C$44</f>
        <v>5.8970333333333338</v>
      </c>
      <c r="O797">
        <f t="shared" si="260"/>
        <v>8.1897379738418081</v>
      </c>
      <c r="P797">
        <f t="shared" si="261"/>
        <v>563.50631545546094</v>
      </c>
      <c r="Q797">
        <f t="shared" si="252"/>
        <v>180</v>
      </c>
      <c r="R797">
        <f t="shared" si="253"/>
        <v>101.43113678198299</v>
      </c>
      <c r="S797">
        <f t="shared" si="254"/>
        <v>101.43113678198296</v>
      </c>
      <c r="T797">
        <f t="shared" ca="1" si="255"/>
        <v>1.4931636980735559</v>
      </c>
      <c r="U797">
        <f t="shared" ca="1" si="259"/>
        <v>22.758900000000001</v>
      </c>
      <c r="V797">
        <f ca="1">(-U797*'Config sheet'!$C$134+'Config sheet'!$C$135*'Stage 1'!U1162)*10^2</f>
        <v>34.013980573492361</v>
      </c>
      <c r="W797">
        <f t="shared" ca="1" si="243"/>
        <v>135.44511735547536</v>
      </c>
      <c r="X797">
        <f>'Config sheet'!$C$150*10^-3</f>
        <v>-333.6</v>
      </c>
      <c r="Y797">
        <f>'Config sheet'!$C$149*10^-3</f>
        <v>333.6</v>
      </c>
      <c r="Z797">
        <f t="shared" si="256"/>
        <v>3.8868997909516312E-2</v>
      </c>
      <c r="AA797">
        <f>PI()/4*('Config sheet'!$C$38^2)*'Stage 1'!Z797*2</f>
        <v>6.6569816376725981E-3</v>
      </c>
      <c r="AB797">
        <f t="shared" si="257"/>
        <v>21.861078689266762</v>
      </c>
      <c r="AC797">
        <f t="shared" ca="1" si="258"/>
        <v>22.758900000000001</v>
      </c>
    </row>
    <row r="798" spans="3:29" x14ac:dyDescent="0.25">
      <c r="C798">
        <v>52</v>
      </c>
      <c r="D798">
        <f t="shared" si="244"/>
        <v>995</v>
      </c>
      <c r="E798">
        <f t="shared" si="245"/>
        <v>0.17780000000000001</v>
      </c>
      <c r="F798">
        <f t="shared" si="240"/>
        <v>8.7102177554438873E-3</v>
      </c>
      <c r="G798">
        <f t="shared" si="246"/>
        <v>104.19615634406146</v>
      </c>
      <c r="H798">
        <f t="shared" si="247"/>
        <v>0.90757121103705141</v>
      </c>
      <c r="I798" s="3">
        <f t="shared" si="248"/>
        <v>8.8900000000000007E-2</v>
      </c>
      <c r="J798" s="3">
        <f t="shared" si="249"/>
        <v>0.40640000000000004</v>
      </c>
      <c r="K798">
        <f t="shared" si="250"/>
        <v>7.4655401098374818E-2</v>
      </c>
      <c r="L798">
        <f>PI()/4*('Config sheet'!$C$38^2)*'Stage 1'!K798*2</f>
        <v>1.2786016130950682E-2</v>
      </c>
      <c r="M798">
        <f t="shared" si="251"/>
        <v>35.180908727285356</v>
      </c>
      <c r="N798">
        <f>'Config sheet'!$C$44</f>
        <v>5.8970333333333338</v>
      </c>
      <c r="O798">
        <f t="shared" si="260"/>
        <v>8.2824238737487583</v>
      </c>
      <c r="P798">
        <f t="shared" si="261"/>
        <v>543.14247032787148</v>
      </c>
      <c r="Q798">
        <f t="shared" si="252"/>
        <v>180</v>
      </c>
      <c r="R798">
        <f t="shared" si="253"/>
        <v>97.765644659016885</v>
      </c>
      <c r="S798">
        <f t="shared" si="254"/>
        <v>97.765644659016871</v>
      </c>
      <c r="T798">
        <f t="shared" ca="1" si="255"/>
        <v>1.4931636980735559</v>
      </c>
      <c r="U798">
        <f t="shared" ca="1" si="259"/>
        <v>22.758900000000001</v>
      </c>
      <c r="V798">
        <f ca="1">(-U798*'Config sheet'!$C$134+'Config sheet'!$C$135*'Stage 1'!U1163)*10^2</f>
        <v>36.036763795306669</v>
      </c>
      <c r="W798">
        <f t="shared" ca="1" si="243"/>
        <v>133.80240845432354</v>
      </c>
      <c r="X798">
        <f>'Config sheet'!$C$150*10^-3</f>
        <v>-333.6</v>
      </c>
      <c r="Y798">
        <f>'Config sheet'!$C$149*10^-3</f>
        <v>333.6</v>
      </c>
      <c r="Z798">
        <f t="shared" si="256"/>
        <v>4.025110109837482E-2</v>
      </c>
      <c r="AA798">
        <f>PI()/4*('Config sheet'!$C$38^2)*'Stage 1'!Z798*2</f>
        <v>6.8936904813381361E-3</v>
      </c>
      <c r="AB798">
        <f t="shared" si="257"/>
        <v>22.638414566015079</v>
      </c>
      <c r="AC798">
        <f t="shared" ca="1" si="258"/>
        <v>22.758900000000001</v>
      </c>
    </row>
    <row r="799" spans="3:29" x14ac:dyDescent="0.25">
      <c r="C799">
        <v>53</v>
      </c>
      <c r="D799">
        <f t="shared" si="244"/>
        <v>995</v>
      </c>
      <c r="E799">
        <f t="shared" si="245"/>
        <v>0.17780000000000001</v>
      </c>
      <c r="F799">
        <f t="shared" si="240"/>
        <v>8.8777219430485766E-3</v>
      </c>
      <c r="G799">
        <f t="shared" si="246"/>
        <v>104.19615634406146</v>
      </c>
      <c r="H799">
        <f t="shared" si="247"/>
        <v>0.92502450355699462</v>
      </c>
      <c r="I799" s="3">
        <f t="shared" si="248"/>
        <v>8.8900000000000007E-2</v>
      </c>
      <c r="J799" s="3">
        <f t="shared" si="249"/>
        <v>0.40640000000000004</v>
      </c>
      <c r="K799">
        <f t="shared" si="250"/>
        <v>7.6052791316025936E-2</v>
      </c>
      <c r="L799">
        <f>PI()/4*('Config sheet'!$C$38^2)*'Stage 1'!K799*2</f>
        <v>1.3025343140132189E-2</v>
      </c>
      <c r="M799">
        <f t="shared" si="251"/>
        <v>35.83942046227429</v>
      </c>
      <c r="N799">
        <f>'Config sheet'!$C$44</f>
        <v>5.8970333333333338</v>
      </c>
      <c r="O799">
        <f t="shared" si="260"/>
        <v>8.3716886185894754</v>
      </c>
      <c r="P799">
        <f t="shared" si="261"/>
        <v>522.65984997406565</v>
      </c>
      <c r="Q799">
        <f t="shared" si="252"/>
        <v>180</v>
      </c>
      <c r="R799">
        <f t="shared" si="253"/>
        <v>94.078772995331832</v>
      </c>
      <c r="S799">
        <f t="shared" si="254"/>
        <v>94.078772995331818</v>
      </c>
      <c r="T799">
        <f t="shared" ca="1" si="255"/>
        <v>1.4931636980735559</v>
      </c>
      <c r="U799">
        <f t="shared" ca="1" si="259"/>
        <v>22.758900000000001</v>
      </c>
      <c r="V799">
        <f ca="1">(-U799*'Config sheet'!$C$134+'Config sheet'!$C$135*'Stage 1'!U1164)*10^2</f>
        <v>38.125259691671623</v>
      </c>
      <c r="W799">
        <f t="shared" ca="1" si="243"/>
        <v>132.20403268700346</v>
      </c>
      <c r="X799">
        <f>'Config sheet'!$C$150*10^-3</f>
        <v>-333.6</v>
      </c>
      <c r="Y799">
        <f>'Config sheet'!$C$149*10^-3</f>
        <v>333.6</v>
      </c>
      <c r="Z799">
        <f t="shared" si="256"/>
        <v>4.1648491316025937E-2</v>
      </c>
      <c r="AA799">
        <f>PI()/4*('Config sheet'!$C$38^2)*'Stage 1'!Z799*2</f>
        <v>7.1330174905196442E-3</v>
      </c>
      <c r="AB799">
        <f t="shared" si="257"/>
        <v>23.424348321724374</v>
      </c>
      <c r="AC799">
        <f t="shared" ca="1" si="258"/>
        <v>22.758900000000001</v>
      </c>
    </row>
    <row r="800" spans="3:29" x14ac:dyDescent="0.25">
      <c r="C800">
        <v>54</v>
      </c>
      <c r="D800">
        <f t="shared" si="244"/>
        <v>995</v>
      </c>
      <c r="E800">
        <f t="shared" si="245"/>
        <v>0.17780000000000001</v>
      </c>
      <c r="F800">
        <f t="shared" si="240"/>
        <v>9.0452261306532659E-3</v>
      </c>
      <c r="G800">
        <f t="shared" si="246"/>
        <v>104.19615634406146</v>
      </c>
      <c r="H800">
        <f t="shared" si="247"/>
        <v>0.94247779607693782</v>
      </c>
      <c r="I800" s="3">
        <f t="shared" si="248"/>
        <v>8.8900000000000007E-2</v>
      </c>
      <c r="J800" s="3">
        <f t="shared" si="249"/>
        <v>0.40640000000000004</v>
      </c>
      <c r="K800">
        <f t="shared" si="250"/>
        <v>7.7464888966305545E-2</v>
      </c>
      <c r="L800">
        <f>PI()/4*('Config sheet'!$C$38^2)*'Stage 1'!K800*2</f>
        <v>1.3267189049059274E-2</v>
      </c>
      <c r="M800">
        <f t="shared" si="251"/>
        <v>36.504862986426538</v>
      </c>
      <c r="N800">
        <f>'Config sheet'!$C$44</f>
        <v>5.8970333333333338</v>
      </c>
      <c r="O800">
        <f t="shared" si="260"/>
        <v>8.4575133806859544</v>
      </c>
      <c r="P800">
        <f t="shared" si="261"/>
        <v>502.07119793777974</v>
      </c>
      <c r="Q800">
        <f t="shared" si="252"/>
        <v>180</v>
      </c>
      <c r="R800">
        <f t="shared" si="253"/>
        <v>90.372815628800353</v>
      </c>
      <c r="S800">
        <f t="shared" si="254"/>
        <v>90.372815628800353</v>
      </c>
      <c r="T800">
        <f t="shared" ca="1" si="255"/>
        <v>1.4931636980735559</v>
      </c>
      <c r="U800">
        <f t="shared" ca="1" si="259"/>
        <v>22.758900000000001</v>
      </c>
      <c r="V800">
        <f ca="1">(-U800*'Config sheet'!$C$134+'Config sheet'!$C$135*'Stage 1'!U1165)*10^2</f>
        <v>40.281385990629403</v>
      </c>
      <c r="W800">
        <f t="shared" ca="1" si="243"/>
        <v>130.65420161942976</v>
      </c>
      <c r="X800">
        <f>'Config sheet'!$C$150*10^-3</f>
        <v>-333.6</v>
      </c>
      <c r="Y800">
        <f>'Config sheet'!$C$149*10^-3</f>
        <v>333.6</v>
      </c>
      <c r="Z800">
        <f t="shared" si="256"/>
        <v>4.3060588966305546E-2</v>
      </c>
      <c r="AA800">
        <f>PI()/4*('Config sheet'!$C$38^2)*'Stage 1'!Z800*2</f>
        <v>7.3748633994467298E-3</v>
      </c>
      <c r="AB800">
        <f t="shared" si="257"/>
        <v>24.218553974300079</v>
      </c>
      <c r="AC800">
        <f t="shared" ca="1" si="258"/>
        <v>22.758900000000001</v>
      </c>
    </row>
    <row r="801" spans="3:29" x14ac:dyDescent="0.25">
      <c r="C801">
        <v>55</v>
      </c>
      <c r="D801">
        <f t="shared" si="244"/>
        <v>995</v>
      </c>
      <c r="E801">
        <f t="shared" si="245"/>
        <v>0.17780000000000001</v>
      </c>
      <c r="F801">
        <f t="shared" si="240"/>
        <v>9.212730318257957E-3</v>
      </c>
      <c r="G801">
        <f t="shared" si="246"/>
        <v>104.19615634406146</v>
      </c>
      <c r="H801">
        <f t="shared" si="247"/>
        <v>0.95993108859688125</v>
      </c>
      <c r="I801" s="3">
        <f t="shared" si="248"/>
        <v>8.8900000000000007E-2</v>
      </c>
      <c r="J801" s="3">
        <f t="shared" si="249"/>
        <v>0.40640000000000004</v>
      </c>
      <c r="K801">
        <f t="shared" si="250"/>
        <v>7.8891111190639351E-2</v>
      </c>
      <c r="L801">
        <f>PI()/4*('Config sheet'!$C$38^2)*'Stage 1'!K801*2</f>
        <v>1.3511454033217928E-2</v>
      </c>
      <c r="M801">
        <f t="shared" si="251"/>
        <v>37.176961631144763</v>
      </c>
      <c r="N801">
        <f>'Config sheet'!$C$44</f>
        <v>5.8970333333333338</v>
      </c>
      <c r="O801">
        <f t="shared" si="260"/>
        <v>8.5398814644004126</v>
      </c>
      <c r="P801">
        <f t="shared" si="261"/>
        <v>481.3892252747857</v>
      </c>
      <c r="Q801">
        <f t="shared" si="252"/>
        <v>180</v>
      </c>
      <c r="R801">
        <f t="shared" si="253"/>
        <v>86.650060549461415</v>
      </c>
      <c r="S801">
        <f t="shared" si="254"/>
        <v>86.650060549461429</v>
      </c>
      <c r="T801">
        <f t="shared" ca="1" si="255"/>
        <v>1.4931636980735559</v>
      </c>
      <c r="U801">
        <f t="shared" ca="1" si="259"/>
        <v>22.758900000000001</v>
      </c>
      <c r="V801">
        <f ca="1">(-U801*'Config sheet'!$C$134+'Config sheet'!$C$135*'Stage 1'!U1166)*10^2</f>
        <v>42.507140831380696</v>
      </c>
      <c r="W801">
        <f t="shared" ca="1" si="243"/>
        <v>129.15720138084211</v>
      </c>
      <c r="X801">
        <f>'Config sheet'!$C$150*10^-3</f>
        <v>-333.6</v>
      </c>
      <c r="Y801">
        <f>'Config sheet'!$C$149*10^-3</f>
        <v>333.6</v>
      </c>
      <c r="Z801">
        <f t="shared" si="256"/>
        <v>4.4486811190639353E-2</v>
      </c>
      <c r="AA801">
        <f>PI()/4*('Config sheet'!$C$38^2)*'Stage 1'!Z801*2</f>
        <v>7.6191283836053829E-3</v>
      </c>
      <c r="AB801">
        <f t="shared" si="257"/>
        <v>25.020703706771286</v>
      </c>
      <c r="AC801">
        <f t="shared" ca="1" si="258"/>
        <v>22.758900000000001</v>
      </c>
    </row>
    <row r="802" spans="3:29" x14ac:dyDescent="0.25">
      <c r="C802">
        <v>56</v>
      </c>
      <c r="D802">
        <f t="shared" si="244"/>
        <v>995</v>
      </c>
      <c r="E802">
        <f t="shared" si="245"/>
        <v>0.17780000000000001</v>
      </c>
      <c r="F802">
        <f t="shared" si="240"/>
        <v>9.3802345058626464E-3</v>
      </c>
      <c r="G802">
        <f t="shared" si="246"/>
        <v>104.19615634406146</v>
      </c>
      <c r="H802">
        <f t="shared" si="247"/>
        <v>0.97738438111682446</v>
      </c>
      <c r="I802" s="3">
        <f t="shared" si="248"/>
        <v>8.8900000000000007E-2</v>
      </c>
      <c r="J802" s="3">
        <f t="shared" si="249"/>
        <v>0.40640000000000004</v>
      </c>
      <c r="K802">
        <f t="shared" si="250"/>
        <v>8.0330872240811646E-2</v>
      </c>
      <c r="L802">
        <f>PI()/4*('Config sheet'!$C$38^2)*'Stage 1'!K802*2</f>
        <v>1.375803777319355E-2</v>
      </c>
      <c r="M802">
        <f t="shared" si="251"/>
        <v>37.855440366105512</v>
      </c>
      <c r="N802">
        <f>'Config sheet'!$C$44</f>
        <v>5.8970333333333338</v>
      </c>
      <c r="O802">
        <f t="shared" si="260"/>
        <v>8.6187782997107139</v>
      </c>
      <c r="P802">
        <f t="shared" si="261"/>
        <v>460.62659883537731</v>
      </c>
      <c r="Q802">
        <f t="shared" si="252"/>
        <v>180</v>
      </c>
      <c r="R802">
        <f t="shared" si="253"/>
        <v>82.912787790367915</v>
      </c>
      <c r="S802">
        <f t="shared" si="254"/>
        <v>82.912787790367915</v>
      </c>
      <c r="T802">
        <f t="shared" ca="1" si="255"/>
        <v>1.4931636980735559</v>
      </c>
      <c r="U802">
        <f t="shared" ca="1" si="259"/>
        <v>22.758900000000001</v>
      </c>
      <c r="V802">
        <f ca="1">(-U802*'Config sheet'!$C$134+'Config sheet'!$C$135*'Stage 1'!U1167)*10^2</f>
        <v>44.804606218164736</v>
      </c>
      <c r="W802">
        <f t="shared" ca="1" si="243"/>
        <v>127.71739400853265</v>
      </c>
      <c r="X802">
        <f>'Config sheet'!$C$150*10^-3</f>
        <v>-333.6</v>
      </c>
      <c r="Y802">
        <f>'Config sheet'!$C$149*10^-3</f>
        <v>333.6</v>
      </c>
      <c r="Z802">
        <f t="shared" si="256"/>
        <v>4.5926572240811647E-2</v>
      </c>
      <c r="AA802">
        <f>PI()/4*('Config sheet'!$C$38^2)*'Stage 1'!Z802*2</f>
        <v>7.8657121235810052E-3</v>
      </c>
      <c r="AB802">
        <f t="shared" si="257"/>
        <v>25.830468076946929</v>
      </c>
      <c r="AC802">
        <f t="shared" ca="1" si="258"/>
        <v>22.758900000000001</v>
      </c>
    </row>
    <row r="803" spans="3:29" x14ac:dyDescent="0.25">
      <c r="C803">
        <v>57</v>
      </c>
      <c r="D803">
        <f t="shared" si="244"/>
        <v>995</v>
      </c>
      <c r="E803">
        <f t="shared" si="245"/>
        <v>0.17780000000000001</v>
      </c>
      <c r="F803">
        <f t="shared" si="240"/>
        <v>9.5477386934673374E-3</v>
      </c>
      <c r="G803">
        <f t="shared" si="246"/>
        <v>104.19615634406146</v>
      </c>
      <c r="H803">
        <f t="shared" si="247"/>
        <v>0.99483767363676778</v>
      </c>
      <c r="I803" s="3">
        <f t="shared" si="248"/>
        <v>8.8900000000000007E-2</v>
      </c>
      <c r="J803" s="3">
        <f t="shared" si="249"/>
        <v>0.40640000000000004</v>
      </c>
      <c r="K803">
        <f t="shared" si="250"/>
        <v>8.1783583851968711E-2</v>
      </c>
      <c r="L803">
        <f>PI()/4*('Config sheet'!$C$38^2)*'Stage 1'!K803*2</f>
        <v>1.4006839518554181E-2</v>
      </c>
      <c r="M803">
        <f t="shared" si="251"/>
        <v>38.540021975034769</v>
      </c>
      <c r="N803">
        <f>'Config sheet'!$C$44</f>
        <v>5.8970333333333338</v>
      </c>
      <c r="O803">
        <f t="shared" si="260"/>
        <v>8.6941914338314383</v>
      </c>
      <c r="P803">
        <f t="shared" si="261"/>
        <v>439.79592964881175</v>
      </c>
      <c r="Q803">
        <f t="shared" si="252"/>
        <v>180</v>
      </c>
      <c r="R803">
        <f t="shared" si="253"/>
        <v>79.16326733678612</v>
      </c>
      <c r="S803">
        <f t="shared" si="254"/>
        <v>79.16326733678612</v>
      </c>
      <c r="T803">
        <f t="shared" ca="1" si="255"/>
        <v>1.4931636980735559</v>
      </c>
      <c r="U803">
        <f t="shared" ca="1" si="259"/>
        <v>22.758900000000001</v>
      </c>
      <c r="V803">
        <f ca="1">(-U803*'Config sheet'!$C$134+'Config sheet'!$C$135*'Stage 1'!U1168)*10^2</f>
        <v>47.175951650035074</v>
      </c>
      <c r="W803">
        <f t="shared" ca="1" si="243"/>
        <v>126.33921898682119</v>
      </c>
      <c r="X803">
        <f>'Config sheet'!$C$150*10^-3</f>
        <v>-333.6</v>
      </c>
      <c r="Y803">
        <f>'Config sheet'!$C$149*10^-3</f>
        <v>333.6</v>
      </c>
      <c r="Z803">
        <f t="shared" si="256"/>
        <v>4.7379283851968712E-2</v>
      </c>
      <c r="AA803">
        <f>PI()/4*('Config sheet'!$C$38^2)*'Stage 1'!Z803*2</f>
        <v>8.1145138689416359E-3</v>
      </c>
      <c r="AB803">
        <f t="shared" si="257"/>
        <v>26.647516227203997</v>
      </c>
      <c r="AC803">
        <f t="shared" ca="1" si="258"/>
        <v>22.758900000000001</v>
      </c>
    </row>
    <row r="804" spans="3:29" x14ac:dyDescent="0.25">
      <c r="C804">
        <v>58</v>
      </c>
      <c r="D804">
        <f t="shared" si="244"/>
        <v>995</v>
      </c>
      <c r="E804">
        <f t="shared" si="245"/>
        <v>0.17780000000000001</v>
      </c>
      <c r="F804">
        <f t="shared" si="240"/>
        <v>9.7152428810720268E-3</v>
      </c>
      <c r="G804">
        <f t="shared" si="246"/>
        <v>104.19615634406146</v>
      </c>
      <c r="H804">
        <f t="shared" si="247"/>
        <v>1.012290966156711</v>
      </c>
      <c r="I804" s="3">
        <f t="shared" si="248"/>
        <v>8.8900000000000007E-2</v>
      </c>
      <c r="J804" s="3">
        <f t="shared" si="249"/>
        <v>0.40640000000000004</v>
      </c>
      <c r="K804">
        <f t="shared" si="250"/>
        <v>8.3248655615458633E-2</v>
      </c>
      <c r="L804">
        <f>PI()/4*('Config sheet'!$C$38^2)*'Stage 1'!K804*2</f>
        <v>1.4257758151705699E-2</v>
      </c>
      <c r="M804">
        <f t="shared" si="251"/>
        <v>39.230428231406542</v>
      </c>
      <c r="N804">
        <f>'Config sheet'!$C$44</f>
        <v>5.8970333333333338</v>
      </c>
      <c r="O804">
        <f t="shared" si="260"/>
        <v>8.766110520898712</v>
      </c>
      <c r="P804">
        <f t="shared" si="261"/>
        <v>418.90976142269704</v>
      </c>
      <c r="Q804">
        <f t="shared" si="252"/>
        <v>180</v>
      </c>
      <c r="R804">
        <f t="shared" si="253"/>
        <v>75.403757056085468</v>
      </c>
      <c r="S804">
        <f t="shared" si="254"/>
        <v>75.403757056085468</v>
      </c>
      <c r="T804">
        <f t="shared" ca="1" si="255"/>
        <v>1.4931636980735559</v>
      </c>
      <c r="U804">
        <f t="shared" ca="1" si="259"/>
        <v>22.758900000000001</v>
      </c>
      <c r="V804">
        <f ca="1">(-U804*'Config sheet'!$C$134+'Config sheet'!$C$135*'Stage 1'!U1169)*10^2</f>
        <v>49.623437935769289</v>
      </c>
      <c r="W804">
        <f t="shared" ca="1" si="243"/>
        <v>125.02719499185476</v>
      </c>
      <c r="X804">
        <f>'Config sheet'!$C$150*10^-3</f>
        <v>-333.6</v>
      </c>
      <c r="Y804">
        <f>'Config sheet'!$C$149*10^-3</f>
        <v>333.6</v>
      </c>
      <c r="Z804">
        <f t="shared" si="256"/>
        <v>4.8844355615458634E-2</v>
      </c>
      <c r="AA804">
        <f>PI()/4*('Config sheet'!$C$38^2)*'Stage 1'!Z804*2</f>
        <v>8.3654325020931525E-3</v>
      </c>
      <c r="AB804">
        <f t="shared" si="257"/>
        <v>27.471516094183702</v>
      </c>
      <c r="AC804">
        <f t="shared" ca="1" si="258"/>
        <v>22.758900000000001</v>
      </c>
    </row>
    <row r="805" spans="3:29" x14ac:dyDescent="0.25">
      <c r="C805">
        <v>59</v>
      </c>
      <c r="D805">
        <f t="shared" si="244"/>
        <v>995</v>
      </c>
      <c r="E805">
        <f t="shared" si="245"/>
        <v>0.17780000000000001</v>
      </c>
      <c r="F805">
        <f t="shared" si="240"/>
        <v>9.8827470686767178E-3</v>
      </c>
      <c r="G805">
        <f t="shared" si="246"/>
        <v>104.19615634406146</v>
      </c>
      <c r="H805">
        <f t="shared" si="247"/>
        <v>1.0297442586766545</v>
      </c>
      <c r="I805" s="3">
        <f t="shared" si="248"/>
        <v>8.8900000000000007E-2</v>
      </c>
      <c r="J805" s="3">
        <f t="shared" si="249"/>
        <v>0.40640000000000004</v>
      </c>
      <c r="K805">
        <f t="shared" si="250"/>
        <v>8.4725495351107849E-2</v>
      </c>
      <c r="L805">
        <f>PI()/4*('Config sheet'!$C$38^2)*'Stage 1'!K805*2</f>
        <v>1.4510692251650557E-2</v>
      </c>
      <c r="M805">
        <f t="shared" si="251"/>
        <v>39.926380073875897</v>
      </c>
      <c r="N805">
        <f>'Config sheet'!$C$44</f>
        <v>5.8970333333333338</v>
      </c>
      <c r="O805">
        <f t="shared" si="260"/>
        <v>8.8345273097391956</v>
      </c>
      <c r="P805">
        <f t="shared" si="261"/>
        <v>397.9805591701591</v>
      </c>
      <c r="Q805">
        <f t="shared" si="252"/>
        <v>180</v>
      </c>
      <c r="R805">
        <f t="shared" si="253"/>
        <v>71.636500650628648</v>
      </c>
      <c r="S805">
        <f t="shared" si="254"/>
        <v>71.636500650628648</v>
      </c>
      <c r="T805">
        <f t="shared" ca="1" si="255"/>
        <v>1.4931636980735559</v>
      </c>
      <c r="U805">
        <f t="shared" ca="1" si="259"/>
        <v>22.758900000000001</v>
      </c>
      <c r="V805">
        <f ca="1">(-U805*'Config sheet'!$C$134+'Config sheet'!$C$135*'Stage 1'!U1170)*10^2</f>
        <v>52.149421203653709</v>
      </c>
      <c r="W805">
        <f t="shared" ca="1" si="243"/>
        <v>123.78592185428235</v>
      </c>
      <c r="X805">
        <f>'Config sheet'!$C$150*10^-3</f>
        <v>-333.6</v>
      </c>
      <c r="Y805">
        <f>'Config sheet'!$C$149*10^-3</f>
        <v>333.6</v>
      </c>
      <c r="Z805">
        <f t="shared" si="256"/>
        <v>5.032119535110785E-2</v>
      </c>
      <c r="AA805">
        <f>PI()/4*('Config sheet'!$C$38^2)*'Stage 1'!Z805*2</f>
        <v>8.618366602038012E-3</v>
      </c>
      <c r="AB805">
        <f t="shared" si="257"/>
        <v>28.302134618170893</v>
      </c>
      <c r="AC805">
        <f t="shared" ca="1" si="258"/>
        <v>22.758900000000001</v>
      </c>
    </row>
    <row r="806" spans="3:29" x14ac:dyDescent="0.25">
      <c r="C806">
        <v>60</v>
      </c>
      <c r="D806">
        <f t="shared" si="244"/>
        <v>995</v>
      </c>
      <c r="E806">
        <f t="shared" si="245"/>
        <v>0.17780000000000001</v>
      </c>
      <c r="F806">
        <f t="shared" si="240"/>
        <v>1.0050251256281407E-2</v>
      </c>
      <c r="G806">
        <f t="shared" si="246"/>
        <v>104.19615634406146</v>
      </c>
      <c r="H806">
        <f t="shared" si="247"/>
        <v>1.0471975511965976</v>
      </c>
      <c r="I806" s="3">
        <f t="shared" si="248"/>
        <v>8.8900000000000007E-2</v>
      </c>
      <c r="J806" s="3">
        <f t="shared" si="249"/>
        <v>0.40640000000000004</v>
      </c>
      <c r="K806">
        <f t="shared" si="250"/>
        <v>8.6213509478529682E-2</v>
      </c>
      <c r="L806">
        <f>PI()/4*('Config sheet'!$C$38^2)*'Stage 1'!K806*2</f>
        <v>1.476554015758073E-2</v>
      </c>
      <c r="M806">
        <f t="shared" si="251"/>
        <v>40.627597781255922</v>
      </c>
      <c r="N806">
        <f>'Config sheet'!$C$44</f>
        <v>5.8970333333333338</v>
      </c>
      <c r="O806">
        <f t="shared" si="260"/>
        <v>8.8994356297456321</v>
      </c>
      <c r="P806">
        <f t="shared" si="261"/>
        <v>377.02069797745537</v>
      </c>
      <c r="Q806">
        <f t="shared" si="252"/>
        <v>180</v>
      </c>
      <c r="R806">
        <f t="shared" si="253"/>
        <v>67.863725635941975</v>
      </c>
      <c r="S806">
        <f t="shared" si="254"/>
        <v>67.863725635941975</v>
      </c>
      <c r="T806">
        <f t="shared" ca="1" si="255"/>
        <v>1.4931636980735559</v>
      </c>
      <c r="U806">
        <f t="shared" ca="1" si="259"/>
        <v>22.758900000000001</v>
      </c>
      <c r="V806">
        <f ca="1">(-U806*'Config sheet'!$C$134+'Config sheet'!$C$135*'Stage 1'!U1171)*10^2</f>
        <v>54.756357116426479</v>
      </c>
      <c r="W806">
        <f t="shared" ca="1" si="243"/>
        <v>122.62008275236846</v>
      </c>
      <c r="X806">
        <f>'Config sheet'!$C$150*10^-3</f>
        <v>-333.6</v>
      </c>
      <c r="Y806">
        <f>'Config sheet'!$C$149*10^-3</f>
        <v>333.6</v>
      </c>
      <c r="Z806">
        <f t="shared" si="256"/>
        <v>5.1809209478529683E-2</v>
      </c>
      <c r="AA806">
        <f>PI()/4*('Config sheet'!$C$38^2)*'Stage 1'!Z806*2</f>
        <v>8.8732145079681857E-3</v>
      </c>
      <c r="AB806">
        <f t="shared" si="257"/>
        <v>29.139037951928952</v>
      </c>
      <c r="AC806">
        <f t="shared" ca="1" si="258"/>
        <v>22.758900000000001</v>
      </c>
    </row>
    <row r="807" spans="3:29" x14ac:dyDescent="0.25">
      <c r="C807">
        <v>61</v>
      </c>
      <c r="D807">
        <f t="shared" si="244"/>
        <v>995</v>
      </c>
      <c r="E807">
        <f t="shared" si="245"/>
        <v>0.17780000000000001</v>
      </c>
      <c r="F807">
        <f t="shared" si="240"/>
        <v>1.0217755443886098E-2</v>
      </c>
      <c r="G807">
        <f t="shared" si="246"/>
        <v>104.19615634406146</v>
      </c>
      <c r="H807">
        <f t="shared" si="247"/>
        <v>1.064650843716541</v>
      </c>
      <c r="I807" s="3">
        <f t="shared" si="248"/>
        <v>8.8900000000000007E-2</v>
      </c>
      <c r="J807" s="3">
        <f t="shared" si="249"/>
        <v>0.40640000000000004</v>
      </c>
      <c r="K807">
        <f t="shared" si="250"/>
        <v>8.7712103387055262E-2</v>
      </c>
      <c r="L807">
        <f>PI()/4*('Config sheet'!$C$38^2)*'Stage 1'!K807*2</f>
        <v>1.5022200032234725E-2</v>
      </c>
      <c r="M807">
        <f t="shared" si="251"/>
        <v>41.333801146845403</v>
      </c>
      <c r="N807">
        <f>'Config sheet'!$C$44</f>
        <v>5.8970333333333338</v>
      </c>
      <c r="O807">
        <f t="shared" si="260"/>
        <v>8.9608313748835773</v>
      </c>
      <c r="P807">
        <f t="shared" si="261"/>
        <v>356.04245192450975</v>
      </c>
      <c r="Q807">
        <f t="shared" si="252"/>
        <v>180</v>
      </c>
      <c r="R807">
        <f t="shared" si="253"/>
        <v>64.087641346411758</v>
      </c>
      <c r="S807">
        <f t="shared" si="254"/>
        <v>64.087641346411758</v>
      </c>
      <c r="T807">
        <f t="shared" ca="1" si="255"/>
        <v>1.4931636980735559</v>
      </c>
      <c r="U807">
        <f t="shared" ca="1" si="259"/>
        <v>22.758900000000001</v>
      </c>
      <c r="V807">
        <f ca="1">(-U807*'Config sheet'!$C$134+'Config sheet'!$C$135*'Stage 1'!U1172)*10^2</f>
        <v>57.446805302228988</v>
      </c>
      <c r="W807">
        <f t="shared" ca="1" si="243"/>
        <v>121.53444664864074</v>
      </c>
      <c r="X807">
        <f>'Config sheet'!$C$150*10^-3</f>
        <v>-333.6</v>
      </c>
      <c r="Y807">
        <f>'Config sheet'!$C$149*10^-3</f>
        <v>333.6</v>
      </c>
      <c r="Z807">
        <f t="shared" si="256"/>
        <v>5.3307803387055264E-2</v>
      </c>
      <c r="AA807">
        <f>PI()/4*('Config sheet'!$C$38^2)*'Stage 1'!Z807*2</f>
        <v>9.1298743826221801E-3</v>
      </c>
      <c r="AB807">
        <f t="shared" si="257"/>
        <v>29.981891668759992</v>
      </c>
      <c r="AC807">
        <f t="shared" ca="1" si="258"/>
        <v>22.758900000000001</v>
      </c>
    </row>
    <row r="808" spans="3:29" x14ac:dyDescent="0.25">
      <c r="C808">
        <v>62</v>
      </c>
      <c r="D808">
        <f t="shared" si="244"/>
        <v>995</v>
      </c>
      <c r="E808">
        <f t="shared" si="245"/>
        <v>0.17780000000000001</v>
      </c>
      <c r="F808">
        <f t="shared" si="240"/>
        <v>1.0385259631490788E-2</v>
      </c>
      <c r="G808">
        <f t="shared" si="246"/>
        <v>104.19615634406146</v>
      </c>
      <c r="H808">
        <f t="shared" si="247"/>
        <v>1.0821041362364843</v>
      </c>
      <c r="I808" s="3">
        <f t="shared" si="248"/>
        <v>8.8900000000000007E-2</v>
      </c>
      <c r="J808" s="3">
        <f t="shared" si="249"/>
        <v>0.40640000000000004</v>
      </c>
      <c r="K808">
        <f t="shared" si="250"/>
        <v>8.9220681803879764E-2</v>
      </c>
      <c r="L808">
        <f>PI()/4*('Config sheet'!$C$38^2)*'Stage 1'!K808*2</f>
        <v>1.5280569924948917E-2</v>
      </c>
      <c r="M808">
        <f t="shared" si="251"/>
        <v>42.044709651915511</v>
      </c>
      <c r="N808">
        <f>'Config sheet'!$C$44</f>
        <v>5.8970333333333338</v>
      </c>
      <c r="O808">
        <f t="shared" si="260"/>
        <v>9.0187124858559322</v>
      </c>
      <c r="P808">
        <f t="shared" si="261"/>
        <v>335.05798317065921</v>
      </c>
      <c r="Q808">
        <f t="shared" si="252"/>
        <v>180</v>
      </c>
      <c r="R808">
        <f t="shared" si="253"/>
        <v>60.310436970718648</v>
      </c>
      <c r="S808">
        <f t="shared" si="254"/>
        <v>60.310436970718655</v>
      </c>
      <c r="T808">
        <f t="shared" ca="1" si="255"/>
        <v>1.4931636980735559</v>
      </c>
      <c r="U808">
        <f t="shared" ca="1" si="259"/>
        <v>22.758900000000001</v>
      </c>
      <c r="V808">
        <f ca="1">(-U808*'Config sheet'!$C$134+'Config sheet'!$C$135*'Stage 1'!U1173)*10^2</f>
        <v>60.223434013002361</v>
      </c>
      <c r="W808">
        <f t="shared" ca="1" si="243"/>
        <v>120.53387098372102</v>
      </c>
      <c r="X808">
        <f>'Config sheet'!$C$150*10^-3</f>
        <v>-333.6</v>
      </c>
      <c r="Y808">
        <f>'Config sheet'!$C$149*10^-3</f>
        <v>333.6</v>
      </c>
      <c r="Z808">
        <f t="shared" si="256"/>
        <v>5.4816381803879766E-2</v>
      </c>
      <c r="AA808">
        <f>PI()/4*('Config sheet'!$C$38^2)*'Stage 1'!Z808*2</f>
        <v>9.3882442753363722E-3</v>
      </c>
      <c r="AB808">
        <f t="shared" si="257"/>
        <v>30.83036096956117</v>
      </c>
      <c r="AC808">
        <f t="shared" ca="1" si="258"/>
        <v>22.758900000000001</v>
      </c>
    </row>
    <row r="809" spans="3:29" x14ac:dyDescent="0.25">
      <c r="C809">
        <v>63</v>
      </c>
      <c r="D809">
        <f t="shared" si="244"/>
        <v>995</v>
      </c>
      <c r="E809">
        <f t="shared" si="245"/>
        <v>0.17780000000000001</v>
      </c>
      <c r="F809">
        <f t="shared" si="240"/>
        <v>1.0552763819095479E-2</v>
      </c>
      <c r="G809">
        <f t="shared" si="246"/>
        <v>104.19615634406146</v>
      </c>
      <c r="H809">
        <f t="shared" si="247"/>
        <v>1.0995574287564276</v>
      </c>
      <c r="I809" s="3">
        <f t="shared" si="248"/>
        <v>8.8900000000000007E-2</v>
      </c>
      <c r="J809" s="3">
        <f t="shared" si="249"/>
        <v>0.40640000000000004</v>
      </c>
      <c r="K809">
        <f t="shared" si="250"/>
        <v>9.0738649160009677E-2</v>
      </c>
      <c r="L809">
        <f>PI()/4*('Config sheet'!$C$38^2)*'Stage 1'!K809*2</f>
        <v>1.5540547834332303E-2</v>
      </c>
      <c r="M809">
        <f t="shared" si="251"/>
        <v>42.760042638160328</v>
      </c>
      <c r="N809">
        <f>'Config sheet'!$C$44</f>
        <v>5.8970333333333338</v>
      </c>
      <c r="O809">
        <f t="shared" si="260"/>
        <v>9.0730789304539723</v>
      </c>
      <c r="P809">
        <f t="shared" si="261"/>
        <v>314.07933121766916</v>
      </c>
      <c r="Q809">
        <f t="shared" si="252"/>
        <v>180</v>
      </c>
      <c r="R809">
        <f t="shared" si="253"/>
        <v>56.534279619180452</v>
      </c>
      <c r="S809">
        <f t="shared" si="254"/>
        <v>56.534279619180452</v>
      </c>
      <c r="T809">
        <f t="shared" ca="1" si="255"/>
        <v>1.4931636980735559</v>
      </c>
      <c r="U809">
        <f t="shared" ca="1" si="259"/>
        <v>22.758900000000001</v>
      </c>
      <c r="V809">
        <f ca="1">(-U809*'Config sheet'!$C$134+'Config sheet'!$C$135*'Stage 1'!U1174)*10^2</f>
        <v>63.089025022395639</v>
      </c>
      <c r="W809">
        <f t="shared" ca="1" si="243"/>
        <v>119.62330464157608</v>
      </c>
      <c r="X809">
        <f>'Config sheet'!$C$150*10^-3</f>
        <v>-333.6</v>
      </c>
      <c r="Y809">
        <f>'Config sheet'!$C$149*10^-3</f>
        <v>333.6</v>
      </c>
      <c r="Z809">
        <f t="shared" si="256"/>
        <v>5.6334349160009678E-2</v>
      </c>
      <c r="AA809">
        <f>PI()/4*('Config sheet'!$C$38^2)*'Stage 1'!Z809*2</f>
        <v>9.6482221847197583E-3</v>
      </c>
      <c r="AB809">
        <f t="shared" si="257"/>
        <v>31.684110888644362</v>
      </c>
      <c r="AC809">
        <f t="shared" ca="1" si="258"/>
        <v>22.758900000000001</v>
      </c>
    </row>
    <row r="810" spans="3:29" x14ac:dyDescent="0.25">
      <c r="C810">
        <v>64</v>
      </c>
      <c r="D810">
        <f t="shared" si="244"/>
        <v>995</v>
      </c>
      <c r="E810">
        <f t="shared" si="245"/>
        <v>0.17780000000000001</v>
      </c>
      <c r="F810">
        <f t="shared" ref="F810:F873" si="262">C810*$G$4</f>
        <v>1.0720268006700168E-2</v>
      </c>
      <c r="G810">
        <f t="shared" si="246"/>
        <v>104.19615634406146</v>
      </c>
      <c r="H810">
        <f t="shared" si="247"/>
        <v>1.1170107212763709</v>
      </c>
      <c r="I810" s="3">
        <f t="shared" si="248"/>
        <v>8.8900000000000007E-2</v>
      </c>
      <c r="J810" s="3">
        <f t="shared" si="249"/>
        <v>0.40640000000000004</v>
      </c>
      <c r="K810">
        <f t="shared" si="250"/>
        <v>9.2265409953601663E-2</v>
      </c>
      <c r="L810">
        <f>PI()/4*('Config sheet'!$C$38^2)*'Stage 1'!K810*2</f>
        <v>1.5802031770494496E-2</v>
      </c>
      <c r="M810">
        <f t="shared" si="251"/>
        <v>43.479519478918036</v>
      </c>
      <c r="N810">
        <f>'Config sheet'!$C$44</f>
        <v>5.8970333333333338</v>
      </c>
      <c r="O810">
        <f t="shared" ref="O810:O818" si="263">I810*G810*SIN(H810)+I810^2*G810*SIN(2*H810)/(2*J810)</f>
        <v>9.1239326821255666</v>
      </c>
      <c r="P810">
        <f t="shared" ref="P810:P818" si="264">I810*G810^2*COS(H810)+(I810^2*G810^2*COS(2*H810)/J810)</f>
        <v>293.11840236186299</v>
      </c>
      <c r="Q810">
        <f t="shared" si="252"/>
        <v>180</v>
      </c>
      <c r="R810">
        <f t="shared" si="253"/>
        <v>52.761312425135351</v>
      </c>
      <c r="S810">
        <f t="shared" si="254"/>
        <v>52.761312425135337</v>
      </c>
      <c r="T810">
        <f t="shared" ca="1" si="255"/>
        <v>1.4931636980735559</v>
      </c>
      <c r="U810">
        <f t="shared" ca="1" si="259"/>
        <v>22.758900000000001</v>
      </c>
      <c r="V810">
        <f ca="1">(-U810*'Config sheet'!$C$134+'Config sheet'!$C$135*'Stage 1'!U1175)*10^2</f>
        <v>66.046478775897398</v>
      </c>
      <c r="W810">
        <f t="shared" ref="W810:W818" ca="1" si="265">R810+V810</f>
        <v>118.80779120103276</v>
      </c>
      <c r="X810">
        <f>'Config sheet'!$C$150*10^-3</f>
        <v>-333.6</v>
      </c>
      <c r="Y810">
        <f>'Config sheet'!$C$149*10^-3</f>
        <v>333.6</v>
      </c>
      <c r="Z810">
        <f t="shared" si="256"/>
        <v>5.7861109953601664E-2</v>
      </c>
      <c r="AA810">
        <f>PI()/4*('Config sheet'!$C$38^2)*'Stage 1'!Z810*2</f>
        <v>9.9097061208819493E-3</v>
      </c>
      <c r="AB810">
        <f t="shared" si="257"/>
        <v>32.542806498088673</v>
      </c>
      <c r="AC810">
        <f t="shared" ca="1" si="258"/>
        <v>22.758900000000001</v>
      </c>
    </row>
    <row r="811" spans="3:29" x14ac:dyDescent="0.25">
      <c r="C811">
        <v>65</v>
      </c>
      <c r="D811">
        <f t="shared" ref="D811:D874" si="266">$D$4</f>
        <v>995</v>
      </c>
      <c r="E811">
        <f t="shared" ref="E811:E874" si="267">$E$4</f>
        <v>0.17780000000000001</v>
      </c>
      <c r="F811">
        <f t="shared" si="262"/>
        <v>1.0887772194304857E-2</v>
      </c>
      <c r="G811">
        <f t="shared" ref="G811:G874" si="268">D811/60*2*PI()</f>
        <v>104.19615634406146</v>
      </c>
      <c r="H811">
        <f t="shared" ref="H811:H874" si="269">G811*F811</f>
        <v>1.134464013796314</v>
      </c>
      <c r="I811" s="3">
        <f t="shared" ref="I811:I874" si="270">$I$4</f>
        <v>8.8900000000000007E-2</v>
      </c>
      <c r="J811" s="3">
        <f t="shared" ref="J811:J874" si="271">$J$4</f>
        <v>0.40640000000000004</v>
      </c>
      <c r="K811">
        <f t="shared" ref="K811:K874" si="272">(J811+I811)-(I811*COS(H811)+(J811^2-I811^2*(SIN(H811))^2)^0.5)+$B$746</f>
        <v>9.3800369110279169E-2</v>
      </c>
      <c r="L811">
        <f>PI()/4*('Config sheet'!$C$38^2)*'Stage 1'!K811*2</f>
        <v>1.6064919816756111E-2</v>
      </c>
      <c r="M811">
        <f t="shared" ref="M811:M874" si="273">L811/($Z$741)*100</f>
        <v>44.202859748967931</v>
      </c>
      <c r="N811">
        <f>'Config sheet'!$C$44</f>
        <v>5.8970333333333338</v>
      </c>
      <c r="O811">
        <f t="shared" si="263"/>
        <v>9.1712776967932186</v>
      </c>
      <c r="P811">
        <f t="shared" si="264"/>
        <v>272.18695934695711</v>
      </c>
      <c r="Q811">
        <f t="shared" ref="Q811:Q874" si="274">$V$4</f>
        <v>180</v>
      </c>
      <c r="R811">
        <f t="shared" ref="R811:R874" si="275">Q811*I811*G811^2*(COS(H811)+(I811/(J811))*COS(2*H811))*10^-3</f>
        <v>48.993652682452286</v>
      </c>
      <c r="S811">
        <f t="shared" ref="S811:S874" si="276">Q811*P811*10^-3</f>
        <v>48.993652682452279</v>
      </c>
      <c r="T811">
        <f t="shared" ref="T811:T874" ca="1" si="277">$V$741</f>
        <v>1.4931636980735559</v>
      </c>
      <c r="U811">
        <f t="shared" ca="1" si="259"/>
        <v>22.758900000000001</v>
      </c>
      <c r="V811">
        <f ca="1">(-U811*'Config sheet'!$C$134+'Config sheet'!$C$135*'Stage 1'!U1176)*10^2</f>
        <v>69.098819806594776</v>
      </c>
      <c r="W811">
        <f t="shared" ca="1" si="265"/>
        <v>118.09247248904705</v>
      </c>
      <c r="X811">
        <f>'Config sheet'!$C$150*10^-3</f>
        <v>-333.6</v>
      </c>
      <c r="Y811">
        <f>'Config sheet'!$C$149*10^-3</f>
        <v>333.6</v>
      </c>
      <c r="Z811">
        <f t="shared" ref="Z811:Z874" si="278">(J811+I811)-(I811*COS(H811)+(J811^2-I811^2*(SIN(H811))^2)^0.5)</f>
        <v>5.939606911027917E-2</v>
      </c>
      <c r="AA811">
        <f>PI()/4*('Config sheet'!$C$38^2)*'Stage 1'!Z811*2</f>
        <v>1.0172594167143565E-2</v>
      </c>
      <c r="AB811">
        <f t="shared" ref="AB811:AB874" si="279">AA811/($Z$741-$Z$743)*100</f>
        <v>33.406113110393235</v>
      </c>
      <c r="AC811">
        <f t="shared" ref="AC811:AC874" ca="1" si="280">U811</f>
        <v>22.758900000000001</v>
      </c>
    </row>
    <row r="812" spans="3:29" x14ac:dyDescent="0.25">
      <c r="C812">
        <v>66</v>
      </c>
      <c r="D812">
        <f t="shared" si="266"/>
        <v>995</v>
      </c>
      <c r="E812">
        <f t="shared" si="267"/>
        <v>0.17780000000000001</v>
      </c>
      <c r="F812">
        <f t="shared" si="262"/>
        <v>1.1055276381909548E-2</v>
      </c>
      <c r="G812">
        <f t="shared" si="268"/>
        <v>104.19615634406146</v>
      </c>
      <c r="H812">
        <f t="shared" si="269"/>
        <v>1.1519173063162575</v>
      </c>
      <c r="I812" s="3">
        <f t="shared" si="270"/>
        <v>8.8900000000000007E-2</v>
      </c>
      <c r="J812" s="3">
        <f t="shared" si="271"/>
        <v>0.40640000000000004</v>
      </c>
      <c r="K812">
        <f t="shared" si="272"/>
        <v>9.5342932340018394E-2</v>
      </c>
      <c r="L812">
        <f>PI()/4*('Config sheet'!$C$38^2)*'Stage 1'!K812*2</f>
        <v>1.6329110190771615E-2</v>
      </c>
      <c r="M812">
        <f t="shared" si="273"/>
        <v>44.929783392710881</v>
      </c>
      <c r="N812">
        <f>'Config sheet'!$C$44</f>
        <v>5.8970333333333338</v>
      </c>
      <c r="O812">
        <f t="shared" si="263"/>
        <v>9.2151198879565488</v>
      </c>
      <c r="P812">
        <f t="shared" si="264"/>
        <v>251.29661122894296</v>
      </c>
      <c r="Q812">
        <f t="shared" si="274"/>
        <v>180</v>
      </c>
      <c r="R812">
        <f t="shared" si="275"/>
        <v>45.233390021209729</v>
      </c>
      <c r="S812">
        <f t="shared" si="276"/>
        <v>45.233390021209736</v>
      </c>
      <c r="T812">
        <f t="shared" ca="1" si="277"/>
        <v>1.4931636980735559</v>
      </c>
      <c r="U812">
        <f t="shared" ref="U812:U875" ca="1" si="281">IF(AND(L812&lt;=$Z$740, U811*(L811/L812)^T812&lt;$AB$742),U811*(L811/L812)^T812,IF(C812&lt;=180,$AB$741,IF(L812&gt;=$Z$742,  U811*(L811/L812)^T812,$AB$743)))</f>
        <v>22.758900000000001</v>
      </c>
      <c r="V812">
        <f ca="1">(-U812*'Config sheet'!$C$134+'Config sheet'!$C$135*'Stage 1'!U1177)*10^2</f>
        <v>72.24920243067146</v>
      </c>
      <c r="W812">
        <f t="shared" ca="1" si="265"/>
        <v>117.48259245188119</v>
      </c>
      <c r="X812">
        <f>'Config sheet'!$C$150*10^-3</f>
        <v>-333.6</v>
      </c>
      <c r="Y812">
        <f>'Config sheet'!$C$149*10^-3</f>
        <v>333.6</v>
      </c>
      <c r="Z812">
        <f t="shared" si="278"/>
        <v>6.0938632340018395E-2</v>
      </c>
      <c r="AA812">
        <f>PI()/4*('Config sheet'!$C$38^2)*'Stage 1'!Z812*2</f>
        <v>1.0436784541159068E-2</v>
      </c>
      <c r="AB812">
        <f t="shared" si="279"/>
        <v>34.273696479200446</v>
      </c>
      <c r="AC812">
        <f t="shared" ca="1" si="280"/>
        <v>22.758900000000001</v>
      </c>
    </row>
    <row r="813" spans="3:29" x14ac:dyDescent="0.25">
      <c r="C813">
        <v>67</v>
      </c>
      <c r="D813">
        <f t="shared" si="266"/>
        <v>995</v>
      </c>
      <c r="E813">
        <f t="shared" si="267"/>
        <v>0.17780000000000001</v>
      </c>
      <c r="F813">
        <f t="shared" si="262"/>
        <v>1.1222780569514238E-2</v>
      </c>
      <c r="G813">
        <f t="shared" si="268"/>
        <v>104.19615634406146</v>
      </c>
      <c r="H813">
        <f t="shared" si="269"/>
        <v>1.1693705988362006</v>
      </c>
      <c r="I813" s="3">
        <f t="shared" si="270"/>
        <v>8.8900000000000007E-2</v>
      </c>
      <c r="J813" s="3">
        <f t="shared" si="271"/>
        <v>0.40640000000000004</v>
      </c>
      <c r="K813">
        <f t="shared" si="272"/>
        <v>9.6892506490192543E-2</v>
      </c>
      <c r="L813">
        <f>PI()/4*('Config sheet'!$C$38^2)*'Stage 1'!K813*2</f>
        <v>1.6594501304994187E-2</v>
      </c>
      <c r="M813">
        <f t="shared" si="273"/>
        <v>45.660010890539219</v>
      </c>
      <c r="N813">
        <f>'Config sheet'!$C$44</f>
        <v>5.8970333333333338</v>
      </c>
      <c r="O813">
        <f t="shared" si="263"/>
        <v>9.2554671001155935</v>
      </c>
      <c r="P813">
        <f t="shared" si="264"/>
        <v>230.45880346408836</v>
      </c>
      <c r="Q813">
        <f t="shared" si="274"/>
        <v>180</v>
      </c>
      <c r="R813">
        <f t="shared" si="275"/>
        <v>41.482584623535907</v>
      </c>
      <c r="S813">
        <f t="shared" si="276"/>
        <v>41.482584623535907</v>
      </c>
      <c r="T813">
        <f t="shared" ca="1" si="277"/>
        <v>1.4931636980735559</v>
      </c>
      <c r="U813">
        <f t="shared" ca="1" si="281"/>
        <v>22.758900000000001</v>
      </c>
      <c r="V813">
        <f ca="1">(-U813*'Config sheet'!$C$134+'Config sheet'!$C$135*'Stage 1'!U1178)*10^2</f>
        <v>75.500916737511375</v>
      </c>
      <c r="W813">
        <f t="shared" ca="1" si="265"/>
        <v>116.98350136104727</v>
      </c>
      <c r="X813">
        <f>'Config sheet'!$C$150*10^-3</f>
        <v>-333.6</v>
      </c>
      <c r="Y813">
        <f>'Config sheet'!$C$149*10^-3</f>
        <v>333.6</v>
      </c>
      <c r="Z813">
        <f t="shared" si="278"/>
        <v>6.2488206490192544E-2</v>
      </c>
      <c r="AA813">
        <f>PI()/4*('Config sheet'!$C$38^2)*'Stage 1'!Z813*2</f>
        <v>1.0702175655381643E-2</v>
      </c>
      <c r="AB813">
        <f t="shared" si="279"/>
        <v>35.145222997858575</v>
      </c>
      <c r="AC813">
        <f t="shared" ca="1" si="280"/>
        <v>22.758900000000001</v>
      </c>
    </row>
    <row r="814" spans="3:29" x14ac:dyDescent="0.25">
      <c r="C814">
        <v>68</v>
      </c>
      <c r="D814">
        <f t="shared" si="266"/>
        <v>995</v>
      </c>
      <c r="E814">
        <f t="shared" si="267"/>
        <v>0.17780000000000001</v>
      </c>
      <c r="F814">
        <f t="shared" si="262"/>
        <v>1.1390284757118929E-2</v>
      </c>
      <c r="G814">
        <f t="shared" si="268"/>
        <v>104.19615634406146</v>
      </c>
      <c r="H814">
        <f t="shared" si="269"/>
        <v>1.186823891356144</v>
      </c>
      <c r="I814" s="3">
        <f t="shared" si="270"/>
        <v>8.8900000000000007E-2</v>
      </c>
      <c r="J814" s="3">
        <f t="shared" si="271"/>
        <v>0.40640000000000004</v>
      </c>
      <c r="K814">
        <f t="shared" si="272"/>
        <v>9.8448499894371766E-2</v>
      </c>
      <c r="L814">
        <f>PI()/4*('Config sheet'!$C$38^2)*'Stage 1'!K814*2</f>
        <v>1.6860991826413697E-2</v>
      </c>
      <c r="M814">
        <f t="shared" si="273"/>
        <v>46.393263423206669</v>
      </c>
      <c r="N814">
        <f>'Config sheet'!$C$44</f>
        <v>5.8970333333333338</v>
      </c>
      <c r="O814">
        <f t="shared" si="263"/>
        <v>9.2923290805532837</v>
      </c>
      <c r="P814">
        <f t="shared" si="264"/>
        <v>209.68480823083817</v>
      </c>
      <c r="Q814">
        <f t="shared" si="274"/>
        <v>180</v>
      </c>
      <c r="R814">
        <f t="shared" si="275"/>
        <v>37.743265481550878</v>
      </c>
      <c r="S814">
        <f t="shared" si="276"/>
        <v>37.743265481550871</v>
      </c>
      <c r="T814">
        <f t="shared" ca="1" si="277"/>
        <v>1.4931636980735559</v>
      </c>
      <c r="U814">
        <f t="shared" ca="1" si="281"/>
        <v>22.758900000000001</v>
      </c>
      <c r="V814">
        <f ca="1">(-U814*'Config sheet'!$C$134+'Config sheet'!$C$135*'Stage 1'!U1179)*10^2</f>
        <v>78.857394890049306</v>
      </c>
      <c r="W814">
        <f t="shared" ca="1" si="265"/>
        <v>116.60066037160018</v>
      </c>
      <c r="X814">
        <f>'Config sheet'!$C$150*10^-3</f>
        <v>-333.6</v>
      </c>
      <c r="Y814">
        <f>'Config sheet'!$C$149*10^-3</f>
        <v>333.6</v>
      </c>
      <c r="Z814">
        <f t="shared" si="278"/>
        <v>6.4044199894371767E-2</v>
      </c>
      <c r="AA814">
        <f>PI()/4*('Config sheet'!$C$38^2)*'Stage 1'!Z814*2</f>
        <v>1.096866617680115E-2</v>
      </c>
      <c r="AB814">
        <f t="shared" si="279"/>
        <v>36.020359895597167</v>
      </c>
      <c r="AC814">
        <f t="shared" ca="1" si="280"/>
        <v>22.758900000000001</v>
      </c>
    </row>
    <row r="815" spans="3:29" x14ac:dyDescent="0.25">
      <c r="C815">
        <v>69</v>
      </c>
      <c r="D815">
        <f t="shared" si="266"/>
        <v>995</v>
      </c>
      <c r="E815">
        <f t="shared" si="267"/>
        <v>0.17780000000000001</v>
      </c>
      <c r="F815">
        <f t="shared" si="262"/>
        <v>1.1557788944723618E-2</v>
      </c>
      <c r="G815">
        <f t="shared" si="268"/>
        <v>104.19615634406146</v>
      </c>
      <c r="H815">
        <f t="shared" si="269"/>
        <v>1.2042771838760873</v>
      </c>
      <c r="I815" s="3">
        <f t="shared" si="270"/>
        <v>8.8900000000000007E-2</v>
      </c>
      <c r="J815" s="3">
        <f t="shared" si="271"/>
        <v>0.40640000000000004</v>
      </c>
      <c r="K815">
        <f t="shared" si="272"/>
        <v>0.1000103227164747</v>
      </c>
      <c r="L815">
        <f>PI()/4*('Config sheet'!$C$38^2)*'Stage 1'!K815*2</f>
        <v>1.7128480735498532E-2</v>
      </c>
      <c r="M815">
        <f t="shared" si="273"/>
        <v>47.129263034007643</v>
      </c>
      <c r="N815">
        <f>'Config sheet'!$C$44</f>
        <v>5.8970333333333338</v>
      </c>
      <c r="O815">
        <f t="shared" si="263"/>
        <v>9.3257174495170982</v>
      </c>
      <c r="P815">
        <f t="shared" si="264"/>
        <v>188.98571499611572</v>
      </c>
      <c r="Q815">
        <f t="shared" si="274"/>
        <v>180</v>
      </c>
      <c r="R815">
        <f t="shared" si="275"/>
        <v>34.017428699300837</v>
      </c>
      <c r="S815">
        <f t="shared" si="276"/>
        <v>34.017428699300829</v>
      </c>
      <c r="T815">
        <f t="shared" ca="1" si="277"/>
        <v>1.4931636980735559</v>
      </c>
      <c r="U815">
        <f t="shared" ca="1" si="281"/>
        <v>22.758900000000001</v>
      </c>
      <c r="V815">
        <f ca="1">(-U815*'Config sheet'!$C$134+'Config sheet'!$C$135*'Stage 1'!U1180)*10^2</f>
        <v>82.322217751827793</v>
      </c>
      <c r="W815">
        <f t="shared" ca="1" si="265"/>
        <v>116.33964645112863</v>
      </c>
      <c r="X815">
        <f>'Config sheet'!$C$150*10^-3</f>
        <v>-333.6</v>
      </c>
      <c r="Y815">
        <f>'Config sheet'!$C$149*10^-3</f>
        <v>333.6</v>
      </c>
      <c r="Z815">
        <f t="shared" si="278"/>
        <v>6.5606022716474699E-2</v>
      </c>
      <c r="AA815">
        <f>PI()/4*('Config sheet'!$C$38^2)*'Stage 1'!Z815*2</f>
        <v>1.1236155085885985E-2</v>
      </c>
      <c r="AB815">
        <f t="shared" si="279"/>
        <v>36.898775431088133</v>
      </c>
      <c r="AC815">
        <f t="shared" ca="1" si="280"/>
        <v>22.758900000000001</v>
      </c>
    </row>
    <row r="816" spans="3:29" x14ac:dyDescent="0.25">
      <c r="C816">
        <v>70</v>
      </c>
      <c r="D816">
        <f t="shared" si="266"/>
        <v>995</v>
      </c>
      <c r="E816">
        <f t="shared" si="267"/>
        <v>0.17780000000000001</v>
      </c>
      <c r="F816">
        <f t="shared" si="262"/>
        <v>1.1725293132328309E-2</v>
      </c>
      <c r="G816">
        <f t="shared" si="268"/>
        <v>104.19615634406146</v>
      </c>
      <c r="H816">
        <f t="shared" si="269"/>
        <v>1.2217304763960306</v>
      </c>
      <c r="I816" s="3">
        <f t="shared" si="270"/>
        <v>8.8900000000000007E-2</v>
      </c>
      <c r="J816" s="3">
        <f t="shared" si="271"/>
        <v>0.40640000000000004</v>
      </c>
      <c r="K816">
        <f t="shared" si="272"/>
        <v>0.10157738728987631</v>
      </c>
      <c r="L816">
        <f>PI()/4*('Config sheet'!$C$38^2)*'Stage 1'!K816*2</f>
        <v>1.7396867384273637E-2</v>
      </c>
      <c r="M816">
        <f t="shared" si="273"/>
        <v>47.867732788579822</v>
      </c>
      <c r="N816">
        <f>'Config sheet'!$C$44</f>
        <v>5.8970333333333338</v>
      </c>
      <c r="O816">
        <f t="shared" si="263"/>
        <v>9.3556456688417313</v>
      </c>
      <c r="P816">
        <f t="shared" si="264"/>
        <v>168.37242133619981</v>
      </c>
      <c r="Q816">
        <f t="shared" si="274"/>
        <v>180</v>
      </c>
      <c r="R816">
        <f t="shared" si="275"/>
        <v>30.307035840515969</v>
      </c>
      <c r="S816">
        <f t="shared" si="276"/>
        <v>30.307035840515965</v>
      </c>
      <c r="T816">
        <f t="shared" ca="1" si="277"/>
        <v>1.4931636980735559</v>
      </c>
      <c r="U816">
        <f t="shared" ca="1" si="281"/>
        <v>22.758900000000001</v>
      </c>
      <c r="V816">
        <f ca="1">(-U816*'Config sheet'!$C$134+'Config sheet'!$C$135*'Stage 1'!U1181)*10^2</f>
        <v>85.89912185806827</v>
      </c>
      <c r="W816">
        <f t="shared" ca="1" si="265"/>
        <v>116.20615769858424</v>
      </c>
      <c r="X816">
        <f>'Config sheet'!$C$150*10^-3</f>
        <v>-333.6</v>
      </c>
      <c r="Y816">
        <f>'Config sheet'!$C$149*10^-3</f>
        <v>333.6</v>
      </c>
      <c r="Z816">
        <f t="shared" si="278"/>
        <v>6.717308728987631E-2</v>
      </c>
      <c r="AA816">
        <f>PI()/4*('Config sheet'!$C$38^2)*'Stage 1'!Z816*2</f>
        <v>1.1504541734661092E-2</v>
      </c>
      <c r="AB816">
        <f t="shared" si="279"/>
        <v>37.78013908317002</v>
      </c>
      <c r="AC816">
        <f t="shared" ca="1" si="280"/>
        <v>22.758900000000001</v>
      </c>
    </row>
    <row r="817" spans="3:29" x14ac:dyDescent="0.25">
      <c r="C817">
        <v>71</v>
      </c>
      <c r="D817">
        <f t="shared" si="266"/>
        <v>995</v>
      </c>
      <c r="E817">
        <f t="shared" si="267"/>
        <v>0.17780000000000001</v>
      </c>
      <c r="F817">
        <f t="shared" si="262"/>
        <v>1.1892797319932999E-2</v>
      </c>
      <c r="G817">
        <f t="shared" si="268"/>
        <v>104.19615634406146</v>
      </c>
      <c r="H817">
        <f t="shared" si="269"/>
        <v>1.2391837689159739</v>
      </c>
      <c r="I817" s="3">
        <f t="shared" si="270"/>
        <v>8.8900000000000007E-2</v>
      </c>
      <c r="J817" s="3">
        <f t="shared" si="271"/>
        <v>0.40640000000000004</v>
      </c>
      <c r="K817">
        <f t="shared" si="272"/>
        <v>0.10314910845108055</v>
      </c>
      <c r="L817">
        <f>PI()/4*('Config sheet'!$C$38^2)*'Stage 1'!K817*2</f>
        <v>1.766605155346768E-2</v>
      </c>
      <c r="M817">
        <f t="shared" si="273"/>
        <v>48.608396932145361</v>
      </c>
      <c r="N817">
        <f>'Config sheet'!$C$44</f>
        <v>5.8970333333333338</v>
      </c>
      <c r="O817">
        <f t="shared" si="263"/>
        <v>9.3821290090562162</v>
      </c>
      <c r="P817">
        <f t="shared" si="264"/>
        <v>147.85562402204695</v>
      </c>
      <c r="Q817">
        <f t="shared" si="274"/>
        <v>180</v>
      </c>
      <c r="R817">
        <f t="shared" si="275"/>
        <v>26.614012323968449</v>
      </c>
      <c r="S817">
        <f t="shared" si="276"/>
        <v>26.614012323968453</v>
      </c>
      <c r="T817">
        <f t="shared" ca="1" si="277"/>
        <v>1.4931636980735559</v>
      </c>
      <c r="U817">
        <f t="shared" ca="1" si="281"/>
        <v>22.758900000000001</v>
      </c>
      <c r="V817">
        <f ca="1">(-U817*'Config sheet'!$C$134+'Config sheet'!$C$135*'Stage 1'!U1182)*10^2</f>
        <v>89.592006748936043</v>
      </c>
      <c r="W817">
        <f t="shared" ca="1" si="265"/>
        <v>116.2060190729045</v>
      </c>
      <c r="X817">
        <f>'Config sheet'!$C$150*10^-3</f>
        <v>-333.6</v>
      </c>
      <c r="Y817">
        <f>'Config sheet'!$C$149*10^-3</f>
        <v>333.6</v>
      </c>
      <c r="Z817">
        <f t="shared" si="278"/>
        <v>6.8744808451080552E-2</v>
      </c>
      <c r="AA817">
        <f>PI()/4*('Config sheet'!$C$38^2)*'Stage 1'!Z817*2</f>
        <v>1.1773725903855135E-2</v>
      </c>
      <c r="AB817">
        <f t="shared" si="279"/>
        <v>38.664121738515497</v>
      </c>
      <c r="AC817">
        <f t="shared" ca="1" si="280"/>
        <v>22.758900000000001</v>
      </c>
    </row>
    <row r="818" spans="3:29" x14ac:dyDescent="0.25">
      <c r="C818">
        <v>72</v>
      </c>
      <c r="D818">
        <f t="shared" si="266"/>
        <v>995</v>
      </c>
      <c r="E818">
        <f t="shared" si="267"/>
        <v>0.17780000000000001</v>
      </c>
      <c r="F818">
        <f t="shared" si="262"/>
        <v>1.206030150753769E-2</v>
      </c>
      <c r="G818">
        <f t="shared" si="268"/>
        <v>104.19615634406146</v>
      </c>
      <c r="H818">
        <f t="shared" si="269"/>
        <v>1.2566370614359172</v>
      </c>
      <c r="I818" s="3">
        <f t="shared" si="270"/>
        <v>8.8900000000000007E-2</v>
      </c>
      <c r="J818" s="3">
        <f t="shared" si="271"/>
        <v>0.40640000000000004</v>
      </c>
      <c r="K818">
        <f t="shared" si="272"/>
        <v>0.10472490386757466</v>
      </c>
      <c r="L818">
        <f>PI()/4*('Config sheet'!$C$38^2)*'Stage 1'!K818*2</f>
        <v>1.7935933508663692E-2</v>
      </c>
      <c r="M818">
        <f t="shared" si="273"/>
        <v>49.350981044010254</v>
      </c>
      <c r="N818">
        <f>'Config sheet'!$C$44</f>
        <v>5.8970333333333338</v>
      </c>
      <c r="O818">
        <f t="shared" si="263"/>
        <v>9.4051845150206397</v>
      </c>
      <c r="P818">
        <f t="shared" si="264"/>
        <v>127.44581037858865</v>
      </c>
      <c r="Q818">
        <f t="shared" si="274"/>
        <v>180</v>
      </c>
      <c r="R818">
        <f t="shared" si="275"/>
        <v>22.940245868145958</v>
      </c>
      <c r="S818">
        <f t="shared" si="276"/>
        <v>22.940245868145958</v>
      </c>
      <c r="T818">
        <f t="shared" ca="1" si="277"/>
        <v>1.4931636980735559</v>
      </c>
      <c r="U818">
        <f t="shared" ca="1" si="281"/>
        <v>22.758900000000001</v>
      </c>
      <c r="V818">
        <f ca="1">(-U818*'Config sheet'!$C$134+'Config sheet'!$C$135*'Stage 1'!U1183)*10^2</f>
        <v>93.40494268409951</v>
      </c>
      <c r="W818">
        <f t="shared" ca="1" si="265"/>
        <v>116.34518855224547</v>
      </c>
      <c r="X818">
        <f>'Config sheet'!$C$150*10^-3</f>
        <v>-333.6</v>
      </c>
      <c r="Y818">
        <f>'Config sheet'!$C$149*10^-3</f>
        <v>333.6</v>
      </c>
      <c r="Z818">
        <f t="shared" si="278"/>
        <v>7.032060386757466E-2</v>
      </c>
      <c r="AA818">
        <f>PI()/4*('Config sheet'!$C$38^2)*'Stage 1'!Z818*2</f>
        <v>1.2043607859051146E-2</v>
      </c>
      <c r="AB818">
        <f t="shared" si="279"/>
        <v>39.550395876026236</v>
      </c>
      <c r="AC818">
        <f t="shared" ca="1" si="280"/>
        <v>22.758900000000001</v>
      </c>
    </row>
    <row r="819" spans="3:29" x14ac:dyDescent="0.25">
      <c r="C819">
        <v>73</v>
      </c>
      <c r="D819">
        <f t="shared" si="266"/>
        <v>995</v>
      </c>
      <c r="E819">
        <f t="shared" si="267"/>
        <v>0.17780000000000001</v>
      </c>
      <c r="F819">
        <f t="shared" si="262"/>
        <v>1.2227805695142379E-2</v>
      </c>
      <c r="G819">
        <f t="shared" si="268"/>
        <v>104.19615634406146</v>
      </c>
      <c r="H819">
        <f t="shared" si="269"/>
        <v>1.2740903539558606</v>
      </c>
      <c r="I819" s="3">
        <f t="shared" si="270"/>
        <v>8.8900000000000007E-2</v>
      </c>
      <c r="J819" s="3">
        <f t="shared" si="271"/>
        <v>0.40640000000000004</v>
      </c>
      <c r="K819">
        <f t="shared" si="272"/>
        <v>0.1063041943594869</v>
      </c>
      <c r="L819">
        <f>PI()/4*('Config sheet'!$C$38^2)*'Stage 1'!K819*2</f>
        <v>1.8206414055388483E-2</v>
      </c>
      <c r="M819">
        <f t="shared" si="273"/>
        <v>50.095212189143624</v>
      </c>
      <c r="N819">
        <f>'Config sheet'!$C$44</f>
        <v>5.8970333333333338</v>
      </c>
      <c r="O819">
        <f t="shared" ref="O819:O882" si="282">I819*G819*SIN(H819)+I819^2*G819*SIN(2*H819)/(2*J819)</f>
        <v>9.4248309701390625</v>
      </c>
      <c r="P819">
        <f t="shared" ref="P819:P882" si="283">I819*G819^2*COS(H819)+(I819^2*G819^2*COS(2*H819)/J819)</f>
        <v>107.15324992719439</v>
      </c>
      <c r="Q819">
        <f t="shared" si="274"/>
        <v>180</v>
      </c>
      <c r="R819">
        <f t="shared" si="275"/>
        <v>19.287584986894995</v>
      </c>
      <c r="S819">
        <f t="shared" si="276"/>
        <v>19.287584986894991</v>
      </c>
      <c r="T819">
        <f t="shared" ca="1" si="277"/>
        <v>1.4931636980735559</v>
      </c>
      <c r="U819">
        <f t="shared" ca="1" si="281"/>
        <v>22.758900000000001</v>
      </c>
      <c r="V819">
        <f ca="1">(-U819*'Config sheet'!$C$134+'Config sheet'!$C$135*'Stage 1'!U1184)*10^2</f>
        <v>94.066428858036289</v>
      </c>
      <c r="W819">
        <f t="shared" ref="W819:W882" ca="1" si="284">R819+V819</f>
        <v>113.35401384493129</v>
      </c>
      <c r="X819">
        <f>'Config sheet'!$C$150*10^-3</f>
        <v>-333.6</v>
      </c>
      <c r="Y819">
        <f>'Config sheet'!$C$149*10^-3</f>
        <v>333.6</v>
      </c>
      <c r="Z819">
        <f t="shared" si="278"/>
        <v>7.1899894359486904E-2</v>
      </c>
      <c r="AA819">
        <f>PI()/4*('Config sheet'!$C$38^2)*'Stage 1'!Z819*2</f>
        <v>1.2314088405775936E-2</v>
      </c>
      <c r="AB819">
        <f t="shared" si="279"/>
        <v>40.438635747742914</v>
      </c>
      <c r="AC819">
        <f t="shared" ca="1" si="280"/>
        <v>22.758900000000001</v>
      </c>
    </row>
    <row r="820" spans="3:29" x14ac:dyDescent="0.25">
      <c r="C820">
        <v>74</v>
      </c>
      <c r="D820">
        <f t="shared" si="266"/>
        <v>995</v>
      </c>
      <c r="E820">
        <f t="shared" si="267"/>
        <v>0.17780000000000001</v>
      </c>
      <c r="F820">
        <f t="shared" si="262"/>
        <v>1.239530988274707E-2</v>
      </c>
      <c r="G820">
        <f t="shared" si="268"/>
        <v>104.19615634406146</v>
      </c>
      <c r="H820">
        <f t="shared" si="269"/>
        <v>1.2915436464758039</v>
      </c>
      <c r="I820" s="3">
        <f t="shared" si="270"/>
        <v>8.8900000000000007E-2</v>
      </c>
      <c r="J820" s="3">
        <f t="shared" si="271"/>
        <v>0.40640000000000004</v>
      </c>
      <c r="K820">
        <f t="shared" si="272"/>
        <v>0.10788640421468287</v>
      </c>
      <c r="L820">
        <f>PI()/4*('Config sheet'!$C$38^2)*'Stage 1'!K820*2</f>
        <v>1.8477394593078275E-2</v>
      </c>
      <c r="M820">
        <f t="shared" si="273"/>
        <v>50.840819066664935</v>
      </c>
      <c r="N820">
        <f>'Config sheet'!$C$44</f>
        <v>5.8970333333333338</v>
      </c>
      <c r="O820">
        <f t="shared" si="282"/>
        <v>9.4410888591968831</v>
      </c>
      <c r="P820">
        <f t="shared" si="283"/>
        <v>86.987986320135349</v>
      </c>
      <c r="Q820">
        <f t="shared" si="274"/>
        <v>180</v>
      </c>
      <c r="R820">
        <f t="shared" si="275"/>
        <v>15.657837537624367</v>
      </c>
      <c r="S820">
        <f t="shared" si="276"/>
        <v>15.657837537624362</v>
      </c>
      <c r="T820">
        <f t="shared" ca="1" si="277"/>
        <v>1.4931636980735559</v>
      </c>
      <c r="U820">
        <f t="shared" ca="1" si="281"/>
        <v>22.758900000000001</v>
      </c>
      <c r="V820">
        <f ca="1">(-U820*'Config sheet'!$C$134+'Config sheet'!$C$135*'Stage 1'!U1185)*10^2</f>
        <v>94.066428858036289</v>
      </c>
      <c r="W820">
        <f t="shared" ca="1" si="284"/>
        <v>109.72426639566066</v>
      </c>
      <c r="X820">
        <f>'Config sheet'!$C$150*10^-3</f>
        <v>-333.6</v>
      </c>
      <c r="Y820">
        <f>'Config sheet'!$C$149*10^-3</f>
        <v>333.6</v>
      </c>
      <c r="Z820">
        <f t="shared" si="278"/>
        <v>7.3482104214682875E-2</v>
      </c>
      <c r="AA820">
        <f>PI()/4*('Config sheet'!$C$38^2)*'Stage 1'!Z820*2</f>
        <v>1.258506894346573E-2</v>
      </c>
      <c r="AB820">
        <f t="shared" si="279"/>
        <v>41.328517556064604</v>
      </c>
      <c r="AC820">
        <f t="shared" ca="1" si="280"/>
        <v>22.758900000000001</v>
      </c>
    </row>
    <row r="821" spans="3:29" x14ac:dyDescent="0.25">
      <c r="C821">
        <v>75</v>
      </c>
      <c r="D821">
        <f t="shared" si="266"/>
        <v>995</v>
      </c>
      <c r="E821">
        <f t="shared" si="267"/>
        <v>0.17780000000000001</v>
      </c>
      <c r="F821">
        <f t="shared" si="262"/>
        <v>1.2562814070351759E-2</v>
      </c>
      <c r="G821">
        <f t="shared" si="268"/>
        <v>104.19615634406146</v>
      </c>
      <c r="H821">
        <f t="shared" si="269"/>
        <v>1.3089969389957472</v>
      </c>
      <c r="I821" s="3">
        <f t="shared" si="270"/>
        <v>8.8900000000000007E-2</v>
      </c>
      <c r="J821" s="3">
        <f t="shared" si="271"/>
        <v>0.40640000000000004</v>
      </c>
      <c r="K821">
        <f t="shared" si="272"/>
        <v>0.10947096149693974</v>
      </c>
      <c r="L821">
        <f>PI()/4*('Config sheet'!$C$38^2)*'Stage 1'!K821*2</f>
        <v>1.8748777167858825E-2</v>
      </c>
      <c r="M821">
        <f t="shared" si="273"/>
        <v>51.587532155069304</v>
      </c>
      <c r="N821">
        <f>'Config sheet'!$C$44</f>
        <v>5.8970333333333338</v>
      </c>
      <c r="O821">
        <f t="shared" si="282"/>
        <v>9.4539803298722198</v>
      </c>
      <c r="P821">
        <f t="shared" si="283"/>
        <v>66.959829575522463</v>
      </c>
      <c r="Q821">
        <f t="shared" si="274"/>
        <v>180</v>
      </c>
      <c r="R821">
        <f t="shared" si="275"/>
        <v>12.05276932359404</v>
      </c>
      <c r="S821">
        <f t="shared" si="276"/>
        <v>12.052769323594042</v>
      </c>
      <c r="T821">
        <f t="shared" ca="1" si="277"/>
        <v>1.4931636980735559</v>
      </c>
      <c r="U821">
        <f t="shared" ca="1" si="281"/>
        <v>22.758900000000001</v>
      </c>
      <c r="V821">
        <f ca="1">(-U821*'Config sheet'!$C$134+'Config sheet'!$C$135*'Stage 1'!U1186)*10^2</f>
        <v>94.066428858036289</v>
      </c>
      <c r="W821">
        <f t="shared" ca="1" si="284"/>
        <v>106.11919818163032</v>
      </c>
      <c r="X821">
        <f>'Config sheet'!$C$150*10^-3</f>
        <v>-333.6</v>
      </c>
      <c r="Y821">
        <f>'Config sheet'!$C$149*10^-3</f>
        <v>333.6</v>
      </c>
      <c r="Z821">
        <f t="shared" si="278"/>
        <v>7.5066661496939746E-2</v>
      </c>
      <c r="AA821">
        <f>PI()/4*('Config sheet'!$C$38^2)*'Stage 1'!Z821*2</f>
        <v>1.2856451518246281E-2</v>
      </c>
      <c r="AB821">
        <f t="shared" si="279"/>
        <v>42.219719627075214</v>
      </c>
      <c r="AC821">
        <f t="shared" ca="1" si="280"/>
        <v>22.758900000000001</v>
      </c>
    </row>
    <row r="822" spans="3:29" x14ac:dyDescent="0.25">
      <c r="C822">
        <v>76</v>
      </c>
      <c r="D822">
        <f t="shared" si="266"/>
        <v>995</v>
      </c>
      <c r="E822">
        <f t="shared" si="267"/>
        <v>0.17780000000000001</v>
      </c>
      <c r="F822">
        <f t="shared" si="262"/>
        <v>1.2730318257956449E-2</v>
      </c>
      <c r="G822">
        <f t="shared" si="268"/>
        <v>104.19615634406146</v>
      </c>
      <c r="H822">
        <f t="shared" si="269"/>
        <v>1.3264502315156903</v>
      </c>
      <c r="I822" s="3">
        <f t="shared" si="270"/>
        <v>8.8900000000000007E-2</v>
      </c>
      <c r="J822" s="3">
        <f t="shared" si="271"/>
        <v>0.40640000000000004</v>
      </c>
      <c r="K822">
        <f t="shared" si="272"/>
        <v>0.11105729834685452</v>
      </c>
      <c r="L822">
        <f>PI()/4*('Config sheet'!$C$38^2)*'Stage 1'!K822*2</f>
        <v>1.9020464524081113E-2</v>
      </c>
      <c r="M822">
        <f t="shared" si="273"/>
        <v>52.335083854028639</v>
      </c>
      <c r="N822">
        <f>'Config sheet'!$C$44</f>
        <v>5.8970333333333338</v>
      </c>
      <c r="O822">
        <f t="shared" si="282"/>
        <v>9.4635291529723542</v>
      </c>
      <c r="P822">
        <f t="shared" si="283"/>
        <v>47.078348620816115</v>
      </c>
      <c r="Q822">
        <f t="shared" si="274"/>
        <v>180</v>
      </c>
      <c r="R822">
        <f t="shared" si="275"/>
        <v>8.4741027517469014</v>
      </c>
      <c r="S822">
        <f t="shared" si="276"/>
        <v>8.4741027517469014</v>
      </c>
      <c r="T822">
        <f t="shared" ca="1" si="277"/>
        <v>1.4931636980735559</v>
      </c>
      <c r="U822">
        <f t="shared" ca="1" si="281"/>
        <v>22.758900000000001</v>
      </c>
      <c r="V822">
        <f ca="1">(-U822*'Config sheet'!$C$134+'Config sheet'!$C$135*'Stage 1'!U1187)*10^2</f>
        <v>94.066428858036289</v>
      </c>
      <c r="W822">
        <f t="shared" ca="1" si="284"/>
        <v>102.54053160978319</v>
      </c>
      <c r="X822">
        <f>'Config sheet'!$C$150*10^-3</f>
        <v>-333.6</v>
      </c>
      <c r="Y822">
        <f>'Config sheet'!$C$149*10^-3</f>
        <v>333.6</v>
      </c>
      <c r="Z822">
        <f t="shared" si="278"/>
        <v>7.6652998346854517E-2</v>
      </c>
      <c r="AA822">
        <f>PI()/4*('Config sheet'!$C$38^2)*'Stage 1'!Z822*2</f>
        <v>1.3128138874468566E-2</v>
      </c>
      <c r="AB822">
        <f t="shared" si="279"/>
        <v>43.111922579783183</v>
      </c>
      <c r="AC822">
        <f t="shared" ca="1" si="280"/>
        <v>22.758900000000001</v>
      </c>
    </row>
    <row r="823" spans="3:29" x14ac:dyDescent="0.25">
      <c r="C823">
        <v>77</v>
      </c>
      <c r="D823">
        <f t="shared" si="266"/>
        <v>995</v>
      </c>
      <c r="E823">
        <f t="shared" si="267"/>
        <v>0.17780000000000001</v>
      </c>
      <c r="F823">
        <f t="shared" si="262"/>
        <v>1.289782244556114E-2</v>
      </c>
      <c r="G823">
        <f t="shared" si="268"/>
        <v>104.19615634406146</v>
      </c>
      <c r="H823">
        <f t="shared" si="269"/>
        <v>1.3439035240356336</v>
      </c>
      <c r="I823" s="3">
        <f t="shared" si="270"/>
        <v>8.8900000000000007E-2</v>
      </c>
      <c r="J823" s="3">
        <f t="shared" si="271"/>
        <v>0.40640000000000004</v>
      </c>
      <c r="K823">
        <f t="shared" si="272"/>
        <v>0.1126448512751469</v>
      </c>
      <c r="L823">
        <f>PI()/4*('Config sheet'!$C$38^2)*'Stage 1'!K823*2</f>
        <v>1.9292360154554475E-2</v>
      </c>
      <c r="M823">
        <f t="shared" si="273"/>
        <v>53.083208622608915</v>
      </c>
      <c r="N823">
        <f>'Config sheet'!$C$44</f>
        <v>5.8970333333333338</v>
      </c>
      <c r="O823">
        <f t="shared" si="282"/>
        <v>9.4697606814475588</v>
      </c>
      <c r="P823">
        <f t="shared" si="283"/>
        <v>27.352864152622459</v>
      </c>
      <c r="Q823">
        <f t="shared" si="274"/>
        <v>180</v>
      </c>
      <c r="R823">
        <f t="shared" si="275"/>
        <v>4.9235155474720367</v>
      </c>
      <c r="S823">
        <f t="shared" si="276"/>
        <v>4.923515547472042</v>
      </c>
      <c r="T823">
        <f t="shared" ca="1" si="277"/>
        <v>1.4931636980735559</v>
      </c>
      <c r="U823">
        <f t="shared" ca="1" si="281"/>
        <v>22.758900000000001</v>
      </c>
      <c r="V823">
        <f ca="1">(-U823*'Config sheet'!$C$134+'Config sheet'!$C$135*'Stage 1'!U1188)*10^2</f>
        <v>94.066428858036289</v>
      </c>
      <c r="W823">
        <f t="shared" ca="1" si="284"/>
        <v>98.989944405508325</v>
      </c>
      <c r="X823">
        <f>'Config sheet'!$C$150*10^-3</f>
        <v>-333.6</v>
      </c>
      <c r="Y823">
        <f>'Config sheet'!$C$149*10^-3</f>
        <v>333.6</v>
      </c>
      <c r="Z823">
        <f t="shared" si="278"/>
        <v>7.8240551275146897E-2</v>
      </c>
      <c r="AA823">
        <f>PI()/4*('Config sheet'!$C$38^2)*'Stage 1'!Z823*2</f>
        <v>1.3400034504941928E-2</v>
      </c>
      <c r="AB823">
        <f t="shared" si="279"/>
        <v>44.004809491083741</v>
      </c>
      <c r="AC823">
        <f t="shared" ca="1" si="280"/>
        <v>22.758900000000001</v>
      </c>
    </row>
    <row r="824" spans="3:29" x14ac:dyDescent="0.25">
      <c r="C824">
        <v>78</v>
      </c>
      <c r="D824">
        <f t="shared" si="266"/>
        <v>995</v>
      </c>
      <c r="E824">
        <f t="shared" si="267"/>
        <v>0.17780000000000001</v>
      </c>
      <c r="F824">
        <f t="shared" si="262"/>
        <v>1.3065326633165829E-2</v>
      </c>
      <c r="G824">
        <f t="shared" si="268"/>
        <v>104.19615634406146</v>
      </c>
      <c r="H824">
        <f t="shared" si="269"/>
        <v>1.3613568165555769</v>
      </c>
      <c r="I824" s="3">
        <f t="shared" si="270"/>
        <v>8.8900000000000007E-2</v>
      </c>
      <c r="J824" s="3">
        <f t="shared" si="271"/>
        <v>0.40640000000000004</v>
      </c>
      <c r="K824">
        <f t="shared" si="272"/>
        <v>0.11423306144803713</v>
      </c>
      <c r="L824">
        <f>PI()/4*('Config sheet'!$C$38^2)*'Stage 1'!K824*2</f>
        <v>1.9564368349422462E-2</v>
      </c>
      <c r="M824">
        <f t="shared" si="273"/>
        <v>53.831643113752691</v>
      </c>
      <c r="N824">
        <f>'Config sheet'!$C$44</f>
        <v>5.8970333333333338</v>
      </c>
      <c r="O824">
        <f t="shared" si="282"/>
        <v>9.4727018082359233</v>
      </c>
      <c r="P824">
        <f t="shared" si="283"/>
        <v>7.7924418201020558</v>
      </c>
      <c r="Q824">
        <f t="shared" si="274"/>
        <v>180</v>
      </c>
      <c r="R824">
        <f t="shared" si="275"/>
        <v>1.4026395276183654</v>
      </c>
      <c r="S824">
        <f t="shared" si="276"/>
        <v>1.4026395276183701</v>
      </c>
      <c r="T824">
        <f t="shared" ca="1" si="277"/>
        <v>1.4931636980735559</v>
      </c>
      <c r="U824">
        <f t="shared" ca="1" si="281"/>
        <v>22.758900000000001</v>
      </c>
      <c r="V824">
        <f ca="1">(-U824*'Config sheet'!$C$134+'Config sheet'!$C$135*'Stage 1'!U1189)*10^2</f>
        <v>94.066428858036289</v>
      </c>
      <c r="W824">
        <f t="shared" ca="1" si="284"/>
        <v>95.469068385654651</v>
      </c>
      <c r="X824">
        <f>'Config sheet'!$C$150*10^-3</f>
        <v>-333.6</v>
      </c>
      <c r="Y824">
        <f>'Config sheet'!$C$149*10^-3</f>
        <v>333.6</v>
      </c>
      <c r="Z824">
        <f t="shared" si="278"/>
        <v>7.9828761448037133E-2</v>
      </c>
      <c r="AA824">
        <f>PI()/4*('Config sheet'!$C$38^2)*'Stage 1'!Z824*2</f>
        <v>1.3672042699809917E-2</v>
      </c>
      <c r="AB824">
        <f t="shared" si="279"/>
        <v>44.89806605626385</v>
      </c>
      <c r="AC824">
        <f t="shared" ca="1" si="280"/>
        <v>22.758900000000001</v>
      </c>
    </row>
    <row r="825" spans="3:29" x14ac:dyDescent="0.25">
      <c r="C825">
        <v>79</v>
      </c>
      <c r="D825">
        <f t="shared" si="266"/>
        <v>995</v>
      </c>
      <c r="E825">
        <f t="shared" si="267"/>
        <v>0.17780000000000001</v>
      </c>
      <c r="F825">
        <f t="shared" si="262"/>
        <v>1.323283082077052E-2</v>
      </c>
      <c r="G825">
        <f t="shared" si="268"/>
        <v>104.19615634406146</v>
      </c>
      <c r="H825">
        <f t="shared" si="269"/>
        <v>1.3788101090755203</v>
      </c>
      <c r="I825" s="3">
        <f t="shared" si="270"/>
        <v>8.8900000000000007E-2</v>
      </c>
      <c r="J825" s="3">
        <f t="shared" si="271"/>
        <v>0.40640000000000004</v>
      </c>
      <c r="K825">
        <f t="shared" si="272"/>
        <v>0.11582137496438788</v>
      </c>
      <c r="L825">
        <f>PI()/4*('Config sheet'!$C$38^2)*'Stage 1'!K825*2</f>
        <v>1.9836394243628121E-2</v>
      </c>
      <c r="M825">
        <f t="shared" si="273"/>
        <v>54.58012630488065</v>
      </c>
      <c r="N825">
        <f>'Config sheet'!$C$44</f>
        <v>5.8970333333333338</v>
      </c>
      <c r="O825">
        <f t="shared" si="282"/>
        <v>9.4723809229939597</v>
      </c>
      <c r="P825">
        <f t="shared" si="283"/>
        <v>-11.594114261091107</v>
      </c>
      <c r="Q825">
        <f t="shared" si="274"/>
        <v>180</v>
      </c>
      <c r="R825">
        <f t="shared" si="275"/>
        <v>-2.0869405669963972</v>
      </c>
      <c r="S825">
        <f t="shared" si="276"/>
        <v>-2.0869405669963994</v>
      </c>
      <c r="T825">
        <f t="shared" ca="1" si="277"/>
        <v>1.4931636980735559</v>
      </c>
      <c r="U825">
        <f t="shared" ca="1" si="281"/>
        <v>22.758900000000001</v>
      </c>
      <c r="V825">
        <f ca="1">(-U825*'Config sheet'!$C$134+'Config sheet'!$C$135*'Stage 1'!U1190)*10^2</f>
        <v>94.066428858036289</v>
      </c>
      <c r="W825">
        <f t="shared" ca="1" si="284"/>
        <v>91.979488291039885</v>
      </c>
      <c r="X825">
        <f>'Config sheet'!$C$150*10^-3</f>
        <v>-333.6</v>
      </c>
      <c r="Y825">
        <f>'Config sheet'!$C$149*10^-3</f>
        <v>333.6</v>
      </c>
      <c r="Z825">
        <f t="shared" si="278"/>
        <v>8.1417074964387881E-2</v>
      </c>
      <c r="AA825">
        <f>PI()/4*('Config sheet'!$C$38^2)*'Stage 1'!Z825*2</f>
        <v>1.3944068594015577E-2</v>
      </c>
      <c r="AB825">
        <f t="shared" si="279"/>
        <v>45.791380744875063</v>
      </c>
      <c r="AC825">
        <f t="shared" ca="1" si="280"/>
        <v>22.758900000000001</v>
      </c>
    </row>
    <row r="826" spans="3:29" x14ac:dyDescent="0.25">
      <c r="C826">
        <v>80</v>
      </c>
      <c r="D826">
        <f t="shared" si="266"/>
        <v>995</v>
      </c>
      <c r="E826">
        <f t="shared" si="267"/>
        <v>0.17780000000000001</v>
      </c>
      <c r="F826">
        <f t="shared" si="262"/>
        <v>1.340033500837521E-2</v>
      </c>
      <c r="G826">
        <f t="shared" si="268"/>
        <v>104.19615634406146</v>
      </c>
      <c r="H826">
        <f t="shared" si="269"/>
        <v>1.3962634015954636</v>
      </c>
      <c r="I826" s="3">
        <f t="shared" si="270"/>
        <v>8.8900000000000007E-2</v>
      </c>
      <c r="J826" s="3">
        <f t="shared" si="271"/>
        <v>0.40640000000000004</v>
      </c>
      <c r="K826">
        <f t="shared" si="272"/>
        <v>0.11740924312431333</v>
      </c>
      <c r="L826">
        <f>PI()/4*('Config sheet'!$C$38^2)*'Stage 1'!K826*2</f>
        <v>2.0108343862917915E-2</v>
      </c>
      <c r="M826">
        <f t="shared" si="273"/>
        <v>55.328399624471949</v>
      </c>
      <c r="N826">
        <f>'Config sheet'!$C$44</f>
        <v>5.8970333333333338</v>
      </c>
      <c r="O826">
        <f t="shared" si="282"/>
        <v>9.4688278677688977</v>
      </c>
      <c r="P826">
        <f t="shared" si="283"/>
        <v>-30.798267657823573</v>
      </c>
      <c r="Q826">
        <f t="shared" si="274"/>
        <v>180</v>
      </c>
      <c r="R826">
        <f t="shared" si="275"/>
        <v>-5.5436881784082486</v>
      </c>
      <c r="S826">
        <f t="shared" si="276"/>
        <v>-5.5436881784082432</v>
      </c>
      <c r="T826">
        <f t="shared" ca="1" si="277"/>
        <v>1.4931636980735559</v>
      </c>
      <c r="U826">
        <f t="shared" ca="1" si="281"/>
        <v>22.758900000000001</v>
      </c>
      <c r="V826">
        <f ca="1">(-U826*'Config sheet'!$C$134+'Config sheet'!$C$135*'Stage 1'!U1191)*10^2</f>
        <v>94.066428858036289</v>
      </c>
      <c r="W826">
        <f t="shared" ca="1" si="284"/>
        <v>88.522740679628043</v>
      </c>
      <c r="X826">
        <f>'Config sheet'!$C$150*10^-3</f>
        <v>-333.6</v>
      </c>
      <c r="Y826">
        <f>'Config sheet'!$C$149*10^-3</f>
        <v>333.6</v>
      </c>
      <c r="Z826">
        <f t="shared" si="278"/>
        <v>8.3004943124313335E-2</v>
      </c>
      <c r="AA826">
        <f>PI()/4*('Config sheet'!$C$38^2)*'Stage 1'!Z826*2</f>
        <v>1.421601821330537E-2</v>
      </c>
      <c r="AB826">
        <f t="shared" si="279"/>
        <v>46.684444951807272</v>
      </c>
      <c r="AC826">
        <f t="shared" ca="1" si="280"/>
        <v>22.758900000000001</v>
      </c>
    </row>
    <row r="827" spans="3:29" x14ac:dyDescent="0.25">
      <c r="C827">
        <v>81</v>
      </c>
      <c r="D827">
        <f t="shared" si="266"/>
        <v>995</v>
      </c>
      <c r="E827">
        <f t="shared" si="267"/>
        <v>0.17780000000000001</v>
      </c>
      <c r="F827">
        <f t="shared" si="262"/>
        <v>1.3567839195979901E-2</v>
      </c>
      <c r="G827">
        <f t="shared" si="268"/>
        <v>104.19615634406146</v>
      </c>
      <c r="H827">
        <f t="shared" si="269"/>
        <v>1.4137166941154069</v>
      </c>
      <c r="I827" s="3">
        <f t="shared" si="270"/>
        <v>8.8900000000000007E-2</v>
      </c>
      <c r="J827" s="3">
        <f t="shared" si="271"/>
        <v>0.40640000000000004</v>
      </c>
      <c r="K827">
        <f t="shared" si="272"/>
        <v>0.11899612268897791</v>
      </c>
      <c r="L827">
        <f>PI()/4*('Config sheet'!$C$38^2)*'Stage 1'!K827*2</f>
        <v>2.0380124168336688E-2</v>
      </c>
      <c r="M827">
        <f t="shared" si="273"/>
        <v>56.076207074492778</v>
      </c>
      <c r="N827">
        <f>'Config sheet'!$C$44</f>
        <v>5.8970333333333338</v>
      </c>
      <c r="O827">
        <f t="shared" si="282"/>
        <v>9.4620738916696627</v>
      </c>
      <c r="P827">
        <f t="shared" si="283"/>
        <v>-49.811755425353169</v>
      </c>
      <c r="Q827">
        <f t="shared" si="274"/>
        <v>180</v>
      </c>
      <c r="R827">
        <f t="shared" si="275"/>
        <v>-8.9661159765635734</v>
      </c>
      <c r="S827">
        <f t="shared" si="276"/>
        <v>-8.9661159765635716</v>
      </c>
      <c r="T827">
        <f t="shared" ca="1" si="277"/>
        <v>1.4931636980735559</v>
      </c>
      <c r="U827">
        <f t="shared" ca="1" si="281"/>
        <v>22.758900000000001</v>
      </c>
      <c r="V827">
        <f ca="1">(-U827*'Config sheet'!$C$134+'Config sheet'!$C$135*'Stage 1'!U1192)*10^2</f>
        <v>94.066428858036289</v>
      </c>
      <c r="W827">
        <f t="shared" ca="1" si="284"/>
        <v>85.100312881472718</v>
      </c>
      <c r="X827">
        <f>'Config sheet'!$C$150*10^-3</f>
        <v>-333.6</v>
      </c>
      <c r="Y827">
        <f>'Config sheet'!$C$149*10^-3</f>
        <v>333.6</v>
      </c>
      <c r="Z827">
        <f t="shared" si="278"/>
        <v>8.4591822688977913E-2</v>
      </c>
      <c r="AA827">
        <f>PI()/4*('Config sheet'!$C$38^2)*'Stage 1'!Z827*2</f>
        <v>1.4487798518724143E-2</v>
      </c>
      <c r="AB827">
        <f t="shared" si="279"/>
        <v>47.576953143407145</v>
      </c>
      <c r="AC827">
        <f t="shared" ca="1" si="280"/>
        <v>22.758900000000001</v>
      </c>
    </row>
    <row r="828" spans="3:29" x14ac:dyDescent="0.25">
      <c r="C828">
        <v>82</v>
      </c>
      <c r="D828">
        <f t="shared" si="266"/>
        <v>995</v>
      </c>
      <c r="E828">
        <f t="shared" si="267"/>
        <v>0.17780000000000001</v>
      </c>
      <c r="F828">
        <f t="shared" si="262"/>
        <v>1.373534338358459E-2</v>
      </c>
      <c r="G828">
        <f t="shared" si="268"/>
        <v>104.19615634406146</v>
      </c>
      <c r="H828">
        <f t="shared" si="269"/>
        <v>1.4311699866353502</v>
      </c>
      <c r="I828" s="3">
        <f t="shared" si="270"/>
        <v>8.8900000000000007E-2</v>
      </c>
      <c r="J828" s="3">
        <f t="shared" si="271"/>
        <v>0.40640000000000004</v>
      </c>
      <c r="K828">
        <f t="shared" si="272"/>
        <v>0.12058147613131776</v>
      </c>
      <c r="L828">
        <f>PI()/4*('Config sheet'!$C$38^2)*'Stage 1'!K828*2</f>
        <v>2.0651643099168025E-2</v>
      </c>
      <c r="M828">
        <f t="shared" si="273"/>
        <v>56.823295348547475</v>
      </c>
      <c r="N828">
        <f>'Config sheet'!$C$44</f>
        <v>5.8970333333333338</v>
      </c>
      <c r="O828">
        <f t="shared" si="282"/>
        <v>9.4521516045944765</v>
      </c>
      <c r="P828">
        <f t="shared" si="283"/>
        <v>-68.626593564382262</v>
      </c>
      <c r="Q828">
        <f t="shared" si="274"/>
        <v>180</v>
      </c>
      <c r="R828">
        <f t="shared" si="275"/>
        <v>-12.352786841588804</v>
      </c>
      <c r="S828">
        <f t="shared" si="276"/>
        <v>-12.352786841588808</v>
      </c>
      <c r="T828">
        <f t="shared" ca="1" si="277"/>
        <v>1.4931636980735559</v>
      </c>
      <c r="U828">
        <f t="shared" ca="1" si="281"/>
        <v>22.758900000000001</v>
      </c>
      <c r="V828">
        <f ca="1">(-U828*'Config sheet'!$C$134+'Config sheet'!$C$135*'Stage 1'!U1193)*10^2</f>
        <v>94.066428858036289</v>
      </c>
      <c r="W828">
        <f t="shared" ca="1" si="284"/>
        <v>81.71364201644748</v>
      </c>
      <c r="X828">
        <f>'Config sheet'!$C$150*10^-3</f>
        <v>-333.6</v>
      </c>
      <c r="Y828">
        <f>'Config sheet'!$C$149*10^-3</f>
        <v>333.6</v>
      </c>
      <c r="Z828">
        <f t="shared" si="278"/>
        <v>8.6177176131317756E-2</v>
      </c>
      <c r="AA828">
        <f>PI()/4*('Config sheet'!$C$38^2)*'Stage 1'!Z828*2</f>
        <v>1.4759317449555481E-2</v>
      </c>
      <c r="AB828">
        <f t="shared" si="279"/>
        <v>48.46860299849142</v>
      </c>
      <c r="AC828">
        <f t="shared" ca="1" si="280"/>
        <v>22.758900000000001</v>
      </c>
    </row>
    <row r="829" spans="3:29" x14ac:dyDescent="0.25">
      <c r="C829">
        <v>83</v>
      </c>
      <c r="D829">
        <f t="shared" si="266"/>
        <v>995</v>
      </c>
      <c r="E829">
        <f t="shared" si="267"/>
        <v>0.17780000000000001</v>
      </c>
      <c r="F829">
        <f t="shared" si="262"/>
        <v>1.3902847571189281E-2</v>
      </c>
      <c r="G829">
        <f t="shared" si="268"/>
        <v>104.19615634406146</v>
      </c>
      <c r="H829">
        <f t="shared" si="269"/>
        <v>1.4486232791552935</v>
      </c>
      <c r="I829" s="3">
        <f t="shared" si="270"/>
        <v>8.8900000000000007E-2</v>
      </c>
      <c r="J829" s="3">
        <f t="shared" si="271"/>
        <v>0.40640000000000004</v>
      </c>
      <c r="K829">
        <f t="shared" si="272"/>
        <v>0.12216477187743796</v>
      </c>
      <c r="L829">
        <f>PI()/4*('Config sheet'!$C$38^2)*'Stage 1'!K829*2</f>
        <v>2.0922809614277664E-2</v>
      </c>
      <c r="M829">
        <f t="shared" si="273"/>
        <v>57.569413945635382</v>
      </c>
      <c r="N829">
        <f>'Config sheet'!$C$44</f>
        <v>5.8970333333333338</v>
      </c>
      <c r="O829">
        <f t="shared" si="282"/>
        <v>9.4390949300739582</v>
      </c>
      <c r="P829">
        <f t="shared" si="283"/>
        <v>-87.2350821240491</v>
      </c>
      <c r="Q829">
        <f t="shared" si="274"/>
        <v>180</v>
      </c>
      <c r="R829">
        <f t="shared" si="275"/>
        <v>-15.702314782328839</v>
      </c>
      <c r="S829">
        <f t="shared" si="276"/>
        <v>-15.702314782328839</v>
      </c>
      <c r="T829">
        <f t="shared" ca="1" si="277"/>
        <v>1.4931636980735559</v>
      </c>
      <c r="U829">
        <f t="shared" ca="1" si="281"/>
        <v>22.758900000000001</v>
      </c>
      <c r="V829">
        <f ca="1">(-U829*'Config sheet'!$C$134+'Config sheet'!$C$135*'Stage 1'!U1194)*10^2</f>
        <v>94.066428858036289</v>
      </c>
      <c r="W829">
        <f t="shared" ca="1" si="284"/>
        <v>78.364114075707448</v>
      </c>
      <c r="X829">
        <f>'Config sheet'!$C$150*10^-3</f>
        <v>-333.6</v>
      </c>
      <c r="Y829">
        <f>'Config sheet'!$C$149*10^-3</f>
        <v>333.6</v>
      </c>
      <c r="Z829">
        <f t="shared" si="278"/>
        <v>8.7760471877437962E-2</v>
      </c>
      <c r="AA829">
        <f>PI()/4*('Config sheet'!$C$38^2)*'Stage 1'!Z829*2</f>
        <v>1.5030483964665119E-2</v>
      </c>
      <c r="AB829">
        <f t="shared" si="279"/>
        <v>49.359095544115831</v>
      </c>
      <c r="AC829">
        <f t="shared" ca="1" si="280"/>
        <v>22.758900000000001</v>
      </c>
    </row>
    <row r="830" spans="3:29" x14ac:dyDescent="0.25">
      <c r="C830">
        <v>84</v>
      </c>
      <c r="D830">
        <f t="shared" si="266"/>
        <v>995</v>
      </c>
      <c r="E830">
        <f t="shared" si="267"/>
        <v>0.17780000000000001</v>
      </c>
      <c r="F830">
        <f t="shared" si="262"/>
        <v>1.407035175879397E-2</v>
      </c>
      <c r="G830">
        <f t="shared" si="268"/>
        <v>104.19615634406146</v>
      </c>
      <c r="H830">
        <f t="shared" si="269"/>
        <v>1.4660765716752366</v>
      </c>
      <c r="I830" s="3">
        <f t="shared" si="270"/>
        <v>8.8900000000000007E-2</v>
      </c>
      <c r="J830" s="3">
        <f t="shared" si="271"/>
        <v>0.40640000000000004</v>
      </c>
      <c r="K830">
        <f t="shared" si="272"/>
        <v>0.12374548453845463</v>
      </c>
      <c r="L830">
        <f>PI()/4*('Config sheet'!$C$38^2)*'Stage 1'!K830*2</f>
        <v>2.1193533731820407E-2</v>
      </c>
      <c r="M830">
        <f t="shared" si="273"/>
        <v>58.314315279405079</v>
      </c>
      <c r="N830">
        <f>'Config sheet'!$C$44</f>
        <v>5.8970333333333338</v>
      </c>
      <c r="O830">
        <f t="shared" si="282"/>
        <v>9.4229390572894669</v>
      </c>
      <c r="P830">
        <f t="shared" si="283"/>
        <v>-105.62980994604939</v>
      </c>
      <c r="Q830">
        <f t="shared" si="274"/>
        <v>180</v>
      </c>
      <c r="R830">
        <f t="shared" si="275"/>
        <v>-19.013365790288891</v>
      </c>
      <c r="S830">
        <f t="shared" si="276"/>
        <v>-19.013365790288891</v>
      </c>
      <c r="T830">
        <f t="shared" ca="1" si="277"/>
        <v>1.4931636980735559</v>
      </c>
      <c r="U830">
        <f t="shared" ca="1" si="281"/>
        <v>22.758900000000001</v>
      </c>
      <c r="V830">
        <f ca="1">(-U830*'Config sheet'!$C$134+'Config sheet'!$C$135*'Stage 1'!U1195)*10^2</f>
        <v>94.066428858036289</v>
      </c>
      <c r="W830">
        <f t="shared" ca="1" si="284"/>
        <v>75.053063067747402</v>
      </c>
      <c r="X830">
        <f>'Config sheet'!$C$150*10^-3</f>
        <v>-333.6</v>
      </c>
      <c r="Y830">
        <f>'Config sheet'!$C$149*10^-3</f>
        <v>333.6</v>
      </c>
      <c r="Z830">
        <f t="shared" si="278"/>
        <v>8.9341184538454632E-2</v>
      </c>
      <c r="AA830">
        <f>PI()/4*('Config sheet'!$C$38^2)*'Stage 1'!Z830*2</f>
        <v>1.5301208082207862E-2</v>
      </c>
      <c r="AB830">
        <f t="shared" si="279"/>
        <v>50.248135285969973</v>
      </c>
      <c r="AC830">
        <f t="shared" ca="1" si="280"/>
        <v>22.758900000000001</v>
      </c>
    </row>
    <row r="831" spans="3:29" x14ac:dyDescent="0.25">
      <c r="C831">
        <v>85</v>
      </c>
      <c r="D831">
        <f t="shared" si="266"/>
        <v>995</v>
      </c>
      <c r="E831">
        <f t="shared" si="267"/>
        <v>0.17780000000000001</v>
      </c>
      <c r="F831">
        <f t="shared" si="262"/>
        <v>1.4237855946398661E-2</v>
      </c>
      <c r="G831">
        <f t="shared" si="268"/>
        <v>104.19615634406146</v>
      </c>
      <c r="H831">
        <f t="shared" si="269"/>
        <v>1.4835298641951802</v>
      </c>
      <c r="I831" s="3">
        <f t="shared" si="270"/>
        <v>8.8900000000000007E-2</v>
      </c>
      <c r="J831" s="3">
        <f t="shared" si="271"/>
        <v>0.40640000000000004</v>
      </c>
      <c r="K831">
        <f t="shared" si="272"/>
        <v>0.12532309513256928</v>
      </c>
      <c r="L831">
        <f>PI()/4*('Config sheet'!$C$38^2)*'Stage 1'!K831*2</f>
        <v>2.1463726567274181E-2</v>
      </c>
      <c r="M831">
        <f t="shared" si="273"/>
        <v>59.057754782805659</v>
      </c>
      <c r="N831">
        <f>'Config sheet'!$C$44</f>
        <v>5.8970333333333338</v>
      </c>
      <c r="O831">
        <f t="shared" si="282"/>
        <v>9.4037203923271111</v>
      </c>
      <c r="P831">
        <f t="shared" si="283"/>
        <v>-123.80365904552038</v>
      </c>
      <c r="Q831">
        <f t="shared" si="274"/>
        <v>180</v>
      </c>
      <c r="R831">
        <f t="shared" si="275"/>
        <v>-22.284658628193668</v>
      </c>
      <c r="S831">
        <f t="shared" si="276"/>
        <v>-22.284658628193668</v>
      </c>
      <c r="T831">
        <f t="shared" ca="1" si="277"/>
        <v>1.4931636980735559</v>
      </c>
      <c r="U831">
        <f t="shared" ca="1" si="281"/>
        <v>22.758900000000001</v>
      </c>
      <c r="V831">
        <f ca="1">(-U831*'Config sheet'!$C$134+'Config sheet'!$C$135*'Stage 1'!U1196)*10^2</f>
        <v>94.066428858036289</v>
      </c>
      <c r="W831">
        <f t="shared" ca="1" si="284"/>
        <v>71.781770229842621</v>
      </c>
      <c r="X831">
        <f>'Config sheet'!$C$150*10^-3</f>
        <v>-333.6</v>
      </c>
      <c r="Y831">
        <f>'Config sheet'!$C$149*10^-3</f>
        <v>333.6</v>
      </c>
      <c r="Z831">
        <f t="shared" si="278"/>
        <v>9.0918795132569286E-2</v>
      </c>
      <c r="AA831">
        <f>PI()/4*('Config sheet'!$C$38^2)*'Stage 1'!Z831*2</f>
        <v>1.5571400917661637E-2</v>
      </c>
      <c r="AB831">
        <f t="shared" si="279"/>
        <v>51.135430333278563</v>
      </c>
      <c r="AC831">
        <f t="shared" ca="1" si="280"/>
        <v>22.758900000000001</v>
      </c>
    </row>
    <row r="832" spans="3:29" x14ac:dyDescent="0.25">
      <c r="C832">
        <v>86</v>
      </c>
      <c r="D832">
        <f t="shared" si="266"/>
        <v>995</v>
      </c>
      <c r="E832">
        <f t="shared" si="267"/>
        <v>0.17780000000000001</v>
      </c>
      <c r="F832">
        <f t="shared" si="262"/>
        <v>1.4405360134003351E-2</v>
      </c>
      <c r="G832">
        <f t="shared" si="268"/>
        <v>104.19615634406146</v>
      </c>
      <c r="H832">
        <f t="shared" si="269"/>
        <v>1.5009831567151233</v>
      </c>
      <c r="I832" s="3">
        <f t="shared" si="270"/>
        <v>8.8900000000000007E-2</v>
      </c>
      <c r="J832" s="3">
        <f t="shared" si="271"/>
        <v>0.40640000000000004</v>
      </c>
      <c r="K832">
        <f t="shared" si="272"/>
        <v>0.12689709129718046</v>
      </c>
      <c r="L832">
        <f>PI()/4*('Config sheet'!$C$38^2)*'Stage 1'!K832*2</f>
        <v>2.1733300369767772E-2</v>
      </c>
      <c r="M832">
        <f t="shared" si="273"/>
        <v>59.799491008042935</v>
      </c>
      <c r="N832">
        <f>'Config sheet'!$C$44</f>
        <v>5.8970333333333338</v>
      </c>
      <c r="O832">
        <f t="shared" si="282"/>
        <v>9.3814765087286762</v>
      </c>
      <c r="P832">
        <f t="shared" si="283"/>
        <v>-141.74980862476281</v>
      </c>
      <c r="Q832">
        <f t="shared" si="274"/>
        <v>180</v>
      </c>
      <c r="R832">
        <f t="shared" si="275"/>
        <v>-25.514965552457308</v>
      </c>
      <c r="S832">
        <f t="shared" si="276"/>
        <v>-25.514965552457308</v>
      </c>
      <c r="T832">
        <f t="shared" ca="1" si="277"/>
        <v>1.4931636980735559</v>
      </c>
      <c r="U832">
        <f t="shared" ca="1" si="281"/>
        <v>22.758900000000001</v>
      </c>
      <c r="V832">
        <f ca="1">(-U832*'Config sheet'!$C$134+'Config sheet'!$C$135*'Stage 1'!U1197)*10^2</f>
        <v>94.066428858036289</v>
      </c>
      <c r="W832">
        <f t="shared" ca="1" si="284"/>
        <v>68.551463305578977</v>
      </c>
      <c r="X832">
        <f>'Config sheet'!$C$150*10^-3</f>
        <v>-333.6</v>
      </c>
      <c r="Y832">
        <f>'Config sheet'!$C$149*10^-3</f>
        <v>333.6</v>
      </c>
      <c r="Z832">
        <f t="shared" si="278"/>
        <v>9.2492791297180466E-2</v>
      </c>
      <c r="AA832">
        <f>PI()/4*('Config sheet'!$C$38^2)*'Stage 1'!Z832*2</f>
        <v>1.5840974720155228E-2</v>
      </c>
      <c r="AB832">
        <f t="shared" si="279"/>
        <v>52.020692518099246</v>
      </c>
      <c r="AC832">
        <f t="shared" ca="1" si="280"/>
        <v>22.758900000000001</v>
      </c>
    </row>
    <row r="833" spans="3:29" x14ac:dyDescent="0.25">
      <c r="C833">
        <v>87</v>
      </c>
      <c r="D833">
        <f t="shared" si="266"/>
        <v>995</v>
      </c>
      <c r="E833">
        <f t="shared" si="267"/>
        <v>0.17780000000000001</v>
      </c>
      <c r="F833">
        <f t="shared" si="262"/>
        <v>1.457286432160804E-2</v>
      </c>
      <c r="G833">
        <f t="shared" si="268"/>
        <v>104.19615634406146</v>
      </c>
      <c r="H833">
        <f t="shared" si="269"/>
        <v>1.5184364492350666</v>
      </c>
      <c r="I833" s="3">
        <f t="shared" si="270"/>
        <v>8.8900000000000007E-2</v>
      </c>
      <c r="J833" s="3">
        <f t="shared" si="271"/>
        <v>0.40640000000000004</v>
      </c>
      <c r="K833">
        <f t="shared" si="272"/>
        <v>0.12846696749085751</v>
      </c>
      <c r="L833">
        <f>PI()/4*('Config sheet'!$C$38^2)*'Stage 1'!K833*2</f>
        <v>2.2002168556672298E-2</v>
      </c>
      <c r="M833">
        <f t="shared" si="273"/>
        <v>60.539285721758461</v>
      </c>
      <c r="N833">
        <f>'Config sheet'!$C$44</f>
        <v>5.8970333333333338</v>
      </c>
      <c r="O833">
        <f t="shared" si="282"/>
        <v>9.3562460974012165</v>
      </c>
      <c r="P833">
        <f t="shared" si="283"/>
        <v>-159.46173871633783</v>
      </c>
      <c r="Q833">
        <f t="shared" si="274"/>
        <v>180</v>
      </c>
      <c r="R833">
        <f t="shared" si="275"/>
        <v>-28.703112968940818</v>
      </c>
      <c r="S833">
        <f t="shared" si="276"/>
        <v>-28.703112968940811</v>
      </c>
      <c r="T833">
        <f t="shared" ca="1" si="277"/>
        <v>1.4931636980735559</v>
      </c>
      <c r="U833">
        <f t="shared" ca="1" si="281"/>
        <v>22.758900000000001</v>
      </c>
      <c r="V833">
        <f ca="1">(-U833*'Config sheet'!$C$134+'Config sheet'!$C$135*'Stage 1'!U1198)*10^2</f>
        <v>94.066428858036289</v>
      </c>
      <c r="W833">
        <f t="shared" ca="1" si="284"/>
        <v>65.363315889095475</v>
      </c>
      <c r="X833">
        <f>'Config sheet'!$C$150*10^-3</f>
        <v>-333.6</v>
      </c>
      <c r="Y833">
        <f>'Config sheet'!$C$149*10^-3</f>
        <v>333.6</v>
      </c>
      <c r="Z833">
        <f t="shared" si="278"/>
        <v>9.406266749085751E-2</v>
      </c>
      <c r="AA833">
        <f>PI()/4*('Config sheet'!$C$38^2)*'Stage 1'!Z833*2</f>
        <v>1.6109842907059753E-2</v>
      </c>
      <c r="AB833">
        <f t="shared" si="279"/>
        <v>52.903637508918735</v>
      </c>
      <c r="AC833">
        <f t="shared" ca="1" si="280"/>
        <v>22.758900000000001</v>
      </c>
    </row>
    <row r="834" spans="3:29" x14ac:dyDescent="0.25">
      <c r="C834">
        <v>88</v>
      </c>
      <c r="D834">
        <f t="shared" si="266"/>
        <v>995</v>
      </c>
      <c r="E834">
        <f t="shared" si="267"/>
        <v>0.17780000000000001</v>
      </c>
      <c r="F834">
        <f t="shared" si="262"/>
        <v>1.4740368509212731E-2</v>
      </c>
      <c r="G834">
        <f t="shared" si="268"/>
        <v>104.19615634406146</v>
      </c>
      <c r="H834">
        <f t="shared" si="269"/>
        <v>1.5358897417550099</v>
      </c>
      <c r="I834" s="3">
        <f t="shared" si="270"/>
        <v>8.8900000000000007E-2</v>
      </c>
      <c r="J834" s="3">
        <f t="shared" si="271"/>
        <v>0.40640000000000004</v>
      </c>
      <c r="K834">
        <f t="shared" si="272"/>
        <v>0.13003222518502117</v>
      </c>
      <c r="L834">
        <f>PI()/4*('Config sheet'!$C$38^2)*'Stage 1'!K834*2</f>
        <v>2.2270245746429797E-2</v>
      </c>
      <c r="M834">
        <f t="shared" si="273"/>
        <v>61.276903995357848</v>
      </c>
      <c r="N834">
        <f>'Config sheet'!$C$44</f>
        <v>5.8970333333333338</v>
      </c>
      <c r="O834">
        <f t="shared" si="282"/>
        <v>9.3280689159476609</v>
      </c>
      <c r="P834">
        <f t="shared" si="283"/>
        <v>-176.93323345251116</v>
      </c>
      <c r="Q834">
        <f t="shared" si="274"/>
        <v>180</v>
      </c>
      <c r="R834">
        <f t="shared" si="275"/>
        <v>-31.847982021452012</v>
      </c>
      <c r="S834">
        <f t="shared" si="276"/>
        <v>-31.847982021452008</v>
      </c>
      <c r="T834">
        <f t="shared" ca="1" si="277"/>
        <v>1.4931636980735559</v>
      </c>
      <c r="U834">
        <f t="shared" ca="1" si="281"/>
        <v>22.758900000000001</v>
      </c>
      <c r="V834">
        <f ca="1">(-U834*'Config sheet'!$C$134+'Config sheet'!$C$135*'Stage 1'!U1199)*10^2</f>
        <v>94.066428858036289</v>
      </c>
      <c r="W834">
        <f t="shared" ca="1" si="284"/>
        <v>62.218446836584278</v>
      </c>
      <c r="X834">
        <f>'Config sheet'!$C$150*10^-3</f>
        <v>-333.6</v>
      </c>
      <c r="Y834">
        <f>'Config sheet'!$C$149*10^-3</f>
        <v>333.6</v>
      </c>
      <c r="Z834">
        <f t="shared" si="278"/>
        <v>9.5627925185021168E-2</v>
      </c>
      <c r="AA834">
        <f>PI()/4*('Config sheet'!$C$38^2)*'Stage 1'!Z834*2</f>
        <v>1.6377920096817249E-2</v>
      </c>
      <c r="AB834">
        <f t="shared" si="279"/>
        <v>53.783984918459595</v>
      </c>
      <c r="AC834">
        <f t="shared" ca="1" si="280"/>
        <v>22.758900000000001</v>
      </c>
    </row>
    <row r="835" spans="3:29" x14ac:dyDescent="0.25">
      <c r="C835">
        <v>89</v>
      </c>
      <c r="D835">
        <f t="shared" si="266"/>
        <v>995</v>
      </c>
      <c r="E835">
        <f t="shared" si="267"/>
        <v>0.17780000000000001</v>
      </c>
      <c r="F835">
        <f t="shared" si="262"/>
        <v>1.4907872696817421E-2</v>
      </c>
      <c r="G835">
        <f t="shared" si="268"/>
        <v>104.19615634406146</v>
      </c>
      <c r="H835">
        <f t="shared" si="269"/>
        <v>1.5533430342749532</v>
      </c>
      <c r="I835" s="3">
        <f t="shared" si="270"/>
        <v>8.8900000000000007E-2</v>
      </c>
      <c r="J835" s="3">
        <f t="shared" si="271"/>
        <v>0.40640000000000004</v>
      </c>
      <c r="K835">
        <f t="shared" si="272"/>
        <v>0.13159237304519333</v>
      </c>
      <c r="L835">
        <f>PI()/4*('Config sheet'!$C$38^2)*'Stage 1'!K835*2</f>
        <v>2.2537447789595346E-2</v>
      </c>
      <c r="M835">
        <f t="shared" si="273"/>
        <v>62.012114290423568</v>
      </c>
      <c r="N835">
        <f>'Config sheet'!$C$44</f>
        <v>5.8970333333333338</v>
      </c>
      <c r="O835">
        <f t="shared" si="282"/>
        <v>9.2969857374812577</v>
      </c>
      <c r="P835">
        <f t="shared" si="283"/>
        <v>-194.15838395849369</v>
      </c>
      <c r="Q835">
        <f t="shared" si="274"/>
        <v>180</v>
      </c>
      <c r="R835">
        <f t="shared" si="275"/>
        <v>-34.948509112528868</v>
      </c>
      <c r="S835">
        <f t="shared" si="276"/>
        <v>-34.94850911252886</v>
      </c>
      <c r="T835">
        <f t="shared" ca="1" si="277"/>
        <v>1.4931636980735559</v>
      </c>
      <c r="U835">
        <f t="shared" ca="1" si="281"/>
        <v>22.758900000000001</v>
      </c>
      <c r="V835">
        <f ca="1">(-U835*'Config sheet'!$C$134+'Config sheet'!$C$135*'Stage 1'!U1200)*10^2</f>
        <v>94.066428858036289</v>
      </c>
      <c r="W835">
        <f t="shared" ca="1" si="284"/>
        <v>59.117919745507422</v>
      </c>
      <c r="X835">
        <f>'Config sheet'!$C$150*10^-3</f>
        <v>-333.6</v>
      </c>
      <c r="Y835">
        <f>'Config sheet'!$C$149*10^-3</f>
        <v>333.6</v>
      </c>
      <c r="Z835">
        <f t="shared" si="278"/>
        <v>9.7188073045193335E-2</v>
      </c>
      <c r="AA835">
        <f>PI()/4*('Config sheet'!$C$38^2)*'Stage 1'!Z835*2</f>
        <v>1.6645122139982801E-2</v>
      </c>
      <c r="AB835">
        <f t="shared" si="279"/>
        <v>54.661458405620543</v>
      </c>
      <c r="AC835">
        <f t="shared" ca="1" si="280"/>
        <v>22.758900000000001</v>
      </c>
    </row>
    <row r="836" spans="3:29" x14ac:dyDescent="0.25">
      <c r="C836">
        <v>90</v>
      </c>
      <c r="D836">
        <f t="shared" si="266"/>
        <v>995</v>
      </c>
      <c r="E836">
        <f t="shared" si="267"/>
        <v>0.17780000000000001</v>
      </c>
      <c r="F836">
        <f t="shared" si="262"/>
        <v>1.5075376884422112E-2</v>
      </c>
      <c r="G836">
        <f t="shared" si="268"/>
        <v>104.19615634406146</v>
      </c>
      <c r="H836">
        <f t="shared" si="269"/>
        <v>1.5707963267948966</v>
      </c>
      <c r="I836" s="3">
        <f t="shared" si="270"/>
        <v>8.8900000000000007E-2</v>
      </c>
      <c r="J836" s="3">
        <f t="shared" si="271"/>
        <v>0.40640000000000004</v>
      </c>
      <c r="K836">
        <f t="shared" si="272"/>
        <v>0.13314692710170173</v>
      </c>
      <c r="L836">
        <f>PI()/4*('Config sheet'!$C$38^2)*'Stage 1'!K836*2</f>
        <v>2.2803691798073174E-2</v>
      </c>
      <c r="M836">
        <f t="shared" si="273"/>
        <v>62.744688539158588</v>
      </c>
      <c r="N836">
        <f>'Config sheet'!$C$44</f>
        <v>5.8970333333333338</v>
      </c>
      <c r="O836">
        <f t="shared" si="282"/>
        <v>9.2630382989870643</v>
      </c>
      <c r="P836">
        <f t="shared" si="283"/>
        <v>-211.13159086737485</v>
      </c>
      <c r="Q836">
        <f t="shared" si="274"/>
        <v>180</v>
      </c>
      <c r="R836">
        <f t="shared" si="275"/>
        <v>-38.003686356127481</v>
      </c>
      <c r="S836">
        <f t="shared" si="276"/>
        <v>-38.003686356127474</v>
      </c>
      <c r="T836">
        <f t="shared" ca="1" si="277"/>
        <v>1.4931636980735559</v>
      </c>
      <c r="U836">
        <f t="shared" ca="1" si="281"/>
        <v>22.758900000000001</v>
      </c>
      <c r="V836">
        <f ca="1">(-U836*'Config sheet'!$C$134+'Config sheet'!$C$135*'Stage 1'!U1201)*10^2</f>
        <v>94.066428858036289</v>
      </c>
      <c r="W836">
        <f t="shared" ca="1" si="284"/>
        <v>56.062742501908808</v>
      </c>
      <c r="X836">
        <f>'Config sheet'!$C$150*10^-3</f>
        <v>-333.6</v>
      </c>
      <c r="Y836">
        <f>'Config sheet'!$C$149*10^-3</f>
        <v>333.6</v>
      </c>
      <c r="Z836">
        <f t="shared" si="278"/>
        <v>9.874262710170173E-2</v>
      </c>
      <c r="AA836">
        <f>PI()/4*('Config sheet'!$C$38^2)*'Stage 1'!Z836*2</f>
        <v>1.6911366148460626E-2</v>
      </c>
      <c r="AB836">
        <f t="shared" si="279"/>
        <v>55.535785771485777</v>
      </c>
      <c r="AC836">
        <f t="shared" ca="1" si="280"/>
        <v>22.758900000000001</v>
      </c>
    </row>
    <row r="837" spans="3:29" x14ac:dyDescent="0.25">
      <c r="C837">
        <v>91</v>
      </c>
      <c r="D837">
        <f t="shared" si="266"/>
        <v>995</v>
      </c>
      <c r="E837">
        <f t="shared" si="267"/>
        <v>0.17780000000000001</v>
      </c>
      <c r="F837">
        <f t="shared" si="262"/>
        <v>1.5242881072026801E-2</v>
      </c>
      <c r="G837">
        <f t="shared" si="268"/>
        <v>104.19615634406146</v>
      </c>
      <c r="H837">
        <f t="shared" si="269"/>
        <v>1.5882496193148399</v>
      </c>
      <c r="I837" s="3">
        <f t="shared" si="270"/>
        <v>8.8900000000000007E-2</v>
      </c>
      <c r="J837" s="3">
        <f t="shared" si="271"/>
        <v>0.40640000000000004</v>
      </c>
      <c r="K837">
        <f t="shared" si="272"/>
        <v>0.13469541090974235</v>
      </c>
      <c r="L837">
        <f>PI()/4*('Config sheet'!$C$38^2)*'Stage 1'!K837*2</f>
        <v>2.3068896172530072E-2</v>
      </c>
      <c r="M837">
        <f t="shared" si="273"/>
        <v>63.474402219814742</v>
      </c>
      <c r="N837">
        <f>'Config sheet'!$C$44</f>
        <v>5.8970333333333338</v>
      </c>
      <c r="O837">
        <f t="shared" si="282"/>
        <v>9.2262692492939316</v>
      </c>
      <c r="P837">
        <f t="shared" si="283"/>
        <v>-227.84756645511254</v>
      </c>
      <c r="Q837">
        <f t="shared" si="274"/>
        <v>180</v>
      </c>
      <c r="R837">
        <f t="shared" si="275"/>
        <v>-41.012561961920262</v>
      </c>
      <c r="S837">
        <f t="shared" si="276"/>
        <v>-41.012561961920255</v>
      </c>
      <c r="T837">
        <f t="shared" ca="1" si="277"/>
        <v>1.4931636980735559</v>
      </c>
      <c r="U837">
        <f t="shared" ca="1" si="281"/>
        <v>22.758900000000001</v>
      </c>
      <c r="V837">
        <f ca="1">(-U837*'Config sheet'!$C$134+'Config sheet'!$C$135*'Stage 1'!U1202)*10^2</f>
        <v>94.066428858036289</v>
      </c>
      <c r="W837">
        <f t="shared" ca="1" si="284"/>
        <v>53.053866896116027</v>
      </c>
      <c r="X837">
        <f>'Config sheet'!$C$150*10^-3</f>
        <v>-333.6</v>
      </c>
      <c r="Y837">
        <f>'Config sheet'!$C$149*10^-3</f>
        <v>333.6</v>
      </c>
      <c r="Z837">
        <f t="shared" si="278"/>
        <v>0.10029111090974235</v>
      </c>
      <c r="AA837">
        <f>PI()/4*('Config sheet'!$C$38^2)*'Stage 1'!Z837*2</f>
        <v>1.7176570522917527E-2</v>
      </c>
      <c r="AB837">
        <f t="shared" si="279"/>
        <v>56.406699049348909</v>
      </c>
      <c r="AC837">
        <f t="shared" ca="1" si="280"/>
        <v>22.758900000000001</v>
      </c>
    </row>
    <row r="838" spans="3:29" x14ac:dyDescent="0.25">
      <c r="C838">
        <v>92</v>
      </c>
      <c r="D838">
        <f t="shared" si="266"/>
        <v>995</v>
      </c>
      <c r="E838">
        <f t="shared" si="267"/>
        <v>0.17780000000000001</v>
      </c>
      <c r="F838">
        <f t="shared" si="262"/>
        <v>1.5410385259631492E-2</v>
      </c>
      <c r="G838">
        <f t="shared" si="268"/>
        <v>104.19615634406146</v>
      </c>
      <c r="H838">
        <f t="shared" si="269"/>
        <v>1.6057029118347832</v>
      </c>
      <c r="I838" s="3">
        <f t="shared" si="270"/>
        <v>8.8900000000000007E-2</v>
      </c>
      <c r="J838" s="3">
        <f t="shared" si="271"/>
        <v>0.40640000000000004</v>
      </c>
      <c r="K838">
        <f t="shared" si="272"/>
        <v>0.1362373556987258</v>
      </c>
      <c r="L838">
        <f>PI()/4*('Config sheet'!$C$38^2)*'Stage 1'!K838*2</f>
        <v>2.3332980627973537E-2</v>
      </c>
      <c r="M838">
        <f t="shared" si="273"/>
        <v>64.201034427071363</v>
      </c>
      <c r="N838">
        <f>'Config sheet'!$C$44</f>
        <v>5.8970333333333338</v>
      </c>
      <c r="O838">
        <f t="shared" si="282"/>
        <v>9.1867220967208212</v>
      </c>
      <c r="P838">
        <f t="shared" si="283"/>
        <v>-244.30133639440598</v>
      </c>
      <c r="Q838">
        <f t="shared" si="274"/>
        <v>180</v>
      </c>
      <c r="R838">
        <f t="shared" si="275"/>
        <v>-43.974240550993073</v>
      </c>
      <c r="S838">
        <f t="shared" si="276"/>
        <v>-43.974240550993073</v>
      </c>
      <c r="T838">
        <f t="shared" ca="1" si="277"/>
        <v>1.4931636980735559</v>
      </c>
      <c r="U838">
        <f t="shared" ca="1" si="281"/>
        <v>22.758900000000001</v>
      </c>
      <c r="V838">
        <f ca="1">(-U838*'Config sheet'!$C$134+'Config sheet'!$C$135*'Stage 1'!U1203)*10^2</f>
        <v>94.066428858036289</v>
      </c>
      <c r="W838">
        <f t="shared" ca="1" si="284"/>
        <v>50.092188307043216</v>
      </c>
      <c r="X838">
        <f>'Config sheet'!$C$150*10^-3</f>
        <v>-333.6</v>
      </c>
      <c r="Y838">
        <f>'Config sheet'!$C$149*10^-3</f>
        <v>333.6</v>
      </c>
      <c r="Z838">
        <f t="shared" si="278"/>
        <v>0.10183305569872581</v>
      </c>
      <c r="AA838">
        <f>PI()/4*('Config sheet'!$C$38^2)*'Stage 1'!Z838*2</f>
        <v>1.7440654978360989E-2</v>
      </c>
      <c r="AB838">
        <f t="shared" si="279"/>
        <v>57.273934588709665</v>
      </c>
      <c r="AC838">
        <f t="shared" ca="1" si="280"/>
        <v>22.758900000000001</v>
      </c>
    </row>
    <row r="839" spans="3:29" x14ac:dyDescent="0.25">
      <c r="C839">
        <v>93</v>
      </c>
      <c r="D839">
        <f t="shared" si="266"/>
        <v>995</v>
      </c>
      <c r="E839">
        <f t="shared" si="267"/>
        <v>0.17780000000000001</v>
      </c>
      <c r="F839">
        <f t="shared" si="262"/>
        <v>1.5577889447236181E-2</v>
      </c>
      <c r="G839">
        <f t="shared" si="268"/>
        <v>104.19615634406146</v>
      </c>
      <c r="H839">
        <f t="shared" si="269"/>
        <v>1.6231562043547263</v>
      </c>
      <c r="I839" s="3">
        <f t="shared" si="270"/>
        <v>8.8900000000000007E-2</v>
      </c>
      <c r="J839" s="3">
        <f t="shared" si="271"/>
        <v>0.40640000000000004</v>
      </c>
      <c r="K839">
        <f t="shared" si="272"/>
        <v>0.13777230051085293</v>
      </c>
      <c r="L839">
        <f>PI()/4*('Config sheet'!$C$38^2)*'Stage 1'!K839*2</f>
        <v>2.3595866217485207E-2</v>
      </c>
      <c r="M839">
        <f t="shared" si="273"/>
        <v>64.924367937338161</v>
      </c>
      <c r="N839">
        <f>'Config sheet'!$C$44</f>
        <v>5.8970333333333338</v>
      </c>
      <c r="O839">
        <f t="shared" si="282"/>
        <v>9.1444411564612871</v>
      </c>
      <c r="P839">
        <f t="shared" si="283"/>
        <v>-260.48824112674288</v>
      </c>
      <c r="Q839">
        <f t="shared" si="274"/>
        <v>180</v>
      </c>
      <c r="R839">
        <f t="shared" si="275"/>
        <v>-46.887883402813721</v>
      </c>
      <c r="S839">
        <f t="shared" si="276"/>
        <v>-46.887883402813721</v>
      </c>
      <c r="T839">
        <f t="shared" ca="1" si="277"/>
        <v>1.4931636980735559</v>
      </c>
      <c r="U839">
        <f t="shared" ca="1" si="281"/>
        <v>22.758900000000001</v>
      </c>
      <c r="V839">
        <f ca="1">(-U839*'Config sheet'!$C$134+'Config sheet'!$C$135*'Stage 1'!U1204)*10^2</f>
        <v>94.066428858036289</v>
      </c>
      <c r="W839">
        <f t="shared" ca="1" si="284"/>
        <v>47.178545455222569</v>
      </c>
      <c r="X839">
        <f>'Config sheet'!$C$150*10^-3</f>
        <v>-333.6</v>
      </c>
      <c r="Y839">
        <f>'Config sheet'!$C$149*10^-3</f>
        <v>333.6</v>
      </c>
      <c r="Z839">
        <f t="shared" si="278"/>
        <v>0.10336800051085293</v>
      </c>
      <c r="AA839">
        <f>PI()/4*('Config sheet'!$C$38^2)*'Stage 1'!Z839*2</f>
        <v>1.7703540567872662E-2</v>
      </c>
      <c r="AB839">
        <f t="shared" si="279"/>
        <v>58.137233133213115</v>
      </c>
      <c r="AC839">
        <f t="shared" ca="1" si="280"/>
        <v>22.758900000000001</v>
      </c>
    </row>
    <row r="840" spans="3:29" x14ac:dyDescent="0.25">
      <c r="C840">
        <v>94</v>
      </c>
      <c r="D840">
        <f t="shared" si="266"/>
        <v>995</v>
      </c>
      <c r="E840">
        <f t="shared" si="267"/>
        <v>0.17780000000000001</v>
      </c>
      <c r="F840">
        <f t="shared" si="262"/>
        <v>1.5745393634840871E-2</v>
      </c>
      <c r="G840">
        <f t="shared" si="268"/>
        <v>104.19615634406146</v>
      </c>
      <c r="H840">
        <f t="shared" si="269"/>
        <v>1.6406094968746696</v>
      </c>
      <c r="I840" s="3">
        <f t="shared" si="270"/>
        <v>8.8900000000000007E-2</v>
      </c>
      <c r="J840" s="3">
        <f t="shared" si="271"/>
        <v>0.40640000000000004</v>
      </c>
      <c r="K840">
        <f t="shared" si="272"/>
        <v>0.13929979232888595</v>
      </c>
      <c r="L840">
        <f>PI()/4*('Config sheet'!$C$38^2)*'Stage 1'!K840*2</f>
        <v>2.3857475354103864E-2</v>
      </c>
      <c r="M840">
        <f t="shared" si="273"/>
        <v>65.644189268966713</v>
      </c>
      <c r="N840">
        <f>'Config sheet'!$C$44</f>
        <v>5.8970333333333338</v>
      </c>
      <c r="O840">
        <f t="shared" si="282"/>
        <v>9.099471497770141</v>
      </c>
      <c r="P840">
        <f t="shared" si="283"/>
        <v>-276.40393685237831</v>
      </c>
      <c r="Q840">
        <f t="shared" si="274"/>
        <v>180</v>
      </c>
      <c r="R840">
        <f t="shared" si="275"/>
        <v>-49.752708633428099</v>
      </c>
      <c r="S840">
        <f t="shared" si="276"/>
        <v>-49.752708633428099</v>
      </c>
      <c r="T840">
        <f t="shared" ca="1" si="277"/>
        <v>1.4931636980735559</v>
      </c>
      <c r="U840">
        <f t="shared" ca="1" si="281"/>
        <v>22.758900000000001</v>
      </c>
      <c r="V840">
        <f ca="1">(-U840*'Config sheet'!$C$134+'Config sheet'!$C$135*'Stage 1'!U1205)*10^2</f>
        <v>94.066428858036289</v>
      </c>
      <c r="W840">
        <f t="shared" ca="1" si="284"/>
        <v>44.31372022460819</v>
      </c>
      <c r="X840">
        <f>'Config sheet'!$C$150*10^-3</f>
        <v>-333.6</v>
      </c>
      <c r="Y840">
        <f>'Config sheet'!$C$149*10^-3</f>
        <v>333.6</v>
      </c>
      <c r="Z840">
        <f t="shared" si="278"/>
        <v>0.10489549232888595</v>
      </c>
      <c r="AA840">
        <f>PI()/4*('Config sheet'!$C$38^2)*'Stage 1'!Z840*2</f>
        <v>1.7965149704491319E-2</v>
      </c>
      <c r="AB840">
        <f t="shared" si="279"/>
        <v>58.996339892511784</v>
      </c>
      <c r="AC840">
        <f t="shared" ca="1" si="280"/>
        <v>22.758900000000001</v>
      </c>
    </row>
    <row r="841" spans="3:29" x14ac:dyDescent="0.25">
      <c r="C841">
        <v>95</v>
      </c>
      <c r="D841">
        <f t="shared" si="266"/>
        <v>995</v>
      </c>
      <c r="E841">
        <f t="shared" si="267"/>
        <v>0.17780000000000001</v>
      </c>
      <c r="F841">
        <f t="shared" si="262"/>
        <v>1.5912897822445562E-2</v>
      </c>
      <c r="G841">
        <f t="shared" si="268"/>
        <v>104.19615634406146</v>
      </c>
      <c r="H841">
        <f t="shared" si="269"/>
        <v>1.6580627893946129</v>
      </c>
      <c r="I841" s="3">
        <f t="shared" si="270"/>
        <v>8.8900000000000007E-2</v>
      </c>
      <c r="J841" s="3">
        <f t="shared" si="271"/>
        <v>0.40640000000000004</v>
      </c>
      <c r="K841">
        <f t="shared" si="272"/>
        <v>0.14081938619310291</v>
      </c>
      <c r="L841">
        <f>PI()/4*('Config sheet'!$C$38^2)*'Stage 1'!K841*2</f>
        <v>2.4117731830855881E-2</v>
      </c>
      <c r="M841">
        <f t="shared" si="273"/>
        <v>66.360288737364357</v>
      </c>
      <c r="N841">
        <f>'Config sheet'!$C$44</f>
        <v>5.8970333333333338</v>
      </c>
      <c r="O841">
        <f t="shared" si="282"/>
        <v>9.0518588910162805</v>
      </c>
      <c r="P841">
        <f t="shared" si="283"/>
        <v>-292.04439613846415</v>
      </c>
      <c r="Q841">
        <f t="shared" si="274"/>
        <v>180</v>
      </c>
      <c r="R841">
        <f t="shared" si="275"/>
        <v>-52.567991304923545</v>
      </c>
      <c r="S841">
        <f t="shared" si="276"/>
        <v>-52.567991304923545</v>
      </c>
      <c r="T841">
        <f t="shared" ca="1" si="277"/>
        <v>1.4931636980735559</v>
      </c>
      <c r="U841">
        <f t="shared" ca="1" si="281"/>
        <v>22.758900000000001</v>
      </c>
      <c r="V841">
        <f ca="1">(-U841*'Config sheet'!$C$134+'Config sheet'!$C$135*'Stage 1'!U1206)*10^2</f>
        <v>94.066428858036289</v>
      </c>
      <c r="W841">
        <f t="shared" ca="1" si="284"/>
        <v>41.498437553112744</v>
      </c>
      <c r="X841">
        <f>'Config sheet'!$C$150*10^-3</f>
        <v>-333.6</v>
      </c>
      <c r="Y841">
        <f>'Config sheet'!$C$149*10^-3</f>
        <v>333.6</v>
      </c>
      <c r="Z841">
        <f t="shared" si="278"/>
        <v>0.10641508619310291</v>
      </c>
      <c r="AA841">
        <f>PI()/4*('Config sheet'!$C$38^2)*'Stage 1'!Z841*2</f>
        <v>1.8225406181243336E-2</v>
      </c>
      <c r="AB841">
        <f t="shared" si="279"/>
        <v>59.851004608044377</v>
      </c>
      <c r="AC841">
        <f t="shared" ca="1" si="280"/>
        <v>22.758900000000001</v>
      </c>
    </row>
    <row r="842" spans="3:29" x14ac:dyDescent="0.25">
      <c r="C842">
        <v>96</v>
      </c>
      <c r="D842">
        <f t="shared" si="266"/>
        <v>995</v>
      </c>
      <c r="E842">
        <f t="shared" si="267"/>
        <v>0.17780000000000001</v>
      </c>
      <c r="F842">
        <f t="shared" si="262"/>
        <v>1.6080402010050253E-2</v>
      </c>
      <c r="G842">
        <f t="shared" si="268"/>
        <v>104.19615634406146</v>
      </c>
      <c r="H842">
        <f t="shared" si="269"/>
        <v>1.6755160819145565</v>
      </c>
      <c r="I842" s="3">
        <f t="shared" si="270"/>
        <v>8.8900000000000007E-2</v>
      </c>
      <c r="J842" s="3">
        <f t="shared" si="271"/>
        <v>0.40640000000000004</v>
      </c>
      <c r="K842">
        <f t="shared" si="272"/>
        <v>0.14233064530744344</v>
      </c>
      <c r="L842">
        <f>PI()/4*('Config sheet'!$C$38^2)*'Stage 1'!K842*2</f>
        <v>2.4376560838934507E-2</v>
      </c>
      <c r="M842">
        <f t="shared" si="273"/>
        <v>67.072460505014945</v>
      </c>
      <c r="N842">
        <f>'Config sheet'!$C$44</f>
        <v>5.8970333333333338</v>
      </c>
      <c r="O842">
        <f t="shared" si="282"/>
        <v>9.0016497546655767</v>
      </c>
      <c r="P842">
        <f t="shared" si="283"/>
        <v>-307.40590814601899</v>
      </c>
      <c r="Q842">
        <f t="shared" si="274"/>
        <v>180</v>
      </c>
      <c r="R842">
        <f t="shared" si="275"/>
        <v>-55.333063466283413</v>
      </c>
      <c r="S842">
        <f t="shared" si="276"/>
        <v>-55.33306346628342</v>
      </c>
      <c r="T842">
        <f t="shared" ca="1" si="277"/>
        <v>1.4931636980735559</v>
      </c>
      <c r="U842">
        <f t="shared" ca="1" si="281"/>
        <v>22.758900000000001</v>
      </c>
      <c r="V842">
        <f ca="1">(-U842*'Config sheet'!$C$134+'Config sheet'!$C$135*'Stage 1'!U1207)*10^2</f>
        <v>94.066428858036289</v>
      </c>
      <c r="W842">
        <f t="shared" ca="1" si="284"/>
        <v>38.733365391752876</v>
      </c>
      <c r="X842">
        <f>'Config sheet'!$C$150*10^-3</f>
        <v>-333.6</v>
      </c>
      <c r="Y842">
        <f>'Config sheet'!$C$149*10^-3</f>
        <v>333.6</v>
      </c>
      <c r="Z842">
        <f t="shared" si="278"/>
        <v>0.10792634530744344</v>
      </c>
      <c r="AA842">
        <f>PI()/4*('Config sheet'!$C$38^2)*'Stage 1'!Z842*2</f>
        <v>1.8484235189321963E-2</v>
      </c>
      <c r="AB842">
        <f t="shared" si="279"/>
        <v>60.70098161273534</v>
      </c>
      <c r="AC842">
        <f t="shared" ca="1" si="280"/>
        <v>22.758900000000001</v>
      </c>
    </row>
    <row r="843" spans="3:29" x14ac:dyDescent="0.25">
      <c r="C843">
        <v>97</v>
      </c>
      <c r="D843">
        <f t="shared" si="266"/>
        <v>995</v>
      </c>
      <c r="E843">
        <f t="shared" si="267"/>
        <v>0.17780000000000001</v>
      </c>
      <c r="F843">
        <f t="shared" si="262"/>
        <v>1.624790619765494E-2</v>
      </c>
      <c r="G843">
        <f t="shared" si="268"/>
        <v>104.19615634406146</v>
      </c>
      <c r="H843">
        <f t="shared" si="269"/>
        <v>1.6929693744344994</v>
      </c>
      <c r="I843" s="3">
        <f t="shared" si="270"/>
        <v>8.8900000000000007E-2</v>
      </c>
      <c r="J843" s="3">
        <f t="shared" si="271"/>
        <v>0.40640000000000004</v>
      </c>
      <c r="K843">
        <f t="shared" si="272"/>
        <v>0.14383314113487317</v>
      </c>
      <c r="L843">
        <f>PI()/4*('Config sheet'!$C$38^2)*'Stage 1'!K843*2</f>
        <v>2.463388898403265E-2</v>
      </c>
      <c r="M843">
        <f t="shared" si="273"/>
        <v>67.780502626418567</v>
      </c>
      <c r="N843">
        <f>'Config sheet'!$C$44</f>
        <v>5.8970333333333338</v>
      </c>
      <c r="O843">
        <f t="shared" si="282"/>
        <v>8.948891102257619</v>
      </c>
      <c r="P843">
        <f t="shared" si="283"/>
        <v>-322.48507847688279</v>
      </c>
      <c r="Q843">
        <f t="shared" si="274"/>
        <v>180</v>
      </c>
      <c r="R843">
        <f t="shared" si="275"/>
        <v>-58.047314125838902</v>
      </c>
      <c r="S843">
        <f t="shared" si="276"/>
        <v>-58.047314125838902</v>
      </c>
      <c r="T843">
        <f t="shared" ca="1" si="277"/>
        <v>1.4931636980735559</v>
      </c>
      <c r="U843">
        <f t="shared" ca="1" si="281"/>
        <v>22.758900000000001</v>
      </c>
      <c r="V843">
        <f ca="1">(-U843*'Config sheet'!$C$134+'Config sheet'!$C$135*'Stage 1'!U1208)*10^2</f>
        <v>94.066428858036289</v>
      </c>
      <c r="W843">
        <f t="shared" ca="1" si="284"/>
        <v>36.019114732197387</v>
      </c>
      <c r="X843">
        <f>'Config sheet'!$C$150*10^-3</f>
        <v>-333.6</v>
      </c>
      <c r="Y843">
        <f>'Config sheet'!$C$149*10^-3</f>
        <v>333.6</v>
      </c>
      <c r="Z843">
        <f t="shared" si="278"/>
        <v>0.10942884113487317</v>
      </c>
      <c r="AA843">
        <f>PI()/4*('Config sheet'!$C$38^2)*'Stage 1'!Z843*2</f>
        <v>1.8741563334420102E-2</v>
      </c>
      <c r="AB843">
        <f t="shared" si="279"/>
        <v>61.54602988463057</v>
      </c>
      <c r="AC843">
        <f t="shared" ca="1" si="280"/>
        <v>22.758900000000001</v>
      </c>
    </row>
    <row r="844" spans="3:29" x14ac:dyDescent="0.25">
      <c r="C844">
        <v>98</v>
      </c>
      <c r="D844">
        <f t="shared" si="266"/>
        <v>995</v>
      </c>
      <c r="E844">
        <f t="shared" si="267"/>
        <v>0.17780000000000001</v>
      </c>
      <c r="F844">
        <f t="shared" si="262"/>
        <v>1.6415410385259632E-2</v>
      </c>
      <c r="G844">
        <f t="shared" si="268"/>
        <v>104.19615634406146</v>
      </c>
      <c r="H844">
        <f t="shared" si="269"/>
        <v>1.7104226669544429</v>
      </c>
      <c r="I844" s="3">
        <f t="shared" si="270"/>
        <v>8.8900000000000007E-2</v>
      </c>
      <c r="J844" s="3">
        <f t="shared" si="271"/>
        <v>0.40640000000000004</v>
      </c>
      <c r="K844">
        <f t="shared" si="272"/>
        <v>0.14532645348201739</v>
      </c>
      <c r="L844">
        <f>PI()/4*('Config sheet'!$C$38^2)*'Stage 1'!K844*2</f>
        <v>2.4889644300837847E-2</v>
      </c>
      <c r="M844">
        <f t="shared" si="273"/>
        <v>68.484217087974827</v>
      </c>
      <c r="N844">
        <f>'Config sheet'!$C$44</f>
        <v>5.8970333333333338</v>
      </c>
      <c r="O844">
        <f t="shared" si="282"/>
        <v>8.8936304894397669</v>
      </c>
      <c r="P844">
        <f t="shared" si="283"/>
        <v>-337.27882864227388</v>
      </c>
      <c r="Q844">
        <f t="shared" si="274"/>
        <v>180</v>
      </c>
      <c r="R844">
        <f t="shared" si="275"/>
        <v>-60.710189155609299</v>
      </c>
      <c r="S844">
        <f t="shared" si="276"/>
        <v>-60.710189155609299</v>
      </c>
      <c r="T844">
        <f t="shared" ca="1" si="277"/>
        <v>1.4931636980735559</v>
      </c>
      <c r="U844">
        <f t="shared" ca="1" si="281"/>
        <v>22.758900000000001</v>
      </c>
      <c r="V844">
        <f ca="1">(-U844*'Config sheet'!$C$134+'Config sheet'!$C$135*'Stage 1'!U1209)*10^2</f>
        <v>94.066428858036289</v>
      </c>
      <c r="W844">
        <f t="shared" ca="1" si="284"/>
        <v>33.35623970242699</v>
      </c>
      <c r="X844">
        <f>'Config sheet'!$C$150*10^-3</f>
        <v>-333.6</v>
      </c>
      <c r="Y844">
        <f>'Config sheet'!$C$149*10^-3</f>
        <v>333.6</v>
      </c>
      <c r="Z844">
        <f t="shared" si="278"/>
        <v>0.11092215348201739</v>
      </c>
      <c r="AA844">
        <f>PI()/4*('Config sheet'!$C$38^2)*'Stage 1'!Z844*2</f>
        <v>1.8997318651225302E-2</v>
      </c>
      <c r="AB844">
        <f t="shared" si="279"/>
        <v>62.385913094497965</v>
      </c>
      <c r="AC844">
        <f t="shared" ca="1" si="280"/>
        <v>22.758900000000001</v>
      </c>
    </row>
    <row r="845" spans="3:29" x14ac:dyDescent="0.25">
      <c r="C845">
        <v>99</v>
      </c>
      <c r="D845">
        <f t="shared" si="266"/>
        <v>995</v>
      </c>
      <c r="E845">
        <f t="shared" si="267"/>
        <v>0.17780000000000001</v>
      </c>
      <c r="F845">
        <f t="shared" si="262"/>
        <v>1.6582914572864323E-2</v>
      </c>
      <c r="G845">
        <f t="shared" si="268"/>
        <v>104.19615634406146</v>
      </c>
      <c r="H845">
        <f t="shared" si="269"/>
        <v>1.7278759594743862</v>
      </c>
      <c r="I845" s="3">
        <f t="shared" si="270"/>
        <v>8.8900000000000007E-2</v>
      </c>
      <c r="J845" s="3">
        <f t="shared" si="271"/>
        <v>0.40640000000000004</v>
      </c>
      <c r="K845">
        <f t="shared" si="272"/>
        <v>0.146810170573131</v>
      </c>
      <c r="L845">
        <f>PI()/4*('Config sheet'!$C$38^2)*'Stage 1'!K845*2</f>
        <v>2.5143756265700878E-2</v>
      </c>
      <c r="M845">
        <f t="shared" si="273"/>
        <v>69.183409842840589</v>
      </c>
      <c r="N845">
        <f>'Config sheet'!$C$44</f>
        <v>5.8970333333333338</v>
      </c>
      <c r="O845">
        <f t="shared" si="282"/>
        <v>8.8359159611218185</v>
      </c>
      <c r="P845">
        <f t="shared" si="283"/>
        <v>-351.7843951550052</v>
      </c>
      <c r="Q845">
        <f t="shared" si="274"/>
        <v>180</v>
      </c>
      <c r="R845">
        <f t="shared" si="275"/>
        <v>-63.321191127900953</v>
      </c>
      <c r="S845">
        <f t="shared" si="276"/>
        <v>-63.321191127900939</v>
      </c>
      <c r="T845">
        <f t="shared" ca="1" si="277"/>
        <v>1.4931636980735559</v>
      </c>
      <c r="U845">
        <f t="shared" ca="1" si="281"/>
        <v>22.758900000000001</v>
      </c>
      <c r="V845">
        <f ca="1">(-U845*'Config sheet'!$C$134+'Config sheet'!$C$135*'Stage 1'!U1210)*10^2</f>
        <v>94.066428858036289</v>
      </c>
      <c r="W845">
        <f t="shared" ca="1" si="284"/>
        <v>30.745237730135337</v>
      </c>
      <c r="X845">
        <f>'Config sheet'!$C$150*10^-3</f>
        <v>-333.6</v>
      </c>
      <c r="Y845">
        <f>'Config sheet'!$C$149*10^-3</f>
        <v>333.6</v>
      </c>
      <c r="Z845">
        <f t="shared" si="278"/>
        <v>0.11240587057313101</v>
      </c>
      <c r="AA845">
        <f>PI()/4*('Config sheet'!$C$38^2)*'Stage 1'!Z845*2</f>
        <v>1.9251430616088333E-2</v>
      </c>
      <c r="AB845">
        <f t="shared" si="279"/>
        <v>63.220399647430256</v>
      </c>
      <c r="AC845">
        <f t="shared" ca="1" si="280"/>
        <v>22.758900000000001</v>
      </c>
    </row>
    <row r="846" spans="3:29" x14ac:dyDescent="0.25">
      <c r="C846">
        <v>100</v>
      </c>
      <c r="D846">
        <f t="shared" si="266"/>
        <v>995</v>
      </c>
      <c r="E846">
        <f t="shared" si="267"/>
        <v>0.17780000000000001</v>
      </c>
      <c r="F846">
        <f t="shared" si="262"/>
        <v>1.6750418760469014E-2</v>
      </c>
      <c r="G846">
        <f t="shared" si="268"/>
        <v>104.19615634406146</v>
      </c>
      <c r="H846">
        <f t="shared" si="269"/>
        <v>1.7453292519943295</v>
      </c>
      <c r="I846" s="3">
        <f t="shared" si="270"/>
        <v>8.8900000000000007E-2</v>
      </c>
      <c r="J846" s="3">
        <f t="shared" si="271"/>
        <v>0.40640000000000004</v>
      </c>
      <c r="K846">
        <f t="shared" si="272"/>
        <v>0.14828388911349355</v>
      </c>
      <c r="L846">
        <f>PI()/4*('Config sheet'!$C$38^2)*'Stage 1'!K846*2</f>
        <v>2.5396155807493263E-2</v>
      </c>
      <c r="M846">
        <f t="shared" si="273"/>
        <v>69.877890840804596</v>
      </c>
      <c r="N846">
        <f>'Config sheet'!$C$44</f>
        <v>5.8970333333333338</v>
      </c>
      <c r="O846">
        <f t="shared" si="282"/>
        <v>8.7757959988140541</v>
      </c>
      <c r="P846">
        <f t="shared" si="283"/>
        <v>-365.99932824789971</v>
      </c>
      <c r="Q846">
        <f t="shared" si="274"/>
        <v>180</v>
      </c>
      <c r="R846">
        <f t="shared" si="275"/>
        <v>-65.879879084621948</v>
      </c>
      <c r="S846">
        <f t="shared" si="276"/>
        <v>-65.879879084621948</v>
      </c>
      <c r="T846">
        <f t="shared" ca="1" si="277"/>
        <v>1.4931636980735559</v>
      </c>
      <c r="U846">
        <f t="shared" ca="1" si="281"/>
        <v>22.758900000000001</v>
      </c>
      <c r="V846">
        <f ca="1">(-U846*'Config sheet'!$C$134+'Config sheet'!$C$135*'Stage 1'!U1211)*10^2</f>
        <v>94.066428858036289</v>
      </c>
      <c r="W846">
        <f t="shared" ca="1" si="284"/>
        <v>28.186549773414342</v>
      </c>
      <c r="X846">
        <f>'Config sheet'!$C$150*10^-3</f>
        <v>-333.6</v>
      </c>
      <c r="Y846">
        <f>'Config sheet'!$C$149*10^-3</f>
        <v>333.6</v>
      </c>
      <c r="Z846">
        <f t="shared" si="278"/>
        <v>0.11387958911349355</v>
      </c>
      <c r="AA846">
        <f>PI()/4*('Config sheet'!$C$38^2)*'Stage 1'!Z846*2</f>
        <v>1.9503830157880719E-2</v>
      </c>
      <c r="AB846">
        <f t="shared" si="279"/>
        <v>64.049262718500302</v>
      </c>
      <c r="AC846">
        <f t="shared" ca="1" si="280"/>
        <v>22.758900000000001</v>
      </c>
    </row>
    <row r="847" spans="3:29" x14ac:dyDescent="0.25">
      <c r="C847">
        <v>101</v>
      </c>
      <c r="D847">
        <f t="shared" si="266"/>
        <v>995</v>
      </c>
      <c r="E847">
        <f t="shared" si="267"/>
        <v>0.17780000000000001</v>
      </c>
      <c r="F847">
        <f t="shared" si="262"/>
        <v>1.6917922948073701E-2</v>
      </c>
      <c r="G847">
        <f t="shared" si="268"/>
        <v>104.19615634406146</v>
      </c>
      <c r="H847">
        <f t="shared" si="269"/>
        <v>1.7627825445142726</v>
      </c>
      <c r="I847" s="3">
        <f t="shared" si="270"/>
        <v>8.8900000000000007E-2</v>
      </c>
      <c r="J847" s="3">
        <f t="shared" si="271"/>
        <v>0.40640000000000004</v>
      </c>
      <c r="K847">
        <f t="shared" si="272"/>
        <v>0.14974721434233756</v>
      </c>
      <c r="L847">
        <f>PI()/4*('Config sheet'!$C$38^2)*'Stage 1'!K847*2</f>
        <v>2.564677531667214E-2</v>
      </c>
      <c r="M847">
        <f t="shared" si="273"/>
        <v>70.567474053229631</v>
      </c>
      <c r="N847">
        <f>'Config sheet'!$C$44</f>
        <v>5.8970333333333338</v>
      </c>
      <c r="O847">
        <f t="shared" si="282"/>
        <v>8.7133194682110648</v>
      </c>
      <c r="P847">
        <f t="shared" si="283"/>
        <v>-379.92149022136982</v>
      </c>
      <c r="Q847">
        <f t="shared" si="274"/>
        <v>180</v>
      </c>
      <c r="R847">
        <f t="shared" si="275"/>
        <v>-68.385868239846559</v>
      </c>
      <c r="S847">
        <f t="shared" si="276"/>
        <v>-68.385868239846573</v>
      </c>
      <c r="T847">
        <f t="shared" ca="1" si="277"/>
        <v>1.4931636980735559</v>
      </c>
      <c r="U847">
        <f t="shared" ca="1" si="281"/>
        <v>22.758900000000001</v>
      </c>
      <c r="V847">
        <f ca="1">(-U847*'Config sheet'!$C$134+'Config sheet'!$C$135*'Stage 1'!U1212)*10^2</f>
        <v>94.066428858036289</v>
      </c>
      <c r="W847">
        <f t="shared" ca="1" si="284"/>
        <v>25.68056061818973</v>
      </c>
      <c r="X847">
        <f>'Config sheet'!$C$150*10^-3</f>
        <v>-333.6</v>
      </c>
      <c r="Y847">
        <f>'Config sheet'!$C$149*10^-3</f>
        <v>333.6</v>
      </c>
      <c r="Z847">
        <f t="shared" si="278"/>
        <v>0.11534291434233757</v>
      </c>
      <c r="AA847">
        <f>PI()/4*('Config sheet'!$C$38^2)*'Stage 1'!Z847*2</f>
        <v>1.9754449667059592E-2</v>
      </c>
      <c r="AB847">
        <f t="shared" si="279"/>
        <v>64.872280282529545</v>
      </c>
      <c r="AC847">
        <f t="shared" ca="1" si="280"/>
        <v>22.758900000000001</v>
      </c>
    </row>
    <row r="848" spans="3:29" x14ac:dyDescent="0.25">
      <c r="C848">
        <v>102</v>
      </c>
      <c r="D848">
        <f t="shared" si="266"/>
        <v>995</v>
      </c>
      <c r="E848">
        <f t="shared" si="267"/>
        <v>0.17780000000000001</v>
      </c>
      <c r="F848">
        <f t="shared" si="262"/>
        <v>1.7085427135678392E-2</v>
      </c>
      <c r="G848">
        <f t="shared" si="268"/>
        <v>104.19615634406146</v>
      </c>
      <c r="H848">
        <f t="shared" si="269"/>
        <v>1.780235837034216</v>
      </c>
      <c r="I848" s="3">
        <f t="shared" si="270"/>
        <v>8.8900000000000007E-2</v>
      </c>
      <c r="J848" s="3">
        <f t="shared" si="271"/>
        <v>0.40640000000000004</v>
      </c>
      <c r="K848">
        <f t="shared" si="272"/>
        <v>0.15119976007543473</v>
      </c>
      <c r="L848">
        <f>PI()/4*('Config sheet'!$C$38^2)*'Stage 1'!K848*2</f>
        <v>2.5895548652573864E-2</v>
      </c>
      <c r="M848">
        <f t="shared" si="273"/>
        <v>71.251977493120876</v>
      </c>
      <c r="N848">
        <f>'Config sheet'!$C$44</f>
        <v>5.8970333333333338</v>
      </c>
      <c r="O848">
        <f t="shared" si="282"/>
        <v>8.6485355670831758</v>
      </c>
      <c r="P848">
        <f t="shared" si="283"/>
        <v>-393.5490534235945</v>
      </c>
      <c r="Q848">
        <f t="shared" si="274"/>
        <v>180</v>
      </c>
      <c r="R848">
        <f t="shared" si="275"/>
        <v>-70.838829616247025</v>
      </c>
      <c r="S848">
        <f t="shared" si="276"/>
        <v>-70.838829616247011</v>
      </c>
      <c r="T848">
        <f t="shared" ca="1" si="277"/>
        <v>1.4931636980735559</v>
      </c>
      <c r="U848">
        <f t="shared" ca="1" si="281"/>
        <v>22.758900000000001</v>
      </c>
      <c r="V848">
        <f ca="1">(-U848*'Config sheet'!$C$134+'Config sheet'!$C$135*'Stage 1'!U1213)*10^2</f>
        <v>94.066428858036289</v>
      </c>
      <c r="W848">
        <f t="shared" ca="1" si="284"/>
        <v>23.227599241789264</v>
      </c>
      <c r="X848">
        <f>'Config sheet'!$C$150*10^-3</f>
        <v>-333.6</v>
      </c>
      <c r="Y848">
        <f>'Config sheet'!$C$149*10^-3</f>
        <v>333.6</v>
      </c>
      <c r="Z848">
        <f t="shared" si="278"/>
        <v>0.11679546007543473</v>
      </c>
      <c r="AA848">
        <f>PI()/4*('Config sheet'!$C$38^2)*'Stage 1'!Z848*2</f>
        <v>2.0003223002961319E-2</v>
      </c>
      <c r="AB848">
        <f t="shared" si="279"/>
        <v>65.689235138039777</v>
      </c>
      <c r="AC848">
        <f t="shared" ca="1" si="280"/>
        <v>22.758900000000001</v>
      </c>
    </row>
    <row r="849" spans="3:29" x14ac:dyDescent="0.25">
      <c r="C849">
        <v>103</v>
      </c>
      <c r="D849">
        <f t="shared" si="266"/>
        <v>995</v>
      </c>
      <c r="E849">
        <f t="shared" si="267"/>
        <v>0.17780000000000001</v>
      </c>
      <c r="F849">
        <f t="shared" si="262"/>
        <v>1.7252931323283083E-2</v>
      </c>
      <c r="G849">
        <f t="shared" si="268"/>
        <v>104.19615634406146</v>
      </c>
      <c r="H849">
        <f t="shared" si="269"/>
        <v>1.7976891295541595</v>
      </c>
      <c r="I849" s="3">
        <f t="shared" si="270"/>
        <v>8.8900000000000007E-2</v>
      </c>
      <c r="J849" s="3">
        <f t="shared" si="271"/>
        <v>0.40640000000000004</v>
      </c>
      <c r="K849">
        <f t="shared" si="272"/>
        <v>0.15264114873748613</v>
      </c>
      <c r="L849">
        <f>PI()/4*('Config sheet'!$C$38^2)*'Stage 1'!K849*2</f>
        <v>2.6142411148961413E-2</v>
      </c>
      <c r="M849">
        <f t="shared" si="273"/>
        <v>71.931223230389833</v>
      </c>
      <c r="N849">
        <f>'Config sheet'!$C$44</f>
        <v>5.8970333333333338</v>
      </c>
      <c r="O849">
        <f t="shared" si="282"/>
        <v>8.5814937735367227</v>
      </c>
      <c r="P849">
        <f t="shared" si="283"/>
        <v>-406.88049786715857</v>
      </c>
      <c r="Q849">
        <f t="shared" si="274"/>
        <v>180</v>
      </c>
      <c r="R849">
        <f t="shared" si="275"/>
        <v>-73.238489616088557</v>
      </c>
      <c r="S849">
        <f t="shared" si="276"/>
        <v>-73.238489616088543</v>
      </c>
      <c r="T849">
        <f t="shared" ca="1" si="277"/>
        <v>1.4931636980735559</v>
      </c>
      <c r="U849">
        <f t="shared" ca="1" si="281"/>
        <v>22.758900000000001</v>
      </c>
      <c r="V849">
        <f ca="1">(-U849*'Config sheet'!$C$134+'Config sheet'!$C$135*'Stage 1'!U1214)*10^2</f>
        <v>94.066428858036289</v>
      </c>
      <c r="W849">
        <f t="shared" ca="1" si="284"/>
        <v>20.827939241947732</v>
      </c>
      <c r="X849">
        <f>'Config sheet'!$C$150*10^-3</f>
        <v>-333.6</v>
      </c>
      <c r="Y849">
        <f>'Config sheet'!$C$149*10^-3</f>
        <v>333.6</v>
      </c>
      <c r="Z849">
        <f t="shared" si="278"/>
        <v>0.11823684873748613</v>
      </c>
      <c r="AA849">
        <f>PI()/4*('Config sheet'!$C$38^2)*'Stage 1'!Z849*2</f>
        <v>2.0250085499348869E-2</v>
      </c>
      <c r="AB849">
        <f t="shared" si="279"/>
        <v>66.499914925470264</v>
      </c>
      <c r="AC849">
        <f t="shared" ca="1" si="280"/>
        <v>22.758900000000001</v>
      </c>
    </row>
    <row r="850" spans="3:29" x14ac:dyDescent="0.25">
      <c r="C850">
        <v>104</v>
      </c>
      <c r="D850">
        <f t="shared" si="266"/>
        <v>995</v>
      </c>
      <c r="E850">
        <f t="shared" si="267"/>
        <v>0.17780000000000001</v>
      </c>
      <c r="F850">
        <f t="shared" si="262"/>
        <v>1.7420435510887775E-2</v>
      </c>
      <c r="G850">
        <f t="shared" si="268"/>
        <v>104.19615634406146</v>
      </c>
      <c r="H850">
        <f t="shared" si="269"/>
        <v>1.8151424220741028</v>
      </c>
      <c r="I850" s="3">
        <f t="shared" si="270"/>
        <v>8.8900000000000007E-2</v>
      </c>
      <c r="J850" s="3">
        <f t="shared" si="271"/>
        <v>0.40640000000000004</v>
      </c>
      <c r="K850">
        <f t="shared" si="272"/>
        <v>0.15407101138447543</v>
      </c>
      <c r="L850">
        <f>PI()/4*('Config sheet'!$C$38^2)*'Stage 1'!K850*2</f>
        <v>2.6387299617852741E-2</v>
      </c>
      <c r="M850">
        <f t="shared" si="273"/>
        <v>72.605037402387879</v>
      </c>
      <c r="N850">
        <f>'Config sheet'!$C$44</f>
        <v>5.8970333333333338</v>
      </c>
      <c r="O850">
        <f t="shared" si="282"/>
        <v>8.5122437947036946</v>
      </c>
      <c r="P850">
        <f t="shared" si="283"/>
        <v>-419.91460848646489</v>
      </c>
      <c r="Q850">
        <f t="shared" si="274"/>
        <v>180</v>
      </c>
      <c r="R850">
        <f t="shared" si="275"/>
        <v>-75.584629527563678</v>
      </c>
      <c r="S850">
        <f t="shared" si="276"/>
        <v>-75.584629527563678</v>
      </c>
      <c r="T850">
        <f t="shared" ca="1" si="277"/>
        <v>1.4931636980735559</v>
      </c>
      <c r="U850">
        <f t="shared" ca="1" si="281"/>
        <v>22.758900000000001</v>
      </c>
      <c r="V850">
        <f ca="1">(-U850*'Config sheet'!$C$134+'Config sheet'!$C$135*'Stage 1'!U1215)*10^2</f>
        <v>94.066428858036289</v>
      </c>
      <c r="W850">
        <f t="shared" ca="1" si="284"/>
        <v>18.481799330472612</v>
      </c>
      <c r="X850">
        <f>'Config sheet'!$C$150*10^-3</f>
        <v>-333.6</v>
      </c>
      <c r="Y850">
        <f>'Config sheet'!$C$149*10^-3</f>
        <v>333.6</v>
      </c>
      <c r="Z850">
        <f t="shared" si="278"/>
        <v>0.11966671138447543</v>
      </c>
      <c r="AA850">
        <f>PI()/4*('Config sheet'!$C$38^2)*'Stage 1'!Z850*2</f>
        <v>2.0494973968240196E-2</v>
      </c>
      <c r="AB850">
        <f t="shared" si="279"/>
        <v>67.304112139749947</v>
      </c>
      <c r="AC850">
        <f t="shared" ca="1" si="280"/>
        <v>22.758900000000001</v>
      </c>
    </row>
    <row r="851" spans="3:29" x14ac:dyDescent="0.25">
      <c r="C851">
        <v>105</v>
      </c>
      <c r="D851">
        <f t="shared" si="266"/>
        <v>995</v>
      </c>
      <c r="E851">
        <f t="shared" si="267"/>
        <v>0.17780000000000001</v>
      </c>
      <c r="F851">
        <f t="shared" si="262"/>
        <v>1.7587939698492462E-2</v>
      </c>
      <c r="G851">
        <f t="shared" si="268"/>
        <v>104.19615634406146</v>
      </c>
      <c r="H851">
        <f t="shared" si="269"/>
        <v>1.8325957145940459</v>
      </c>
      <c r="I851" s="3">
        <f t="shared" si="270"/>
        <v>8.8900000000000007E-2</v>
      </c>
      <c r="J851" s="3">
        <f t="shared" si="271"/>
        <v>0.40640000000000004</v>
      </c>
      <c r="K851">
        <f t="shared" si="272"/>
        <v>0.15548898771616793</v>
      </c>
      <c r="L851">
        <f>PI()/4*('Config sheet'!$C$38^2)*'Stage 1'!K851*2</f>
        <v>2.6630152351661458E-2</v>
      </c>
      <c r="M851">
        <f t="shared" si="273"/>
        <v>73.273250219796637</v>
      </c>
      <c r="N851">
        <f>'Config sheet'!$C$44</f>
        <v>5.8970333333333338</v>
      </c>
      <c r="O851">
        <f t="shared" si="282"/>
        <v>8.4408355159205115</v>
      </c>
      <c r="P851">
        <f t="shared" si="283"/>
        <v>-432.65047204066093</v>
      </c>
      <c r="Q851">
        <f t="shared" si="274"/>
        <v>180</v>
      </c>
      <c r="R851">
        <f t="shared" si="275"/>
        <v>-77.877084967318964</v>
      </c>
      <c r="S851">
        <f t="shared" si="276"/>
        <v>-77.877084967318964</v>
      </c>
      <c r="T851">
        <f t="shared" ca="1" si="277"/>
        <v>1.4931636980735559</v>
      </c>
      <c r="U851">
        <f t="shared" ca="1" si="281"/>
        <v>22.758900000000001</v>
      </c>
      <c r="V851">
        <f ca="1">(-U851*'Config sheet'!$C$134+'Config sheet'!$C$135*'Stage 1'!U1216)*10^2</f>
        <v>94.066428858036289</v>
      </c>
      <c r="W851">
        <f t="shared" ca="1" si="284"/>
        <v>16.189343890717325</v>
      </c>
      <c r="X851">
        <f>'Config sheet'!$C$150*10^-3</f>
        <v>-333.6</v>
      </c>
      <c r="Y851">
        <f>'Config sheet'!$C$149*10^-3</f>
        <v>333.6</v>
      </c>
      <c r="Z851">
        <f t="shared" si="278"/>
        <v>0.12108468771616793</v>
      </c>
      <c r="AA851">
        <f>PI()/4*('Config sheet'!$C$38^2)*'Stage 1'!Z851*2</f>
        <v>2.0737826702048913E-2</v>
      </c>
      <c r="AB851">
        <f t="shared" si="279"/>
        <v>68.101624137327292</v>
      </c>
      <c r="AC851">
        <f t="shared" ca="1" si="280"/>
        <v>22.758900000000001</v>
      </c>
    </row>
    <row r="852" spans="3:29" x14ac:dyDescent="0.25">
      <c r="C852">
        <v>106</v>
      </c>
      <c r="D852">
        <f t="shared" si="266"/>
        <v>995</v>
      </c>
      <c r="E852">
        <f t="shared" si="267"/>
        <v>0.17780000000000001</v>
      </c>
      <c r="F852">
        <f t="shared" si="262"/>
        <v>1.7755443886097153E-2</v>
      </c>
      <c r="G852">
        <f t="shared" si="268"/>
        <v>104.19615634406146</v>
      </c>
      <c r="H852">
        <f t="shared" si="269"/>
        <v>1.8500490071139892</v>
      </c>
      <c r="I852" s="3">
        <f t="shared" si="270"/>
        <v>8.8900000000000007E-2</v>
      </c>
      <c r="J852" s="3">
        <f t="shared" si="271"/>
        <v>0.40640000000000004</v>
      </c>
      <c r="K852">
        <f t="shared" si="272"/>
        <v>0.15689472607894528</v>
      </c>
      <c r="L852">
        <f>PI()/4*('Config sheet'!$C$38^2)*'Stage 1'!K852*2</f>
        <v>2.687090912368232E-2</v>
      </c>
      <c r="M852">
        <f t="shared" si="273"/>
        <v>73.935695967963539</v>
      </c>
      <c r="N852">
        <f>'Config sheet'!$C$44</f>
        <v>5.8970333333333338</v>
      </c>
      <c r="O852">
        <f t="shared" si="282"/>
        <v>8.3673189504549281</v>
      </c>
      <c r="P852">
        <f t="shared" si="283"/>
        <v>-445.08747366724475</v>
      </c>
      <c r="Q852">
        <f t="shared" si="274"/>
        <v>180</v>
      </c>
      <c r="R852">
        <f t="shared" si="275"/>
        <v>-80.115745260104077</v>
      </c>
      <c r="S852">
        <f t="shared" si="276"/>
        <v>-80.115745260104063</v>
      </c>
      <c r="T852">
        <f t="shared" ca="1" si="277"/>
        <v>1.4931636980735559</v>
      </c>
      <c r="U852">
        <f t="shared" ca="1" si="281"/>
        <v>22.758900000000001</v>
      </c>
      <c r="V852">
        <f ca="1">(-U852*'Config sheet'!$C$134+'Config sheet'!$C$135*'Stage 1'!U1217)*10^2</f>
        <v>94.066428858036289</v>
      </c>
      <c r="W852">
        <f t="shared" ca="1" si="284"/>
        <v>13.950683597932212</v>
      </c>
      <c r="X852">
        <f>'Config sheet'!$C$150*10^-3</f>
        <v>-333.6</v>
      </c>
      <c r="Y852">
        <f>'Config sheet'!$C$149*10^-3</f>
        <v>333.6</v>
      </c>
      <c r="Z852">
        <f t="shared" si="278"/>
        <v>0.12249042607894528</v>
      </c>
      <c r="AA852">
        <f>PI()/4*('Config sheet'!$C$38^2)*'Stage 1'!Z852*2</f>
        <v>2.0978583474069775E-2</v>
      </c>
      <c r="AB852">
        <f t="shared" si="279"/>
        <v>68.892253137764499</v>
      </c>
      <c r="AC852">
        <f t="shared" ca="1" si="280"/>
        <v>22.758900000000001</v>
      </c>
    </row>
    <row r="853" spans="3:29" x14ac:dyDescent="0.25">
      <c r="C853">
        <v>107</v>
      </c>
      <c r="D853">
        <f t="shared" si="266"/>
        <v>995</v>
      </c>
      <c r="E853">
        <f t="shared" si="267"/>
        <v>0.17780000000000001</v>
      </c>
      <c r="F853">
        <f t="shared" si="262"/>
        <v>1.7922948073701844E-2</v>
      </c>
      <c r="G853">
        <f t="shared" si="268"/>
        <v>104.19615634406146</v>
      </c>
      <c r="H853">
        <f t="shared" si="269"/>
        <v>1.8675022996339325</v>
      </c>
      <c r="I853" s="3">
        <f t="shared" si="270"/>
        <v>8.8900000000000007E-2</v>
      </c>
      <c r="J853" s="3">
        <f t="shared" si="271"/>
        <v>0.40640000000000004</v>
      </c>
      <c r="K853">
        <f t="shared" si="272"/>
        <v>0.15828788345918948</v>
      </c>
      <c r="L853">
        <f>PI()/4*('Config sheet'!$C$38^2)*'Stage 1'!K853*2</f>
        <v>2.7109511186958129E-2</v>
      </c>
      <c r="M853">
        <f t="shared" si="273"/>
        <v>74.592213003784309</v>
      </c>
      <c r="N853">
        <f>'Config sheet'!$C$44</f>
        <v>5.8970333333333338</v>
      </c>
      <c r="O853">
        <f t="shared" si="282"/>
        <v>8.2917441898390898</v>
      </c>
      <c r="P853">
        <f t="shared" si="283"/>
        <v>-457.22529309193976</v>
      </c>
      <c r="Q853">
        <f t="shared" si="274"/>
        <v>180</v>
      </c>
      <c r="R853">
        <f t="shared" si="275"/>
        <v>-82.300552756549152</v>
      </c>
      <c r="S853">
        <f t="shared" si="276"/>
        <v>-82.300552756549152</v>
      </c>
      <c r="T853">
        <f t="shared" ca="1" si="277"/>
        <v>1.4931636980735559</v>
      </c>
      <c r="U853">
        <f t="shared" ca="1" si="281"/>
        <v>22.758900000000001</v>
      </c>
      <c r="V853">
        <f ca="1">(-U853*'Config sheet'!$C$134+'Config sheet'!$C$135*'Stage 1'!U1218)*10^2</f>
        <v>94.066428858036289</v>
      </c>
      <c r="W853">
        <f t="shared" ca="1" si="284"/>
        <v>11.765876101487137</v>
      </c>
      <c r="X853">
        <f>'Config sheet'!$C$150*10^-3</f>
        <v>-333.6</v>
      </c>
      <c r="Y853">
        <f>'Config sheet'!$C$149*10^-3</f>
        <v>333.6</v>
      </c>
      <c r="Z853">
        <f t="shared" si="278"/>
        <v>0.12388358345918948</v>
      </c>
      <c r="AA853">
        <f>PI()/4*('Config sheet'!$C$38^2)*'Stage 1'!Z853*2</f>
        <v>2.1217185537345584E-2</v>
      </c>
      <c r="AB853">
        <f t="shared" si="279"/>
        <v>69.675806220016582</v>
      </c>
      <c r="AC853">
        <f t="shared" ca="1" si="280"/>
        <v>22.758900000000001</v>
      </c>
    </row>
    <row r="854" spans="3:29" x14ac:dyDescent="0.25">
      <c r="C854">
        <v>108</v>
      </c>
      <c r="D854">
        <f t="shared" si="266"/>
        <v>995</v>
      </c>
      <c r="E854">
        <f t="shared" si="267"/>
        <v>0.17780000000000001</v>
      </c>
      <c r="F854">
        <f t="shared" si="262"/>
        <v>1.8090452261306532E-2</v>
      </c>
      <c r="G854">
        <f t="shared" si="268"/>
        <v>104.19615634406146</v>
      </c>
      <c r="H854">
        <f t="shared" si="269"/>
        <v>1.8849555921538756</v>
      </c>
      <c r="I854" s="3">
        <f t="shared" si="270"/>
        <v>8.8900000000000007E-2</v>
      </c>
      <c r="J854" s="3">
        <f t="shared" si="271"/>
        <v>0.40640000000000004</v>
      </c>
      <c r="K854">
        <f t="shared" si="272"/>
        <v>0.1596681254674403</v>
      </c>
      <c r="L854">
        <f>PI()/4*('Config sheet'!$C$38^2)*'Stage 1'!K854*2</f>
        <v>2.7345901271566421E-2</v>
      </c>
      <c r="M854">
        <f t="shared" si="273"/>
        <v>75.242643748237086</v>
      </c>
      <c r="N854">
        <f>'Config sheet'!$C$44</f>
        <v>5.8970333333333338</v>
      </c>
      <c r="O854">
        <f t="shared" si="282"/>
        <v>8.2141613548658068</v>
      </c>
      <c r="P854">
        <f t="shared" si="283"/>
        <v>-469.06390050083792</v>
      </c>
      <c r="Q854">
        <f t="shared" si="274"/>
        <v>180</v>
      </c>
      <c r="R854">
        <f t="shared" si="275"/>
        <v>-84.431502090150829</v>
      </c>
      <c r="S854">
        <f t="shared" si="276"/>
        <v>-84.431502090150829</v>
      </c>
      <c r="T854">
        <f t="shared" ca="1" si="277"/>
        <v>1.4931636980735559</v>
      </c>
      <c r="U854">
        <f t="shared" ca="1" si="281"/>
        <v>22.758900000000001</v>
      </c>
      <c r="V854">
        <f ca="1">(-U854*'Config sheet'!$C$134+'Config sheet'!$C$135*'Stage 1'!U1219)*10^2</f>
        <v>94.066428858036289</v>
      </c>
      <c r="W854">
        <f t="shared" ca="1" si="284"/>
        <v>9.6349267678854602</v>
      </c>
      <c r="X854">
        <f>'Config sheet'!$C$150*10^-3</f>
        <v>-333.6</v>
      </c>
      <c r="Y854">
        <f>'Config sheet'!$C$149*10^-3</f>
        <v>333.6</v>
      </c>
      <c r="Z854">
        <f t="shared" si="278"/>
        <v>0.1252638254674403</v>
      </c>
      <c r="AA854">
        <f>PI()/4*('Config sheet'!$C$38^2)*'Stage 1'!Z854*2</f>
        <v>2.1453575621953876E-2</v>
      </c>
      <c r="AB854">
        <f t="shared" si="279"/>
        <v>70.452095313520985</v>
      </c>
      <c r="AC854">
        <f t="shared" ca="1" si="280"/>
        <v>22.758900000000001</v>
      </c>
    </row>
    <row r="855" spans="3:29" x14ac:dyDescent="0.25">
      <c r="C855">
        <v>109</v>
      </c>
      <c r="D855">
        <f t="shared" si="266"/>
        <v>995</v>
      </c>
      <c r="E855">
        <f t="shared" si="267"/>
        <v>0.17780000000000001</v>
      </c>
      <c r="F855">
        <f t="shared" si="262"/>
        <v>1.8257956448911223E-2</v>
      </c>
      <c r="G855">
        <f t="shared" si="268"/>
        <v>104.19615634406146</v>
      </c>
      <c r="H855">
        <f t="shared" si="269"/>
        <v>1.902408884673819</v>
      </c>
      <c r="I855" s="3">
        <f t="shared" si="270"/>
        <v>8.8900000000000007E-2</v>
      </c>
      <c r="J855" s="3">
        <f t="shared" si="271"/>
        <v>0.40640000000000004</v>
      </c>
      <c r="K855">
        <f t="shared" si="272"/>
        <v>0.16103512631356298</v>
      </c>
      <c r="L855">
        <f>PI()/4*('Config sheet'!$C$38^2)*'Stage 1'!K855*2</f>
        <v>2.7580023580366504E-2</v>
      </c>
      <c r="M855">
        <f t="shared" si="273"/>
        <v>75.886834674680472</v>
      </c>
      <c r="N855">
        <f>'Config sheet'!$C$44</f>
        <v>5.8970333333333338</v>
      </c>
      <c r="O855">
        <f t="shared" si="282"/>
        <v>8.1346205473041184</v>
      </c>
      <c r="P855">
        <f t="shared" si="283"/>
        <v>-480.60355208121905</v>
      </c>
      <c r="Q855">
        <f t="shared" si="274"/>
        <v>180</v>
      </c>
      <c r="R855">
        <f t="shared" si="275"/>
        <v>-86.508639374619435</v>
      </c>
      <c r="S855">
        <f t="shared" si="276"/>
        <v>-86.50863937461942</v>
      </c>
      <c r="T855">
        <f t="shared" ca="1" si="277"/>
        <v>1.4931636980735559</v>
      </c>
      <c r="U855">
        <f t="shared" ca="1" si="281"/>
        <v>22.758900000000001</v>
      </c>
      <c r="V855">
        <f ca="1">(-U855*'Config sheet'!$C$134+'Config sheet'!$C$135*'Stage 1'!U1220)*10^2</f>
        <v>94.066428858036289</v>
      </c>
      <c r="W855">
        <f t="shared" ca="1" si="284"/>
        <v>7.5577894834168546</v>
      </c>
      <c r="X855">
        <f>'Config sheet'!$C$150*10^-3</f>
        <v>-333.6</v>
      </c>
      <c r="Y855">
        <f>'Config sheet'!$C$149*10^-3</f>
        <v>333.6</v>
      </c>
      <c r="Z855">
        <f t="shared" si="278"/>
        <v>0.12663082631356298</v>
      </c>
      <c r="AA855">
        <f>PI()/4*('Config sheet'!$C$38^2)*'Stage 1'!Z855*2</f>
        <v>2.1687697930753959E-2</v>
      </c>
      <c r="AB855">
        <f t="shared" si="279"/>
        <v>71.220937184231147</v>
      </c>
      <c r="AC855">
        <f t="shared" ca="1" si="280"/>
        <v>22.758900000000001</v>
      </c>
    </row>
    <row r="856" spans="3:29" x14ac:dyDescent="0.25">
      <c r="C856">
        <v>110</v>
      </c>
      <c r="D856">
        <f t="shared" si="266"/>
        <v>995</v>
      </c>
      <c r="E856">
        <f t="shared" si="267"/>
        <v>0.17780000000000001</v>
      </c>
      <c r="F856">
        <f t="shared" si="262"/>
        <v>1.8425460636515914E-2</v>
      </c>
      <c r="G856">
        <f t="shared" si="268"/>
        <v>104.19615634406146</v>
      </c>
      <c r="H856">
        <f t="shared" si="269"/>
        <v>1.9198621771937625</v>
      </c>
      <c r="I856" s="3">
        <f t="shared" si="270"/>
        <v>8.8900000000000007E-2</v>
      </c>
      <c r="J856" s="3">
        <f t="shared" si="271"/>
        <v>0.40640000000000004</v>
      </c>
      <c r="K856">
        <f t="shared" si="272"/>
        <v>0.1623885687731802</v>
      </c>
      <c r="L856">
        <f>PI()/4*('Config sheet'!$C$38^2)*'Stage 1'!K856*2</f>
        <v>2.7811823783250363E-2</v>
      </c>
      <c r="M856">
        <f t="shared" si="273"/>
        <v>76.524636293034661</v>
      </c>
      <c r="N856">
        <f>'Config sheet'!$C$44</f>
        <v>5.8970333333333338</v>
      </c>
      <c r="O856">
        <f t="shared" si="282"/>
        <v>8.0531718023890644</v>
      </c>
      <c r="P856">
        <f t="shared" si="283"/>
        <v>-491.84478523784389</v>
      </c>
      <c r="Q856">
        <f t="shared" si="274"/>
        <v>180</v>
      </c>
      <c r="R856">
        <f t="shared" si="275"/>
        <v>-88.532061342811915</v>
      </c>
      <c r="S856">
        <f t="shared" si="276"/>
        <v>-88.5320613428119</v>
      </c>
      <c r="T856">
        <f t="shared" ca="1" si="277"/>
        <v>1.4931636980735559</v>
      </c>
      <c r="U856">
        <f t="shared" ca="1" si="281"/>
        <v>22.758900000000001</v>
      </c>
      <c r="V856">
        <f ca="1">(-U856*'Config sheet'!$C$134+'Config sheet'!$C$135*'Stage 1'!U1221)*10^2</f>
        <v>94.066428858036289</v>
      </c>
      <c r="W856">
        <f t="shared" ca="1" si="284"/>
        <v>5.5343675152243748</v>
      </c>
      <c r="X856">
        <f>'Config sheet'!$C$150*10^-3</f>
        <v>-333.6</v>
      </c>
      <c r="Y856">
        <f>'Config sheet'!$C$149*10^-3</f>
        <v>333.6</v>
      </c>
      <c r="Z856">
        <f t="shared" si="278"/>
        <v>0.1279842687731802</v>
      </c>
      <c r="AA856">
        <f>PI()/4*('Config sheet'!$C$38^2)*'Stage 1'!Z856*2</f>
        <v>2.1919498133637819E-2</v>
      </c>
      <c r="AB856">
        <f t="shared" si="279"/>
        <v>71.982153415736889</v>
      </c>
      <c r="AC856">
        <f t="shared" ca="1" si="280"/>
        <v>22.758900000000001</v>
      </c>
    </row>
    <row r="857" spans="3:29" x14ac:dyDescent="0.25">
      <c r="C857">
        <v>111</v>
      </c>
      <c r="D857">
        <f t="shared" si="266"/>
        <v>995</v>
      </c>
      <c r="E857">
        <f t="shared" si="267"/>
        <v>0.17780000000000001</v>
      </c>
      <c r="F857">
        <f t="shared" si="262"/>
        <v>1.8592964824120605E-2</v>
      </c>
      <c r="G857">
        <f t="shared" si="268"/>
        <v>104.19615634406146</v>
      </c>
      <c r="H857">
        <f t="shared" si="269"/>
        <v>1.9373154697137058</v>
      </c>
      <c r="I857" s="3">
        <f t="shared" si="270"/>
        <v>8.8900000000000007E-2</v>
      </c>
      <c r="J857" s="3">
        <f t="shared" si="271"/>
        <v>0.40640000000000004</v>
      </c>
      <c r="K857">
        <f t="shared" si="272"/>
        <v>0.16372814414562908</v>
      </c>
      <c r="L857">
        <f>PI()/4*('Config sheet'!$C$38^2)*'Stage 1'!K857*2</f>
        <v>2.8041249009942083E-2</v>
      </c>
      <c r="M857">
        <f t="shared" si="273"/>
        <v>77.155903129969118</v>
      </c>
      <c r="N857">
        <f>'Config sheet'!$C$44</f>
        <v>5.8970333333333338</v>
      </c>
      <c r="O857">
        <f t="shared" si="282"/>
        <v>7.9698650421394168</v>
      </c>
      <c r="P857">
        <f t="shared" si="283"/>
        <v>-502.78841349191543</v>
      </c>
      <c r="Q857">
        <f t="shared" si="274"/>
        <v>180</v>
      </c>
      <c r="R857">
        <f t="shared" si="275"/>
        <v>-90.501914428544779</v>
      </c>
      <c r="S857">
        <f t="shared" si="276"/>
        <v>-90.501914428544779</v>
      </c>
      <c r="T857">
        <f t="shared" ca="1" si="277"/>
        <v>1.4931636980735559</v>
      </c>
      <c r="U857">
        <f t="shared" ca="1" si="281"/>
        <v>22.758900000000001</v>
      </c>
      <c r="V857">
        <f ca="1">(-U857*'Config sheet'!$C$134+'Config sheet'!$C$135*'Stage 1'!U1222)*10^2</f>
        <v>94.066428858036289</v>
      </c>
      <c r="W857">
        <f t="shared" ca="1" si="284"/>
        <v>3.5645144294915099</v>
      </c>
      <c r="X857">
        <f>'Config sheet'!$C$150*10^-3</f>
        <v>-333.6</v>
      </c>
      <c r="Y857">
        <f>'Config sheet'!$C$149*10^-3</f>
        <v>333.6</v>
      </c>
      <c r="Z857">
        <f t="shared" si="278"/>
        <v>0.12932384414562909</v>
      </c>
      <c r="AA857">
        <f>PI()/4*('Config sheet'!$C$38^2)*'Stage 1'!Z857*2</f>
        <v>2.2148923360329538E-2</v>
      </c>
      <c r="AB857">
        <f t="shared" si="279"/>
        <v>72.735570385618161</v>
      </c>
      <c r="AC857">
        <f t="shared" ca="1" si="280"/>
        <v>22.758900000000001</v>
      </c>
    </row>
    <row r="858" spans="3:29" x14ac:dyDescent="0.25">
      <c r="C858">
        <v>112</v>
      </c>
      <c r="D858">
        <f t="shared" si="266"/>
        <v>995</v>
      </c>
      <c r="E858">
        <f t="shared" si="267"/>
        <v>0.17780000000000001</v>
      </c>
      <c r="F858">
        <f t="shared" si="262"/>
        <v>1.8760469011725293E-2</v>
      </c>
      <c r="G858">
        <f t="shared" si="268"/>
        <v>104.19615634406146</v>
      </c>
      <c r="H858">
        <f t="shared" si="269"/>
        <v>1.9547687622336489</v>
      </c>
      <c r="I858" s="3">
        <f t="shared" si="270"/>
        <v>8.8900000000000007E-2</v>
      </c>
      <c r="J858" s="3">
        <f t="shared" si="271"/>
        <v>0.40640000000000004</v>
      </c>
      <c r="K858">
        <f t="shared" si="272"/>
        <v>0.16505355220372092</v>
      </c>
      <c r="L858">
        <f>PI()/4*('Config sheet'!$C$38^2)*'Stage 1'!K858*2</f>
        <v>2.8268247841393316E-2</v>
      </c>
      <c r="M858">
        <f t="shared" si="273"/>
        <v>77.780493705226945</v>
      </c>
      <c r="N858">
        <f>'Config sheet'!$C$44</f>
        <v>5.8970333333333338</v>
      </c>
      <c r="O858">
        <f t="shared" si="282"/>
        <v>7.8847500295559252</v>
      </c>
      <c r="P858">
        <f t="shared" si="283"/>
        <v>-513.43552107027642</v>
      </c>
      <c r="Q858">
        <f t="shared" si="274"/>
        <v>180</v>
      </c>
      <c r="R858">
        <f t="shared" si="275"/>
        <v>-92.418393792649766</v>
      </c>
      <c r="S858">
        <f t="shared" si="276"/>
        <v>-92.418393792649766</v>
      </c>
      <c r="T858">
        <f t="shared" ca="1" si="277"/>
        <v>1.4931636980735559</v>
      </c>
      <c r="U858">
        <f t="shared" ca="1" si="281"/>
        <v>22.758900000000001</v>
      </c>
      <c r="V858">
        <f ca="1">(-U858*'Config sheet'!$C$134+'Config sheet'!$C$135*'Stage 1'!U1223)*10^2</f>
        <v>94.066428858036289</v>
      </c>
      <c r="W858">
        <f t="shared" ca="1" si="284"/>
        <v>1.648035065386523</v>
      </c>
      <c r="X858">
        <f>'Config sheet'!$C$150*10^-3</f>
        <v>-333.6</v>
      </c>
      <c r="Y858">
        <f>'Config sheet'!$C$149*10^-3</f>
        <v>333.6</v>
      </c>
      <c r="Z858">
        <f t="shared" si="278"/>
        <v>0.13064925220372092</v>
      </c>
      <c r="AA858">
        <f>PI()/4*('Config sheet'!$C$38^2)*'Stage 1'!Z858*2</f>
        <v>2.2375922191780771E-2</v>
      </c>
      <c r="AB858">
        <f t="shared" si="279"/>
        <v>73.481019237188363</v>
      </c>
      <c r="AC858">
        <f t="shared" ca="1" si="280"/>
        <v>22.758900000000001</v>
      </c>
    </row>
    <row r="859" spans="3:29" x14ac:dyDescent="0.25">
      <c r="C859">
        <v>113</v>
      </c>
      <c r="D859">
        <f t="shared" si="266"/>
        <v>995</v>
      </c>
      <c r="E859">
        <f t="shared" si="267"/>
        <v>0.17780000000000001</v>
      </c>
      <c r="F859">
        <f t="shared" si="262"/>
        <v>1.8927973199329984E-2</v>
      </c>
      <c r="G859">
        <f t="shared" si="268"/>
        <v>104.19615634406146</v>
      </c>
      <c r="H859">
        <f t="shared" si="269"/>
        <v>1.9722220547535922</v>
      </c>
      <c r="I859" s="3">
        <f t="shared" si="270"/>
        <v>8.8900000000000007E-2</v>
      </c>
      <c r="J859" s="3">
        <f t="shared" si="271"/>
        <v>0.40640000000000004</v>
      </c>
      <c r="K859">
        <f t="shared" si="272"/>
        <v>0.16636450113558543</v>
      </c>
      <c r="L859">
        <f>PI()/4*('Config sheet'!$C$38^2)*'Stage 1'!K859*2</f>
        <v>2.8492770299823146E-2</v>
      </c>
      <c r="M859">
        <f t="shared" si="273"/>
        <v>78.398270504219468</v>
      </c>
      <c r="N859">
        <f>'Config sheet'!$C$44</f>
        <v>5.8970333333333338</v>
      </c>
      <c r="O859">
        <f t="shared" si="282"/>
        <v>7.7978763237512672</v>
      </c>
      <c r="P859">
        <f t="shared" si="283"/>
        <v>-523.78745719278072</v>
      </c>
      <c r="Q859">
        <f t="shared" si="274"/>
        <v>180</v>
      </c>
      <c r="R859">
        <f t="shared" si="275"/>
        <v>-94.28174229470055</v>
      </c>
      <c r="S859">
        <f t="shared" si="276"/>
        <v>-94.281742294700521</v>
      </c>
      <c r="T859">
        <f t="shared" ca="1" si="277"/>
        <v>1.4931636980735559</v>
      </c>
      <c r="U859">
        <f t="shared" ca="1" si="281"/>
        <v>22.758900000000001</v>
      </c>
      <c r="V859">
        <f ca="1">(-U859*'Config sheet'!$C$134+'Config sheet'!$C$135*'Stage 1'!U1224)*10^2</f>
        <v>94.066428858036289</v>
      </c>
      <c r="W859">
        <f t="shared" ca="1" si="284"/>
        <v>-0.21531343666426039</v>
      </c>
      <c r="X859">
        <f>'Config sheet'!$C$150*10^-3</f>
        <v>-333.6</v>
      </c>
      <c r="Y859">
        <f>'Config sheet'!$C$149*10^-3</f>
        <v>333.6</v>
      </c>
      <c r="Z859">
        <f t="shared" si="278"/>
        <v>0.13196020113558543</v>
      </c>
      <c r="AA859">
        <f>PI()/4*('Config sheet'!$C$38^2)*'Stage 1'!Z859*2</f>
        <v>2.2600444650210601E-2</v>
      </c>
      <c r="AB859">
        <f t="shared" si="279"/>
        <v>74.218335846785948</v>
      </c>
      <c r="AC859">
        <f t="shared" ca="1" si="280"/>
        <v>22.758900000000001</v>
      </c>
    </row>
    <row r="860" spans="3:29" x14ac:dyDescent="0.25">
      <c r="C860">
        <v>114</v>
      </c>
      <c r="D860">
        <f t="shared" si="266"/>
        <v>995</v>
      </c>
      <c r="E860">
        <f t="shared" si="267"/>
        <v>0.17780000000000001</v>
      </c>
      <c r="F860">
        <f t="shared" si="262"/>
        <v>1.9095477386934675E-2</v>
      </c>
      <c r="G860">
        <f t="shared" si="268"/>
        <v>104.19615634406146</v>
      </c>
      <c r="H860">
        <f t="shared" si="269"/>
        <v>1.9896753472735356</v>
      </c>
      <c r="I860" s="3">
        <f t="shared" si="270"/>
        <v>8.8900000000000007E-2</v>
      </c>
      <c r="J860" s="3">
        <f t="shared" si="271"/>
        <v>0.40640000000000004</v>
      </c>
      <c r="K860">
        <f t="shared" si="272"/>
        <v>0.16766070747889567</v>
      </c>
      <c r="L860">
        <f>PI()/4*('Config sheet'!$C$38^2)*'Stage 1'!K860*2</f>
        <v>2.871476783745296E-2</v>
      </c>
      <c r="M860">
        <f t="shared" si="273"/>
        <v>79.009099947030123</v>
      </c>
      <c r="N860">
        <f>'Config sheet'!$C$44</f>
        <v>5.8970333333333338</v>
      </c>
      <c r="O860">
        <f t="shared" si="282"/>
        <v>7.7092932360616073</v>
      </c>
      <c r="P860">
        <f t="shared" si="283"/>
        <v>-533.84583006613673</v>
      </c>
      <c r="Q860">
        <f t="shared" si="274"/>
        <v>180</v>
      </c>
      <c r="R860">
        <f t="shared" si="275"/>
        <v>-96.092249411904632</v>
      </c>
      <c r="S860">
        <f t="shared" si="276"/>
        <v>-96.092249411904618</v>
      </c>
      <c r="T860">
        <f t="shared" ca="1" si="277"/>
        <v>1.4931636980735559</v>
      </c>
      <c r="U860">
        <f t="shared" ca="1" si="281"/>
        <v>22.758900000000001</v>
      </c>
      <c r="V860">
        <f ca="1">(-U860*'Config sheet'!$C$134+'Config sheet'!$C$135*'Stage 1'!U1225)*10^2</f>
        <v>94.066428858036289</v>
      </c>
      <c r="W860">
        <f t="shared" ca="1" si="284"/>
        <v>-2.0258205538683427</v>
      </c>
      <c r="X860">
        <f>'Config sheet'!$C$150*10^-3</f>
        <v>-333.6</v>
      </c>
      <c r="Y860">
        <f>'Config sheet'!$C$149*10^-3</f>
        <v>333.6</v>
      </c>
      <c r="Z860">
        <f t="shared" si="278"/>
        <v>0.13325640747889567</v>
      </c>
      <c r="AA860">
        <f>PI()/4*('Config sheet'!$C$38^2)*'Stage 1'!Z860*2</f>
        <v>2.2822442187840415E-2</v>
      </c>
      <c r="AB860">
        <f t="shared" si="279"/>
        <v>74.947360786780465</v>
      </c>
      <c r="AC860">
        <f t="shared" ca="1" si="280"/>
        <v>22.758900000000001</v>
      </c>
    </row>
    <row r="861" spans="3:29" x14ac:dyDescent="0.25">
      <c r="C861">
        <v>115</v>
      </c>
      <c r="D861">
        <f t="shared" si="266"/>
        <v>995</v>
      </c>
      <c r="E861">
        <f t="shared" si="267"/>
        <v>0.17780000000000001</v>
      </c>
      <c r="F861">
        <f t="shared" si="262"/>
        <v>1.9262981574539366E-2</v>
      </c>
      <c r="G861">
        <f t="shared" si="268"/>
        <v>104.19615634406146</v>
      </c>
      <c r="H861">
        <f t="shared" si="269"/>
        <v>2.0071286397934789</v>
      </c>
      <c r="I861" s="3">
        <f t="shared" si="270"/>
        <v>8.8900000000000007E-2</v>
      </c>
      <c r="J861" s="3">
        <f t="shared" si="271"/>
        <v>0.40640000000000004</v>
      </c>
      <c r="K861">
        <f t="shared" si="272"/>
        <v>0.16894189604777554</v>
      </c>
      <c r="L861">
        <f>PI()/4*('Config sheet'!$C$38^2)*'Stage 1'!K861*2</f>
        <v>2.8934193323988111E-2</v>
      </c>
      <c r="M861">
        <f t="shared" si="273"/>
        <v>79.612852353969984</v>
      </c>
      <c r="N861">
        <f>'Config sheet'!$C$44</f>
        <v>5.8970333333333338</v>
      </c>
      <c r="O861">
        <f t="shared" si="282"/>
        <v>7.6190497871881835</v>
      </c>
      <c r="P861">
        <f t="shared" si="283"/>
        <v>-543.61250059286954</v>
      </c>
      <c r="Q861">
        <f t="shared" si="274"/>
        <v>180</v>
      </c>
      <c r="R861">
        <f t="shared" si="275"/>
        <v>-97.850250106716516</v>
      </c>
      <c r="S861">
        <f t="shared" si="276"/>
        <v>-97.850250106716516</v>
      </c>
      <c r="T861">
        <f t="shared" ca="1" si="277"/>
        <v>1.4931636980735559</v>
      </c>
      <c r="U861">
        <f t="shared" ca="1" si="281"/>
        <v>22.758900000000001</v>
      </c>
      <c r="V861">
        <f ca="1">(-U861*'Config sheet'!$C$134+'Config sheet'!$C$135*'Stage 1'!U1226)*10^2</f>
        <v>94.066428858036289</v>
      </c>
      <c r="W861">
        <f t="shared" ca="1" si="284"/>
        <v>-3.7838212486802263</v>
      </c>
      <c r="X861">
        <f>'Config sheet'!$C$150*10^-3</f>
        <v>-333.6</v>
      </c>
      <c r="Y861">
        <f>'Config sheet'!$C$149*10^-3</f>
        <v>333.6</v>
      </c>
      <c r="Z861">
        <f t="shared" si="278"/>
        <v>0.13453759604777554</v>
      </c>
      <c r="AA861">
        <f>PI()/4*('Config sheet'!$C$38^2)*'Stage 1'!Z861*2</f>
        <v>2.3041867674375563E-2</v>
      </c>
      <c r="AB861">
        <f t="shared" si="279"/>
        <v>75.667939284463174</v>
      </c>
      <c r="AC861">
        <f t="shared" ca="1" si="280"/>
        <v>22.758900000000001</v>
      </c>
    </row>
    <row r="862" spans="3:29" x14ac:dyDescent="0.25">
      <c r="C862">
        <v>116</v>
      </c>
      <c r="D862">
        <f t="shared" si="266"/>
        <v>995</v>
      </c>
      <c r="E862">
        <f t="shared" si="267"/>
        <v>0.17780000000000001</v>
      </c>
      <c r="F862">
        <f t="shared" si="262"/>
        <v>1.9430485762144054E-2</v>
      </c>
      <c r="G862">
        <f t="shared" si="268"/>
        <v>104.19615634406146</v>
      </c>
      <c r="H862">
        <f t="shared" si="269"/>
        <v>2.024581932313422</v>
      </c>
      <c r="I862" s="3">
        <f t="shared" si="270"/>
        <v>8.8900000000000007E-2</v>
      </c>
      <c r="J862" s="3">
        <f t="shared" si="271"/>
        <v>0.40640000000000004</v>
      </c>
      <c r="K862">
        <f t="shared" si="272"/>
        <v>0.17020779985269963</v>
      </c>
      <c r="L862">
        <f>PI()/4*('Config sheet'!$C$38^2)*'Stage 1'!K862*2</f>
        <v>2.9151001032899387E-2</v>
      </c>
      <c r="M862">
        <f t="shared" si="273"/>
        <v>80.209401907831079</v>
      </c>
      <c r="N862">
        <f>'Config sheet'!$C$44</f>
        <v>5.8970333333333338</v>
      </c>
      <c r="O862">
        <f t="shared" si="282"/>
        <v>7.5271946654159088</v>
      </c>
      <c r="P862">
        <f t="shared" si="283"/>
        <v>-553.0895758043855</v>
      </c>
      <c r="Q862">
        <f t="shared" si="274"/>
        <v>180</v>
      </c>
      <c r="R862">
        <f t="shared" si="275"/>
        <v>-99.556123644789395</v>
      </c>
      <c r="S862">
        <f t="shared" si="276"/>
        <v>-99.556123644789395</v>
      </c>
      <c r="T862">
        <f t="shared" ca="1" si="277"/>
        <v>1.4931636980735559</v>
      </c>
      <c r="U862">
        <f t="shared" ca="1" si="281"/>
        <v>22.758900000000001</v>
      </c>
      <c r="V862">
        <f ca="1">(-U862*'Config sheet'!$C$134+'Config sheet'!$C$135*'Stage 1'!U1227)*10^2</f>
        <v>94.066428858036289</v>
      </c>
      <c r="W862">
        <f t="shared" ca="1" si="284"/>
        <v>-5.4896947867531054</v>
      </c>
      <c r="X862">
        <f>'Config sheet'!$C$150*10^-3</f>
        <v>-333.6</v>
      </c>
      <c r="Y862">
        <f>'Config sheet'!$C$149*10^-3</f>
        <v>333.6</v>
      </c>
      <c r="Z862">
        <f t="shared" si="278"/>
        <v>0.13580349985269963</v>
      </c>
      <c r="AA862">
        <f>PI()/4*('Config sheet'!$C$38^2)*'Stage 1'!Z862*2</f>
        <v>2.3258675383286843E-2</v>
      </c>
      <c r="AB862">
        <f t="shared" si="279"/>
        <v>76.379921176996405</v>
      </c>
      <c r="AC862">
        <f t="shared" ca="1" si="280"/>
        <v>22.758900000000001</v>
      </c>
    </row>
    <row r="863" spans="3:29" x14ac:dyDescent="0.25">
      <c r="C863">
        <v>117</v>
      </c>
      <c r="D863">
        <f t="shared" si="266"/>
        <v>995</v>
      </c>
      <c r="E863">
        <f t="shared" si="267"/>
        <v>0.17780000000000001</v>
      </c>
      <c r="F863">
        <f t="shared" si="262"/>
        <v>1.9597989949748745E-2</v>
      </c>
      <c r="G863">
        <f t="shared" si="268"/>
        <v>104.19615634406146</v>
      </c>
      <c r="H863">
        <f t="shared" si="269"/>
        <v>2.0420352248333655</v>
      </c>
      <c r="I863" s="3">
        <f t="shared" si="270"/>
        <v>8.8900000000000007E-2</v>
      </c>
      <c r="J863" s="3">
        <f t="shared" si="271"/>
        <v>0.40640000000000004</v>
      </c>
      <c r="K863">
        <f t="shared" si="272"/>
        <v>0.17145816001370112</v>
      </c>
      <c r="L863">
        <f>PI()/4*('Config sheet'!$C$38^2)*'Stage 1'!K863*2</f>
        <v>2.9365146626558401E-2</v>
      </c>
      <c r="M863">
        <f t="shared" si="273"/>
        <v>80.798626612986197</v>
      </c>
      <c r="N863">
        <f>'Config sheet'!$C$44</f>
        <v>5.8970333333333338</v>
      </c>
      <c r="O863">
        <f t="shared" si="282"/>
        <v>7.433776185954418</v>
      </c>
      <c r="P863">
        <f t="shared" si="283"/>
        <v>-562.2794020274514</v>
      </c>
      <c r="Q863">
        <f t="shared" si="274"/>
        <v>180</v>
      </c>
      <c r="R863">
        <f t="shared" si="275"/>
        <v>-101.21029236494127</v>
      </c>
      <c r="S863">
        <f t="shared" si="276"/>
        <v>-101.21029236494125</v>
      </c>
      <c r="T863">
        <f t="shared" ca="1" si="277"/>
        <v>1.4931636980735559</v>
      </c>
      <c r="U863">
        <f t="shared" ca="1" si="281"/>
        <v>22.758900000000001</v>
      </c>
      <c r="V863">
        <f ca="1">(-U863*'Config sheet'!$C$134+'Config sheet'!$C$135*'Stage 1'!U1228)*10^2</f>
        <v>94.066428858036289</v>
      </c>
      <c r="W863">
        <f t="shared" ca="1" si="284"/>
        <v>-7.1438635069049781</v>
      </c>
      <c r="X863">
        <f>'Config sheet'!$C$150*10^-3</f>
        <v>-333.6</v>
      </c>
      <c r="Y863">
        <f>'Config sheet'!$C$149*10^-3</f>
        <v>333.6</v>
      </c>
      <c r="Z863">
        <f t="shared" si="278"/>
        <v>0.13705386001370112</v>
      </c>
      <c r="AA863">
        <f>PI()/4*('Config sheet'!$C$38^2)*'Stage 1'!Z863*2</f>
        <v>2.3472820976945856E-2</v>
      </c>
      <c r="AB863">
        <f t="shared" si="279"/>
        <v>77.083160862599044</v>
      </c>
      <c r="AC863">
        <f t="shared" ca="1" si="280"/>
        <v>22.758900000000001</v>
      </c>
    </row>
    <row r="864" spans="3:29" x14ac:dyDescent="0.25">
      <c r="C864">
        <v>118</v>
      </c>
      <c r="D864">
        <f t="shared" si="266"/>
        <v>995</v>
      </c>
      <c r="E864">
        <f t="shared" si="267"/>
        <v>0.17780000000000001</v>
      </c>
      <c r="F864">
        <f t="shared" si="262"/>
        <v>1.9765494137353436E-2</v>
      </c>
      <c r="G864">
        <f t="shared" si="268"/>
        <v>104.19615634406146</v>
      </c>
      <c r="H864">
        <f t="shared" si="269"/>
        <v>2.0594885173533091</v>
      </c>
      <c r="I864" s="3">
        <f t="shared" si="270"/>
        <v>8.8900000000000007E-2</v>
      </c>
      <c r="J864" s="3">
        <f t="shared" si="271"/>
        <v>0.40640000000000004</v>
      </c>
      <c r="K864">
        <f t="shared" si="272"/>
        <v>0.17269272566721117</v>
      </c>
      <c r="L864">
        <f>PI()/4*('Config sheet'!$C$38^2)*'Stage 1'!K864*2</f>
        <v>2.9576587140282207E-2</v>
      </c>
      <c r="M864">
        <f t="shared" si="273"/>
        <v>81.380408251487438</v>
      </c>
      <c r="N864">
        <f>'Config sheet'!$C$44</f>
        <v>5.8970333333333338</v>
      </c>
      <c r="O864">
        <f t="shared" si="282"/>
        <v>7.3388422514454215</v>
      </c>
      <c r="P864">
        <f t="shared" si="283"/>
        <v>-571.18455779370959</v>
      </c>
      <c r="Q864">
        <f t="shared" si="274"/>
        <v>180</v>
      </c>
      <c r="R864">
        <f t="shared" si="275"/>
        <v>-102.81322040286773</v>
      </c>
      <c r="S864">
        <f t="shared" si="276"/>
        <v>-102.81322040286773</v>
      </c>
      <c r="T864">
        <f t="shared" ca="1" si="277"/>
        <v>1.4931636980735559</v>
      </c>
      <c r="U864">
        <f t="shared" ca="1" si="281"/>
        <v>22.758900000000001</v>
      </c>
      <c r="V864">
        <f ca="1">(-U864*'Config sheet'!$C$134+'Config sheet'!$C$135*'Stage 1'!U1229)*10^2</f>
        <v>94.066428858036289</v>
      </c>
      <c r="W864">
        <f t="shared" ca="1" si="284"/>
        <v>-8.7467915448314386</v>
      </c>
      <c r="X864">
        <f>'Config sheet'!$C$150*10^-3</f>
        <v>-333.6</v>
      </c>
      <c r="Y864">
        <f>'Config sheet'!$C$149*10^-3</f>
        <v>333.6</v>
      </c>
      <c r="Z864">
        <f t="shared" si="278"/>
        <v>0.13828842566721117</v>
      </c>
      <c r="AA864">
        <f>PI()/4*('Config sheet'!$C$38^2)*'Stage 1'!Z864*2</f>
        <v>2.3684261490669663E-2</v>
      </c>
      <c r="AB864">
        <f t="shared" si="279"/>
        <v>77.777517248150261</v>
      </c>
      <c r="AC864">
        <f t="shared" ca="1" si="280"/>
        <v>22.758900000000001</v>
      </c>
    </row>
    <row r="865" spans="3:29" x14ac:dyDescent="0.25">
      <c r="C865">
        <v>119</v>
      </c>
      <c r="D865">
        <f t="shared" si="266"/>
        <v>995</v>
      </c>
      <c r="E865">
        <f t="shared" si="267"/>
        <v>0.17780000000000001</v>
      </c>
      <c r="F865">
        <f t="shared" si="262"/>
        <v>1.9932998324958123E-2</v>
      </c>
      <c r="G865">
        <f t="shared" si="268"/>
        <v>104.19615634406146</v>
      </c>
      <c r="H865">
        <f t="shared" si="269"/>
        <v>2.0769418098732517</v>
      </c>
      <c r="I865" s="3">
        <f t="shared" si="270"/>
        <v>8.8900000000000007E-2</v>
      </c>
      <c r="J865" s="3">
        <f t="shared" si="271"/>
        <v>0.40640000000000004</v>
      </c>
      <c r="K865">
        <f t="shared" si="272"/>
        <v>0.17391125386685397</v>
      </c>
      <c r="L865">
        <f>PI()/4*('Config sheet'!$C$38^2)*'Stage 1'!K865*2</f>
        <v>2.9785280965342779E-2</v>
      </c>
      <c r="M865">
        <f t="shared" si="273"/>
        <v>81.954632336316436</v>
      </c>
      <c r="N865">
        <f>'Config sheet'!$C$44</f>
        <v>5.8970333333333338</v>
      </c>
      <c r="O865">
        <f t="shared" si="282"/>
        <v>7.2424403136785713</v>
      </c>
      <c r="P865">
        <f t="shared" si="283"/>
        <v>-579.80784650216015</v>
      </c>
      <c r="Q865">
        <f t="shared" si="274"/>
        <v>180</v>
      </c>
      <c r="R865">
        <f t="shared" si="275"/>
        <v>-104.36541237038885</v>
      </c>
      <c r="S865">
        <f t="shared" si="276"/>
        <v>-104.36541237038884</v>
      </c>
      <c r="T865">
        <f t="shared" ca="1" si="277"/>
        <v>1.4931636980735559</v>
      </c>
      <c r="U865">
        <f t="shared" ca="1" si="281"/>
        <v>22.758900000000001</v>
      </c>
      <c r="V865">
        <f ca="1">(-U865*'Config sheet'!$C$134+'Config sheet'!$C$135*'Stage 1'!U1230)*10^2</f>
        <v>94.066428858036289</v>
      </c>
      <c r="W865">
        <f t="shared" ca="1" si="284"/>
        <v>-10.298983512352564</v>
      </c>
      <c r="X865">
        <f>'Config sheet'!$C$150*10^-3</f>
        <v>-333.6</v>
      </c>
      <c r="Y865">
        <f>'Config sheet'!$C$149*10^-3</f>
        <v>333.6</v>
      </c>
      <c r="Z865">
        <f t="shared" si="278"/>
        <v>0.13950695386685397</v>
      </c>
      <c r="AA865">
        <f>PI()/4*('Config sheet'!$C$38^2)*'Stage 1'!Z865*2</f>
        <v>2.3892955315730234E-2</v>
      </c>
      <c r="AB865">
        <f t="shared" si="279"/>
        <v>78.462853693393669</v>
      </c>
      <c r="AC865">
        <f t="shared" ca="1" si="280"/>
        <v>22.758900000000001</v>
      </c>
    </row>
    <row r="866" spans="3:29" x14ac:dyDescent="0.25">
      <c r="C866">
        <v>120</v>
      </c>
      <c r="D866">
        <f t="shared" si="266"/>
        <v>995</v>
      </c>
      <c r="E866">
        <f t="shared" si="267"/>
        <v>0.17780000000000001</v>
      </c>
      <c r="F866">
        <f t="shared" si="262"/>
        <v>2.0100502512562814E-2</v>
      </c>
      <c r="G866">
        <f t="shared" si="268"/>
        <v>104.19615634406146</v>
      </c>
      <c r="H866">
        <f t="shared" si="269"/>
        <v>2.0943951023931953</v>
      </c>
      <c r="I866" s="3">
        <f t="shared" si="270"/>
        <v>8.8900000000000007E-2</v>
      </c>
      <c r="J866" s="3">
        <f t="shared" si="271"/>
        <v>0.40640000000000004</v>
      </c>
      <c r="K866">
        <f t="shared" si="272"/>
        <v>0.17511350947852966</v>
      </c>
      <c r="L866">
        <f>PI()/4*('Config sheet'!$C$38^2)*'Stage 1'!K866*2</f>
        <v>2.9991187830998158E-2</v>
      </c>
      <c r="M866">
        <f t="shared" si="273"/>
        <v>82.521188061942965</v>
      </c>
      <c r="N866">
        <f>'Config sheet'!$C$44</f>
        <v>5.8970333333333338</v>
      </c>
      <c r="O866">
        <f t="shared" si="282"/>
        <v>7.1446173365563537</v>
      </c>
      <c r="P866">
        <f t="shared" si="283"/>
        <v>-588.15228884482997</v>
      </c>
      <c r="Q866">
        <f t="shared" si="274"/>
        <v>180</v>
      </c>
      <c r="R866">
        <f t="shared" si="275"/>
        <v>-105.86741199206941</v>
      </c>
      <c r="S866">
        <f t="shared" si="276"/>
        <v>-105.86741199206939</v>
      </c>
      <c r="T866">
        <f t="shared" ca="1" si="277"/>
        <v>1.4931636980735559</v>
      </c>
      <c r="U866">
        <f t="shared" ca="1" si="281"/>
        <v>22.758900000000001</v>
      </c>
      <c r="V866">
        <f ca="1">(-U866*'Config sheet'!$C$134+'Config sheet'!$C$135*'Stage 1'!U1231)*10^2</f>
        <v>94.066428858036289</v>
      </c>
      <c r="W866">
        <f t="shared" ca="1" si="284"/>
        <v>-11.800983134033117</v>
      </c>
      <c r="X866">
        <f>'Config sheet'!$C$150*10^-3</f>
        <v>-333.6</v>
      </c>
      <c r="Y866">
        <f>'Config sheet'!$C$149*10^-3</f>
        <v>333.6</v>
      </c>
      <c r="Z866">
        <f t="shared" si="278"/>
        <v>0.14070920947852966</v>
      </c>
      <c r="AA866">
        <f>PI()/4*('Config sheet'!$C$38^2)*'Stage 1'!Z866*2</f>
        <v>2.4098862181385614E-2</v>
      </c>
      <c r="AB866">
        <f t="shared" si="279"/>
        <v>79.139037951928941</v>
      </c>
      <c r="AC866">
        <f t="shared" ca="1" si="280"/>
        <v>22.758900000000001</v>
      </c>
    </row>
    <row r="867" spans="3:29" x14ac:dyDescent="0.25">
      <c r="C867">
        <v>121</v>
      </c>
      <c r="D867">
        <f t="shared" si="266"/>
        <v>995</v>
      </c>
      <c r="E867">
        <f t="shared" si="267"/>
        <v>0.17780000000000001</v>
      </c>
      <c r="F867">
        <f t="shared" si="262"/>
        <v>2.0268006700167505E-2</v>
      </c>
      <c r="G867">
        <f t="shared" si="268"/>
        <v>104.19615634406146</v>
      </c>
      <c r="H867">
        <f t="shared" si="269"/>
        <v>2.1118483949131388</v>
      </c>
      <c r="I867" s="3">
        <f t="shared" si="270"/>
        <v>8.8900000000000007E-2</v>
      </c>
      <c r="J867" s="3">
        <f t="shared" si="271"/>
        <v>0.40640000000000004</v>
      </c>
      <c r="K867">
        <f t="shared" si="272"/>
        <v>0.17629926507011551</v>
      </c>
      <c r="L867">
        <f>PI()/4*('Config sheet'!$C$38^2)*'Stage 1'!K867*2</f>
        <v>3.0194268785601878E-2</v>
      </c>
      <c r="M867">
        <f t="shared" si="273"/>
        <v>83.079968252347129</v>
      </c>
      <c r="N867">
        <f>'Config sheet'!$C$44</f>
        <v>5.8970333333333338</v>
      </c>
      <c r="O867">
        <f t="shared" si="282"/>
        <v>7.04541976034686</v>
      </c>
      <c r="P867">
        <f t="shared" si="283"/>
        <v>-596.22111500611481</v>
      </c>
      <c r="Q867">
        <f t="shared" si="274"/>
        <v>180</v>
      </c>
      <c r="R867">
        <f t="shared" si="275"/>
        <v>-107.31980070110068</v>
      </c>
      <c r="S867">
        <f t="shared" si="276"/>
        <v>-107.31980070110068</v>
      </c>
      <c r="T867">
        <f t="shared" ca="1" si="277"/>
        <v>1.4931636980735559</v>
      </c>
      <c r="U867">
        <f t="shared" ca="1" si="281"/>
        <v>22.758900000000001</v>
      </c>
      <c r="V867">
        <f ca="1">(-U867*'Config sheet'!$C$134+'Config sheet'!$C$135*'Stage 1'!U1232)*10^2</f>
        <v>94.066428858036289</v>
      </c>
      <c r="W867">
        <f t="shared" ca="1" si="284"/>
        <v>-13.253371843064386</v>
      </c>
      <c r="X867">
        <f>'Config sheet'!$C$150*10^-3</f>
        <v>-333.6</v>
      </c>
      <c r="Y867">
        <f>'Config sheet'!$C$149*10^-3</f>
        <v>333.6</v>
      </c>
      <c r="Z867">
        <f t="shared" si="278"/>
        <v>0.14189496507011551</v>
      </c>
      <c r="AA867">
        <f>PI()/4*('Config sheet'!$C$38^2)*'Stage 1'!Z867*2</f>
        <v>2.4301943135989334E-2</v>
      </c>
      <c r="AB867">
        <f t="shared" si="279"/>
        <v>79.805942109176314</v>
      </c>
      <c r="AC867">
        <f t="shared" ca="1" si="280"/>
        <v>22.758900000000001</v>
      </c>
    </row>
    <row r="868" spans="3:29" x14ac:dyDescent="0.25">
      <c r="C868">
        <v>122</v>
      </c>
      <c r="D868">
        <f t="shared" si="266"/>
        <v>995</v>
      </c>
      <c r="E868">
        <f t="shared" si="267"/>
        <v>0.17780000000000001</v>
      </c>
      <c r="F868">
        <f t="shared" si="262"/>
        <v>2.0435510887772197E-2</v>
      </c>
      <c r="G868">
        <f t="shared" si="268"/>
        <v>104.19615634406146</v>
      </c>
      <c r="H868">
        <f t="shared" si="269"/>
        <v>2.1293016874330819</v>
      </c>
      <c r="I868" s="3">
        <f t="shared" si="270"/>
        <v>8.8900000000000007E-2</v>
      </c>
      <c r="J868" s="3">
        <f t="shared" si="271"/>
        <v>0.40640000000000004</v>
      </c>
      <c r="K868">
        <f t="shared" si="272"/>
        <v>0.17746830079612247</v>
      </c>
      <c r="L868">
        <f>PI()/4*('Config sheet'!$C$38^2)*'Stage 1'!K868*2</f>
        <v>3.0394486176848444E-2</v>
      </c>
      <c r="M868">
        <f t="shared" si="273"/>
        <v>83.630869306664593</v>
      </c>
      <c r="N868">
        <f>'Config sheet'!$C$44</f>
        <v>5.8970333333333338</v>
      </c>
      <c r="O868">
        <f t="shared" si="282"/>
        <v>6.9448934672613651</v>
      </c>
      <c r="P868">
        <f t="shared" si="283"/>
        <v>-604.01775664656361</v>
      </c>
      <c r="Q868">
        <f t="shared" si="274"/>
        <v>180</v>
      </c>
      <c r="R868">
        <f t="shared" si="275"/>
        <v>-108.72319619638147</v>
      </c>
      <c r="S868">
        <f t="shared" si="276"/>
        <v>-108.72319619638145</v>
      </c>
      <c r="T868">
        <f t="shared" ca="1" si="277"/>
        <v>1.4931636980735559</v>
      </c>
      <c r="U868">
        <f t="shared" ca="1" si="281"/>
        <v>22.758900000000001</v>
      </c>
      <c r="V868">
        <f ca="1">(-U868*'Config sheet'!$C$134+'Config sheet'!$C$135*'Stage 1'!U1233)*10^2</f>
        <v>94.066428858036289</v>
      </c>
      <c r="W868">
        <f t="shared" ca="1" si="284"/>
        <v>-14.656767338345176</v>
      </c>
      <c r="X868">
        <f>'Config sheet'!$C$150*10^-3</f>
        <v>-333.6</v>
      </c>
      <c r="Y868">
        <f>'Config sheet'!$C$149*10^-3</f>
        <v>333.6</v>
      </c>
      <c r="Z868">
        <f t="shared" si="278"/>
        <v>0.14306400079612247</v>
      </c>
      <c r="AA868">
        <f>PI()/4*('Config sheet'!$C$38^2)*'Stage 1'!Z868*2</f>
        <v>2.4502160527235899E-2</v>
      </c>
      <c r="AB868">
        <f t="shared" si="279"/>
        <v>80.463442517504191</v>
      </c>
      <c r="AC868">
        <f t="shared" ca="1" si="280"/>
        <v>22.758900000000001</v>
      </c>
    </row>
    <row r="869" spans="3:29" x14ac:dyDescent="0.25">
      <c r="C869">
        <v>123</v>
      </c>
      <c r="D869">
        <f t="shared" si="266"/>
        <v>995</v>
      </c>
      <c r="E869">
        <f t="shared" si="267"/>
        <v>0.17780000000000001</v>
      </c>
      <c r="F869">
        <f t="shared" si="262"/>
        <v>2.0603015075376884E-2</v>
      </c>
      <c r="G869">
        <f t="shared" si="268"/>
        <v>104.19615634406146</v>
      </c>
      <c r="H869">
        <f t="shared" si="269"/>
        <v>2.146754979953025</v>
      </c>
      <c r="I869" s="3">
        <f t="shared" si="270"/>
        <v>8.8900000000000007E-2</v>
      </c>
      <c r="J869" s="3">
        <f t="shared" si="271"/>
        <v>0.40640000000000004</v>
      </c>
      <c r="K869">
        <f t="shared" si="272"/>
        <v>0.17862040427764053</v>
      </c>
      <c r="L869">
        <f>PI()/4*('Config sheet'!$C$38^2)*'Stage 1'!K869*2</f>
        <v>3.0591803631211903E-2</v>
      </c>
      <c r="M869">
        <f t="shared" si="273"/>
        <v>84.173791142611393</v>
      </c>
      <c r="N869">
        <f>'Config sheet'!$C$44</f>
        <v>5.8970333333333338</v>
      </c>
      <c r="O869">
        <f t="shared" si="282"/>
        <v>6.8430837483919555</v>
      </c>
      <c r="P869">
        <f t="shared" si="283"/>
        <v>-611.54583868211012</v>
      </c>
      <c r="Q869">
        <f t="shared" si="274"/>
        <v>180</v>
      </c>
      <c r="R869">
        <f t="shared" si="275"/>
        <v>-110.07825096277983</v>
      </c>
      <c r="S869">
        <f t="shared" si="276"/>
        <v>-110.07825096277983</v>
      </c>
      <c r="T869">
        <f t="shared" ca="1" si="277"/>
        <v>1.4931636980735559</v>
      </c>
      <c r="U869">
        <f t="shared" ca="1" si="281"/>
        <v>22.758900000000001</v>
      </c>
      <c r="V869">
        <f ca="1">(-U869*'Config sheet'!$C$134+'Config sheet'!$C$135*'Stage 1'!U1234)*10^2</f>
        <v>94.066428858036289</v>
      </c>
      <c r="W869">
        <f t="shared" ca="1" si="284"/>
        <v>-16.011822104743544</v>
      </c>
      <c r="X869">
        <f>'Config sheet'!$C$150*10^-3</f>
        <v>-333.6</v>
      </c>
      <c r="Y869">
        <f>'Config sheet'!$C$149*10^-3</f>
        <v>333.6</v>
      </c>
      <c r="Z869">
        <f t="shared" si="278"/>
        <v>0.14421610427764053</v>
      </c>
      <c r="AA869">
        <f>PI()/4*('Config sheet'!$C$38^2)*'Stage 1'!Z869*2</f>
        <v>2.4699477981599358E-2</v>
      </c>
      <c r="AB869">
        <f t="shared" si="279"/>
        <v>81.111419728706707</v>
      </c>
      <c r="AC869">
        <f t="shared" ca="1" si="280"/>
        <v>22.758900000000001</v>
      </c>
    </row>
    <row r="870" spans="3:29" x14ac:dyDescent="0.25">
      <c r="C870">
        <v>124</v>
      </c>
      <c r="D870">
        <f t="shared" si="266"/>
        <v>995</v>
      </c>
      <c r="E870">
        <f t="shared" si="267"/>
        <v>0.17780000000000001</v>
      </c>
      <c r="F870">
        <f t="shared" si="262"/>
        <v>2.0770519262981575E-2</v>
      </c>
      <c r="G870">
        <f t="shared" si="268"/>
        <v>104.19615634406146</v>
      </c>
      <c r="H870">
        <f t="shared" si="269"/>
        <v>2.1642082724729685</v>
      </c>
      <c r="I870" s="3">
        <f t="shared" si="270"/>
        <v>8.8900000000000007E-2</v>
      </c>
      <c r="J870" s="3">
        <f t="shared" si="271"/>
        <v>0.40640000000000004</v>
      </c>
      <c r="K870">
        <f t="shared" si="272"/>
        <v>0.17975537047791046</v>
      </c>
      <c r="L870">
        <f>PI()/4*('Config sheet'!$C$38^2)*'Stage 1'!K870*2</f>
        <v>3.0786186032635384E-2</v>
      </c>
      <c r="M870">
        <f t="shared" si="273"/>
        <v>84.708637137848029</v>
      </c>
      <c r="N870">
        <f>'Config sheet'!$C$44</f>
        <v>5.8970333333333338</v>
      </c>
      <c r="O870">
        <f t="shared" si="282"/>
        <v>6.7400352720425216</v>
      </c>
      <c r="P870">
        <f t="shared" si="283"/>
        <v>-618.80917086999591</v>
      </c>
      <c r="Q870">
        <f t="shared" si="274"/>
        <v>180</v>
      </c>
      <c r="R870">
        <f t="shared" si="275"/>
        <v>-111.38565075659928</v>
      </c>
      <c r="S870">
        <f t="shared" si="276"/>
        <v>-111.38565075659926</v>
      </c>
      <c r="T870">
        <f t="shared" ca="1" si="277"/>
        <v>1.4931636980735559</v>
      </c>
      <c r="U870">
        <f t="shared" ca="1" si="281"/>
        <v>22.758900000000001</v>
      </c>
      <c r="V870">
        <f ca="1">(-U870*'Config sheet'!$C$134+'Config sheet'!$C$135*'Stage 1'!U1235)*10^2</f>
        <v>94.066428858036289</v>
      </c>
      <c r="W870">
        <f t="shared" ca="1" si="284"/>
        <v>-17.319221898562986</v>
      </c>
      <c r="X870">
        <f>'Config sheet'!$C$150*10^-3</f>
        <v>-333.6</v>
      </c>
      <c r="Y870">
        <f>'Config sheet'!$C$149*10^-3</f>
        <v>333.6</v>
      </c>
      <c r="Z870">
        <f t="shared" si="278"/>
        <v>0.14535107047791046</v>
      </c>
      <c r="AA870">
        <f>PI()/4*('Config sheet'!$C$38^2)*'Stage 1'!Z870*2</f>
        <v>2.4893860383022836E-2</v>
      </c>
      <c r="AB870">
        <f t="shared" si="279"/>
        <v>81.749758424021607</v>
      </c>
      <c r="AC870">
        <f t="shared" ca="1" si="280"/>
        <v>22.758900000000001</v>
      </c>
    </row>
    <row r="871" spans="3:29" x14ac:dyDescent="0.25">
      <c r="C871">
        <v>125</v>
      </c>
      <c r="D871">
        <f t="shared" si="266"/>
        <v>995</v>
      </c>
      <c r="E871">
        <f t="shared" si="267"/>
        <v>0.17780000000000001</v>
      </c>
      <c r="F871">
        <f t="shared" si="262"/>
        <v>2.0938023450586266E-2</v>
      </c>
      <c r="G871">
        <f t="shared" si="268"/>
        <v>104.19615634406146</v>
      </c>
      <c r="H871">
        <f t="shared" si="269"/>
        <v>2.1816615649929121</v>
      </c>
      <c r="I871" s="3">
        <f t="shared" si="270"/>
        <v>8.8900000000000007E-2</v>
      </c>
      <c r="J871" s="3">
        <f t="shared" si="271"/>
        <v>0.40640000000000004</v>
      </c>
      <c r="K871">
        <f t="shared" si="272"/>
        <v>0.18087300157385539</v>
      </c>
      <c r="L871">
        <f>PI()/4*('Config sheet'!$C$38^2)*'Stage 1'!K871*2</f>
        <v>3.0977599500528665E-2</v>
      </c>
      <c r="M871">
        <f t="shared" si="273"/>
        <v>85.235314069439383</v>
      </c>
      <c r="N871">
        <f>'Config sheet'!$C$44</f>
        <v>5.8970333333333338</v>
      </c>
      <c r="O871">
        <f t="shared" si="282"/>
        <v>6.6357920534845443</v>
      </c>
      <c r="P871">
        <f t="shared" si="283"/>
        <v>-625.81173921285767</v>
      </c>
      <c r="Q871">
        <f t="shared" si="274"/>
        <v>180</v>
      </c>
      <c r="R871">
        <f t="shared" si="275"/>
        <v>-112.6461130583144</v>
      </c>
      <c r="S871">
        <f t="shared" si="276"/>
        <v>-112.64611305831438</v>
      </c>
      <c r="T871">
        <f t="shared" ca="1" si="277"/>
        <v>1.4931636980735559</v>
      </c>
      <c r="U871">
        <f t="shared" ca="1" si="281"/>
        <v>22.758900000000001</v>
      </c>
      <c r="V871">
        <f ca="1">(-U871*'Config sheet'!$C$134+'Config sheet'!$C$135*'Stage 1'!U1236)*10^2</f>
        <v>94.066428858036289</v>
      </c>
      <c r="W871">
        <f t="shared" ca="1" si="284"/>
        <v>-18.579684200278109</v>
      </c>
      <c r="X871">
        <f>'Config sheet'!$C$150*10^-3</f>
        <v>-333.6</v>
      </c>
      <c r="Y871">
        <f>'Config sheet'!$C$149*10^-3</f>
        <v>333.6</v>
      </c>
      <c r="Z871">
        <f t="shared" si="278"/>
        <v>0.14646870157385539</v>
      </c>
      <c r="AA871">
        <f>PI()/4*('Config sheet'!$C$38^2)*'Stage 1'!Z871*2</f>
        <v>2.508527385091612E-2</v>
      </c>
      <c r="AB871">
        <f t="shared" si="279"/>
        <v>82.378347341875909</v>
      </c>
      <c r="AC871">
        <f t="shared" ca="1" si="280"/>
        <v>22.758900000000001</v>
      </c>
    </row>
    <row r="872" spans="3:29" x14ac:dyDescent="0.25">
      <c r="C872">
        <v>126</v>
      </c>
      <c r="D872">
        <f t="shared" si="266"/>
        <v>995</v>
      </c>
      <c r="E872">
        <f t="shared" si="267"/>
        <v>0.17780000000000001</v>
      </c>
      <c r="F872">
        <f t="shared" si="262"/>
        <v>2.1105527638190957E-2</v>
      </c>
      <c r="G872">
        <f t="shared" si="268"/>
        <v>104.19615634406146</v>
      </c>
      <c r="H872">
        <f t="shared" si="269"/>
        <v>2.1991148575128552</v>
      </c>
      <c r="I872" s="3">
        <f t="shared" si="270"/>
        <v>8.8900000000000007E-2</v>
      </c>
      <c r="J872" s="3">
        <f t="shared" si="271"/>
        <v>0.40640000000000004</v>
      </c>
      <c r="K872">
        <f t="shared" si="272"/>
        <v>0.18197310682390727</v>
      </c>
      <c r="L872">
        <f>PI()/4*('Config sheet'!$C$38^2)*'Stage 1'!K872*2</f>
        <v>3.1166011367131218E-2</v>
      </c>
      <c r="M872">
        <f t="shared" si="273"/>
        <v>85.753732051568818</v>
      </c>
      <c r="N872">
        <f>'Config sheet'!$C$44</f>
        <v>5.8970333333333338</v>
      </c>
      <c r="O872">
        <f t="shared" si="282"/>
        <v>6.5303974261671254</v>
      </c>
      <c r="P872">
        <f t="shared" si="283"/>
        <v>-632.55769719265402</v>
      </c>
      <c r="Q872">
        <f t="shared" si="274"/>
        <v>180</v>
      </c>
      <c r="R872">
        <f t="shared" si="275"/>
        <v>-113.86038549467774</v>
      </c>
      <c r="S872">
        <f t="shared" si="276"/>
        <v>-113.86038549467773</v>
      </c>
      <c r="T872">
        <f t="shared" ca="1" si="277"/>
        <v>1.4931636980735559</v>
      </c>
      <c r="U872">
        <f t="shared" ca="1" si="281"/>
        <v>22.758900000000001</v>
      </c>
      <c r="V872">
        <f ca="1">(-U872*'Config sheet'!$C$134+'Config sheet'!$C$135*'Stage 1'!U1237)*10^2</f>
        <v>94.066428858036289</v>
      </c>
      <c r="W872">
        <f t="shared" ca="1" si="284"/>
        <v>-19.793956636641454</v>
      </c>
      <c r="X872">
        <f>'Config sheet'!$C$150*10^-3</f>
        <v>-333.6</v>
      </c>
      <c r="Y872">
        <f>'Config sheet'!$C$149*10^-3</f>
        <v>333.6</v>
      </c>
      <c r="Z872">
        <f t="shared" si="278"/>
        <v>0.14756880682390727</v>
      </c>
      <c r="AA872">
        <f>PI()/4*('Config sheet'!$C$38^2)*'Stage 1'!Z872*2</f>
        <v>2.527368571751867E-2</v>
      </c>
      <c r="AB872">
        <f t="shared" si="279"/>
        <v>82.997079203547386</v>
      </c>
      <c r="AC872">
        <f t="shared" ca="1" si="280"/>
        <v>22.758900000000001</v>
      </c>
    </row>
    <row r="873" spans="3:29" x14ac:dyDescent="0.25">
      <c r="C873">
        <v>127</v>
      </c>
      <c r="D873">
        <f t="shared" si="266"/>
        <v>995</v>
      </c>
      <c r="E873">
        <f t="shared" si="267"/>
        <v>0.17780000000000001</v>
      </c>
      <c r="F873">
        <f t="shared" si="262"/>
        <v>2.1273031825795645E-2</v>
      </c>
      <c r="G873">
        <f t="shared" si="268"/>
        <v>104.19615634406146</v>
      </c>
      <c r="H873">
        <f t="shared" si="269"/>
        <v>2.2165681500327983</v>
      </c>
      <c r="I873" s="3">
        <f t="shared" si="270"/>
        <v>8.8900000000000007E-2</v>
      </c>
      <c r="J873" s="3">
        <f t="shared" si="271"/>
        <v>0.40640000000000004</v>
      </c>
      <c r="K873">
        <f t="shared" si="272"/>
        <v>0.1830555024324601</v>
      </c>
      <c r="L873">
        <f>PI()/4*('Config sheet'!$C$38^2)*'Stage 1'!K873*2</f>
        <v>3.135139015429747E-2</v>
      </c>
      <c r="M873">
        <f t="shared" si="273"/>
        <v>86.263804471662496</v>
      </c>
      <c r="N873">
        <f>'Config sheet'!$C$44</f>
        <v>5.8970333333333338</v>
      </c>
      <c r="O873">
        <f t="shared" si="282"/>
        <v>6.4238940144088108</v>
      </c>
      <c r="P873">
        <f t="shared" si="283"/>
        <v>-639.05135684630488</v>
      </c>
      <c r="Q873">
        <f t="shared" si="274"/>
        <v>180</v>
      </c>
      <c r="R873">
        <f t="shared" si="275"/>
        <v>-115.0292442323349</v>
      </c>
      <c r="S873">
        <f t="shared" si="276"/>
        <v>-115.02924423233489</v>
      </c>
      <c r="T873">
        <f t="shared" ca="1" si="277"/>
        <v>1.4931636980735559</v>
      </c>
      <c r="U873">
        <f t="shared" ca="1" si="281"/>
        <v>22.758900000000001</v>
      </c>
      <c r="V873">
        <f ca="1">(-U873*'Config sheet'!$C$134+'Config sheet'!$C$135*'Stage 1'!U1238)*10^2</f>
        <v>94.066428858036289</v>
      </c>
      <c r="W873">
        <f t="shared" ca="1" si="284"/>
        <v>-20.962815374298614</v>
      </c>
      <c r="X873">
        <f>'Config sheet'!$C$150*10^-3</f>
        <v>-333.6</v>
      </c>
      <c r="Y873">
        <f>'Config sheet'!$C$149*10^-3</f>
        <v>333.6</v>
      </c>
      <c r="Z873">
        <f t="shared" si="278"/>
        <v>0.14865120243246011</v>
      </c>
      <c r="AA873">
        <f>PI()/4*('Config sheet'!$C$38^2)*'Stage 1'!Z873*2</f>
        <v>2.5459064504684922E-2</v>
      </c>
      <c r="AB873">
        <f t="shared" si="279"/>
        <v>83.605850636929176</v>
      </c>
      <c r="AC873">
        <f t="shared" ca="1" si="280"/>
        <v>22.758900000000001</v>
      </c>
    </row>
    <row r="874" spans="3:29" x14ac:dyDescent="0.25">
      <c r="C874">
        <v>128</v>
      </c>
      <c r="D874">
        <f t="shared" si="266"/>
        <v>995</v>
      </c>
      <c r="E874">
        <f t="shared" si="267"/>
        <v>0.17780000000000001</v>
      </c>
      <c r="F874">
        <f t="shared" ref="F874:F937" si="285">C874*$G$4</f>
        <v>2.1440536013400336E-2</v>
      </c>
      <c r="G874">
        <f t="shared" si="268"/>
        <v>104.19615634406146</v>
      </c>
      <c r="H874">
        <f t="shared" si="269"/>
        <v>2.2340214425527418</v>
      </c>
      <c r="I874" s="3">
        <f t="shared" si="270"/>
        <v>8.8900000000000007E-2</v>
      </c>
      <c r="J874" s="3">
        <f t="shared" si="271"/>
        <v>0.40640000000000004</v>
      </c>
      <c r="K874">
        <f t="shared" si="272"/>
        <v>0.18412001141127682</v>
      </c>
      <c r="L874">
        <f>PI()/4*('Config sheet'!$C$38^2)*'Stage 1'!K874*2</f>
        <v>3.1533705549760378E-2</v>
      </c>
      <c r="M874">
        <f t="shared" si="273"/>
        <v>86.765447925078234</v>
      </c>
      <c r="N874">
        <f>'Config sheet'!$C$44</f>
        <v>5.8970333333333338</v>
      </c>
      <c r="O874">
        <f t="shared" si="282"/>
        <v>6.3163237075966912</v>
      </c>
      <c r="P874">
        <f t="shared" si="283"/>
        <v>-645.2971796950892</v>
      </c>
      <c r="Q874">
        <f t="shared" si="274"/>
        <v>180</v>
      </c>
      <c r="R874">
        <f t="shared" si="275"/>
        <v>-116.15349234511608</v>
      </c>
      <c r="S874">
        <f t="shared" si="276"/>
        <v>-116.15349234511606</v>
      </c>
      <c r="T874">
        <f t="shared" ca="1" si="277"/>
        <v>1.4931636980735559</v>
      </c>
      <c r="U874">
        <f t="shared" ca="1" si="281"/>
        <v>22.758900000000001</v>
      </c>
      <c r="V874">
        <f ca="1">(-U874*'Config sheet'!$C$134+'Config sheet'!$C$135*'Stage 1'!U1239)*10^2</f>
        <v>94.066428858036289</v>
      </c>
      <c r="W874">
        <f t="shared" ca="1" si="284"/>
        <v>-22.087063487079789</v>
      </c>
      <c r="X874">
        <f>'Config sheet'!$C$150*10^-3</f>
        <v>-333.6</v>
      </c>
      <c r="Y874">
        <f>'Config sheet'!$C$149*10^-3</f>
        <v>333.6</v>
      </c>
      <c r="Z874">
        <f t="shared" si="278"/>
        <v>0.14971571141127682</v>
      </c>
      <c r="AA874">
        <f>PI()/4*('Config sheet'!$C$38^2)*'Stage 1'!Z874*2</f>
        <v>2.5641379900147834E-2</v>
      </c>
      <c r="AB874">
        <f t="shared" si="279"/>
        <v>84.20456209858088</v>
      </c>
      <c r="AC874">
        <f t="shared" ca="1" si="280"/>
        <v>22.758900000000001</v>
      </c>
    </row>
    <row r="875" spans="3:29" x14ac:dyDescent="0.25">
      <c r="C875">
        <v>129</v>
      </c>
      <c r="D875">
        <f t="shared" ref="D875:D938" si="286">$D$4</f>
        <v>995</v>
      </c>
      <c r="E875">
        <f t="shared" ref="E875:E938" si="287">$E$4</f>
        <v>0.17780000000000001</v>
      </c>
      <c r="F875">
        <f t="shared" si="285"/>
        <v>2.1608040201005027E-2</v>
      </c>
      <c r="G875">
        <f t="shared" ref="G875:G938" si="288">D875/60*2*PI()</f>
        <v>104.19615634406146</v>
      </c>
      <c r="H875">
        <f t="shared" ref="H875:H938" si="289">G875*F875</f>
        <v>2.2514747350726849</v>
      </c>
      <c r="I875" s="3">
        <f t="shared" ref="I875:I938" si="290">$I$4</f>
        <v>8.8900000000000007E-2</v>
      </c>
      <c r="J875" s="3">
        <f t="shared" ref="J875:J938" si="291">$J$4</f>
        <v>0.40640000000000004</v>
      </c>
      <c r="K875">
        <f t="shared" ref="K875:K938" si="292">(J875+I875)-(I875*COS(H875)+(J875^2-I875^2*(SIN(H875))^2)^0.5)+$B$746</f>
        <v>0.18516646343817739</v>
      </c>
      <c r="L875">
        <f>PI()/4*('Config sheet'!$C$38^2)*'Stage 1'!K875*2</f>
        <v>3.1712928382929349E-2</v>
      </c>
      <c r="M875">
        <f t="shared" ref="M875:M938" si="293">L875/($Z$741)*100</f>
        <v>87.258582148513185</v>
      </c>
      <c r="N875">
        <f>'Config sheet'!$C$44</f>
        <v>5.8970333333333338</v>
      </c>
      <c r="O875">
        <f t="shared" si="282"/>
        <v>6.2077276359162843</v>
      </c>
      <c r="P875">
        <f t="shared" si="283"/>
        <v>-651.2997675400195</v>
      </c>
      <c r="Q875">
        <f t="shared" ref="Q875:Q938" si="294">$V$4</f>
        <v>180</v>
      </c>
      <c r="R875">
        <f t="shared" ref="R875:R938" si="295">Q875*I875*G875^2*(COS(H875)+(I875/(J875))*COS(2*H875))*10^-3</f>
        <v>-117.23395815720352</v>
      </c>
      <c r="S875">
        <f t="shared" ref="S875:S938" si="296">Q875*P875*10^-3</f>
        <v>-117.23395815720352</v>
      </c>
      <c r="T875">
        <f t="shared" ref="T875:T938" ca="1" si="297">$V$741</f>
        <v>1.4931636980735559</v>
      </c>
      <c r="U875">
        <f t="shared" ca="1" si="281"/>
        <v>22.758900000000001</v>
      </c>
      <c r="V875">
        <f ca="1">(-U875*'Config sheet'!$C$134+'Config sheet'!$C$135*'Stage 1'!U1240)*10^2</f>
        <v>94.066428858036289</v>
      </c>
      <c r="W875">
        <f t="shared" ca="1" si="284"/>
        <v>-23.167529299167228</v>
      </c>
      <c r="X875">
        <f>'Config sheet'!$C$150*10^-3</f>
        <v>-333.6</v>
      </c>
      <c r="Y875">
        <f>'Config sheet'!$C$149*10^-3</f>
        <v>333.6</v>
      </c>
      <c r="Z875">
        <f t="shared" ref="Z875:Z938" si="298">(J875+I875)-(I875*COS(H875)+(J875^2-I875^2*(SIN(H875))^2)^0.5)</f>
        <v>0.15076216343817739</v>
      </c>
      <c r="AA875">
        <f>PI()/4*('Config sheet'!$C$38^2)*'Stage 1'!Z875*2</f>
        <v>2.5820602733316805E-2</v>
      </c>
      <c r="AB875">
        <f t="shared" ref="AB875:AB938" si="299">AA875/($Z$741-$Z$743)*100</f>
        <v>84.793117794250492</v>
      </c>
      <c r="AC875">
        <f t="shared" ref="AC875:AC938" ca="1" si="300">U875</f>
        <v>22.758900000000001</v>
      </c>
    </row>
    <row r="876" spans="3:29" x14ac:dyDescent="0.25">
      <c r="C876">
        <v>130</v>
      </c>
      <c r="D876">
        <f t="shared" si="286"/>
        <v>995</v>
      </c>
      <c r="E876">
        <f t="shared" si="287"/>
        <v>0.17780000000000001</v>
      </c>
      <c r="F876">
        <f t="shared" si="285"/>
        <v>2.1775544388609715E-2</v>
      </c>
      <c r="G876">
        <f t="shared" si="288"/>
        <v>104.19615634406146</v>
      </c>
      <c r="H876">
        <f t="shared" si="289"/>
        <v>2.268928027592628</v>
      </c>
      <c r="I876" s="3">
        <f t="shared" si="290"/>
        <v>8.8900000000000007E-2</v>
      </c>
      <c r="J876" s="3">
        <f t="shared" si="291"/>
        <v>0.40640000000000004</v>
      </c>
      <c r="K876">
        <f t="shared" si="292"/>
        <v>0.18619469471332839</v>
      </c>
      <c r="L876">
        <f>PI()/4*('Config sheet'!$C$38^2)*'Stage 1'!K876*2</f>
        <v>3.1889030600277354E-2</v>
      </c>
      <c r="M876">
        <f t="shared" si="293"/>
        <v>87.743129952281052</v>
      </c>
      <c r="N876">
        <f>'Config sheet'!$C$44</f>
        <v>5.8970333333333338</v>
      </c>
      <c r="O876">
        <f t="shared" si="282"/>
        <v>6.0981461476335586</v>
      </c>
      <c r="P876">
        <f t="shared" si="283"/>
        <v>-657.06385313555393</v>
      </c>
      <c r="Q876">
        <f t="shared" si="294"/>
        <v>180</v>
      </c>
      <c r="R876">
        <f t="shared" si="295"/>
        <v>-118.27149356439972</v>
      </c>
      <c r="S876">
        <f t="shared" si="296"/>
        <v>-118.27149356439971</v>
      </c>
      <c r="T876">
        <f t="shared" ca="1" si="297"/>
        <v>1.4931636980735559</v>
      </c>
      <c r="U876">
        <f t="shared" ref="U876:U939" ca="1" si="301">IF(AND(L876&lt;=$Z$740, U875*(L875/L876)^T876&lt;$AB$742),U875*(L875/L876)^T876,IF(C876&lt;=180,$AB$741,IF(L876&gt;=$Z$742,  U875*(L875/L876)^T876,$AB$743)))</f>
        <v>22.758900000000001</v>
      </c>
      <c r="V876">
        <f ca="1">(-U876*'Config sheet'!$C$134+'Config sheet'!$C$135*'Stage 1'!U1241)*10^2</f>
        <v>94.066428858036289</v>
      </c>
      <c r="W876">
        <f t="shared" ca="1" si="284"/>
        <v>-24.20506470636343</v>
      </c>
      <c r="X876">
        <f>'Config sheet'!$C$150*10^-3</f>
        <v>-333.6</v>
      </c>
      <c r="Y876">
        <f>'Config sheet'!$C$149*10^-3</f>
        <v>333.6</v>
      </c>
      <c r="Z876">
        <f t="shared" si="298"/>
        <v>0.15179039471332839</v>
      </c>
      <c r="AA876">
        <f>PI()/4*('Config sheet'!$C$38^2)*'Stage 1'!Z876*2</f>
        <v>2.5996704950664813E-2</v>
      </c>
      <c r="AB876">
        <f t="shared" si="299"/>
        <v>85.371425598047452</v>
      </c>
      <c r="AC876">
        <f t="shared" ca="1" si="300"/>
        <v>22.758900000000001</v>
      </c>
    </row>
    <row r="877" spans="3:29" x14ac:dyDescent="0.25">
      <c r="C877">
        <v>131</v>
      </c>
      <c r="D877">
        <f t="shared" si="286"/>
        <v>995</v>
      </c>
      <c r="E877">
        <f t="shared" si="287"/>
        <v>0.17780000000000001</v>
      </c>
      <c r="F877">
        <f t="shared" si="285"/>
        <v>2.1943048576214406E-2</v>
      </c>
      <c r="G877">
        <f t="shared" si="288"/>
        <v>104.19615634406146</v>
      </c>
      <c r="H877">
        <f t="shared" si="289"/>
        <v>2.2863813201125716</v>
      </c>
      <c r="I877" s="3">
        <f t="shared" si="290"/>
        <v>8.8900000000000007E-2</v>
      </c>
      <c r="J877" s="3">
        <f t="shared" si="291"/>
        <v>0.40640000000000004</v>
      </c>
      <c r="K877">
        <f t="shared" si="292"/>
        <v>0.18720454781344992</v>
      </c>
      <c r="L877">
        <f>PI()/4*('Config sheet'!$C$38^2)*'Stage 1'!K877*2</f>
        <v>3.2061985240371384E-2</v>
      </c>
      <c r="M877">
        <f t="shared" si="293"/>
        <v>88.219017151608099</v>
      </c>
      <c r="N877">
        <f>'Config sheet'!$C$44</f>
        <v>5.8970333333333338</v>
      </c>
      <c r="O877">
        <f t="shared" si="282"/>
        <v>5.9876187879484917</v>
      </c>
      <c r="P877">
        <f t="shared" si="283"/>
        <v>-662.59429075414062</v>
      </c>
      <c r="Q877">
        <f t="shared" si="294"/>
        <v>180</v>
      </c>
      <c r="R877">
        <f t="shared" si="295"/>
        <v>-119.26697233574531</v>
      </c>
      <c r="S877">
        <f t="shared" si="296"/>
        <v>-119.26697233574531</v>
      </c>
      <c r="T877">
        <f t="shared" ca="1" si="297"/>
        <v>1.4931636980735559</v>
      </c>
      <c r="U877">
        <f t="shared" ca="1" si="301"/>
        <v>22.758900000000001</v>
      </c>
      <c r="V877">
        <f ca="1">(-U877*'Config sheet'!$C$134+'Config sheet'!$C$135*'Stage 1'!U1242)*10^2</f>
        <v>94.066428858036289</v>
      </c>
      <c r="W877">
        <f t="shared" ca="1" si="284"/>
        <v>-25.200543477709019</v>
      </c>
      <c r="X877">
        <f>'Config sheet'!$C$150*10^-3</f>
        <v>-333.6</v>
      </c>
      <c r="Y877">
        <f>'Config sheet'!$C$149*10^-3</f>
        <v>333.6</v>
      </c>
      <c r="Z877">
        <f t="shared" si="298"/>
        <v>0.15280024781344992</v>
      </c>
      <c r="AA877">
        <f>PI()/4*('Config sheet'!$C$38^2)*'Stage 1'!Z877*2</f>
        <v>2.6169659590758836E-2</v>
      </c>
      <c r="AB877">
        <f t="shared" si="299"/>
        <v>85.939396970444264</v>
      </c>
      <c r="AC877">
        <f t="shared" ca="1" si="300"/>
        <v>22.758900000000001</v>
      </c>
    </row>
    <row r="878" spans="3:29" x14ac:dyDescent="0.25">
      <c r="C878">
        <v>132</v>
      </c>
      <c r="D878">
        <f t="shared" si="286"/>
        <v>995</v>
      </c>
      <c r="E878">
        <f t="shared" si="287"/>
        <v>0.17780000000000001</v>
      </c>
      <c r="F878">
        <f t="shared" si="285"/>
        <v>2.2110552763819097E-2</v>
      </c>
      <c r="G878">
        <f t="shared" si="288"/>
        <v>104.19615634406146</v>
      </c>
      <c r="H878">
        <f t="shared" si="289"/>
        <v>2.3038346126325151</v>
      </c>
      <c r="I878" s="3">
        <f t="shared" si="290"/>
        <v>8.8900000000000007E-2</v>
      </c>
      <c r="J878" s="3">
        <f t="shared" si="291"/>
        <v>0.40640000000000004</v>
      </c>
      <c r="K878">
        <f t="shared" si="292"/>
        <v>0.18819587154425255</v>
      </c>
      <c r="L878">
        <f>PI()/4*('Config sheet'!$C$38^2)*'Stage 1'!K878*2</f>
        <v>3.2231766408599712E-2</v>
      </c>
      <c r="M878">
        <f t="shared" si="293"/>
        <v>88.686172497094802</v>
      </c>
      <c r="N878">
        <f>'Config sheet'!$C$44</f>
        <v>5.8970333333333338</v>
      </c>
      <c r="O878">
        <f t="shared" si="282"/>
        <v>5.8761842794373695</v>
      </c>
      <c r="P878">
        <f t="shared" si="283"/>
        <v>-667.89604665420768</v>
      </c>
      <c r="Q878">
        <f t="shared" si="294"/>
        <v>180</v>
      </c>
      <c r="R878">
        <f t="shared" si="295"/>
        <v>-120.22128839775739</v>
      </c>
      <c r="S878">
        <f t="shared" si="296"/>
        <v>-120.22128839775738</v>
      </c>
      <c r="T878">
        <f t="shared" ca="1" si="297"/>
        <v>1.4931636980735559</v>
      </c>
      <c r="U878">
        <f t="shared" ca="1" si="301"/>
        <v>22.758900000000001</v>
      </c>
      <c r="V878">
        <f ca="1">(-U878*'Config sheet'!$C$134+'Config sheet'!$C$135*'Stage 1'!U1243)*10^2</f>
        <v>94.066428858036289</v>
      </c>
      <c r="W878">
        <f t="shared" ca="1" si="284"/>
        <v>-26.154859539721102</v>
      </c>
      <c r="X878">
        <f>'Config sheet'!$C$150*10^-3</f>
        <v>-333.6</v>
      </c>
      <c r="Y878">
        <f>'Config sheet'!$C$149*10^-3</f>
        <v>333.6</v>
      </c>
      <c r="Z878">
        <f t="shared" si="298"/>
        <v>0.15379157154425255</v>
      </c>
      <c r="AA878">
        <f>PI()/4*('Config sheet'!$C$38^2)*'Stage 1'!Z878*2</f>
        <v>2.6339440758987167E-2</v>
      </c>
      <c r="AB878">
        <f t="shared" si="299"/>
        <v>86.496946875282646</v>
      </c>
      <c r="AC878">
        <f t="shared" ca="1" si="300"/>
        <v>22.758900000000001</v>
      </c>
    </row>
    <row r="879" spans="3:29" x14ac:dyDescent="0.25">
      <c r="C879">
        <v>133</v>
      </c>
      <c r="D879">
        <f t="shared" si="286"/>
        <v>995</v>
      </c>
      <c r="E879">
        <f t="shared" si="287"/>
        <v>0.17780000000000001</v>
      </c>
      <c r="F879">
        <f t="shared" si="285"/>
        <v>2.2278056951423788E-2</v>
      </c>
      <c r="G879">
        <f t="shared" si="288"/>
        <v>104.19615634406146</v>
      </c>
      <c r="H879">
        <f t="shared" si="289"/>
        <v>2.3212879051524582</v>
      </c>
      <c r="I879" s="3">
        <f t="shared" si="290"/>
        <v>8.8900000000000007E-2</v>
      </c>
      <c r="J879" s="3">
        <f t="shared" si="291"/>
        <v>0.40640000000000004</v>
      </c>
      <c r="K879">
        <f t="shared" si="292"/>
        <v>0.18916852079140839</v>
      </c>
      <c r="L879">
        <f>PI()/4*('Config sheet'!$C$38^2)*'Stage 1'!K879*2</f>
        <v>3.2398349251648188E-2</v>
      </c>
      <c r="M879">
        <f t="shared" si="293"/>
        <v>89.144527604486981</v>
      </c>
      <c r="N879">
        <f>'Config sheet'!$C$44</f>
        <v>5.8970333333333338</v>
      </c>
      <c r="O879">
        <f t="shared" si="282"/>
        <v>5.76388050409893</v>
      </c>
      <c r="P879">
        <f t="shared" si="283"/>
        <v>-672.97418946431742</v>
      </c>
      <c r="Q879">
        <f t="shared" si="294"/>
        <v>180</v>
      </c>
      <c r="R879">
        <f t="shared" si="295"/>
        <v>-121.13535410357717</v>
      </c>
      <c r="S879">
        <f t="shared" si="296"/>
        <v>-121.13535410357714</v>
      </c>
      <c r="T879">
        <f t="shared" ca="1" si="297"/>
        <v>1.4931636980735559</v>
      </c>
      <c r="U879">
        <f t="shared" ca="1" si="301"/>
        <v>22.758900000000001</v>
      </c>
      <c r="V879">
        <f ca="1">(-U879*'Config sheet'!$C$134+'Config sheet'!$C$135*'Stage 1'!U1244)*10^2</f>
        <v>94.066428858036289</v>
      </c>
      <c r="W879">
        <f t="shared" ca="1" si="284"/>
        <v>-27.068925245540882</v>
      </c>
      <c r="X879">
        <f>'Config sheet'!$C$150*10^-3</f>
        <v>-333.6</v>
      </c>
      <c r="Y879">
        <f>'Config sheet'!$C$149*10^-3</f>
        <v>333.6</v>
      </c>
      <c r="Z879">
        <f t="shared" si="298"/>
        <v>0.15476422079140839</v>
      </c>
      <c r="AA879">
        <f>PI()/4*('Config sheet'!$C$38^2)*'Stage 1'!Z879*2</f>
        <v>2.6506023602035644E-2</v>
      </c>
      <c r="AB879">
        <f t="shared" si="299"/>
        <v>87.043993695955223</v>
      </c>
      <c r="AC879">
        <f t="shared" ca="1" si="300"/>
        <v>22.758900000000001</v>
      </c>
    </row>
    <row r="880" spans="3:29" x14ac:dyDescent="0.25">
      <c r="C880">
        <v>134</v>
      </c>
      <c r="D880">
        <f t="shared" si="286"/>
        <v>995</v>
      </c>
      <c r="E880">
        <f t="shared" si="287"/>
        <v>0.17780000000000001</v>
      </c>
      <c r="F880">
        <f t="shared" si="285"/>
        <v>2.2445561139028476E-2</v>
      </c>
      <c r="G880">
        <f t="shared" si="288"/>
        <v>104.19615634406146</v>
      </c>
      <c r="H880">
        <f t="shared" si="289"/>
        <v>2.3387411976724013</v>
      </c>
      <c r="I880" s="3">
        <f t="shared" si="290"/>
        <v>8.8900000000000007E-2</v>
      </c>
      <c r="J880" s="3">
        <f t="shared" si="291"/>
        <v>0.40640000000000004</v>
      </c>
      <c r="K880">
        <f t="shared" si="292"/>
        <v>0.19012235637035718</v>
      </c>
      <c r="L880">
        <f>PI()/4*('Config sheet'!$C$38^2)*'Stage 1'!K880*2</f>
        <v>3.2561709931776921E-2</v>
      </c>
      <c r="M880">
        <f t="shared" si="293"/>
        <v>89.594016883897808</v>
      </c>
      <c r="N880">
        <f>'Config sheet'!$C$44</f>
        <v>5.8970333333333338</v>
      </c>
      <c r="O880">
        <f t="shared" si="282"/>
        <v>5.6507444870173291</v>
      </c>
      <c r="P880">
        <f t="shared" si="283"/>
        <v>-677.83388049628161</v>
      </c>
      <c r="Q880">
        <f t="shared" si="294"/>
        <v>180</v>
      </c>
      <c r="R880">
        <f t="shared" si="295"/>
        <v>-122.0100984893307</v>
      </c>
      <c r="S880">
        <f t="shared" si="296"/>
        <v>-122.01009848933069</v>
      </c>
      <c r="T880">
        <f t="shared" ca="1" si="297"/>
        <v>1.4931636980735559</v>
      </c>
      <c r="U880">
        <f t="shared" ca="1" si="301"/>
        <v>22.758900000000001</v>
      </c>
      <c r="V880">
        <f ca="1">(-U880*'Config sheet'!$C$134+'Config sheet'!$C$135*'Stage 1'!U1245)*10^2</f>
        <v>94.066428858036289</v>
      </c>
      <c r="W880">
        <f t="shared" ca="1" si="284"/>
        <v>-27.943669631294412</v>
      </c>
      <c r="X880">
        <f>'Config sheet'!$C$150*10^-3</f>
        <v>-333.6</v>
      </c>
      <c r="Y880">
        <f>'Config sheet'!$C$149*10^-3</f>
        <v>333.6</v>
      </c>
      <c r="Z880">
        <f t="shared" si="298"/>
        <v>0.15571805637035718</v>
      </c>
      <c r="AA880">
        <f>PI()/4*('Config sheet'!$C$38^2)*'Stage 1'!Z880*2</f>
        <v>2.6669384282164376E-2</v>
      </c>
      <c r="AB880">
        <f t="shared" si="299"/>
        <v>87.580459150932043</v>
      </c>
      <c r="AC880">
        <f t="shared" ca="1" si="300"/>
        <v>22.758900000000001</v>
      </c>
    </row>
    <row r="881" spans="3:29" x14ac:dyDescent="0.25">
      <c r="C881">
        <v>135</v>
      </c>
      <c r="D881">
        <f t="shared" si="286"/>
        <v>995</v>
      </c>
      <c r="E881">
        <f t="shared" si="287"/>
        <v>0.17780000000000001</v>
      </c>
      <c r="F881">
        <f t="shared" si="285"/>
        <v>2.2613065326633167E-2</v>
      </c>
      <c r="G881">
        <f t="shared" si="288"/>
        <v>104.19615634406146</v>
      </c>
      <c r="H881">
        <f t="shared" si="289"/>
        <v>2.3561944901923448</v>
      </c>
      <c r="I881" s="3">
        <f t="shared" si="290"/>
        <v>8.8900000000000007E-2</v>
      </c>
      <c r="J881" s="3">
        <f t="shared" si="291"/>
        <v>0.40640000000000004</v>
      </c>
      <c r="K881">
        <f t="shared" si="292"/>
        <v>0.19105724487523829</v>
      </c>
      <c r="L881">
        <f>PI()/4*('Config sheet'!$C$38^2)*'Stage 1'!K881*2</f>
        <v>3.2721825600947309E-2</v>
      </c>
      <c r="M881">
        <f t="shared" si="293"/>
        <v>90.034577468617854</v>
      </c>
      <c r="N881">
        <f>'Config sheet'!$C$44</f>
        <v>5.8970333333333338</v>
      </c>
      <c r="O881">
        <f t="shared" si="282"/>
        <v>5.5368123816527461</v>
      </c>
      <c r="P881">
        <f t="shared" si="283"/>
        <v>-682.48036400011222</v>
      </c>
      <c r="Q881">
        <f t="shared" si="294"/>
        <v>180</v>
      </c>
      <c r="R881">
        <f t="shared" si="295"/>
        <v>-122.8464655200202</v>
      </c>
      <c r="S881">
        <f t="shared" si="296"/>
        <v>-122.8464655200202</v>
      </c>
      <c r="T881">
        <f t="shared" ca="1" si="297"/>
        <v>1.4931636980735559</v>
      </c>
      <c r="U881">
        <f t="shared" ca="1" si="301"/>
        <v>22.758900000000001</v>
      </c>
      <c r="V881">
        <f ca="1">(-U881*'Config sheet'!$C$134+'Config sheet'!$C$135*'Stage 1'!U1246)*10^2</f>
        <v>94.066428858036289</v>
      </c>
      <c r="W881">
        <f t="shared" ca="1" si="284"/>
        <v>-28.780036661983914</v>
      </c>
      <c r="X881">
        <f>'Config sheet'!$C$150*10^-3</f>
        <v>-333.6</v>
      </c>
      <c r="Y881">
        <f>'Config sheet'!$C$149*10^-3</f>
        <v>333.6</v>
      </c>
      <c r="Z881">
        <f t="shared" si="298"/>
        <v>0.15665294487523829</v>
      </c>
      <c r="AA881">
        <f>PI()/4*('Config sheet'!$C$38^2)*'Stage 1'!Z881*2</f>
        <v>2.6829499951334768E-2</v>
      </c>
      <c r="AB881">
        <f t="shared" si="299"/>
        <v>88.106268208795441</v>
      </c>
      <c r="AC881">
        <f t="shared" ca="1" si="300"/>
        <v>22.758900000000001</v>
      </c>
    </row>
    <row r="882" spans="3:29" x14ac:dyDescent="0.25">
      <c r="C882">
        <v>136</v>
      </c>
      <c r="D882">
        <f t="shared" si="286"/>
        <v>995</v>
      </c>
      <c r="E882">
        <f t="shared" si="287"/>
        <v>0.17780000000000001</v>
      </c>
      <c r="F882">
        <f t="shared" si="285"/>
        <v>2.2780569514237858E-2</v>
      </c>
      <c r="G882">
        <f t="shared" si="288"/>
        <v>104.19615634406146</v>
      </c>
      <c r="H882">
        <f t="shared" si="289"/>
        <v>2.3736477827122879</v>
      </c>
      <c r="I882" s="3">
        <f t="shared" si="290"/>
        <v>8.8900000000000007E-2</v>
      </c>
      <c r="J882" s="3">
        <f t="shared" si="291"/>
        <v>0.40640000000000004</v>
      </c>
      <c r="K882">
        <f t="shared" si="292"/>
        <v>0.19197305852723606</v>
      </c>
      <c r="L882">
        <f>PI()/4*('Config sheet'!$C$38^2)*'Stage 1'!K882*2</f>
        <v>3.2878674374848593E-2</v>
      </c>
      <c r="M882">
        <f t="shared" si="293"/>
        <v>90.466149143648849</v>
      </c>
      <c r="N882">
        <f>'Config sheet'!$C$44</f>
        <v>5.8970333333333338</v>
      </c>
      <c r="O882">
        <f t="shared" si="282"/>
        <v>5.4221194567683311</v>
      </c>
      <c r="P882">
        <f t="shared" si="283"/>
        <v>-686.9189573737325</v>
      </c>
      <c r="Q882">
        <f t="shared" si="294"/>
        <v>180</v>
      </c>
      <c r="R882">
        <f t="shared" si="295"/>
        <v>-123.64541232727187</v>
      </c>
      <c r="S882">
        <f t="shared" si="296"/>
        <v>-123.64541232727184</v>
      </c>
      <c r="T882">
        <f t="shared" ca="1" si="297"/>
        <v>1.4931636980735559</v>
      </c>
      <c r="U882">
        <f t="shared" ca="1" si="301"/>
        <v>22.758900000000001</v>
      </c>
      <c r="V882">
        <f ca="1">(-U882*'Config sheet'!$C$134+'Config sheet'!$C$135*'Stage 1'!U1247)*10^2</f>
        <v>94.066428858036289</v>
      </c>
      <c r="W882">
        <f t="shared" ca="1" si="284"/>
        <v>-29.578983469235581</v>
      </c>
      <c r="X882">
        <f>'Config sheet'!$C$150*10^-3</f>
        <v>-333.6</v>
      </c>
      <c r="Y882">
        <f>'Config sheet'!$C$149*10^-3</f>
        <v>333.6</v>
      </c>
      <c r="Z882">
        <f t="shared" si="298"/>
        <v>0.15756875852723606</v>
      </c>
      <c r="AA882">
        <f>PI()/4*('Config sheet'!$C$38^2)*'Stage 1'!Z882*2</f>
        <v>2.6986348725236049E-2</v>
      </c>
      <c r="AB882">
        <f t="shared" si="299"/>
        <v>88.62134900294491</v>
      </c>
      <c r="AC882">
        <f t="shared" ca="1" si="300"/>
        <v>22.758900000000001</v>
      </c>
    </row>
    <row r="883" spans="3:29" x14ac:dyDescent="0.25">
      <c r="C883">
        <v>137</v>
      </c>
      <c r="D883">
        <f t="shared" si="286"/>
        <v>995</v>
      </c>
      <c r="E883">
        <f t="shared" si="287"/>
        <v>0.17780000000000001</v>
      </c>
      <c r="F883">
        <f t="shared" si="285"/>
        <v>2.2948073701842549E-2</v>
      </c>
      <c r="G883">
        <f t="shared" si="288"/>
        <v>104.19615634406146</v>
      </c>
      <c r="H883">
        <f t="shared" si="289"/>
        <v>2.3911010752322315</v>
      </c>
      <c r="I883" s="3">
        <f t="shared" si="290"/>
        <v>8.8900000000000007E-2</v>
      </c>
      <c r="J883" s="3">
        <f t="shared" si="291"/>
        <v>0.40640000000000004</v>
      </c>
      <c r="K883">
        <f t="shared" si="292"/>
        <v>0.19286967502261609</v>
      </c>
      <c r="L883">
        <f>PI()/4*('Config sheet'!$C$38^2)*'Stage 1'!K883*2</f>
        <v>3.3032235306871431E-2</v>
      </c>
      <c r="M883">
        <f t="shared" si="293"/>
        <v>90.888674274091542</v>
      </c>
      <c r="N883">
        <f>'Config sheet'!$C$44</f>
        <v>5.8970333333333338</v>
      </c>
      <c r="O883">
        <f t="shared" ref="O883:O946" si="302">I883*G883*SIN(H883)+I883^2*G883*SIN(2*H883)/(2*J883)</f>
        <v>5.30670008499989</v>
      </c>
      <c r="P883">
        <f t="shared" ref="P883:P946" si="303">I883*G883^2*COS(H883)+(I883^2*G883^2*COS(2*H883)/J883)</f>
        <v>-691.15504134041373</v>
      </c>
      <c r="Q883">
        <f t="shared" si="294"/>
        <v>180</v>
      </c>
      <c r="R883">
        <f t="shared" si="295"/>
        <v>-124.4079074412745</v>
      </c>
      <c r="S883">
        <f t="shared" si="296"/>
        <v>-124.40790744127447</v>
      </c>
      <c r="T883">
        <f t="shared" ca="1" si="297"/>
        <v>1.4931636980735559</v>
      </c>
      <c r="U883">
        <f t="shared" ca="1" si="301"/>
        <v>22.758900000000001</v>
      </c>
      <c r="V883">
        <f ca="1">(-U883*'Config sheet'!$C$134+'Config sheet'!$C$135*'Stage 1'!U1248)*10^2</f>
        <v>94.066428858036289</v>
      </c>
      <c r="W883">
        <f t="shared" ref="W883:W946" ca="1" si="304">R883+V883</f>
        <v>-30.341478583238214</v>
      </c>
      <c r="X883">
        <f>'Config sheet'!$C$150*10^-3</f>
        <v>-333.6</v>
      </c>
      <c r="Y883">
        <f>'Config sheet'!$C$149*10^-3</f>
        <v>333.6</v>
      </c>
      <c r="Z883">
        <f t="shared" si="298"/>
        <v>0.1584653750226161</v>
      </c>
      <c r="AA883">
        <f>PI()/4*('Config sheet'!$C$38^2)*'Stage 1'!Z883*2</f>
        <v>2.713990965725889E-2</v>
      </c>
      <c r="AB883">
        <f t="shared" si="299"/>
        <v>89.125632746128275</v>
      </c>
      <c r="AC883">
        <f t="shared" ca="1" si="300"/>
        <v>22.758900000000001</v>
      </c>
    </row>
    <row r="884" spans="3:29" x14ac:dyDescent="0.25">
      <c r="C884">
        <v>138</v>
      </c>
      <c r="D884">
        <f t="shared" si="286"/>
        <v>995</v>
      </c>
      <c r="E884">
        <f t="shared" si="287"/>
        <v>0.17780000000000001</v>
      </c>
      <c r="F884">
        <f t="shared" si="285"/>
        <v>2.3115577889447236E-2</v>
      </c>
      <c r="G884">
        <f t="shared" si="288"/>
        <v>104.19615634406146</v>
      </c>
      <c r="H884">
        <f t="shared" si="289"/>
        <v>2.4085543677521746</v>
      </c>
      <c r="I884" s="3">
        <f t="shared" si="290"/>
        <v>8.8900000000000007E-2</v>
      </c>
      <c r="J884" s="3">
        <f t="shared" si="291"/>
        <v>0.40640000000000004</v>
      </c>
      <c r="K884">
        <f t="shared" si="292"/>
        <v>0.19374697738072338</v>
      </c>
      <c r="L884">
        <f>PI()/4*('Config sheet'!$C$38^2)*'Stage 1'!K884*2</f>
        <v>3.3182488362075033E-2</v>
      </c>
      <c r="M884">
        <f t="shared" si="293"/>
        <v>91.302097733515936</v>
      </c>
      <c r="N884">
        <f>'Config sheet'!$C$44</f>
        <v>5.8970333333333338</v>
      </c>
      <c r="O884">
        <f t="shared" si="302"/>
        <v>5.1905877330727499</v>
      </c>
      <c r="P884">
        <f t="shared" si="303"/>
        <v>-695.19405010692083</v>
      </c>
      <c r="Q884">
        <f t="shared" si="294"/>
        <v>180</v>
      </c>
      <c r="R884">
        <f t="shared" si="295"/>
        <v>-125.13492901924576</v>
      </c>
      <c r="S884">
        <f t="shared" si="296"/>
        <v>-125.13492901924576</v>
      </c>
      <c r="T884">
        <f t="shared" ca="1" si="297"/>
        <v>1.4931636980735559</v>
      </c>
      <c r="U884">
        <f t="shared" ca="1" si="301"/>
        <v>22.758900000000001</v>
      </c>
      <c r="V884">
        <f ca="1">(-U884*'Config sheet'!$C$134+'Config sheet'!$C$135*'Stage 1'!U1249)*10^2</f>
        <v>94.066428858036289</v>
      </c>
      <c r="W884">
        <f t="shared" ca="1" si="304"/>
        <v>-31.068500161209471</v>
      </c>
      <c r="X884">
        <f>'Config sheet'!$C$150*10^-3</f>
        <v>-333.6</v>
      </c>
      <c r="Y884">
        <f>'Config sheet'!$C$149*10^-3</f>
        <v>333.6</v>
      </c>
      <c r="Z884">
        <f t="shared" si="298"/>
        <v>0.15934267738072339</v>
      </c>
      <c r="AA884">
        <f>PI()/4*('Config sheet'!$C$38^2)*'Stage 1'!Z884*2</f>
        <v>2.7290162712462488E-2</v>
      </c>
      <c r="AB884">
        <f t="shared" si="299"/>
        <v>89.619053644951279</v>
      </c>
      <c r="AC884">
        <f t="shared" ca="1" si="300"/>
        <v>22.758900000000001</v>
      </c>
    </row>
    <row r="885" spans="3:29" x14ac:dyDescent="0.25">
      <c r="C885">
        <v>139</v>
      </c>
      <c r="D885">
        <f t="shared" si="286"/>
        <v>995</v>
      </c>
      <c r="E885">
        <f t="shared" si="287"/>
        <v>0.17780000000000001</v>
      </c>
      <c r="F885">
        <f t="shared" si="285"/>
        <v>2.3283082077051927E-2</v>
      </c>
      <c r="G885">
        <f t="shared" si="288"/>
        <v>104.19615634406146</v>
      </c>
      <c r="H885">
        <f t="shared" si="289"/>
        <v>2.4260076602721181</v>
      </c>
      <c r="I885" s="3">
        <f t="shared" si="290"/>
        <v>8.8900000000000007E-2</v>
      </c>
      <c r="J885" s="3">
        <f t="shared" si="291"/>
        <v>0.40640000000000004</v>
      </c>
      <c r="K885">
        <f t="shared" si="292"/>
        <v>0.19460485379220555</v>
      </c>
      <c r="L885">
        <f>PI()/4*('Config sheet'!$C$38^2)*'Stage 1'!K885*2</f>
        <v>3.3329414391192726E-2</v>
      </c>
      <c r="M885">
        <f t="shared" si="293"/>
        <v>91.706366832437197</v>
      </c>
      <c r="N885">
        <f>'Config sheet'!$C$44</f>
        <v>5.8970333333333338</v>
      </c>
      <c r="O885">
        <f t="shared" si="302"/>
        <v>5.0738149536678367</v>
      </c>
      <c r="P885">
        <f t="shared" si="303"/>
        <v>-699.04146151536168</v>
      </c>
      <c r="Q885">
        <f t="shared" si="294"/>
        <v>180</v>
      </c>
      <c r="R885">
        <f t="shared" si="295"/>
        <v>-125.82746307276511</v>
      </c>
      <c r="S885">
        <f t="shared" si="296"/>
        <v>-125.8274630727651</v>
      </c>
      <c r="T885">
        <f t="shared" ca="1" si="297"/>
        <v>1.4931636980735559</v>
      </c>
      <c r="U885">
        <f t="shared" ca="1" si="301"/>
        <v>22.758900000000001</v>
      </c>
      <c r="V885">
        <f ca="1">(-U885*'Config sheet'!$C$134+'Config sheet'!$C$135*'Stage 1'!U1250)*10^2</f>
        <v>94.066428858036289</v>
      </c>
      <c r="W885">
        <f t="shared" ca="1" si="304"/>
        <v>-31.761034214728824</v>
      </c>
      <c r="X885">
        <f>'Config sheet'!$C$150*10^-3</f>
        <v>-333.6</v>
      </c>
      <c r="Y885">
        <f>'Config sheet'!$C$149*10^-3</f>
        <v>333.6</v>
      </c>
      <c r="Z885">
        <f t="shared" si="298"/>
        <v>0.16020055379220555</v>
      </c>
      <c r="AA885">
        <f>PI()/4*('Config sheet'!$C$38^2)*'Stage 1'!Z885*2</f>
        <v>2.7437088741580181E-2</v>
      </c>
      <c r="AB885">
        <f t="shared" si="299"/>
        <v>90.101548814513791</v>
      </c>
      <c r="AC885">
        <f t="shared" ca="1" si="300"/>
        <v>22.758900000000001</v>
      </c>
    </row>
    <row r="886" spans="3:29" x14ac:dyDescent="0.25">
      <c r="C886">
        <v>140</v>
      </c>
      <c r="D886">
        <f t="shared" si="286"/>
        <v>995</v>
      </c>
      <c r="E886">
        <f t="shared" si="287"/>
        <v>0.17780000000000001</v>
      </c>
      <c r="F886">
        <f t="shared" si="285"/>
        <v>2.3450586264656618E-2</v>
      </c>
      <c r="G886">
        <f t="shared" si="288"/>
        <v>104.19615634406146</v>
      </c>
      <c r="H886">
        <f t="shared" si="289"/>
        <v>2.4434609527920612</v>
      </c>
      <c r="I886" s="3">
        <f t="shared" si="290"/>
        <v>8.8900000000000007E-2</v>
      </c>
      <c r="J886" s="3">
        <f t="shared" si="291"/>
        <v>0.40640000000000004</v>
      </c>
      <c r="K886">
        <f t="shared" si="292"/>
        <v>0.19544319746771577</v>
      </c>
      <c r="L886">
        <f>PI()/4*('Config sheet'!$C$38^2)*'Stage 1'!K886*2</f>
        <v>3.3472995104719794E-2</v>
      </c>
      <c r="M886">
        <f t="shared" si="293"/>
        <v>92.101431247017956</v>
      </c>
      <c r="N886">
        <f>'Config sheet'!$C$44</f>
        <v>5.8970333333333338</v>
      </c>
      <c r="O886">
        <f t="shared" si="302"/>
        <v>4.9564133789370084</v>
      </c>
      <c r="P886">
        <f t="shared" si="303"/>
        <v>-702.70278720171871</v>
      </c>
      <c r="Q886">
        <f t="shared" si="294"/>
        <v>180</v>
      </c>
      <c r="R886">
        <f t="shared" si="295"/>
        <v>-126.48650169630938</v>
      </c>
      <c r="S886">
        <f t="shared" si="296"/>
        <v>-126.48650169630938</v>
      </c>
      <c r="T886">
        <f t="shared" ca="1" si="297"/>
        <v>1.4931636980735559</v>
      </c>
      <c r="U886">
        <f t="shared" ca="1" si="301"/>
        <v>22.758900000000001</v>
      </c>
      <c r="V886">
        <f ca="1">(-U886*'Config sheet'!$C$134+'Config sheet'!$C$135*'Stage 1'!U1251)*10^2</f>
        <v>94.066428858036289</v>
      </c>
      <c r="W886">
        <f t="shared" ca="1" si="304"/>
        <v>-32.420072838273086</v>
      </c>
      <c r="X886">
        <f>'Config sheet'!$C$150*10^-3</f>
        <v>-333.6</v>
      </c>
      <c r="Y886">
        <f>'Config sheet'!$C$149*10^-3</f>
        <v>333.6</v>
      </c>
      <c r="Z886">
        <f t="shared" si="298"/>
        <v>0.16103889746771577</v>
      </c>
      <c r="AA886">
        <f>PI()/4*('Config sheet'!$C$38^2)*'Stage 1'!Z886*2</f>
        <v>2.7580669455107253E-2</v>
      </c>
      <c r="AB886">
        <f t="shared" si="299"/>
        <v>90.573058193315944</v>
      </c>
      <c r="AC886">
        <f t="shared" ca="1" si="300"/>
        <v>22.758900000000001</v>
      </c>
    </row>
    <row r="887" spans="3:29" x14ac:dyDescent="0.25">
      <c r="C887">
        <v>141</v>
      </c>
      <c r="D887">
        <f t="shared" si="286"/>
        <v>995</v>
      </c>
      <c r="E887">
        <f t="shared" si="287"/>
        <v>0.17780000000000001</v>
      </c>
      <c r="F887">
        <f t="shared" si="285"/>
        <v>2.3618090452261306E-2</v>
      </c>
      <c r="G887">
        <f t="shared" si="288"/>
        <v>104.19615634406146</v>
      </c>
      <c r="H887">
        <f t="shared" si="289"/>
        <v>2.4609142453120043</v>
      </c>
      <c r="I887" s="3">
        <f t="shared" si="290"/>
        <v>8.8900000000000007E-2</v>
      </c>
      <c r="J887" s="3">
        <f t="shared" si="291"/>
        <v>0.40640000000000004</v>
      </c>
      <c r="K887">
        <f t="shared" si="292"/>
        <v>0.19626190648734271</v>
      </c>
      <c r="L887">
        <f>PI()/4*('Config sheet'!$C$38^2)*'Stage 1'!K887*2</f>
        <v>3.3613213047125744E-2</v>
      </c>
      <c r="M887">
        <f t="shared" si="293"/>
        <v>92.487242948113064</v>
      </c>
      <c r="N887">
        <f>'Config sheet'!$C$44</f>
        <v>5.8970333333333338</v>
      </c>
      <c r="O887">
        <f t="shared" si="302"/>
        <v>4.8384137156653999</v>
      </c>
      <c r="P887">
        <f t="shared" si="303"/>
        <v>-706.18356277402188</v>
      </c>
      <c r="Q887">
        <f t="shared" si="294"/>
        <v>180</v>
      </c>
      <c r="R887">
        <f t="shared" si="295"/>
        <v>-127.11304129932395</v>
      </c>
      <c r="S887">
        <f t="shared" si="296"/>
        <v>-127.11304129932395</v>
      </c>
      <c r="T887">
        <f t="shared" ca="1" si="297"/>
        <v>1.4931636980735559</v>
      </c>
      <c r="U887">
        <f t="shared" ca="1" si="301"/>
        <v>22.758900000000001</v>
      </c>
      <c r="V887">
        <f ca="1">(-U887*'Config sheet'!$C$134+'Config sheet'!$C$135*'Stage 1'!U1252)*10^2</f>
        <v>94.066428858036289</v>
      </c>
      <c r="W887">
        <f t="shared" ca="1" si="304"/>
        <v>-33.046612441287664</v>
      </c>
      <c r="X887">
        <f>'Config sheet'!$C$150*10^-3</f>
        <v>-333.6</v>
      </c>
      <c r="Y887">
        <f>'Config sheet'!$C$149*10^-3</f>
        <v>333.6</v>
      </c>
      <c r="Z887">
        <f t="shared" si="298"/>
        <v>0.16185760648734271</v>
      </c>
      <c r="AA887">
        <f>PI()/4*('Config sheet'!$C$38^2)*'Stage 1'!Z887*2</f>
        <v>2.7720887397513199E-2</v>
      </c>
      <c r="AB887">
        <f t="shared" si="299"/>
        <v>91.033524458572941</v>
      </c>
      <c r="AC887">
        <f t="shared" ca="1" si="300"/>
        <v>22.758900000000001</v>
      </c>
    </row>
    <row r="888" spans="3:29" x14ac:dyDescent="0.25">
      <c r="C888">
        <v>142</v>
      </c>
      <c r="D888">
        <f t="shared" si="286"/>
        <v>995</v>
      </c>
      <c r="E888">
        <f t="shared" si="287"/>
        <v>0.17780000000000001</v>
      </c>
      <c r="F888">
        <f t="shared" si="285"/>
        <v>2.3785594639865997E-2</v>
      </c>
      <c r="G888">
        <f t="shared" si="288"/>
        <v>104.19615634406146</v>
      </c>
      <c r="H888">
        <f t="shared" si="289"/>
        <v>2.4783675378319479</v>
      </c>
      <c r="I888" s="3">
        <f t="shared" si="290"/>
        <v>8.8900000000000007E-2</v>
      </c>
      <c r="J888" s="3">
        <f t="shared" si="291"/>
        <v>0.40640000000000004</v>
      </c>
      <c r="K888">
        <f t="shared" si="292"/>
        <v>0.19706088365100438</v>
      </c>
      <c r="L888">
        <f>PI()/4*('Config sheet'!$C$38^2)*'Stage 1'!K888*2</f>
        <v>3.3750051571231697E-2</v>
      </c>
      <c r="M888">
        <f t="shared" si="293"/>
        <v>92.863756130768493</v>
      </c>
      <c r="N888">
        <f>'Config sheet'!$C$44</f>
        <v>5.8970333333333338</v>
      </c>
      <c r="O888">
        <f t="shared" si="302"/>
        <v>4.7198457420764193</v>
      </c>
      <c r="P888">
        <f t="shared" si="303"/>
        <v>-709.48933802307101</v>
      </c>
      <c r="Q888">
        <f t="shared" si="294"/>
        <v>180</v>
      </c>
      <c r="R888">
        <f t="shared" si="295"/>
        <v>-127.70808084415279</v>
      </c>
      <c r="S888">
        <f t="shared" si="296"/>
        <v>-127.70808084415278</v>
      </c>
      <c r="T888">
        <f t="shared" ca="1" si="297"/>
        <v>1.4931636980735559</v>
      </c>
      <c r="U888">
        <f t="shared" ca="1" si="301"/>
        <v>22.758900000000001</v>
      </c>
      <c r="V888">
        <f ca="1">(-U888*'Config sheet'!$C$134+'Config sheet'!$C$135*'Stage 1'!U1253)*10^2</f>
        <v>94.066428858036289</v>
      </c>
      <c r="W888">
        <f t="shared" ca="1" si="304"/>
        <v>-33.6416519861165</v>
      </c>
      <c r="X888">
        <f>'Config sheet'!$C$150*10^-3</f>
        <v>-333.6</v>
      </c>
      <c r="Y888">
        <f>'Config sheet'!$C$149*10^-3</f>
        <v>333.6</v>
      </c>
      <c r="Z888">
        <f t="shared" si="298"/>
        <v>0.16265658365100438</v>
      </c>
      <c r="AA888">
        <f>PI()/4*('Config sheet'!$C$38^2)*'Stage 1'!Z888*2</f>
        <v>2.7857725921619149E-2</v>
      </c>
      <c r="AB888">
        <f t="shared" si="299"/>
        <v>91.482892942072198</v>
      </c>
      <c r="AC888">
        <f t="shared" ca="1" si="300"/>
        <v>22.758900000000001</v>
      </c>
    </row>
    <row r="889" spans="3:29" x14ac:dyDescent="0.25">
      <c r="C889">
        <v>143</v>
      </c>
      <c r="D889">
        <f t="shared" si="286"/>
        <v>995</v>
      </c>
      <c r="E889">
        <f t="shared" si="287"/>
        <v>0.17780000000000001</v>
      </c>
      <c r="F889">
        <f t="shared" si="285"/>
        <v>2.3953098827470688E-2</v>
      </c>
      <c r="G889">
        <f t="shared" si="288"/>
        <v>104.19615634406146</v>
      </c>
      <c r="H889">
        <f t="shared" si="289"/>
        <v>2.495820830351891</v>
      </c>
      <c r="I889" s="3">
        <f t="shared" si="290"/>
        <v>8.8900000000000007E-2</v>
      </c>
      <c r="J889" s="3">
        <f t="shared" si="291"/>
        <v>0.40640000000000004</v>
      </c>
      <c r="K889">
        <f t="shared" si="292"/>
        <v>0.19784003633003777</v>
      </c>
      <c r="L889">
        <f>PI()/4*('Config sheet'!$C$38^2)*'Stage 1'!K889*2</f>
        <v>3.3883494812792569E-2</v>
      </c>
      <c r="M889">
        <f t="shared" si="293"/>
        <v>93.230927144283953</v>
      </c>
      <c r="N889">
        <f>'Config sheet'!$C$44</f>
        <v>5.8970333333333338</v>
      </c>
      <c r="O889">
        <f t="shared" si="302"/>
        <v>4.6007383062728797</v>
      </c>
      <c r="P889">
        <f t="shared" si="303"/>
        <v>-712.6256671785651</v>
      </c>
      <c r="Q889">
        <f t="shared" si="294"/>
        <v>180</v>
      </c>
      <c r="R889">
        <f t="shared" si="295"/>
        <v>-128.27262009214172</v>
      </c>
      <c r="S889">
        <f t="shared" si="296"/>
        <v>-128.27262009214172</v>
      </c>
      <c r="T889">
        <f t="shared" ca="1" si="297"/>
        <v>1.4931636980735559</v>
      </c>
      <c r="U889">
        <f t="shared" ca="1" si="301"/>
        <v>22.758900000000001</v>
      </c>
      <c r="V889">
        <f ca="1">(-U889*'Config sheet'!$C$134+'Config sheet'!$C$135*'Stage 1'!U1254)*10^2</f>
        <v>94.066428858036289</v>
      </c>
      <c r="W889">
        <f t="shared" ca="1" si="304"/>
        <v>-34.206191234105432</v>
      </c>
      <c r="X889">
        <f>'Config sheet'!$C$150*10^-3</f>
        <v>-333.6</v>
      </c>
      <c r="Y889">
        <f>'Config sheet'!$C$149*10^-3</f>
        <v>333.6</v>
      </c>
      <c r="Z889">
        <f t="shared" si="298"/>
        <v>0.16343573633003777</v>
      </c>
      <c r="AA889">
        <f>PI()/4*('Config sheet'!$C$38^2)*'Stage 1'!Z889*2</f>
        <v>2.7991169163180025E-2</v>
      </c>
      <c r="AB889">
        <f t="shared" si="299"/>
        <v>91.921111546702903</v>
      </c>
      <c r="AC889">
        <f t="shared" ca="1" si="300"/>
        <v>22.758900000000001</v>
      </c>
    </row>
    <row r="890" spans="3:29" x14ac:dyDescent="0.25">
      <c r="C890">
        <v>144</v>
      </c>
      <c r="D890">
        <f t="shared" si="286"/>
        <v>995</v>
      </c>
      <c r="E890">
        <f t="shared" si="287"/>
        <v>0.17780000000000001</v>
      </c>
      <c r="F890">
        <f t="shared" si="285"/>
        <v>2.4120603015075379E-2</v>
      </c>
      <c r="G890">
        <f t="shared" si="288"/>
        <v>104.19615634406146</v>
      </c>
      <c r="H890">
        <f t="shared" si="289"/>
        <v>2.5132741228718345</v>
      </c>
      <c r="I890" s="3">
        <f t="shared" si="290"/>
        <v>8.8900000000000007E-2</v>
      </c>
      <c r="J890" s="3">
        <f t="shared" si="291"/>
        <v>0.40640000000000004</v>
      </c>
      <c r="K890">
        <f t="shared" si="292"/>
        <v>0.19859927632020397</v>
      </c>
      <c r="L890">
        <f>PI()/4*('Config sheet'!$C$38^2)*'Stage 1'!K890*2</f>
        <v>3.4013527665321695E-2</v>
      </c>
      <c r="M890">
        <f t="shared" si="293"/>
        <v>93.588714422942388</v>
      </c>
      <c r="N890">
        <f>'Config sheet'!$C$44</f>
        <v>5.8970333333333338</v>
      </c>
      <c r="O890">
        <f t="shared" si="302"/>
        <v>4.4811193263055387</v>
      </c>
      <c r="P890">
        <f t="shared" si="303"/>
        <v>-715.59809922341879</v>
      </c>
      <c r="Q890">
        <f t="shared" si="294"/>
        <v>180</v>
      </c>
      <c r="R890">
        <f t="shared" si="295"/>
        <v>-128.80765786021539</v>
      </c>
      <c r="S890">
        <f t="shared" si="296"/>
        <v>-128.80765786021539</v>
      </c>
      <c r="T890">
        <f t="shared" ca="1" si="297"/>
        <v>1.4931636980735559</v>
      </c>
      <c r="U890">
        <f t="shared" ca="1" si="301"/>
        <v>22.758900000000001</v>
      </c>
      <c r="V890">
        <f ca="1">(-U890*'Config sheet'!$C$134+'Config sheet'!$C$135*'Stage 1'!U1255)*10^2</f>
        <v>94.066428858036289</v>
      </c>
      <c r="W890">
        <f t="shared" ca="1" si="304"/>
        <v>-34.741229002179097</v>
      </c>
      <c r="X890">
        <f>'Config sheet'!$C$150*10^-3</f>
        <v>-333.6</v>
      </c>
      <c r="Y890">
        <f>'Config sheet'!$C$149*10^-3</f>
        <v>333.6</v>
      </c>
      <c r="Z890">
        <f t="shared" si="298"/>
        <v>0.16419497632020397</v>
      </c>
      <c r="AA890">
        <f>PI()/4*('Config sheet'!$C$38^2)*'Stage 1'!Z890*2</f>
        <v>2.8121202015709151E-2</v>
      </c>
      <c r="AB890">
        <f t="shared" si="299"/>
        <v>92.348130663781745</v>
      </c>
      <c r="AC890">
        <f t="shared" ca="1" si="300"/>
        <v>22.758900000000001</v>
      </c>
    </row>
    <row r="891" spans="3:29" x14ac:dyDescent="0.25">
      <c r="C891">
        <v>145</v>
      </c>
      <c r="D891">
        <f t="shared" si="286"/>
        <v>995</v>
      </c>
      <c r="E891">
        <f t="shared" si="287"/>
        <v>0.17780000000000001</v>
      </c>
      <c r="F891">
        <f t="shared" si="285"/>
        <v>2.4288107202680067E-2</v>
      </c>
      <c r="G891">
        <f t="shared" si="288"/>
        <v>104.19615634406146</v>
      </c>
      <c r="H891">
        <f t="shared" si="289"/>
        <v>2.5307274153917776</v>
      </c>
      <c r="I891" s="3">
        <f t="shared" si="290"/>
        <v>8.8900000000000007E-2</v>
      </c>
      <c r="J891" s="3">
        <f t="shared" si="291"/>
        <v>0.40640000000000004</v>
      </c>
      <c r="K891">
        <f t="shared" si="292"/>
        <v>0.19933851969632194</v>
      </c>
      <c r="L891">
        <f>PI()/4*('Config sheet'!$C$38^2)*'Stage 1'!K891*2</f>
        <v>3.414013575519436E-2</v>
      </c>
      <c r="M891">
        <f t="shared" si="293"/>
        <v>93.937078417507053</v>
      </c>
      <c r="N891">
        <f>'Config sheet'!$C$44</f>
        <v>5.8970333333333338</v>
      </c>
      <c r="O891">
        <f t="shared" si="302"/>
        <v>4.3610157918583248</v>
      </c>
      <c r="P891">
        <f t="shared" si="303"/>
        <v>-718.41216827895096</v>
      </c>
      <c r="Q891">
        <f t="shared" si="294"/>
        <v>180</v>
      </c>
      <c r="R891">
        <f t="shared" si="295"/>
        <v>-129.3141902902112</v>
      </c>
      <c r="S891">
        <f t="shared" si="296"/>
        <v>-129.31419029021117</v>
      </c>
      <c r="T891">
        <f t="shared" ca="1" si="297"/>
        <v>1.4931636980735559</v>
      </c>
      <c r="U891">
        <f t="shared" ca="1" si="301"/>
        <v>22.758900000000001</v>
      </c>
      <c r="V891">
        <f ca="1">(-U891*'Config sheet'!$C$134+'Config sheet'!$C$135*'Stage 1'!U1256)*10^2</f>
        <v>94.066428858036289</v>
      </c>
      <c r="W891">
        <f t="shared" ca="1" si="304"/>
        <v>-35.247761432174912</v>
      </c>
      <c r="X891">
        <f>'Config sheet'!$C$150*10^-3</f>
        <v>-333.6</v>
      </c>
      <c r="Y891">
        <f>'Config sheet'!$C$149*10^-3</f>
        <v>333.6</v>
      </c>
      <c r="Z891">
        <f t="shared" si="298"/>
        <v>0.16493421969632194</v>
      </c>
      <c r="AA891">
        <f>PI()/4*('Config sheet'!$C$38^2)*'Stage 1'!Z891*2</f>
        <v>2.8247810105581816E-2</v>
      </c>
      <c r="AB891">
        <f t="shared" si="299"/>
        <v>92.763903091294679</v>
      </c>
      <c r="AC891">
        <f t="shared" ca="1" si="300"/>
        <v>22.758900000000001</v>
      </c>
    </row>
    <row r="892" spans="3:29" x14ac:dyDescent="0.25">
      <c r="C892">
        <v>146</v>
      </c>
      <c r="D892">
        <f t="shared" si="286"/>
        <v>995</v>
      </c>
      <c r="E892">
        <f t="shared" si="287"/>
        <v>0.17780000000000001</v>
      </c>
      <c r="F892">
        <f t="shared" si="285"/>
        <v>2.4455611390284758E-2</v>
      </c>
      <c r="G892">
        <f t="shared" si="288"/>
        <v>104.19615634406146</v>
      </c>
      <c r="H892">
        <f t="shared" si="289"/>
        <v>2.5481807079117211</v>
      </c>
      <c r="I892" s="3">
        <f t="shared" si="290"/>
        <v>8.8900000000000007E-2</v>
      </c>
      <c r="J892" s="3">
        <f t="shared" si="291"/>
        <v>0.40640000000000004</v>
      </c>
      <c r="K892">
        <f t="shared" si="292"/>
        <v>0.20005768666873558</v>
      </c>
      <c r="L892">
        <f>PI()/4*('Config sheet'!$C$38^2)*'Stage 1'!K892*2</f>
        <v>3.4263305417065321E-2</v>
      </c>
      <c r="M892">
        <f t="shared" si="293"/>
        <v>94.275981527582402</v>
      </c>
      <c r="N892">
        <f>'Config sheet'!$C$44</f>
        <v>5.8970333333333338</v>
      </c>
      <c r="O892">
        <f t="shared" si="302"/>
        <v>4.2404537675372076</v>
      </c>
      <c r="P892">
        <f t="shared" si="303"/>
        <v>-721.07338407353723</v>
      </c>
      <c r="Q892">
        <f t="shared" si="294"/>
        <v>180</v>
      </c>
      <c r="R892">
        <f t="shared" si="295"/>
        <v>-129.79320913323673</v>
      </c>
      <c r="S892">
        <f t="shared" si="296"/>
        <v>-129.7932091332367</v>
      </c>
      <c r="T892">
        <f t="shared" ca="1" si="297"/>
        <v>1.4931636980735559</v>
      </c>
      <c r="U892">
        <f t="shared" ca="1" si="301"/>
        <v>22.758900000000001</v>
      </c>
      <c r="V892">
        <f ca="1">(-U892*'Config sheet'!$C$134+'Config sheet'!$C$135*'Stage 1'!U1257)*10^2</f>
        <v>94.066428858036289</v>
      </c>
      <c r="W892">
        <f t="shared" ca="1" si="304"/>
        <v>-35.72678027520044</v>
      </c>
      <c r="X892">
        <f>'Config sheet'!$C$150*10^-3</f>
        <v>-333.6</v>
      </c>
      <c r="Y892">
        <f>'Config sheet'!$C$149*10^-3</f>
        <v>333.6</v>
      </c>
      <c r="Z892">
        <f t="shared" si="298"/>
        <v>0.16565338666873558</v>
      </c>
      <c r="AA892">
        <f>PI()/4*('Config sheet'!$C$38^2)*'Stage 1'!Z892*2</f>
        <v>2.8370979767452776E-2</v>
      </c>
      <c r="AB892">
        <f t="shared" si="299"/>
        <v>93.168383953169609</v>
      </c>
      <c r="AC892">
        <f t="shared" ca="1" si="300"/>
        <v>22.758900000000001</v>
      </c>
    </row>
    <row r="893" spans="3:29" x14ac:dyDescent="0.25">
      <c r="C893">
        <v>147</v>
      </c>
      <c r="D893">
        <f t="shared" si="286"/>
        <v>995</v>
      </c>
      <c r="E893">
        <f t="shared" si="287"/>
        <v>0.17780000000000001</v>
      </c>
      <c r="F893">
        <f t="shared" si="285"/>
        <v>2.4623115577889449E-2</v>
      </c>
      <c r="G893">
        <f t="shared" si="288"/>
        <v>104.19615634406146</v>
      </c>
      <c r="H893">
        <f t="shared" si="289"/>
        <v>2.5656340004316642</v>
      </c>
      <c r="I893" s="3">
        <f t="shared" si="290"/>
        <v>8.8900000000000007E-2</v>
      </c>
      <c r="J893" s="3">
        <f t="shared" si="291"/>
        <v>0.40640000000000004</v>
      </c>
      <c r="K893">
        <f t="shared" si="292"/>
        <v>0.20075670144180885</v>
      </c>
      <c r="L893">
        <f>PI()/4*('Config sheet'!$C$38^2)*'Stage 1'!K893*2</f>
        <v>3.4383023669633681E-2</v>
      </c>
      <c r="M893">
        <f t="shared" si="293"/>
        <v>94.605388034930868</v>
      </c>
      <c r="N893">
        <f>'Config sheet'!$C$44</f>
        <v>5.8970333333333338</v>
      </c>
      <c r="O893">
        <f t="shared" si="302"/>
        <v>4.1194583977478123</v>
      </c>
      <c r="P893">
        <f t="shared" si="303"/>
        <v>-723.5872225071779</v>
      </c>
      <c r="Q893">
        <f t="shared" si="294"/>
        <v>180</v>
      </c>
      <c r="R893">
        <f t="shared" si="295"/>
        <v>-130.24570005129206</v>
      </c>
      <c r="S893">
        <f t="shared" si="296"/>
        <v>-130.24570005129203</v>
      </c>
      <c r="T893">
        <f t="shared" ca="1" si="297"/>
        <v>1.4931636980735559</v>
      </c>
      <c r="U893">
        <f t="shared" ca="1" si="301"/>
        <v>22.758900000000001</v>
      </c>
      <c r="V893">
        <f ca="1">(-U893*'Config sheet'!$C$134+'Config sheet'!$C$135*'Stage 1'!U1258)*10^2</f>
        <v>94.066428858036289</v>
      </c>
      <c r="W893">
        <f t="shared" ca="1" si="304"/>
        <v>-36.179271193255772</v>
      </c>
      <c r="X893">
        <f>'Config sheet'!$C$150*10^-3</f>
        <v>-333.6</v>
      </c>
      <c r="Y893">
        <f>'Config sheet'!$C$149*10^-3</f>
        <v>333.6</v>
      </c>
      <c r="Z893">
        <f t="shared" si="298"/>
        <v>0.16635240144180885</v>
      </c>
      <c r="AA893">
        <f>PI()/4*('Config sheet'!$C$38^2)*'Stage 1'!Z893*2</f>
        <v>2.8490698020021139E-2</v>
      </c>
      <c r="AB893">
        <f t="shared" si="299"/>
        <v>93.561530619690018</v>
      </c>
      <c r="AC893">
        <f t="shared" ca="1" si="300"/>
        <v>22.758900000000001</v>
      </c>
    </row>
    <row r="894" spans="3:29" x14ac:dyDescent="0.25">
      <c r="C894">
        <v>148</v>
      </c>
      <c r="D894">
        <f t="shared" si="286"/>
        <v>995</v>
      </c>
      <c r="E894">
        <f t="shared" si="287"/>
        <v>0.17780000000000001</v>
      </c>
      <c r="F894">
        <f t="shared" si="285"/>
        <v>2.479061976549414E-2</v>
      </c>
      <c r="G894">
        <f t="shared" si="288"/>
        <v>104.19615634406146</v>
      </c>
      <c r="H894">
        <f t="shared" si="289"/>
        <v>2.5830872929516078</v>
      </c>
      <c r="I894" s="3">
        <f t="shared" si="290"/>
        <v>8.8900000000000007E-2</v>
      </c>
      <c r="J894" s="3">
        <f t="shared" si="291"/>
        <v>0.40640000000000004</v>
      </c>
      <c r="K894">
        <f t="shared" si="292"/>
        <v>0.20143549207463668</v>
      </c>
      <c r="L894">
        <f>PI()/4*('Config sheet'!$C$38^2)*'Stage 1'!K894*2</f>
        <v>3.4499278191787254E-2</v>
      </c>
      <c r="M894">
        <f t="shared" si="293"/>
        <v>94.925264037833642</v>
      </c>
      <c r="N894">
        <f>'Config sheet'!$C$44</f>
        <v>5.8970333333333338</v>
      </c>
      <c r="O894">
        <f t="shared" si="302"/>
        <v>3.9980539131445485</v>
      </c>
      <c r="P894">
        <f t="shared" si="303"/>
        <v>-725.95911632431682</v>
      </c>
      <c r="Q894">
        <f t="shared" si="294"/>
        <v>180</v>
      </c>
      <c r="R894">
        <f t="shared" si="295"/>
        <v>-130.67264093837704</v>
      </c>
      <c r="S894">
        <f t="shared" si="296"/>
        <v>-130.67264093837701</v>
      </c>
      <c r="T894">
        <f t="shared" ca="1" si="297"/>
        <v>1.4931636980735559</v>
      </c>
      <c r="U894">
        <f t="shared" ca="1" si="301"/>
        <v>22.758900000000001</v>
      </c>
      <c r="V894">
        <f ca="1">(-U894*'Config sheet'!$C$134+'Config sheet'!$C$135*'Stage 1'!U1259)*10^2</f>
        <v>94.066428858036289</v>
      </c>
      <c r="W894">
        <f t="shared" ca="1" si="304"/>
        <v>-36.606212080340754</v>
      </c>
      <c r="X894">
        <f>'Config sheet'!$C$150*10^-3</f>
        <v>-333.6</v>
      </c>
      <c r="Y894">
        <f>'Config sheet'!$C$149*10^-3</f>
        <v>333.6</v>
      </c>
      <c r="Z894">
        <f t="shared" si="298"/>
        <v>0.16703119207463668</v>
      </c>
      <c r="AA894">
        <f>PI()/4*('Config sheet'!$C$38^2)*'Stage 1'!Z894*2</f>
        <v>2.8606952542174713E-2</v>
      </c>
      <c r="AB894">
        <f t="shared" si="299"/>
        <v>93.943302629154488</v>
      </c>
      <c r="AC894">
        <f t="shared" ca="1" si="300"/>
        <v>22.758900000000001</v>
      </c>
    </row>
    <row r="895" spans="3:29" x14ac:dyDescent="0.25">
      <c r="C895">
        <v>149</v>
      </c>
      <c r="D895">
        <f t="shared" si="286"/>
        <v>995</v>
      </c>
      <c r="E895">
        <f t="shared" si="287"/>
        <v>0.17780000000000001</v>
      </c>
      <c r="F895">
        <f t="shared" si="285"/>
        <v>2.4958123953098828E-2</v>
      </c>
      <c r="G895">
        <f t="shared" si="288"/>
        <v>104.19615634406146</v>
      </c>
      <c r="H895">
        <f t="shared" si="289"/>
        <v>2.6005405854715509</v>
      </c>
      <c r="I895" s="3">
        <f t="shared" si="290"/>
        <v>8.8900000000000007E-2</v>
      </c>
      <c r="J895" s="3">
        <f t="shared" si="291"/>
        <v>0.40640000000000004</v>
      </c>
      <c r="K895">
        <f t="shared" si="292"/>
        <v>0.2020939903441501</v>
      </c>
      <c r="L895">
        <f>PI()/4*('Config sheet'!$C$38^2)*'Stage 1'!K895*2</f>
        <v>3.4612057299156958E-2</v>
      </c>
      <c r="M895">
        <f t="shared" si="293"/>
        <v>95.235577386579848</v>
      </c>
      <c r="N895">
        <f>'Config sheet'!$C$44</f>
        <v>5.8970333333333338</v>
      </c>
      <c r="O895">
        <f t="shared" si="302"/>
        <v>3.8762636386322349</v>
      </c>
      <c r="P895">
        <f t="shared" si="303"/>
        <v>-728.19444590707587</v>
      </c>
      <c r="Q895">
        <f t="shared" si="294"/>
        <v>180</v>
      </c>
      <c r="R895">
        <f t="shared" si="295"/>
        <v>-131.07500026327367</v>
      </c>
      <c r="S895">
        <f t="shared" si="296"/>
        <v>-131.07500026327367</v>
      </c>
      <c r="T895">
        <f t="shared" ca="1" si="297"/>
        <v>1.4931636980735559</v>
      </c>
      <c r="U895">
        <f t="shared" ca="1" si="301"/>
        <v>22.758900000000001</v>
      </c>
      <c r="V895">
        <f ca="1">(-U895*'Config sheet'!$C$134+'Config sheet'!$C$135*'Stage 1'!U1260)*10^2</f>
        <v>94.066428858036289</v>
      </c>
      <c r="W895">
        <f t="shared" ca="1" si="304"/>
        <v>-37.008571405237376</v>
      </c>
      <c r="X895">
        <f>'Config sheet'!$C$150*10^-3</f>
        <v>-333.6</v>
      </c>
      <c r="Y895">
        <f>'Config sheet'!$C$149*10^-3</f>
        <v>333.6</v>
      </c>
      <c r="Z895">
        <f t="shared" si="298"/>
        <v>0.1676896903441501</v>
      </c>
      <c r="AA895">
        <f>PI()/4*('Config sheet'!$C$38^2)*'Stage 1'!Z895*2</f>
        <v>2.8719731649544413E-2</v>
      </c>
      <c r="AB895">
        <f t="shared" si="299"/>
        <v>94.313661610883074</v>
      </c>
      <c r="AC895">
        <f t="shared" ca="1" si="300"/>
        <v>22.758900000000001</v>
      </c>
    </row>
    <row r="896" spans="3:29" x14ac:dyDescent="0.25">
      <c r="C896">
        <v>150</v>
      </c>
      <c r="D896">
        <f t="shared" si="286"/>
        <v>995</v>
      </c>
      <c r="E896">
        <f t="shared" si="287"/>
        <v>0.17780000000000001</v>
      </c>
      <c r="F896">
        <f t="shared" si="285"/>
        <v>2.5125628140703519E-2</v>
      </c>
      <c r="G896">
        <f t="shared" si="288"/>
        <v>104.19615634406146</v>
      </c>
      <c r="H896">
        <f t="shared" si="289"/>
        <v>2.6179938779914944</v>
      </c>
      <c r="I896" s="3">
        <f t="shared" si="290"/>
        <v>8.8900000000000007E-2</v>
      </c>
      <c r="J896" s="3">
        <f t="shared" si="291"/>
        <v>0.40640000000000004</v>
      </c>
      <c r="K896">
        <f t="shared" si="292"/>
        <v>0.20273213161078607</v>
      </c>
      <c r="L896">
        <f>PI()/4*('Config sheet'!$C$38^2)*'Stage 1'!K896*2</f>
        <v>3.4721349921110471E-2</v>
      </c>
      <c r="M896">
        <f t="shared" si="293"/>
        <v>95.536297620164163</v>
      </c>
      <c r="N896">
        <f>'Config sheet'!$C$44</f>
        <v>5.8970333333333338</v>
      </c>
      <c r="O896">
        <f t="shared" si="302"/>
        <v>3.7541100028988916</v>
      </c>
      <c r="P896">
        <f t="shared" si="303"/>
        <v>-730.29853020091491</v>
      </c>
      <c r="Q896">
        <f t="shared" si="294"/>
        <v>180</v>
      </c>
      <c r="R896">
        <f t="shared" si="295"/>
        <v>-131.45373543616469</v>
      </c>
      <c r="S896">
        <f t="shared" si="296"/>
        <v>-131.45373543616469</v>
      </c>
      <c r="T896">
        <f t="shared" ca="1" si="297"/>
        <v>1.4931636980735559</v>
      </c>
      <c r="U896">
        <f t="shared" ca="1" si="301"/>
        <v>22.758900000000001</v>
      </c>
      <c r="V896">
        <f ca="1">(-U896*'Config sheet'!$C$134+'Config sheet'!$C$135*'Stage 1'!U1261)*10^2</f>
        <v>94.066428858036289</v>
      </c>
      <c r="W896">
        <f t="shared" ca="1" si="304"/>
        <v>-37.387306578128403</v>
      </c>
      <c r="X896">
        <f>'Config sheet'!$C$150*10^-3</f>
        <v>-333.6</v>
      </c>
      <c r="Y896">
        <f>'Config sheet'!$C$149*10^-3</f>
        <v>333.6</v>
      </c>
      <c r="Z896">
        <f t="shared" si="298"/>
        <v>0.16832783161078607</v>
      </c>
      <c r="AA896">
        <f>PI()/4*('Config sheet'!$C$38^2)*'Stage 1'!Z896*2</f>
        <v>2.882902427149793E-2</v>
      </c>
      <c r="AB896">
        <f t="shared" si="299"/>
        <v>94.672571209665961</v>
      </c>
      <c r="AC896">
        <f t="shared" ca="1" si="300"/>
        <v>22.758900000000001</v>
      </c>
    </row>
    <row r="897" spans="3:29" x14ac:dyDescent="0.25">
      <c r="C897">
        <v>151</v>
      </c>
      <c r="D897">
        <f t="shared" si="286"/>
        <v>995</v>
      </c>
      <c r="E897">
        <f t="shared" si="287"/>
        <v>0.17780000000000001</v>
      </c>
      <c r="F897">
        <f t="shared" si="285"/>
        <v>2.529313232830821E-2</v>
      </c>
      <c r="G897">
        <f t="shared" si="288"/>
        <v>104.19615634406146</v>
      </c>
      <c r="H897">
        <f t="shared" si="289"/>
        <v>2.6354471705114375</v>
      </c>
      <c r="I897" s="3">
        <f t="shared" si="290"/>
        <v>8.8900000000000007E-2</v>
      </c>
      <c r="J897" s="3">
        <f t="shared" si="291"/>
        <v>0.40640000000000004</v>
      </c>
      <c r="K897">
        <f t="shared" si="292"/>
        <v>0.20334985468688366</v>
      </c>
      <c r="L897">
        <f>PI()/4*('Config sheet'!$C$38^2)*'Stage 1'!K897*2</f>
        <v>3.4827145578212849E-2</v>
      </c>
      <c r="M897">
        <f t="shared" si="293"/>
        <v>95.827395904269423</v>
      </c>
      <c r="N897">
        <f>'Config sheet'!$C$44</f>
        <v>5.8970333333333338</v>
      </c>
      <c r="O897">
        <f t="shared" si="302"/>
        <v>3.6316145494566912</v>
      </c>
      <c r="P897">
        <f t="shared" si="303"/>
        <v>-732.27661778453773</v>
      </c>
      <c r="Q897">
        <f t="shared" si="294"/>
        <v>180</v>
      </c>
      <c r="R897">
        <f t="shared" si="295"/>
        <v>-131.80979120121683</v>
      </c>
      <c r="S897">
        <f t="shared" si="296"/>
        <v>-131.8097912012168</v>
      </c>
      <c r="T897">
        <f t="shared" ca="1" si="297"/>
        <v>1.4931636980735559</v>
      </c>
      <c r="U897">
        <f t="shared" ca="1" si="301"/>
        <v>22.758900000000001</v>
      </c>
      <c r="V897">
        <f ca="1">(-U897*'Config sheet'!$C$134+'Config sheet'!$C$135*'Stage 1'!U1262)*10^2</f>
        <v>94.066428858036289</v>
      </c>
      <c r="W897">
        <f t="shared" ca="1" si="304"/>
        <v>-37.743362343180536</v>
      </c>
      <c r="X897">
        <f>'Config sheet'!$C$150*10^-3</f>
        <v>-333.6</v>
      </c>
      <c r="Y897">
        <f>'Config sheet'!$C$149*10^-3</f>
        <v>333.6</v>
      </c>
      <c r="Z897">
        <f t="shared" si="298"/>
        <v>0.16894555468688366</v>
      </c>
      <c r="AA897">
        <f>PI()/4*('Config sheet'!$C$38^2)*'Stage 1'!Z897*2</f>
        <v>2.8934819928600308E-2</v>
      </c>
      <c r="AB897">
        <f t="shared" si="299"/>
        <v>95.019997011745588</v>
      </c>
      <c r="AC897">
        <f t="shared" ca="1" si="300"/>
        <v>22.758900000000001</v>
      </c>
    </row>
    <row r="898" spans="3:29" x14ac:dyDescent="0.25">
      <c r="C898">
        <v>152</v>
      </c>
      <c r="D898">
        <f t="shared" si="286"/>
        <v>995</v>
      </c>
      <c r="E898">
        <f t="shared" si="287"/>
        <v>0.17780000000000001</v>
      </c>
      <c r="F898">
        <f t="shared" si="285"/>
        <v>2.5460636515912898E-2</v>
      </c>
      <c r="G898">
        <f t="shared" si="288"/>
        <v>104.19615634406146</v>
      </c>
      <c r="H898">
        <f t="shared" si="289"/>
        <v>2.6529004630313806</v>
      </c>
      <c r="I898" s="3">
        <f t="shared" si="290"/>
        <v>8.8900000000000007E-2</v>
      </c>
      <c r="J898" s="3">
        <f t="shared" si="291"/>
        <v>0.40640000000000004</v>
      </c>
      <c r="K898">
        <f t="shared" si="292"/>
        <v>0.20394710170796176</v>
      </c>
      <c r="L898">
        <f>PI()/4*('Config sheet'!$C$38^2)*'Stage 1'!K898*2</f>
        <v>3.492943436018061E-2</v>
      </c>
      <c r="M898">
        <f t="shared" si="293"/>
        <v>96.108844970606981</v>
      </c>
      <c r="N898">
        <f>'Config sheet'!$C$44</f>
        <v>5.8970333333333338</v>
      </c>
      <c r="O898">
        <f t="shared" si="302"/>
        <v>3.5087979491657637</v>
      </c>
      <c r="P898">
        <f t="shared" si="303"/>
        <v>-734.13387809567246</v>
      </c>
      <c r="Q898">
        <f t="shared" si="294"/>
        <v>180</v>
      </c>
      <c r="R898">
        <f t="shared" si="295"/>
        <v>-132.14409805722104</v>
      </c>
      <c r="S898">
        <f t="shared" si="296"/>
        <v>-132.14409805722104</v>
      </c>
      <c r="T898">
        <f t="shared" ca="1" si="297"/>
        <v>1.4931636980735559</v>
      </c>
      <c r="U898">
        <f t="shared" ca="1" si="301"/>
        <v>22.758900000000001</v>
      </c>
      <c r="V898">
        <f ca="1">(-U898*'Config sheet'!$C$134+'Config sheet'!$C$135*'Stage 1'!U1263)*10^2</f>
        <v>94.066428858036289</v>
      </c>
      <c r="W898">
        <f t="shared" ca="1" si="304"/>
        <v>-38.077669199184754</v>
      </c>
      <c r="X898">
        <f>'Config sheet'!$C$150*10^-3</f>
        <v>-333.6</v>
      </c>
      <c r="Y898">
        <f>'Config sheet'!$C$149*10^-3</f>
        <v>333.6</v>
      </c>
      <c r="Z898">
        <f t="shared" si="298"/>
        <v>0.16954280170796177</v>
      </c>
      <c r="AA898">
        <f>PI()/4*('Config sheet'!$C$38^2)*'Stage 1'!Z898*2</f>
        <v>2.9037108710568062E-2</v>
      </c>
      <c r="AB898">
        <f t="shared" si="299"/>
        <v>95.355906472419434</v>
      </c>
      <c r="AC898">
        <f t="shared" ca="1" si="300"/>
        <v>22.758900000000001</v>
      </c>
    </row>
    <row r="899" spans="3:29" x14ac:dyDescent="0.25">
      <c r="C899">
        <v>153</v>
      </c>
      <c r="D899">
        <f t="shared" si="286"/>
        <v>995</v>
      </c>
      <c r="E899">
        <f t="shared" si="287"/>
        <v>0.17780000000000001</v>
      </c>
      <c r="F899">
        <f t="shared" si="285"/>
        <v>2.5628140703517589E-2</v>
      </c>
      <c r="G899">
        <f t="shared" si="288"/>
        <v>104.19615634406146</v>
      </c>
      <c r="H899">
        <f t="shared" si="289"/>
        <v>2.6703537555513241</v>
      </c>
      <c r="I899" s="3">
        <f t="shared" si="290"/>
        <v>8.8900000000000007E-2</v>
      </c>
      <c r="J899" s="3">
        <f t="shared" si="291"/>
        <v>0.40640000000000004</v>
      </c>
      <c r="K899">
        <f t="shared" si="292"/>
        <v>0.20452381800702296</v>
      </c>
      <c r="L899">
        <f>PI()/4*('Config sheet'!$C$38^2)*'Stage 1'!K899*2</f>
        <v>3.5028206904354098E-2</v>
      </c>
      <c r="M899">
        <f t="shared" si="293"/>
        <v>96.380619057683077</v>
      </c>
      <c r="N899">
        <f>'Config sheet'!$C$44</f>
        <v>5.8970333333333338</v>
      </c>
      <c r="O899">
        <f t="shared" si="302"/>
        <v>3.3856800142139214</v>
      </c>
      <c r="P899">
        <f t="shared" si="303"/>
        <v>-735.87539282413854</v>
      </c>
      <c r="Q899">
        <f t="shared" si="294"/>
        <v>180</v>
      </c>
      <c r="R899">
        <f t="shared" si="295"/>
        <v>-132.45757070834497</v>
      </c>
      <c r="S899">
        <f t="shared" si="296"/>
        <v>-132.45757070834492</v>
      </c>
      <c r="T899">
        <f t="shared" ca="1" si="297"/>
        <v>1.4931636980735559</v>
      </c>
      <c r="U899">
        <f t="shared" ca="1" si="301"/>
        <v>22.758900000000001</v>
      </c>
      <c r="V899">
        <f ca="1">(-U899*'Config sheet'!$C$134+'Config sheet'!$C$135*'Stage 1'!U1264)*10^2</f>
        <v>94.066428858036289</v>
      </c>
      <c r="W899">
        <f t="shared" ca="1" si="304"/>
        <v>-38.391141850308685</v>
      </c>
      <c r="X899">
        <f>'Config sheet'!$C$150*10^-3</f>
        <v>-333.6</v>
      </c>
      <c r="Y899">
        <f>'Config sheet'!$C$149*10^-3</f>
        <v>333.6</v>
      </c>
      <c r="Z899">
        <f t="shared" si="298"/>
        <v>0.17011951800702296</v>
      </c>
      <c r="AA899">
        <f>PI()/4*('Config sheet'!$C$38^2)*'Stage 1'!Z899*2</f>
        <v>2.913588125474155E-2</v>
      </c>
      <c r="AB899">
        <f t="shared" si="299"/>
        <v>95.680268845344742</v>
      </c>
      <c r="AC899">
        <f t="shared" ca="1" si="300"/>
        <v>22.758900000000001</v>
      </c>
    </row>
    <row r="900" spans="3:29" x14ac:dyDescent="0.25">
      <c r="C900">
        <v>154</v>
      </c>
      <c r="D900">
        <f t="shared" si="286"/>
        <v>995</v>
      </c>
      <c r="E900">
        <f t="shared" si="287"/>
        <v>0.17780000000000001</v>
      </c>
      <c r="F900">
        <f t="shared" si="285"/>
        <v>2.579564489112228E-2</v>
      </c>
      <c r="G900">
        <f t="shared" si="288"/>
        <v>104.19615634406146</v>
      </c>
      <c r="H900">
        <f t="shared" si="289"/>
        <v>2.6878070480712672</v>
      </c>
      <c r="I900" s="3">
        <f t="shared" si="290"/>
        <v>8.8900000000000007E-2</v>
      </c>
      <c r="J900" s="3">
        <f t="shared" si="291"/>
        <v>0.40640000000000004</v>
      </c>
      <c r="K900">
        <f t="shared" si="292"/>
        <v>0.20507995199202328</v>
      </c>
      <c r="L900">
        <f>PI()/4*('Config sheet'!$C$38^2)*'Stage 1'!K900*2</f>
        <v>3.5123454374712121E-2</v>
      </c>
      <c r="M900">
        <f t="shared" si="293"/>
        <v>96.642693853057295</v>
      </c>
      <c r="N900">
        <f>'Config sheet'!$C$44</f>
        <v>5.8970333333333338</v>
      </c>
      <c r="O900">
        <f t="shared" si="302"/>
        <v>3.2622797135232773</v>
      </c>
      <c r="P900">
        <f t="shared" si="303"/>
        <v>-737.50614748339297</v>
      </c>
      <c r="Q900">
        <f t="shared" si="294"/>
        <v>180</v>
      </c>
      <c r="R900">
        <f t="shared" si="295"/>
        <v>-132.75110654701075</v>
      </c>
      <c r="S900">
        <f t="shared" si="296"/>
        <v>-132.75110654701075</v>
      </c>
      <c r="T900">
        <f t="shared" ca="1" si="297"/>
        <v>1.4931636980735559</v>
      </c>
      <c r="U900">
        <f t="shared" ca="1" si="301"/>
        <v>22.758900000000001</v>
      </c>
      <c r="V900">
        <f ca="1">(-U900*'Config sheet'!$C$134+'Config sheet'!$C$135*'Stage 1'!U1265)*10^2</f>
        <v>94.066428858036289</v>
      </c>
      <c r="W900">
        <f t="shared" ca="1" si="304"/>
        <v>-38.68467768897446</v>
      </c>
      <c r="X900">
        <f>'Config sheet'!$C$150*10^-3</f>
        <v>-333.6</v>
      </c>
      <c r="Y900">
        <f>'Config sheet'!$C$149*10^-3</f>
        <v>333.6</v>
      </c>
      <c r="Z900">
        <f t="shared" si="298"/>
        <v>0.17067565199202328</v>
      </c>
      <c r="AA900">
        <f>PI()/4*('Config sheet'!$C$38^2)*'Stage 1'!Z900*2</f>
        <v>2.9231128725099576E-2</v>
      </c>
      <c r="AB900">
        <f t="shared" si="299"/>
        <v>95.993055113623896</v>
      </c>
      <c r="AC900">
        <f t="shared" ca="1" si="300"/>
        <v>22.758900000000001</v>
      </c>
    </row>
    <row r="901" spans="3:29" x14ac:dyDescent="0.25">
      <c r="C901">
        <v>155</v>
      </c>
      <c r="D901">
        <f t="shared" si="286"/>
        <v>995</v>
      </c>
      <c r="E901">
        <f t="shared" si="287"/>
        <v>0.17780000000000001</v>
      </c>
      <c r="F901">
        <f t="shared" si="285"/>
        <v>2.5963149078726971E-2</v>
      </c>
      <c r="G901">
        <f t="shared" si="288"/>
        <v>104.19615634406146</v>
      </c>
      <c r="H901">
        <f t="shared" si="289"/>
        <v>2.7052603405912108</v>
      </c>
      <c r="I901" s="3">
        <f t="shared" si="290"/>
        <v>8.8900000000000007E-2</v>
      </c>
      <c r="J901" s="3">
        <f t="shared" si="291"/>
        <v>0.40640000000000004</v>
      </c>
      <c r="K901">
        <f t="shared" si="292"/>
        <v>0.20561545502663853</v>
      </c>
      <c r="L901">
        <f>PI()/4*('Config sheet'!$C$38^2)*'Stage 1'!K901*2</f>
        <v>3.5215168441451124E-2</v>
      </c>
      <c r="M901">
        <f t="shared" si="293"/>
        <v>96.89504643715442</v>
      </c>
      <c r="N901">
        <f>'Config sheet'!$C$44</f>
        <v>5.8970333333333338</v>
      </c>
      <c r="O901">
        <f t="shared" si="302"/>
        <v>3.1386151895529206</v>
      </c>
      <c r="P901">
        <f t="shared" si="303"/>
        <v>-739.03102317150274</v>
      </c>
      <c r="Q901">
        <f t="shared" si="294"/>
        <v>180</v>
      </c>
      <c r="R901">
        <f t="shared" si="295"/>
        <v>-133.0255841708705</v>
      </c>
      <c r="S901">
        <f t="shared" si="296"/>
        <v>-133.02558417087047</v>
      </c>
      <c r="T901">
        <f t="shared" ca="1" si="297"/>
        <v>1.4931636980735559</v>
      </c>
      <c r="U901">
        <f t="shared" ca="1" si="301"/>
        <v>22.758900000000001</v>
      </c>
      <c r="V901">
        <f ca="1">(-U901*'Config sheet'!$C$134+'Config sheet'!$C$135*'Stage 1'!U1266)*10^2</f>
        <v>94.066428858036289</v>
      </c>
      <c r="W901">
        <f t="shared" ca="1" si="304"/>
        <v>-38.959155312834213</v>
      </c>
      <c r="X901">
        <f>'Config sheet'!$C$150*10^-3</f>
        <v>-333.6</v>
      </c>
      <c r="Y901">
        <f>'Config sheet'!$C$149*10^-3</f>
        <v>333.6</v>
      </c>
      <c r="Z901">
        <f t="shared" si="298"/>
        <v>0.17121115502663853</v>
      </c>
      <c r="AA901">
        <f>PI()/4*('Config sheet'!$C$38^2)*'Stage 1'!Z901*2</f>
        <v>2.9322842791838579E-2</v>
      </c>
      <c r="AB901">
        <f t="shared" si="299"/>
        <v>96.294237922743818</v>
      </c>
      <c r="AC901">
        <f t="shared" ca="1" si="300"/>
        <v>22.758900000000001</v>
      </c>
    </row>
    <row r="902" spans="3:29" x14ac:dyDescent="0.25">
      <c r="C902">
        <v>156</v>
      </c>
      <c r="D902">
        <f t="shared" si="286"/>
        <v>995</v>
      </c>
      <c r="E902">
        <f t="shared" si="287"/>
        <v>0.17780000000000001</v>
      </c>
      <c r="F902">
        <f t="shared" si="285"/>
        <v>2.6130653266331658E-2</v>
      </c>
      <c r="G902">
        <f t="shared" si="288"/>
        <v>104.19615634406146</v>
      </c>
      <c r="H902">
        <f t="shared" si="289"/>
        <v>2.7227136331111539</v>
      </c>
      <c r="I902" s="3">
        <f t="shared" si="290"/>
        <v>8.8900000000000007E-2</v>
      </c>
      <c r="J902" s="3">
        <f t="shared" si="291"/>
        <v>0.40640000000000004</v>
      </c>
      <c r="K902">
        <f t="shared" si="292"/>
        <v>0.20613028131445005</v>
      </c>
      <c r="L902">
        <f>PI()/4*('Config sheet'!$C$38^2)*'Stage 1'!K902*2</f>
        <v>3.530334126115002E-2</v>
      </c>
      <c r="M902">
        <f t="shared" si="293"/>
        <v>97.137655228687649</v>
      </c>
      <c r="N902">
        <f>'Config sheet'!$C$44</f>
        <v>5.8970333333333338</v>
      </c>
      <c r="O902">
        <f t="shared" si="302"/>
        <v>3.0147037764651001</v>
      </c>
      <c r="P902">
        <f t="shared" si="303"/>
        <v>-740.4547885322437</v>
      </c>
      <c r="Q902">
        <f t="shared" si="294"/>
        <v>180</v>
      </c>
      <c r="R902">
        <f t="shared" si="295"/>
        <v>-133.28186193580387</v>
      </c>
      <c r="S902">
        <f t="shared" si="296"/>
        <v>-133.28186193580387</v>
      </c>
      <c r="T902">
        <f t="shared" ca="1" si="297"/>
        <v>1.4931636980735559</v>
      </c>
      <c r="U902">
        <f t="shared" ca="1" si="301"/>
        <v>22.758900000000001</v>
      </c>
      <c r="V902">
        <f ca="1">(-U902*'Config sheet'!$C$134+'Config sheet'!$C$135*'Stage 1'!U1267)*10^2</f>
        <v>94.066428858036289</v>
      </c>
      <c r="W902">
        <f t="shared" ca="1" si="304"/>
        <v>-39.215433077767585</v>
      </c>
      <c r="X902">
        <f>'Config sheet'!$C$150*10^-3</f>
        <v>-333.6</v>
      </c>
      <c r="Y902">
        <f>'Config sheet'!$C$149*10^-3</f>
        <v>333.6</v>
      </c>
      <c r="Z902">
        <f t="shared" si="298"/>
        <v>0.17172598131445005</v>
      </c>
      <c r="AA902">
        <f>PI()/4*('Config sheet'!$C$38^2)*'Stage 1'!Z902*2</f>
        <v>2.9411015611537472E-2</v>
      </c>
      <c r="AB902">
        <f t="shared" si="299"/>
        <v>96.583791515438705</v>
      </c>
      <c r="AC902">
        <f t="shared" ca="1" si="300"/>
        <v>22.758900000000001</v>
      </c>
    </row>
    <row r="903" spans="3:29" x14ac:dyDescent="0.25">
      <c r="C903">
        <v>157</v>
      </c>
      <c r="D903">
        <f t="shared" si="286"/>
        <v>995</v>
      </c>
      <c r="E903">
        <f t="shared" si="287"/>
        <v>0.17780000000000001</v>
      </c>
      <c r="F903">
        <f t="shared" si="285"/>
        <v>2.6298157453936349E-2</v>
      </c>
      <c r="G903">
        <f t="shared" si="288"/>
        <v>104.19615634406146</v>
      </c>
      <c r="H903">
        <f t="shared" si="289"/>
        <v>2.7401669256310974</v>
      </c>
      <c r="I903" s="3">
        <f t="shared" si="290"/>
        <v>8.8900000000000007E-2</v>
      </c>
      <c r="J903" s="3">
        <f t="shared" si="291"/>
        <v>0.40640000000000004</v>
      </c>
      <c r="K903">
        <f t="shared" si="292"/>
        <v>0.20662438778666736</v>
      </c>
      <c r="L903">
        <f>PI()/4*('Config sheet'!$C$38^2)*'Stage 1'!K903*2</f>
        <v>3.5387965457540749E-2</v>
      </c>
      <c r="M903">
        <f t="shared" si="293"/>
        <v>97.370499931748469</v>
      </c>
      <c r="N903">
        <f>'Config sheet'!$C$44</f>
        <v>5.8970333333333338</v>
      </c>
      <c r="O903">
        <f t="shared" si="302"/>
        <v>2.8905620196204156</v>
      </c>
      <c r="P903">
        <f t="shared" si="303"/>
        <v>-741.78209192675558</v>
      </c>
      <c r="Q903">
        <f t="shared" si="294"/>
        <v>180</v>
      </c>
      <c r="R903">
        <f t="shared" si="295"/>
        <v>-133.52077654681602</v>
      </c>
      <c r="S903">
        <f t="shared" si="296"/>
        <v>-133.52077654681599</v>
      </c>
      <c r="T903">
        <f t="shared" ca="1" si="297"/>
        <v>1.4931636980735559</v>
      </c>
      <c r="U903">
        <f t="shared" ca="1" si="301"/>
        <v>22.758900000000001</v>
      </c>
      <c r="V903">
        <f ca="1">(-U903*'Config sheet'!$C$134+'Config sheet'!$C$135*'Stage 1'!U1268)*10^2</f>
        <v>94.066428858036289</v>
      </c>
      <c r="W903">
        <f t="shared" ca="1" si="304"/>
        <v>-39.454347688779734</v>
      </c>
      <c r="X903">
        <f>'Config sheet'!$C$150*10^-3</f>
        <v>-333.6</v>
      </c>
      <c r="Y903">
        <f>'Config sheet'!$C$149*10^-3</f>
        <v>333.6</v>
      </c>
      <c r="Z903">
        <f t="shared" si="298"/>
        <v>0.17222008778666736</v>
      </c>
      <c r="AA903">
        <f>PI()/4*('Config sheet'!$C$38^2)*'Stage 1'!Z903*2</f>
        <v>2.9495639807928204E-2</v>
      </c>
      <c r="AB903">
        <f t="shared" si="299"/>
        <v>96.861691668541809</v>
      </c>
      <c r="AC903">
        <f t="shared" ca="1" si="300"/>
        <v>22.758900000000001</v>
      </c>
    </row>
    <row r="904" spans="3:29" x14ac:dyDescent="0.25">
      <c r="C904">
        <v>158</v>
      </c>
      <c r="D904">
        <f t="shared" si="286"/>
        <v>995</v>
      </c>
      <c r="E904">
        <f t="shared" si="287"/>
        <v>0.17780000000000001</v>
      </c>
      <c r="F904">
        <f t="shared" si="285"/>
        <v>2.646566164154104E-2</v>
      </c>
      <c r="G904">
        <f t="shared" si="288"/>
        <v>104.19615634406146</v>
      </c>
      <c r="H904">
        <f t="shared" si="289"/>
        <v>2.7576202181510405</v>
      </c>
      <c r="I904" s="3">
        <f t="shared" si="290"/>
        <v>8.8900000000000007E-2</v>
      </c>
      <c r="J904" s="3">
        <f t="shared" si="291"/>
        <v>0.40640000000000004</v>
      </c>
      <c r="K904">
        <f t="shared" si="292"/>
        <v>0.2070977339934959</v>
      </c>
      <c r="L904">
        <f>PI()/4*('Config sheet'!$C$38^2)*'Stage 1'!K904*2</f>
        <v>3.5469034102903182E-2</v>
      </c>
      <c r="M904">
        <f t="shared" si="293"/>
        <v>97.593561484614526</v>
      </c>
      <c r="N904">
        <f>'Config sheet'!$C$44</f>
        <v>5.8970333333333338</v>
      </c>
      <c r="O904">
        <f t="shared" si="302"/>
        <v>2.7662056963659913</v>
      </c>
      <c r="P904">
        <f t="shared" si="303"/>
        <v>-743.01745382590639</v>
      </c>
      <c r="Q904">
        <f t="shared" si="294"/>
        <v>180</v>
      </c>
      <c r="R904">
        <f t="shared" si="295"/>
        <v>-133.74314168866317</v>
      </c>
      <c r="S904">
        <f t="shared" si="296"/>
        <v>-133.74314168866317</v>
      </c>
      <c r="T904">
        <f t="shared" ca="1" si="297"/>
        <v>1.4931636980735559</v>
      </c>
      <c r="U904">
        <f t="shared" ca="1" si="301"/>
        <v>22.758900000000001</v>
      </c>
      <c r="V904">
        <f ca="1">(-U904*'Config sheet'!$C$134+'Config sheet'!$C$135*'Stage 1'!U1269)*10^2</f>
        <v>94.066428858036289</v>
      </c>
      <c r="W904">
        <f t="shared" ca="1" si="304"/>
        <v>-39.676712830626883</v>
      </c>
      <c r="X904">
        <f>'Config sheet'!$C$150*10^-3</f>
        <v>-333.6</v>
      </c>
      <c r="Y904">
        <f>'Config sheet'!$C$149*10^-3</f>
        <v>333.6</v>
      </c>
      <c r="Z904">
        <f t="shared" si="298"/>
        <v>0.1726934339934959</v>
      </c>
      <c r="AA904">
        <f>PI()/4*('Config sheet'!$C$38^2)*'Stage 1'!Z904*2</f>
        <v>2.9576708453290634E-2</v>
      </c>
      <c r="AB904">
        <f t="shared" si="299"/>
        <v>97.127915631887447</v>
      </c>
      <c r="AC904">
        <f t="shared" ca="1" si="300"/>
        <v>22.758900000000001</v>
      </c>
    </row>
    <row r="905" spans="3:29" x14ac:dyDescent="0.25">
      <c r="C905">
        <v>159</v>
      </c>
      <c r="D905">
        <f t="shared" si="286"/>
        <v>995</v>
      </c>
      <c r="E905">
        <f t="shared" si="287"/>
        <v>0.17780000000000001</v>
      </c>
      <c r="F905">
        <f t="shared" si="285"/>
        <v>2.6633165829145732E-2</v>
      </c>
      <c r="G905">
        <f t="shared" si="288"/>
        <v>104.19615634406146</v>
      </c>
      <c r="H905">
        <f t="shared" si="289"/>
        <v>2.7750735106709841</v>
      </c>
      <c r="I905" s="3">
        <f t="shared" si="290"/>
        <v>8.8900000000000007E-2</v>
      </c>
      <c r="J905" s="3">
        <f t="shared" si="291"/>
        <v>0.40640000000000004</v>
      </c>
      <c r="K905">
        <f t="shared" si="292"/>
        <v>0.20755028199925502</v>
      </c>
      <c r="L905">
        <f>PI()/4*('Config sheet'!$C$38^2)*'Stage 1'!K905*2</f>
        <v>3.5546540700102235E-2</v>
      </c>
      <c r="M905">
        <f t="shared" si="293"/>
        <v>97.806822010324481</v>
      </c>
      <c r="N905">
        <f>'Config sheet'!$C$44</f>
        <v>5.8970333333333338</v>
      </c>
      <c r="O905">
        <f t="shared" si="302"/>
        <v>2.6416498380787394</v>
      </c>
      <c r="P905">
        <f t="shared" si="303"/>
        <v>-744.16525943322733</v>
      </c>
      <c r="Q905">
        <f t="shared" si="294"/>
        <v>180</v>
      </c>
      <c r="R905">
        <f t="shared" si="295"/>
        <v>-133.94974669798091</v>
      </c>
      <c r="S905">
        <f t="shared" si="296"/>
        <v>-133.94974669798091</v>
      </c>
      <c r="T905">
        <f t="shared" ca="1" si="297"/>
        <v>1.4931636980735559</v>
      </c>
      <c r="U905">
        <f t="shared" ca="1" si="301"/>
        <v>22.758900000000001</v>
      </c>
      <c r="V905">
        <f ca="1">(-U905*'Config sheet'!$C$134+'Config sheet'!$C$135*'Stage 1'!U1270)*10^2</f>
        <v>94.066428858036289</v>
      </c>
      <c r="W905">
        <f t="shared" ca="1" si="304"/>
        <v>-39.883317839944624</v>
      </c>
      <c r="X905">
        <f>'Config sheet'!$C$150*10^-3</f>
        <v>-333.6</v>
      </c>
      <c r="Y905">
        <f>'Config sheet'!$C$149*10^-3</f>
        <v>333.6</v>
      </c>
      <c r="Z905">
        <f t="shared" si="298"/>
        <v>0.17314598199925502</v>
      </c>
      <c r="AA905">
        <f>PI()/4*('Config sheet'!$C$38^2)*'Stage 1'!Z905*2</f>
        <v>2.965421505048969E-2</v>
      </c>
      <c r="AB905">
        <f t="shared" si="299"/>
        <v>97.382442069322266</v>
      </c>
      <c r="AC905">
        <f t="shared" ca="1" si="300"/>
        <v>22.758900000000001</v>
      </c>
    </row>
    <row r="906" spans="3:29" x14ac:dyDescent="0.25">
      <c r="C906">
        <v>160</v>
      </c>
      <c r="D906">
        <f t="shared" si="286"/>
        <v>995</v>
      </c>
      <c r="E906">
        <f t="shared" si="287"/>
        <v>0.17780000000000001</v>
      </c>
      <c r="F906">
        <f t="shared" si="285"/>
        <v>2.6800670016750419E-2</v>
      </c>
      <c r="G906">
        <f t="shared" si="288"/>
        <v>104.19615634406146</v>
      </c>
      <c r="H906">
        <f t="shared" si="289"/>
        <v>2.7925268031909272</v>
      </c>
      <c r="I906" s="3">
        <f t="shared" si="290"/>
        <v>8.8900000000000007E-2</v>
      </c>
      <c r="J906" s="3">
        <f t="shared" si="291"/>
        <v>0.40640000000000004</v>
      </c>
      <c r="K906">
        <f t="shared" si="292"/>
        <v>0.20798199628133907</v>
      </c>
      <c r="L906">
        <f>PI()/4*('Config sheet'!$C$38^2)*'Stage 1'!K906*2</f>
        <v>3.562047916528327E-2</v>
      </c>
      <c r="M906">
        <f t="shared" si="293"/>
        <v>98.010264769064065</v>
      </c>
      <c r="N906">
        <f>'Config sheet'!$C$44</f>
        <v>5.8970333333333338</v>
      </c>
      <c r="O906">
        <f t="shared" si="302"/>
        <v>2.5169087534243824</v>
      </c>
      <c r="P906">
        <f t="shared" si="303"/>
        <v>-745.22975154797427</v>
      </c>
      <c r="Q906">
        <f t="shared" si="294"/>
        <v>180</v>
      </c>
      <c r="R906">
        <f t="shared" si="295"/>
        <v>-134.14135527863536</v>
      </c>
      <c r="S906">
        <f t="shared" si="296"/>
        <v>-134.14135527863536</v>
      </c>
      <c r="T906">
        <f t="shared" ca="1" si="297"/>
        <v>1.4931636980735559</v>
      </c>
      <c r="U906">
        <f t="shared" ca="1" si="301"/>
        <v>22.758900000000001</v>
      </c>
      <c r="V906">
        <f ca="1">(-U906*'Config sheet'!$C$134+'Config sheet'!$C$135*'Stage 1'!U1271)*10^2</f>
        <v>94.066428858036289</v>
      </c>
      <c r="W906">
        <f t="shared" ca="1" si="304"/>
        <v>-40.07492642059907</v>
      </c>
      <c r="X906">
        <f>'Config sheet'!$C$150*10^-3</f>
        <v>-333.6</v>
      </c>
      <c r="Y906">
        <f>'Config sheet'!$C$149*10^-3</f>
        <v>333.6</v>
      </c>
      <c r="Z906">
        <f t="shared" si="298"/>
        <v>0.17357769628133907</v>
      </c>
      <c r="AA906">
        <f>PI()/4*('Config sheet'!$C$38^2)*'Stage 1'!Z906*2</f>
        <v>2.9728153515670725E-2</v>
      </c>
      <c r="AB906">
        <f t="shared" si="299"/>
        <v>97.625251001877984</v>
      </c>
      <c r="AC906">
        <f t="shared" ca="1" si="300"/>
        <v>22.758900000000001</v>
      </c>
    </row>
    <row r="907" spans="3:29" x14ac:dyDescent="0.25">
      <c r="C907">
        <v>161</v>
      </c>
      <c r="D907">
        <f t="shared" si="286"/>
        <v>995</v>
      </c>
      <c r="E907">
        <f t="shared" si="287"/>
        <v>0.17780000000000001</v>
      </c>
      <c r="F907">
        <f t="shared" si="285"/>
        <v>2.696817420435511E-2</v>
      </c>
      <c r="G907">
        <f t="shared" si="288"/>
        <v>104.19615634406146</v>
      </c>
      <c r="H907">
        <f t="shared" si="289"/>
        <v>2.8099800957108703</v>
      </c>
      <c r="I907" s="3">
        <f t="shared" si="290"/>
        <v>8.8900000000000007E-2</v>
      </c>
      <c r="J907" s="3">
        <f t="shared" si="291"/>
        <v>0.40640000000000004</v>
      </c>
      <c r="K907">
        <f t="shared" si="292"/>
        <v>0.20839284363311528</v>
      </c>
      <c r="L907">
        <f>PI()/4*('Config sheet'!$C$38^2)*'Stage 1'!K907*2</f>
        <v>3.5690843811241664E-2</v>
      </c>
      <c r="M907">
        <f t="shared" si="293"/>
        <v>98.203874112407362</v>
      </c>
      <c r="N907">
        <f>'Config sheet'!$C$44</f>
        <v>5.8970333333333338</v>
      </c>
      <c r="O907">
        <f t="shared" si="302"/>
        <v>2.3919960527911321</v>
      </c>
      <c r="P907">
        <f t="shared" si="303"/>
        <v>-746.2150236775592</v>
      </c>
      <c r="Q907">
        <f t="shared" si="294"/>
        <v>180</v>
      </c>
      <c r="R907">
        <f t="shared" si="295"/>
        <v>-134.31870426196068</v>
      </c>
      <c r="S907">
        <f t="shared" si="296"/>
        <v>-134.31870426196068</v>
      </c>
      <c r="T907">
        <f t="shared" ca="1" si="297"/>
        <v>1.4931636980735559</v>
      </c>
      <c r="U907">
        <f t="shared" ca="1" si="301"/>
        <v>22.758900000000001</v>
      </c>
      <c r="V907">
        <f ca="1">(-U907*'Config sheet'!$C$134+'Config sheet'!$C$135*'Stage 1'!U1272)*10^2</f>
        <v>94.066428858036289</v>
      </c>
      <c r="W907">
        <f t="shared" ca="1" si="304"/>
        <v>-40.252275403924386</v>
      </c>
      <c r="X907">
        <f>'Config sheet'!$C$150*10^-3</f>
        <v>-333.6</v>
      </c>
      <c r="Y907">
        <f>'Config sheet'!$C$149*10^-3</f>
        <v>333.6</v>
      </c>
      <c r="Z907">
        <f t="shared" si="298"/>
        <v>0.17398854363311528</v>
      </c>
      <c r="AA907">
        <f>PI()/4*('Config sheet'!$C$38^2)*'Stage 1'!Z907*2</f>
        <v>2.9798518161629119E-2</v>
      </c>
      <c r="AB907">
        <f t="shared" si="299"/>
        <v>97.856323753158193</v>
      </c>
      <c r="AC907">
        <f t="shared" ca="1" si="300"/>
        <v>22.758900000000001</v>
      </c>
    </row>
    <row r="908" spans="3:29" x14ac:dyDescent="0.25">
      <c r="C908">
        <v>162</v>
      </c>
      <c r="D908">
        <f t="shared" si="286"/>
        <v>995</v>
      </c>
      <c r="E908">
        <f t="shared" si="287"/>
        <v>0.17780000000000001</v>
      </c>
      <c r="F908">
        <f t="shared" si="285"/>
        <v>2.7135678391959801E-2</v>
      </c>
      <c r="G908">
        <f t="shared" si="288"/>
        <v>104.19615634406146</v>
      </c>
      <c r="H908">
        <f t="shared" si="289"/>
        <v>2.8274333882308138</v>
      </c>
      <c r="I908" s="3">
        <f t="shared" si="290"/>
        <v>8.8900000000000007E-2</v>
      </c>
      <c r="J908" s="3">
        <f t="shared" si="291"/>
        <v>0.40640000000000004</v>
      </c>
      <c r="K908">
        <f t="shared" si="292"/>
        <v>0.20878279307084052</v>
      </c>
      <c r="L908">
        <f>PI()/4*('Config sheet'!$C$38^2)*'Stage 1'!K908*2</f>
        <v>3.5757629331480717E-2</v>
      </c>
      <c r="M908">
        <f t="shared" si="293"/>
        <v>98.387635439451742</v>
      </c>
      <c r="N908">
        <f>'Config sheet'!$C$44</f>
        <v>5.8970333333333338</v>
      </c>
      <c r="O908">
        <f t="shared" si="302"/>
        <v>2.2669246738555922</v>
      </c>
      <c r="P908">
        <f t="shared" si="303"/>
        <v>-747.12501340826611</v>
      </c>
      <c r="Q908">
        <f t="shared" si="294"/>
        <v>180</v>
      </c>
      <c r="R908">
        <f t="shared" si="295"/>
        <v>-134.48250241348791</v>
      </c>
      <c r="S908">
        <f t="shared" si="296"/>
        <v>-134.48250241348791</v>
      </c>
      <c r="T908">
        <f t="shared" ca="1" si="297"/>
        <v>1.4931636980735559</v>
      </c>
      <c r="U908">
        <f t="shared" ca="1" si="301"/>
        <v>22.758900000000001</v>
      </c>
      <c r="V908">
        <f ca="1">(-U908*'Config sheet'!$C$134+'Config sheet'!$C$135*'Stage 1'!U1273)*10^2</f>
        <v>94.066428858036289</v>
      </c>
      <c r="W908">
        <f t="shared" ca="1" si="304"/>
        <v>-40.416073555451618</v>
      </c>
      <c r="X908">
        <f>'Config sheet'!$C$150*10^-3</f>
        <v>-333.6</v>
      </c>
      <c r="Y908">
        <f>'Config sheet'!$C$149*10^-3</f>
        <v>333.6</v>
      </c>
      <c r="Z908">
        <f t="shared" si="298"/>
        <v>0.17437849307084052</v>
      </c>
      <c r="AA908">
        <f>PI()/4*('Config sheet'!$C$38^2)*'Stage 1'!Z908*2</f>
        <v>2.9865303681868172E-2</v>
      </c>
      <c r="AB908">
        <f t="shared" si="299"/>
        <v>98.075642896985656</v>
      </c>
      <c r="AC908">
        <f t="shared" ca="1" si="300"/>
        <v>22.758900000000001</v>
      </c>
    </row>
    <row r="909" spans="3:29" x14ac:dyDescent="0.25">
      <c r="C909">
        <v>163</v>
      </c>
      <c r="D909">
        <f t="shared" si="286"/>
        <v>995</v>
      </c>
      <c r="E909">
        <f t="shared" si="287"/>
        <v>0.17780000000000001</v>
      </c>
      <c r="F909">
        <f t="shared" si="285"/>
        <v>2.7303182579564489E-2</v>
      </c>
      <c r="G909">
        <f t="shared" si="288"/>
        <v>104.19615634406146</v>
      </c>
      <c r="H909">
        <f t="shared" si="289"/>
        <v>2.8448866807507569</v>
      </c>
      <c r="I909" s="3">
        <f t="shared" si="290"/>
        <v>8.8900000000000007E-2</v>
      </c>
      <c r="J909" s="3">
        <f t="shared" si="291"/>
        <v>0.40640000000000004</v>
      </c>
      <c r="K909">
        <f t="shared" si="292"/>
        <v>0.2091518157446754</v>
      </c>
      <c r="L909">
        <f>PI()/4*('Config sheet'!$C$38^2)*'Stage 1'!K909*2</f>
        <v>3.5820830784971294E-2</v>
      </c>
      <c r="M909">
        <f t="shared" si="293"/>
        <v>98.561535154883941</v>
      </c>
      <c r="N909">
        <f>'Config sheet'!$C$44</f>
        <v>5.8970333333333338</v>
      </c>
      <c r="O909">
        <f t="shared" si="302"/>
        <v>2.1417069082368636</v>
      </c>
      <c r="P909">
        <f t="shared" si="303"/>
        <v>-747.96349604282693</v>
      </c>
      <c r="Q909">
        <f t="shared" si="294"/>
        <v>180</v>
      </c>
      <c r="R909">
        <f t="shared" si="295"/>
        <v>-134.63342928770885</v>
      </c>
      <c r="S909">
        <f t="shared" si="296"/>
        <v>-134.63342928770885</v>
      </c>
      <c r="T909">
        <f t="shared" ca="1" si="297"/>
        <v>1.4931636980735559</v>
      </c>
      <c r="U909">
        <f t="shared" ca="1" si="301"/>
        <v>22.758900000000001</v>
      </c>
      <c r="V909">
        <f ca="1">(-U909*'Config sheet'!$C$134+'Config sheet'!$C$135*'Stage 1'!U1274)*10^2</f>
        <v>94.066428858036289</v>
      </c>
      <c r="W909">
        <f t="shared" ca="1" si="304"/>
        <v>-40.567000429672561</v>
      </c>
      <c r="X909">
        <f>'Config sheet'!$C$150*10^-3</f>
        <v>-333.6</v>
      </c>
      <c r="Y909">
        <f>'Config sheet'!$C$149*10^-3</f>
        <v>333.6</v>
      </c>
      <c r="Z909">
        <f t="shared" si="298"/>
        <v>0.1747475157446754</v>
      </c>
      <c r="AA909">
        <f>PI()/4*('Config sheet'!$C$38^2)*'Stage 1'!Z909*2</f>
        <v>2.9928505135358746E-2</v>
      </c>
      <c r="AB909">
        <f t="shared" si="299"/>
        <v>98.283192207353977</v>
      </c>
      <c r="AC909">
        <f t="shared" ca="1" si="300"/>
        <v>22.758900000000001</v>
      </c>
    </row>
    <row r="910" spans="3:29" x14ac:dyDescent="0.25">
      <c r="C910">
        <v>164</v>
      </c>
      <c r="D910">
        <f t="shared" si="286"/>
        <v>995</v>
      </c>
      <c r="E910">
        <f t="shared" si="287"/>
        <v>0.17780000000000001</v>
      </c>
      <c r="F910">
        <f t="shared" si="285"/>
        <v>2.747068676716918E-2</v>
      </c>
      <c r="G910">
        <f t="shared" si="288"/>
        <v>104.19615634406146</v>
      </c>
      <c r="H910">
        <f t="shared" si="289"/>
        <v>2.8623399732707004</v>
      </c>
      <c r="I910" s="3">
        <f t="shared" si="290"/>
        <v>8.8900000000000007E-2</v>
      </c>
      <c r="J910" s="3">
        <f t="shared" si="291"/>
        <v>0.40640000000000004</v>
      </c>
      <c r="K910">
        <f t="shared" si="292"/>
        <v>0.20949988485386961</v>
      </c>
      <c r="L910">
        <f>PI()/4*('Config sheet'!$C$38^2)*'Stage 1'!K910*2</f>
        <v>3.5880443581625864E-2</v>
      </c>
      <c r="M910">
        <f t="shared" si="293"/>
        <v>98.725560629011554</v>
      </c>
      <c r="N910">
        <f>'Config sheet'!$C$44</f>
        <v>5.8970333333333338</v>
      </c>
      <c r="O910">
        <f t="shared" si="302"/>
        <v>2.0163544291934112</v>
      </c>
      <c r="P910">
        <f t="shared" si="303"/>
        <v>-748.73407851308798</v>
      </c>
      <c r="Q910">
        <f t="shared" si="294"/>
        <v>180</v>
      </c>
      <c r="R910">
        <f t="shared" si="295"/>
        <v>-134.77213413235586</v>
      </c>
      <c r="S910">
        <f t="shared" si="296"/>
        <v>-134.77213413235583</v>
      </c>
      <c r="T910">
        <f t="shared" ca="1" si="297"/>
        <v>1.4931636980735559</v>
      </c>
      <c r="U910">
        <f t="shared" ca="1" si="301"/>
        <v>22.758900000000001</v>
      </c>
      <c r="V910">
        <f ca="1">(-U910*'Config sheet'!$C$134+'Config sheet'!$C$135*'Stage 1'!U1275)*10^2</f>
        <v>94.066428858036289</v>
      </c>
      <c r="W910">
        <f t="shared" ca="1" si="304"/>
        <v>-40.70570527431957</v>
      </c>
      <c r="X910">
        <f>'Config sheet'!$C$150*10^-3</f>
        <v>-333.6</v>
      </c>
      <c r="Y910">
        <f>'Config sheet'!$C$149*10^-3</f>
        <v>333.6</v>
      </c>
      <c r="Z910">
        <f t="shared" si="298"/>
        <v>0.17509558485386961</v>
      </c>
      <c r="AA910">
        <f>PI()/4*('Config sheet'!$C$38^2)*'Stage 1'!Z910*2</f>
        <v>2.9988117932013319E-2</v>
      </c>
      <c r="AB910">
        <f t="shared" si="299"/>
        <v>98.478956610725305</v>
      </c>
      <c r="AC910">
        <f t="shared" ca="1" si="300"/>
        <v>22.758900000000001</v>
      </c>
    </row>
    <row r="911" spans="3:29" x14ac:dyDescent="0.25">
      <c r="C911">
        <v>165</v>
      </c>
      <c r="D911">
        <f t="shared" si="286"/>
        <v>995</v>
      </c>
      <c r="E911">
        <f t="shared" si="287"/>
        <v>0.17780000000000001</v>
      </c>
      <c r="F911">
        <f t="shared" si="285"/>
        <v>2.7638190954773871E-2</v>
      </c>
      <c r="G911">
        <f t="shared" si="288"/>
        <v>104.19615634406146</v>
      </c>
      <c r="H911">
        <f t="shared" si="289"/>
        <v>2.8797932657906435</v>
      </c>
      <c r="I911" s="3">
        <f t="shared" si="290"/>
        <v>8.8900000000000007E-2</v>
      </c>
      <c r="J911" s="3">
        <f t="shared" si="291"/>
        <v>0.40640000000000004</v>
      </c>
      <c r="K911">
        <f t="shared" si="292"/>
        <v>0.2098269755661849</v>
      </c>
      <c r="L911">
        <f>PI()/4*('Config sheet'!$C$38^2)*'Stage 1'!K911*2</f>
        <v>3.5936463468498304E-2</v>
      </c>
      <c r="M911">
        <f t="shared" si="293"/>
        <v>98.87970015979171</v>
      </c>
      <c r="N911">
        <f>'Config sheet'!$C$44</f>
        <v>5.8970333333333338</v>
      </c>
      <c r="O911">
        <f t="shared" si="302"/>
        <v>1.8908783203160571</v>
      </c>
      <c r="P911">
        <f t="shared" si="303"/>
        <v>-749.44019357563468</v>
      </c>
      <c r="Q911">
        <f t="shared" si="294"/>
        <v>180</v>
      </c>
      <c r="R911">
        <f t="shared" si="295"/>
        <v>-134.89923484361424</v>
      </c>
      <c r="S911">
        <f t="shared" si="296"/>
        <v>-134.89923484361424</v>
      </c>
      <c r="T911">
        <f t="shared" ca="1" si="297"/>
        <v>1.4931636980735559</v>
      </c>
      <c r="U911">
        <f t="shared" ca="1" si="301"/>
        <v>22.758900000000001</v>
      </c>
      <c r="V911">
        <f ca="1">(-U911*'Config sheet'!$C$134+'Config sheet'!$C$135*'Stage 1'!U1276)*10^2</f>
        <v>94.066428858036289</v>
      </c>
      <c r="W911">
        <f t="shared" ca="1" si="304"/>
        <v>-40.832805985577949</v>
      </c>
      <c r="X911">
        <f>'Config sheet'!$C$150*10^-3</f>
        <v>-333.6</v>
      </c>
      <c r="Y911">
        <f>'Config sheet'!$C$149*10^-3</f>
        <v>333.6</v>
      </c>
      <c r="Z911">
        <f t="shared" si="298"/>
        <v>0.1754226755661849</v>
      </c>
      <c r="AA911">
        <f>PI()/4*('Config sheet'!$C$38^2)*'Stage 1'!Z911*2</f>
        <v>3.0044137818885756E-2</v>
      </c>
      <c r="AB911">
        <f t="shared" si="299"/>
        <v>98.662922140711402</v>
      </c>
      <c r="AC911">
        <f t="shared" ca="1" si="300"/>
        <v>22.758900000000001</v>
      </c>
    </row>
    <row r="912" spans="3:29" x14ac:dyDescent="0.25">
      <c r="C912">
        <v>166</v>
      </c>
      <c r="D912">
        <f t="shared" si="286"/>
        <v>995</v>
      </c>
      <c r="E912">
        <f t="shared" si="287"/>
        <v>0.17780000000000001</v>
      </c>
      <c r="F912">
        <f t="shared" si="285"/>
        <v>2.7805695142378562E-2</v>
      </c>
      <c r="G912">
        <f t="shared" si="288"/>
        <v>104.19615634406146</v>
      </c>
      <c r="H912">
        <f t="shared" si="289"/>
        <v>2.8972465583105871</v>
      </c>
      <c r="I912" s="3">
        <f t="shared" si="290"/>
        <v>8.8900000000000007E-2</v>
      </c>
      <c r="J912" s="3">
        <f t="shared" si="291"/>
        <v>0.40640000000000004</v>
      </c>
      <c r="K912">
        <f t="shared" si="292"/>
        <v>0.2101330649416186</v>
      </c>
      <c r="L912">
        <f>PI()/4*('Config sheet'!$C$38^2)*'Stage 1'!K912*2</f>
        <v>3.5988886516720234E-2</v>
      </c>
      <c r="M912">
        <f t="shared" si="293"/>
        <v>99.023942936886087</v>
      </c>
      <c r="N912">
        <f>'Config sheet'!$C$44</f>
        <v>5.8970333333333338</v>
      </c>
      <c r="O912">
        <f t="shared" si="302"/>
        <v>1.7652891051689423</v>
      </c>
      <c r="P912">
        <f t="shared" si="303"/>
        <v>-750.08509429787773</v>
      </c>
      <c r="Q912">
        <f t="shared" si="294"/>
        <v>180</v>
      </c>
      <c r="R912">
        <f t="shared" si="295"/>
        <v>-135.01531697361801</v>
      </c>
      <c r="S912">
        <f t="shared" si="296"/>
        <v>-135.01531697361801</v>
      </c>
      <c r="T912">
        <f t="shared" ca="1" si="297"/>
        <v>1.4931636980735559</v>
      </c>
      <c r="U912">
        <f t="shared" ca="1" si="301"/>
        <v>22.758900000000001</v>
      </c>
      <c r="V912">
        <f ca="1">(-U912*'Config sheet'!$C$134+'Config sheet'!$C$135*'Stage 1'!U1277)*10^2</f>
        <v>94.066428858036289</v>
      </c>
      <c r="W912">
        <f t="shared" ca="1" si="304"/>
        <v>-40.948888115581724</v>
      </c>
      <c r="X912">
        <f>'Config sheet'!$C$150*10^-3</f>
        <v>-333.6</v>
      </c>
      <c r="Y912">
        <f>'Config sheet'!$C$149*10^-3</f>
        <v>333.6</v>
      </c>
      <c r="Z912">
        <f t="shared" si="298"/>
        <v>0.1757287649416186</v>
      </c>
      <c r="AA912">
        <f>PI()/4*('Config sheet'!$C$38^2)*'Stage 1'!Z912*2</f>
        <v>3.0096560867107689E-2</v>
      </c>
      <c r="AB912">
        <f t="shared" si="299"/>
        <v>98.835075895173546</v>
      </c>
      <c r="AC912">
        <f t="shared" ca="1" si="300"/>
        <v>22.758900000000001</v>
      </c>
    </row>
    <row r="913" spans="3:29" x14ac:dyDescent="0.25">
      <c r="C913">
        <v>167</v>
      </c>
      <c r="D913">
        <f t="shared" si="286"/>
        <v>995</v>
      </c>
      <c r="E913">
        <f t="shared" si="287"/>
        <v>0.17780000000000001</v>
      </c>
      <c r="F913">
        <f t="shared" si="285"/>
        <v>2.797319932998325E-2</v>
      </c>
      <c r="G913">
        <f t="shared" si="288"/>
        <v>104.19615634406146</v>
      </c>
      <c r="H913">
        <f t="shared" si="289"/>
        <v>2.9146998508305302</v>
      </c>
      <c r="I913" s="3">
        <f t="shared" si="290"/>
        <v>8.8900000000000007E-2</v>
      </c>
      <c r="J913" s="3">
        <f t="shared" si="291"/>
        <v>0.40640000000000004</v>
      </c>
      <c r="K913">
        <f t="shared" si="292"/>
        <v>0.21041813186048569</v>
      </c>
      <c r="L913">
        <f>PI()/4*('Config sheet'!$C$38^2)*'Stage 1'!K913*2</f>
        <v>3.6037709109183871E-2</v>
      </c>
      <c r="M913">
        <f t="shared" si="293"/>
        <v>99.15827900777019</v>
      </c>
      <c r="N913">
        <f>'Config sheet'!$C$44</f>
        <v>5.8970333333333338</v>
      </c>
      <c r="O913">
        <f t="shared" si="302"/>
        <v>1.6395967778293259</v>
      </c>
      <c r="P913">
        <f t="shared" si="303"/>
        <v>-750.67184884172093</v>
      </c>
      <c r="Q913">
        <f t="shared" si="294"/>
        <v>180</v>
      </c>
      <c r="R913">
        <f t="shared" si="295"/>
        <v>-135.12093279150977</v>
      </c>
      <c r="S913">
        <f t="shared" si="296"/>
        <v>-135.12093279150977</v>
      </c>
      <c r="T913">
        <f t="shared" ca="1" si="297"/>
        <v>1.4931636980735559</v>
      </c>
      <c r="U913">
        <f t="shared" ca="1" si="301"/>
        <v>22.758900000000001</v>
      </c>
      <c r="V913">
        <f ca="1">(-U913*'Config sheet'!$C$134+'Config sheet'!$C$135*'Stage 1'!U1278)*10^2</f>
        <v>94.066428858036289</v>
      </c>
      <c r="W913">
        <f t="shared" ca="1" si="304"/>
        <v>-41.054503933473484</v>
      </c>
      <c r="X913">
        <f>'Config sheet'!$C$150*10^-3</f>
        <v>-333.6</v>
      </c>
      <c r="Y913">
        <f>'Config sheet'!$C$149*10^-3</f>
        <v>333.6</v>
      </c>
      <c r="Z913">
        <f t="shared" si="298"/>
        <v>0.17601383186048569</v>
      </c>
      <c r="AA913">
        <f>PI()/4*('Config sheet'!$C$38^2)*'Stage 1'!Z913*2</f>
        <v>3.0145383459571323E-2</v>
      </c>
      <c r="AB913">
        <f t="shared" si="299"/>
        <v>98.995405995773723</v>
      </c>
      <c r="AC913">
        <f t="shared" ca="1" si="300"/>
        <v>22.758900000000001</v>
      </c>
    </row>
    <row r="914" spans="3:29" x14ac:dyDescent="0.25">
      <c r="C914">
        <v>168</v>
      </c>
      <c r="D914">
        <f t="shared" si="286"/>
        <v>995</v>
      </c>
      <c r="E914">
        <f t="shared" si="287"/>
        <v>0.17780000000000001</v>
      </c>
      <c r="F914">
        <f t="shared" si="285"/>
        <v>2.8140703517587941E-2</v>
      </c>
      <c r="G914">
        <f t="shared" si="288"/>
        <v>104.19615634406146</v>
      </c>
      <c r="H914">
        <f t="shared" si="289"/>
        <v>2.9321531433504733</v>
      </c>
      <c r="I914" s="3">
        <f t="shared" si="290"/>
        <v>8.8900000000000007E-2</v>
      </c>
      <c r="J914" s="3">
        <f t="shared" si="291"/>
        <v>0.40640000000000004</v>
      </c>
      <c r="K914">
        <f t="shared" si="292"/>
        <v>0.21068215695591114</v>
      </c>
      <c r="L914">
        <f>PI()/4*('Config sheet'!$C$38^2)*'Stage 1'!K914*2</f>
        <v>3.6082927928980137E-2</v>
      </c>
      <c r="M914">
        <f t="shared" si="293"/>
        <v>99.282699245920597</v>
      </c>
      <c r="N914">
        <f>'Config sheet'!$C$44</f>
        <v>5.8970333333333338</v>
      </c>
      <c r="O914">
        <f t="shared" si="302"/>
        <v>1.51381083427569</v>
      </c>
      <c r="P914">
        <f t="shared" si="303"/>
        <v>-751.20333555155298</v>
      </c>
      <c r="Q914">
        <f t="shared" si="294"/>
        <v>180</v>
      </c>
      <c r="R914">
        <f t="shared" si="295"/>
        <v>-135.21660039927957</v>
      </c>
      <c r="S914">
        <f t="shared" si="296"/>
        <v>-135.21660039927954</v>
      </c>
      <c r="T914">
        <f t="shared" ca="1" si="297"/>
        <v>1.4931636980735559</v>
      </c>
      <c r="U914">
        <f t="shared" ca="1" si="301"/>
        <v>22.758900000000001</v>
      </c>
      <c r="V914">
        <f ca="1">(-U914*'Config sheet'!$C$134+'Config sheet'!$C$135*'Stage 1'!U1279)*10^2</f>
        <v>94.066428858036289</v>
      </c>
      <c r="W914">
        <f t="shared" ca="1" si="304"/>
        <v>-41.150171541243282</v>
      </c>
      <c r="X914">
        <f>'Config sheet'!$C$150*10^-3</f>
        <v>-333.6</v>
      </c>
      <c r="Y914">
        <f>'Config sheet'!$C$149*10^-3</f>
        <v>333.6</v>
      </c>
      <c r="Z914">
        <f t="shared" si="298"/>
        <v>0.17627785695591114</v>
      </c>
      <c r="AA914">
        <f>PI()/4*('Config sheet'!$C$38^2)*'Stage 1'!Z914*2</f>
        <v>3.0190602279367592E-2</v>
      </c>
      <c r="AB914">
        <f t="shared" si="299"/>
        <v>99.143901550006248</v>
      </c>
      <c r="AC914">
        <f t="shared" ca="1" si="300"/>
        <v>22.758900000000001</v>
      </c>
    </row>
    <row r="915" spans="3:29" x14ac:dyDescent="0.25">
      <c r="C915">
        <v>169</v>
      </c>
      <c r="D915">
        <f t="shared" si="286"/>
        <v>995</v>
      </c>
      <c r="E915">
        <f t="shared" si="287"/>
        <v>0.17780000000000001</v>
      </c>
      <c r="F915">
        <f t="shared" si="285"/>
        <v>2.8308207705192632E-2</v>
      </c>
      <c r="G915">
        <f t="shared" si="288"/>
        <v>104.19615634406146</v>
      </c>
      <c r="H915">
        <f t="shared" si="289"/>
        <v>2.9496064358704168</v>
      </c>
      <c r="I915" s="3">
        <f t="shared" si="290"/>
        <v>8.8900000000000007E-2</v>
      </c>
      <c r="J915" s="3">
        <f t="shared" si="291"/>
        <v>0.40640000000000004</v>
      </c>
      <c r="K915">
        <f t="shared" si="292"/>
        <v>0.21092512255078238</v>
      </c>
      <c r="L915">
        <f>PI()/4*('Config sheet'!$C$38^2)*'Stage 1'!K915*2</f>
        <v>3.6124539948600744E-2</v>
      </c>
      <c r="M915">
        <f t="shared" si="293"/>
        <v>99.397195321104405</v>
      </c>
      <c r="N915">
        <f>'Config sheet'!$C$44</f>
        <v>5.8970333333333338</v>
      </c>
      <c r="O915">
        <f t="shared" si="302"/>
        <v>1.3879403045727332</v>
      </c>
      <c r="P915">
        <f t="shared" si="303"/>
        <v>-751.68223835289871</v>
      </c>
      <c r="Q915">
        <f t="shared" si="294"/>
        <v>180</v>
      </c>
      <c r="R915">
        <f t="shared" si="295"/>
        <v>-135.30280290352178</v>
      </c>
      <c r="S915">
        <f t="shared" si="296"/>
        <v>-135.30280290352178</v>
      </c>
      <c r="T915">
        <f t="shared" ca="1" si="297"/>
        <v>1.4931636980735559</v>
      </c>
      <c r="U915">
        <f t="shared" ca="1" si="301"/>
        <v>22.758900000000001</v>
      </c>
      <c r="V915">
        <f ca="1">(-U915*'Config sheet'!$C$134+'Config sheet'!$C$135*'Stage 1'!U1280)*10^2</f>
        <v>94.066428858036289</v>
      </c>
      <c r="W915">
        <f t="shared" ca="1" si="304"/>
        <v>-41.236374045485491</v>
      </c>
      <c r="X915">
        <f>'Config sheet'!$C$150*10^-3</f>
        <v>-333.6</v>
      </c>
      <c r="Y915">
        <f>'Config sheet'!$C$149*10^-3</f>
        <v>333.6</v>
      </c>
      <c r="Z915">
        <f t="shared" si="298"/>
        <v>0.17652082255078239</v>
      </c>
      <c r="AA915">
        <f>PI()/4*('Config sheet'!$C$38^2)*'Stage 1'!Z915*2</f>
        <v>3.0232214298988199E-2</v>
      </c>
      <c r="AB915">
        <f t="shared" si="299"/>
        <v>99.280552615738117</v>
      </c>
      <c r="AC915">
        <f t="shared" ca="1" si="300"/>
        <v>22.758900000000001</v>
      </c>
    </row>
    <row r="916" spans="3:29" x14ac:dyDescent="0.25">
      <c r="C916">
        <v>170</v>
      </c>
      <c r="D916">
        <f t="shared" si="286"/>
        <v>995</v>
      </c>
      <c r="E916">
        <f t="shared" si="287"/>
        <v>0.17780000000000001</v>
      </c>
      <c r="F916">
        <f t="shared" si="285"/>
        <v>2.8475711892797323E-2</v>
      </c>
      <c r="G916">
        <f t="shared" si="288"/>
        <v>104.19615634406146</v>
      </c>
      <c r="H916">
        <f t="shared" si="289"/>
        <v>2.9670597283903604</v>
      </c>
      <c r="I916" s="3">
        <f t="shared" si="290"/>
        <v>8.8900000000000007E-2</v>
      </c>
      <c r="J916" s="3">
        <f t="shared" si="291"/>
        <v>0.40640000000000004</v>
      </c>
      <c r="K916">
        <f t="shared" si="292"/>
        <v>0.21114701259920537</v>
      </c>
      <c r="L916">
        <f>PI()/4*('Config sheet'!$C$38^2)*'Stage 1'!K916*2</f>
        <v>3.6162542419911493E-2</v>
      </c>
      <c r="M916">
        <f t="shared" si="293"/>
        <v>99.501759671790495</v>
      </c>
      <c r="N916">
        <f>'Config sheet'!$C$44</f>
        <v>5.8970333333333338</v>
      </c>
      <c r="O916">
        <f t="shared" si="302"/>
        <v>1.2619937858006636</v>
      </c>
      <c r="P916">
        <f t="shared" si="303"/>
        <v>-752.11104246767457</v>
      </c>
      <c r="Q916">
        <f t="shared" si="294"/>
        <v>180</v>
      </c>
      <c r="R916">
        <f t="shared" si="295"/>
        <v>-135.37998764418145</v>
      </c>
      <c r="S916">
        <f t="shared" si="296"/>
        <v>-135.37998764418143</v>
      </c>
      <c r="T916">
        <f t="shared" ca="1" si="297"/>
        <v>1.4931636980735559</v>
      </c>
      <c r="U916">
        <f t="shared" ca="1" si="301"/>
        <v>22.758900000000001</v>
      </c>
      <c r="V916">
        <f ca="1">(-U916*'Config sheet'!$C$134+'Config sheet'!$C$135*'Stage 1'!U1281)*10^2</f>
        <v>94.066428858036289</v>
      </c>
      <c r="W916">
        <f t="shared" ca="1" si="304"/>
        <v>-41.313558786145165</v>
      </c>
      <c r="X916">
        <f>'Config sheet'!$C$150*10^-3</f>
        <v>-333.6</v>
      </c>
      <c r="Y916">
        <f>'Config sheet'!$C$149*10^-3</f>
        <v>333.6</v>
      </c>
      <c r="Z916">
        <f t="shared" si="298"/>
        <v>0.17674271259920538</v>
      </c>
      <c r="AA916">
        <f>PI()/4*('Config sheet'!$C$38^2)*'Stage 1'!Z916*2</f>
        <v>3.0270216770298952E-2</v>
      </c>
      <c r="AB916">
        <f t="shared" si="299"/>
        <v>99.405350168281984</v>
      </c>
      <c r="AC916">
        <f t="shared" ca="1" si="300"/>
        <v>22.758900000000001</v>
      </c>
    </row>
    <row r="917" spans="3:29" x14ac:dyDescent="0.25">
      <c r="C917">
        <v>171</v>
      </c>
      <c r="D917">
        <f t="shared" si="286"/>
        <v>995</v>
      </c>
      <c r="E917">
        <f t="shared" si="287"/>
        <v>0.17780000000000001</v>
      </c>
      <c r="F917">
        <f t="shared" si="285"/>
        <v>2.8643216080402011E-2</v>
      </c>
      <c r="G917">
        <f t="shared" si="288"/>
        <v>104.19615634406146</v>
      </c>
      <c r="H917">
        <f t="shared" si="289"/>
        <v>2.9845130209103035</v>
      </c>
      <c r="I917" s="3">
        <f t="shared" si="290"/>
        <v>8.8900000000000007E-2</v>
      </c>
      <c r="J917" s="3">
        <f t="shared" si="291"/>
        <v>0.40640000000000004</v>
      </c>
      <c r="K917">
        <f t="shared" si="292"/>
        <v>0.21134781263250396</v>
      </c>
      <c r="L917">
        <f>PI()/4*('Config sheet'!$C$38^2)*'Stage 1'!K917*2</f>
        <v>3.6196932864903789E-2</v>
      </c>
      <c r="M917">
        <f t="shared" si="293"/>
        <v>99.596385479702306</v>
      </c>
      <c r="N917">
        <f>'Config sheet'!$C$44</f>
        <v>5.8970333333333338</v>
      </c>
      <c r="O917">
        <f t="shared" si="302"/>
        <v>1.1359794756752897</v>
      </c>
      <c r="P917">
        <f t="shared" si="303"/>
        <v>-752.49203045157651</v>
      </c>
      <c r="Q917">
        <f t="shared" si="294"/>
        <v>180</v>
      </c>
      <c r="R917">
        <f t="shared" si="295"/>
        <v>-135.44856548128377</v>
      </c>
      <c r="S917">
        <f t="shared" si="296"/>
        <v>-135.44856548128377</v>
      </c>
      <c r="T917">
        <f t="shared" ca="1" si="297"/>
        <v>1.4931636980735559</v>
      </c>
      <c r="U917">
        <f t="shared" ca="1" si="301"/>
        <v>22.758900000000001</v>
      </c>
      <c r="V917">
        <f ca="1">(-U917*'Config sheet'!$C$134+'Config sheet'!$C$135*'Stage 1'!U1282)*10^2</f>
        <v>94.066428858036289</v>
      </c>
      <c r="W917">
        <f t="shared" ca="1" si="304"/>
        <v>-41.382136623247476</v>
      </c>
      <c r="X917">
        <f>'Config sheet'!$C$150*10^-3</f>
        <v>-333.6</v>
      </c>
      <c r="Y917">
        <f>'Config sheet'!$C$149*10^-3</f>
        <v>333.6</v>
      </c>
      <c r="Z917">
        <f t="shared" si="298"/>
        <v>0.17694351263250396</v>
      </c>
      <c r="AA917">
        <f>PI()/4*('Config sheet'!$C$38^2)*'Stage 1'!Z917*2</f>
        <v>3.0304607215291244E-2</v>
      </c>
      <c r="AB917">
        <f t="shared" si="299"/>
        <v>99.518286070024715</v>
      </c>
      <c r="AC917">
        <f t="shared" ca="1" si="300"/>
        <v>22.758900000000001</v>
      </c>
    </row>
    <row r="918" spans="3:29" x14ac:dyDescent="0.25">
      <c r="C918">
        <v>172</v>
      </c>
      <c r="D918">
        <f t="shared" si="286"/>
        <v>995</v>
      </c>
      <c r="E918">
        <f t="shared" si="287"/>
        <v>0.17780000000000001</v>
      </c>
      <c r="F918">
        <f t="shared" si="285"/>
        <v>2.8810720268006702E-2</v>
      </c>
      <c r="G918">
        <f t="shared" si="288"/>
        <v>104.19615634406146</v>
      </c>
      <c r="H918">
        <f t="shared" si="289"/>
        <v>3.0019663134302466</v>
      </c>
      <c r="I918" s="3">
        <f t="shared" si="290"/>
        <v>8.8900000000000007E-2</v>
      </c>
      <c r="J918" s="3">
        <f t="shared" si="291"/>
        <v>0.40640000000000004</v>
      </c>
      <c r="K918">
        <f t="shared" si="292"/>
        <v>0.21152750970980028</v>
      </c>
      <c r="L918">
        <f>PI()/4*('Config sheet'!$C$38^2)*'Stage 1'!K918*2</f>
        <v>3.6227709067230635E-2</v>
      </c>
      <c r="M918">
        <f t="shared" si="293"/>
        <v>99.681066646528961</v>
      </c>
      <c r="N918">
        <f>'Config sheet'!$C$44</f>
        <v>5.8970333333333338</v>
      </c>
      <c r="O918">
        <f t="shared" si="302"/>
        <v>1.0099052068045267</v>
      </c>
      <c r="P918">
        <f t="shared" si="303"/>
        <v>-752.82727855870951</v>
      </c>
      <c r="Q918">
        <f t="shared" si="294"/>
        <v>180</v>
      </c>
      <c r="R918">
        <f t="shared" si="295"/>
        <v>-135.50891014056774</v>
      </c>
      <c r="S918">
        <f t="shared" si="296"/>
        <v>-135.50891014056774</v>
      </c>
      <c r="T918">
        <f t="shared" ca="1" si="297"/>
        <v>1.4931636980735559</v>
      </c>
      <c r="U918">
        <f t="shared" ca="1" si="301"/>
        <v>22.758900000000001</v>
      </c>
      <c r="V918">
        <f ca="1">(-U918*'Config sheet'!$C$134+'Config sheet'!$C$135*'Stage 1'!U1283)*10^2</f>
        <v>94.066428858036289</v>
      </c>
      <c r="W918">
        <f t="shared" ca="1" si="304"/>
        <v>-41.442481282531446</v>
      </c>
      <c r="X918">
        <f>'Config sheet'!$C$150*10^-3</f>
        <v>-333.6</v>
      </c>
      <c r="Y918">
        <f>'Config sheet'!$C$149*10^-3</f>
        <v>333.6</v>
      </c>
      <c r="Z918">
        <f t="shared" si="298"/>
        <v>0.17712320970980028</v>
      </c>
      <c r="AA918">
        <f>PI()/4*('Config sheet'!$C$38^2)*'Stage 1'!Z918*2</f>
        <v>3.033538341761809E-2</v>
      </c>
      <c r="AB918">
        <f t="shared" si="299"/>
        <v>99.619353042632326</v>
      </c>
      <c r="AC918">
        <f t="shared" ca="1" si="300"/>
        <v>22.758900000000001</v>
      </c>
    </row>
    <row r="919" spans="3:29" x14ac:dyDescent="0.25">
      <c r="C919">
        <v>173</v>
      </c>
      <c r="D919">
        <f t="shared" si="286"/>
        <v>995</v>
      </c>
      <c r="E919">
        <f t="shared" si="287"/>
        <v>0.17780000000000001</v>
      </c>
      <c r="F919">
        <f t="shared" si="285"/>
        <v>2.8978224455611393E-2</v>
      </c>
      <c r="G919">
        <f t="shared" si="288"/>
        <v>104.19615634406146</v>
      </c>
      <c r="H919">
        <f t="shared" si="289"/>
        <v>3.0194196059501901</v>
      </c>
      <c r="I919" s="3">
        <f t="shared" si="290"/>
        <v>8.8900000000000007E-2</v>
      </c>
      <c r="J919" s="3">
        <f t="shared" si="291"/>
        <v>0.40640000000000004</v>
      </c>
      <c r="K919">
        <f t="shared" si="292"/>
        <v>0.21168609237320696</v>
      </c>
      <c r="L919">
        <f>PI()/4*('Config sheet'!$C$38^2)*'Stage 1'!K919*2</f>
        <v>3.6254869064532569E-2</v>
      </c>
      <c r="M919">
        <f t="shared" si="293"/>
        <v>99.755797772809927</v>
      </c>
      <c r="N919">
        <f>'Config sheet'!$C$44</f>
        <v>5.8970333333333338</v>
      </c>
      <c r="O919">
        <f t="shared" si="302"/>
        <v>0.88377848152611782</v>
      </c>
      <c r="P919">
        <f t="shared" si="303"/>
        <v>-753.11865343815361</v>
      </c>
      <c r="Q919">
        <f t="shared" si="294"/>
        <v>180</v>
      </c>
      <c r="R919">
        <f t="shared" si="295"/>
        <v>-135.56135761886765</v>
      </c>
      <c r="S919">
        <f t="shared" si="296"/>
        <v>-135.56135761886765</v>
      </c>
      <c r="T919">
        <f t="shared" ca="1" si="297"/>
        <v>1.4931636980735559</v>
      </c>
      <c r="U919">
        <f t="shared" ca="1" si="301"/>
        <v>22.758900000000001</v>
      </c>
      <c r="V919">
        <f ca="1">(-U919*'Config sheet'!$C$134+'Config sheet'!$C$135*'Stage 1'!U1284)*10^2</f>
        <v>94.066428858036289</v>
      </c>
      <c r="W919">
        <f t="shared" ca="1" si="304"/>
        <v>-41.494928760831357</v>
      </c>
      <c r="X919">
        <f>'Config sheet'!$C$150*10^-3</f>
        <v>-333.6</v>
      </c>
      <c r="Y919">
        <f>'Config sheet'!$C$149*10^-3</f>
        <v>333.6</v>
      </c>
      <c r="Z919">
        <f t="shared" si="298"/>
        <v>0.17728179237320696</v>
      </c>
      <c r="AA919">
        <f>PI()/4*('Config sheet'!$C$38^2)*'Stage 1'!Z919*2</f>
        <v>3.0362543414920028E-2</v>
      </c>
      <c r="AB919">
        <f t="shared" si="299"/>
        <v>99.708544641848675</v>
      </c>
      <c r="AC919">
        <f t="shared" ca="1" si="300"/>
        <v>22.758900000000001</v>
      </c>
    </row>
    <row r="920" spans="3:29" x14ac:dyDescent="0.25">
      <c r="C920">
        <v>174</v>
      </c>
      <c r="D920">
        <f t="shared" si="286"/>
        <v>995</v>
      </c>
      <c r="E920">
        <f t="shared" si="287"/>
        <v>0.17780000000000001</v>
      </c>
      <c r="F920">
        <f t="shared" si="285"/>
        <v>2.914572864321608E-2</v>
      </c>
      <c r="G920">
        <f t="shared" si="288"/>
        <v>104.19615634406146</v>
      </c>
      <c r="H920">
        <f t="shared" si="289"/>
        <v>3.0368728984701332</v>
      </c>
      <c r="I920" s="3">
        <f t="shared" si="290"/>
        <v>8.8900000000000007E-2</v>
      </c>
      <c r="J920" s="3">
        <f t="shared" si="291"/>
        <v>0.40640000000000004</v>
      </c>
      <c r="K920">
        <f t="shared" si="292"/>
        <v>0.21182355060766139</v>
      </c>
      <c r="L920">
        <f>PI()/4*('Config sheet'!$C$38^2)*'Stage 1'!K920*2</f>
        <v>3.6278411141558595E-2</v>
      </c>
      <c r="M920">
        <f t="shared" si="293"/>
        <v>99.820574139007263</v>
      </c>
      <c r="N920">
        <f>'Config sheet'!$C$44</f>
        <v>5.8970333333333338</v>
      </c>
      <c r="O920">
        <f t="shared" si="302"/>
        <v>0.75760650727059431</v>
      </c>
      <c r="P920">
        <f t="shared" si="303"/>
        <v>-753.3678091667224</v>
      </c>
      <c r="Q920">
        <f t="shared" si="294"/>
        <v>180</v>
      </c>
      <c r="R920">
        <f t="shared" si="295"/>
        <v>-135.60620565001005</v>
      </c>
      <c r="S920">
        <f t="shared" si="296"/>
        <v>-135.60620565001003</v>
      </c>
      <c r="T920">
        <f t="shared" ca="1" si="297"/>
        <v>1.4931636980735559</v>
      </c>
      <c r="U920">
        <f t="shared" ca="1" si="301"/>
        <v>22.758900000000001</v>
      </c>
      <c r="V920">
        <f ca="1">(-U920*'Config sheet'!$C$134+'Config sheet'!$C$135*'Stage 1'!U1285)*10^2</f>
        <v>94.066428858036289</v>
      </c>
      <c r="W920">
        <f t="shared" ca="1" si="304"/>
        <v>-41.539776791973765</v>
      </c>
      <c r="X920">
        <f>'Config sheet'!$C$150*10^-3</f>
        <v>-333.6</v>
      </c>
      <c r="Y920">
        <f>'Config sheet'!$C$149*10^-3</f>
        <v>333.6</v>
      </c>
      <c r="Z920">
        <f t="shared" si="298"/>
        <v>0.17741925060766139</v>
      </c>
      <c r="AA920">
        <f>PI()/4*('Config sheet'!$C$38^2)*'Stage 1'!Z920*2</f>
        <v>3.0386085491946047E-2</v>
      </c>
      <c r="AB920">
        <f t="shared" si="299"/>
        <v>99.785855234905156</v>
      </c>
      <c r="AC920">
        <f t="shared" ca="1" si="300"/>
        <v>22.758900000000001</v>
      </c>
    </row>
    <row r="921" spans="3:29" x14ac:dyDescent="0.25">
      <c r="C921">
        <v>175</v>
      </c>
      <c r="D921">
        <f t="shared" si="286"/>
        <v>995</v>
      </c>
      <c r="E921">
        <f t="shared" si="287"/>
        <v>0.17780000000000001</v>
      </c>
      <c r="F921">
        <f t="shared" si="285"/>
        <v>2.9313232830820771E-2</v>
      </c>
      <c r="G921">
        <f t="shared" si="288"/>
        <v>104.19615634406146</v>
      </c>
      <c r="H921">
        <f t="shared" si="289"/>
        <v>3.0543261909900763</v>
      </c>
      <c r="I921" s="3">
        <f t="shared" si="290"/>
        <v>8.8900000000000007E-2</v>
      </c>
      <c r="J921" s="3">
        <f t="shared" si="291"/>
        <v>0.40640000000000004</v>
      </c>
      <c r="K921">
        <f t="shared" si="292"/>
        <v>0.21193987580542673</v>
      </c>
      <c r="L921">
        <f>PI()/4*('Config sheet'!$C$38^2)*'Stage 1'!K921*2</f>
        <v>3.6298333824086329E-2</v>
      </c>
      <c r="M921">
        <f t="shared" si="293"/>
        <v>99.875391688776674</v>
      </c>
      <c r="N921">
        <f>'Config sheet'!$C$44</f>
        <v>5.8970333333333338</v>
      </c>
      <c r="O921">
        <f t="shared" si="302"/>
        <v>0.63139623239280951</v>
      </c>
      <c r="P921">
        <f t="shared" si="303"/>
        <v>-753.57618462174253</v>
      </c>
      <c r="Q921">
        <f t="shared" si="294"/>
        <v>180</v>
      </c>
      <c r="R921">
        <f t="shared" si="295"/>
        <v>-135.64371323191367</v>
      </c>
      <c r="S921">
        <f t="shared" si="296"/>
        <v>-135.64371323191367</v>
      </c>
      <c r="T921">
        <f t="shared" ca="1" si="297"/>
        <v>1.4931636980735559</v>
      </c>
      <c r="U921">
        <f t="shared" ca="1" si="301"/>
        <v>22.758900000000001</v>
      </c>
      <c r="V921">
        <f ca="1">(-U921*'Config sheet'!$C$134+'Config sheet'!$C$135*'Stage 1'!U1286)*10^2</f>
        <v>94.066428858036289</v>
      </c>
      <c r="W921">
        <f t="shared" ca="1" si="304"/>
        <v>-41.577284373877376</v>
      </c>
      <c r="X921">
        <f>'Config sheet'!$C$150*10^-3</f>
        <v>-333.6</v>
      </c>
      <c r="Y921">
        <f>'Config sheet'!$C$149*10^-3</f>
        <v>333.6</v>
      </c>
      <c r="Z921">
        <f t="shared" si="298"/>
        <v>0.17753557580542673</v>
      </c>
      <c r="AA921">
        <f>PI()/4*('Config sheet'!$C$38^2)*'Stage 1'!Z921*2</f>
        <v>3.0406008174473781E-2</v>
      </c>
      <c r="AB921">
        <f t="shared" si="299"/>
        <v>99.851279980554949</v>
      </c>
      <c r="AC921">
        <f t="shared" ca="1" si="300"/>
        <v>22.758900000000001</v>
      </c>
    </row>
    <row r="922" spans="3:29" x14ac:dyDescent="0.25">
      <c r="C922">
        <v>176</v>
      </c>
      <c r="D922">
        <f t="shared" si="286"/>
        <v>995</v>
      </c>
      <c r="E922">
        <f t="shared" si="287"/>
        <v>0.17780000000000001</v>
      </c>
      <c r="F922">
        <f t="shared" si="285"/>
        <v>2.9480737018425462E-2</v>
      </c>
      <c r="G922">
        <f t="shared" si="288"/>
        <v>104.19615634406146</v>
      </c>
      <c r="H922">
        <f t="shared" si="289"/>
        <v>3.0717794835100198</v>
      </c>
      <c r="I922" s="3">
        <f t="shared" si="290"/>
        <v>8.8900000000000007E-2</v>
      </c>
      <c r="J922" s="3">
        <f t="shared" si="291"/>
        <v>0.40640000000000004</v>
      </c>
      <c r="K922">
        <f t="shared" si="292"/>
        <v>0.21203506073528278</v>
      </c>
      <c r="L922">
        <f>PI()/4*('Config sheet'!$C$38^2)*'Stage 1'!K922*2</f>
        <v>3.6314635873645459E-2</v>
      </c>
      <c r="M922">
        <f t="shared" si="293"/>
        <v>99.920247014449146</v>
      </c>
      <c r="N922">
        <f>'Config sheet'!$C$44</f>
        <v>5.8970333333333338</v>
      </c>
      <c r="O922">
        <f t="shared" si="302"/>
        <v>0.50515438241485178</v>
      </c>
      <c r="P922">
        <f t="shared" si="303"/>
        <v>-753.74500119724019</v>
      </c>
      <c r="Q922">
        <f t="shared" si="294"/>
        <v>180</v>
      </c>
      <c r="R922">
        <f t="shared" si="295"/>
        <v>-135.67410021550324</v>
      </c>
      <c r="S922">
        <f t="shared" si="296"/>
        <v>-135.67410021550324</v>
      </c>
      <c r="T922">
        <f t="shared" ca="1" si="297"/>
        <v>1.4931636980735559</v>
      </c>
      <c r="U922">
        <f t="shared" ca="1" si="301"/>
        <v>22.758900000000001</v>
      </c>
      <c r="V922">
        <f ca="1">(-U922*'Config sheet'!$C$134+'Config sheet'!$C$135*'Stage 1'!U1287)*10^2</f>
        <v>94.066428858036289</v>
      </c>
      <c r="W922">
        <f t="shared" ca="1" si="304"/>
        <v>-41.607671357466955</v>
      </c>
      <c r="X922">
        <f>'Config sheet'!$C$150*10^-3</f>
        <v>-333.6</v>
      </c>
      <c r="Y922">
        <f>'Config sheet'!$C$149*10^-3</f>
        <v>333.6</v>
      </c>
      <c r="Z922">
        <f t="shared" si="298"/>
        <v>0.17763076073528278</v>
      </c>
      <c r="AA922">
        <f>PI()/4*('Config sheet'!$C$38^2)*'Stage 1'!Z922*2</f>
        <v>3.0422310224032918E-2</v>
      </c>
      <c r="AB922">
        <f t="shared" si="299"/>
        <v>99.904814811745098</v>
      </c>
      <c r="AC922">
        <f t="shared" ca="1" si="300"/>
        <v>22.758900000000001</v>
      </c>
    </row>
    <row r="923" spans="3:29" x14ac:dyDescent="0.25">
      <c r="C923">
        <v>177</v>
      </c>
      <c r="D923">
        <f t="shared" si="286"/>
        <v>995</v>
      </c>
      <c r="E923">
        <f t="shared" si="287"/>
        <v>0.17780000000000001</v>
      </c>
      <c r="F923">
        <f t="shared" si="285"/>
        <v>2.9648241206030154E-2</v>
      </c>
      <c r="G923">
        <f t="shared" si="288"/>
        <v>104.19615634406146</v>
      </c>
      <c r="H923">
        <f t="shared" si="289"/>
        <v>3.0892327760299634</v>
      </c>
      <c r="I923" s="3">
        <f t="shared" si="290"/>
        <v>8.8900000000000007E-2</v>
      </c>
      <c r="J923" s="3">
        <f t="shared" si="291"/>
        <v>0.40640000000000004</v>
      </c>
      <c r="K923">
        <f t="shared" si="292"/>
        <v>0.21210909951642459</v>
      </c>
      <c r="L923">
        <f>PI()/4*('Config sheet'!$C$38^2)*'Stage 1'!K923*2</f>
        <v>3.6327316283047424E-2</v>
      </c>
      <c r="M923">
        <f t="shared" si="293"/>
        <v>99.955137344730787</v>
      </c>
      <c r="N923">
        <f>'Config sheet'!$C$44</f>
        <v>5.8970333333333338</v>
      </c>
      <c r="O923">
        <f t="shared" si="302"/>
        <v>0.37888749662253474</v>
      </c>
      <c r="P923">
        <f t="shared" si="303"/>
        <v>-753.87526086648063</v>
      </c>
      <c r="Q923">
        <f t="shared" si="294"/>
        <v>180</v>
      </c>
      <c r="R923">
        <f t="shared" si="295"/>
        <v>-135.69754695596654</v>
      </c>
      <c r="S923">
        <f t="shared" si="296"/>
        <v>-135.69754695596652</v>
      </c>
      <c r="T923">
        <f t="shared" ca="1" si="297"/>
        <v>1.4931636980735559</v>
      </c>
      <c r="U923">
        <f t="shared" ca="1" si="301"/>
        <v>22.758900000000001</v>
      </c>
      <c r="V923">
        <f ca="1">(-U923*'Config sheet'!$C$134+'Config sheet'!$C$135*'Stage 1'!U1288)*10^2</f>
        <v>94.066428858036289</v>
      </c>
      <c r="W923">
        <f t="shared" ca="1" si="304"/>
        <v>-41.631118097930255</v>
      </c>
      <c r="X923">
        <f>'Config sheet'!$C$150*10^-3</f>
        <v>-333.6</v>
      </c>
      <c r="Y923">
        <f>'Config sheet'!$C$149*10^-3</f>
        <v>333.6</v>
      </c>
      <c r="Z923">
        <f t="shared" si="298"/>
        <v>0.17770479951642459</v>
      </c>
      <c r="AA923">
        <f>PI()/4*('Config sheet'!$C$38^2)*'Stage 1'!Z923*2</f>
        <v>3.043499063343488E-2</v>
      </c>
      <c r="AB923">
        <f t="shared" si="299"/>
        <v>99.946456420936201</v>
      </c>
      <c r="AC923">
        <f t="shared" ca="1" si="300"/>
        <v>22.758900000000001</v>
      </c>
    </row>
    <row r="924" spans="3:29" x14ac:dyDescent="0.25">
      <c r="C924">
        <v>178</v>
      </c>
      <c r="D924">
        <f t="shared" si="286"/>
        <v>995</v>
      </c>
      <c r="E924">
        <f t="shared" si="287"/>
        <v>0.17780000000000001</v>
      </c>
      <c r="F924">
        <f t="shared" si="285"/>
        <v>2.9815745393634841E-2</v>
      </c>
      <c r="G924">
        <f t="shared" si="288"/>
        <v>104.19615634406146</v>
      </c>
      <c r="H924">
        <f t="shared" si="289"/>
        <v>3.1066860685499065</v>
      </c>
      <c r="I924" s="3">
        <f t="shared" si="290"/>
        <v>8.8900000000000007E-2</v>
      </c>
      <c r="J924" s="3">
        <f t="shared" si="291"/>
        <v>0.40640000000000004</v>
      </c>
      <c r="K924">
        <f t="shared" si="292"/>
        <v>0.2121619875970856</v>
      </c>
      <c r="L924">
        <f>PI()/4*('Config sheet'!$C$38^2)*'Stage 1'!K924*2</f>
        <v>3.633637427272423E-2</v>
      </c>
      <c r="M924">
        <f t="shared" si="293"/>
        <v>99.980060534628919</v>
      </c>
      <c r="N924">
        <f>'Config sheet'!$C$44</f>
        <v>5.8970333333333338</v>
      </c>
      <c r="O924">
        <f t="shared" si="302"/>
        <v>0.25260196495722137</v>
      </c>
      <c r="P924">
        <f t="shared" si="303"/>
        <v>-753.96774459335586</v>
      </c>
      <c r="Q924">
        <f t="shared" si="294"/>
        <v>180</v>
      </c>
      <c r="R924">
        <f t="shared" si="295"/>
        <v>-135.71419402680408</v>
      </c>
      <c r="S924">
        <f t="shared" si="296"/>
        <v>-135.71419402680408</v>
      </c>
      <c r="T924">
        <f t="shared" ca="1" si="297"/>
        <v>1.4931636980735559</v>
      </c>
      <c r="U924">
        <f t="shared" ca="1" si="301"/>
        <v>22.758900000000001</v>
      </c>
      <c r="V924">
        <f ca="1">(-U924*'Config sheet'!$C$134+'Config sheet'!$C$135*'Stage 1'!U1289)*10^2</f>
        <v>94.066428858036289</v>
      </c>
      <c r="W924">
        <f t="shared" ca="1" si="304"/>
        <v>-41.647765168767791</v>
      </c>
      <c r="X924">
        <f>'Config sheet'!$C$150*10^-3</f>
        <v>-333.6</v>
      </c>
      <c r="Y924">
        <f>'Config sheet'!$C$149*10^-3</f>
        <v>333.6</v>
      </c>
      <c r="Z924">
        <f t="shared" si="298"/>
        <v>0.1777576875970856</v>
      </c>
      <c r="AA924">
        <f>PI()/4*('Config sheet'!$C$38^2)*'Stage 1'!Z924*2</f>
        <v>3.0444048623111685E-2</v>
      </c>
      <c r="AB924">
        <f t="shared" si="299"/>
        <v>99.97620224807963</v>
      </c>
      <c r="AC924">
        <f t="shared" ca="1" si="300"/>
        <v>22.758900000000001</v>
      </c>
    </row>
    <row r="925" spans="3:29" x14ac:dyDescent="0.25">
      <c r="C925">
        <v>179</v>
      </c>
      <c r="D925">
        <f t="shared" si="286"/>
        <v>995</v>
      </c>
      <c r="E925">
        <f t="shared" si="287"/>
        <v>0.17780000000000001</v>
      </c>
      <c r="F925">
        <f t="shared" si="285"/>
        <v>2.9983249581239532E-2</v>
      </c>
      <c r="G925">
        <f t="shared" si="288"/>
        <v>104.19615634406146</v>
      </c>
      <c r="H925">
        <f t="shared" si="289"/>
        <v>3.1241393610698496</v>
      </c>
      <c r="I925" s="3">
        <f t="shared" si="290"/>
        <v>8.8900000000000007E-2</v>
      </c>
      <c r="J925" s="3">
        <f t="shared" si="291"/>
        <v>0.40640000000000004</v>
      </c>
      <c r="K925">
        <f t="shared" si="292"/>
        <v>0.21219372173789797</v>
      </c>
      <c r="L925">
        <f>PI()/4*('Config sheet'!$C$38^2)*'Stage 1'!K925*2</f>
        <v>3.6341809287878647E-2</v>
      </c>
      <c r="M925">
        <f t="shared" si="293"/>
        <v>99.995015057610956</v>
      </c>
      <c r="N925">
        <f>'Config sheet'!$C$44</f>
        <v>5.8970333333333338</v>
      </c>
      <c r="O925">
        <f t="shared" si="302"/>
        <v>0.12630406514438458</v>
      </c>
      <c r="P925">
        <f t="shared" si="303"/>
        <v>-754.02301109466885</v>
      </c>
      <c r="Q925">
        <f t="shared" si="294"/>
        <v>180</v>
      </c>
      <c r="R925">
        <f t="shared" si="295"/>
        <v>-135.72414199704039</v>
      </c>
      <c r="S925">
        <f t="shared" si="296"/>
        <v>-135.72414199704039</v>
      </c>
      <c r="T925">
        <f t="shared" ca="1" si="297"/>
        <v>1.4931636980735559</v>
      </c>
      <c r="U925">
        <f t="shared" ca="1" si="301"/>
        <v>22.758900000000001</v>
      </c>
      <c r="V925">
        <f ca="1">(-U925*'Config sheet'!$C$134+'Config sheet'!$C$135*'Stage 1'!U1290)*10^2</f>
        <v>94.066428858036289</v>
      </c>
      <c r="W925">
        <f t="shared" ca="1" si="304"/>
        <v>-41.657713139004102</v>
      </c>
      <c r="X925">
        <f>'Config sheet'!$C$150*10^-3</f>
        <v>-333.6</v>
      </c>
      <c r="Y925">
        <f>'Config sheet'!$C$149*10^-3</f>
        <v>333.6</v>
      </c>
      <c r="Z925">
        <f t="shared" si="298"/>
        <v>0.17778942173789797</v>
      </c>
      <c r="AA925">
        <f>PI()/4*('Config sheet'!$C$38^2)*'Stage 1'!Z925*2</f>
        <v>3.0449483638266103E-2</v>
      </c>
      <c r="AB925">
        <f t="shared" si="299"/>
        <v>99.994050471258689</v>
      </c>
      <c r="AC925">
        <f t="shared" ca="1" si="300"/>
        <v>22.758900000000001</v>
      </c>
    </row>
    <row r="926" spans="3:29" x14ac:dyDescent="0.25">
      <c r="C926">
        <v>180</v>
      </c>
      <c r="D926">
        <f t="shared" si="286"/>
        <v>995</v>
      </c>
      <c r="E926">
        <f t="shared" si="287"/>
        <v>0.17780000000000001</v>
      </c>
      <c r="F926">
        <f t="shared" si="285"/>
        <v>3.0150753768844223E-2</v>
      </c>
      <c r="G926">
        <f t="shared" si="288"/>
        <v>104.19615634406146</v>
      </c>
      <c r="H926">
        <f t="shared" si="289"/>
        <v>3.1415926535897931</v>
      </c>
      <c r="I926" s="3">
        <f t="shared" si="290"/>
        <v>8.8900000000000007E-2</v>
      </c>
      <c r="J926" s="3">
        <f t="shared" si="291"/>
        <v>0.40640000000000004</v>
      </c>
      <c r="K926">
        <f t="shared" si="292"/>
        <v>0.21220430000000007</v>
      </c>
      <c r="L926">
        <f>PI()/4*('Config sheet'!$C$38^2)*'Stage 1'!K926*2</f>
        <v>3.6343620996447418E-2</v>
      </c>
      <c r="M926">
        <f t="shared" si="293"/>
        <v>100.00000000000003</v>
      </c>
      <c r="N926">
        <f>'Config sheet'!$C$44</f>
        <v>5.8970333333333338</v>
      </c>
      <c r="O926">
        <f t="shared" si="302"/>
        <v>8.8660914529401357E-16</v>
      </c>
      <c r="P926">
        <f t="shared" si="303"/>
        <v>-754.0413959549104</v>
      </c>
      <c r="Q926">
        <f t="shared" si="294"/>
        <v>180</v>
      </c>
      <c r="R926">
        <f t="shared" si="295"/>
        <v>-135.72745127188389</v>
      </c>
      <c r="S926">
        <f t="shared" si="296"/>
        <v>-135.72745127188389</v>
      </c>
      <c r="T926">
        <f t="shared" ca="1" si="297"/>
        <v>1.4931636980735559</v>
      </c>
      <c r="U926">
        <f t="shared" ca="1" si="301"/>
        <v>22.758900000000001</v>
      </c>
      <c r="V926">
        <f ca="1">(-U926*'Config sheet'!$C$134+'Config sheet'!$C$135*'Stage 1'!U1291)*10^2</f>
        <v>94.066428858036289</v>
      </c>
      <c r="W926">
        <f t="shared" ca="1" si="304"/>
        <v>-41.661022413847604</v>
      </c>
      <c r="X926">
        <f>'Config sheet'!$C$150*10^-3</f>
        <v>-333.6</v>
      </c>
      <c r="Y926">
        <f>'Config sheet'!$C$149*10^-3</f>
        <v>333.6</v>
      </c>
      <c r="Z926">
        <f t="shared" si="298"/>
        <v>0.17780000000000007</v>
      </c>
      <c r="AA926">
        <f>PI()/4*('Config sheet'!$C$38^2)*'Stage 1'!Z926*2</f>
        <v>3.0451295346834873E-2</v>
      </c>
      <c r="AB926">
        <f t="shared" si="299"/>
        <v>100.00000000000004</v>
      </c>
      <c r="AC926">
        <f t="shared" ca="1" si="300"/>
        <v>22.758900000000001</v>
      </c>
    </row>
    <row r="927" spans="3:29" x14ac:dyDescent="0.25">
      <c r="C927">
        <v>181</v>
      </c>
      <c r="D927">
        <f t="shared" si="286"/>
        <v>995</v>
      </c>
      <c r="E927">
        <f t="shared" si="287"/>
        <v>0.17780000000000001</v>
      </c>
      <c r="F927">
        <f t="shared" si="285"/>
        <v>3.0318257956448914E-2</v>
      </c>
      <c r="G927">
        <f t="shared" si="288"/>
        <v>104.19615634406146</v>
      </c>
      <c r="H927">
        <f t="shared" si="289"/>
        <v>3.1590459461097367</v>
      </c>
      <c r="I927" s="3">
        <f t="shared" si="290"/>
        <v>8.8900000000000007E-2</v>
      </c>
      <c r="J927" s="3">
        <f t="shared" si="291"/>
        <v>0.40640000000000004</v>
      </c>
      <c r="K927">
        <f t="shared" si="292"/>
        <v>0.21219372173789797</v>
      </c>
      <c r="L927">
        <f>PI()/4*('Config sheet'!$C$38^2)*'Stage 1'!K927*2</f>
        <v>3.6341809287878647E-2</v>
      </c>
      <c r="M927">
        <f t="shared" si="293"/>
        <v>99.995015057610956</v>
      </c>
      <c r="N927">
        <f>'Config sheet'!$C$44</f>
        <v>5.8970333333333338</v>
      </c>
      <c r="O927">
        <f t="shared" si="302"/>
        <v>-0.12630406514438278</v>
      </c>
      <c r="P927">
        <f t="shared" si="303"/>
        <v>-754.02301109466885</v>
      </c>
      <c r="Q927">
        <f t="shared" si="294"/>
        <v>180</v>
      </c>
      <c r="R927">
        <f t="shared" si="295"/>
        <v>-135.72414199704039</v>
      </c>
      <c r="S927">
        <f t="shared" si="296"/>
        <v>-135.72414199704039</v>
      </c>
      <c r="T927">
        <f t="shared" ca="1" si="297"/>
        <v>1.4931636980735559</v>
      </c>
      <c r="U927">
        <f t="shared" ca="1" si="301"/>
        <v>22.76059412644706</v>
      </c>
      <c r="V927">
        <f ca="1">(-U927*'Config sheet'!$C$134+'Config sheet'!$C$135*'Stage 1'!U1292)*10^2</f>
        <v>93.791922645485101</v>
      </c>
      <c r="W927">
        <f t="shared" ca="1" si="304"/>
        <v>-41.93221935155529</v>
      </c>
      <c r="X927">
        <f>'Config sheet'!$C$150*10^-3</f>
        <v>-333.6</v>
      </c>
      <c r="Y927">
        <f>'Config sheet'!$C$149*10^-3</f>
        <v>333.6</v>
      </c>
      <c r="Z927">
        <f t="shared" si="298"/>
        <v>0.17778942173789797</v>
      </c>
      <c r="AA927">
        <f>PI()/4*('Config sheet'!$C$38^2)*'Stage 1'!Z927*2</f>
        <v>3.0449483638266103E-2</v>
      </c>
      <c r="AB927">
        <f t="shared" si="299"/>
        <v>99.994050471258689</v>
      </c>
      <c r="AC927">
        <f t="shared" ca="1" si="300"/>
        <v>22.76059412644706</v>
      </c>
    </row>
    <row r="928" spans="3:29" x14ac:dyDescent="0.25">
      <c r="C928">
        <v>182</v>
      </c>
      <c r="D928">
        <f t="shared" si="286"/>
        <v>995</v>
      </c>
      <c r="E928">
        <f t="shared" si="287"/>
        <v>0.17780000000000001</v>
      </c>
      <c r="F928">
        <f t="shared" si="285"/>
        <v>3.0485762144053602E-2</v>
      </c>
      <c r="G928">
        <f t="shared" si="288"/>
        <v>104.19615634406146</v>
      </c>
      <c r="H928">
        <f t="shared" si="289"/>
        <v>3.1764992386296798</v>
      </c>
      <c r="I928" s="3">
        <f t="shared" si="290"/>
        <v>8.8900000000000007E-2</v>
      </c>
      <c r="J928" s="3">
        <f t="shared" si="291"/>
        <v>0.40640000000000004</v>
      </c>
      <c r="K928">
        <f t="shared" si="292"/>
        <v>0.2121619875970856</v>
      </c>
      <c r="L928">
        <f>PI()/4*('Config sheet'!$C$38^2)*'Stage 1'!K928*2</f>
        <v>3.633637427272423E-2</v>
      </c>
      <c r="M928">
        <f t="shared" si="293"/>
        <v>99.980060534628919</v>
      </c>
      <c r="N928">
        <f>'Config sheet'!$C$44</f>
        <v>5.8970333333333338</v>
      </c>
      <c r="O928">
        <f t="shared" si="302"/>
        <v>-0.25260196495721954</v>
      </c>
      <c r="P928">
        <f t="shared" si="303"/>
        <v>-753.96774459335586</v>
      </c>
      <c r="Q928">
        <f t="shared" si="294"/>
        <v>180</v>
      </c>
      <c r="R928">
        <f t="shared" si="295"/>
        <v>-135.71419402680408</v>
      </c>
      <c r="S928">
        <f t="shared" si="296"/>
        <v>-135.71419402680408</v>
      </c>
      <c r="T928">
        <f t="shared" ca="1" si="297"/>
        <v>1.4931636980735559</v>
      </c>
      <c r="U928">
        <f t="shared" ca="1" si="301"/>
        <v>22.765677665958915</v>
      </c>
      <c r="V928">
        <f ca="1">(-U928*'Config sheet'!$C$134+'Config sheet'!$C$135*'Stage 1'!U1293)*10^2</f>
        <v>92.970852245204853</v>
      </c>
      <c r="W928">
        <f t="shared" ca="1" si="304"/>
        <v>-42.743341781599227</v>
      </c>
      <c r="X928">
        <f>'Config sheet'!$C$150*10^-3</f>
        <v>-333.6</v>
      </c>
      <c r="Y928">
        <f>'Config sheet'!$C$149*10^-3</f>
        <v>333.6</v>
      </c>
      <c r="Z928">
        <f t="shared" si="298"/>
        <v>0.1777576875970856</v>
      </c>
      <c r="AA928">
        <f>PI()/4*('Config sheet'!$C$38^2)*'Stage 1'!Z928*2</f>
        <v>3.0444048623111685E-2</v>
      </c>
      <c r="AB928">
        <f t="shared" si="299"/>
        <v>99.97620224807963</v>
      </c>
      <c r="AC928">
        <f t="shared" ca="1" si="300"/>
        <v>22.765677665958915</v>
      </c>
    </row>
    <row r="929" spans="3:29" x14ac:dyDescent="0.25">
      <c r="C929">
        <v>183</v>
      </c>
      <c r="D929">
        <f t="shared" si="286"/>
        <v>995</v>
      </c>
      <c r="E929">
        <f t="shared" si="287"/>
        <v>0.17780000000000001</v>
      </c>
      <c r="F929">
        <f t="shared" si="285"/>
        <v>3.0653266331658293E-2</v>
      </c>
      <c r="G929">
        <f t="shared" si="288"/>
        <v>104.19615634406146</v>
      </c>
      <c r="H929">
        <f t="shared" si="289"/>
        <v>3.1939525311496229</v>
      </c>
      <c r="I929" s="3">
        <f t="shared" si="290"/>
        <v>8.8900000000000007E-2</v>
      </c>
      <c r="J929" s="3">
        <f t="shared" si="291"/>
        <v>0.40640000000000004</v>
      </c>
      <c r="K929">
        <f t="shared" si="292"/>
        <v>0.21210909951642459</v>
      </c>
      <c r="L929">
        <f>PI()/4*('Config sheet'!$C$38^2)*'Stage 1'!K929*2</f>
        <v>3.6327316283047424E-2</v>
      </c>
      <c r="M929">
        <f t="shared" si="293"/>
        <v>99.955137344730787</v>
      </c>
      <c r="N929">
        <f>'Config sheet'!$C$44</f>
        <v>5.8970333333333338</v>
      </c>
      <c r="O929">
        <f t="shared" si="302"/>
        <v>-0.37888749662253296</v>
      </c>
      <c r="P929">
        <f t="shared" si="303"/>
        <v>-753.87526086648063</v>
      </c>
      <c r="Q929">
        <f t="shared" si="294"/>
        <v>180</v>
      </c>
      <c r="R929">
        <f t="shared" si="295"/>
        <v>-135.69754695596654</v>
      </c>
      <c r="S929">
        <f t="shared" si="296"/>
        <v>-135.69754695596652</v>
      </c>
      <c r="T929">
        <f t="shared" ca="1" si="297"/>
        <v>1.4931636980735559</v>
      </c>
      <c r="U929">
        <f t="shared" ca="1" si="301"/>
        <v>22.774154100481642</v>
      </c>
      <c r="V929">
        <f ca="1">(-U929*'Config sheet'!$C$134+'Config sheet'!$C$135*'Stage 1'!U1294)*10^2</f>
        <v>91.610507968135167</v>
      </c>
      <c r="W929">
        <f t="shared" ca="1" si="304"/>
        <v>-44.087038987831377</v>
      </c>
      <c r="X929">
        <f>'Config sheet'!$C$150*10^-3</f>
        <v>-333.6</v>
      </c>
      <c r="Y929">
        <f>'Config sheet'!$C$149*10^-3</f>
        <v>333.6</v>
      </c>
      <c r="Z929">
        <f t="shared" si="298"/>
        <v>0.17770479951642459</v>
      </c>
      <c r="AA929">
        <f>PI()/4*('Config sheet'!$C$38^2)*'Stage 1'!Z929*2</f>
        <v>3.043499063343488E-2</v>
      </c>
      <c r="AB929">
        <f t="shared" si="299"/>
        <v>99.946456420936201</v>
      </c>
      <c r="AC929">
        <f t="shared" ca="1" si="300"/>
        <v>22.774154100481642</v>
      </c>
    </row>
    <row r="930" spans="3:29" x14ac:dyDescent="0.25">
      <c r="C930">
        <v>184</v>
      </c>
      <c r="D930">
        <f t="shared" si="286"/>
        <v>995</v>
      </c>
      <c r="E930">
        <f t="shared" si="287"/>
        <v>0.17780000000000001</v>
      </c>
      <c r="F930">
        <f t="shared" si="285"/>
        <v>3.0820770519262984E-2</v>
      </c>
      <c r="G930">
        <f t="shared" si="288"/>
        <v>104.19615634406146</v>
      </c>
      <c r="H930">
        <f t="shared" si="289"/>
        <v>3.2114058236695664</v>
      </c>
      <c r="I930" s="3">
        <f t="shared" si="290"/>
        <v>8.8900000000000007E-2</v>
      </c>
      <c r="J930" s="3">
        <f t="shared" si="291"/>
        <v>0.40640000000000004</v>
      </c>
      <c r="K930">
        <f t="shared" si="292"/>
        <v>0.21203506073528278</v>
      </c>
      <c r="L930">
        <f>PI()/4*('Config sheet'!$C$38^2)*'Stage 1'!K930*2</f>
        <v>3.6314635873645459E-2</v>
      </c>
      <c r="M930">
        <f t="shared" si="293"/>
        <v>99.920247014449146</v>
      </c>
      <c r="N930">
        <f>'Config sheet'!$C$44</f>
        <v>5.8970333333333338</v>
      </c>
      <c r="O930">
        <f t="shared" si="302"/>
        <v>-0.50515438241484989</v>
      </c>
      <c r="P930">
        <f t="shared" si="303"/>
        <v>-753.74500119724019</v>
      </c>
      <c r="Q930">
        <f t="shared" si="294"/>
        <v>180</v>
      </c>
      <c r="R930">
        <f t="shared" si="295"/>
        <v>-135.67410021550324</v>
      </c>
      <c r="S930">
        <f t="shared" si="296"/>
        <v>-135.67410021550324</v>
      </c>
      <c r="T930">
        <f t="shared" ca="1" si="297"/>
        <v>1.4931636980735559</v>
      </c>
      <c r="U930">
        <f t="shared" ca="1" si="301"/>
        <v>22.786029238041408</v>
      </c>
      <c r="V930">
        <f ca="1">(-U930*'Config sheet'!$C$134+'Config sheet'!$C$135*'Stage 1'!U1295)*10^2</f>
        <v>89.722861156702095</v>
      </c>
      <c r="W930">
        <f t="shared" ca="1" si="304"/>
        <v>-45.95123905880115</v>
      </c>
      <c r="X930">
        <f>'Config sheet'!$C$150*10^-3</f>
        <v>-333.6</v>
      </c>
      <c r="Y930">
        <f>'Config sheet'!$C$149*10^-3</f>
        <v>333.6</v>
      </c>
      <c r="Z930">
        <f t="shared" si="298"/>
        <v>0.17763076073528278</v>
      </c>
      <c r="AA930">
        <f>PI()/4*('Config sheet'!$C$38^2)*'Stage 1'!Z930*2</f>
        <v>3.0422310224032918E-2</v>
      </c>
      <c r="AB930">
        <f t="shared" si="299"/>
        <v>99.904814811745098</v>
      </c>
      <c r="AC930">
        <f t="shared" ca="1" si="300"/>
        <v>22.786029238041408</v>
      </c>
    </row>
    <row r="931" spans="3:29" x14ac:dyDescent="0.25">
      <c r="C931">
        <v>185</v>
      </c>
      <c r="D931">
        <f t="shared" si="286"/>
        <v>995</v>
      </c>
      <c r="E931">
        <f t="shared" si="287"/>
        <v>0.17780000000000001</v>
      </c>
      <c r="F931">
        <f t="shared" si="285"/>
        <v>3.0988274706867672E-2</v>
      </c>
      <c r="G931">
        <f t="shared" si="288"/>
        <v>104.19615634406146</v>
      </c>
      <c r="H931">
        <f t="shared" si="289"/>
        <v>3.2288591161895095</v>
      </c>
      <c r="I931" s="3">
        <f t="shared" si="290"/>
        <v>8.8900000000000007E-2</v>
      </c>
      <c r="J931" s="3">
        <f t="shared" si="291"/>
        <v>0.40640000000000004</v>
      </c>
      <c r="K931">
        <f t="shared" si="292"/>
        <v>0.21193987580542673</v>
      </c>
      <c r="L931">
        <f>PI()/4*('Config sheet'!$C$38^2)*'Stage 1'!K931*2</f>
        <v>3.6298333824086329E-2</v>
      </c>
      <c r="M931">
        <f t="shared" si="293"/>
        <v>99.875391688776674</v>
      </c>
      <c r="N931">
        <f>'Config sheet'!$C$44</f>
        <v>5.8970333333333338</v>
      </c>
      <c r="O931">
        <f t="shared" si="302"/>
        <v>-0.6313962323928044</v>
      </c>
      <c r="P931">
        <f t="shared" si="303"/>
        <v>-753.57618462174253</v>
      </c>
      <c r="Q931">
        <f t="shared" si="294"/>
        <v>180</v>
      </c>
      <c r="R931">
        <f t="shared" si="295"/>
        <v>-135.64371323191367</v>
      </c>
      <c r="S931">
        <f t="shared" si="296"/>
        <v>-135.64371323191367</v>
      </c>
      <c r="T931">
        <f t="shared" ca="1" si="297"/>
        <v>1.4931636980735559</v>
      </c>
      <c r="U931">
        <f t="shared" ca="1" si="301"/>
        <v>22.801311219927761</v>
      </c>
      <c r="V931">
        <f ca="1">(-U931*'Config sheet'!$C$134+'Config sheet'!$C$135*'Stage 1'!U1296)*10^2</f>
        <v>87.324302851884056</v>
      </c>
      <c r="W931">
        <f t="shared" ca="1" si="304"/>
        <v>-48.319410380029609</v>
      </c>
      <c r="X931">
        <f>'Config sheet'!$C$150*10^-3</f>
        <v>-333.6</v>
      </c>
      <c r="Y931">
        <f>'Config sheet'!$C$149*10^-3</f>
        <v>333.6</v>
      </c>
      <c r="Z931">
        <f t="shared" si="298"/>
        <v>0.17753557580542673</v>
      </c>
      <c r="AA931">
        <f>PI()/4*('Config sheet'!$C$38^2)*'Stage 1'!Z931*2</f>
        <v>3.0406008174473781E-2</v>
      </c>
      <c r="AB931">
        <f t="shared" si="299"/>
        <v>99.851279980554949</v>
      </c>
      <c r="AC931">
        <f t="shared" ca="1" si="300"/>
        <v>22.801311219927761</v>
      </c>
    </row>
    <row r="932" spans="3:29" x14ac:dyDescent="0.25">
      <c r="C932">
        <v>186</v>
      </c>
      <c r="D932">
        <f t="shared" si="286"/>
        <v>995</v>
      </c>
      <c r="E932">
        <f t="shared" si="287"/>
        <v>0.17780000000000001</v>
      </c>
      <c r="F932">
        <f t="shared" si="285"/>
        <v>3.1155778894472363E-2</v>
      </c>
      <c r="G932">
        <f t="shared" si="288"/>
        <v>104.19615634406146</v>
      </c>
      <c r="H932">
        <f t="shared" si="289"/>
        <v>3.2463124087094526</v>
      </c>
      <c r="I932" s="3">
        <f t="shared" si="290"/>
        <v>8.8900000000000007E-2</v>
      </c>
      <c r="J932" s="3">
        <f t="shared" si="291"/>
        <v>0.40640000000000004</v>
      </c>
      <c r="K932">
        <f t="shared" si="292"/>
        <v>0.21182355060766139</v>
      </c>
      <c r="L932">
        <f>PI()/4*('Config sheet'!$C$38^2)*'Stage 1'!K932*2</f>
        <v>3.6278411141558595E-2</v>
      </c>
      <c r="M932">
        <f t="shared" si="293"/>
        <v>99.820574139007263</v>
      </c>
      <c r="N932">
        <f>'Config sheet'!$C$44</f>
        <v>5.8970333333333338</v>
      </c>
      <c r="O932">
        <f t="shared" si="302"/>
        <v>-0.75760650727058931</v>
      </c>
      <c r="P932">
        <f t="shared" si="303"/>
        <v>-753.36780916672251</v>
      </c>
      <c r="Q932">
        <f t="shared" si="294"/>
        <v>180</v>
      </c>
      <c r="R932">
        <f t="shared" si="295"/>
        <v>-135.60620565001005</v>
      </c>
      <c r="S932">
        <f t="shared" si="296"/>
        <v>-135.60620565001005</v>
      </c>
      <c r="T932">
        <f t="shared" ca="1" si="297"/>
        <v>1.4931636980735559</v>
      </c>
      <c r="U932">
        <f t="shared" ca="1" si="301"/>
        <v>22.820010530768958</v>
      </c>
      <c r="V932">
        <f ca="1">(-U932*'Config sheet'!$C$134+'Config sheet'!$C$135*'Stage 1'!U1297)*10^2</f>
        <v>84.435292316944327</v>
      </c>
      <c r="W932">
        <f t="shared" ca="1" si="304"/>
        <v>-51.170913333065727</v>
      </c>
      <c r="X932">
        <f>'Config sheet'!$C$150*10^-3</f>
        <v>-333.6</v>
      </c>
      <c r="Y932">
        <f>'Config sheet'!$C$149*10^-3</f>
        <v>333.6</v>
      </c>
      <c r="Z932">
        <f t="shared" si="298"/>
        <v>0.17741925060766139</v>
      </c>
      <c r="AA932">
        <f>PI()/4*('Config sheet'!$C$38^2)*'Stage 1'!Z932*2</f>
        <v>3.0386085491946047E-2</v>
      </c>
      <c r="AB932">
        <f t="shared" si="299"/>
        <v>99.785855234905156</v>
      </c>
      <c r="AC932">
        <f t="shared" ca="1" si="300"/>
        <v>22.820010530768958</v>
      </c>
    </row>
    <row r="933" spans="3:29" x14ac:dyDescent="0.25">
      <c r="C933">
        <v>187</v>
      </c>
      <c r="D933">
        <f t="shared" si="286"/>
        <v>995</v>
      </c>
      <c r="E933">
        <f t="shared" si="287"/>
        <v>0.17780000000000001</v>
      </c>
      <c r="F933">
        <f t="shared" si="285"/>
        <v>3.1323283082077054E-2</v>
      </c>
      <c r="G933">
        <f t="shared" si="288"/>
        <v>104.19615634406146</v>
      </c>
      <c r="H933">
        <f t="shared" si="289"/>
        <v>3.2637657012293961</v>
      </c>
      <c r="I933" s="3">
        <f t="shared" si="290"/>
        <v>8.8900000000000007E-2</v>
      </c>
      <c r="J933" s="3">
        <f t="shared" si="291"/>
        <v>0.40640000000000004</v>
      </c>
      <c r="K933">
        <f t="shared" si="292"/>
        <v>0.21168609237320701</v>
      </c>
      <c r="L933">
        <f>PI()/4*('Config sheet'!$C$38^2)*'Stage 1'!K933*2</f>
        <v>3.6254869064532583E-2</v>
      </c>
      <c r="M933">
        <f t="shared" si="293"/>
        <v>99.75579777280997</v>
      </c>
      <c r="N933">
        <f>'Config sheet'!$C$44</f>
        <v>5.8970333333333338</v>
      </c>
      <c r="O933">
        <f t="shared" si="302"/>
        <v>-0.88377848152611604</v>
      </c>
      <c r="P933">
        <f t="shared" si="303"/>
        <v>-753.11865343815361</v>
      </c>
      <c r="Q933">
        <f t="shared" si="294"/>
        <v>180</v>
      </c>
      <c r="R933">
        <f t="shared" si="295"/>
        <v>-135.56135761886767</v>
      </c>
      <c r="S933">
        <f t="shared" si="296"/>
        <v>-135.56135761886765</v>
      </c>
      <c r="T933">
        <f t="shared" ca="1" si="297"/>
        <v>1.4931636980735559</v>
      </c>
      <c r="U933">
        <f t="shared" ca="1" si="301"/>
        <v>22.842140011517671</v>
      </c>
      <c r="V933">
        <f ca="1">(-U933*'Config sheet'!$C$134+'Config sheet'!$C$135*'Stage 1'!U1298)*10^2</f>
        <v>81.079928749515574</v>
      </c>
      <c r="W933">
        <f t="shared" ca="1" si="304"/>
        <v>-54.481428869352101</v>
      </c>
      <c r="X933">
        <f>'Config sheet'!$C$150*10^-3</f>
        <v>-333.6</v>
      </c>
      <c r="Y933">
        <f>'Config sheet'!$C$149*10^-3</f>
        <v>333.6</v>
      </c>
      <c r="Z933">
        <f t="shared" si="298"/>
        <v>0.17728179237320701</v>
      </c>
      <c r="AA933">
        <f>PI()/4*('Config sheet'!$C$38^2)*'Stage 1'!Z933*2</f>
        <v>3.0362543414920038E-2</v>
      </c>
      <c r="AB933">
        <f t="shared" si="299"/>
        <v>99.708544641848704</v>
      </c>
      <c r="AC933">
        <f t="shared" ca="1" si="300"/>
        <v>22.842140011517671</v>
      </c>
    </row>
    <row r="934" spans="3:29" x14ac:dyDescent="0.25">
      <c r="C934">
        <v>188</v>
      </c>
      <c r="D934">
        <f t="shared" si="286"/>
        <v>995</v>
      </c>
      <c r="E934">
        <f t="shared" si="287"/>
        <v>0.17780000000000001</v>
      </c>
      <c r="F934">
        <f t="shared" si="285"/>
        <v>3.1490787269681741E-2</v>
      </c>
      <c r="G934">
        <f t="shared" si="288"/>
        <v>104.19615634406146</v>
      </c>
      <c r="H934">
        <f t="shared" si="289"/>
        <v>3.2812189937493392</v>
      </c>
      <c r="I934" s="3">
        <f t="shared" si="290"/>
        <v>8.8900000000000007E-2</v>
      </c>
      <c r="J934" s="3">
        <f t="shared" si="291"/>
        <v>0.40640000000000004</v>
      </c>
      <c r="K934">
        <f t="shared" si="292"/>
        <v>0.21152750970980028</v>
      </c>
      <c r="L934">
        <f>PI()/4*('Config sheet'!$C$38^2)*'Stage 1'!K934*2</f>
        <v>3.6227709067230635E-2</v>
      </c>
      <c r="M934">
        <f t="shared" si="293"/>
        <v>99.681066646528961</v>
      </c>
      <c r="N934">
        <f>'Config sheet'!$C$44</f>
        <v>5.8970333333333338</v>
      </c>
      <c r="O934">
        <f t="shared" si="302"/>
        <v>-1.0099052068045218</v>
      </c>
      <c r="P934">
        <f t="shared" si="303"/>
        <v>-752.82727855870951</v>
      </c>
      <c r="Q934">
        <f t="shared" si="294"/>
        <v>180</v>
      </c>
      <c r="R934">
        <f t="shared" si="295"/>
        <v>-135.50891014056774</v>
      </c>
      <c r="S934">
        <f t="shared" si="296"/>
        <v>-135.50891014056774</v>
      </c>
      <c r="T934">
        <f t="shared" ca="1" si="297"/>
        <v>1.4931636980735559</v>
      </c>
      <c r="U934">
        <f t="shared" ca="1" si="301"/>
        <v>22.867714875371391</v>
      </c>
      <c r="V934">
        <f ca="1">(-U934*'Config sheet'!$C$134+'Config sheet'!$C$135*'Stage 1'!U1299)*10^2</f>
        <v>77.285461915301056</v>
      </c>
      <c r="W934">
        <f t="shared" ca="1" si="304"/>
        <v>-58.223448225266679</v>
      </c>
      <c r="X934">
        <f>'Config sheet'!$C$150*10^-3</f>
        <v>-333.6</v>
      </c>
      <c r="Y934">
        <f>'Config sheet'!$C$149*10^-3</f>
        <v>333.6</v>
      </c>
      <c r="Z934">
        <f t="shared" si="298"/>
        <v>0.17712320970980028</v>
      </c>
      <c r="AA934">
        <f>PI()/4*('Config sheet'!$C$38^2)*'Stage 1'!Z934*2</f>
        <v>3.033538341761809E-2</v>
      </c>
      <c r="AB934">
        <f t="shared" si="299"/>
        <v>99.619353042632326</v>
      </c>
      <c r="AC934">
        <f t="shared" ca="1" si="300"/>
        <v>22.867714875371391</v>
      </c>
    </row>
    <row r="935" spans="3:29" x14ac:dyDescent="0.25">
      <c r="C935">
        <v>189</v>
      </c>
      <c r="D935">
        <f t="shared" si="286"/>
        <v>995</v>
      </c>
      <c r="E935">
        <f t="shared" si="287"/>
        <v>0.17780000000000001</v>
      </c>
      <c r="F935">
        <f t="shared" si="285"/>
        <v>3.1658291457286436E-2</v>
      </c>
      <c r="G935">
        <f t="shared" si="288"/>
        <v>104.19615634406146</v>
      </c>
      <c r="H935">
        <f t="shared" si="289"/>
        <v>3.2986722862692828</v>
      </c>
      <c r="I935" s="3">
        <f t="shared" si="290"/>
        <v>8.8900000000000007E-2</v>
      </c>
      <c r="J935" s="3">
        <f t="shared" si="291"/>
        <v>0.40640000000000004</v>
      </c>
      <c r="K935">
        <f t="shared" si="292"/>
        <v>0.21134781263250396</v>
      </c>
      <c r="L935">
        <f>PI()/4*('Config sheet'!$C$38^2)*'Stage 1'!K935*2</f>
        <v>3.6196932864903789E-2</v>
      </c>
      <c r="M935">
        <f t="shared" si="293"/>
        <v>99.596385479702306</v>
      </c>
      <c r="N935">
        <f>'Config sheet'!$C$44</f>
        <v>5.8970333333333338</v>
      </c>
      <c r="O935">
        <f t="shared" si="302"/>
        <v>-1.1359794756752877</v>
      </c>
      <c r="P935">
        <f t="shared" si="303"/>
        <v>-752.49203045157651</v>
      </c>
      <c r="Q935">
        <f t="shared" si="294"/>
        <v>180</v>
      </c>
      <c r="R935">
        <f t="shared" si="295"/>
        <v>-135.44856548128379</v>
      </c>
      <c r="S935">
        <f t="shared" si="296"/>
        <v>-135.44856548128377</v>
      </c>
      <c r="T935">
        <f t="shared" ca="1" si="297"/>
        <v>1.4931636980735559</v>
      </c>
      <c r="U935">
        <f t="shared" ca="1" si="301"/>
        <v>22.896752726656818</v>
      </c>
      <c r="V935">
        <f ca="1">(-U935*'Config sheet'!$C$134+'Config sheet'!$C$135*'Stage 1'!U1300)*10^2</f>
        <v>73.081758951480509</v>
      </c>
      <c r="W935">
        <f t="shared" ca="1" si="304"/>
        <v>-62.366806529803284</v>
      </c>
      <c r="X935">
        <f>'Config sheet'!$C$150*10^-3</f>
        <v>-333.6</v>
      </c>
      <c r="Y935">
        <f>'Config sheet'!$C$149*10^-3</f>
        <v>333.6</v>
      </c>
      <c r="Z935">
        <f t="shared" si="298"/>
        <v>0.17694351263250396</v>
      </c>
      <c r="AA935">
        <f>PI()/4*('Config sheet'!$C$38^2)*'Stage 1'!Z935*2</f>
        <v>3.0304607215291244E-2</v>
      </c>
      <c r="AB935">
        <f t="shared" si="299"/>
        <v>99.518286070024715</v>
      </c>
      <c r="AC935">
        <f t="shared" ca="1" si="300"/>
        <v>22.896752726656818</v>
      </c>
    </row>
    <row r="936" spans="3:29" x14ac:dyDescent="0.25">
      <c r="C936">
        <v>190</v>
      </c>
      <c r="D936">
        <f t="shared" si="286"/>
        <v>995</v>
      </c>
      <c r="E936">
        <f t="shared" si="287"/>
        <v>0.17780000000000001</v>
      </c>
      <c r="F936">
        <f t="shared" si="285"/>
        <v>3.1825795644891124E-2</v>
      </c>
      <c r="G936">
        <f t="shared" si="288"/>
        <v>104.19615634406146</v>
      </c>
      <c r="H936">
        <f t="shared" si="289"/>
        <v>3.3161255787892259</v>
      </c>
      <c r="I936" s="3">
        <f t="shared" si="290"/>
        <v>8.8900000000000007E-2</v>
      </c>
      <c r="J936" s="3">
        <f t="shared" si="291"/>
        <v>0.40640000000000004</v>
      </c>
      <c r="K936">
        <f t="shared" si="292"/>
        <v>0.21114701259920537</v>
      </c>
      <c r="L936">
        <f>PI()/4*('Config sheet'!$C$38^2)*'Stage 1'!K936*2</f>
        <v>3.6162542419911493E-2</v>
      </c>
      <c r="M936">
        <f t="shared" si="293"/>
        <v>99.501759671790495</v>
      </c>
      <c r="N936">
        <f>'Config sheet'!$C$44</f>
        <v>5.8970333333333338</v>
      </c>
      <c r="O936">
        <f t="shared" si="302"/>
        <v>-1.2619937858006618</v>
      </c>
      <c r="P936">
        <f t="shared" si="303"/>
        <v>-752.11104246767468</v>
      </c>
      <c r="Q936">
        <f t="shared" si="294"/>
        <v>180</v>
      </c>
      <c r="R936">
        <f t="shared" si="295"/>
        <v>-135.37998764418148</v>
      </c>
      <c r="S936">
        <f t="shared" si="296"/>
        <v>-135.37998764418145</v>
      </c>
      <c r="T936">
        <f t="shared" ca="1" si="297"/>
        <v>1.4931636980735559</v>
      </c>
      <c r="U936">
        <f t="shared" ca="1" si="301"/>
        <v>22.929273582713442</v>
      </c>
      <c r="V936">
        <f ca="1">(-U936*'Config sheet'!$C$134+'Config sheet'!$C$135*'Stage 1'!U1301)*10^2</f>
        <v>68.500745182220356</v>
      </c>
      <c r="W936">
        <f t="shared" ca="1" si="304"/>
        <v>-66.879242461961127</v>
      </c>
      <c r="X936">
        <f>'Config sheet'!$C$150*10^-3</f>
        <v>-333.6</v>
      </c>
      <c r="Y936">
        <f>'Config sheet'!$C$149*10^-3</f>
        <v>333.6</v>
      </c>
      <c r="Z936">
        <f t="shared" si="298"/>
        <v>0.17674271259920538</v>
      </c>
      <c r="AA936">
        <f>PI()/4*('Config sheet'!$C$38^2)*'Stage 1'!Z936*2</f>
        <v>3.0270216770298952E-2</v>
      </c>
      <c r="AB936">
        <f t="shared" si="299"/>
        <v>99.405350168281984</v>
      </c>
      <c r="AC936">
        <f t="shared" ca="1" si="300"/>
        <v>22.929273582713442</v>
      </c>
    </row>
    <row r="937" spans="3:29" x14ac:dyDescent="0.25">
      <c r="C937">
        <v>191</v>
      </c>
      <c r="D937">
        <f t="shared" si="286"/>
        <v>995</v>
      </c>
      <c r="E937">
        <f t="shared" si="287"/>
        <v>0.17780000000000001</v>
      </c>
      <c r="F937">
        <f t="shared" si="285"/>
        <v>3.1993299832495811E-2</v>
      </c>
      <c r="G937">
        <f t="shared" si="288"/>
        <v>104.19615634406146</v>
      </c>
      <c r="H937">
        <f t="shared" si="289"/>
        <v>3.333578871309169</v>
      </c>
      <c r="I937" s="3">
        <f t="shared" si="290"/>
        <v>8.8900000000000007E-2</v>
      </c>
      <c r="J937" s="3">
        <f t="shared" si="291"/>
        <v>0.40640000000000004</v>
      </c>
      <c r="K937">
        <f t="shared" si="292"/>
        <v>0.21092512255078244</v>
      </c>
      <c r="L937">
        <f>PI()/4*('Config sheet'!$C$38^2)*'Stage 1'!K937*2</f>
        <v>3.6124539948600751E-2</v>
      </c>
      <c r="M937">
        <f t="shared" si="293"/>
        <v>99.397195321104419</v>
      </c>
      <c r="N937">
        <f>'Config sheet'!$C$44</f>
        <v>5.8970333333333338</v>
      </c>
      <c r="O937">
        <f t="shared" si="302"/>
        <v>-1.3879403045727283</v>
      </c>
      <c r="P937">
        <f t="shared" si="303"/>
        <v>-751.68223835289871</v>
      </c>
      <c r="Q937">
        <f t="shared" si="294"/>
        <v>180</v>
      </c>
      <c r="R937">
        <f t="shared" si="295"/>
        <v>-135.30280290352178</v>
      </c>
      <c r="S937">
        <f t="shared" si="296"/>
        <v>-135.30280290352178</v>
      </c>
      <c r="T937">
        <f t="shared" ca="1" si="297"/>
        <v>1.4931636980735559</v>
      </c>
      <c r="U937">
        <f t="shared" ca="1" si="301"/>
        <v>22.965299898816763</v>
      </c>
      <c r="V937">
        <f ca="1">(-U937*'Config sheet'!$C$134+'Config sheet'!$C$135*'Stage 1'!U1302)*10^2</f>
        <v>63.575836496225001</v>
      </c>
      <c r="W937">
        <f t="shared" ca="1" si="304"/>
        <v>-71.726966407296771</v>
      </c>
      <c r="X937">
        <f>'Config sheet'!$C$150*10^-3</f>
        <v>-333.6</v>
      </c>
      <c r="Y937">
        <f>'Config sheet'!$C$149*10^-3</f>
        <v>333.6</v>
      </c>
      <c r="Z937">
        <f t="shared" si="298"/>
        <v>0.17652082255078244</v>
      </c>
      <c r="AA937">
        <f>PI()/4*('Config sheet'!$C$38^2)*'Stage 1'!Z937*2</f>
        <v>3.0232214298988206E-2</v>
      </c>
      <c r="AB937">
        <f t="shared" si="299"/>
        <v>99.280552615738145</v>
      </c>
      <c r="AC937">
        <f t="shared" ca="1" si="300"/>
        <v>22.965299898816763</v>
      </c>
    </row>
    <row r="938" spans="3:29" x14ac:dyDescent="0.25">
      <c r="C938">
        <v>192</v>
      </c>
      <c r="D938">
        <f t="shared" si="286"/>
        <v>995</v>
      </c>
      <c r="E938">
        <f t="shared" si="287"/>
        <v>0.17780000000000001</v>
      </c>
      <c r="F938">
        <f t="shared" ref="F938:F1001" si="305">C938*$G$4</f>
        <v>3.2160804020100506E-2</v>
      </c>
      <c r="G938">
        <f t="shared" si="288"/>
        <v>104.19615634406146</v>
      </c>
      <c r="H938">
        <f t="shared" si="289"/>
        <v>3.351032163829113</v>
      </c>
      <c r="I938" s="3">
        <f t="shared" si="290"/>
        <v>8.8900000000000007E-2</v>
      </c>
      <c r="J938" s="3">
        <f t="shared" si="291"/>
        <v>0.40640000000000004</v>
      </c>
      <c r="K938">
        <f t="shared" si="292"/>
        <v>0.21068215695591114</v>
      </c>
      <c r="L938">
        <f>PI()/4*('Config sheet'!$C$38^2)*'Stage 1'!K938*2</f>
        <v>3.6082927928980137E-2</v>
      </c>
      <c r="M938">
        <f t="shared" si="293"/>
        <v>99.282699245920597</v>
      </c>
      <c r="N938">
        <f>'Config sheet'!$C$44</f>
        <v>5.8970333333333338</v>
      </c>
      <c r="O938">
        <f t="shared" si="302"/>
        <v>-1.5138108342756884</v>
      </c>
      <c r="P938">
        <f t="shared" si="303"/>
        <v>-751.20333555155298</v>
      </c>
      <c r="Q938">
        <f t="shared" si="294"/>
        <v>180</v>
      </c>
      <c r="R938">
        <f t="shared" si="295"/>
        <v>-135.21660039927954</v>
      </c>
      <c r="S938">
        <f t="shared" si="296"/>
        <v>-135.21660039927954</v>
      </c>
      <c r="T938">
        <f t="shared" ca="1" si="297"/>
        <v>1.4931636980735559</v>
      </c>
      <c r="U938">
        <f t="shared" ca="1" si="301"/>
        <v>23.004856596187665</v>
      </c>
      <c r="V938">
        <f ca="1">(-U938*'Config sheet'!$C$134+'Config sheet'!$C$135*'Stage 1'!U1303)*10^2</f>
        <v>58.341379750310971</v>
      </c>
      <c r="W938">
        <f t="shared" ca="1" si="304"/>
        <v>-76.875220648968565</v>
      </c>
      <c r="X938">
        <f>'Config sheet'!$C$150*10^-3</f>
        <v>-333.6</v>
      </c>
      <c r="Y938">
        <f>'Config sheet'!$C$149*10^-3</f>
        <v>333.6</v>
      </c>
      <c r="Z938">
        <f t="shared" si="298"/>
        <v>0.17627785695591114</v>
      </c>
      <c r="AA938">
        <f>PI()/4*('Config sheet'!$C$38^2)*'Stage 1'!Z938*2</f>
        <v>3.0190602279367592E-2</v>
      </c>
      <c r="AB938">
        <f t="shared" si="299"/>
        <v>99.143901550006248</v>
      </c>
      <c r="AC938">
        <f t="shared" ca="1" si="300"/>
        <v>23.004856596187665</v>
      </c>
    </row>
    <row r="939" spans="3:29" x14ac:dyDescent="0.25">
      <c r="C939">
        <v>193</v>
      </c>
      <c r="D939">
        <f t="shared" ref="D939:D1002" si="306">$D$4</f>
        <v>995</v>
      </c>
      <c r="E939">
        <f t="shared" ref="E939:E1002" si="307">$E$4</f>
        <v>0.17780000000000001</v>
      </c>
      <c r="F939">
        <f t="shared" si="305"/>
        <v>3.2328308207705193E-2</v>
      </c>
      <c r="G939">
        <f t="shared" ref="G939:G1002" si="308">D939/60*2*PI()</f>
        <v>104.19615634406146</v>
      </c>
      <c r="H939">
        <f t="shared" ref="H939:H1002" si="309">G939*F939</f>
        <v>3.3684854563490556</v>
      </c>
      <c r="I939" s="3">
        <f t="shared" ref="I939:I1002" si="310">$I$4</f>
        <v>8.8900000000000007E-2</v>
      </c>
      <c r="J939" s="3">
        <f t="shared" ref="J939:J1002" si="311">$J$4</f>
        <v>0.40640000000000004</v>
      </c>
      <c r="K939">
        <f t="shared" ref="K939:K1002" si="312">(J939+I939)-(I939*COS(H939)+(J939^2-I939^2*(SIN(H939))^2)^0.5)+$B$746</f>
        <v>0.21041813186048575</v>
      </c>
      <c r="L939">
        <f>PI()/4*('Config sheet'!$C$38^2)*'Stage 1'!K939*2</f>
        <v>3.6037709109183878E-2</v>
      </c>
      <c r="M939">
        <f t="shared" ref="M939:M1002" si="313">L939/($Z$741)*100</f>
        <v>99.158279007770204</v>
      </c>
      <c r="N939">
        <f>'Config sheet'!$C$44</f>
        <v>5.8970333333333338</v>
      </c>
      <c r="O939">
        <f t="shared" si="302"/>
        <v>-1.639596777829321</v>
      </c>
      <c r="P939">
        <f t="shared" si="303"/>
        <v>-750.67184884172104</v>
      </c>
      <c r="Q939">
        <f t="shared" ref="Q939:Q1002" si="314">$V$4</f>
        <v>180</v>
      </c>
      <c r="R939">
        <f t="shared" ref="R939:R1002" si="315">Q939*I939*G939^2*(COS(H939)+(I939/(J939))*COS(2*H939))*10^-3</f>
        <v>-135.1209327915098</v>
      </c>
      <c r="S939">
        <f t="shared" ref="S939:S1002" si="316">Q939*P939*10^-3</f>
        <v>-135.12093279150977</v>
      </c>
      <c r="T939">
        <f t="shared" ref="T939:T1002" ca="1" si="317">$V$741</f>
        <v>1.4931636980735559</v>
      </c>
      <c r="U939">
        <f t="shared" ca="1" si="301"/>
        <v>23.047971093140006</v>
      </c>
      <c r="V939">
        <f ca="1">(-U939*'Config sheet'!$C$134+'Config sheet'!$C$135*'Stage 1'!U1304)*10^2</f>
        <v>52.832115921869317</v>
      </c>
      <c r="W939">
        <f t="shared" ca="1" si="304"/>
        <v>-82.288816869640485</v>
      </c>
      <c r="X939">
        <f>'Config sheet'!$C$150*10^-3</f>
        <v>-333.6</v>
      </c>
      <c r="Y939">
        <f>'Config sheet'!$C$149*10^-3</f>
        <v>333.6</v>
      </c>
      <c r="Z939">
        <f t="shared" ref="Z939:Z1002" si="318">(J939+I939)-(I939*COS(H939)+(J939^2-I939^2*(SIN(H939))^2)^0.5)</f>
        <v>0.17601383186048575</v>
      </c>
      <c r="AA939">
        <f>PI()/4*('Config sheet'!$C$38^2)*'Stage 1'!Z939*2</f>
        <v>3.0145383459571334E-2</v>
      </c>
      <c r="AB939">
        <f t="shared" ref="AB939:AB1002" si="319">AA939/($Z$741-$Z$743)*100</f>
        <v>98.995405995773751</v>
      </c>
      <c r="AC939">
        <f t="shared" ref="AC939:AC1002" ca="1" si="320">U939</f>
        <v>23.047971093140006</v>
      </c>
    </row>
    <row r="940" spans="3:29" x14ac:dyDescent="0.25">
      <c r="C940">
        <v>194</v>
      </c>
      <c r="D940">
        <f t="shared" si="306"/>
        <v>995</v>
      </c>
      <c r="E940">
        <f t="shared" si="307"/>
        <v>0.17780000000000001</v>
      </c>
      <c r="F940">
        <f t="shared" si="305"/>
        <v>3.2495812395309881E-2</v>
      </c>
      <c r="G940">
        <f t="shared" si="308"/>
        <v>104.19615634406146</v>
      </c>
      <c r="H940">
        <f t="shared" si="309"/>
        <v>3.3859387488689987</v>
      </c>
      <c r="I940" s="3">
        <f t="shared" si="310"/>
        <v>8.8900000000000007E-2</v>
      </c>
      <c r="J940" s="3">
        <f t="shared" si="311"/>
        <v>0.40640000000000004</v>
      </c>
      <c r="K940">
        <f t="shared" si="312"/>
        <v>0.2101330649416186</v>
      </c>
      <c r="L940">
        <f>PI()/4*('Config sheet'!$C$38^2)*'Stage 1'!K940*2</f>
        <v>3.5988886516720234E-2</v>
      </c>
      <c r="M940">
        <f t="shared" si="313"/>
        <v>99.023942936886087</v>
      </c>
      <c r="N940">
        <f>'Config sheet'!$C$44</f>
        <v>5.8970333333333338</v>
      </c>
      <c r="O940">
        <f t="shared" si="302"/>
        <v>-1.7652891051689374</v>
      </c>
      <c r="P940">
        <f t="shared" si="303"/>
        <v>-750.08509429787762</v>
      </c>
      <c r="Q940">
        <f t="shared" si="314"/>
        <v>180</v>
      </c>
      <c r="R940">
        <f t="shared" si="315"/>
        <v>-135.01531697361798</v>
      </c>
      <c r="S940">
        <f t="shared" si="316"/>
        <v>-135.01531697361798</v>
      </c>
      <c r="T940">
        <f t="shared" ca="1" si="317"/>
        <v>1.4931636980735559</v>
      </c>
      <c r="U940">
        <f t="shared" ref="U940:U1003" ca="1" si="321">IF(AND(L940&lt;=$Z$740, U939*(L939/L940)^T940&lt;$AB$742),U939*(L939/L940)^T940,IF(C940&lt;=180,$AB$741,IF(L940&gt;=$Z$742,  U939*(L939/L940)^T940,$AB$743)))</f>
        <v>23.094673339424755</v>
      </c>
      <c r="V940">
        <f ca="1">(-U940*'Config sheet'!$C$134+'Config sheet'!$C$135*'Stage 1'!U1305)*10^2</f>
        <v>47.082678504572215</v>
      </c>
      <c r="W940">
        <f t="shared" ca="1" si="304"/>
        <v>-87.93263846904577</v>
      </c>
      <c r="X940">
        <f>'Config sheet'!$C$150*10^-3</f>
        <v>-333.6</v>
      </c>
      <c r="Y940">
        <f>'Config sheet'!$C$149*10^-3</f>
        <v>333.6</v>
      </c>
      <c r="Z940">
        <f t="shared" si="318"/>
        <v>0.1757287649416186</v>
      </c>
      <c r="AA940">
        <f>PI()/4*('Config sheet'!$C$38^2)*'Stage 1'!Z940*2</f>
        <v>3.0096560867107689E-2</v>
      </c>
      <c r="AB940">
        <f t="shared" si="319"/>
        <v>98.835075895173546</v>
      </c>
      <c r="AC940">
        <f t="shared" ca="1" si="320"/>
        <v>23.094673339424755</v>
      </c>
    </row>
    <row r="941" spans="3:29" x14ac:dyDescent="0.25">
      <c r="C941">
        <v>195</v>
      </c>
      <c r="D941">
        <f t="shared" si="306"/>
        <v>995</v>
      </c>
      <c r="E941">
        <f t="shared" si="307"/>
        <v>0.17780000000000001</v>
      </c>
      <c r="F941">
        <f t="shared" si="305"/>
        <v>3.2663316582914576E-2</v>
      </c>
      <c r="G941">
        <f t="shared" si="308"/>
        <v>104.19615634406146</v>
      </c>
      <c r="H941">
        <f t="shared" si="309"/>
        <v>3.4033920413889427</v>
      </c>
      <c r="I941" s="3">
        <f t="shared" si="310"/>
        <v>8.8900000000000007E-2</v>
      </c>
      <c r="J941" s="3">
        <f t="shared" si="311"/>
        <v>0.40640000000000004</v>
      </c>
      <c r="K941">
        <f t="shared" si="312"/>
        <v>0.2098269755661849</v>
      </c>
      <c r="L941">
        <f>PI()/4*('Config sheet'!$C$38^2)*'Stage 1'!K941*2</f>
        <v>3.5936463468498304E-2</v>
      </c>
      <c r="M941">
        <f t="shared" si="313"/>
        <v>98.87970015979171</v>
      </c>
      <c r="N941">
        <f>'Config sheet'!$C$44</f>
        <v>5.8970333333333338</v>
      </c>
      <c r="O941">
        <f t="shared" si="302"/>
        <v>-1.8908783203160553</v>
      </c>
      <c r="P941">
        <f t="shared" si="303"/>
        <v>-749.44019357563468</v>
      </c>
      <c r="Q941">
        <f t="shared" si="314"/>
        <v>180</v>
      </c>
      <c r="R941">
        <f t="shared" si="315"/>
        <v>-134.89923484361429</v>
      </c>
      <c r="S941">
        <f t="shared" si="316"/>
        <v>-134.89923484361424</v>
      </c>
      <c r="T941">
        <f t="shared" ca="1" si="317"/>
        <v>1.4931636980735559</v>
      </c>
      <c r="U941">
        <f t="shared" ca="1" si="321"/>
        <v>23.144995853834569</v>
      </c>
      <c r="V941">
        <f ca="1">(-U941*'Config sheet'!$C$134+'Config sheet'!$C$135*'Stage 1'!U1306)*10^2</f>
        <v>41.127137105365527</v>
      </c>
      <c r="W941">
        <f t="shared" ca="1" si="304"/>
        <v>-93.77209773824876</v>
      </c>
      <c r="X941">
        <f>'Config sheet'!$C$150*10^-3</f>
        <v>-333.6</v>
      </c>
      <c r="Y941">
        <f>'Config sheet'!$C$149*10^-3</f>
        <v>333.6</v>
      </c>
      <c r="Z941">
        <f t="shared" si="318"/>
        <v>0.1754226755661849</v>
      </c>
      <c r="AA941">
        <f>PI()/4*('Config sheet'!$C$38^2)*'Stage 1'!Z941*2</f>
        <v>3.0044137818885756E-2</v>
      </c>
      <c r="AB941">
        <f t="shared" si="319"/>
        <v>98.662922140711402</v>
      </c>
      <c r="AC941">
        <f t="shared" ca="1" si="320"/>
        <v>23.144995853834569</v>
      </c>
    </row>
    <row r="942" spans="3:29" x14ac:dyDescent="0.25">
      <c r="C942">
        <v>196</v>
      </c>
      <c r="D942">
        <f t="shared" si="306"/>
        <v>995</v>
      </c>
      <c r="E942">
        <f t="shared" si="307"/>
        <v>0.17780000000000001</v>
      </c>
      <c r="F942">
        <f t="shared" si="305"/>
        <v>3.2830820770519263E-2</v>
      </c>
      <c r="G942">
        <f t="shared" si="308"/>
        <v>104.19615634406146</v>
      </c>
      <c r="H942">
        <f t="shared" si="309"/>
        <v>3.4208453339088858</v>
      </c>
      <c r="I942" s="3">
        <f t="shared" si="310"/>
        <v>8.8900000000000007E-2</v>
      </c>
      <c r="J942" s="3">
        <f t="shared" si="311"/>
        <v>0.40640000000000004</v>
      </c>
      <c r="K942">
        <f t="shared" si="312"/>
        <v>0.20949988485386961</v>
      </c>
      <c r="L942">
        <f>PI()/4*('Config sheet'!$C$38^2)*'Stage 1'!K942*2</f>
        <v>3.5880443581625864E-2</v>
      </c>
      <c r="M942">
        <f t="shared" si="313"/>
        <v>98.725560629011554</v>
      </c>
      <c r="N942">
        <f>'Config sheet'!$C$44</f>
        <v>5.8970333333333338</v>
      </c>
      <c r="O942">
        <f t="shared" si="302"/>
        <v>-2.0163544291934095</v>
      </c>
      <c r="P942">
        <f t="shared" si="303"/>
        <v>-748.73407851308798</v>
      </c>
      <c r="Q942">
        <f t="shared" si="314"/>
        <v>180</v>
      </c>
      <c r="R942">
        <f t="shared" si="315"/>
        <v>-134.77213413235583</v>
      </c>
      <c r="S942">
        <f t="shared" si="316"/>
        <v>-134.77213413235583</v>
      </c>
      <c r="T942">
        <f t="shared" ca="1" si="317"/>
        <v>1.4931636980735559</v>
      </c>
      <c r="U942">
        <f t="shared" ca="1" si="321"/>
        <v>23.198973765139804</v>
      </c>
      <c r="V942">
        <f ca="1">(-U942*'Config sheet'!$C$134+'Config sheet'!$C$135*'Stage 1'!U1307)*10^2</f>
        <v>34.998593533068934</v>
      </c>
      <c r="W942">
        <f t="shared" ca="1" si="304"/>
        <v>-99.773540599286889</v>
      </c>
      <c r="X942">
        <f>'Config sheet'!$C$150*10^-3</f>
        <v>-333.6</v>
      </c>
      <c r="Y942">
        <f>'Config sheet'!$C$149*10^-3</f>
        <v>333.6</v>
      </c>
      <c r="Z942">
        <f t="shared" si="318"/>
        <v>0.17509558485386961</v>
      </c>
      <c r="AA942">
        <f>PI()/4*('Config sheet'!$C$38^2)*'Stage 1'!Z942*2</f>
        <v>2.9988117932013319E-2</v>
      </c>
      <c r="AB942">
        <f t="shared" si="319"/>
        <v>98.478956610725305</v>
      </c>
      <c r="AC942">
        <f t="shared" ca="1" si="320"/>
        <v>23.198973765139804</v>
      </c>
    </row>
    <row r="943" spans="3:29" x14ac:dyDescent="0.25">
      <c r="C943">
        <v>197</v>
      </c>
      <c r="D943">
        <f t="shared" si="306"/>
        <v>995</v>
      </c>
      <c r="E943">
        <f t="shared" si="307"/>
        <v>0.17780000000000001</v>
      </c>
      <c r="F943">
        <f t="shared" si="305"/>
        <v>3.2998324958123958E-2</v>
      </c>
      <c r="G943">
        <f t="shared" si="308"/>
        <v>104.19615634406146</v>
      </c>
      <c r="H943">
        <f t="shared" si="309"/>
        <v>3.4382986264288293</v>
      </c>
      <c r="I943" s="3">
        <f t="shared" si="310"/>
        <v>8.8900000000000007E-2</v>
      </c>
      <c r="J943" s="3">
        <f t="shared" si="311"/>
        <v>0.40640000000000004</v>
      </c>
      <c r="K943">
        <f t="shared" si="312"/>
        <v>0.2091518157446754</v>
      </c>
      <c r="L943">
        <f>PI()/4*('Config sheet'!$C$38^2)*'Stage 1'!K943*2</f>
        <v>3.5820830784971294E-2</v>
      </c>
      <c r="M943">
        <f t="shared" si="313"/>
        <v>98.561535154883941</v>
      </c>
      <c r="N943">
        <f>'Config sheet'!$C$44</f>
        <v>5.8970333333333338</v>
      </c>
      <c r="O943">
        <f t="shared" si="302"/>
        <v>-2.1417069082368614</v>
      </c>
      <c r="P943">
        <f t="shared" si="303"/>
        <v>-747.96349604282682</v>
      </c>
      <c r="Q943">
        <f t="shared" si="314"/>
        <v>180</v>
      </c>
      <c r="R943">
        <f t="shared" si="315"/>
        <v>-134.63342928770885</v>
      </c>
      <c r="S943">
        <f t="shared" si="316"/>
        <v>-134.63342928770882</v>
      </c>
      <c r="T943">
        <f t="shared" ca="1" si="317"/>
        <v>1.4931636980735559</v>
      </c>
      <c r="U943">
        <f t="shared" ca="1" si="321"/>
        <v>23.256644856432299</v>
      </c>
      <c r="V943">
        <f ca="1">(-U943*'Config sheet'!$C$134+'Config sheet'!$C$135*'Stage 1'!U1308)*10^2</f>
        <v>28.728835029024236</v>
      </c>
      <c r="W943">
        <f t="shared" ca="1" si="304"/>
        <v>-105.90459425868461</v>
      </c>
      <c r="X943">
        <f>'Config sheet'!$C$150*10^-3</f>
        <v>-333.6</v>
      </c>
      <c r="Y943">
        <f>'Config sheet'!$C$149*10^-3</f>
        <v>333.6</v>
      </c>
      <c r="Z943">
        <f t="shared" si="318"/>
        <v>0.1747475157446754</v>
      </c>
      <c r="AA943">
        <f>PI()/4*('Config sheet'!$C$38^2)*'Stage 1'!Z943*2</f>
        <v>2.9928505135358746E-2</v>
      </c>
      <c r="AB943">
        <f t="shared" si="319"/>
        <v>98.283192207353977</v>
      </c>
      <c r="AC943">
        <f t="shared" ca="1" si="320"/>
        <v>23.256644856432299</v>
      </c>
    </row>
    <row r="944" spans="3:29" x14ac:dyDescent="0.25">
      <c r="C944">
        <v>198</v>
      </c>
      <c r="D944">
        <f t="shared" si="306"/>
        <v>995</v>
      </c>
      <c r="E944">
        <f t="shared" si="307"/>
        <v>0.17780000000000001</v>
      </c>
      <c r="F944">
        <f t="shared" si="305"/>
        <v>3.3165829145728645E-2</v>
      </c>
      <c r="G944">
        <f t="shared" si="308"/>
        <v>104.19615634406146</v>
      </c>
      <c r="H944">
        <f t="shared" si="309"/>
        <v>3.4557519189487724</v>
      </c>
      <c r="I944" s="3">
        <f t="shared" si="310"/>
        <v>8.8900000000000007E-2</v>
      </c>
      <c r="J944" s="3">
        <f t="shared" si="311"/>
        <v>0.40640000000000004</v>
      </c>
      <c r="K944">
        <f t="shared" si="312"/>
        <v>0.20878279307084052</v>
      </c>
      <c r="L944">
        <f>PI()/4*('Config sheet'!$C$38^2)*'Stage 1'!K944*2</f>
        <v>3.5757629331480717E-2</v>
      </c>
      <c r="M944">
        <f t="shared" si="313"/>
        <v>98.387635439451742</v>
      </c>
      <c r="N944">
        <f>'Config sheet'!$C$44</f>
        <v>5.8970333333333338</v>
      </c>
      <c r="O944">
        <f t="shared" si="302"/>
        <v>-2.2669246738555904</v>
      </c>
      <c r="P944">
        <f t="shared" si="303"/>
        <v>-747.12501340826611</v>
      </c>
      <c r="Q944">
        <f t="shared" si="314"/>
        <v>180</v>
      </c>
      <c r="R944">
        <f t="shared" si="315"/>
        <v>-134.48250241348791</v>
      </c>
      <c r="S944">
        <f t="shared" si="316"/>
        <v>-134.48250241348791</v>
      </c>
      <c r="T944">
        <f t="shared" ca="1" si="317"/>
        <v>1.4931636980735559</v>
      </c>
      <c r="U944">
        <f t="shared" ca="1" si="321"/>
        <v>23.318049612960994</v>
      </c>
      <c r="V944">
        <f ca="1">(-U944*'Config sheet'!$C$134+'Config sheet'!$C$135*'Stage 1'!U1309)*10^2</f>
        <v>22.348046812057465</v>
      </c>
      <c r="W944">
        <f t="shared" ca="1" si="304"/>
        <v>-112.13445560143045</v>
      </c>
      <c r="X944">
        <f>'Config sheet'!$C$150*10^-3</f>
        <v>-333.6</v>
      </c>
      <c r="Y944">
        <f>'Config sheet'!$C$149*10^-3</f>
        <v>333.6</v>
      </c>
      <c r="Z944">
        <f t="shared" si="318"/>
        <v>0.17437849307084052</v>
      </c>
      <c r="AA944">
        <f>PI()/4*('Config sheet'!$C$38^2)*'Stage 1'!Z944*2</f>
        <v>2.9865303681868172E-2</v>
      </c>
      <c r="AB944">
        <f t="shared" si="319"/>
        <v>98.075642896985656</v>
      </c>
      <c r="AC944">
        <f t="shared" ca="1" si="320"/>
        <v>23.318049612960994</v>
      </c>
    </row>
    <row r="945" spans="3:29" x14ac:dyDescent="0.25">
      <c r="C945">
        <v>199</v>
      </c>
      <c r="D945">
        <f t="shared" si="306"/>
        <v>995</v>
      </c>
      <c r="E945">
        <f t="shared" si="307"/>
        <v>0.17780000000000001</v>
      </c>
      <c r="F945">
        <f t="shared" si="305"/>
        <v>3.3333333333333333E-2</v>
      </c>
      <c r="G945">
        <f t="shared" si="308"/>
        <v>104.19615634406146</v>
      </c>
      <c r="H945">
        <f t="shared" si="309"/>
        <v>3.4732052114687155</v>
      </c>
      <c r="I945" s="3">
        <f t="shared" si="310"/>
        <v>8.8900000000000007E-2</v>
      </c>
      <c r="J945" s="3">
        <f t="shared" si="311"/>
        <v>0.40640000000000004</v>
      </c>
      <c r="K945">
        <f t="shared" si="312"/>
        <v>0.20839284363311533</v>
      </c>
      <c r="L945">
        <f>PI()/4*('Config sheet'!$C$38^2)*'Stage 1'!K945*2</f>
        <v>3.5690843811241671E-2</v>
      </c>
      <c r="M945">
        <f t="shared" si="313"/>
        <v>98.203874112407377</v>
      </c>
      <c r="N945">
        <f>'Config sheet'!$C$44</f>
        <v>5.8970333333333338</v>
      </c>
      <c r="O945">
        <f t="shared" si="302"/>
        <v>-2.3919960527911268</v>
      </c>
      <c r="P945">
        <f t="shared" si="303"/>
        <v>-746.2150236775592</v>
      </c>
      <c r="Q945">
        <f t="shared" si="314"/>
        <v>180</v>
      </c>
      <c r="R945">
        <f t="shared" si="315"/>
        <v>-134.3187042619607</v>
      </c>
      <c r="S945">
        <f t="shared" si="316"/>
        <v>-134.31870426196068</v>
      </c>
      <c r="T945">
        <f t="shared" ca="1" si="317"/>
        <v>1.4931636980735559</v>
      </c>
      <c r="U945">
        <f t="shared" ca="1" si="321"/>
        <v>23.383231273549377</v>
      </c>
      <c r="V945">
        <f ca="1">(-U945*'Config sheet'!$C$134+'Config sheet'!$C$135*'Stage 1'!U1310)*10^2</f>
        <v>15.884583895409587</v>
      </c>
      <c r="W945">
        <f t="shared" ca="1" si="304"/>
        <v>-118.43412036655111</v>
      </c>
      <c r="X945">
        <f>'Config sheet'!$C$150*10^-3</f>
        <v>-333.6</v>
      </c>
      <c r="Y945">
        <f>'Config sheet'!$C$149*10^-3</f>
        <v>333.6</v>
      </c>
      <c r="Z945">
        <f t="shared" si="318"/>
        <v>0.17398854363311533</v>
      </c>
      <c r="AA945">
        <f>PI()/4*('Config sheet'!$C$38^2)*'Stage 1'!Z945*2</f>
        <v>2.9798518161629126E-2</v>
      </c>
      <c r="AB945">
        <f t="shared" si="319"/>
        <v>97.856323753158208</v>
      </c>
      <c r="AC945">
        <f t="shared" ca="1" si="320"/>
        <v>23.383231273549377</v>
      </c>
    </row>
    <row r="946" spans="3:29" x14ac:dyDescent="0.25">
      <c r="C946">
        <v>200</v>
      </c>
      <c r="D946">
        <f t="shared" si="306"/>
        <v>995</v>
      </c>
      <c r="E946">
        <f t="shared" si="307"/>
        <v>0.17780000000000001</v>
      </c>
      <c r="F946">
        <f t="shared" si="305"/>
        <v>3.3500837520938027E-2</v>
      </c>
      <c r="G946">
        <f t="shared" si="308"/>
        <v>104.19615634406146</v>
      </c>
      <c r="H946">
        <f t="shared" si="309"/>
        <v>3.4906585039886591</v>
      </c>
      <c r="I946" s="3">
        <f t="shared" si="310"/>
        <v>8.8900000000000007E-2</v>
      </c>
      <c r="J946" s="3">
        <f t="shared" si="311"/>
        <v>0.40640000000000004</v>
      </c>
      <c r="K946">
        <f t="shared" si="312"/>
        <v>0.20798199628133912</v>
      </c>
      <c r="L946">
        <f>PI()/4*('Config sheet'!$C$38^2)*'Stage 1'!K946*2</f>
        <v>3.5620479165283277E-2</v>
      </c>
      <c r="M946">
        <f t="shared" si="313"/>
        <v>98.010264769064094</v>
      </c>
      <c r="N946">
        <f>'Config sheet'!$C$44</f>
        <v>5.8970333333333338</v>
      </c>
      <c r="O946">
        <f t="shared" si="302"/>
        <v>-2.5169087534243806</v>
      </c>
      <c r="P946">
        <f t="shared" si="303"/>
        <v>-745.22975154797427</v>
      </c>
      <c r="Q946">
        <f t="shared" si="314"/>
        <v>180</v>
      </c>
      <c r="R946">
        <f t="shared" si="315"/>
        <v>-134.14135527863536</v>
      </c>
      <c r="S946">
        <f t="shared" si="316"/>
        <v>-134.14135527863536</v>
      </c>
      <c r="T946">
        <f t="shared" ca="1" si="317"/>
        <v>1.4931636980735559</v>
      </c>
      <c r="U946">
        <f t="shared" ca="1" si="321"/>
        <v>23.452235885692303</v>
      </c>
      <c r="V946">
        <f ca="1">(-U946*'Config sheet'!$C$134+'Config sheet'!$C$135*'Stage 1'!U1311)*10^2</f>
        <v>9.3648002511766748</v>
      </c>
      <c r="W946">
        <f t="shared" ca="1" si="304"/>
        <v>-124.77655502745868</v>
      </c>
      <c r="X946">
        <f>'Config sheet'!$C$150*10^-3</f>
        <v>-333.6</v>
      </c>
      <c r="Y946">
        <f>'Config sheet'!$C$149*10^-3</f>
        <v>333.6</v>
      </c>
      <c r="Z946">
        <f t="shared" si="318"/>
        <v>0.17357769628133912</v>
      </c>
      <c r="AA946">
        <f>PI()/4*('Config sheet'!$C$38^2)*'Stage 1'!Z946*2</f>
        <v>2.9728153515670735E-2</v>
      </c>
      <c r="AB946">
        <f t="shared" si="319"/>
        <v>97.625251001878027</v>
      </c>
      <c r="AC946">
        <f t="shared" ca="1" si="320"/>
        <v>23.452235885692303</v>
      </c>
    </row>
    <row r="947" spans="3:29" x14ac:dyDescent="0.25">
      <c r="C947">
        <v>201</v>
      </c>
      <c r="D947">
        <f t="shared" si="306"/>
        <v>995</v>
      </c>
      <c r="E947">
        <f t="shared" si="307"/>
        <v>0.17780000000000001</v>
      </c>
      <c r="F947">
        <f t="shared" si="305"/>
        <v>3.3668341708542715E-2</v>
      </c>
      <c r="G947">
        <f t="shared" si="308"/>
        <v>104.19615634406146</v>
      </c>
      <c r="H947">
        <f t="shared" si="309"/>
        <v>3.5081117965086022</v>
      </c>
      <c r="I947" s="3">
        <f t="shared" si="310"/>
        <v>8.8900000000000007E-2</v>
      </c>
      <c r="J947" s="3">
        <f t="shared" si="311"/>
        <v>0.40640000000000004</v>
      </c>
      <c r="K947">
        <f t="shared" si="312"/>
        <v>0.20755028199925502</v>
      </c>
      <c r="L947">
        <f>PI()/4*('Config sheet'!$C$38^2)*'Stage 1'!K947*2</f>
        <v>3.5546540700102235E-2</v>
      </c>
      <c r="M947">
        <f t="shared" si="313"/>
        <v>97.806822010324481</v>
      </c>
      <c r="N947">
        <f>'Config sheet'!$C$44</f>
        <v>5.8970333333333338</v>
      </c>
      <c r="O947">
        <f t="shared" ref="O947:O1010" si="322">I947*G947*SIN(H947)+I947^2*G947*SIN(2*H947)/(2*J947)</f>
        <v>-2.6416498380787381</v>
      </c>
      <c r="P947">
        <f t="shared" ref="P947:P1010" si="323">I947*G947^2*COS(H947)+(I947^2*G947^2*COS(2*H947)/J947)</f>
        <v>-744.16525943322745</v>
      </c>
      <c r="Q947">
        <f t="shared" si="314"/>
        <v>180</v>
      </c>
      <c r="R947">
        <f t="shared" si="315"/>
        <v>-133.94974669798094</v>
      </c>
      <c r="S947">
        <f t="shared" si="316"/>
        <v>-133.94974669798094</v>
      </c>
      <c r="T947">
        <f t="shared" ca="1" si="317"/>
        <v>1.4931636980735559</v>
      </c>
      <c r="U947">
        <f t="shared" ca="1" si="321"/>
        <v>23.525112364436808</v>
      </c>
      <c r="V947">
        <f ca="1">(-U947*'Config sheet'!$C$134+'Config sheet'!$C$135*'Stage 1'!U1312)*10^2</f>
        <v>2.8129318849656748</v>
      </c>
      <c r="W947">
        <f t="shared" ref="W947:W1010" ca="1" si="324">R947+V947</f>
        <v>-131.13681481301526</v>
      </c>
      <c r="X947">
        <f>'Config sheet'!$C$150*10^-3</f>
        <v>-333.6</v>
      </c>
      <c r="Y947">
        <f>'Config sheet'!$C$149*10^-3</f>
        <v>333.6</v>
      </c>
      <c r="Z947">
        <f t="shared" si="318"/>
        <v>0.17314598199925502</v>
      </c>
      <c r="AA947">
        <f>PI()/4*('Config sheet'!$C$38^2)*'Stage 1'!Z947*2</f>
        <v>2.965421505048969E-2</v>
      </c>
      <c r="AB947">
        <f t="shared" si="319"/>
        <v>97.382442069322266</v>
      </c>
      <c r="AC947">
        <f t="shared" ca="1" si="320"/>
        <v>23.525112364436808</v>
      </c>
    </row>
    <row r="948" spans="3:29" x14ac:dyDescent="0.25">
      <c r="C948">
        <v>202</v>
      </c>
      <c r="D948">
        <f t="shared" si="306"/>
        <v>995</v>
      </c>
      <c r="E948">
        <f t="shared" si="307"/>
        <v>0.17780000000000001</v>
      </c>
      <c r="F948">
        <f t="shared" si="305"/>
        <v>3.3835845896147403E-2</v>
      </c>
      <c r="G948">
        <f t="shared" si="308"/>
        <v>104.19615634406146</v>
      </c>
      <c r="H948">
        <f t="shared" si="309"/>
        <v>3.5255650890285453</v>
      </c>
      <c r="I948" s="3">
        <f t="shared" si="310"/>
        <v>8.8900000000000007E-2</v>
      </c>
      <c r="J948" s="3">
        <f t="shared" si="311"/>
        <v>0.40640000000000004</v>
      </c>
      <c r="K948">
        <f t="shared" si="312"/>
        <v>0.20709773399349596</v>
      </c>
      <c r="L948">
        <f>PI()/4*('Config sheet'!$C$38^2)*'Stage 1'!K948*2</f>
        <v>3.5469034102903189E-2</v>
      </c>
      <c r="M948">
        <f t="shared" si="313"/>
        <v>97.593561484614554</v>
      </c>
      <c r="N948">
        <f>'Config sheet'!$C$44</f>
        <v>5.8970333333333338</v>
      </c>
      <c r="O948">
        <f t="shared" si="322"/>
        <v>-2.766205696365986</v>
      </c>
      <c r="P948">
        <f t="shared" si="323"/>
        <v>-743.01745382590627</v>
      </c>
      <c r="Q948">
        <f t="shared" si="314"/>
        <v>180</v>
      </c>
      <c r="R948">
        <f t="shared" si="315"/>
        <v>-133.74314168866317</v>
      </c>
      <c r="S948">
        <f t="shared" si="316"/>
        <v>-133.74314168866314</v>
      </c>
      <c r="T948">
        <f t="shared" ca="1" si="317"/>
        <v>1.4931636980735559</v>
      </c>
      <c r="U948">
        <f t="shared" ca="1" si="321"/>
        <v>23.601912555159078</v>
      </c>
      <c r="V948">
        <f ca="1">(-U948*'Config sheet'!$C$134+'Config sheet'!$C$135*'Stage 1'!U1313)*10^2</f>
        <v>-3.7489707515863557</v>
      </c>
      <c r="W948">
        <f t="shared" ca="1" si="324"/>
        <v>-137.49211244024951</v>
      </c>
      <c r="X948">
        <f>'Config sheet'!$C$150*10^-3</f>
        <v>-333.6</v>
      </c>
      <c r="Y948">
        <f>'Config sheet'!$C$149*10^-3</f>
        <v>333.6</v>
      </c>
      <c r="Z948">
        <f t="shared" si="318"/>
        <v>0.17269343399349596</v>
      </c>
      <c r="AA948">
        <f>PI()/4*('Config sheet'!$C$38^2)*'Stage 1'!Z948*2</f>
        <v>2.9576708453290645E-2</v>
      </c>
      <c r="AB948">
        <f t="shared" si="319"/>
        <v>97.12791563188749</v>
      </c>
      <c r="AC948">
        <f t="shared" ca="1" si="320"/>
        <v>23.601912555159078</v>
      </c>
    </row>
    <row r="949" spans="3:29" x14ac:dyDescent="0.25">
      <c r="C949">
        <v>203</v>
      </c>
      <c r="D949">
        <f t="shared" si="306"/>
        <v>995</v>
      </c>
      <c r="E949">
        <f t="shared" si="307"/>
        <v>0.17780000000000001</v>
      </c>
      <c r="F949">
        <f t="shared" si="305"/>
        <v>3.4003350083752097E-2</v>
      </c>
      <c r="G949">
        <f t="shared" si="308"/>
        <v>104.19615634406146</v>
      </c>
      <c r="H949">
        <f t="shared" si="309"/>
        <v>3.5430183815484888</v>
      </c>
      <c r="I949" s="3">
        <f t="shared" si="310"/>
        <v>8.8900000000000007E-2</v>
      </c>
      <c r="J949" s="3">
        <f t="shared" si="311"/>
        <v>0.40640000000000004</v>
      </c>
      <c r="K949">
        <f t="shared" si="312"/>
        <v>0.20662438778666736</v>
      </c>
      <c r="L949">
        <f>PI()/4*('Config sheet'!$C$38^2)*'Stage 1'!K949*2</f>
        <v>3.5387965457540749E-2</v>
      </c>
      <c r="M949">
        <f t="shared" si="313"/>
        <v>97.370499931748469</v>
      </c>
      <c r="N949">
        <f>'Config sheet'!$C$44</f>
        <v>5.8970333333333338</v>
      </c>
      <c r="O949">
        <f t="shared" si="322"/>
        <v>-2.8905620196204138</v>
      </c>
      <c r="P949">
        <f t="shared" si="323"/>
        <v>-741.78209192675547</v>
      </c>
      <c r="Q949">
        <f t="shared" si="314"/>
        <v>180</v>
      </c>
      <c r="R949">
        <f t="shared" si="315"/>
        <v>-133.52077654681599</v>
      </c>
      <c r="S949">
        <f t="shared" si="316"/>
        <v>-133.52077654681599</v>
      </c>
      <c r="T949">
        <f t="shared" ca="1" si="317"/>
        <v>1.4931636980735559</v>
      </c>
      <c r="U949">
        <f t="shared" ca="1" si="321"/>
        <v>23.682691300357714</v>
      </c>
      <c r="V949">
        <f ca="1">(-U949*'Config sheet'!$C$134+'Config sheet'!$C$135*'Stage 1'!U1314)*10^2</f>
        <v>-10.301066354577749</v>
      </c>
      <c r="W949">
        <f t="shared" ca="1" si="324"/>
        <v>-143.82184290139375</v>
      </c>
      <c r="X949">
        <f>'Config sheet'!$C$150*10^-3</f>
        <v>-333.6</v>
      </c>
      <c r="Y949">
        <f>'Config sheet'!$C$149*10^-3</f>
        <v>333.6</v>
      </c>
      <c r="Z949">
        <f t="shared" si="318"/>
        <v>0.17222008778666736</v>
      </c>
      <c r="AA949">
        <f>PI()/4*('Config sheet'!$C$38^2)*'Stage 1'!Z949*2</f>
        <v>2.9495639807928204E-2</v>
      </c>
      <c r="AB949">
        <f t="shared" si="319"/>
        <v>96.861691668541809</v>
      </c>
      <c r="AC949">
        <f t="shared" ca="1" si="320"/>
        <v>23.682691300357714</v>
      </c>
    </row>
    <row r="950" spans="3:29" x14ac:dyDescent="0.25">
      <c r="C950">
        <v>204</v>
      </c>
      <c r="D950">
        <f t="shared" si="306"/>
        <v>995</v>
      </c>
      <c r="E950">
        <f t="shared" si="307"/>
        <v>0.17780000000000001</v>
      </c>
      <c r="F950">
        <f t="shared" si="305"/>
        <v>3.4170854271356785E-2</v>
      </c>
      <c r="G950">
        <f t="shared" si="308"/>
        <v>104.19615634406146</v>
      </c>
      <c r="H950">
        <f t="shared" si="309"/>
        <v>3.5604716740684319</v>
      </c>
      <c r="I950" s="3">
        <f t="shared" si="310"/>
        <v>8.8900000000000007E-2</v>
      </c>
      <c r="J950" s="3">
        <f t="shared" si="311"/>
        <v>0.40640000000000004</v>
      </c>
      <c r="K950">
        <f t="shared" si="312"/>
        <v>0.2061302813144501</v>
      </c>
      <c r="L950">
        <f>PI()/4*('Config sheet'!$C$38^2)*'Stage 1'!K950*2</f>
        <v>3.5303341261150027E-2</v>
      </c>
      <c r="M950">
        <f t="shared" si="313"/>
        <v>97.137655228687663</v>
      </c>
      <c r="N950">
        <f>'Config sheet'!$C$44</f>
        <v>5.8970333333333338</v>
      </c>
      <c r="O950">
        <f t="shared" si="322"/>
        <v>-3.0147037764650957</v>
      </c>
      <c r="P950">
        <f t="shared" si="323"/>
        <v>-740.45478853224381</v>
      </c>
      <c r="Q950">
        <f t="shared" si="314"/>
        <v>180</v>
      </c>
      <c r="R950">
        <f t="shared" si="315"/>
        <v>-133.28186193580387</v>
      </c>
      <c r="S950">
        <f t="shared" si="316"/>
        <v>-133.2818619358039</v>
      </c>
      <c r="T950">
        <f t="shared" ca="1" si="317"/>
        <v>1.4931636980735559</v>
      </c>
      <c r="U950">
        <f t="shared" ca="1" si="321"/>
        <v>23.767506510591165</v>
      </c>
      <c r="V950">
        <f ca="1">(-U950*'Config sheet'!$C$134+'Config sheet'!$C$135*'Stage 1'!U1315)*10^2</f>
        <v>-16.82570815265332</v>
      </c>
      <c r="W950">
        <f t="shared" ca="1" si="324"/>
        <v>-150.10757008845718</v>
      </c>
      <c r="X950">
        <f>'Config sheet'!$C$150*10^-3</f>
        <v>-333.6</v>
      </c>
      <c r="Y950">
        <f>'Config sheet'!$C$149*10^-3</f>
        <v>333.6</v>
      </c>
      <c r="Z950">
        <f t="shared" si="318"/>
        <v>0.1717259813144501</v>
      </c>
      <c r="AA950">
        <f>PI()/4*('Config sheet'!$C$38^2)*'Stage 1'!Z950*2</f>
        <v>2.9411015611537483E-2</v>
      </c>
      <c r="AB950">
        <f t="shared" si="319"/>
        <v>96.583791515438747</v>
      </c>
      <c r="AC950">
        <f t="shared" ca="1" si="320"/>
        <v>23.767506510591165</v>
      </c>
    </row>
    <row r="951" spans="3:29" x14ac:dyDescent="0.25">
      <c r="C951">
        <v>205</v>
      </c>
      <c r="D951">
        <f t="shared" si="306"/>
        <v>995</v>
      </c>
      <c r="E951">
        <f t="shared" si="307"/>
        <v>0.17780000000000001</v>
      </c>
      <c r="F951">
        <f t="shared" si="305"/>
        <v>3.4338358458961472E-2</v>
      </c>
      <c r="G951">
        <f t="shared" si="308"/>
        <v>104.19615634406146</v>
      </c>
      <c r="H951">
        <f t="shared" si="309"/>
        <v>3.577924966588375</v>
      </c>
      <c r="I951" s="3">
        <f t="shared" si="310"/>
        <v>8.8900000000000007E-2</v>
      </c>
      <c r="J951" s="3">
        <f t="shared" si="311"/>
        <v>0.40640000000000004</v>
      </c>
      <c r="K951">
        <f t="shared" si="312"/>
        <v>0.20561545502663858</v>
      </c>
      <c r="L951">
        <f>PI()/4*('Config sheet'!$C$38^2)*'Stage 1'!K951*2</f>
        <v>3.5215168441451138E-2</v>
      </c>
      <c r="M951">
        <f t="shared" si="313"/>
        <v>96.895046437154463</v>
      </c>
      <c r="N951">
        <f>'Config sheet'!$C$44</f>
        <v>5.8970333333333338</v>
      </c>
      <c r="O951">
        <f t="shared" si="322"/>
        <v>-3.1386151895529157</v>
      </c>
      <c r="P951">
        <f t="shared" si="323"/>
        <v>-739.03102317150297</v>
      </c>
      <c r="Q951">
        <f t="shared" si="314"/>
        <v>180</v>
      </c>
      <c r="R951">
        <f t="shared" si="315"/>
        <v>-133.02558417087053</v>
      </c>
      <c r="S951">
        <f t="shared" si="316"/>
        <v>-133.02558417087053</v>
      </c>
      <c r="T951">
        <f t="shared" ca="1" si="317"/>
        <v>1.4931636980735559</v>
      </c>
      <c r="U951">
        <f t="shared" ca="1" si="321"/>
        <v>23.856419239695935</v>
      </c>
      <c r="V951">
        <f ca="1">(-U951*'Config sheet'!$C$134+'Config sheet'!$C$135*'Stage 1'!U1316)*10^2</f>
        <v>-18.93045381360221</v>
      </c>
      <c r="W951">
        <f t="shared" ca="1" si="324"/>
        <v>-151.95603798447274</v>
      </c>
      <c r="X951">
        <f>'Config sheet'!$C$150*10^-3</f>
        <v>-333.6</v>
      </c>
      <c r="Y951">
        <f>'Config sheet'!$C$149*10^-3</f>
        <v>333.6</v>
      </c>
      <c r="Z951">
        <f t="shared" si="318"/>
        <v>0.17121115502663858</v>
      </c>
      <c r="AA951">
        <f>PI()/4*('Config sheet'!$C$38^2)*'Stage 1'!Z951*2</f>
        <v>2.9322842791838589E-2</v>
      </c>
      <c r="AB951">
        <f t="shared" si="319"/>
        <v>96.294237922743847</v>
      </c>
      <c r="AC951">
        <f t="shared" ca="1" si="320"/>
        <v>23.856419239695935</v>
      </c>
    </row>
    <row r="952" spans="3:29" x14ac:dyDescent="0.25">
      <c r="C952">
        <v>206</v>
      </c>
      <c r="D952">
        <f t="shared" si="306"/>
        <v>995</v>
      </c>
      <c r="E952">
        <f t="shared" si="307"/>
        <v>0.17780000000000001</v>
      </c>
      <c r="F952">
        <f t="shared" si="305"/>
        <v>3.4505862646566167E-2</v>
      </c>
      <c r="G952">
        <f t="shared" si="308"/>
        <v>104.19615634406146</v>
      </c>
      <c r="H952">
        <f t="shared" si="309"/>
        <v>3.595378259108319</v>
      </c>
      <c r="I952" s="3">
        <f t="shared" si="310"/>
        <v>8.8900000000000007E-2</v>
      </c>
      <c r="J952" s="3">
        <f t="shared" si="311"/>
        <v>0.40640000000000004</v>
      </c>
      <c r="K952">
        <f t="shared" si="312"/>
        <v>0.20507995199202328</v>
      </c>
      <c r="L952">
        <f>PI()/4*('Config sheet'!$C$38^2)*'Stage 1'!K952*2</f>
        <v>3.5123454374712121E-2</v>
      </c>
      <c r="M952">
        <f t="shared" si="313"/>
        <v>96.642693853057295</v>
      </c>
      <c r="N952">
        <f>'Config sheet'!$C$44</f>
        <v>5.8970333333333338</v>
      </c>
      <c r="O952">
        <f t="shared" si="322"/>
        <v>-3.2622797135232755</v>
      </c>
      <c r="P952">
        <f t="shared" si="323"/>
        <v>-737.50614748339308</v>
      </c>
      <c r="Q952">
        <f t="shared" si="314"/>
        <v>180</v>
      </c>
      <c r="R952">
        <f t="shared" si="315"/>
        <v>-132.75110654701078</v>
      </c>
      <c r="S952">
        <f t="shared" si="316"/>
        <v>-132.75110654701075</v>
      </c>
      <c r="T952">
        <f t="shared" ca="1" si="317"/>
        <v>1.4931636980735559</v>
      </c>
      <c r="U952">
        <f t="shared" ca="1" si="321"/>
        <v>23.949493764430969</v>
      </c>
      <c r="V952">
        <f ca="1">(-U952*'Config sheet'!$C$134+'Config sheet'!$C$135*'Stage 1'!U1317)*10^2</f>
        <v>-19.727484140366226</v>
      </c>
      <c r="W952">
        <f t="shared" ca="1" si="324"/>
        <v>-152.47859068737699</v>
      </c>
      <c r="X952">
        <f>'Config sheet'!$C$150*10^-3</f>
        <v>-333.6</v>
      </c>
      <c r="Y952">
        <f>'Config sheet'!$C$149*10^-3</f>
        <v>333.6</v>
      </c>
      <c r="Z952">
        <f t="shared" si="318"/>
        <v>0.17067565199202328</v>
      </c>
      <c r="AA952">
        <f>PI()/4*('Config sheet'!$C$38^2)*'Stage 1'!Z952*2</f>
        <v>2.9231128725099576E-2</v>
      </c>
      <c r="AB952">
        <f t="shared" si="319"/>
        <v>95.993055113623896</v>
      </c>
      <c r="AC952">
        <f t="shared" ca="1" si="320"/>
        <v>23.949493764430969</v>
      </c>
    </row>
    <row r="953" spans="3:29" x14ac:dyDescent="0.25">
      <c r="C953">
        <v>207</v>
      </c>
      <c r="D953">
        <f t="shared" si="306"/>
        <v>995</v>
      </c>
      <c r="E953">
        <f t="shared" si="307"/>
        <v>0.17780000000000001</v>
      </c>
      <c r="F953">
        <f t="shared" si="305"/>
        <v>3.4673366834170855E-2</v>
      </c>
      <c r="G953">
        <f t="shared" si="308"/>
        <v>104.19615634406146</v>
      </c>
      <c r="H953">
        <f t="shared" si="309"/>
        <v>3.6128315516282616</v>
      </c>
      <c r="I953" s="3">
        <f t="shared" si="310"/>
        <v>8.8900000000000007E-2</v>
      </c>
      <c r="J953" s="3">
        <f t="shared" si="311"/>
        <v>0.40640000000000004</v>
      </c>
      <c r="K953">
        <f t="shared" si="312"/>
        <v>0.20452381800702296</v>
      </c>
      <c r="L953">
        <f>PI()/4*('Config sheet'!$C$38^2)*'Stage 1'!K953*2</f>
        <v>3.5028206904354098E-2</v>
      </c>
      <c r="M953">
        <f t="shared" si="313"/>
        <v>96.380619057683077</v>
      </c>
      <c r="N953">
        <f>'Config sheet'!$C$44</f>
        <v>5.8970333333333338</v>
      </c>
      <c r="O953">
        <f t="shared" si="322"/>
        <v>-3.385680014213917</v>
      </c>
      <c r="P953">
        <f t="shared" si="323"/>
        <v>-735.87539282413866</v>
      </c>
      <c r="Q953">
        <f t="shared" si="314"/>
        <v>180</v>
      </c>
      <c r="R953">
        <f t="shared" si="315"/>
        <v>-132.45757070834497</v>
      </c>
      <c r="S953">
        <f t="shared" si="316"/>
        <v>-132.45757070834495</v>
      </c>
      <c r="T953">
        <f t="shared" ca="1" si="317"/>
        <v>1.4931636980735559</v>
      </c>
      <c r="U953">
        <f t="shared" ca="1" si="321"/>
        <v>24.04679766870213</v>
      </c>
      <c r="V953">
        <f ca="1">(-U953*'Config sheet'!$C$134+'Config sheet'!$C$135*'Stage 1'!U1318)*10^2</f>
        <v>-20.56073215143519</v>
      </c>
      <c r="W953">
        <f t="shared" ca="1" si="324"/>
        <v>-153.01830285978016</v>
      </c>
      <c r="X953">
        <f>'Config sheet'!$C$150*10^-3</f>
        <v>-333.6</v>
      </c>
      <c r="Y953">
        <f>'Config sheet'!$C$149*10^-3</f>
        <v>333.6</v>
      </c>
      <c r="Z953">
        <f t="shared" si="318"/>
        <v>0.17011951800702296</v>
      </c>
      <c r="AA953">
        <f>PI()/4*('Config sheet'!$C$38^2)*'Stage 1'!Z953*2</f>
        <v>2.913588125474155E-2</v>
      </c>
      <c r="AB953">
        <f t="shared" si="319"/>
        <v>95.680268845344742</v>
      </c>
      <c r="AC953">
        <f t="shared" ca="1" si="320"/>
        <v>24.04679766870213</v>
      </c>
    </row>
    <row r="954" spans="3:29" x14ac:dyDescent="0.25">
      <c r="C954">
        <v>208</v>
      </c>
      <c r="D954">
        <f t="shared" si="306"/>
        <v>995</v>
      </c>
      <c r="E954">
        <f t="shared" si="307"/>
        <v>0.17780000000000001</v>
      </c>
      <c r="F954">
        <f t="shared" si="305"/>
        <v>3.4840871021775549E-2</v>
      </c>
      <c r="G954">
        <f t="shared" si="308"/>
        <v>104.19615634406146</v>
      </c>
      <c r="H954">
        <f t="shared" si="309"/>
        <v>3.6302848441482056</v>
      </c>
      <c r="I954" s="3">
        <f t="shared" si="310"/>
        <v>8.8900000000000007E-2</v>
      </c>
      <c r="J954" s="3">
        <f t="shared" si="311"/>
        <v>0.40640000000000004</v>
      </c>
      <c r="K954">
        <f t="shared" si="312"/>
        <v>0.20394710170796176</v>
      </c>
      <c r="L954">
        <f>PI()/4*('Config sheet'!$C$38^2)*'Stage 1'!K954*2</f>
        <v>3.492943436018061E-2</v>
      </c>
      <c r="M954">
        <f t="shared" si="313"/>
        <v>96.108844970606981</v>
      </c>
      <c r="N954">
        <f>'Config sheet'!$C$44</f>
        <v>5.8970333333333338</v>
      </c>
      <c r="O954">
        <f t="shared" si="322"/>
        <v>-3.5087979491657619</v>
      </c>
      <c r="P954">
        <f t="shared" si="323"/>
        <v>-734.13387809567246</v>
      </c>
      <c r="Q954">
        <f t="shared" si="314"/>
        <v>180</v>
      </c>
      <c r="R954">
        <f t="shared" si="315"/>
        <v>-132.14409805722104</v>
      </c>
      <c r="S954">
        <f t="shared" si="316"/>
        <v>-132.14409805722104</v>
      </c>
      <c r="T954">
        <f t="shared" ca="1" si="317"/>
        <v>1.4931636980735559</v>
      </c>
      <c r="U954">
        <f t="shared" ca="1" si="321"/>
        <v>24.148401932531154</v>
      </c>
      <c r="V954">
        <f ca="1">(-U954*'Config sheet'!$C$134+'Config sheet'!$C$135*'Stage 1'!U1319)*10^2</f>
        <v>-21.430805674032282</v>
      </c>
      <c r="W954">
        <f t="shared" ca="1" si="324"/>
        <v>-153.57490373125333</v>
      </c>
      <c r="X954">
        <f>'Config sheet'!$C$150*10^-3</f>
        <v>-333.6</v>
      </c>
      <c r="Y954">
        <f>'Config sheet'!$C$149*10^-3</f>
        <v>333.6</v>
      </c>
      <c r="Z954">
        <f t="shared" si="318"/>
        <v>0.16954280170796177</v>
      </c>
      <c r="AA954">
        <f>PI()/4*('Config sheet'!$C$38^2)*'Stage 1'!Z954*2</f>
        <v>2.9037108710568062E-2</v>
      </c>
      <c r="AB954">
        <f t="shared" si="319"/>
        <v>95.355906472419434</v>
      </c>
      <c r="AC954">
        <f t="shared" ca="1" si="320"/>
        <v>24.148401932531154</v>
      </c>
    </row>
    <row r="955" spans="3:29" x14ac:dyDescent="0.25">
      <c r="C955">
        <v>209</v>
      </c>
      <c r="D955">
        <f t="shared" si="306"/>
        <v>995</v>
      </c>
      <c r="E955">
        <f t="shared" si="307"/>
        <v>0.17780000000000001</v>
      </c>
      <c r="F955">
        <f t="shared" si="305"/>
        <v>3.5008375209380237E-2</v>
      </c>
      <c r="G955">
        <f t="shared" si="308"/>
        <v>104.19615634406146</v>
      </c>
      <c r="H955">
        <f t="shared" si="309"/>
        <v>3.6477381366681487</v>
      </c>
      <c r="I955" s="3">
        <f t="shared" si="310"/>
        <v>8.8900000000000007E-2</v>
      </c>
      <c r="J955" s="3">
        <f t="shared" si="311"/>
        <v>0.40640000000000004</v>
      </c>
      <c r="K955">
        <f t="shared" si="312"/>
        <v>0.20334985468688366</v>
      </c>
      <c r="L955">
        <f>PI()/4*('Config sheet'!$C$38^2)*'Stage 1'!K955*2</f>
        <v>3.4827145578212849E-2</v>
      </c>
      <c r="M955">
        <f t="shared" si="313"/>
        <v>95.827395904269423</v>
      </c>
      <c r="N955">
        <f>'Config sheet'!$C$44</f>
        <v>5.8970333333333338</v>
      </c>
      <c r="O955">
        <f t="shared" si="322"/>
        <v>-3.6316145494566898</v>
      </c>
      <c r="P955">
        <f t="shared" si="323"/>
        <v>-732.27661778453773</v>
      </c>
      <c r="Q955">
        <f t="shared" si="314"/>
        <v>180</v>
      </c>
      <c r="R955">
        <f t="shared" si="315"/>
        <v>-131.80979120121683</v>
      </c>
      <c r="S955">
        <f t="shared" si="316"/>
        <v>-131.8097912012168</v>
      </c>
      <c r="T955">
        <f t="shared" ca="1" si="317"/>
        <v>1.4931636980735559</v>
      </c>
      <c r="U955">
        <f t="shared" ca="1" si="321"/>
        <v>24.254381025942163</v>
      </c>
      <c r="V955">
        <f ca="1">(-U955*'Config sheet'!$C$134+'Config sheet'!$C$135*'Stage 1'!U1320)*10^2</f>
        <v>-22.338342421515001</v>
      </c>
      <c r="W955">
        <f t="shared" ca="1" si="324"/>
        <v>-154.14813362273182</v>
      </c>
      <c r="X955">
        <f>'Config sheet'!$C$150*10^-3</f>
        <v>-333.6</v>
      </c>
      <c r="Y955">
        <f>'Config sheet'!$C$149*10^-3</f>
        <v>333.6</v>
      </c>
      <c r="Z955">
        <f t="shared" si="318"/>
        <v>0.16894555468688366</v>
      </c>
      <c r="AA955">
        <f>PI()/4*('Config sheet'!$C$38^2)*'Stage 1'!Z955*2</f>
        <v>2.8934819928600308E-2</v>
      </c>
      <c r="AB955">
        <f t="shared" si="319"/>
        <v>95.019997011745588</v>
      </c>
      <c r="AC955">
        <f t="shared" ca="1" si="320"/>
        <v>24.254381025942163</v>
      </c>
    </row>
    <row r="956" spans="3:29" x14ac:dyDescent="0.25">
      <c r="C956">
        <v>210</v>
      </c>
      <c r="D956">
        <f t="shared" si="306"/>
        <v>995</v>
      </c>
      <c r="E956">
        <f t="shared" si="307"/>
        <v>0.17780000000000001</v>
      </c>
      <c r="F956">
        <f t="shared" si="305"/>
        <v>3.5175879396984924E-2</v>
      </c>
      <c r="G956">
        <f t="shared" si="308"/>
        <v>104.19615634406146</v>
      </c>
      <c r="H956">
        <f t="shared" si="309"/>
        <v>3.6651914291880918</v>
      </c>
      <c r="I956" s="3">
        <f t="shared" si="310"/>
        <v>8.8900000000000007E-2</v>
      </c>
      <c r="J956" s="3">
        <f t="shared" si="311"/>
        <v>0.40640000000000004</v>
      </c>
      <c r="K956">
        <f t="shared" si="312"/>
        <v>0.20273213161078601</v>
      </c>
      <c r="L956">
        <f>PI()/4*('Config sheet'!$C$38^2)*'Stage 1'!K956*2</f>
        <v>3.4721349921110464E-2</v>
      </c>
      <c r="M956">
        <f t="shared" si="313"/>
        <v>95.536297620164149</v>
      </c>
      <c r="N956">
        <f>'Config sheet'!$C$44</f>
        <v>5.8970333333333338</v>
      </c>
      <c r="O956">
        <f t="shared" si="322"/>
        <v>-3.7541100028988899</v>
      </c>
      <c r="P956">
        <f t="shared" si="323"/>
        <v>-730.29853020091491</v>
      </c>
      <c r="Q956">
        <f t="shared" si="314"/>
        <v>180</v>
      </c>
      <c r="R956">
        <f t="shared" si="315"/>
        <v>-131.45373543616469</v>
      </c>
      <c r="S956">
        <f t="shared" si="316"/>
        <v>-131.45373543616469</v>
      </c>
      <c r="T956">
        <f t="shared" ca="1" si="317"/>
        <v>1.4931636980735559</v>
      </c>
      <c r="U956">
        <f t="shared" ca="1" si="321"/>
        <v>24.364813007950108</v>
      </c>
      <c r="V956">
        <f ca="1">(-U956*'Config sheet'!$C$134+'Config sheet'!$C$135*'Stage 1'!U1321)*10^2</f>
        <v>-23.284010841048254</v>
      </c>
      <c r="W956">
        <f t="shared" ca="1" si="324"/>
        <v>-154.73774627721295</v>
      </c>
      <c r="X956">
        <f>'Config sheet'!$C$150*10^-3</f>
        <v>-333.6</v>
      </c>
      <c r="Y956">
        <f>'Config sheet'!$C$149*10^-3</f>
        <v>333.6</v>
      </c>
      <c r="Z956">
        <f t="shared" si="318"/>
        <v>0.16832783161078602</v>
      </c>
      <c r="AA956">
        <f>PI()/4*('Config sheet'!$C$38^2)*'Stage 1'!Z956*2</f>
        <v>2.882902427149792E-2</v>
      </c>
      <c r="AB956">
        <f t="shared" si="319"/>
        <v>94.672571209665918</v>
      </c>
      <c r="AC956">
        <f t="shared" ca="1" si="320"/>
        <v>24.364813007950108</v>
      </c>
    </row>
    <row r="957" spans="3:29" x14ac:dyDescent="0.25">
      <c r="C957">
        <v>211</v>
      </c>
      <c r="D957">
        <f t="shared" si="306"/>
        <v>995</v>
      </c>
      <c r="E957">
        <f t="shared" si="307"/>
        <v>0.17780000000000001</v>
      </c>
      <c r="F957">
        <f t="shared" si="305"/>
        <v>3.5343383584589619E-2</v>
      </c>
      <c r="G957">
        <f t="shared" si="308"/>
        <v>104.19615634406146</v>
      </c>
      <c r="H957">
        <f t="shared" si="309"/>
        <v>3.6826447217080354</v>
      </c>
      <c r="I957" s="3">
        <f t="shared" si="310"/>
        <v>8.8900000000000007E-2</v>
      </c>
      <c r="J957" s="3">
        <f t="shared" si="311"/>
        <v>0.40640000000000004</v>
      </c>
      <c r="K957">
        <f t="shared" si="312"/>
        <v>0.2020939903441501</v>
      </c>
      <c r="L957">
        <f>PI()/4*('Config sheet'!$C$38^2)*'Stage 1'!K957*2</f>
        <v>3.4612057299156958E-2</v>
      </c>
      <c r="M957">
        <f t="shared" si="313"/>
        <v>95.235577386579848</v>
      </c>
      <c r="N957">
        <f>'Config sheet'!$C$44</f>
        <v>5.8970333333333338</v>
      </c>
      <c r="O957">
        <f t="shared" si="322"/>
        <v>-3.8762636386322322</v>
      </c>
      <c r="P957">
        <f t="shared" si="323"/>
        <v>-728.19444590707599</v>
      </c>
      <c r="Q957">
        <f t="shared" si="314"/>
        <v>180</v>
      </c>
      <c r="R957">
        <f t="shared" si="315"/>
        <v>-131.07500026327369</v>
      </c>
      <c r="S957">
        <f t="shared" si="316"/>
        <v>-131.07500026327369</v>
      </c>
      <c r="T957">
        <f t="shared" ca="1" si="317"/>
        <v>1.4931636980735559</v>
      </c>
      <c r="U957">
        <f t="shared" ca="1" si="321"/>
        <v>24.479779630845677</v>
      </c>
      <c r="V957">
        <f ca="1">(-U957*'Config sheet'!$C$134+'Config sheet'!$C$135*'Stage 1'!U1322)*10^2</f>
        <v>-24.268511006633521</v>
      </c>
      <c r="W957">
        <f t="shared" ca="1" si="324"/>
        <v>-155.34351126990722</v>
      </c>
      <c r="X957">
        <f>'Config sheet'!$C$150*10^-3</f>
        <v>-333.6</v>
      </c>
      <c r="Y957">
        <f>'Config sheet'!$C$149*10^-3</f>
        <v>333.6</v>
      </c>
      <c r="Z957">
        <f t="shared" si="318"/>
        <v>0.1676896903441501</v>
      </c>
      <c r="AA957">
        <f>PI()/4*('Config sheet'!$C$38^2)*'Stage 1'!Z957*2</f>
        <v>2.8719731649544413E-2</v>
      </c>
      <c r="AB957">
        <f t="shared" si="319"/>
        <v>94.313661610883074</v>
      </c>
      <c r="AC957">
        <f t="shared" ca="1" si="320"/>
        <v>24.479779630845677</v>
      </c>
    </row>
    <row r="958" spans="3:29" x14ac:dyDescent="0.25">
      <c r="C958">
        <v>212</v>
      </c>
      <c r="D958">
        <f t="shared" si="306"/>
        <v>995</v>
      </c>
      <c r="E958">
        <f t="shared" si="307"/>
        <v>0.17780000000000001</v>
      </c>
      <c r="F958">
        <f t="shared" si="305"/>
        <v>3.5510887772194306E-2</v>
      </c>
      <c r="G958">
        <f t="shared" si="308"/>
        <v>104.19615634406146</v>
      </c>
      <c r="H958">
        <f t="shared" si="309"/>
        <v>3.7000980142279785</v>
      </c>
      <c r="I958" s="3">
        <f t="shared" si="310"/>
        <v>8.8900000000000007E-2</v>
      </c>
      <c r="J958" s="3">
        <f t="shared" si="311"/>
        <v>0.40640000000000004</v>
      </c>
      <c r="K958">
        <f t="shared" si="312"/>
        <v>0.20143549207463668</v>
      </c>
      <c r="L958">
        <f>PI()/4*('Config sheet'!$C$38^2)*'Stage 1'!K958*2</f>
        <v>3.4499278191787254E-2</v>
      </c>
      <c r="M958">
        <f t="shared" si="313"/>
        <v>94.925264037833642</v>
      </c>
      <c r="N958">
        <f>'Config sheet'!$C$44</f>
        <v>5.8970333333333338</v>
      </c>
      <c r="O958">
        <f t="shared" si="322"/>
        <v>-3.9980539131445481</v>
      </c>
      <c r="P958">
        <f t="shared" si="323"/>
        <v>-725.95911632431694</v>
      </c>
      <c r="Q958">
        <f t="shared" si="314"/>
        <v>180</v>
      </c>
      <c r="R958">
        <f t="shared" si="315"/>
        <v>-130.67264093837704</v>
      </c>
      <c r="S958">
        <f t="shared" si="316"/>
        <v>-130.67264093837704</v>
      </c>
      <c r="T958">
        <f t="shared" ca="1" si="317"/>
        <v>1.4931636980735559</v>
      </c>
      <c r="U958">
        <f t="shared" ca="1" si="321"/>
        <v>24.599366449982526</v>
      </c>
      <c r="V958">
        <f ca="1">(-U958*'Config sheet'!$C$134+'Config sheet'!$C$135*'Stage 1'!U1323)*10^2</f>
        <v>-25.292575559255749</v>
      </c>
      <c r="W958">
        <f t="shared" ca="1" si="324"/>
        <v>-155.96521649763278</v>
      </c>
      <c r="X958">
        <f>'Config sheet'!$C$150*10^-3</f>
        <v>-333.6</v>
      </c>
      <c r="Y958">
        <f>'Config sheet'!$C$149*10^-3</f>
        <v>333.6</v>
      </c>
      <c r="Z958">
        <f t="shared" si="318"/>
        <v>0.16703119207463668</v>
      </c>
      <c r="AA958">
        <f>PI()/4*('Config sheet'!$C$38^2)*'Stage 1'!Z958*2</f>
        <v>2.8606952542174713E-2</v>
      </c>
      <c r="AB958">
        <f t="shared" si="319"/>
        <v>93.943302629154488</v>
      </c>
      <c r="AC958">
        <f t="shared" ca="1" si="320"/>
        <v>24.599366449982526</v>
      </c>
    </row>
    <row r="959" spans="3:29" x14ac:dyDescent="0.25">
      <c r="C959">
        <v>213</v>
      </c>
      <c r="D959">
        <f t="shared" si="306"/>
        <v>995</v>
      </c>
      <c r="E959">
        <f t="shared" si="307"/>
        <v>0.17780000000000001</v>
      </c>
      <c r="F959">
        <f t="shared" si="305"/>
        <v>3.5678391959798994E-2</v>
      </c>
      <c r="G959">
        <f t="shared" si="308"/>
        <v>104.19615634406146</v>
      </c>
      <c r="H959">
        <f t="shared" si="309"/>
        <v>3.7175513067479216</v>
      </c>
      <c r="I959" s="3">
        <f t="shared" si="310"/>
        <v>8.8900000000000007E-2</v>
      </c>
      <c r="J959" s="3">
        <f t="shared" si="311"/>
        <v>0.40640000000000004</v>
      </c>
      <c r="K959">
        <f t="shared" si="312"/>
        <v>0.2007567014418089</v>
      </c>
      <c r="L959">
        <f>PI()/4*('Config sheet'!$C$38^2)*'Stage 1'!K959*2</f>
        <v>3.4383023669633694E-2</v>
      </c>
      <c r="M959">
        <f t="shared" si="313"/>
        <v>94.605388034930911</v>
      </c>
      <c r="N959">
        <f>'Config sheet'!$C$44</f>
        <v>5.8970333333333338</v>
      </c>
      <c r="O959">
        <f t="shared" si="322"/>
        <v>-4.119458397747807</v>
      </c>
      <c r="P959">
        <f t="shared" si="323"/>
        <v>-723.58722250717801</v>
      </c>
      <c r="Q959">
        <f t="shared" si="314"/>
        <v>180</v>
      </c>
      <c r="R959">
        <f t="shared" si="315"/>
        <v>-130.24570005129206</v>
      </c>
      <c r="S959">
        <f t="shared" si="316"/>
        <v>-130.24570005129206</v>
      </c>
      <c r="T959">
        <f t="shared" ca="1" si="317"/>
        <v>1.4931636980735559</v>
      </c>
      <c r="U959">
        <f t="shared" ca="1" si="321"/>
        <v>24.723662939284441</v>
      </c>
      <c r="V959">
        <f ca="1">(-U959*'Config sheet'!$C$134+'Config sheet'!$C$135*'Stage 1'!U1324)*10^2</f>
        <v>-26.356970696012571</v>
      </c>
      <c r="W959">
        <f t="shared" ca="1" si="324"/>
        <v>-156.60267074730464</v>
      </c>
      <c r="X959">
        <f>'Config sheet'!$C$150*10^-3</f>
        <v>-333.6</v>
      </c>
      <c r="Y959">
        <f>'Config sheet'!$C$149*10^-3</f>
        <v>333.6</v>
      </c>
      <c r="Z959">
        <f t="shared" si="318"/>
        <v>0.16635240144180891</v>
      </c>
      <c r="AA959">
        <f>PI()/4*('Config sheet'!$C$38^2)*'Stage 1'!Z959*2</f>
        <v>2.849069802002115E-2</v>
      </c>
      <c r="AB959">
        <f t="shared" si="319"/>
        <v>93.561530619690046</v>
      </c>
      <c r="AC959">
        <f t="shared" ca="1" si="320"/>
        <v>24.723662939284441</v>
      </c>
    </row>
    <row r="960" spans="3:29" x14ac:dyDescent="0.25">
      <c r="C960">
        <v>214</v>
      </c>
      <c r="D960">
        <f t="shared" si="306"/>
        <v>995</v>
      </c>
      <c r="E960">
        <f t="shared" si="307"/>
        <v>0.17780000000000001</v>
      </c>
      <c r="F960">
        <f t="shared" si="305"/>
        <v>3.5845896147403689E-2</v>
      </c>
      <c r="G960">
        <f t="shared" si="308"/>
        <v>104.19615634406146</v>
      </c>
      <c r="H960">
        <f t="shared" si="309"/>
        <v>3.7350045992678651</v>
      </c>
      <c r="I960" s="3">
        <f t="shared" si="310"/>
        <v>8.8900000000000007E-2</v>
      </c>
      <c r="J960" s="3">
        <f t="shared" si="311"/>
        <v>0.40640000000000004</v>
      </c>
      <c r="K960">
        <f t="shared" si="312"/>
        <v>0.20005768666873563</v>
      </c>
      <c r="L960">
        <f>PI()/4*('Config sheet'!$C$38^2)*'Stage 1'!K960*2</f>
        <v>3.4263305417065328E-2</v>
      </c>
      <c r="M960">
        <f t="shared" si="313"/>
        <v>94.275981527582417</v>
      </c>
      <c r="N960">
        <f>'Config sheet'!$C$44</f>
        <v>5.8970333333333338</v>
      </c>
      <c r="O960">
        <f t="shared" si="322"/>
        <v>-4.2404537675372058</v>
      </c>
      <c r="P960">
        <f t="shared" si="323"/>
        <v>-721.07338407353734</v>
      </c>
      <c r="Q960">
        <f t="shared" si="314"/>
        <v>180</v>
      </c>
      <c r="R960">
        <f t="shared" si="315"/>
        <v>-129.79320913323673</v>
      </c>
      <c r="S960">
        <f t="shared" si="316"/>
        <v>-129.79320913323673</v>
      </c>
      <c r="T960">
        <f t="shared" ca="1" si="317"/>
        <v>1.4931636980735559</v>
      </c>
      <c r="U960">
        <f t="shared" ca="1" si="321"/>
        <v>24.852762612702339</v>
      </c>
      <c r="V960">
        <f ca="1">(-U960*'Config sheet'!$C$134+'Config sheet'!$C$135*'Stage 1'!U1325)*10^2</f>
        <v>-27.462497210193803</v>
      </c>
      <c r="W960">
        <f t="shared" ca="1" si="324"/>
        <v>-157.25570634343052</v>
      </c>
      <c r="X960">
        <f>'Config sheet'!$C$150*10^-3</f>
        <v>-333.6</v>
      </c>
      <c r="Y960">
        <f>'Config sheet'!$C$149*10^-3</f>
        <v>333.6</v>
      </c>
      <c r="Z960">
        <f t="shared" si="318"/>
        <v>0.16565338666873564</v>
      </c>
      <c r="AA960">
        <f>PI()/4*('Config sheet'!$C$38^2)*'Stage 1'!Z960*2</f>
        <v>2.8370979767452786E-2</v>
      </c>
      <c r="AB960">
        <f t="shared" si="319"/>
        <v>93.168383953169638</v>
      </c>
      <c r="AC960">
        <f t="shared" ca="1" si="320"/>
        <v>24.852762612702339</v>
      </c>
    </row>
    <row r="961" spans="3:29" x14ac:dyDescent="0.25">
      <c r="C961">
        <v>215</v>
      </c>
      <c r="D961">
        <f t="shared" si="306"/>
        <v>995</v>
      </c>
      <c r="E961">
        <f t="shared" si="307"/>
        <v>0.17780000000000001</v>
      </c>
      <c r="F961">
        <f t="shared" si="305"/>
        <v>3.6013400335008376E-2</v>
      </c>
      <c r="G961">
        <f t="shared" si="308"/>
        <v>104.19615634406146</v>
      </c>
      <c r="H961">
        <f t="shared" si="309"/>
        <v>3.7524578917878082</v>
      </c>
      <c r="I961" s="3">
        <f t="shared" si="310"/>
        <v>8.8900000000000007E-2</v>
      </c>
      <c r="J961" s="3">
        <f t="shared" si="311"/>
        <v>0.40640000000000004</v>
      </c>
      <c r="K961">
        <f t="shared" si="312"/>
        <v>0.19933851969632199</v>
      </c>
      <c r="L961">
        <f>PI()/4*('Config sheet'!$C$38^2)*'Stage 1'!K961*2</f>
        <v>3.4140135755194367E-2</v>
      </c>
      <c r="M961">
        <f t="shared" si="313"/>
        <v>93.937078417507067</v>
      </c>
      <c r="N961">
        <f>'Config sheet'!$C$44</f>
        <v>5.8970333333333338</v>
      </c>
      <c r="O961">
        <f t="shared" si="322"/>
        <v>-4.3610157918583203</v>
      </c>
      <c r="P961">
        <f t="shared" si="323"/>
        <v>-718.41216827895119</v>
      </c>
      <c r="Q961">
        <f t="shared" si="314"/>
        <v>180</v>
      </c>
      <c r="R961">
        <f t="shared" si="315"/>
        <v>-129.31419029021123</v>
      </c>
      <c r="S961">
        <f t="shared" si="316"/>
        <v>-129.31419029021123</v>
      </c>
      <c r="T961">
        <f t="shared" ca="1" si="317"/>
        <v>1.4931636980735559</v>
      </c>
      <c r="U961">
        <f t="shared" ca="1" si="321"/>
        <v>24.986763151863439</v>
      </c>
      <c r="V961">
        <f ca="1">(-U961*'Config sheet'!$C$134+'Config sheet'!$C$135*'Stage 1'!U1326)*10^2</f>
        <v>-28.609991584386641</v>
      </c>
      <c r="W961">
        <f t="shared" ca="1" si="324"/>
        <v>-157.92418187459788</v>
      </c>
      <c r="X961">
        <f>'Config sheet'!$C$150*10^-3</f>
        <v>-333.6</v>
      </c>
      <c r="Y961">
        <f>'Config sheet'!$C$149*10^-3</f>
        <v>333.6</v>
      </c>
      <c r="Z961">
        <f t="shared" si="318"/>
        <v>0.16493421969632199</v>
      </c>
      <c r="AA961">
        <f>PI()/4*('Config sheet'!$C$38^2)*'Stage 1'!Z961*2</f>
        <v>2.8247810105581823E-2</v>
      </c>
      <c r="AB961">
        <f t="shared" si="319"/>
        <v>92.763903091294694</v>
      </c>
      <c r="AC961">
        <f t="shared" ca="1" si="320"/>
        <v>24.986763151863439</v>
      </c>
    </row>
    <row r="962" spans="3:29" x14ac:dyDescent="0.25">
      <c r="C962">
        <v>216</v>
      </c>
      <c r="D962">
        <f t="shared" si="306"/>
        <v>995</v>
      </c>
      <c r="E962">
        <f t="shared" si="307"/>
        <v>0.17780000000000001</v>
      </c>
      <c r="F962">
        <f t="shared" si="305"/>
        <v>3.6180904522613064E-2</v>
      </c>
      <c r="G962">
        <f t="shared" si="308"/>
        <v>104.19615634406146</v>
      </c>
      <c r="H962">
        <f t="shared" si="309"/>
        <v>3.7699111843077513</v>
      </c>
      <c r="I962" s="3">
        <f t="shared" si="310"/>
        <v>8.8900000000000007E-2</v>
      </c>
      <c r="J962" s="3">
        <f t="shared" si="311"/>
        <v>0.40640000000000004</v>
      </c>
      <c r="K962">
        <f t="shared" si="312"/>
        <v>0.19859927632020402</v>
      </c>
      <c r="L962">
        <f>PI()/4*('Config sheet'!$C$38^2)*'Stage 1'!K962*2</f>
        <v>3.4013527665321702E-2</v>
      </c>
      <c r="M962">
        <f t="shared" si="313"/>
        <v>93.588714422942417</v>
      </c>
      <c r="N962">
        <f>'Config sheet'!$C$44</f>
        <v>5.8970333333333338</v>
      </c>
      <c r="O962">
        <f t="shared" si="322"/>
        <v>-4.4811193263055342</v>
      </c>
      <c r="P962">
        <f t="shared" si="323"/>
        <v>-715.59809922341879</v>
      </c>
      <c r="Q962">
        <f t="shared" si="314"/>
        <v>180</v>
      </c>
      <c r="R962">
        <f t="shared" si="315"/>
        <v>-128.80765786021541</v>
      </c>
      <c r="S962">
        <f t="shared" si="316"/>
        <v>-128.80765786021539</v>
      </c>
      <c r="T962">
        <f t="shared" ca="1" si="317"/>
        <v>1.4931636980735559</v>
      </c>
      <c r="U962">
        <f t="shared" ca="1" si="321"/>
        <v>25.125766540168801</v>
      </c>
      <c r="V962">
        <f ca="1">(-U962*'Config sheet'!$C$134+'Config sheet'!$C$135*'Stage 1'!U1327)*10^2</f>
        <v>-29.800327138800963</v>
      </c>
      <c r="W962">
        <f t="shared" ca="1" si="324"/>
        <v>-158.60798499901637</v>
      </c>
      <c r="X962">
        <f>'Config sheet'!$C$150*10^-3</f>
        <v>-333.6</v>
      </c>
      <c r="Y962">
        <f>'Config sheet'!$C$149*10^-3</f>
        <v>333.6</v>
      </c>
      <c r="Z962">
        <f t="shared" si="318"/>
        <v>0.16419497632020402</v>
      </c>
      <c r="AA962">
        <f>PI()/4*('Config sheet'!$C$38^2)*'Stage 1'!Z962*2</f>
        <v>2.8121202015709161E-2</v>
      </c>
      <c r="AB962">
        <f t="shared" si="319"/>
        <v>92.348130663781774</v>
      </c>
      <c r="AC962">
        <f t="shared" ca="1" si="320"/>
        <v>25.125766540168801</v>
      </c>
    </row>
    <row r="963" spans="3:29" x14ac:dyDescent="0.25">
      <c r="C963">
        <v>217</v>
      </c>
      <c r="D963">
        <f t="shared" si="306"/>
        <v>995</v>
      </c>
      <c r="E963">
        <f t="shared" si="307"/>
        <v>0.17780000000000001</v>
      </c>
      <c r="F963">
        <f t="shared" si="305"/>
        <v>3.6348408710217758E-2</v>
      </c>
      <c r="G963">
        <f t="shared" si="308"/>
        <v>104.19615634406146</v>
      </c>
      <c r="H963">
        <f t="shared" si="309"/>
        <v>3.7873644768276948</v>
      </c>
      <c r="I963" s="3">
        <f t="shared" si="310"/>
        <v>8.8900000000000007E-2</v>
      </c>
      <c r="J963" s="3">
        <f t="shared" si="311"/>
        <v>0.40640000000000004</v>
      </c>
      <c r="K963">
        <f t="shared" si="312"/>
        <v>0.19784003633003783</v>
      </c>
      <c r="L963">
        <f>PI()/4*('Config sheet'!$C$38^2)*'Stage 1'!K963*2</f>
        <v>3.3883494812792576E-2</v>
      </c>
      <c r="M963">
        <f t="shared" si="313"/>
        <v>93.230927144283967</v>
      </c>
      <c r="N963">
        <f>'Config sheet'!$C$44</f>
        <v>5.8970333333333338</v>
      </c>
      <c r="O963">
        <f t="shared" si="322"/>
        <v>-4.6007383062728744</v>
      </c>
      <c r="P963">
        <f t="shared" si="323"/>
        <v>-712.62566717856521</v>
      </c>
      <c r="Q963">
        <f t="shared" si="314"/>
        <v>180</v>
      </c>
      <c r="R963">
        <f t="shared" si="315"/>
        <v>-128.27262009214175</v>
      </c>
      <c r="S963">
        <f t="shared" si="316"/>
        <v>-128.27262009214172</v>
      </c>
      <c r="T963">
        <f t="shared" ca="1" si="317"/>
        <v>1.4931636980735559</v>
      </c>
      <c r="U963">
        <f t="shared" ca="1" si="321"/>
        <v>25.269879203608806</v>
      </c>
      <c r="V963">
        <f ca="1">(-U963*'Config sheet'!$C$134+'Config sheet'!$C$135*'Stage 1'!U1328)*10^2</f>
        <v>-31.034415237122271</v>
      </c>
      <c r="W963">
        <f t="shared" ca="1" si="324"/>
        <v>-159.30703532926401</v>
      </c>
      <c r="X963">
        <f>'Config sheet'!$C$150*10^-3</f>
        <v>-333.6</v>
      </c>
      <c r="Y963">
        <f>'Config sheet'!$C$149*10^-3</f>
        <v>333.6</v>
      </c>
      <c r="Z963">
        <f t="shared" si="318"/>
        <v>0.16343573633003783</v>
      </c>
      <c r="AA963">
        <f>PI()/4*('Config sheet'!$C$38^2)*'Stage 1'!Z963*2</f>
        <v>2.7991169163180032E-2</v>
      </c>
      <c r="AB963">
        <f t="shared" si="319"/>
        <v>91.921111546702932</v>
      </c>
      <c r="AC963">
        <f t="shared" ca="1" si="320"/>
        <v>25.269879203608806</v>
      </c>
    </row>
    <row r="964" spans="3:29" x14ac:dyDescent="0.25">
      <c r="C964">
        <v>218</v>
      </c>
      <c r="D964">
        <f t="shared" si="306"/>
        <v>995</v>
      </c>
      <c r="E964">
        <f t="shared" si="307"/>
        <v>0.17780000000000001</v>
      </c>
      <c r="F964">
        <f t="shared" si="305"/>
        <v>3.6515912897822446E-2</v>
      </c>
      <c r="G964">
        <f t="shared" si="308"/>
        <v>104.19615634406146</v>
      </c>
      <c r="H964">
        <f t="shared" si="309"/>
        <v>3.8048177693476379</v>
      </c>
      <c r="I964" s="3">
        <f t="shared" si="310"/>
        <v>8.8900000000000007E-2</v>
      </c>
      <c r="J964" s="3">
        <f t="shared" si="311"/>
        <v>0.40640000000000004</v>
      </c>
      <c r="K964">
        <f t="shared" si="312"/>
        <v>0.19706088365100444</v>
      </c>
      <c r="L964">
        <f>PI()/4*('Config sheet'!$C$38^2)*'Stage 1'!K964*2</f>
        <v>3.3750051571231704E-2</v>
      </c>
      <c r="M964">
        <f t="shared" si="313"/>
        <v>92.863756130768522</v>
      </c>
      <c r="N964">
        <f>'Config sheet'!$C$44</f>
        <v>5.8970333333333338</v>
      </c>
      <c r="O964">
        <f t="shared" si="322"/>
        <v>-4.7198457420764148</v>
      </c>
      <c r="P964">
        <f t="shared" si="323"/>
        <v>-709.48933802307101</v>
      </c>
      <c r="Q964">
        <f t="shared" si="314"/>
        <v>180</v>
      </c>
      <c r="R964">
        <f t="shared" si="315"/>
        <v>-127.70808084415279</v>
      </c>
      <c r="S964">
        <f t="shared" si="316"/>
        <v>-127.70808084415278</v>
      </c>
      <c r="T964">
        <f t="shared" ca="1" si="317"/>
        <v>1.4931636980735559</v>
      </c>
      <c r="U964">
        <f t="shared" ca="1" si="321"/>
        <v>25.419212158581217</v>
      </c>
      <c r="V964">
        <f ca="1">(-U964*'Config sheet'!$C$134+'Config sheet'!$C$135*'Stage 1'!U1329)*10^2</f>
        <v>-32.313206552330499</v>
      </c>
      <c r="W964">
        <f t="shared" ca="1" si="324"/>
        <v>-160.02128739648327</v>
      </c>
      <c r="X964">
        <f>'Config sheet'!$C$150*10^-3</f>
        <v>-333.6</v>
      </c>
      <c r="Y964">
        <f>'Config sheet'!$C$149*10^-3</f>
        <v>333.6</v>
      </c>
      <c r="Z964">
        <f t="shared" si="318"/>
        <v>0.16265658365100444</v>
      </c>
      <c r="AA964">
        <f>PI()/4*('Config sheet'!$C$38^2)*'Stage 1'!Z964*2</f>
        <v>2.7857725921619159E-2</v>
      </c>
      <c r="AB964">
        <f t="shared" si="319"/>
        <v>91.482892942072226</v>
      </c>
      <c r="AC964">
        <f t="shared" ca="1" si="320"/>
        <v>25.419212158581217</v>
      </c>
    </row>
    <row r="965" spans="3:29" x14ac:dyDescent="0.25">
      <c r="C965">
        <v>219</v>
      </c>
      <c r="D965">
        <f t="shared" si="306"/>
        <v>995</v>
      </c>
      <c r="E965">
        <f t="shared" si="307"/>
        <v>0.17780000000000001</v>
      </c>
      <c r="F965">
        <f t="shared" si="305"/>
        <v>3.668341708542714E-2</v>
      </c>
      <c r="G965">
        <f t="shared" si="308"/>
        <v>104.19615634406146</v>
      </c>
      <c r="H965">
        <f t="shared" si="309"/>
        <v>3.8222710618675819</v>
      </c>
      <c r="I965" s="3">
        <f t="shared" si="310"/>
        <v>8.8900000000000007E-2</v>
      </c>
      <c r="J965" s="3">
        <f t="shared" si="311"/>
        <v>0.40640000000000004</v>
      </c>
      <c r="K965">
        <f t="shared" si="312"/>
        <v>0.19626190648734271</v>
      </c>
      <c r="L965">
        <f>PI()/4*('Config sheet'!$C$38^2)*'Stage 1'!K965*2</f>
        <v>3.3613213047125744E-2</v>
      </c>
      <c r="M965">
        <f t="shared" si="313"/>
        <v>92.487242948113064</v>
      </c>
      <c r="N965">
        <f>'Config sheet'!$C$44</f>
        <v>5.8970333333333338</v>
      </c>
      <c r="O965">
        <f t="shared" si="322"/>
        <v>-4.838413715665399</v>
      </c>
      <c r="P965">
        <f t="shared" si="323"/>
        <v>-706.18356277402188</v>
      </c>
      <c r="Q965">
        <f t="shared" si="314"/>
        <v>180</v>
      </c>
      <c r="R965">
        <f t="shared" si="315"/>
        <v>-127.11304129932395</v>
      </c>
      <c r="S965">
        <f t="shared" si="316"/>
        <v>-127.11304129932395</v>
      </c>
      <c r="T965">
        <f t="shared" ca="1" si="317"/>
        <v>1.4931636980735559</v>
      </c>
      <c r="U965">
        <f t="shared" ca="1" si="321"/>
        <v>25.573881167011447</v>
      </c>
      <c r="V965">
        <f ca="1">(-U965*'Config sheet'!$C$134+'Config sheet'!$C$135*'Stage 1'!U1330)*10^2</f>
        <v>-33.637692395050124</v>
      </c>
      <c r="W965">
        <f t="shared" ca="1" si="324"/>
        <v>-160.75073369437408</v>
      </c>
      <c r="X965">
        <f>'Config sheet'!$C$150*10^-3</f>
        <v>-333.6</v>
      </c>
      <c r="Y965">
        <f>'Config sheet'!$C$149*10^-3</f>
        <v>333.6</v>
      </c>
      <c r="Z965">
        <f t="shared" si="318"/>
        <v>0.16185760648734271</v>
      </c>
      <c r="AA965">
        <f>PI()/4*('Config sheet'!$C$38^2)*'Stage 1'!Z965*2</f>
        <v>2.7720887397513199E-2</v>
      </c>
      <c r="AB965">
        <f t="shared" si="319"/>
        <v>91.033524458572941</v>
      </c>
      <c r="AC965">
        <f t="shared" ca="1" si="320"/>
        <v>25.573881167011447</v>
      </c>
    </row>
    <row r="966" spans="3:29" x14ac:dyDescent="0.25">
      <c r="C966">
        <v>220</v>
      </c>
      <c r="D966">
        <f t="shared" si="306"/>
        <v>995</v>
      </c>
      <c r="E966">
        <f t="shared" si="307"/>
        <v>0.17780000000000001</v>
      </c>
      <c r="F966">
        <f t="shared" si="305"/>
        <v>3.6850921273031828E-2</v>
      </c>
      <c r="G966">
        <f t="shared" si="308"/>
        <v>104.19615634406146</v>
      </c>
      <c r="H966">
        <f t="shared" si="309"/>
        <v>3.839724354387525</v>
      </c>
      <c r="I966" s="3">
        <f t="shared" si="310"/>
        <v>8.8900000000000007E-2</v>
      </c>
      <c r="J966" s="3">
        <f t="shared" si="311"/>
        <v>0.40640000000000004</v>
      </c>
      <c r="K966">
        <f t="shared" si="312"/>
        <v>0.19544319746771577</v>
      </c>
      <c r="L966">
        <f>PI()/4*('Config sheet'!$C$38^2)*'Stage 1'!K966*2</f>
        <v>3.3472995104719794E-2</v>
      </c>
      <c r="M966">
        <f t="shared" si="313"/>
        <v>92.101431247017956</v>
      </c>
      <c r="N966">
        <f>'Config sheet'!$C$44</f>
        <v>5.8970333333333338</v>
      </c>
      <c r="O966">
        <f t="shared" si="322"/>
        <v>-4.9564133789370066</v>
      </c>
      <c r="P966">
        <f t="shared" si="323"/>
        <v>-702.70278720171871</v>
      </c>
      <c r="Q966">
        <f t="shared" si="314"/>
        <v>180</v>
      </c>
      <c r="R966">
        <f t="shared" si="315"/>
        <v>-126.48650169630938</v>
      </c>
      <c r="S966">
        <f t="shared" si="316"/>
        <v>-126.48650169630938</v>
      </c>
      <c r="T966">
        <f t="shared" ca="1" si="317"/>
        <v>1.4931636980735559</v>
      </c>
      <c r="U966">
        <f t="shared" ca="1" si="321"/>
        <v>25.734006899090534</v>
      </c>
      <c r="V966">
        <f ca="1">(-U966*'Config sheet'!$C$134+'Config sheet'!$C$135*'Stage 1'!U1331)*10^2</f>
        <v>-35.008906107133498</v>
      </c>
      <c r="W966">
        <f t="shared" ca="1" si="324"/>
        <v>-161.49540780344287</v>
      </c>
      <c r="X966">
        <f>'Config sheet'!$C$150*10^-3</f>
        <v>-333.6</v>
      </c>
      <c r="Y966">
        <f>'Config sheet'!$C$149*10^-3</f>
        <v>333.6</v>
      </c>
      <c r="Z966">
        <f t="shared" si="318"/>
        <v>0.16103889746771577</v>
      </c>
      <c r="AA966">
        <f>PI()/4*('Config sheet'!$C$38^2)*'Stage 1'!Z966*2</f>
        <v>2.7580669455107253E-2</v>
      </c>
      <c r="AB966">
        <f t="shared" si="319"/>
        <v>90.573058193315944</v>
      </c>
      <c r="AC966">
        <f t="shared" ca="1" si="320"/>
        <v>25.734006899090534</v>
      </c>
    </row>
    <row r="967" spans="3:29" x14ac:dyDescent="0.25">
      <c r="C967">
        <v>221</v>
      </c>
      <c r="D967">
        <f t="shared" si="306"/>
        <v>995</v>
      </c>
      <c r="E967">
        <f t="shared" si="307"/>
        <v>0.17780000000000001</v>
      </c>
      <c r="F967">
        <f t="shared" si="305"/>
        <v>3.7018425460636516E-2</v>
      </c>
      <c r="G967">
        <f t="shared" si="308"/>
        <v>104.19615634406146</v>
      </c>
      <c r="H967">
        <f t="shared" si="309"/>
        <v>3.8571776469074681</v>
      </c>
      <c r="I967" s="3">
        <f t="shared" si="310"/>
        <v>8.8900000000000007E-2</v>
      </c>
      <c r="J967" s="3">
        <f t="shared" si="311"/>
        <v>0.40640000000000004</v>
      </c>
      <c r="K967">
        <f t="shared" si="312"/>
        <v>0.19460485379220555</v>
      </c>
      <c r="L967">
        <f>PI()/4*('Config sheet'!$C$38^2)*'Stage 1'!K967*2</f>
        <v>3.3329414391192726E-2</v>
      </c>
      <c r="M967">
        <f t="shared" si="313"/>
        <v>91.706366832437197</v>
      </c>
      <c r="N967">
        <f>'Config sheet'!$C$44</f>
        <v>5.8970333333333338</v>
      </c>
      <c r="O967">
        <f t="shared" si="322"/>
        <v>-5.0738149536678341</v>
      </c>
      <c r="P967">
        <f t="shared" si="323"/>
        <v>-699.04146151536168</v>
      </c>
      <c r="Q967">
        <f t="shared" si="314"/>
        <v>180</v>
      </c>
      <c r="R967">
        <f t="shared" si="315"/>
        <v>-125.82746307276511</v>
      </c>
      <c r="S967">
        <f t="shared" si="316"/>
        <v>-125.8274630727651</v>
      </c>
      <c r="T967">
        <f t="shared" ca="1" si="317"/>
        <v>1.4931636980735559</v>
      </c>
      <c r="U967">
        <f t="shared" ca="1" si="321"/>
        <v>25.899715103963409</v>
      </c>
      <c r="V967">
        <f ca="1">(-U967*'Config sheet'!$C$134+'Config sheet'!$C$135*'Stage 1'!U1332)*10^2</f>
        <v>-36.427924523325238</v>
      </c>
      <c r="W967">
        <f t="shared" ca="1" si="324"/>
        <v>-162.25538759609034</v>
      </c>
      <c r="X967">
        <f>'Config sheet'!$C$150*10^-3</f>
        <v>-333.6</v>
      </c>
      <c r="Y967">
        <f>'Config sheet'!$C$149*10^-3</f>
        <v>333.6</v>
      </c>
      <c r="Z967">
        <f t="shared" si="318"/>
        <v>0.16020055379220555</v>
      </c>
      <c r="AA967">
        <f>PI()/4*('Config sheet'!$C$38^2)*'Stage 1'!Z967*2</f>
        <v>2.7437088741580181E-2</v>
      </c>
      <c r="AB967">
        <f t="shared" si="319"/>
        <v>90.101548814513791</v>
      </c>
      <c r="AC967">
        <f t="shared" ca="1" si="320"/>
        <v>25.899715103963409</v>
      </c>
    </row>
    <row r="968" spans="3:29" x14ac:dyDescent="0.25">
      <c r="C968">
        <v>222</v>
      </c>
      <c r="D968">
        <f t="shared" si="306"/>
        <v>995</v>
      </c>
      <c r="E968">
        <f t="shared" si="307"/>
        <v>0.17780000000000001</v>
      </c>
      <c r="F968">
        <f t="shared" si="305"/>
        <v>3.718592964824121E-2</v>
      </c>
      <c r="G968">
        <f t="shared" si="308"/>
        <v>104.19615634406146</v>
      </c>
      <c r="H968">
        <f t="shared" si="309"/>
        <v>3.8746309394274117</v>
      </c>
      <c r="I968" s="3">
        <f t="shared" si="310"/>
        <v>8.8900000000000007E-2</v>
      </c>
      <c r="J968" s="3">
        <f t="shared" si="311"/>
        <v>0.40640000000000004</v>
      </c>
      <c r="K968">
        <f t="shared" si="312"/>
        <v>0.19374697738072338</v>
      </c>
      <c r="L968">
        <f>PI()/4*('Config sheet'!$C$38^2)*'Stage 1'!K968*2</f>
        <v>3.3182488362075033E-2</v>
      </c>
      <c r="M968">
        <f t="shared" si="313"/>
        <v>91.302097733515936</v>
      </c>
      <c r="N968">
        <f>'Config sheet'!$C$44</f>
        <v>5.8970333333333338</v>
      </c>
      <c r="O968">
        <f t="shared" si="322"/>
        <v>-5.1905877330727499</v>
      </c>
      <c r="P968">
        <f t="shared" si="323"/>
        <v>-695.19405010692094</v>
      </c>
      <c r="Q968">
        <f t="shared" si="314"/>
        <v>180</v>
      </c>
      <c r="R968">
        <f t="shared" si="315"/>
        <v>-125.13492901924579</v>
      </c>
      <c r="S968">
        <f t="shared" si="316"/>
        <v>-125.13492901924577</v>
      </c>
      <c r="T968">
        <f t="shared" ca="1" si="317"/>
        <v>1.4931636980735559</v>
      </c>
      <c r="U968">
        <f t="shared" ca="1" si="321"/>
        <v>26.071136788716959</v>
      </c>
      <c r="V968">
        <f ca="1">(-U968*'Config sheet'!$C$134+'Config sheet'!$C$135*'Stage 1'!U1333)*10^2</f>
        <v>-37.895869504000792</v>
      </c>
      <c r="W968">
        <f t="shared" ca="1" si="324"/>
        <v>-163.03079852324657</v>
      </c>
      <c r="X968">
        <f>'Config sheet'!$C$150*10^-3</f>
        <v>-333.6</v>
      </c>
      <c r="Y968">
        <f>'Config sheet'!$C$149*10^-3</f>
        <v>333.6</v>
      </c>
      <c r="Z968">
        <f t="shared" si="318"/>
        <v>0.15934267738072339</v>
      </c>
      <c r="AA968">
        <f>PI()/4*('Config sheet'!$C$38^2)*'Stage 1'!Z968*2</f>
        <v>2.7290162712462488E-2</v>
      </c>
      <c r="AB968">
        <f t="shared" si="319"/>
        <v>89.619053644951279</v>
      </c>
      <c r="AC968">
        <f t="shared" ca="1" si="320"/>
        <v>26.071136788716959</v>
      </c>
    </row>
    <row r="969" spans="3:29" x14ac:dyDescent="0.25">
      <c r="C969">
        <v>223</v>
      </c>
      <c r="D969">
        <f t="shared" si="306"/>
        <v>995</v>
      </c>
      <c r="E969">
        <f t="shared" si="307"/>
        <v>0.17780000000000001</v>
      </c>
      <c r="F969">
        <f t="shared" si="305"/>
        <v>3.7353433835845898E-2</v>
      </c>
      <c r="G969">
        <f t="shared" si="308"/>
        <v>104.19615634406146</v>
      </c>
      <c r="H969">
        <f t="shared" si="309"/>
        <v>3.8920842319473548</v>
      </c>
      <c r="I969" s="3">
        <f t="shared" si="310"/>
        <v>8.8900000000000007E-2</v>
      </c>
      <c r="J969" s="3">
        <f t="shared" si="311"/>
        <v>0.40640000000000004</v>
      </c>
      <c r="K969">
        <f t="shared" si="312"/>
        <v>0.19286967502261609</v>
      </c>
      <c r="L969">
        <f>PI()/4*('Config sheet'!$C$38^2)*'Stage 1'!K969*2</f>
        <v>3.3032235306871431E-2</v>
      </c>
      <c r="M969">
        <f t="shared" si="313"/>
        <v>90.888674274091542</v>
      </c>
      <c r="N969">
        <f>'Config sheet'!$C$44</f>
        <v>5.8970333333333338</v>
      </c>
      <c r="O969">
        <f t="shared" si="322"/>
        <v>-5.3067000849998891</v>
      </c>
      <c r="P969">
        <f t="shared" si="323"/>
        <v>-691.15504134041373</v>
      </c>
      <c r="Q969">
        <f t="shared" si="314"/>
        <v>180</v>
      </c>
      <c r="R969">
        <f t="shared" si="315"/>
        <v>-124.4079074412745</v>
      </c>
      <c r="S969">
        <f t="shared" si="316"/>
        <v>-124.40790744127447</v>
      </c>
      <c r="T969">
        <f t="shared" ca="1" si="317"/>
        <v>1.4931636980735559</v>
      </c>
      <c r="U969">
        <f t="shared" ca="1" si="321"/>
        <v>26.248408406035821</v>
      </c>
      <c r="V969">
        <f ca="1">(-U969*'Config sheet'!$C$134+'Config sheet'!$C$135*'Stage 1'!U1334)*10^2</f>
        <v>-39.413909542130085</v>
      </c>
      <c r="W969">
        <f t="shared" ca="1" si="324"/>
        <v>-163.82181698340457</v>
      </c>
      <c r="X969">
        <f>'Config sheet'!$C$150*10^-3</f>
        <v>-333.6</v>
      </c>
      <c r="Y969">
        <f>'Config sheet'!$C$149*10^-3</f>
        <v>333.6</v>
      </c>
      <c r="Z969">
        <f t="shared" si="318"/>
        <v>0.1584653750226161</v>
      </c>
      <c r="AA969">
        <f>PI()/4*('Config sheet'!$C$38^2)*'Stage 1'!Z969*2</f>
        <v>2.713990965725889E-2</v>
      </c>
      <c r="AB969">
        <f t="shared" si="319"/>
        <v>89.125632746128275</v>
      </c>
      <c r="AC969">
        <f t="shared" ca="1" si="320"/>
        <v>26.248408406035821</v>
      </c>
    </row>
    <row r="970" spans="3:29" x14ac:dyDescent="0.25">
      <c r="C970">
        <v>224</v>
      </c>
      <c r="D970">
        <f t="shared" si="306"/>
        <v>995</v>
      </c>
      <c r="E970">
        <f t="shared" si="307"/>
        <v>0.17780000000000001</v>
      </c>
      <c r="F970">
        <f t="shared" si="305"/>
        <v>3.7520938023450585E-2</v>
      </c>
      <c r="G970">
        <f t="shared" si="308"/>
        <v>104.19615634406146</v>
      </c>
      <c r="H970">
        <f t="shared" si="309"/>
        <v>3.9095375244672979</v>
      </c>
      <c r="I970" s="3">
        <f t="shared" si="310"/>
        <v>8.8900000000000007E-2</v>
      </c>
      <c r="J970" s="3">
        <f t="shared" si="311"/>
        <v>0.40640000000000004</v>
      </c>
      <c r="K970">
        <f t="shared" si="312"/>
        <v>0.19197305852723606</v>
      </c>
      <c r="L970">
        <f>PI()/4*('Config sheet'!$C$38^2)*'Stage 1'!K970*2</f>
        <v>3.2878674374848593E-2</v>
      </c>
      <c r="M970">
        <f t="shared" si="313"/>
        <v>90.466149143648849</v>
      </c>
      <c r="N970">
        <f>'Config sheet'!$C$44</f>
        <v>5.8970333333333338</v>
      </c>
      <c r="O970">
        <f t="shared" si="322"/>
        <v>-5.4221194567683266</v>
      </c>
      <c r="P970">
        <f t="shared" si="323"/>
        <v>-686.91895737373272</v>
      </c>
      <c r="Q970">
        <f t="shared" si="314"/>
        <v>180</v>
      </c>
      <c r="R970">
        <f t="shared" si="315"/>
        <v>-123.64541232727188</v>
      </c>
      <c r="S970">
        <f t="shared" si="316"/>
        <v>-123.64541232727188</v>
      </c>
      <c r="T970">
        <f t="shared" ca="1" si="317"/>
        <v>1.4931636980735559</v>
      </c>
      <c r="U970">
        <f t="shared" ca="1" si="321"/>
        <v>26.431672050913104</v>
      </c>
      <c r="V970">
        <f ca="1">(-U970*'Config sheet'!$C$134+'Config sheet'!$C$135*'Stage 1'!U1335)*10^2</f>
        <v>-40.98326144778126</v>
      </c>
      <c r="W970">
        <f t="shared" ca="1" si="324"/>
        <v>-164.62867377505313</v>
      </c>
      <c r="X970">
        <f>'Config sheet'!$C$150*10^-3</f>
        <v>-333.6</v>
      </c>
      <c r="Y970">
        <f>'Config sheet'!$C$149*10^-3</f>
        <v>333.6</v>
      </c>
      <c r="Z970">
        <f t="shared" si="318"/>
        <v>0.15756875852723606</v>
      </c>
      <c r="AA970">
        <f>PI()/4*('Config sheet'!$C$38^2)*'Stage 1'!Z970*2</f>
        <v>2.6986348725236049E-2</v>
      </c>
      <c r="AB970">
        <f t="shared" si="319"/>
        <v>88.62134900294491</v>
      </c>
      <c r="AC970">
        <f t="shared" ca="1" si="320"/>
        <v>26.431672050913104</v>
      </c>
    </row>
    <row r="971" spans="3:29" x14ac:dyDescent="0.25">
      <c r="C971">
        <v>225</v>
      </c>
      <c r="D971">
        <f t="shared" si="306"/>
        <v>995</v>
      </c>
      <c r="E971">
        <f t="shared" si="307"/>
        <v>0.17780000000000001</v>
      </c>
      <c r="F971">
        <f t="shared" si="305"/>
        <v>3.768844221105528E-2</v>
      </c>
      <c r="G971">
        <f t="shared" si="308"/>
        <v>104.19615634406146</v>
      </c>
      <c r="H971">
        <f t="shared" si="309"/>
        <v>3.9269908169872414</v>
      </c>
      <c r="I971" s="3">
        <f t="shared" si="310"/>
        <v>8.8900000000000007E-2</v>
      </c>
      <c r="J971" s="3">
        <f t="shared" si="311"/>
        <v>0.40640000000000004</v>
      </c>
      <c r="K971">
        <f t="shared" si="312"/>
        <v>0.19105724487523834</v>
      </c>
      <c r="L971">
        <f>PI()/4*('Config sheet'!$C$38^2)*'Stage 1'!K971*2</f>
        <v>3.2721825600947323E-2</v>
      </c>
      <c r="M971">
        <f t="shared" si="313"/>
        <v>90.034577468617897</v>
      </c>
      <c r="N971">
        <f>'Config sheet'!$C$44</f>
        <v>5.8970333333333338</v>
      </c>
      <c r="O971">
        <f t="shared" si="322"/>
        <v>-5.5368123816527453</v>
      </c>
      <c r="P971">
        <f t="shared" si="323"/>
        <v>-682.48036400011233</v>
      </c>
      <c r="Q971">
        <f t="shared" si="314"/>
        <v>180</v>
      </c>
      <c r="R971">
        <f t="shared" si="315"/>
        <v>-122.84646552002023</v>
      </c>
      <c r="S971">
        <f t="shared" si="316"/>
        <v>-122.84646552002023</v>
      </c>
      <c r="T971">
        <f t="shared" ca="1" si="317"/>
        <v>1.4931636980735559</v>
      </c>
      <c r="U971">
        <f t="shared" ca="1" si="321"/>
        <v>26.621075666822843</v>
      </c>
      <c r="V971">
        <f ca="1">(-U971*'Config sheet'!$C$134+'Config sheet'!$C$135*'Stage 1'!U1336)*10^2</f>
        <v>-42.605192113649103</v>
      </c>
      <c r="W971">
        <f t="shared" ca="1" si="324"/>
        <v>-165.45165763366933</v>
      </c>
      <c r="X971">
        <f>'Config sheet'!$C$150*10^-3</f>
        <v>-333.6</v>
      </c>
      <c r="Y971">
        <f>'Config sheet'!$C$149*10^-3</f>
        <v>333.6</v>
      </c>
      <c r="Z971">
        <f t="shared" si="318"/>
        <v>0.15665294487523834</v>
      </c>
      <c r="AA971">
        <f>PI()/4*('Config sheet'!$C$38^2)*'Stage 1'!Z971*2</f>
        <v>2.6829499951334775E-2</v>
      </c>
      <c r="AB971">
        <f t="shared" si="319"/>
        <v>88.106268208795456</v>
      </c>
      <c r="AC971">
        <f t="shared" ca="1" si="320"/>
        <v>26.621075666822843</v>
      </c>
    </row>
    <row r="972" spans="3:29" x14ac:dyDescent="0.25">
      <c r="C972">
        <v>226</v>
      </c>
      <c r="D972">
        <f t="shared" si="306"/>
        <v>995</v>
      </c>
      <c r="E972">
        <f t="shared" si="307"/>
        <v>0.17780000000000001</v>
      </c>
      <c r="F972">
        <f t="shared" si="305"/>
        <v>3.7855946398659968E-2</v>
      </c>
      <c r="G972">
        <f t="shared" si="308"/>
        <v>104.19615634406146</v>
      </c>
      <c r="H972">
        <f t="shared" si="309"/>
        <v>3.9444441095071845</v>
      </c>
      <c r="I972" s="3">
        <f t="shared" si="310"/>
        <v>8.8900000000000007E-2</v>
      </c>
      <c r="J972" s="3">
        <f t="shared" si="311"/>
        <v>0.40640000000000004</v>
      </c>
      <c r="K972">
        <f t="shared" si="312"/>
        <v>0.19012235637035724</v>
      </c>
      <c r="L972">
        <f>PI()/4*('Config sheet'!$C$38^2)*'Stage 1'!K972*2</f>
        <v>3.2561709931776928E-2</v>
      </c>
      <c r="M972">
        <f t="shared" si="313"/>
        <v>89.594016883897822</v>
      </c>
      <c r="N972">
        <f>'Config sheet'!$C$44</f>
        <v>5.8970333333333338</v>
      </c>
      <c r="O972">
        <f t="shared" si="322"/>
        <v>-5.6507444870173238</v>
      </c>
      <c r="P972">
        <f t="shared" si="323"/>
        <v>-677.83388049628195</v>
      </c>
      <c r="Q972">
        <f t="shared" si="314"/>
        <v>180</v>
      </c>
      <c r="R972">
        <f t="shared" si="315"/>
        <v>-122.01009848933074</v>
      </c>
      <c r="S972">
        <f t="shared" si="316"/>
        <v>-122.01009848933074</v>
      </c>
      <c r="T972">
        <f t="shared" ca="1" si="317"/>
        <v>1.4931636980735559</v>
      </c>
      <c r="U972">
        <f t="shared" ca="1" si="321"/>
        <v>26.816773261781879</v>
      </c>
      <c r="V972">
        <f ca="1">(-U972*'Config sheet'!$C$134+'Config sheet'!$C$135*'Stage 1'!U1337)*10^2</f>
        <v>-44.281020365269683</v>
      </c>
      <c r="W972">
        <f t="shared" ca="1" si="324"/>
        <v>-166.29111885460043</v>
      </c>
      <c r="X972">
        <f>'Config sheet'!$C$150*10^-3</f>
        <v>-333.6</v>
      </c>
      <c r="Y972">
        <f>'Config sheet'!$C$149*10^-3</f>
        <v>333.6</v>
      </c>
      <c r="Z972">
        <f t="shared" si="318"/>
        <v>0.15571805637035724</v>
      </c>
      <c r="AA972">
        <f>PI()/4*('Config sheet'!$C$38^2)*'Stage 1'!Z972*2</f>
        <v>2.6669384282164386E-2</v>
      </c>
      <c r="AB972">
        <f t="shared" si="319"/>
        <v>87.580459150932072</v>
      </c>
      <c r="AC972">
        <f t="shared" ca="1" si="320"/>
        <v>26.816773261781879</v>
      </c>
    </row>
    <row r="973" spans="3:29" x14ac:dyDescent="0.25">
      <c r="C973">
        <v>227</v>
      </c>
      <c r="D973">
        <f t="shared" si="306"/>
        <v>995</v>
      </c>
      <c r="E973">
        <f t="shared" si="307"/>
        <v>0.17780000000000001</v>
      </c>
      <c r="F973">
        <f t="shared" si="305"/>
        <v>3.8023450586264655E-2</v>
      </c>
      <c r="G973">
        <f t="shared" si="308"/>
        <v>104.19615634406146</v>
      </c>
      <c r="H973">
        <f t="shared" si="309"/>
        <v>3.9618974020271276</v>
      </c>
      <c r="I973" s="3">
        <f t="shared" si="310"/>
        <v>8.8900000000000007E-2</v>
      </c>
      <c r="J973" s="3">
        <f t="shared" si="311"/>
        <v>0.40640000000000004</v>
      </c>
      <c r="K973">
        <f t="shared" si="312"/>
        <v>0.18916852079140839</v>
      </c>
      <c r="L973">
        <f>PI()/4*('Config sheet'!$C$38^2)*'Stage 1'!K973*2</f>
        <v>3.2398349251648188E-2</v>
      </c>
      <c r="M973">
        <f t="shared" si="313"/>
        <v>89.144527604486981</v>
      </c>
      <c r="N973">
        <f>'Config sheet'!$C$44</f>
        <v>5.8970333333333338</v>
      </c>
      <c r="O973">
        <f t="shared" si="322"/>
        <v>-5.7638805040989265</v>
      </c>
      <c r="P973">
        <f t="shared" si="323"/>
        <v>-672.97418946431776</v>
      </c>
      <c r="Q973">
        <f t="shared" si="314"/>
        <v>180</v>
      </c>
      <c r="R973">
        <f t="shared" si="315"/>
        <v>-121.1353541035772</v>
      </c>
      <c r="S973">
        <f t="shared" si="316"/>
        <v>-121.1353541035772</v>
      </c>
      <c r="T973">
        <f t="shared" ca="1" si="317"/>
        <v>1.4931636980735559</v>
      </c>
      <c r="U973">
        <f t="shared" ca="1" si="321"/>
        <v>27.018925134750525</v>
      </c>
      <c r="V973">
        <f ca="1">(-U973*'Config sheet'!$C$134+'Config sheet'!$C$135*'Stage 1'!U1338)*10^2</f>
        <v>-46.012118899770257</v>
      </c>
      <c r="W973">
        <f t="shared" ca="1" si="324"/>
        <v>-167.14747300334744</v>
      </c>
      <c r="X973">
        <f>'Config sheet'!$C$150*10^-3</f>
        <v>-333.6</v>
      </c>
      <c r="Y973">
        <f>'Config sheet'!$C$149*10^-3</f>
        <v>333.6</v>
      </c>
      <c r="Z973">
        <f t="shared" si="318"/>
        <v>0.15476422079140839</v>
      </c>
      <c r="AA973">
        <f>PI()/4*('Config sheet'!$C$38^2)*'Stage 1'!Z973*2</f>
        <v>2.6506023602035644E-2</v>
      </c>
      <c r="AB973">
        <f t="shared" si="319"/>
        <v>87.043993695955223</v>
      </c>
      <c r="AC973">
        <f t="shared" ca="1" si="320"/>
        <v>27.018925134750525</v>
      </c>
    </row>
    <row r="974" spans="3:29" x14ac:dyDescent="0.25">
      <c r="C974">
        <v>228</v>
      </c>
      <c r="D974">
        <f t="shared" si="306"/>
        <v>995</v>
      </c>
      <c r="E974">
        <f t="shared" si="307"/>
        <v>0.17780000000000001</v>
      </c>
      <c r="F974">
        <f t="shared" si="305"/>
        <v>3.819095477386935E-2</v>
      </c>
      <c r="G974">
        <f t="shared" si="308"/>
        <v>104.19615634406146</v>
      </c>
      <c r="H974">
        <f t="shared" si="309"/>
        <v>3.9793506945470711</v>
      </c>
      <c r="I974" s="3">
        <f t="shared" si="310"/>
        <v>8.8900000000000007E-2</v>
      </c>
      <c r="J974" s="3">
        <f t="shared" si="311"/>
        <v>0.40640000000000004</v>
      </c>
      <c r="K974">
        <f t="shared" si="312"/>
        <v>0.18819587154425255</v>
      </c>
      <c r="L974">
        <f>PI()/4*('Config sheet'!$C$38^2)*'Stage 1'!K974*2</f>
        <v>3.2231766408599712E-2</v>
      </c>
      <c r="M974">
        <f t="shared" si="313"/>
        <v>88.686172497094802</v>
      </c>
      <c r="N974">
        <f>'Config sheet'!$C$44</f>
        <v>5.8970333333333338</v>
      </c>
      <c r="O974">
        <f t="shared" si="322"/>
        <v>-5.8761842794373678</v>
      </c>
      <c r="P974">
        <f t="shared" si="323"/>
        <v>-667.89604665420779</v>
      </c>
      <c r="Q974">
        <f t="shared" si="314"/>
        <v>180</v>
      </c>
      <c r="R974">
        <f t="shared" si="315"/>
        <v>-120.22128839775742</v>
      </c>
      <c r="S974">
        <f t="shared" si="316"/>
        <v>-120.22128839775741</v>
      </c>
      <c r="T974">
        <f t="shared" ca="1" si="317"/>
        <v>1.4931636980735559</v>
      </c>
      <c r="U974">
        <f t="shared" ca="1" si="321"/>
        <v>27.227698112844301</v>
      </c>
      <c r="V974">
        <f ca="1">(-U974*'Config sheet'!$C$134+'Config sheet'!$C$135*'Stage 1'!U1339)*10^2</f>
        <v>-47.799916317197663</v>
      </c>
      <c r="W974">
        <f t="shared" ca="1" si="324"/>
        <v>-168.02120471495508</v>
      </c>
      <c r="X974">
        <f>'Config sheet'!$C$150*10^-3</f>
        <v>-333.6</v>
      </c>
      <c r="Y974">
        <f>'Config sheet'!$C$149*10^-3</f>
        <v>333.6</v>
      </c>
      <c r="Z974">
        <f t="shared" si="318"/>
        <v>0.15379157154425255</v>
      </c>
      <c r="AA974">
        <f>PI()/4*('Config sheet'!$C$38^2)*'Stage 1'!Z974*2</f>
        <v>2.6339440758987167E-2</v>
      </c>
      <c r="AB974">
        <f t="shared" si="319"/>
        <v>86.496946875282646</v>
      </c>
      <c r="AC974">
        <f t="shared" ca="1" si="320"/>
        <v>27.227698112844301</v>
      </c>
    </row>
    <row r="975" spans="3:29" x14ac:dyDescent="0.25">
      <c r="C975">
        <v>229</v>
      </c>
      <c r="D975">
        <f t="shared" si="306"/>
        <v>995</v>
      </c>
      <c r="E975">
        <f t="shared" si="307"/>
        <v>0.17780000000000001</v>
      </c>
      <c r="F975">
        <f t="shared" si="305"/>
        <v>3.8358458961474037E-2</v>
      </c>
      <c r="G975">
        <f t="shared" si="308"/>
        <v>104.19615634406146</v>
      </c>
      <c r="H975">
        <f t="shared" si="309"/>
        <v>3.9968039870670142</v>
      </c>
      <c r="I975" s="3">
        <f t="shared" si="310"/>
        <v>8.8900000000000007E-2</v>
      </c>
      <c r="J975" s="3">
        <f t="shared" si="311"/>
        <v>0.40640000000000004</v>
      </c>
      <c r="K975">
        <f t="shared" si="312"/>
        <v>0.18720454781344992</v>
      </c>
      <c r="L975">
        <f>PI()/4*('Config sheet'!$C$38^2)*'Stage 1'!K975*2</f>
        <v>3.2061985240371384E-2</v>
      </c>
      <c r="M975">
        <f t="shared" si="313"/>
        <v>88.219017151608099</v>
      </c>
      <c r="N975">
        <f>'Config sheet'!$C$44</f>
        <v>5.8970333333333338</v>
      </c>
      <c r="O975">
        <f t="shared" si="322"/>
        <v>-5.9876187879484863</v>
      </c>
      <c r="P975">
        <f t="shared" si="323"/>
        <v>-662.59429075414073</v>
      </c>
      <c r="Q975">
        <f t="shared" si="314"/>
        <v>180</v>
      </c>
      <c r="R975">
        <f t="shared" si="315"/>
        <v>-119.26697233574534</v>
      </c>
      <c r="S975">
        <f t="shared" si="316"/>
        <v>-119.26697233574534</v>
      </c>
      <c r="T975">
        <f t="shared" ca="1" si="317"/>
        <v>1.4931636980735559</v>
      </c>
      <c r="U975">
        <f t="shared" ca="1" si="321"/>
        <v>27.443265799852359</v>
      </c>
      <c r="V975">
        <f ca="1">(-U975*'Config sheet'!$C$134+'Config sheet'!$C$135*'Stage 1'!U1340)*10^2</f>
        <v>-49.645899248670247</v>
      </c>
      <c r="W975">
        <f t="shared" ca="1" si="324"/>
        <v>-168.9128715844156</v>
      </c>
      <c r="X975">
        <f>'Config sheet'!$C$150*10^-3</f>
        <v>-333.6</v>
      </c>
      <c r="Y975">
        <f>'Config sheet'!$C$149*10^-3</f>
        <v>333.6</v>
      </c>
      <c r="Z975">
        <f t="shared" si="318"/>
        <v>0.15280024781344992</v>
      </c>
      <c r="AA975">
        <f>PI()/4*('Config sheet'!$C$38^2)*'Stage 1'!Z975*2</f>
        <v>2.6169659590758836E-2</v>
      </c>
      <c r="AB975">
        <f t="shared" si="319"/>
        <v>85.939396970444264</v>
      </c>
      <c r="AC975">
        <f t="shared" ca="1" si="320"/>
        <v>27.443265799852359</v>
      </c>
    </row>
    <row r="976" spans="3:29" x14ac:dyDescent="0.25">
      <c r="C976">
        <v>230</v>
      </c>
      <c r="D976">
        <f t="shared" si="306"/>
        <v>995</v>
      </c>
      <c r="E976">
        <f t="shared" si="307"/>
        <v>0.17780000000000001</v>
      </c>
      <c r="F976">
        <f t="shared" si="305"/>
        <v>3.8525963149078732E-2</v>
      </c>
      <c r="G976">
        <f t="shared" si="308"/>
        <v>104.19615634406146</v>
      </c>
      <c r="H976">
        <f t="shared" si="309"/>
        <v>4.0142572795869578</v>
      </c>
      <c r="I976" s="3">
        <f t="shared" si="310"/>
        <v>8.8900000000000007E-2</v>
      </c>
      <c r="J976" s="3">
        <f t="shared" si="311"/>
        <v>0.40640000000000004</v>
      </c>
      <c r="K976">
        <f t="shared" si="312"/>
        <v>0.18619469471332845</v>
      </c>
      <c r="L976">
        <f>PI()/4*('Config sheet'!$C$38^2)*'Stage 1'!K976*2</f>
        <v>3.1889030600277368E-2</v>
      </c>
      <c r="M976">
        <f t="shared" si="313"/>
        <v>87.743129952281095</v>
      </c>
      <c r="N976">
        <f>'Config sheet'!$C$44</f>
        <v>5.8970333333333338</v>
      </c>
      <c r="O976">
        <f t="shared" si="322"/>
        <v>-6.098146147633555</v>
      </c>
      <c r="P976">
        <f t="shared" si="323"/>
        <v>-657.06385313555415</v>
      </c>
      <c r="Q976">
        <f t="shared" si="314"/>
        <v>180</v>
      </c>
      <c r="R976">
        <f t="shared" si="315"/>
        <v>-118.27149356439976</v>
      </c>
      <c r="S976">
        <f t="shared" si="316"/>
        <v>-118.27149356439975</v>
      </c>
      <c r="T976">
        <f t="shared" ca="1" si="317"/>
        <v>1.4931636980735559</v>
      </c>
      <c r="U976">
        <f t="shared" ca="1" si="321"/>
        <v>27.665808836582798</v>
      </c>
      <c r="V976">
        <f ca="1">(-U976*'Config sheet'!$C$134+'Config sheet'!$C$135*'Stage 1'!U1341)*10^2</f>
        <v>-51.551614585807506</v>
      </c>
      <c r="W976">
        <f t="shared" ca="1" si="324"/>
        <v>-169.82310815020728</v>
      </c>
      <c r="X976">
        <f>'Config sheet'!$C$150*10^-3</f>
        <v>-333.6</v>
      </c>
      <c r="Y976">
        <f>'Config sheet'!$C$149*10^-3</f>
        <v>333.6</v>
      </c>
      <c r="Z976">
        <f t="shared" si="318"/>
        <v>0.15179039471332845</v>
      </c>
      <c r="AA976">
        <f>PI()/4*('Config sheet'!$C$38^2)*'Stage 1'!Z976*2</f>
        <v>2.599670495066482E-2</v>
      </c>
      <c r="AB976">
        <f t="shared" si="319"/>
        <v>85.37142559804748</v>
      </c>
      <c r="AC976">
        <f t="shared" ca="1" si="320"/>
        <v>27.665808836582798</v>
      </c>
    </row>
    <row r="977" spans="3:29" x14ac:dyDescent="0.25">
      <c r="C977">
        <v>231</v>
      </c>
      <c r="D977">
        <f t="shared" si="306"/>
        <v>995</v>
      </c>
      <c r="E977">
        <f t="shared" si="307"/>
        <v>0.17780000000000001</v>
      </c>
      <c r="F977">
        <f t="shared" si="305"/>
        <v>3.8693467336683419E-2</v>
      </c>
      <c r="G977">
        <f t="shared" si="308"/>
        <v>104.19615634406146</v>
      </c>
      <c r="H977">
        <f t="shared" si="309"/>
        <v>4.0317105721069009</v>
      </c>
      <c r="I977" s="3">
        <f t="shared" si="310"/>
        <v>8.8900000000000007E-2</v>
      </c>
      <c r="J977" s="3">
        <f t="shared" si="311"/>
        <v>0.40640000000000004</v>
      </c>
      <c r="K977">
        <f t="shared" si="312"/>
        <v>0.18516646343817744</v>
      </c>
      <c r="L977">
        <f>PI()/4*('Config sheet'!$C$38^2)*'Stage 1'!K977*2</f>
        <v>3.1712928382929356E-2</v>
      </c>
      <c r="M977">
        <f t="shared" si="313"/>
        <v>87.258582148513199</v>
      </c>
      <c r="N977">
        <f>'Config sheet'!$C$44</f>
        <v>5.8970333333333338</v>
      </c>
      <c r="O977">
        <f t="shared" si="322"/>
        <v>-6.2077276359162799</v>
      </c>
      <c r="P977">
        <f t="shared" si="323"/>
        <v>-651.29976754001973</v>
      </c>
      <c r="Q977">
        <f t="shared" si="314"/>
        <v>180</v>
      </c>
      <c r="R977">
        <f t="shared" si="315"/>
        <v>-117.23395815720357</v>
      </c>
      <c r="S977">
        <f t="shared" si="316"/>
        <v>-117.23395815720356</v>
      </c>
      <c r="T977">
        <f t="shared" ca="1" si="317"/>
        <v>1.4931636980735559</v>
      </c>
      <c r="U977">
        <f t="shared" ca="1" si="321"/>
        <v>27.895515173581433</v>
      </c>
      <c r="V977">
        <f ca="1">(-U977*'Config sheet'!$C$134+'Config sheet'!$C$135*'Stage 1'!U1342)*10^2</f>
        <v>-53.518671816118271</v>
      </c>
      <c r="W977">
        <f t="shared" ca="1" si="324"/>
        <v>-170.75262997332186</v>
      </c>
      <c r="X977">
        <f>'Config sheet'!$C$150*10^-3</f>
        <v>-333.6</v>
      </c>
      <c r="Y977">
        <f>'Config sheet'!$C$149*10^-3</f>
        <v>333.6</v>
      </c>
      <c r="Z977">
        <f t="shared" si="318"/>
        <v>0.15076216343817744</v>
      </c>
      <c r="AA977">
        <f>PI()/4*('Config sheet'!$C$38^2)*'Stage 1'!Z977*2</f>
        <v>2.5820602733316812E-2</v>
      </c>
      <c r="AB977">
        <f t="shared" si="319"/>
        <v>84.79311779425052</v>
      </c>
      <c r="AC977">
        <f t="shared" ca="1" si="320"/>
        <v>27.895515173581433</v>
      </c>
    </row>
    <row r="978" spans="3:29" x14ac:dyDescent="0.25">
      <c r="C978">
        <v>232</v>
      </c>
      <c r="D978">
        <f t="shared" si="306"/>
        <v>995</v>
      </c>
      <c r="E978">
        <f t="shared" si="307"/>
        <v>0.17780000000000001</v>
      </c>
      <c r="F978">
        <f t="shared" si="305"/>
        <v>3.8860971524288107E-2</v>
      </c>
      <c r="G978">
        <f t="shared" si="308"/>
        <v>104.19615634406146</v>
      </c>
      <c r="H978">
        <f t="shared" si="309"/>
        <v>4.049163864626844</v>
      </c>
      <c r="I978" s="3">
        <f t="shared" si="310"/>
        <v>8.8900000000000007E-2</v>
      </c>
      <c r="J978" s="3">
        <f t="shared" si="311"/>
        <v>0.40640000000000004</v>
      </c>
      <c r="K978">
        <f t="shared" si="312"/>
        <v>0.18412001141127682</v>
      </c>
      <c r="L978">
        <f>PI()/4*('Config sheet'!$C$38^2)*'Stage 1'!K978*2</f>
        <v>3.1533705549760378E-2</v>
      </c>
      <c r="M978">
        <f t="shared" si="313"/>
        <v>86.765447925078234</v>
      </c>
      <c r="N978">
        <f>'Config sheet'!$C$44</f>
        <v>5.8970333333333338</v>
      </c>
      <c r="O978">
        <f t="shared" si="322"/>
        <v>-6.3163237075966867</v>
      </c>
      <c r="P978">
        <f t="shared" si="323"/>
        <v>-645.29717969508943</v>
      </c>
      <c r="Q978">
        <f t="shared" si="314"/>
        <v>180</v>
      </c>
      <c r="R978">
        <f t="shared" si="315"/>
        <v>-116.15349234511612</v>
      </c>
      <c r="S978">
        <f t="shared" si="316"/>
        <v>-116.15349234511611</v>
      </c>
      <c r="T978">
        <f t="shared" ca="1" si="317"/>
        <v>1.4931636980735559</v>
      </c>
      <c r="U978">
        <f t="shared" ca="1" si="321"/>
        <v>28.132580356796264</v>
      </c>
      <c r="V978">
        <f ca="1">(-U978*'Config sheet'!$C$134+'Config sheet'!$C$135*'Stage 1'!U1343)*10^2</f>
        <v>-55.54874546924713</v>
      </c>
      <c r="W978">
        <f t="shared" ca="1" si="324"/>
        <v>-171.70223781436326</v>
      </c>
      <c r="X978">
        <f>'Config sheet'!$C$150*10^-3</f>
        <v>-333.6</v>
      </c>
      <c r="Y978">
        <f>'Config sheet'!$C$149*10^-3</f>
        <v>333.6</v>
      </c>
      <c r="Z978">
        <f t="shared" si="318"/>
        <v>0.14971571141127682</v>
      </c>
      <c r="AA978">
        <f>PI()/4*('Config sheet'!$C$38^2)*'Stage 1'!Z978*2</f>
        <v>2.5641379900147834E-2</v>
      </c>
      <c r="AB978">
        <f t="shared" si="319"/>
        <v>84.20456209858088</v>
      </c>
      <c r="AC978">
        <f t="shared" ca="1" si="320"/>
        <v>28.132580356796264</v>
      </c>
    </row>
    <row r="979" spans="3:29" x14ac:dyDescent="0.25">
      <c r="C979">
        <v>233</v>
      </c>
      <c r="D979">
        <f t="shared" si="306"/>
        <v>995</v>
      </c>
      <c r="E979">
        <f t="shared" si="307"/>
        <v>0.17780000000000001</v>
      </c>
      <c r="F979">
        <f t="shared" si="305"/>
        <v>3.9028475711892802E-2</v>
      </c>
      <c r="G979">
        <f t="shared" si="308"/>
        <v>104.19615634406146</v>
      </c>
      <c r="H979">
        <f t="shared" si="309"/>
        <v>4.066617157146788</v>
      </c>
      <c r="I979" s="3">
        <f t="shared" si="310"/>
        <v>8.8900000000000007E-2</v>
      </c>
      <c r="J979" s="3">
        <f t="shared" si="311"/>
        <v>0.40640000000000004</v>
      </c>
      <c r="K979">
        <f t="shared" si="312"/>
        <v>0.18305550243246016</v>
      </c>
      <c r="L979">
        <f>PI()/4*('Config sheet'!$C$38^2)*'Stage 1'!K979*2</f>
        <v>3.1351390154297477E-2</v>
      </c>
      <c r="M979">
        <f t="shared" si="313"/>
        <v>86.26380447166251</v>
      </c>
      <c r="N979">
        <f>'Config sheet'!$C$44</f>
        <v>5.8970333333333338</v>
      </c>
      <c r="O979">
        <f t="shared" si="322"/>
        <v>-6.423894014408809</v>
      </c>
      <c r="P979">
        <f t="shared" si="323"/>
        <v>-639.051356846305</v>
      </c>
      <c r="Q979">
        <f t="shared" si="314"/>
        <v>180</v>
      </c>
      <c r="R979">
        <f t="shared" si="315"/>
        <v>-115.02924423233492</v>
      </c>
      <c r="S979">
        <f t="shared" si="316"/>
        <v>-115.0292442323349</v>
      </c>
      <c r="T979">
        <f t="shared" ca="1" si="317"/>
        <v>1.4931636980735559</v>
      </c>
      <c r="U979">
        <f t="shared" ca="1" si="321"/>
        <v>28.377207826788879</v>
      </c>
      <c r="V979">
        <f ca="1">(-U979*'Config sheet'!$C$134+'Config sheet'!$C$135*'Stage 1'!U1344)*10^2</f>
        <v>-57.643577679228628</v>
      </c>
      <c r="W979">
        <f t="shared" ca="1" si="324"/>
        <v>-172.67282191156355</v>
      </c>
      <c r="X979">
        <f>'Config sheet'!$C$150*10^-3</f>
        <v>-333.6</v>
      </c>
      <c r="Y979">
        <f>'Config sheet'!$C$149*10^-3</f>
        <v>333.6</v>
      </c>
      <c r="Z979">
        <f t="shared" si="318"/>
        <v>0.14865120243246016</v>
      </c>
      <c r="AA979">
        <f>PI()/4*('Config sheet'!$C$38^2)*'Stage 1'!Z979*2</f>
        <v>2.5459064504684933E-2</v>
      </c>
      <c r="AB979">
        <f t="shared" si="319"/>
        <v>83.605850636929219</v>
      </c>
      <c r="AC979">
        <f t="shared" ca="1" si="320"/>
        <v>28.377207826788879</v>
      </c>
    </row>
    <row r="980" spans="3:29" x14ac:dyDescent="0.25">
      <c r="C980">
        <v>234</v>
      </c>
      <c r="D980">
        <f t="shared" si="306"/>
        <v>995</v>
      </c>
      <c r="E980">
        <f t="shared" si="307"/>
        <v>0.17780000000000001</v>
      </c>
      <c r="F980">
        <f t="shared" si="305"/>
        <v>3.9195979899497489E-2</v>
      </c>
      <c r="G980">
        <f t="shared" si="308"/>
        <v>104.19615634406146</v>
      </c>
      <c r="H980">
        <f t="shared" si="309"/>
        <v>4.0840704496667311</v>
      </c>
      <c r="I980" s="3">
        <f t="shared" si="310"/>
        <v>8.8900000000000007E-2</v>
      </c>
      <c r="J980" s="3">
        <f t="shared" si="311"/>
        <v>0.40640000000000004</v>
      </c>
      <c r="K980">
        <f t="shared" si="312"/>
        <v>0.18197310682390733</v>
      </c>
      <c r="L980">
        <f>PI()/4*('Config sheet'!$C$38^2)*'Stage 1'!K980*2</f>
        <v>3.1166011367131225E-2</v>
      </c>
      <c r="M980">
        <f t="shared" si="313"/>
        <v>85.753732051568846</v>
      </c>
      <c r="N980">
        <f>'Config sheet'!$C$44</f>
        <v>5.8970333333333338</v>
      </c>
      <c r="O980">
        <f t="shared" si="322"/>
        <v>-6.5303974261671254</v>
      </c>
      <c r="P980">
        <f t="shared" si="323"/>
        <v>-632.55769719265413</v>
      </c>
      <c r="Q980">
        <f t="shared" si="314"/>
        <v>180</v>
      </c>
      <c r="R980">
        <f t="shared" si="315"/>
        <v>-113.86038549467776</v>
      </c>
      <c r="S980">
        <f t="shared" si="316"/>
        <v>-113.86038549467774</v>
      </c>
      <c r="T980">
        <f t="shared" ca="1" si="317"/>
        <v>1.4931636980735559</v>
      </c>
      <c r="U980">
        <f t="shared" ca="1" si="321"/>
        <v>28.629609232122011</v>
      </c>
      <c r="V980">
        <f ca="1">(-U980*'Config sheet'!$C$134+'Config sheet'!$C$135*'Stage 1'!U1345)*10^2</f>
        <v>-59.804980868136212</v>
      </c>
      <c r="W980">
        <f t="shared" ca="1" si="324"/>
        <v>-173.66536636281398</v>
      </c>
      <c r="X980">
        <f>'Config sheet'!$C$150*10^-3</f>
        <v>-333.6</v>
      </c>
      <c r="Y980">
        <f>'Config sheet'!$C$149*10^-3</f>
        <v>333.6</v>
      </c>
      <c r="Z980">
        <f t="shared" si="318"/>
        <v>0.14756880682390733</v>
      </c>
      <c r="AA980">
        <f>PI()/4*('Config sheet'!$C$38^2)*'Stage 1'!Z980*2</f>
        <v>2.527368571751868E-2</v>
      </c>
      <c r="AB980">
        <f t="shared" si="319"/>
        <v>82.997079203547415</v>
      </c>
      <c r="AC980">
        <f t="shared" ca="1" si="320"/>
        <v>28.629609232122011</v>
      </c>
    </row>
    <row r="981" spans="3:29" x14ac:dyDescent="0.25">
      <c r="C981">
        <v>235</v>
      </c>
      <c r="D981">
        <f t="shared" si="306"/>
        <v>995</v>
      </c>
      <c r="E981">
        <f t="shared" si="307"/>
        <v>0.17780000000000001</v>
      </c>
      <c r="F981">
        <f t="shared" si="305"/>
        <v>3.9363484087102177E-2</v>
      </c>
      <c r="G981">
        <f t="shared" si="308"/>
        <v>104.19615634406146</v>
      </c>
      <c r="H981">
        <f t="shared" si="309"/>
        <v>4.1015237421866741</v>
      </c>
      <c r="I981" s="3">
        <f t="shared" si="310"/>
        <v>8.8900000000000007E-2</v>
      </c>
      <c r="J981" s="3">
        <f t="shared" si="311"/>
        <v>0.40640000000000004</v>
      </c>
      <c r="K981">
        <f t="shared" si="312"/>
        <v>0.18087300157385539</v>
      </c>
      <c r="L981">
        <f>PI()/4*('Config sheet'!$C$38^2)*'Stage 1'!K981*2</f>
        <v>3.0977599500528665E-2</v>
      </c>
      <c r="M981">
        <f t="shared" si="313"/>
        <v>85.235314069439383</v>
      </c>
      <c r="N981">
        <f>'Config sheet'!$C$44</f>
        <v>5.8970333333333338</v>
      </c>
      <c r="O981">
        <f t="shared" si="322"/>
        <v>-6.6357920534845434</v>
      </c>
      <c r="P981">
        <f t="shared" si="323"/>
        <v>-625.81173921285767</v>
      </c>
      <c r="Q981">
        <f t="shared" si="314"/>
        <v>180</v>
      </c>
      <c r="R981">
        <f t="shared" si="315"/>
        <v>-112.6461130583144</v>
      </c>
      <c r="S981">
        <f t="shared" si="316"/>
        <v>-112.64611305831438</v>
      </c>
      <c r="T981">
        <f t="shared" ca="1" si="317"/>
        <v>1.4931636980735559</v>
      </c>
      <c r="U981">
        <f t="shared" ca="1" si="321"/>
        <v>28.890004757583021</v>
      </c>
      <c r="V981">
        <f ca="1">(-U981*'Config sheet'!$C$134+'Config sheet'!$C$135*'Stage 1'!U1346)*10^2</f>
        <v>-62.03484055677724</v>
      </c>
      <c r="W981">
        <f t="shared" ca="1" si="324"/>
        <v>-174.68095361509165</v>
      </c>
      <c r="X981">
        <f>'Config sheet'!$C$150*10^-3</f>
        <v>-333.6</v>
      </c>
      <c r="Y981">
        <f>'Config sheet'!$C$149*10^-3</f>
        <v>333.6</v>
      </c>
      <c r="Z981">
        <f t="shared" si="318"/>
        <v>0.14646870157385539</v>
      </c>
      <c r="AA981">
        <f>PI()/4*('Config sheet'!$C$38^2)*'Stage 1'!Z981*2</f>
        <v>2.508527385091612E-2</v>
      </c>
      <c r="AB981">
        <f t="shared" si="319"/>
        <v>82.378347341875909</v>
      </c>
      <c r="AC981">
        <f t="shared" ca="1" si="320"/>
        <v>28.890004757583021</v>
      </c>
    </row>
    <row r="982" spans="3:29" x14ac:dyDescent="0.25">
      <c r="C982">
        <v>236</v>
      </c>
      <c r="D982">
        <f t="shared" si="306"/>
        <v>995</v>
      </c>
      <c r="E982">
        <f t="shared" si="307"/>
        <v>0.17780000000000001</v>
      </c>
      <c r="F982">
        <f t="shared" si="305"/>
        <v>3.9530988274706871E-2</v>
      </c>
      <c r="G982">
        <f t="shared" si="308"/>
        <v>104.19615634406146</v>
      </c>
      <c r="H982">
        <f t="shared" si="309"/>
        <v>4.1189770347066181</v>
      </c>
      <c r="I982" s="3">
        <f t="shared" si="310"/>
        <v>8.8900000000000007E-2</v>
      </c>
      <c r="J982" s="3">
        <f t="shared" si="311"/>
        <v>0.40640000000000004</v>
      </c>
      <c r="K982">
        <f t="shared" si="312"/>
        <v>0.17975537047791046</v>
      </c>
      <c r="L982">
        <f>PI()/4*('Config sheet'!$C$38^2)*'Stage 1'!K982*2</f>
        <v>3.0786186032635384E-2</v>
      </c>
      <c r="M982">
        <f t="shared" si="313"/>
        <v>84.708637137848029</v>
      </c>
      <c r="N982">
        <f>'Config sheet'!$C$44</f>
        <v>5.8970333333333338</v>
      </c>
      <c r="O982">
        <f t="shared" si="322"/>
        <v>-6.7400352720425225</v>
      </c>
      <c r="P982">
        <f t="shared" si="323"/>
        <v>-618.8091708699958</v>
      </c>
      <c r="Q982">
        <f t="shared" si="314"/>
        <v>180</v>
      </c>
      <c r="R982">
        <f t="shared" si="315"/>
        <v>-111.38565075659926</v>
      </c>
      <c r="S982">
        <f t="shared" si="316"/>
        <v>-111.38565075659923</v>
      </c>
      <c r="T982">
        <f t="shared" ca="1" si="317"/>
        <v>1.4931636980735559</v>
      </c>
      <c r="U982">
        <f t="shared" ca="1" si="321"/>
        <v>29.158623467934188</v>
      </c>
      <c r="V982">
        <f ca="1">(-U982*'Config sheet'!$C$134+'Config sheet'!$C$135*'Stage 1'!U1347)*10^2</f>
        <v>-64.335118308348996</v>
      </c>
      <c r="W982">
        <f t="shared" ca="1" si="324"/>
        <v>-175.72076906494826</v>
      </c>
      <c r="X982">
        <f>'Config sheet'!$C$150*10^-3</f>
        <v>-333.6</v>
      </c>
      <c r="Y982">
        <f>'Config sheet'!$C$149*10^-3</f>
        <v>333.6</v>
      </c>
      <c r="Z982">
        <f t="shared" si="318"/>
        <v>0.14535107047791046</v>
      </c>
      <c r="AA982">
        <f>PI()/4*('Config sheet'!$C$38^2)*'Stage 1'!Z982*2</f>
        <v>2.4893860383022836E-2</v>
      </c>
      <c r="AB982">
        <f t="shared" si="319"/>
        <v>81.749758424021607</v>
      </c>
      <c r="AC982">
        <f t="shared" ca="1" si="320"/>
        <v>29.158623467934188</v>
      </c>
    </row>
    <row r="983" spans="3:29" x14ac:dyDescent="0.25">
      <c r="C983">
        <v>237</v>
      </c>
      <c r="D983">
        <f t="shared" si="306"/>
        <v>995</v>
      </c>
      <c r="E983">
        <f t="shared" si="307"/>
        <v>0.17780000000000001</v>
      </c>
      <c r="F983">
        <f t="shared" si="305"/>
        <v>3.9698492462311559E-2</v>
      </c>
      <c r="G983">
        <f t="shared" si="308"/>
        <v>104.19615634406146</v>
      </c>
      <c r="H983">
        <f t="shared" si="309"/>
        <v>4.1364303272265603</v>
      </c>
      <c r="I983" s="3">
        <f t="shared" si="310"/>
        <v>8.8900000000000007E-2</v>
      </c>
      <c r="J983" s="3">
        <f t="shared" si="311"/>
        <v>0.40640000000000004</v>
      </c>
      <c r="K983">
        <f t="shared" si="312"/>
        <v>0.17862040427764064</v>
      </c>
      <c r="L983">
        <f>PI()/4*('Config sheet'!$C$38^2)*'Stage 1'!K983*2</f>
        <v>3.0591803631211924E-2</v>
      </c>
      <c r="M983">
        <f t="shared" si="313"/>
        <v>84.173791142611449</v>
      </c>
      <c r="N983">
        <f>'Config sheet'!$C$44</f>
        <v>5.8970333333333338</v>
      </c>
      <c r="O983">
        <f t="shared" si="322"/>
        <v>-6.8430837483919484</v>
      </c>
      <c r="P983">
        <f t="shared" si="323"/>
        <v>-611.54583868211057</v>
      </c>
      <c r="Q983">
        <f t="shared" si="314"/>
        <v>180</v>
      </c>
      <c r="R983">
        <f t="shared" si="315"/>
        <v>-110.07825096277992</v>
      </c>
      <c r="S983">
        <f t="shared" si="316"/>
        <v>-110.0782509627799</v>
      </c>
      <c r="T983">
        <f t="shared" ca="1" si="317"/>
        <v>1.4931636980735559</v>
      </c>
      <c r="U983">
        <f t="shared" ca="1" si="321"/>
        <v>29.435703667912577</v>
      </c>
      <c r="V983">
        <f ca="1">(-U983*'Config sheet'!$C$134+'Config sheet'!$C$135*'Stage 1'!U1348)*10^2</f>
        <v>-66.707854811246065</v>
      </c>
      <c r="W983">
        <f t="shared" ca="1" si="324"/>
        <v>-176.786105774026</v>
      </c>
      <c r="X983">
        <f>'Config sheet'!$C$150*10^-3</f>
        <v>-333.6</v>
      </c>
      <c r="Y983">
        <f>'Config sheet'!$C$149*10^-3</f>
        <v>333.6</v>
      </c>
      <c r="Z983">
        <f t="shared" si="318"/>
        <v>0.14421610427764064</v>
      </c>
      <c r="AA983">
        <f>PI()/4*('Config sheet'!$C$38^2)*'Stage 1'!Z983*2</f>
        <v>2.4699477981599379E-2</v>
      </c>
      <c r="AB983">
        <f t="shared" si="319"/>
        <v>81.111419728706764</v>
      </c>
      <c r="AC983">
        <f t="shared" ca="1" si="320"/>
        <v>29.435703667912577</v>
      </c>
    </row>
    <row r="984" spans="3:29" x14ac:dyDescent="0.25">
      <c r="C984">
        <v>238</v>
      </c>
      <c r="D984">
        <f t="shared" si="306"/>
        <v>995</v>
      </c>
      <c r="E984">
        <f t="shared" si="307"/>
        <v>0.17780000000000001</v>
      </c>
      <c r="F984">
        <f t="shared" si="305"/>
        <v>3.9865996649916247E-2</v>
      </c>
      <c r="G984">
        <f t="shared" si="308"/>
        <v>104.19615634406146</v>
      </c>
      <c r="H984">
        <f t="shared" si="309"/>
        <v>4.1538836197465034</v>
      </c>
      <c r="I984" s="3">
        <f t="shared" si="310"/>
        <v>8.8900000000000007E-2</v>
      </c>
      <c r="J984" s="3">
        <f t="shared" si="311"/>
        <v>0.40640000000000004</v>
      </c>
      <c r="K984">
        <f t="shared" si="312"/>
        <v>0.17746830079612258</v>
      </c>
      <c r="L984">
        <f>PI()/4*('Config sheet'!$C$38^2)*'Stage 1'!K984*2</f>
        <v>3.0394486176848465E-2</v>
      </c>
      <c r="M984">
        <f t="shared" si="313"/>
        <v>83.63086930666465</v>
      </c>
      <c r="N984">
        <f>'Config sheet'!$C$44</f>
        <v>5.8970333333333338</v>
      </c>
      <c r="O984">
        <f t="shared" si="322"/>
        <v>-6.9448934672613598</v>
      </c>
      <c r="P984">
        <f t="shared" si="323"/>
        <v>-604.01775664656418</v>
      </c>
      <c r="Q984">
        <f t="shared" si="314"/>
        <v>180</v>
      </c>
      <c r="R984">
        <f t="shared" si="315"/>
        <v>-108.72319619638154</v>
      </c>
      <c r="S984">
        <f t="shared" si="316"/>
        <v>-108.72319619638156</v>
      </c>
      <c r="T984">
        <f t="shared" ca="1" si="317"/>
        <v>1.4931636980735559</v>
      </c>
      <c r="U984">
        <f t="shared" ca="1" si="321"/>
        <v>29.72149327923648</v>
      </c>
      <c r="V984">
        <f ca="1">(-U984*'Config sheet'!$C$134+'Config sheet'!$C$135*'Stage 1'!U1349)*10^2</f>
        <v>-69.155173107500659</v>
      </c>
      <c r="W984">
        <f t="shared" ca="1" si="324"/>
        <v>-177.87836930388221</v>
      </c>
      <c r="X984">
        <f>'Config sheet'!$C$150*10^-3</f>
        <v>-333.6</v>
      </c>
      <c r="Y984">
        <f>'Config sheet'!$C$149*10^-3</f>
        <v>333.6</v>
      </c>
      <c r="Z984">
        <f t="shared" si="318"/>
        <v>0.14306400079612258</v>
      </c>
      <c r="AA984">
        <f>PI()/4*('Config sheet'!$C$38^2)*'Stage 1'!Z984*2</f>
        <v>2.4502160527235917E-2</v>
      </c>
      <c r="AB984">
        <f t="shared" si="319"/>
        <v>80.463442517504248</v>
      </c>
      <c r="AC984">
        <f t="shared" ca="1" si="320"/>
        <v>29.72149327923648</v>
      </c>
    </row>
    <row r="985" spans="3:29" x14ac:dyDescent="0.25">
      <c r="C985">
        <v>239</v>
      </c>
      <c r="D985">
        <f t="shared" si="306"/>
        <v>995</v>
      </c>
      <c r="E985">
        <f t="shared" si="307"/>
        <v>0.17780000000000001</v>
      </c>
      <c r="F985">
        <f t="shared" si="305"/>
        <v>4.0033500837520941E-2</v>
      </c>
      <c r="G985">
        <f t="shared" si="308"/>
        <v>104.19615634406146</v>
      </c>
      <c r="H985">
        <f t="shared" si="309"/>
        <v>4.1713369122664474</v>
      </c>
      <c r="I985" s="3">
        <f t="shared" si="310"/>
        <v>8.8900000000000007E-2</v>
      </c>
      <c r="J985" s="3">
        <f t="shared" si="311"/>
        <v>0.40640000000000004</v>
      </c>
      <c r="K985">
        <f t="shared" si="312"/>
        <v>0.17629926507011551</v>
      </c>
      <c r="L985">
        <f>PI()/4*('Config sheet'!$C$38^2)*'Stage 1'!K985*2</f>
        <v>3.0194268785601878E-2</v>
      </c>
      <c r="M985">
        <f t="shared" si="313"/>
        <v>83.079968252347129</v>
      </c>
      <c r="N985">
        <f>'Config sheet'!$C$44</f>
        <v>5.8970333333333338</v>
      </c>
      <c r="O985">
        <f t="shared" si="322"/>
        <v>-7.0454197603468582</v>
      </c>
      <c r="P985">
        <f t="shared" si="323"/>
        <v>-596.22111500611493</v>
      </c>
      <c r="Q985">
        <f t="shared" si="314"/>
        <v>180</v>
      </c>
      <c r="R985">
        <f t="shared" si="315"/>
        <v>-107.3198007011007</v>
      </c>
      <c r="S985">
        <f t="shared" si="316"/>
        <v>-107.31980070110069</v>
      </c>
      <c r="T985">
        <f t="shared" ca="1" si="317"/>
        <v>1.4931636980735559</v>
      </c>
      <c r="U985">
        <f t="shared" ca="1" si="321"/>
        <v>30.016250235408528</v>
      </c>
      <c r="V985">
        <f ca="1">(-U985*'Config sheet'!$C$134+'Config sheet'!$C$135*'Stage 1'!U1350)*10^2</f>
        <v>-71.679281973622437</v>
      </c>
      <c r="W985">
        <f t="shared" ca="1" si="324"/>
        <v>-178.99908267472313</v>
      </c>
      <c r="X985">
        <f>'Config sheet'!$C$150*10^-3</f>
        <v>-333.6</v>
      </c>
      <c r="Y985">
        <f>'Config sheet'!$C$149*10^-3</f>
        <v>333.6</v>
      </c>
      <c r="Z985">
        <f t="shared" si="318"/>
        <v>0.14189496507011551</v>
      </c>
      <c r="AA985">
        <f>PI()/4*('Config sheet'!$C$38^2)*'Stage 1'!Z985*2</f>
        <v>2.4301943135989334E-2</v>
      </c>
      <c r="AB985">
        <f t="shared" si="319"/>
        <v>79.805942109176314</v>
      </c>
      <c r="AC985">
        <f t="shared" ca="1" si="320"/>
        <v>30.016250235408528</v>
      </c>
    </row>
    <row r="986" spans="3:29" x14ac:dyDescent="0.25">
      <c r="C986">
        <v>240</v>
      </c>
      <c r="D986">
        <f t="shared" si="306"/>
        <v>995</v>
      </c>
      <c r="E986">
        <f t="shared" si="307"/>
        <v>0.17780000000000001</v>
      </c>
      <c r="F986">
        <f t="shared" si="305"/>
        <v>4.0201005025125629E-2</v>
      </c>
      <c r="G986">
        <f t="shared" si="308"/>
        <v>104.19615634406146</v>
      </c>
      <c r="H986">
        <f t="shared" si="309"/>
        <v>4.1887902047863905</v>
      </c>
      <c r="I986" s="3">
        <f t="shared" si="310"/>
        <v>8.8900000000000007E-2</v>
      </c>
      <c r="J986" s="3">
        <f t="shared" si="311"/>
        <v>0.40640000000000004</v>
      </c>
      <c r="K986">
        <f t="shared" si="312"/>
        <v>0.17511350947852972</v>
      </c>
      <c r="L986">
        <f>PI()/4*('Config sheet'!$C$38^2)*'Stage 1'!K986*2</f>
        <v>2.9991187830998165E-2</v>
      </c>
      <c r="M986">
        <f t="shared" si="313"/>
        <v>82.521188061942979</v>
      </c>
      <c r="N986">
        <f>'Config sheet'!$C$44</f>
        <v>5.8970333333333338</v>
      </c>
      <c r="O986">
        <f t="shared" si="322"/>
        <v>-7.1446173365563492</v>
      </c>
      <c r="P986">
        <f t="shared" si="323"/>
        <v>-588.15228884483042</v>
      </c>
      <c r="Q986">
        <f t="shared" si="314"/>
        <v>180</v>
      </c>
      <c r="R986">
        <f t="shared" si="315"/>
        <v>-105.86741199206946</v>
      </c>
      <c r="S986">
        <f t="shared" si="316"/>
        <v>-105.86741199206948</v>
      </c>
      <c r="T986">
        <f t="shared" ca="1" si="317"/>
        <v>1.4931636980735559</v>
      </c>
      <c r="U986">
        <f t="shared" ca="1" si="321"/>
        <v>30.320242895142325</v>
      </c>
      <c r="V986">
        <f ca="1">(-U986*'Config sheet'!$C$134+'Config sheet'!$C$135*'Stage 1'!U1351)*10^2</f>
        <v>-74.282479460918239</v>
      </c>
      <c r="W986">
        <f t="shared" ca="1" si="324"/>
        <v>-180.1498914529877</v>
      </c>
      <c r="X986">
        <f>'Config sheet'!$C$150*10^-3</f>
        <v>-333.6</v>
      </c>
      <c r="Y986">
        <f>'Config sheet'!$C$149*10^-3</f>
        <v>333.6</v>
      </c>
      <c r="Z986">
        <f t="shared" si="318"/>
        <v>0.14070920947852972</v>
      </c>
      <c r="AA986">
        <f>PI()/4*('Config sheet'!$C$38^2)*'Stage 1'!Z986*2</f>
        <v>2.409886218138562E-2</v>
      </c>
      <c r="AB986">
        <f t="shared" si="319"/>
        <v>79.139037951928955</v>
      </c>
      <c r="AC986">
        <f t="shared" ca="1" si="320"/>
        <v>30.320242895142325</v>
      </c>
    </row>
    <row r="987" spans="3:29" x14ac:dyDescent="0.25">
      <c r="C987">
        <v>241</v>
      </c>
      <c r="D987">
        <f t="shared" si="306"/>
        <v>995</v>
      </c>
      <c r="E987">
        <f t="shared" si="307"/>
        <v>0.17780000000000001</v>
      </c>
      <c r="F987">
        <f t="shared" si="305"/>
        <v>4.0368509212730323E-2</v>
      </c>
      <c r="G987">
        <f t="shared" si="308"/>
        <v>104.19615634406146</v>
      </c>
      <c r="H987">
        <f t="shared" si="309"/>
        <v>4.2062434973063345</v>
      </c>
      <c r="I987" s="3">
        <f t="shared" si="310"/>
        <v>8.8900000000000007E-2</v>
      </c>
      <c r="J987" s="3">
        <f t="shared" si="311"/>
        <v>0.40640000000000004</v>
      </c>
      <c r="K987">
        <f t="shared" si="312"/>
        <v>0.17391125386685397</v>
      </c>
      <c r="L987">
        <f>PI()/4*('Config sheet'!$C$38^2)*'Stage 1'!K987*2</f>
        <v>2.9785280965342779E-2</v>
      </c>
      <c r="M987">
        <f t="shared" si="313"/>
        <v>81.954632336316436</v>
      </c>
      <c r="N987">
        <f>'Config sheet'!$C$44</f>
        <v>5.8970333333333338</v>
      </c>
      <c r="O987">
        <f t="shared" si="322"/>
        <v>-7.2424403136785713</v>
      </c>
      <c r="P987">
        <f t="shared" si="323"/>
        <v>-579.80784650216026</v>
      </c>
      <c r="Q987">
        <f t="shared" si="314"/>
        <v>180</v>
      </c>
      <c r="R987">
        <f t="shared" si="315"/>
        <v>-104.36541237038885</v>
      </c>
      <c r="S987">
        <f t="shared" si="316"/>
        <v>-104.36541237038885</v>
      </c>
      <c r="T987">
        <f t="shared" ca="1" si="317"/>
        <v>1.4931636980735559</v>
      </c>
      <c r="U987">
        <f t="shared" ca="1" si="321"/>
        <v>30.633750475275821</v>
      </c>
      <c r="V987">
        <f ca="1">(-U987*'Config sheet'!$C$134+'Config sheet'!$C$135*'Stage 1'!U1352)*10^2</f>
        <v>-76.967156602683289</v>
      </c>
      <c r="W987">
        <f t="shared" ca="1" si="324"/>
        <v>-181.33256897307214</v>
      </c>
      <c r="X987">
        <f>'Config sheet'!$C$150*10^-3</f>
        <v>-333.6</v>
      </c>
      <c r="Y987">
        <f>'Config sheet'!$C$149*10^-3</f>
        <v>333.6</v>
      </c>
      <c r="Z987">
        <f t="shared" si="318"/>
        <v>0.13950695386685397</v>
      </c>
      <c r="AA987">
        <f>PI()/4*('Config sheet'!$C$38^2)*'Stage 1'!Z987*2</f>
        <v>2.3892955315730234E-2</v>
      </c>
      <c r="AB987">
        <f t="shared" si="319"/>
        <v>78.462853693393669</v>
      </c>
      <c r="AC987">
        <f t="shared" ca="1" si="320"/>
        <v>30.633750475275821</v>
      </c>
    </row>
    <row r="988" spans="3:29" x14ac:dyDescent="0.25">
      <c r="C988">
        <v>242</v>
      </c>
      <c r="D988">
        <f t="shared" si="306"/>
        <v>995</v>
      </c>
      <c r="E988">
        <f t="shared" si="307"/>
        <v>0.17780000000000001</v>
      </c>
      <c r="F988">
        <f t="shared" si="305"/>
        <v>4.0536013400335011E-2</v>
      </c>
      <c r="G988">
        <f t="shared" si="308"/>
        <v>104.19615634406146</v>
      </c>
      <c r="H988">
        <f t="shared" si="309"/>
        <v>4.2236967898262776</v>
      </c>
      <c r="I988" s="3">
        <f t="shared" si="310"/>
        <v>8.8900000000000007E-2</v>
      </c>
      <c r="J988" s="3">
        <f t="shared" si="311"/>
        <v>0.40640000000000004</v>
      </c>
      <c r="K988">
        <f t="shared" si="312"/>
        <v>0.17269272566721117</v>
      </c>
      <c r="L988">
        <f>PI()/4*('Config sheet'!$C$38^2)*'Stage 1'!K988*2</f>
        <v>2.9576587140282207E-2</v>
      </c>
      <c r="M988">
        <f t="shared" si="313"/>
        <v>81.380408251487438</v>
      </c>
      <c r="N988">
        <f>'Config sheet'!$C$44</f>
        <v>5.8970333333333338</v>
      </c>
      <c r="O988">
        <f t="shared" si="322"/>
        <v>-7.3388422514454232</v>
      </c>
      <c r="P988">
        <f t="shared" si="323"/>
        <v>-571.18455779370947</v>
      </c>
      <c r="Q988">
        <f t="shared" si="314"/>
        <v>180</v>
      </c>
      <c r="R988">
        <f t="shared" si="315"/>
        <v>-102.81322040286771</v>
      </c>
      <c r="S988">
        <f t="shared" si="316"/>
        <v>-102.81322040286771</v>
      </c>
      <c r="T988">
        <f t="shared" ca="1" si="317"/>
        <v>1.4931636980735559</v>
      </c>
      <c r="U988">
        <f t="shared" ca="1" si="321"/>
        <v>30.95706350407065</v>
      </c>
      <c r="V988">
        <f ca="1">(-U988*'Config sheet'!$C$134+'Config sheet'!$C$135*'Stage 1'!U1353)*10^2</f>
        <v>-79.735801295965359</v>
      </c>
      <c r="W988">
        <f t="shared" ca="1" si="324"/>
        <v>-182.54902169883309</v>
      </c>
      <c r="X988">
        <f>'Config sheet'!$C$150*10^-3</f>
        <v>-333.6</v>
      </c>
      <c r="Y988">
        <f>'Config sheet'!$C$149*10^-3</f>
        <v>333.6</v>
      </c>
      <c r="Z988">
        <f t="shared" si="318"/>
        <v>0.13828842566721117</v>
      </c>
      <c r="AA988">
        <f>PI()/4*('Config sheet'!$C$38^2)*'Stage 1'!Z988*2</f>
        <v>2.3684261490669663E-2</v>
      </c>
      <c r="AB988">
        <f t="shared" si="319"/>
        <v>77.777517248150261</v>
      </c>
      <c r="AC988">
        <f t="shared" ca="1" si="320"/>
        <v>30.95706350407065</v>
      </c>
    </row>
    <row r="989" spans="3:29" x14ac:dyDescent="0.25">
      <c r="C989">
        <v>243</v>
      </c>
      <c r="D989">
        <f t="shared" si="306"/>
        <v>995</v>
      </c>
      <c r="E989">
        <f t="shared" si="307"/>
        <v>0.17780000000000001</v>
      </c>
      <c r="F989">
        <f t="shared" si="305"/>
        <v>4.0703517587939698E-2</v>
      </c>
      <c r="G989">
        <f t="shared" si="308"/>
        <v>104.19615634406146</v>
      </c>
      <c r="H989">
        <f t="shared" si="309"/>
        <v>4.2411500823462207</v>
      </c>
      <c r="I989" s="3">
        <f t="shared" si="310"/>
        <v>8.8900000000000007E-2</v>
      </c>
      <c r="J989" s="3">
        <f t="shared" si="311"/>
        <v>0.40640000000000004</v>
      </c>
      <c r="K989">
        <f t="shared" si="312"/>
        <v>0.17145816001370112</v>
      </c>
      <c r="L989">
        <f>PI()/4*('Config sheet'!$C$38^2)*'Stage 1'!K989*2</f>
        <v>2.9365146626558401E-2</v>
      </c>
      <c r="M989">
        <f t="shared" si="313"/>
        <v>80.798626612986197</v>
      </c>
      <c r="N989">
        <f>'Config sheet'!$C$44</f>
        <v>5.8970333333333338</v>
      </c>
      <c r="O989">
        <f t="shared" si="322"/>
        <v>-7.4337761859544162</v>
      </c>
      <c r="P989">
        <f t="shared" si="323"/>
        <v>-562.27940202745162</v>
      </c>
      <c r="Q989">
        <f t="shared" si="314"/>
        <v>180</v>
      </c>
      <c r="R989">
        <f t="shared" si="315"/>
        <v>-101.2102923649413</v>
      </c>
      <c r="S989">
        <f t="shared" si="316"/>
        <v>-101.2102923649413</v>
      </c>
      <c r="T989">
        <f t="shared" ca="1" si="317"/>
        <v>1.4931636980735559</v>
      </c>
      <c r="U989">
        <f t="shared" ca="1" si="321"/>
        <v>31.290484295837498</v>
      </c>
      <c r="V989">
        <f ca="1">(-U989*'Config sheet'!$C$134+'Config sheet'!$C$135*'Stage 1'!U1354)*10^2</f>
        <v>-82.5910023659507</v>
      </c>
      <c r="W989">
        <f t="shared" ca="1" si="324"/>
        <v>-183.80129473089198</v>
      </c>
      <c r="X989">
        <f>'Config sheet'!$C$150*10^-3</f>
        <v>-333.6</v>
      </c>
      <c r="Y989">
        <f>'Config sheet'!$C$149*10^-3</f>
        <v>333.6</v>
      </c>
      <c r="Z989">
        <f t="shared" si="318"/>
        <v>0.13705386001370112</v>
      </c>
      <c r="AA989">
        <f>PI()/4*('Config sheet'!$C$38^2)*'Stage 1'!Z989*2</f>
        <v>2.3472820976945856E-2</v>
      </c>
      <c r="AB989">
        <f t="shared" si="319"/>
        <v>77.083160862599044</v>
      </c>
      <c r="AC989">
        <f t="shared" ca="1" si="320"/>
        <v>31.290484295837498</v>
      </c>
    </row>
    <row r="990" spans="3:29" x14ac:dyDescent="0.25">
      <c r="C990">
        <v>244</v>
      </c>
      <c r="D990">
        <f t="shared" si="306"/>
        <v>995</v>
      </c>
      <c r="E990">
        <f t="shared" si="307"/>
        <v>0.17780000000000001</v>
      </c>
      <c r="F990">
        <f t="shared" si="305"/>
        <v>4.0871021775544393E-2</v>
      </c>
      <c r="G990">
        <f t="shared" si="308"/>
        <v>104.19615634406146</v>
      </c>
      <c r="H990">
        <f t="shared" si="309"/>
        <v>4.2586033748661638</v>
      </c>
      <c r="I990" s="3">
        <f t="shared" si="310"/>
        <v>8.8900000000000007E-2</v>
      </c>
      <c r="J990" s="3">
        <f t="shared" si="311"/>
        <v>0.40640000000000004</v>
      </c>
      <c r="K990">
        <f t="shared" si="312"/>
        <v>0.17020779985269968</v>
      </c>
      <c r="L990">
        <f>PI()/4*('Config sheet'!$C$38^2)*'Stage 1'!K990*2</f>
        <v>2.9151001032899398E-2</v>
      </c>
      <c r="M990">
        <f t="shared" si="313"/>
        <v>80.209401907831108</v>
      </c>
      <c r="N990">
        <f>'Config sheet'!$C$44</f>
        <v>5.8970333333333338</v>
      </c>
      <c r="O990">
        <f t="shared" si="322"/>
        <v>-7.5271946654159043</v>
      </c>
      <c r="P990">
        <f t="shared" si="323"/>
        <v>-553.08957580438585</v>
      </c>
      <c r="Q990">
        <f t="shared" si="314"/>
        <v>180</v>
      </c>
      <c r="R990">
        <f t="shared" si="315"/>
        <v>-99.556123644789452</v>
      </c>
      <c r="S990">
        <f t="shared" si="316"/>
        <v>-99.556123644789452</v>
      </c>
      <c r="T990">
        <f t="shared" ca="1" si="317"/>
        <v>1.4931636980735559</v>
      </c>
      <c r="U990">
        <f t="shared" ca="1" si="321"/>
        <v>31.634327447863903</v>
      </c>
      <c r="V990">
        <f ca="1">(-U990*'Config sheet'!$C$134+'Config sheet'!$C$135*'Stage 1'!U1355)*10^2</f>
        <v>-85.535453821333917</v>
      </c>
      <c r="W990">
        <f t="shared" ca="1" si="324"/>
        <v>-185.09157746612337</v>
      </c>
      <c r="X990">
        <f>'Config sheet'!$C$150*10^-3</f>
        <v>-333.6</v>
      </c>
      <c r="Y990">
        <f>'Config sheet'!$C$149*10^-3</f>
        <v>333.6</v>
      </c>
      <c r="Z990">
        <f t="shared" si="318"/>
        <v>0.13580349985269968</v>
      </c>
      <c r="AA990">
        <f>PI()/4*('Config sheet'!$C$38^2)*'Stage 1'!Z990*2</f>
        <v>2.3258675383286853E-2</v>
      </c>
      <c r="AB990">
        <f t="shared" si="319"/>
        <v>76.379921176996447</v>
      </c>
      <c r="AC990">
        <f t="shared" ca="1" si="320"/>
        <v>31.634327447863903</v>
      </c>
    </row>
    <row r="991" spans="3:29" x14ac:dyDescent="0.25">
      <c r="C991">
        <v>245</v>
      </c>
      <c r="D991">
        <f t="shared" si="306"/>
        <v>995</v>
      </c>
      <c r="E991">
        <f t="shared" si="307"/>
        <v>0.17780000000000001</v>
      </c>
      <c r="F991">
        <f t="shared" si="305"/>
        <v>4.1038525963149081E-2</v>
      </c>
      <c r="G991">
        <f t="shared" si="308"/>
        <v>104.19615634406146</v>
      </c>
      <c r="H991">
        <f t="shared" si="309"/>
        <v>4.2760566673861069</v>
      </c>
      <c r="I991" s="3">
        <f t="shared" si="310"/>
        <v>8.8900000000000007E-2</v>
      </c>
      <c r="J991" s="3">
        <f t="shared" si="311"/>
        <v>0.40640000000000004</v>
      </c>
      <c r="K991">
        <f t="shared" si="312"/>
        <v>0.1689418960477756</v>
      </c>
      <c r="L991">
        <f>PI()/4*('Config sheet'!$C$38^2)*'Stage 1'!K991*2</f>
        <v>2.8934193323988118E-2</v>
      </c>
      <c r="M991">
        <f t="shared" si="313"/>
        <v>79.612852353969998</v>
      </c>
      <c r="N991">
        <f>'Config sheet'!$C$44</f>
        <v>5.8970333333333338</v>
      </c>
      <c r="O991">
        <f t="shared" si="322"/>
        <v>-7.619049787188179</v>
      </c>
      <c r="P991">
        <f t="shared" si="323"/>
        <v>-543.61250059286988</v>
      </c>
      <c r="Q991">
        <f t="shared" si="314"/>
        <v>180</v>
      </c>
      <c r="R991">
        <f t="shared" si="315"/>
        <v>-97.850250106716572</v>
      </c>
      <c r="S991">
        <f t="shared" si="316"/>
        <v>-97.850250106716572</v>
      </c>
      <c r="T991">
        <f t="shared" ca="1" si="317"/>
        <v>1.4931636980735559</v>
      </c>
      <c r="U991">
        <f t="shared" ca="1" si="321"/>
        <v>31.988920360663041</v>
      </c>
      <c r="V991">
        <f ca="1">(-U991*'Config sheet'!$C$134+'Config sheet'!$C$135*'Stage 1'!U1356)*10^2</f>
        <v>-88.571959309393804</v>
      </c>
      <c r="W991">
        <f t="shared" ca="1" si="324"/>
        <v>-186.42220941611038</v>
      </c>
      <c r="X991">
        <f>'Config sheet'!$C$150*10^-3</f>
        <v>-333.6</v>
      </c>
      <c r="Y991">
        <f>'Config sheet'!$C$149*10^-3</f>
        <v>333.6</v>
      </c>
      <c r="Z991">
        <f t="shared" si="318"/>
        <v>0.1345375960477756</v>
      </c>
      <c r="AA991">
        <f>PI()/4*('Config sheet'!$C$38^2)*'Stage 1'!Z991*2</f>
        <v>2.3041867674375573E-2</v>
      </c>
      <c r="AB991">
        <f t="shared" si="319"/>
        <v>75.667939284463202</v>
      </c>
      <c r="AC991">
        <f t="shared" ca="1" si="320"/>
        <v>31.988920360663041</v>
      </c>
    </row>
    <row r="992" spans="3:29" x14ac:dyDescent="0.25">
      <c r="C992">
        <v>246</v>
      </c>
      <c r="D992">
        <f t="shared" si="306"/>
        <v>995</v>
      </c>
      <c r="E992">
        <f t="shared" si="307"/>
        <v>0.17780000000000001</v>
      </c>
      <c r="F992">
        <f t="shared" si="305"/>
        <v>4.1206030150753768E-2</v>
      </c>
      <c r="G992">
        <f t="shared" si="308"/>
        <v>104.19615634406146</v>
      </c>
      <c r="H992">
        <f t="shared" si="309"/>
        <v>4.29350995990605</v>
      </c>
      <c r="I992" s="3">
        <f t="shared" si="310"/>
        <v>8.8900000000000007E-2</v>
      </c>
      <c r="J992" s="3">
        <f t="shared" si="311"/>
        <v>0.40640000000000004</v>
      </c>
      <c r="K992">
        <f t="shared" si="312"/>
        <v>0.16766070747889572</v>
      </c>
      <c r="L992">
        <f>PI()/4*('Config sheet'!$C$38^2)*'Stage 1'!K992*2</f>
        <v>2.871476783745297E-2</v>
      </c>
      <c r="M992">
        <f t="shared" si="313"/>
        <v>79.009099947030151</v>
      </c>
      <c r="N992">
        <f>'Config sheet'!$C$44</f>
        <v>5.8970333333333338</v>
      </c>
      <c r="O992">
        <f t="shared" si="322"/>
        <v>-7.709293236061602</v>
      </c>
      <c r="P992">
        <f t="shared" si="323"/>
        <v>-533.8458300661373</v>
      </c>
      <c r="Q992">
        <f t="shared" si="314"/>
        <v>180</v>
      </c>
      <c r="R992">
        <f t="shared" si="315"/>
        <v>-96.092249411904717</v>
      </c>
      <c r="S992">
        <f t="shared" si="316"/>
        <v>-96.092249411904717</v>
      </c>
      <c r="T992">
        <f t="shared" ca="1" si="317"/>
        <v>1.4931636980735559</v>
      </c>
      <c r="U992">
        <f t="shared" ca="1" si="321"/>
        <v>32.354603782600364</v>
      </c>
      <c r="V992">
        <f ca="1">(-U992*'Config sheet'!$C$134+'Config sheet'!$C$135*'Stage 1'!U1357)*10^2</f>
        <v>-91.703436779825353</v>
      </c>
      <c r="W992">
        <f t="shared" ca="1" si="324"/>
        <v>-187.79568619173006</v>
      </c>
      <c r="X992">
        <f>'Config sheet'!$C$150*10^-3</f>
        <v>-333.6</v>
      </c>
      <c r="Y992">
        <f>'Config sheet'!$C$149*10^-3</f>
        <v>333.6</v>
      </c>
      <c r="Z992">
        <f t="shared" si="318"/>
        <v>0.13325640747889572</v>
      </c>
      <c r="AA992">
        <f>PI()/4*('Config sheet'!$C$38^2)*'Stage 1'!Z992*2</f>
        <v>2.2822442187840422E-2</v>
      </c>
      <c r="AB992">
        <f t="shared" si="319"/>
        <v>74.947360786780479</v>
      </c>
      <c r="AC992">
        <f t="shared" ca="1" si="320"/>
        <v>32.354603782600364</v>
      </c>
    </row>
    <row r="993" spans="3:29" x14ac:dyDescent="0.25">
      <c r="C993">
        <v>247</v>
      </c>
      <c r="D993">
        <f t="shared" si="306"/>
        <v>995</v>
      </c>
      <c r="E993">
        <f t="shared" si="307"/>
        <v>0.17780000000000001</v>
      </c>
      <c r="F993">
        <f t="shared" si="305"/>
        <v>4.1373534338358463E-2</v>
      </c>
      <c r="G993">
        <f t="shared" si="308"/>
        <v>104.19615634406146</v>
      </c>
      <c r="H993">
        <f t="shared" si="309"/>
        <v>4.310963252425994</v>
      </c>
      <c r="I993" s="3">
        <f t="shared" si="310"/>
        <v>8.8900000000000007E-2</v>
      </c>
      <c r="J993" s="3">
        <f t="shared" si="311"/>
        <v>0.40640000000000004</v>
      </c>
      <c r="K993">
        <f t="shared" si="312"/>
        <v>0.16636450113558543</v>
      </c>
      <c r="L993">
        <f>PI()/4*('Config sheet'!$C$38^2)*'Stage 1'!K993*2</f>
        <v>2.8492770299823146E-2</v>
      </c>
      <c r="M993">
        <f t="shared" si="313"/>
        <v>78.398270504219468</v>
      </c>
      <c r="N993">
        <f>'Config sheet'!$C$44</f>
        <v>5.8970333333333338</v>
      </c>
      <c r="O993">
        <f t="shared" si="322"/>
        <v>-7.7978763237512672</v>
      </c>
      <c r="P993">
        <f t="shared" si="323"/>
        <v>-523.78745719278095</v>
      </c>
      <c r="Q993">
        <f t="shared" si="314"/>
        <v>180</v>
      </c>
      <c r="R993">
        <f t="shared" si="315"/>
        <v>-94.281742294700564</v>
      </c>
      <c r="S993">
        <f t="shared" si="316"/>
        <v>-94.281742294700564</v>
      </c>
      <c r="T993">
        <f t="shared" ca="1" si="317"/>
        <v>1.4931636980735559</v>
      </c>
      <c r="U993">
        <f t="shared" ca="1" si="321"/>
        <v>32.731732379997048</v>
      </c>
      <c r="V993">
        <f ca="1">(-U993*'Config sheet'!$C$134+'Config sheet'!$C$135*'Stage 1'!U1358)*10^2</f>
        <v>-94.932923366738748</v>
      </c>
      <c r="W993">
        <f t="shared" ca="1" si="324"/>
        <v>-189.21466566143931</v>
      </c>
      <c r="X993">
        <f>'Config sheet'!$C$150*10^-3</f>
        <v>-333.6</v>
      </c>
      <c r="Y993">
        <f>'Config sheet'!$C$149*10^-3</f>
        <v>333.6</v>
      </c>
      <c r="Z993">
        <f t="shared" si="318"/>
        <v>0.13196020113558543</v>
      </c>
      <c r="AA993">
        <f>PI()/4*('Config sheet'!$C$38^2)*'Stage 1'!Z993*2</f>
        <v>2.2600444650210601E-2</v>
      </c>
      <c r="AB993">
        <f t="shared" si="319"/>
        <v>74.218335846785948</v>
      </c>
      <c r="AC993">
        <f t="shared" ca="1" si="320"/>
        <v>32.731732379997048</v>
      </c>
    </row>
    <row r="994" spans="3:29" x14ac:dyDescent="0.25">
      <c r="C994">
        <v>248</v>
      </c>
      <c r="D994">
        <f t="shared" si="306"/>
        <v>995</v>
      </c>
      <c r="E994">
        <f t="shared" si="307"/>
        <v>0.17780000000000001</v>
      </c>
      <c r="F994">
        <f t="shared" si="305"/>
        <v>4.154103852596315E-2</v>
      </c>
      <c r="G994">
        <f t="shared" si="308"/>
        <v>104.19615634406146</v>
      </c>
      <c r="H994">
        <f t="shared" si="309"/>
        <v>4.3284165449459371</v>
      </c>
      <c r="I994" s="3">
        <f t="shared" si="310"/>
        <v>8.8900000000000007E-2</v>
      </c>
      <c r="J994" s="3">
        <f t="shared" si="311"/>
        <v>0.40640000000000004</v>
      </c>
      <c r="K994">
        <f t="shared" si="312"/>
        <v>0.16505355220372098</v>
      </c>
      <c r="L994">
        <f>PI()/4*('Config sheet'!$C$38^2)*'Stage 1'!K994*2</f>
        <v>2.8268247841393326E-2</v>
      </c>
      <c r="M994">
        <f t="shared" si="313"/>
        <v>77.780493705226974</v>
      </c>
      <c r="N994">
        <f>'Config sheet'!$C$44</f>
        <v>5.8970333333333338</v>
      </c>
      <c r="O994">
        <f t="shared" si="322"/>
        <v>-7.8847500295559243</v>
      </c>
      <c r="P994">
        <f t="shared" si="323"/>
        <v>-513.43552107027665</v>
      </c>
      <c r="Q994">
        <f t="shared" si="314"/>
        <v>180</v>
      </c>
      <c r="R994">
        <f t="shared" si="315"/>
        <v>-92.418393792649809</v>
      </c>
      <c r="S994">
        <f t="shared" si="316"/>
        <v>-92.418393792649809</v>
      </c>
      <c r="T994">
        <f t="shared" ca="1" si="317"/>
        <v>1.4931636980735559</v>
      </c>
      <c r="U994">
        <f t="shared" ca="1" si="321"/>
        <v>33.120675333848261</v>
      </c>
      <c r="V994">
        <f ca="1">(-U994*'Config sheet'!$C$134+'Config sheet'!$C$135*'Stage 1'!U1359)*10^2</f>
        <v>-98.263580498570462</v>
      </c>
      <c r="W994">
        <f t="shared" ca="1" si="324"/>
        <v>-190.68197429122029</v>
      </c>
      <c r="X994">
        <f>'Config sheet'!$C$150*10^-3</f>
        <v>-333.6</v>
      </c>
      <c r="Y994">
        <f>'Config sheet'!$C$149*10^-3</f>
        <v>333.6</v>
      </c>
      <c r="Z994">
        <f t="shared" si="318"/>
        <v>0.13064925220372098</v>
      </c>
      <c r="AA994">
        <f>PI()/4*('Config sheet'!$C$38^2)*'Stage 1'!Z994*2</f>
        <v>2.2375922191780778E-2</v>
      </c>
      <c r="AB994">
        <f t="shared" si="319"/>
        <v>73.481019237188391</v>
      </c>
      <c r="AC994">
        <f t="shared" ca="1" si="320"/>
        <v>33.120675333848261</v>
      </c>
    </row>
    <row r="995" spans="3:29" x14ac:dyDescent="0.25">
      <c r="C995">
        <v>249</v>
      </c>
      <c r="D995">
        <f t="shared" si="306"/>
        <v>995</v>
      </c>
      <c r="E995">
        <f t="shared" si="307"/>
        <v>0.17780000000000001</v>
      </c>
      <c r="F995">
        <f t="shared" si="305"/>
        <v>4.1708542713567838E-2</v>
      </c>
      <c r="G995">
        <f t="shared" si="308"/>
        <v>104.19615634406146</v>
      </c>
      <c r="H995">
        <f t="shared" si="309"/>
        <v>4.3458698374658802</v>
      </c>
      <c r="I995" s="3">
        <f t="shared" si="310"/>
        <v>8.8900000000000007E-2</v>
      </c>
      <c r="J995" s="3">
        <f t="shared" si="311"/>
        <v>0.40640000000000004</v>
      </c>
      <c r="K995">
        <f t="shared" si="312"/>
        <v>0.16372814414562914</v>
      </c>
      <c r="L995">
        <f>PI()/4*('Config sheet'!$C$38^2)*'Stage 1'!K995*2</f>
        <v>2.804124900994209E-2</v>
      </c>
      <c r="M995">
        <f t="shared" si="313"/>
        <v>77.155903129969133</v>
      </c>
      <c r="N995">
        <f>'Config sheet'!$C$44</f>
        <v>5.8970333333333338</v>
      </c>
      <c r="O995">
        <f t="shared" si="322"/>
        <v>-7.9698650421394159</v>
      </c>
      <c r="P995">
        <f t="shared" si="323"/>
        <v>-502.78841349191578</v>
      </c>
      <c r="Q995">
        <f t="shared" si="314"/>
        <v>180</v>
      </c>
      <c r="R995">
        <f t="shared" si="315"/>
        <v>-90.50191442854485</v>
      </c>
      <c r="S995">
        <f t="shared" si="316"/>
        <v>-90.50191442854485</v>
      </c>
      <c r="T995">
        <f t="shared" ca="1" si="317"/>
        <v>1.4931636980735559</v>
      </c>
      <c r="U995">
        <f t="shared" ca="1" si="321"/>
        <v>33.521816964336367</v>
      </c>
      <c r="V995">
        <f ca="1">(-U995*'Config sheet'!$C$134+'Config sheet'!$C$135*'Stage 1'!U1360)*10^2</f>
        <v>-101.69869924601261</v>
      </c>
      <c r="W995">
        <f t="shared" ca="1" si="324"/>
        <v>-192.20061367455747</v>
      </c>
      <c r="X995">
        <f>'Config sheet'!$C$150*10^-3</f>
        <v>-333.6</v>
      </c>
      <c r="Y995">
        <f>'Config sheet'!$C$149*10^-3</f>
        <v>333.6</v>
      </c>
      <c r="Z995">
        <f t="shared" si="318"/>
        <v>0.12932384414562914</v>
      </c>
      <c r="AA995">
        <f>PI()/4*('Config sheet'!$C$38^2)*'Stage 1'!Z995*2</f>
        <v>2.2148923360329545E-2</v>
      </c>
      <c r="AB995">
        <f t="shared" si="319"/>
        <v>72.735570385618175</v>
      </c>
      <c r="AC995">
        <f t="shared" ca="1" si="320"/>
        <v>33.521816964336367</v>
      </c>
    </row>
    <row r="996" spans="3:29" x14ac:dyDescent="0.25">
      <c r="C996">
        <v>250</v>
      </c>
      <c r="D996">
        <f t="shared" si="306"/>
        <v>995</v>
      </c>
      <c r="E996">
        <f t="shared" si="307"/>
        <v>0.17780000000000001</v>
      </c>
      <c r="F996">
        <f t="shared" si="305"/>
        <v>4.1876046901172533E-2</v>
      </c>
      <c r="G996">
        <f t="shared" si="308"/>
        <v>104.19615634406146</v>
      </c>
      <c r="H996">
        <f t="shared" si="309"/>
        <v>4.3633231299858242</v>
      </c>
      <c r="I996" s="3">
        <f t="shared" si="310"/>
        <v>8.8900000000000007E-2</v>
      </c>
      <c r="J996" s="3">
        <f t="shared" si="311"/>
        <v>0.40640000000000004</v>
      </c>
      <c r="K996">
        <f t="shared" si="312"/>
        <v>0.1623885687731802</v>
      </c>
      <c r="L996">
        <f>PI()/4*('Config sheet'!$C$38^2)*'Stage 1'!K996*2</f>
        <v>2.7811823783250363E-2</v>
      </c>
      <c r="M996">
        <f t="shared" si="313"/>
        <v>76.524636293034661</v>
      </c>
      <c r="N996">
        <f>'Config sheet'!$C$44</f>
        <v>5.8970333333333338</v>
      </c>
      <c r="O996">
        <f t="shared" si="322"/>
        <v>-8.0531718023890644</v>
      </c>
      <c r="P996">
        <f t="shared" si="323"/>
        <v>-491.84478523784384</v>
      </c>
      <c r="Q996">
        <f t="shared" si="314"/>
        <v>180</v>
      </c>
      <c r="R996">
        <f t="shared" si="315"/>
        <v>-88.5320613428119</v>
      </c>
      <c r="S996">
        <f t="shared" si="316"/>
        <v>-88.5320613428119</v>
      </c>
      <c r="T996">
        <f t="shared" ca="1" si="317"/>
        <v>1.4931636980735559</v>
      </c>
      <c r="U996">
        <f t="shared" ca="1" si="321"/>
        <v>33.935557384357459</v>
      </c>
      <c r="V996">
        <f ca="1">(-U996*'Config sheet'!$C$134+'Config sheet'!$C$135*'Stage 1'!U1361)*10^2</f>
        <v>-105.24170591839332</v>
      </c>
      <c r="W996">
        <f t="shared" ca="1" si="324"/>
        <v>-193.77376726120522</v>
      </c>
      <c r="X996">
        <f>'Config sheet'!$C$150*10^-3</f>
        <v>-333.6</v>
      </c>
      <c r="Y996">
        <f>'Config sheet'!$C$149*10^-3</f>
        <v>333.6</v>
      </c>
      <c r="Z996">
        <f t="shared" si="318"/>
        <v>0.1279842687731802</v>
      </c>
      <c r="AA996">
        <f>PI()/4*('Config sheet'!$C$38^2)*'Stage 1'!Z996*2</f>
        <v>2.1919498133637819E-2</v>
      </c>
      <c r="AB996">
        <f t="shared" si="319"/>
        <v>71.982153415736889</v>
      </c>
      <c r="AC996">
        <f t="shared" ca="1" si="320"/>
        <v>33.935557384357459</v>
      </c>
    </row>
    <row r="997" spans="3:29" x14ac:dyDescent="0.25">
      <c r="C997">
        <v>251</v>
      </c>
      <c r="D997">
        <f t="shared" si="306"/>
        <v>995</v>
      </c>
      <c r="E997">
        <f t="shared" si="307"/>
        <v>0.17780000000000001</v>
      </c>
      <c r="F997">
        <f t="shared" si="305"/>
        <v>4.204355108877722E-2</v>
      </c>
      <c r="G997">
        <f t="shared" si="308"/>
        <v>104.19615634406146</v>
      </c>
      <c r="H997">
        <f t="shared" si="309"/>
        <v>4.3807764225057664</v>
      </c>
      <c r="I997" s="3">
        <f t="shared" si="310"/>
        <v>8.8900000000000007E-2</v>
      </c>
      <c r="J997" s="3">
        <f t="shared" si="311"/>
        <v>0.40640000000000004</v>
      </c>
      <c r="K997">
        <f t="shared" si="312"/>
        <v>0.16103512631356309</v>
      </c>
      <c r="L997">
        <f>PI()/4*('Config sheet'!$C$38^2)*'Stage 1'!K997*2</f>
        <v>2.7580023580366521E-2</v>
      </c>
      <c r="M997">
        <f t="shared" si="313"/>
        <v>75.886834674680514</v>
      </c>
      <c r="N997">
        <f>'Config sheet'!$C$44</f>
        <v>5.8970333333333338</v>
      </c>
      <c r="O997">
        <f t="shared" si="322"/>
        <v>-8.1346205473041149</v>
      </c>
      <c r="P997">
        <f t="shared" si="323"/>
        <v>-480.60355208121979</v>
      </c>
      <c r="Q997">
        <f t="shared" si="314"/>
        <v>180</v>
      </c>
      <c r="R997">
        <f t="shared" si="315"/>
        <v>-86.508639374619577</v>
      </c>
      <c r="S997">
        <f t="shared" si="316"/>
        <v>-86.508639374619577</v>
      </c>
      <c r="T997">
        <f t="shared" ca="1" si="317"/>
        <v>1.4931636980735559</v>
      </c>
      <c r="U997">
        <f t="shared" ca="1" si="321"/>
        <v>34.362313183319934</v>
      </c>
      <c r="V997">
        <f ca="1">(-U997*'Config sheet'!$C$134+'Config sheet'!$C$135*'Stage 1'!U1362)*10^2</f>
        <v>-108.89616791928781</v>
      </c>
      <c r="W997">
        <f t="shared" ca="1" si="324"/>
        <v>-195.40480729390737</v>
      </c>
      <c r="X997">
        <f>'Config sheet'!$C$150*10^-3</f>
        <v>-333.6</v>
      </c>
      <c r="Y997">
        <f>'Config sheet'!$C$149*10^-3</f>
        <v>333.6</v>
      </c>
      <c r="Z997">
        <f t="shared" si="318"/>
        <v>0.12663082631356309</v>
      </c>
      <c r="AA997">
        <f>PI()/4*('Config sheet'!$C$38^2)*'Stage 1'!Z997*2</f>
        <v>2.1687697930753976E-2</v>
      </c>
      <c r="AB997">
        <f t="shared" si="319"/>
        <v>71.220937184231204</v>
      </c>
      <c r="AC997">
        <f t="shared" ca="1" si="320"/>
        <v>34.362313183319934</v>
      </c>
    </row>
    <row r="998" spans="3:29" x14ac:dyDescent="0.25">
      <c r="C998">
        <v>252</v>
      </c>
      <c r="D998">
        <f t="shared" si="306"/>
        <v>995</v>
      </c>
      <c r="E998">
        <f t="shared" si="307"/>
        <v>0.17780000000000001</v>
      </c>
      <c r="F998">
        <f t="shared" si="305"/>
        <v>4.2211055276381915E-2</v>
      </c>
      <c r="G998">
        <f t="shared" si="308"/>
        <v>104.19615634406146</v>
      </c>
      <c r="H998">
        <f t="shared" si="309"/>
        <v>4.3982297150257104</v>
      </c>
      <c r="I998" s="3">
        <f t="shared" si="310"/>
        <v>8.8900000000000007E-2</v>
      </c>
      <c r="J998" s="3">
        <f t="shared" si="311"/>
        <v>0.40640000000000004</v>
      </c>
      <c r="K998">
        <f t="shared" si="312"/>
        <v>0.1596681254674403</v>
      </c>
      <c r="L998">
        <f>PI()/4*('Config sheet'!$C$38^2)*'Stage 1'!K998*2</f>
        <v>2.7345901271566421E-2</v>
      </c>
      <c r="M998">
        <f t="shared" si="313"/>
        <v>75.242643748237086</v>
      </c>
      <c r="N998">
        <f>'Config sheet'!$C$44</f>
        <v>5.8970333333333338</v>
      </c>
      <c r="O998">
        <f t="shared" si="322"/>
        <v>-8.214161354865805</v>
      </c>
      <c r="P998">
        <f t="shared" si="323"/>
        <v>-469.0639005008382</v>
      </c>
      <c r="Q998">
        <f t="shared" si="314"/>
        <v>180</v>
      </c>
      <c r="R998">
        <f t="shared" si="315"/>
        <v>-84.431502090150886</v>
      </c>
      <c r="S998">
        <f t="shared" si="316"/>
        <v>-84.431502090150886</v>
      </c>
      <c r="T998">
        <f t="shared" ca="1" si="317"/>
        <v>1.4931636980735559</v>
      </c>
      <c r="U998">
        <f t="shared" ca="1" si="321"/>
        <v>34.802518142510969</v>
      </c>
      <c r="V998">
        <f ca="1">(-U998*'Config sheet'!$C$134+'Config sheet'!$C$135*'Stage 1'!U1363)*10^2</f>
        <v>-112.66579987245645</v>
      </c>
      <c r="W998">
        <f t="shared" ca="1" si="324"/>
        <v>-197.09730196260733</v>
      </c>
      <c r="X998">
        <f>'Config sheet'!$C$150*10^-3</f>
        <v>-333.6</v>
      </c>
      <c r="Y998">
        <f>'Config sheet'!$C$149*10^-3</f>
        <v>333.6</v>
      </c>
      <c r="Z998">
        <f t="shared" si="318"/>
        <v>0.1252638254674403</v>
      </c>
      <c r="AA998">
        <f>PI()/4*('Config sheet'!$C$38^2)*'Stage 1'!Z998*2</f>
        <v>2.1453575621953876E-2</v>
      </c>
      <c r="AB998">
        <f t="shared" si="319"/>
        <v>70.452095313520985</v>
      </c>
      <c r="AC998">
        <f t="shared" ca="1" si="320"/>
        <v>34.802518142510969</v>
      </c>
    </row>
    <row r="999" spans="3:29" x14ac:dyDescent="0.25">
      <c r="C999">
        <v>253</v>
      </c>
      <c r="D999">
        <f t="shared" si="306"/>
        <v>995</v>
      </c>
      <c r="E999">
        <f t="shared" si="307"/>
        <v>0.17780000000000001</v>
      </c>
      <c r="F999">
        <f t="shared" si="305"/>
        <v>4.2378559463986602E-2</v>
      </c>
      <c r="G999">
        <f t="shared" si="308"/>
        <v>104.19615634406146</v>
      </c>
      <c r="H999">
        <f t="shared" si="309"/>
        <v>4.4156830075456535</v>
      </c>
      <c r="I999" s="3">
        <f t="shared" si="310"/>
        <v>8.8900000000000007E-2</v>
      </c>
      <c r="J999" s="3">
        <f t="shared" si="311"/>
        <v>0.40640000000000004</v>
      </c>
      <c r="K999">
        <f t="shared" si="312"/>
        <v>0.15828788345918954</v>
      </c>
      <c r="L999">
        <f>PI()/4*('Config sheet'!$C$38^2)*'Stage 1'!K999*2</f>
        <v>2.7109511186958139E-2</v>
      </c>
      <c r="M999">
        <f t="shared" si="313"/>
        <v>74.592213003784337</v>
      </c>
      <c r="N999">
        <f>'Config sheet'!$C$44</f>
        <v>5.8970333333333338</v>
      </c>
      <c r="O999">
        <f t="shared" si="322"/>
        <v>-8.291744189839088</v>
      </c>
      <c r="P999">
        <f t="shared" si="323"/>
        <v>-457.2252930919401</v>
      </c>
      <c r="Q999">
        <f t="shared" si="314"/>
        <v>180</v>
      </c>
      <c r="R999">
        <f t="shared" si="315"/>
        <v>-82.300552756549209</v>
      </c>
      <c r="S999">
        <f t="shared" si="316"/>
        <v>-82.300552756549223</v>
      </c>
      <c r="T999">
        <f t="shared" ca="1" si="317"/>
        <v>1.4931636980735559</v>
      </c>
      <c r="U999">
        <f t="shared" ca="1" si="321"/>
        <v>35.256623983362616</v>
      </c>
      <c r="V999">
        <f ca="1">(-U999*'Config sheet'!$C$134+'Config sheet'!$C$135*'Stage 1'!U1364)*10^2</f>
        <v>-116.55447002951387</v>
      </c>
      <c r="W999">
        <f t="shared" ca="1" si="324"/>
        <v>-198.85502278606307</v>
      </c>
      <c r="X999">
        <f>'Config sheet'!$C$150*10^-3</f>
        <v>-333.6</v>
      </c>
      <c r="Y999">
        <f>'Config sheet'!$C$149*10^-3</f>
        <v>333.6</v>
      </c>
      <c r="Z999">
        <f t="shared" si="318"/>
        <v>0.12388358345918954</v>
      </c>
      <c r="AA999">
        <f>PI()/4*('Config sheet'!$C$38^2)*'Stage 1'!Z999*2</f>
        <v>2.1217185537345591E-2</v>
      </c>
      <c r="AB999">
        <f t="shared" si="319"/>
        <v>69.675806220016597</v>
      </c>
      <c r="AC999">
        <f t="shared" ca="1" si="320"/>
        <v>35.256623983362616</v>
      </c>
    </row>
    <row r="1000" spans="3:29" x14ac:dyDescent="0.25">
      <c r="C1000">
        <v>254</v>
      </c>
      <c r="D1000">
        <f t="shared" si="306"/>
        <v>995</v>
      </c>
      <c r="E1000">
        <f t="shared" si="307"/>
        <v>0.17780000000000001</v>
      </c>
      <c r="F1000">
        <f t="shared" si="305"/>
        <v>4.254606365159129E-2</v>
      </c>
      <c r="G1000">
        <f t="shared" si="308"/>
        <v>104.19615634406146</v>
      </c>
      <c r="H1000">
        <f t="shared" si="309"/>
        <v>4.4331363000655966</v>
      </c>
      <c r="I1000" s="3">
        <f t="shared" si="310"/>
        <v>8.8900000000000007E-2</v>
      </c>
      <c r="J1000" s="3">
        <f t="shared" si="311"/>
        <v>0.40640000000000004</v>
      </c>
      <c r="K1000">
        <f t="shared" si="312"/>
        <v>0.15689472607894528</v>
      </c>
      <c r="L1000">
        <f>PI()/4*('Config sheet'!$C$38^2)*'Stage 1'!K1000*2</f>
        <v>2.687090912368232E-2</v>
      </c>
      <c r="M1000">
        <f t="shared" si="313"/>
        <v>73.935695967963539</v>
      </c>
      <c r="N1000">
        <f>'Config sheet'!$C$44</f>
        <v>5.8970333333333338</v>
      </c>
      <c r="O1000">
        <f t="shared" si="322"/>
        <v>-8.3673189504549246</v>
      </c>
      <c r="P1000">
        <f t="shared" si="323"/>
        <v>-445.08747366724526</v>
      </c>
      <c r="Q1000">
        <f t="shared" si="314"/>
        <v>180</v>
      </c>
      <c r="R1000">
        <f t="shared" si="315"/>
        <v>-80.115745260104163</v>
      </c>
      <c r="S1000">
        <f t="shared" si="316"/>
        <v>-80.115745260104148</v>
      </c>
      <c r="T1000">
        <f t="shared" ca="1" si="317"/>
        <v>1.4931636980735559</v>
      </c>
      <c r="U1000">
        <f t="shared" ca="1" si="321"/>
        <v>35.478899999999996</v>
      </c>
      <c r="V1000">
        <f ca="1">(-U1000*'Config sheet'!$C$134+'Config sheet'!$C$135*'Stage 1'!U1365)*10^2</f>
        <v>-118.45789877842915</v>
      </c>
      <c r="W1000">
        <f t="shared" ca="1" si="324"/>
        <v>-198.5736440385333</v>
      </c>
      <c r="X1000">
        <f>'Config sheet'!$C$150*10^-3</f>
        <v>-333.6</v>
      </c>
      <c r="Y1000">
        <f>'Config sheet'!$C$149*10^-3</f>
        <v>333.6</v>
      </c>
      <c r="Z1000">
        <f t="shared" si="318"/>
        <v>0.12249042607894528</v>
      </c>
      <c r="AA1000">
        <f>PI()/4*('Config sheet'!$C$38^2)*'Stage 1'!Z1000*2</f>
        <v>2.0978583474069775E-2</v>
      </c>
      <c r="AB1000">
        <f t="shared" si="319"/>
        <v>68.892253137764499</v>
      </c>
      <c r="AC1000">
        <f t="shared" ca="1" si="320"/>
        <v>35.478899999999996</v>
      </c>
    </row>
    <row r="1001" spans="3:29" x14ac:dyDescent="0.25">
      <c r="C1001">
        <v>255</v>
      </c>
      <c r="D1001">
        <f t="shared" si="306"/>
        <v>995</v>
      </c>
      <c r="E1001">
        <f t="shared" si="307"/>
        <v>0.17780000000000001</v>
      </c>
      <c r="F1001">
        <f t="shared" si="305"/>
        <v>4.2713567839195984E-2</v>
      </c>
      <c r="G1001">
        <f t="shared" si="308"/>
        <v>104.19615634406146</v>
      </c>
      <c r="H1001">
        <f t="shared" si="309"/>
        <v>4.4505895925855405</v>
      </c>
      <c r="I1001" s="3">
        <f t="shared" si="310"/>
        <v>8.8900000000000007E-2</v>
      </c>
      <c r="J1001" s="3">
        <f t="shared" si="311"/>
        <v>0.40640000000000004</v>
      </c>
      <c r="K1001">
        <f t="shared" si="312"/>
        <v>0.15548898771616793</v>
      </c>
      <c r="L1001">
        <f>PI()/4*('Config sheet'!$C$38^2)*'Stage 1'!K1001*2</f>
        <v>2.6630152351661458E-2</v>
      </c>
      <c r="M1001">
        <f t="shared" si="313"/>
        <v>73.273250219796637</v>
      </c>
      <c r="N1001">
        <f>'Config sheet'!$C$44</f>
        <v>5.8970333333333338</v>
      </c>
      <c r="O1001">
        <f t="shared" si="322"/>
        <v>-8.4408355159205115</v>
      </c>
      <c r="P1001">
        <f t="shared" si="323"/>
        <v>-432.65047204066093</v>
      </c>
      <c r="Q1001">
        <f t="shared" si="314"/>
        <v>180</v>
      </c>
      <c r="R1001">
        <f t="shared" si="315"/>
        <v>-77.877084967318964</v>
      </c>
      <c r="S1001">
        <f t="shared" si="316"/>
        <v>-77.877084967318964</v>
      </c>
      <c r="T1001">
        <f t="shared" ca="1" si="317"/>
        <v>1.4931636980735559</v>
      </c>
      <c r="U1001">
        <f t="shared" ca="1" si="321"/>
        <v>35.478899999999996</v>
      </c>
      <c r="V1001">
        <f ca="1">(-U1001*'Config sheet'!$C$134+'Config sheet'!$C$135*'Stage 1'!U1366)*10^2</f>
        <v>-118.45789877842915</v>
      </c>
      <c r="W1001">
        <f t="shared" ca="1" si="324"/>
        <v>-196.3349837457481</v>
      </c>
      <c r="X1001">
        <f>'Config sheet'!$C$150*10^-3</f>
        <v>-333.6</v>
      </c>
      <c r="Y1001">
        <f>'Config sheet'!$C$149*10^-3</f>
        <v>333.6</v>
      </c>
      <c r="Z1001">
        <f t="shared" si="318"/>
        <v>0.12108468771616793</v>
      </c>
      <c r="AA1001">
        <f>PI()/4*('Config sheet'!$C$38^2)*'Stage 1'!Z1001*2</f>
        <v>2.0737826702048913E-2</v>
      </c>
      <c r="AB1001">
        <f t="shared" si="319"/>
        <v>68.101624137327292</v>
      </c>
      <c r="AC1001">
        <f t="shared" ca="1" si="320"/>
        <v>35.478899999999996</v>
      </c>
    </row>
    <row r="1002" spans="3:29" x14ac:dyDescent="0.25">
      <c r="C1002">
        <v>256</v>
      </c>
      <c r="D1002">
        <f t="shared" si="306"/>
        <v>995</v>
      </c>
      <c r="E1002">
        <f t="shared" si="307"/>
        <v>0.17780000000000001</v>
      </c>
      <c r="F1002">
        <f t="shared" ref="F1002:F1065" si="325">C1002*$G$4</f>
        <v>4.2881072026800672E-2</v>
      </c>
      <c r="G1002">
        <f t="shared" si="308"/>
        <v>104.19615634406146</v>
      </c>
      <c r="H1002">
        <f t="shared" si="309"/>
        <v>4.4680428851054836</v>
      </c>
      <c r="I1002" s="3">
        <f t="shared" si="310"/>
        <v>8.8900000000000007E-2</v>
      </c>
      <c r="J1002" s="3">
        <f t="shared" si="311"/>
        <v>0.40640000000000004</v>
      </c>
      <c r="K1002">
        <f t="shared" si="312"/>
        <v>0.15407101138447543</v>
      </c>
      <c r="L1002">
        <f>PI()/4*('Config sheet'!$C$38^2)*'Stage 1'!K1002*2</f>
        <v>2.6387299617852741E-2</v>
      </c>
      <c r="M1002">
        <f t="shared" si="313"/>
        <v>72.605037402387879</v>
      </c>
      <c r="N1002">
        <f>'Config sheet'!$C$44</f>
        <v>5.8970333333333338</v>
      </c>
      <c r="O1002">
        <f t="shared" si="322"/>
        <v>-8.5122437947036946</v>
      </c>
      <c r="P1002">
        <f t="shared" si="323"/>
        <v>-419.91460848646489</v>
      </c>
      <c r="Q1002">
        <f t="shared" si="314"/>
        <v>180</v>
      </c>
      <c r="R1002">
        <f t="shared" si="315"/>
        <v>-75.584629527563678</v>
      </c>
      <c r="S1002">
        <f t="shared" si="316"/>
        <v>-75.584629527563678</v>
      </c>
      <c r="T1002">
        <f t="shared" ca="1" si="317"/>
        <v>1.4931636980735559</v>
      </c>
      <c r="U1002">
        <f t="shared" ca="1" si="321"/>
        <v>35.478899999999996</v>
      </c>
      <c r="V1002">
        <f ca="1">(-U1002*'Config sheet'!$C$134+'Config sheet'!$C$135*'Stage 1'!U1367)*10^2</f>
        <v>-118.45789877842915</v>
      </c>
      <c r="W1002">
        <f t="shared" ca="1" si="324"/>
        <v>-194.04252830599285</v>
      </c>
      <c r="X1002">
        <f>'Config sheet'!$C$150*10^-3</f>
        <v>-333.6</v>
      </c>
      <c r="Y1002">
        <f>'Config sheet'!$C$149*10^-3</f>
        <v>333.6</v>
      </c>
      <c r="Z1002">
        <f t="shared" si="318"/>
        <v>0.11966671138447543</v>
      </c>
      <c r="AA1002">
        <f>PI()/4*('Config sheet'!$C$38^2)*'Stage 1'!Z1002*2</f>
        <v>2.0494973968240196E-2</v>
      </c>
      <c r="AB1002">
        <f t="shared" si="319"/>
        <v>67.304112139749947</v>
      </c>
      <c r="AC1002">
        <f t="shared" ca="1" si="320"/>
        <v>35.478899999999996</v>
      </c>
    </row>
    <row r="1003" spans="3:29" x14ac:dyDescent="0.25">
      <c r="C1003">
        <v>257</v>
      </c>
      <c r="D1003">
        <f t="shared" ref="D1003:D1066" si="326">$D$4</f>
        <v>995</v>
      </c>
      <c r="E1003">
        <f t="shared" ref="E1003:E1066" si="327">$E$4</f>
        <v>0.17780000000000001</v>
      </c>
      <c r="F1003">
        <f t="shared" si="325"/>
        <v>4.304857621440536E-2</v>
      </c>
      <c r="G1003">
        <f t="shared" ref="G1003:G1066" si="328">D1003/60*2*PI()</f>
        <v>104.19615634406146</v>
      </c>
      <c r="H1003">
        <f t="shared" ref="H1003:H1066" si="329">G1003*F1003</f>
        <v>4.4854961776254267</v>
      </c>
      <c r="I1003" s="3">
        <f t="shared" ref="I1003:I1066" si="330">$I$4</f>
        <v>8.8900000000000007E-2</v>
      </c>
      <c r="J1003" s="3">
        <f t="shared" ref="J1003:J1066" si="331">$J$4</f>
        <v>0.40640000000000004</v>
      </c>
      <c r="K1003">
        <f t="shared" ref="K1003:K1066" si="332">(J1003+I1003)-(I1003*COS(H1003)+(J1003^2-I1003^2*(SIN(H1003))^2)^0.5)+$B$746</f>
        <v>0.15264114873748613</v>
      </c>
      <c r="L1003">
        <f>PI()/4*('Config sheet'!$C$38^2)*'Stage 1'!K1003*2</f>
        <v>2.6142411148961413E-2</v>
      </c>
      <c r="M1003">
        <f t="shared" ref="M1003:M1066" si="333">L1003/($Z$741)*100</f>
        <v>71.931223230389833</v>
      </c>
      <c r="N1003">
        <f>'Config sheet'!$C$44</f>
        <v>5.8970333333333338</v>
      </c>
      <c r="O1003">
        <f t="shared" si="322"/>
        <v>-8.5814937735367227</v>
      </c>
      <c r="P1003">
        <f t="shared" si="323"/>
        <v>-406.88049786715874</v>
      </c>
      <c r="Q1003">
        <f t="shared" ref="Q1003:Q1066" si="334">$V$4</f>
        <v>180</v>
      </c>
      <c r="R1003">
        <f t="shared" ref="R1003:R1066" si="335">Q1003*I1003*G1003^2*(COS(H1003)+(I1003/(J1003))*COS(2*H1003))*10^-3</f>
        <v>-73.238489616088586</v>
      </c>
      <c r="S1003">
        <f t="shared" ref="S1003:S1066" si="336">Q1003*P1003*10^-3</f>
        <v>-73.238489616088572</v>
      </c>
      <c r="T1003">
        <f t="shared" ref="T1003:T1066" ca="1" si="337">$V$741</f>
        <v>1.4931636980735559</v>
      </c>
      <c r="U1003">
        <f t="shared" ca="1" si="321"/>
        <v>35.478899999999996</v>
      </c>
      <c r="V1003">
        <f ca="1">(-U1003*'Config sheet'!$C$134+'Config sheet'!$C$135*'Stage 1'!U1368)*10^2</f>
        <v>-118.45789877842915</v>
      </c>
      <c r="W1003">
        <f t="shared" ca="1" si="324"/>
        <v>-191.69638839451773</v>
      </c>
      <c r="X1003">
        <f>'Config sheet'!$C$150*10^-3</f>
        <v>-333.6</v>
      </c>
      <c r="Y1003">
        <f>'Config sheet'!$C$149*10^-3</f>
        <v>333.6</v>
      </c>
      <c r="Z1003">
        <f t="shared" ref="Z1003:Z1066" si="338">(J1003+I1003)-(I1003*COS(H1003)+(J1003^2-I1003^2*(SIN(H1003))^2)^0.5)</f>
        <v>0.11823684873748613</v>
      </c>
      <c r="AA1003">
        <f>PI()/4*('Config sheet'!$C$38^2)*'Stage 1'!Z1003*2</f>
        <v>2.0250085499348869E-2</v>
      </c>
      <c r="AB1003">
        <f t="shared" ref="AB1003:AB1066" si="339">AA1003/($Z$741-$Z$743)*100</f>
        <v>66.499914925470264</v>
      </c>
      <c r="AC1003">
        <f t="shared" ref="AC1003:AC1066" ca="1" si="340">U1003</f>
        <v>35.478899999999996</v>
      </c>
    </row>
    <row r="1004" spans="3:29" x14ac:dyDescent="0.25">
      <c r="C1004">
        <v>258</v>
      </c>
      <c r="D1004">
        <f t="shared" si="326"/>
        <v>995</v>
      </c>
      <c r="E1004">
        <f t="shared" si="327"/>
        <v>0.17780000000000001</v>
      </c>
      <c r="F1004">
        <f t="shared" si="325"/>
        <v>4.3216080402010054E-2</v>
      </c>
      <c r="G1004">
        <f t="shared" si="328"/>
        <v>104.19615634406146</v>
      </c>
      <c r="H1004">
        <f t="shared" si="329"/>
        <v>4.5029494701453698</v>
      </c>
      <c r="I1004" s="3">
        <f t="shared" si="330"/>
        <v>8.8900000000000007E-2</v>
      </c>
      <c r="J1004" s="3">
        <f t="shared" si="331"/>
        <v>0.40640000000000004</v>
      </c>
      <c r="K1004">
        <f t="shared" si="332"/>
        <v>0.15119976007543479</v>
      </c>
      <c r="L1004">
        <f>PI()/4*('Config sheet'!$C$38^2)*'Stage 1'!K1004*2</f>
        <v>2.5895548652573871E-2</v>
      </c>
      <c r="M1004">
        <f t="shared" si="333"/>
        <v>71.251977493120904</v>
      </c>
      <c r="N1004">
        <f>'Config sheet'!$C$44</f>
        <v>5.8970333333333338</v>
      </c>
      <c r="O1004">
        <f t="shared" si="322"/>
        <v>-8.6485355670831723</v>
      </c>
      <c r="P1004">
        <f t="shared" si="323"/>
        <v>-393.54905342359507</v>
      </c>
      <c r="Q1004">
        <f t="shared" si="334"/>
        <v>180</v>
      </c>
      <c r="R1004">
        <f t="shared" si="335"/>
        <v>-70.838829616247125</v>
      </c>
      <c r="S1004">
        <f t="shared" si="336"/>
        <v>-70.838829616247111</v>
      </c>
      <c r="T1004">
        <f t="shared" ca="1" si="337"/>
        <v>1.4931636980735559</v>
      </c>
      <c r="U1004">
        <f t="shared" ref="U1004:U1067" ca="1" si="341">IF(AND(L1004&lt;=$Z$740, U1003*(L1003/L1004)^T1004&lt;$AB$742),U1003*(L1003/L1004)^T1004,IF(C1004&lt;=180,$AB$741,IF(L1004&gt;=$Z$742,  U1003*(L1003/L1004)^T1004,$AB$743)))</f>
        <v>35.478899999999996</v>
      </c>
      <c r="V1004">
        <f ca="1">(-U1004*'Config sheet'!$C$134+'Config sheet'!$C$135*'Stage 1'!U1369)*10^2</f>
        <v>-118.45789877842915</v>
      </c>
      <c r="W1004">
        <f t="shared" ca="1" si="324"/>
        <v>-189.29672839467628</v>
      </c>
      <c r="X1004">
        <f>'Config sheet'!$C$150*10^-3</f>
        <v>-333.6</v>
      </c>
      <c r="Y1004">
        <f>'Config sheet'!$C$149*10^-3</f>
        <v>333.6</v>
      </c>
      <c r="Z1004">
        <f t="shared" si="338"/>
        <v>0.11679546007543479</v>
      </c>
      <c r="AA1004">
        <f>PI()/4*('Config sheet'!$C$38^2)*'Stage 1'!Z1004*2</f>
        <v>2.0003223002961326E-2</v>
      </c>
      <c r="AB1004">
        <f t="shared" si="339"/>
        <v>65.689235138039805</v>
      </c>
      <c r="AC1004">
        <f t="shared" ca="1" si="340"/>
        <v>35.478899999999996</v>
      </c>
    </row>
    <row r="1005" spans="3:29" x14ac:dyDescent="0.25">
      <c r="C1005">
        <v>259</v>
      </c>
      <c r="D1005">
        <f t="shared" si="326"/>
        <v>995</v>
      </c>
      <c r="E1005">
        <f t="shared" si="327"/>
        <v>0.17780000000000001</v>
      </c>
      <c r="F1005">
        <f t="shared" si="325"/>
        <v>4.3383584589614742E-2</v>
      </c>
      <c r="G1005">
        <f t="shared" si="328"/>
        <v>104.19615634406146</v>
      </c>
      <c r="H1005">
        <f t="shared" si="329"/>
        <v>4.5204027626653129</v>
      </c>
      <c r="I1005" s="3">
        <f t="shared" si="330"/>
        <v>8.8900000000000007E-2</v>
      </c>
      <c r="J1005" s="3">
        <f t="shared" si="331"/>
        <v>0.40640000000000004</v>
      </c>
      <c r="K1005">
        <f t="shared" si="332"/>
        <v>0.14974721434233756</v>
      </c>
      <c r="L1005">
        <f>PI()/4*('Config sheet'!$C$38^2)*'Stage 1'!K1005*2</f>
        <v>2.564677531667214E-2</v>
      </c>
      <c r="M1005">
        <f t="shared" si="333"/>
        <v>70.567474053229631</v>
      </c>
      <c r="N1005">
        <f>'Config sheet'!$C$44</f>
        <v>5.8970333333333338</v>
      </c>
      <c r="O1005">
        <f t="shared" si="322"/>
        <v>-8.7133194682110613</v>
      </c>
      <c r="P1005">
        <f t="shared" si="323"/>
        <v>-379.9214902213705</v>
      </c>
      <c r="Q1005">
        <f t="shared" si="334"/>
        <v>180</v>
      </c>
      <c r="R1005">
        <f t="shared" si="335"/>
        <v>-68.385868239846701</v>
      </c>
      <c r="S1005">
        <f t="shared" si="336"/>
        <v>-68.385868239846687</v>
      </c>
      <c r="T1005">
        <f t="shared" ca="1" si="337"/>
        <v>1.4931636980735559</v>
      </c>
      <c r="U1005">
        <f t="shared" ca="1" si="341"/>
        <v>35.478899999999996</v>
      </c>
      <c r="V1005">
        <f ca="1">(-U1005*'Config sheet'!$C$134+'Config sheet'!$C$135*'Stage 1'!U1370)*10^2</f>
        <v>-118.45789877842915</v>
      </c>
      <c r="W1005">
        <f t="shared" ca="1" si="324"/>
        <v>-186.84376701827586</v>
      </c>
      <c r="X1005">
        <f>'Config sheet'!$C$150*10^-3</f>
        <v>-333.6</v>
      </c>
      <c r="Y1005">
        <f>'Config sheet'!$C$149*10^-3</f>
        <v>333.6</v>
      </c>
      <c r="Z1005">
        <f t="shared" si="338"/>
        <v>0.11534291434233757</v>
      </c>
      <c r="AA1005">
        <f>PI()/4*('Config sheet'!$C$38^2)*'Stage 1'!Z1005*2</f>
        <v>1.9754449667059592E-2</v>
      </c>
      <c r="AB1005">
        <f t="shared" si="339"/>
        <v>64.872280282529545</v>
      </c>
      <c r="AC1005">
        <f t="shared" ca="1" si="340"/>
        <v>35.478899999999996</v>
      </c>
    </row>
    <row r="1006" spans="3:29" x14ac:dyDescent="0.25">
      <c r="C1006">
        <v>260</v>
      </c>
      <c r="D1006">
        <f t="shared" si="326"/>
        <v>995</v>
      </c>
      <c r="E1006">
        <f t="shared" si="327"/>
        <v>0.17780000000000001</v>
      </c>
      <c r="F1006">
        <f t="shared" si="325"/>
        <v>4.3551088777219429E-2</v>
      </c>
      <c r="G1006">
        <f t="shared" si="328"/>
        <v>104.19615634406146</v>
      </c>
      <c r="H1006">
        <f t="shared" si="329"/>
        <v>4.537856055185256</v>
      </c>
      <c r="I1006" s="3">
        <f t="shared" si="330"/>
        <v>8.8900000000000007E-2</v>
      </c>
      <c r="J1006" s="3">
        <f t="shared" si="331"/>
        <v>0.40640000000000004</v>
      </c>
      <c r="K1006">
        <f t="shared" si="332"/>
        <v>0.14828388911349361</v>
      </c>
      <c r="L1006">
        <f>PI()/4*('Config sheet'!$C$38^2)*'Stage 1'!K1006*2</f>
        <v>2.5396155807493274E-2</v>
      </c>
      <c r="M1006">
        <f t="shared" si="333"/>
        <v>69.877890840804639</v>
      </c>
      <c r="N1006">
        <f>'Config sheet'!$C$44</f>
        <v>5.8970333333333338</v>
      </c>
      <c r="O1006">
        <f t="shared" si="322"/>
        <v>-8.7757959988140524</v>
      </c>
      <c r="P1006">
        <f t="shared" si="323"/>
        <v>-365.99932824790039</v>
      </c>
      <c r="Q1006">
        <f t="shared" si="334"/>
        <v>180</v>
      </c>
      <c r="R1006">
        <f t="shared" si="335"/>
        <v>-65.879879084622075</v>
      </c>
      <c r="S1006">
        <f t="shared" si="336"/>
        <v>-65.879879084622061</v>
      </c>
      <c r="T1006">
        <f t="shared" ca="1" si="337"/>
        <v>1.4931636980735559</v>
      </c>
      <c r="U1006">
        <f t="shared" ca="1" si="341"/>
        <v>35.478899999999996</v>
      </c>
      <c r="V1006">
        <f ca="1">(-U1006*'Config sheet'!$C$134+'Config sheet'!$C$135*'Stage 1'!U1371)*10^2</f>
        <v>-118.45789877842915</v>
      </c>
      <c r="W1006">
        <f t="shared" ca="1" si="324"/>
        <v>-184.33777786305123</v>
      </c>
      <c r="X1006">
        <f>'Config sheet'!$C$150*10^-3</f>
        <v>-333.6</v>
      </c>
      <c r="Y1006">
        <f>'Config sheet'!$C$149*10^-3</f>
        <v>333.6</v>
      </c>
      <c r="Z1006">
        <f t="shared" si="338"/>
        <v>0.11387958911349361</v>
      </c>
      <c r="AA1006">
        <f>PI()/4*('Config sheet'!$C$38^2)*'Stage 1'!Z1006*2</f>
        <v>1.9503830157880729E-2</v>
      </c>
      <c r="AB1006">
        <f t="shared" si="339"/>
        <v>64.04926271850033</v>
      </c>
      <c r="AC1006">
        <f t="shared" ca="1" si="340"/>
        <v>35.478899999999996</v>
      </c>
    </row>
    <row r="1007" spans="3:29" x14ac:dyDescent="0.25">
      <c r="C1007">
        <v>261</v>
      </c>
      <c r="D1007">
        <f t="shared" si="326"/>
        <v>995</v>
      </c>
      <c r="E1007">
        <f t="shared" si="327"/>
        <v>0.17780000000000001</v>
      </c>
      <c r="F1007">
        <f t="shared" si="325"/>
        <v>4.3718592964824124E-2</v>
      </c>
      <c r="G1007">
        <f t="shared" si="328"/>
        <v>104.19615634406146</v>
      </c>
      <c r="H1007">
        <f t="shared" si="329"/>
        <v>4.5553093477052</v>
      </c>
      <c r="I1007" s="3">
        <f t="shared" si="330"/>
        <v>8.8900000000000007E-2</v>
      </c>
      <c r="J1007" s="3">
        <f t="shared" si="331"/>
        <v>0.40640000000000004</v>
      </c>
      <c r="K1007">
        <f t="shared" si="332"/>
        <v>0.146810170573131</v>
      </c>
      <c r="L1007">
        <f>PI()/4*('Config sheet'!$C$38^2)*'Stage 1'!K1007*2</f>
        <v>2.5143756265700878E-2</v>
      </c>
      <c r="M1007">
        <f t="shared" si="333"/>
        <v>69.183409842840589</v>
      </c>
      <c r="N1007">
        <f>'Config sheet'!$C$44</f>
        <v>5.8970333333333338</v>
      </c>
      <c r="O1007">
        <f t="shared" si="322"/>
        <v>-8.8359159611218168</v>
      </c>
      <c r="P1007">
        <f t="shared" si="323"/>
        <v>-351.78439515500537</v>
      </c>
      <c r="Q1007">
        <f t="shared" si="334"/>
        <v>180</v>
      </c>
      <c r="R1007">
        <f t="shared" si="335"/>
        <v>-63.321191127900967</v>
      </c>
      <c r="S1007">
        <f t="shared" si="336"/>
        <v>-63.321191127900967</v>
      </c>
      <c r="T1007">
        <f t="shared" ca="1" si="337"/>
        <v>1.4931636980735559</v>
      </c>
      <c r="U1007">
        <f t="shared" ca="1" si="341"/>
        <v>35.478899999999996</v>
      </c>
      <c r="V1007">
        <f ca="1">(-U1007*'Config sheet'!$C$134+'Config sheet'!$C$135*'Stage 1'!U1372)*10^2</f>
        <v>-118.45789877842915</v>
      </c>
      <c r="W1007">
        <f t="shared" ca="1" si="324"/>
        <v>-181.77908990633011</v>
      </c>
      <c r="X1007">
        <f>'Config sheet'!$C$150*10^-3</f>
        <v>-333.6</v>
      </c>
      <c r="Y1007">
        <f>'Config sheet'!$C$149*10^-3</f>
        <v>333.6</v>
      </c>
      <c r="Z1007">
        <f t="shared" si="338"/>
        <v>0.11240587057313101</v>
      </c>
      <c r="AA1007">
        <f>PI()/4*('Config sheet'!$C$38^2)*'Stage 1'!Z1007*2</f>
        <v>1.9251430616088333E-2</v>
      </c>
      <c r="AB1007">
        <f t="shared" si="339"/>
        <v>63.220399647430256</v>
      </c>
      <c r="AC1007">
        <f t="shared" ca="1" si="340"/>
        <v>35.478899999999996</v>
      </c>
    </row>
    <row r="1008" spans="3:29" x14ac:dyDescent="0.25">
      <c r="C1008">
        <v>262</v>
      </c>
      <c r="D1008">
        <f t="shared" si="326"/>
        <v>995</v>
      </c>
      <c r="E1008">
        <f t="shared" si="327"/>
        <v>0.17780000000000001</v>
      </c>
      <c r="F1008">
        <f t="shared" si="325"/>
        <v>4.3886097152428812E-2</v>
      </c>
      <c r="G1008">
        <f t="shared" si="328"/>
        <v>104.19615634406146</v>
      </c>
      <c r="H1008">
        <f t="shared" si="329"/>
        <v>4.5727626402251431</v>
      </c>
      <c r="I1008" s="3">
        <f t="shared" si="330"/>
        <v>8.8900000000000007E-2</v>
      </c>
      <c r="J1008" s="3">
        <f t="shared" si="331"/>
        <v>0.40640000000000004</v>
      </c>
      <c r="K1008">
        <f t="shared" si="332"/>
        <v>0.14532645348201745</v>
      </c>
      <c r="L1008">
        <f>PI()/4*('Config sheet'!$C$38^2)*'Stage 1'!K1008*2</f>
        <v>2.4889644300837854E-2</v>
      </c>
      <c r="M1008">
        <f t="shared" si="333"/>
        <v>68.484217087974855</v>
      </c>
      <c r="N1008">
        <f>'Config sheet'!$C$44</f>
        <v>5.8970333333333338</v>
      </c>
      <c r="O1008">
        <f t="shared" si="322"/>
        <v>-8.8936304894397651</v>
      </c>
      <c r="P1008">
        <f t="shared" si="323"/>
        <v>-337.27882864227422</v>
      </c>
      <c r="Q1008">
        <f t="shared" si="334"/>
        <v>180</v>
      </c>
      <c r="R1008">
        <f t="shared" si="335"/>
        <v>-60.710189155609363</v>
      </c>
      <c r="S1008">
        <f t="shared" si="336"/>
        <v>-60.710189155609363</v>
      </c>
      <c r="T1008">
        <f t="shared" ca="1" si="337"/>
        <v>1.4931636980735559</v>
      </c>
      <c r="U1008">
        <f t="shared" ca="1" si="341"/>
        <v>35.478899999999996</v>
      </c>
      <c r="V1008">
        <f ca="1">(-U1008*'Config sheet'!$C$134+'Config sheet'!$C$135*'Stage 1'!U1373)*10^2</f>
        <v>-118.45789877842915</v>
      </c>
      <c r="W1008">
        <f t="shared" ca="1" si="324"/>
        <v>-179.16808793403851</v>
      </c>
      <c r="X1008">
        <f>'Config sheet'!$C$150*10^-3</f>
        <v>-333.6</v>
      </c>
      <c r="Y1008">
        <f>'Config sheet'!$C$149*10^-3</f>
        <v>333.6</v>
      </c>
      <c r="Z1008">
        <f t="shared" si="338"/>
        <v>0.11092215348201745</v>
      </c>
      <c r="AA1008">
        <f>PI()/4*('Config sheet'!$C$38^2)*'Stage 1'!Z1008*2</f>
        <v>1.8997318651225309E-2</v>
      </c>
      <c r="AB1008">
        <f t="shared" si="339"/>
        <v>62.385913094497994</v>
      </c>
      <c r="AC1008">
        <f t="shared" ca="1" si="340"/>
        <v>35.478899999999996</v>
      </c>
    </row>
    <row r="1009" spans="3:29" x14ac:dyDescent="0.25">
      <c r="C1009">
        <v>263</v>
      </c>
      <c r="D1009">
        <f t="shared" si="326"/>
        <v>995</v>
      </c>
      <c r="E1009">
        <f t="shared" si="327"/>
        <v>0.17780000000000001</v>
      </c>
      <c r="F1009">
        <f t="shared" si="325"/>
        <v>4.4053601340033506E-2</v>
      </c>
      <c r="G1009">
        <f t="shared" si="328"/>
        <v>104.19615634406146</v>
      </c>
      <c r="H1009">
        <f t="shared" si="329"/>
        <v>4.5902159327450871</v>
      </c>
      <c r="I1009" s="3">
        <f t="shared" si="330"/>
        <v>8.8900000000000007E-2</v>
      </c>
      <c r="J1009" s="3">
        <f t="shared" si="331"/>
        <v>0.40640000000000004</v>
      </c>
      <c r="K1009">
        <f t="shared" si="332"/>
        <v>0.14383314113487317</v>
      </c>
      <c r="L1009">
        <f>PI()/4*('Config sheet'!$C$38^2)*'Stage 1'!K1009*2</f>
        <v>2.463388898403265E-2</v>
      </c>
      <c r="M1009">
        <f t="shared" si="333"/>
        <v>67.780502626418567</v>
      </c>
      <c r="N1009">
        <f>'Config sheet'!$C$44</f>
        <v>5.8970333333333338</v>
      </c>
      <c r="O1009">
        <f t="shared" si="322"/>
        <v>-8.948891102257619</v>
      </c>
      <c r="P1009">
        <f t="shared" si="323"/>
        <v>-322.48507847688279</v>
      </c>
      <c r="Q1009">
        <f t="shared" si="334"/>
        <v>180</v>
      </c>
      <c r="R1009">
        <f t="shared" si="335"/>
        <v>-58.047314125838909</v>
      </c>
      <c r="S1009">
        <f t="shared" si="336"/>
        <v>-58.047314125838902</v>
      </c>
      <c r="T1009">
        <f t="shared" ca="1" si="337"/>
        <v>1.4931636980735559</v>
      </c>
      <c r="U1009">
        <f t="shared" ca="1" si="341"/>
        <v>35.478899999999996</v>
      </c>
      <c r="V1009">
        <f ca="1">(-U1009*'Config sheet'!$C$134+'Config sheet'!$C$135*'Stage 1'!U1374)*10^2</f>
        <v>-118.45789877842915</v>
      </c>
      <c r="W1009">
        <f t="shared" ca="1" si="324"/>
        <v>-176.50521290426806</v>
      </c>
      <c r="X1009">
        <f>'Config sheet'!$C$150*10^-3</f>
        <v>-333.6</v>
      </c>
      <c r="Y1009">
        <f>'Config sheet'!$C$149*10^-3</f>
        <v>333.6</v>
      </c>
      <c r="Z1009">
        <f t="shared" si="338"/>
        <v>0.10942884113487317</v>
      </c>
      <c r="AA1009">
        <f>PI()/4*('Config sheet'!$C$38^2)*'Stage 1'!Z1009*2</f>
        <v>1.8741563334420102E-2</v>
      </c>
      <c r="AB1009">
        <f t="shared" si="339"/>
        <v>61.54602988463057</v>
      </c>
      <c r="AC1009">
        <f t="shared" ca="1" si="340"/>
        <v>35.478899999999996</v>
      </c>
    </row>
    <row r="1010" spans="3:29" x14ac:dyDescent="0.25">
      <c r="C1010">
        <v>264</v>
      </c>
      <c r="D1010">
        <f t="shared" si="326"/>
        <v>995</v>
      </c>
      <c r="E1010">
        <f t="shared" si="327"/>
        <v>0.17780000000000001</v>
      </c>
      <c r="F1010">
        <f t="shared" si="325"/>
        <v>4.4221105527638194E-2</v>
      </c>
      <c r="G1010">
        <f t="shared" si="328"/>
        <v>104.19615634406146</v>
      </c>
      <c r="H1010">
        <f t="shared" si="329"/>
        <v>4.6076692252650302</v>
      </c>
      <c r="I1010" s="3">
        <f t="shared" si="330"/>
        <v>8.8900000000000007E-2</v>
      </c>
      <c r="J1010" s="3">
        <f t="shared" si="331"/>
        <v>0.40640000000000004</v>
      </c>
      <c r="K1010">
        <f t="shared" si="332"/>
        <v>0.14233064530744344</v>
      </c>
      <c r="L1010">
        <f>PI()/4*('Config sheet'!$C$38^2)*'Stage 1'!K1010*2</f>
        <v>2.4376560838934507E-2</v>
      </c>
      <c r="M1010">
        <f t="shared" si="333"/>
        <v>67.072460505014945</v>
      </c>
      <c r="N1010">
        <f>'Config sheet'!$C$44</f>
        <v>5.8970333333333338</v>
      </c>
      <c r="O1010">
        <f t="shared" si="322"/>
        <v>-9.0016497546655785</v>
      </c>
      <c r="P1010">
        <f t="shared" si="323"/>
        <v>-307.40590814601876</v>
      </c>
      <c r="Q1010">
        <f t="shared" si="334"/>
        <v>180</v>
      </c>
      <c r="R1010">
        <f t="shared" si="335"/>
        <v>-55.333063466283384</v>
      </c>
      <c r="S1010">
        <f t="shared" si="336"/>
        <v>-55.333063466283377</v>
      </c>
      <c r="T1010">
        <f t="shared" ca="1" si="337"/>
        <v>1.4931636980735559</v>
      </c>
      <c r="U1010">
        <f t="shared" ca="1" si="341"/>
        <v>35.478899999999996</v>
      </c>
      <c r="V1010">
        <f ca="1">(-U1010*'Config sheet'!$C$134+'Config sheet'!$C$135*'Stage 1'!U1375)*10^2</f>
        <v>-118.45789877842915</v>
      </c>
      <c r="W1010">
        <f t="shared" ca="1" si="324"/>
        <v>-173.79096224471255</v>
      </c>
      <c r="X1010">
        <f>'Config sheet'!$C$150*10^-3</f>
        <v>-333.6</v>
      </c>
      <c r="Y1010">
        <f>'Config sheet'!$C$149*10^-3</f>
        <v>333.6</v>
      </c>
      <c r="Z1010">
        <f t="shared" si="338"/>
        <v>0.10792634530744344</v>
      </c>
      <c r="AA1010">
        <f>PI()/4*('Config sheet'!$C$38^2)*'Stage 1'!Z1010*2</f>
        <v>1.8484235189321963E-2</v>
      </c>
      <c r="AB1010">
        <f t="shared" si="339"/>
        <v>60.70098161273534</v>
      </c>
      <c r="AC1010">
        <f t="shared" ca="1" si="340"/>
        <v>35.478899999999996</v>
      </c>
    </row>
    <row r="1011" spans="3:29" x14ac:dyDescent="0.25">
      <c r="C1011">
        <v>265</v>
      </c>
      <c r="D1011">
        <f t="shared" si="326"/>
        <v>995</v>
      </c>
      <c r="E1011">
        <f t="shared" si="327"/>
        <v>0.17780000000000001</v>
      </c>
      <c r="F1011">
        <f t="shared" si="325"/>
        <v>4.4388609715242881E-2</v>
      </c>
      <c r="G1011">
        <f t="shared" si="328"/>
        <v>104.19615634406146</v>
      </c>
      <c r="H1011">
        <f t="shared" si="329"/>
        <v>4.6251225177849733</v>
      </c>
      <c r="I1011" s="3">
        <f t="shared" si="330"/>
        <v>8.8900000000000007E-2</v>
      </c>
      <c r="J1011" s="3">
        <f t="shared" si="331"/>
        <v>0.40640000000000004</v>
      </c>
      <c r="K1011">
        <f t="shared" si="332"/>
        <v>0.14081938619310291</v>
      </c>
      <c r="L1011">
        <f>PI()/4*('Config sheet'!$C$38^2)*'Stage 1'!K1011*2</f>
        <v>2.4117731830855881E-2</v>
      </c>
      <c r="M1011">
        <f t="shared" si="333"/>
        <v>66.360288737364357</v>
      </c>
      <c r="N1011">
        <f>'Config sheet'!$C$44</f>
        <v>5.8970333333333338</v>
      </c>
      <c r="O1011">
        <f t="shared" ref="O1011:O1074" si="342">I1011*G1011*SIN(H1011)+I1011^2*G1011*SIN(2*H1011)/(2*J1011)</f>
        <v>-9.0518588910162787</v>
      </c>
      <c r="P1011">
        <f t="shared" ref="P1011:P1074" si="343">I1011*G1011^2*COS(H1011)+(I1011^2*G1011^2*COS(2*H1011)/J1011)</f>
        <v>-292.04439613846438</v>
      </c>
      <c r="Q1011">
        <f t="shared" si="334"/>
        <v>180</v>
      </c>
      <c r="R1011">
        <f t="shared" si="335"/>
        <v>-52.567991304923595</v>
      </c>
      <c r="S1011">
        <f t="shared" si="336"/>
        <v>-52.567991304923595</v>
      </c>
      <c r="T1011">
        <f t="shared" ca="1" si="337"/>
        <v>1.4931636980735559</v>
      </c>
      <c r="U1011">
        <f t="shared" ca="1" si="341"/>
        <v>35.478899999999996</v>
      </c>
      <c r="V1011">
        <f ca="1">(-U1011*'Config sheet'!$C$134+'Config sheet'!$C$135*'Stage 1'!U1376)*10^2</f>
        <v>-118.45789877842915</v>
      </c>
      <c r="W1011">
        <f t="shared" ref="W1011:W1074" ca="1" si="344">R1011+V1011</f>
        <v>-171.02589008335275</v>
      </c>
      <c r="X1011">
        <f>'Config sheet'!$C$150*10^-3</f>
        <v>-333.6</v>
      </c>
      <c r="Y1011">
        <f>'Config sheet'!$C$149*10^-3</f>
        <v>333.6</v>
      </c>
      <c r="Z1011">
        <f t="shared" si="338"/>
        <v>0.10641508619310291</v>
      </c>
      <c r="AA1011">
        <f>PI()/4*('Config sheet'!$C$38^2)*'Stage 1'!Z1011*2</f>
        <v>1.8225406181243336E-2</v>
      </c>
      <c r="AB1011">
        <f t="shared" si="339"/>
        <v>59.851004608044377</v>
      </c>
      <c r="AC1011">
        <f t="shared" ca="1" si="340"/>
        <v>35.478899999999996</v>
      </c>
    </row>
    <row r="1012" spans="3:29" x14ac:dyDescent="0.25">
      <c r="C1012">
        <v>266</v>
      </c>
      <c r="D1012">
        <f t="shared" si="326"/>
        <v>995</v>
      </c>
      <c r="E1012">
        <f t="shared" si="327"/>
        <v>0.17780000000000001</v>
      </c>
      <c r="F1012">
        <f t="shared" si="325"/>
        <v>4.4556113902847576E-2</v>
      </c>
      <c r="G1012">
        <f t="shared" si="328"/>
        <v>104.19615634406146</v>
      </c>
      <c r="H1012">
        <f t="shared" si="329"/>
        <v>4.6425758103049164</v>
      </c>
      <c r="I1012" s="3">
        <f t="shared" si="330"/>
        <v>8.8900000000000007E-2</v>
      </c>
      <c r="J1012" s="3">
        <f t="shared" si="331"/>
        <v>0.40640000000000004</v>
      </c>
      <c r="K1012">
        <f t="shared" si="332"/>
        <v>0.13929979232888595</v>
      </c>
      <c r="L1012">
        <f>PI()/4*('Config sheet'!$C$38^2)*'Stage 1'!K1012*2</f>
        <v>2.3857475354103864E-2</v>
      </c>
      <c r="M1012">
        <f t="shared" si="333"/>
        <v>65.644189268966713</v>
      </c>
      <c r="N1012">
        <f>'Config sheet'!$C$44</f>
        <v>5.8970333333333338</v>
      </c>
      <c r="O1012">
        <f t="shared" si="342"/>
        <v>-9.0994714977701392</v>
      </c>
      <c r="P1012">
        <f t="shared" si="343"/>
        <v>-276.40393685237871</v>
      </c>
      <c r="Q1012">
        <f t="shared" si="334"/>
        <v>180</v>
      </c>
      <c r="R1012">
        <f t="shared" si="335"/>
        <v>-49.752708633428178</v>
      </c>
      <c r="S1012">
        <f t="shared" si="336"/>
        <v>-49.752708633428171</v>
      </c>
      <c r="T1012">
        <f t="shared" ca="1" si="337"/>
        <v>1.4931636980735559</v>
      </c>
      <c r="U1012">
        <f t="shared" ca="1" si="341"/>
        <v>35.478899999999996</v>
      </c>
      <c r="V1012">
        <f ca="1">(-U1012*'Config sheet'!$C$134+'Config sheet'!$C$135*'Stage 1'!U1377)*10^2</f>
        <v>-118.45789877842915</v>
      </c>
      <c r="W1012">
        <f t="shared" ca="1" si="344"/>
        <v>-168.21060741185732</v>
      </c>
      <c r="X1012">
        <f>'Config sheet'!$C$150*10^-3</f>
        <v>-333.6</v>
      </c>
      <c r="Y1012">
        <f>'Config sheet'!$C$149*10^-3</f>
        <v>333.6</v>
      </c>
      <c r="Z1012">
        <f t="shared" si="338"/>
        <v>0.10489549232888595</v>
      </c>
      <c r="AA1012">
        <f>PI()/4*('Config sheet'!$C$38^2)*'Stage 1'!Z1012*2</f>
        <v>1.7965149704491319E-2</v>
      </c>
      <c r="AB1012">
        <f t="shared" si="339"/>
        <v>58.996339892511784</v>
      </c>
      <c r="AC1012">
        <f t="shared" ca="1" si="340"/>
        <v>35.478899999999996</v>
      </c>
    </row>
    <row r="1013" spans="3:29" x14ac:dyDescent="0.25">
      <c r="C1013">
        <v>267</v>
      </c>
      <c r="D1013">
        <f t="shared" si="326"/>
        <v>995</v>
      </c>
      <c r="E1013">
        <f t="shared" si="327"/>
        <v>0.17780000000000001</v>
      </c>
      <c r="F1013">
        <f t="shared" si="325"/>
        <v>4.4723618090452263E-2</v>
      </c>
      <c r="G1013">
        <f t="shared" si="328"/>
        <v>104.19615634406146</v>
      </c>
      <c r="H1013">
        <f t="shared" si="329"/>
        <v>4.6600291028248595</v>
      </c>
      <c r="I1013" s="3">
        <f t="shared" si="330"/>
        <v>8.8900000000000007E-2</v>
      </c>
      <c r="J1013" s="3">
        <f t="shared" si="331"/>
        <v>0.40640000000000004</v>
      </c>
      <c r="K1013">
        <f t="shared" si="332"/>
        <v>0.13777230051085299</v>
      </c>
      <c r="L1013">
        <f>PI()/4*('Config sheet'!$C$38^2)*'Stage 1'!K1013*2</f>
        <v>2.3595866217485217E-2</v>
      </c>
      <c r="M1013">
        <f t="shared" si="333"/>
        <v>64.924367937338204</v>
      </c>
      <c r="N1013">
        <f>'Config sheet'!$C$44</f>
        <v>5.8970333333333338</v>
      </c>
      <c r="O1013">
        <f t="shared" si="342"/>
        <v>-9.1444411564612853</v>
      </c>
      <c r="P1013">
        <f t="shared" si="343"/>
        <v>-260.4882411267435</v>
      </c>
      <c r="Q1013">
        <f t="shared" si="334"/>
        <v>180</v>
      </c>
      <c r="R1013">
        <f t="shared" si="335"/>
        <v>-46.887883402813841</v>
      </c>
      <c r="S1013">
        <f t="shared" si="336"/>
        <v>-46.887883402813834</v>
      </c>
      <c r="T1013">
        <f t="shared" ca="1" si="337"/>
        <v>1.4931636980735559</v>
      </c>
      <c r="U1013">
        <f t="shared" ca="1" si="341"/>
        <v>35.478899999999996</v>
      </c>
      <c r="V1013">
        <f ca="1">(-U1013*'Config sheet'!$C$134+'Config sheet'!$C$135*'Stage 1'!U1378)*10^2</f>
        <v>-118.45789877842915</v>
      </c>
      <c r="W1013">
        <f t="shared" ca="1" si="344"/>
        <v>-165.34578218124301</v>
      </c>
      <c r="X1013">
        <f>'Config sheet'!$C$150*10^-3</f>
        <v>-333.6</v>
      </c>
      <c r="Y1013">
        <f>'Config sheet'!$C$149*10^-3</f>
        <v>333.6</v>
      </c>
      <c r="Z1013">
        <f t="shared" si="338"/>
        <v>0.10336800051085299</v>
      </c>
      <c r="AA1013">
        <f>PI()/4*('Config sheet'!$C$38^2)*'Stage 1'!Z1013*2</f>
        <v>1.7703540567872673E-2</v>
      </c>
      <c r="AB1013">
        <f t="shared" si="339"/>
        <v>58.137233133213151</v>
      </c>
      <c r="AC1013">
        <f t="shared" ca="1" si="340"/>
        <v>35.478899999999996</v>
      </c>
    </row>
    <row r="1014" spans="3:29" x14ac:dyDescent="0.25">
      <c r="C1014">
        <v>268</v>
      </c>
      <c r="D1014">
        <f t="shared" si="326"/>
        <v>995</v>
      </c>
      <c r="E1014">
        <f t="shared" si="327"/>
        <v>0.17780000000000001</v>
      </c>
      <c r="F1014">
        <f t="shared" si="325"/>
        <v>4.4891122278056951E-2</v>
      </c>
      <c r="G1014">
        <f t="shared" si="328"/>
        <v>104.19615634406146</v>
      </c>
      <c r="H1014">
        <f t="shared" si="329"/>
        <v>4.6774823953448026</v>
      </c>
      <c r="I1014" s="3">
        <f t="shared" si="330"/>
        <v>8.8900000000000007E-2</v>
      </c>
      <c r="J1014" s="3">
        <f t="shared" si="331"/>
        <v>0.40640000000000004</v>
      </c>
      <c r="K1014">
        <f t="shared" si="332"/>
        <v>0.13623735569872586</v>
      </c>
      <c r="L1014">
        <f>PI()/4*('Config sheet'!$C$38^2)*'Stage 1'!K1014*2</f>
        <v>2.3332980627973544E-2</v>
      </c>
      <c r="M1014">
        <f t="shared" si="333"/>
        <v>64.201034427071377</v>
      </c>
      <c r="N1014">
        <f>'Config sheet'!$C$44</f>
        <v>5.8970333333333338</v>
      </c>
      <c r="O1014">
        <f t="shared" si="342"/>
        <v>-9.1867220967208194</v>
      </c>
      <c r="P1014">
        <f t="shared" si="343"/>
        <v>-244.30133639440666</v>
      </c>
      <c r="Q1014">
        <f t="shared" si="334"/>
        <v>180</v>
      </c>
      <c r="R1014">
        <f t="shared" si="335"/>
        <v>-43.974240550993201</v>
      </c>
      <c r="S1014">
        <f t="shared" si="336"/>
        <v>-43.974240550993201</v>
      </c>
      <c r="T1014">
        <f t="shared" ca="1" si="337"/>
        <v>1.4931636980735559</v>
      </c>
      <c r="U1014">
        <f t="shared" ca="1" si="341"/>
        <v>35.478899999999996</v>
      </c>
      <c r="V1014">
        <f ca="1">(-U1014*'Config sheet'!$C$134+'Config sheet'!$C$135*'Stage 1'!U1379)*10^2</f>
        <v>-118.45789877842915</v>
      </c>
      <c r="W1014">
        <f t="shared" ca="1" si="344"/>
        <v>-162.43213932942234</v>
      </c>
      <c r="X1014">
        <f>'Config sheet'!$C$150*10^-3</f>
        <v>-333.6</v>
      </c>
      <c r="Y1014">
        <f>'Config sheet'!$C$149*10^-3</f>
        <v>333.6</v>
      </c>
      <c r="Z1014">
        <f t="shared" si="338"/>
        <v>0.10183305569872586</v>
      </c>
      <c r="AA1014">
        <f>PI()/4*('Config sheet'!$C$38^2)*'Stage 1'!Z1014*2</f>
        <v>1.7440654978361E-2</v>
      </c>
      <c r="AB1014">
        <f t="shared" si="339"/>
        <v>57.273934588709693</v>
      </c>
      <c r="AC1014">
        <f t="shared" ca="1" si="340"/>
        <v>35.478899999999996</v>
      </c>
    </row>
    <row r="1015" spans="3:29" x14ac:dyDescent="0.25">
      <c r="C1015">
        <v>269</v>
      </c>
      <c r="D1015">
        <f t="shared" si="326"/>
        <v>995</v>
      </c>
      <c r="E1015">
        <f t="shared" si="327"/>
        <v>0.17780000000000001</v>
      </c>
      <c r="F1015">
        <f t="shared" si="325"/>
        <v>4.5058626465661646E-2</v>
      </c>
      <c r="G1015">
        <f t="shared" si="328"/>
        <v>104.19615634406146</v>
      </c>
      <c r="H1015">
        <f t="shared" si="329"/>
        <v>4.6949356878647466</v>
      </c>
      <c r="I1015" s="3">
        <f t="shared" si="330"/>
        <v>8.8900000000000007E-2</v>
      </c>
      <c r="J1015" s="3">
        <f t="shared" si="331"/>
        <v>0.40640000000000004</v>
      </c>
      <c r="K1015">
        <f t="shared" si="332"/>
        <v>0.13469541090974235</v>
      </c>
      <c r="L1015">
        <f>PI()/4*('Config sheet'!$C$38^2)*'Stage 1'!K1015*2</f>
        <v>2.3068896172530072E-2</v>
      </c>
      <c r="M1015">
        <f t="shared" si="333"/>
        <v>63.474402219814742</v>
      </c>
      <c r="N1015">
        <f>'Config sheet'!$C$44</f>
        <v>5.8970333333333338</v>
      </c>
      <c r="O1015">
        <f t="shared" si="342"/>
        <v>-9.2262692492939316</v>
      </c>
      <c r="P1015">
        <f t="shared" si="343"/>
        <v>-227.84756645511257</v>
      </c>
      <c r="Q1015">
        <f t="shared" si="334"/>
        <v>180</v>
      </c>
      <c r="R1015">
        <f t="shared" si="335"/>
        <v>-41.012561961920262</v>
      </c>
      <c r="S1015">
        <f t="shared" si="336"/>
        <v>-41.012561961920262</v>
      </c>
      <c r="T1015">
        <f t="shared" ca="1" si="337"/>
        <v>1.4931636980735559</v>
      </c>
      <c r="U1015">
        <f t="shared" ca="1" si="341"/>
        <v>35.478899999999996</v>
      </c>
      <c r="V1015">
        <f ca="1">(-U1015*'Config sheet'!$C$134+'Config sheet'!$C$135*'Stage 1'!U1380)*10^2</f>
        <v>-118.45789877842915</v>
      </c>
      <c r="W1015">
        <f t="shared" ca="1" si="344"/>
        <v>-159.47046074034941</v>
      </c>
      <c r="X1015">
        <f>'Config sheet'!$C$150*10^-3</f>
        <v>-333.6</v>
      </c>
      <c r="Y1015">
        <f>'Config sheet'!$C$149*10^-3</f>
        <v>333.6</v>
      </c>
      <c r="Z1015">
        <f t="shared" si="338"/>
        <v>0.10029111090974235</v>
      </c>
      <c r="AA1015">
        <f>PI()/4*('Config sheet'!$C$38^2)*'Stage 1'!Z1015*2</f>
        <v>1.7176570522917527E-2</v>
      </c>
      <c r="AB1015">
        <f t="shared" si="339"/>
        <v>56.406699049348909</v>
      </c>
      <c r="AC1015">
        <f t="shared" ca="1" si="340"/>
        <v>35.478899999999996</v>
      </c>
    </row>
    <row r="1016" spans="3:29" x14ac:dyDescent="0.25">
      <c r="C1016">
        <v>270</v>
      </c>
      <c r="D1016">
        <f t="shared" si="326"/>
        <v>995</v>
      </c>
      <c r="E1016">
        <f t="shared" si="327"/>
        <v>0.17780000000000001</v>
      </c>
      <c r="F1016">
        <f t="shared" si="325"/>
        <v>4.5226130653266333E-2</v>
      </c>
      <c r="G1016">
        <f t="shared" si="328"/>
        <v>104.19615634406146</v>
      </c>
      <c r="H1016">
        <f t="shared" si="329"/>
        <v>4.7123889803846897</v>
      </c>
      <c r="I1016" s="3">
        <f t="shared" si="330"/>
        <v>8.8900000000000007E-2</v>
      </c>
      <c r="J1016" s="3">
        <f t="shared" si="331"/>
        <v>0.40640000000000004</v>
      </c>
      <c r="K1016">
        <f t="shared" si="332"/>
        <v>0.13314692710170173</v>
      </c>
      <c r="L1016">
        <f>PI()/4*('Config sheet'!$C$38^2)*'Stage 1'!K1016*2</f>
        <v>2.2803691798073174E-2</v>
      </c>
      <c r="M1016">
        <f t="shared" si="333"/>
        <v>62.744688539158588</v>
      </c>
      <c r="N1016">
        <f>'Config sheet'!$C$44</f>
        <v>5.8970333333333338</v>
      </c>
      <c r="O1016">
        <f t="shared" si="342"/>
        <v>-9.2630382989870643</v>
      </c>
      <c r="P1016">
        <f t="shared" si="343"/>
        <v>-211.13159086737508</v>
      </c>
      <c r="Q1016">
        <f t="shared" si="334"/>
        <v>180</v>
      </c>
      <c r="R1016">
        <f t="shared" si="335"/>
        <v>-38.003686356127524</v>
      </c>
      <c r="S1016">
        <f t="shared" si="336"/>
        <v>-38.003686356127517</v>
      </c>
      <c r="T1016">
        <f t="shared" ca="1" si="337"/>
        <v>1.4931636980735559</v>
      </c>
      <c r="U1016">
        <f t="shared" ca="1" si="341"/>
        <v>35.478899999999996</v>
      </c>
      <c r="V1016">
        <f ca="1">(-U1016*'Config sheet'!$C$134+'Config sheet'!$C$135*'Stage 1'!U1381)*10^2</f>
        <v>-118.45789877842915</v>
      </c>
      <c r="W1016">
        <f t="shared" ca="1" si="344"/>
        <v>-156.46158513455669</v>
      </c>
      <c r="X1016">
        <f>'Config sheet'!$C$150*10^-3</f>
        <v>-333.6</v>
      </c>
      <c r="Y1016">
        <f>'Config sheet'!$C$149*10^-3</f>
        <v>333.6</v>
      </c>
      <c r="Z1016">
        <f t="shared" si="338"/>
        <v>9.874262710170173E-2</v>
      </c>
      <c r="AA1016">
        <f>PI()/4*('Config sheet'!$C$38^2)*'Stage 1'!Z1016*2</f>
        <v>1.6911366148460626E-2</v>
      </c>
      <c r="AB1016">
        <f t="shared" si="339"/>
        <v>55.535785771485777</v>
      </c>
      <c r="AC1016">
        <f t="shared" ca="1" si="340"/>
        <v>35.478899999999996</v>
      </c>
    </row>
    <row r="1017" spans="3:29" x14ac:dyDescent="0.25">
      <c r="C1017">
        <v>271</v>
      </c>
      <c r="D1017">
        <f t="shared" si="326"/>
        <v>995</v>
      </c>
      <c r="E1017">
        <f t="shared" si="327"/>
        <v>0.17780000000000001</v>
      </c>
      <c r="F1017">
        <f t="shared" si="325"/>
        <v>4.5393634840871021E-2</v>
      </c>
      <c r="G1017">
        <f t="shared" si="328"/>
        <v>104.19615634406146</v>
      </c>
      <c r="H1017">
        <f t="shared" si="329"/>
        <v>4.7298422729046328</v>
      </c>
      <c r="I1017" s="3">
        <f t="shared" si="330"/>
        <v>8.8900000000000007E-2</v>
      </c>
      <c r="J1017" s="3">
        <f t="shared" si="331"/>
        <v>0.40640000000000004</v>
      </c>
      <c r="K1017">
        <f t="shared" si="332"/>
        <v>0.13159237304519339</v>
      </c>
      <c r="L1017">
        <f>PI()/4*('Config sheet'!$C$38^2)*'Stage 1'!K1017*2</f>
        <v>2.2537447789595356E-2</v>
      </c>
      <c r="M1017">
        <f t="shared" si="333"/>
        <v>62.012114290423604</v>
      </c>
      <c r="N1017">
        <f>'Config sheet'!$C$44</f>
        <v>5.8970333333333338</v>
      </c>
      <c r="O1017">
        <f t="shared" si="342"/>
        <v>-9.2969857374812577</v>
      </c>
      <c r="P1017">
        <f t="shared" si="343"/>
        <v>-194.15838395849414</v>
      </c>
      <c r="Q1017">
        <f t="shared" si="334"/>
        <v>180</v>
      </c>
      <c r="R1017">
        <f t="shared" si="335"/>
        <v>-34.948509112528946</v>
      </c>
      <c r="S1017">
        <f t="shared" si="336"/>
        <v>-34.948509112528946</v>
      </c>
      <c r="T1017">
        <f t="shared" ca="1" si="337"/>
        <v>1.4931636980735559</v>
      </c>
      <c r="U1017">
        <f t="shared" ca="1" si="341"/>
        <v>35.478899999999996</v>
      </c>
      <c r="V1017">
        <f ca="1">(-U1017*'Config sheet'!$C$134+'Config sheet'!$C$135*'Stage 1'!U1382)*10^2</f>
        <v>-118.45789877842915</v>
      </c>
      <c r="W1017">
        <f t="shared" ca="1" si="344"/>
        <v>-153.40640789095809</v>
      </c>
      <c r="X1017">
        <f>'Config sheet'!$C$150*10^-3</f>
        <v>-333.6</v>
      </c>
      <c r="Y1017">
        <f>'Config sheet'!$C$149*10^-3</f>
        <v>333.6</v>
      </c>
      <c r="Z1017">
        <f t="shared" si="338"/>
        <v>9.7188073045193391E-2</v>
      </c>
      <c r="AA1017">
        <f>PI()/4*('Config sheet'!$C$38^2)*'Stage 1'!Z1017*2</f>
        <v>1.6645122139982812E-2</v>
      </c>
      <c r="AB1017">
        <f t="shared" si="339"/>
        <v>54.661458405620579</v>
      </c>
      <c r="AC1017">
        <f t="shared" ca="1" si="340"/>
        <v>35.478899999999996</v>
      </c>
    </row>
    <row r="1018" spans="3:29" x14ac:dyDescent="0.25">
      <c r="C1018">
        <v>272</v>
      </c>
      <c r="D1018">
        <f t="shared" si="326"/>
        <v>995</v>
      </c>
      <c r="E1018">
        <f t="shared" si="327"/>
        <v>0.17780000000000001</v>
      </c>
      <c r="F1018">
        <f t="shared" si="325"/>
        <v>4.5561139028475715E-2</v>
      </c>
      <c r="G1018">
        <f t="shared" si="328"/>
        <v>104.19615634406146</v>
      </c>
      <c r="H1018">
        <f t="shared" si="329"/>
        <v>4.7472955654245759</v>
      </c>
      <c r="I1018" s="3">
        <f t="shared" si="330"/>
        <v>8.8900000000000007E-2</v>
      </c>
      <c r="J1018" s="3">
        <f t="shared" si="331"/>
        <v>0.40640000000000004</v>
      </c>
      <c r="K1018">
        <f t="shared" si="332"/>
        <v>0.13003222518502122</v>
      </c>
      <c r="L1018">
        <f>PI()/4*('Config sheet'!$C$38^2)*'Stage 1'!K1018*2</f>
        <v>2.2270245746429804E-2</v>
      </c>
      <c r="M1018">
        <f t="shared" si="333"/>
        <v>61.27690399535787</v>
      </c>
      <c r="N1018">
        <f>'Config sheet'!$C$44</f>
        <v>5.8970333333333338</v>
      </c>
      <c r="O1018">
        <f t="shared" si="342"/>
        <v>-9.3280689159476591</v>
      </c>
      <c r="P1018">
        <f t="shared" si="343"/>
        <v>-176.93323345251184</v>
      </c>
      <c r="Q1018">
        <f t="shared" si="334"/>
        <v>180</v>
      </c>
      <c r="R1018">
        <f t="shared" si="335"/>
        <v>-31.847982021452136</v>
      </c>
      <c r="S1018">
        <f t="shared" si="336"/>
        <v>-31.847982021452133</v>
      </c>
      <c r="T1018">
        <f t="shared" ca="1" si="337"/>
        <v>1.4931636980735559</v>
      </c>
      <c r="U1018">
        <f t="shared" ca="1" si="341"/>
        <v>35.478899999999996</v>
      </c>
      <c r="V1018">
        <f ca="1">(-U1018*'Config sheet'!$C$134+'Config sheet'!$C$135*'Stage 1'!U1383)*10^2</f>
        <v>-118.45789877842915</v>
      </c>
      <c r="W1018">
        <f t="shared" ca="1" si="344"/>
        <v>-150.30588079988129</v>
      </c>
      <c r="X1018">
        <f>'Config sheet'!$C$150*10^-3</f>
        <v>-333.6</v>
      </c>
      <c r="Y1018">
        <f>'Config sheet'!$C$149*10^-3</f>
        <v>333.6</v>
      </c>
      <c r="Z1018">
        <f t="shared" si="338"/>
        <v>9.5627925185021223E-2</v>
      </c>
      <c r="AA1018">
        <f>PI()/4*('Config sheet'!$C$38^2)*'Stage 1'!Z1018*2</f>
        <v>1.637792009681726E-2</v>
      </c>
      <c r="AB1018">
        <f t="shared" si="339"/>
        <v>53.783984918459623</v>
      </c>
      <c r="AC1018">
        <f t="shared" ca="1" si="340"/>
        <v>35.478899999999996</v>
      </c>
    </row>
    <row r="1019" spans="3:29" x14ac:dyDescent="0.25">
      <c r="C1019">
        <v>273</v>
      </c>
      <c r="D1019">
        <f t="shared" si="326"/>
        <v>995</v>
      </c>
      <c r="E1019">
        <f t="shared" si="327"/>
        <v>0.17780000000000001</v>
      </c>
      <c r="F1019">
        <f t="shared" si="325"/>
        <v>4.5728643216080403E-2</v>
      </c>
      <c r="G1019">
        <f t="shared" si="328"/>
        <v>104.19615634406146</v>
      </c>
      <c r="H1019">
        <f t="shared" si="329"/>
        <v>4.764748857944519</v>
      </c>
      <c r="I1019" s="3">
        <f t="shared" si="330"/>
        <v>8.8900000000000007E-2</v>
      </c>
      <c r="J1019" s="3">
        <f t="shared" si="331"/>
        <v>0.40640000000000004</v>
      </c>
      <c r="K1019">
        <f t="shared" si="332"/>
        <v>0.12846696749085762</v>
      </c>
      <c r="L1019">
        <f>PI()/4*('Config sheet'!$C$38^2)*'Stage 1'!K1019*2</f>
        <v>2.2002168556672315E-2</v>
      </c>
      <c r="M1019">
        <f t="shared" si="333"/>
        <v>60.539285721758503</v>
      </c>
      <c r="N1019">
        <f>'Config sheet'!$C$44</f>
        <v>5.8970333333333338</v>
      </c>
      <c r="O1019">
        <f t="shared" si="342"/>
        <v>-9.3562460974012165</v>
      </c>
      <c r="P1019">
        <f t="shared" si="343"/>
        <v>-159.4617387163388</v>
      </c>
      <c r="Q1019">
        <f t="shared" si="334"/>
        <v>180</v>
      </c>
      <c r="R1019">
        <f t="shared" si="335"/>
        <v>-28.703112968940985</v>
      </c>
      <c r="S1019">
        <f t="shared" si="336"/>
        <v>-28.703112968940982</v>
      </c>
      <c r="T1019">
        <f t="shared" ca="1" si="337"/>
        <v>1.4931636980735559</v>
      </c>
      <c r="U1019">
        <f t="shared" ca="1" si="341"/>
        <v>35.478899999999996</v>
      </c>
      <c r="V1019">
        <f ca="1">(-U1019*'Config sheet'!$C$134+'Config sheet'!$C$135*'Stage 1'!U1384)*10^2</f>
        <v>-118.45789877842915</v>
      </c>
      <c r="W1019">
        <f t="shared" ca="1" si="344"/>
        <v>-147.16101174737014</v>
      </c>
      <c r="X1019">
        <f>'Config sheet'!$C$150*10^-3</f>
        <v>-333.6</v>
      </c>
      <c r="Y1019">
        <f>'Config sheet'!$C$149*10^-3</f>
        <v>333.6</v>
      </c>
      <c r="Z1019">
        <f t="shared" si="338"/>
        <v>9.4062667490857621E-2</v>
      </c>
      <c r="AA1019">
        <f>PI()/4*('Config sheet'!$C$38^2)*'Stage 1'!Z1019*2</f>
        <v>1.610984290705977E-2</v>
      </c>
      <c r="AB1019">
        <f t="shared" si="339"/>
        <v>52.903637508918791</v>
      </c>
      <c r="AC1019">
        <f t="shared" ca="1" si="340"/>
        <v>35.478899999999996</v>
      </c>
    </row>
    <row r="1020" spans="3:29" x14ac:dyDescent="0.25">
      <c r="C1020">
        <v>274</v>
      </c>
      <c r="D1020">
        <f t="shared" si="326"/>
        <v>995</v>
      </c>
      <c r="E1020">
        <f t="shared" si="327"/>
        <v>0.17780000000000001</v>
      </c>
      <c r="F1020">
        <f t="shared" si="325"/>
        <v>4.5896147403685097E-2</v>
      </c>
      <c r="G1020">
        <f t="shared" si="328"/>
        <v>104.19615634406146</v>
      </c>
      <c r="H1020">
        <f t="shared" si="329"/>
        <v>4.782202150464463</v>
      </c>
      <c r="I1020" s="3">
        <f t="shared" si="330"/>
        <v>8.8900000000000007E-2</v>
      </c>
      <c r="J1020" s="3">
        <f t="shared" si="331"/>
        <v>0.40640000000000004</v>
      </c>
      <c r="K1020">
        <f t="shared" si="332"/>
        <v>0.12689709129718046</v>
      </c>
      <c r="L1020">
        <f>PI()/4*('Config sheet'!$C$38^2)*'Stage 1'!K1020*2</f>
        <v>2.1733300369767772E-2</v>
      </c>
      <c r="M1020">
        <f t="shared" si="333"/>
        <v>59.799491008042935</v>
      </c>
      <c r="N1020">
        <f>'Config sheet'!$C$44</f>
        <v>5.8970333333333338</v>
      </c>
      <c r="O1020">
        <f t="shared" si="342"/>
        <v>-9.3814765087286762</v>
      </c>
      <c r="P1020">
        <f t="shared" si="343"/>
        <v>-141.74980862476309</v>
      </c>
      <c r="Q1020">
        <f t="shared" si="334"/>
        <v>180</v>
      </c>
      <c r="R1020">
        <f t="shared" si="335"/>
        <v>-25.514965552457358</v>
      </c>
      <c r="S1020">
        <f t="shared" si="336"/>
        <v>-25.514965552457358</v>
      </c>
      <c r="T1020">
        <f t="shared" ca="1" si="337"/>
        <v>1.4931636980735559</v>
      </c>
      <c r="U1020">
        <f t="shared" ca="1" si="341"/>
        <v>35.478899999999996</v>
      </c>
      <c r="V1020">
        <f ca="1">(-U1020*'Config sheet'!$C$134+'Config sheet'!$C$135*'Stage 1'!U1385)*10^2</f>
        <v>-118.45789877842915</v>
      </c>
      <c r="W1020">
        <f t="shared" ca="1" si="344"/>
        <v>-143.97286433088652</v>
      </c>
      <c r="X1020">
        <f>'Config sheet'!$C$150*10^-3</f>
        <v>-333.6</v>
      </c>
      <c r="Y1020">
        <f>'Config sheet'!$C$149*10^-3</f>
        <v>333.6</v>
      </c>
      <c r="Z1020">
        <f t="shared" si="338"/>
        <v>9.2492791297180466E-2</v>
      </c>
      <c r="AA1020">
        <f>PI()/4*('Config sheet'!$C$38^2)*'Stage 1'!Z1020*2</f>
        <v>1.5840974720155228E-2</v>
      </c>
      <c r="AB1020">
        <f t="shared" si="339"/>
        <v>52.020692518099246</v>
      </c>
      <c r="AC1020">
        <f t="shared" ca="1" si="340"/>
        <v>35.478899999999996</v>
      </c>
    </row>
    <row r="1021" spans="3:29" x14ac:dyDescent="0.25">
      <c r="C1021">
        <v>275</v>
      </c>
      <c r="D1021">
        <f t="shared" si="326"/>
        <v>995</v>
      </c>
      <c r="E1021">
        <f t="shared" si="327"/>
        <v>0.17780000000000001</v>
      </c>
      <c r="F1021">
        <f t="shared" si="325"/>
        <v>4.6063651591289785E-2</v>
      </c>
      <c r="G1021">
        <f t="shared" si="328"/>
        <v>104.19615634406146</v>
      </c>
      <c r="H1021">
        <f t="shared" si="329"/>
        <v>4.7996554429844061</v>
      </c>
      <c r="I1021" s="3">
        <f t="shared" si="330"/>
        <v>8.8900000000000007E-2</v>
      </c>
      <c r="J1021" s="3">
        <f t="shared" si="331"/>
        <v>0.40640000000000004</v>
      </c>
      <c r="K1021">
        <f t="shared" si="332"/>
        <v>0.12532309513256928</v>
      </c>
      <c r="L1021">
        <f>PI()/4*('Config sheet'!$C$38^2)*'Stage 1'!K1021*2</f>
        <v>2.1463726567274181E-2</v>
      </c>
      <c r="M1021">
        <f t="shared" si="333"/>
        <v>59.057754782805659</v>
      </c>
      <c r="N1021">
        <f>'Config sheet'!$C$44</f>
        <v>5.8970333333333338</v>
      </c>
      <c r="O1021">
        <f t="shared" si="342"/>
        <v>-9.4037203923271093</v>
      </c>
      <c r="P1021">
        <f t="shared" si="343"/>
        <v>-123.80365904552062</v>
      </c>
      <c r="Q1021">
        <f t="shared" si="334"/>
        <v>180</v>
      </c>
      <c r="R1021">
        <f t="shared" si="335"/>
        <v>-22.284658628193718</v>
      </c>
      <c r="S1021">
        <f t="shared" si="336"/>
        <v>-22.284658628193714</v>
      </c>
      <c r="T1021">
        <f t="shared" ca="1" si="337"/>
        <v>1.4931636980735559</v>
      </c>
      <c r="U1021">
        <f t="shared" ca="1" si="341"/>
        <v>35.478899999999996</v>
      </c>
      <c r="V1021">
        <f ca="1">(-U1021*'Config sheet'!$C$134+'Config sheet'!$C$135*'Stage 1'!U1386)*10^2</f>
        <v>-118.45789877842915</v>
      </c>
      <c r="W1021">
        <f t="shared" ca="1" si="344"/>
        <v>-140.74255740662286</v>
      </c>
      <c r="X1021">
        <f>'Config sheet'!$C$150*10^-3</f>
        <v>-333.6</v>
      </c>
      <c r="Y1021">
        <f>'Config sheet'!$C$149*10^-3</f>
        <v>333.6</v>
      </c>
      <c r="Z1021">
        <f t="shared" si="338"/>
        <v>9.0918795132569286E-2</v>
      </c>
      <c r="AA1021">
        <f>PI()/4*('Config sheet'!$C$38^2)*'Stage 1'!Z1021*2</f>
        <v>1.5571400917661637E-2</v>
      </c>
      <c r="AB1021">
        <f t="shared" si="339"/>
        <v>51.135430333278563</v>
      </c>
      <c r="AC1021">
        <f t="shared" ca="1" si="340"/>
        <v>35.478899999999996</v>
      </c>
    </row>
    <row r="1022" spans="3:29" x14ac:dyDescent="0.25">
      <c r="C1022">
        <v>276</v>
      </c>
      <c r="D1022">
        <f t="shared" si="326"/>
        <v>995</v>
      </c>
      <c r="E1022">
        <f t="shared" si="327"/>
        <v>0.17780000000000001</v>
      </c>
      <c r="F1022">
        <f t="shared" si="325"/>
        <v>4.6231155778894473E-2</v>
      </c>
      <c r="G1022">
        <f t="shared" si="328"/>
        <v>104.19615634406146</v>
      </c>
      <c r="H1022">
        <f t="shared" si="329"/>
        <v>4.8171087355043491</v>
      </c>
      <c r="I1022" s="3">
        <f t="shared" si="330"/>
        <v>8.8900000000000007E-2</v>
      </c>
      <c r="J1022" s="3">
        <f t="shared" si="331"/>
        <v>0.40640000000000004</v>
      </c>
      <c r="K1022">
        <f t="shared" si="332"/>
        <v>0.12374548453845469</v>
      </c>
      <c r="L1022">
        <f>PI()/4*('Config sheet'!$C$38^2)*'Stage 1'!K1022*2</f>
        <v>2.1193533731820417E-2</v>
      </c>
      <c r="M1022">
        <f t="shared" si="333"/>
        <v>58.314315279405115</v>
      </c>
      <c r="N1022">
        <f>'Config sheet'!$C$44</f>
        <v>5.8970333333333338</v>
      </c>
      <c r="O1022">
        <f t="shared" si="342"/>
        <v>-9.4229390572894651</v>
      </c>
      <c r="P1022">
        <f t="shared" si="343"/>
        <v>-105.62980994605009</v>
      </c>
      <c r="Q1022">
        <f t="shared" si="334"/>
        <v>180</v>
      </c>
      <c r="R1022">
        <f t="shared" si="335"/>
        <v>-19.013365790289022</v>
      </c>
      <c r="S1022">
        <f t="shared" si="336"/>
        <v>-19.013365790289015</v>
      </c>
      <c r="T1022">
        <f t="shared" ca="1" si="337"/>
        <v>1.4931636980735559</v>
      </c>
      <c r="U1022">
        <f t="shared" ca="1" si="341"/>
        <v>35.478899999999996</v>
      </c>
      <c r="V1022">
        <f ca="1">(-U1022*'Config sheet'!$C$134+'Config sheet'!$C$135*'Stage 1'!U1387)*10^2</f>
        <v>-118.45789877842915</v>
      </c>
      <c r="W1022">
        <f t="shared" ca="1" si="344"/>
        <v>-137.47126456871817</v>
      </c>
      <c r="X1022">
        <f>'Config sheet'!$C$150*10^-3</f>
        <v>-333.6</v>
      </c>
      <c r="Y1022">
        <f>'Config sheet'!$C$149*10^-3</f>
        <v>333.6</v>
      </c>
      <c r="Z1022">
        <f t="shared" si="338"/>
        <v>8.9341184538454688E-2</v>
      </c>
      <c r="AA1022">
        <f>PI()/4*('Config sheet'!$C$38^2)*'Stage 1'!Z1022*2</f>
        <v>1.5301208082207873E-2</v>
      </c>
      <c r="AB1022">
        <f t="shared" si="339"/>
        <v>50.248135285970008</v>
      </c>
      <c r="AC1022">
        <f t="shared" ca="1" si="340"/>
        <v>35.478899999999996</v>
      </c>
    </row>
    <row r="1023" spans="3:29" x14ac:dyDescent="0.25">
      <c r="C1023">
        <v>277</v>
      </c>
      <c r="D1023">
        <f t="shared" si="326"/>
        <v>995</v>
      </c>
      <c r="E1023">
        <f t="shared" si="327"/>
        <v>0.17780000000000001</v>
      </c>
      <c r="F1023">
        <f t="shared" si="325"/>
        <v>4.6398659966499167E-2</v>
      </c>
      <c r="G1023">
        <f t="shared" si="328"/>
        <v>104.19615634406146</v>
      </c>
      <c r="H1023">
        <f t="shared" si="329"/>
        <v>4.8345620280242931</v>
      </c>
      <c r="I1023" s="3">
        <f t="shared" si="330"/>
        <v>8.8900000000000007E-2</v>
      </c>
      <c r="J1023" s="3">
        <f t="shared" si="331"/>
        <v>0.40640000000000004</v>
      </c>
      <c r="K1023">
        <f t="shared" si="332"/>
        <v>0.12216477187743796</v>
      </c>
      <c r="L1023">
        <f>PI()/4*('Config sheet'!$C$38^2)*'Stage 1'!K1023*2</f>
        <v>2.0922809614277664E-2</v>
      </c>
      <c r="M1023">
        <f t="shared" si="333"/>
        <v>57.569413945635382</v>
      </c>
      <c r="N1023">
        <f>'Config sheet'!$C$44</f>
        <v>5.8970333333333338</v>
      </c>
      <c r="O1023">
        <f t="shared" si="342"/>
        <v>-9.4390949300739582</v>
      </c>
      <c r="P1023">
        <f t="shared" si="343"/>
        <v>-87.235082124048901</v>
      </c>
      <c r="Q1023">
        <f t="shared" si="334"/>
        <v>180</v>
      </c>
      <c r="R1023">
        <f t="shared" si="335"/>
        <v>-15.702314782328806</v>
      </c>
      <c r="S1023">
        <f t="shared" si="336"/>
        <v>-15.702314782328802</v>
      </c>
      <c r="T1023">
        <f t="shared" ca="1" si="337"/>
        <v>1.4931636980735559</v>
      </c>
      <c r="U1023">
        <f t="shared" ca="1" si="341"/>
        <v>35.478899999999996</v>
      </c>
      <c r="V1023">
        <f ca="1">(-U1023*'Config sheet'!$C$134+'Config sheet'!$C$135*'Stage 1'!U1388)*10^2</f>
        <v>-118.45789877842915</v>
      </c>
      <c r="W1023">
        <f t="shared" ca="1" si="344"/>
        <v>-134.16021356075797</v>
      </c>
      <c r="X1023">
        <f>'Config sheet'!$C$150*10^-3</f>
        <v>-333.6</v>
      </c>
      <c r="Y1023">
        <f>'Config sheet'!$C$149*10^-3</f>
        <v>333.6</v>
      </c>
      <c r="Z1023">
        <f t="shared" si="338"/>
        <v>8.7760471877437962E-2</v>
      </c>
      <c r="AA1023">
        <f>PI()/4*('Config sheet'!$C$38^2)*'Stage 1'!Z1023*2</f>
        <v>1.5030483964665119E-2</v>
      </c>
      <c r="AB1023">
        <f t="shared" si="339"/>
        <v>49.359095544115831</v>
      </c>
      <c r="AC1023">
        <f t="shared" ca="1" si="340"/>
        <v>35.478899999999996</v>
      </c>
    </row>
    <row r="1024" spans="3:29" x14ac:dyDescent="0.25">
      <c r="C1024">
        <v>278</v>
      </c>
      <c r="D1024">
        <f t="shared" si="326"/>
        <v>995</v>
      </c>
      <c r="E1024">
        <f t="shared" si="327"/>
        <v>0.17780000000000001</v>
      </c>
      <c r="F1024">
        <f t="shared" si="325"/>
        <v>4.6566164154103855E-2</v>
      </c>
      <c r="G1024">
        <f t="shared" si="328"/>
        <v>104.19615634406146</v>
      </c>
      <c r="H1024">
        <f t="shared" si="329"/>
        <v>4.8520153205442362</v>
      </c>
      <c r="I1024" s="3">
        <f t="shared" si="330"/>
        <v>8.8900000000000007E-2</v>
      </c>
      <c r="J1024" s="3">
        <f t="shared" si="331"/>
        <v>0.40640000000000004</v>
      </c>
      <c r="K1024">
        <f t="shared" si="332"/>
        <v>0.12058147613131776</v>
      </c>
      <c r="L1024">
        <f>PI()/4*('Config sheet'!$C$38^2)*'Stage 1'!K1024*2</f>
        <v>2.0651643099168025E-2</v>
      </c>
      <c r="M1024">
        <f t="shared" si="333"/>
        <v>56.823295348547475</v>
      </c>
      <c r="N1024">
        <f>'Config sheet'!$C$44</f>
        <v>5.8970333333333338</v>
      </c>
      <c r="O1024">
        <f t="shared" si="342"/>
        <v>-9.4521516045944765</v>
      </c>
      <c r="P1024">
        <f t="shared" si="343"/>
        <v>-68.626593564382262</v>
      </c>
      <c r="Q1024">
        <f t="shared" si="334"/>
        <v>180</v>
      </c>
      <c r="R1024">
        <f t="shared" si="335"/>
        <v>-12.352786841588804</v>
      </c>
      <c r="S1024">
        <f t="shared" si="336"/>
        <v>-12.352786841588808</v>
      </c>
      <c r="T1024">
        <f t="shared" ca="1" si="337"/>
        <v>1.4931636980735559</v>
      </c>
      <c r="U1024">
        <f t="shared" ca="1" si="341"/>
        <v>35.478899999999996</v>
      </c>
      <c r="V1024">
        <f ca="1">(-U1024*'Config sheet'!$C$134+'Config sheet'!$C$135*'Stage 1'!U1389)*10^2</f>
        <v>-118.45789877842915</v>
      </c>
      <c r="W1024">
        <f t="shared" ca="1" si="344"/>
        <v>-130.81068562001795</v>
      </c>
      <c r="X1024">
        <f>'Config sheet'!$C$150*10^-3</f>
        <v>-333.6</v>
      </c>
      <c r="Y1024">
        <f>'Config sheet'!$C$149*10^-3</f>
        <v>333.6</v>
      </c>
      <c r="Z1024">
        <f t="shared" si="338"/>
        <v>8.6177176131317756E-2</v>
      </c>
      <c r="AA1024">
        <f>PI()/4*('Config sheet'!$C$38^2)*'Stage 1'!Z1024*2</f>
        <v>1.4759317449555481E-2</v>
      </c>
      <c r="AB1024">
        <f t="shared" si="339"/>
        <v>48.46860299849142</v>
      </c>
      <c r="AC1024">
        <f t="shared" ca="1" si="340"/>
        <v>35.478899999999996</v>
      </c>
    </row>
    <row r="1025" spans="3:29" x14ac:dyDescent="0.25">
      <c r="C1025">
        <v>279</v>
      </c>
      <c r="D1025">
        <f t="shared" si="326"/>
        <v>995</v>
      </c>
      <c r="E1025">
        <f t="shared" si="327"/>
        <v>0.17780000000000001</v>
      </c>
      <c r="F1025">
        <f t="shared" si="325"/>
        <v>4.6733668341708542E-2</v>
      </c>
      <c r="G1025">
        <f t="shared" si="328"/>
        <v>104.19615634406146</v>
      </c>
      <c r="H1025">
        <f t="shared" si="329"/>
        <v>4.8694686130641793</v>
      </c>
      <c r="I1025" s="3">
        <f t="shared" si="330"/>
        <v>8.8900000000000007E-2</v>
      </c>
      <c r="J1025" s="3">
        <f t="shared" si="331"/>
        <v>0.40640000000000004</v>
      </c>
      <c r="K1025">
        <f t="shared" si="332"/>
        <v>0.11899612268897797</v>
      </c>
      <c r="L1025">
        <f>PI()/4*('Config sheet'!$C$38^2)*'Stage 1'!K1025*2</f>
        <v>2.0380124168336698E-2</v>
      </c>
      <c r="M1025">
        <f t="shared" si="333"/>
        <v>56.076207074492814</v>
      </c>
      <c r="N1025">
        <f>'Config sheet'!$C$44</f>
        <v>5.8970333333333338</v>
      </c>
      <c r="O1025">
        <f t="shared" si="342"/>
        <v>-9.4620738916696627</v>
      </c>
      <c r="P1025">
        <f t="shared" si="343"/>
        <v>-49.811755425353454</v>
      </c>
      <c r="Q1025">
        <f t="shared" si="334"/>
        <v>180</v>
      </c>
      <c r="R1025">
        <f t="shared" si="335"/>
        <v>-8.9661159765636231</v>
      </c>
      <c r="S1025">
        <f t="shared" si="336"/>
        <v>-8.9661159765636231</v>
      </c>
      <c r="T1025">
        <f t="shared" ca="1" si="337"/>
        <v>1.4931636980735559</v>
      </c>
      <c r="U1025">
        <f t="shared" ca="1" si="341"/>
        <v>35.478899999999996</v>
      </c>
      <c r="V1025">
        <f ca="1">(-U1025*'Config sheet'!$C$134+'Config sheet'!$C$135*'Stage 1'!U1390)*10^2</f>
        <v>-118.45789877842915</v>
      </c>
      <c r="W1025">
        <f t="shared" ca="1" si="344"/>
        <v>-127.42401475499278</v>
      </c>
      <c r="X1025">
        <f>'Config sheet'!$C$150*10^-3</f>
        <v>-333.6</v>
      </c>
      <c r="Y1025">
        <f>'Config sheet'!$C$149*10^-3</f>
        <v>333.6</v>
      </c>
      <c r="Z1025">
        <f t="shared" si="338"/>
        <v>8.4591822688977969E-2</v>
      </c>
      <c r="AA1025">
        <f>PI()/4*('Config sheet'!$C$38^2)*'Stage 1'!Z1025*2</f>
        <v>1.4487798518724152E-2</v>
      </c>
      <c r="AB1025">
        <f t="shared" si="339"/>
        <v>47.576953143407174</v>
      </c>
      <c r="AC1025">
        <f t="shared" ca="1" si="340"/>
        <v>35.478899999999996</v>
      </c>
    </row>
    <row r="1026" spans="3:29" x14ac:dyDescent="0.25">
      <c r="C1026">
        <v>280</v>
      </c>
      <c r="D1026">
        <f t="shared" si="326"/>
        <v>995</v>
      </c>
      <c r="E1026">
        <f t="shared" si="327"/>
        <v>0.17780000000000001</v>
      </c>
      <c r="F1026">
        <f t="shared" si="325"/>
        <v>4.6901172529313237E-2</v>
      </c>
      <c r="G1026">
        <f t="shared" si="328"/>
        <v>104.19615634406146</v>
      </c>
      <c r="H1026">
        <f t="shared" si="329"/>
        <v>4.8869219055841224</v>
      </c>
      <c r="I1026" s="3">
        <f t="shared" si="330"/>
        <v>8.8900000000000007E-2</v>
      </c>
      <c r="J1026" s="3">
        <f t="shared" si="331"/>
        <v>0.40640000000000004</v>
      </c>
      <c r="K1026">
        <f t="shared" si="332"/>
        <v>0.11740924312431339</v>
      </c>
      <c r="L1026">
        <f>PI()/4*('Config sheet'!$C$38^2)*'Stage 1'!K1026*2</f>
        <v>2.0108343862917925E-2</v>
      </c>
      <c r="M1026">
        <f t="shared" si="333"/>
        <v>55.32839962447197</v>
      </c>
      <c r="N1026">
        <f>'Config sheet'!$C$44</f>
        <v>5.8970333333333338</v>
      </c>
      <c r="O1026">
        <f t="shared" si="342"/>
        <v>-9.4688278677688995</v>
      </c>
      <c r="P1026">
        <f t="shared" si="343"/>
        <v>-30.798267657824084</v>
      </c>
      <c r="Q1026">
        <f t="shared" si="334"/>
        <v>180</v>
      </c>
      <c r="R1026">
        <f t="shared" si="335"/>
        <v>-5.5436881784083356</v>
      </c>
      <c r="S1026">
        <f t="shared" si="336"/>
        <v>-5.5436881784083356</v>
      </c>
      <c r="T1026">
        <f t="shared" ca="1" si="337"/>
        <v>1.4931636980735559</v>
      </c>
      <c r="U1026">
        <f t="shared" ca="1" si="341"/>
        <v>35.478899999999996</v>
      </c>
      <c r="V1026">
        <f ca="1">(-U1026*'Config sheet'!$C$134+'Config sheet'!$C$135*'Stage 1'!U1391)*10^2</f>
        <v>-118.45789877842915</v>
      </c>
      <c r="W1026">
        <f t="shared" ca="1" si="344"/>
        <v>-124.00158695683749</v>
      </c>
      <c r="X1026">
        <f>'Config sheet'!$C$150*10^-3</f>
        <v>-333.6</v>
      </c>
      <c r="Y1026">
        <f>'Config sheet'!$C$149*10^-3</f>
        <v>333.6</v>
      </c>
      <c r="Z1026">
        <f t="shared" si="338"/>
        <v>8.3004943124313391E-2</v>
      </c>
      <c r="AA1026">
        <f>PI()/4*('Config sheet'!$C$38^2)*'Stage 1'!Z1026*2</f>
        <v>1.4216018213305379E-2</v>
      </c>
      <c r="AB1026">
        <f t="shared" si="339"/>
        <v>46.684444951807293</v>
      </c>
      <c r="AC1026">
        <f t="shared" ca="1" si="340"/>
        <v>35.478899999999996</v>
      </c>
    </row>
    <row r="1027" spans="3:29" x14ac:dyDescent="0.25">
      <c r="C1027">
        <v>281</v>
      </c>
      <c r="D1027">
        <f t="shared" si="326"/>
        <v>995</v>
      </c>
      <c r="E1027">
        <f t="shared" si="327"/>
        <v>0.17780000000000001</v>
      </c>
      <c r="F1027">
        <f t="shared" si="325"/>
        <v>4.7068676716917925E-2</v>
      </c>
      <c r="G1027">
        <f t="shared" si="328"/>
        <v>104.19615634406146</v>
      </c>
      <c r="H1027">
        <f t="shared" si="329"/>
        <v>4.9043751981040655</v>
      </c>
      <c r="I1027" s="3">
        <f t="shared" si="330"/>
        <v>8.8900000000000007E-2</v>
      </c>
      <c r="J1027" s="3">
        <f t="shared" si="331"/>
        <v>0.40640000000000004</v>
      </c>
      <c r="K1027">
        <f t="shared" si="332"/>
        <v>0.11582137496438794</v>
      </c>
      <c r="L1027">
        <f>PI()/4*('Config sheet'!$C$38^2)*'Stage 1'!K1027*2</f>
        <v>1.9836394243628132E-2</v>
      </c>
      <c r="M1027">
        <f t="shared" si="333"/>
        <v>54.580126304880686</v>
      </c>
      <c r="N1027">
        <f>'Config sheet'!$C$44</f>
        <v>5.8970333333333338</v>
      </c>
      <c r="O1027">
        <f t="shared" si="342"/>
        <v>-9.4723809229939615</v>
      </c>
      <c r="P1027">
        <f t="shared" si="343"/>
        <v>-11.594114261091818</v>
      </c>
      <c r="Q1027">
        <f t="shared" si="334"/>
        <v>180</v>
      </c>
      <c r="R1027">
        <f t="shared" si="335"/>
        <v>-2.0869405669965322</v>
      </c>
      <c r="S1027">
        <f t="shared" si="336"/>
        <v>-2.0869405669965273</v>
      </c>
      <c r="T1027">
        <f t="shared" ca="1" si="337"/>
        <v>1.4931636980735559</v>
      </c>
      <c r="U1027">
        <f t="shared" ca="1" si="341"/>
        <v>35.478899999999996</v>
      </c>
      <c r="V1027">
        <f ca="1">(-U1027*'Config sheet'!$C$134+'Config sheet'!$C$135*'Stage 1'!U1392)*10^2</f>
        <v>-118.45789877842915</v>
      </c>
      <c r="W1027">
        <f t="shared" ca="1" si="344"/>
        <v>-120.54483934542569</v>
      </c>
      <c r="X1027">
        <f>'Config sheet'!$C$150*10^-3</f>
        <v>-333.6</v>
      </c>
      <c r="Y1027">
        <f>'Config sheet'!$C$149*10^-3</f>
        <v>333.6</v>
      </c>
      <c r="Z1027">
        <f t="shared" si="338"/>
        <v>8.1417074964387937E-2</v>
      </c>
      <c r="AA1027">
        <f>PI()/4*('Config sheet'!$C$38^2)*'Stage 1'!Z1027*2</f>
        <v>1.3944068594015587E-2</v>
      </c>
      <c r="AB1027">
        <f t="shared" si="339"/>
        <v>45.791380744875106</v>
      </c>
      <c r="AC1027">
        <f t="shared" ca="1" si="340"/>
        <v>35.478899999999996</v>
      </c>
    </row>
    <row r="1028" spans="3:29" x14ac:dyDescent="0.25">
      <c r="C1028">
        <v>282</v>
      </c>
      <c r="D1028">
        <f t="shared" si="326"/>
        <v>995</v>
      </c>
      <c r="E1028">
        <f t="shared" si="327"/>
        <v>0.17780000000000001</v>
      </c>
      <c r="F1028">
        <f t="shared" si="325"/>
        <v>4.7236180904522612E-2</v>
      </c>
      <c r="G1028">
        <f t="shared" si="328"/>
        <v>104.19615634406146</v>
      </c>
      <c r="H1028">
        <f t="shared" si="329"/>
        <v>4.9218284906240086</v>
      </c>
      <c r="I1028" s="3">
        <f t="shared" si="330"/>
        <v>8.8900000000000007E-2</v>
      </c>
      <c r="J1028" s="3">
        <f t="shared" si="331"/>
        <v>0.40640000000000004</v>
      </c>
      <c r="K1028">
        <f t="shared" si="332"/>
        <v>0.11423306144803724</v>
      </c>
      <c r="L1028">
        <f>PI()/4*('Config sheet'!$C$38^2)*'Stage 1'!K1028*2</f>
        <v>1.9564368349422479E-2</v>
      </c>
      <c r="M1028">
        <f t="shared" si="333"/>
        <v>53.831643113752747</v>
      </c>
      <c r="N1028">
        <f>'Config sheet'!$C$44</f>
        <v>5.8970333333333338</v>
      </c>
      <c r="O1028">
        <f t="shared" si="342"/>
        <v>-9.4727018082359233</v>
      </c>
      <c r="P1028">
        <f t="shared" si="343"/>
        <v>7.7924418201010326</v>
      </c>
      <c r="Q1028">
        <f t="shared" si="334"/>
        <v>180</v>
      </c>
      <c r="R1028">
        <f t="shared" si="335"/>
        <v>1.4026395276181822</v>
      </c>
      <c r="S1028">
        <f t="shared" si="336"/>
        <v>1.402639527618186</v>
      </c>
      <c r="T1028">
        <f t="shared" ca="1" si="337"/>
        <v>1.4931636980735559</v>
      </c>
      <c r="U1028">
        <f t="shared" ca="1" si="341"/>
        <v>35.478899999999996</v>
      </c>
      <c r="V1028">
        <f ca="1">(-U1028*'Config sheet'!$C$134+'Config sheet'!$C$135*'Stage 1'!U1393)*10^2</f>
        <v>-118.45789877842915</v>
      </c>
      <c r="W1028">
        <f t="shared" ca="1" si="344"/>
        <v>-117.05525925081098</v>
      </c>
      <c r="X1028">
        <f>'Config sheet'!$C$150*10^-3</f>
        <v>-333.6</v>
      </c>
      <c r="Y1028">
        <f>'Config sheet'!$C$149*10^-3</f>
        <v>333.6</v>
      </c>
      <c r="Z1028">
        <f t="shared" si="338"/>
        <v>7.9828761448037244E-2</v>
      </c>
      <c r="AA1028">
        <f>PI()/4*('Config sheet'!$C$38^2)*'Stage 1'!Z1028*2</f>
        <v>1.3672042699809936E-2</v>
      </c>
      <c r="AB1028">
        <f t="shared" si="339"/>
        <v>44.898066056263914</v>
      </c>
      <c r="AC1028">
        <f t="shared" ca="1" si="340"/>
        <v>35.478899999999996</v>
      </c>
    </row>
    <row r="1029" spans="3:29" x14ac:dyDescent="0.25">
      <c r="C1029">
        <v>283</v>
      </c>
      <c r="D1029">
        <f t="shared" si="326"/>
        <v>995</v>
      </c>
      <c r="E1029">
        <f t="shared" si="327"/>
        <v>0.17780000000000001</v>
      </c>
      <c r="F1029">
        <f t="shared" si="325"/>
        <v>4.7403685092127307E-2</v>
      </c>
      <c r="G1029">
        <f t="shared" si="328"/>
        <v>104.19615634406146</v>
      </c>
      <c r="H1029">
        <f t="shared" si="329"/>
        <v>4.9392817831439526</v>
      </c>
      <c r="I1029" s="3">
        <f t="shared" si="330"/>
        <v>8.8900000000000007E-2</v>
      </c>
      <c r="J1029" s="3">
        <f t="shared" si="331"/>
        <v>0.40640000000000004</v>
      </c>
      <c r="K1029">
        <f t="shared" si="332"/>
        <v>0.1126448512751469</v>
      </c>
      <c r="L1029">
        <f>PI()/4*('Config sheet'!$C$38^2)*'Stage 1'!K1029*2</f>
        <v>1.9292360154554475E-2</v>
      </c>
      <c r="M1029">
        <f t="shared" si="333"/>
        <v>53.083208622608915</v>
      </c>
      <c r="N1029">
        <f>'Config sheet'!$C$44</f>
        <v>5.8970333333333338</v>
      </c>
      <c r="O1029">
        <f t="shared" si="342"/>
        <v>-9.4697606814475588</v>
      </c>
      <c r="P1029">
        <f t="shared" si="343"/>
        <v>27.352864152622146</v>
      </c>
      <c r="Q1029">
        <f t="shared" si="334"/>
        <v>180</v>
      </c>
      <c r="R1029">
        <f t="shared" si="335"/>
        <v>4.9235155474719887</v>
      </c>
      <c r="S1029">
        <f t="shared" si="336"/>
        <v>4.9235155474719869</v>
      </c>
      <c r="T1029">
        <f t="shared" ca="1" si="337"/>
        <v>1.4931636980735559</v>
      </c>
      <c r="U1029">
        <f t="shared" ca="1" si="341"/>
        <v>35.478899999999996</v>
      </c>
      <c r="V1029">
        <f ca="1">(-U1029*'Config sheet'!$C$134+'Config sheet'!$C$135*'Stage 1'!U1394)*10^2</f>
        <v>-118.45789877842915</v>
      </c>
      <c r="W1029">
        <f t="shared" ca="1" si="344"/>
        <v>-113.53438323095716</v>
      </c>
      <c r="X1029">
        <f>'Config sheet'!$C$150*10^-3</f>
        <v>-333.6</v>
      </c>
      <c r="Y1029">
        <f>'Config sheet'!$C$149*10^-3</f>
        <v>333.6</v>
      </c>
      <c r="Z1029">
        <f t="shared" si="338"/>
        <v>7.8240551275146897E-2</v>
      </c>
      <c r="AA1029">
        <f>PI()/4*('Config sheet'!$C$38^2)*'Stage 1'!Z1029*2</f>
        <v>1.3400034504941928E-2</v>
      </c>
      <c r="AB1029">
        <f t="shared" si="339"/>
        <v>44.004809491083741</v>
      </c>
      <c r="AC1029">
        <f t="shared" ca="1" si="340"/>
        <v>35.478899999999996</v>
      </c>
    </row>
    <row r="1030" spans="3:29" x14ac:dyDescent="0.25">
      <c r="C1030">
        <v>284</v>
      </c>
      <c r="D1030">
        <f t="shared" si="326"/>
        <v>995</v>
      </c>
      <c r="E1030">
        <f t="shared" si="327"/>
        <v>0.17780000000000001</v>
      </c>
      <c r="F1030">
        <f t="shared" si="325"/>
        <v>4.7571189279731994E-2</v>
      </c>
      <c r="G1030">
        <f t="shared" si="328"/>
        <v>104.19615634406146</v>
      </c>
      <c r="H1030">
        <f t="shared" si="329"/>
        <v>4.9567350756638957</v>
      </c>
      <c r="I1030" s="3">
        <f t="shared" si="330"/>
        <v>8.8900000000000007E-2</v>
      </c>
      <c r="J1030" s="3">
        <f t="shared" si="331"/>
        <v>0.40640000000000004</v>
      </c>
      <c r="K1030">
        <f t="shared" si="332"/>
        <v>0.11105729834685452</v>
      </c>
      <c r="L1030">
        <f>PI()/4*('Config sheet'!$C$38^2)*'Stage 1'!K1030*2</f>
        <v>1.9020464524081113E-2</v>
      </c>
      <c r="M1030">
        <f t="shared" si="333"/>
        <v>52.335083854028639</v>
      </c>
      <c r="N1030">
        <f>'Config sheet'!$C$44</f>
        <v>5.8970333333333338</v>
      </c>
      <c r="O1030">
        <f t="shared" si="342"/>
        <v>-9.463529152972356</v>
      </c>
      <c r="P1030">
        <f t="shared" si="343"/>
        <v>47.078348620815575</v>
      </c>
      <c r="Q1030">
        <f t="shared" si="334"/>
        <v>180</v>
      </c>
      <c r="R1030">
        <f t="shared" si="335"/>
        <v>8.4741027517468055</v>
      </c>
      <c r="S1030">
        <f t="shared" si="336"/>
        <v>8.4741027517468037</v>
      </c>
      <c r="T1030">
        <f t="shared" ca="1" si="337"/>
        <v>1.4931636980735559</v>
      </c>
      <c r="U1030">
        <f t="shared" ca="1" si="341"/>
        <v>35.478899999999996</v>
      </c>
      <c r="V1030">
        <f ca="1">(-U1030*'Config sheet'!$C$134+'Config sheet'!$C$135*'Stage 1'!U1395)*10^2</f>
        <v>-118.45789877842915</v>
      </c>
      <c r="W1030">
        <f t="shared" ca="1" si="344"/>
        <v>-109.98379602668234</v>
      </c>
      <c r="X1030">
        <f>'Config sheet'!$C$150*10^-3</f>
        <v>-333.6</v>
      </c>
      <c r="Y1030">
        <f>'Config sheet'!$C$149*10^-3</f>
        <v>333.6</v>
      </c>
      <c r="Z1030">
        <f t="shared" si="338"/>
        <v>7.6652998346854517E-2</v>
      </c>
      <c r="AA1030">
        <f>PI()/4*('Config sheet'!$C$38^2)*'Stage 1'!Z1030*2</f>
        <v>1.3128138874468566E-2</v>
      </c>
      <c r="AB1030">
        <f t="shared" si="339"/>
        <v>43.111922579783183</v>
      </c>
      <c r="AC1030">
        <f t="shared" ca="1" si="340"/>
        <v>35.478899999999996</v>
      </c>
    </row>
    <row r="1031" spans="3:29" x14ac:dyDescent="0.25">
      <c r="C1031">
        <v>285</v>
      </c>
      <c r="D1031">
        <f t="shared" si="326"/>
        <v>995</v>
      </c>
      <c r="E1031">
        <f t="shared" si="327"/>
        <v>0.17780000000000001</v>
      </c>
      <c r="F1031">
        <f t="shared" si="325"/>
        <v>4.7738693467336689E-2</v>
      </c>
      <c r="G1031">
        <f t="shared" si="328"/>
        <v>104.19615634406146</v>
      </c>
      <c r="H1031">
        <f t="shared" si="329"/>
        <v>4.9741883681838397</v>
      </c>
      <c r="I1031" s="3">
        <f t="shared" si="330"/>
        <v>8.8900000000000007E-2</v>
      </c>
      <c r="J1031" s="3">
        <f t="shared" si="331"/>
        <v>0.40640000000000004</v>
      </c>
      <c r="K1031">
        <f t="shared" si="332"/>
        <v>0.10947096149693974</v>
      </c>
      <c r="L1031">
        <f>PI()/4*('Config sheet'!$C$38^2)*'Stage 1'!K1031*2</f>
        <v>1.8748777167858825E-2</v>
      </c>
      <c r="M1031">
        <f t="shared" si="333"/>
        <v>51.587532155069304</v>
      </c>
      <c r="N1031">
        <f>'Config sheet'!$C$44</f>
        <v>5.8970333333333338</v>
      </c>
      <c r="O1031">
        <f t="shared" si="342"/>
        <v>-9.4539803298722216</v>
      </c>
      <c r="P1031">
        <f t="shared" si="343"/>
        <v>66.959829575522917</v>
      </c>
      <c r="Q1031">
        <f t="shared" si="334"/>
        <v>180</v>
      </c>
      <c r="R1031">
        <f t="shared" si="335"/>
        <v>12.052769323594127</v>
      </c>
      <c r="S1031">
        <f t="shared" si="336"/>
        <v>12.052769323594127</v>
      </c>
      <c r="T1031">
        <f t="shared" ca="1" si="337"/>
        <v>1.4931636980735559</v>
      </c>
      <c r="U1031">
        <f t="shared" ca="1" si="341"/>
        <v>35.478899999999996</v>
      </c>
      <c r="V1031">
        <f ca="1">(-U1031*'Config sheet'!$C$134+'Config sheet'!$C$135*'Stage 1'!U1396)*10^2</f>
        <v>-118.45789877842915</v>
      </c>
      <c r="W1031">
        <f t="shared" ca="1" si="344"/>
        <v>-106.40512945483502</v>
      </c>
      <c r="X1031">
        <f>'Config sheet'!$C$150*10^-3</f>
        <v>-333.6</v>
      </c>
      <c r="Y1031">
        <f>'Config sheet'!$C$149*10^-3</f>
        <v>333.6</v>
      </c>
      <c r="Z1031">
        <f t="shared" si="338"/>
        <v>7.5066661496939746E-2</v>
      </c>
      <c r="AA1031">
        <f>PI()/4*('Config sheet'!$C$38^2)*'Stage 1'!Z1031*2</f>
        <v>1.2856451518246281E-2</v>
      </c>
      <c r="AB1031">
        <f t="shared" si="339"/>
        <v>42.219719627075214</v>
      </c>
      <c r="AC1031">
        <f t="shared" ca="1" si="340"/>
        <v>35.478899999999996</v>
      </c>
    </row>
    <row r="1032" spans="3:29" x14ac:dyDescent="0.25">
      <c r="C1032">
        <v>286</v>
      </c>
      <c r="D1032">
        <f t="shared" si="326"/>
        <v>995</v>
      </c>
      <c r="E1032">
        <f t="shared" si="327"/>
        <v>0.17780000000000001</v>
      </c>
      <c r="F1032">
        <f t="shared" si="325"/>
        <v>4.7906197654941376E-2</v>
      </c>
      <c r="G1032">
        <f t="shared" si="328"/>
        <v>104.19615634406146</v>
      </c>
      <c r="H1032">
        <f t="shared" si="329"/>
        <v>4.9916416607037819</v>
      </c>
      <c r="I1032" s="3">
        <f t="shared" si="330"/>
        <v>8.8900000000000007E-2</v>
      </c>
      <c r="J1032" s="3">
        <f t="shared" si="331"/>
        <v>0.40640000000000004</v>
      </c>
      <c r="K1032">
        <f t="shared" si="332"/>
        <v>0.10788640421468293</v>
      </c>
      <c r="L1032">
        <f>PI()/4*('Config sheet'!$C$38^2)*'Stage 1'!K1032*2</f>
        <v>1.8477394593078286E-2</v>
      </c>
      <c r="M1032">
        <f t="shared" si="333"/>
        <v>50.840819066664963</v>
      </c>
      <c r="N1032">
        <f>'Config sheet'!$C$44</f>
        <v>5.8970333333333338</v>
      </c>
      <c r="O1032">
        <f t="shared" si="342"/>
        <v>-9.4410888591968831</v>
      </c>
      <c r="P1032">
        <f t="shared" si="343"/>
        <v>86.987986320134581</v>
      </c>
      <c r="Q1032">
        <f t="shared" si="334"/>
        <v>180</v>
      </c>
      <c r="R1032">
        <f t="shared" si="335"/>
        <v>15.657837537624225</v>
      </c>
      <c r="S1032">
        <f t="shared" si="336"/>
        <v>15.657837537624225</v>
      </c>
      <c r="T1032">
        <f t="shared" ca="1" si="337"/>
        <v>1.4931636980735559</v>
      </c>
      <c r="U1032">
        <f t="shared" ca="1" si="341"/>
        <v>35.478899999999996</v>
      </c>
      <c r="V1032">
        <f ca="1">(-U1032*'Config sheet'!$C$134+'Config sheet'!$C$135*'Stage 1'!U1397)*10^2</f>
        <v>-118.45789877842915</v>
      </c>
      <c r="W1032">
        <f t="shared" ca="1" si="344"/>
        <v>-102.80006124080492</v>
      </c>
      <c r="X1032">
        <f>'Config sheet'!$C$150*10^-3</f>
        <v>-333.6</v>
      </c>
      <c r="Y1032">
        <f>'Config sheet'!$C$149*10^-3</f>
        <v>333.6</v>
      </c>
      <c r="Z1032">
        <f t="shared" si="338"/>
        <v>7.3482104214682931E-2</v>
      </c>
      <c r="AA1032">
        <f>PI()/4*('Config sheet'!$C$38^2)*'Stage 1'!Z1032*2</f>
        <v>1.2585068943465739E-2</v>
      </c>
      <c r="AB1032">
        <f t="shared" si="339"/>
        <v>41.328517556064632</v>
      </c>
      <c r="AC1032">
        <f t="shared" ca="1" si="340"/>
        <v>35.478899999999996</v>
      </c>
    </row>
    <row r="1033" spans="3:29" x14ac:dyDescent="0.25">
      <c r="C1033">
        <v>287</v>
      </c>
      <c r="D1033">
        <f t="shared" si="326"/>
        <v>995</v>
      </c>
      <c r="E1033">
        <f t="shared" si="327"/>
        <v>0.17780000000000001</v>
      </c>
      <c r="F1033">
        <f t="shared" si="325"/>
        <v>4.8073701842546064E-2</v>
      </c>
      <c r="G1033">
        <f t="shared" si="328"/>
        <v>104.19615634406146</v>
      </c>
      <c r="H1033">
        <f t="shared" si="329"/>
        <v>5.009094953223725</v>
      </c>
      <c r="I1033" s="3">
        <f t="shared" si="330"/>
        <v>8.8900000000000007E-2</v>
      </c>
      <c r="J1033" s="3">
        <f t="shared" si="331"/>
        <v>0.40640000000000004</v>
      </c>
      <c r="K1033">
        <f t="shared" si="332"/>
        <v>0.10630419435948701</v>
      </c>
      <c r="L1033">
        <f>PI()/4*('Config sheet'!$C$38^2)*'Stage 1'!K1033*2</f>
        <v>1.82064140553885E-2</v>
      </c>
      <c r="M1033">
        <f t="shared" si="333"/>
        <v>50.095212189143666</v>
      </c>
      <c r="N1033">
        <f>'Config sheet'!$C$44</f>
        <v>5.8970333333333338</v>
      </c>
      <c r="O1033">
        <f t="shared" si="342"/>
        <v>-9.4248309701390625</v>
      </c>
      <c r="P1033">
        <f t="shared" si="343"/>
        <v>107.15324992719334</v>
      </c>
      <c r="Q1033">
        <f t="shared" si="334"/>
        <v>180</v>
      </c>
      <c r="R1033">
        <f t="shared" si="335"/>
        <v>19.287584986894803</v>
      </c>
      <c r="S1033">
        <f t="shared" si="336"/>
        <v>19.287584986894803</v>
      </c>
      <c r="T1033">
        <f t="shared" ca="1" si="337"/>
        <v>1.4931636980735559</v>
      </c>
      <c r="U1033">
        <f t="shared" ca="1" si="341"/>
        <v>35.478899999999996</v>
      </c>
      <c r="V1033">
        <f ca="1">(-U1033*'Config sheet'!$C$134+'Config sheet'!$C$135*'Stage 1'!U1398)*10^2</f>
        <v>-118.45789877842915</v>
      </c>
      <c r="W1033">
        <f t="shared" ca="1" si="344"/>
        <v>-99.170313791534355</v>
      </c>
      <c r="X1033">
        <f>'Config sheet'!$C$150*10^-3</f>
        <v>-333.6</v>
      </c>
      <c r="Y1033">
        <f>'Config sheet'!$C$149*10^-3</f>
        <v>333.6</v>
      </c>
      <c r="Z1033">
        <f t="shared" si="338"/>
        <v>7.1899894359487015E-2</v>
      </c>
      <c r="AA1033">
        <f>PI()/4*('Config sheet'!$C$38^2)*'Stage 1'!Z1033*2</f>
        <v>1.2314088405775955E-2</v>
      </c>
      <c r="AB1033">
        <f t="shared" si="339"/>
        <v>40.438635747742971</v>
      </c>
      <c r="AC1033">
        <f t="shared" ca="1" si="340"/>
        <v>35.478899999999996</v>
      </c>
    </row>
    <row r="1034" spans="3:29" x14ac:dyDescent="0.25">
      <c r="C1034">
        <v>288</v>
      </c>
      <c r="D1034">
        <f t="shared" si="326"/>
        <v>995</v>
      </c>
      <c r="E1034">
        <f t="shared" si="327"/>
        <v>0.17780000000000001</v>
      </c>
      <c r="F1034">
        <f t="shared" si="325"/>
        <v>4.8241206030150759E-2</v>
      </c>
      <c r="G1034">
        <f t="shared" si="328"/>
        <v>104.19615634406146</v>
      </c>
      <c r="H1034">
        <f t="shared" si="329"/>
        <v>5.026548245743669</v>
      </c>
      <c r="I1034" s="3">
        <f t="shared" si="330"/>
        <v>8.8900000000000007E-2</v>
      </c>
      <c r="J1034" s="3">
        <f t="shared" si="331"/>
        <v>0.40640000000000004</v>
      </c>
      <c r="K1034">
        <f t="shared" si="332"/>
        <v>0.10472490386757466</v>
      </c>
      <c r="L1034">
        <f>PI()/4*('Config sheet'!$C$38^2)*'Stage 1'!K1034*2</f>
        <v>1.7935933508663692E-2</v>
      </c>
      <c r="M1034">
        <f t="shared" si="333"/>
        <v>49.350981044010254</v>
      </c>
      <c r="N1034">
        <f>'Config sheet'!$C$44</f>
        <v>5.8970333333333338</v>
      </c>
      <c r="O1034">
        <f t="shared" si="342"/>
        <v>-9.4051845150206379</v>
      </c>
      <c r="P1034">
        <f t="shared" si="343"/>
        <v>127.44581037858833</v>
      </c>
      <c r="Q1034">
        <f t="shared" si="334"/>
        <v>180</v>
      </c>
      <c r="R1034">
        <f t="shared" si="335"/>
        <v>22.940245868145908</v>
      </c>
      <c r="S1034">
        <f t="shared" si="336"/>
        <v>22.940245868145901</v>
      </c>
      <c r="T1034">
        <f t="shared" ca="1" si="337"/>
        <v>1.4931636980735559</v>
      </c>
      <c r="U1034">
        <f t="shared" ca="1" si="341"/>
        <v>35.478899999999996</v>
      </c>
      <c r="V1034">
        <f ca="1">(-U1034*'Config sheet'!$C$134+'Config sheet'!$C$135*'Stage 1'!U1399)*10^2</f>
        <v>-118.45789877842915</v>
      </c>
      <c r="W1034">
        <f t="shared" ca="1" si="344"/>
        <v>-95.517652910283246</v>
      </c>
      <c r="X1034">
        <f>'Config sheet'!$C$150*10^-3</f>
        <v>-333.6</v>
      </c>
      <c r="Y1034">
        <f>'Config sheet'!$C$149*10^-3</f>
        <v>333.6</v>
      </c>
      <c r="Z1034">
        <f t="shared" si="338"/>
        <v>7.032060386757466E-2</v>
      </c>
      <c r="AA1034">
        <f>PI()/4*('Config sheet'!$C$38^2)*'Stage 1'!Z1034*2</f>
        <v>1.2043607859051146E-2</v>
      </c>
      <c r="AB1034">
        <f t="shared" si="339"/>
        <v>39.550395876026236</v>
      </c>
      <c r="AC1034">
        <f t="shared" ca="1" si="340"/>
        <v>35.478899999999996</v>
      </c>
    </row>
    <row r="1035" spans="3:29" x14ac:dyDescent="0.25">
      <c r="C1035">
        <v>289</v>
      </c>
      <c r="D1035">
        <f t="shared" si="326"/>
        <v>995</v>
      </c>
      <c r="E1035">
        <f t="shared" si="327"/>
        <v>0.17780000000000001</v>
      </c>
      <c r="F1035">
        <f t="shared" si="325"/>
        <v>4.8408710217755446E-2</v>
      </c>
      <c r="G1035">
        <f t="shared" si="328"/>
        <v>104.19615634406146</v>
      </c>
      <c r="H1035">
        <f t="shared" si="329"/>
        <v>5.0440015382636121</v>
      </c>
      <c r="I1035" s="3">
        <f t="shared" si="330"/>
        <v>8.8900000000000007E-2</v>
      </c>
      <c r="J1035" s="3">
        <f t="shared" si="331"/>
        <v>0.40640000000000004</v>
      </c>
      <c r="K1035">
        <f t="shared" si="332"/>
        <v>0.10314910845108061</v>
      </c>
      <c r="L1035">
        <f>PI()/4*('Config sheet'!$C$38^2)*'Stage 1'!K1035*2</f>
        <v>1.766605155346769E-2</v>
      </c>
      <c r="M1035">
        <f t="shared" si="333"/>
        <v>48.608396932145389</v>
      </c>
      <c r="N1035">
        <f>'Config sheet'!$C$44</f>
        <v>5.8970333333333338</v>
      </c>
      <c r="O1035">
        <f t="shared" si="342"/>
        <v>-9.3821290090562179</v>
      </c>
      <c r="P1035">
        <f t="shared" si="343"/>
        <v>147.85562402204636</v>
      </c>
      <c r="Q1035">
        <f t="shared" si="334"/>
        <v>180</v>
      </c>
      <c r="R1035">
        <f t="shared" si="335"/>
        <v>26.614012323968353</v>
      </c>
      <c r="S1035">
        <f t="shared" si="336"/>
        <v>26.614012323968346</v>
      </c>
      <c r="T1035">
        <f t="shared" ca="1" si="337"/>
        <v>1.4931636980735559</v>
      </c>
      <c r="U1035">
        <f t="shared" ca="1" si="341"/>
        <v>35.478899999999996</v>
      </c>
      <c r="V1035">
        <f ca="1">(-U1035*'Config sheet'!$C$134+'Config sheet'!$C$135*'Stage 1'!U1400)*10^2</f>
        <v>-118.45789877842915</v>
      </c>
      <c r="W1035">
        <f t="shared" ca="1" si="344"/>
        <v>-91.843886454460801</v>
      </c>
      <c r="X1035">
        <f>'Config sheet'!$C$150*10^-3</f>
        <v>-333.6</v>
      </c>
      <c r="Y1035">
        <f>'Config sheet'!$C$149*10^-3</f>
        <v>333.6</v>
      </c>
      <c r="Z1035">
        <f t="shared" si="338"/>
        <v>6.8744808451080608E-2</v>
      </c>
      <c r="AA1035">
        <f>PI()/4*('Config sheet'!$C$38^2)*'Stage 1'!Z1035*2</f>
        <v>1.1773725903855144E-2</v>
      </c>
      <c r="AB1035">
        <f t="shared" si="339"/>
        <v>38.664121738515519</v>
      </c>
      <c r="AC1035">
        <f t="shared" ca="1" si="340"/>
        <v>35.478899999999996</v>
      </c>
    </row>
    <row r="1036" spans="3:29" x14ac:dyDescent="0.25">
      <c r="C1036">
        <v>290</v>
      </c>
      <c r="D1036">
        <f t="shared" si="326"/>
        <v>995</v>
      </c>
      <c r="E1036">
        <f t="shared" si="327"/>
        <v>0.17780000000000001</v>
      </c>
      <c r="F1036">
        <f t="shared" si="325"/>
        <v>4.8576214405360134E-2</v>
      </c>
      <c r="G1036">
        <f t="shared" si="328"/>
        <v>104.19615634406146</v>
      </c>
      <c r="H1036">
        <f t="shared" si="329"/>
        <v>5.0614548307835552</v>
      </c>
      <c r="I1036" s="3">
        <f t="shared" si="330"/>
        <v>8.8900000000000007E-2</v>
      </c>
      <c r="J1036" s="3">
        <f t="shared" si="331"/>
        <v>0.40640000000000004</v>
      </c>
      <c r="K1036">
        <f t="shared" si="332"/>
        <v>0.10157738728987636</v>
      </c>
      <c r="L1036">
        <f>PI()/4*('Config sheet'!$C$38^2)*'Stage 1'!K1036*2</f>
        <v>1.7396867384273648E-2</v>
      </c>
      <c r="M1036">
        <f t="shared" si="333"/>
        <v>47.86773278857985</v>
      </c>
      <c r="N1036">
        <f>'Config sheet'!$C$44</f>
        <v>5.8970333333333338</v>
      </c>
      <c r="O1036">
        <f t="shared" si="342"/>
        <v>-9.3556456688417313</v>
      </c>
      <c r="P1036">
        <f t="shared" si="343"/>
        <v>168.37242133619895</v>
      </c>
      <c r="Q1036">
        <f t="shared" si="334"/>
        <v>180</v>
      </c>
      <c r="R1036">
        <f t="shared" si="335"/>
        <v>30.30703584051582</v>
      </c>
      <c r="S1036">
        <f t="shared" si="336"/>
        <v>30.307035840515812</v>
      </c>
      <c r="T1036">
        <f t="shared" ca="1" si="337"/>
        <v>1.4931636980735559</v>
      </c>
      <c r="U1036">
        <f t="shared" ca="1" si="341"/>
        <v>35.478899999999996</v>
      </c>
      <c r="V1036">
        <f ca="1">(-U1036*'Config sheet'!$C$134+'Config sheet'!$C$135*'Stage 1'!U1401)*10^2</f>
        <v>-118.45789877842915</v>
      </c>
      <c r="W1036">
        <f t="shared" ca="1" si="344"/>
        <v>-88.150862937913331</v>
      </c>
      <c r="X1036">
        <f>'Config sheet'!$C$150*10^-3</f>
        <v>-333.6</v>
      </c>
      <c r="Y1036">
        <f>'Config sheet'!$C$149*10^-3</f>
        <v>333.6</v>
      </c>
      <c r="Z1036">
        <f t="shared" si="338"/>
        <v>6.7173087289876365E-2</v>
      </c>
      <c r="AA1036">
        <f>PI()/4*('Config sheet'!$C$38^2)*'Stage 1'!Z1036*2</f>
        <v>1.1504541734661103E-2</v>
      </c>
      <c r="AB1036">
        <f t="shared" si="339"/>
        <v>37.780139083170056</v>
      </c>
      <c r="AC1036">
        <f t="shared" ca="1" si="340"/>
        <v>35.478899999999996</v>
      </c>
    </row>
    <row r="1037" spans="3:29" x14ac:dyDescent="0.25">
      <c r="C1037">
        <v>291</v>
      </c>
      <c r="D1037">
        <f t="shared" si="326"/>
        <v>995</v>
      </c>
      <c r="E1037">
        <f t="shared" si="327"/>
        <v>0.17780000000000001</v>
      </c>
      <c r="F1037">
        <f t="shared" si="325"/>
        <v>4.8743718592964828E-2</v>
      </c>
      <c r="G1037">
        <f t="shared" si="328"/>
        <v>104.19615634406146</v>
      </c>
      <c r="H1037">
        <f t="shared" si="329"/>
        <v>5.0789081233034992</v>
      </c>
      <c r="I1037" s="3">
        <f t="shared" si="330"/>
        <v>8.8900000000000007E-2</v>
      </c>
      <c r="J1037" s="3">
        <f t="shared" si="331"/>
        <v>0.40640000000000004</v>
      </c>
      <c r="K1037">
        <f t="shared" si="332"/>
        <v>0.1000103227164747</v>
      </c>
      <c r="L1037">
        <f>PI()/4*('Config sheet'!$C$38^2)*'Stage 1'!K1037*2</f>
        <v>1.7128480735498532E-2</v>
      </c>
      <c r="M1037">
        <f t="shared" si="333"/>
        <v>47.129263034007643</v>
      </c>
      <c r="N1037">
        <f>'Config sheet'!$C$44</f>
        <v>5.8970333333333338</v>
      </c>
      <c r="O1037">
        <f t="shared" si="342"/>
        <v>-9.3257174495170982</v>
      </c>
      <c r="P1037">
        <f t="shared" si="343"/>
        <v>188.98571499611572</v>
      </c>
      <c r="Q1037">
        <f t="shared" si="334"/>
        <v>180</v>
      </c>
      <c r="R1037">
        <f t="shared" si="335"/>
        <v>34.017428699300829</v>
      </c>
      <c r="S1037">
        <f t="shared" si="336"/>
        <v>34.017428699300829</v>
      </c>
      <c r="T1037">
        <f t="shared" ca="1" si="337"/>
        <v>1.4931636980735559</v>
      </c>
      <c r="U1037">
        <f t="shared" ca="1" si="341"/>
        <v>35.478899999999996</v>
      </c>
      <c r="V1037">
        <f ca="1">(-U1037*'Config sheet'!$C$134+'Config sheet'!$C$135*'Stage 1'!U1402)*10^2</f>
        <v>-118.45789877842915</v>
      </c>
      <c r="W1037">
        <f t="shared" ca="1" si="344"/>
        <v>-84.440470079128318</v>
      </c>
      <c r="X1037">
        <f>'Config sheet'!$C$150*10^-3</f>
        <v>-333.6</v>
      </c>
      <c r="Y1037">
        <f>'Config sheet'!$C$149*10^-3</f>
        <v>333.6</v>
      </c>
      <c r="Z1037">
        <f t="shared" si="338"/>
        <v>6.5606022716474699E-2</v>
      </c>
      <c r="AA1037">
        <f>PI()/4*('Config sheet'!$C$38^2)*'Stage 1'!Z1037*2</f>
        <v>1.1236155085885985E-2</v>
      </c>
      <c r="AB1037">
        <f t="shared" si="339"/>
        <v>36.898775431088133</v>
      </c>
      <c r="AC1037">
        <f t="shared" ca="1" si="340"/>
        <v>35.478899999999996</v>
      </c>
    </row>
    <row r="1038" spans="3:29" x14ac:dyDescent="0.25">
      <c r="C1038">
        <v>292</v>
      </c>
      <c r="D1038">
        <f t="shared" si="326"/>
        <v>995</v>
      </c>
      <c r="E1038">
        <f t="shared" si="327"/>
        <v>0.17780000000000001</v>
      </c>
      <c r="F1038">
        <f t="shared" si="325"/>
        <v>4.8911222780569516E-2</v>
      </c>
      <c r="G1038">
        <f t="shared" si="328"/>
        <v>104.19615634406146</v>
      </c>
      <c r="H1038">
        <f t="shared" si="329"/>
        <v>5.0963614158234423</v>
      </c>
      <c r="I1038" s="3">
        <f t="shared" si="330"/>
        <v>8.8900000000000007E-2</v>
      </c>
      <c r="J1038" s="3">
        <f t="shared" si="331"/>
        <v>0.40640000000000004</v>
      </c>
      <c r="K1038">
        <f t="shared" si="332"/>
        <v>9.8448499894371821E-2</v>
      </c>
      <c r="L1038">
        <f>PI()/4*('Config sheet'!$C$38^2)*'Stage 1'!K1038*2</f>
        <v>1.6860991826413707E-2</v>
      </c>
      <c r="M1038">
        <f t="shared" si="333"/>
        <v>46.393263423206697</v>
      </c>
      <c r="N1038">
        <f>'Config sheet'!$C$44</f>
        <v>5.8970333333333338</v>
      </c>
      <c r="O1038">
        <f t="shared" si="342"/>
        <v>-9.2923290805532837</v>
      </c>
      <c r="P1038">
        <f t="shared" si="343"/>
        <v>209.68480823083789</v>
      </c>
      <c r="Q1038">
        <f t="shared" si="334"/>
        <v>180</v>
      </c>
      <c r="R1038">
        <f t="shared" si="335"/>
        <v>37.743265481550829</v>
      </c>
      <c r="S1038">
        <f t="shared" si="336"/>
        <v>37.743265481550822</v>
      </c>
      <c r="T1038">
        <f t="shared" ca="1" si="337"/>
        <v>1.4931636980735559</v>
      </c>
      <c r="U1038">
        <f t="shared" ca="1" si="341"/>
        <v>35.478899999999996</v>
      </c>
      <c r="V1038">
        <f ca="1">(-U1038*'Config sheet'!$C$134+'Config sheet'!$C$135*'Stage 1'!U1403)*10^2</f>
        <v>-118.45789877842915</v>
      </c>
      <c r="W1038">
        <f t="shared" ca="1" si="344"/>
        <v>-80.714633296878333</v>
      </c>
      <c r="X1038">
        <f>'Config sheet'!$C$150*10^-3</f>
        <v>-333.6</v>
      </c>
      <c r="Y1038">
        <f>'Config sheet'!$C$149*10^-3</f>
        <v>333.6</v>
      </c>
      <c r="Z1038">
        <f t="shared" si="338"/>
        <v>6.4044199894371823E-2</v>
      </c>
      <c r="AA1038">
        <f>PI()/4*('Config sheet'!$C$38^2)*'Stage 1'!Z1038*2</f>
        <v>1.0968666176801161E-2</v>
      </c>
      <c r="AB1038">
        <f t="shared" si="339"/>
        <v>36.020359895597196</v>
      </c>
      <c r="AC1038">
        <f t="shared" ca="1" si="340"/>
        <v>35.478899999999996</v>
      </c>
    </row>
    <row r="1039" spans="3:29" x14ac:dyDescent="0.25">
      <c r="C1039">
        <v>293</v>
      </c>
      <c r="D1039">
        <f t="shared" si="326"/>
        <v>995</v>
      </c>
      <c r="E1039">
        <f t="shared" si="327"/>
        <v>0.17780000000000001</v>
      </c>
      <c r="F1039">
        <f t="shared" si="325"/>
        <v>4.9078726968174204E-2</v>
      </c>
      <c r="G1039">
        <f t="shared" si="328"/>
        <v>104.19615634406146</v>
      </c>
      <c r="H1039">
        <f t="shared" si="329"/>
        <v>5.1138147083433854</v>
      </c>
      <c r="I1039" s="3">
        <f t="shared" si="330"/>
        <v>8.8900000000000007E-2</v>
      </c>
      <c r="J1039" s="3">
        <f t="shared" si="331"/>
        <v>0.40640000000000004</v>
      </c>
      <c r="K1039">
        <f t="shared" si="332"/>
        <v>9.6892506490192598E-2</v>
      </c>
      <c r="L1039">
        <f>PI()/4*('Config sheet'!$C$38^2)*'Stage 1'!K1039*2</f>
        <v>1.6594501304994198E-2</v>
      </c>
      <c r="M1039">
        <f t="shared" si="333"/>
        <v>45.660010890539247</v>
      </c>
      <c r="N1039">
        <f>'Config sheet'!$C$44</f>
        <v>5.8970333333333338</v>
      </c>
      <c r="O1039">
        <f t="shared" si="342"/>
        <v>-9.2554671001155935</v>
      </c>
      <c r="P1039">
        <f t="shared" si="343"/>
        <v>230.45880346408777</v>
      </c>
      <c r="Q1039">
        <f t="shared" si="334"/>
        <v>180</v>
      </c>
      <c r="R1039">
        <f t="shared" si="335"/>
        <v>41.482584623535807</v>
      </c>
      <c r="S1039">
        <f t="shared" si="336"/>
        <v>41.4825846235358</v>
      </c>
      <c r="T1039">
        <f t="shared" ca="1" si="337"/>
        <v>1.4931636980735559</v>
      </c>
      <c r="U1039">
        <f t="shared" ca="1" si="341"/>
        <v>35.478899999999996</v>
      </c>
      <c r="V1039">
        <f ca="1">(-U1039*'Config sheet'!$C$134+'Config sheet'!$C$135*'Stage 1'!U1404)*10^2</f>
        <v>-118.45789877842915</v>
      </c>
      <c r="W1039">
        <f t="shared" ca="1" si="344"/>
        <v>-76.97531415489334</v>
      </c>
      <c r="X1039">
        <f>'Config sheet'!$C$150*10^-3</f>
        <v>-333.6</v>
      </c>
      <c r="Y1039">
        <f>'Config sheet'!$C$149*10^-3</f>
        <v>333.6</v>
      </c>
      <c r="Z1039">
        <f t="shared" si="338"/>
        <v>6.2488206490192599E-2</v>
      </c>
      <c r="AA1039">
        <f>PI()/4*('Config sheet'!$C$38^2)*'Stage 1'!Z1039*2</f>
        <v>1.0702175655381653E-2</v>
      </c>
      <c r="AB1039">
        <f t="shared" si="339"/>
        <v>35.145222997858603</v>
      </c>
      <c r="AC1039">
        <f t="shared" ca="1" si="340"/>
        <v>35.478899999999996</v>
      </c>
    </row>
    <row r="1040" spans="3:29" x14ac:dyDescent="0.25">
      <c r="C1040">
        <v>294</v>
      </c>
      <c r="D1040">
        <f t="shared" si="326"/>
        <v>995</v>
      </c>
      <c r="E1040">
        <f t="shared" si="327"/>
        <v>0.17780000000000001</v>
      </c>
      <c r="F1040">
        <f t="shared" si="325"/>
        <v>4.9246231155778898E-2</v>
      </c>
      <c r="G1040">
        <f t="shared" si="328"/>
        <v>104.19615634406146</v>
      </c>
      <c r="H1040">
        <f t="shared" si="329"/>
        <v>5.1312680008633285</v>
      </c>
      <c r="I1040" s="3">
        <f t="shared" si="330"/>
        <v>8.8900000000000007E-2</v>
      </c>
      <c r="J1040" s="3">
        <f t="shared" si="331"/>
        <v>0.40640000000000004</v>
      </c>
      <c r="K1040">
        <f t="shared" si="332"/>
        <v>9.5342932340018449E-2</v>
      </c>
      <c r="L1040">
        <f>PI()/4*('Config sheet'!$C$38^2)*'Stage 1'!K1040*2</f>
        <v>1.6329110190771625E-2</v>
      </c>
      <c r="M1040">
        <f t="shared" si="333"/>
        <v>44.929783392710917</v>
      </c>
      <c r="N1040">
        <f>'Config sheet'!$C$44</f>
        <v>5.8970333333333338</v>
      </c>
      <c r="O1040">
        <f t="shared" si="342"/>
        <v>-9.2151198879565488</v>
      </c>
      <c r="P1040">
        <f t="shared" si="343"/>
        <v>251.29661122894237</v>
      </c>
      <c r="Q1040">
        <f t="shared" si="334"/>
        <v>180</v>
      </c>
      <c r="R1040">
        <f t="shared" si="335"/>
        <v>45.233390021209637</v>
      </c>
      <c r="S1040">
        <f t="shared" si="336"/>
        <v>45.23339002120963</v>
      </c>
      <c r="T1040">
        <f t="shared" ca="1" si="337"/>
        <v>1.4931636980735559</v>
      </c>
      <c r="U1040">
        <f t="shared" ca="1" si="341"/>
        <v>35.478899999999996</v>
      </c>
      <c r="V1040">
        <f ca="1">(-U1040*'Config sheet'!$C$134+'Config sheet'!$C$135*'Stage 1'!U1405)*10^2</f>
        <v>-118.45789877842915</v>
      </c>
      <c r="W1040">
        <f t="shared" ca="1" si="344"/>
        <v>-73.224508757219525</v>
      </c>
      <c r="X1040">
        <f>'Config sheet'!$C$150*10^-3</f>
        <v>-333.6</v>
      </c>
      <c r="Y1040">
        <f>'Config sheet'!$C$149*10^-3</f>
        <v>333.6</v>
      </c>
      <c r="Z1040">
        <f t="shared" si="338"/>
        <v>6.093863234001845E-2</v>
      </c>
      <c r="AA1040">
        <f>PI()/4*('Config sheet'!$C$38^2)*'Stage 1'!Z1040*2</f>
        <v>1.0436784541159079E-2</v>
      </c>
      <c r="AB1040">
        <f t="shared" si="339"/>
        <v>34.273696479200474</v>
      </c>
      <c r="AC1040">
        <f t="shared" ca="1" si="340"/>
        <v>35.478899999999996</v>
      </c>
    </row>
    <row r="1041" spans="3:29" x14ac:dyDescent="0.25">
      <c r="C1041">
        <v>295</v>
      </c>
      <c r="D1041">
        <f t="shared" si="326"/>
        <v>995</v>
      </c>
      <c r="E1041">
        <f t="shared" si="327"/>
        <v>0.17780000000000001</v>
      </c>
      <c r="F1041">
        <f t="shared" si="325"/>
        <v>4.9413735343383586E-2</v>
      </c>
      <c r="G1041">
        <f t="shared" si="328"/>
        <v>104.19615634406146</v>
      </c>
      <c r="H1041">
        <f t="shared" si="329"/>
        <v>5.1487212933832716</v>
      </c>
      <c r="I1041" s="3">
        <f t="shared" si="330"/>
        <v>8.8900000000000007E-2</v>
      </c>
      <c r="J1041" s="3">
        <f t="shared" si="331"/>
        <v>0.40640000000000004</v>
      </c>
      <c r="K1041">
        <f t="shared" si="332"/>
        <v>9.380036911027928E-2</v>
      </c>
      <c r="L1041">
        <f>PI()/4*('Config sheet'!$C$38^2)*'Stage 1'!K1041*2</f>
        <v>1.6064919816756128E-2</v>
      </c>
      <c r="M1041">
        <f t="shared" si="333"/>
        <v>44.202859748967981</v>
      </c>
      <c r="N1041">
        <f>'Config sheet'!$C$44</f>
        <v>5.8970333333333338</v>
      </c>
      <c r="O1041">
        <f t="shared" si="342"/>
        <v>-9.1712776967932204</v>
      </c>
      <c r="P1041">
        <f t="shared" si="343"/>
        <v>272.18695934695609</v>
      </c>
      <c r="Q1041">
        <f t="shared" si="334"/>
        <v>180</v>
      </c>
      <c r="R1041">
        <f t="shared" si="335"/>
        <v>48.993652682452115</v>
      </c>
      <c r="S1041">
        <f t="shared" si="336"/>
        <v>48.993652682452101</v>
      </c>
      <c r="T1041">
        <f t="shared" ca="1" si="337"/>
        <v>1.4931636980735559</v>
      </c>
      <c r="U1041">
        <f t="shared" ca="1" si="341"/>
        <v>35.478899999999996</v>
      </c>
      <c r="V1041">
        <f ca="1">(-U1041*'Config sheet'!$C$134+'Config sheet'!$C$135*'Stage 1'!U1406)*10^2</f>
        <v>-118.45789877842915</v>
      </c>
      <c r="W1041">
        <f t="shared" ca="1" si="344"/>
        <v>-69.464246095977046</v>
      </c>
      <c r="X1041">
        <f>'Config sheet'!$C$150*10^-3</f>
        <v>-333.6</v>
      </c>
      <c r="Y1041">
        <f>'Config sheet'!$C$149*10^-3</f>
        <v>333.6</v>
      </c>
      <c r="Z1041">
        <f t="shared" si="338"/>
        <v>5.9396069110279281E-2</v>
      </c>
      <c r="AA1041">
        <f>PI()/4*('Config sheet'!$C$38^2)*'Stage 1'!Z1041*2</f>
        <v>1.0172594167143584E-2</v>
      </c>
      <c r="AB1041">
        <f t="shared" si="339"/>
        <v>33.406113110393292</v>
      </c>
      <c r="AC1041">
        <f t="shared" ca="1" si="340"/>
        <v>35.478899999999996</v>
      </c>
    </row>
    <row r="1042" spans="3:29" x14ac:dyDescent="0.25">
      <c r="C1042">
        <v>296</v>
      </c>
      <c r="D1042">
        <f t="shared" si="326"/>
        <v>995</v>
      </c>
      <c r="E1042">
        <f t="shared" si="327"/>
        <v>0.17780000000000001</v>
      </c>
      <c r="F1042">
        <f t="shared" si="325"/>
        <v>4.958123953098828E-2</v>
      </c>
      <c r="G1042">
        <f t="shared" si="328"/>
        <v>104.19615634406146</v>
      </c>
      <c r="H1042">
        <f t="shared" si="329"/>
        <v>5.1661745859032155</v>
      </c>
      <c r="I1042" s="3">
        <f t="shared" si="330"/>
        <v>8.8900000000000007E-2</v>
      </c>
      <c r="J1042" s="3">
        <f t="shared" si="331"/>
        <v>0.40640000000000004</v>
      </c>
      <c r="K1042">
        <f t="shared" si="332"/>
        <v>9.2265409953601663E-2</v>
      </c>
      <c r="L1042">
        <f>PI()/4*('Config sheet'!$C$38^2)*'Stage 1'!K1042*2</f>
        <v>1.5802031770494496E-2</v>
      </c>
      <c r="M1042">
        <f t="shared" si="333"/>
        <v>43.479519478918036</v>
      </c>
      <c r="N1042">
        <f>'Config sheet'!$C$44</f>
        <v>5.8970333333333338</v>
      </c>
      <c r="O1042">
        <f t="shared" si="342"/>
        <v>-9.1239326821255666</v>
      </c>
      <c r="P1042">
        <f t="shared" si="343"/>
        <v>293.11840236186299</v>
      </c>
      <c r="Q1042">
        <f t="shared" si="334"/>
        <v>180</v>
      </c>
      <c r="R1042">
        <f t="shared" si="335"/>
        <v>52.761312425135344</v>
      </c>
      <c r="S1042">
        <f t="shared" si="336"/>
        <v>52.761312425135337</v>
      </c>
      <c r="T1042">
        <f t="shared" ca="1" si="337"/>
        <v>1.4931636980735559</v>
      </c>
      <c r="U1042">
        <f t="shared" ca="1" si="341"/>
        <v>35.478899999999996</v>
      </c>
      <c r="V1042">
        <f ca="1">(-U1042*'Config sheet'!$C$134+'Config sheet'!$C$135*'Stage 1'!U1407)*10^2</f>
        <v>-118.45789877842915</v>
      </c>
      <c r="W1042">
        <f t="shared" ca="1" si="344"/>
        <v>-65.69658635329381</v>
      </c>
      <c r="X1042">
        <f>'Config sheet'!$C$150*10^-3</f>
        <v>-333.6</v>
      </c>
      <c r="Y1042">
        <f>'Config sheet'!$C$149*10^-3</f>
        <v>333.6</v>
      </c>
      <c r="Z1042">
        <f t="shared" si="338"/>
        <v>5.7861109953601664E-2</v>
      </c>
      <c r="AA1042">
        <f>PI()/4*('Config sheet'!$C$38^2)*'Stage 1'!Z1042*2</f>
        <v>9.9097061208819493E-3</v>
      </c>
      <c r="AB1042">
        <f t="shared" si="339"/>
        <v>32.542806498088673</v>
      </c>
      <c r="AC1042">
        <f t="shared" ca="1" si="340"/>
        <v>35.478899999999996</v>
      </c>
    </row>
    <row r="1043" spans="3:29" x14ac:dyDescent="0.25">
      <c r="C1043">
        <v>297</v>
      </c>
      <c r="D1043">
        <f t="shared" si="326"/>
        <v>995</v>
      </c>
      <c r="E1043">
        <f t="shared" si="327"/>
        <v>0.17780000000000001</v>
      </c>
      <c r="F1043">
        <f t="shared" si="325"/>
        <v>4.9748743718592968E-2</v>
      </c>
      <c r="G1043">
        <f t="shared" si="328"/>
        <v>104.19615634406146</v>
      </c>
      <c r="H1043">
        <f t="shared" si="329"/>
        <v>5.1836278784231586</v>
      </c>
      <c r="I1043" s="3">
        <f t="shared" si="330"/>
        <v>8.8900000000000007E-2</v>
      </c>
      <c r="J1043" s="3">
        <f t="shared" si="331"/>
        <v>0.40640000000000004</v>
      </c>
      <c r="K1043">
        <f t="shared" si="332"/>
        <v>9.0738649160009677E-2</v>
      </c>
      <c r="L1043">
        <f>PI()/4*('Config sheet'!$C$38^2)*'Stage 1'!K1043*2</f>
        <v>1.5540547834332303E-2</v>
      </c>
      <c r="M1043">
        <f t="shared" si="333"/>
        <v>42.760042638160328</v>
      </c>
      <c r="N1043">
        <f>'Config sheet'!$C$44</f>
        <v>5.8970333333333338</v>
      </c>
      <c r="O1043">
        <f t="shared" si="342"/>
        <v>-9.0730789304539741</v>
      </c>
      <c r="P1043">
        <f t="shared" si="343"/>
        <v>314.07933121766894</v>
      </c>
      <c r="Q1043">
        <f t="shared" si="334"/>
        <v>180</v>
      </c>
      <c r="R1043">
        <f t="shared" si="335"/>
        <v>56.534279619180417</v>
      </c>
      <c r="S1043">
        <f t="shared" si="336"/>
        <v>56.53427961918041</v>
      </c>
      <c r="T1043">
        <f t="shared" ca="1" si="337"/>
        <v>1.4931636980735559</v>
      </c>
      <c r="U1043">
        <f t="shared" ca="1" si="341"/>
        <v>35.478899999999996</v>
      </c>
      <c r="V1043">
        <f ca="1">(-U1043*'Config sheet'!$C$134+'Config sheet'!$C$135*'Stage 1'!U1408)*10^2</f>
        <v>-118.45789877842915</v>
      </c>
      <c r="W1043">
        <f t="shared" ca="1" si="344"/>
        <v>-61.923619159248737</v>
      </c>
      <c r="X1043">
        <f>'Config sheet'!$C$150*10^-3</f>
        <v>-333.6</v>
      </c>
      <c r="Y1043">
        <f>'Config sheet'!$C$149*10^-3</f>
        <v>333.6</v>
      </c>
      <c r="Z1043">
        <f t="shared" si="338"/>
        <v>5.6334349160009678E-2</v>
      </c>
      <c r="AA1043">
        <f>PI()/4*('Config sheet'!$C$38^2)*'Stage 1'!Z1043*2</f>
        <v>9.6482221847197583E-3</v>
      </c>
      <c r="AB1043">
        <f t="shared" si="339"/>
        <v>31.684110888644362</v>
      </c>
      <c r="AC1043">
        <f t="shared" ca="1" si="340"/>
        <v>35.478899999999996</v>
      </c>
    </row>
    <row r="1044" spans="3:29" x14ac:dyDescent="0.25">
      <c r="C1044">
        <v>298</v>
      </c>
      <c r="D1044">
        <f t="shared" si="326"/>
        <v>995</v>
      </c>
      <c r="E1044">
        <f t="shared" si="327"/>
        <v>0.17780000000000001</v>
      </c>
      <c r="F1044">
        <f t="shared" si="325"/>
        <v>4.9916247906197656E-2</v>
      </c>
      <c r="G1044">
        <f t="shared" si="328"/>
        <v>104.19615634406146</v>
      </c>
      <c r="H1044">
        <f t="shared" si="329"/>
        <v>5.2010811709431017</v>
      </c>
      <c r="I1044" s="3">
        <f t="shared" si="330"/>
        <v>8.8900000000000007E-2</v>
      </c>
      <c r="J1044" s="3">
        <f t="shared" si="331"/>
        <v>0.40640000000000004</v>
      </c>
      <c r="K1044">
        <f t="shared" si="332"/>
        <v>8.922068180387982E-2</v>
      </c>
      <c r="L1044">
        <f>PI()/4*('Config sheet'!$C$38^2)*'Stage 1'!K1044*2</f>
        <v>1.5280569924948927E-2</v>
      </c>
      <c r="M1044">
        <f t="shared" si="333"/>
        <v>42.044709651915539</v>
      </c>
      <c r="N1044">
        <f>'Config sheet'!$C$44</f>
        <v>5.8970333333333338</v>
      </c>
      <c r="O1044">
        <f t="shared" si="342"/>
        <v>-9.018712485855934</v>
      </c>
      <c r="P1044">
        <f t="shared" si="343"/>
        <v>335.05798317065853</v>
      </c>
      <c r="Q1044">
        <f t="shared" si="334"/>
        <v>180</v>
      </c>
      <c r="R1044">
        <f t="shared" si="335"/>
        <v>60.310436970718555</v>
      </c>
      <c r="S1044">
        <f t="shared" si="336"/>
        <v>60.310436970718534</v>
      </c>
      <c r="T1044">
        <f t="shared" ca="1" si="337"/>
        <v>1.4931636980735559</v>
      </c>
      <c r="U1044">
        <f t="shared" ca="1" si="341"/>
        <v>35.478899999999996</v>
      </c>
      <c r="V1044">
        <f ca="1">(-U1044*'Config sheet'!$C$134+'Config sheet'!$C$135*'Stage 1'!U1409)*10^2</f>
        <v>-118.45789877842915</v>
      </c>
      <c r="W1044">
        <f t="shared" ca="1" si="344"/>
        <v>-58.147461807710599</v>
      </c>
      <c r="X1044">
        <f>'Config sheet'!$C$150*10^-3</f>
        <v>-333.6</v>
      </c>
      <c r="Y1044">
        <f>'Config sheet'!$C$149*10^-3</f>
        <v>333.6</v>
      </c>
      <c r="Z1044">
        <f t="shared" si="338"/>
        <v>5.4816381803879821E-2</v>
      </c>
      <c r="AA1044">
        <f>PI()/4*('Config sheet'!$C$38^2)*'Stage 1'!Z1044*2</f>
        <v>9.3882442753363809E-3</v>
      </c>
      <c r="AB1044">
        <f t="shared" si="339"/>
        <v>30.830360969561198</v>
      </c>
      <c r="AC1044">
        <f t="shared" ca="1" si="340"/>
        <v>35.478899999999996</v>
      </c>
    </row>
    <row r="1045" spans="3:29" x14ac:dyDescent="0.25">
      <c r="C1045">
        <v>299</v>
      </c>
      <c r="D1045">
        <f t="shared" si="326"/>
        <v>995</v>
      </c>
      <c r="E1045">
        <f t="shared" si="327"/>
        <v>0.17780000000000001</v>
      </c>
      <c r="F1045">
        <f t="shared" si="325"/>
        <v>5.008375209380235E-2</v>
      </c>
      <c r="G1045">
        <f t="shared" si="328"/>
        <v>104.19615634406146</v>
      </c>
      <c r="H1045">
        <f t="shared" si="329"/>
        <v>5.2185344634630457</v>
      </c>
      <c r="I1045" s="3">
        <f t="shared" si="330"/>
        <v>8.8900000000000007E-2</v>
      </c>
      <c r="J1045" s="3">
        <f t="shared" si="331"/>
        <v>0.40640000000000004</v>
      </c>
      <c r="K1045">
        <f t="shared" si="332"/>
        <v>8.7712103387055262E-2</v>
      </c>
      <c r="L1045">
        <f>PI()/4*('Config sheet'!$C$38^2)*'Stage 1'!K1045*2</f>
        <v>1.5022200032234725E-2</v>
      </c>
      <c r="M1045">
        <f t="shared" si="333"/>
        <v>41.333801146845403</v>
      </c>
      <c r="N1045">
        <f>'Config sheet'!$C$44</f>
        <v>5.8970333333333338</v>
      </c>
      <c r="O1045">
        <f t="shared" si="342"/>
        <v>-8.9608313748835755</v>
      </c>
      <c r="P1045">
        <f t="shared" si="343"/>
        <v>356.04245192450998</v>
      </c>
      <c r="Q1045">
        <f t="shared" si="334"/>
        <v>180</v>
      </c>
      <c r="R1045">
        <f t="shared" si="335"/>
        <v>64.0876413464118</v>
      </c>
      <c r="S1045">
        <f t="shared" si="336"/>
        <v>64.0876413464118</v>
      </c>
      <c r="T1045">
        <f t="shared" ca="1" si="337"/>
        <v>1.4931636980735559</v>
      </c>
      <c r="U1045">
        <f t="shared" ca="1" si="341"/>
        <v>35.478899999999996</v>
      </c>
      <c r="V1045">
        <f ca="1">(-U1045*'Config sheet'!$C$134+'Config sheet'!$C$135*'Stage 1'!U1410)*10^2</f>
        <v>-118.45789877842915</v>
      </c>
      <c r="W1045">
        <f t="shared" ca="1" si="344"/>
        <v>-54.370257432017354</v>
      </c>
      <c r="X1045">
        <f>'Config sheet'!$C$150*10^-3</f>
        <v>-333.6</v>
      </c>
      <c r="Y1045">
        <f>'Config sheet'!$C$149*10^-3</f>
        <v>333.6</v>
      </c>
      <c r="Z1045">
        <f t="shared" si="338"/>
        <v>5.3307803387055264E-2</v>
      </c>
      <c r="AA1045">
        <f>PI()/4*('Config sheet'!$C$38^2)*'Stage 1'!Z1045*2</f>
        <v>9.1298743826221801E-3</v>
      </c>
      <c r="AB1045">
        <f t="shared" si="339"/>
        <v>29.981891668759992</v>
      </c>
      <c r="AC1045">
        <f t="shared" ca="1" si="340"/>
        <v>35.478899999999996</v>
      </c>
    </row>
    <row r="1046" spans="3:29" x14ac:dyDescent="0.25">
      <c r="C1046">
        <v>300</v>
      </c>
      <c r="D1046">
        <f t="shared" si="326"/>
        <v>995</v>
      </c>
      <c r="E1046">
        <f t="shared" si="327"/>
        <v>0.17780000000000001</v>
      </c>
      <c r="F1046">
        <f t="shared" si="325"/>
        <v>5.0251256281407038E-2</v>
      </c>
      <c r="G1046">
        <f t="shared" si="328"/>
        <v>104.19615634406146</v>
      </c>
      <c r="H1046">
        <f t="shared" si="329"/>
        <v>5.2359877559829888</v>
      </c>
      <c r="I1046" s="3">
        <f t="shared" si="330"/>
        <v>8.8900000000000007E-2</v>
      </c>
      <c r="J1046" s="3">
        <f t="shared" si="331"/>
        <v>0.40640000000000004</v>
      </c>
      <c r="K1046">
        <f t="shared" si="332"/>
        <v>8.6213509478529682E-2</v>
      </c>
      <c r="L1046">
        <f>PI()/4*('Config sheet'!$C$38^2)*'Stage 1'!K1046*2</f>
        <v>1.476554015758073E-2</v>
      </c>
      <c r="M1046">
        <f t="shared" si="333"/>
        <v>40.627597781255922</v>
      </c>
      <c r="N1046">
        <f>'Config sheet'!$C$44</f>
        <v>5.8970333333333338</v>
      </c>
      <c r="O1046">
        <f t="shared" si="342"/>
        <v>-8.8994356297456321</v>
      </c>
      <c r="P1046">
        <f t="shared" si="343"/>
        <v>377.02069797745537</v>
      </c>
      <c r="Q1046">
        <f t="shared" si="334"/>
        <v>180</v>
      </c>
      <c r="R1046">
        <f t="shared" si="335"/>
        <v>67.863725635941975</v>
      </c>
      <c r="S1046">
        <f t="shared" si="336"/>
        <v>67.863725635941975</v>
      </c>
      <c r="T1046">
        <f t="shared" ca="1" si="337"/>
        <v>1.4931636980735559</v>
      </c>
      <c r="U1046">
        <f t="shared" ca="1" si="341"/>
        <v>35.478899999999996</v>
      </c>
      <c r="V1046">
        <f ca="1">(-U1046*'Config sheet'!$C$134+'Config sheet'!$C$135*'Stage 1'!U1411)*10^2</f>
        <v>-118.45789877842915</v>
      </c>
      <c r="W1046">
        <f t="shared" ca="1" si="344"/>
        <v>-50.594173142487179</v>
      </c>
      <c r="X1046">
        <f>'Config sheet'!$C$150*10^-3</f>
        <v>-333.6</v>
      </c>
      <c r="Y1046">
        <f>'Config sheet'!$C$149*10^-3</f>
        <v>333.6</v>
      </c>
      <c r="Z1046">
        <f t="shared" si="338"/>
        <v>5.1809209478529683E-2</v>
      </c>
      <c r="AA1046">
        <f>PI()/4*('Config sheet'!$C$38^2)*'Stage 1'!Z1046*2</f>
        <v>8.8732145079681857E-3</v>
      </c>
      <c r="AB1046">
        <f t="shared" si="339"/>
        <v>29.139037951928952</v>
      </c>
      <c r="AC1046">
        <f t="shared" ca="1" si="340"/>
        <v>35.478899999999996</v>
      </c>
    </row>
    <row r="1047" spans="3:29" x14ac:dyDescent="0.25">
      <c r="C1047">
        <v>301</v>
      </c>
      <c r="D1047">
        <f t="shared" si="326"/>
        <v>995</v>
      </c>
      <c r="E1047">
        <f t="shared" si="327"/>
        <v>0.17780000000000001</v>
      </c>
      <c r="F1047">
        <f t="shared" si="325"/>
        <v>5.0418760469011725E-2</v>
      </c>
      <c r="G1047">
        <f t="shared" si="328"/>
        <v>104.19615634406146</v>
      </c>
      <c r="H1047">
        <f t="shared" si="329"/>
        <v>5.253441048502931</v>
      </c>
      <c r="I1047" s="3">
        <f t="shared" si="330"/>
        <v>8.8900000000000007E-2</v>
      </c>
      <c r="J1047" s="3">
        <f t="shared" si="331"/>
        <v>0.40640000000000004</v>
      </c>
      <c r="K1047">
        <f t="shared" si="332"/>
        <v>8.4725495351108016E-2</v>
      </c>
      <c r="L1047">
        <f>PI()/4*('Config sheet'!$C$38^2)*'Stage 1'!K1047*2</f>
        <v>1.4510692251650584E-2</v>
      </c>
      <c r="M1047">
        <f t="shared" si="333"/>
        <v>39.926380073875976</v>
      </c>
      <c r="N1047">
        <f>'Config sheet'!$C$44</f>
        <v>5.8970333333333338</v>
      </c>
      <c r="O1047">
        <f t="shared" si="342"/>
        <v>-8.8345273097391992</v>
      </c>
      <c r="P1047">
        <f t="shared" si="343"/>
        <v>397.98055917015796</v>
      </c>
      <c r="Q1047">
        <f t="shared" si="334"/>
        <v>180</v>
      </c>
      <c r="R1047">
        <f t="shared" si="335"/>
        <v>71.636500650628449</v>
      </c>
      <c r="S1047">
        <f t="shared" si="336"/>
        <v>71.636500650628435</v>
      </c>
      <c r="T1047">
        <f t="shared" ca="1" si="337"/>
        <v>1.4931636980735559</v>
      </c>
      <c r="U1047">
        <f t="shared" ca="1" si="341"/>
        <v>35.478899999999996</v>
      </c>
      <c r="V1047">
        <f ca="1">(-U1047*'Config sheet'!$C$134+'Config sheet'!$C$135*'Stage 1'!U1412)*10^2</f>
        <v>-118.45789877842915</v>
      </c>
      <c r="W1047">
        <f t="shared" ca="1" si="344"/>
        <v>-46.821398127800705</v>
      </c>
      <c r="X1047">
        <f>'Config sheet'!$C$150*10^-3</f>
        <v>-333.6</v>
      </c>
      <c r="Y1047">
        <f>'Config sheet'!$C$149*10^-3</f>
        <v>333.6</v>
      </c>
      <c r="Z1047">
        <f t="shared" si="338"/>
        <v>5.0321195351108017E-2</v>
      </c>
      <c r="AA1047">
        <f>PI()/4*('Config sheet'!$C$38^2)*'Stage 1'!Z1047*2</f>
        <v>8.6183666020380398E-3</v>
      </c>
      <c r="AB1047">
        <f t="shared" si="339"/>
        <v>28.302134618170982</v>
      </c>
      <c r="AC1047">
        <f t="shared" ca="1" si="340"/>
        <v>35.478899999999996</v>
      </c>
    </row>
    <row r="1048" spans="3:29" x14ac:dyDescent="0.25">
      <c r="C1048">
        <v>302</v>
      </c>
      <c r="D1048">
        <f t="shared" si="326"/>
        <v>995</v>
      </c>
      <c r="E1048">
        <f t="shared" si="327"/>
        <v>0.17780000000000001</v>
      </c>
      <c r="F1048">
        <f t="shared" si="325"/>
        <v>5.058626465661642E-2</v>
      </c>
      <c r="G1048">
        <f t="shared" si="328"/>
        <v>104.19615634406146</v>
      </c>
      <c r="H1048">
        <f t="shared" si="329"/>
        <v>5.270894341022875</v>
      </c>
      <c r="I1048" s="3">
        <f t="shared" si="330"/>
        <v>8.8900000000000007E-2</v>
      </c>
      <c r="J1048" s="3">
        <f t="shared" si="331"/>
        <v>0.40640000000000004</v>
      </c>
      <c r="K1048">
        <f t="shared" si="332"/>
        <v>8.3248655615458633E-2</v>
      </c>
      <c r="L1048">
        <f>PI()/4*('Config sheet'!$C$38^2)*'Stage 1'!K1048*2</f>
        <v>1.4257758151705699E-2</v>
      </c>
      <c r="M1048">
        <f t="shared" si="333"/>
        <v>39.230428231406542</v>
      </c>
      <c r="N1048">
        <f>'Config sheet'!$C$44</f>
        <v>5.8970333333333338</v>
      </c>
      <c r="O1048">
        <f t="shared" si="342"/>
        <v>-8.7661105208987138</v>
      </c>
      <c r="P1048">
        <f t="shared" si="343"/>
        <v>418.90976142269648</v>
      </c>
      <c r="Q1048">
        <f t="shared" si="334"/>
        <v>180</v>
      </c>
      <c r="R1048">
        <f t="shared" si="335"/>
        <v>75.403757056085368</v>
      </c>
      <c r="S1048">
        <f t="shared" si="336"/>
        <v>75.403757056085368</v>
      </c>
      <c r="T1048">
        <f t="shared" ca="1" si="337"/>
        <v>1.4931636980735559</v>
      </c>
      <c r="U1048">
        <f t="shared" ca="1" si="341"/>
        <v>35.478899999999996</v>
      </c>
      <c r="V1048">
        <f ca="1">(-U1048*'Config sheet'!$C$134+'Config sheet'!$C$135*'Stage 1'!U1413)*10^2</f>
        <v>-118.45789877842915</v>
      </c>
      <c r="W1048">
        <f t="shared" ca="1" si="344"/>
        <v>-43.054141722343786</v>
      </c>
      <c r="X1048">
        <f>'Config sheet'!$C$150*10^-3</f>
        <v>-333.6</v>
      </c>
      <c r="Y1048">
        <f>'Config sheet'!$C$149*10^-3</f>
        <v>333.6</v>
      </c>
      <c r="Z1048">
        <f t="shared" si="338"/>
        <v>4.8844355615458634E-2</v>
      </c>
      <c r="AA1048">
        <f>PI()/4*('Config sheet'!$C$38^2)*'Stage 1'!Z1048*2</f>
        <v>8.3654325020931525E-3</v>
      </c>
      <c r="AB1048">
        <f t="shared" si="339"/>
        <v>27.471516094183702</v>
      </c>
      <c r="AC1048">
        <f t="shared" ca="1" si="340"/>
        <v>35.478899999999996</v>
      </c>
    </row>
    <row r="1049" spans="3:29" x14ac:dyDescent="0.25">
      <c r="C1049">
        <v>303</v>
      </c>
      <c r="D1049">
        <f t="shared" si="326"/>
        <v>995</v>
      </c>
      <c r="E1049">
        <f t="shared" si="327"/>
        <v>0.17780000000000001</v>
      </c>
      <c r="F1049">
        <f t="shared" si="325"/>
        <v>5.0753768844221107E-2</v>
      </c>
      <c r="G1049">
        <f t="shared" si="328"/>
        <v>104.19615634406146</v>
      </c>
      <c r="H1049">
        <f t="shared" si="329"/>
        <v>5.2883476335428181</v>
      </c>
      <c r="I1049" s="3">
        <f t="shared" si="330"/>
        <v>8.8900000000000007E-2</v>
      </c>
      <c r="J1049" s="3">
        <f t="shared" si="331"/>
        <v>0.40640000000000004</v>
      </c>
      <c r="K1049">
        <f t="shared" si="332"/>
        <v>8.1783583851968766E-2</v>
      </c>
      <c r="L1049">
        <f>PI()/4*('Config sheet'!$C$38^2)*'Stage 1'!K1049*2</f>
        <v>1.4006839518554191E-2</v>
      </c>
      <c r="M1049">
        <f t="shared" si="333"/>
        <v>38.540021975034797</v>
      </c>
      <c r="N1049">
        <f>'Config sheet'!$C$44</f>
        <v>5.8970333333333338</v>
      </c>
      <c r="O1049">
        <f t="shared" si="342"/>
        <v>-8.6941914338314401</v>
      </c>
      <c r="P1049">
        <f t="shared" si="343"/>
        <v>439.79592964881095</v>
      </c>
      <c r="Q1049">
        <f t="shared" si="334"/>
        <v>180</v>
      </c>
      <c r="R1049">
        <f t="shared" si="335"/>
        <v>79.163267336785964</v>
      </c>
      <c r="S1049">
        <f t="shared" si="336"/>
        <v>79.163267336785964</v>
      </c>
      <c r="T1049">
        <f t="shared" ca="1" si="337"/>
        <v>1.4931636980735559</v>
      </c>
      <c r="U1049">
        <f t="shared" ca="1" si="341"/>
        <v>35.478899999999996</v>
      </c>
      <c r="V1049">
        <f ca="1">(-U1049*'Config sheet'!$C$134+'Config sheet'!$C$135*'Stage 1'!U1414)*10^2</f>
        <v>-118.45789877842915</v>
      </c>
      <c r="W1049">
        <f t="shared" ca="1" si="344"/>
        <v>-39.29463144164319</v>
      </c>
      <c r="X1049">
        <f>'Config sheet'!$C$150*10^-3</f>
        <v>-333.6</v>
      </c>
      <c r="Y1049">
        <f>'Config sheet'!$C$149*10^-3</f>
        <v>333.6</v>
      </c>
      <c r="Z1049">
        <f t="shared" si="338"/>
        <v>4.7379283851968768E-2</v>
      </c>
      <c r="AA1049">
        <f>PI()/4*('Config sheet'!$C$38^2)*'Stage 1'!Z1049*2</f>
        <v>8.1145138689416446E-3</v>
      </c>
      <c r="AB1049">
        <f t="shared" si="339"/>
        <v>26.647516227204026</v>
      </c>
      <c r="AC1049">
        <f t="shared" ca="1" si="340"/>
        <v>35.478899999999996</v>
      </c>
    </row>
    <row r="1050" spans="3:29" x14ac:dyDescent="0.25">
      <c r="C1050">
        <v>304</v>
      </c>
      <c r="D1050">
        <f t="shared" si="326"/>
        <v>995</v>
      </c>
      <c r="E1050">
        <f t="shared" si="327"/>
        <v>0.17780000000000001</v>
      </c>
      <c r="F1050">
        <f t="shared" si="325"/>
        <v>5.0921273031825795E-2</v>
      </c>
      <c r="G1050">
        <f t="shared" si="328"/>
        <v>104.19615634406146</v>
      </c>
      <c r="H1050">
        <f t="shared" si="329"/>
        <v>5.3058009260627612</v>
      </c>
      <c r="I1050" s="3">
        <f t="shared" si="330"/>
        <v>8.8900000000000007E-2</v>
      </c>
      <c r="J1050" s="3">
        <f t="shared" si="331"/>
        <v>0.40640000000000004</v>
      </c>
      <c r="K1050">
        <f t="shared" si="332"/>
        <v>8.0330872240811757E-2</v>
      </c>
      <c r="L1050">
        <f>PI()/4*('Config sheet'!$C$38^2)*'Stage 1'!K1050*2</f>
        <v>1.3758037773193569E-2</v>
      </c>
      <c r="M1050">
        <f t="shared" si="333"/>
        <v>37.855440366105562</v>
      </c>
      <c r="N1050">
        <f>'Config sheet'!$C$44</f>
        <v>5.8970333333333338</v>
      </c>
      <c r="O1050">
        <f t="shared" si="342"/>
        <v>-8.6187782997107192</v>
      </c>
      <c r="P1050">
        <f t="shared" si="343"/>
        <v>460.62659883537629</v>
      </c>
      <c r="Q1050">
        <f t="shared" si="334"/>
        <v>180</v>
      </c>
      <c r="R1050">
        <f t="shared" si="335"/>
        <v>82.912787790367744</v>
      </c>
      <c r="S1050">
        <f t="shared" si="336"/>
        <v>82.91278779036773</v>
      </c>
      <c r="T1050">
        <f t="shared" ca="1" si="337"/>
        <v>1.4931636980735559</v>
      </c>
      <c r="U1050">
        <f t="shared" ca="1" si="341"/>
        <v>35.478899999999996</v>
      </c>
      <c r="V1050">
        <f ca="1">(-U1050*'Config sheet'!$C$134+'Config sheet'!$C$135*'Stage 1'!U1415)*10^2</f>
        <v>-118.45789877842915</v>
      </c>
      <c r="W1050">
        <f t="shared" ca="1" si="344"/>
        <v>-35.54511098806141</v>
      </c>
      <c r="X1050">
        <f>'Config sheet'!$C$150*10^-3</f>
        <v>-333.6</v>
      </c>
      <c r="Y1050">
        <f>'Config sheet'!$C$149*10^-3</f>
        <v>333.6</v>
      </c>
      <c r="Z1050">
        <f t="shared" si="338"/>
        <v>4.5926572240811758E-2</v>
      </c>
      <c r="AA1050">
        <f>PI()/4*('Config sheet'!$C$38^2)*'Stage 1'!Z1050*2</f>
        <v>7.8657121235810243E-3</v>
      </c>
      <c r="AB1050">
        <f t="shared" si="339"/>
        <v>25.830468076946993</v>
      </c>
      <c r="AC1050">
        <f t="shared" ca="1" si="340"/>
        <v>35.478899999999996</v>
      </c>
    </row>
    <row r="1051" spans="3:29" x14ac:dyDescent="0.25">
      <c r="C1051">
        <v>305</v>
      </c>
      <c r="D1051">
        <f t="shared" si="326"/>
        <v>995</v>
      </c>
      <c r="E1051">
        <f t="shared" si="327"/>
        <v>0.17780000000000001</v>
      </c>
      <c r="F1051">
        <f t="shared" si="325"/>
        <v>5.108877721943049E-2</v>
      </c>
      <c r="G1051">
        <f t="shared" si="328"/>
        <v>104.19615634406146</v>
      </c>
      <c r="H1051">
        <f t="shared" si="329"/>
        <v>5.3232542185827052</v>
      </c>
      <c r="I1051" s="3">
        <f t="shared" si="330"/>
        <v>8.8900000000000007E-2</v>
      </c>
      <c r="J1051" s="3">
        <f t="shared" si="331"/>
        <v>0.40640000000000004</v>
      </c>
      <c r="K1051">
        <f t="shared" si="332"/>
        <v>7.8891111190639351E-2</v>
      </c>
      <c r="L1051">
        <f>PI()/4*('Config sheet'!$C$38^2)*'Stage 1'!K1051*2</f>
        <v>1.3511454033217928E-2</v>
      </c>
      <c r="M1051">
        <f t="shared" si="333"/>
        <v>37.176961631144763</v>
      </c>
      <c r="N1051">
        <f>'Config sheet'!$C$44</f>
        <v>5.8970333333333338</v>
      </c>
      <c r="O1051">
        <f t="shared" si="342"/>
        <v>-8.5398814644004126</v>
      </c>
      <c r="P1051">
        <f t="shared" si="343"/>
        <v>481.38922527478559</v>
      </c>
      <c r="Q1051">
        <f t="shared" si="334"/>
        <v>180</v>
      </c>
      <c r="R1051">
        <f t="shared" si="335"/>
        <v>86.650060549461401</v>
      </c>
      <c r="S1051">
        <f t="shared" si="336"/>
        <v>86.650060549461401</v>
      </c>
      <c r="T1051">
        <f t="shared" ca="1" si="337"/>
        <v>1.4931636980735559</v>
      </c>
      <c r="U1051">
        <f t="shared" ca="1" si="341"/>
        <v>35.478899999999996</v>
      </c>
      <c r="V1051">
        <f ca="1">(-U1051*'Config sheet'!$C$134+'Config sheet'!$C$135*'Stage 1'!U1416)*10^2</f>
        <v>-118.45789877842915</v>
      </c>
      <c r="W1051">
        <f t="shared" ca="1" si="344"/>
        <v>-31.807838228967753</v>
      </c>
      <c r="X1051">
        <f>'Config sheet'!$C$150*10^-3</f>
        <v>-333.6</v>
      </c>
      <c r="Y1051">
        <f>'Config sheet'!$C$149*10^-3</f>
        <v>333.6</v>
      </c>
      <c r="Z1051">
        <f t="shared" si="338"/>
        <v>4.4486811190639353E-2</v>
      </c>
      <c r="AA1051">
        <f>PI()/4*('Config sheet'!$C$38^2)*'Stage 1'!Z1051*2</f>
        <v>7.6191283836053829E-3</v>
      </c>
      <c r="AB1051">
        <f t="shared" si="339"/>
        <v>25.020703706771286</v>
      </c>
      <c r="AC1051">
        <f t="shared" ca="1" si="340"/>
        <v>35.478899999999996</v>
      </c>
    </row>
    <row r="1052" spans="3:29" x14ac:dyDescent="0.25">
      <c r="C1052">
        <v>306</v>
      </c>
      <c r="D1052">
        <f t="shared" si="326"/>
        <v>995</v>
      </c>
      <c r="E1052">
        <f t="shared" si="327"/>
        <v>0.17780000000000001</v>
      </c>
      <c r="F1052">
        <f t="shared" si="325"/>
        <v>5.1256281407035177E-2</v>
      </c>
      <c r="G1052">
        <f t="shared" si="328"/>
        <v>104.19615634406146</v>
      </c>
      <c r="H1052">
        <f t="shared" si="329"/>
        <v>5.3407075111026483</v>
      </c>
      <c r="I1052" s="3">
        <f t="shared" si="330"/>
        <v>8.8900000000000007E-2</v>
      </c>
      <c r="J1052" s="3">
        <f t="shared" si="331"/>
        <v>0.40640000000000004</v>
      </c>
      <c r="K1052">
        <f t="shared" si="332"/>
        <v>7.7464888966305601E-2</v>
      </c>
      <c r="L1052">
        <f>PI()/4*('Config sheet'!$C$38^2)*'Stage 1'!K1052*2</f>
        <v>1.3267189049059285E-2</v>
      </c>
      <c r="M1052">
        <f t="shared" si="333"/>
        <v>36.504862986426566</v>
      </c>
      <c r="N1052">
        <f>'Config sheet'!$C$44</f>
        <v>5.8970333333333338</v>
      </c>
      <c r="O1052">
        <f t="shared" si="342"/>
        <v>-8.4575133806859562</v>
      </c>
      <c r="P1052">
        <f t="shared" si="343"/>
        <v>502.07119793777923</v>
      </c>
      <c r="Q1052">
        <f t="shared" si="334"/>
        <v>180</v>
      </c>
      <c r="R1052">
        <f t="shared" si="335"/>
        <v>90.372815628800268</v>
      </c>
      <c r="S1052">
        <f t="shared" si="336"/>
        <v>90.372815628800268</v>
      </c>
      <c r="T1052">
        <f t="shared" ca="1" si="337"/>
        <v>1.4931636980735559</v>
      </c>
      <c r="U1052">
        <f t="shared" ca="1" si="341"/>
        <v>35.478899999999996</v>
      </c>
      <c r="V1052">
        <f ca="1">(-U1052*'Config sheet'!$C$134+'Config sheet'!$C$135*'Stage 1'!U1417)*10^2</f>
        <v>-118.45789877842915</v>
      </c>
      <c r="W1052">
        <f t="shared" ca="1" si="344"/>
        <v>-28.085083149628886</v>
      </c>
      <c r="X1052">
        <f>'Config sheet'!$C$150*10^-3</f>
        <v>-333.6</v>
      </c>
      <c r="Y1052">
        <f>'Config sheet'!$C$149*10^-3</f>
        <v>333.6</v>
      </c>
      <c r="Z1052">
        <f t="shared" si="338"/>
        <v>4.3060588966305602E-2</v>
      </c>
      <c r="AA1052">
        <f>PI()/4*('Config sheet'!$C$38^2)*'Stage 1'!Z1052*2</f>
        <v>7.3748633994467393E-3</v>
      </c>
      <c r="AB1052">
        <f t="shared" si="339"/>
        <v>24.218553974300111</v>
      </c>
      <c r="AC1052">
        <f t="shared" ca="1" si="340"/>
        <v>35.478899999999996</v>
      </c>
    </row>
    <row r="1053" spans="3:29" x14ac:dyDescent="0.25">
      <c r="C1053">
        <v>307</v>
      </c>
      <c r="D1053">
        <f t="shared" si="326"/>
        <v>995</v>
      </c>
      <c r="E1053">
        <f t="shared" si="327"/>
        <v>0.17780000000000001</v>
      </c>
      <c r="F1053">
        <f t="shared" si="325"/>
        <v>5.1423785594639872E-2</v>
      </c>
      <c r="G1053">
        <f t="shared" si="328"/>
        <v>104.19615634406146</v>
      </c>
      <c r="H1053">
        <f t="shared" si="329"/>
        <v>5.3581608036225914</v>
      </c>
      <c r="I1053" s="3">
        <f t="shared" si="330"/>
        <v>8.8900000000000007E-2</v>
      </c>
      <c r="J1053" s="3">
        <f t="shared" si="331"/>
        <v>0.40640000000000004</v>
      </c>
      <c r="K1053">
        <f t="shared" si="332"/>
        <v>7.6052791316025992E-2</v>
      </c>
      <c r="L1053">
        <f>PI()/4*('Config sheet'!$C$38^2)*'Stage 1'!K1053*2</f>
        <v>1.3025343140132199E-2</v>
      </c>
      <c r="M1053">
        <f t="shared" si="333"/>
        <v>35.839420462274319</v>
      </c>
      <c r="N1053">
        <f>'Config sheet'!$C$44</f>
        <v>5.8970333333333338</v>
      </c>
      <c r="O1053">
        <f t="shared" si="342"/>
        <v>-8.3716886185894772</v>
      </c>
      <c r="P1053">
        <f t="shared" si="343"/>
        <v>522.65984997406508</v>
      </c>
      <c r="Q1053">
        <f t="shared" si="334"/>
        <v>180</v>
      </c>
      <c r="R1053">
        <f t="shared" si="335"/>
        <v>94.078772995331718</v>
      </c>
      <c r="S1053">
        <f t="shared" si="336"/>
        <v>94.078772995331718</v>
      </c>
      <c r="T1053">
        <f t="shared" ca="1" si="337"/>
        <v>1.4931636980735559</v>
      </c>
      <c r="U1053">
        <f t="shared" ca="1" si="341"/>
        <v>35.478899999999996</v>
      </c>
      <c r="V1053">
        <f ca="1">(-U1053*'Config sheet'!$C$134+'Config sheet'!$C$135*'Stage 1'!U1418)*10^2</f>
        <v>-118.45789877842915</v>
      </c>
      <c r="W1053">
        <f t="shared" ca="1" si="344"/>
        <v>-24.379125783097436</v>
      </c>
      <c r="X1053">
        <f>'Config sheet'!$C$150*10^-3</f>
        <v>-333.6</v>
      </c>
      <c r="Y1053">
        <f>'Config sheet'!$C$149*10^-3</f>
        <v>333.6</v>
      </c>
      <c r="Z1053">
        <f t="shared" si="338"/>
        <v>4.1648491316025993E-2</v>
      </c>
      <c r="AA1053">
        <f>PI()/4*('Config sheet'!$C$38^2)*'Stage 1'!Z1053*2</f>
        <v>7.1330174905196537E-3</v>
      </c>
      <c r="AB1053">
        <f t="shared" si="339"/>
        <v>23.424348321724402</v>
      </c>
      <c r="AC1053">
        <f t="shared" ca="1" si="340"/>
        <v>35.478899999999996</v>
      </c>
    </row>
    <row r="1054" spans="3:29" x14ac:dyDescent="0.25">
      <c r="C1054">
        <v>308</v>
      </c>
      <c r="D1054">
        <f t="shared" si="326"/>
        <v>995</v>
      </c>
      <c r="E1054">
        <f t="shared" si="327"/>
        <v>0.17780000000000001</v>
      </c>
      <c r="F1054">
        <f t="shared" si="325"/>
        <v>5.1591289782244559E-2</v>
      </c>
      <c r="G1054">
        <f t="shared" si="328"/>
        <v>104.19615634406146</v>
      </c>
      <c r="H1054">
        <f t="shared" si="329"/>
        <v>5.3756140961425345</v>
      </c>
      <c r="I1054" s="3">
        <f t="shared" si="330"/>
        <v>8.8900000000000007E-2</v>
      </c>
      <c r="J1054" s="3">
        <f t="shared" si="331"/>
        <v>0.40640000000000004</v>
      </c>
      <c r="K1054">
        <f t="shared" si="332"/>
        <v>7.4655401098374818E-2</v>
      </c>
      <c r="L1054">
        <f>PI()/4*('Config sheet'!$C$38^2)*'Stage 1'!K1054*2</f>
        <v>1.2786016130950682E-2</v>
      </c>
      <c r="M1054">
        <f t="shared" si="333"/>
        <v>35.180908727285356</v>
      </c>
      <c r="N1054">
        <f>'Config sheet'!$C$44</f>
        <v>5.8970333333333338</v>
      </c>
      <c r="O1054">
        <f t="shared" si="342"/>
        <v>-8.2824238737487619</v>
      </c>
      <c r="P1054">
        <f t="shared" si="343"/>
        <v>543.1424703278708</v>
      </c>
      <c r="Q1054">
        <f t="shared" si="334"/>
        <v>180</v>
      </c>
      <c r="R1054">
        <f t="shared" si="335"/>
        <v>97.765644659016758</v>
      </c>
      <c r="S1054">
        <f t="shared" si="336"/>
        <v>97.765644659016743</v>
      </c>
      <c r="T1054">
        <f t="shared" ca="1" si="337"/>
        <v>1.4931636980735559</v>
      </c>
      <c r="U1054">
        <f t="shared" ca="1" si="341"/>
        <v>35.478899999999996</v>
      </c>
      <c r="V1054">
        <f ca="1">(-U1054*'Config sheet'!$C$134+'Config sheet'!$C$135*'Stage 1'!U1419)*10^2</f>
        <v>-118.45789877842915</v>
      </c>
      <c r="W1054">
        <f t="shared" ca="1" si="344"/>
        <v>-20.692254119412397</v>
      </c>
      <c r="X1054">
        <f>'Config sheet'!$C$150*10^-3</f>
        <v>-333.6</v>
      </c>
      <c r="Y1054">
        <f>'Config sheet'!$C$149*10^-3</f>
        <v>333.6</v>
      </c>
      <c r="Z1054">
        <f t="shared" si="338"/>
        <v>4.025110109837482E-2</v>
      </c>
      <c r="AA1054">
        <f>PI()/4*('Config sheet'!$C$38^2)*'Stage 1'!Z1054*2</f>
        <v>6.8936904813381361E-3</v>
      </c>
      <c r="AB1054">
        <f t="shared" si="339"/>
        <v>22.638414566015079</v>
      </c>
      <c r="AC1054">
        <f t="shared" ca="1" si="340"/>
        <v>35.478899999999996</v>
      </c>
    </row>
    <row r="1055" spans="3:29" x14ac:dyDescent="0.25">
      <c r="C1055">
        <v>309</v>
      </c>
      <c r="D1055">
        <f t="shared" si="326"/>
        <v>995</v>
      </c>
      <c r="E1055">
        <f t="shared" si="327"/>
        <v>0.17780000000000001</v>
      </c>
      <c r="F1055">
        <f t="shared" si="325"/>
        <v>5.1758793969849247E-2</v>
      </c>
      <c r="G1055">
        <f t="shared" si="328"/>
        <v>104.19615634406146</v>
      </c>
      <c r="H1055">
        <f t="shared" si="329"/>
        <v>5.3930673886624776</v>
      </c>
      <c r="I1055" s="3">
        <f t="shared" si="330"/>
        <v>8.8900000000000007E-2</v>
      </c>
      <c r="J1055" s="3">
        <f t="shared" si="331"/>
        <v>0.40640000000000004</v>
      </c>
      <c r="K1055">
        <f t="shared" si="332"/>
        <v>7.3273297909516366E-2</v>
      </c>
      <c r="L1055">
        <f>PI()/4*('Config sheet'!$C$38^2)*'Stage 1'!K1055*2</f>
        <v>1.2549307287285153E-2</v>
      </c>
      <c r="M1055">
        <f t="shared" si="333"/>
        <v>34.529600912665934</v>
      </c>
      <c r="N1055">
        <f>'Config sheet'!$C$44</f>
        <v>5.8970333333333338</v>
      </c>
      <c r="O1055">
        <f t="shared" si="342"/>
        <v>-8.1897379738418135</v>
      </c>
      <c r="P1055">
        <f t="shared" si="343"/>
        <v>563.50631545546003</v>
      </c>
      <c r="Q1055">
        <f t="shared" si="334"/>
        <v>180</v>
      </c>
      <c r="R1055">
        <f t="shared" si="335"/>
        <v>101.43113678198281</v>
      </c>
      <c r="S1055">
        <f t="shared" si="336"/>
        <v>101.4311367819828</v>
      </c>
      <c r="T1055">
        <f t="shared" ca="1" si="337"/>
        <v>1.4931636980735559</v>
      </c>
      <c r="U1055">
        <f t="shared" ca="1" si="341"/>
        <v>35.478899999999996</v>
      </c>
      <c r="V1055">
        <f ca="1">(-U1055*'Config sheet'!$C$134+'Config sheet'!$C$135*'Stage 1'!U1420)*10^2</f>
        <v>-118.45789877842915</v>
      </c>
      <c r="W1055">
        <f t="shared" ca="1" si="344"/>
        <v>-17.026761996446339</v>
      </c>
      <c r="X1055">
        <f>'Config sheet'!$C$150*10^-3</f>
        <v>-333.6</v>
      </c>
      <c r="Y1055">
        <f>'Config sheet'!$C$149*10^-3</f>
        <v>333.6</v>
      </c>
      <c r="Z1055">
        <f t="shared" si="338"/>
        <v>3.8868997909516367E-2</v>
      </c>
      <c r="AA1055">
        <f>PI()/4*('Config sheet'!$C$38^2)*'Stage 1'!Z1055*2</f>
        <v>6.6569816376726076E-3</v>
      </c>
      <c r="AB1055">
        <f t="shared" si="339"/>
        <v>21.861078689266797</v>
      </c>
      <c r="AC1055">
        <f t="shared" ca="1" si="340"/>
        <v>35.478899999999996</v>
      </c>
    </row>
    <row r="1056" spans="3:29" x14ac:dyDescent="0.25">
      <c r="C1056">
        <v>310</v>
      </c>
      <c r="D1056">
        <f t="shared" si="326"/>
        <v>995</v>
      </c>
      <c r="E1056">
        <f t="shared" si="327"/>
        <v>0.17780000000000001</v>
      </c>
      <c r="F1056">
        <f t="shared" si="325"/>
        <v>5.1926298157453941E-2</v>
      </c>
      <c r="G1056">
        <f t="shared" si="328"/>
        <v>104.19615634406146</v>
      </c>
      <c r="H1056">
        <f t="shared" si="329"/>
        <v>5.4105206811824216</v>
      </c>
      <c r="I1056" s="3">
        <f t="shared" si="330"/>
        <v>8.8900000000000007E-2</v>
      </c>
      <c r="J1056" s="3">
        <f t="shared" si="331"/>
        <v>0.40640000000000004</v>
      </c>
      <c r="K1056">
        <f t="shared" si="332"/>
        <v>7.1907057711061706E-2</v>
      </c>
      <c r="L1056">
        <f>PI()/4*('Config sheet'!$C$38^2)*'Stage 1'!K1056*2</f>
        <v>1.2315315252426542E-2</v>
      </c>
      <c r="M1056">
        <f t="shared" si="333"/>
        <v>33.885768436860943</v>
      </c>
      <c r="N1056">
        <f>'Config sheet'!$C$44</f>
        <v>5.8970333333333338</v>
      </c>
      <c r="O1056">
        <f t="shared" si="342"/>
        <v>-8.0936518830410673</v>
      </c>
      <c r="P1056">
        <f t="shared" si="343"/>
        <v>583.73862113147482</v>
      </c>
      <c r="Q1056">
        <f t="shared" si="334"/>
        <v>180</v>
      </c>
      <c r="R1056">
        <f t="shared" si="335"/>
        <v>105.07295180366548</v>
      </c>
      <c r="S1056">
        <f t="shared" si="336"/>
        <v>105.07295180366546</v>
      </c>
      <c r="T1056">
        <f t="shared" ca="1" si="337"/>
        <v>1.4931636980735559</v>
      </c>
      <c r="U1056">
        <f t="shared" ca="1" si="341"/>
        <v>35.478899999999996</v>
      </c>
      <c r="V1056">
        <f ca="1">(-U1056*'Config sheet'!$C$134+'Config sheet'!$C$135*'Stage 1'!U1421)*10^2</f>
        <v>-118.45789877842915</v>
      </c>
      <c r="W1056">
        <f t="shared" ca="1" si="344"/>
        <v>-13.384946974763679</v>
      </c>
      <c r="X1056">
        <f>'Config sheet'!$C$150*10^-3</f>
        <v>-333.6</v>
      </c>
      <c r="Y1056">
        <f>'Config sheet'!$C$149*10^-3</f>
        <v>333.6</v>
      </c>
      <c r="Z1056">
        <f t="shared" si="338"/>
        <v>3.7502757711061707E-2</v>
      </c>
      <c r="AA1056">
        <f>PI()/4*('Config sheet'!$C$38^2)*'Stage 1'!Z1056*2</f>
        <v>6.4229896028139962E-3</v>
      </c>
      <c r="AB1056">
        <f t="shared" si="339"/>
        <v>21.092664629393536</v>
      </c>
      <c r="AC1056">
        <f t="shared" ca="1" si="340"/>
        <v>35.478899999999996</v>
      </c>
    </row>
    <row r="1057" spans="3:29" x14ac:dyDescent="0.25">
      <c r="C1057">
        <v>311</v>
      </c>
      <c r="D1057">
        <f t="shared" si="326"/>
        <v>995</v>
      </c>
      <c r="E1057">
        <f t="shared" si="327"/>
        <v>0.17780000000000001</v>
      </c>
      <c r="F1057">
        <f t="shared" si="325"/>
        <v>5.2093802345058629E-2</v>
      </c>
      <c r="G1057">
        <f t="shared" si="328"/>
        <v>104.19615634406146</v>
      </c>
      <c r="H1057">
        <f t="shared" si="329"/>
        <v>5.4279739737023647</v>
      </c>
      <c r="I1057" s="3">
        <f t="shared" si="330"/>
        <v>8.8900000000000007E-2</v>
      </c>
      <c r="J1057" s="3">
        <f t="shared" si="331"/>
        <v>0.40640000000000004</v>
      </c>
      <c r="K1057">
        <f t="shared" si="332"/>
        <v>7.0557252458937791E-2</v>
      </c>
      <c r="L1057">
        <f>PI()/4*('Config sheet'!$C$38^2)*'Stage 1'!K1057*2</f>
        <v>1.2084137983623762E-2</v>
      </c>
      <c r="M1057">
        <f t="shared" si="333"/>
        <v>33.249680830660729</v>
      </c>
      <c r="N1057">
        <f>'Config sheet'!$C$44</f>
        <v>5.8970333333333338</v>
      </c>
      <c r="O1057">
        <f t="shared" si="342"/>
        <v>-7.994188704483487</v>
      </c>
      <c r="P1057">
        <f t="shared" si="343"/>
        <v>603.8266143308515</v>
      </c>
      <c r="Q1057">
        <f t="shared" si="334"/>
        <v>180</v>
      </c>
      <c r="R1057">
        <f t="shared" si="335"/>
        <v>108.68879057955326</v>
      </c>
      <c r="S1057">
        <f t="shared" si="336"/>
        <v>108.68879057955327</v>
      </c>
      <c r="T1057">
        <f t="shared" ca="1" si="337"/>
        <v>1.4931636980735559</v>
      </c>
      <c r="U1057">
        <f t="shared" ca="1" si="341"/>
        <v>35.478899999999996</v>
      </c>
      <c r="V1057">
        <f ca="1">(-U1057*'Config sheet'!$C$134+'Config sheet'!$C$135*'Stage 1'!U1422)*10^2</f>
        <v>-118.45789877842915</v>
      </c>
      <c r="W1057">
        <f t="shared" ca="1" si="344"/>
        <v>-9.7691081988758981</v>
      </c>
      <c r="X1057">
        <f>'Config sheet'!$C$150*10^-3</f>
        <v>-333.6</v>
      </c>
      <c r="Y1057">
        <f>'Config sheet'!$C$149*10^-3</f>
        <v>333.6</v>
      </c>
      <c r="Z1057">
        <f t="shared" si="338"/>
        <v>3.6152952458937793E-2</v>
      </c>
      <c r="AA1057">
        <f>PI()/4*('Config sheet'!$C$38^2)*'Stage 1'!Z1057*2</f>
        <v>6.1918123340112168E-3</v>
      </c>
      <c r="AB1057">
        <f t="shared" si="339"/>
        <v>20.333494071393581</v>
      </c>
      <c r="AC1057">
        <f t="shared" ca="1" si="340"/>
        <v>35.478899999999996</v>
      </c>
    </row>
    <row r="1058" spans="3:29" x14ac:dyDescent="0.25">
      <c r="C1058">
        <v>312</v>
      </c>
      <c r="D1058">
        <f t="shared" si="326"/>
        <v>995</v>
      </c>
      <c r="E1058">
        <f t="shared" si="327"/>
        <v>0.17780000000000001</v>
      </c>
      <c r="F1058">
        <f t="shared" si="325"/>
        <v>5.2261306532663317E-2</v>
      </c>
      <c r="G1058">
        <f t="shared" si="328"/>
        <v>104.19615634406146</v>
      </c>
      <c r="H1058">
        <f t="shared" si="329"/>
        <v>5.4454272662223078</v>
      </c>
      <c r="I1058" s="3">
        <f t="shared" si="330"/>
        <v>8.8900000000000007E-2</v>
      </c>
      <c r="J1058" s="3">
        <f t="shared" si="331"/>
        <v>0.40640000000000004</v>
      </c>
      <c r="K1058">
        <f t="shared" si="332"/>
        <v>6.9224449733647553E-2</v>
      </c>
      <c r="L1058">
        <f>PI()/4*('Config sheet'!$C$38^2)*'Stage 1'!K1058*2</f>
        <v>1.1855872688759423E-2</v>
      </c>
      <c r="M1058">
        <f t="shared" si="333"/>
        <v>32.621605562963403</v>
      </c>
      <c r="N1058">
        <f>'Config sheet'!$C$44</f>
        <v>5.8970333333333338</v>
      </c>
      <c r="O1058">
        <f t="shared" si="342"/>
        <v>-7.8913736807449553</v>
      </c>
      <c r="P1058">
        <f t="shared" si="343"/>
        <v>623.75752517296382</v>
      </c>
      <c r="Q1058">
        <f t="shared" si="334"/>
        <v>180</v>
      </c>
      <c r="R1058">
        <f t="shared" si="335"/>
        <v>112.27635453113349</v>
      </c>
      <c r="S1058">
        <f t="shared" si="336"/>
        <v>112.27635453113349</v>
      </c>
      <c r="T1058">
        <f t="shared" ca="1" si="337"/>
        <v>1.4931636980735559</v>
      </c>
      <c r="U1058">
        <f t="shared" ca="1" si="341"/>
        <v>35.478899999999996</v>
      </c>
      <c r="V1058">
        <f ca="1">(-U1058*'Config sheet'!$C$134+'Config sheet'!$C$135*'Stage 1'!U1423)*10^2</f>
        <v>-118.45789877842915</v>
      </c>
      <c r="W1058">
        <f t="shared" ca="1" si="344"/>
        <v>-6.1815442472956619</v>
      </c>
      <c r="X1058">
        <f>'Config sheet'!$C$150*10^-3</f>
        <v>-333.6</v>
      </c>
      <c r="Y1058">
        <f>'Config sheet'!$C$149*10^-3</f>
        <v>333.6</v>
      </c>
      <c r="Z1058">
        <f t="shared" si="338"/>
        <v>3.4820149733647554E-2</v>
      </c>
      <c r="AA1058">
        <f>PI()/4*('Config sheet'!$C$38^2)*'Stage 1'!Z1058*2</f>
        <v>5.963547039146878E-3</v>
      </c>
      <c r="AB1058">
        <f t="shared" si="339"/>
        <v>19.583886239396826</v>
      </c>
      <c r="AC1058">
        <f t="shared" ca="1" si="340"/>
        <v>35.478899999999996</v>
      </c>
    </row>
    <row r="1059" spans="3:29" x14ac:dyDescent="0.25">
      <c r="C1059">
        <v>313</v>
      </c>
      <c r="D1059">
        <f t="shared" si="326"/>
        <v>995</v>
      </c>
      <c r="E1059">
        <f t="shared" si="327"/>
        <v>0.17780000000000001</v>
      </c>
      <c r="F1059">
        <f t="shared" si="325"/>
        <v>5.2428810720268011E-2</v>
      </c>
      <c r="G1059">
        <f t="shared" si="328"/>
        <v>104.19615634406146</v>
      </c>
      <c r="H1059">
        <f t="shared" si="329"/>
        <v>5.4628805587422518</v>
      </c>
      <c r="I1059" s="3">
        <f t="shared" si="330"/>
        <v>8.8900000000000007E-2</v>
      </c>
      <c r="J1059" s="3">
        <f t="shared" si="331"/>
        <v>0.40640000000000004</v>
      </c>
      <c r="K1059">
        <f t="shared" si="332"/>
        <v>6.7909212372296135E-2</v>
      </c>
      <c r="L1059">
        <f>PI()/4*('Config sheet'!$C$38^2)*'Stage 1'!K1059*2</f>
        <v>1.1630615763328018E-2</v>
      </c>
      <c r="M1059">
        <f t="shared" si="333"/>
        <v>32.001807867369379</v>
      </c>
      <c r="N1059">
        <f>'Config sheet'!$C$44</f>
        <v>5.8970333333333338</v>
      </c>
      <c r="O1059">
        <f t="shared" si="342"/>
        <v>-7.785234192309737</v>
      </c>
      <c r="P1059">
        <f t="shared" si="343"/>
        <v>643.51859891452682</v>
      </c>
      <c r="Q1059">
        <f t="shared" si="334"/>
        <v>180</v>
      </c>
      <c r="R1059">
        <f t="shared" si="335"/>
        <v>115.83334780461485</v>
      </c>
      <c r="S1059">
        <f t="shared" si="336"/>
        <v>115.83334780461483</v>
      </c>
      <c r="T1059">
        <f t="shared" ca="1" si="337"/>
        <v>1.4931636980735559</v>
      </c>
      <c r="U1059">
        <f t="shared" ca="1" si="341"/>
        <v>35.478899999999996</v>
      </c>
      <c r="V1059">
        <f ca="1">(-U1059*'Config sheet'!$C$134+'Config sheet'!$C$135*'Stage 1'!U1424)*10^2</f>
        <v>-118.45789877842915</v>
      </c>
      <c r="W1059">
        <f t="shared" ca="1" si="344"/>
        <v>-2.6245509738143085</v>
      </c>
      <c r="X1059">
        <f>'Config sheet'!$C$150*10^-3</f>
        <v>-333.6</v>
      </c>
      <c r="Y1059">
        <f>'Config sheet'!$C$149*10^-3</f>
        <v>333.6</v>
      </c>
      <c r="Z1059">
        <f t="shared" si="338"/>
        <v>3.3504912372296136E-2</v>
      </c>
      <c r="AA1059">
        <f>PI()/4*('Config sheet'!$C$38^2)*'Stage 1'!Z1059*2</f>
        <v>5.7382901137154729E-3</v>
      </c>
      <c r="AB1059">
        <f t="shared" si="339"/>
        <v>18.844157689705362</v>
      </c>
      <c r="AC1059">
        <f t="shared" ca="1" si="340"/>
        <v>35.478899999999996</v>
      </c>
    </row>
    <row r="1060" spans="3:29" x14ac:dyDescent="0.25">
      <c r="C1060">
        <v>314</v>
      </c>
      <c r="D1060">
        <f t="shared" si="326"/>
        <v>995</v>
      </c>
      <c r="E1060">
        <f t="shared" si="327"/>
        <v>0.17780000000000001</v>
      </c>
      <c r="F1060">
        <f t="shared" si="325"/>
        <v>5.2596314907872699E-2</v>
      </c>
      <c r="G1060">
        <f t="shared" si="328"/>
        <v>104.19615634406146</v>
      </c>
      <c r="H1060">
        <f t="shared" si="329"/>
        <v>5.4803338512621949</v>
      </c>
      <c r="I1060" s="3">
        <f t="shared" si="330"/>
        <v>8.8900000000000007E-2</v>
      </c>
      <c r="J1060" s="3">
        <f t="shared" si="331"/>
        <v>0.40640000000000004</v>
      </c>
      <c r="K1060">
        <f t="shared" si="332"/>
        <v>6.6612098102747486E-2</v>
      </c>
      <c r="L1060">
        <f>PI()/4*('Config sheet'!$C$38^2)*'Stage 1'!K1060*2</f>
        <v>1.1408462727778975E-2</v>
      </c>
      <c r="M1060">
        <f t="shared" si="333"/>
        <v>31.390550569779911</v>
      </c>
      <c r="N1060">
        <f>'Config sheet'!$C$44</f>
        <v>5.8970333333333338</v>
      </c>
      <c r="O1060">
        <f t="shared" si="342"/>
        <v>-7.675799754027941</v>
      </c>
      <c r="P1060">
        <f t="shared" si="343"/>
        <v>663.09710797774221</v>
      </c>
      <c r="Q1060">
        <f t="shared" si="334"/>
        <v>180</v>
      </c>
      <c r="R1060">
        <f t="shared" si="335"/>
        <v>119.35747943599361</v>
      </c>
      <c r="S1060">
        <f t="shared" si="336"/>
        <v>119.3574794359936</v>
      </c>
      <c r="T1060">
        <f t="shared" ca="1" si="337"/>
        <v>1.4931636980735559</v>
      </c>
      <c r="U1060">
        <f t="shared" ca="1" si="341"/>
        <v>35.478899999999996</v>
      </c>
      <c r="V1060">
        <f ca="1">(-U1060*'Config sheet'!$C$134+'Config sheet'!$C$135*'Stage 1'!U1425)*10^2</f>
        <v>-118.45789877842915</v>
      </c>
      <c r="W1060">
        <f t="shared" ca="1" si="344"/>
        <v>0.89958065756445649</v>
      </c>
      <c r="X1060">
        <f>'Config sheet'!$C$150*10^-3</f>
        <v>-333.6</v>
      </c>
      <c r="Y1060">
        <f>'Config sheet'!$C$149*10^-3</f>
        <v>333.6</v>
      </c>
      <c r="Z1060">
        <f t="shared" si="338"/>
        <v>3.2207798102747487E-2</v>
      </c>
      <c r="AA1060">
        <f>PI()/4*('Config sheet'!$C$38^2)*'Stage 1'!Z1060*2</f>
        <v>5.5161370781664299E-3</v>
      </c>
      <c r="AB1060">
        <f t="shared" si="339"/>
        <v>18.114622105032332</v>
      </c>
      <c r="AC1060">
        <f t="shared" ca="1" si="340"/>
        <v>35.478899999999996</v>
      </c>
    </row>
    <row r="1061" spans="3:29" x14ac:dyDescent="0.25">
      <c r="C1061">
        <v>315</v>
      </c>
      <c r="D1061">
        <f t="shared" si="326"/>
        <v>995</v>
      </c>
      <c r="E1061">
        <f t="shared" si="327"/>
        <v>0.17780000000000001</v>
      </c>
      <c r="F1061">
        <f t="shared" si="325"/>
        <v>5.2763819095477386E-2</v>
      </c>
      <c r="G1061">
        <f t="shared" si="328"/>
        <v>104.19615634406146</v>
      </c>
      <c r="H1061">
        <f t="shared" si="329"/>
        <v>5.4977871437821371</v>
      </c>
      <c r="I1061" s="3">
        <f t="shared" si="330"/>
        <v>8.8900000000000007E-2</v>
      </c>
      <c r="J1061" s="3">
        <f t="shared" si="331"/>
        <v>0.40640000000000004</v>
      </c>
      <c r="K1061">
        <f t="shared" si="332"/>
        <v>6.5333659180270232E-2</v>
      </c>
      <c r="L1061">
        <f>PI()/4*('Config sheet'!$C$38^2)*'Stage 1'!K1061*2</f>
        <v>1.1189508165286037E-2</v>
      </c>
      <c r="M1061">
        <f t="shared" si="333"/>
        <v>30.788093917168606</v>
      </c>
      <c r="N1061">
        <f>'Config sheet'!$C$44</f>
        <v>5.8970333333333338</v>
      </c>
      <c r="O1061">
        <f t="shared" si="342"/>
        <v>-7.5631020095561734</v>
      </c>
      <c r="P1061">
        <f t="shared" si="343"/>
        <v>682.48036400011108</v>
      </c>
      <c r="Q1061">
        <f t="shared" si="334"/>
        <v>180</v>
      </c>
      <c r="R1061">
        <f t="shared" si="335"/>
        <v>122.84646552002</v>
      </c>
      <c r="S1061">
        <f t="shared" si="336"/>
        <v>122.84646552001999</v>
      </c>
      <c r="T1061">
        <f t="shared" ca="1" si="337"/>
        <v>1.4931636980735559</v>
      </c>
      <c r="U1061">
        <f t="shared" ca="1" si="341"/>
        <v>35.478899999999996</v>
      </c>
      <c r="V1061">
        <f ca="1">(-U1061*'Config sheet'!$C$134+'Config sheet'!$C$135*'Stage 1'!U1426)*10^2</f>
        <v>-118.45789877842915</v>
      </c>
      <c r="W1061">
        <f t="shared" ca="1" si="344"/>
        <v>4.38856674159085</v>
      </c>
      <c r="X1061">
        <f>'Config sheet'!$C$150*10^-3</f>
        <v>-333.6</v>
      </c>
      <c r="Y1061">
        <f>'Config sheet'!$C$149*10^-3</f>
        <v>333.6</v>
      </c>
      <c r="Z1061">
        <f t="shared" si="338"/>
        <v>3.0929359180270233E-2</v>
      </c>
      <c r="AA1061">
        <f>PI()/4*('Config sheet'!$C$38^2)*'Stage 1'!Z1061*2</f>
        <v>5.2971825156734927E-3</v>
      </c>
      <c r="AB1061">
        <f t="shared" si="339"/>
        <v>17.395590090140736</v>
      </c>
      <c r="AC1061">
        <f t="shared" ca="1" si="340"/>
        <v>35.478899999999996</v>
      </c>
    </row>
    <row r="1062" spans="3:29" x14ac:dyDescent="0.25">
      <c r="C1062">
        <v>316</v>
      </c>
      <c r="D1062">
        <f t="shared" si="326"/>
        <v>995</v>
      </c>
      <c r="E1062">
        <f t="shared" si="327"/>
        <v>0.17780000000000001</v>
      </c>
      <c r="F1062">
        <f t="shared" si="325"/>
        <v>5.2931323283082081E-2</v>
      </c>
      <c r="G1062">
        <f t="shared" si="328"/>
        <v>104.19615634406146</v>
      </c>
      <c r="H1062">
        <f t="shared" si="329"/>
        <v>5.5152404363020811</v>
      </c>
      <c r="I1062" s="3">
        <f t="shared" si="330"/>
        <v>8.8900000000000007E-2</v>
      </c>
      <c r="J1062" s="3">
        <f t="shared" si="331"/>
        <v>0.40640000000000004</v>
      </c>
      <c r="K1062">
        <f t="shared" si="332"/>
        <v>6.4074442027023892E-2</v>
      </c>
      <c r="L1062">
        <f>PI()/4*('Config sheet'!$C$38^2)*'Stage 1'!K1062*2</f>
        <v>1.0973845660003109E-2</v>
      </c>
      <c r="M1062">
        <f t="shared" si="333"/>
        <v>30.194695407691498</v>
      </c>
      <c r="N1062">
        <f>'Config sheet'!$C$44</f>
        <v>5.8970333333333338</v>
      </c>
      <c r="O1062">
        <f t="shared" si="342"/>
        <v>-7.4471747237789465</v>
      </c>
      <c r="P1062">
        <f t="shared" si="343"/>
        <v>701.65572989227155</v>
      </c>
      <c r="Q1062">
        <f t="shared" si="334"/>
        <v>180</v>
      </c>
      <c r="R1062">
        <f t="shared" si="335"/>
        <v>126.2980313806089</v>
      </c>
      <c r="S1062">
        <f t="shared" si="336"/>
        <v>126.29803138060889</v>
      </c>
      <c r="T1062">
        <f t="shared" ca="1" si="337"/>
        <v>1.4931636980735559</v>
      </c>
      <c r="U1062">
        <f t="shared" ca="1" si="341"/>
        <v>35.478899999999996</v>
      </c>
      <c r="V1062">
        <f ca="1">(-U1062*'Config sheet'!$C$134+'Config sheet'!$C$135*'Stage 1'!U1427)*10^2</f>
        <v>-118.45789877842915</v>
      </c>
      <c r="W1062">
        <f t="shared" ca="1" si="344"/>
        <v>7.8401326021797502</v>
      </c>
      <c r="X1062">
        <f>'Config sheet'!$C$150*10^-3</f>
        <v>-333.6</v>
      </c>
      <c r="Y1062">
        <f>'Config sheet'!$C$149*10^-3</f>
        <v>333.6</v>
      </c>
      <c r="Z1062">
        <f t="shared" si="338"/>
        <v>2.9670142027023894E-2</v>
      </c>
      <c r="AA1062">
        <f>PI()/4*('Config sheet'!$C$38^2)*'Stage 1'!Z1062*2</f>
        <v>5.0815200103905634E-3</v>
      </c>
      <c r="AB1062">
        <f t="shared" si="339"/>
        <v>16.687368969079806</v>
      </c>
      <c r="AC1062">
        <f t="shared" ca="1" si="340"/>
        <v>35.478899999999996</v>
      </c>
    </row>
    <row r="1063" spans="3:29" x14ac:dyDescent="0.25">
      <c r="C1063">
        <v>317</v>
      </c>
      <c r="D1063">
        <f t="shared" si="326"/>
        <v>995</v>
      </c>
      <c r="E1063">
        <f t="shared" si="327"/>
        <v>0.17780000000000001</v>
      </c>
      <c r="F1063">
        <f t="shared" si="325"/>
        <v>5.3098827470686769E-2</v>
      </c>
      <c r="G1063">
        <f t="shared" si="328"/>
        <v>104.19615634406146</v>
      </c>
      <c r="H1063">
        <f t="shared" si="329"/>
        <v>5.5326937288220241</v>
      </c>
      <c r="I1063" s="3">
        <f t="shared" si="330"/>
        <v>8.8900000000000007E-2</v>
      </c>
      <c r="J1063" s="3">
        <f t="shared" si="331"/>
        <v>0.40640000000000004</v>
      </c>
      <c r="K1063">
        <f t="shared" si="332"/>
        <v>6.2834986874727605E-2</v>
      </c>
      <c r="L1063">
        <f>PI()/4*('Config sheet'!$C$38^2)*'Stage 1'!K1063*2</f>
        <v>1.0761567735865141E-2</v>
      </c>
      <c r="M1063">
        <f t="shared" si="333"/>
        <v>29.610609622296813</v>
      </c>
      <c r="N1063">
        <f>'Config sheet'!$C$44</f>
        <v>5.8970333333333338</v>
      </c>
      <c r="O1063">
        <f t="shared" si="342"/>
        <v>-7.3280537732107014</v>
      </c>
      <c r="P1063">
        <f t="shared" si="343"/>
        <v>720.61063189020388</v>
      </c>
      <c r="Q1063">
        <f t="shared" si="334"/>
        <v>180</v>
      </c>
      <c r="R1063">
        <f t="shared" si="335"/>
        <v>129.70991374023674</v>
      </c>
      <c r="S1063">
        <f t="shared" si="336"/>
        <v>129.70991374023669</v>
      </c>
      <c r="T1063">
        <f t="shared" ca="1" si="337"/>
        <v>1.4931636980735559</v>
      </c>
      <c r="U1063">
        <f t="shared" ca="1" si="341"/>
        <v>35.478899999999996</v>
      </c>
      <c r="V1063">
        <f ca="1">(-U1063*'Config sheet'!$C$134+'Config sheet'!$C$135*'Stage 1'!U1428)*10^2</f>
        <v>-118.45789877842915</v>
      </c>
      <c r="W1063">
        <f t="shared" ca="1" si="344"/>
        <v>11.252014961807589</v>
      </c>
      <c r="X1063">
        <f>'Config sheet'!$C$150*10^-3</f>
        <v>-333.6</v>
      </c>
      <c r="Y1063">
        <f>'Config sheet'!$C$149*10^-3</f>
        <v>333.6</v>
      </c>
      <c r="Z1063">
        <f t="shared" si="338"/>
        <v>2.8430686874727606E-2</v>
      </c>
      <c r="AA1063">
        <f>PI()/4*('Config sheet'!$C$38^2)*'Stage 1'!Z1063*2</f>
        <v>4.8692420862525964E-3</v>
      </c>
      <c r="AB1063">
        <f t="shared" si="339"/>
        <v>15.990262584211251</v>
      </c>
      <c r="AC1063">
        <f t="shared" ca="1" si="340"/>
        <v>35.478899999999996</v>
      </c>
    </row>
    <row r="1064" spans="3:29" x14ac:dyDescent="0.25">
      <c r="C1064">
        <v>318</v>
      </c>
      <c r="D1064">
        <f t="shared" si="326"/>
        <v>995</v>
      </c>
      <c r="E1064">
        <f t="shared" si="327"/>
        <v>0.17780000000000001</v>
      </c>
      <c r="F1064">
        <f t="shared" si="325"/>
        <v>5.3266331658291463E-2</v>
      </c>
      <c r="G1064">
        <f t="shared" si="328"/>
        <v>104.19615634406146</v>
      </c>
      <c r="H1064">
        <f t="shared" si="329"/>
        <v>5.5501470213419681</v>
      </c>
      <c r="I1064" s="3">
        <f t="shared" si="330"/>
        <v>8.8900000000000007E-2</v>
      </c>
      <c r="J1064" s="3">
        <f t="shared" si="331"/>
        <v>0.40640000000000004</v>
      </c>
      <c r="K1064">
        <f t="shared" si="332"/>
        <v>6.1615827410842657E-2</v>
      </c>
      <c r="L1064">
        <f>PI()/4*('Config sheet'!$C$38^2)*'Stage 1'!K1064*2</f>
        <v>1.0552765795990848E-2</v>
      </c>
      <c r="M1064">
        <f t="shared" si="333"/>
        <v>29.03608805799065</v>
      </c>
      <c r="N1064">
        <f>'Config sheet'!$C$44</f>
        <v>5.8970333333333338</v>
      </c>
      <c r="O1064">
        <f t="shared" si="342"/>
        <v>-7.2057771343803312</v>
      </c>
      <c r="P1064">
        <f t="shared" si="343"/>
        <v>739.33257158816423</v>
      </c>
      <c r="Q1064">
        <f t="shared" si="334"/>
        <v>180</v>
      </c>
      <c r="R1064">
        <f t="shared" si="335"/>
        <v>133.07986288586957</v>
      </c>
      <c r="S1064">
        <f t="shared" si="336"/>
        <v>133.07986288586957</v>
      </c>
      <c r="T1064">
        <f t="shared" ca="1" si="337"/>
        <v>1.4931636980735559</v>
      </c>
      <c r="U1064">
        <f t="shared" ca="1" si="341"/>
        <v>35.478899999999996</v>
      </c>
      <c r="V1064">
        <f ca="1">(-U1064*'Config sheet'!$C$134+'Config sheet'!$C$135*'Stage 1'!U1429)*10^2</f>
        <v>-118.45789877842915</v>
      </c>
      <c r="W1064">
        <f t="shared" ca="1" si="344"/>
        <v>14.621964107440419</v>
      </c>
      <c r="X1064">
        <f>'Config sheet'!$C$150*10^-3</f>
        <v>-333.6</v>
      </c>
      <c r="Y1064">
        <f>'Config sheet'!$C$149*10^-3</f>
        <v>333.6</v>
      </c>
      <c r="Z1064">
        <f t="shared" si="338"/>
        <v>2.7211527410842651E-2</v>
      </c>
      <c r="AA1064">
        <f>PI()/4*('Config sheet'!$C$38^2)*'Stage 1'!Z1064*2</f>
        <v>4.6604401463783019E-3</v>
      </c>
      <c r="AB1064">
        <f t="shared" si="339"/>
        <v>15.304571097211838</v>
      </c>
      <c r="AC1064">
        <f t="shared" ca="1" si="340"/>
        <v>35.478899999999996</v>
      </c>
    </row>
    <row r="1065" spans="3:29" x14ac:dyDescent="0.25">
      <c r="C1065">
        <v>319</v>
      </c>
      <c r="D1065">
        <f t="shared" si="326"/>
        <v>995</v>
      </c>
      <c r="E1065">
        <f t="shared" si="327"/>
        <v>0.17780000000000001</v>
      </c>
      <c r="F1065">
        <f t="shared" si="325"/>
        <v>5.3433835845896151E-2</v>
      </c>
      <c r="G1065">
        <f t="shared" si="328"/>
        <v>104.19615634406146</v>
      </c>
      <c r="H1065">
        <f t="shared" si="329"/>
        <v>5.5676003138619112</v>
      </c>
      <c r="I1065" s="3">
        <f t="shared" si="330"/>
        <v>8.8900000000000007E-2</v>
      </c>
      <c r="J1065" s="3">
        <f t="shared" si="331"/>
        <v>0.40640000000000004</v>
      </c>
      <c r="K1065">
        <f t="shared" si="332"/>
        <v>6.0417490428596683E-2</v>
      </c>
      <c r="L1065">
        <f>PI()/4*('Config sheet'!$C$38^2)*'Stage 1'!K1065*2</f>
        <v>1.0347530062743341E-2</v>
      </c>
      <c r="M1065">
        <f t="shared" si="333"/>
        <v>28.471378962912947</v>
      </c>
      <c r="N1065">
        <f>'Config sheet'!$C$44</f>
        <v>5.8970333333333338</v>
      </c>
      <c r="O1065">
        <f t="shared" si="342"/>
        <v>-7.0803848702028329</v>
      </c>
      <c r="P1065">
        <f t="shared" si="343"/>
        <v>757.80913793865034</v>
      </c>
      <c r="Q1065">
        <f t="shared" si="334"/>
        <v>180</v>
      </c>
      <c r="R1065">
        <f t="shared" si="335"/>
        <v>136.40564482895707</v>
      </c>
      <c r="S1065">
        <f t="shared" si="336"/>
        <v>136.40564482895707</v>
      </c>
      <c r="T1065">
        <f t="shared" ca="1" si="337"/>
        <v>1.4931636980735559</v>
      </c>
      <c r="U1065">
        <f t="shared" ca="1" si="341"/>
        <v>35.478899999999996</v>
      </c>
      <c r="V1065">
        <f ca="1">(-U1065*'Config sheet'!$C$134+'Config sheet'!$C$135*'Stage 1'!U1430)*10^2</f>
        <v>-118.45789877842915</v>
      </c>
      <c r="W1065">
        <f t="shared" ca="1" si="344"/>
        <v>17.947746050527911</v>
      </c>
      <c r="X1065">
        <f>'Config sheet'!$C$150*10^-3</f>
        <v>-333.6</v>
      </c>
      <c r="Y1065">
        <f>'Config sheet'!$C$149*10^-3</f>
        <v>333.6</v>
      </c>
      <c r="Z1065">
        <f t="shared" si="338"/>
        <v>2.6013190428596678E-2</v>
      </c>
      <c r="AA1065">
        <f>PI()/4*('Config sheet'!$C$38^2)*'Stage 1'!Z1065*2</f>
        <v>4.4552044131307934E-3</v>
      </c>
      <c r="AB1065">
        <f t="shared" si="339"/>
        <v>14.6305907922366</v>
      </c>
      <c r="AC1065">
        <f t="shared" ca="1" si="340"/>
        <v>35.478899999999996</v>
      </c>
    </row>
    <row r="1066" spans="3:29" x14ac:dyDescent="0.25">
      <c r="C1066">
        <v>320</v>
      </c>
      <c r="D1066">
        <f t="shared" si="326"/>
        <v>995</v>
      </c>
      <c r="E1066">
        <f t="shared" si="327"/>
        <v>0.17780000000000001</v>
      </c>
      <c r="F1066">
        <f t="shared" ref="F1066:F1106" si="345">C1066*$G$4</f>
        <v>5.3601340033500838E-2</v>
      </c>
      <c r="G1066">
        <f t="shared" si="328"/>
        <v>104.19615634406146</v>
      </c>
      <c r="H1066">
        <f t="shared" si="329"/>
        <v>5.5850536063818543</v>
      </c>
      <c r="I1066" s="3">
        <f t="shared" si="330"/>
        <v>8.8900000000000007E-2</v>
      </c>
      <c r="J1066" s="3">
        <f t="shared" si="331"/>
        <v>0.40640000000000004</v>
      </c>
      <c r="K1066">
        <f t="shared" si="332"/>
        <v>5.9240495481161566E-2</v>
      </c>
      <c r="L1066">
        <f>PI()/4*('Config sheet'!$C$38^2)*'Stage 1'!K1066*2</f>
        <v>1.0145949518502175E-2</v>
      </c>
      <c r="M1066">
        <f t="shared" si="333"/>
        <v>27.916727173370926</v>
      </c>
      <c r="N1066">
        <f>'Config sheet'!$C$44</f>
        <v>5.8970333333333338</v>
      </c>
      <c r="O1066">
        <f t="shared" si="342"/>
        <v>-6.9519191143445198</v>
      </c>
      <c r="P1066">
        <f t="shared" si="343"/>
        <v>776.02801920579748</v>
      </c>
      <c r="Q1066">
        <f t="shared" si="334"/>
        <v>180</v>
      </c>
      <c r="R1066">
        <f t="shared" si="335"/>
        <v>139.68504345704358</v>
      </c>
      <c r="S1066">
        <f t="shared" si="336"/>
        <v>139.68504345704355</v>
      </c>
      <c r="T1066">
        <f t="shared" ca="1" si="337"/>
        <v>1.4931636980735559</v>
      </c>
      <c r="U1066">
        <f t="shared" ca="1" si="341"/>
        <v>35.478899999999996</v>
      </c>
      <c r="V1066">
        <f ca="1">(-U1066*'Config sheet'!$C$134+'Config sheet'!$C$135*'Stage 1'!U1431)*10^2</f>
        <v>-118.45789877842915</v>
      </c>
      <c r="W1066">
        <f t="shared" ca="1" si="344"/>
        <v>21.227144678614422</v>
      </c>
      <c r="X1066">
        <f>'Config sheet'!$C$150*10^-3</f>
        <v>-333.6</v>
      </c>
      <c r="Y1066">
        <f>'Config sheet'!$C$149*10^-3</f>
        <v>333.6</v>
      </c>
      <c r="Z1066">
        <f t="shared" si="338"/>
        <v>2.483619548116156E-2</v>
      </c>
      <c r="AA1066">
        <f>PI()/4*('Config sheet'!$C$38^2)*'Stage 1'!Z1066*2</f>
        <v>4.2536238688896284E-3</v>
      </c>
      <c r="AB1066">
        <f t="shared" si="339"/>
        <v>13.968613881418198</v>
      </c>
      <c r="AC1066">
        <f t="shared" ca="1" si="340"/>
        <v>35.478899999999996</v>
      </c>
    </row>
    <row r="1067" spans="3:29" x14ac:dyDescent="0.25">
      <c r="C1067">
        <v>321</v>
      </c>
      <c r="D1067">
        <f t="shared" ref="D1067:D1106" si="346">$D$4</f>
        <v>995</v>
      </c>
      <c r="E1067">
        <f t="shared" ref="E1067:E1106" si="347">$E$4</f>
        <v>0.17780000000000001</v>
      </c>
      <c r="F1067">
        <f t="shared" si="345"/>
        <v>5.3768844221105533E-2</v>
      </c>
      <c r="G1067">
        <f t="shared" ref="G1067:G1106" si="348">D1067/60*2*PI()</f>
        <v>104.19615634406146</v>
      </c>
      <c r="H1067">
        <f t="shared" ref="H1067:H1106" si="349">G1067*F1067</f>
        <v>5.6025068989017974</v>
      </c>
      <c r="I1067" s="3">
        <f t="shared" ref="I1067:I1106" si="350">$I$4</f>
        <v>8.8900000000000007E-2</v>
      </c>
      <c r="J1067" s="3">
        <f t="shared" ref="J1067:J1106" si="351">$J$4</f>
        <v>0.40640000000000004</v>
      </c>
      <c r="K1067">
        <f t="shared" ref="K1067:K1106" si="352">(J1067+I1067)-(I1067*COS(H1067)+(J1067^2-I1067^2*(SIN(H1067))^2)^0.5)+$B$746</f>
        <v>5.808535454029335E-2</v>
      </c>
      <c r="L1067">
        <f>PI()/4*('Config sheet'!$C$38^2)*'Stage 1'!K1067*2</f>
        <v>9.9481118471995943E-3</v>
      </c>
      <c r="M1067">
        <f t="shared" ref="M1067:M1106" si="353">L1067/($Z$741)*100</f>
        <v>27.372373952975192</v>
      </c>
      <c r="N1067">
        <f>'Config sheet'!$C$44</f>
        <v>5.8970333333333338</v>
      </c>
      <c r="O1067">
        <f t="shared" si="342"/>
        <v>-6.8204240535909273</v>
      </c>
      <c r="P1067">
        <f t="shared" si="343"/>
        <v>793.97701485857999</v>
      </c>
      <c r="Q1067">
        <f t="shared" ref="Q1067:Q1106" si="354">$V$4</f>
        <v>180</v>
      </c>
      <c r="R1067">
        <f t="shared" ref="R1067:R1106" si="355">Q1067*I1067*G1067^2*(COS(H1067)+(I1067/(J1067))*COS(2*H1067))*10^-3</f>
        <v>142.91586267454443</v>
      </c>
      <c r="S1067">
        <f t="shared" ref="S1067:S1106" si="356">Q1067*P1067*10^-3</f>
        <v>142.9158626745444</v>
      </c>
      <c r="T1067">
        <f t="shared" ref="T1067:T1106" ca="1" si="357">$V$741</f>
        <v>1.4931636980735559</v>
      </c>
      <c r="U1067">
        <f t="shared" ca="1" si="341"/>
        <v>35.478899999999996</v>
      </c>
      <c r="V1067">
        <f ca="1">(-U1067*'Config sheet'!$C$134+'Config sheet'!$C$135*'Stage 1'!U1432)*10^2</f>
        <v>-118.45789877842915</v>
      </c>
      <c r="W1067">
        <f t="shared" ca="1" si="344"/>
        <v>24.457963896115274</v>
      </c>
      <c r="X1067">
        <f>'Config sheet'!$C$150*10^-3</f>
        <v>-333.6</v>
      </c>
      <c r="Y1067">
        <f>'Config sheet'!$C$149*10^-3</f>
        <v>333.6</v>
      </c>
      <c r="Z1067">
        <f t="shared" ref="Z1067:Z1106" si="358">(J1067+I1067)-(I1067*COS(H1067)+(J1067^2-I1067^2*(SIN(H1067))^2)^0.5)</f>
        <v>2.3681054540293345E-2</v>
      </c>
      <c r="AA1067">
        <f>PI()/4*('Config sheet'!$C$38^2)*'Stage 1'!Z1067*2</f>
        <v>4.0557861975870487E-3</v>
      </c>
      <c r="AB1067">
        <f t="shared" ref="AB1067:AB1106" si="359">AA1067/($Z$741-$Z$743)*100</f>
        <v>13.318928312875897</v>
      </c>
      <c r="AC1067">
        <f t="shared" ref="AC1067:AC1106" ca="1" si="360">U1067</f>
        <v>35.478899999999996</v>
      </c>
    </row>
    <row r="1068" spans="3:29" x14ac:dyDescent="0.25">
      <c r="C1068">
        <v>322</v>
      </c>
      <c r="D1068">
        <f t="shared" si="346"/>
        <v>995</v>
      </c>
      <c r="E1068">
        <f t="shared" si="347"/>
        <v>0.17780000000000001</v>
      </c>
      <c r="F1068">
        <f t="shared" si="345"/>
        <v>5.393634840871022E-2</v>
      </c>
      <c r="G1068">
        <f t="shared" si="348"/>
        <v>104.19615634406146</v>
      </c>
      <c r="H1068">
        <f t="shared" si="349"/>
        <v>5.6199601914217405</v>
      </c>
      <c r="I1068" s="3">
        <f t="shared" si="350"/>
        <v>8.8900000000000007E-2</v>
      </c>
      <c r="J1068" s="3">
        <f t="shared" si="351"/>
        <v>0.40640000000000004</v>
      </c>
      <c r="K1068">
        <f t="shared" si="352"/>
        <v>5.6952571659729286E-2</v>
      </c>
      <c r="L1068">
        <f>PI()/4*('Config sheet'!$C$38^2)*'Stage 1'!K1068*2</f>
        <v>9.7541033766715031E-3</v>
      </c>
      <c r="M1068">
        <f t="shared" si="353"/>
        <v>26.838556834017631</v>
      </c>
      <c r="N1068">
        <f>'Config sheet'!$C$44</f>
        <v>5.8970333333333338</v>
      </c>
      <c r="O1068">
        <f t="shared" si="342"/>
        <v>-6.6859459082284918</v>
      </c>
      <c r="P1068">
        <f t="shared" si="343"/>
        <v>811.64404739028794</v>
      </c>
      <c r="Q1068">
        <f t="shared" si="354"/>
        <v>180</v>
      </c>
      <c r="R1068">
        <f t="shared" si="355"/>
        <v>146.09592853025185</v>
      </c>
      <c r="S1068">
        <f t="shared" si="356"/>
        <v>146.09592853025185</v>
      </c>
      <c r="T1068">
        <f t="shared" ca="1" si="357"/>
        <v>1.4931636980735559</v>
      </c>
      <c r="U1068">
        <f t="shared" ref="U1068:U1106" ca="1" si="361">IF(AND(L1068&lt;=$Z$740, U1067*(L1067/L1068)^T1068&lt;$AB$742),U1067*(L1067/L1068)^T1068,IF(C1068&lt;=180,$AB$741,IF(L1068&gt;=$Z$742,  U1067*(L1067/L1068)^T1068,$AB$743)))</f>
        <v>35.478899999999996</v>
      </c>
      <c r="V1068">
        <f ca="1">(-U1068*'Config sheet'!$C$134+'Config sheet'!$C$135*'Stage 1'!U1433)*10^2</f>
        <v>-118.45789877842915</v>
      </c>
      <c r="W1068">
        <f t="shared" ca="1" si="344"/>
        <v>27.6380297518227</v>
      </c>
      <c r="X1068">
        <f>'Config sheet'!$C$150*10^-3</f>
        <v>-333.6</v>
      </c>
      <c r="Y1068">
        <f>'Config sheet'!$C$149*10^-3</f>
        <v>333.6</v>
      </c>
      <c r="Z1068">
        <f t="shared" si="358"/>
        <v>2.254827165972928E-2</v>
      </c>
      <c r="AA1068">
        <f>PI()/4*('Config sheet'!$C$38^2)*'Stage 1'!Z1068*2</f>
        <v>3.8617777270589571E-3</v>
      </c>
      <c r="AB1068">
        <f t="shared" si="359"/>
        <v>12.681817581400043</v>
      </c>
      <c r="AC1068">
        <f t="shared" ca="1" si="360"/>
        <v>35.478899999999996</v>
      </c>
    </row>
    <row r="1069" spans="3:29" x14ac:dyDescent="0.25">
      <c r="C1069">
        <v>323</v>
      </c>
      <c r="D1069">
        <f t="shared" si="346"/>
        <v>995</v>
      </c>
      <c r="E1069">
        <f t="shared" si="347"/>
        <v>0.17780000000000001</v>
      </c>
      <c r="F1069">
        <f t="shared" si="345"/>
        <v>5.4103852596314908E-2</v>
      </c>
      <c r="G1069">
        <f t="shared" si="348"/>
        <v>104.19615634406146</v>
      </c>
      <c r="H1069">
        <f t="shared" si="349"/>
        <v>5.6374134839416836</v>
      </c>
      <c r="I1069" s="3">
        <f t="shared" si="350"/>
        <v>8.8900000000000007E-2</v>
      </c>
      <c r="J1069" s="3">
        <f t="shared" si="351"/>
        <v>0.40640000000000004</v>
      </c>
      <c r="K1069">
        <f t="shared" si="352"/>
        <v>5.584264264362921E-2</v>
      </c>
      <c r="L1069">
        <f>PI()/4*('Config sheet'!$C$38^2)*'Stage 1'!K1069*2</f>
        <v>9.5640090218723738E-3</v>
      </c>
      <c r="M1069">
        <f t="shared" si="353"/>
        <v>26.315509461226377</v>
      </c>
      <c r="N1069">
        <f>'Config sheet'!$C$44</f>
        <v>5.8970333333333338</v>
      </c>
      <c r="O1069">
        <f t="shared" si="342"/>
        <v>-6.5485329104535515</v>
      </c>
      <c r="P1069">
        <f t="shared" si="343"/>
        <v>829.01717405080376</v>
      </c>
      <c r="Q1069">
        <f t="shared" si="354"/>
        <v>180</v>
      </c>
      <c r="R1069">
        <f t="shared" si="355"/>
        <v>149.22309132914469</v>
      </c>
      <c r="S1069">
        <f t="shared" si="356"/>
        <v>149.22309132914467</v>
      </c>
      <c r="T1069">
        <f t="shared" ca="1" si="357"/>
        <v>1.4931636980735559</v>
      </c>
      <c r="U1069">
        <f t="shared" ca="1" si="361"/>
        <v>35.478899999999996</v>
      </c>
      <c r="V1069">
        <f ca="1">(-U1069*'Config sheet'!$C$134+'Config sheet'!$C$135*'Stage 1'!U1434)*10^2</f>
        <v>-118.45789877842915</v>
      </c>
      <c r="W1069">
        <f t="shared" ca="1" si="344"/>
        <v>30.76519255071554</v>
      </c>
      <c r="X1069">
        <f>'Config sheet'!$C$150*10^-3</f>
        <v>-333.6</v>
      </c>
      <c r="Y1069">
        <f>'Config sheet'!$C$149*10^-3</f>
        <v>333.6</v>
      </c>
      <c r="Z1069">
        <f t="shared" si="358"/>
        <v>2.1438342643629205E-2</v>
      </c>
      <c r="AA1069">
        <f>PI()/4*('Config sheet'!$C$38^2)*'Stage 1'!Z1069*2</f>
        <v>3.6716833722598274E-3</v>
      </c>
      <c r="AB1069">
        <f t="shared" si="359"/>
        <v>12.057560541973679</v>
      </c>
      <c r="AC1069">
        <f t="shared" ca="1" si="360"/>
        <v>35.478899999999996</v>
      </c>
    </row>
    <row r="1070" spans="3:29" x14ac:dyDescent="0.25">
      <c r="C1070">
        <v>324</v>
      </c>
      <c r="D1070">
        <f t="shared" si="346"/>
        <v>995</v>
      </c>
      <c r="E1070">
        <f t="shared" si="347"/>
        <v>0.17780000000000001</v>
      </c>
      <c r="F1070">
        <f t="shared" si="345"/>
        <v>5.4271356783919603E-2</v>
      </c>
      <c r="G1070">
        <f t="shared" si="348"/>
        <v>104.19615634406146</v>
      </c>
      <c r="H1070">
        <f t="shared" si="349"/>
        <v>5.6548667764616276</v>
      </c>
      <c r="I1070" s="3">
        <f t="shared" si="350"/>
        <v>8.8900000000000007E-2</v>
      </c>
      <c r="J1070" s="3">
        <f t="shared" si="351"/>
        <v>0.40640000000000004</v>
      </c>
      <c r="K1070">
        <f t="shared" si="352"/>
        <v>5.475605472033835E-2</v>
      </c>
      <c r="L1070">
        <f>PI()/4*('Config sheet'!$C$38^2)*'Stage 1'!K1070*2</f>
        <v>9.3779122290015421E-3</v>
      </c>
      <c r="M1070">
        <f t="shared" si="353"/>
        <v>25.803461438028513</v>
      </c>
      <c r="N1070">
        <f>'Config sheet'!$C$44</f>
        <v>5.8970333333333338</v>
      </c>
      <c r="O1070">
        <f t="shared" si="342"/>
        <v>-6.4082352808243703</v>
      </c>
      <c r="P1070">
        <f t="shared" si="343"/>
        <v>846.08459847829317</v>
      </c>
      <c r="Q1070">
        <f t="shared" si="354"/>
        <v>180</v>
      </c>
      <c r="R1070">
        <f t="shared" si="355"/>
        <v>152.2952277260928</v>
      </c>
      <c r="S1070">
        <f t="shared" si="356"/>
        <v>152.29522772609278</v>
      </c>
      <c r="T1070">
        <f t="shared" ca="1" si="357"/>
        <v>1.4931636980735559</v>
      </c>
      <c r="U1070">
        <f t="shared" ca="1" si="361"/>
        <v>35.478899999999996</v>
      </c>
      <c r="V1070">
        <f ca="1">(-U1070*'Config sheet'!$C$134+'Config sheet'!$C$135*'Stage 1'!U1435)*10^2</f>
        <v>-118.45789877842915</v>
      </c>
      <c r="W1070">
        <f t="shared" ca="1" si="344"/>
        <v>33.83732894766365</v>
      </c>
      <c r="X1070">
        <f>'Config sheet'!$C$150*10^-3</f>
        <v>-333.6</v>
      </c>
      <c r="Y1070">
        <f>'Config sheet'!$C$149*10^-3</f>
        <v>333.6</v>
      </c>
      <c r="Z1070">
        <f t="shared" si="358"/>
        <v>2.0351754720338344E-2</v>
      </c>
      <c r="AA1070">
        <f>PI()/4*('Config sheet'!$C$38^2)*'Stage 1'!Z1070*2</f>
        <v>3.4855865793889957E-3</v>
      </c>
      <c r="AB1070">
        <f t="shared" si="359"/>
        <v>11.446431226287032</v>
      </c>
      <c r="AC1070">
        <f t="shared" ca="1" si="360"/>
        <v>35.478899999999996</v>
      </c>
    </row>
    <row r="1071" spans="3:29" x14ac:dyDescent="0.25">
      <c r="C1071">
        <v>325</v>
      </c>
      <c r="D1071">
        <f t="shared" si="346"/>
        <v>995</v>
      </c>
      <c r="E1071">
        <f t="shared" si="347"/>
        <v>0.17780000000000001</v>
      </c>
      <c r="F1071">
        <f t="shared" si="345"/>
        <v>5.443886097152429E-2</v>
      </c>
      <c r="G1071">
        <f t="shared" si="348"/>
        <v>104.19615634406146</v>
      </c>
      <c r="H1071">
        <f t="shared" si="349"/>
        <v>5.6723200689815707</v>
      </c>
      <c r="I1071" s="3">
        <f t="shared" si="350"/>
        <v>8.8900000000000007E-2</v>
      </c>
      <c r="J1071" s="3">
        <f t="shared" si="351"/>
        <v>0.40640000000000004</v>
      </c>
      <c r="K1071">
        <f t="shared" si="352"/>
        <v>5.3693286221739252E-2</v>
      </c>
      <c r="L1071">
        <f>PI()/4*('Config sheet'!$C$38^2)*'Stage 1'!K1071*2</f>
        <v>9.1958949205867314E-3</v>
      </c>
      <c r="M1071">
        <f t="shared" si="353"/>
        <v>25.302638175446607</v>
      </c>
      <c r="N1071">
        <f>'Config sheet'!$C$44</f>
        <v>5.8970333333333338</v>
      </c>
      <c r="O1071">
        <f t="shared" si="342"/>
        <v>-6.265105202774194</v>
      </c>
      <c r="P1071">
        <f t="shared" si="343"/>
        <v>862.83468221702276</v>
      </c>
      <c r="Q1071">
        <f t="shared" si="354"/>
        <v>180</v>
      </c>
      <c r="R1071">
        <f t="shared" si="355"/>
        <v>155.31024279906413</v>
      </c>
      <c r="S1071">
        <f t="shared" si="356"/>
        <v>155.3102427990641</v>
      </c>
      <c r="T1071">
        <f t="shared" ca="1" si="357"/>
        <v>1.4931636980735559</v>
      </c>
      <c r="U1071">
        <f t="shared" ca="1" si="361"/>
        <v>35.478899999999996</v>
      </c>
      <c r="V1071">
        <f ca="1">(-U1071*'Config sheet'!$C$134+'Config sheet'!$C$135*'Stage 1'!U1436)*10^2</f>
        <v>-118.45789877842915</v>
      </c>
      <c r="W1071">
        <f t="shared" ca="1" si="344"/>
        <v>36.852344020634973</v>
      </c>
      <c r="X1071">
        <f>'Config sheet'!$C$150*10^-3</f>
        <v>-333.6</v>
      </c>
      <c r="Y1071">
        <f>'Config sheet'!$C$149*10^-3</f>
        <v>333.6</v>
      </c>
      <c r="Z1071">
        <f t="shared" si="358"/>
        <v>1.9288986221739246E-2</v>
      </c>
      <c r="AA1071">
        <f>PI()/4*('Config sheet'!$C$38^2)*'Stage 1'!Z1071*2</f>
        <v>3.3035692709741846E-3</v>
      </c>
      <c r="AB1071">
        <f t="shared" si="359"/>
        <v>10.848698662395526</v>
      </c>
      <c r="AC1071">
        <f t="shared" ca="1" si="360"/>
        <v>35.478899999999996</v>
      </c>
    </row>
    <row r="1072" spans="3:29" x14ac:dyDescent="0.25">
      <c r="C1072">
        <v>326</v>
      </c>
      <c r="D1072">
        <f t="shared" si="346"/>
        <v>995</v>
      </c>
      <c r="E1072">
        <f t="shared" si="347"/>
        <v>0.17780000000000001</v>
      </c>
      <c r="F1072">
        <f t="shared" si="345"/>
        <v>5.4606365159128978E-2</v>
      </c>
      <c r="G1072">
        <f t="shared" si="348"/>
        <v>104.19615634406146</v>
      </c>
      <c r="H1072">
        <f t="shared" si="349"/>
        <v>5.6897733615015138</v>
      </c>
      <c r="I1072" s="3">
        <f t="shared" si="350"/>
        <v>8.8900000000000007E-2</v>
      </c>
      <c r="J1072" s="3">
        <f t="shared" si="351"/>
        <v>0.40640000000000004</v>
      </c>
      <c r="K1072">
        <f t="shared" si="352"/>
        <v>5.2654806268449213E-2</v>
      </c>
      <c r="L1072">
        <f>PI()/4*('Config sheet'!$C$38^2)*'Stage 1'!K1072*2</f>
        <v>9.0180374415687204E-3</v>
      </c>
      <c r="M1072">
        <f t="shared" si="353"/>
        <v>24.813260743749868</v>
      </c>
      <c r="N1072">
        <f>'Config sheet'!$C$44</f>
        <v>5.8970333333333338</v>
      </c>
      <c r="O1072">
        <f t="shared" si="342"/>
        <v>-6.1191967952054069</v>
      </c>
      <c r="P1072">
        <f t="shared" si="343"/>
        <v>879.25595610815549</v>
      </c>
      <c r="Q1072">
        <f t="shared" si="354"/>
        <v>180</v>
      </c>
      <c r="R1072">
        <f t="shared" si="355"/>
        <v>158.26607209946803</v>
      </c>
      <c r="S1072">
        <f t="shared" si="356"/>
        <v>158.266072099468</v>
      </c>
      <c r="T1072">
        <f t="shared" ca="1" si="357"/>
        <v>1.4931636980735559</v>
      </c>
      <c r="U1072">
        <f t="shared" ca="1" si="361"/>
        <v>35.478899999999996</v>
      </c>
      <c r="V1072">
        <f ca="1">(-U1072*'Config sheet'!$C$134+'Config sheet'!$C$135*'Stage 1'!U1437)*10^2</f>
        <v>-118.45789877842915</v>
      </c>
      <c r="W1072">
        <f t="shared" ca="1" si="344"/>
        <v>39.808173321038879</v>
      </c>
      <c r="X1072">
        <f>'Config sheet'!$C$150*10^-3</f>
        <v>-333.6</v>
      </c>
      <c r="Y1072">
        <f>'Config sheet'!$C$149*10^-3</f>
        <v>333.6</v>
      </c>
      <c r="Z1072">
        <f t="shared" si="358"/>
        <v>1.8250506268449207E-2</v>
      </c>
      <c r="AA1072">
        <f>PI()/4*('Config sheet'!$C$38^2)*'Stage 1'!Z1072*2</f>
        <v>3.125711791956174E-3</v>
      </c>
      <c r="AB1072">
        <f t="shared" si="359"/>
        <v>10.264626697665468</v>
      </c>
      <c r="AC1072">
        <f t="shared" ca="1" si="360"/>
        <v>35.478899999999996</v>
      </c>
    </row>
    <row r="1073" spans="3:29" x14ac:dyDescent="0.25">
      <c r="C1073">
        <v>327</v>
      </c>
      <c r="D1073">
        <f t="shared" si="346"/>
        <v>995</v>
      </c>
      <c r="E1073">
        <f t="shared" si="347"/>
        <v>0.17780000000000001</v>
      </c>
      <c r="F1073">
        <f t="shared" si="345"/>
        <v>5.4773869346733672E-2</v>
      </c>
      <c r="G1073">
        <f t="shared" si="348"/>
        <v>104.19615634406146</v>
      </c>
      <c r="H1073">
        <f t="shared" si="349"/>
        <v>5.7072266540214578</v>
      </c>
      <c r="I1073" s="3">
        <f t="shared" si="350"/>
        <v>8.8900000000000007E-2</v>
      </c>
      <c r="J1073" s="3">
        <f t="shared" si="351"/>
        <v>0.40640000000000004</v>
      </c>
      <c r="K1073">
        <f t="shared" si="352"/>
        <v>5.1641074461112497E-2</v>
      </c>
      <c r="L1073">
        <f>PI()/4*('Config sheet'!$C$38^2)*'Stage 1'!K1073*2</f>
        <v>8.8444185064298509E-3</v>
      </c>
      <c r="M1073">
        <f t="shared" si="353"/>
        <v>24.335545726977486</v>
      </c>
      <c r="N1073">
        <f>'Config sheet'!$C$44</f>
        <v>5.8970333333333338</v>
      </c>
      <c r="O1073">
        <f t="shared" si="342"/>
        <v>-5.9705660831872942</v>
      </c>
      <c r="P1073">
        <f t="shared" si="343"/>
        <v>895.33713154047666</v>
      </c>
      <c r="Q1073">
        <f t="shared" si="354"/>
        <v>180</v>
      </c>
      <c r="R1073">
        <f t="shared" si="355"/>
        <v>161.16068367728582</v>
      </c>
      <c r="S1073">
        <f t="shared" si="356"/>
        <v>161.16068367728579</v>
      </c>
      <c r="T1073">
        <f t="shared" ca="1" si="357"/>
        <v>1.4931636980735559</v>
      </c>
      <c r="U1073">
        <f t="shared" ca="1" si="361"/>
        <v>35.478899999999996</v>
      </c>
      <c r="V1073">
        <f ca="1">(-U1073*'Config sheet'!$C$134+'Config sheet'!$C$135*'Stage 1'!U1438)*10^2</f>
        <v>-118.45789877842915</v>
      </c>
      <c r="W1073">
        <f t="shared" ca="1" si="344"/>
        <v>42.702784898856663</v>
      </c>
      <c r="X1073">
        <f>'Config sheet'!$C$150*10^-3</f>
        <v>-333.6</v>
      </c>
      <c r="Y1073">
        <f>'Config sheet'!$C$149*10^-3</f>
        <v>333.6</v>
      </c>
      <c r="Z1073">
        <f t="shared" si="358"/>
        <v>1.7236774461112492E-2</v>
      </c>
      <c r="AA1073">
        <f>PI()/4*('Config sheet'!$C$38^2)*'Stage 1'!Z1073*2</f>
        <v>2.9520928568173045E-3</v>
      </c>
      <c r="AB1073">
        <f t="shared" si="359"/>
        <v>9.6944738251476323</v>
      </c>
      <c r="AC1073">
        <f t="shared" ca="1" si="360"/>
        <v>35.478899999999996</v>
      </c>
    </row>
    <row r="1074" spans="3:29" x14ac:dyDescent="0.25">
      <c r="C1074">
        <v>328</v>
      </c>
      <c r="D1074">
        <f t="shared" si="346"/>
        <v>995</v>
      </c>
      <c r="E1074">
        <f t="shared" si="347"/>
        <v>0.17780000000000001</v>
      </c>
      <c r="F1074">
        <f t="shared" si="345"/>
        <v>5.494137353433836E-2</v>
      </c>
      <c r="G1074">
        <f t="shared" si="348"/>
        <v>104.19615634406146</v>
      </c>
      <c r="H1074">
        <f t="shared" si="349"/>
        <v>5.7246799465414009</v>
      </c>
      <c r="I1074" s="3">
        <f t="shared" si="350"/>
        <v>8.8900000000000007E-2</v>
      </c>
      <c r="J1074" s="3">
        <f t="shared" si="351"/>
        <v>0.40640000000000004</v>
      </c>
      <c r="K1074">
        <f t="shared" si="352"/>
        <v>5.0652540578024104E-2</v>
      </c>
      <c r="L1074">
        <f>PI()/4*('Config sheet'!$C$38^2)*'Stage 1'!K1074*2</f>
        <v>8.6751151474069137E-3</v>
      </c>
      <c r="M1074">
        <f t="shared" si="353"/>
        <v>23.869705080445634</v>
      </c>
      <c r="N1074">
        <f>'Config sheet'!$C$44</f>
        <v>5.8970333333333338</v>
      </c>
      <c r="O1074">
        <f t="shared" si="342"/>
        <v>-5.8192709667818985</v>
      </c>
      <c r="P1074">
        <f t="shared" si="343"/>
        <v>911.06711154818368</v>
      </c>
      <c r="Q1074">
        <f t="shared" si="354"/>
        <v>180</v>
      </c>
      <c r="R1074">
        <f t="shared" si="355"/>
        <v>163.99208007867307</v>
      </c>
      <c r="S1074">
        <f t="shared" si="356"/>
        <v>163.99208007867307</v>
      </c>
      <c r="T1074">
        <f t="shared" ca="1" si="357"/>
        <v>1.4931636980735559</v>
      </c>
      <c r="U1074">
        <f t="shared" ca="1" si="361"/>
        <v>35.478899999999996</v>
      </c>
      <c r="V1074">
        <f ca="1">(-U1074*'Config sheet'!$C$134+'Config sheet'!$C$135*'Stage 1'!U1439)*10^2</f>
        <v>-118.45789877842915</v>
      </c>
      <c r="W1074">
        <f t="shared" ca="1" si="344"/>
        <v>45.534181300243915</v>
      </c>
      <c r="X1074">
        <f>'Config sheet'!$C$150*10^-3</f>
        <v>-333.6</v>
      </c>
      <c r="Y1074">
        <f>'Config sheet'!$C$149*10^-3</f>
        <v>333.6</v>
      </c>
      <c r="Z1074">
        <f t="shared" si="358"/>
        <v>1.6248240578024098E-2</v>
      </c>
      <c r="AA1074">
        <f>PI()/4*('Config sheet'!$C$38^2)*'Stage 1'!Z1074*2</f>
        <v>2.7827894977943677E-3</v>
      </c>
      <c r="AB1074">
        <f t="shared" si="359"/>
        <v>9.1384930135118658</v>
      </c>
      <c r="AC1074">
        <f t="shared" ca="1" si="360"/>
        <v>35.478899999999996</v>
      </c>
    </row>
    <row r="1075" spans="3:29" x14ac:dyDescent="0.25">
      <c r="C1075">
        <v>329</v>
      </c>
      <c r="D1075">
        <f t="shared" si="346"/>
        <v>995</v>
      </c>
      <c r="E1075">
        <f t="shared" si="347"/>
        <v>0.17780000000000001</v>
      </c>
      <c r="F1075">
        <f t="shared" si="345"/>
        <v>5.5108877721943055E-2</v>
      </c>
      <c r="G1075">
        <f t="shared" si="348"/>
        <v>104.19615634406146</v>
      </c>
      <c r="H1075">
        <f t="shared" si="349"/>
        <v>5.742133239061344</v>
      </c>
      <c r="I1075" s="3">
        <f t="shared" si="350"/>
        <v>8.8900000000000007E-2</v>
      </c>
      <c r="J1075" s="3">
        <f t="shared" si="351"/>
        <v>0.40640000000000004</v>
      </c>
      <c r="K1075">
        <f t="shared" si="352"/>
        <v>4.9689644279314556E-2</v>
      </c>
      <c r="L1075">
        <f>PI()/4*('Config sheet'!$C$38^2)*'Stage 1'!K1075*2</f>
        <v>8.5102026638277321E-3</v>
      </c>
      <c r="M1075">
        <f t="shared" si="353"/>
        <v>23.415945991346334</v>
      </c>
      <c r="N1075">
        <f>'Config sheet'!$C$44</f>
        <v>5.8970333333333338</v>
      </c>
      <c r="O1075">
        <f t="shared" ref="O1075:O1106" si="362">I1075*G1075*SIN(H1075)+I1075^2*G1075*SIN(2*H1075)/(2*J1075)</f>
        <v>-5.6653711880245714</v>
      </c>
      <c r="P1075">
        <f t="shared" ref="P1075:P1106" si="363">I1075*G1075^2*COS(H1075)+(I1075^2*G1075^2*COS(2*H1075)/J1075)</f>
        <v>926.43500174303119</v>
      </c>
      <c r="Q1075">
        <f t="shared" si="354"/>
        <v>180</v>
      </c>
      <c r="R1075">
        <f t="shared" si="355"/>
        <v>166.75830031374562</v>
      </c>
      <c r="S1075">
        <f t="shared" si="356"/>
        <v>166.75830031374562</v>
      </c>
      <c r="T1075">
        <f t="shared" ca="1" si="357"/>
        <v>1.4931636980735559</v>
      </c>
      <c r="U1075">
        <f t="shared" ca="1" si="361"/>
        <v>35.478899999999996</v>
      </c>
      <c r="V1075">
        <f ca="1">(-U1075*'Config sheet'!$C$134+'Config sheet'!$C$135*'Stage 1'!U1440)*10^2</f>
        <v>-118.45789877842915</v>
      </c>
      <c r="W1075">
        <f t="shared" ref="W1075:W1106" ca="1" si="364">R1075+V1075</f>
        <v>48.300401535316468</v>
      </c>
      <c r="X1075">
        <f>'Config sheet'!$C$150*10^-3</f>
        <v>-333.6</v>
      </c>
      <c r="Y1075">
        <f>'Config sheet'!$C$149*10^-3</f>
        <v>333.6</v>
      </c>
      <c r="Z1075">
        <f t="shared" si="358"/>
        <v>1.528534427931455E-2</v>
      </c>
      <c r="AA1075">
        <f>PI()/4*('Config sheet'!$C$38^2)*'Stage 1'!Z1075*2</f>
        <v>2.6178770142151857E-3</v>
      </c>
      <c r="AB1075">
        <f t="shared" si="359"/>
        <v>8.5969315406718501</v>
      </c>
      <c r="AC1075">
        <f t="shared" ca="1" si="360"/>
        <v>35.478899999999996</v>
      </c>
    </row>
    <row r="1076" spans="3:29" x14ac:dyDescent="0.25">
      <c r="C1076">
        <v>330</v>
      </c>
      <c r="D1076">
        <f t="shared" si="346"/>
        <v>995</v>
      </c>
      <c r="E1076">
        <f t="shared" si="347"/>
        <v>0.17780000000000001</v>
      </c>
      <c r="F1076">
        <f t="shared" si="345"/>
        <v>5.5276381909547742E-2</v>
      </c>
      <c r="G1076">
        <f t="shared" si="348"/>
        <v>104.19615634406146</v>
      </c>
      <c r="H1076">
        <f t="shared" si="349"/>
        <v>5.7595865315812871</v>
      </c>
      <c r="I1076" s="3">
        <f t="shared" si="350"/>
        <v>8.8900000000000007E-2</v>
      </c>
      <c r="J1076" s="3">
        <f t="shared" si="351"/>
        <v>0.40640000000000004</v>
      </c>
      <c r="K1076">
        <f t="shared" si="352"/>
        <v>4.8752814817912889E-2</v>
      </c>
      <c r="L1076">
        <f>PI()/4*('Config sheet'!$C$38^2)*'Stage 1'!K1076*2</f>
        <v>8.3497545726086177E-3</v>
      </c>
      <c r="M1076">
        <f t="shared" si="353"/>
        <v>22.974470742540504</v>
      </c>
      <c r="N1076">
        <f>'Config sheet'!$C$44</f>
        <v>5.8970333333333338</v>
      </c>
      <c r="O1076">
        <f t="shared" si="362"/>
        <v>-5.5089282960881771</v>
      </c>
      <c r="P1076">
        <f t="shared" si="363"/>
        <v>941.4301210682894</v>
      </c>
      <c r="Q1076">
        <f t="shared" si="354"/>
        <v>180</v>
      </c>
      <c r="R1076">
        <f t="shared" si="355"/>
        <v>169.45742179229211</v>
      </c>
      <c r="S1076">
        <f t="shared" si="356"/>
        <v>169.45742179229211</v>
      </c>
      <c r="T1076">
        <f t="shared" ca="1" si="357"/>
        <v>1.4931636980735559</v>
      </c>
      <c r="U1076">
        <f t="shared" ca="1" si="361"/>
        <v>35.478899999999996</v>
      </c>
      <c r="V1076">
        <f ca="1">(-U1076*'Config sheet'!$C$134+'Config sheet'!$C$135*'Stage 1'!U1441)*10^2</f>
        <v>-118.45789877842915</v>
      </c>
      <c r="W1076">
        <f t="shared" ca="1" si="364"/>
        <v>50.999523013862955</v>
      </c>
      <c r="X1076">
        <f>'Config sheet'!$C$150*10^-3</f>
        <v>-333.6</v>
      </c>
      <c r="Y1076">
        <f>'Config sheet'!$C$149*10^-3</f>
        <v>333.6</v>
      </c>
      <c r="Z1076">
        <f t="shared" si="358"/>
        <v>1.4348514817912883E-2</v>
      </c>
      <c r="AA1076">
        <f>PI()/4*('Config sheet'!$C$38^2)*'Stage 1'!Z1076*2</f>
        <v>2.4574289229960722E-3</v>
      </c>
      <c r="AB1076">
        <f t="shared" si="359"/>
        <v>8.0700308312220947</v>
      </c>
      <c r="AC1076">
        <f t="shared" ca="1" si="360"/>
        <v>35.478899999999996</v>
      </c>
    </row>
    <row r="1077" spans="3:29" x14ac:dyDescent="0.25">
      <c r="C1077">
        <v>331</v>
      </c>
      <c r="D1077">
        <f t="shared" si="346"/>
        <v>995</v>
      </c>
      <c r="E1077">
        <f t="shared" si="347"/>
        <v>0.17780000000000001</v>
      </c>
      <c r="F1077">
        <f t="shared" si="345"/>
        <v>5.544388609715243E-2</v>
      </c>
      <c r="G1077">
        <f t="shared" si="348"/>
        <v>104.19615634406146</v>
      </c>
      <c r="H1077">
        <f t="shared" si="349"/>
        <v>5.7770398241012302</v>
      </c>
      <c r="I1077" s="3">
        <f t="shared" si="350"/>
        <v>8.8900000000000007E-2</v>
      </c>
      <c r="J1077" s="3">
        <f t="shared" si="351"/>
        <v>0.40640000000000004</v>
      </c>
      <c r="K1077">
        <f t="shared" si="352"/>
        <v>4.7842470757499096E-2</v>
      </c>
      <c r="L1077">
        <f>PI()/4*('Config sheet'!$C$38^2)*'Stage 1'!K1077*2</f>
        <v>8.193842559948903E-3</v>
      </c>
      <c r="M1077">
        <f t="shared" si="353"/>
        <v>22.545476579644749</v>
      </c>
      <c r="N1077">
        <f>'Config sheet'!$C$44</f>
        <v>5.8970333333333338</v>
      </c>
      <c r="O1077">
        <f t="shared" si="362"/>
        <v>-5.3500056106617047</v>
      </c>
      <c r="P1077">
        <f t="shared" si="363"/>
        <v>956.04201236218785</v>
      </c>
      <c r="Q1077">
        <f t="shared" si="354"/>
        <v>180</v>
      </c>
      <c r="R1077">
        <f t="shared" si="355"/>
        <v>172.08756222519384</v>
      </c>
      <c r="S1077">
        <f t="shared" si="356"/>
        <v>172.08756222519381</v>
      </c>
      <c r="T1077">
        <f t="shared" ca="1" si="357"/>
        <v>1.4931636980735559</v>
      </c>
      <c r="U1077">
        <f t="shared" ca="1" si="361"/>
        <v>35.478899999999996</v>
      </c>
      <c r="V1077">
        <f ca="1">(-U1077*'Config sheet'!$C$134+'Config sheet'!$C$135*'Stage 1'!U1442)*10^2</f>
        <v>-118.45789877842915</v>
      </c>
      <c r="W1077">
        <f t="shared" ca="1" si="364"/>
        <v>53.629663446764681</v>
      </c>
      <c r="X1077">
        <f>'Config sheet'!$C$150*10^-3</f>
        <v>-333.6</v>
      </c>
      <c r="Y1077">
        <f>'Config sheet'!$C$149*10^-3</f>
        <v>333.6</v>
      </c>
      <c r="Z1077">
        <f t="shared" si="358"/>
        <v>1.3438170757499091E-2</v>
      </c>
      <c r="AA1077">
        <f>PI()/4*('Config sheet'!$C$38^2)*'Stage 1'!Z1077*2</f>
        <v>2.3015169103363575E-3</v>
      </c>
      <c r="AB1077">
        <f t="shared" si="359"/>
        <v>7.5580262978060126</v>
      </c>
      <c r="AC1077">
        <f t="shared" ca="1" si="360"/>
        <v>35.478899999999996</v>
      </c>
    </row>
    <row r="1078" spans="3:29" x14ac:dyDescent="0.25">
      <c r="C1078">
        <v>332</v>
      </c>
      <c r="D1078">
        <f t="shared" si="346"/>
        <v>995</v>
      </c>
      <c r="E1078">
        <f t="shared" si="347"/>
        <v>0.17780000000000001</v>
      </c>
      <c r="F1078">
        <f t="shared" si="345"/>
        <v>5.5611390284757124E-2</v>
      </c>
      <c r="G1078">
        <f t="shared" si="348"/>
        <v>104.19615634406146</v>
      </c>
      <c r="H1078">
        <f t="shared" si="349"/>
        <v>5.7944931166211742</v>
      </c>
      <c r="I1078" s="3">
        <f t="shared" si="350"/>
        <v>8.8900000000000007E-2</v>
      </c>
      <c r="J1078" s="3">
        <f t="shared" si="351"/>
        <v>0.40640000000000004</v>
      </c>
      <c r="K1078">
        <f t="shared" si="352"/>
        <v>4.6959019697644551E-2</v>
      </c>
      <c r="L1078">
        <f>PI()/4*('Config sheet'!$C$38^2)*'Stage 1'!K1078*2</f>
        <v>8.0425364342565243E-3</v>
      </c>
      <c r="M1078">
        <f t="shared" si="353"/>
        <v>22.12915558150544</v>
      </c>
      <c r="N1078">
        <f>'Config sheet'!$C$44</f>
        <v>5.8970333333333338</v>
      </c>
      <c r="O1078">
        <f t="shared" si="362"/>
        <v>-5.1886681835762714</v>
      </c>
      <c r="P1078">
        <f t="shared" si="363"/>
        <v>970.26045271872283</v>
      </c>
      <c r="Q1078">
        <f t="shared" si="354"/>
        <v>180</v>
      </c>
      <c r="R1078">
        <f t="shared" si="355"/>
        <v>174.64688148937014</v>
      </c>
      <c r="S1078">
        <f t="shared" si="356"/>
        <v>174.64688148937012</v>
      </c>
      <c r="T1078">
        <f t="shared" ca="1" si="357"/>
        <v>1.4931636980735559</v>
      </c>
      <c r="U1078">
        <f t="shared" ca="1" si="361"/>
        <v>35.478899999999996</v>
      </c>
      <c r="V1078">
        <f ca="1">(-U1078*'Config sheet'!$C$134+'Config sheet'!$C$135*'Stage 1'!U1443)*10^2</f>
        <v>-118.45789877842915</v>
      </c>
      <c r="W1078">
        <f t="shared" ca="1" si="364"/>
        <v>56.188982710940991</v>
      </c>
      <c r="X1078">
        <f>'Config sheet'!$C$150*10^-3</f>
        <v>-333.6</v>
      </c>
      <c r="Y1078">
        <f>'Config sheet'!$C$149*10^-3</f>
        <v>333.6</v>
      </c>
      <c r="Z1078">
        <f t="shared" si="358"/>
        <v>1.2554719697644545E-2</v>
      </c>
      <c r="AA1078">
        <f>PI()/4*('Config sheet'!$C$38^2)*'Stage 1'!Z1078*2</f>
        <v>2.1502107846439779E-3</v>
      </c>
      <c r="AB1078">
        <f t="shared" si="359"/>
        <v>7.061147186526739</v>
      </c>
      <c r="AC1078">
        <f t="shared" ca="1" si="360"/>
        <v>35.478899999999996</v>
      </c>
    </row>
    <row r="1079" spans="3:29" x14ac:dyDescent="0.25">
      <c r="C1079">
        <v>333</v>
      </c>
      <c r="D1079">
        <f t="shared" si="346"/>
        <v>995</v>
      </c>
      <c r="E1079">
        <f t="shared" si="347"/>
        <v>0.17780000000000001</v>
      </c>
      <c r="F1079">
        <f t="shared" si="345"/>
        <v>5.5778894472361812E-2</v>
      </c>
      <c r="G1079">
        <f t="shared" si="348"/>
        <v>104.19615634406146</v>
      </c>
      <c r="H1079">
        <f t="shared" si="349"/>
        <v>5.8119464091411173</v>
      </c>
      <c r="I1079" s="3">
        <f t="shared" si="350"/>
        <v>8.8900000000000007E-2</v>
      </c>
      <c r="J1079" s="3">
        <f t="shared" si="351"/>
        <v>0.40640000000000004</v>
      </c>
      <c r="K1079">
        <f t="shared" si="352"/>
        <v>4.6102858006331134E-2</v>
      </c>
      <c r="L1079">
        <f>PI()/4*('Config sheet'!$C$38^2)*'Stage 1'!K1079*2</f>
        <v>7.8959040803373431E-3</v>
      </c>
      <c r="M1079">
        <f t="shared" si="353"/>
        <v>21.725694534149934</v>
      </c>
      <c r="N1079">
        <f>'Config sheet'!$C$44</f>
        <v>5.8970333333333338</v>
      </c>
      <c r="O1079">
        <f t="shared" si="362"/>
        <v>-5.0249827587134783</v>
      </c>
      <c r="P1079">
        <f t="shared" si="363"/>
        <v>984.07546363392078</v>
      </c>
      <c r="Q1079">
        <f t="shared" si="354"/>
        <v>180</v>
      </c>
      <c r="R1079">
        <f t="shared" si="355"/>
        <v>177.13358345410577</v>
      </c>
      <c r="S1079">
        <f t="shared" si="356"/>
        <v>177.13358345410575</v>
      </c>
      <c r="T1079">
        <f t="shared" ca="1" si="357"/>
        <v>1.4931636980735559</v>
      </c>
      <c r="U1079">
        <f t="shared" ca="1" si="361"/>
        <v>35.478899999999996</v>
      </c>
      <c r="V1079">
        <f ca="1">(-U1079*'Config sheet'!$C$134+'Config sheet'!$C$135*'Stage 1'!U1444)*10^2</f>
        <v>-118.45789877842915</v>
      </c>
      <c r="W1079">
        <f t="shared" ca="1" si="364"/>
        <v>58.675684675676621</v>
      </c>
      <c r="X1079">
        <f>'Config sheet'!$C$150*10^-3</f>
        <v>-333.6</v>
      </c>
      <c r="Y1079">
        <f>'Config sheet'!$C$149*10^-3</f>
        <v>333.6</v>
      </c>
      <c r="Z1079">
        <f t="shared" si="358"/>
        <v>1.1698558006331128E-2</v>
      </c>
      <c r="AA1079">
        <f>PI()/4*('Config sheet'!$C$38^2)*'Stage 1'!Z1079*2</f>
        <v>2.0035784307247963E-3</v>
      </c>
      <c r="AB1079">
        <f t="shared" si="359"/>
        <v>6.579616426507946</v>
      </c>
      <c r="AC1079">
        <f t="shared" ca="1" si="360"/>
        <v>35.478899999999996</v>
      </c>
    </row>
    <row r="1080" spans="3:29" x14ac:dyDescent="0.25">
      <c r="C1080">
        <v>334</v>
      </c>
      <c r="D1080">
        <f t="shared" si="346"/>
        <v>995</v>
      </c>
      <c r="E1080">
        <f t="shared" si="347"/>
        <v>0.17780000000000001</v>
      </c>
      <c r="F1080">
        <f t="shared" si="345"/>
        <v>5.5946398659966499E-2</v>
      </c>
      <c r="G1080">
        <f t="shared" si="348"/>
        <v>104.19615634406146</v>
      </c>
      <c r="H1080">
        <f t="shared" si="349"/>
        <v>5.8293997016610604</v>
      </c>
      <c r="I1080" s="3">
        <f t="shared" si="350"/>
        <v>8.8900000000000007E-2</v>
      </c>
      <c r="J1080" s="3">
        <f t="shared" si="351"/>
        <v>0.40640000000000004</v>
      </c>
      <c r="K1080">
        <f t="shared" si="352"/>
        <v>4.5274370560031425E-2</v>
      </c>
      <c r="L1080">
        <f>PI()/4*('Config sheet'!$C$38^2)*'Stage 1'!K1080*2</f>
        <v>7.7540114148794267E-3</v>
      </c>
      <c r="M1080">
        <f t="shared" si="353"/>
        <v>21.335274808300973</v>
      </c>
      <c r="N1080">
        <f>'Config sheet'!$C$44</f>
        <v>5.8970333333333338</v>
      </c>
      <c r="O1080">
        <f t="shared" si="362"/>
        <v>-4.8590177302329378</v>
      </c>
      <c r="P1080">
        <f t="shared" si="363"/>
        <v>997.47732092591536</v>
      </c>
      <c r="Q1080">
        <f t="shared" si="354"/>
        <v>180</v>
      </c>
      <c r="R1080">
        <f t="shared" si="355"/>
        <v>179.54591776666481</v>
      </c>
      <c r="S1080">
        <f t="shared" si="356"/>
        <v>179.54591776666476</v>
      </c>
      <c r="T1080">
        <f t="shared" ca="1" si="357"/>
        <v>1.4931636980735559</v>
      </c>
      <c r="U1080">
        <f t="shared" ca="1" si="361"/>
        <v>35.478899999999996</v>
      </c>
      <c r="V1080">
        <f ca="1">(-U1080*'Config sheet'!$C$134+'Config sheet'!$C$135*'Stage 1'!U1445)*10^2</f>
        <v>-118.45789877842915</v>
      </c>
      <c r="W1080">
        <f t="shared" ca="1" si="364"/>
        <v>61.08801898823566</v>
      </c>
      <c r="X1080">
        <f>'Config sheet'!$C$150*10^-3</f>
        <v>-333.6</v>
      </c>
      <c r="Y1080">
        <f>'Config sheet'!$C$149*10^-3</f>
        <v>333.6</v>
      </c>
      <c r="Z1080">
        <f t="shared" si="358"/>
        <v>1.087007056003142E-2</v>
      </c>
      <c r="AA1080">
        <f>PI()/4*('Config sheet'!$C$38^2)*'Stage 1'!Z1080*2</f>
        <v>1.8616857652668805E-3</v>
      </c>
      <c r="AB1080">
        <f t="shared" si="359"/>
        <v>6.1136504837072092</v>
      </c>
      <c r="AC1080">
        <f t="shared" ca="1" si="360"/>
        <v>35.478899999999996</v>
      </c>
    </row>
    <row r="1081" spans="3:29" x14ac:dyDescent="0.25">
      <c r="C1081">
        <v>335</v>
      </c>
      <c r="D1081">
        <f t="shared" si="346"/>
        <v>995</v>
      </c>
      <c r="E1081">
        <f t="shared" si="347"/>
        <v>0.17780000000000001</v>
      </c>
      <c r="F1081">
        <f t="shared" si="345"/>
        <v>5.6113902847571194E-2</v>
      </c>
      <c r="G1081">
        <f t="shared" si="348"/>
        <v>104.19615634406146</v>
      </c>
      <c r="H1081">
        <f t="shared" si="349"/>
        <v>5.8468529941810043</v>
      </c>
      <c r="I1081" s="3">
        <f t="shared" si="350"/>
        <v>8.8900000000000007E-2</v>
      </c>
      <c r="J1081" s="3">
        <f t="shared" si="351"/>
        <v>0.40640000000000004</v>
      </c>
      <c r="K1081">
        <f t="shared" si="352"/>
        <v>4.4473930491522158E-2</v>
      </c>
      <c r="L1081">
        <f>PI()/4*('Config sheet'!$C$38^2)*'Stage 1'!K1081*2</f>
        <v>7.616922343261787E-3</v>
      </c>
      <c r="M1081">
        <f t="shared" si="353"/>
        <v>20.958072240535255</v>
      </c>
      <c r="N1081">
        <f>'Config sheet'!$C$44</f>
        <v>5.8970333333333338</v>
      </c>
      <c r="O1081">
        <f t="shared" si="362"/>
        <v>-4.6908430991579539</v>
      </c>
      <c r="P1081">
        <f t="shared" si="363"/>
        <v>1010.4565644174156</v>
      </c>
      <c r="Q1081">
        <f t="shared" si="354"/>
        <v>180</v>
      </c>
      <c r="R1081">
        <f t="shared" si="355"/>
        <v>181.88218159513485</v>
      </c>
      <c r="S1081">
        <f t="shared" si="356"/>
        <v>181.88218159513482</v>
      </c>
      <c r="T1081">
        <f t="shared" ca="1" si="357"/>
        <v>1.4931636980735559</v>
      </c>
      <c r="U1081">
        <f t="shared" ca="1" si="361"/>
        <v>35.478899999999996</v>
      </c>
      <c r="V1081">
        <f ca="1">(-U1081*'Config sheet'!$C$134+'Config sheet'!$C$135*'Stage 1'!U1446)*10^2</f>
        <v>-118.45789877842915</v>
      </c>
      <c r="W1081">
        <f t="shared" ca="1" si="364"/>
        <v>63.424282816705698</v>
      </c>
      <c r="X1081">
        <f>'Config sheet'!$C$150*10^-3</f>
        <v>-333.6</v>
      </c>
      <c r="Y1081">
        <f>'Config sheet'!$C$149*10^-3</f>
        <v>333.6</v>
      </c>
      <c r="Z1081">
        <f t="shared" si="358"/>
        <v>1.0069630491522152E-2</v>
      </c>
      <c r="AA1081">
        <f>PI()/4*('Config sheet'!$C$38^2)*'Stage 1'!Z1081*2</f>
        <v>1.7245966936492404E-3</v>
      </c>
      <c r="AB1081">
        <f t="shared" si="359"/>
        <v>5.6634592190788249</v>
      </c>
      <c r="AC1081">
        <f t="shared" ca="1" si="360"/>
        <v>35.478899999999996</v>
      </c>
    </row>
    <row r="1082" spans="3:29" x14ac:dyDescent="0.25">
      <c r="C1082">
        <v>336</v>
      </c>
      <c r="D1082">
        <f t="shared" si="346"/>
        <v>995</v>
      </c>
      <c r="E1082">
        <f t="shared" si="347"/>
        <v>0.17780000000000001</v>
      </c>
      <c r="F1082">
        <f t="shared" si="345"/>
        <v>5.6281407035175882E-2</v>
      </c>
      <c r="G1082">
        <f t="shared" si="348"/>
        <v>104.19615634406146</v>
      </c>
      <c r="H1082">
        <f t="shared" si="349"/>
        <v>5.8643062867009466</v>
      </c>
      <c r="I1082" s="3">
        <f t="shared" si="350"/>
        <v>8.8900000000000007E-2</v>
      </c>
      <c r="J1082" s="3">
        <f t="shared" si="351"/>
        <v>0.40640000000000004</v>
      </c>
      <c r="K1082">
        <f t="shared" si="352"/>
        <v>4.3701898945595681E-2</v>
      </c>
      <c r="L1082">
        <f>PI()/4*('Config sheet'!$C$38^2)*'Stage 1'!K1082*2</f>
        <v>7.4846987177157763E-3</v>
      </c>
      <c r="M1082">
        <f t="shared" si="353"/>
        <v>20.594257018163944</v>
      </c>
      <c r="N1082">
        <f>'Config sheet'!$C$44</f>
        <v>5.8970333333333338</v>
      </c>
      <c r="O1082">
        <f t="shared" si="362"/>
        <v>-4.5205304283600478</v>
      </c>
      <c r="P1082">
        <f t="shared" si="363"/>
        <v>1023.004007369437</v>
      </c>
      <c r="Q1082">
        <f t="shared" si="354"/>
        <v>180</v>
      </c>
      <c r="R1082">
        <f t="shared" si="355"/>
        <v>184.14072132649866</v>
      </c>
      <c r="S1082">
        <f t="shared" si="356"/>
        <v>184.14072132649866</v>
      </c>
      <c r="T1082">
        <f t="shared" ca="1" si="357"/>
        <v>1.4931636980735559</v>
      </c>
      <c r="U1082">
        <f t="shared" ca="1" si="361"/>
        <v>35.478899999999996</v>
      </c>
      <c r="V1082">
        <f ca="1">(-U1082*'Config sheet'!$C$134+'Config sheet'!$C$135*'Stage 1'!U1447)*10^2</f>
        <v>-118.45789877842915</v>
      </c>
      <c r="W1082">
        <f t="shared" ca="1" si="364"/>
        <v>65.68282254806951</v>
      </c>
      <c r="X1082">
        <f>'Config sheet'!$C$150*10^-3</f>
        <v>-333.6</v>
      </c>
      <c r="Y1082">
        <f>'Config sheet'!$C$149*10^-3</f>
        <v>333.6</v>
      </c>
      <c r="Z1082">
        <f t="shared" si="358"/>
        <v>9.2975989455956753E-3</v>
      </c>
      <c r="AA1082">
        <f>PI()/4*('Config sheet'!$C$38^2)*'Stage 1'!Z1082*2</f>
        <v>1.5923730681032299E-3</v>
      </c>
      <c r="AB1082">
        <f t="shared" si="359"/>
        <v>5.2292457511786692</v>
      </c>
      <c r="AC1082">
        <f t="shared" ca="1" si="360"/>
        <v>35.478899999999996</v>
      </c>
    </row>
    <row r="1083" spans="3:29" x14ac:dyDescent="0.25">
      <c r="C1083">
        <v>337</v>
      </c>
      <c r="D1083">
        <f t="shared" si="346"/>
        <v>995</v>
      </c>
      <c r="E1083">
        <f t="shared" si="347"/>
        <v>0.17780000000000001</v>
      </c>
      <c r="F1083">
        <f t="shared" si="345"/>
        <v>5.6448911222780569E-2</v>
      </c>
      <c r="G1083">
        <f t="shared" si="348"/>
        <v>104.19615634406146</v>
      </c>
      <c r="H1083">
        <f t="shared" si="349"/>
        <v>5.8817595792208897</v>
      </c>
      <c r="I1083" s="3">
        <f t="shared" si="350"/>
        <v>8.8900000000000007E-2</v>
      </c>
      <c r="J1083" s="3">
        <f t="shared" si="351"/>
        <v>0.40640000000000004</v>
      </c>
      <c r="K1083">
        <f t="shared" si="352"/>
        <v>4.2958624842823485E-2</v>
      </c>
      <c r="L1083">
        <f>PI()/4*('Config sheet'!$C$38^2)*'Stage 1'!K1083*2</f>
        <v>7.3574002968655522E-3</v>
      </c>
      <c r="M1083">
        <f t="shared" si="353"/>
        <v>20.243993567907662</v>
      </c>
      <c r="N1083">
        <f>'Config sheet'!$C$44</f>
        <v>5.8970333333333338</v>
      </c>
      <c r="O1083">
        <f t="shared" si="362"/>
        <v>-4.3481527959847517</v>
      </c>
      <c r="P1083">
        <f t="shared" si="363"/>
        <v>1035.1107456554475</v>
      </c>
      <c r="Q1083">
        <f t="shared" si="354"/>
        <v>180</v>
      </c>
      <c r="R1083">
        <f t="shared" si="355"/>
        <v>186.3199342179806</v>
      </c>
      <c r="S1083">
        <f t="shared" si="356"/>
        <v>186.31993421798057</v>
      </c>
      <c r="T1083">
        <f t="shared" ca="1" si="357"/>
        <v>1.4931636980735559</v>
      </c>
      <c r="U1083">
        <f t="shared" ca="1" si="361"/>
        <v>35.478899999999996</v>
      </c>
      <c r="V1083">
        <f ca="1">(-U1083*'Config sheet'!$C$134+'Config sheet'!$C$135*'Stage 1'!U1448)*10^2</f>
        <v>-118.45789877842915</v>
      </c>
      <c r="W1083">
        <f t="shared" ca="1" si="364"/>
        <v>67.862035439551448</v>
      </c>
      <c r="X1083">
        <f>'Config sheet'!$C$150*10^-3</f>
        <v>-333.6</v>
      </c>
      <c r="Y1083">
        <f>'Config sheet'!$C$149*10^-3</f>
        <v>333.6</v>
      </c>
      <c r="Z1083">
        <f t="shared" si="358"/>
        <v>8.5543248428234797E-3</v>
      </c>
      <c r="AA1083">
        <f>PI()/4*('Config sheet'!$C$38^2)*'Stage 1'!Z1083*2</f>
        <v>1.465074647253006E-3</v>
      </c>
      <c r="AB1083">
        <f t="shared" si="359"/>
        <v>4.8112063232977942</v>
      </c>
      <c r="AC1083">
        <f t="shared" ca="1" si="360"/>
        <v>35.478899999999996</v>
      </c>
    </row>
    <row r="1084" spans="3:29" x14ac:dyDescent="0.25">
      <c r="C1084">
        <v>338</v>
      </c>
      <c r="D1084">
        <f t="shared" si="346"/>
        <v>995</v>
      </c>
      <c r="E1084">
        <f t="shared" si="347"/>
        <v>0.17780000000000001</v>
      </c>
      <c r="F1084">
        <f t="shared" si="345"/>
        <v>5.6616415410385264E-2</v>
      </c>
      <c r="G1084">
        <f t="shared" si="348"/>
        <v>104.19615634406146</v>
      </c>
      <c r="H1084">
        <f t="shared" si="349"/>
        <v>5.8992128717408336</v>
      </c>
      <c r="I1084" s="3">
        <f t="shared" si="350"/>
        <v>8.8900000000000007E-2</v>
      </c>
      <c r="J1084" s="3">
        <f t="shared" si="351"/>
        <v>0.40640000000000004</v>
      </c>
      <c r="K1084">
        <f t="shared" si="352"/>
        <v>4.2244444651521169E-2</v>
      </c>
      <c r="L1084">
        <f>PI()/4*('Config sheet'!$C$38^2)*'Stage 1'!K1084*2</f>
        <v>7.2350847066731689E-3</v>
      </c>
      <c r="M1084">
        <f t="shared" si="353"/>
        <v>19.907440448436326</v>
      </c>
      <c r="N1084">
        <f>'Config sheet'!$C$44</f>
        <v>5.8970333333333338</v>
      </c>
      <c r="O1084">
        <f t="shared" si="362"/>
        <v>-4.1737847473633511</v>
      </c>
      <c r="P1084">
        <f t="shared" si="363"/>
        <v>1046.7681666653448</v>
      </c>
      <c r="Q1084">
        <f t="shared" si="354"/>
        <v>180</v>
      </c>
      <c r="R1084">
        <f t="shared" si="355"/>
        <v>188.41826999976206</v>
      </c>
      <c r="S1084">
        <f t="shared" si="356"/>
        <v>188.41826999976206</v>
      </c>
      <c r="T1084">
        <f t="shared" ca="1" si="357"/>
        <v>1.4931636980735559</v>
      </c>
      <c r="U1084">
        <f t="shared" ca="1" si="361"/>
        <v>35.478899999999996</v>
      </c>
      <c r="V1084">
        <f ca="1">(-U1084*'Config sheet'!$C$134+'Config sheet'!$C$135*'Stage 1'!U1449)*10^2</f>
        <v>-118.45789877842915</v>
      </c>
      <c r="W1084">
        <f t="shared" ca="1" si="364"/>
        <v>69.960371221332906</v>
      </c>
      <c r="X1084">
        <f>'Config sheet'!$C$150*10^-3</f>
        <v>-333.6</v>
      </c>
      <c r="Y1084">
        <f>'Config sheet'!$C$149*10^-3</f>
        <v>333.6</v>
      </c>
      <c r="Z1084">
        <f t="shared" si="358"/>
        <v>7.8401446515211637E-3</v>
      </c>
      <c r="AA1084">
        <f>PI()/4*('Config sheet'!$C$38^2)*'Stage 1'!Z1084*2</f>
        <v>1.3427590570606221E-3</v>
      </c>
      <c r="AB1084">
        <f t="shared" si="359"/>
        <v>4.4095301752087526</v>
      </c>
      <c r="AC1084">
        <f t="shared" ca="1" si="360"/>
        <v>35.478899999999996</v>
      </c>
    </row>
    <row r="1085" spans="3:29" x14ac:dyDescent="0.25">
      <c r="C1085">
        <v>339</v>
      </c>
      <c r="D1085">
        <f t="shared" si="346"/>
        <v>995</v>
      </c>
      <c r="E1085">
        <f t="shared" si="347"/>
        <v>0.17780000000000001</v>
      </c>
      <c r="F1085">
        <f t="shared" si="345"/>
        <v>5.6783919597989951E-2</v>
      </c>
      <c r="G1085">
        <f t="shared" si="348"/>
        <v>104.19615634406146</v>
      </c>
      <c r="H1085">
        <f t="shared" si="349"/>
        <v>5.9166661642607767</v>
      </c>
      <c r="I1085" s="3">
        <f t="shared" si="350"/>
        <v>8.8900000000000007E-2</v>
      </c>
      <c r="J1085" s="3">
        <f t="shared" si="351"/>
        <v>0.40640000000000004</v>
      </c>
      <c r="K1085">
        <f t="shared" si="352"/>
        <v>4.1559682168052621E-2</v>
      </c>
      <c r="L1085">
        <f>PI()/4*('Config sheet'!$C$38^2)*'Stage 1'!K1085*2</f>
        <v>7.1178074028119039E-3</v>
      </c>
      <c r="M1085">
        <f t="shared" si="353"/>
        <v>19.584750246838833</v>
      </c>
      <c r="N1085">
        <f>'Config sheet'!$C$44</f>
        <v>5.8970333333333338</v>
      </c>
      <c r="O1085">
        <f t="shared" si="362"/>
        <v>-3.9975022454564262</v>
      </c>
      <c r="P1085">
        <f t="shared" si="363"/>
        <v>1057.9679579290269</v>
      </c>
      <c r="Q1085">
        <f t="shared" si="354"/>
        <v>180</v>
      </c>
      <c r="R1085">
        <f t="shared" si="355"/>
        <v>190.43423242722483</v>
      </c>
      <c r="S1085">
        <f t="shared" si="356"/>
        <v>190.43423242722483</v>
      </c>
      <c r="T1085">
        <f t="shared" ca="1" si="357"/>
        <v>1.4931636980735559</v>
      </c>
      <c r="U1085">
        <f t="shared" ca="1" si="361"/>
        <v>35.478899999999996</v>
      </c>
      <c r="V1085">
        <f ca="1">(-U1085*'Config sheet'!$C$134+'Config sheet'!$C$135*'Stage 1'!U1450)*10^2</f>
        <v>-118.45789877842915</v>
      </c>
      <c r="W1085">
        <f t="shared" ca="1" si="364"/>
        <v>71.976333648795674</v>
      </c>
      <c r="X1085">
        <f>'Config sheet'!$C$150*10^-3</f>
        <v>-333.6</v>
      </c>
      <c r="Y1085">
        <f>'Config sheet'!$C$149*10^-3</f>
        <v>333.6</v>
      </c>
      <c r="Z1085">
        <f t="shared" si="358"/>
        <v>7.1553821680526153E-3</v>
      </c>
      <c r="AA1085">
        <f>PI()/4*('Config sheet'!$C$38^2)*'Stage 1'!Z1085*2</f>
        <v>1.2254817531993573E-3</v>
      </c>
      <c r="AB1085">
        <f t="shared" si="359"/>
        <v>4.0243994196021458</v>
      </c>
      <c r="AC1085">
        <f t="shared" ca="1" si="360"/>
        <v>35.478899999999996</v>
      </c>
    </row>
    <row r="1086" spans="3:29" x14ac:dyDescent="0.25">
      <c r="C1086">
        <v>340</v>
      </c>
      <c r="D1086">
        <f t="shared" si="346"/>
        <v>995</v>
      </c>
      <c r="E1086">
        <f t="shared" si="347"/>
        <v>0.17780000000000001</v>
      </c>
      <c r="F1086">
        <f t="shared" si="345"/>
        <v>5.6951423785594646E-2</v>
      </c>
      <c r="G1086">
        <f t="shared" si="348"/>
        <v>104.19615634406146</v>
      </c>
      <c r="H1086">
        <f t="shared" si="349"/>
        <v>5.9341194567807207</v>
      </c>
      <c r="I1086" s="3">
        <f t="shared" si="350"/>
        <v>8.8900000000000007E-2</v>
      </c>
      <c r="J1086" s="3">
        <f t="shared" si="351"/>
        <v>0.40640000000000004</v>
      </c>
      <c r="K1086">
        <f t="shared" si="352"/>
        <v>4.0904648305604537E-2</v>
      </c>
      <c r="L1086">
        <f>PI()/4*('Config sheet'!$C$38^2)*'Stage 1'!K1086*2</f>
        <v>7.0056216344902807E-3</v>
      </c>
      <c r="M1086">
        <f t="shared" si="353"/>
        <v>19.27606947908432</v>
      </c>
      <c r="N1086">
        <f>'Config sheet'!$C$44</f>
        <v>5.8970333333333338</v>
      </c>
      <c r="O1086">
        <f t="shared" si="362"/>
        <v>-3.8193826198770462</v>
      </c>
      <c r="P1086">
        <f t="shared" si="363"/>
        <v>1068.7021154496185</v>
      </c>
      <c r="Q1086">
        <f t="shared" si="354"/>
        <v>180</v>
      </c>
      <c r="R1086">
        <f t="shared" si="355"/>
        <v>192.36638078093134</v>
      </c>
      <c r="S1086">
        <f t="shared" si="356"/>
        <v>192.36638078093134</v>
      </c>
      <c r="T1086">
        <f t="shared" ca="1" si="357"/>
        <v>1.4931636980735559</v>
      </c>
      <c r="U1086">
        <f t="shared" ca="1" si="361"/>
        <v>35.478899999999996</v>
      </c>
      <c r="V1086">
        <f ca="1">(-U1086*'Config sheet'!$C$134+'Config sheet'!$C$135*'Stage 1'!U1451)*10^2</f>
        <v>-118.45789877842915</v>
      </c>
      <c r="W1086">
        <f t="shared" ca="1" si="364"/>
        <v>73.908482002502183</v>
      </c>
      <c r="X1086">
        <f>'Config sheet'!$C$150*10^-3</f>
        <v>-333.6</v>
      </c>
      <c r="Y1086">
        <f>'Config sheet'!$C$149*10^-3</f>
        <v>333.6</v>
      </c>
      <c r="Z1086">
        <f t="shared" si="358"/>
        <v>6.5003483056045308E-3</v>
      </c>
      <c r="AA1086">
        <f>PI()/4*('Config sheet'!$C$38^2)*'Stage 1'!Z1086*2</f>
        <v>1.1132959848777341E-3</v>
      </c>
      <c r="AB1086">
        <f t="shared" si="359"/>
        <v>3.6559889232871372</v>
      </c>
      <c r="AC1086">
        <f t="shared" ca="1" si="360"/>
        <v>35.478899999999996</v>
      </c>
    </row>
    <row r="1087" spans="3:29" x14ac:dyDescent="0.25">
      <c r="C1087">
        <v>341</v>
      </c>
      <c r="D1087">
        <f t="shared" si="346"/>
        <v>995</v>
      </c>
      <c r="E1087">
        <f t="shared" si="347"/>
        <v>0.17780000000000001</v>
      </c>
      <c r="F1087">
        <f t="shared" si="345"/>
        <v>5.7118927973199334E-2</v>
      </c>
      <c r="G1087">
        <f t="shared" si="348"/>
        <v>104.19615634406146</v>
      </c>
      <c r="H1087">
        <f t="shared" si="349"/>
        <v>5.9515727493006638</v>
      </c>
      <c r="I1087" s="3">
        <f t="shared" si="350"/>
        <v>8.8900000000000007E-2</v>
      </c>
      <c r="J1087" s="3">
        <f t="shared" si="351"/>
        <v>0.40640000000000004</v>
      </c>
      <c r="K1087">
        <f t="shared" si="352"/>
        <v>4.027964089155673E-2</v>
      </c>
      <c r="L1087">
        <f>PI()/4*('Config sheet'!$C$38^2)*'Stage 1'!K1087*2</f>
        <v>6.8985784097482595E-3</v>
      </c>
      <c r="M1087">
        <f t="shared" si="353"/>
        <v>18.981538494534146</v>
      </c>
      <c r="N1087">
        <f>'Config sheet'!$C$44</f>
        <v>5.8970333333333338</v>
      </c>
      <c r="O1087">
        <f t="shared" si="362"/>
        <v>-3.6395045145432281</v>
      </c>
      <c r="P1087">
        <f t="shared" si="363"/>
        <v>1078.9629517367316</v>
      </c>
      <c r="Q1087">
        <f t="shared" si="354"/>
        <v>180</v>
      </c>
      <c r="R1087">
        <f t="shared" si="355"/>
        <v>194.2133313126117</v>
      </c>
      <c r="S1087">
        <f t="shared" si="356"/>
        <v>194.2133313126117</v>
      </c>
      <c r="T1087">
        <f t="shared" ca="1" si="357"/>
        <v>1.4931636980735559</v>
      </c>
      <c r="U1087">
        <f t="shared" ca="1" si="361"/>
        <v>35.478899999999996</v>
      </c>
      <c r="V1087">
        <f ca="1">(-U1087*'Config sheet'!$C$134+'Config sheet'!$C$135*'Stage 1'!U1452)*10^2</f>
        <v>-118.45789877842915</v>
      </c>
      <c r="W1087">
        <f t="shared" ca="1" si="364"/>
        <v>75.755432534182546</v>
      </c>
      <c r="X1087">
        <f>'Config sheet'!$C$150*10^-3</f>
        <v>-333.6</v>
      </c>
      <c r="Y1087">
        <f>'Config sheet'!$C$149*10^-3</f>
        <v>333.6</v>
      </c>
      <c r="Z1087">
        <f t="shared" si="358"/>
        <v>5.875340891556724E-3</v>
      </c>
      <c r="AA1087">
        <f>PI()/4*('Config sheet'!$C$38^2)*'Stage 1'!Z1087*2</f>
        <v>1.0062527601357135E-3</v>
      </c>
      <c r="AB1087">
        <f t="shared" si="359"/>
        <v>3.3044661932265038</v>
      </c>
      <c r="AC1087">
        <f t="shared" ca="1" si="360"/>
        <v>35.478899999999996</v>
      </c>
    </row>
    <row r="1088" spans="3:29" x14ac:dyDescent="0.25">
      <c r="C1088">
        <v>342</v>
      </c>
      <c r="D1088">
        <f t="shared" si="346"/>
        <v>995</v>
      </c>
      <c r="E1088">
        <f t="shared" si="347"/>
        <v>0.17780000000000001</v>
      </c>
      <c r="F1088">
        <f t="shared" si="345"/>
        <v>5.7286432160804021E-2</v>
      </c>
      <c r="G1088">
        <f t="shared" si="348"/>
        <v>104.19615634406146</v>
      </c>
      <c r="H1088">
        <f t="shared" si="349"/>
        <v>5.9690260418206069</v>
      </c>
      <c r="I1088" s="3">
        <f t="shared" si="350"/>
        <v>8.8900000000000007E-2</v>
      </c>
      <c r="J1088" s="3">
        <f t="shared" si="351"/>
        <v>0.40640000000000004</v>
      </c>
      <c r="K1088">
        <f t="shared" si="352"/>
        <v>3.9684944473562252E-2</v>
      </c>
      <c r="L1088">
        <f>PI()/4*('Config sheet'!$C$38^2)*'Stage 1'!K1088*2</f>
        <v>6.7967264622451401E-3</v>
      </c>
      <c r="M1088">
        <f t="shared" si="353"/>
        <v>18.701291384558296</v>
      </c>
      <c r="N1088">
        <f>'Config sheet'!$C$44</f>
        <v>5.8970333333333338</v>
      </c>
      <c r="O1088">
        <f t="shared" si="362"/>
        <v>-3.4579478340104268</v>
      </c>
      <c r="P1088">
        <f t="shared" si="363"/>
        <v>1088.7431035305156</v>
      </c>
      <c r="Q1088">
        <f t="shared" si="354"/>
        <v>180</v>
      </c>
      <c r="R1088">
        <f t="shared" si="355"/>
        <v>195.97375863549283</v>
      </c>
      <c r="S1088">
        <f t="shared" si="356"/>
        <v>195.9737586354928</v>
      </c>
      <c r="T1088">
        <f t="shared" ca="1" si="357"/>
        <v>1.4931636980735559</v>
      </c>
      <c r="U1088">
        <f t="shared" ca="1" si="361"/>
        <v>35.478899999999996</v>
      </c>
      <c r="V1088">
        <f ca="1">(-U1088*'Config sheet'!$C$134+'Config sheet'!$C$135*'Stage 1'!U1453)*10^2</f>
        <v>-118.45789877842915</v>
      </c>
      <c r="W1088">
        <f t="shared" ca="1" si="364"/>
        <v>77.515859857063674</v>
      </c>
      <c r="X1088">
        <f>'Config sheet'!$C$150*10^-3</f>
        <v>-333.6</v>
      </c>
      <c r="Y1088">
        <f>'Config sheet'!$C$149*10^-3</f>
        <v>333.6</v>
      </c>
      <c r="Z1088">
        <f t="shared" si="358"/>
        <v>5.280644473562246E-3</v>
      </c>
      <c r="AA1088">
        <f>PI()/4*('Config sheet'!$C$38^2)*'Stage 1'!Z1088*2</f>
        <v>9.0440081263259411E-4</v>
      </c>
      <c r="AB1088">
        <f t="shared" si="359"/>
        <v>2.9699912674703293</v>
      </c>
      <c r="AC1088">
        <f t="shared" ca="1" si="360"/>
        <v>35.478899999999996</v>
      </c>
    </row>
    <row r="1089" spans="3:29" x14ac:dyDescent="0.25">
      <c r="C1089">
        <v>343</v>
      </c>
      <c r="D1089">
        <f t="shared" si="346"/>
        <v>995</v>
      </c>
      <c r="E1089">
        <f t="shared" si="347"/>
        <v>0.17780000000000001</v>
      </c>
      <c r="F1089">
        <f t="shared" si="345"/>
        <v>5.7453936348408716E-2</v>
      </c>
      <c r="G1089">
        <f t="shared" si="348"/>
        <v>104.19615634406146</v>
      </c>
      <c r="H1089">
        <f t="shared" si="349"/>
        <v>5.98647933434055</v>
      </c>
      <c r="I1089" s="3">
        <f t="shared" si="350"/>
        <v>8.8900000000000007E-2</v>
      </c>
      <c r="J1089" s="3">
        <f t="shared" si="351"/>
        <v>0.40640000000000004</v>
      </c>
      <c r="K1089">
        <f t="shared" si="352"/>
        <v>3.9120830134447733E-2</v>
      </c>
      <c r="L1089">
        <f>PI()/4*('Config sheet'!$C$38^2)*'Stage 1'!K1089*2</f>
        <v>6.7001122195580716E-3</v>
      </c>
      <c r="M1089">
        <f t="shared" si="353"/>
        <v>18.435455895308305</v>
      </c>
      <c r="N1089">
        <f>'Config sheet'!$C$44</f>
        <v>5.8970333333333338</v>
      </c>
      <c r="O1089">
        <f t="shared" si="362"/>
        <v>-3.2747936885368385</v>
      </c>
      <c r="P1089">
        <f t="shared" si="363"/>
        <v>1098.0355392075721</v>
      </c>
      <c r="Q1089">
        <f t="shared" si="354"/>
        <v>180</v>
      </c>
      <c r="R1089">
        <f t="shared" si="355"/>
        <v>197.64639705736298</v>
      </c>
      <c r="S1089">
        <f t="shared" si="356"/>
        <v>197.64639705736298</v>
      </c>
      <c r="T1089">
        <f t="shared" ca="1" si="357"/>
        <v>1.4931636980735559</v>
      </c>
      <c r="U1089">
        <f t="shared" ca="1" si="361"/>
        <v>35.478899999999996</v>
      </c>
      <c r="V1089">
        <f ca="1">(-U1089*'Config sheet'!$C$134+'Config sheet'!$C$135*'Stage 1'!U1454)*10^2</f>
        <v>-118.45789877842915</v>
      </c>
      <c r="W1089">
        <f t="shared" ca="1" si="364"/>
        <v>79.188498278933821</v>
      </c>
      <c r="X1089">
        <f>'Config sheet'!$C$150*10^-3</f>
        <v>-333.6</v>
      </c>
      <c r="Y1089">
        <f>'Config sheet'!$C$149*10^-3</f>
        <v>333.6</v>
      </c>
      <c r="Z1089">
        <f t="shared" si="358"/>
        <v>4.7165301344477273E-3</v>
      </c>
      <c r="AA1089">
        <f>PI()/4*('Config sheet'!$C$38^2)*'Stage 1'!Z1089*2</f>
        <v>8.0778656994552568E-4</v>
      </c>
      <c r="AB1089">
        <f t="shared" si="359"/>
        <v>2.6527166110504647</v>
      </c>
      <c r="AC1089">
        <f t="shared" ca="1" si="360"/>
        <v>35.478899999999996</v>
      </c>
    </row>
    <row r="1090" spans="3:29" x14ac:dyDescent="0.25">
      <c r="C1090">
        <v>344</v>
      </c>
      <c r="D1090">
        <f t="shared" si="346"/>
        <v>995</v>
      </c>
      <c r="E1090">
        <f t="shared" si="347"/>
        <v>0.17780000000000001</v>
      </c>
      <c r="F1090">
        <f t="shared" si="345"/>
        <v>5.7621440536013403E-2</v>
      </c>
      <c r="G1090">
        <f t="shared" si="348"/>
        <v>104.19615634406146</v>
      </c>
      <c r="H1090">
        <f t="shared" si="349"/>
        <v>6.0039326268604931</v>
      </c>
      <c r="I1090" s="3">
        <f t="shared" si="350"/>
        <v>8.8900000000000007E-2</v>
      </c>
      <c r="J1090" s="3">
        <f t="shared" si="351"/>
        <v>0.40640000000000004</v>
      </c>
      <c r="K1090">
        <f t="shared" si="352"/>
        <v>3.8587555316036533E-2</v>
      </c>
      <c r="L1090">
        <f>PI()/4*('Config sheet'!$C$38^2)*'Stage 1'!K1090*2</f>
        <v>6.6087797730087511E-3</v>
      </c>
      <c r="M1090">
        <f t="shared" si="353"/>
        <v>18.184153344694959</v>
      </c>
      <c r="N1090">
        <f>'Config sheet'!$C$44</f>
        <v>5.8970333333333338</v>
      </c>
      <c r="O1090">
        <f t="shared" si="362"/>
        <v>-3.0901243379353724</v>
      </c>
      <c r="P1090">
        <f t="shared" si="363"/>
        <v>1106.833565860197</v>
      </c>
      <c r="Q1090">
        <f t="shared" si="354"/>
        <v>180</v>
      </c>
      <c r="R1090">
        <f t="shared" si="355"/>
        <v>199.23004185483549</v>
      </c>
      <c r="S1090">
        <f t="shared" si="356"/>
        <v>199.23004185483546</v>
      </c>
      <c r="T1090">
        <f t="shared" ca="1" si="357"/>
        <v>1.4931636980735559</v>
      </c>
      <c r="U1090">
        <f t="shared" ca="1" si="361"/>
        <v>35.478899999999996</v>
      </c>
      <c r="V1090">
        <f ca="1">(-U1090*'Config sheet'!$C$134+'Config sheet'!$C$135*'Stage 1'!U1455)*10^2</f>
        <v>-118.45789877842915</v>
      </c>
      <c r="W1090">
        <f t="shared" ca="1" si="364"/>
        <v>80.772143076406337</v>
      </c>
      <c r="X1090">
        <f>'Config sheet'!$C$150*10^-3</f>
        <v>-333.6</v>
      </c>
      <c r="Y1090">
        <f>'Config sheet'!$C$149*10^-3</f>
        <v>333.6</v>
      </c>
      <c r="Z1090">
        <f t="shared" si="358"/>
        <v>4.1832553160365271E-3</v>
      </c>
      <c r="AA1090">
        <f>PI()/4*('Config sheet'!$C$38^2)*'Stage 1'!Z1090*2</f>
        <v>7.164541233962052E-4</v>
      </c>
      <c r="AB1090">
        <f t="shared" si="359"/>
        <v>2.3527870168934344</v>
      </c>
      <c r="AC1090">
        <f t="shared" ca="1" si="360"/>
        <v>35.478899999999996</v>
      </c>
    </row>
    <row r="1091" spans="3:29" x14ac:dyDescent="0.25">
      <c r="C1091">
        <v>345</v>
      </c>
      <c r="D1091">
        <f t="shared" si="346"/>
        <v>995</v>
      </c>
      <c r="E1091">
        <f t="shared" si="347"/>
        <v>0.17780000000000001</v>
      </c>
      <c r="F1091">
        <f t="shared" si="345"/>
        <v>5.7788944723618091E-2</v>
      </c>
      <c r="G1091">
        <f t="shared" si="348"/>
        <v>104.19615634406146</v>
      </c>
      <c r="H1091">
        <f t="shared" si="349"/>
        <v>6.0213859193804362</v>
      </c>
      <c r="I1091" s="3">
        <f t="shared" si="350"/>
        <v>8.8900000000000007E-2</v>
      </c>
      <c r="J1091" s="3">
        <f t="shared" si="351"/>
        <v>0.40640000000000004</v>
      </c>
      <c r="K1091">
        <f t="shared" si="352"/>
        <v>3.8085363651988564E-2</v>
      </c>
      <c r="L1091">
        <f>PI()/4*('Config sheet'!$C$38^2)*'Stage 1'!K1091*2</f>
        <v>6.5227708490343808E-3</v>
      </c>
      <c r="M1091">
        <f t="shared" si="353"/>
        <v>17.947498543615072</v>
      </c>
      <c r="N1091">
        <f>'Config sheet'!$C$44</f>
        <v>5.8970333333333338</v>
      </c>
      <c r="O1091">
        <f t="shared" si="362"/>
        <v>-2.9040231342677743</v>
      </c>
      <c r="P1091">
        <f t="shared" si="363"/>
        <v>1115.1308360407729</v>
      </c>
      <c r="Q1091">
        <f t="shared" si="354"/>
        <v>180</v>
      </c>
      <c r="R1091">
        <f t="shared" si="355"/>
        <v>200.72355048733911</v>
      </c>
      <c r="S1091">
        <f t="shared" si="356"/>
        <v>200.72355048733911</v>
      </c>
      <c r="T1091">
        <f t="shared" ca="1" si="357"/>
        <v>1.4931636980735559</v>
      </c>
      <c r="U1091">
        <f t="shared" ca="1" si="361"/>
        <v>35.478899999999996</v>
      </c>
      <c r="V1091">
        <f ca="1">(-U1091*'Config sheet'!$C$134+'Config sheet'!$C$135*'Stage 1'!U1456)*10^2</f>
        <v>-118.45789877842915</v>
      </c>
      <c r="W1091">
        <f t="shared" ca="1" si="364"/>
        <v>82.265651708909957</v>
      </c>
      <c r="X1091">
        <f>'Config sheet'!$C$150*10^-3</f>
        <v>-333.6</v>
      </c>
      <c r="Y1091">
        <f>'Config sheet'!$C$149*10^-3</f>
        <v>333.6</v>
      </c>
      <c r="Z1091">
        <f t="shared" si="358"/>
        <v>3.6810636519885587E-3</v>
      </c>
      <c r="AA1091">
        <f>PI()/4*('Config sheet'!$C$38^2)*'Stage 1'!Z1091*2</f>
        <v>6.3044519942183428E-4</v>
      </c>
      <c r="AB1091">
        <f t="shared" si="359"/>
        <v>2.0703395118045886</v>
      </c>
      <c r="AC1091">
        <f t="shared" ca="1" si="360"/>
        <v>35.478899999999996</v>
      </c>
    </row>
    <row r="1092" spans="3:29" x14ac:dyDescent="0.25">
      <c r="C1092">
        <v>346</v>
      </c>
      <c r="D1092">
        <f t="shared" si="346"/>
        <v>995</v>
      </c>
      <c r="E1092">
        <f t="shared" si="347"/>
        <v>0.17780000000000001</v>
      </c>
      <c r="F1092">
        <f t="shared" si="345"/>
        <v>5.7956448911222785E-2</v>
      </c>
      <c r="G1092">
        <f t="shared" si="348"/>
        <v>104.19615634406146</v>
      </c>
      <c r="H1092">
        <f t="shared" si="349"/>
        <v>6.0388392119003802</v>
      </c>
      <c r="I1092" s="3">
        <f t="shared" si="350"/>
        <v>8.8900000000000007E-2</v>
      </c>
      <c r="J1092" s="3">
        <f t="shared" si="351"/>
        <v>0.40640000000000004</v>
      </c>
      <c r="K1092">
        <f t="shared" si="352"/>
        <v>3.7614484809746447E-2</v>
      </c>
      <c r="L1092">
        <f>PI()/4*('Config sheet'!$C$38^2)*'Stage 1'!K1092*2</f>
        <v>6.442124782118237E-3</v>
      </c>
      <c r="M1092">
        <f t="shared" si="353"/>
        <v>17.725599721469564</v>
      </c>
      <c r="N1092">
        <f>'Config sheet'!$C$44</f>
        <v>5.8970333333333338</v>
      </c>
      <c r="O1092">
        <f t="shared" si="362"/>
        <v>-2.7165744634376039</v>
      </c>
      <c r="P1092">
        <f t="shared" si="363"/>
        <v>1122.9213541635265</v>
      </c>
      <c r="Q1092">
        <f t="shared" si="354"/>
        <v>180</v>
      </c>
      <c r="R1092">
        <f t="shared" si="355"/>
        <v>202.12584374943481</v>
      </c>
      <c r="S1092">
        <f t="shared" si="356"/>
        <v>202.12584374943478</v>
      </c>
      <c r="T1092">
        <f t="shared" ca="1" si="357"/>
        <v>1.4931636980735559</v>
      </c>
      <c r="U1092">
        <f t="shared" ca="1" si="361"/>
        <v>35.478899999999996</v>
      </c>
      <c r="V1092">
        <f ca="1">(-U1092*'Config sheet'!$C$134+'Config sheet'!$C$135*'Stage 1'!U1457)*10^2</f>
        <v>-118.45789877842915</v>
      </c>
      <c r="W1092">
        <f t="shared" ca="1" si="364"/>
        <v>83.667944971005653</v>
      </c>
      <c r="X1092">
        <f>'Config sheet'!$C$150*10^-3</f>
        <v>-333.6</v>
      </c>
      <c r="Y1092">
        <f>'Config sheet'!$C$149*10^-3</f>
        <v>333.6</v>
      </c>
      <c r="Z1092">
        <f t="shared" si="358"/>
        <v>3.2101848097464414E-3</v>
      </c>
      <c r="AA1092">
        <f>PI()/4*('Config sheet'!$C$38^2)*'Stage 1'!Z1092*2</f>
        <v>5.4979913250569046E-4</v>
      </c>
      <c r="AB1092">
        <f t="shared" si="359"/>
        <v>1.8055032675739264</v>
      </c>
      <c r="AC1092">
        <f t="shared" ca="1" si="360"/>
        <v>35.478899999999996</v>
      </c>
    </row>
    <row r="1093" spans="3:29" x14ac:dyDescent="0.25">
      <c r="C1093">
        <v>347</v>
      </c>
      <c r="D1093">
        <f t="shared" si="346"/>
        <v>995</v>
      </c>
      <c r="E1093">
        <f t="shared" si="347"/>
        <v>0.17780000000000001</v>
      </c>
      <c r="F1093">
        <f t="shared" si="345"/>
        <v>5.8123953098827473E-2</v>
      </c>
      <c r="G1093">
        <f t="shared" si="348"/>
        <v>104.19615634406146</v>
      </c>
      <c r="H1093">
        <f t="shared" si="349"/>
        <v>6.0562925044203233</v>
      </c>
      <c r="I1093" s="3">
        <f t="shared" si="350"/>
        <v>8.8900000000000007E-2</v>
      </c>
      <c r="J1093" s="3">
        <f t="shared" si="351"/>
        <v>0.40640000000000004</v>
      </c>
      <c r="K1093">
        <f t="shared" si="352"/>
        <v>3.7175134341670919E-2</v>
      </c>
      <c r="L1093">
        <f>PI()/4*('Config sheet'!$C$38^2)*'Stage 1'!K1093*2</f>
        <v>6.366878489294063E-3</v>
      </c>
      <c r="M1093">
        <f t="shared" si="353"/>
        <v>17.518558456011924</v>
      </c>
      <c r="N1093">
        <f>'Config sheet'!$C$44</f>
        <v>5.8970333333333338</v>
      </c>
      <c r="O1093">
        <f t="shared" si="362"/>
        <v>-2.5278636857401628</v>
      </c>
      <c r="P1093">
        <f t="shared" si="363"/>
        <v>1130.1994825562572</v>
      </c>
      <c r="Q1093">
        <f t="shared" si="354"/>
        <v>180</v>
      </c>
      <c r="R1093">
        <f t="shared" si="355"/>
        <v>203.43590686012632</v>
      </c>
      <c r="S1093">
        <f t="shared" si="356"/>
        <v>203.43590686012629</v>
      </c>
      <c r="T1093">
        <f t="shared" ca="1" si="357"/>
        <v>1.4931636980735559</v>
      </c>
      <c r="U1093">
        <f t="shared" ca="1" si="361"/>
        <v>35.478899999999996</v>
      </c>
      <c r="V1093">
        <f ca="1">(-U1093*'Config sheet'!$C$134+'Config sheet'!$C$135*'Stage 1'!U1458)*10^2</f>
        <v>-118.45789877842915</v>
      </c>
      <c r="W1093">
        <f t="shared" ca="1" si="364"/>
        <v>84.978008081697169</v>
      </c>
      <c r="X1093">
        <f>'Config sheet'!$C$150*10^-3</f>
        <v>-333.6</v>
      </c>
      <c r="Y1093">
        <f>'Config sheet'!$C$149*10^-3</f>
        <v>333.6</v>
      </c>
      <c r="Z1093">
        <f t="shared" si="358"/>
        <v>2.7708343416709136E-3</v>
      </c>
      <c r="AA1093">
        <f>PI()/4*('Config sheet'!$C$38^2)*'Stage 1'!Z1093*2</f>
        <v>4.7455283968151702E-4</v>
      </c>
      <c r="AB1093">
        <f t="shared" si="359"/>
        <v>1.5583995172502325</v>
      </c>
      <c r="AC1093">
        <f t="shared" ca="1" si="360"/>
        <v>35.478899999999996</v>
      </c>
    </row>
    <row r="1094" spans="3:29" x14ac:dyDescent="0.25">
      <c r="C1094">
        <v>348</v>
      </c>
      <c r="D1094">
        <f t="shared" si="346"/>
        <v>995</v>
      </c>
      <c r="E1094">
        <f t="shared" si="347"/>
        <v>0.17780000000000001</v>
      </c>
      <c r="F1094">
        <f t="shared" si="345"/>
        <v>5.8291457286432161E-2</v>
      </c>
      <c r="G1094">
        <f t="shared" si="348"/>
        <v>104.19615634406146</v>
      </c>
      <c r="H1094">
        <f t="shared" si="349"/>
        <v>6.0737457969402664</v>
      </c>
      <c r="I1094" s="3">
        <f t="shared" si="350"/>
        <v>8.8900000000000007E-2</v>
      </c>
      <c r="J1094" s="3">
        <f t="shared" si="351"/>
        <v>0.40640000000000004</v>
      </c>
      <c r="K1094">
        <f t="shared" si="352"/>
        <v>3.6767513545440451E-2</v>
      </c>
      <c r="L1094">
        <f>PI()/4*('Config sheet'!$C$38^2)*'Stage 1'!K1094*2</f>
        <v>6.297066446237112E-3</v>
      </c>
      <c r="M1094">
        <f t="shared" si="353"/>
        <v>17.326469607562355</v>
      </c>
      <c r="N1094">
        <f>'Config sheet'!$C$44</f>
        <v>5.8970333333333338</v>
      </c>
      <c r="O1094">
        <f t="shared" si="362"/>
        <v>-2.3379770754284426</v>
      </c>
      <c r="P1094">
        <f t="shared" si="363"/>
        <v>1136.9599471550457</v>
      </c>
      <c r="Q1094">
        <f t="shared" si="354"/>
        <v>180</v>
      </c>
      <c r="R1094">
        <f t="shared" si="355"/>
        <v>204.65279048790825</v>
      </c>
      <c r="S1094">
        <f t="shared" si="356"/>
        <v>204.65279048790825</v>
      </c>
      <c r="T1094">
        <f t="shared" ca="1" si="357"/>
        <v>1.4931636980735559</v>
      </c>
      <c r="U1094">
        <f t="shared" ca="1" si="361"/>
        <v>35.478899999999996</v>
      </c>
      <c r="V1094">
        <f ca="1">(-U1094*'Config sheet'!$C$134+'Config sheet'!$C$135*'Stage 1'!U1459)*10^2</f>
        <v>-118.45789877842915</v>
      </c>
      <c r="W1094">
        <f t="shared" ca="1" si="364"/>
        <v>86.194891709479094</v>
      </c>
      <c r="X1094">
        <f>'Config sheet'!$C$150*10^-3</f>
        <v>-333.6</v>
      </c>
      <c r="Y1094">
        <f>'Config sheet'!$C$149*10^-3</f>
        <v>333.6</v>
      </c>
      <c r="Z1094">
        <f t="shared" si="358"/>
        <v>2.3632135454404457E-3</v>
      </c>
      <c r="AA1094">
        <f>PI()/4*('Config sheet'!$C$38^2)*'Stage 1'!Z1094*2</f>
        <v>4.0474079662456558E-4</v>
      </c>
      <c r="AB1094">
        <f t="shared" si="359"/>
        <v>1.3291414766256724</v>
      </c>
      <c r="AC1094">
        <f t="shared" ca="1" si="360"/>
        <v>35.478899999999996</v>
      </c>
    </row>
    <row r="1095" spans="3:29" x14ac:dyDescent="0.25">
      <c r="C1095">
        <v>349</v>
      </c>
      <c r="D1095">
        <f t="shared" si="346"/>
        <v>995</v>
      </c>
      <c r="E1095">
        <f t="shared" si="347"/>
        <v>0.17780000000000001</v>
      </c>
      <c r="F1095">
        <f t="shared" si="345"/>
        <v>5.8458961474036855E-2</v>
      </c>
      <c r="G1095">
        <f t="shared" si="348"/>
        <v>104.19615634406146</v>
      </c>
      <c r="H1095">
        <f t="shared" si="349"/>
        <v>6.0911990894602104</v>
      </c>
      <c r="I1095" s="3">
        <f t="shared" si="350"/>
        <v>8.8900000000000007E-2</v>
      </c>
      <c r="J1095" s="3">
        <f t="shared" si="351"/>
        <v>0.40640000000000004</v>
      </c>
      <c r="K1095">
        <f t="shared" si="352"/>
        <v>3.6391809333787779E-2</v>
      </c>
      <c r="L1095">
        <f>PI()/4*('Config sheet'!$C$38^2)*'Stage 1'!K1095*2</f>
        <v>6.2327206649542928E-3</v>
      </c>
      <c r="M1095">
        <f t="shared" si="353"/>
        <v>17.14942125762191</v>
      </c>
      <c r="N1095">
        <f>'Config sheet'!$C$44</f>
        <v>5.8970333333333338</v>
      </c>
      <c r="O1095">
        <f t="shared" si="362"/>
        <v>-2.1470017593556268</v>
      </c>
      <c r="P1095">
        <f t="shared" si="363"/>
        <v>1143.19784283536</v>
      </c>
      <c r="Q1095">
        <f t="shared" si="354"/>
        <v>180</v>
      </c>
      <c r="R1095">
        <f t="shared" si="355"/>
        <v>205.77561171036481</v>
      </c>
      <c r="S1095">
        <f t="shared" si="356"/>
        <v>205.77561171036481</v>
      </c>
      <c r="T1095">
        <f t="shared" ca="1" si="357"/>
        <v>1.4931636980735559</v>
      </c>
      <c r="U1095">
        <f t="shared" ca="1" si="361"/>
        <v>35.478899999999996</v>
      </c>
      <c r="V1095">
        <f ca="1">(-U1095*'Config sheet'!$C$134+'Config sheet'!$C$135*'Stage 1'!U1460)*10^2</f>
        <v>-118.45789877842915</v>
      </c>
      <c r="W1095">
        <f t="shared" ca="1" si="364"/>
        <v>87.31771293193566</v>
      </c>
      <c r="X1095">
        <f>'Config sheet'!$C$150*10^-3</f>
        <v>-333.6</v>
      </c>
      <c r="Y1095">
        <f>'Config sheet'!$C$149*10^-3</f>
        <v>333.6</v>
      </c>
      <c r="Z1095">
        <f t="shared" si="358"/>
        <v>1.9875093337877736E-3</v>
      </c>
      <c r="AA1095">
        <f>PI()/4*('Config sheet'!$C$38^2)*'Stage 1'!Z1095*2</f>
        <v>3.4039501534174622E-4</v>
      </c>
      <c r="AB1095">
        <f t="shared" si="359"/>
        <v>1.117834270971751</v>
      </c>
      <c r="AC1095">
        <f t="shared" ca="1" si="360"/>
        <v>35.478899999999996</v>
      </c>
    </row>
    <row r="1096" spans="3:29" x14ac:dyDescent="0.25">
      <c r="C1096">
        <v>350</v>
      </c>
      <c r="D1096">
        <f t="shared" si="346"/>
        <v>995</v>
      </c>
      <c r="E1096">
        <f t="shared" si="347"/>
        <v>0.17780000000000001</v>
      </c>
      <c r="F1096">
        <f t="shared" si="345"/>
        <v>5.8626465661641543E-2</v>
      </c>
      <c r="G1096">
        <f t="shared" si="348"/>
        <v>104.19615634406146</v>
      </c>
      <c r="H1096">
        <f t="shared" si="349"/>
        <v>6.1086523819801526</v>
      </c>
      <c r="I1096" s="3">
        <f t="shared" si="350"/>
        <v>8.8900000000000007E-2</v>
      </c>
      <c r="J1096" s="3">
        <f t="shared" si="351"/>
        <v>0.40640000000000004</v>
      </c>
      <c r="K1096">
        <f t="shared" si="352"/>
        <v>3.6048194113634753E-2</v>
      </c>
      <c r="L1096">
        <f>PI()/4*('Config sheet'!$C$38^2)*'Stage 1'!K1096*2</f>
        <v>6.1738706730839468E-3</v>
      </c>
      <c r="M1096">
        <f t="shared" si="353"/>
        <v>16.987494651915512</v>
      </c>
      <c r="N1096">
        <f>'Config sheet'!$C$44</f>
        <v>5.8970333333333338</v>
      </c>
      <c r="O1096">
        <f t="shared" si="362"/>
        <v>-1.9550256547555183</v>
      </c>
      <c r="P1096">
        <f t="shared" si="363"/>
        <v>1148.9086383733977</v>
      </c>
      <c r="Q1096">
        <f t="shared" si="354"/>
        <v>180</v>
      </c>
      <c r="R1096">
        <f t="shared" si="355"/>
        <v>206.80355490721161</v>
      </c>
      <c r="S1096">
        <f t="shared" si="356"/>
        <v>206.80355490721161</v>
      </c>
      <c r="T1096">
        <f t="shared" ca="1" si="357"/>
        <v>1.4931636980735559</v>
      </c>
      <c r="U1096">
        <f t="shared" ca="1" si="361"/>
        <v>35.478899999999996</v>
      </c>
      <c r="V1096">
        <f ca="1">(-U1096*'Config sheet'!$C$134+'Config sheet'!$C$135*'Stage 1'!U1461)*10^2</f>
        <v>-118.45789877842915</v>
      </c>
      <c r="W1096">
        <f t="shared" ca="1" si="364"/>
        <v>88.345656128782451</v>
      </c>
      <c r="X1096">
        <f>'Config sheet'!$C$150*10^-3</f>
        <v>-333.6</v>
      </c>
      <c r="Y1096">
        <f>'Config sheet'!$C$149*10^-3</f>
        <v>333.6</v>
      </c>
      <c r="Z1096">
        <f t="shared" si="358"/>
        <v>1.6438941136347474E-3</v>
      </c>
      <c r="AA1096">
        <f>PI()/4*('Config sheet'!$C$38^2)*'Stage 1'!Z1096*2</f>
        <v>2.8154502347140046E-4</v>
      </c>
      <c r="AB1096">
        <f t="shared" si="359"/>
        <v>0.92457486706116265</v>
      </c>
      <c r="AC1096">
        <f t="shared" ca="1" si="360"/>
        <v>35.478899999999996</v>
      </c>
    </row>
    <row r="1097" spans="3:29" x14ac:dyDescent="0.25">
      <c r="C1097">
        <v>351</v>
      </c>
      <c r="D1097">
        <f t="shared" si="346"/>
        <v>995</v>
      </c>
      <c r="E1097">
        <f t="shared" si="347"/>
        <v>0.17780000000000001</v>
      </c>
      <c r="F1097">
        <f t="shared" si="345"/>
        <v>5.8793969849246237E-2</v>
      </c>
      <c r="G1097">
        <f t="shared" si="348"/>
        <v>104.19615634406146</v>
      </c>
      <c r="H1097">
        <f t="shared" si="349"/>
        <v>6.1261056745000966</v>
      </c>
      <c r="I1097" s="3">
        <f t="shared" si="350"/>
        <v>8.8900000000000007E-2</v>
      </c>
      <c r="J1097" s="3">
        <f t="shared" si="351"/>
        <v>0.40640000000000004</v>
      </c>
      <c r="K1097">
        <f t="shared" si="352"/>
        <v>3.5736825674688451E-2</v>
      </c>
      <c r="L1097">
        <f>PI()/4*('Config sheet'!$C$38^2)*'Stage 1'!K1097*2</f>
        <v>6.1205434948160232E-3</v>
      </c>
      <c r="M1097">
        <f t="shared" si="353"/>
        <v>16.840764147893537</v>
      </c>
      <c r="N1097">
        <f>'Config sheet'!$C$44</f>
        <v>5.8970333333333338</v>
      </c>
      <c r="O1097">
        <f t="shared" si="362"/>
        <v>-1.762137406223137</v>
      </c>
      <c r="P1097">
        <f t="shared" si="363"/>
        <v>1154.0881810319349</v>
      </c>
      <c r="Q1097">
        <f t="shared" si="354"/>
        <v>180</v>
      </c>
      <c r="R1097">
        <f t="shared" si="355"/>
        <v>207.7358725857483</v>
      </c>
      <c r="S1097">
        <f t="shared" si="356"/>
        <v>207.7358725857483</v>
      </c>
      <c r="T1097">
        <f t="shared" ca="1" si="357"/>
        <v>1.4931636980735559</v>
      </c>
      <c r="U1097">
        <f t="shared" ca="1" si="361"/>
        <v>35.478899999999996</v>
      </c>
      <c r="V1097">
        <f ca="1">(-U1097*'Config sheet'!$C$134+'Config sheet'!$C$135*'Stage 1'!U1462)*10^2</f>
        <v>-118.45789877842915</v>
      </c>
      <c r="W1097">
        <f t="shared" ca="1" si="364"/>
        <v>89.277973807319142</v>
      </c>
      <c r="X1097">
        <f>'Config sheet'!$C$150*10^-3</f>
        <v>-333.6</v>
      </c>
      <c r="Y1097">
        <f>'Config sheet'!$C$149*10^-3</f>
        <v>333.6</v>
      </c>
      <c r="Z1097">
        <f t="shared" si="358"/>
        <v>1.3325256746884451E-3</v>
      </c>
      <c r="AA1097">
        <f>PI()/4*('Config sheet'!$C$38^2)*'Stage 1'!Z1097*2</f>
        <v>2.282178452034771E-4</v>
      </c>
      <c r="AB1097">
        <f t="shared" si="359"/>
        <v>0.74945201051093646</v>
      </c>
      <c r="AC1097">
        <f t="shared" ca="1" si="360"/>
        <v>35.478899999999996</v>
      </c>
    </row>
    <row r="1098" spans="3:29" x14ac:dyDescent="0.25">
      <c r="C1098">
        <v>352</v>
      </c>
      <c r="D1098">
        <f t="shared" si="346"/>
        <v>995</v>
      </c>
      <c r="E1098">
        <f t="shared" si="347"/>
        <v>0.17780000000000001</v>
      </c>
      <c r="F1098">
        <f t="shared" si="345"/>
        <v>5.8961474036850925E-2</v>
      </c>
      <c r="G1098">
        <f t="shared" si="348"/>
        <v>104.19615634406146</v>
      </c>
      <c r="H1098">
        <f t="shared" si="349"/>
        <v>6.1435589670200397</v>
      </c>
      <c r="I1098" s="3">
        <f t="shared" si="350"/>
        <v>8.8900000000000007E-2</v>
      </c>
      <c r="J1098" s="3">
        <f t="shared" si="351"/>
        <v>0.40640000000000004</v>
      </c>
      <c r="K1098">
        <f t="shared" si="352"/>
        <v>3.5457847087549073E-2</v>
      </c>
      <c r="L1098">
        <f>PI()/4*('Config sheet'!$C$38^2)*'Stage 1'!K1098*2</f>
        <v>6.0727636334413108E-3</v>
      </c>
      <c r="M1098">
        <f t="shared" si="353"/>
        <v>16.709297166715785</v>
      </c>
      <c r="N1098">
        <f>'Config sheet'!$C$44</f>
        <v>5.8970333333333338</v>
      </c>
      <c r="O1098">
        <f t="shared" si="362"/>
        <v>-1.5684263219592394</v>
      </c>
      <c r="P1098">
        <f t="shared" si="363"/>
        <v>1158.7327007653655</v>
      </c>
      <c r="Q1098">
        <f t="shared" si="354"/>
        <v>180</v>
      </c>
      <c r="R1098">
        <f t="shared" si="355"/>
        <v>208.5718861377658</v>
      </c>
      <c r="S1098">
        <f t="shared" si="356"/>
        <v>208.5718861377658</v>
      </c>
      <c r="T1098">
        <f t="shared" ca="1" si="357"/>
        <v>1.4931636980735559</v>
      </c>
      <c r="U1098">
        <f t="shared" ca="1" si="361"/>
        <v>35.478899999999996</v>
      </c>
      <c r="V1098">
        <f ca="1">(-U1098*'Config sheet'!$C$134+'Config sheet'!$C$135*'Stage 1'!U1463)*10^2</f>
        <v>-118.45789877842915</v>
      </c>
      <c r="W1098">
        <f t="shared" ca="1" si="364"/>
        <v>90.113987359336647</v>
      </c>
      <c r="X1098">
        <f>'Config sheet'!$C$150*10^-3</f>
        <v>-333.6</v>
      </c>
      <c r="Y1098">
        <f>'Config sheet'!$C$149*10^-3</f>
        <v>333.6</v>
      </c>
      <c r="Z1098">
        <f t="shared" si="358"/>
        <v>1.0535470875490671E-3</v>
      </c>
      <c r="AA1098">
        <f>PI()/4*('Config sheet'!$C$38^2)*'Stage 1'!Z1098*2</f>
        <v>1.8043798382876448E-4</v>
      </c>
      <c r="AB1098">
        <f t="shared" si="359"/>
        <v>0.59254616847529074</v>
      </c>
      <c r="AC1098">
        <f t="shared" ca="1" si="360"/>
        <v>35.478899999999996</v>
      </c>
    </row>
    <row r="1099" spans="3:29" x14ac:dyDescent="0.25">
      <c r="C1099">
        <v>353</v>
      </c>
      <c r="D1099">
        <f t="shared" si="346"/>
        <v>995</v>
      </c>
      <c r="E1099">
        <f t="shared" si="347"/>
        <v>0.17780000000000001</v>
      </c>
      <c r="F1099">
        <f t="shared" si="345"/>
        <v>5.9128978224455613E-2</v>
      </c>
      <c r="G1099">
        <f t="shared" si="348"/>
        <v>104.19615634406146</v>
      </c>
      <c r="H1099">
        <f t="shared" si="349"/>
        <v>6.1610122595399828</v>
      </c>
      <c r="I1099" s="3">
        <f t="shared" si="350"/>
        <v>8.8900000000000007E-2</v>
      </c>
      <c r="J1099" s="3">
        <f t="shared" si="351"/>
        <v>0.40640000000000004</v>
      </c>
      <c r="K1099">
        <f t="shared" si="352"/>
        <v>3.5211386611379965E-2</v>
      </c>
      <c r="L1099">
        <f>PI()/4*('Config sheet'!$C$38^2)*'Stage 1'!K1099*2</f>
        <v>6.0305530555383466E-3</v>
      </c>
      <c r="M1099">
        <f t="shared" si="353"/>
        <v>16.593154149741526</v>
      </c>
      <c r="N1099">
        <f>'Config sheet'!$C$44</f>
        <v>5.8970333333333338</v>
      </c>
      <c r="O1099">
        <f t="shared" si="362"/>
        <v>-1.3739823093424652</v>
      </c>
      <c r="P1099">
        <f t="shared" si="363"/>
        <v>1162.8388140390857</v>
      </c>
      <c r="Q1099">
        <f t="shared" si="354"/>
        <v>180</v>
      </c>
      <c r="R1099">
        <f t="shared" si="355"/>
        <v>209.31098652703545</v>
      </c>
      <c r="S1099">
        <f t="shared" si="356"/>
        <v>209.31098652703542</v>
      </c>
      <c r="T1099">
        <f t="shared" ca="1" si="357"/>
        <v>1.4931636980735559</v>
      </c>
      <c r="U1099">
        <f t="shared" ca="1" si="361"/>
        <v>35.478899999999996</v>
      </c>
      <c r="V1099">
        <f ca="1">(-U1099*'Config sheet'!$C$134+'Config sheet'!$C$135*'Stage 1'!U1464)*10^2</f>
        <v>-118.45789877842915</v>
      </c>
      <c r="W1099">
        <f t="shared" ca="1" si="364"/>
        <v>90.853087748606299</v>
      </c>
      <c r="X1099">
        <f>'Config sheet'!$C$150*10^-3</f>
        <v>-333.6</v>
      </c>
      <c r="Y1099">
        <f>'Config sheet'!$C$149*10^-3</f>
        <v>333.6</v>
      </c>
      <c r="Z1099">
        <f t="shared" si="358"/>
        <v>8.0708661137995907E-4</v>
      </c>
      <c r="AA1099">
        <f>PI()/4*('Config sheet'!$C$38^2)*'Stage 1'!Z1099*2</f>
        <v>1.3822740592580012E-4</v>
      </c>
      <c r="AB1099">
        <f t="shared" si="359"/>
        <v>0.45392947771651243</v>
      </c>
      <c r="AC1099">
        <f t="shared" ca="1" si="360"/>
        <v>35.478899999999996</v>
      </c>
    </row>
    <row r="1100" spans="3:29" x14ac:dyDescent="0.25">
      <c r="C1100">
        <v>354</v>
      </c>
      <c r="D1100">
        <f t="shared" si="346"/>
        <v>995</v>
      </c>
      <c r="E1100">
        <f t="shared" si="347"/>
        <v>0.17780000000000001</v>
      </c>
      <c r="F1100">
        <f t="shared" si="345"/>
        <v>5.9296482412060307E-2</v>
      </c>
      <c r="G1100">
        <f t="shared" si="348"/>
        <v>104.19615634406146</v>
      </c>
      <c r="H1100">
        <f t="shared" si="349"/>
        <v>6.1784655520599268</v>
      </c>
      <c r="I1100" s="3">
        <f t="shared" si="350"/>
        <v>8.8900000000000007E-2</v>
      </c>
      <c r="J1100" s="3">
        <f t="shared" si="351"/>
        <v>0.40640000000000004</v>
      </c>
      <c r="K1100">
        <f t="shared" si="352"/>
        <v>3.4997557611182346E-2</v>
      </c>
      <c r="L1100">
        <f>PI()/4*('Config sheet'!$C$38^2)*'Stage 1'!K1100*2</f>
        <v>5.9939311768052979E-3</v>
      </c>
      <c r="M1100">
        <f t="shared" si="353"/>
        <v>16.492388519545713</v>
      </c>
      <c r="N1100">
        <f>'Config sheet'!$C$44</f>
        <v>5.8970333333333338</v>
      </c>
      <c r="O1100">
        <f t="shared" si="362"/>
        <v>-1.1788958098944802</v>
      </c>
      <c r="P1100">
        <f t="shared" si="363"/>
        <v>1166.403527258791</v>
      </c>
      <c r="Q1100">
        <f t="shared" si="354"/>
        <v>180</v>
      </c>
      <c r="R1100">
        <f t="shared" si="355"/>
        <v>209.9526349065824</v>
      </c>
      <c r="S1100">
        <f t="shared" si="356"/>
        <v>209.9526349065824</v>
      </c>
      <c r="T1100">
        <f t="shared" ca="1" si="357"/>
        <v>1.4931636980735559</v>
      </c>
      <c r="U1100">
        <f t="shared" ca="1" si="361"/>
        <v>35.478899999999996</v>
      </c>
      <c r="V1100">
        <f ca="1">(-U1100*'Config sheet'!$C$134+'Config sheet'!$C$135*'Stage 1'!U1465)*10^2</f>
        <v>-118.45789877842915</v>
      </c>
      <c r="W1100">
        <f t="shared" ca="1" si="364"/>
        <v>91.494736128153249</v>
      </c>
      <c r="X1100">
        <f>'Config sheet'!$C$150*10^-3</f>
        <v>-333.6</v>
      </c>
      <c r="Y1100">
        <f>'Config sheet'!$C$149*10^-3</f>
        <v>333.6</v>
      </c>
      <c r="Z1100">
        <f t="shared" si="358"/>
        <v>5.9325761118234066E-4</v>
      </c>
      <c r="AA1100">
        <f>PI()/4*('Config sheet'!$C$38^2)*'Stage 1'!Z1100*2</f>
        <v>1.0160552719275126E-4</v>
      </c>
      <c r="AB1100">
        <f t="shared" si="359"/>
        <v>0.33366569807780683</v>
      </c>
      <c r="AC1100">
        <f t="shared" ca="1" si="360"/>
        <v>35.478899999999996</v>
      </c>
    </row>
    <row r="1101" spans="3:29" x14ac:dyDescent="0.25">
      <c r="C1101">
        <v>355</v>
      </c>
      <c r="D1101">
        <f t="shared" si="346"/>
        <v>995</v>
      </c>
      <c r="E1101">
        <f t="shared" si="347"/>
        <v>0.17780000000000001</v>
      </c>
      <c r="F1101">
        <f t="shared" si="345"/>
        <v>5.9463986599664995E-2</v>
      </c>
      <c r="G1101">
        <f t="shared" si="348"/>
        <v>104.19615634406146</v>
      </c>
      <c r="H1101">
        <f t="shared" si="349"/>
        <v>6.1959188445798699</v>
      </c>
      <c r="I1101" s="3">
        <f t="shared" si="350"/>
        <v>8.8900000000000007E-2</v>
      </c>
      <c r="J1101" s="3">
        <f t="shared" si="351"/>
        <v>0.40640000000000004</v>
      </c>
      <c r="K1101">
        <f t="shared" si="352"/>
        <v>3.4816458484714381E-2</v>
      </c>
      <c r="L1101">
        <f>PI()/4*('Config sheet'!$C$38^2)*'Stage 1'!K1101*2</f>
        <v>5.9629148495436001E-3</v>
      </c>
      <c r="M1101">
        <f t="shared" si="353"/>
        <v>16.40704664548003</v>
      </c>
      <c r="N1101">
        <f>'Config sheet'!$C$44</f>
        <v>5.8970333333333338</v>
      </c>
      <c r="O1101">
        <f t="shared" si="362"/>
        <v>-0.983257733703639</v>
      </c>
      <c r="P1101">
        <f t="shared" si="363"/>
        <v>1169.4242398057272</v>
      </c>
      <c r="Q1101">
        <f t="shared" si="354"/>
        <v>180</v>
      </c>
      <c r="R1101">
        <f t="shared" si="355"/>
        <v>210.49636316503094</v>
      </c>
      <c r="S1101">
        <f t="shared" si="356"/>
        <v>210.49636316503091</v>
      </c>
      <c r="T1101">
        <f t="shared" ca="1" si="357"/>
        <v>1.4931636980735559</v>
      </c>
      <c r="U1101">
        <f t="shared" ca="1" si="361"/>
        <v>35.478899999999996</v>
      </c>
      <c r="V1101">
        <f ca="1">(-U1101*'Config sheet'!$C$134+'Config sheet'!$C$135*'Stage 1'!U1466)*10^2</f>
        <v>-118.45789877842915</v>
      </c>
      <c r="W1101">
        <f t="shared" ca="1" si="364"/>
        <v>92.038464386601788</v>
      </c>
      <c r="X1101">
        <f>'Config sheet'!$C$150*10^-3</f>
        <v>-333.6</v>
      </c>
      <c r="Y1101">
        <f>'Config sheet'!$C$149*10^-3</f>
        <v>333.6</v>
      </c>
      <c r="Z1101">
        <f t="shared" si="358"/>
        <v>4.1215848471437555E-4</v>
      </c>
      <c r="AA1101">
        <f>PI()/4*('Config sheet'!$C$38^2)*'Stage 1'!Z1101*2</f>
        <v>7.0589199931053834E-5</v>
      </c>
      <c r="AB1101">
        <f t="shared" si="359"/>
        <v>0.23181017138041368</v>
      </c>
      <c r="AC1101">
        <f t="shared" ca="1" si="360"/>
        <v>35.478899999999996</v>
      </c>
    </row>
    <row r="1102" spans="3:29" x14ac:dyDescent="0.25">
      <c r="C1102">
        <v>356</v>
      </c>
      <c r="D1102">
        <f t="shared" si="346"/>
        <v>995</v>
      </c>
      <c r="E1102">
        <f t="shared" si="347"/>
        <v>0.17780000000000001</v>
      </c>
      <c r="F1102">
        <f t="shared" si="345"/>
        <v>5.9631490787269682E-2</v>
      </c>
      <c r="G1102">
        <f t="shared" si="348"/>
        <v>104.19615634406146</v>
      </c>
      <c r="H1102">
        <f t="shared" si="349"/>
        <v>6.213372137099813</v>
      </c>
      <c r="I1102" s="3">
        <f t="shared" si="350"/>
        <v>8.8900000000000007E-2</v>
      </c>
      <c r="J1102" s="3">
        <f t="shared" si="351"/>
        <v>0.40640000000000004</v>
      </c>
      <c r="K1102">
        <f t="shared" si="352"/>
        <v>3.4668172599086063E-2</v>
      </c>
      <c r="L1102">
        <f>PI()/4*('Config sheet'!$C$38^2)*'Stage 1'!K1102*2</f>
        <v>5.9375183517987465E-3</v>
      </c>
      <c r="M1102">
        <f t="shared" si="353"/>
        <v>16.33716781379362</v>
      </c>
      <c r="N1102">
        <f>'Config sheet'!$C$44</f>
        <v>5.8970333333333338</v>
      </c>
      <c r="O1102">
        <f t="shared" si="362"/>
        <v>-0.78715939337339003</v>
      </c>
      <c r="P1102">
        <f t="shared" si="363"/>
        <v>1171.8987466743815</v>
      </c>
      <c r="Q1102">
        <f t="shared" si="354"/>
        <v>180</v>
      </c>
      <c r="R1102">
        <f t="shared" si="355"/>
        <v>210.9417744013887</v>
      </c>
      <c r="S1102">
        <f t="shared" si="356"/>
        <v>210.9417744013887</v>
      </c>
      <c r="T1102">
        <f t="shared" ca="1" si="357"/>
        <v>1.4931636980735559</v>
      </c>
      <c r="U1102">
        <f t="shared" ca="1" si="361"/>
        <v>35.478899999999996</v>
      </c>
      <c r="V1102">
        <f ca="1">(-U1102*'Config sheet'!$C$134+'Config sheet'!$C$135*'Stage 1'!U1467)*10^2</f>
        <v>-118.45789877842915</v>
      </c>
      <c r="W1102">
        <f t="shared" ca="1" si="364"/>
        <v>92.483875622959545</v>
      </c>
      <c r="X1102">
        <f>'Config sheet'!$C$150*10^-3</f>
        <v>-333.6</v>
      </c>
      <c r="Y1102">
        <f>'Config sheet'!$C$149*10^-3</f>
        <v>333.6</v>
      </c>
      <c r="Z1102">
        <f t="shared" si="358"/>
        <v>2.6387259908605687E-4</v>
      </c>
      <c r="AA1102">
        <f>PI()/4*('Config sheet'!$C$38^2)*'Stage 1'!Z1102*2</f>
        <v>4.5192702186200587E-5</v>
      </c>
      <c r="AB1102">
        <f t="shared" si="359"/>
        <v>0.14840978576268665</v>
      </c>
      <c r="AC1102">
        <f t="shared" ca="1" si="360"/>
        <v>35.478899999999996</v>
      </c>
    </row>
    <row r="1103" spans="3:29" x14ac:dyDescent="0.25">
      <c r="C1103">
        <v>357</v>
      </c>
      <c r="D1103">
        <f t="shared" si="346"/>
        <v>995</v>
      </c>
      <c r="E1103">
        <f t="shared" si="347"/>
        <v>0.17780000000000001</v>
      </c>
      <c r="F1103">
        <f t="shared" si="345"/>
        <v>5.9798994974874377E-2</v>
      </c>
      <c r="G1103">
        <f t="shared" si="348"/>
        <v>104.19615634406146</v>
      </c>
      <c r="H1103">
        <f t="shared" si="349"/>
        <v>6.2308254296197561</v>
      </c>
      <c r="I1103" s="3">
        <f t="shared" si="350"/>
        <v>8.8900000000000007E-2</v>
      </c>
      <c r="J1103" s="3">
        <f t="shared" si="351"/>
        <v>0.40640000000000004</v>
      </c>
      <c r="K1103">
        <f t="shared" si="352"/>
        <v>3.4552768237061389E-2</v>
      </c>
      <c r="L1103">
        <f>PI()/4*('Config sheet'!$C$38^2)*'Stage 1'!K1103*2</f>
        <v>5.9177533781636154E-3</v>
      </c>
      <c r="M1103">
        <f t="shared" si="353"/>
        <v>16.282784202328315</v>
      </c>
      <c r="N1103">
        <f>'Config sheet'!$C$44</f>
        <v>5.8970333333333338</v>
      </c>
      <c r="O1103">
        <f t="shared" si="362"/>
        <v>-0.59069243756247081</v>
      </c>
      <c r="P1103">
        <f t="shared" si="363"/>
        <v>1173.8252407095617</v>
      </c>
      <c r="Q1103">
        <f t="shared" si="354"/>
        <v>180</v>
      </c>
      <c r="R1103">
        <f t="shared" si="355"/>
        <v>211.28854332772113</v>
      </c>
      <c r="S1103">
        <f t="shared" si="356"/>
        <v>211.28854332772113</v>
      </c>
      <c r="T1103">
        <f t="shared" ca="1" si="357"/>
        <v>1.4931636980735559</v>
      </c>
      <c r="U1103">
        <f t="shared" ca="1" si="361"/>
        <v>35.478899999999996</v>
      </c>
      <c r="V1103">
        <f ca="1">(-U1103*'Config sheet'!$C$134+'Config sheet'!$C$135*'Stage 1'!U1468)*10^2</f>
        <v>-118.45789877842915</v>
      </c>
      <c r="W1103">
        <f t="shared" ca="1" si="364"/>
        <v>92.830644549291975</v>
      </c>
      <c r="X1103">
        <f>'Config sheet'!$C$150*10^-3</f>
        <v>-333.6</v>
      </c>
      <c r="Y1103">
        <f>'Config sheet'!$C$149*10^-3</f>
        <v>333.6</v>
      </c>
      <c r="Z1103">
        <f t="shared" si="358"/>
        <v>1.4846823706138323E-4</v>
      </c>
      <c r="AA1103">
        <f>PI()/4*('Config sheet'!$C$38^2)*'Stage 1'!Z1103*2</f>
        <v>2.5427728551069034E-5</v>
      </c>
      <c r="AB1103">
        <f t="shared" si="359"/>
        <v>8.350294547884321E-2</v>
      </c>
      <c r="AC1103">
        <f t="shared" ca="1" si="360"/>
        <v>35.478899999999996</v>
      </c>
    </row>
    <row r="1104" spans="3:29" x14ac:dyDescent="0.25">
      <c r="C1104">
        <v>358</v>
      </c>
      <c r="D1104">
        <f t="shared" si="346"/>
        <v>995</v>
      </c>
      <c r="E1104">
        <f t="shared" si="347"/>
        <v>0.17780000000000001</v>
      </c>
      <c r="F1104">
        <f t="shared" si="345"/>
        <v>5.9966499162479064E-2</v>
      </c>
      <c r="G1104">
        <f t="shared" si="348"/>
        <v>104.19615634406146</v>
      </c>
      <c r="H1104">
        <f t="shared" si="349"/>
        <v>6.2482787221396991</v>
      </c>
      <c r="I1104" s="3">
        <f t="shared" si="350"/>
        <v>8.8900000000000007E-2</v>
      </c>
      <c r="J1104" s="3">
        <f t="shared" si="351"/>
        <v>0.40640000000000004</v>
      </c>
      <c r="K1104">
        <f t="shared" si="352"/>
        <v>3.4470298553090369E-2</v>
      </c>
      <c r="L1104">
        <f>PI()/4*('Config sheet'!$C$38^2)*'Stage 1'!K1104*2</f>
        <v>5.9036290322481951E-3</v>
      </c>
      <c r="M1104">
        <f t="shared" si="353"/>
        <v>16.243920859798958</v>
      </c>
      <c r="N1104">
        <f>'Config sheet'!$C$44</f>
        <v>5.8970333333333338</v>
      </c>
      <c r="O1104">
        <f t="shared" si="362"/>
        <v>-0.39394878418406676</v>
      </c>
      <c r="P1104">
        <f t="shared" si="363"/>
        <v>1175.2023144402731</v>
      </c>
      <c r="Q1104">
        <f t="shared" si="354"/>
        <v>180</v>
      </c>
      <c r="R1104">
        <f t="shared" si="355"/>
        <v>211.53641659924918</v>
      </c>
      <c r="S1104">
        <f t="shared" si="356"/>
        <v>211.53641659924915</v>
      </c>
      <c r="T1104">
        <f t="shared" ca="1" si="357"/>
        <v>1.4931636980735559</v>
      </c>
      <c r="U1104">
        <f t="shared" ca="1" si="361"/>
        <v>35.478899999999996</v>
      </c>
      <c r="V1104">
        <f ca="1">(-U1104*'Config sheet'!$C$134+'Config sheet'!$C$135*'Stage 1'!U1469)*10^2</f>
        <v>-118.45789877842915</v>
      </c>
      <c r="W1104">
        <f t="shared" ca="1" si="364"/>
        <v>93.078517820820025</v>
      </c>
      <c r="X1104">
        <f>'Config sheet'!$C$150*10^-3</f>
        <v>-333.6</v>
      </c>
      <c r="Y1104">
        <f>'Config sheet'!$C$149*10^-3</f>
        <v>333.6</v>
      </c>
      <c r="Z1104">
        <f t="shared" si="358"/>
        <v>6.5998553090362844E-5</v>
      </c>
      <c r="AA1104">
        <f>PI()/4*('Config sheet'!$C$38^2)*'Stage 1'!Z1104*2</f>
        <v>1.1303382635649041E-5</v>
      </c>
      <c r="AB1104">
        <f t="shared" si="359"/>
        <v>3.7119546170057839E-2</v>
      </c>
      <c r="AC1104">
        <f t="shared" ca="1" si="360"/>
        <v>35.478899999999996</v>
      </c>
    </row>
    <row r="1105" spans="2:29" x14ac:dyDescent="0.25">
      <c r="C1105">
        <v>359</v>
      </c>
      <c r="D1105">
        <f t="shared" si="346"/>
        <v>995</v>
      </c>
      <c r="E1105">
        <f t="shared" si="347"/>
        <v>0.17780000000000001</v>
      </c>
      <c r="F1105">
        <f t="shared" si="345"/>
        <v>6.0134003350083752E-2</v>
      </c>
      <c r="G1105">
        <f t="shared" si="348"/>
        <v>104.19615634406146</v>
      </c>
      <c r="H1105">
        <f t="shared" si="349"/>
        <v>6.2657320146596422</v>
      </c>
      <c r="I1105" s="3">
        <f t="shared" si="350"/>
        <v>8.8900000000000007E-2</v>
      </c>
      <c r="J1105" s="3">
        <f t="shared" si="351"/>
        <v>0.40640000000000004</v>
      </c>
      <c r="K1105">
        <f t="shared" si="352"/>
        <v>3.4420801539091557E-2</v>
      </c>
      <c r="L1105">
        <f>PI()/4*('Config sheet'!$C$38^2)*'Stage 1'!K1105*2</f>
        <v>5.8951518208192628E-3</v>
      </c>
      <c r="M1105">
        <f t="shared" si="353"/>
        <v>16.220595689668659</v>
      </c>
      <c r="N1105">
        <f>'Config sheet'!$C$44</f>
        <v>5.8970333333333338</v>
      </c>
      <c r="O1105">
        <f t="shared" si="362"/>
        <v>-0.19702055333171978</v>
      </c>
      <c r="P1105">
        <f t="shared" si="363"/>
        <v>1176.0289615082752</v>
      </c>
      <c r="Q1105">
        <f t="shared" si="354"/>
        <v>180</v>
      </c>
      <c r="R1105">
        <f t="shared" si="355"/>
        <v>211.68521307148953</v>
      </c>
      <c r="S1105">
        <f t="shared" si="356"/>
        <v>211.68521307148953</v>
      </c>
      <c r="T1105">
        <f t="shared" ca="1" si="357"/>
        <v>1.4931636980735559</v>
      </c>
      <c r="U1105">
        <f t="shared" ca="1" si="361"/>
        <v>35.478899999999996</v>
      </c>
      <c r="V1105">
        <f ca="1">(-U1105*'Config sheet'!$C$134+'Config sheet'!$C$135*'Stage 1'!U1470)*10^2</f>
        <v>-118.45789877842915</v>
      </c>
      <c r="W1105">
        <f t="shared" ca="1" si="364"/>
        <v>93.227314293060374</v>
      </c>
      <c r="X1105">
        <f>'Config sheet'!$C$150*10^-3</f>
        <v>-333.6</v>
      </c>
      <c r="Y1105">
        <f>'Config sheet'!$C$149*10^-3</f>
        <v>333.6</v>
      </c>
      <c r="Z1105">
        <f t="shared" si="358"/>
        <v>1.6501539091551276E-5</v>
      </c>
      <c r="AA1105">
        <f>PI()/4*('Config sheet'!$C$38^2)*'Stage 1'!Z1105*2</f>
        <v>2.8261712067163604E-6</v>
      </c>
      <c r="AB1105">
        <f t="shared" si="359"/>
        <v>9.2809556195451483E-3</v>
      </c>
      <c r="AC1105">
        <f t="shared" ca="1" si="360"/>
        <v>35.478899999999996</v>
      </c>
    </row>
    <row r="1106" spans="2:29" x14ac:dyDescent="0.25">
      <c r="C1106">
        <v>360</v>
      </c>
      <c r="D1106">
        <f t="shared" si="346"/>
        <v>995</v>
      </c>
      <c r="E1106">
        <f t="shared" si="347"/>
        <v>0.17780000000000001</v>
      </c>
      <c r="F1106">
        <f t="shared" si="345"/>
        <v>6.0301507537688447E-2</v>
      </c>
      <c r="G1106">
        <f t="shared" si="348"/>
        <v>104.19615634406146</v>
      </c>
      <c r="H1106">
        <f t="shared" si="349"/>
        <v>6.2831853071795862</v>
      </c>
      <c r="I1106" s="3">
        <f t="shared" si="350"/>
        <v>8.8900000000000007E-2</v>
      </c>
      <c r="J1106" s="3">
        <f t="shared" si="351"/>
        <v>0.40640000000000004</v>
      </c>
      <c r="K1106">
        <f t="shared" si="352"/>
        <v>3.4404300000000006E-2</v>
      </c>
      <c r="L1106">
        <f>PI()/4*('Config sheet'!$C$38^2)*'Stage 1'!K1106*2</f>
        <v>5.8923256496125464E-3</v>
      </c>
      <c r="M1106">
        <f t="shared" si="353"/>
        <v>16.212819438625893</v>
      </c>
      <c r="N1106">
        <f>'Config sheet'!$C$44</f>
        <v>5.8970333333333338</v>
      </c>
      <c r="O1106">
        <f t="shared" si="362"/>
        <v>-2.7662205333173223E-15</v>
      </c>
      <c r="P1106">
        <f t="shared" si="363"/>
        <v>1176.3045776896602</v>
      </c>
      <c r="Q1106">
        <f t="shared" si="354"/>
        <v>180</v>
      </c>
      <c r="R1106">
        <f t="shared" si="355"/>
        <v>211.73482398413887</v>
      </c>
      <c r="S1106">
        <f t="shared" si="356"/>
        <v>211.73482398413884</v>
      </c>
      <c r="T1106">
        <f t="shared" ca="1" si="357"/>
        <v>1.4931636980735559</v>
      </c>
      <c r="U1106">
        <f t="shared" ca="1" si="361"/>
        <v>35.478899999999996</v>
      </c>
      <c r="V1106">
        <f ca="1">(-U1106*'Config sheet'!$C$134+'Config sheet'!$C$135*'Stage 1'!U1471)*10^2</f>
        <v>-118.45789877842915</v>
      </c>
      <c r="W1106">
        <f t="shared" ca="1" si="364"/>
        <v>93.276925205709716</v>
      </c>
      <c r="X1106">
        <f>'Config sheet'!$C$150*10^-3</f>
        <v>-333.6</v>
      </c>
      <c r="Y1106">
        <f>'Config sheet'!$C$149*10^-3</f>
        <v>333.6</v>
      </c>
      <c r="Z1106">
        <f t="shared" si="358"/>
        <v>0</v>
      </c>
      <c r="AA1106">
        <f>PI()/4*('Config sheet'!$C$38^2)*'Stage 1'!Z1106*2</f>
        <v>0</v>
      </c>
      <c r="AB1106">
        <f t="shared" si="359"/>
        <v>0</v>
      </c>
      <c r="AC1106">
        <f t="shared" ca="1" si="360"/>
        <v>35.478899999999996</v>
      </c>
    </row>
    <row r="1108" spans="2:29" x14ac:dyDescent="0.25">
      <c r="C1108" s="120" t="s">
        <v>337</v>
      </c>
      <c r="D1108" s="120"/>
      <c r="E1108" s="120"/>
      <c r="F1108" s="120"/>
    </row>
    <row r="1109" spans="2:29" x14ac:dyDescent="0.25">
      <c r="G1109" t="s">
        <v>280</v>
      </c>
      <c r="U1109" t="s">
        <v>298</v>
      </c>
    </row>
    <row r="1110" spans="2:29" x14ac:dyDescent="0.25">
      <c r="C1110" t="s">
        <v>262</v>
      </c>
      <c r="D1110" t="s">
        <v>66</v>
      </c>
      <c r="E1110" t="s">
        <v>263</v>
      </c>
      <c r="F1110" t="s">
        <v>268</v>
      </c>
      <c r="G1110" t="s">
        <v>269</v>
      </c>
      <c r="H1110" t="s">
        <v>270</v>
      </c>
      <c r="I1110" s="3" t="s">
        <v>273</v>
      </c>
      <c r="J1110" s="3" t="s">
        <v>271</v>
      </c>
      <c r="K1110" t="s">
        <v>272</v>
      </c>
      <c r="L1110" t="s">
        <v>193</v>
      </c>
      <c r="M1110" t="s">
        <v>306</v>
      </c>
      <c r="N1110" t="s">
        <v>274</v>
      </c>
      <c r="O1110" t="s">
        <v>275</v>
      </c>
      <c r="P1110" t="s">
        <v>276</v>
      </c>
      <c r="Q1110" t="s">
        <v>277</v>
      </c>
      <c r="R1110" t="s">
        <v>279</v>
      </c>
      <c r="S1110" t="s">
        <v>281</v>
      </c>
      <c r="T1110" t="s">
        <v>203</v>
      </c>
      <c r="U1110" t="s">
        <v>359</v>
      </c>
      <c r="Z1110" s="19" t="s">
        <v>272</v>
      </c>
      <c r="AA1110" s="69" t="s">
        <v>193</v>
      </c>
      <c r="AB1110" s="69" t="s">
        <v>360</v>
      </c>
    </row>
    <row r="1111" spans="2:29" x14ac:dyDescent="0.25">
      <c r="B1111">
        <f>'Config sheet'!C51/100*'Stage 1'!$E$1111</f>
        <v>2.7363420000000003E-2</v>
      </c>
      <c r="C1111">
        <f t="shared" ref="C1111:C1142" si="365">180-C746</f>
        <v>180</v>
      </c>
      <c r="D1111">
        <f>$D$4</f>
        <v>995</v>
      </c>
      <c r="E1111">
        <f>$E$4</f>
        <v>0.17780000000000001</v>
      </c>
      <c r="F1111">
        <f t="shared" ref="F1111:F1174" si="366">C1111*$G$4</f>
        <v>3.0150753768844223E-2</v>
      </c>
      <c r="G1111">
        <f>D1111/60*2*PI()</f>
        <v>104.19615634406146</v>
      </c>
      <c r="H1111">
        <f>G1111*F1111</f>
        <v>3.1415926535897931</v>
      </c>
      <c r="I1111" s="3">
        <f>$I$4</f>
        <v>8.8900000000000007E-2</v>
      </c>
      <c r="J1111" s="3">
        <f>$J$4</f>
        <v>0.40640000000000004</v>
      </c>
      <c r="K1111">
        <f>(J1111+I1111)-(I1111*COS(H1111)+(J1111^2-I1111^2*(SIN(H1111))^2)^0.5)+$B$1111</f>
        <v>0.20516342000000007</v>
      </c>
      <c r="L1111">
        <f>PI()/4*('Config sheet'!$C$38^2-'Config sheet'!$C$41^2)*'Stage 1'!K1111*2</f>
        <v>3.3419196668937882E-2</v>
      </c>
      <c r="M1111">
        <f>L1111*100/$AG$741</f>
        <v>100.00000000000001</v>
      </c>
      <c r="N1111">
        <f>'Config sheet'!$C$44</f>
        <v>5.8970333333333338</v>
      </c>
      <c r="O1111">
        <f t="shared" ref="O1111:O1142" si="367">I1111*G1111*SIN(H1111)+I1111^2*G1111*SIN(2*H1111)/(2*J1111)</f>
        <v>8.8660914529401357E-16</v>
      </c>
      <c r="P1111">
        <f t="shared" ref="P1111:P1142" si="368">I1111*G1111^2*COS(H1111)+(I1111^2*G1111^2*COS(2*H1111)/J1111)</f>
        <v>-754.0413959549104</v>
      </c>
      <c r="Q1111">
        <f>$V$4</f>
        <v>180</v>
      </c>
      <c r="R1111">
        <f>Q1111*I1111*G1111^2*(COS(H1111)+(I1111/J1111)*COS(2*H1111))*10^-3</f>
        <v>-135.72745127188389</v>
      </c>
      <c r="S1111">
        <f>Q1111*P1111*10^-3</f>
        <v>-135.72745127188389</v>
      </c>
      <c r="T1111">
        <f ca="1">$V$741</f>
        <v>1.4931636980735559</v>
      </c>
      <c r="U1111">
        <f ca="1">AB741</f>
        <v>22.758900000000001</v>
      </c>
      <c r="Z1111">
        <f>(J1111+I1111)-(I1111*COS(H1111)+(J1111^2-I1111^2*(SIN(H1111))^2)^0.5)</f>
        <v>0.17780000000000007</v>
      </c>
      <c r="AA1111">
        <f>PI()/4*('Config sheet'!$C$38^2-'Config sheet'!$C$41^2)*'Stage 1'!Z1111*2</f>
        <v>2.8961952221975808E-2</v>
      </c>
      <c r="AB1111">
        <f>AA1111*100/($AG$741-$AG$743)</f>
        <v>100.00000000000004</v>
      </c>
    </row>
    <row r="1112" spans="2:29" x14ac:dyDescent="0.25">
      <c r="C1112">
        <f t="shared" si="365"/>
        <v>179</v>
      </c>
      <c r="D1112">
        <f t="shared" ref="D1112:D1175" si="369">$D$4</f>
        <v>995</v>
      </c>
      <c r="E1112">
        <f t="shared" ref="E1112:E1175" si="370">$E$4</f>
        <v>0.17780000000000001</v>
      </c>
      <c r="F1112">
        <f t="shared" si="366"/>
        <v>2.9983249581239532E-2</v>
      </c>
      <c r="G1112">
        <f t="shared" ref="G1112:G1175" si="371">D1112/60*2*PI()</f>
        <v>104.19615634406146</v>
      </c>
      <c r="H1112">
        <f t="shared" ref="H1112:H1175" si="372">G1112*F1112</f>
        <v>3.1241393610698496</v>
      </c>
      <c r="I1112" s="3">
        <f t="shared" ref="I1112:I1175" si="373">$I$4</f>
        <v>8.8900000000000007E-2</v>
      </c>
      <c r="J1112" s="3">
        <f t="shared" ref="J1112:J1175" si="374">$J$4</f>
        <v>0.40640000000000004</v>
      </c>
      <c r="K1112">
        <f t="shared" ref="K1112:K1175" si="375">(J1112+I1112)-(I1112*COS(H1112)+(J1112^2-I1112^2*(SIN(H1112))^2)^0.5)+$B$1111</f>
        <v>0.20515284173789797</v>
      </c>
      <c r="L1112">
        <f>PI()/4*('Config sheet'!$C$38^2-'Config sheet'!$C$41^2)*'Stage 1'!K1112*2</f>
        <v>3.3417473569266387E-2</v>
      </c>
      <c r="M1112">
        <f t="shared" ref="M1112:M1175" si="376">L1112*100/$AG$741</f>
        <v>99.994843982371691</v>
      </c>
      <c r="N1112">
        <f>'Config sheet'!$C$44</f>
        <v>5.8970333333333338</v>
      </c>
      <c r="O1112">
        <f t="shared" si="367"/>
        <v>0.12630406514438458</v>
      </c>
      <c r="P1112">
        <f t="shared" si="368"/>
        <v>-754.02301109466885</v>
      </c>
      <c r="Q1112">
        <f t="shared" ref="Q1112:Q1175" si="377">$V$4</f>
        <v>180</v>
      </c>
      <c r="R1112">
        <f t="shared" ref="R1112:R1175" si="378">Q1112*I1112*G1112^2*(COS(H1112)+(I1112/J1112)*COS(2*H1112))*10^-3</f>
        <v>-135.72414199704039</v>
      </c>
      <c r="S1112">
        <f t="shared" ref="S1112:S1175" si="379">Q1112*P1112*10^-3</f>
        <v>-135.72414199704039</v>
      </c>
      <c r="T1112">
        <f t="shared" ref="T1112:T1175" ca="1" si="380">$V$741</f>
        <v>1.4931636980735559</v>
      </c>
      <c r="U1112">
        <f ca="1">IF(AND(L1112&lt;=$AG$740, U1111*(L1111/L1112)^T1112&lt;$AB$742),U1111*(L1111/L1112)^T1112,IF(C1112&lt;0,$AB$741,IF(L1112&gt;=$AG$742,  U1111*(L1111/L1112)^T1112,$AB$743)))</f>
        <v>22.760652269890606</v>
      </c>
      <c r="Z1112">
        <f t="shared" ref="Z1112:Z1175" si="381">(J1112+I1112)-(I1112*COS(H1112)+(J1112^2-I1112^2*(SIN(H1112))^2)^0.5)</f>
        <v>0.17778942173789797</v>
      </c>
      <c r="AA1112">
        <f>PI()/4*('Config sheet'!$C$38^2-'Config sheet'!$C$41^2)*'Stage 1'!Z1112*2</f>
        <v>2.896022912230431E-2</v>
      </c>
      <c r="AB1112">
        <f t="shared" ref="AB1112:AB1175" si="382">AA1112*100/($AG$741-$AG$743)</f>
        <v>99.994050471258703</v>
      </c>
    </row>
    <row r="1113" spans="2:29" x14ac:dyDescent="0.25">
      <c r="C1113">
        <f t="shared" si="365"/>
        <v>178</v>
      </c>
      <c r="D1113">
        <f t="shared" si="369"/>
        <v>995</v>
      </c>
      <c r="E1113">
        <f t="shared" si="370"/>
        <v>0.17780000000000001</v>
      </c>
      <c r="F1113">
        <f t="shared" si="366"/>
        <v>2.9815745393634841E-2</v>
      </c>
      <c r="G1113">
        <f t="shared" si="371"/>
        <v>104.19615634406146</v>
      </c>
      <c r="H1113">
        <f t="shared" si="372"/>
        <v>3.1066860685499065</v>
      </c>
      <c r="I1113" s="3">
        <f t="shared" si="373"/>
        <v>8.8900000000000007E-2</v>
      </c>
      <c r="J1113" s="3">
        <f t="shared" si="374"/>
        <v>0.40640000000000004</v>
      </c>
      <c r="K1113">
        <f t="shared" si="375"/>
        <v>0.2051211075970856</v>
      </c>
      <c r="L1113">
        <f>PI()/4*('Config sheet'!$C$38^2-'Config sheet'!$C$41^2)*'Stage 1'!K1113*2</f>
        <v>3.3412304375396794E-2</v>
      </c>
      <c r="M1113">
        <f t="shared" si="376"/>
        <v>99.979376244110952</v>
      </c>
      <c r="N1113">
        <f>'Config sheet'!$C$44</f>
        <v>5.8970333333333338</v>
      </c>
      <c r="O1113">
        <f t="shared" si="367"/>
        <v>0.25260196495722137</v>
      </c>
      <c r="P1113">
        <f t="shared" si="368"/>
        <v>-753.96774459335586</v>
      </c>
      <c r="Q1113">
        <f t="shared" si="377"/>
        <v>180</v>
      </c>
      <c r="R1113">
        <f t="shared" si="378"/>
        <v>-135.71419402680408</v>
      </c>
      <c r="S1113">
        <f t="shared" si="379"/>
        <v>-135.71419402680408</v>
      </c>
      <c r="T1113">
        <f t="shared" ca="1" si="380"/>
        <v>1.4931636980735559</v>
      </c>
      <c r="U1113">
        <f t="shared" ref="U1113:U1176" ca="1" si="383">IF(AND(L1113&lt;=$AG$740, U1112*(L1112/L1113)^T1113&lt;$AB$742),U1112*(L1112/L1113)^T1113,IF(C1113&lt;0,$AB$741,IF(L1113&gt;=$AG$742,  U1112*(L1112/L1113)^T1113,$AB$743)))</f>
        <v>22.765910324412641</v>
      </c>
      <c r="Z1113">
        <f t="shared" si="381"/>
        <v>0.1777576875970856</v>
      </c>
      <c r="AA1113">
        <f>PI()/4*('Config sheet'!$C$38^2-'Config sheet'!$C$41^2)*'Stage 1'!Z1113*2</f>
        <v>2.895505992843472E-2</v>
      </c>
      <c r="AB1113">
        <f t="shared" si="382"/>
        <v>99.976202248079645</v>
      </c>
    </row>
    <row r="1114" spans="2:29" x14ac:dyDescent="0.25">
      <c r="C1114">
        <f t="shared" si="365"/>
        <v>177</v>
      </c>
      <c r="D1114">
        <f t="shared" si="369"/>
        <v>995</v>
      </c>
      <c r="E1114">
        <f t="shared" si="370"/>
        <v>0.17780000000000001</v>
      </c>
      <c r="F1114">
        <f t="shared" si="366"/>
        <v>2.9648241206030154E-2</v>
      </c>
      <c r="G1114">
        <f t="shared" si="371"/>
        <v>104.19615634406146</v>
      </c>
      <c r="H1114">
        <f t="shared" si="372"/>
        <v>3.0892327760299634</v>
      </c>
      <c r="I1114" s="3">
        <f t="shared" si="373"/>
        <v>8.8900000000000007E-2</v>
      </c>
      <c r="J1114" s="3">
        <f t="shared" si="374"/>
        <v>0.40640000000000004</v>
      </c>
      <c r="K1114">
        <f t="shared" si="375"/>
        <v>0.20506821951642459</v>
      </c>
      <c r="L1114">
        <f>PI()/4*('Config sheet'!$C$38^2-'Config sheet'!$C$41^2)*'Stage 1'!K1114*2</f>
        <v>3.3403689403151485E-2</v>
      </c>
      <c r="M1114">
        <f t="shared" si="376"/>
        <v>99.953597730250635</v>
      </c>
      <c r="N1114">
        <f>'Config sheet'!$C$44</f>
        <v>5.8970333333333338</v>
      </c>
      <c r="O1114">
        <f t="shared" si="367"/>
        <v>0.37888749662253474</v>
      </c>
      <c r="P1114">
        <f t="shared" si="368"/>
        <v>-753.87526086648063</v>
      </c>
      <c r="Q1114">
        <f t="shared" si="377"/>
        <v>180</v>
      </c>
      <c r="R1114">
        <f t="shared" si="378"/>
        <v>-135.69754695596654</v>
      </c>
      <c r="S1114">
        <f t="shared" si="379"/>
        <v>-135.69754695596652</v>
      </c>
      <c r="T1114">
        <f t="shared" ca="1" si="380"/>
        <v>1.4931636980735559</v>
      </c>
      <c r="U1114">
        <f t="shared" ca="1" si="383"/>
        <v>22.774677899745239</v>
      </c>
      <c r="Z1114">
        <f t="shared" si="381"/>
        <v>0.17770479951642459</v>
      </c>
      <c r="AA1114">
        <f>PI()/4*('Config sheet'!$C$38^2-'Config sheet'!$C$41^2)*'Stage 1'!Z1114*2</f>
        <v>2.8946444956189407E-2</v>
      </c>
      <c r="AB1114">
        <f t="shared" si="382"/>
        <v>99.946456420936201</v>
      </c>
    </row>
    <row r="1115" spans="2:29" x14ac:dyDescent="0.25">
      <c r="C1115">
        <f t="shared" si="365"/>
        <v>176</v>
      </c>
      <c r="D1115">
        <f t="shared" si="369"/>
        <v>995</v>
      </c>
      <c r="E1115">
        <f t="shared" si="370"/>
        <v>0.17780000000000001</v>
      </c>
      <c r="F1115">
        <f t="shared" si="366"/>
        <v>2.9480737018425462E-2</v>
      </c>
      <c r="G1115">
        <f t="shared" si="371"/>
        <v>104.19615634406146</v>
      </c>
      <c r="H1115">
        <f t="shared" si="372"/>
        <v>3.0717794835100198</v>
      </c>
      <c r="I1115" s="3">
        <f t="shared" si="373"/>
        <v>8.8900000000000007E-2</v>
      </c>
      <c r="J1115" s="3">
        <f t="shared" si="374"/>
        <v>0.40640000000000004</v>
      </c>
      <c r="K1115">
        <f t="shared" si="375"/>
        <v>0.20499418073528278</v>
      </c>
      <c r="L1115">
        <f>PI()/4*('Config sheet'!$C$38^2-'Config sheet'!$C$41^2)*'Stage 1'!K1115*2</f>
        <v>3.3391629180193089E-2</v>
      </c>
      <c r="M1115">
        <f t="shared" si="376"/>
        <v>99.917510019711486</v>
      </c>
      <c r="N1115">
        <f>'Config sheet'!$C$44</f>
        <v>5.8970333333333338</v>
      </c>
      <c r="O1115">
        <f t="shared" si="367"/>
        <v>0.50515438241485178</v>
      </c>
      <c r="P1115">
        <f t="shared" si="368"/>
        <v>-753.74500119724019</v>
      </c>
      <c r="Q1115">
        <f t="shared" si="377"/>
        <v>180</v>
      </c>
      <c r="R1115">
        <f t="shared" si="378"/>
        <v>-135.67410021550324</v>
      </c>
      <c r="S1115">
        <f t="shared" si="379"/>
        <v>-135.67410021550324</v>
      </c>
      <c r="T1115">
        <f t="shared" ca="1" si="380"/>
        <v>1.4931636980735559</v>
      </c>
      <c r="U1115">
        <f t="shared" ca="1" si="383"/>
        <v>22.786961228285339</v>
      </c>
      <c r="Z1115">
        <f t="shared" si="381"/>
        <v>0.17763076073528278</v>
      </c>
      <c r="AA1115">
        <f>PI()/4*('Config sheet'!$C$38^2-'Config sheet'!$C$41^2)*'Stage 1'!Z1115*2</f>
        <v>2.8934384733231015E-2</v>
      </c>
      <c r="AB1115">
        <f t="shared" si="382"/>
        <v>99.904814811745084</v>
      </c>
    </row>
    <row r="1116" spans="2:29" x14ac:dyDescent="0.25">
      <c r="C1116">
        <f t="shared" si="365"/>
        <v>175</v>
      </c>
      <c r="D1116">
        <f t="shared" si="369"/>
        <v>995</v>
      </c>
      <c r="E1116">
        <f t="shared" si="370"/>
        <v>0.17780000000000001</v>
      </c>
      <c r="F1116">
        <f t="shared" si="366"/>
        <v>2.9313232830820771E-2</v>
      </c>
      <c r="G1116">
        <f t="shared" si="371"/>
        <v>104.19615634406146</v>
      </c>
      <c r="H1116">
        <f t="shared" si="372"/>
        <v>3.0543261909900763</v>
      </c>
      <c r="I1116" s="3">
        <f t="shared" si="373"/>
        <v>8.8900000000000007E-2</v>
      </c>
      <c r="J1116" s="3">
        <f t="shared" si="374"/>
        <v>0.40640000000000004</v>
      </c>
      <c r="K1116">
        <f t="shared" si="375"/>
        <v>0.20489899580542673</v>
      </c>
      <c r="L1116">
        <f>PI()/4*('Config sheet'!$C$38^2-'Config sheet'!$C$41^2)*'Stage 1'!K1116*2</f>
        <v>3.3376124447961689E-2</v>
      </c>
      <c r="M1116">
        <f t="shared" si="376"/>
        <v>99.871115331098835</v>
      </c>
      <c r="N1116">
        <f>'Config sheet'!$C$44</f>
        <v>5.8970333333333338</v>
      </c>
      <c r="O1116">
        <f t="shared" si="367"/>
        <v>0.63139623239280951</v>
      </c>
      <c r="P1116">
        <f t="shared" si="368"/>
        <v>-753.57618462174253</v>
      </c>
      <c r="Q1116">
        <f t="shared" si="377"/>
        <v>180</v>
      </c>
      <c r="R1116">
        <f t="shared" si="378"/>
        <v>-135.64371323191367</v>
      </c>
      <c r="S1116">
        <f t="shared" si="379"/>
        <v>-135.64371323191367</v>
      </c>
      <c r="T1116">
        <f t="shared" ca="1" si="380"/>
        <v>1.4931636980735559</v>
      </c>
      <c r="U1116">
        <f t="shared" ca="1" si="383"/>
        <v>22.802769046806706</v>
      </c>
      <c r="Z1116">
        <f t="shared" si="381"/>
        <v>0.17753557580542673</v>
      </c>
      <c r="AA1116">
        <f>PI()/4*('Config sheet'!$C$38^2-'Config sheet'!$C$41^2)*'Stage 1'!Z1116*2</f>
        <v>2.8918880000999615E-2</v>
      </c>
      <c r="AB1116">
        <f t="shared" si="382"/>
        <v>99.851279980554978</v>
      </c>
    </row>
    <row r="1117" spans="2:29" x14ac:dyDescent="0.25">
      <c r="C1117">
        <f t="shared" si="365"/>
        <v>174</v>
      </c>
      <c r="D1117">
        <f t="shared" si="369"/>
        <v>995</v>
      </c>
      <c r="E1117">
        <f t="shared" si="370"/>
        <v>0.17780000000000001</v>
      </c>
      <c r="F1117">
        <f t="shared" si="366"/>
        <v>2.914572864321608E-2</v>
      </c>
      <c r="G1117">
        <f t="shared" si="371"/>
        <v>104.19615634406146</v>
      </c>
      <c r="H1117">
        <f t="shared" si="372"/>
        <v>3.0368728984701332</v>
      </c>
      <c r="I1117" s="3">
        <f t="shared" si="373"/>
        <v>8.8900000000000007E-2</v>
      </c>
      <c r="J1117" s="3">
        <f t="shared" si="374"/>
        <v>0.40640000000000004</v>
      </c>
      <c r="K1117">
        <f t="shared" si="375"/>
        <v>0.20478267060766139</v>
      </c>
      <c r="L1117">
        <f>PI()/4*('Config sheet'!$C$38^2-'Config sheet'!$C$41^2)*'Stage 1'!K1117*2</f>
        <v>3.3357176164385244E-2</v>
      </c>
      <c r="M1117">
        <f t="shared" si="376"/>
        <v>99.814416530813034</v>
      </c>
      <c r="N1117">
        <f>'Config sheet'!$C$44</f>
        <v>5.8970333333333338</v>
      </c>
      <c r="O1117">
        <f t="shared" si="367"/>
        <v>0.75760650727059431</v>
      </c>
      <c r="P1117">
        <f t="shared" si="368"/>
        <v>-753.3678091667224</v>
      </c>
      <c r="Q1117">
        <f t="shared" si="377"/>
        <v>180</v>
      </c>
      <c r="R1117">
        <f t="shared" si="378"/>
        <v>-135.60620565001005</v>
      </c>
      <c r="S1117">
        <f t="shared" si="379"/>
        <v>-135.60620565001003</v>
      </c>
      <c r="T1117">
        <f t="shared" ca="1" si="380"/>
        <v>1.4931636980735559</v>
      </c>
      <c r="U1117">
        <f t="shared" ca="1" si="383"/>
        <v>22.822112607905567</v>
      </c>
      <c r="Z1117">
        <f t="shared" si="381"/>
        <v>0.17741925060766139</v>
      </c>
      <c r="AA1117">
        <f>PI()/4*('Config sheet'!$C$38^2-'Config sheet'!$C$41^2)*'Stage 1'!Z1117*2</f>
        <v>2.889993171742317E-2</v>
      </c>
      <c r="AB1117">
        <f t="shared" si="382"/>
        <v>99.785855234905156</v>
      </c>
    </row>
    <row r="1118" spans="2:29" x14ac:dyDescent="0.25">
      <c r="C1118">
        <f t="shared" si="365"/>
        <v>173</v>
      </c>
      <c r="D1118">
        <f t="shared" si="369"/>
        <v>995</v>
      </c>
      <c r="E1118">
        <f t="shared" si="370"/>
        <v>0.17780000000000001</v>
      </c>
      <c r="F1118">
        <f t="shared" si="366"/>
        <v>2.8978224455611393E-2</v>
      </c>
      <c r="G1118">
        <f t="shared" si="371"/>
        <v>104.19615634406146</v>
      </c>
      <c r="H1118">
        <f t="shared" si="372"/>
        <v>3.0194196059501901</v>
      </c>
      <c r="I1118" s="3">
        <f t="shared" si="373"/>
        <v>8.8900000000000007E-2</v>
      </c>
      <c r="J1118" s="3">
        <f t="shared" si="374"/>
        <v>0.40640000000000004</v>
      </c>
      <c r="K1118">
        <f t="shared" si="375"/>
        <v>0.20464521237320696</v>
      </c>
      <c r="L1118">
        <f>PI()/4*('Config sheet'!$C$38^2-'Config sheet'!$C$41^2)*'Stage 1'!K1118*2</f>
        <v>3.33347855073617E-2</v>
      </c>
      <c r="M1118">
        <f t="shared" si="376"/>
        <v>99.747417143468823</v>
      </c>
      <c r="N1118">
        <f>'Config sheet'!$C$44</f>
        <v>5.8970333333333338</v>
      </c>
      <c r="O1118">
        <f t="shared" si="367"/>
        <v>0.88377848152611782</v>
      </c>
      <c r="P1118">
        <f t="shared" si="368"/>
        <v>-753.11865343815361</v>
      </c>
      <c r="Q1118">
        <f t="shared" si="377"/>
        <v>180</v>
      </c>
      <c r="R1118">
        <f t="shared" si="378"/>
        <v>-135.56135761886765</v>
      </c>
      <c r="S1118">
        <f t="shared" si="379"/>
        <v>-135.56135761886765</v>
      </c>
      <c r="T1118">
        <f t="shared" ca="1" si="380"/>
        <v>1.4931636980735559</v>
      </c>
      <c r="U1118">
        <f t="shared" ca="1" si="383"/>
        <v>22.845005694755841</v>
      </c>
      <c r="Z1118">
        <f t="shared" si="381"/>
        <v>0.17728179237320696</v>
      </c>
      <c r="AA1118">
        <f>PI()/4*('Config sheet'!$C$38^2-'Config sheet'!$C$41^2)*'Stage 1'!Z1118*2</f>
        <v>2.8877541060399626E-2</v>
      </c>
      <c r="AB1118">
        <f t="shared" si="382"/>
        <v>99.70854464184869</v>
      </c>
    </row>
    <row r="1119" spans="2:29" x14ac:dyDescent="0.25">
      <c r="C1119">
        <f t="shared" si="365"/>
        <v>172</v>
      </c>
      <c r="D1119">
        <f t="shared" si="369"/>
        <v>995</v>
      </c>
      <c r="E1119">
        <f t="shared" si="370"/>
        <v>0.17780000000000001</v>
      </c>
      <c r="F1119">
        <f t="shared" si="366"/>
        <v>2.8810720268006702E-2</v>
      </c>
      <c r="G1119">
        <f t="shared" si="371"/>
        <v>104.19615634406146</v>
      </c>
      <c r="H1119">
        <f t="shared" si="372"/>
        <v>3.0019663134302466</v>
      </c>
      <c r="I1119" s="3">
        <f t="shared" si="373"/>
        <v>8.8900000000000007E-2</v>
      </c>
      <c r="J1119" s="3">
        <f t="shared" si="374"/>
        <v>0.40640000000000004</v>
      </c>
      <c r="K1119">
        <f t="shared" si="375"/>
        <v>0.20448662970980028</v>
      </c>
      <c r="L1119">
        <f>PI()/4*('Config sheet'!$C$38^2-'Config sheet'!$C$41^2)*'Stage 1'!K1119*2</f>
        <v>3.3308953879010644E-2</v>
      </c>
      <c r="M1119">
        <f t="shared" si="376"/>
        <v>99.670121364617671</v>
      </c>
      <c r="N1119">
        <f>'Config sheet'!$C$44</f>
        <v>5.8970333333333338</v>
      </c>
      <c r="O1119">
        <f t="shared" si="367"/>
        <v>1.0099052068045267</v>
      </c>
      <c r="P1119">
        <f t="shared" si="368"/>
        <v>-752.82727855870951</v>
      </c>
      <c r="Q1119">
        <f t="shared" si="377"/>
        <v>180</v>
      </c>
      <c r="R1119">
        <f t="shared" si="378"/>
        <v>-135.50891014056774</v>
      </c>
      <c r="S1119">
        <f t="shared" si="379"/>
        <v>-135.50891014056774</v>
      </c>
      <c r="T1119">
        <f t="shared" ca="1" si="380"/>
        <v>1.4931636980735559</v>
      </c>
      <c r="U1119">
        <f t="shared" ca="1" si="383"/>
        <v>22.871464639203626</v>
      </c>
      <c r="Z1119">
        <f t="shared" si="381"/>
        <v>0.17712320970980028</v>
      </c>
      <c r="AA1119">
        <f>PI()/4*('Config sheet'!$C$38^2-'Config sheet'!$C$41^2)*'Stage 1'!Z1119*2</f>
        <v>2.8851709432048567E-2</v>
      </c>
      <c r="AB1119">
        <f t="shared" si="382"/>
        <v>99.619353042632326</v>
      </c>
    </row>
    <row r="1120" spans="2:29" x14ac:dyDescent="0.25">
      <c r="C1120">
        <f t="shared" si="365"/>
        <v>171</v>
      </c>
      <c r="D1120">
        <f t="shared" si="369"/>
        <v>995</v>
      </c>
      <c r="E1120">
        <f t="shared" si="370"/>
        <v>0.17780000000000001</v>
      </c>
      <c r="F1120">
        <f t="shared" si="366"/>
        <v>2.8643216080402011E-2</v>
      </c>
      <c r="G1120">
        <f t="shared" si="371"/>
        <v>104.19615634406146</v>
      </c>
      <c r="H1120">
        <f t="shared" si="372"/>
        <v>2.9845130209103035</v>
      </c>
      <c r="I1120" s="3">
        <f t="shared" si="373"/>
        <v>8.8900000000000007E-2</v>
      </c>
      <c r="J1120" s="3">
        <f t="shared" si="374"/>
        <v>0.40640000000000004</v>
      </c>
      <c r="K1120">
        <f t="shared" si="375"/>
        <v>0.20430693263250396</v>
      </c>
      <c r="L1120">
        <f>PI()/4*('Config sheet'!$C$38^2-'Config sheet'!$C$41^2)*'Stage 1'!K1120*2</f>
        <v>3.3279682910691832E-2</v>
      </c>
      <c r="M1120">
        <f t="shared" si="376"/>
        <v>99.582534075764556</v>
      </c>
      <c r="N1120">
        <f>'Config sheet'!$C$44</f>
        <v>5.8970333333333338</v>
      </c>
      <c r="O1120">
        <f t="shared" si="367"/>
        <v>1.1359794756752897</v>
      </c>
      <c r="P1120">
        <f t="shared" si="368"/>
        <v>-752.49203045157651</v>
      </c>
      <c r="Q1120">
        <f t="shared" si="377"/>
        <v>180</v>
      </c>
      <c r="R1120">
        <f t="shared" si="378"/>
        <v>-135.44856548128377</v>
      </c>
      <c r="S1120">
        <f t="shared" si="379"/>
        <v>-135.44856548128377</v>
      </c>
      <c r="T1120">
        <f t="shared" ca="1" si="380"/>
        <v>1.4931636980735559</v>
      </c>
      <c r="U1120">
        <f t="shared" ca="1" si="383"/>
        <v>22.901508343237687</v>
      </c>
      <c r="Z1120">
        <f t="shared" si="381"/>
        <v>0.17694351263250396</v>
      </c>
      <c r="AA1120">
        <f>PI()/4*('Config sheet'!$C$38^2-'Config sheet'!$C$41^2)*'Stage 1'!Z1120*2</f>
        <v>2.8822438463729755E-2</v>
      </c>
      <c r="AB1120">
        <f t="shared" si="382"/>
        <v>99.518286070024715</v>
      </c>
    </row>
    <row r="1121" spans="3:28" x14ac:dyDescent="0.25">
      <c r="C1121">
        <f t="shared" si="365"/>
        <v>170</v>
      </c>
      <c r="D1121">
        <f t="shared" si="369"/>
        <v>995</v>
      </c>
      <c r="E1121">
        <f t="shared" si="370"/>
        <v>0.17780000000000001</v>
      </c>
      <c r="F1121">
        <f t="shared" si="366"/>
        <v>2.8475711892797323E-2</v>
      </c>
      <c r="G1121">
        <f t="shared" si="371"/>
        <v>104.19615634406146</v>
      </c>
      <c r="H1121">
        <f t="shared" si="372"/>
        <v>2.9670597283903604</v>
      </c>
      <c r="I1121" s="3">
        <f t="shared" si="373"/>
        <v>8.8900000000000007E-2</v>
      </c>
      <c r="J1121" s="3">
        <f t="shared" si="374"/>
        <v>0.40640000000000004</v>
      </c>
      <c r="K1121">
        <f t="shared" si="375"/>
        <v>0.20410613259920538</v>
      </c>
      <c r="L1121">
        <f>PI()/4*('Config sheet'!$C$38^2-'Config sheet'!$C$41^2)*'Stage 1'!K1121*2</f>
        <v>3.3246974468787639E-2</v>
      </c>
      <c r="M1121">
        <f t="shared" si="376"/>
        <v>99.484660861670818</v>
      </c>
      <c r="N1121">
        <f>'Config sheet'!$C$44</f>
        <v>5.8970333333333338</v>
      </c>
      <c r="O1121">
        <f t="shared" si="367"/>
        <v>1.2619937858006636</v>
      </c>
      <c r="P1121">
        <f t="shared" si="368"/>
        <v>-752.11104246767457</v>
      </c>
      <c r="Q1121">
        <f t="shared" si="377"/>
        <v>180</v>
      </c>
      <c r="R1121">
        <f t="shared" si="378"/>
        <v>-135.37998764418145</v>
      </c>
      <c r="S1121">
        <f t="shared" si="379"/>
        <v>-135.37998764418143</v>
      </c>
      <c r="T1121">
        <f t="shared" ca="1" si="380"/>
        <v>1.4931636980735559</v>
      </c>
      <c r="U1121">
        <f t="shared" ca="1" si="383"/>
        <v>22.935158303878989</v>
      </c>
      <c r="Z1121">
        <f t="shared" si="381"/>
        <v>0.17674271259920538</v>
      </c>
      <c r="AA1121">
        <f>PI()/4*('Config sheet'!$C$38^2-'Config sheet'!$C$41^2)*'Stage 1'!Z1121*2</f>
        <v>2.8789730021825569E-2</v>
      </c>
      <c r="AB1121">
        <f t="shared" si="382"/>
        <v>99.405350168281998</v>
      </c>
    </row>
    <row r="1122" spans="3:28" x14ac:dyDescent="0.25">
      <c r="C1122">
        <f t="shared" si="365"/>
        <v>169</v>
      </c>
      <c r="D1122">
        <f t="shared" si="369"/>
        <v>995</v>
      </c>
      <c r="E1122">
        <f t="shared" si="370"/>
        <v>0.17780000000000001</v>
      </c>
      <c r="F1122">
        <f t="shared" si="366"/>
        <v>2.8308207705192632E-2</v>
      </c>
      <c r="G1122">
        <f t="shared" si="371"/>
        <v>104.19615634406146</v>
      </c>
      <c r="H1122">
        <f t="shared" si="372"/>
        <v>2.9496064358704168</v>
      </c>
      <c r="I1122" s="3">
        <f t="shared" si="373"/>
        <v>8.8900000000000007E-2</v>
      </c>
      <c r="J1122" s="3">
        <f t="shared" si="374"/>
        <v>0.40640000000000004</v>
      </c>
      <c r="K1122">
        <f t="shared" si="375"/>
        <v>0.20388424255078239</v>
      </c>
      <c r="L1122">
        <f>PI()/4*('Config sheet'!$C$38^2-'Config sheet'!$C$41^2)*'Stage 1'!K1122*2</f>
        <v>3.3210830661245694E-2</v>
      </c>
      <c r="M1122">
        <f t="shared" si="376"/>
        <v>99.376508029931642</v>
      </c>
      <c r="N1122">
        <f>'Config sheet'!$C$44</f>
        <v>5.8970333333333338</v>
      </c>
      <c r="O1122">
        <f t="shared" si="367"/>
        <v>1.3879403045727332</v>
      </c>
      <c r="P1122">
        <f t="shared" si="368"/>
        <v>-751.68223835289871</v>
      </c>
      <c r="Q1122">
        <f t="shared" si="377"/>
        <v>180</v>
      </c>
      <c r="R1122">
        <f t="shared" si="378"/>
        <v>-135.30280290352178</v>
      </c>
      <c r="S1122">
        <f t="shared" si="379"/>
        <v>-135.30280290352178</v>
      </c>
      <c r="T1122">
        <f t="shared" ca="1" si="380"/>
        <v>1.4931636980735559</v>
      </c>
      <c r="U1122">
        <f t="shared" ca="1" si="383"/>
        <v>22.972438641539942</v>
      </c>
      <c r="Z1122">
        <f t="shared" si="381"/>
        <v>0.17652082255078239</v>
      </c>
      <c r="AA1122">
        <f>PI()/4*('Config sheet'!$C$38^2-'Config sheet'!$C$41^2)*'Stage 1'!Z1122*2</f>
        <v>2.875358621428362E-2</v>
      </c>
      <c r="AB1122">
        <f t="shared" si="382"/>
        <v>99.280552615738131</v>
      </c>
    </row>
    <row r="1123" spans="3:28" x14ac:dyDescent="0.25">
      <c r="C1123">
        <f t="shared" si="365"/>
        <v>168</v>
      </c>
      <c r="D1123">
        <f t="shared" si="369"/>
        <v>995</v>
      </c>
      <c r="E1123">
        <f t="shared" si="370"/>
        <v>0.17780000000000001</v>
      </c>
      <c r="F1123">
        <f t="shared" si="366"/>
        <v>2.8140703517587941E-2</v>
      </c>
      <c r="G1123">
        <f t="shared" si="371"/>
        <v>104.19615634406146</v>
      </c>
      <c r="H1123">
        <f t="shared" si="372"/>
        <v>2.9321531433504733</v>
      </c>
      <c r="I1123" s="3">
        <f t="shared" si="373"/>
        <v>8.8900000000000007E-2</v>
      </c>
      <c r="J1123" s="3">
        <f t="shared" si="374"/>
        <v>0.40640000000000004</v>
      </c>
      <c r="K1123">
        <f t="shared" si="375"/>
        <v>0.20364127695591114</v>
      </c>
      <c r="L1123">
        <f>PI()/4*('Config sheet'!$C$38^2-'Config sheet'!$C$41^2)*'Stage 1'!K1123*2</f>
        <v>3.317125384487761E-2</v>
      </c>
      <c r="M1123">
        <f t="shared" si="376"/>
        <v>99.258082632815885</v>
      </c>
      <c r="N1123">
        <f>'Config sheet'!$C$44</f>
        <v>5.8970333333333338</v>
      </c>
      <c r="O1123">
        <f t="shared" si="367"/>
        <v>1.51381083427569</v>
      </c>
      <c r="P1123">
        <f t="shared" si="368"/>
        <v>-751.20333555155298</v>
      </c>
      <c r="Q1123">
        <f t="shared" si="377"/>
        <v>180</v>
      </c>
      <c r="R1123">
        <f t="shared" si="378"/>
        <v>-135.21660039927957</v>
      </c>
      <c r="S1123">
        <f t="shared" si="379"/>
        <v>-135.21660039927954</v>
      </c>
      <c r="T1123">
        <f t="shared" ca="1" si="380"/>
        <v>1.4931636980735559</v>
      </c>
      <c r="U1123">
        <f t="shared" ca="1" si="383"/>
        <v>23.013376131910643</v>
      </c>
      <c r="Z1123">
        <f t="shared" si="381"/>
        <v>0.17627785695591114</v>
      </c>
      <c r="AA1123">
        <f>PI()/4*('Config sheet'!$C$38^2-'Config sheet'!$C$41^2)*'Stage 1'!Z1123*2</f>
        <v>2.8714009397915536E-2</v>
      </c>
      <c r="AB1123">
        <f t="shared" si="382"/>
        <v>99.143901550006248</v>
      </c>
    </row>
    <row r="1124" spans="3:28" x14ac:dyDescent="0.25">
      <c r="C1124">
        <f t="shared" si="365"/>
        <v>167</v>
      </c>
      <c r="D1124">
        <f t="shared" si="369"/>
        <v>995</v>
      </c>
      <c r="E1124">
        <f t="shared" si="370"/>
        <v>0.17780000000000001</v>
      </c>
      <c r="F1124">
        <f t="shared" si="366"/>
        <v>2.797319932998325E-2</v>
      </c>
      <c r="G1124">
        <f t="shared" si="371"/>
        <v>104.19615634406146</v>
      </c>
      <c r="H1124">
        <f t="shared" si="372"/>
        <v>2.9146998508305302</v>
      </c>
      <c r="I1124" s="3">
        <f t="shared" si="373"/>
        <v>8.8900000000000007E-2</v>
      </c>
      <c r="J1124" s="3">
        <f t="shared" si="374"/>
        <v>0.40640000000000004</v>
      </c>
      <c r="K1124">
        <f t="shared" si="375"/>
        <v>0.20337725186048569</v>
      </c>
      <c r="L1124">
        <f>PI()/4*('Config sheet'!$C$38^2-'Config sheet'!$C$41^2)*'Stage 1'!K1124*2</f>
        <v>3.3128246633409027E-2</v>
      </c>
      <c r="M1124">
        <f t="shared" si="376"/>
        <v>99.129392491354295</v>
      </c>
      <c r="N1124">
        <f>'Config sheet'!$C$44</f>
        <v>5.8970333333333338</v>
      </c>
      <c r="O1124">
        <f t="shared" si="367"/>
        <v>1.6395967778293259</v>
      </c>
      <c r="P1124">
        <f t="shared" si="368"/>
        <v>-750.67184884172093</v>
      </c>
      <c r="Q1124">
        <f t="shared" si="377"/>
        <v>180</v>
      </c>
      <c r="R1124">
        <f t="shared" si="378"/>
        <v>-135.12093279150977</v>
      </c>
      <c r="S1124">
        <f t="shared" si="379"/>
        <v>-135.12093279150977</v>
      </c>
      <c r="T1124">
        <f t="shared" ca="1" si="380"/>
        <v>1.4931636980735559</v>
      </c>
      <c r="U1124">
        <f t="shared" ca="1" si="383"/>
        <v>23.058000241437092</v>
      </c>
      <c r="Z1124">
        <f t="shared" si="381"/>
        <v>0.17601383186048569</v>
      </c>
      <c r="AA1124">
        <f>PI()/4*('Config sheet'!$C$38^2-'Config sheet'!$C$41^2)*'Stage 1'!Z1124*2</f>
        <v>2.8671002186446953E-2</v>
      </c>
      <c r="AB1124">
        <f t="shared" si="382"/>
        <v>98.995405995773737</v>
      </c>
    </row>
    <row r="1125" spans="3:28" x14ac:dyDescent="0.25">
      <c r="C1125">
        <f t="shared" si="365"/>
        <v>166</v>
      </c>
      <c r="D1125">
        <f t="shared" si="369"/>
        <v>995</v>
      </c>
      <c r="E1125">
        <f t="shared" si="370"/>
        <v>0.17780000000000001</v>
      </c>
      <c r="F1125">
        <f t="shared" si="366"/>
        <v>2.7805695142378562E-2</v>
      </c>
      <c r="G1125">
        <f t="shared" si="371"/>
        <v>104.19615634406146</v>
      </c>
      <c r="H1125">
        <f t="shared" si="372"/>
        <v>2.8972465583105871</v>
      </c>
      <c r="I1125" s="3">
        <f t="shared" si="373"/>
        <v>8.8900000000000007E-2</v>
      </c>
      <c r="J1125" s="3">
        <f t="shared" si="374"/>
        <v>0.40640000000000004</v>
      </c>
      <c r="K1125">
        <f t="shared" si="375"/>
        <v>0.2030921849416186</v>
      </c>
      <c r="L1125">
        <f>PI()/4*('Config sheet'!$C$38^2-'Config sheet'!$C$41^2)*'Stage 1'!K1125*2</f>
        <v>3.3081811906275758E-2</v>
      </c>
      <c r="M1125">
        <f t="shared" si="376"/>
        <v>98.990446221660065</v>
      </c>
      <c r="N1125">
        <f>'Config sheet'!$C$44</f>
        <v>5.8970333333333338</v>
      </c>
      <c r="O1125">
        <f t="shared" si="367"/>
        <v>1.7652891051689423</v>
      </c>
      <c r="P1125">
        <f t="shared" si="368"/>
        <v>-750.08509429787773</v>
      </c>
      <c r="Q1125">
        <f t="shared" si="377"/>
        <v>180</v>
      </c>
      <c r="R1125">
        <f t="shared" si="378"/>
        <v>-135.01531697361801</v>
      </c>
      <c r="S1125">
        <f t="shared" si="379"/>
        <v>-135.01531697361801</v>
      </c>
      <c r="T1125">
        <f t="shared" ca="1" si="380"/>
        <v>1.4931636980735559</v>
      </c>
      <c r="U1125">
        <f t="shared" ca="1" si="383"/>
        <v>23.1063431664635</v>
      </c>
      <c r="Z1125">
        <f t="shared" si="381"/>
        <v>0.1757287649416186</v>
      </c>
      <c r="AA1125">
        <f>PI()/4*('Config sheet'!$C$38^2-'Config sheet'!$C$41^2)*'Stage 1'!Z1125*2</f>
        <v>2.8624567459313684E-2</v>
      </c>
      <c r="AB1125">
        <f t="shared" si="382"/>
        <v>98.83507589517356</v>
      </c>
    </row>
    <row r="1126" spans="3:28" x14ac:dyDescent="0.25">
      <c r="C1126">
        <f t="shared" si="365"/>
        <v>165</v>
      </c>
      <c r="D1126">
        <f t="shared" si="369"/>
        <v>995</v>
      </c>
      <c r="E1126">
        <f t="shared" si="370"/>
        <v>0.17780000000000001</v>
      </c>
      <c r="F1126">
        <f t="shared" si="366"/>
        <v>2.7638190954773871E-2</v>
      </c>
      <c r="G1126">
        <f t="shared" si="371"/>
        <v>104.19615634406146</v>
      </c>
      <c r="H1126">
        <f t="shared" si="372"/>
        <v>2.8797932657906435</v>
      </c>
      <c r="I1126" s="3">
        <f t="shared" si="373"/>
        <v>8.8900000000000007E-2</v>
      </c>
      <c r="J1126" s="3">
        <f t="shared" si="374"/>
        <v>0.40640000000000004</v>
      </c>
      <c r="K1126">
        <f t="shared" si="375"/>
        <v>0.2027860955661849</v>
      </c>
      <c r="L1126">
        <f>PI()/4*('Config sheet'!$C$38^2-'Config sheet'!$C$41^2)*'Stage 1'!K1126*2</f>
        <v>3.3031952818160099E-2</v>
      </c>
      <c r="M1126">
        <f t="shared" si="376"/>
        <v>98.841253263464267</v>
      </c>
      <c r="N1126">
        <f>'Config sheet'!$C$44</f>
        <v>5.8970333333333338</v>
      </c>
      <c r="O1126">
        <f t="shared" si="367"/>
        <v>1.8908783203160571</v>
      </c>
      <c r="P1126">
        <f t="shared" si="368"/>
        <v>-749.44019357563468</v>
      </c>
      <c r="Q1126">
        <f t="shared" si="377"/>
        <v>180</v>
      </c>
      <c r="R1126">
        <f t="shared" si="378"/>
        <v>-134.89923484361424</v>
      </c>
      <c r="S1126">
        <f t="shared" si="379"/>
        <v>-134.89923484361424</v>
      </c>
      <c r="T1126">
        <f t="shared" ca="1" si="380"/>
        <v>1.4931636980735559</v>
      </c>
      <c r="U1126">
        <f t="shared" ca="1" si="383"/>
        <v>23.15843987611872</v>
      </c>
      <c r="Z1126">
        <f t="shared" si="381"/>
        <v>0.1754226755661849</v>
      </c>
      <c r="AA1126">
        <f>PI()/4*('Config sheet'!$C$38^2-'Config sheet'!$C$41^2)*'Stage 1'!Z1126*2</f>
        <v>2.8574708371198021E-2</v>
      </c>
      <c r="AB1126">
        <f t="shared" si="382"/>
        <v>98.662922140711416</v>
      </c>
    </row>
    <row r="1127" spans="3:28" x14ac:dyDescent="0.25">
      <c r="C1127">
        <f t="shared" si="365"/>
        <v>164</v>
      </c>
      <c r="D1127">
        <f t="shared" si="369"/>
        <v>995</v>
      </c>
      <c r="E1127">
        <f t="shared" si="370"/>
        <v>0.17780000000000001</v>
      </c>
      <c r="F1127">
        <f t="shared" si="366"/>
        <v>2.747068676716918E-2</v>
      </c>
      <c r="G1127">
        <f t="shared" si="371"/>
        <v>104.19615634406146</v>
      </c>
      <c r="H1127">
        <f t="shared" si="372"/>
        <v>2.8623399732707004</v>
      </c>
      <c r="I1127" s="3">
        <f t="shared" si="373"/>
        <v>8.8900000000000007E-2</v>
      </c>
      <c r="J1127" s="3">
        <f t="shared" si="374"/>
        <v>0.40640000000000004</v>
      </c>
      <c r="K1127">
        <f t="shared" si="375"/>
        <v>0.20245900485386961</v>
      </c>
      <c r="L1127">
        <f>PI()/4*('Config sheet'!$C$38^2-'Config sheet'!$C$41^2)*'Stage 1'!K1127*2</f>
        <v>3.2978672809260617E-2</v>
      </c>
      <c r="M1127">
        <f t="shared" si="376"/>
        <v>98.681823910846092</v>
      </c>
      <c r="N1127">
        <f>'Config sheet'!$C$44</f>
        <v>5.8970333333333338</v>
      </c>
      <c r="O1127">
        <f t="shared" si="367"/>
        <v>2.0163544291934112</v>
      </c>
      <c r="P1127">
        <f t="shared" si="368"/>
        <v>-748.73407851308798</v>
      </c>
      <c r="Q1127">
        <f t="shared" si="377"/>
        <v>180</v>
      </c>
      <c r="R1127">
        <f t="shared" si="378"/>
        <v>-134.77213413235586</v>
      </c>
      <c r="S1127">
        <f t="shared" si="379"/>
        <v>-134.77213413235583</v>
      </c>
      <c r="T1127">
        <f t="shared" ca="1" si="380"/>
        <v>1.4931636980735559</v>
      </c>
      <c r="U1127">
        <f t="shared" ca="1" si="383"/>
        <v>23.214328159034789</v>
      </c>
      <c r="Z1127">
        <f t="shared" si="381"/>
        <v>0.17509558485386961</v>
      </c>
      <c r="AA1127">
        <f>PI()/4*('Config sheet'!$C$38^2-'Config sheet'!$C$41^2)*'Stage 1'!Z1127*2</f>
        <v>2.8521428362298543E-2</v>
      </c>
      <c r="AB1127">
        <f t="shared" si="382"/>
        <v>98.478956610725319</v>
      </c>
    </row>
    <row r="1128" spans="3:28" x14ac:dyDescent="0.25">
      <c r="C1128">
        <f t="shared" si="365"/>
        <v>163</v>
      </c>
      <c r="D1128">
        <f t="shared" si="369"/>
        <v>995</v>
      </c>
      <c r="E1128">
        <f t="shared" si="370"/>
        <v>0.17780000000000001</v>
      </c>
      <c r="F1128">
        <f t="shared" si="366"/>
        <v>2.7303182579564489E-2</v>
      </c>
      <c r="G1128">
        <f t="shared" si="371"/>
        <v>104.19615634406146</v>
      </c>
      <c r="H1128">
        <f t="shared" si="372"/>
        <v>2.8448866807507569</v>
      </c>
      <c r="I1128" s="3">
        <f t="shared" si="373"/>
        <v>8.8900000000000007E-2</v>
      </c>
      <c r="J1128" s="3">
        <f t="shared" si="374"/>
        <v>0.40640000000000004</v>
      </c>
      <c r="K1128">
        <f t="shared" si="375"/>
        <v>0.2021109357446754</v>
      </c>
      <c r="L1128">
        <f>PI()/4*('Config sheet'!$C$38^2-'Config sheet'!$C$41^2)*'Stage 1'!K1128*2</f>
        <v>3.2921975616288575E-2</v>
      </c>
      <c r="M1128">
        <f t="shared" si="376"/>
        <v>98.512169345137337</v>
      </c>
      <c r="N1128">
        <f>'Config sheet'!$C$44</f>
        <v>5.8970333333333338</v>
      </c>
      <c r="O1128">
        <f t="shared" si="367"/>
        <v>2.1417069082368636</v>
      </c>
      <c r="P1128">
        <f t="shared" si="368"/>
        <v>-747.96349604282693</v>
      </c>
      <c r="Q1128">
        <f t="shared" si="377"/>
        <v>180</v>
      </c>
      <c r="R1128">
        <f t="shared" si="378"/>
        <v>-134.63342928770885</v>
      </c>
      <c r="S1128">
        <f t="shared" si="379"/>
        <v>-134.63342928770885</v>
      </c>
      <c r="T1128">
        <f t="shared" ca="1" si="380"/>
        <v>1.4931636980735559</v>
      </c>
      <c r="U1128">
        <f t="shared" ca="1" si="383"/>
        <v>23.274048673993214</v>
      </c>
      <c r="Z1128">
        <f t="shared" si="381"/>
        <v>0.1747475157446754</v>
      </c>
      <c r="AA1128">
        <f>PI()/4*('Config sheet'!$C$38^2-'Config sheet'!$C$41^2)*'Stage 1'!Z1128*2</f>
        <v>2.8464731169326504E-2</v>
      </c>
      <c r="AB1128">
        <f t="shared" si="382"/>
        <v>98.283192207353991</v>
      </c>
    </row>
    <row r="1129" spans="3:28" x14ac:dyDescent="0.25">
      <c r="C1129">
        <f t="shared" si="365"/>
        <v>162</v>
      </c>
      <c r="D1129">
        <f t="shared" si="369"/>
        <v>995</v>
      </c>
      <c r="E1129">
        <f t="shared" si="370"/>
        <v>0.17780000000000001</v>
      </c>
      <c r="F1129">
        <f t="shared" si="366"/>
        <v>2.7135678391959801E-2</v>
      </c>
      <c r="G1129">
        <f t="shared" si="371"/>
        <v>104.19615634406146</v>
      </c>
      <c r="H1129">
        <f t="shared" si="372"/>
        <v>2.8274333882308138</v>
      </c>
      <c r="I1129" s="3">
        <f t="shared" si="373"/>
        <v>8.8900000000000007E-2</v>
      </c>
      <c r="J1129" s="3">
        <f t="shared" si="374"/>
        <v>0.40640000000000004</v>
      </c>
      <c r="K1129">
        <f t="shared" si="375"/>
        <v>0.20174191307084052</v>
      </c>
      <c r="L1129">
        <f>PI()/4*('Config sheet'!$C$38^2-'Config sheet'!$C$41^2)*'Stage 1'!K1129*2</f>
        <v>3.2861865284182668E-2</v>
      </c>
      <c r="M1129">
        <f t="shared" si="376"/>
        <v>98.332301669976317</v>
      </c>
      <c r="N1129">
        <f>'Config sheet'!$C$44</f>
        <v>5.8970333333333338</v>
      </c>
      <c r="O1129">
        <f t="shared" si="367"/>
        <v>2.2669246738555922</v>
      </c>
      <c r="P1129">
        <f t="shared" si="368"/>
        <v>-747.12501340826611</v>
      </c>
      <c r="Q1129">
        <f t="shared" si="377"/>
        <v>180</v>
      </c>
      <c r="R1129">
        <f t="shared" si="378"/>
        <v>-134.48250241348791</v>
      </c>
      <c r="S1129">
        <f t="shared" si="379"/>
        <v>-134.48250241348791</v>
      </c>
      <c r="T1129">
        <f t="shared" ca="1" si="380"/>
        <v>1.4931636980735559</v>
      </c>
      <c r="U1129">
        <f t="shared" ca="1" si="383"/>
        <v>23.337645004603864</v>
      </c>
      <c r="Z1129">
        <f t="shared" si="381"/>
        <v>0.17437849307084052</v>
      </c>
      <c r="AA1129">
        <f>PI()/4*('Config sheet'!$C$38^2-'Config sheet'!$C$41^2)*'Stage 1'!Z1129*2</f>
        <v>2.840462083722059E-2</v>
      </c>
      <c r="AB1129">
        <f t="shared" si="382"/>
        <v>98.07564289698567</v>
      </c>
    </row>
    <row r="1130" spans="3:28" x14ac:dyDescent="0.25">
      <c r="C1130">
        <f t="shared" si="365"/>
        <v>161</v>
      </c>
      <c r="D1130">
        <f t="shared" si="369"/>
        <v>995</v>
      </c>
      <c r="E1130">
        <f t="shared" si="370"/>
        <v>0.17780000000000001</v>
      </c>
      <c r="F1130">
        <f t="shared" si="366"/>
        <v>2.696817420435511E-2</v>
      </c>
      <c r="G1130">
        <f t="shared" si="371"/>
        <v>104.19615634406146</v>
      </c>
      <c r="H1130">
        <f t="shared" si="372"/>
        <v>2.8099800957108703</v>
      </c>
      <c r="I1130" s="3">
        <f t="shared" si="373"/>
        <v>8.8900000000000007E-2</v>
      </c>
      <c r="J1130" s="3">
        <f t="shared" si="374"/>
        <v>0.40640000000000004</v>
      </c>
      <c r="K1130">
        <f t="shared" si="375"/>
        <v>0.20135196363311528</v>
      </c>
      <c r="L1130">
        <f>PI()/4*('Config sheet'!$C$38^2-'Config sheet'!$C$41^2)*'Stage 1'!K1130*2</f>
        <v>3.2798346178533708E-2</v>
      </c>
      <c r="M1130">
        <f t="shared" si="376"/>
        <v>98.142233948486179</v>
      </c>
      <c r="N1130">
        <f>'Config sheet'!$C$44</f>
        <v>5.8970333333333338</v>
      </c>
      <c r="O1130">
        <f t="shared" si="367"/>
        <v>2.3919960527911321</v>
      </c>
      <c r="P1130">
        <f t="shared" si="368"/>
        <v>-746.2150236775592</v>
      </c>
      <c r="Q1130">
        <f t="shared" si="377"/>
        <v>180</v>
      </c>
      <c r="R1130">
        <f t="shared" si="378"/>
        <v>-134.31870426196068</v>
      </c>
      <c r="S1130">
        <f t="shared" si="379"/>
        <v>-134.31870426196068</v>
      </c>
      <c r="T1130">
        <f t="shared" ca="1" si="380"/>
        <v>1.4931636980735559</v>
      </c>
      <c r="U1130">
        <f t="shared" ca="1" si="383"/>
        <v>23.405163718129366</v>
      </c>
      <c r="Z1130">
        <f t="shared" si="381"/>
        <v>0.17398854363311528</v>
      </c>
      <c r="AA1130">
        <f>PI()/4*('Config sheet'!$C$38^2-'Config sheet'!$C$41^2)*'Stage 1'!Z1130*2</f>
        <v>2.834110173157163E-2</v>
      </c>
      <c r="AB1130">
        <f t="shared" si="382"/>
        <v>97.856323753158193</v>
      </c>
    </row>
    <row r="1131" spans="3:28" x14ac:dyDescent="0.25">
      <c r="C1131">
        <f t="shared" si="365"/>
        <v>160</v>
      </c>
      <c r="D1131">
        <f t="shared" si="369"/>
        <v>995</v>
      </c>
      <c r="E1131">
        <f t="shared" si="370"/>
        <v>0.17780000000000001</v>
      </c>
      <c r="F1131">
        <f t="shared" si="366"/>
        <v>2.6800670016750419E-2</v>
      </c>
      <c r="G1131">
        <f t="shared" si="371"/>
        <v>104.19615634406146</v>
      </c>
      <c r="H1131">
        <f t="shared" si="372"/>
        <v>2.7925268031909272</v>
      </c>
      <c r="I1131" s="3">
        <f t="shared" si="373"/>
        <v>8.8900000000000007E-2</v>
      </c>
      <c r="J1131" s="3">
        <f t="shared" si="374"/>
        <v>0.40640000000000004</v>
      </c>
      <c r="K1131">
        <f t="shared" si="375"/>
        <v>0.20094111628133907</v>
      </c>
      <c r="L1131">
        <f>PI()/4*('Config sheet'!$C$38^2-'Config sheet'!$C$41^2)*'Stage 1'!K1131*2</f>
        <v>3.273142299870993E-2</v>
      </c>
      <c r="M1131">
        <f t="shared" si="376"/>
        <v>97.941980242549604</v>
      </c>
      <c r="N1131">
        <f>'Config sheet'!$C$44</f>
        <v>5.8970333333333338</v>
      </c>
      <c r="O1131">
        <f t="shared" si="367"/>
        <v>2.5169087534243824</v>
      </c>
      <c r="P1131">
        <f t="shared" si="368"/>
        <v>-745.22975154797427</v>
      </c>
      <c r="Q1131">
        <f t="shared" si="377"/>
        <v>180</v>
      </c>
      <c r="R1131">
        <f t="shared" si="378"/>
        <v>-134.14135527863536</v>
      </c>
      <c r="S1131">
        <f t="shared" si="379"/>
        <v>-134.14135527863536</v>
      </c>
      <c r="T1131">
        <f t="shared" ca="1" si="380"/>
        <v>1.4931636980735559</v>
      </c>
      <c r="U1131">
        <f t="shared" ca="1" si="383"/>
        <v>23.476654428577053</v>
      </c>
      <c r="Z1131">
        <f t="shared" si="381"/>
        <v>0.17357769628133907</v>
      </c>
      <c r="AA1131">
        <f>PI()/4*('Config sheet'!$C$38^2-'Config sheet'!$C$41^2)*'Stage 1'!Z1131*2</f>
        <v>2.8274178551747853E-2</v>
      </c>
      <c r="AB1131">
        <f t="shared" si="382"/>
        <v>97.625251001877984</v>
      </c>
    </row>
    <row r="1132" spans="3:28" x14ac:dyDescent="0.25">
      <c r="C1132">
        <f t="shared" si="365"/>
        <v>159</v>
      </c>
      <c r="D1132">
        <f t="shared" si="369"/>
        <v>995</v>
      </c>
      <c r="E1132">
        <f t="shared" si="370"/>
        <v>0.17780000000000001</v>
      </c>
      <c r="F1132">
        <f t="shared" si="366"/>
        <v>2.6633165829145732E-2</v>
      </c>
      <c r="G1132">
        <f t="shared" si="371"/>
        <v>104.19615634406146</v>
      </c>
      <c r="H1132">
        <f t="shared" si="372"/>
        <v>2.7750735106709841</v>
      </c>
      <c r="I1132" s="3">
        <f t="shared" si="373"/>
        <v>8.8900000000000007E-2</v>
      </c>
      <c r="J1132" s="3">
        <f t="shared" si="374"/>
        <v>0.40640000000000004</v>
      </c>
      <c r="K1132">
        <f t="shared" si="375"/>
        <v>0.20050940199925502</v>
      </c>
      <c r="L1132">
        <f>PI()/4*('Config sheet'!$C$38^2-'Config sheet'!$C$41^2)*'Stage 1'!K1132*2</f>
        <v>3.2661100791672455E-2</v>
      </c>
      <c r="M1132">
        <f t="shared" si="376"/>
        <v>97.731555654148778</v>
      </c>
      <c r="N1132">
        <f>'Config sheet'!$C$44</f>
        <v>5.8970333333333338</v>
      </c>
      <c r="O1132">
        <f t="shared" si="367"/>
        <v>2.6416498380787394</v>
      </c>
      <c r="P1132">
        <f t="shared" si="368"/>
        <v>-744.16525943322733</v>
      </c>
      <c r="Q1132">
        <f t="shared" si="377"/>
        <v>180</v>
      </c>
      <c r="R1132">
        <f t="shared" si="378"/>
        <v>-133.94974669798091</v>
      </c>
      <c r="S1132">
        <f t="shared" si="379"/>
        <v>-133.94974669798091</v>
      </c>
      <c r="T1132">
        <f t="shared" ca="1" si="380"/>
        <v>1.4931636980735559</v>
      </c>
      <c r="U1132">
        <f t="shared" ca="1" si="383"/>
        <v>23.552169864190407</v>
      </c>
      <c r="Z1132">
        <f t="shared" si="381"/>
        <v>0.17314598199925502</v>
      </c>
      <c r="AA1132">
        <f>PI()/4*('Config sheet'!$C$38^2-'Config sheet'!$C$41^2)*'Stage 1'!Z1132*2</f>
        <v>2.8203856344710378E-2</v>
      </c>
      <c r="AB1132">
        <f t="shared" si="382"/>
        <v>97.382442069322281</v>
      </c>
    </row>
    <row r="1133" spans="3:28" x14ac:dyDescent="0.25">
      <c r="C1133">
        <f t="shared" si="365"/>
        <v>158</v>
      </c>
      <c r="D1133">
        <f t="shared" si="369"/>
        <v>995</v>
      </c>
      <c r="E1133">
        <f t="shared" si="370"/>
        <v>0.17780000000000001</v>
      </c>
      <c r="F1133">
        <f t="shared" si="366"/>
        <v>2.646566164154104E-2</v>
      </c>
      <c r="G1133">
        <f t="shared" si="371"/>
        <v>104.19615634406146</v>
      </c>
      <c r="H1133">
        <f t="shared" si="372"/>
        <v>2.7576202181510405</v>
      </c>
      <c r="I1133" s="3">
        <f t="shared" si="373"/>
        <v>8.8900000000000007E-2</v>
      </c>
      <c r="J1133" s="3">
        <f t="shared" si="374"/>
        <v>0.40640000000000004</v>
      </c>
      <c r="K1133">
        <f t="shared" si="375"/>
        <v>0.2000568539934959</v>
      </c>
      <c r="L1133">
        <f>PI()/4*('Config sheet'!$C$38^2-'Config sheet'!$C$41^2)*'Stage 1'!K1133*2</f>
        <v>3.2587384966470283E-2</v>
      </c>
      <c r="M1133">
        <f t="shared" si="376"/>
        <v>97.510976368738568</v>
      </c>
      <c r="N1133">
        <f>'Config sheet'!$C$44</f>
        <v>5.8970333333333338</v>
      </c>
      <c r="O1133">
        <f t="shared" si="367"/>
        <v>2.7662056963659913</v>
      </c>
      <c r="P1133">
        <f t="shared" si="368"/>
        <v>-743.01745382590639</v>
      </c>
      <c r="Q1133">
        <f t="shared" si="377"/>
        <v>180</v>
      </c>
      <c r="R1133">
        <f t="shared" si="378"/>
        <v>-133.74314168866317</v>
      </c>
      <c r="S1133">
        <f t="shared" si="379"/>
        <v>-133.74314168866317</v>
      </c>
      <c r="T1133">
        <f t="shared" ca="1" si="380"/>
        <v>1.4931636980735559</v>
      </c>
      <c r="U1133">
        <f t="shared" ca="1" si="383"/>
        <v>23.63176593948079</v>
      </c>
      <c r="Z1133">
        <f t="shared" si="381"/>
        <v>0.1726934339934959</v>
      </c>
      <c r="AA1133">
        <f>PI()/4*('Config sheet'!$C$38^2-'Config sheet'!$C$41^2)*'Stage 1'!Z1133*2</f>
        <v>2.8130140519508209E-2</v>
      </c>
      <c r="AB1133">
        <f t="shared" si="382"/>
        <v>97.127915631887461</v>
      </c>
    </row>
    <row r="1134" spans="3:28" x14ac:dyDescent="0.25">
      <c r="C1134">
        <f t="shared" si="365"/>
        <v>157</v>
      </c>
      <c r="D1134">
        <f t="shared" si="369"/>
        <v>995</v>
      </c>
      <c r="E1134">
        <f t="shared" si="370"/>
        <v>0.17780000000000001</v>
      </c>
      <c r="F1134">
        <f t="shared" si="366"/>
        <v>2.6298157453936349E-2</v>
      </c>
      <c r="G1134">
        <f t="shared" si="371"/>
        <v>104.19615634406146</v>
      </c>
      <c r="H1134">
        <f t="shared" si="372"/>
        <v>2.7401669256310974</v>
      </c>
      <c r="I1134" s="3">
        <f t="shared" si="373"/>
        <v>8.8900000000000007E-2</v>
      </c>
      <c r="J1134" s="3">
        <f t="shared" si="374"/>
        <v>0.40640000000000004</v>
      </c>
      <c r="K1134">
        <f t="shared" si="375"/>
        <v>0.19958350778666736</v>
      </c>
      <c r="L1134">
        <f>PI()/4*('Config sheet'!$C$38^2-'Config sheet'!$C$41^2)*'Stage 1'!K1134*2</f>
        <v>3.2510281309402672E-2</v>
      </c>
      <c r="M1134">
        <f t="shared" si="376"/>
        <v>97.280259700616881</v>
      </c>
      <c r="N1134">
        <f>'Config sheet'!$C$44</f>
        <v>5.8970333333333338</v>
      </c>
      <c r="O1134">
        <f t="shared" si="367"/>
        <v>2.8905620196204156</v>
      </c>
      <c r="P1134">
        <f t="shared" si="368"/>
        <v>-741.78209192675558</v>
      </c>
      <c r="Q1134">
        <f t="shared" si="377"/>
        <v>180</v>
      </c>
      <c r="R1134">
        <f t="shared" si="378"/>
        <v>-133.52077654681602</v>
      </c>
      <c r="S1134">
        <f t="shared" si="379"/>
        <v>-133.52077654681599</v>
      </c>
      <c r="T1134">
        <f t="shared" ca="1" si="380"/>
        <v>1.4931636980735559</v>
      </c>
      <c r="U1134">
        <f t="shared" ca="1" si="383"/>
        <v>23.71550183195129</v>
      </c>
      <c r="Z1134">
        <f t="shared" si="381"/>
        <v>0.17222008778666736</v>
      </c>
      <c r="AA1134">
        <f>PI()/4*('Config sheet'!$C$38^2-'Config sheet'!$C$41^2)*'Stage 1'!Z1134*2</f>
        <v>2.8053036862440595E-2</v>
      </c>
      <c r="AB1134">
        <f t="shared" si="382"/>
        <v>96.861691668541809</v>
      </c>
    </row>
    <row r="1135" spans="3:28" x14ac:dyDescent="0.25">
      <c r="C1135">
        <f t="shared" si="365"/>
        <v>156</v>
      </c>
      <c r="D1135">
        <f t="shared" si="369"/>
        <v>995</v>
      </c>
      <c r="E1135">
        <f t="shared" si="370"/>
        <v>0.17780000000000001</v>
      </c>
      <c r="F1135">
        <f t="shared" si="366"/>
        <v>2.6130653266331658E-2</v>
      </c>
      <c r="G1135">
        <f t="shared" si="371"/>
        <v>104.19615634406146</v>
      </c>
      <c r="H1135">
        <f t="shared" si="372"/>
        <v>2.7227136331111539</v>
      </c>
      <c r="I1135" s="3">
        <f t="shared" si="373"/>
        <v>8.8900000000000007E-2</v>
      </c>
      <c r="J1135" s="3">
        <f t="shared" si="374"/>
        <v>0.40640000000000004</v>
      </c>
      <c r="K1135">
        <f t="shared" si="375"/>
        <v>0.19908940131445005</v>
      </c>
      <c r="L1135">
        <f>PI()/4*('Config sheet'!$C$38^2-'Config sheet'!$C$41^2)*'Stage 1'!K1135*2</f>
        <v>3.2429795999836149E-2</v>
      </c>
      <c r="M1135">
        <f t="shared" si="376"/>
        <v>97.039424140253658</v>
      </c>
      <c r="N1135">
        <f>'Config sheet'!$C$44</f>
        <v>5.8970333333333338</v>
      </c>
      <c r="O1135">
        <f t="shared" si="367"/>
        <v>3.0147037764651001</v>
      </c>
      <c r="P1135">
        <f t="shared" si="368"/>
        <v>-740.4547885322437</v>
      </c>
      <c r="Q1135">
        <f t="shared" si="377"/>
        <v>180</v>
      </c>
      <c r="R1135">
        <f t="shared" si="378"/>
        <v>-133.28186193580387</v>
      </c>
      <c r="S1135">
        <f t="shared" si="379"/>
        <v>-133.28186193580387</v>
      </c>
      <c r="T1135">
        <f t="shared" ca="1" si="380"/>
        <v>1.4931636980735559</v>
      </c>
      <c r="U1135">
        <f t="shared" ca="1" si="383"/>
        <v>23.803440063674667</v>
      </c>
      <c r="Z1135">
        <f t="shared" si="381"/>
        <v>0.17172598131445005</v>
      </c>
      <c r="AA1135">
        <f>PI()/4*('Config sheet'!$C$38^2-'Config sheet'!$C$41^2)*'Stage 1'!Z1135*2</f>
        <v>2.7972551552874078E-2</v>
      </c>
      <c r="AB1135">
        <f t="shared" si="382"/>
        <v>96.583791515438719</v>
      </c>
    </row>
    <row r="1136" spans="3:28" x14ac:dyDescent="0.25">
      <c r="C1136">
        <f t="shared" si="365"/>
        <v>155</v>
      </c>
      <c r="D1136">
        <f t="shared" si="369"/>
        <v>995</v>
      </c>
      <c r="E1136">
        <f t="shared" si="370"/>
        <v>0.17780000000000001</v>
      </c>
      <c r="F1136">
        <f t="shared" si="366"/>
        <v>2.5963149078726971E-2</v>
      </c>
      <c r="G1136">
        <f t="shared" si="371"/>
        <v>104.19615634406146</v>
      </c>
      <c r="H1136">
        <f t="shared" si="372"/>
        <v>2.7052603405912108</v>
      </c>
      <c r="I1136" s="3">
        <f t="shared" si="373"/>
        <v>8.8900000000000007E-2</v>
      </c>
      <c r="J1136" s="3">
        <f t="shared" si="374"/>
        <v>0.40640000000000004</v>
      </c>
      <c r="K1136">
        <f t="shared" si="375"/>
        <v>0.19857457502663853</v>
      </c>
      <c r="L1136">
        <f>PI()/4*('Config sheet'!$C$38^2-'Config sheet'!$C$41^2)*'Stage 1'!K1136*2</f>
        <v>3.2345935626662839E-2</v>
      </c>
      <c r="M1136">
        <f t="shared" si="376"/>
        <v>96.788489403539145</v>
      </c>
      <c r="N1136">
        <f>'Config sheet'!$C$44</f>
        <v>5.8970333333333338</v>
      </c>
      <c r="O1136">
        <f t="shared" si="367"/>
        <v>3.1386151895529206</v>
      </c>
      <c r="P1136">
        <f t="shared" si="368"/>
        <v>-739.03102317150274</v>
      </c>
      <c r="Q1136">
        <f t="shared" si="377"/>
        <v>180</v>
      </c>
      <c r="R1136">
        <f t="shared" si="378"/>
        <v>-133.0255841708705</v>
      </c>
      <c r="S1136">
        <f t="shared" si="379"/>
        <v>-133.02558417087047</v>
      </c>
      <c r="T1136">
        <f t="shared" ca="1" si="380"/>
        <v>1.4931636980735559</v>
      </c>
      <c r="U1136">
        <f t="shared" ca="1" si="383"/>
        <v>23.895646587898021</v>
      </c>
      <c r="Z1136">
        <f t="shared" si="381"/>
        <v>0.17121115502663853</v>
      </c>
      <c r="AA1136">
        <f>PI()/4*('Config sheet'!$C$38^2-'Config sheet'!$C$41^2)*'Stage 1'!Z1136*2</f>
        <v>2.7888691179700768E-2</v>
      </c>
      <c r="AB1136">
        <f t="shared" si="382"/>
        <v>96.294237922743832</v>
      </c>
    </row>
    <row r="1137" spans="3:28" x14ac:dyDescent="0.25">
      <c r="C1137">
        <f t="shared" si="365"/>
        <v>154</v>
      </c>
      <c r="D1137">
        <f t="shared" si="369"/>
        <v>995</v>
      </c>
      <c r="E1137">
        <f t="shared" si="370"/>
        <v>0.17780000000000001</v>
      </c>
      <c r="F1137">
        <f t="shared" si="366"/>
        <v>2.579564489112228E-2</v>
      </c>
      <c r="G1137">
        <f t="shared" si="371"/>
        <v>104.19615634406146</v>
      </c>
      <c r="H1137">
        <f t="shared" si="372"/>
        <v>2.6878070480712672</v>
      </c>
      <c r="I1137" s="3">
        <f t="shared" si="373"/>
        <v>8.8900000000000007E-2</v>
      </c>
      <c r="J1137" s="3">
        <f t="shared" si="374"/>
        <v>0.40640000000000004</v>
      </c>
      <c r="K1137">
        <f t="shared" si="375"/>
        <v>0.19803907199202328</v>
      </c>
      <c r="L1137">
        <f>PI()/4*('Config sheet'!$C$38^2-'Config sheet'!$C$41^2)*'Stage 1'!K1137*2</f>
        <v>3.2258707205384721E-2</v>
      </c>
      <c r="M1137">
        <f t="shared" si="376"/>
        <v>96.527476482904831</v>
      </c>
      <c r="N1137">
        <f>'Config sheet'!$C$44</f>
        <v>5.8970333333333338</v>
      </c>
      <c r="O1137">
        <f t="shared" si="367"/>
        <v>3.2622797135232773</v>
      </c>
      <c r="P1137">
        <f t="shared" si="368"/>
        <v>-737.50614748339297</v>
      </c>
      <c r="Q1137">
        <f t="shared" si="377"/>
        <v>180</v>
      </c>
      <c r="R1137">
        <f t="shared" si="378"/>
        <v>-132.75110654701075</v>
      </c>
      <c r="S1137">
        <f t="shared" si="379"/>
        <v>-132.75110654701075</v>
      </c>
      <c r="T1137">
        <f t="shared" ca="1" si="380"/>
        <v>1.4931636980735559</v>
      </c>
      <c r="U1137">
        <f t="shared" ca="1" si="383"/>
        <v>23.992190880859603</v>
      </c>
      <c r="Z1137">
        <f t="shared" si="381"/>
        <v>0.17067565199202328</v>
      </c>
      <c r="AA1137">
        <f>PI()/4*('Config sheet'!$C$38^2-'Config sheet'!$C$41^2)*'Stage 1'!Z1137*2</f>
        <v>2.7801462758422647E-2</v>
      </c>
      <c r="AB1137">
        <f t="shared" si="382"/>
        <v>95.993055113623896</v>
      </c>
    </row>
    <row r="1138" spans="3:28" x14ac:dyDescent="0.25">
      <c r="C1138">
        <f t="shared" si="365"/>
        <v>153</v>
      </c>
      <c r="D1138">
        <f t="shared" si="369"/>
        <v>995</v>
      </c>
      <c r="E1138">
        <f t="shared" si="370"/>
        <v>0.17780000000000001</v>
      </c>
      <c r="F1138">
        <f t="shared" si="366"/>
        <v>2.5628140703517589E-2</v>
      </c>
      <c r="G1138">
        <f t="shared" si="371"/>
        <v>104.19615634406146</v>
      </c>
      <c r="H1138">
        <f t="shared" si="372"/>
        <v>2.6703537555513241</v>
      </c>
      <c r="I1138" s="3">
        <f t="shared" si="373"/>
        <v>8.8900000000000007E-2</v>
      </c>
      <c r="J1138" s="3">
        <f t="shared" si="374"/>
        <v>0.40640000000000004</v>
      </c>
      <c r="K1138">
        <f t="shared" si="375"/>
        <v>0.19748293800702296</v>
      </c>
      <c r="L1138">
        <f>PI()/4*('Config sheet'!$C$38^2-'Config sheet'!$C$41^2)*'Stage 1'!K1138*2</f>
        <v>3.2168118195808816E-2</v>
      </c>
      <c r="M1138">
        <f t="shared" si="376"/>
        <v>96.25640770027276</v>
      </c>
      <c r="N1138">
        <f>'Config sheet'!$C$44</f>
        <v>5.8970333333333338</v>
      </c>
      <c r="O1138">
        <f t="shared" si="367"/>
        <v>3.3856800142139214</v>
      </c>
      <c r="P1138">
        <f t="shared" si="368"/>
        <v>-735.87539282413854</v>
      </c>
      <c r="Q1138">
        <f t="shared" si="377"/>
        <v>180</v>
      </c>
      <c r="R1138">
        <f t="shared" si="378"/>
        <v>-132.45757070834497</v>
      </c>
      <c r="S1138">
        <f t="shared" si="379"/>
        <v>-132.45757070834492</v>
      </c>
      <c r="T1138">
        <f t="shared" ca="1" si="380"/>
        <v>1.4931636980735559</v>
      </c>
      <c r="U1138">
        <f t="shared" ca="1" si="383"/>
        <v>24.093146039013714</v>
      </c>
      <c r="Z1138">
        <f t="shared" si="381"/>
        <v>0.17011951800702296</v>
      </c>
      <c r="AA1138">
        <f>PI()/4*('Config sheet'!$C$38^2-'Config sheet'!$C$41^2)*'Stage 1'!Z1138*2</f>
        <v>2.7710873748846739E-2</v>
      </c>
      <c r="AB1138">
        <f t="shared" si="382"/>
        <v>95.680268845344742</v>
      </c>
    </row>
    <row r="1139" spans="3:28" x14ac:dyDescent="0.25">
      <c r="C1139">
        <f t="shared" si="365"/>
        <v>152</v>
      </c>
      <c r="D1139">
        <f t="shared" si="369"/>
        <v>995</v>
      </c>
      <c r="E1139">
        <f t="shared" si="370"/>
        <v>0.17780000000000001</v>
      </c>
      <c r="F1139">
        <f t="shared" si="366"/>
        <v>2.5460636515912898E-2</v>
      </c>
      <c r="G1139">
        <f t="shared" si="371"/>
        <v>104.19615634406146</v>
      </c>
      <c r="H1139">
        <f t="shared" si="372"/>
        <v>2.6529004630313806</v>
      </c>
      <c r="I1139" s="3">
        <f t="shared" si="373"/>
        <v>8.8900000000000007E-2</v>
      </c>
      <c r="J1139" s="3">
        <f t="shared" si="374"/>
        <v>0.40640000000000004</v>
      </c>
      <c r="K1139">
        <f t="shared" si="375"/>
        <v>0.19690622170796176</v>
      </c>
      <c r="L1139">
        <f>PI()/4*('Config sheet'!$C$38^2-'Config sheet'!$C$41^2)*'Stage 1'!K1139*2</f>
        <v>3.2074176520336117E-2</v>
      </c>
      <c r="M1139">
        <f t="shared" si="376"/>
        <v>95.975306761781269</v>
      </c>
      <c r="N1139">
        <f>'Config sheet'!$C$44</f>
        <v>5.8970333333333338</v>
      </c>
      <c r="O1139">
        <f t="shared" si="367"/>
        <v>3.5087979491657637</v>
      </c>
      <c r="P1139">
        <f t="shared" si="368"/>
        <v>-734.13387809567246</v>
      </c>
      <c r="Q1139">
        <f t="shared" si="377"/>
        <v>180</v>
      </c>
      <c r="R1139">
        <f t="shared" si="378"/>
        <v>-132.14409805722104</v>
      </c>
      <c r="S1139">
        <f t="shared" si="379"/>
        <v>-132.14409805722104</v>
      </c>
      <c r="T1139">
        <f t="shared" ca="1" si="380"/>
        <v>1.4931636980735559</v>
      </c>
      <c r="U1139">
        <f t="shared" ca="1" si="383"/>
        <v>24.198588881873409</v>
      </c>
      <c r="Z1139">
        <f t="shared" si="381"/>
        <v>0.16954280170796177</v>
      </c>
      <c r="AA1139">
        <f>PI()/4*('Config sheet'!$C$38^2-'Config sheet'!$C$41^2)*'Stage 1'!Z1139*2</f>
        <v>2.7616932073374047E-2</v>
      </c>
      <c r="AB1139">
        <f t="shared" si="382"/>
        <v>95.355906472419449</v>
      </c>
    </row>
    <row r="1140" spans="3:28" x14ac:dyDescent="0.25">
      <c r="C1140">
        <f t="shared" si="365"/>
        <v>151</v>
      </c>
      <c r="D1140">
        <f t="shared" si="369"/>
        <v>995</v>
      </c>
      <c r="E1140">
        <f t="shared" si="370"/>
        <v>0.17780000000000001</v>
      </c>
      <c r="F1140">
        <f t="shared" si="366"/>
        <v>2.529313232830821E-2</v>
      </c>
      <c r="G1140">
        <f t="shared" si="371"/>
        <v>104.19615634406146</v>
      </c>
      <c r="H1140">
        <f t="shared" si="372"/>
        <v>2.6354471705114375</v>
      </c>
      <c r="I1140" s="3">
        <f t="shared" si="373"/>
        <v>8.8900000000000007E-2</v>
      </c>
      <c r="J1140" s="3">
        <f t="shared" si="374"/>
        <v>0.40640000000000004</v>
      </c>
      <c r="K1140">
        <f t="shared" si="375"/>
        <v>0.19630897468688366</v>
      </c>
      <c r="L1140">
        <f>PI()/4*('Config sheet'!$C$38^2-'Config sheet'!$C$41^2)*'Stage 1'!K1140*2</f>
        <v>3.1976890582826663E-2</v>
      </c>
      <c r="M1140">
        <f t="shared" si="376"/>
        <v>95.684198814234833</v>
      </c>
      <c r="N1140">
        <f>'Config sheet'!$C$44</f>
        <v>5.8970333333333338</v>
      </c>
      <c r="O1140">
        <f t="shared" si="367"/>
        <v>3.6316145494566912</v>
      </c>
      <c r="P1140">
        <f t="shared" si="368"/>
        <v>-732.27661778453773</v>
      </c>
      <c r="Q1140">
        <f t="shared" si="377"/>
        <v>180</v>
      </c>
      <c r="R1140">
        <f t="shared" si="378"/>
        <v>-131.80979120121683</v>
      </c>
      <c r="S1140">
        <f t="shared" si="379"/>
        <v>-131.8097912012168</v>
      </c>
      <c r="T1140">
        <f t="shared" ca="1" si="380"/>
        <v>1.4931636980735559</v>
      </c>
      <c r="U1140">
        <f t="shared" ca="1" si="383"/>
        <v>24.308600060693411</v>
      </c>
      <c r="Z1140">
        <f t="shared" si="381"/>
        <v>0.16894555468688366</v>
      </c>
      <c r="AA1140">
        <f>PI()/4*('Config sheet'!$C$38^2-'Config sheet'!$C$41^2)*'Stage 1'!Z1140*2</f>
        <v>2.7519646135864589E-2</v>
      </c>
      <c r="AB1140">
        <f t="shared" si="382"/>
        <v>95.019997011745602</v>
      </c>
    </row>
    <row r="1141" spans="3:28" x14ac:dyDescent="0.25">
      <c r="C1141">
        <f t="shared" si="365"/>
        <v>150</v>
      </c>
      <c r="D1141">
        <f t="shared" si="369"/>
        <v>995</v>
      </c>
      <c r="E1141">
        <f t="shared" si="370"/>
        <v>0.17780000000000001</v>
      </c>
      <c r="F1141">
        <f t="shared" si="366"/>
        <v>2.5125628140703519E-2</v>
      </c>
      <c r="G1141">
        <f t="shared" si="371"/>
        <v>104.19615634406146</v>
      </c>
      <c r="H1141">
        <f t="shared" si="372"/>
        <v>2.6179938779914944</v>
      </c>
      <c r="I1141" s="3">
        <f t="shared" si="373"/>
        <v>8.8900000000000007E-2</v>
      </c>
      <c r="J1141" s="3">
        <f t="shared" si="374"/>
        <v>0.40640000000000004</v>
      </c>
      <c r="K1141">
        <f t="shared" si="375"/>
        <v>0.19569125161078607</v>
      </c>
      <c r="L1141">
        <f>PI()/4*('Config sheet'!$C$38^2-'Config sheet'!$C$41^2)*'Stage 1'!K1141*2</f>
        <v>3.1876269288021543E-2</v>
      </c>
      <c r="M1141">
        <f t="shared" si="376"/>
        <v>95.383110503220337</v>
      </c>
      <c r="N1141">
        <f>'Config sheet'!$C$44</f>
        <v>5.8970333333333338</v>
      </c>
      <c r="O1141">
        <f t="shared" si="367"/>
        <v>3.7541100028988916</v>
      </c>
      <c r="P1141">
        <f t="shared" si="368"/>
        <v>-730.29853020091491</v>
      </c>
      <c r="Q1141">
        <f t="shared" si="377"/>
        <v>180</v>
      </c>
      <c r="R1141">
        <f t="shared" si="378"/>
        <v>-131.45373543616469</v>
      </c>
      <c r="S1141">
        <f t="shared" si="379"/>
        <v>-131.45373543616469</v>
      </c>
      <c r="T1141">
        <f t="shared" ca="1" si="380"/>
        <v>1.4931636980735559</v>
      </c>
      <c r="U1141">
        <f t="shared" ca="1" si="383"/>
        <v>24.423264173229921</v>
      </c>
      <c r="Z1141">
        <f t="shared" si="381"/>
        <v>0.16832783161078607</v>
      </c>
      <c r="AA1141">
        <f>PI()/4*('Config sheet'!$C$38^2-'Config sheet'!$C$41^2)*'Stage 1'!Z1141*2</f>
        <v>2.7419024841059469E-2</v>
      </c>
      <c r="AB1141">
        <f t="shared" si="382"/>
        <v>94.672571209665961</v>
      </c>
    </row>
    <row r="1142" spans="3:28" x14ac:dyDescent="0.25">
      <c r="C1142">
        <f t="shared" si="365"/>
        <v>149</v>
      </c>
      <c r="D1142">
        <f t="shared" si="369"/>
        <v>995</v>
      </c>
      <c r="E1142">
        <f t="shared" si="370"/>
        <v>0.17780000000000001</v>
      </c>
      <c r="F1142">
        <f t="shared" si="366"/>
        <v>2.4958123953098828E-2</v>
      </c>
      <c r="G1142">
        <f t="shared" si="371"/>
        <v>104.19615634406146</v>
      </c>
      <c r="H1142">
        <f t="shared" si="372"/>
        <v>2.6005405854715509</v>
      </c>
      <c r="I1142" s="3">
        <f t="shared" si="373"/>
        <v>8.8900000000000007E-2</v>
      </c>
      <c r="J1142" s="3">
        <f t="shared" si="374"/>
        <v>0.40640000000000004</v>
      </c>
      <c r="K1142">
        <f t="shared" si="375"/>
        <v>0.1950531103441501</v>
      </c>
      <c r="L1142">
        <f>PI()/4*('Config sheet'!$C$38^2-'Config sheet'!$C$41^2)*'Stage 1'!K1142*2</f>
        <v>3.1772322061501962E-2</v>
      </c>
      <c r="M1142">
        <f t="shared" si="376"/>
        <v>95.072070032830453</v>
      </c>
      <c r="N1142">
        <f>'Config sheet'!$C$44</f>
        <v>5.8970333333333338</v>
      </c>
      <c r="O1142">
        <f t="shared" si="367"/>
        <v>3.8762636386322349</v>
      </c>
      <c r="P1142">
        <f t="shared" si="368"/>
        <v>-728.19444590707587</v>
      </c>
      <c r="Q1142">
        <f t="shared" si="377"/>
        <v>180</v>
      </c>
      <c r="R1142">
        <f t="shared" si="378"/>
        <v>-131.07500026327367</v>
      </c>
      <c r="S1142">
        <f t="shared" si="379"/>
        <v>-131.07500026327367</v>
      </c>
      <c r="T1142">
        <f t="shared" ca="1" si="380"/>
        <v>1.4931636980735559</v>
      </c>
      <c r="U1142">
        <f t="shared" ca="1" si="383"/>
        <v>24.542669884828072</v>
      </c>
      <c r="Z1142">
        <f t="shared" si="381"/>
        <v>0.1676896903441501</v>
      </c>
      <c r="AA1142">
        <f>PI()/4*('Config sheet'!$C$38^2-'Config sheet'!$C$41^2)*'Stage 1'!Z1142*2</f>
        <v>2.7315077614539884E-2</v>
      </c>
      <c r="AB1142">
        <f t="shared" si="382"/>
        <v>94.313661610883074</v>
      </c>
    </row>
    <row r="1143" spans="3:28" x14ac:dyDescent="0.25">
      <c r="C1143">
        <f t="shared" ref="C1143:C1174" si="384">180-C778</f>
        <v>148</v>
      </c>
      <c r="D1143">
        <f t="shared" si="369"/>
        <v>995</v>
      </c>
      <c r="E1143">
        <f t="shared" si="370"/>
        <v>0.17780000000000001</v>
      </c>
      <c r="F1143">
        <f t="shared" si="366"/>
        <v>2.479061976549414E-2</v>
      </c>
      <c r="G1143">
        <f t="shared" si="371"/>
        <v>104.19615634406146</v>
      </c>
      <c r="H1143">
        <f t="shared" si="372"/>
        <v>2.5830872929516078</v>
      </c>
      <c r="I1143" s="3">
        <f t="shared" si="373"/>
        <v>8.8900000000000007E-2</v>
      </c>
      <c r="J1143" s="3">
        <f t="shared" si="374"/>
        <v>0.40640000000000004</v>
      </c>
      <c r="K1143">
        <f t="shared" si="375"/>
        <v>0.19439461207463668</v>
      </c>
      <c r="L1143">
        <f>PI()/4*('Config sheet'!$C$38^2-'Config sheet'!$C$41^2)*'Stage 1'!K1143*2</f>
        <v>3.166505887016393E-2</v>
      </c>
      <c r="M1143">
        <f t="shared" si="376"/>
        <v>94.75110722692996</v>
      </c>
      <c r="N1143">
        <f>'Config sheet'!$C$44</f>
        <v>5.8970333333333338</v>
      </c>
      <c r="O1143">
        <f t="shared" ref="O1143:O1174" si="385">I1143*G1143*SIN(H1143)+I1143^2*G1143*SIN(2*H1143)/(2*J1143)</f>
        <v>3.9980539131445485</v>
      </c>
      <c r="P1143">
        <f t="shared" ref="P1143:P1174" si="386">I1143*G1143^2*COS(H1143)+(I1143^2*G1143^2*COS(2*H1143)/J1143)</f>
        <v>-725.95911632431682</v>
      </c>
      <c r="Q1143">
        <f t="shared" si="377"/>
        <v>180</v>
      </c>
      <c r="R1143">
        <f t="shared" si="378"/>
        <v>-130.67264093837704</v>
      </c>
      <c r="S1143">
        <f t="shared" si="379"/>
        <v>-130.67264093837701</v>
      </c>
      <c r="T1143">
        <f t="shared" ca="1" si="380"/>
        <v>1.4931636980735559</v>
      </c>
      <c r="U1143">
        <f t="shared" ca="1" si="383"/>
        <v>24.666910056103497</v>
      </c>
      <c r="Z1143">
        <f t="shared" si="381"/>
        <v>0.16703119207463668</v>
      </c>
      <c r="AA1143">
        <f>PI()/4*('Config sheet'!$C$38^2-'Config sheet'!$C$41^2)*'Stage 1'!Z1143*2</f>
        <v>2.7207814423201856E-2</v>
      </c>
      <c r="AB1143">
        <f t="shared" si="382"/>
        <v>93.943302629154488</v>
      </c>
    </row>
    <row r="1144" spans="3:28" x14ac:dyDescent="0.25">
      <c r="C1144">
        <f t="shared" si="384"/>
        <v>147</v>
      </c>
      <c r="D1144">
        <f t="shared" si="369"/>
        <v>995</v>
      </c>
      <c r="E1144">
        <f t="shared" si="370"/>
        <v>0.17780000000000001</v>
      </c>
      <c r="F1144">
        <f t="shared" si="366"/>
        <v>2.4623115577889449E-2</v>
      </c>
      <c r="G1144">
        <f t="shared" si="371"/>
        <v>104.19615634406146</v>
      </c>
      <c r="H1144">
        <f t="shared" si="372"/>
        <v>2.5656340004316642</v>
      </c>
      <c r="I1144" s="3">
        <f t="shared" si="373"/>
        <v>8.8900000000000007E-2</v>
      </c>
      <c r="J1144" s="3">
        <f t="shared" si="374"/>
        <v>0.40640000000000004</v>
      </c>
      <c r="K1144">
        <f t="shared" si="375"/>
        <v>0.19371582144180885</v>
      </c>
      <c r="L1144">
        <f>PI()/4*('Config sheet'!$C$38^2-'Config sheet'!$C$41^2)*'Stage 1'!K1144*2</f>
        <v>3.1554490243185955E-2</v>
      </c>
      <c r="M1144">
        <f t="shared" si="376"/>
        <v>94.420253591897051</v>
      </c>
      <c r="N1144">
        <f>'Config sheet'!$C$44</f>
        <v>5.8970333333333338</v>
      </c>
      <c r="O1144">
        <f t="shared" si="385"/>
        <v>4.1194583977478123</v>
      </c>
      <c r="P1144">
        <f t="shared" si="386"/>
        <v>-723.5872225071779</v>
      </c>
      <c r="Q1144">
        <f t="shared" si="377"/>
        <v>180</v>
      </c>
      <c r="R1144">
        <f t="shared" si="378"/>
        <v>-130.24570005129206</v>
      </c>
      <c r="S1144">
        <f t="shared" si="379"/>
        <v>-130.24570005129203</v>
      </c>
      <c r="T1144">
        <f t="shared" ca="1" si="380"/>
        <v>1.4931636980735559</v>
      </c>
      <c r="U1144">
        <f t="shared" ca="1" si="383"/>
        <v>24.796081877500505</v>
      </c>
      <c r="Z1144">
        <f t="shared" si="381"/>
        <v>0.16635240144180885</v>
      </c>
      <c r="AA1144">
        <f>PI()/4*('Config sheet'!$C$38^2-'Config sheet'!$C$41^2)*'Stage 1'!Z1144*2</f>
        <v>2.7097245796223877E-2</v>
      </c>
      <c r="AB1144">
        <f t="shared" si="382"/>
        <v>93.561530619690018</v>
      </c>
    </row>
    <row r="1145" spans="3:28" x14ac:dyDescent="0.25">
      <c r="C1145">
        <f t="shared" si="384"/>
        <v>146</v>
      </c>
      <c r="D1145">
        <f t="shared" si="369"/>
        <v>995</v>
      </c>
      <c r="E1145">
        <f t="shared" si="370"/>
        <v>0.17780000000000001</v>
      </c>
      <c r="F1145">
        <f t="shared" si="366"/>
        <v>2.4455611390284758E-2</v>
      </c>
      <c r="G1145">
        <f t="shared" si="371"/>
        <v>104.19615634406146</v>
      </c>
      <c r="H1145">
        <f t="shared" si="372"/>
        <v>2.5481807079117211</v>
      </c>
      <c r="I1145" s="3">
        <f t="shared" si="373"/>
        <v>8.8900000000000007E-2</v>
      </c>
      <c r="J1145" s="3">
        <f t="shared" si="374"/>
        <v>0.40640000000000004</v>
      </c>
      <c r="K1145">
        <f t="shared" si="375"/>
        <v>0.19301680666873558</v>
      </c>
      <c r="L1145">
        <f>PI()/4*('Config sheet'!$C$38^2-'Config sheet'!$C$41^2)*'Stage 1'!K1145*2</f>
        <v>3.1440627293466028E-2</v>
      </c>
      <c r="M1145">
        <f t="shared" si="376"/>
        <v>94.079542380769226</v>
      </c>
      <c r="N1145">
        <f>'Config sheet'!$C$44</f>
        <v>5.8970333333333338</v>
      </c>
      <c r="O1145">
        <f t="shared" si="385"/>
        <v>4.2404537675372076</v>
      </c>
      <c r="P1145">
        <f t="shared" si="386"/>
        <v>-721.07338407353723</v>
      </c>
      <c r="Q1145">
        <f t="shared" si="377"/>
        <v>180</v>
      </c>
      <c r="R1145">
        <f t="shared" si="378"/>
        <v>-129.79320913323673</v>
      </c>
      <c r="S1145">
        <f t="shared" si="379"/>
        <v>-129.7932091332367</v>
      </c>
      <c r="T1145">
        <f t="shared" ca="1" si="380"/>
        <v>1.4931636980735559</v>
      </c>
      <c r="U1145">
        <f t="shared" ca="1" si="383"/>
        <v>24.930287011026103</v>
      </c>
      <c r="Z1145">
        <f t="shared" si="381"/>
        <v>0.16565338666873558</v>
      </c>
      <c r="AA1145">
        <f>PI()/4*('Config sheet'!$C$38^2-'Config sheet'!$C$41^2)*'Stage 1'!Z1145*2</f>
        <v>2.698338284650395E-2</v>
      </c>
      <c r="AB1145">
        <f t="shared" si="382"/>
        <v>93.168383953169609</v>
      </c>
    </row>
    <row r="1146" spans="3:28" x14ac:dyDescent="0.25">
      <c r="C1146">
        <f t="shared" si="384"/>
        <v>145</v>
      </c>
      <c r="D1146">
        <f t="shared" si="369"/>
        <v>995</v>
      </c>
      <c r="E1146">
        <f t="shared" si="370"/>
        <v>0.17780000000000001</v>
      </c>
      <c r="F1146">
        <f t="shared" si="366"/>
        <v>2.4288107202680067E-2</v>
      </c>
      <c r="G1146">
        <f t="shared" si="371"/>
        <v>104.19615634406146</v>
      </c>
      <c r="H1146">
        <f t="shared" si="372"/>
        <v>2.5307274153917776</v>
      </c>
      <c r="I1146" s="3">
        <f t="shared" si="373"/>
        <v>8.8900000000000007E-2</v>
      </c>
      <c r="J1146" s="3">
        <f t="shared" si="374"/>
        <v>0.40640000000000004</v>
      </c>
      <c r="K1146">
        <f t="shared" si="375"/>
        <v>0.19229763969632194</v>
      </c>
      <c r="L1146">
        <f>PI()/4*('Config sheet'!$C$38^2-'Config sheet'!$C$41^2)*'Stage 1'!K1146*2</f>
        <v>3.1323481739502772E-2</v>
      </c>
      <c r="M1146">
        <f t="shared" si="376"/>
        <v>93.729008658717973</v>
      </c>
      <c r="N1146">
        <f>'Config sheet'!$C$44</f>
        <v>5.8970333333333338</v>
      </c>
      <c r="O1146">
        <f t="shared" si="385"/>
        <v>4.3610157918583248</v>
      </c>
      <c r="P1146">
        <f t="shared" si="386"/>
        <v>-718.41216827895096</v>
      </c>
      <c r="Q1146">
        <f t="shared" si="377"/>
        <v>180</v>
      </c>
      <c r="R1146">
        <f t="shared" si="378"/>
        <v>-129.3141902902112</v>
      </c>
      <c r="S1146">
        <f t="shared" si="379"/>
        <v>-129.31419029021117</v>
      </c>
      <c r="T1146">
        <f t="shared" ca="1" si="380"/>
        <v>1.4931636980735559</v>
      </c>
      <c r="U1146">
        <f t="shared" ca="1" si="383"/>
        <v>25.069631739476996</v>
      </c>
      <c r="Z1146">
        <f t="shared" si="381"/>
        <v>0.16493421969632194</v>
      </c>
      <c r="AA1146">
        <f>PI()/4*('Config sheet'!$C$38^2-'Config sheet'!$C$41^2)*'Stage 1'!Z1146*2</f>
        <v>2.6866237292540694E-2</v>
      </c>
      <c r="AB1146">
        <f t="shared" si="382"/>
        <v>92.763903091294679</v>
      </c>
    </row>
    <row r="1147" spans="3:28" x14ac:dyDescent="0.25">
      <c r="C1147">
        <f t="shared" si="384"/>
        <v>144</v>
      </c>
      <c r="D1147">
        <f t="shared" si="369"/>
        <v>995</v>
      </c>
      <c r="E1147">
        <f t="shared" si="370"/>
        <v>0.17780000000000001</v>
      </c>
      <c r="F1147">
        <f t="shared" si="366"/>
        <v>2.4120603015075379E-2</v>
      </c>
      <c r="G1147">
        <f t="shared" si="371"/>
        <v>104.19615634406146</v>
      </c>
      <c r="H1147">
        <f t="shared" si="372"/>
        <v>2.5132741228718345</v>
      </c>
      <c r="I1147" s="3">
        <f t="shared" si="373"/>
        <v>8.8900000000000007E-2</v>
      </c>
      <c r="J1147" s="3">
        <f t="shared" si="374"/>
        <v>0.40640000000000004</v>
      </c>
      <c r="K1147">
        <f t="shared" si="375"/>
        <v>0.19155839632020397</v>
      </c>
      <c r="L1147">
        <f>PI()/4*('Config sheet'!$C$38^2-'Config sheet'!$C$41^2)*'Stage 1'!K1147*2</f>
        <v>3.120306592769433E-2</v>
      </c>
      <c r="M1147">
        <f t="shared" si="376"/>
        <v>93.368689369773591</v>
      </c>
      <c r="N1147">
        <f>'Config sheet'!$C$44</f>
        <v>5.8970333333333338</v>
      </c>
      <c r="O1147">
        <f t="shared" si="385"/>
        <v>4.4811193263055387</v>
      </c>
      <c r="P1147">
        <f t="shared" si="386"/>
        <v>-715.59809922341879</v>
      </c>
      <c r="Q1147">
        <f t="shared" si="377"/>
        <v>180</v>
      </c>
      <c r="R1147">
        <f t="shared" si="378"/>
        <v>-128.80765786021539</v>
      </c>
      <c r="S1147">
        <f t="shared" si="379"/>
        <v>-128.80765786021539</v>
      </c>
      <c r="T1147">
        <f t="shared" ca="1" si="380"/>
        <v>1.4931636980735559</v>
      </c>
      <c r="U1147">
        <f t="shared" ca="1" si="383"/>
        <v>25.214227123495434</v>
      </c>
      <c r="Z1147">
        <f t="shared" si="381"/>
        <v>0.16419497632020397</v>
      </c>
      <c r="AA1147">
        <f>PI()/4*('Config sheet'!$C$38^2-'Config sheet'!$C$41^2)*'Stage 1'!Z1147*2</f>
        <v>2.6745821480732252E-2</v>
      </c>
      <c r="AB1147">
        <f t="shared" si="382"/>
        <v>92.348130663781745</v>
      </c>
    </row>
    <row r="1148" spans="3:28" x14ac:dyDescent="0.25">
      <c r="C1148">
        <f t="shared" si="384"/>
        <v>143</v>
      </c>
      <c r="D1148">
        <f t="shared" si="369"/>
        <v>995</v>
      </c>
      <c r="E1148">
        <f t="shared" si="370"/>
        <v>0.17780000000000001</v>
      </c>
      <c r="F1148">
        <f t="shared" si="366"/>
        <v>2.3953098827470688E-2</v>
      </c>
      <c r="G1148">
        <f t="shared" si="371"/>
        <v>104.19615634406146</v>
      </c>
      <c r="H1148">
        <f t="shared" si="372"/>
        <v>2.495820830351891</v>
      </c>
      <c r="I1148" s="3">
        <f t="shared" si="373"/>
        <v>8.8900000000000007E-2</v>
      </c>
      <c r="J1148" s="3">
        <f t="shared" si="374"/>
        <v>0.40640000000000004</v>
      </c>
      <c r="K1148">
        <f t="shared" si="375"/>
        <v>0.19079915633003777</v>
      </c>
      <c r="L1148">
        <f>PI()/4*('Config sheet'!$C$38^2-'Config sheet'!$C$41^2)*'Stage 1'!K1148*2</f>
        <v>3.1079392855027251E-2</v>
      </c>
      <c r="M1148">
        <f t="shared" si="376"/>
        <v>92.998623404716966</v>
      </c>
      <c r="N1148">
        <f>'Config sheet'!$C$44</f>
        <v>5.8970333333333338</v>
      </c>
      <c r="O1148">
        <f t="shared" si="385"/>
        <v>4.6007383062728797</v>
      </c>
      <c r="P1148">
        <f t="shared" si="386"/>
        <v>-712.6256671785651</v>
      </c>
      <c r="Q1148">
        <f t="shared" si="377"/>
        <v>180</v>
      </c>
      <c r="R1148">
        <f t="shared" si="378"/>
        <v>-128.27262009214172</v>
      </c>
      <c r="S1148">
        <f t="shared" si="379"/>
        <v>-128.27262009214172</v>
      </c>
      <c r="T1148">
        <f t="shared" ca="1" si="380"/>
        <v>1.4931636980735559</v>
      </c>
      <c r="U1148">
        <f t="shared" ca="1" si="383"/>
        <v>25.364189166809389</v>
      </c>
      <c r="Z1148">
        <f t="shared" si="381"/>
        <v>0.16343573633003777</v>
      </c>
      <c r="AA1148">
        <f>PI()/4*('Config sheet'!$C$38^2-'Config sheet'!$C$41^2)*'Stage 1'!Z1148*2</f>
        <v>2.6622148408065174E-2</v>
      </c>
      <c r="AB1148">
        <f t="shared" si="382"/>
        <v>91.921111546702903</v>
      </c>
    </row>
    <row r="1149" spans="3:28" x14ac:dyDescent="0.25">
      <c r="C1149">
        <f t="shared" si="384"/>
        <v>142</v>
      </c>
      <c r="D1149">
        <f t="shared" si="369"/>
        <v>995</v>
      </c>
      <c r="E1149">
        <f t="shared" si="370"/>
        <v>0.17780000000000001</v>
      </c>
      <c r="F1149">
        <f t="shared" si="366"/>
        <v>2.3785594639865997E-2</v>
      </c>
      <c r="G1149">
        <f t="shared" si="371"/>
        <v>104.19615634406146</v>
      </c>
      <c r="H1149">
        <f t="shared" si="372"/>
        <v>2.4783675378319479</v>
      </c>
      <c r="I1149" s="3">
        <f t="shared" si="373"/>
        <v>8.8900000000000007E-2</v>
      </c>
      <c r="J1149" s="3">
        <f t="shared" si="374"/>
        <v>0.40640000000000004</v>
      </c>
      <c r="K1149">
        <f t="shared" si="375"/>
        <v>0.19002000365100438</v>
      </c>
      <c r="L1149">
        <f>PI()/4*('Config sheet'!$C$38^2-'Config sheet'!$C$41^2)*'Stage 1'!K1149*2</f>
        <v>3.0952476192126297E-2</v>
      </c>
      <c r="M1149">
        <f t="shared" si="376"/>
        <v>92.618851670051299</v>
      </c>
      <c r="N1149">
        <f>'Config sheet'!$C$44</f>
        <v>5.8970333333333338</v>
      </c>
      <c r="O1149">
        <f t="shared" si="385"/>
        <v>4.7198457420764193</v>
      </c>
      <c r="P1149">
        <f t="shared" si="386"/>
        <v>-709.48933802307101</v>
      </c>
      <c r="Q1149">
        <f t="shared" si="377"/>
        <v>180</v>
      </c>
      <c r="R1149">
        <f t="shared" si="378"/>
        <v>-127.70808084415279</v>
      </c>
      <c r="S1149">
        <f t="shared" si="379"/>
        <v>-127.70808084415278</v>
      </c>
      <c r="T1149">
        <f t="shared" ca="1" si="380"/>
        <v>1.4931636980735559</v>
      </c>
      <c r="U1149">
        <f t="shared" ca="1" si="383"/>
        <v>25.519638990033389</v>
      </c>
      <c r="Z1149">
        <f t="shared" si="381"/>
        <v>0.16265658365100438</v>
      </c>
      <c r="AA1149">
        <f>PI()/4*('Config sheet'!$C$38^2-'Config sheet'!$C$41^2)*'Stage 1'!Z1149*2</f>
        <v>2.649523174516422E-2</v>
      </c>
      <c r="AB1149">
        <f t="shared" si="382"/>
        <v>91.482892942072198</v>
      </c>
    </row>
    <row r="1150" spans="3:28" x14ac:dyDescent="0.25">
      <c r="C1150">
        <f t="shared" si="384"/>
        <v>141</v>
      </c>
      <c r="D1150">
        <f t="shared" si="369"/>
        <v>995</v>
      </c>
      <c r="E1150">
        <f t="shared" si="370"/>
        <v>0.17780000000000001</v>
      </c>
      <c r="F1150">
        <f t="shared" si="366"/>
        <v>2.3618090452261306E-2</v>
      </c>
      <c r="G1150">
        <f t="shared" si="371"/>
        <v>104.19615634406146</v>
      </c>
      <c r="H1150">
        <f t="shared" si="372"/>
        <v>2.4609142453120043</v>
      </c>
      <c r="I1150" s="3">
        <f t="shared" si="373"/>
        <v>8.8900000000000007E-2</v>
      </c>
      <c r="J1150" s="3">
        <f t="shared" si="374"/>
        <v>0.40640000000000004</v>
      </c>
      <c r="K1150">
        <f t="shared" si="375"/>
        <v>0.18922102648734271</v>
      </c>
      <c r="L1150">
        <f>PI()/4*('Config sheet'!$C$38^2-'Config sheet'!$C$41^2)*'Stage 1'!K1150*2</f>
        <v>3.0822330306634626E-2</v>
      </c>
      <c r="M1150">
        <f t="shared" si="376"/>
        <v>92.229417157962516</v>
      </c>
      <c r="N1150">
        <f>'Config sheet'!$C$44</f>
        <v>5.8970333333333338</v>
      </c>
      <c r="O1150">
        <f t="shared" si="385"/>
        <v>4.8384137156653999</v>
      </c>
      <c r="P1150">
        <f t="shared" si="386"/>
        <v>-706.18356277402188</v>
      </c>
      <c r="Q1150">
        <f t="shared" si="377"/>
        <v>180</v>
      </c>
      <c r="R1150">
        <f t="shared" si="378"/>
        <v>-127.11304129932395</v>
      </c>
      <c r="S1150">
        <f t="shared" si="379"/>
        <v>-127.11304129932395</v>
      </c>
      <c r="T1150">
        <f t="shared" ca="1" si="380"/>
        <v>1.4931636980735559</v>
      </c>
      <c r="U1150">
        <f t="shared" ca="1" si="383"/>
        <v>25.680703013428186</v>
      </c>
      <c r="Z1150">
        <f t="shared" si="381"/>
        <v>0.16185760648734271</v>
      </c>
      <c r="AA1150">
        <f>PI()/4*('Config sheet'!$C$38^2-'Config sheet'!$C$41^2)*'Stage 1'!Z1150*2</f>
        <v>2.6365085859672548E-2</v>
      </c>
      <c r="AB1150">
        <f t="shared" si="382"/>
        <v>91.033524458572941</v>
      </c>
    </row>
    <row r="1151" spans="3:28" x14ac:dyDescent="0.25">
      <c r="C1151">
        <f t="shared" si="384"/>
        <v>140</v>
      </c>
      <c r="D1151">
        <f t="shared" si="369"/>
        <v>995</v>
      </c>
      <c r="E1151">
        <f t="shared" si="370"/>
        <v>0.17780000000000001</v>
      </c>
      <c r="F1151">
        <f t="shared" si="366"/>
        <v>2.3450586264656618E-2</v>
      </c>
      <c r="G1151">
        <f t="shared" si="371"/>
        <v>104.19615634406146</v>
      </c>
      <c r="H1151">
        <f t="shared" si="372"/>
        <v>2.4434609527920612</v>
      </c>
      <c r="I1151" s="3">
        <f t="shared" si="373"/>
        <v>8.8900000000000007E-2</v>
      </c>
      <c r="J1151" s="3">
        <f t="shared" si="374"/>
        <v>0.40640000000000004</v>
      </c>
      <c r="K1151">
        <f t="shared" si="375"/>
        <v>0.18840231746771577</v>
      </c>
      <c r="L1151">
        <f>PI()/4*('Config sheet'!$C$38^2-'Config sheet'!$C$41^2)*'Stage 1'!K1151*2</f>
        <v>3.0688970286892579E-2</v>
      </c>
      <c r="M1151">
        <f t="shared" si="376"/>
        <v>91.830365017173023</v>
      </c>
      <c r="N1151">
        <f>'Config sheet'!$C$44</f>
        <v>5.8970333333333338</v>
      </c>
      <c r="O1151">
        <f t="shared" si="385"/>
        <v>4.9564133789370084</v>
      </c>
      <c r="P1151">
        <f t="shared" si="386"/>
        <v>-702.70278720171871</v>
      </c>
      <c r="Q1151">
        <f t="shared" si="377"/>
        <v>180</v>
      </c>
      <c r="R1151">
        <f t="shared" si="378"/>
        <v>-126.48650169630938</v>
      </c>
      <c r="S1151">
        <f t="shared" si="379"/>
        <v>-126.48650169630938</v>
      </c>
      <c r="T1151">
        <f t="shared" ca="1" si="380"/>
        <v>1.4931636980735559</v>
      </c>
      <c r="U1151">
        <f t="shared" ca="1" si="383"/>
        <v>25.84751314904037</v>
      </c>
      <c r="Z1151">
        <f t="shared" si="381"/>
        <v>0.16103889746771577</v>
      </c>
      <c r="AA1151">
        <f>PI()/4*('Config sheet'!$C$38^2-'Config sheet'!$C$41^2)*'Stage 1'!Z1151*2</f>
        <v>2.6231725839930501E-2</v>
      </c>
      <c r="AB1151">
        <f t="shared" si="382"/>
        <v>90.573058193315958</v>
      </c>
    </row>
    <row r="1152" spans="3:28" x14ac:dyDescent="0.25">
      <c r="C1152">
        <f t="shared" si="384"/>
        <v>139</v>
      </c>
      <c r="D1152">
        <f t="shared" si="369"/>
        <v>995</v>
      </c>
      <c r="E1152">
        <f t="shared" si="370"/>
        <v>0.17780000000000001</v>
      </c>
      <c r="F1152">
        <f t="shared" si="366"/>
        <v>2.3283082077051927E-2</v>
      </c>
      <c r="G1152">
        <f t="shared" si="371"/>
        <v>104.19615634406146</v>
      </c>
      <c r="H1152">
        <f t="shared" si="372"/>
        <v>2.4260076602721181</v>
      </c>
      <c r="I1152" s="3">
        <f t="shared" si="373"/>
        <v>8.8900000000000007E-2</v>
      </c>
      <c r="J1152" s="3">
        <f t="shared" si="374"/>
        <v>0.40640000000000004</v>
      </c>
      <c r="K1152">
        <f t="shared" si="375"/>
        <v>0.18756397379220555</v>
      </c>
      <c r="L1152">
        <f>PI()/4*('Config sheet'!$C$38^2-'Config sheet'!$C$41^2)*'Stage 1'!K1152*2</f>
        <v>3.0552411965881765E-2</v>
      </c>
      <c r="M1152">
        <f t="shared" si="376"/>
        <v>91.421742624589484</v>
      </c>
      <c r="N1152">
        <f>'Config sheet'!$C$44</f>
        <v>5.8970333333333338</v>
      </c>
      <c r="O1152">
        <f t="shared" si="385"/>
        <v>5.0738149536678367</v>
      </c>
      <c r="P1152">
        <f t="shared" si="386"/>
        <v>-699.04146151536168</v>
      </c>
      <c r="Q1152">
        <f t="shared" si="377"/>
        <v>180</v>
      </c>
      <c r="R1152">
        <f t="shared" si="378"/>
        <v>-125.82746307276511</v>
      </c>
      <c r="S1152">
        <f t="shared" si="379"/>
        <v>-125.8274630727651</v>
      </c>
      <c r="T1152">
        <f t="shared" ca="1" si="380"/>
        <v>1.4931636980735559</v>
      </c>
      <c r="U1152">
        <f t="shared" ca="1" si="383"/>
        <v>26.020207002667455</v>
      </c>
      <c r="Z1152">
        <f t="shared" si="381"/>
        <v>0.16020055379220555</v>
      </c>
      <c r="AA1152">
        <f>PI()/4*('Config sheet'!$C$38^2-'Config sheet'!$C$41^2)*'Stage 1'!Z1152*2</f>
        <v>2.6095167518919687E-2</v>
      </c>
      <c r="AB1152">
        <f t="shared" si="382"/>
        <v>90.101548814513805</v>
      </c>
    </row>
    <row r="1153" spans="3:28" x14ac:dyDescent="0.25">
      <c r="C1153">
        <f t="shared" si="384"/>
        <v>138</v>
      </c>
      <c r="D1153">
        <f t="shared" si="369"/>
        <v>995</v>
      </c>
      <c r="E1153">
        <f t="shared" si="370"/>
        <v>0.17780000000000001</v>
      </c>
      <c r="F1153">
        <f t="shared" si="366"/>
        <v>2.3115577889447236E-2</v>
      </c>
      <c r="G1153">
        <f t="shared" si="371"/>
        <v>104.19615634406146</v>
      </c>
      <c r="H1153">
        <f t="shared" si="372"/>
        <v>2.4085543677521746</v>
      </c>
      <c r="I1153" s="3">
        <f t="shared" si="373"/>
        <v>8.8900000000000007E-2</v>
      </c>
      <c r="J1153" s="3">
        <f t="shared" si="374"/>
        <v>0.40640000000000004</v>
      </c>
      <c r="K1153">
        <f t="shared" si="375"/>
        <v>0.18670609738072338</v>
      </c>
      <c r="L1153">
        <f>PI()/4*('Config sheet'!$C$38^2-'Config sheet'!$C$41^2)*'Stage 1'!K1153*2</f>
        <v>3.0412671945399726E-2</v>
      </c>
      <c r="M1153">
        <f t="shared" si="376"/>
        <v>91.003599657640407</v>
      </c>
      <c r="N1153">
        <f>'Config sheet'!$C$44</f>
        <v>5.8970333333333338</v>
      </c>
      <c r="O1153">
        <f t="shared" si="385"/>
        <v>5.1905877330727499</v>
      </c>
      <c r="P1153">
        <f t="shared" si="386"/>
        <v>-695.19405010692083</v>
      </c>
      <c r="Q1153">
        <f t="shared" si="377"/>
        <v>180</v>
      </c>
      <c r="R1153">
        <f t="shared" si="378"/>
        <v>-125.13492901924576</v>
      </c>
      <c r="S1153">
        <f t="shared" si="379"/>
        <v>-125.13492901924576</v>
      </c>
      <c r="T1153">
        <f t="shared" ca="1" si="380"/>
        <v>1.4931636980735559</v>
      </c>
      <c r="U1153">
        <f t="shared" ca="1" si="383"/>
        <v>26.198928086119615</v>
      </c>
      <c r="Z1153">
        <f t="shared" si="381"/>
        <v>0.15934267738072339</v>
      </c>
      <c r="AA1153">
        <f>PI()/4*('Config sheet'!$C$38^2-'Config sheet'!$C$41^2)*'Stage 1'!Z1153*2</f>
        <v>2.5955427498437652E-2</v>
      </c>
      <c r="AB1153">
        <f t="shared" si="382"/>
        <v>89.619053644951293</v>
      </c>
    </row>
    <row r="1154" spans="3:28" x14ac:dyDescent="0.25">
      <c r="C1154">
        <f t="shared" si="384"/>
        <v>137</v>
      </c>
      <c r="D1154">
        <f t="shared" si="369"/>
        <v>995</v>
      </c>
      <c r="E1154">
        <f t="shared" si="370"/>
        <v>0.17780000000000001</v>
      </c>
      <c r="F1154">
        <f t="shared" si="366"/>
        <v>2.2948073701842549E-2</v>
      </c>
      <c r="G1154">
        <f t="shared" si="371"/>
        <v>104.19615634406146</v>
      </c>
      <c r="H1154">
        <f t="shared" si="372"/>
        <v>2.3911010752322315</v>
      </c>
      <c r="I1154" s="3">
        <f t="shared" si="373"/>
        <v>8.8900000000000007E-2</v>
      </c>
      <c r="J1154" s="3">
        <f t="shared" si="374"/>
        <v>0.40640000000000004</v>
      </c>
      <c r="K1154">
        <f t="shared" si="375"/>
        <v>0.18582879502261609</v>
      </c>
      <c r="L1154">
        <f>PI()/4*('Config sheet'!$C$38^2-'Config sheet'!$C$41^2)*'Stage 1'!K1154*2</f>
        <v>3.0269767620429367E-2</v>
      </c>
      <c r="M1154">
        <f t="shared" si="376"/>
        <v>90.575988167196712</v>
      </c>
      <c r="N1154">
        <f>'Config sheet'!$C$44</f>
        <v>5.8970333333333338</v>
      </c>
      <c r="O1154">
        <f t="shared" si="385"/>
        <v>5.30670008499989</v>
      </c>
      <c r="P1154">
        <f t="shared" si="386"/>
        <v>-691.15504134041373</v>
      </c>
      <c r="Q1154">
        <f t="shared" si="377"/>
        <v>180</v>
      </c>
      <c r="R1154">
        <f t="shared" si="378"/>
        <v>-124.4079074412745</v>
      </c>
      <c r="S1154">
        <f t="shared" si="379"/>
        <v>-124.40790744127447</v>
      </c>
      <c r="T1154">
        <f t="shared" ca="1" si="380"/>
        <v>1.4931636980735559</v>
      </c>
      <c r="U1154">
        <f t="shared" ca="1" si="383"/>
        <v>26.3838260402758</v>
      </c>
      <c r="Z1154">
        <f t="shared" si="381"/>
        <v>0.1584653750226161</v>
      </c>
      <c r="AA1154">
        <f>PI()/4*('Config sheet'!$C$38^2-'Config sheet'!$C$41^2)*'Stage 1'!Z1154*2</f>
        <v>2.581252317346729E-2</v>
      </c>
      <c r="AB1154">
        <f t="shared" si="382"/>
        <v>89.125632746128289</v>
      </c>
    </row>
    <row r="1155" spans="3:28" x14ac:dyDescent="0.25">
      <c r="C1155">
        <f t="shared" si="384"/>
        <v>136</v>
      </c>
      <c r="D1155">
        <f t="shared" si="369"/>
        <v>995</v>
      </c>
      <c r="E1155">
        <f t="shared" si="370"/>
        <v>0.17780000000000001</v>
      </c>
      <c r="F1155">
        <f t="shared" si="366"/>
        <v>2.2780569514237858E-2</v>
      </c>
      <c r="G1155">
        <f t="shared" si="371"/>
        <v>104.19615634406146</v>
      </c>
      <c r="H1155">
        <f t="shared" si="372"/>
        <v>2.3736477827122879</v>
      </c>
      <c r="I1155" s="3">
        <f t="shared" si="373"/>
        <v>8.8900000000000007E-2</v>
      </c>
      <c r="J1155" s="3">
        <f t="shared" si="374"/>
        <v>0.40640000000000004</v>
      </c>
      <c r="K1155">
        <f t="shared" si="375"/>
        <v>0.18493217852723606</v>
      </c>
      <c r="L1155">
        <f>PI()/4*('Config sheet'!$C$38^2-'Config sheet'!$C$41^2)*'Stage 1'!K1155*2</f>
        <v>3.0123717203665405E-2</v>
      </c>
      <c r="M1155">
        <f t="shared" si="376"/>
        <v>90.138962650961872</v>
      </c>
      <c r="N1155">
        <f>'Config sheet'!$C$44</f>
        <v>5.8970333333333338</v>
      </c>
      <c r="O1155">
        <f t="shared" si="385"/>
        <v>5.4221194567683311</v>
      </c>
      <c r="P1155">
        <f t="shared" si="386"/>
        <v>-686.9189573737325</v>
      </c>
      <c r="Q1155">
        <f t="shared" si="377"/>
        <v>180</v>
      </c>
      <c r="R1155">
        <f t="shared" si="378"/>
        <v>-123.64541232727187</v>
      </c>
      <c r="S1155">
        <f t="shared" si="379"/>
        <v>-123.64541232727184</v>
      </c>
      <c r="T1155">
        <f t="shared" ca="1" si="380"/>
        <v>1.4931636980735559</v>
      </c>
      <c r="U1155">
        <f t="shared" ca="1" si="383"/>
        <v>26.57505686946126</v>
      </c>
      <c r="Z1155">
        <f t="shared" si="381"/>
        <v>0.15756875852723606</v>
      </c>
      <c r="AA1155">
        <f>PI()/4*('Config sheet'!$C$38^2-'Config sheet'!$C$41^2)*'Stage 1'!Z1155*2</f>
        <v>2.5666472756703331E-2</v>
      </c>
      <c r="AB1155">
        <f t="shared" si="382"/>
        <v>88.62134900294491</v>
      </c>
    </row>
    <row r="1156" spans="3:28" x14ac:dyDescent="0.25">
      <c r="C1156">
        <f t="shared" si="384"/>
        <v>135</v>
      </c>
      <c r="D1156">
        <f t="shared" si="369"/>
        <v>995</v>
      </c>
      <c r="E1156">
        <f t="shared" si="370"/>
        <v>0.17780000000000001</v>
      </c>
      <c r="F1156">
        <f t="shared" si="366"/>
        <v>2.2613065326633167E-2</v>
      </c>
      <c r="G1156">
        <f t="shared" si="371"/>
        <v>104.19615634406146</v>
      </c>
      <c r="H1156">
        <f t="shared" si="372"/>
        <v>2.3561944901923448</v>
      </c>
      <c r="I1156" s="3">
        <f t="shared" si="373"/>
        <v>8.8900000000000007E-2</v>
      </c>
      <c r="J1156" s="3">
        <f t="shared" si="374"/>
        <v>0.40640000000000004</v>
      </c>
      <c r="K1156">
        <f t="shared" si="375"/>
        <v>0.18401636487523829</v>
      </c>
      <c r="L1156">
        <f>PI()/4*('Config sheet'!$C$38^2-'Config sheet'!$C$41^2)*'Stage 1'!K1156*2</f>
        <v>2.9974539750159259E-2</v>
      </c>
      <c r="M1156">
        <f t="shared" si="376"/>
        <v>89.692580127216758</v>
      </c>
      <c r="N1156">
        <f>'Config sheet'!$C$44</f>
        <v>5.8970333333333338</v>
      </c>
      <c r="O1156">
        <f t="shared" si="385"/>
        <v>5.5368123816527461</v>
      </c>
      <c r="P1156">
        <f t="shared" si="386"/>
        <v>-682.48036400011222</v>
      </c>
      <c r="Q1156">
        <f t="shared" si="377"/>
        <v>180</v>
      </c>
      <c r="R1156">
        <f t="shared" si="378"/>
        <v>-122.8464655200202</v>
      </c>
      <c r="S1156">
        <f t="shared" si="379"/>
        <v>-122.8464655200202</v>
      </c>
      <c r="T1156">
        <f t="shared" ca="1" si="380"/>
        <v>1.4931636980735559</v>
      </c>
      <c r="U1156">
        <f t="shared" ca="1" si="383"/>
        <v>26.772783187702625</v>
      </c>
      <c r="Z1156">
        <f t="shared" si="381"/>
        <v>0.15665294487523829</v>
      </c>
      <c r="AA1156">
        <f>PI()/4*('Config sheet'!$C$38^2-'Config sheet'!$C$41^2)*'Stage 1'!Z1156*2</f>
        <v>2.5517295303197185E-2</v>
      </c>
      <c r="AB1156">
        <f t="shared" si="382"/>
        <v>88.106268208795441</v>
      </c>
    </row>
    <row r="1157" spans="3:28" x14ac:dyDescent="0.25">
      <c r="C1157">
        <f t="shared" si="384"/>
        <v>134</v>
      </c>
      <c r="D1157">
        <f t="shared" si="369"/>
        <v>995</v>
      </c>
      <c r="E1157">
        <f t="shared" si="370"/>
        <v>0.17780000000000001</v>
      </c>
      <c r="F1157">
        <f t="shared" si="366"/>
        <v>2.2445561139028476E-2</v>
      </c>
      <c r="G1157">
        <f t="shared" si="371"/>
        <v>104.19615634406146</v>
      </c>
      <c r="H1157">
        <f t="shared" si="372"/>
        <v>2.3387411976724013</v>
      </c>
      <c r="I1157" s="3">
        <f t="shared" si="373"/>
        <v>8.8900000000000007E-2</v>
      </c>
      <c r="J1157" s="3">
        <f t="shared" si="374"/>
        <v>0.40640000000000004</v>
      </c>
      <c r="K1157">
        <f t="shared" si="375"/>
        <v>0.18308147637035718</v>
      </c>
      <c r="L1157">
        <f>PI()/4*('Config sheet'!$C$38^2-'Config sheet'!$C$41^2)*'Stage 1'!K1157*2</f>
        <v>2.9822255182042044E-2</v>
      </c>
      <c r="M1157">
        <f t="shared" si="376"/>
        <v>89.236900208798019</v>
      </c>
      <c r="N1157">
        <f>'Config sheet'!$C$44</f>
        <v>5.8970333333333338</v>
      </c>
      <c r="O1157">
        <f t="shared" si="385"/>
        <v>5.6507444870173291</v>
      </c>
      <c r="P1157">
        <f t="shared" si="386"/>
        <v>-677.83388049628161</v>
      </c>
      <c r="Q1157">
        <f t="shared" si="377"/>
        <v>180</v>
      </c>
      <c r="R1157">
        <f t="shared" si="378"/>
        <v>-122.0100984893307</v>
      </c>
      <c r="S1157">
        <f t="shared" si="379"/>
        <v>-122.01009848933069</v>
      </c>
      <c r="T1157">
        <f t="shared" ca="1" si="380"/>
        <v>1.4931636980735559</v>
      </c>
      <c r="U1157">
        <f t="shared" ca="1" si="383"/>
        <v>26.977174477449019</v>
      </c>
      <c r="Z1157">
        <f t="shared" si="381"/>
        <v>0.15571805637035718</v>
      </c>
      <c r="AA1157">
        <f>PI()/4*('Config sheet'!$C$38^2-'Config sheet'!$C$41^2)*'Stage 1'!Z1157*2</f>
        <v>2.5365010735079969E-2</v>
      </c>
      <c r="AB1157">
        <f t="shared" si="382"/>
        <v>87.580459150932043</v>
      </c>
    </row>
    <row r="1158" spans="3:28" x14ac:dyDescent="0.25">
      <c r="C1158">
        <f t="shared" si="384"/>
        <v>133</v>
      </c>
      <c r="D1158">
        <f t="shared" si="369"/>
        <v>995</v>
      </c>
      <c r="E1158">
        <f t="shared" si="370"/>
        <v>0.17780000000000001</v>
      </c>
      <c r="F1158">
        <f t="shared" si="366"/>
        <v>2.2278056951423788E-2</v>
      </c>
      <c r="G1158">
        <f t="shared" si="371"/>
        <v>104.19615634406146</v>
      </c>
      <c r="H1158">
        <f t="shared" si="372"/>
        <v>2.3212879051524582</v>
      </c>
      <c r="I1158" s="3">
        <f t="shared" si="373"/>
        <v>8.8900000000000007E-2</v>
      </c>
      <c r="J1158" s="3">
        <f t="shared" si="374"/>
        <v>0.40640000000000004</v>
      </c>
      <c r="K1158">
        <f t="shared" si="375"/>
        <v>0.18212764079140839</v>
      </c>
      <c r="L1158">
        <f>PI()/4*('Config sheet'!$C$38^2-'Config sheet'!$C$41^2)*'Stage 1'!K1158*2</f>
        <v>2.9666884313284254E-2</v>
      </c>
      <c r="M1158">
        <f t="shared" si="376"/>
        <v>88.771985177186252</v>
      </c>
      <c r="N1158">
        <f>'Config sheet'!$C$44</f>
        <v>5.8970333333333338</v>
      </c>
      <c r="O1158">
        <f t="shared" si="385"/>
        <v>5.76388050409893</v>
      </c>
      <c r="P1158">
        <f t="shared" si="386"/>
        <v>-672.97418946431742</v>
      </c>
      <c r="Q1158">
        <f t="shared" si="377"/>
        <v>180</v>
      </c>
      <c r="R1158">
        <f t="shared" si="378"/>
        <v>-121.13535410357717</v>
      </c>
      <c r="S1158">
        <f t="shared" si="379"/>
        <v>-121.13535410357714</v>
      </c>
      <c r="T1158">
        <f t="shared" ca="1" si="380"/>
        <v>1.4931636980735559</v>
      </c>
      <c r="U1158">
        <f t="shared" ca="1" si="383"/>
        <v>27.188407361380801</v>
      </c>
      <c r="Z1158">
        <f t="shared" si="381"/>
        <v>0.15476422079140839</v>
      </c>
      <c r="AA1158">
        <f>PI()/4*('Config sheet'!$C$38^2-'Config sheet'!$C$41^2)*'Stage 1'!Z1158*2</f>
        <v>2.5209639866322176E-2</v>
      </c>
      <c r="AB1158">
        <f t="shared" si="382"/>
        <v>87.043993695955223</v>
      </c>
    </row>
    <row r="1159" spans="3:28" x14ac:dyDescent="0.25">
      <c r="C1159">
        <f t="shared" si="384"/>
        <v>132</v>
      </c>
      <c r="D1159">
        <f t="shared" si="369"/>
        <v>995</v>
      </c>
      <c r="E1159">
        <f t="shared" si="370"/>
        <v>0.17780000000000001</v>
      </c>
      <c r="F1159">
        <f t="shared" si="366"/>
        <v>2.2110552763819097E-2</v>
      </c>
      <c r="G1159">
        <f t="shared" si="371"/>
        <v>104.19615634406146</v>
      </c>
      <c r="H1159">
        <f t="shared" si="372"/>
        <v>2.3038346126325151</v>
      </c>
      <c r="I1159" s="3">
        <f t="shared" si="373"/>
        <v>8.8900000000000007E-2</v>
      </c>
      <c r="J1159" s="3">
        <f t="shared" si="374"/>
        <v>0.40640000000000004</v>
      </c>
      <c r="K1159">
        <f t="shared" si="375"/>
        <v>0.18115499154425255</v>
      </c>
      <c r="L1159">
        <f>PI()/4*('Config sheet'!$C$38^2-'Config sheet'!$C$41^2)*'Stage 1'!K1159*2</f>
        <v>2.9508448874449224E-2</v>
      </c>
      <c r="M1159">
        <f t="shared" si="376"/>
        <v>88.297900056575656</v>
      </c>
      <c r="N1159">
        <f>'Config sheet'!$C$44</f>
        <v>5.8970333333333338</v>
      </c>
      <c r="O1159">
        <f t="shared" si="385"/>
        <v>5.8761842794373695</v>
      </c>
      <c r="P1159">
        <f t="shared" si="386"/>
        <v>-667.89604665420768</v>
      </c>
      <c r="Q1159">
        <f t="shared" si="377"/>
        <v>180</v>
      </c>
      <c r="R1159">
        <f t="shared" si="378"/>
        <v>-120.22128839775739</v>
      </c>
      <c r="S1159">
        <f t="shared" si="379"/>
        <v>-120.22128839775738</v>
      </c>
      <c r="T1159">
        <f t="shared" ca="1" si="380"/>
        <v>1.4931636980735559</v>
      </c>
      <c r="U1159">
        <f t="shared" ca="1" si="383"/>
        <v>27.406665887962781</v>
      </c>
      <c r="Z1159">
        <f t="shared" si="381"/>
        <v>0.15379157154425255</v>
      </c>
      <c r="AA1159">
        <f>PI()/4*('Config sheet'!$C$38^2-'Config sheet'!$C$41^2)*'Stage 1'!Z1159*2</f>
        <v>2.5051204427487147E-2</v>
      </c>
      <c r="AB1159">
        <f t="shared" si="382"/>
        <v>86.496946875282646</v>
      </c>
    </row>
    <row r="1160" spans="3:28" x14ac:dyDescent="0.25">
      <c r="C1160">
        <f t="shared" si="384"/>
        <v>131</v>
      </c>
      <c r="D1160">
        <f t="shared" si="369"/>
        <v>995</v>
      </c>
      <c r="E1160">
        <f t="shared" si="370"/>
        <v>0.17780000000000001</v>
      </c>
      <c r="F1160">
        <f t="shared" si="366"/>
        <v>2.1943048576214406E-2</v>
      </c>
      <c r="G1160">
        <f t="shared" si="371"/>
        <v>104.19615634406146</v>
      </c>
      <c r="H1160">
        <f t="shared" si="372"/>
        <v>2.2863813201125716</v>
      </c>
      <c r="I1160" s="3">
        <f t="shared" si="373"/>
        <v>8.8900000000000007E-2</v>
      </c>
      <c r="J1160" s="3">
        <f t="shared" si="374"/>
        <v>0.40640000000000004</v>
      </c>
      <c r="K1160">
        <f t="shared" si="375"/>
        <v>0.18016366781344992</v>
      </c>
      <c r="L1160">
        <f>PI()/4*('Config sheet'!$C$38^2-'Config sheet'!$C$41^2)*'Stage 1'!K1160*2</f>
        <v>2.9346971537396262E-2</v>
      </c>
      <c r="M1160">
        <f t="shared" si="376"/>
        <v>87.814712687792934</v>
      </c>
      <c r="N1160">
        <f>'Config sheet'!$C$44</f>
        <v>5.8970333333333338</v>
      </c>
      <c r="O1160">
        <f t="shared" si="385"/>
        <v>5.9876187879484917</v>
      </c>
      <c r="P1160">
        <f t="shared" si="386"/>
        <v>-662.59429075414062</v>
      </c>
      <c r="Q1160">
        <f t="shared" si="377"/>
        <v>180</v>
      </c>
      <c r="R1160">
        <f t="shared" si="378"/>
        <v>-119.26697233574531</v>
      </c>
      <c r="S1160">
        <f t="shared" si="379"/>
        <v>-119.26697233574531</v>
      </c>
      <c r="T1160">
        <f t="shared" ca="1" si="380"/>
        <v>1.4931636980735559</v>
      </c>
      <c r="U1160">
        <f t="shared" ca="1" si="383"/>
        <v>27.632141831436112</v>
      </c>
      <c r="Z1160">
        <f t="shared" si="381"/>
        <v>0.15280024781344992</v>
      </c>
      <c r="AA1160">
        <f>PI()/4*('Config sheet'!$C$38^2-'Config sheet'!$C$41^2)*'Stage 1'!Z1160*2</f>
        <v>2.4889727090434185E-2</v>
      </c>
      <c r="AB1160">
        <f t="shared" si="382"/>
        <v>85.939396970444264</v>
      </c>
    </row>
    <row r="1161" spans="3:28" x14ac:dyDescent="0.25">
      <c r="C1161">
        <f t="shared" si="384"/>
        <v>130</v>
      </c>
      <c r="D1161">
        <f t="shared" si="369"/>
        <v>995</v>
      </c>
      <c r="E1161">
        <f t="shared" si="370"/>
        <v>0.17780000000000001</v>
      </c>
      <c r="F1161">
        <f t="shared" si="366"/>
        <v>2.1775544388609715E-2</v>
      </c>
      <c r="G1161">
        <f t="shared" si="371"/>
        <v>104.19615634406146</v>
      </c>
      <c r="H1161">
        <f t="shared" si="372"/>
        <v>2.268928027592628</v>
      </c>
      <c r="I1161" s="3">
        <f t="shared" si="373"/>
        <v>8.8900000000000007E-2</v>
      </c>
      <c r="J1161" s="3">
        <f t="shared" si="374"/>
        <v>0.40640000000000004</v>
      </c>
      <c r="K1161">
        <f t="shared" si="375"/>
        <v>0.17915381471332839</v>
      </c>
      <c r="L1161">
        <f>PI()/4*('Config sheet'!$C$38^2-'Config sheet'!$C$41^2)*'Stage 1'!K1161*2</f>
        <v>2.9182475939888198E-2</v>
      </c>
      <c r="M1161">
        <f t="shared" si="376"/>
        <v>87.322493801930378</v>
      </c>
      <c r="N1161">
        <f>'Config sheet'!$C$44</f>
        <v>5.8970333333333338</v>
      </c>
      <c r="O1161">
        <f t="shared" si="385"/>
        <v>6.0981461476335586</v>
      </c>
      <c r="P1161">
        <f t="shared" si="386"/>
        <v>-657.06385313555393</v>
      </c>
      <c r="Q1161">
        <f t="shared" si="377"/>
        <v>180</v>
      </c>
      <c r="R1161">
        <f t="shared" si="378"/>
        <v>-118.27149356439972</v>
      </c>
      <c r="S1161">
        <f t="shared" si="379"/>
        <v>-118.27149356439971</v>
      </c>
      <c r="T1161">
        <f t="shared" ca="1" si="380"/>
        <v>1.4931636980735559</v>
      </c>
      <c r="U1161">
        <f t="shared" ca="1" si="383"/>
        <v>27.865035006981866</v>
      </c>
      <c r="Z1161">
        <f t="shared" si="381"/>
        <v>0.15179039471332839</v>
      </c>
      <c r="AA1161">
        <f>PI()/4*('Config sheet'!$C$38^2-'Config sheet'!$C$41^2)*'Stage 1'!Z1161*2</f>
        <v>2.4725231492926124E-2</v>
      </c>
      <c r="AB1161">
        <f t="shared" si="382"/>
        <v>85.371425598047466</v>
      </c>
    </row>
    <row r="1162" spans="3:28" x14ac:dyDescent="0.25">
      <c r="C1162">
        <f t="shared" si="384"/>
        <v>129</v>
      </c>
      <c r="D1162">
        <f t="shared" si="369"/>
        <v>995</v>
      </c>
      <c r="E1162">
        <f t="shared" si="370"/>
        <v>0.17780000000000001</v>
      </c>
      <c r="F1162">
        <f t="shared" si="366"/>
        <v>2.1608040201005027E-2</v>
      </c>
      <c r="G1162">
        <f t="shared" si="371"/>
        <v>104.19615634406146</v>
      </c>
      <c r="H1162">
        <f t="shared" si="372"/>
        <v>2.2514747350726849</v>
      </c>
      <c r="I1162" s="3">
        <f t="shared" si="373"/>
        <v>8.8900000000000007E-2</v>
      </c>
      <c r="J1162" s="3">
        <f t="shared" si="374"/>
        <v>0.40640000000000004</v>
      </c>
      <c r="K1162">
        <f t="shared" si="375"/>
        <v>0.17812558343817739</v>
      </c>
      <c r="L1162">
        <f>PI()/4*('Config sheet'!$C$38^2-'Config sheet'!$C$41^2)*'Stage 1'!K1162*2</f>
        <v>2.9014986710056562E-2</v>
      </c>
      <c r="M1162">
        <f t="shared" si="376"/>
        <v>86.821317093552722</v>
      </c>
      <c r="N1162">
        <f>'Config sheet'!$C$44</f>
        <v>5.8970333333333338</v>
      </c>
      <c r="O1162">
        <f t="shared" si="385"/>
        <v>6.2077276359162843</v>
      </c>
      <c r="P1162">
        <f t="shared" si="386"/>
        <v>-651.2997675400195</v>
      </c>
      <c r="Q1162">
        <f t="shared" si="377"/>
        <v>180</v>
      </c>
      <c r="R1162">
        <f t="shared" si="378"/>
        <v>-117.23395815720352</v>
      </c>
      <c r="S1162">
        <f t="shared" si="379"/>
        <v>-117.23395815720352</v>
      </c>
      <c r="T1162">
        <f t="shared" ca="1" si="380"/>
        <v>1.4931636980735559</v>
      </c>
      <c r="U1162">
        <f t="shared" ca="1" si="383"/>
        <v>28.105553601831332</v>
      </c>
      <c r="Z1162">
        <f t="shared" si="381"/>
        <v>0.15076216343817739</v>
      </c>
      <c r="AA1162">
        <f>PI()/4*('Config sheet'!$C$38^2-'Config sheet'!$C$41^2)*'Stage 1'!Z1162*2</f>
        <v>2.4557742263094488E-2</v>
      </c>
      <c r="AB1162">
        <f t="shared" si="382"/>
        <v>84.793117794250506</v>
      </c>
    </row>
    <row r="1163" spans="3:28" x14ac:dyDescent="0.25">
      <c r="C1163">
        <f t="shared" si="384"/>
        <v>128</v>
      </c>
      <c r="D1163">
        <f t="shared" si="369"/>
        <v>995</v>
      </c>
      <c r="E1163">
        <f t="shared" si="370"/>
        <v>0.17780000000000001</v>
      </c>
      <c r="F1163">
        <f t="shared" si="366"/>
        <v>2.1440536013400336E-2</v>
      </c>
      <c r="G1163">
        <f t="shared" si="371"/>
        <v>104.19615634406146</v>
      </c>
      <c r="H1163">
        <f t="shared" si="372"/>
        <v>2.2340214425527418</v>
      </c>
      <c r="I1163" s="3">
        <f t="shared" si="373"/>
        <v>8.8900000000000007E-2</v>
      </c>
      <c r="J1163" s="3">
        <f t="shared" si="374"/>
        <v>0.40640000000000004</v>
      </c>
      <c r="K1163">
        <f t="shared" si="375"/>
        <v>0.17707913141127682</v>
      </c>
      <c r="L1163">
        <f>PI()/4*('Config sheet'!$C$38^2-'Config sheet'!$C$41^2)*'Stage 1'!K1163*2</f>
        <v>2.8844529490677014E-2</v>
      </c>
      <c r="M1163">
        <f t="shared" si="376"/>
        <v>86.311259293336406</v>
      </c>
      <c r="N1163">
        <f>'Config sheet'!$C$44</f>
        <v>5.8970333333333338</v>
      </c>
      <c r="O1163">
        <f t="shared" si="385"/>
        <v>6.3163237075966912</v>
      </c>
      <c r="P1163">
        <f t="shared" si="386"/>
        <v>-645.2971796950892</v>
      </c>
      <c r="Q1163">
        <f t="shared" si="377"/>
        <v>180</v>
      </c>
      <c r="R1163">
        <f t="shared" si="378"/>
        <v>-116.15349234511608</v>
      </c>
      <c r="S1163">
        <f t="shared" si="379"/>
        <v>-116.15349234511606</v>
      </c>
      <c r="T1163">
        <f t="shared" ca="1" si="380"/>
        <v>1.4931636980735559</v>
      </c>
      <c r="U1163">
        <f t="shared" ca="1" si="383"/>
        <v>28.35391452314083</v>
      </c>
      <c r="Z1163">
        <f t="shared" si="381"/>
        <v>0.14971571141127682</v>
      </c>
      <c r="AA1163">
        <f>PI()/4*('Config sheet'!$C$38^2-'Config sheet'!$C$41^2)*'Stage 1'!Z1163*2</f>
        <v>2.4387285043714936E-2</v>
      </c>
      <c r="AB1163">
        <f t="shared" si="382"/>
        <v>84.20456209858088</v>
      </c>
    </row>
    <row r="1164" spans="3:28" x14ac:dyDescent="0.25">
      <c r="C1164">
        <f t="shared" si="384"/>
        <v>127</v>
      </c>
      <c r="D1164">
        <f t="shared" si="369"/>
        <v>995</v>
      </c>
      <c r="E1164">
        <f t="shared" si="370"/>
        <v>0.17780000000000001</v>
      </c>
      <c r="F1164">
        <f t="shared" si="366"/>
        <v>2.1273031825795645E-2</v>
      </c>
      <c r="G1164">
        <f t="shared" si="371"/>
        <v>104.19615634406146</v>
      </c>
      <c r="H1164">
        <f t="shared" si="372"/>
        <v>2.2165681500327983</v>
      </c>
      <c r="I1164" s="3">
        <f t="shared" si="373"/>
        <v>8.8900000000000007E-2</v>
      </c>
      <c r="J1164" s="3">
        <f t="shared" si="374"/>
        <v>0.40640000000000004</v>
      </c>
      <c r="K1164">
        <f t="shared" si="375"/>
        <v>0.1760146224324601</v>
      </c>
      <c r="L1164">
        <f>PI()/4*('Config sheet'!$C$38^2-'Config sheet'!$C$41^2)*'Stage 1'!K1164*2</f>
        <v>2.8671130963205955E-2</v>
      </c>
      <c r="M1164">
        <f t="shared" si="376"/>
        <v>85.792400239994095</v>
      </c>
      <c r="N1164">
        <f>'Config sheet'!$C$44</f>
        <v>5.8970333333333338</v>
      </c>
      <c r="O1164">
        <f t="shared" si="385"/>
        <v>6.4238940144088108</v>
      </c>
      <c r="P1164">
        <f t="shared" si="386"/>
        <v>-639.05135684630488</v>
      </c>
      <c r="Q1164">
        <f t="shared" si="377"/>
        <v>180</v>
      </c>
      <c r="R1164">
        <f t="shared" si="378"/>
        <v>-115.0292442323349</v>
      </c>
      <c r="S1164">
        <f t="shared" si="379"/>
        <v>-115.02924423233489</v>
      </c>
      <c r="T1164">
        <f t="shared" ca="1" si="380"/>
        <v>1.4931636980735559</v>
      </c>
      <c r="U1164">
        <f t="shared" ca="1" si="383"/>
        <v>28.610343763495649</v>
      </c>
      <c r="Z1164">
        <f t="shared" si="381"/>
        <v>0.14865120243246011</v>
      </c>
      <c r="AA1164">
        <f>PI()/4*('Config sheet'!$C$38^2-'Config sheet'!$C$41^2)*'Stage 1'!Z1164*2</f>
        <v>2.4213886516243881E-2</v>
      </c>
      <c r="AB1164">
        <f t="shared" si="382"/>
        <v>83.605850636929191</v>
      </c>
    </row>
    <row r="1165" spans="3:28" x14ac:dyDescent="0.25">
      <c r="C1165">
        <f t="shared" si="384"/>
        <v>126</v>
      </c>
      <c r="D1165">
        <f t="shared" si="369"/>
        <v>995</v>
      </c>
      <c r="E1165">
        <f t="shared" si="370"/>
        <v>0.17780000000000001</v>
      </c>
      <c r="F1165">
        <f t="shared" si="366"/>
        <v>2.1105527638190957E-2</v>
      </c>
      <c r="G1165">
        <f t="shared" si="371"/>
        <v>104.19615634406146</v>
      </c>
      <c r="H1165">
        <f t="shared" si="372"/>
        <v>2.1991148575128552</v>
      </c>
      <c r="I1165" s="3">
        <f t="shared" si="373"/>
        <v>8.8900000000000007E-2</v>
      </c>
      <c r="J1165" s="3">
        <f t="shared" si="374"/>
        <v>0.40640000000000004</v>
      </c>
      <c r="K1165">
        <f t="shared" si="375"/>
        <v>0.17493222682390727</v>
      </c>
      <c r="L1165">
        <f>PI()/4*('Config sheet'!$C$38^2-'Config sheet'!$C$41^2)*'Stage 1'!K1165*2</f>
        <v>2.8494818871528882E-2</v>
      </c>
      <c r="M1165">
        <f t="shared" si="376"/>
        <v>85.264822951336669</v>
      </c>
      <c r="N1165">
        <f>'Config sheet'!$C$44</f>
        <v>5.8970333333333338</v>
      </c>
      <c r="O1165">
        <f t="shared" si="385"/>
        <v>6.5303974261671254</v>
      </c>
      <c r="P1165">
        <f t="shared" si="386"/>
        <v>-632.55769719265402</v>
      </c>
      <c r="Q1165">
        <f t="shared" si="377"/>
        <v>180</v>
      </c>
      <c r="R1165">
        <f t="shared" si="378"/>
        <v>-113.86038549467774</v>
      </c>
      <c r="S1165">
        <f t="shared" si="379"/>
        <v>-113.86038549467773</v>
      </c>
      <c r="T1165">
        <f t="shared" ca="1" si="380"/>
        <v>1.4931636980735559</v>
      </c>
      <c r="U1165">
        <f t="shared" ca="1" si="383"/>
        <v>28.875076784955308</v>
      </c>
      <c r="Z1165">
        <f t="shared" si="381"/>
        <v>0.14756880682390727</v>
      </c>
      <c r="AA1165">
        <f>PI()/4*('Config sheet'!$C$38^2-'Config sheet'!$C$41^2)*'Stage 1'!Z1165*2</f>
        <v>2.4037574424566808E-2</v>
      </c>
      <c r="AB1165">
        <f t="shared" si="382"/>
        <v>82.997079203547401</v>
      </c>
    </row>
    <row r="1166" spans="3:28" x14ac:dyDescent="0.25">
      <c r="C1166">
        <f t="shared" si="384"/>
        <v>125</v>
      </c>
      <c r="D1166">
        <f t="shared" si="369"/>
        <v>995</v>
      </c>
      <c r="E1166">
        <f t="shared" si="370"/>
        <v>0.17780000000000001</v>
      </c>
      <c r="F1166">
        <f t="shared" si="366"/>
        <v>2.0938023450586266E-2</v>
      </c>
      <c r="G1166">
        <f t="shared" si="371"/>
        <v>104.19615634406146</v>
      </c>
      <c r="H1166">
        <f t="shared" si="372"/>
        <v>2.1816615649929121</v>
      </c>
      <c r="I1166" s="3">
        <f t="shared" si="373"/>
        <v>8.8900000000000007E-2</v>
      </c>
      <c r="J1166" s="3">
        <f t="shared" si="374"/>
        <v>0.40640000000000004</v>
      </c>
      <c r="K1166">
        <f t="shared" si="375"/>
        <v>0.17383212157385539</v>
      </c>
      <c r="L1166">
        <f>PI()/4*('Config sheet'!$C$38^2-'Config sheet'!$C$41^2)*'Stage 1'!K1166*2</f>
        <v>2.831562204536945E-2</v>
      </c>
      <c r="M1166">
        <f t="shared" si="376"/>
        <v>84.72861369432006</v>
      </c>
      <c r="N1166">
        <f>'Config sheet'!$C$44</f>
        <v>5.8970333333333338</v>
      </c>
      <c r="O1166">
        <f t="shared" si="385"/>
        <v>6.6357920534845443</v>
      </c>
      <c r="P1166">
        <f t="shared" si="386"/>
        <v>-625.81173921285767</v>
      </c>
      <c r="Q1166">
        <f t="shared" si="377"/>
        <v>180</v>
      </c>
      <c r="R1166">
        <f t="shared" si="378"/>
        <v>-112.6461130583144</v>
      </c>
      <c r="S1166">
        <f t="shared" si="379"/>
        <v>-112.64611305831438</v>
      </c>
      <c r="T1166">
        <f t="shared" ca="1" si="380"/>
        <v>1.4931636980735559</v>
      </c>
      <c r="U1166">
        <f t="shared" ca="1" si="383"/>
        <v>29.14835892260437</v>
      </c>
      <c r="Z1166">
        <f t="shared" si="381"/>
        <v>0.14646870157385539</v>
      </c>
      <c r="AA1166">
        <f>PI()/4*('Config sheet'!$C$38^2-'Config sheet'!$C$41^2)*'Stage 1'!Z1166*2</f>
        <v>2.3858377598407372E-2</v>
      </c>
      <c r="AB1166">
        <f t="shared" si="382"/>
        <v>82.378347341875923</v>
      </c>
    </row>
    <row r="1167" spans="3:28" x14ac:dyDescent="0.25">
      <c r="C1167">
        <f t="shared" si="384"/>
        <v>124</v>
      </c>
      <c r="D1167">
        <f t="shared" si="369"/>
        <v>995</v>
      </c>
      <c r="E1167">
        <f t="shared" si="370"/>
        <v>0.17780000000000001</v>
      </c>
      <c r="F1167">
        <f t="shared" si="366"/>
        <v>2.0770519262981575E-2</v>
      </c>
      <c r="G1167">
        <f t="shared" si="371"/>
        <v>104.19615634406146</v>
      </c>
      <c r="H1167">
        <f t="shared" si="372"/>
        <v>2.1642082724729685</v>
      </c>
      <c r="I1167" s="3">
        <f t="shared" si="373"/>
        <v>8.8900000000000007E-2</v>
      </c>
      <c r="J1167" s="3">
        <f t="shared" si="374"/>
        <v>0.40640000000000004</v>
      </c>
      <c r="K1167">
        <f t="shared" si="375"/>
        <v>0.17271449047791046</v>
      </c>
      <c r="L1167">
        <f>PI()/4*('Config sheet'!$C$38^2-'Config sheet'!$C$41^2)*'Stage 1'!K1167*2</f>
        <v>2.8133570423307854E-2</v>
      </c>
      <c r="M1167">
        <f t="shared" si="376"/>
        <v>84.183862053922894</v>
      </c>
      <c r="N1167">
        <f>'Config sheet'!$C$44</f>
        <v>5.8970333333333338</v>
      </c>
      <c r="O1167">
        <f t="shared" si="385"/>
        <v>6.7400352720425216</v>
      </c>
      <c r="P1167">
        <f t="shared" si="386"/>
        <v>-618.80917086999591</v>
      </c>
      <c r="Q1167">
        <f t="shared" si="377"/>
        <v>180</v>
      </c>
      <c r="R1167">
        <f t="shared" si="378"/>
        <v>-111.38565075659928</v>
      </c>
      <c r="S1167">
        <f t="shared" si="379"/>
        <v>-111.38565075659926</v>
      </c>
      <c r="T1167">
        <f t="shared" ca="1" si="380"/>
        <v>1.4931636980735559</v>
      </c>
      <c r="U1167">
        <f t="shared" ca="1" si="383"/>
        <v>29.430445808625986</v>
      </c>
      <c r="Z1167">
        <f t="shared" si="381"/>
        <v>0.14535107047791046</v>
      </c>
      <c r="AA1167">
        <f>PI()/4*('Config sheet'!$C$38^2-'Config sheet'!$C$41^2)*'Stage 1'!Z1167*2</f>
        <v>2.367632597634578E-2</v>
      </c>
      <c r="AB1167">
        <f t="shared" si="382"/>
        <v>81.749758424021621</v>
      </c>
    </row>
    <row r="1168" spans="3:28" x14ac:dyDescent="0.25">
      <c r="C1168">
        <f t="shared" si="384"/>
        <v>123</v>
      </c>
      <c r="D1168">
        <f t="shared" si="369"/>
        <v>995</v>
      </c>
      <c r="E1168">
        <f t="shared" si="370"/>
        <v>0.17780000000000001</v>
      </c>
      <c r="F1168">
        <f t="shared" si="366"/>
        <v>2.0603015075376884E-2</v>
      </c>
      <c r="G1168">
        <f t="shared" si="371"/>
        <v>104.19615634406146</v>
      </c>
      <c r="H1168">
        <f t="shared" si="372"/>
        <v>2.146754979953025</v>
      </c>
      <c r="I1168" s="3">
        <f t="shared" si="373"/>
        <v>8.8900000000000007E-2</v>
      </c>
      <c r="J1168" s="3">
        <f t="shared" si="374"/>
        <v>0.40640000000000004</v>
      </c>
      <c r="K1168">
        <f t="shared" si="375"/>
        <v>0.17157952427764053</v>
      </c>
      <c r="L1168">
        <f>PI()/4*('Config sheet'!$C$38^2-'Config sheet'!$C$41^2)*'Stage 1'!K1168*2</f>
        <v>2.7948695075356363E-2</v>
      </c>
      <c r="M1168">
        <f t="shared" si="376"/>
        <v>83.630661000699106</v>
      </c>
      <c r="N1168">
        <f>'Config sheet'!$C$44</f>
        <v>5.8970333333333338</v>
      </c>
      <c r="O1168">
        <f t="shared" si="385"/>
        <v>6.8430837483919555</v>
      </c>
      <c r="P1168">
        <f t="shared" si="386"/>
        <v>-611.54583868211012</v>
      </c>
      <c r="Q1168">
        <f t="shared" si="377"/>
        <v>180</v>
      </c>
      <c r="R1168">
        <f t="shared" si="378"/>
        <v>-110.07825096277983</v>
      </c>
      <c r="S1168">
        <f t="shared" si="379"/>
        <v>-110.07825096277983</v>
      </c>
      <c r="T1168">
        <f t="shared" ca="1" si="380"/>
        <v>1.4931636980735559</v>
      </c>
      <c r="U1168">
        <f t="shared" ca="1" si="383"/>
        <v>29.721603817972213</v>
      </c>
      <c r="Z1168">
        <f t="shared" si="381"/>
        <v>0.14421610427764053</v>
      </c>
      <c r="AA1168">
        <f>PI()/4*('Config sheet'!$C$38^2-'Config sheet'!$C$41^2)*'Stage 1'!Z1168*2</f>
        <v>2.3491450628394289E-2</v>
      </c>
      <c r="AB1168">
        <f t="shared" si="382"/>
        <v>81.111419728706707</v>
      </c>
    </row>
    <row r="1169" spans="3:28" x14ac:dyDescent="0.25">
      <c r="C1169">
        <f t="shared" si="384"/>
        <v>122</v>
      </c>
      <c r="D1169">
        <f t="shared" si="369"/>
        <v>995</v>
      </c>
      <c r="E1169">
        <f t="shared" si="370"/>
        <v>0.17780000000000001</v>
      </c>
      <c r="F1169">
        <f t="shared" si="366"/>
        <v>2.0435510887772197E-2</v>
      </c>
      <c r="G1169">
        <f t="shared" si="371"/>
        <v>104.19615634406146</v>
      </c>
      <c r="H1169">
        <f t="shared" si="372"/>
        <v>2.1293016874330819</v>
      </c>
      <c r="I1169" s="3">
        <f t="shared" si="373"/>
        <v>8.8900000000000007E-2</v>
      </c>
      <c r="J1169" s="3">
        <f t="shared" si="374"/>
        <v>0.40640000000000004</v>
      </c>
      <c r="K1169">
        <f t="shared" si="375"/>
        <v>0.17042742079612247</v>
      </c>
      <c r="L1169">
        <f>PI()/4*('Config sheet'!$C$38^2-'Config sheet'!$C$41^2)*'Stage 1'!K1169*2</f>
        <v>2.7761028225038602E-2</v>
      </c>
      <c r="M1169">
        <f t="shared" si="376"/>
        <v>83.069106956845658</v>
      </c>
      <c r="N1169">
        <f>'Config sheet'!$C$44</f>
        <v>5.8970333333333338</v>
      </c>
      <c r="O1169">
        <f t="shared" si="385"/>
        <v>6.9448934672613651</v>
      </c>
      <c r="P1169">
        <f t="shared" si="386"/>
        <v>-604.01775664656361</v>
      </c>
      <c r="Q1169">
        <f t="shared" si="377"/>
        <v>180</v>
      </c>
      <c r="R1169">
        <f t="shared" si="378"/>
        <v>-108.72319619638147</v>
      </c>
      <c r="S1169">
        <f t="shared" si="379"/>
        <v>-108.72319619638145</v>
      </c>
      <c r="T1169">
        <f t="shared" ca="1" si="380"/>
        <v>1.4931636980735559</v>
      </c>
      <c r="U1169">
        <f t="shared" ca="1" si="383"/>
        <v>30.022110536765396</v>
      </c>
      <c r="Z1169">
        <f t="shared" si="381"/>
        <v>0.14306400079612247</v>
      </c>
      <c r="AA1169">
        <f>PI()/4*('Config sheet'!$C$38^2-'Config sheet'!$C$41^2)*'Stage 1'!Z1169*2</f>
        <v>2.3303783778076525E-2</v>
      </c>
      <c r="AB1169">
        <f t="shared" si="382"/>
        <v>80.463442517504191</v>
      </c>
    </row>
    <row r="1170" spans="3:28" x14ac:dyDescent="0.25">
      <c r="C1170">
        <f t="shared" si="384"/>
        <v>121</v>
      </c>
      <c r="D1170">
        <f t="shared" si="369"/>
        <v>995</v>
      </c>
      <c r="E1170">
        <f t="shared" si="370"/>
        <v>0.17780000000000001</v>
      </c>
      <c r="F1170">
        <f t="shared" si="366"/>
        <v>2.0268006700167505E-2</v>
      </c>
      <c r="G1170">
        <f t="shared" si="371"/>
        <v>104.19615634406146</v>
      </c>
      <c r="H1170">
        <f t="shared" si="372"/>
        <v>2.1118483949131388</v>
      </c>
      <c r="I1170" s="3">
        <f t="shared" si="373"/>
        <v>8.8900000000000007E-2</v>
      </c>
      <c r="J1170" s="3">
        <f t="shared" si="374"/>
        <v>0.40640000000000004</v>
      </c>
      <c r="K1170">
        <f t="shared" si="375"/>
        <v>0.16925838507011551</v>
      </c>
      <c r="L1170">
        <f>PI()/4*('Config sheet'!$C$38^2-'Config sheet'!$C$41^2)*'Stage 1'!K1170*2</f>
        <v>2.7570603270919387E-2</v>
      </c>
      <c r="M1170">
        <f t="shared" si="376"/>
        <v>82.499299860625968</v>
      </c>
      <c r="N1170">
        <f>'Config sheet'!$C$44</f>
        <v>5.8970333333333338</v>
      </c>
      <c r="O1170">
        <f t="shared" si="385"/>
        <v>7.04541976034686</v>
      </c>
      <c r="P1170">
        <f t="shared" si="386"/>
        <v>-596.22111500611481</v>
      </c>
      <c r="Q1170">
        <f t="shared" si="377"/>
        <v>180</v>
      </c>
      <c r="R1170">
        <f t="shared" si="378"/>
        <v>-107.31980070110068</v>
      </c>
      <c r="S1170">
        <f t="shared" si="379"/>
        <v>-107.31980070110068</v>
      </c>
      <c r="T1170">
        <f t="shared" ca="1" si="380"/>
        <v>1.4931636980735559</v>
      </c>
      <c r="U1170">
        <f t="shared" ca="1" si="383"/>
        <v>30.332255254626691</v>
      </c>
      <c r="Z1170">
        <f t="shared" si="381"/>
        <v>0.14189496507011551</v>
      </c>
      <c r="AA1170">
        <f>PI()/4*('Config sheet'!$C$38^2-'Config sheet'!$C$41^2)*'Stage 1'!Z1170*2</f>
        <v>2.3113358823957313E-2</v>
      </c>
      <c r="AB1170">
        <f t="shared" si="382"/>
        <v>79.805942109176328</v>
      </c>
    </row>
    <row r="1171" spans="3:28" x14ac:dyDescent="0.25">
      <c r="C1171">
        <f t="shared" si="384"/>
        <v>120</v>
      </c>
      <c r="D1171">
        <f t="shared" si="369"/>
        <v>995</v>
      </c>
      <c r="E1171">
        <f t="shared" si="370"/>
        <v>0.17780000000000001</v>
      </c>
      <c r="F1171">
        <f t="shared" si="366"/>
        <v>2.0100502512562814E-2</v>
      </c>
      <c r="G1171">
        <f t="shared" si="371"/>
        <v>104.19615634406146</v>
      </c>
      <c r="H1171">
        <f t="shared" si="372"/>
        <v>2.0943951023931953</v>
      </c>
      <c r="I1171" s="3">
        <f t="shared" si="373"/>
        <v>8.8900000000000007E-2</v>
      </c>
      <c r="J1171" s="3">
        <f t="shared" si="374"/>
        <v>0.40640000000000004</v>
      </c>
      <c r="K1171">
        <f t="shared" si="375"/>
        <v>0.16807262947852966</v>
      </c>
      <c r="L1171">
        <f>PI()/4*('Config sheet'!$C$38^2-'Config sheet'!$C$41^2)*'Stage 1'!K1171*2</f>
        <v>2.7377454807531031E-2</v>
      </c>
      <c r="M1171">
        <f t="shared" si="376"/>
        <v>81.921343228987723</v>
      </c>
      <c r="N1171">
        <f>'Config sheet'!$C$44</f>
        <v>5.8970333333333338</v>
      </c>
      <c r="O1171">
        <f t="shared" si="385"/>
        <v>7.1446173365563537</v>
      </c>
      <c r="P1171">
        <f t="shared" si="386"/>
        <v>-588.15228884482997</v>
      </c>
      <c r="Q1171">
        <f t="shared" si="377"/>
        <v>180</v>
      </c>
      <c r="R1171">
        <f t="shared" si="378"/>
        <v>-105.86741199206941</v>
      </c>
      <c r="S1171">
        <f t="shared" si="379"/>
        <v>-105.86741199206939</v>
      </c>
      <c r="T1171">
        <f t="shared" ca="1" si="380"/>
        <v>1.4931636980735559</v>
      </c>
      <c r="U1171">
        <f t="shared" ca="1" si="383"/>
        <v>30.652339482194257</v>
      </c>
      <c r="Z1171">
        <f t="shared" si="381"/>
        <v>0.14070920947852966</v>
      </c>
      <c r="AA1171">
        <f>PI()/4*('Config sheet'!$C$38^2-'Config sheet'!$C$41^2)*'Stage 1'!Z1171*2</f>
        <v>2.2920210360568953E-2</v>
      </c>
      <c r="AB1171">
        <f t="shared" si="382"/>
        <v>79.139037951928941</v>
      </c>
    </row>
    <row r="1172" spans="3:28" x14ac:dyDescent="0.25">
      <c r="C1172">
        <f t="shared" si="384"/>
        <v>119</v>
      </c>
      <c r="D1172">
        <f t="shared" si="369"/>
        <v>995</v>
      </c>
      <c r="E1172">
        <f t="shared" si="370"/>
        <v>0.17780000000000001</v>
      </c>
      <c r="F1172">
        <f t="shared" si="366"/>
        <v>1.9932998324958123E-2</v>
      </c>
      <c r="G1172">
        <f t="shared" si="371"/>
        <v>104.19615634406146</v>
      </c>
      <c r="H1172">
        <f t="shared" si="372"/>
        <v>2.0769418098732517</v>
      </c>
      <c r="I1172" s="3">
        <f t="shared" si="373"/>
        <v>8.8900000000000007E-2</v>
      </c>
      <c r="J1172" s="3">
        <f t="shared" si="374"/>
        <v>0.40640000000000004</v>
      </c>
      <c r="K1172">
        <f t="shared" si="375"/>
        <v>0.16687037386685397</v>
      </c>
      <c r="L1172">
        <f>PI()/4*('Config sheet'!$C$38^2-'Config sheet'!$C$41^2)*'Stage 1'!K1172*2</f>
        <v>2.7181618645641524E-2</v>
      </c>
      <c r="M1172">
        <f t="shared" si="376"/>
        <v>81.335344218211006</v>
      </c>
      <c r="N1172">
        <f>'Config sheet'!$C$44</f>
        <v>5.8970333333333338</v>
      </c>
      <c r="O1172">
        <f t="shared" si="385"/>
        <v>7.2424403136785713</v>
      </c>
      <c r="P1172">
        <f t="shared" si="386"/>
        <v>-579.80784650216015</v>
      </c>
      <c r="Q1172">
        <f t="shared" si="377"/>
        <v>180</v>
      </c>
      <c r="R1172">
        <f t="shared" si="378"/>
        <v>-104.36541237038885</v>
      </c>
      <c r="S1172">
        <f t="shared" si="379"/>
        <v>-104.36541237038884</v>
      </c>
      <c r="T1172">
        <f t="shared" ca="1" si="380"/>
        <v>1.4931636980735559</v>
      </c>
      <c r="U1172">
        <f t="shared" ca="1" si="383"/>
        <v>30.982677495163369</v>
      </c>
      <c r="Z1172">
        <f t="shared" si="381"/>
        <v>0.13950695386685397</v>
      </c>
      <c r="AA1172">
        <f>PI()/4*('Config sheet'!$C$38^2-'Config sheet'!$C$41^2)*'Stage 1'!Z1172*2</f>
        <v>2.272437419867945E-2</v>
      </c>
      <c r="AB1172">
        <f t="shared" si="382"/>
        <v>78.462853693393669</v>
      </c>
    </row>
    <row r="1173" spans="3:28" x14ac:dyDescent="0.25">
      <c r="C1173">
        <f t="shared" si="384"/>
        <v>118</v>
      </c>
      <c r="D1173">
        <f t="shared" si="369"/>
        <v>995</v>
      </c>
      <c r="E1173">
        <f t="shared" si="370"/>
        <v>0.17780000000000001</v>
      </c>
      <c r="F1173">
        <f t="shared" si="366"/>
        <v>1.9765494137353436E-2</v>
      </c>
      <c r="G1173">
        <f t="shared" si="371"/>
        <v>104.19615634406146</v>
      </c>
      <c r="H1173">
        <f t="shared" si="372"/>
        <v>2.0594885173533091</v>
      </c>
      <c r="I1173" s="3">
        <f t="shared" si="373"/>
        <v>8.8900000000000007E-2</v>
      </c>
      <c r="J1173" s="3">
        <f t="shared" si="374"/>
        <v>0.40640000000000004</v>
      </c>
      <c r="K1173">
        <f t="shared" si="375"/>
        <v>0.16565184566721117</v>
      </c>
      <c r="L1173">
        <f>PI()/4*('Config sheet'!$C$38^2-'Config sheet'!$C$41^2)*'Stage 1'!K1173*2</f>
        <v>2.698313183181034E-2</v>
      </c>
      <c r="M1173">
        <f t="shared" si="376"/>
        <v>80.741413682425048</v>
      </c>
      <c r="N1173">
        <f>'Config sheet'!$C$44</f>
        <v>5.8970333333333338</v>
      </c>
      <c r="O1173">
        <f t="shared" si="385"/>
        <v>7.3388422514454215</v>
      </c>
      <c r="P1173">
        <f t="shared" si="386"/>
        <v>-571.18455779370959</v>
      </c>
      <c r="Q1173">
        <f t="shared" si="377"/>
        <v>180</v>
      </c>
      <c r="R1173">
        <f t="shared" si="378"/>
        <v>-102.81322040286773</v>
      </c>
      <c r="S1173">
        <f t="shared" si="379"/>
        <v>-102.81322040286773</v>
      </c>
      <c r="T1173">
        <f t="shared" ca="1" si="380"/>
        <v>1.4931636980735559</v>
      </c>
      <c r="U1173">
        <f t="shared" ca="1" si="383"/>
        <v>31.323596906252586</v>
      </c>
      <c r="Z1173">
        <f t="shared" si="381"/>
        <v>0.13828842566721117</v>
      </c>
      <c r="AA1173">
        <f>PI()/4*('Config sheet'!$C$38^2-'Config sheet'!$C$41^2)*'Stage 1'!Z1173*2</f>
        <v>2.2525887384848266E-2</v>
      </c>
      <c r="AB1173">
        <f t="shared" si="382"/>
        <v>77.777517248150261</v>
      </c>
    </row>
    <row r="1174" spans="3:28" x14ac:dyDescent="0.25">
      <c r="C1174">
        <f t="shared" si="384"/>
        <v>117</v>
      </c>
      <c r="D1174">
        <f t="shared" si="369"/>
        <v>995</v>
      </c>
      <c r="E1174">
        <f t="shared" si="370"/>
        <v>0.17780000000000001</v>
      </c>
      <c r="F1174">
        <f t="shared" si="366"/>
        <v>1.9597989949748745E-2</v>
      </c>
      <c r="G1174">
        <f t="shared" si="371"/>
        <v>104.19615634406146</v>
      </c>
      <c r="H1174">
        <f t="shared" si="372"/>
        <v>2.0420352248333655</v>
      </c>
      <c r="I1174" s="3">
        <f t="shared" si="373"/>
        <v>8.8900000000000007E-2</v>
      </c>
      <c r="J1174" s="3">
        <f t="shared" si="374"/>
        <v>0.40640000000000004</v>
      </c>
      <c r="K1174">
        <f t="shared" si="375"/>
        <v>0.16441728001370112</v>
      </c>
      <c r="L1174">
        <f>PI()/4*('Config sheet'!$C$38^2-'Config sheet'!$C$41^2)*'Stage 1'!K1174*2</f>
        <v>2.6782032667176763E-2</v>
      </c>
      <c r="M1174">
        <f t="shared" si="376"/>
        <v>80.13966622982845</v>
      </c>
      <c r="N1174">
        <f>'Config sheet'!$C$44</f>
        <v>5.8970333333333338</v>
      </c>
      <c r="O1174">
        <f t="shared" si="385"/>
        <v>7.433776185954418</v>
      </c>
      <c r="P1174">
        <f t="shared" si="386"/>
        <v>-562.2794020274514</v>
      </c>
      <c r="Q1174">
        <f t="shared" si="377"/>
        <v>180</v>
      </c>
      <c r="R1174">
        <f t="shared" si="378"/>
        <v>-101.21029236494127</v>
      </c>
      <c r="S1174">
        <f t="shared" si="379"/>
        <v>-101.21029236494125</v>
      </c>
      <c r="T1174">
        <f t="shared" ca="1" si="380"/>
        <v>1.4931636980735559</v>
      </c>
      <c r="U1174">
        <f t="shared" ca="1" si="383"/>
        <v>31.67543926657768</v>
      </c>
      <c r="Z1174">
        <f t="shared" si="381"/>
        <v>0.13705386001370112</v>
      </c>
      <c r="AA1174">
        <f>PI()/4*('Config sheet'!$C$38^2-'Config sheet'!$C$41^2)*'Stage 1'!Z1174*2</f>
        <v>2.2324788220214685E-2</v>
      </c>
      <c r="AB1174">
        <f t="shared" si="382"/>
        <v>77.083160862599058</v>
      </c>
    </row>
    <row r="1175" spans="3:28" x14ac:dyDescent="0.25">
      <c r="C1175">
        <f t="shared" ref="C1175:C1183" si="387">180-C810</f>
        <v>116</v>
      </c>
      <c r="D1175">
        <f t="shared" si="369"/>
        <v>995</v>
      </c>
      <c r="E1175">
        <f t="shared" si="370"/>
        <v>0.17780000000000001</v>
      </c>
      <c r="F1175">
        <f t="shared" ref="F1175:F1238" si="388">C1175*$G$4</f>
        <v>1.9430485762144054E-2</v>
      </c>
      <c r="G1175">
        <f t="shared" si="371"/>
        <v>104.19615634406146</v>
      </c>
      <c r="H1175">
        <f t="shared" si="372"/>
        <v>2.024581932313422</v>
      </c>
      <c r="I1175" s="3">
        <f t="shared" si="373"/>
        <v>8.8900000000000007E-2</v>
      </c>
      <c r="J1175" s="3">
        <f t="shared" si="374"/>
        <v>0.40640000000000004</v>
      </c>
      <c r="K1175">
        <f t="shared" si="375"/>
        <v>0.16316691985269963</v>
      </c>
      <c r="L1175">
        <f>PI()/4*('Config sheet'!$C$38^2-'Config sheet'!$C$41^2)*'Stage 1'!K1175*2</f>
        <v>2.6578360725426551E-2</v>
      </c>
      <c r="M1175">
        <f t="shared" si="376"/>
        <v>79.530220276450649</v>
      </c>
      <c r="N1175">
        <f>'Config sheet'!$C$44</f>
        <v>5.8970333333333338</v>
      </c>
      <c r="O1175">
        <f t="shared" ref="O1175:O1183" si="389">I1175*G1175*SIN(H1175)+I1175^2*G1175*SIN(2*H1175)/(2*J1175)</f>
        <v>7.5271946654159088</v>
      </c>
      <c r="P1175">
        <f t="shared" ref="P1175:P1183" si="390">I1175*G1175^2*COS(H1175)+(I1175^2*G1175^2*COS(2*H1175)/J1175)</f>
        <v>-553.0895758043855</v>
      </c>
      <c r="Q1175">
        <f t="shared" si="377"/>
        <v>180</v>
      </c>
      <c r="R1175">
        <f t="shared" si="378"/>
        <v>-99.556123644789395</v>
      </c>
      <c r="S1175">
        <f t="shared" si="379"/>
        <v>-99.556123644789395</v>
      </c>
      <c r="T1175">
        <f t="shared" ca="1" si="380"/>
        <v>1.4931636980735559</v>
      </c>
      <c r="U1175">
        <f t="shared" ca="1" si="383"/>
        <v>32.038560697993908</v>
      </c>
      <c r="Z1175">
        <f t="shared" si="381"/>
        <v>0.13580349985269963</v>
      </c>
      <c r="AA1175">
        <f>PI()/4*('Config sheet'!$C$38^2-'Config sheet'!$C$41^2)*'Stage 1'!Z1175*2</f>
        <v>2.2121116278464477E-2</v>
      </c>
      <c r="AB1175">
        <f t="shared" si="382"/>
        <v>76.379921176996419</v>
      </c>
    </row>
    <row r="1176" spans="3:28" x14ac:dyDescent="0.25">
      <c r="C1176">
        <f t="shared" si="387"/>
        <v>115</v>
      </c>
      <c r="D1176">
        <f t="shared" ref="D1176:D1239" si="391">$D$4</f>
        <v>995</v>
      </c>
      <c r="E1176">
        <f t="shared" ref="E1176:E1239" si="392">$E$4</f>
        <v>0.17780000000000001</v>
      </c>
      <c r="F1176">
        <f t="shared" si="388"/>
        <v>1.9262981574539366E-2</v>
      </c>
      <c r="G1176">
        <f t="shared" ref="G1176:G1239" si="393">D1176/60*2*PI()</f>
        <v>104.19615634406146</v>
      </c>
      <c r="H1176">
        <f t="shared" ref="H1176:H1239" si="394">G1176*F1176</f>
        <v>2.0071286397934789</v>
      </c>
      <c r="I1176" s="3">
        <f t="shared" ref="I1176:I1239" si="395">$I$4</f>
        <v>8.8900000000000007E-2</v>
      </c>
      <c r="J1176" s="3">
        <f t="shared" ref="J1176:J1239" si="396">$J$4</f>
        <v>0.40640000000000004</v>
      </c>
      <c r="K1176">
        <f t="shared" ref="K1176:K1239" si="397">(J1176+I1176)-(I1176*COS(H1176)+(J1176^2-I1176^2*(SIN(H1176))^2)^0.5)+$B$1111</f>
        <v>0.16190101604777554</v>
      </c>
      <c r="L1176">
        <f>PI()/4*('Config sheet'!$C$38^2-'Config sheet'!$C$41^2)*'Stage 1'!K1176*2</f>
        <v>2.6372156869881959E-2</v>
      </c>
      <c r="M1176">
        <f t="shared" ref="M1176:M1239" si="398">L1176*100/$AG$741</f>
        <v>78.91319809729022</v>
      </c>
      <c r="N1176">
        <f>'Config sheet'!$C$44</f>
        <v>5.8970333333333338</v>
      </c>
      <c r="O1176">
        <f t="shared" si="389"/>
        <v>7.6190497871881835</v>
      </c>
      <c r="P1176">
        <f t="shared" si="390"/>
        <v>-543.61250059286954</v>
      </c>
      <c r="Q1176">
        <f t="shared" ref="Q1176:Q1239" si="399">$V$4</f>
        <v>180</v>
      </c>
      <c r="R1176">
        <f t="shared" ref="R1176:R1239" si="400">Q1176*I1176*G1176^2*(COS(H1176)+(I1176/J1176)*COS(2*H1176))*10^-3</f>
        <v>-97.850250106716516</v>
      </c>
      <c r="S1176">
        <f t="shared" ref="S1176:S1239" si="401">Q1176*P1176*10^-3</f>
        <v>-97.850250106716516</v>
      </c>
      <c r="T1176">
        <f t="shared" ref="T1176:T1239" ca="1" si="402">$V$741</f>
        <v>1.4931636980735559</v>
      </c>
      <c r="U1176">
        <f t="shared" ca="1" si="383"/>
        <v>32.413332558052566</v>
      </c>
      <c r="Z1176">
        <f t="shared" ref="Z1176:Z1239" si="403">(J1176+I1176)-(I1176*COS(H1176)+(J1176^2-I1176^2*(SIN(H1176))^2)^0.5)</f>
        <v>0.13453759604777554</v>
      </c>
      <c r="AA1176">
        <f>PI()/4*('Config sheet'!$C$38^2-'Config sheet'!$C$41^2)*'Stage 1'!Z1176*2</f>
        <v>2.1914912422919881E-2</v>
      </c>
      <c r="AB1176">
        <f t="shared" ref="AB1176:AB1239" si="404">AA1176*100/($AG$741-$AG$743)</f>
        <v>75.667939284463188</v>
      </c>
    </row>
    <row r="1177" spans="3:28" x14ac:dyDescent="0.25">
      <c r="C1177">
        <f t="shared" si="387"/>
        <v>114</v>
      </c>
      <c r="D1177">
        <f t="shared" si="391"/>
        <v>995</v>
      </c>
      <c r="E1177">
        <f t="shared" si="392"/>
        <v>0.17780000000000001</v>
      </c>
      <c r="F1177">
        <f t="shared" si="388"/>
        <v>1.9095477386934675E-2</v>
      </c>
      <c r="G1177">
        <f t="shared" si="393"/>
        <v>104.19615634406146</v>
      </c>
      <c r="H1177">
        <f t="shared" si="394"/>
        <v>1.9896753472735356</v>
      </c>
      <c r="I1177" s="3">
        <f t="shared" si="395"/>
        <v>8.8900000000000007E-2</v>
      </c>
      <c r="J1177" s="3">
        <f t="shared" si="396"/>
        <v>0.40640000000000004</v>
      </c>
      <c r="K1177">
        <f t="shared" si="397"/>
        <v>0.16061982747889567</v>
      </c>
      <c r="L1177">
        <f>PI()/4*('Config sheet'!$C$38^2-'Config sheet'!$C$41^2)*'Stage 1'!K1177*2</f>
        <v>2.6163463269661257E-2</v>
      </c>
      <c r="M1177">
        <f t="shared" si="398"/>
        <v>78.288725874668913</v>
      </c>
      <c r="N1177">
        <f>'Config sheet'!$C$44</f>
        <v>5.8970333333333338</v>
      </c>
      <c r="O1177">
        <f t="shared" si="389"/>
        <v>7.7092932360616073</v>
      </c>
      <c r="P1177">
        <f t="shared" si="390"/>
        <v>-533.84583006613673</v>
      </c>
      <c r="Q1177">
        <f t="shared" si="399"/>
        <v>180</v>
      </c>
      <c r="R1177">
        <f t="shared" si="400"/>
        <v>-96.092249411904632</v>
      </c>
      <c r="S1177">
        <f t="shared" si="401"/>
        <v>-96.092249411904618</v>
      </c>
      <c r="T1177">
        <f t="shared" ca="1" si="402"/>
        <v>1.4931636980735559</v>
      </c>
      <c r="U1177">
        <f t="shared" ref="U1177:U1240" ca="1" si="405">IF(AND(L1177&lt;=$AG$740, U1176*(L1176/L1177)^T1177&lt;$AB$742),U1176*(L1176/L1177)^T1177,IF(C1177&lt;0,$AB$741,IF(L1177&gt;=$AG$742,  U1176*(L1176/L1177)^T1177,$AB$743)))</f>
        <v>32.800142139304349</v>
      </c>
      <c r="Z1177">
        <f t="shared" si="403"/>
        <v>0.13325640747889567</v>
      </c>
      <c r="AA1177">
        <f>PI()/4*('Config sheet'!$C$38^2-'Config sheet'!$C$41^2)*'Stage 1'!Z1177*2</f>
        <v>2.1706218822699182E-2</v>
      </c>
      <c r="AB1177">
        <f t="shared" si="404"/>
        <v>74.947360786780465</v>
      </c>
    </row>
    <row r="1178" spans="3:28" x14ac:dyDescent="0.25">
      <c r="C1178">
        <f t="shared" si="387"/>
        <v>113</v>
      </c>
      <c r="D1178">
        <f t="shared" si="391"/>
        <v>995</v>
      </c>
      <c r="E1178">
        <f t="shared" si="392"/>
        <v>0.17780000000000001</v>
      </c>
      <c r="F1178">
        <f t="shared" si="388"/>
        <v>1.8927973199329984E-2</v>
      </c>
      <c r="G1178">
        <f t="shared" si="393"/>
        <v>104.19615634406146</v>
      </c>
      <c r="H1178">
        <f t="shared" si="394"/>
        <v>1.9722220547535922</v>
      </c>
      <c r="I1178" s="3">
        <f t="shared" si="395"/>
        <v>8.8900000000000007E-2</v>
      </c>
      <c r="J1178" s="3">
        <f t="shared" si="396"/>
        <v>0.40640000000000004</v>
      </c>
      <c r="K1178">
        <f t="shared" si="397"/>
        <v>0.15932362113558543</v>
      </c>
      <c r="L1178">
        <f>PI()/4*('Config sheet'!$C$38^2-'Config sheet'!$C$41^2)*'Stage 1'!K1178*2</f>
        <v>2.5952323414853762E-2</v>
      </c>
      <c r="M1178">
        <f t="shared" si="398"/>
        <v>77.656933743639797</v>
      </c>
      <c r="N1178">
        <f>'Config sheet'!$C$44</f>
        <v>5.8970333333333338</v>
      </c>
      <c r="O1178">
        <f t="shared" si="389"/>
        <v>7.7978763237512672</v>
      </c>
      <c r="P1178">
        <f t="shared" si="390"/>
        <v>-523.78745719278072</v>
      </c>
      <c r="Q1178">
        <f t="shared" si="399"/>
        <v>180</v>
      </c>
      <c r="R1178">
        <f t="shared" si="400"/>
        <v>-94.28174229470055</v>
      </c>
      <c r="S1178">
        <f t="shared" si="401"/>
        <v>-94.281742294700521</v>
      </c>
      <c r="T1178">
        <f t="shared" ca="1" si="402"/>
        <v>1.4931636980735559</v>
      </c>
      <c r="U1178">
        <f t="shared" ca="1" si="405"/>
        <v>33.199393404774945</v>
      </c>
      <c r="Z1178">
        <f t="shared" si="403"/>
        <v>0.13196020113558543</v>
      </c>
      <c r="AA1178">
        <f>PI()/4*('Config sheet'!$C$38^2-'Config sheet'!$C$41^2)*'Stage 1'!Z1178*2</f>
        <v>2.1495078967891684E-2</v>
      </c>
      <c r="AB1178">
        <f t="shared" si="404"/>
        <v>74.218335846785962</v>
      </c>
    </row>
    <row r="1179" spans="3:28" x14ac:dyDescent="0.25">
      <c r="C1179">
        <f t="shared" si="387"/>
        <v>112</v>
      </c>
      <c r="D1179">
        <f t="shared" si="391"/>
        <v>995</v>
      </c>
      <c r="E1179">
        <f t="shared" si="392"/>
        <v>0.17780000000000001</v>
      </c>
      <c r="F1179">
        <f t="shared" si="388"/>
        <v>1.8760469011725293E-2</v>
      </c>
      <c r="G1179">
        <f t="shared" si="393"/>
        <v>104.19615634406146</v>
      </c>
      <c r="H1179">
        <f t="shared" si="394"/>
        <v>1.9547687622336489</v>
      </c>
      <c r="I1179" s="3">
        <f t="shared" si="395"/>
        <v>8.8900000000000007E-2</v>
      </c>
      <c r="J1179" s="3">
        <f t="shared" si="396"/>
        <v>0.40640000000000004</v>
      </c>
      <c r="K1179">
        <f t="shared" si="397"/>
        <v>0.15801267220372092</v>
      </c>
      <c r="L1179">
        <f>PI()/4*('Config sheet'!$C$38^2-'Config sheet'!$C$41^2)*'Stage 1'!K1179*2</f>
        <v>2.5738782130657414E-2</v>
      </c>
      <c r="M1179">
        <f t="shared" si="398"/>
        <v>77.017955834290973</v>
      </c>
      <c r="N1179">
        <f>'Config sheet'!$C$44</f>
        <v>5.8970333333333338</v>
      </c>
      <c r="O1179">
        <f t="shared" si="389"/>
        <v>7.8847500295559252</v>
      </c>
      <c r="P1179">
        <f t="shared" si="390"/>
        <v>-513.43552107027642</v>
      </c>
      <c r="Q1179">
        <f t="shared" si="399"/>
        <v>180</v>
      </c>
      <c r="R1179">
        <f t="shared" si="400"/>
        <v>-92.418393792649766</v>
      </c>
      <c r="S1179">
        <f t="shared" si="401"/>
        <v>-92.418393792649766</v>
      </c>
      <c r="T1179">
        <f t="shared" ca="1" si="402"/>
        <v>1.4931636980735559</v>
      </c>
      <c r="U1179">
        <f t="shared" ca="1" si="405"/>
        <v>33.611507761533268</v>
      </c>
      <c r="Z1179">
        <f t="shared" si="403"/>
        <v>0.13064925220372092</v>
      </c>
      <c r="AA1179">
        <f>PI()/4*('Config sheet'!$C$38^2-'Config sheet'!$C$41^2)*'Stage 1'!Z1179*2</f>
        <v>2.128153768369534E-2</v>
      </c>
      <c r="AB1179">
        <f t="shared" si="404"/>
        <v>73.481019237188363</v>
      </c>
    </row>
    <row r="1180" spans="3:28" x14ac:dyDescent="0.25">
      <c r="C1180">
        <f t="shared" si="387"/>
        <v>111</v>
      </c>
      <c r="D1180">
        <f t="shared" si="391"/>
        <v>995</v>
      </c>
      <c r="E1180">
        <f t="shared" si="392"/>
        <v>0.17780000000000001</v>
      </c>
      <c r="F1180">
        <f t="shared" si="388"/>
        <v>1.8592964824120605E-2</v>
      </c>
      <c r="G1180">
        <f t="shared" si="393"/>
        <v>104.19615634406146</v>
      </c>
      <c r="H1180">
        <f t="shared" si="394"/>
        <v>1.9373154697137058</v>
      </c>
      <c r="I1180" s="3">
        <f t="shared" si="395"/>
        <v>8.8900000000000007E-2</v>
      </c>
      <c r="J1180" s="3">
        <f t="shared" si="396"/>
        <v>0.40640000000000004</v>
      </c>
      <c r="K1180">
        <f t="shared" si="397"/>
        <v>0.15668726414562908</v>
      </c>
      <c r="L1180">
        <f>PI()/4*('Config sheet'!$C$38^2-'Config sheet'!$C$41^2)*'Stage 1'!K1180*2</f>
        <v>2.5522885590426383E-2</v>
      </c>
      <c r="M1180">
        <f t="shared" si="398"/>
        <v>76.371930310787889</v>
      </c>
      <c r="N1180">
        <f>'Config sheet'!$C$44</f>
        <v>5.8970333333333338</v>
      </c>
      <c r="O1180">
        <f t="shared" si="389"/>
        <v>7.9698650421394168</v>
      </c>
      <c r="P1180">
        <f t="shared" si="390"/>
        <v>-502.78841349191543</v>
      </c>
      <c r="Q1180">
        <f t="shared" si="399"/>
        <v>180</v>
      </c>
      <c r="R1180">
        <f t="shared" si="400"/>
        <v>-90.501914428544779</v>
      </c>
      <c r="S1180">
        <f t="shared" si="401"/>
        <v>-90.501914428544779</v>
      </c>
      <c r="T1180">
        <f t="shared" ca="1" si="402"/>
        <v>1.4931636980735559</v>
      </c>
      <c r="U1180">
        <f t="shared" ca="1" si="405"/>
        <v>34.036924874373319</v>
      </c>
      <c r="Z1180">
        <f t="shared" si="403"/>
        <v>0.12932384414562909</v>
      </c>
      <c r="AA1180">
        <f>PI()/4*('Config sheet'!$C$38^2-'Config sheet'!$C$41^2)*'Stage 1'!Z1180*2</f>
        <v>2.1065641143464309E-2</v>
      </c>
      <c r="AB1180">
        <f t="shared" si="404"/>
        <v>72.735570385618161</v>
      </c>
    </row>
    <row r="1181" spans="3:28" x14ac:dyDescent="0.25">
      <c r="C1181">
        <f t="shared" si="387"/>
        <v>110</v>
      </c>
      <c r="D1181">
        <f t="shared" si="391"/>
        <v>995</v>
      </c>
      <c r="E1181">
        <f t="shared" si="392"/>
        <v>0.17780000000000001</v>
      </c>
      <c r="F1181">
        <f t="shared" si="388"/>
        <v>1.8425460636515914E-2</v>
      </c>
      <c r="G1181">
        <f t="shared" si="393"/>
        <v>104.19615634406146</v>
      </c>
      <c r="H1181">
        <f t="shared" si="394"/>
        <v>1.9198621771937625</v>
      </c>
      <c r="I1181" s="3">
        <f t="shared" si="395"/>
        <v>8.8900000000000007E-2</v>
      </c>
      <c r="J1181" s="3">
        <f t="shared" si="396"/>
        <v>0.40640000000000004</v>
      </c>
      <c r="K1181">
        <f t="shared" si="397"/>
        <v>0.1553476887731802</v>
      </c>
      <c r="L1181">
        <f>PI()/4*('Config sheet'!$C$38^2-'Config sheet'!$C$41^2)*'Stage 1'!K1181*2</f>
        <v>2.5304681327577114E-2</v>
      </c>
      <c r="M1181">
        <f t="shared" si="398"/>
        <v>75.718999406999643</v>
      </c>
      <c r="N1181">
        <f>'Config sheet'!$C$44</f>
        <v>5.8970333333333338</v>
      </c>
      <c r="O1181">
        <f t="shared" si="389"/>
        <v>8.0531718023890644</v>
      </c>
      <c r="P1181">
        <f t="shared" si="390"/>
        <v>-491.84478523784389</v>
      </c>
      <c r="Q1181">
        <f t="shared" si="399"/>
        <v>180</v>
      </c>
      <c r="R1181">
        <f t="shared" si="400"/>
        <v>-88.532061342811915</v>
      </c>
      <c r="S1181">
        <f t="shared" si="401"/>
        <v>-88.5320613428119</v>
      </c>
      <c r="T1181">
        <f t="shared" ca="1" si="402"/>
        <v>1.4931636980735559</v>
      </c>
      <c r="U1181">
        <f t="shared" ca="1" si="405"/>
        <v>34.476103521734657</v>
      </c>
      <c r="Z1181">
        <f t="shared" si="403"/>
        <v>0.1279842687731802</v>
      </c>
      <c r="AA1181">
        <f>PI()/4*('Config sheet'!$C$38^2-'Config sheet'!$C$41^2)*'Stage 1'!Z1181*2</f>
        <v>2.084743688061504E-2</v>
      </c>
      <c r="AB1181">
        <f t="shared" si="404"/>
        <v>71.982153415736889</v>
      </c>
    </row>
    <row r="1182" spans="3:28" x14ac:dyDescent="0.25">
      <c r="C1182">
        <f t="shared" si="387"/>
        <v>109</v>
      </c>
      <c r="D1182">
        <f t="shared" si="391"/>
        <v>995</v>
      </c>
      <c r="E1182">
        <f t="shared" si="392"/>
        <v>0.17780000000000001</v>
      </c>
      <c r="F1182">
        <f t="shared" si="388"/>
        <v>1.8257956448911223E-2</v>
      </c>
      <c r="G1182">
        <f t="shared" si="393"/>
        <v>104.19615634406146</v>
      </c>
      <c r="H1182">
        <f t="shared" si="394"/>
        <v>1.902408884673819</v>
      </c>
      <c r="I1182" s="3">
        <f t="shared" si="395"/>
        <v>8.8900000000000007E-2</v>
      </c>
      <c r="J1182" s="3">
        <f t="shared" si="396"/>
        <v>0.40640000000000004</v>
      </c>
      <c r="K1182">
        <f t="shared" si="397"/>
        <v>0.15399424631356298</v>
      </c>
      <c r="L1182">
        <f>PI()/4*('Config sheet'!$C$38^2-'Config sheet'!$C$41^2)*'Stage 1'!K1182*2</f>
        <v>2.5084218246302494E-2</v>
      </c>
      <c r="M1182">
        <f t="shared" si="398"/>
        <v>75.059309458558914</v>
      </c>
      <c r="N1182">
        <f>'Config sheet'!$C$44</f>
        <v>5.8970333333333338</v>
      </c>
      <c r="O1182">
        <f t="shared" si="389"/>
        <v>8.1346205473041184</v>
      </c>
      <c r="P1182">
        <f t="shared" si="390"/>
        <v>-480.60355208121905</v>
      </c>
      <c r="Q1182">
        <f t="shared" si="399"/>
        <v>180</v>
      </c>
      <c r="R1182">
        <f t="shared" si="400"/>
        <v>-86.508639374619435</v>
      </c>
      <c r="S1182">
        <f t="shared" si="401"/>
        <v>-86.50863937461942</v>
      </c>
      <c r="T1182">
        <f t="shared" ca="1" si="402"/>
        <v>1.4931636980735559</v>
      </c>
      <c r="U1182">
        <f t="shared" ca="1" si="405"/>
        <v>34.929522496093767</v>
      </c>
      <c r="Z1182">
        <f t="shared" si="403"/>
        <v>0.12663082631356298</v>
      </c>
      <c r="AA1182">
        <f>PI()/4*('Config sheet'!$C$38^2-'Config sheet'!$C$41^2)*'Stage 1'!Z1182*2</f>
        <v>2.062697379934042E-2</v>
      </c>
      <c r="AB1182">
        <f t="shared" si="404"/>
        <v>71.220937184231147</v>
      </c>
    </row>
    <row r="1183" spans="3:28" x14ac:dyDescent="0.25">
      <c r="C1183">
        <f t="shared" si="387"/>
        <v>108</v>
      </c>
      <c r="D1183">
        <f t="shared" si="391"/>
        <v>995</v>
      </c>
      <c r="E1183">
        <f t="shared" si="392"/>
        <v>0.17780000000000001</v>
      </c>
      <c r="F1183">
        <f t="shared" si="388"/>
        <v>1.8090452261306532E-2</v>
      </c>
      <c r="G1183">
        <f t="shared" si="393"/>
        <v>104.19615634406146</v>
      </c>
      <c r="H1183">
        <f t="shared" si="394"/>
        <v>1.8849555921538756</v>
      </c>
      <c r="I1183" s="3">
        <f t="shared" si="395"/>
        <v>8.8900000000000007E-2</v>
      </c>
      <c r="J1183" s="3">
        <f t="shared" si="396"/>
        <v>0.40640000000000004</v>
      </c>
      <c r="K1183">
        <f t="shared" si="397"/>
        <v>0.1526272454674403</v>
      </c>
      <c r="L1183">
        <f>PI()/4*('Config sheet'!$C$38^2-'Config sheet'!$C$41^2)*'Stage 1'!K1183*2</f>
        <v>2.4861546631044871E-2</v>
      </c>
      <c r="M1183">
        <f t="shared" si="398"/>
        <v>74.393010931208053</v>
      </c>
      <c r="N1183">
        <f>'Config sheet'!$C$44</f>
        <v>5.8970333333333338</v>
      </c>
      <c r="O1183">
        <f t="shared" si="389"/>
        <v>8.2141613548658068</v>
      </c>
      <c r="P1183">
        <f t="shared" si="390"/>
        <v>-469.06390050083792</v>
      </c>
      <c r="Q1183">
        <f t="shared" si="399"/>
        <v>180</v>
      </c>
      <c r="R1183">
        <f t="shared" si="400"/>
        <v>-84.431502090150829</v>
      </c>
      <c r="S1183">
        <f t="shared" si="401"/>
        <v>-84.431502090150829</v>
      </c>
      <c r="T1183">
        <f t="shared" ca="1" si="402"/>
        <v>1.4931636980735559</v>
      </c>
      <c r="U1183">
        <f t="shared" ca="1" si="405"/>
        <v>35.397681551171317</v>
      </c>
      <c r="Z1183">
        <f t="shared" si="403"/>
        <v>0.1252638254674403</v>
      </c>
      <c r="AA1183">
        <f>PI()/4*('Config sheet'!$C$38^2-'Config sheet'!$C$41^2)*'Stage 1'!Z1183*2</f>
        <v>2.0404302184082797E-2</v>
      </c>
      <c r="AB1183">
        <f t="shared" si="404"/>
        <v>70.452095313520985</v>
      </c>
    </row>
    <row r="1184" spans="3:28" x14ac:dyDescent="0.25">
      <c r="C1184">
        <f t="shared" ref="C1184:C1247" si="406">180-C819</f>
        <v>107</v>
      </c>
      <c r="D1184">
        <f t="shared" si="391"/>
        <v>995</v>
      </c>
      <c r="E1184">
        <f t="shared" si="392"/>
        <v>0.17780000000000001</v>
      </c>
      <c r="F1184">
        <f t="shared" si="388"/>
        <v>1.7922948073701844E-2</v>
      </c>
      <c r="G1184">
        <f t="shared" si="393"/>
        <v>104.19615634406146</v>
      </c>
      <c r="H1184">
        <f t="shared" si="394"/>
        <v>1.8675022996339325</v>
      </c>
      <c r="I1184" s="3">
        <f t="shared" si="395"/>
        <v>8.8900000000000007E-2</v>
      </c>
      <c r="J1184" s="3">
        <f t="shared" si="396"/>
        <v>0.40640000000000004</v>
      </c>
      <c r="K1184">
        <f t="shared" si="397"/>
        <v>0.15124700345918948</v>
      </c>
      <c r="L1184">
        <f>PI()/4*('Config sheet'!$C$38^2-'Config sheet'!$C$41^2)*'Stage 1'!K1184*2</f>
        <v>2.4636718154679719E-2</v>
      </c>
      <c r="M1184">
        <f t="shared" si="398"/>
        <v>73.720258445286916</v>
      </c>
      <c r="N1184">
        <f>'Config sheet'!$C$44</f>
        <v>5.8970333333333338</v>
      </c>
      <c r="O1184">
        <f t="shared" ref="O1184:O1247" si="407">I1184*G1184*SIN(H1184)+I1184^2*G1184*SIN(2*H1184)/(2*J1184)</f>
        <v>8.2917441898390898</v>
      </c>
      <c r="P1184">
        <f t="shared" ref="P1184:P1247" si="408">I1184*G1184^2*COS(H1184)+(I1184^2*G1184^2*COS(2*H1184)/J1184)</f>
        <v>-457.22529309193976</v>
      </c>
      <c r="Q1184">
        <f t="shared" si="399"/>
        <v>180</v>
      </c>
      <c r="R1184">
        <f t="shared" si="400"/>
        <v>-82.300552756549152</v>
      </c>
      <c r="S1184">
        <f t="shared" si="401"/>
        <v>-82.300552756549152</v>
      </c>
      <c r="T1184">
        <f t="shared" ca="1" si="402"/>
        <v>1.4931636980735559</v>
      </c>
      <c r="U1184">
        <f t="shared" ca="1" si="405"/>
        <v>35.478899999999996</v>
      </c>
      <c r="Z1184">
        <f t="shared" si="403"/>
        <v>0.12388358345918948</v>
      </c>
      <c r="AA1184">
        <f>PI()/4*('Config sheet'!$C$38^2-'Config sheet'!$C$41^2)*'Stage 1'!Z1184*2</f>
        <v>2.0179473707717645E-2</v>
      </c>
      <c r="AB1184">
        <f t="shared" si="404"/>
        <v>69.675806220016582</v>
      </c>
    </row>
    <row r="1185" spans="3:28" x14ac:dyDescent="0.25">
      <c r="C1185">
        <f t="shared" si="406"/>
        <v>106</v>
      </c>
      <c r="D1185">
        <f t="shared" si="391"/>
        <v>995</v>
      </c>
      <c r="E1185">
        <f t="shared" si="392"/>
        <v>0.17780000000000001</v>
      </c>
      <c r="F1185">
        <f t="shared" si="388"/>
        <v>1.7755443886097153E-2</v>
      </c>
      <c r="G1185">
        <f t="shared" si="393"/>
        <v>104.19615634406146</v>
      </c>
      <c r="H1185">
        <f t="shared" si="394"/>
        <v>1.8500490071139892</v>
      </c>
      <c r="I1185" s="3">
        <f t="shared" si="395"/>
        <v>8.8900000000000007E-2</v>
      </c>
      <c r="J1185" s="3">
        <f t="shared" si="396"/>
        <v>0.40640000000000004</v>
      </c>
      <c r="K1185">
        <f t="shared" si="397"/>
        <v>0.14985384607894528</v>
      </c>
      <c r="L1185">
        <f>PI()/4*('Config sheet'!$C$38^2-'Config sheet'!$C$41^2)*'Stage 1'!K1185*2</f>
        <v>2.4409785885364053E-2</v>
      </c>
      <c r="M1185">
        <f t="shared" si="398"/>
        <v>73.0412107962254</v>
      </c>
      <c r="N1185">
        <f>'Config sheet'!$C$44</f>
        <v>5.8970333333333338</v>
      </c>
      <c r="O1185">
        <f t="shared" si="407"/>
        <v>8.3673189504549281</v>
      </c>
      <c r="P1185">
        <f t="shared" si="408"/>
        <v>-445.08747366724475</v>
      </c>
      <c r="Q1185">
        <f t="shared" si="399"/>
        <v>180</v>
      </c>
      <c r="R1185">
        <f t="shared" si="400"/>
        <v>-80.115745260104077</v>
      </c>
      <c r="S1185">
        <f t="shared" si="401"/>
        <v>-80.115745260104063</v>
      </c>
      <c r="T1185">
        <f t="shared" ca="1" si="402"/>
        <v>1.4931636980735559</v>
      </c>
      <c r="U1185">
        <f t="shared" ca="1" si="405"/>
        <v>35.478899999999996</v>
      </c>
      <c r="Z1185">
        <f t="shared" si="403"/>
        <v>0.12249042607894528</v>
      </c>
      <c r="AA1185">
        <f>PI()/4*('Config sheet'!$C$38^2-'Config sheet'!$C$41^2)*'Stage 1'!Z1185*2</f>
        <v>1.9952541438401975E-2</v>
      </c>
      <c r="AB1185">
        <f t="shared" si="404"/>
        <v>68.892253137764499</v>
      </c>
    </row>
    <row r="1186" spans="3:28" x14ac:dyDescent="0.25">
      <c r="C1186">
        <f t="shared" si="406"/>
        <v>105</v>
      </c>
      <c r="D1186">
        <f t="shared" si="391"/>
        <v>995</v>
      </c>
      <c r="E1186">
        <f t="shared" si="392"/>
        <v>0.17780000000000001</v>
      </c>
      <c r="F1186">
        <f t="shared" si="388"/>
        <v>1.7587939698492462E-2</v>
      </c>
      <c r="G1186">
        <f t="shared" si="393"/>
        <v>104.19615634406146</v>
      </c>
      <c r="H1186">
        <f t="shared" si="394"/>
        <v>1.8325957145940459</v>
      </c>
      <c r="I1186" s="3">
        <f t="shared" si="395"/>
        <v>8.8900000000000007E-2</v>
      </c>
      <c r="J1186" s="3">
        <f t="shared" si="396"/>
        <v>0.40640000000000004</v>
      </c>
      <c r="K1186">
        <f t="shared" si="397"/>
        <v>0.14844810771616793</v>
      </c>
      <c r="L1186">
        <f>PI()/4*('Config sheet'!$C$38^2-'Config sheet'!$C$41^2)*'Stage 1'!K1186*2</f>
        <v>2.4180804292004345E-2</v>
      </c>
      <c r="M1186">
        <f t="shared" si="398"/>
        <v>72.35603097090501</v>
      </c>
      <c r="N1186">
        <f>'Config sheet'!$C$44</f>
        <v>5.8970333333333338</v>
      </c>
      <c r="O1186">
        <f t="shared" si="407"/>
        <v>8.4408355159205115</v>
      </c>
      <c r="P1186">
        <f t="shared" si="408"/>
        <v>-432.65047204066093</v>
      </c>
      <c r="Q1186">
        <f t="shared" si="399"/>
        <v>180</v>
      </c>
      <c r="R1186">
        <f t="shared" si="400"/>
        <v>-77.877084967318964</v>
      </c>
      <c r="S1186">
        <f t="shared" si="401"/>
        <v>-77.877084967318964</v>
      </c>
      <c r="T1186">
        <f t="shared" ca="1" si="402"/>
        <v>1.4931636980735559</v>
      </c>
      <c r="U1186">
        <f t="shared" ca="1" si="405"/>
        <v>35.478899999999996</v>
      </c>
      <c r="Z1186">
        <f t="shared" si="403"/>
        <v>0.12108468771616793</v>
      </c>
      <c r="AA1186">
        <f>PI()/4*('Config sheet'!$C$38^2-'Config sheet'!$C$41^2)*'Stage 1'!Z1186*2</f>
        <v>1.9723559845042267E-2</v>
      </c>
      <c r="AB1186">
        <f t="shared" si="404"/>
        <v>68.101624137327292</v>
      </c>
    </row>
    <row r="1187" spans="3:28" x14ac:dyDescent="0.25">
      <c r="C1187">
        <f t="shared" si="406"/>
        <v>104</v>
      </c>
      <c r="D1187">
        <f t="shared" si="391"/>
        <v>995</v>
      </c>
      <c r="E1187">
        <f t="shared" si="392"/>
        <v>0.17780000000000001</v>
      </c>
      <c r="F1187">
        <f t="shared" si="388"/>
        <v>1.7420435510887775E-2</v>
      </c>
      <c r="G1187">
        <f t="shared" si="393"/>
        <v>104.19615634406146</v>
      </c>
      <c r="H1187">
        <f t="shared" si="394"/>
        <v>1.8151424220741028</v>
      </c>
      <c r="I1187" s="3">
        <f t="shared" si="395"/>
        <v>8.8900000000000007E-2</v>
      </c>
      <c r="J1187" s="3">
        <f t="shared" si="396"/>
        <v>0.40640000000000004</v>
      </c>
      <c r="K1187">
        <f t="shared" si="397"/>
        <v>0.14703013138447543</v>
      </c>
      <c r="L1187">
        <f>PI()/4*('Config sheet'!$C$38^2-'Config sheet'!$C$41^2)*'Stage 1'!K1187*2</f>
        <v>2.3949829248301472E-2</v>
      </c>
      <c r="M1187">
        <f t="shared" si="398"/>
        <v>71.664886159762503</v>
      </c>
      <c r="N1187">
        <f>'Config sheet'!$C$44</f>
        <v>5.8970333333333338</v>
      </c>
      <c r="O1187">
        <f t="shared" si="407"/>
        <v>8.5122437947036946</v>
      </c>
      <c r="P1187">
        <f t="shared" si="408"/>
        <v>-419.91460848646489</v>
      </c>
      <c r="Q1187">
        <f t="shared" si="399"/>
        <v>180</v>
      </c>
      <c r="R1187">
        <f t="shared" si="400"/>
        <v>-75.584629527563678</v>
      </c>
      <c r="S1187">
        <f t="shared" si="401"/>
        <v>-75.584629527563678</v>
      </c>
      <c r="T1187">
        <f t="shared" ca="1" si="402"/>
        <v>1.4931636980735559</v>
      </c>
      <c r="U1187">
        <f t="shared" ca="1" si="405"/>
        <v>35.478899999999996</v>
      </c>
      <c r="Z1187">
        <f t="shared" si="403"/>
        <v>0.11966671138447543</v>
      </c>
      <c r="AA1187">
        <f>PI()/4*('Config sheet'!$C$38^2-'Config sheet'!$C$41^2)*'Stage 1'!Z1187*2</f>
        <v>1.9492584801339398E-2</v>
      </c>
      <c r="AB1187">
        <f t="shared" si="404"/>
        <v>67.304112139749975</v>
      </c>
    </row>
    <row r="1188" spans="3:28" x14ac:dyDescent="0.25">
      <c r="C1188">
        <f t="shared" si="406"/>
        <v>103</v>
      </c>
      <c r="D1188">
        <f t="shared" si="391"/>
        <v>995</v>
      </c>
      <c r="E1188">
        <f t="shared" si="392"/>
        <v>0.17780000000000001</v>
      </c>
      <c r="F1188">
        <f t="shared" si="388"/>
        <v>1.7252931323283083E-2</v>
      </c>
      <c r="G1188">
        <f t="shared" si="393"/>
        <v>104.19615634406146</v>
      </c>
      <c r="H1188">
        <f t="shared" si="394"/>
        <v>1.7976891295541595</v>
      </c>
      <c r="I1188" s="3">
        <f t="shared" si="395"/>
        <v>8.8900000000000007E-2</v>
      </c>
      <c r="J1188" s="3">
        <f t="shared" si="396"/>
        <v>0.40640000000000004</v>
      </c>
      <c r="K1188">
        <f t="shared" si="397"/>
        <v>0.14560026873748613</v>
      </c>
      <c r="L1188">
        <f>PI()/4*('Config sheet'!$C$38^2-'Config sheet'!$C$41^2)*'Stage 1'!K1188*2</f>
        <v>2.3716918035331325E-2</v>
      </c>
      <c r="M1188">
        <f t="shared" si="398"/>
        <v>70.967947764511877</v>
      </c>
      <c r="N1188">
        <f>'Config sheet'!$C$44</f>
        <v>5.8970333333333338</v>
      </c>
      <c r="O1188">
        <f t="shared" si="407"/>
        <v>8.5814937735367227</v>
      </c>
      <c r="P1188">
        <f t="shared" si="408"/>
        <v>-406.88049786715857</v>
      </c>
      <c r="Q1188">
        <f t="shared" si="399"/>
        <v>180</v>
      </c>
      <c r="R1188">
        <f t="shared" si="400"/>
        <v>-73.238489616088557</v>
      </c>
      <c r="S1188">
        <f t="shared" si="401"/>
        <v>-73.238489616088543</v>
      </c>
      <c r="T1188">
        <f t="shared" ca="1" si="402"/>
        <v>1.4931636980735559</v>
      </c>
      <c r="U1188">
        <f t="shared" ca="1" si="405"/>
        <v>35.478899999999996</v>
      </c>
      <c r="Z1188">
        <f t="shared" si="403"/>
        <v>0.11823684873748613</v>
      </c>
      <c r="AA1188">
        <f>PI()/4*('Config sheet'!$C$38^2-'Config sheet'!$C$41^2)*'Stage 1'!Z1188*2</f>
        <v>1.9259673588369251E-2</v>
      </c>
      <c r="AB1188">
        <f t="shared" si="404"/>
        <v>66.499914925470264</v>
      </c>
    </row>
    <row r="1189" spans="3:28" x14ac:dyDescent="0.25">
      <c r="C1189">
        <f t="shared" si="406"/>
        <v>102</v>
      </c>
      <c r="D1189">
        <f t="shared" si="391"/>
        <v>995</v>
      </c>
      <c r="E1189">
        <f t="shared" si="392"/>
        <v>0.17780000000000001</v>
      </c>
      <c r="F1189">
        <f t="shared" si="388"/>
        <v>1.7085427135678392E-2</v>
      </c>
      <c r="G1189">
        <f t="shared" si="393"/>
        <v>104.19615634406146</v>
      </c>
      <c r="H1189">
        <f t="shared" si="394"/>
        <v>1.780235837034216</v>
      </c>
      <c r="I1189" s="3">
        <f t="shared" si="395"/>
        <v>8.8900000000000007E-2</v>
      </c>
      <c r="J1189" s="3">
        <f t="shared" si="396"/>
        <v>0.40640000000000004</v>
      </c>
      <c r="K1189">
        <f t="shared" si="397"/>
        <v>0.14415888007543473</v>
      </c>
      <c r="L1189">
        <f>PI()/4*('Config sheet'!$C$38^2-'Config sheet'!$C$41^2)*'Stage 1'!K1189*2</f>
        <v>2.3482129342622494E-2</v>
      </c>
      <c r="M1189">
        <f t="shared" si="398"/>
        <v>70.265391401369072</v>
      </c>
      <c r="N1189">
        <f>'Config sheet'!$C$44</f>
        <v>5.8970333333333338</v>
      </c>
      <c r="O1189">
        <f t="shared" si="407"/>
        <v>8.6485355670831758</v>
      </c>
      <c r="P1189">
        <f t="shared" si="408"/>
        <v>-393.5490534235945</v>
      </c>
      <c r="Q1189">
        <f t="shared" si="399"/>
        <v>180</v>
      </c>
      <c r="R1189">
        <f t="shared" si="400"/>
        <v>-70.838829616247025</v>
      </c>
      <c r="S1189">
        <f t="shared" si="401"/>
        <v>-70.838829616247011</v>
      </c>
      <c r="T1189">
        <f t="shared" ca="1" si="402"/>
        <v>1.4931636980735559</v>
      </c>
      <c r="U1189">
        <f t="shared" ca="1" si="405"/>
        <v>35.478899999999996</v>
      </c>
      <c r="Z1189">
        <f t="shared" si="403"/>
        <v>0.11679546007543473</v>
      </c>
      <c r="AA1189">
        <f>PI()/4*('Config sheet'!$C$38^2-'Config sheet'!$C$41^2)*'Stage 1'!Z1189*2</f>
        <v>1.902488489566042E-2</v>
      </c>
      <c r="AB1189">
        <f t="shared" si="404"/>
        <v>65.689235138039777</v>
      </c>
    </row>
    <row r="1190" spans="3:28" x14ac:dyDescent="0.25">
      <c r="C1190">
        <f t="shared" si="406"/>
        <v>101</v>
      </c>
      <c r="D1190">
        <f t="shared" si="391"/>
        <v>995</v>
      </c>
      <c r="E1190">
        <f t="shared" si="392"/>
        <v>0.17780000000000001</v>
      </c>
      <c r="F1190">
        <f t="shared" si="388"/>
        <v>1.6917922948073701E-2</v>
      </c>
      <c r="G1190">
        <f t="shared" si="393"/>
        <v>104.19615634406146</v>
      </c>
      <c r="H1190">
        <f t="shared" si="394"/>
        <v>1.7627825445142726</v>
      </c>
      <c r="I1190" s="3">
        <f t="shared" si="395"/>
        <v>8.8900000000000007E-2</v>
      </c>
      <c r="J1190" s="3">
        <f t="shared" si="396"/>
        <v>0.40640000000000004</v>
      </c>
      <c r="K1190">
        <f t="shared" si="397"/>
        <v>0.14270633434233757</v>
      </c>
      <c r="L1190">
        <f>PI()/4*('Config sheet'!$C$38^2-'Config sheet'!$C$41^2)*'Stage 1'!K1190*2</f>
        <v>2.3245523267694513E-2</v>
      </c>
      <c r="M1190">
        <f t="shared" si="398"/>
        <v>69.557396899670294</v>
      </c>
      <c r="N1190">
        <f>'Config sheet'!$C$44</f>
        <v>5.8970333333333338</v>
      </c>
      <c r="O1190">
        <f t="shared" si="407"/>
        <v>8.7133194682110648</v>
      </c>
      <c r="P1190">
        <f t="shared" si="408"/>
        <v>-379.92149022136982</v>
      </c>
      <c r="Q1190">
        <f t="shared" si="399"/>
        <v>180</v>
      </c>
      <c r="R1190">
        <f t="shared" si="400"/>
        <v>-68.385868239846559</v>
      </c>
      <c r="S1190">
        <f t="shared" si="401"/>
        <v>-68.385868239846573</v>
      </c>
      <c r="T1190">
        <f t="shared" ca="1" si="402"/>
        <v>1.4931636980735559</v>
      </c>
      <c r="U1190">
        <f t="shared" ca="1" si="405"/>
        <v>35.478899999999996</v>
      </c>
      <c r="Z1190">
        <f t="shared" si="403"/>
        <v>0.11534291434233757</v>
      </c>
      <c r="AA1190">
        <f>PI()/4*('Config sheet'!$C$38^2-'Config sheet'!$C$41^2)*'Stage 1'!Z1190*2</f>
        <v>1.8788278820732439E-2</v>
      </c>
      <c r="AB1190">
        <f t="shared" si="404"/>
        <v>64.872280282529559</v>
      </c>
    </row>
    <row r="1191" spans="3:28" x14ac:dyDescent="0.25">
      <c r="C1191">
        <f t="shared" si="406"/>
        <v>100</v>
      </c>
      <c r="D1191">
        <f t="shared" si="391"/>
        <v>995</v>
      </c>
      <c r="E1191">
        <f t="shared" si="392"/>
        <v>0.17780000000000001</v>
      </c>
      <c r="F1191">
        <f t="shared" si="388"/>
        <v>1.6750418760469014E-2</v>
      </c>
      <c r="G1191">
        <f t="shared" si="393"/>
        <v>104.19615634406146</v>
      </c>
      <c r="H1191">
        <f t="shared" si="394"/>
        <v>1.7453292519943295</v>
      </c>
      <c r="I1191" s="3">
        <f t="shared" si="395"/>
        <v>8.8900000000000007E-2</v>
      </c>
      <c r="J1191" s="3">
        <f t="shared" si="396"/>
        <v>0.40640000000000004</v>
      </c>
      <c r="K1191">
        <f t="shared" si="397"/>
        <v>0.14124300911349355</v>
      </c>
      <c r="L1191">
        <f>PI()/4*('Config sheet'!$C$38^2-'Config sheet'!$C$41^2)*'Stage 1'!K1191*2</f>
        <v>2.300716131402189E-2</v>
      </c>
      <c r="M1191">
        <f t="shared" si="398"/>
        <v>68.844148295779789</v>
      </c>
      <c r="N1191">
        <f>'Config sheet'!$C$44</f>
        <v>5.8970333333333338</v>
      </c>
      <c r="O1191">
        <f t="shared" si="407"/>
        <v>8.7757959988140541</v>
      </c>
      <c r="P1191">
        <f t="shared" si="408"/>
        <v>-365.99932824789971</v>
      </c>
      <c r="Q1191">
        <f t="shared" si="399"/>
        <v>180</v>
      </c>
      <c r="R1191">
        <f t="shared" si="400"/>
        <v>-65.879879084621948</v>
      </c>
      <c r="S1191">
        <f t="shared" si="401"/>
        <v>-65.879879084621948</v>
      </c>
      <c r="T1191">
        <f t="shared" ca="1" si="402"/>
        <v>1.4931636980735559</v>
      </c>
      <c r="U1191">
        <f t="shared" ca="1" si="405"/>
        <v>35.478899999999996</v>
      </c>
      <c r="Z1191">
        <f t="shared" si="403"/>
        <v>0.11387958911349355</v>
      </c>
      <c r="AA1191">
        <f>PI()/4*('Config sheet'!$C$38^2-'Config sheet'!$C$41^2)*'Stage 1'!Z1191*2</f>
        <v>1.8549916867059816E-2</v>
      </c>
      <c r="AB1191">
        <f t="shared" si="404"/>
        <v>64.049262718500316</v>
      </c>
    </row>
    <row r="1192" spans="3:28" x14ac:dyDescent="0.25">
      <c r="C1192">
        <f t="shared" si="406"/>
        <v>99</v>
      </c>
      <c r="D1192">
        <f t="shared" si="391"/>
        <v>995</v>
      </c>
      <c r="E1192">
        <f t="shared" si="392"/>
        <v>0.17780000000000001</v>
      </c>
      <c r="F1192">
        <f t="shared" si="388"/>
        <v>1.6582914572864323E-2</v>
      </c>
      <c r="G1192">
        <f t="shared" si="393"/>
        <v>104.19615634406146</v>
      </c>
      <c r="H1192">
        <f t="shared" si="394"/>
        <v>1.7278759594743862</v>
      </c>
      <c r="I1192" s="3">
        <f t="shared" si="395"/>
        <v>8.8900000000000007E-2</v>
      </c>
      <c r="J1192" s="3">
        <f t="shared" si="396"/>
        <v>0.40640000000000004</v>
      </c>
      <c r="K1192">
        <f t="shared" si="397"/>
        <v>0.13976929057313101</v>
      </c>
      <c r="L1192">
        <f>PI()/4*('Config sheet'!$C$38^2-'Config sheet'!$C$41^2)*'Stage 1'!K1192*2</f>
        <v>2.2767106387392985E-2</v>
      </c>
      <c r="M1192">
        <f t="shared" si="398"/>
        <v>68.125833822194522</v>
      </c>
      <c r="N1192">
        <f>'Config sheet'!$C$44</f>
        <v>5.8970333333333338</v>
      </c>
      <c r="O1192">
        <f t="shared" si="407"/>
        <v>8.8359159611218185</v>
      </c>
      <c r="P1192">
        <f t="shared" si="408"/>
        <v>-351.7843951550052</v>
      </c>
      <c r="Q1192">
        <f t="shared" si="399"/>
        <v>180</v>
      </c>
      <c r="R1192">
        <f t="shared" si="400"/>
        <v>-63.321191127900953</v>
      </c>
      <c r="S1192">
        <f t="shared" si="401"/>
        <v>-63.321191127900939</v>
      </c>
      <c r="T1192">
        <f t="shared" ca="1" si="402"/>
        <v>1.4931636980735559</v>
      </c>
      <c r="U1192">
        <f t="shared" ca="1" si="405"/>
        <v>35.478899999999996</v>
      </c>
      <c r="Z1192">
        <f t="shared" si="403"/>
        <v>0.11240587057313101</v>
      </c>
      <c r="AA1192">
        <f>PI()/4*('Config sheet'!$C$38^2-'Config sheet'!$C$41^2)*'Stage 1'!Z1192*2</f>
        <v>1.8309861940430907E-2</v>
      </c>
      <c r="AB1192">
        <f t="shared" si="404"/>
        <v>63.220399647430256</v>
      </c>
    </row>
    <row r="1193" spans="3:28" x14ac:dyDescent="0.25">
      <c r="C1193">
        <f t="shared" si="406"/>
        <v>98</v>
      </c>
      <c r="D1193">
        <f t="shared" si="391"/>
        <v>995</v>
      </c>
      <c r="E1193">
        <f t="shared" si="392"/>
        <v>0.17780000000000001</v>
      </c>
      <c r="F1193">
        <f t="shared" si="388"/>
        <v>1.6415410385259632E-2</v>
      </c>
      <c r="G1193">
        <f t="shared" si="393"/>
        <v>104.19615634406146</v>
      </c>
      <c r="H1193">
        <f t="shared" si="394"/>
        <v>1.7104226669544429</v>
      </c>
      <c r="I1193" s="3">
        <f t="shared" si="395"/>
        <v>8.8900000000000007E-2</v>
      </c>
      <c r="J1193" s="3">
        <f t="shared" si="396"/>
        <v>0.40640000000000004</v>
      </c>
      <c r="K1193">
        <f t="shared" si="397"/>
        <v>0.13828557348201739</v>
      </c>
      <c r="L1193">
        <f>PI()/4*('Config sheet'!$C$38^2-'Config sheet'!$C$41^2)*'Stage 1'!K1193*2</f>
        <v>2.2525422790633919E-2</v>
      </c>
      <c r="M1193">
        <f t="shared" si="398"/>
        <v>67.40264589175662</v>
      </c>
      <c r="N1193">
        <f>'Config sheet'!$C$44</f>
        <v>5.8970333333333338</v>
      </c>
      <c r="O1193">
        <f t="shared" si="407"/>
        <v>8.8936304894397669</v>
      </c>
      <c r="P1193">
        <f t="shared" si="408"/>
        <v>-337.27882864227388</v>
      </c>
      <c r="Q1193">
        <f t="shared" si="399"/>
        <v>180</v>
      </c>
      <c r="R1193">
        <f t="shared" si="400"/>
        <v>-60.710189155609299</v>
      </c>
      <c r="S1193">
        <f t="shared" si="401"/>
        <v>-60.710189155609299</v>
      </c>
      <c r="T1193">
        <f t="shared" ca="1" si="402"/>
        <v>1.4931636980735559</v>
      </c>
      <c r="U1193">
        <f t="shared" ca="1" si="405"/>
        <v>35.478899999999996</v>
      </c>
      <c r="Z1193">
        <f t="shared" si="403"/>
        <v>0.11092215348201739</v>
      </c>
      <c r="AA1193">
        <f>PI()/4*('Config sheet'!$C$38^2-'Config sheet'!$C$41^2)*'Stage 1'!Z1193*2</f>
        <v>1.8068178343671845E-2</v>
      </c>
      <c r="AB1193">
        <f t="shared" si="404"/>
        <v>62.385913094497973</v>
      </c>
    </row>
    <row r="1194" spans="3:28" x14ac:dyDescent="0.25">
      <c r="C1194">
        <f t="shared" si="406"/>
        <v>97</v>
      </c>
      <c r="D1194">
        <f t="shared" si="391"/>
        <v>995</v>
      </c>
      <c r="E1194">
        <f t="shared" si="392"/>
        <v>0.17780000000000001</v>
      </c>
      <c r="F1194">
        <f t="shared" si="388"/>
        <v>1.624790619765494E-2</v>
      </c>
      <c r="G1194">
        <f t="shared" si="393"/>
        <v>104.19615634406146</v>
      </c>
      <c r="H1194">
        <f t="shared" si="394"/>
        <v>1.6929693744344994</v>
      </c>
      <c r="I1194" s="3">
        <f t="shared" si="395"/>
        <v>8.8900000000000007E-2</v>
      </c>
      <c r="J1194" s="3">
        <f t="shared" si="396"/>
        <v>0.40640000000000004</v>
      </c>
      <c r="K1194">
        <f t="shared" si="397"/>
        <v>0.13679226113487317</v>
      </c>
      <c r="L1194">
        <f>PI()/4*('Config sheet'!$C$38^2-'Config sheet'!$C$41^2)*'Stage 1'!K1194*2</f>
        <v>2.228217621667173E-2</v>
      </c>
      <c r="M1194">
        <f t="shared" si="398"/>
        <v>66.674781076896252</v>
      </c>
      <c r="N1194">
        <f>'Config sheet'!$C$44</f>
        <v>5.8970333333333338</v>
      </c>
      <c r="O1194">
        <f t="shared" si="407"/>
        <v>8.948891102257619</v>
      </c>
      <c r="P1194">
        <f t="shared" si="408"/>
        <v>-322.48507847688279</v>
      </c>
      <c r="Q1194">
        <f t="shared" si="399"/>
        <v>180</v>
      </c>
      <c r="R1194">
        <f t="shared" si="400"/>
        <v>-58.047314125838902</v>
      </c>
      <c r="S1194">
        <f t="shared" si="401"/>
        <v>-58.047314125838902</v>
      </c>
      <c r="T1194">
        <f t="shared" ca="1" si="402"/>
        <v>1.4931636980735559</v>
      </c>
      <c r="U1194">
        <f t="shared" ca="1" si="405"/>
        <v>35.478899999999996</v>
      </c>
      <c r="Z1194">
        <f t="shared" si="403"/>
        <v>0.10942884113487317</v>
      </c>
      <c r="AA1194">
        <f>PI()/4*('Config sheet'!$C$38^2-'Config sheet'!$C$41^2)*'Stage 1'!Z1194*2</f>
        <v>1.7824931769709652E-2</v>
      </c>
      <c r="AB1194">
        <f t="shared" si="404"/>
        <v>61.546029884630578</v>
      </c>
    </row>
    <row r="1195" spans="3:28" x14ac:dyDescent="0.25">
      <c r="C1195">
        <f t="shared" si="406"/>
        <v>96</v>
      </c>
      <c r="D1195">
        <f t="shared" si="391"/>
        <v>995</v>
      </c>
      <c r="E1195">
        <f t="shared" si="392"/>
        <v>0.17780000000000001</v>
      </c>
      <c r="F1195">
        <f t="shared" si="388"/>
        <v>1.6080402010050253E-2</v>
      </c>
      <c r="G1195">
        <f t="shared" si="393"/>
        <v>104.19615634406146</v>
      </c>
      <c r="H1195">
        <f t="shared" si="394"/>
        <v>1.6755160819145565</v>
      </c>
      <c r="I1195" s="3">
        <f t="shared" si="395"/>
        <v>8.8900000000000007E-2</v>
      </c>
      <c r="J1195" s="3">
        <f t="shared" si="396"/>
        <v>0.40640000000000004</v>
      </c>
      <c r="K1195">
        <f t="shared" si="397"/>
        <v>0.13528976530744344</v>
      </c>
      <c r="L1195">
        <f>PI()/4*('Config sheet'!$C$38^2-'Config sheet'!$C$41^2)*'Stage 1'!K1195*2</f>
        <v>2.20374337399128E-2</v>
      </c>
      <c r="M1195">
        <f t="shared" si="398"/>
        <v>65.942440083833375</v>
      </c>
      <c r="N1195">
        <f>'Config sheet'!$C$44</f>
        <v>5.8970333333333338</v>
      </c>
      <c r="O1195">
        <f t="shared" si="407"/>
        <v>9.0016497546655767</v>
      </c>
      <c r="P1195">
        <f t="shared" si="408"/>
        <v>-307.40590814601899</v>
      </c>
      <c r="Q1195">
        <f t="shared" si="399"/>
        <v>180</v>
      </c>
      <c r="R1195">
        <f t="shared" si="400"/>
        <v>-55.333063466283413</v>
      </c>
      <c r="S1195">
        <f t="shared" si="401"/>
        <v>-55.33306346628342</v>
      </c>
      <c r="T1195">
        <f t="shared" ca="1" si="402"/>
        <v>1.4931636980735559</v>
      </c>
      <c r="U1195">
        <f t="shared" ca="1" si="405"/>
        <v>35.478899999999996</v>
      </c>
      <c r="Z1195">
        <f t="shared" si="403"/>
        <v>0.10792634530744344</v>
      </c>
      <c r="AA1195">
        <f>PI()/4*('Config sheet'!$C$38^2-'Config sheet'!$C$41^2)*'Stage 1'!Z1195*2</f>
        <v>1.7580189292950722E-2</v>
      </c>
      <c r="AB1195">
        <f t="shared" si="404"/>
        <v>60.70098161273534</v>
      </c>
    </row>
    <row r="1196" spans="3:28" x14ac:dyDescent="0.25">
      <c r="C1196">
        <f t="shared" si="406"/>
        <v>95</v>
      </c>
      <c r="D1196">
        <f t="shared" si="391"/>
        <v>995</v>
      </c>
      <c r="E1196">
        <f t="shared" si="392"/>
        <v>0.17780000000000001</v>
      </c>
      <c r="F1196">
        <f t="shared" si="388"/>
        <v>1.5912897822445562E-2</v>
      </c>
      <c r="G1196">
        <f t="shared" si="393"/>
        <v>104.19615634406146</v>
      </c>
      <c r="H1196">
        <f t="shared" si="394"/>
        <v>1.6580627893946129</v>
      </c>
      <c r="I1196" s="3">
        <f t="shared" si="395"/>
        <v>8.8900000000000007E-2</v>
      </c>
      <c r="J1196" s="3">
        <f t="shared" si="396"/>
        <v>0.40640000000000004</v>
      </c>
      <c r="K1196">
        <f t="shared" si="397"/>
        <v>0.13377850619310291</v>
      </c>
      <c r="L1196">
        <f>PI()/4*('Config sheet'!$C$38^2-'Config sheet'!$C$41^2)*'Stage 1'!K1196*2</f>
        <v>2.1791263805916422E-2</v>
      </c>
      <c r="M1196">
        <f t="shared" si="398"/>
        <v>65.205827721678119</v>
      </c>
      <c r="N1196">
        <f>'Config sheet'!$C$44</f>
        <v>5.8970333333333338</v>
      </c>
      <c r="O1196">
        <f t="shared" si="407"/>
        <v>9.0518588910162805</v>
      </c>
      <c r="P1196">
        <f t="shared" si="408"/>
        <v>-292.04439613846415</v>
      </c>
      <c r="Q1196">
        <f t="shared" si="399"/>
        <v>180</v>
      </c>
      <c r="R1196">
        <f t="shared" si="400"/>
        <v>-52.567991304923545</v>
      </c>
      <c r="S1196">
        <f t="shared" si="401"/>
        <v>-52.567991304923545</v>
      </c>
      <c r="T1196">
        <f t="shared" ca="1" si="402"/>
        <v>1.4931636980735559</v>
      </c>
      <c r="U1196">
        <f t="shared" ca="1" si="405"/>
        <v>35.478899999999996</v>
      </c>
      <c r="Z1196">
        <f t="shared" si="403"/>
        <v>0.10641508619310291</v>
      </c>
      <c r="AA1196">
        <f>PI()/4*('Config sheet'!$C$38^2-'Config sheet'!$C$41^2)*'Stage 1'!Z1196*2</f>
        <v>1.7334019358954348E-2</v>
      </c>
      <c r="AB1196">
        <f t="shared" si="404"/>
        <v>59.851004608044391</v>
      </c>
    </row>
    <row r="1197" spans="3:28" x14ac:dyDescent="0.25">
      <c r="C1197">
        <f t="shared" si="406"/>
        <v>94</v>
      </c>
      <c r="D1197">
        <f t="shared" si="391"/>
        <v>995</v>
      </c>
      <c r="E1197">
        <f t="shared" si="392"/>
        <v>0.17780000000000001</v>
      </c>
      <c r="F1197">
        <f t="shared" si="388"/>
        <v>1.5745393634840871E-2</v>
      </c>
      <c r="G1197">
        <f t="shared" si="393"/>
        <v>104.19615634406146</v>
      </c>
      <c r="H1197">
        <f t="shared" si="394"/>
        <v>1.6406094968746696</v>
      </c>
      <c r="I1197" s="3">
        <f t="shared" si="395"/>
        <v>8.8900000000000007E-2</v>
      </c>
      <c r="J1197" s="3">
        <f t="shared" si="396"/>
        <v>0.40640000000000004</v>
      </c>
      <c r="K1197">
        <f t="shared" si="397"/>
        <v>0.13225891232888595</v>
      </c>
      <c r="L1197">
        <f>PI()/4*('Config sheet'!$C$38^2-'Config sheet'!$C$41^2)*'Stage 1'!K1197*2</f>
        <v>2.1543736219345785E-2</v>
      </c>
      <c r="M1197">
        <f t="shared" si="398"/>
        <v>64.465152866376442</v>
      </c>
      <c r="N1197">
        <f>'Config sheet'!$C$44</f>
        <v>5.8970333333333338</v>
      </c>
      <c r="O1197">
        <f t="shared" si="407"/>
        <v>9.099471497770141</v>
      </c>
      <c r="P1197">
        <f t="shared" si="408"/>
        <v>-276.40393685237831</v>
      </c>
      <c r="Q1197">
        <f t="shared" si="399"/>
        <v>180</v>
      </c>
      <c r="R1197">
        <f t="shared" si="400"/>
        <v>-49.752708633428099</v>
      </c>
      <c r="S1197">
        <f t="shared" si="401"/>
        <v>-49.752708633428099</v>
      </c>
      <c r="T1197">
        <f t="shared" ca="1" si="402"/>
        <v>1.4931636980735559</v>
      </c>
      <c r="U1197">
        <f t="shared" ca="1" si="405"/>
        <v>35.478899999999996</v>
      </c>
      <c r="Z1197">
        <f t="shared" si="403"/>
        <v>0.10489549232888595</v>
      </c>
      <c r="AA1197">
        <f>PI()/4*('Config sheet'!$C$38^2-'Config sheet'!$C$41^2)*'Stage 1'!Z1197*2</f>
        <v>1.7086491772383711E-2</v>
      </c>
      <c r="AB1197">
        <f t="shared" si="404"/>
        <v>58.996339892511784</v>
      </c>
    </row>
    <row r="1198" spans="3:28" x14ac:dyDescent="0.25">
      <c r="C1198">
        <f t="shared" si="406"/>
        <v>93</v>
      </c>
      <c r="D1198">
        <f t="shared" si="391"/>
        <v>995</v>
      </c>
      <c r="E1198">
        <f t="shared" si="392"/>
        <v>0.17780000000000001</v>
      </c>
      <c r="F1198">
        <f t="shared" si="388"/>
        <v>1.5577889447236181E-2</v>
      </c>
      <c r="G1198">
        <f t="shared" si="393"/>
        <v>104.19615634406146</v>
      </c>
      <c r="H1198">
        <f t="shared" si="394"/>
        <v>1.6231562043547263</v>
      </c>
      <c r="I1198" s="3">
        <f t="shared" si="395"/>
        <v>8.8900000000000007E-2</v>
      </c>
      <c r="J1198" s="3">
        <f t="shared" si="396"/>
        <v>0.40640000000000004</v>
      </c>
      <c r="K1198">
        <f t="shared" si="397"/>
        <v>0.13073142051085293</v>
      </c>
      <c r="L1198">
        <f>PI()/4*('Config sheet'!$C$38^2-'Config sheet'!$C$41^2)*'Stage 1'!K1198*2</f>
        <v>2.1294922130181942E-2</v>
      </c>
      <c r="M1198">
        <f t="shared" si="398"/>
        <v>63.720628419458457</v>
      </c>
      <c r="N1198">
        <f>'Config sheet'!$C$44</f>
        <v>5.8970333333333338</v>
      </c>
      <c r="O1198">
        <f t="shared" si="407"/>
        <v>9.1444411564612871</v>
      </c>
      <c r="P1198">
        <f t="shared" si="408"/>
        <v>-260.48824112674288</v>
      </c>
      <c r="Q1198">
        <f t="shared" si="399"/>
        <v>180</v>
      </c>
      <c r="R1198">
        <f t="shared" si="400"/>
        <v>-46.887883402813721</v>
      </c>
      <c r="S1198">
        <f t="shared" si="401"/>
        <v>-46.887883402813721</v>
      </c>
      <c r="T1198">
        <f t="shared" ca="1" si="402"/>
        <v>1.4931636980735559</v>
      </c>
      <c r="U1198">
        <f t="shared" ca="1" si="405"/>
        <v>35.478899999999996</v>
      </c>
      <c r="Z1198">
        <f t="shared" si="403"/>
        <v>0.10336800051085293</v>
      </c>
      <c r="AA1198">
        <f>PI()/4*('Config sheet'!$C$38^2-'Config sheet'!$C$41^2)*'Stage 1'!Z1198*2</f>
        <v>1.6837677683219868E-2</v>
      </c>
      <c r="AB1198">
        <f t="shared" si="404"/>
        <v>58.13723313321313</v>
      </c>
    </row>
    <row r="1199" spans="3:28" x14ac:dyDescent="0.25">
      <c r="C1199">
        <f t="shared" si="406"/>
        <v>92</v>
      </c>
      <c r="D1199">
        <f t="shared" si="391"/>
        <v>995</v>
      </c>
      <c r="E1199">
        <f t="shared" si="392"/>
        <v>0.17780000000000001</v>
      </c>
      <c r="F1199">
        <f t="shared" si="388"/>
        <v>1.5410385259631492E-2</v>
      </c>
      <c r="G1199">
        <f t="shared" si="393"/>
        <v>104.19615634406146</v>
      </c>
      <c r="H1199">
        <f t="shared" si="394"/>
        <v>1.6057029118347832</v>
      </c>
      <c r="I1199" s="3">
        <f t="shared" si="395"/>
        <v>8.8900000000000007E-2</v>
      </c>
      <c r="J1199" s="3">
        <f t="shared" si="396"/>
        <v>0.40640000000000004</v>
      </c>
      <c r="K1199">
        <f t="shared" si="397"/>
        <v>0.1291964756987258</v>
      </c>
      <c r="L1199">
        <f>PI()/4*('Config sheet'!$C$38^2-'Config sheet'!$C$41^2)*'Stage 1'!K1199*2</f>
        <v>2.1044894018189843E-2</v>
      </c>
      <c r="M1199">
        <f t="shared" si="398"/>
        <v>62.97247126155618</v>
      </c>
      <c r="N1199">
        <f>'Config sheet'!$C$44</f>
        <v>5.8970333333333338</v>
      </c>
      <c r="O1199">
        <f t="shared" si="407"/>
        <v>9.1867220967208212</v>
      </c>
      <c r="P1199">
        <f t="shared" si="408"/>
        <v>-244.30133639440598</v>
      </c>
      <c r="Q1199">
        <f t="shared" si="399"/>
        <v>180</v>
      </c>
      <c r="R1199">
        <f t="shared" si="400"/>
        <v>-43.974240550993073</v>
      </c>
      <c r="S1199">
        <f t="shared" si="401"/>
        <v>-43.974240550993073</v>
      </c>
      <c r="T1199">
        <f t="shared" ca="1" si="402"/>
        <v>1.4931636980735559</v>
      </c>
      <c r="U1199">
        <f t="shared" ca="1" si="405"/>
        <v>35.478899999999996</v>
      </c>
      <c r="Z1199">
        <f t="shared" si="403"/>
        <v>0.10183305569872581</v>
      </c>
      <c r="AA1199">
        <f>PI()/4*('Config sheet'!$C$38^2-'Config sheet'!$C$41^2)*'Stage 1'!Z1199*2</f>
        <v>1.6587649571227766E-2</v>
      </c>
      <c r="AB1199">
        <f t="shared" si="404"/>
        <v>57.273934588709672</v>
      </c>
    </row>
    <row r="1200" spans="3:28" x14ac:dyDescent="0.25">
      <c r="C1200">
        <f t="shared" si="406"/>
        <v>91</v>
      </c>
      <c r="D1200">
        <f t="shared" si="391"/>
        <v>995</v>
      </c>
      <c r="E1200">
        <f t="shared" si="392"/>
        <v>0.17780000000000001</v>
      </c>
      <c r="F1200">
        <f t="shared" si="388"/>
        <v>1.5242881072026801E-2</v>
      </c>
      <c r="G1200">
        <f t="shared" si="393"/>
        <v>104.19615634406146</v>
      </c>
      <c r="H1200">
        <f t="shared" si="394"/>
        <v>1.5882496193148399</v>
      </c>
      <c r="I1200" s="3">
        <f t="shared" si="395"/>
        <v>8.8900000000000007E-2</v>
      </c>
      <c r="J1200" s="3">
        <f t="shared" si="396"/>
        <v>0.40640000000000004</v>
      </c>
      <c r="K1200">
        <f t="shared" si="397"/>
        <v>0.12765453090974235</v>
      </c>
      <c r="L1200">
        <f>PI()/4*('Config sheet'!$C$38^2-'Config sheet'!$C$41^2)*'Stage 1'!K1200*2</f>
        <v>2.0793725675628181E-2</v>
      </c>
      <c r="M1200">
        <f t="shared" si="398"/>
        <v>62.220902200666352</v>
      </c>
      <c r="N1200">
        <f>'Config sheet'!$C$44</f>
        <v>5.8970333333333338</v>
      </c>
      <c r="O1200">
        <f t="shared" si="407"/>
        <v>9.2262692492939316</v>
      </c>
      <c r="P1200">
        <f t="shared" si="408"/>
        <v>-227.84756645511254</v>
      </c>
      <c r="Q1200">
        <f t="shared" si="399"/>
        <v>180</v>
      </c>
      <c r="R1200">
        <f t="shared" si="400"/>
        <v>-41.012561961920262</v>
      </c>
      <c r="S1200">
        <f t="shared" si="401"/>
        <v>-41.012561961920255</v>
      </c>
      <c r="T1200">
        <f t="shared" ca="1" si="402"/>
        <v>1.4931636980735559</v>
      </c>
      <c r="U1200">
        <f t="shared" ca="1" si="405"/>
        <v>35.478899999999996</v>
      </c>
      <c r="Z1200">
        <f t="shared" si="403"/>
        <v>0.10029111090974235</v>
      </c>
      <c r="AA1200">
        <f>PI()/4*('Config sheet'!$C$38^2-'Config sheet'!$C$41^2)*'Stage 1'!Z1200*2</f>
        <v>1.6336481228666107E-2</v>
      </c>
      <c r="AB1200">
        <f t="shared" si="404"/>
        <v>56.406699049348902</v>
      </c>
    </row>
    <row r="1201" spans="3:28" x14ac:dyDescent="0.25">
      <c r="C1201">
        <f t="shared" si="406"/>
        <v>90</v>
      </c>
      <c r="D1201">
        <f t="shared" si="391"/>
        <v>995</v>
      </c>
      <c r="E1201">
        <f t="shared" si="392"/>
        <v>0.17780000000000001</v>
      </c>
      <c r="F1201">
        <f t="shared" si="388"/>
        <v>1.5075376884422112E-2</v>
      </c>
      <c r="G1201">
        <f t="shared" si="393"/>
        <v>104.19615634406146</v>
      </c>
      <c r="H1201">
        <f t="shared" si="394"/>
        <v>1.5707963267948966</v>
      </c>
      <c r="I1201" s="3">
        <f t="shared" si="395"/>
        <v>8.8900000000000007E-2</v>
      </c>
      <c r="J1201" s="3">
        <f t="shared" si="396"/>
        <v>0.40640000000000004</v>
      </c>
      <c r="K1201">
        <f t="shared" si="397"/>
        <v>0.12610604710170173</v>
      </c>
      <c r="L1201">
        <f>PI()/4*('Config sheet'!$C$38^2-'Config sheet'!$C$41^2)*'Stage 1'!K1201*2</f>
        <v>2.0541492188198621E-2</v>
      </c>
      <c r="M1201">
        <f t="shared" si="398"/>
        <v>61.466145915144963</v>
      </c>
      <c r="N1201">
        <f>'Config sheet'!$C$44</f>
        <v>5.8970333333333338</v>
      </c>
      <c r="O1201">
        <f t="shared" si="407"/>
        <v>9.2630382989870643</v>
      </c>
      <c r="P1201">
        <f t="shared" si="408"/>
        <v>-211.13159086737485</v>
      </c>
      <c r="Q1201">
        <f t="shared" si="399"/>
        <v>180</v>
      </c>
      <c r="R1201">
        <f t="shared" si="400"/>
        <v>-38.003686356127481</v>
      </c>
      <c r="S1201">
        <f t="shared" si="401"/>
        <v>-38.003686356127474</v>
      </c>
      <c r="T1201">
        <f t="shared" ca="1" si="402"/>
        <v>1.4931636980735559</v>
      </c>
      <c r="U1201">
        <f t="shared" ca="1" si="405"/>
        <v>35.478899999999996</v>
      </c>
      <c r="Z1201">
        <f t="shared" si="403"/>
        <v>9.874262710170173E-2</v>
      </c>
      <c r="AA1201">
        <f>PI()/4*('Config sheet'!$C$38^2-'Config sheet'!$C$41^2)*'Stage 1'!Z1201*2</f>
        <v>1.6084247741236547E-2</v>
      </c>
      <c r="AB1201">
        <f t="shared" si="404"/>
        <v>55.535785771485791</v>
      </c>
    </row>
    <row r="1202" spans="3:28" x14ac:dyDescent="0.25">
      <c r="C1202">
        <f t="shared" si="406"/>
        <v>89</v>
      </c>
      <c r="D1202">
        <f t="shared" si="391"/>
        <v>995</v>
      </c>
      <c r="E1202">
        <f t="shared" si="392"/>
        <v>0.17780000000000001</v>
      </c>
      <c r="F1202">
        <f t="shared" si="388"/>
        <v>1.4907872696817421E-2</v>
      </c>
      <c r="G1202">
        <f t="shared" si="393"/>
        <v>104.19615634406146</v>
      </c>
      <c r="H1202">
        <f t="shared" si="394"/>
        <v>1.5533430342749532</v>
      </c>
      <c r="I1202" s="3">
        <f t="shared" si="395"/>
        <v>8.8900000000000007E-2</v>
      </c>
      <c r="J1202" s="3">
        <f t="shared" si="396"/>
        <v>0.40640000000000004</v>
      </c>
      <c r="K1202">
        <f t="shared" si="397"/>
        <v>0.12455149304519333</v>
      </c>
      <c r="L1202">
        <f>PI()/4*('Config sheet'!$C$38^2-'Config sheet'!$C$41^2)*'Stage 1'!K1202*2</f>
        <v>2.0288269914233072E-2</v>
      </c>
      <c r="M1202">
        <f t="shared" si="398"/>
        <v>60.708430891429529</v>
      </c>
      <c r="N1202">
        <f>'Config sheet'!$C$44</f>
        <v>5.8970333333333338</v>
      </c>
      <c r="O1202">
        <f t="shared" si="407"/>
        <v>9.2969857374812577</v>
      </c>
      <c r="P1202">
        <f t="shared" si="408"/>
        <v>-194.15838395849369</v>
      </c>
      <c r="Q1202">
        <f t="shared" si="399"/>
        <v>180</v>
      </c>
      <c r="R1202">
        <f t="shared" si="400"/>
        <v>-34.948509112528868</v>
      </c>
      <c r="S1202">
        <f t="shared" si="401"/>
        <v>-34.94850911252886</v>
      </c>
      <c r="T1202">
        <f t="shared" ca="1" si="402"/>
        <v>1.4931636980735559</v>
      </c>
      <c r="U1202">
        <f t="shared" ca="1" si="405"/>
        <v>35.478899999999996</v>
      </c>
      <c r="Z1202">
        <f t="shared" si="403"/>
        <v>9.7188073045193335E-2</v>
      </c>
      <c r="AA1202">
        <f>PI()/4*('Config sheet'!$C$38^2-'Config sheet'!$C$41^2)*'Stage 1'!Z1202*2</f>
        <v>1.5831025467270998E-2</v>
      </c>
      <c r="AB1202">
        <f t="shared" si="404"/>
        <v>54.66145840562055</v>
      </c>
    </row>
    <row r="1203" spans="3:28" x14ac:dyDescent="0.25">
      <c r="C1203">
        <f t="shared" si="406"/>
        <v>88</v>
      </c>
      <c r="D1203">
        <f t="shared" si="391"/>
        <v>995</v>
      </c>
      <c r="E1203">
        <f t="shared" si="392"/>
        <v>0.17780000000000001</v>
      </c>
      <c r="F1203">
        <f t="shared" si="388"/>
        <v>1.4740368509212731E-2</v>
      </c>
      <c r="G1203">
        <f t="shared" si="393"/>
        <v>104.19615634406146</v>
      </c>
      <c r="H1203">
        <f t="shared" si="394"/>
        <v>1.5358897417550099</v>
      </c>
      <c r="I1203" s="3">
        <f t="shared" si="395"/>
        <v>8.8900000000000007E-2</v>
      </c>
      <c r="J1203" s="3">
        <f t="shared" si="396"/>
        <v>0.40640000000000004</v>
      </c>
      <c r="K1203">
        <f t="shared" si="397"/>
        <v>0.12299134518502117</v>
      </c>
      <c r="L1203">
        <f>PI()/4*('Config sheet'!$C$38^2-'Config sheet'!$C$41^2)*'Stage 1'!K1203*2</f>
        <v>2.0034136462121013E-2</v>
      </c>
      <c r="M1203">
        <f t="shared" si="398"/>
        <v>59.947989356495007</v>
      </c>
      <c r="N1203">
        <f>'Config sheet'!$C$44</f>
        <v>5.8970333333333338</v>
      </c>
      <c r="O1203">
        <f t="shared" si="407"/>
        <v>9.3280689159476609</v>
      </c>
      <c r="P1203">
        <f t="shared" si="408"/>
        <v>-176.93323345251116</v>
      </c>
      <c r="Q1203">
        <f t="shared" si="399"/>
        <v>180</v>
      </c>
      <c r="R1203">
        <f t="shared" si="400"/>
        <v>-31.847982021452012</v>
      </c>
      <c r="S1203">
        <f t="shared" si="401"/>
        <v>-31.847982021452008</v>
      </c>
      <c r="T1203">
        <f t="shared" ca="1" si="402"/>
        <v>1.4931636980735559</v>
      </c>
      <c r="U1203">
        <f t="shared" ca="1" si="405"/>
        <v>35.478899999999996</v>
      </c>
      <c r="Z1203">
        <f t="shared" si="403"/>
        <v>9.5627925185021168E-2</v>
      </c>
      <c r="AA1203">
        <f>PI()/4*('Config sheet'!$C$38^2-'Config sheet'!$C$41^2)*'Stage 1'!Z1203*2</f>
        <v>1.5576892015158937E-2</v>
      </c>
      <c r="AB1203">
        <f t="shared" si="404"/>
        <v>53.783984918459595</v>
      </c>
    </row>
    <row r="1204" spans="3:28" x14ac:dyDescent="0.25">
      <c r="C1204">
        <f t="shared" si="406"/>
        <v>87</v>
      </c>
      <c r="D1204">
        <f t="shared" si="391"/>
        <v>995</v>
      </c>
      <c r="E1204">
        <f t="shared" si="392"/>
        <v>0.17780000000000001</v>
      </c>
      <c r="F1204">
        <f t="shared" si="388"/>
        <v>1.457286432160804E-2</v>
      </c>
      <c r="G1204">
        <f t="shared" si="393"/>
        <v>104.19615634406146</v>
      </c>
      <c r="H1204">
        <f t="shared" si="394"/>
        <v>1.5184364492350666</v>
      </c>
      <c r="I1204" s="3">
        <f t="shared" si="395"/>
        <v>8.8900000000000007E-2</v>
      </c>
      <c r="J1204" s="3">
        <f t="shared" si="396"/>
        <v>0.40640000000000004</v>
      </c>
      <c r="K1204">
        <f t="shared" si="397"/>
        <v>0.12142608749085751</v>
      </c>
      <c r="L1204">
        <f>PI()/4*('Config sheet'!$C$38^2-'Config sheet'!$C$41^2)*'Stage 1'!K1204*2</f>
        <v>1.9779170665982386E-2</v>
      </c>
      <c r="M1204">
        <f t="shared" si="398"/>
        <v>59.185057205059998</v>
      </c>
      <c r="N1204">
        <f>'Config sheet'!$C$44</f>
        <v>5.8970333333333338</v>
      </c>
      <c r="O1204">
        <f t="shared" si="407"/>
        <v>9.3562460974012165</v>
      </c>
      <c r="P1204">
        <f t="shared" si="408"/>
        <v>-159.46173871633783</v>
      </c>
      <c r="Q1204">
        <f t="shared" si="399"/>
        <v>180</v>
      </c>
      <c r="R1204">
        <f t="shared" si="400"/>
        <v>-28.703112968940818</v>
      </c>
      <c r="S1204">
        <f t="shared" si="401"/>
        <v>-28.703112968940811</v>
      </c>
      <c r="T1204">
        <f t="shared" ca="1" si="402"/>
        <v>1.4931636980735559</v>
      </c>
      <c r="U1204">
        <f t="shared" ca="1" si="405"/>
        <v>35.478899999999996</v>
      </c>
      <c r="Z1204">
        <f t="shared" si="403"/>
        <v>9.406266749085751E-2</v>
      </c>
      <c r="AA1204">
        <f>PI()/4*('Config sheet'!$C$38^2-'Config sheet'!$C$41^2)*'Stage 1'!Z1204*2</f>
        <v>1.532192621902031E-2</v>
      </c>
      <c r="AB1204">
        <f t="shared" si="404"/>
        <v>52.903637508918727</v>
      </c>
    </row>
    <row r="1205" spans="3:28" x14ac:dyDescent="0.25">
      <c r="C1205">
        <f t="shared" si="406"/>
        <v>86</v>
      </c>
      <c r="D1205">
        <f t="shared" si="391"/>
        <v>995</v>
      </c>
      <c r="E1205">
        <f t="shared" si="392"/>
        <v>0.17780000000000001</v>
      </c>
      <c r="F1205">
        <f t="shared" si="388"/>
        <v>1.4405360134003351E-2</v>
      </c>
      <c r="G1205">
        <f t="shared" si="393"/>
        <v>104.19615634406146</v>
      </c>
      <c r="H1205">
        <f t="shared" si="394"/>
        <v>1.5009831567151233</v>
      </c>
      <c r="I1205" s="3">
        <f t="shared" si="395"/>
        <v>8.8900000000000007E-2</v>
      </c>
      <c r="J1205" s="3">
        <f t="shared" si="396"/>
        <v>0.40640000000000004</v>
      </c>
      <c r="K1205">
        <f t="shared" si="397"/>
        <v>0.11985621129718046</v>
      </c>
      <c r="L1205">
        <f>PI()/4*('Config sheet'!$C$38^2-'Config sheet'!$C$41^2)*'Stage 1'!K1205*2</f>
        <v>1.9523452559594919E-2</v>
      </c>
      <c r="M1205">
        <f t="shared" si="398"/>
        <v>58.419873921569675</v>
      </c>
      <c r="N1205">
        <f>'Config sheet'!$C$44</f>
        <v>5.8970333333333338</v>
      </c>
      <c r="O1205">
        <f t="shared" si="407"/>
        <v>9.3814765087286762</v>
      </c>
      <c r="P1205">
        <f t="shared" si="408"/>
        <v>-141.74980862476281</v>
      </c>
      <c r="Q1205">
        <f t="shared" si="399"/>
        <v>180</v>
      </c>
      <c r="R1205">
        <f t="shared" si="400"/>
        <v>-25.514965552457308</v>
      </c>
      <c r="S1205">
        <f t="shared" si="401"/>
        <v>-25.514965552457308</v>
      </c>
      <c r="T1205">
        <f t="shared" ca="1" si="402"/>
        <v>1.4931636980735559</v>
      </c>
      <c r="U1205">
        <f t="shared" ca="1" si="405"/>
        <v>35.478899999999996</v>
      </c>
      <c r="Z1205">
        <f t="shared" si="403"/>
        <v>9.2492791297180466E-2</v>
      </c>
      <c r="AA1205">
        <f>PI()/4*('Config sheet'!$C$38^2-'Config sheet'!$C$41^2)*'Stage 1'!Z1205*2</f>
        <v>1.5066208112632843E-2</v>
      </c>
      <c r="AB1205">
        <f t="shared" si="404"/>
        <v>52.020692518099253</v>
      </c>
    </row>
    <row r="1206" spans="3:28" x14ac:dyDescent="0.25">
      <c r="C1206">
        <f t="shared" si="406"/>
        <v>85</v>
      </c>
      <c r="D1206">
        <f t="shared" si="391"/>
        <v>995</v>
      </c>
      <c r="E1206">
        <f t="shared" si="392"/>
        <v>0.17780000000000001</v>
      </c>
      <c r="F1206">
        <f t="shared" si="388"/>
        <v>1.4237855946398661E-2</v>
      </c>
      <c r="G1206">
        <f t="shared" si="393"/>
        <v>104.19615634406146</v>
      </c>
      <c r="H1206">
        <f t="shared" si="394"/>
        <v>1.4835298641951802</v>
      </c>
      <c r="I1206" s="3">
        <f t="shared" si="395"/>
        <v>8.8900000000000007E-2</v>
      </c>
      <c r="J1206" s="3">
        <f t="shared" si="396"/>
        <v>0.40640000000000004</v>
      </c>
      <c r="K1206">
        <f t="shared" si="397"/>
        <v>0.11828221513256928</v>
      </c>
      <c r="L1206">
        <f>PI()/4*('Config sheet'!$C$38^2-'Config sheet'!$C$41^2)*'Stage 1'!K1206*2</f>
        <v>1.926706334858793E-2</v>
      </c>
      <c r="M1206">
        <f t="shared" si="398"/>
        <v>57.652682496991552</v>
      </c>
      <c r="N1206">
        <f>'Config sheet'!$C$44</f>
        <v>5.8970333333333338</v>
      </c>
      <c r="O1206">
        <f t="shared" si="407"/>
        <v>9.4037203923271111</v>
      </c>
      <c r="P1206">
        <f t="shared" si="408"/>
        <v>-123.80365904552038</v>
      </c>
      <c r="Q1206">
        <f t="shared" si="399"/>
        <v>180</v>
      </c>
      <c r="R1206">
        <f t="shared" si="400"/>
        <v>-22.284658628193668</v>
      </c>
      <c r="S1206">
        <f t="shared" si="401"/>
        <v>-22.284658628193668</v>
      </c>
      <c r="T1206">
        <f t="shared" ca="1" si="402"/>
        <v>1.4931636980735559</v>
      </c>
      <c r="U1206">
        <f t="shared" ca="1" si="405"/>
        <v>35.478899999999996</v>
      </c>
      <c r="Z1206">
        <f t="shared" si="403"/>
        <v>9.0918795132569286E-2</v>
      </c>
      <c r="AA1206">
        <f>PI()/4*('Config sheet'!$C$38^2-'Config sheet'!$C$41^2)*'Stage 1'!Z1206*2</f>
        <v>1.4809818901625856E-2</v>
      </c>
      <c r="AB1206">
        <f t="shared" si="404"/>
        <v>51.135430333278556</v>
      </c>
    </row>
    <row r="1207" spans="3:28" x14ac:dyDescent="0.25">
      <c r="C1207">
        <f t="shared" si="406"/>
        <v>84</v>
      </c>
      <c r="D1207">
        <f t="shared" si="391"/>
        <v>995</v>
      </c>
      <c r="E1207">
        <f t="shared" si="392"/>
        <v>0.17780000000000001</v>
      </c>
      <c r="F1207">
        <f t="shared" si="388"/>
        <v>1.407035175879397E-2</v>
      </c>
      <c r="G1207">
        <f t="shared" si="393"/>
        <v>104.19615634406146</v>
      </c>
      <c r="H1207">
        <f t="shared" si="394"/>
        <v>1.4660765716752366</v>
      </c>
      <c r="I1207" s="3">
        <f t="shared" si="395"/>
        <v>8.8900000000000007E-2</v>
      </c>
      <c r="J1207" s="3">
        <f t="shared" si="396"/>
        <v>0.40640000000000004</v>
      </c>
      <c r="K1207">
        <f t="shared" si="397"/>
        <v>0.11670460453845463</v>
      </c>
      <c r="L1207">
        <f>PI()/4*('Config sheet'!$C$38^2-'Config sheet'!$C$41^2)*'Stage 1'!K1207*2</f>
        <v>1.9010085380918463E-2</v>
      </c>
      <c r="M1207">
        <f t="shared" si="398"/>
        <v>56.883729340471419</v>
      </c>
      <c r="N1207">
        <f>'Config sheet'!$C$44</f>
        <v>5.8970333333333338</v>
      </c>
      <c r="O1207">
        <f t="shared" si="407"/>
        <v>9.4229390572894669</v>
      </c>
      <c r="P1207">
        <f t="shared" si="408"/>
        <v>-105.62980994604939</v>
      </c>
      <c r="Q1207">
        <f t="shared" si="399"/>
        <v>180</v>
      </c>
      <c r="R1207">
        <f t="shared" si="400"/>
        <v>-19.013365790288891</v>
      </c>
      <c r="S1207">
        <f t="shared" si="401"/>
        <v>-19.013365790288891</v>
      </c>
      <c r="T1207">
        <f t="shared" ca="1" si="402"/>
        <v>1.4931636980735559</v>
      </c>
      <c r="U1207">
        <f t="shared" ca="1" si="405"/>
        <v>35.478899999999996</v>
      </c>
      <c r="Z1207">
        <f t="shared" si="403"/>
        <v>8.9341184538454632E-2</v>
      </c>
      <c r="AA1207">
        <f>PI()/4*('Config sheet'!$C$38^2-'Config sheet'!$C$41^2)*'Stage 1'!Z1207*2</f>
        <v>1.4552840933956389E-2</v>
      </c>
      <c r="AB1207">
        <f t="shared" si="404"/>
        <v>50.24813528596998</v>
      </c>
    </row>
    <row r="1208" spans="3:28" x14ac:dyDescent="0.25">
      <c r="C1208">
        <f t="shared" si="406"/>
        <v>83</v>
      </c>
      <c r="D1208">
        <f t="shared" si="391"/>
        <v>995</v>
      </c>
      <c r="E1208">
        <f t="shared" si="392"/>
        <v>0.17780000000000001</v>
      </c>
      <c r="F1208">
        <f t="shared" si="388"/>
        <v>1.3902847571189281E-2</v>
      </c>
      <c r="G1208">
        <f t="shared" si="393"/>
        <v>104.19615634406146</v>
      </c>
      <c r="H1208">
        <f t="shared" si="394"/>
        <v>1.4486232791552935</v>
      </c>
      <c r="I1208" s="3">
        <f t="shared" si="395"/>
        <v>8.8900000000000007E-2</v>
      </c>
      <c r="J1208" s="3">
        <f t="shared" si="396"/>
        <v>0.40640000000000004</v>
      </c>
      <c r="K1208">
        <f t="shared" si="397"/>
        <v>0.11512389187743796</v>
      </c>
      <c r="L1208">
        <f>PI()/4*('Config sheet'!$C$38^2-'Config sheet'!$C$41^2)*'Stage 1'!K1208*2</f>
        <v>1.875260211564829E-2</v>
      </c>
      <c r="M1208">
        <f t="shared" si="398"/>
        <v>56.113264185905045</v>
      </c>
      <c r="N1208">
        <f>'Config sheet'!$C$44</f>
        <v>5.8970333333333338</v>
      </c>
      <c r="O1208">
        <f t="shared" si="407"/>
        <v>9.4390949300739582</v>
      </c>
      <c r="P1208">
        <f t="shared" si="408"/>
        <v>-87.2350821240491</v>
      </c>
      <c r="Q1208">
        <f t="shared" si="399"/>
        <v>180</v>
      </c>
      <c r="R1208">
        <f t="shared" si="400"/>
        <v>-15.702314782328839</v>
      </c>
      <c r="S1208">
        <f t="shared" si="401"/>
        <v>-15.702314782328839</v>
      </c>
      <c r="T1208">
        <f t="shared" ca="1" si="402"/>
        <v>1.4931636980735559</v>
      </c>
      <c r="U1208">
        <f t="shared" ca="1" si="405"/>
        <v>35.478899999999996</v>
      </c>
      <c r="Z1208">
        <f t="shared" si="403"/>
        <v>8.7760471877437962E-2</v>
      </c>
      <c r="AA1208">
        <f>PI()/4*('Config sheet'!$C$38^2-'Config sheet'!$C$41^2)*'Stage 1'!Z1208*2</f>
        <v>1.4295357668686214E-2</v>
      </c>
      <c r="AB1208">
        <f t="shared" si="404"/>
        <v>49.359095544115839</v>
      </c>
    </row>
    <row r="1209" spans="3:28" x14ac:dyDescent="0.25">
      <c r="C1209">
        <f t="shared" si="406"/>
        <v>82</v>
      </c>
      <c r="D1209">
        <f t="shared" si="391"/>
        <v>995</v>
      </c>
      <c r="E1209">
        <f t="shared" si="392"/>
        <v>0.17780000000000001</v>
      </c>
      <c r="F1209">
        <f t="shared" si="388"/>
        <v>1.373534338358459E-2</v>
      </c>
      <c r="G1209">
        <f t="shared" si="393"/>
        <v>104.19615634406146</v>
      </c>
      <c r="H1209">
        <f t="shared" si="394"/>
        <v>1.4311699866353502</v>
      </c>
      <c r="I1209" s="3">
        <f t="shared" si="395"/>
        <v>8.8900000000000007E-2</v>
      </c>
      <c r="J1209" s="3">
        <f t="shared" si="396"/>
        <v>0.40640000000000004</v>
      </c>
      <c r="K1209">
        <f t="shared" si="397"/>
        <v>0.11354059613131776</v>
      </c>
      <c r="L1209">
        <f>PI()/4*('Config sheet'!$C$38^2-'Config sheet'!$C$41^2)*'Stage 1'!K1209*2</f>
        <v>1.8494698090044292E-2</v>
      </c>
      <c r="M1209">
        <f t="shared" si="398"/>
        <v>55.341539993492873</v>
      </c>
      <c r="N1209">
        <f>'Config sheet'!$C$44</f>
        <v>5.8970333333333338</v>
      </c>
      <c r="O1209">
        <f t="shared" si="407"/>
        <v>9.4521516045944765</v>
      </c>
      <c r="P1209">
        <f t="shared" si="408"/>
        <v>-68.626593564382262</v>
      </c>
      <c r="Q1209">
        <f t="shared" si="399"/>
        <v>180</v>
      </c>
      <c r="R1209">
        <f t="shared" si="400"/>
        <v>-12.352786841588804</v>
      </c>
      <c r="S1209">
        <f t="shared" si="401"/>
        <v>-12.352786841588808</v>
      </c>
      <c r="T1209">
        <f t="shared" ca="1" si="402"/>
        <v>1.4931636980735559</v>
      </c>
      <c r="U1209">
        <f t="shared" ca="1" si="405"/>
        <v>35.478899999999996</v>
      </c>
      <c r="Z1209">
        <f t="shared" si="403"/>
        <v>8.6177176131317756E-2</v>
      </c>
      <c r="AA1209">
        <f>PI()/4*('Config sheet'!$C$38^2-'Config sheet'!$C$41^2)*'Stage 1'!Z1209*2</f>
        <v>1.4037453643082216E-2</v>
      </c>
      <c r="AB1209">
        <f t="shared" si="404"/>
        <v>48.468602998491427</v>
      </c>
    </row>
    <row r="1210" spans="3:28" x14ac:dyDescent="0.25">
      <c r="C1210">
        <f t="shared" si="406"/>
        <v>81</v>
      </c>
      <c r="D1210">
        <f t="shared" si="391"/>
        <v>995</v>
      </c>
      <c r="E1210">
        <f t="shared" si="392"/>
        <v>0.17780000000000001</v>
      </c>
      <c r="F1210">
        <f t="shared" si="388"/>
        <v>1.3567839195979901E-2</v>
      </c>
      <c r="G1210">
        <f t="shared" si="393"/>
        <v>104.19615634406146</v>
      </c>
      <c r="H1210">
        <f t="shared" si="394"/>
        <v>1.4137166941154069</v>
      </c>
      <c r="I1210" s="3">
        <f t="shared" si="395"/>
        <v>8.8900000000000007E-2</v>
      </c>
      <c r="J1210" s="3">
        <f t="shared" si="396"/>
        <v>0.40640000000000004</v>
      </c>
      <c r="K1210">
        <f t="shared" si="397"/>
        <v>0.11195524268897791</v>
      </c>
      <c r="L1210">
        <f>PI()/4*('Config sheet'!$C$38^2-'Config sheet'!$C$41^2)*'Stage 1'!K1210*2</f>
        <v>1.8236458885027465E-2</v>
      </c>
      <c r="M1210">
        <f t="shared" si="398"/>
        <v>54.56881284635336</v>
      </c>
      <c r="N1210">
        <f>'Config sheet'!$C$44</f>
        <v>5.8970333333333338</v>
      </c>
      <c r="O1210">
        <f t="shared" si="407"/>
        <v>9.4620738916696627</v>
      </c>
      <c r="P1210">
        <f t="shared" si="408"/>
        <v>-49.811755425353169</v>
      </c>
      <c r="Q1210">
        <f t="shared" si="399"/>
        <v>180</v>
      </c>
      <c r="R1210">
        <f t="shared" si="400"/>
        <v>-8.9661159765635734</v>
      </c>
      <c r="S1210">
        <f t="shared" si="401"/>
        <v>-8.9661159765635716</v>
      </c>
      <c r="T1210">
        <f t="shared" ca="1" si="402"/>
        <v>1.4931636980735559</v>
      </c>
      <c r="U1210">
        <f t="shared" ca="1" si="405"/>
        <v>35.478899999999996</v>
      </c>
      <c r="Z1210">
        <f t="shared" si="403"/>
        <v>8.4591822688977913E-2</v>
      </c>
      <c r="AA1210">
        <f>PI()/4*('Config sheet'!$C$38^2-'Config sheet'!$C$41^2)*'Stage 1'!Z1210*2</f>
        <v>1.3779214438065391E-2</v>
      </c>
      <c r="AB1210">
        <f t="shared" si="404"/>
        <v>47.576953143407145</v>
      </c>
    </row>
    <row r="1211" spans="3:28" x14ac:dyDescent="0.25">
      <c r="C1211">
        <f t="shared" si="406"/>
        <v>80</v>
      </c>
      <c r="D1211">
        <f t="shared" si="391"/>
        <v>995</v>
      </c>
      <c r="E1211">
        <f t="shared" si="392"/>
        <v>0.17780000000000001</v>
      </c>
      <c r="F1211">
        <f t="shared" si="388"/>
        <v>1.340033500837521E-2</v>
      </c>
      <c r="G1211">
        <f t="shared" si="393"/>
        <v>104.19615634406146</v>
      </c>
      <c r="H1211">
        <f t="shared" si="394"/>
        <v>1.3962634015954636</v>
      </c>
      <c r="I1211" s="3">
        <f t="shared" si="395"/>
        <v>8.8900000000000007E-2</v>
      </c>
      <c r="J1211" s="3">
        <f t="shared" si="396"/>
        <v>0.40640000000000004</v>
      </c>
      <c r="K1211">
        <f t="shared" si="397"/>
        <v>0.11036836312431333</v>
      </c>
      <c r="L1211">
        <f>PI()/4*('Config sheet'!$C$38^2-'Config sheet'!$C$41^2)*'Stage 1'!K1211*2</f>
        <v>1.7977971088999092E-2</v>
      </c>
      <c r="M1211">
        <f t="shared" si="398"/>
        <v>53.79534184228033</v>
      </c>
      <c r="N1211">
        <f>'Config sheet'!$C$44</f>
        <v>5.8970333333333338</v>
      </c>
      <c r="O1211">
        <f t="shared" si="407"/>
        <v>9.4688278677688977</v>
      </c>
      <c r="P1211">
        <f t="shared" si="408"/>
        <v>-30.798267657823573</v>
      </c>
      <c r="Q1211">
        <f t="shared" si="399"/>
        <v>180</v>
      </c>
      <c r="R1211">
        <f t="shared" si="400"/>
        <v>-5.5436881784082486</v>
      </c>
      <c r="S1211">
        <f t="shared" si="401"/>
        <v>-5.5436881784082432</v>
      </c>
      <c r="T1211">
        <f t="shared" ca="1" si="402"/>
        <v>1.4931636980735559</v>
      </c>
      <c r="U1211">
        <f t="shared" ca="1" si="405"/>
        <v>35.478899999999996</v>
      </c>
      <c r="Z1211">
        <f t="shared" si="403"/>
        <v>8.3004943124313335E-2</v>
      </c>
      <c r="AA1211">
        <f>PI()/4*('Config sheet'!$C$38^2-'Config sheet'!$C$41^2)*'Stage 1'!Z1211*2</f>
        <v>1.3520726642037016E-2</v>
      </c>
      <c r="AB1211">
        <f t="shared" si="404"/>
        <v>46.684444951807272</v>
      </c>
    </row>
    <row r="1212" spans="3:28" x14ac:dyDescent="0.25">
      <c r="C1212">
        <f t="shared" si="406"/>
        <v>79</v>
      </c>
      <c r="D1212">
        <f t="shared" si="391"/>
        <v>995</v>
      </c>
      <c r="E1212">
        <f t="shared" si="392"/>
        <v>0.17780000000000001</v>
      </c>
      <c r="F1212">
        <f t="shared" si="388"/>
        <v>1.323283082077052E-2</v>
      </c>
      <c r="G1212">
        <f t="shared" si="393"/>
        <v>104.19615634406146</v>
      </c>
      <c r="H1212">
        <f t="shared" si="394"/>
        <v>1.3788101090755203</v>
      </c>
      <c r="I1212" s="3">
        <f t="shared" si="395"/>
        <v>8.8900000000000007E-2</v>
      </c>
      <c r="J1212" s="3">
        <f t="shared" si="396"/>
        <v>0.40640000000000004</v>
      </c>
      <c r="K1212">
        <f t="shared" si="397"/>
        <v>0.10878049496438788</v>
      </c>
      <c r="L1212">
        <f>PI()/4*('Config sheet'!$C$38^2-'Config sheet'!$C$41^2)*'Stage 1'!K1212*2</f>
        <v>1.7719322260075818E-2</v>
      </c>
      <c r="M1212">
        <f t="shared" si="398"/>
        <v>53.021388980739289</v>
      </c>
      <c r="N1212">
        <f>'Config sheet'!$C$44</f>
        <v>5.8970333333333338</v>
      </c>
      <c r="O1212">
        <f t="shared" si="407"/>
        <v>9.4723809229939597</v>
      </c>
      <c r="P1212">
        <f t="shared" si="408"/>
        <v>-11.594114261091107</v>
      </c>
      <c r="Q1212">
        <f t="shared" si="399"/>
        <v>180</v>
      </c>
      <c r="R1212">
        <f t="shared" si="400"/>
        <v>-2.0869405669963972</v>
      </c>
      <c r="S1212">
        <f t="shared" si="401"/>
        <v>-2.0869405669963994</v>
      </c>
      <c r="T1212">
        <f t="shared" ca="1" si="402"/>
        <v>1.4931636980735559</v>
      </c>
      <c r="U1212">
        <f t="shared" ca="1" si="405"/>
        <v>35.478899999999996</v>
      </c>
      <c r="Z1212">
        <f t="shared" si="403"/>
        <v>8.1417074964387881E-2</v>
      </c>
      <c r="AA1212">
        <f>PI()/4*('Config sheet'!$C$38^2-'Config sheet'!$C$41^2)*'Stage 1'!Z1212*2</f>
        <v>1.3262077813113744E-2</v>
      </c>
      <c r="AB1212">
        <f t="shared" si="404"/>
        <v>45.79138074487507</v>
      </c>
    </row>
    <row r="1213" spans="3:28" x14ac:dyDescent="0.25">
      <c r="C1213">
        <f t="shared" si="406"/>
        <v>78</v>
      </c>
      <c r="D1213">
        <f t="shared" si="391"/>
        <v>995</v>
      </c>
      <c r="E1213">
        <f t="shared" si="392"/>
        <v>0.17780000000000001</v>
      </c>
      <c r="F1213">
        <f t="shared" si="388"/>
        <v>1.3065326633165829E-2</v>
      </c>
      <c r="G1213">
        <f t="shared" si="393"/>
        <v>104.19615634406146</v>
      </c>
      <c r="H1213">
        <f t="shared" si="394"/>
        <v>1.3613568165555769</v>
      </c>
      <c r="I1213" s="3">
        <f t="shared" si="395"/>
        <v>8.8900000000000007E-2</v>
      </c>
      <c r="J1213" s="3">
        <f t="shared" si="396"/>
        <v>0.40640000000000004</v>
      </c>
      <c r="K1213">
        <f t="shared" si="397"/>
        <v>0.10719218144803713</v>
      </c>
      <c r="L1213">
        <f>PI()/4*('Config sheet'!$C$38^2-'Config sheet'!$C$41^2)*'Stage 1'!K1213*2</f>
        <v>1.7460600886768346E-2</v>
      </c>
      <c r="M1213">
        <f t="shared" si="398"/>
        <v>52.247219045206563</v>
      </c>
      <c r="N1213">
        <f>'Config sheet'!$C$44</f>
        <v>5.8970333333333338</v>
      </c>
      <c r="O1213">
        <f t="shared" si="407"/>
        <v>9.4727018082359233</v>
      </c>
      <c r="P1213">
        <f t="shared" si="408"/>
        <v>7.7924418201020558</v>
      </c>
      <c r="Q1213">
        <f t="shared" si="399"/>
        <v>180</v>
      </c>
      <c r="R1213">
        <f t="shared" si="400"/>
        <v>1.4026395276183654</v>
      </c>
      <c r="S1213">
        <f t="shared" si="401"/>
        <v>1.4026395276183701</v>
      </c>
      <c r="T1213">
        <f t="shared" ca="1" si="402"/>
        <v>1.4931636980735559</v>
      </c>
      <c r="U1213">
        <f t="shared" ca="1" si="405"/>
        <v>35.478899999999996</v>
      </c>
      <c r="Z1213">
        <f t="shared" si="403"/>
        <v>7.9828761448037133E-2</v>
      </c>
      <c r="AA1213">
        <f>PI()/4*('Config sheet'!$C$38^2-'Config sheet'!$C$41^2)*'Stage 1'!Z1213*2</f>
        <v>1.300335643980627E-2</v>
      </c>
      <c r="AB1213">
        <f t="shared" si="404"/>
        <v>44.89806605626385</v>
      </c>
    </row>
    <row r="1214" spans="3:28" x14ac:dyDescent="0.25">
      <c r="C1214">
        <f t="shared" si="406"/>
        <v>77</v>
      </c>
      <c r="D1214">
        <f t="shared" si="391"/>
        <v>995</v>
      </c>
      <c r="E1214">
        <f t="shared" si="392"/>
        <v>0.17780000000000001</v>
      </c>
      <c r="F1214">
        <f t="shared" si="388"/>
        <v>1.289782244556114E-2</v>
      </c>
      <c r="G1214">
        <f t="shared" si="393"/>
        <v>104.19615634406146</v>
      </c>
      <c r="H1214">
        <f t="shared" si="394"/>
        <v>1.3439035240356336</v>
      </c>
      <c r="I1214" s="3">
        <f t="shared" si="395"/>
        <v>8.8900000000000007E-2</v>
      </c>
      <c r="J1214" s="3">
        <f t="shared" si="396"/>
        <v>0.40640000000000004</v>
      </c>
      <c r="K1214">
        <f t="shared" si="397"/>
        <v>0.1056039712751469</v>
      </c>
      <c r="L1214">
        <f>PI()/4*('Config sheet'!$C$38^2-'Config sheet'!$C$41^2)*'Stage 1'!K1214*2</f>
        <v>1.720189634714122E-2</v>
      </c>
      <c r="M1214">
        <f t="shared" si="398"/>
        <v>51.473099480963455</v>
      </c>
      <c r="N1214">
        <f>'Config sheet'!$C$44</f>
        <v>5.8970333333333338</v>
      </c>
      <c r="O1214">
        <f t="shared" si="407"/>
        <v>9.4697606814475588</v>
      </c>
      <c r="P1214">
        <f t="shared" si="408"/>
        <v>27.352864152622459</v>
      </c>
      <c r="Q1214">
        <f t="shared" si="399"/>
        <v>180</v>
      </c>
      <c r="R1214">
        <f t="shared" si="400"/>
        <v>4.9235155474720367</v>
      </c>
      <c r="S1214">
        <f t="shared" si="401"/>
        <v>4.923515547472042</v>
      </c>
      <c r="T1214">
        <f t="shared" ca="1" si="402"/>
        <v>1.4931636980735559</v>
      </c>
      <c r="U1214">
        <f t="shared" ca="1" si="405"/>
        <v>35.478899999999996</v>
      </c>
      <c r="Z1214">
        <f t="shared" si="403"/>
        <v>7.8240551275146897E-2</v>
      </c>
      <c r="AA1214">
        <f>PI()/4*('Config sheet'!$C$38^2-'Config sheet'!$C$41^2)*'Stage 1'!Z1214*2</f>
        <v>1.2744651900179146E-2</v>
      </c>
      <c r="AB1214">
        <f t="shared" si="404"/>
        <v>44.004809491083741</v>
      </c>
    </row>
    <row r="1215" spans="3:28" x14ac:dyDescent="0.25">
      <c r="C1215">
        <f t="shared" si="406"/>
        <v>76</v>
      </c>
      <c r="D1215">
        <f t="shared" si="391"/>
        <v>995</v>
      </c>
      <c r="E1215">
        <f t="shared" si="392"/>
        <v>0.17780000000000001</v>
      </c>
      <c r="F1215">
        <f t="shared" si="388"/>
        <v>1.2730318257956449E-2</v>
      </c>
      <c r="G1215">
        <f t="shared" si="393"/>
        <v>104.19615634406146</v>
      </c>
      <c r="H1215">
        <f t="shared" si="394"/>
        <v>1.3264502315156903</v>
      </c>
      <c r="I1215" s="3">
        <f t="shared" si="395"/>
        <v>8.8900000000000007E-2</v>
      </c>
      <c r="J1215" s="3">
        <f t="shared" si="396"/>
        <v>0.40640000000000004</v>
      </c>
      <c r="K1215">
        <f t="shared" si="397"/>
        <v>0.10401641834685452</v>
      </c>
      <c r="L1215">
        <f>PI()/4*('Config sheet'!$C$38^2-'Config sheet'!$C$41^2)*'Stage 1'!K1215*2</f>
        <v>1.694329886649408E-2</v>
      </c>
      <c r="M1215">
        <f t="shared" si="398"/>
        <v>50.699300268466239</v>
      </c>
      <c r="N1215">
        <f>'Config sheet'!$C$44</f>
        <v>5.8970333333333338</v>
      </c>
      <c r="O1215">
        <f t="shared" si="407"/>
        <v>9.4635291529723542</v>
      </c>
      <c r="P1215">
        <f t="shared" si="408"/>
        <v>47.078348620816115</v>
      </c>
      <c r="Q1215">
        <f t="shared" si="399"/>
        <v>180</v>
      </c>
      <c r="R1215">
        <f t="shared" si="400"/>
        <v>8.4741027517469014</v>
      </c>
      <c r="S1215">
        <f t="shared" si="401"/>
        <v>8.4741027517469014</v>
      </c>
      <c r="T1215">
        <f t="shared" ca="1" si="402"/>
        <v>1.4931636980735559</v>
      </c>
      <c r="U1215">
        <f t="shared" ca="1" si="405"/>
        <v>35.478899999999996</v>
      </c>
      <c r="Z1215">
        <f t="shared" si="403"/>
        <v>7.6652998346854517E-2</v>
      </c>
      <c r="AA1215">
        <f>PI()/4*('Config sheet'!$C$38^2-'Config sheet'!$C$41^2)*'Stage 1'!Z1215*2</f>
        <v>1.2486054419532005E-2</v>
      </c>
      <c r="AB1215">
        <f t="shared" si="404"/>
        <v>43.11192257978319</v>
      </c>
    </row>
    <row r="1216" spans="3:28" x14ac:dyDescent="0.25">
      <c r="C1216">
        <f t="shared" si="406"/>
        <v>75</v>
      </c>
      <c r="D1216">
        <f t="shared" si="391"/>
        <v>995</v>
      </c>
      <c r="E1216">
        <f t="shared" si="392"/>
        <v>0.17780000000000001</v>
      </c>
      <c r="F1216">
        <f t="shared" si="388"/>
        <v>1.2562814070351759E-2</v>
      </c>
      <c r="G1216">
        <f t="shared" si="393"/>
        <v>104.19615634406146</v>
      </c>
      <c r="H1216">
        <f t="shared" si="394"/>
        <v>1.3089969389957472</v>
      </c>
      <c r="I1216" s="3">
        <f t="shared" si="395"/>
        <v>8.8900000000000007E-2</v>
      </c>
      <c r="J1216" s="3">
        <f t="shared" si="396"/>
        <v>0.40640000000000004</v>
      </c>
      <c r="K1216">
        <f t="shared" si="397"/>
        <v>0.10243008149693975</v>
      </c>
      <c r="L1216">
        <f>PI()/4*('Config sheet'!$C$38^2-'Config sheet'!$C$41^2)*'Stage 1'!K1216*2</f>
        <v>1.6684899473607739E-2</v>
      </c>
      <c r="M1216">
        <f t="shared" si="398"/>
        <v>49.92609379242154</v>
      </c>
      <c r="N1216">
        <f>'Config sheet'!$C$44</f>
        <v>5.8970333333333338</v>
      </c>
      <c r="O1216">
        <f t="shared" si="407"/>
        <v>9.4539803298722198</v>
      </c>
      <c r="P1216">
        <f t="shared" si="408"/>
        <v>66.959829575522463</v>
      </c>
      <c r="Q1216">
        <f t="shared" si="399"/>
        <v>180</v>
      </c>
      <c r="R1216">
        <f t="shared" si="400"/>
        <v>12.05276932359404</v>
      </c>
      <c r="S1216">
        <f t="shared" si="401"/>
        <v>12.052769323594042</v>
      </c>
      <c r="T1216">
        <f t="shared" ca="1" si="402"/>
        <v>1.4931636980735559</v>
      </c>
      <c r="U1216">
        <f t="shared" ca="1" si="405"/>
        <v>35.478899999999996</v>
      </c>
      <c r="Z1216">
        <f t="shared" si="403"/>
        <v>7.5066661496939746E-2</v>
      </c>
      <c r="AA1216">
        <f>PI()/4*('Config sheet'!$C$38^2-'Config sheet'!$C$41^2)*'Stage 1'!Z1216*2</f>
        <v>1.2227655026645664E-2</v>
      </c>
      <c r="AB1216">
        <f t="shared" si="404"/>
        <v>42.219719627075214</v>
      </c>
    </row>
    <row r="1217" spans="3:28" x14ac:dyDescent="0.25">
      <c r="C1217">
        <f t="shared" si="406"/>
        <v>74</v>
      </c>
      <c r="D1217">
        <f t="shared" si="391"/>
        <v>995</v>
      </c>
      <c r="E1217">
        <f t="shared" si="392"/>
        <v>0.17780000000000001</v>
      </c>
      <c r="F1217">
        <f t="shared" si="388"/>
        <v>1.239530988274707E-2</v>
      </c>
      <c r="G1217">
        <f t="shared" si="393"/>
        <v>104.19615634406146</v>
      </c>
      <c r="H1217">
        <f t="shared" si="394"/>
        <v>1.2915436464758039</v>
      </c>
      <c r="I1217" s="3">
        <f t="shared" si="395"/>
        <v>8.8900000000000007E-2</v>
      </c>
      <c r="J1217" s="3">
        <f t="shared" si="396"/>
        <v>0.40640000000000004</v>
      </c>
      <c r="K1217">
        <f t="shared" si="397"/>
        <v>0.10084552421468287</v>
      </c>
      <c r="L1217">
        <f>PI()/4*('Config sheet'!$C$38^2-'Config sheet'!$C$41^2)*'Stage 1'!K1217*2</f>
        <v>1.6426789955600388E-2</v>
      </c>
      <c r="M1217">
        <f t="shared" si="398"/>
        <v>49.153754706703012</v>
      </c>
      <c r="N1217">
        <f>'Config sheet'!$C$44</f>
        <v>5.8970333333333338</v>
      </c>
      <c r="O1217">
        <f t="shared" si="407"/>
        <v>9.4410888591968831</v>
      </c>
      <c r="P1217">
        <f t="shared" si="408"/>
        <v>86.987986320135349</v>
      </c>
      <c r="Q1217">
        <f t="shared" si="399"/>
        <v>180</v>
      </c>
      <c r="R1217">
        <f t="shared" si="400"/>
        <v>15.657837537624367</v>
      </c>
      <c r="S1217">
        <f t="shared" si="401"/>
        <v>15.657837537624362</v>
      </c>
      <c r="T1217">
        <f t="shared" ca="1" si="402"/>
        <v>1.4931636980735559</v>
      </c>
      <c r="U1217">
        <f t="shared" ca="1" si="405"/>
        <v>35.478899999999996</v>
      </c>
      <c r="Z1217">
        <f t="shared" si="403"/>
        <v>7.3482104214682875E-2</v>
      </c>
      <c r="AA1217">
        <f>PI()/4*('Config sheet'!$C$38^2-'Config sheet'!$C$41^2)*'Stage 1'!Z1217*2</f>
        <v>1.1969545508638312E-2</v>
      </c>
      <c r="AB1217">
        <f t="shared" si="404"/>
        <v>41.328517556064611</v>
      </c>
    </row>
    <row r="1218" spans="3:28" x14ac:dyDescent="0.25">
      <c r="C1218">
        <f t="shared" si="406"/>
        <v>73</v>
      </c>
      <c r="D1218">
        <f t="shared" si="391"/>
        <v>995</v>
      </c>
      <c r="E1218">
        <f t="shared" si="392"/>
        <v>0.17780000000000001</v>
      </c>
      <c r="F1218">
        <f t="shared" si="388"/>
        <v>1.2227805695142379E-2</v>
      </c>
      <c r="G1218">
        <f t="shared" si="393"/>
        <v>104.19615634406146</v>
      </c>
      <c r="H1218">
        <f t="shared" si="394"/>
        <v>1.2740903539558606</v>
      </c>
      <c r="I1218" s="3">
        <f t="shared" si="395"/>
        <v>8.8900000000000007E-2</v>
      </c>
      <c r="J1218" s="3">
        <f t="shared" si="396"/>
        <v>0.40640000000000004</v>
      </c>
      <c r="K1218">
        <f t="shared" si="397"/>
        <v>9.9263314359486904E-2</v>
      </c>
      <c r="L1218">
        <f>PI()/4*('Config sheet'!$C$38^2-'Config sheet'!$C$41^2)*'Stage 1'!K1218*2</f>
        <v>1.6169062811442203E-2</v>
      </c>
      <c r="M1218">
        <f t="shared" si="398"/>
        <v>48.382559795253407</v>
      </c>
      <c r="N1218">
        <f>'Config sheet'!$C$44</f>
        <v>5.8970333333333338</v>
      </c>
      <c r="O1218">
        <f t="shared" si="407"/>
        <v>9.4248309701390625</v>
      </c>
      <c r="P1218">
        <f t="shared" si="408"/>
        <v>107.15324992719439</v>
      </c>
      <c r="Q1218">
        <f t="shared" si="399"/>
        <v>180</v>
      </c>
      <c r="R1218">
        <f t="shared" si="400"/>
        <v>19.287584986894995</v>
      </c>
      <c r="S1218">
        <f t="shared" si="401"/>
        <v>19.287584986894991</v>
      </c>
      <c r="T1218">
        <f t="shared" ca="1" si="402"/>
        <v>1.4931636980735559</v>
      </c>
      <c r="U1218">
        <f t="shared" ca="1" si="405"/>
        <v>35.478899999999996</v>
      </c>
      <c r="Z1218">
        <f t="shared" si="403"/>
        <v>7.1899894359486904E-2</v>
      </c>
      <c r="AA1218">
        <f>PI()/4*('Config sheet'!$C$38^2-'Config sheet'!$C$41^2)*'Stage 1'!Z1218*2</f>
        <v>1.1711818364480129E-2</v>
      </c>
      <c r="AB1218">
        <f t="shared" si="404"/>
        <v>40.438635747742914</v>
      </c>
    </row>
    <row r="1219" spans="3:28" x14ac:dyDescent="0.25">
      <c r="C1219">
        <f t="shared" si="406"/>
        <v>72</v>
      </c>
      <c r="D1219">
        <f t="shared" si="391"/>
        <v>995</v>
      </c>
      <c r="E1219">
        <f t="shared" si="392"/>
        <v>0.17780000000000001</v>
      </c>
      <c r="F1219">
        <f t="shared" si="388"/>
        <v>1.206030150753769E-2</v>
      </c>
      <c r="G1219">
        <f t="shared" si="393"/>
        <v>104.19615634406146</v>
      </c>
      <c r="H1219">
        <f t="shared" si="394"/>
        <v>1.2566370614359172</v>
      </c>
      <c r="I1219" s="3">
        <f t="shared" si="395"/>
        <v>8.8900000000000007E-2</v>
      </c>
      <c r="J1219" s="3">
        <f t="shared" si="396"/>
        <v>0.40640000000000004</v>
      </c>
      <c r="K1219">
        <f t="shared" si="397"/>
        <v>9.768402386757466E-2</v>
      </c>
      <c r="L1219">
        <f>PI()/4*('Config sheet'!$C$38^2-'Config sheet'!$C$41^2)*'Stage 1'!K1219*2</f>
        <v>1.5911811204179081E-2</v>
      </c>
      <c r="M1219">
        <f t="shared" si="398"/>
        <v>47.612787829124045</v>
      </c>
      <c r="N1219">
        <f>'Config sheet'!$C$44</f>
        <v>5.8970333333333338</v>
      </c>
      <c r="O1219">
        <f t="shared" si="407"/>
        <v>9.4051845150206397</v>
      </c>
      <c r="P1219">
        <f t="shared" si="408"/>
        <v>127.44581037858865</v>
      </c>
      <c r="Q1219">
        <f t="shared" si="399"/>
        <v>180</v>
      </c>
      <c r="R1219">
        <f t="shared" si="400"/>
        <v>22.940245868145958</v>
      </c>
      <c r="S1219">
        <f t="shared" si="401"/>
        <v>22.940245868145958</v>
      </c>
      <c r="T1219">
        <f t="shared" ca="1" si="402"/>
        <v>1.4931636980735559</v>
      </c>
      <c r="U1219">
        <f t="shared" ca="1" si="405"/>
        <v>35.478899999999996</v>
      </c>
      <c r="Z1219">
        <f t="shared" si="403"/>
        <v>7.032060386757466E-2</v>
      </c>
      <c r="AA1219">
        <f>PI()/4*('Config sheet'!$C$38^2-'Config sheet'!$C$41^2)*'Stage 1'!Z1219*2</f>
        <v>1.1454566757217007E-2</v>
      </c>
      <c r="AB1219">
        <f t="shared" si="404"/>
        <v>39.550395876026244</v>
      </c>
    </row>
    <row r="1220" spans="3:28" x14ac:dyDescent="0.25">
      <c r="C1220">
        <f t="shared" si="406"/>
        <v>71</v>
      </c>
      <c r="D1220">
        <f t="shared" si="391"/>
        <v>995</v>
      </c>
      <c r="E1220">
        <f t="shared" si="392"/>
        <v>0.17780000000000001</v>
      </c>
      <c r="F1220">
        <f t="shared" si="388"/>
        <v>1.1892797319932999E-2</v>
      </c>
      <c r="G1220">
        <f t="shared" si="393"/>
        <v>104.19615634406146</v>
      </c>
      <c r="H1220">
        <f t="shared" si="394"/>
        <v>1.2391837689159739</v>
      </c>
      <c r="I1220" s="3">
        <f t="shared" si="395"/>
        <v>8.8900000000000007E-2</v>
      </c>
      <c r="J1220" s="3">
        <f t="shared" si="396"/>
        <v>0.40640000000000004</v>
      </c>
      <c r="K1220">
        <f t="shared" si="397"/>
        <v>9.6108228451080552E-2</v>
      </c>
      <c r="L1220">
        <f>PI()/4*('Config sheet'!$C$38^2-'Config sheet'!$C$41^2)*'Stage 1'!K1220*2</f>
        <v>1.565512891191749E-2</v>
      </c>
      <c r="M1220">
        <f t="shared" si="398"/>
        <v>46.84471941980717</v>
      </c>
      <c r="N1220">
        <f>'Config sheet'!$C$44</f>
        <v>5.8970333333333338</v>
      </c>
      <c r="O1220">
        <f t="shared" si="407"/>
        <v>9.3821290090562162</v>
      </c>
      <c r="P1220">
        <f t="shared" si="408"/>
        <v>147.85562402204695</v>
      </c>
      <c r="Q1220">
        <f t="shared" si="399"/>
        <v>180</v>
      </c>
      <c r="R1220">
        <f t="shared" si="400"/>
        <v>26.614012323968449</v>
      </c>
      <c r="S1220">
        <f t="shared" si="401"/>
        <v>26.614012323968453</v>
      </c>
      <c r="T1220">
        <f t="shared" ca="1" si="402"/>
        <v>1.4931636980735559</v>
      </c>
      <c r="U1220">
        <f t="shared" ca="1" si="405"/>
        <v>35.478899999999996</v>
      </c>
      <c r="Z1220">
        <f t="shared" si="403"/>
        <v>6.8744808451080552E-2</v>
      </c>
      <c r="AA1220">
        <f>PI()/4*('Config sheet'!$C$38^2-'Config sheet'!$C$41^2)*'Stage 1'!Z1220*2</f>
        <v>1.1197884464955416E-2</v>
      </c>
      <c r="AB1220">
        <f t="shared" si="404"/>
        <v>38.664121738515497</v>
      </c>
    </row>
    <row r="1221" spans="3:28" x14ac:dyDescent="0.25">
      <c r="C1221">
        <f t="shared" si="406"/>
        <v>70</v>
      </c>
      <c r="D1221">
        <f t="shared" si="391"/>
        <v>995</v>
      </c>
      <c r="E1221">
        <f t="shared" si="392"/>
        <v>0.17780000000000001</v>
      </c>
      <c r="F1221">
        <f t="shared" si="388"/>
        <v>1.1725293132328309E-2</v>
      </c>
      <c r="G1221">
        <f t="shared" si="393"/>
        <v>104.19615634406146</v>
      </c>
      <c r="H1221">
        <f t="shared" si="394"/>
        <v>1.2217304763960306</v>
      </c>
      <c r="I1221" s="3">
        <f t="shared" si="395"/>
        <v>8.8900000000000007E-2</v>
      </c>
      <c r="J1221" s="3">
        <f t="shared" si="396"/>
        <v>0.40640000000000004</v>
      </c>
      <c r="K1221">
        <f t="shared" si="397"/>
        <v>9.4536507289876309E-2</v>
      </c>
      <c r="L1221">
        <f>PI()/4*('Config sheet'!$C$38^2-'Config sheet'!$C$41^2)*'Stage 1'!K1221*2</f>
        <v>1.5399110277625784E-2</v>
      </c>
      <c r="M1221">
        <f t="shared" si="398"/>
        <v>46.078636869026802</v>
      </c>
      <c r="N1221">
        <f>'Config sheet'!$C$44</f>
        <v>5.8970333333333338</v>
      </c>
      <c r="O1221">
        <f t="shared" si="407"/>
        <v>9.3556456688417313</v>
      </c>
      <c r="P1221">
        <f t="shared" si="408"/>
        <v>168.37242133619981</v>
      </c>
      <c r="Q1221">
        <f t="shared" si="399"/>
        <v>180</v>
      </c>
      <c r="R1221">
        <f t="shared" si="400"/>
        <v>30.307035840515969</v>
      </c>
      <c r="S1221">
        <f t="shared" si="401"/>
        <v>30.307035840515965</v>
      </c>
      <c r="T1221">
        <f t="shared" ca="1" si="402"/>
        <v>1.4931636980735559</v>
      </c>
      <c r="U1221">
        <f t="shared" ca="1" si="405"/>
        <v>35.478899999999996</v>
      </c>
      <c r="Z1221">
        <f t="shared" si="403"/>
        <v>6.717308728987631E-2</v>
      </c>
      <c r="AA1221">
        <f>PI()/4*('Config sheet'!$C$38^2-'Config sheet'!$C$41^2)*'Stage 1'!Z1221*2</f>
        <v>1.0941865830663708E-2</v>
      </c>
      <c r="AB1221">
        <f t="shared" si="404"/>
        <v>37.780139083170027</v>
      </c>
    </row>
    <row r="1222" spans="3:28" x14ac:dyDescent="0.25">
      <c r="C1222">
        <f t="shared" si="406"/>
        <v>69</v>
      </c>
      <c r="D1222">
        <f t="shared" si="391"/>
        <v>995</v>
      </c>
      <c r="E1222">
        <f t="shared" si="392"/>
        <v>0.17780000000000001</v>
      </c>
      <c r="F1222">
        <f t="shared" si="388"/>
        <v>1.1557788944723618E-2</v>
      </c>
      <c r="G1222">
        <f t="shared" si="393"/>
        <v>104.19615634406146</v>
      </c>
      <c r="H1222">
        <f t="shared" si="394"/>
        <v>1.2042771838760873</v>
      </c>
      <c r="I1222" s="3">
        <f t="shared" si="395"/>
        <v>8.8900000000000007E-2</v>
      </c>
      <c r="J1222" s="3">
        <f t="shared" si="396"/>
        <v>0.40640000000000004</v>
      </c>
      <c r="K1222">
        <f t="shared" si="397"/>
        <v>9.2969442716474698E-2</v>
      </c>
      <c r="L1222">
        <f>PI()/4*('Config sheet'!$C$38^2-'Config sheet'!$C$41^2)*'Stage 1'!K1222*2</f>
        <v>1.5143850157807963E-2</v>
      </c>
      <c r="M1222">
        <f t="shared" si="398"/>
        <v>45.314824015155665</v>
      </c>
      <c r="N1222">
        <f>'Config sheet'!$C$44</f>
        <v>5.8970333333333338</v>
      </c>
      <c r="O1222">
        <f t="shared" si="407"/>
        <v>9.3257174495170982</v>
      </c>
      <c r="P1222">
        <f t="shared" si="408"/>
        <v>188.98571499611572</v>
      </c>
      <c r="Q1222">
        <f t="shared" si="399"/>
        <v>180</v>
      </c>
      <c r="R1222">
        <f t="shared" si="400"/>
        <v>34.017428699300837</v>
      </c>
      <c r="S1222">
        <f t="shared" si="401"/>
        <v>34.017428699300829</v>
      </c>
      <c r="T1222">
        <f t="shared" ca="1" si="402"/>
        <v>1.4931636980735559</v>
      </c>
      <c r="U1222">
        <f t="shared" ca="1" si="405"/>
        <v>35.478899999999996</v>
      </c>
      <c r="Z1222">
        <f t="shared" si="403"/>
        <v>6.5606022716474699E-2</v>
      </c>
      <c r="AA1222">
        <f>PI()/4*('Config sheet'!$C$38^2-'Config sheet'!$C$41^2)*'Stage 1'!Z1222*2</f>
        <v>1.0686605710845889E-2</v>
      </c>
      <c r="AB1222">
        <f t="shared" si="404"/>
        <v>36.898775431088133</v>
      </c>
    </row>
    <row r="1223" spans="3:28" x14ac:dyDescent="0.25">
      <c r="C1223">
        <f t="shared" si="406"/>
        <v>68</v>
      </c>
      <c r="D1223">
        <f t="shared" si="391"/>
        <v>995</v>
      </c>
      <c r="E1223">
        <f t="shared" si="392"/>
        <v>0.17780000000000001</v>
      </c>
      <c r="F1223">
        <f t="shared" si="388"/>
        <v>1.1390284757118929E-2</v>
      </c>
      <c r="G1223">
        <f t="shared" si="393"/>
        <v>104.19615634406146</v>
      </c>
      <c r="H1223">
        <f t="shared" si="394"/>
        <v>1.186823891356144</v>
      </c>
      <c r="I1223" s="3">
        <f t="shared" si="395"/>
        <v>8.8900000000000007E-2</v>
      </c>
      <c r="J1223" s="3">
        <f t="shared" si="396"/>
        <v>0.40640000000000004</v>
      </c>
      <c r="K1223">
        <f t="shared" si="397"/>
        <v>9.1407619894371767E-2</v>
      </c>
      <c r="L1223">
        <f>PI()/4*('Config sheet'!$C$38^2-'Config sheet'!$C$41^2)*'Stage 1'!K1223*2</f>
        <v>1.4889443870108659E-2</v>
      </c>
      <c r="M1223">
        <f t="shared" si="398"/>
        <v>44.553566076433974</v>
      </c>
      <c r="N1223">
        <f>'Config sheet'!$C$44</f>
        <v>5.8970333333333338</v>
      </c>
      <c r="O1223">
        <f t="shared" si="407"/>
        <v>9.2923290805532837</v>
      </c>
      <c r="P1223">
        <f t="shared" si="408"/>
        <v>209.68480823083817</v>
      </c>
      <c r="Q1223">
        <f t="shared" si="399"/>
        <v>180</v>
      </c>
      <c r="R1223">
        <f t="shared" si="400"/>
        <v>37.743265481550878</v>
      </c>
      <c r="S1223">
        <f t="shared" si="401"/>
        <v>37.743265481550871</v>
      </c>
      <c r="T1223">
        <f t="shared" ca="1" si="402"/>
        <v>1.4931636980735559</v>
      </c>
      <c r="U1223">
        <f t="shared" ca="1" si="405"/>
        <v>35.478899999999996</v>
      </c>
      <c r="Z1223">
        <f t="shared" si="403"/>
        <v>6.4044199894371767E-2</v>
      </c>
      <c r="AA1223">
        <f>PI()/4*('Config sheet'!$C$38^2-'Config sheet'!$C$41^2)*'Stage 1'!Z1223*2</f>
        <v>1.0432199423146583E-2</v>
      </c>
      <c r="AB1223">
        <f t="shared" si="404"/>
        <v>36.020359895597174</v>
      </c>
    </row>
    <row r="1224" spans="3:28" x14ac:dyDescent="0.25">
      <c r="C1224">
        <f t="shared" si="406"/>
        <v>67</v>
      </c>
      <c r="D1224">
        <f t="shared" si="391"/>
        <v>995</v>
      </c>
      <c r="E1224">
        <f t="shared" si="392"/>
        <v>0.17780000000000001</v>
      </c>
      <c r="F1224">
        <f t="shared" si="388"/>
        <v>1.1222780569514238E-2</v>
      </c>
      <c r="G1224">
        <f t="shared" si="393"/>
        <v>104.19615634406146</v>
      </c>
      <c r="H1224">
        <f t="shared" si="394"/>
        <v>1.1693705988362006</v>
      </c>
      <c r="I1224" s="3">
        <f t="shared" si="395"/>
        <v>8.8900000000000007E-2</v>
      </c>
      <c r="J1224" s="3">
        <f t="shared" si="396"/>
        <v>0.40640000000000004</v>
      </c>
      <c r="K1224">
        <f t="shared" si="397"/>
        <v>8.9851626490192543E-2</v>
      </c>
      <c r="L1224">
        <f>PI()/4*('Config sheet'!$C$38^2-'Config sheet'!$C$41^2)*'Stage 1'!K1224*2</f>
        <v>1.4635987139908725E-2</v>
      </c>
      <c r="M1224">
        <f t="shared" si="398"/>
        <v>43.795149491167834</v>
      </c>
      <c r="N1224">
        <f>'Config sheet'!$C$44</f>
        <v>5.8970333333333338</v>
      </c>
      <c r="O1224">
        <f t="shared" si="407"/>
        <v>9.2554671001155935</v>
      </c>
      <c r="P1224">
        <f t="shared" si="408"/>
        <v>230.45880346408836</v>
      </c>
      <c r="Q1224">
        <f t="shared" si="399"/>
        <v>180</v>
      </c>
      <c r="R1224">
        <f t="shared" si="400"/>
        <v>41.482584623535907</v>
      </c>
      <c r="S1224">
        <f t="shared" si="401"/>
        <v>41.482584623535907</v>
      </c>
      <c r="T1224">
        <f t="shared" ca="1" si="402"/>
        <v>1.4931636980735559</v>
      </c>
      <c r="U1224">
        <f t="shared" ca="1" si="405"/>
        <v>35.478899999999996</v>
      </c>
      <c r="Z1224">
        <f t="shared" si="403"/>
        <v>6.2488206490192544E-2</v>
      </c>
      <c r="AA1224">
        <f>PI()/4*('Config sheet'!$C$38^2-'Config sheet'!$C$41^2)*'Stage 1'!Z1224*2</f>
        <v>1.0178742692946651E-2</v>
      </c>
      <c r="AB1224">
        <f t="shared" si="404"/>
        <v>35.145222997858582</v>
      </c>
    </row>
    <row r="1225" spans="3:28" x14ac:dyDescent="0.25">
      <c r="C1225">
        <f t="shared" si="406"/>
        <v>66</v>
      </c>
      <c r="D1225">
        <f t="shared" si="391"/>
        <v>995</v>
      </c>
      <c r="E1225">
        <f t="shared" si="392"/>
        <v>0.17780000000000001</v>
      </c>
      <c r="F1225">
        <f t="shared" si="388"/>
        <v>1.1055276381909548E-2</v>
      </c>
      <c r="G1225">
        <f t="shared" si="393"/>
        <v>104.19615634406146</v>
      </c>
      <c r="H1225">
        <f t="shared" si="394"/>
        <v>1.1519173063162575</v>
      </c>
      <c r="I1225" s="3">
        <f t="shared" si="395"/>
        <v>8.8900000000000007E-2</v>
      </c>
      <c r="J1225" s="3">
        <f t="shared" si="396"/>
        <v>0.40640000000000004</v>
      </c>
      <c r="K1225">
        <f t="shared" si="397"/>
        <v>8.8302052340018394E-2</v>
      </c>
      <c r="L1225">
        <f>PI()/4*('Config sheet'!$C$38^2-'Config sheet'!$C$41^2)*'Stage 1'!K1225*2</f>
        <v>1.4383576045973109E-2</v>
      </c>
      <c r="M1225">
        <f t="shared" si="398"/>
        <v>43.039861755091813</v>
      </c>
      <c r="N1225">
        <f>'Config sheet'!$C$44</f>
        <v>5.8970333333333338</v>
      </c>
      <c r="O1225">
        <f t="shared" si="407"/>
        <v>9.2151198879565488</v>
      </c>
      <c r="P1225">
        <f t="shared" si="408"/>
        <v>251.29661122894296</v>
      </c>
      <c r="Q1225">
        <f t="shared" si="399"/>
        <v>180</v>
      </c>
      <c r="R1225">
        <f t="shared" si="400"/>
        <v>45.233390021209729</v>
      </c>
      <c r="S1225">
        <f t="shared" si="401"/>
        <v>45.233390021209736</v>
      </c>
      <c r="T1225">
        <f t="shared" ca="1" si="402"/>
        <v>1.4931636980735559</v>
      </c>
      <c r="U1225">
        <f t="shared" ca="1" si="405"/>
        <v>35.478899999999996</v>
      </c>
      <c r="Z1225">
        <f t="shared" si="403"/>
        <v>6.0938632340018395E-2</v>
      </c>
      <c r="AA1225">
        <f>PI()/4*('Config sheet'!$C$38^2-'Config sheet'!$C$41^2)*'Stage 1'!Z1225*2</f>
        <v>9.9263315990110353E-3</v>
      </c>
      <c r="AB1225">
        <f t="shared" si="404"/>
        <v>34.273696479200453</v>
      </c>
    </row>
    <row r="1226" spans="3:28" x14ac:dyDescent="0.25">
      <c r="C1226">
        <f t="shared" si="406"/>
        <v>65</v>
      </c>
      <c r="D1226">
        <f t="shared" si="391"/>
        <v>995</v>
      </c>
      <c r="E1226">
        <f t="shared" si="392"/>
        <v>0.17780000000000001</v>
      </c>
      <c r="F1226">
        <f t="shared" si="388"/>
        <v>1.0887772194304857E-2</v>
      </c>
      <c r="G1226">
        <f t="shared" si="393"/>
        <v>104.19615634406146</v>
      </c>
      <c r="H1226">
        <f t="shared" si="394"/>
        <v>1.134464013796314</v>
      </c>
      <c r="I1226" s="3">
        <f t="shared" si="395"/>
        <v>8.8900000000000007E-2</v>
      </c>
      <c r="J1226" s="3">
        <f t="shared" si="396"/>
        <v>0.40640000000000004</v>
      </c>
      <c r="K1226">
        <f t="shared" si="397"/>
        <v>8.675948911027917E-2</v>
      </c>
      <c r="L1226">
        <f>PI()/4*('Config sheet'!$C$38^2-'Config sheet'!$C$41^2)*'Stage 1'!K1226*2</f>
        <v>1.4132306965213356E-2</v>
      </c>
      <c r="M1226">
        <f t="shared" si="398"/>
        <v>42.287991256082186</v>
      </c>
      <c r="N1226">
        <f>'Config sheet'!$C$44</f>
        <v>5.8970333333333338</v>
      </c>
      <c r="O1226">
        <f t="shared" si="407"/>
        <v>9.1712776967932186</v>
      </c>
      <c r="P1226">
        <f t="shared" si="408"/>
        <v>272.18695934695711</v>
      </c>
      <c r="Q1226">
        <f t="shared" si="399"/>
        <v>180</v>
      </c>
      <c r="R1226">
        <f t="shared" si="400"/>
        <v>48.993652682452286</v>
      </c>
      <c r="S1226">
        <f t="shared" si="401"/>
        <v>48.993652682452279</v>
      </c>
      <c r="T1226">
        <f t="shared" ca="1" si="402"/>
        <v>1.4931636980735559</v>
      </c>
      <c r="U1226">
        <f t="shared" ca="1" si="405"/>
        <v>35.478899999999996</v>
      </c>
      <c r="Z1226">
        <f t="shared" si="403"/>
        <v>5.939606911027917E-2</v>
      </c>
      <c r="AA1226">
        <f>PI()/4*('Config sheet'!$C$38^2-'Config sheet'!$C$41^2)*'Stage 1'!Z1226*2</f>
        <v>9.6750625182512821E-3</v>
      </c>
      <c r="AB1226">
        <f t="shared" si="404"/>
        <v>33.406113110393235</v>
      </c>
    </row>
    <row r="1227" spans="3:28" x14ac:dyDescent="0.25">
      <c r="C1227">
        <f t="shared" si="406"/>
        <v>64</v>
      </c>
      <c r="D1227">
        <f t="shared" si="391"/>
        <v>995</v>
      </c>
      <c r="E1227">
        <f t="shared" si="392"/>
        <v>0.17780000000000001</v>
      </c>
      <c r="F1227">
        <f t="shared" si="388"/>
        <v>1.0720268006700168E-2</v>
      </c>
      <c r="G1227">
        <f t="shared" si="393"/>
        <v>104.19615634406146</v>
      </c>
      <c r="H1227">
        <f t="shared" si="394"/>
        <v>1.1170107212763709</v>
      </c>
      <c r="I1227" s="3">
        <f t="shared" si="395"/>
        <v>8.8900000000000007E-2</v>
      </c>
      <c r="J1227" s="3">
        <f t="shared" si="396"/>
        <v>0.40640000000000004</v>
      </c>
      <c r="K1227">
        <f t="shared" si="397"/>
        <v>8.5224529953601663E-2</v>
      </c>
      <c r="L1227">
        <f>PI()/4*('Config sheet'!$C$38^2-'Config sheet'!$C$41^2)*'Stage 1'!K1227*2</f>
        <v>1.3882276516628551E-2</v>
      </c>
      <c r="M1227">
        <f t="shared" si="398"/>
        <v>41.539827106411877</v>
      </c>
      <c r="N1227">
        <f>'Config sheet'!$C$44</f>
        <v>5.8970333333333338</v>
      </c>
      <c r="O1227">
        <f t="shared" si="407"/>
        <v>9.1239326821255666</v>
      </c>
      <c r="P1227">
        <f t="shared" si="408"/>
        <v>293.11840236186299</v>
      </c>
      <c r="Q1227">
        <f t="shared" si="399"/>
        <v>180</v>
      </c>
      <c r="R1227">
        <f t="shared" si="400"/>
        <v>52.761312425135351</v>
      </c>
      <c r="S1227">
        <f t="shared" si="401"/>
        <v>52.761312425135337</v>
      </c>
      <c r="T1227">
        <f t="shared" ca="1" si="402"/>
        <v>1.4931636980735559</v>
      </c>
      <c r="U1227">
        <f t="shared" ca="1" si="405"/>
        <v>35.478899999999996</v>
      </c>
      <c r="Z1227">
        <f t="shared" si="403"/>
        <v>5.7861109953601664E-2</v>
      </c>
      <c r="AA1227">
        <f>PI()/4*('Config sheet'!$C$38^2-'Config sheet'!$C$41^2)*'Stage 1'!Z1227*2</f>
        <v>9.4250320696664773E-3</v>
      </c>
      <c r="AB1227">
        <f t="shared" si="404"/>
        <v>32.542806498088673</v>
      </c>
    </row>
    <row r="1228" spans="3:28" x14ac:dyDescent="0.25">
      <c r="C1228">
        <f t="shared" si="406"/>
        <v>63</v>
      </c>
      <c r="D1228">
        <f t="shared" si="391"/>
        <v>995</v>
      </c>
      <c r="E1228">
        <f t="shared" si="392"/>
        <v>0.17780000000000001</v>
      </c>
      <c r="F1228">
        <f t="shared" si="388"/>
        <v>1.0552763819095479E-2</v>
      </c>
      <c r="G1228">
        <f t="shared" si="393"/>
        <v>104.19615634406146</v>
      </c>
      <c r="H1228">
        <f t="shared" si="394"/>
        <v>1.0995574287564276</v>
      </c>
      <c r="I1228" s="3">
        <f t="shared" si="395"/>
        <v>8.8900000000000007E-2</v>
      </c>
      <c r="J1228" s="3">
        <f t="shared" si="396"/>
        <v>0.40640000000000004</v>
      </c>
      <c r="K1228">
        <f t="shared" si="397"/>
        <v>8.3697769160009677E-2</v>
      </c>
      <c r="L1228">
        <f>PI()/4*('Config sheet'!$C$38^2-'Config sheet'!$C$41^2)*'Stage 1'!K1228*2</f>
        <v>1.3633581504489086E-2</v>
      </c>
      <c r="M1228">
        <f t="shared" si="398"/>
        <v>40.795658972739716</v>
      </c>
      <c r="N1228">
        <f>'Config sheet'!$C$44</f>
        <v>5.8970333333333338</v>
      </c>
      <c r="O1228">
        <f t="shared" si="407"/>
        <v>9.0730789304539723</v>
      </c>
      <c r="P1228">
        <f t="shared" si="408"/>
        <v>314.07933121766916</v>
      </c>
      <c r="Q1228">
        <f t="shared" si="399"/>
        <v>180</v>
      </c>
      <c r="R1228">
        <f t="shared" si="400"/>
        <v>56.534279619180452</v>
      </c>
      <c r="S1228">
        <f t="shared" si="401"/>
        <v>56.534279619180452</v>
      </c>
      <c r="T1228">
        <f t="shared" ca="1" si="402"/>
        <v>1.4931636980735559</v>
      </c>
      <c r="U1228">
        <f t="shared" ca="1" si="405"/>
        <v>35.478899999999996</v>
      </c>
      <c r="Z1228">
        <f t="shared" si="403"/>
        <v>5.6334349160009678E-2</v>
      </c>
      <c r="AA1228">
        <f>PI()/4*('Config sheet'!$C$38^2-'Config sheet'!$C$41^2)*'Stage 1'!Z1228*2</f>
        <v>9.1763370575270124E-3</v>
      </c>
      <c r="AB1228">
        <f t="shared" si="404"/>
        <v>31.684110888644362</v>
      </c>
    </row>
    <row r="1229" spans="3:28" x14ac:dyDescent="0.25">
      <c r="C1229">
        <f t="shared" si="406"/>
        <v>62</v>
      </c>
      <c r="D1229">
        <f t="shared" si="391"/>
        <v>995</v>
      </c>
      <c r="E1229">
        <f t="shared" si="392"/>
        <v>0.17780000000000001</v>
      </c>
      <c r="F1229">
        <f t="shared" si="388"/>
        <v>1.0385259631490788E-2</v>
      </c>
      <c r="G1229">
        <f t="shared" si="393"/>
        <v>104.19615634406146</v>
      </c>
      <c r="H1229">
        <f t="shared" si="394"/>
        <v>1.0821041362364843</v>
      </c>
      <c r="I1229" s="3">
        <f t="shared" si="395"/>
        <v>8.8900000000000007E-2</v>
      </c>
      <c r="J1229" s="3">
        <f t="shared" si="396"/>
        <v>0.40640000000000004</v>
      </c>
      <c r="K1229">
        <f t="shared" si="397"/>
        <v>8.2179801803879765E-2</v>
      </c>
      <c r="L1229">
        <f>PI()/4*('Config sheet'!$C$38^2-'Config sheet'!$C$41^2)*'Stage 1'!K1229*2</f>
        <v>1.3386318860829057E-2</v>
      </c>
      <c r="M1229">
        <f t="shared" si="398"/>
        <v>40.055776904030822</v>
      </c>
      <c r="N1229">
        <f>'Config sheet'!$C$44</f>
        <v>5.8970333333333338</v>
      </c>
      <c r="O1229">
        <f t="shared" si="407"/>
        <v>9.0187124858559322</v>
      </c>
      <c r="P1229">
        <f t="shared" si="408"/>
        <v>335.05798317065921</v>
      </c>
      <c r="Q1229">
        <f t="shared" si="399"/>
        <v>180</v>
      </c>
      <c r="R1229">
        <f t="shared" si="400"/>
        <v>60.310436970718648</v>
      </c>
      <c r="S1229">
        <f t="shared" si="401"/>
        <v>60.310436970718655</v>
      </c>
      <c r="T1229">
        <f t="shared" ca="1" si="402"/>
        <v>1.4931636980735559</v>
      </c>
      <c r="U1229">
        <f t="shared" ca="1" si="405"/>
        <v>35.478899999999996</v>
      </c>
      <c r="Z1229">
        <f t="shared" si="403"/>
        <v>5.4816381803879766E-2</v>
      </c>
      <c r="AA1229">
        <f>PI()/4*('Config sheet'!$C$38^2-'Config sheet'!$C$41^2)*'Stage 1'!Z1229*2</f>
        <v>8.929074413866981E-3</v>
      </c>
      <c r="AB1229">
        <f t="shared" si="404"/>
        <v>30.83036096956117</v>
      </c>
    </row>
    <row r="1230" spans="3:28" x14ac:dyDescent="0.25">
      <c r="C1230">
        <f t="shared" si="406"/>
        <v>61</v>
      </c>
      <c r="D1230">
        <f t="shared" si="391"/>
        <v>995</v>
      </c>
      <c r="E1230">
        <f t="shared" si="392"/>
        <v>0.17780000000000001</v>
      </c>
      <c r="F1230">
        <f t="shared" si="388"/>
        <v>1.0217755443886098E-2</v>
      </c>
      <c r="G1230">
        <f t="shared" si="393"/>
        <v>104.19615634406146</v>
      </c>
      <c r="H1230">
        <f t="shared" si="394"/>
        <v>1.064650843716541</v>
      </c>
      <c r="I1230" s="3">
        <f t="shared" si="395"/>
        <v>8.8900000000000007E-2</v>
      </c>
      <c r="J1230" s="3">
        <f t="shared" si="396"/>
        <v>0.40640000000000004</v>
      </c>
      <c r="K1230">
        <f t="shared" si="397"/>
        <v>8.0671223387055263E-2</v>
      </c>
      <c r="L1230">
        <f>PI()/4*('Config sheet'!$C$38^2-'Config sheet'!$C$41^2)*'Stage 1'!K1230*2</f>
        <v>1.3140585587312886E-2</v>
      </c>
      <c r="M1230">
        <f t="shared" si="398"/>
        <v>39.320471157604629</v>
      </c>
      <c r="N1230">
        <f>'Config sheet'!$C$44</f>
        <v>5.8970333333333338</v>
      </c>
      <c r="O1230">
        <f t="shared" si="407"/>
        <v>8.9608313748835773</v>
      </c>
      <c r="P1230">
        <f t="shared" si="408"/>
        <v>356.04245192450975</v>
      </c>
      <c r="Q1230">
        <f t="shared" si="399"/>
        <v>180</v>
      </c>
      <c r="R1230">
        <f t="shared" si="400"/>
        <v>64.087641346411758</v>
      </c>
      <c r="S1230">
        <f t="shared" si="401"/>
        <v>64.087641346411758</v>
      </c>
      <c r="T1230">
        <f t="shared" ca="1" si="402"/>
        <v>1.4931636980735559</v>
      </c>
      <c r="U1230">
        <f t="shared" ca="1" si="405"/>
        <v>35.478899999999996</v>
      </c>
      <c r="Z1230">
        <f t="shared" si="403"/>
        <v>5.3307803387055264E-2</v>
      </c>
      <c r="AA1230">
        <f>PI()/4*('Config sheet'!$C$38^2-'Config sheet'!$C$41^2)*'Stage 1'!Z1230*2</f>
        <v>8.6833411403508098E-3</v>
      </c>
      <c r="AB1230">
        <f t="shared" si="404"/>
        <v>29.981891668759989</v>
      </c>
    </row>
    <row r="1231" spans="3:28" x14ac:dyDescent="0.25">
      <c r="C1231">
        <f t="shared" si="406"/>
        <v>60</v>
      </c>
      <c r="D1231">
        <f t="shared" si="391"/>
        <v>995</v>
      </c>
      <c r="E1231">
        <f t="shared" si="392"/>
        <v>0.17780000000000001</v>
      </c>
      <c r="F1231">
        <f t="shared" si="388"/>
        <v>1.0050251256281407E-2</v>
      </c>
      <c r="G1231">
        <f t="shared" si="393"/>
        <v>104.19615634406146</v>
      </c>
      <c r="H1231">
        <f t="shared" si="394"/>
        <v>1.0471975511965976</v>
      </c>
      <c r="I1231" s="3">
        <f t="shared" si="395"/>
        <v>8.8900000000000007E-2</v>
      </c>
      <c r="J1231" s="3">
        <f t="shared" si="396"/>
        <v>0.40640000000000004</v>
      </c>
      <c r="K1231">
        <f t="shared" si="397"/>
        <v>7.9172629478529682E-2</v>
      </c>
      <c r="L1231">
        <f>PI()/4*('Config sheet'!$C$38^2-'Config sheet'!$C$41^2)*'Stage 1'!K1231*2</f>
        <v>1.2896478696543133E-2</v>
      </c>
      <c r="M1231">
        <f t="shared" si="398"/>
        <v>38.590032023510659</v>
      </c>
      <c r="N1231">
        <f>'Config sheet'!$C$44</f>
        <v>5.8970333333333338</v>
      </c>
      <c r="O1231">
        <f t="shared" si="407"/>
        <v>8.8994356297456321</v>
      </c>
      <c r="P1231">
        <f t="shared" si="408"/>
        <v>377.02069797745537</v>
      </c>
      <c r="Q1231">
        <f t="shared" si="399"/>
        <v>180</v>
      </c>
      <c r="R1231">
        <f t="shared" si="400"/>
        <v>67.863725635941975</v>
      </c>
      <c r="S1231">
        <f t="shared" si="401"/>
        <v>67.863725635941975</v>
      </c>
      <c r="T1231">
        <f t="shared" ca="1" si="402"/>
        <v>1.4931636980735559</v>
      </c>
      <c r="U1231">
        <f t="shared" ca="1" si="405"/>
        <v>35.478899999999996</v>
      </c>
      <c r="Z1231">
        <f t="shared" si="403"/>
        <v>5.1809209478529683E-2</v>
      </c>
      <c r="AA1231">
        <f>PI()/4*('Config sheet'!$C$38^2-'Config sheet'!$C$41^2)*'Stage 1'!Z1231*2</f>
        <v>8.4392342495810593E-3</v>
      </c>
      <c r="AB1231">
        <f t="shared" si="404"/>
        <v>29.139037951928955</v>
      </c>
    </row>
    <row r="1232" spans="3:28" x14ac:dyDescent="0.25">
      <c r="C1232">
        <f t="shared" si="406"/>
        <v>59</v>
      </c>
      <c r="D1232">
        <f t="shared" si="391"/>
        <v>995</v>
      </c>
      <c r="E1232">
        <f t="shared" si="392"/>
        <v>0.17780000000000001</v>
      </c>
      <c r="F1232">
        <f t="shared" si="388"/>
        <v>9.8827470686767178E-3</v>
      </c>
      <c r="G1232">
        <f t="shared" si="393"/>
        <v>104.19615634406146</v>
      </c>
      <c r="H1232">
        <f t="shared" si="394"/>
        <v>1.0297442586766545</v>
      </c>
      <c r="I1232" s="3">
        <f t="shared" si="395"/>
        <v>8.8900000000000007E-2</v>
      </c>
      <c r="J1232" s="3">
        <f t="shared" si="396"/>
        <v>0.40640000000000004</v>
      </c>
      <c r="K1232">
        <f t="shared" si="397"/>
        <v>7.768461535110785E-2</v>
      </c>
      <c r="L1232">
        <f>PI()/4*('Config sheet'!$C$38^2-'Config sheet'!$C$41^2)*'Stage 1'!K1232*2</f>
        <v>1.2654095152876002E-2</v>
      </c>
      <c r="M1232">
        <f t="shared" si="398"/>
        <v>37.864749647431225</v>
      </c>
      <c r="N1232">
        <f>'Config sheet'!$C$44</f>
        <v>5.8970333333333338</v>
      </c>
      <c r="O1232">
        <f t="shared" si="407"/>
        <v>8.8345273097391956</v>
      </c>
      <c r="P1232">
        <f t="shared" si="408"/>
        <v>397.9805591701591</v>
      </c>
      <c r="Q1232">
        <f t="shared" si="399"/>
        <v>180</v>
      </c>
      <c r="R1232">
        <f t="shared" si="400"/>
        <v>71.636500650628648</v>
      </c>
      <c r="S1232">
        <f t="shared" si="401"/>
        <v>71.636500650628648</v>
      </c>
      <c r="T1232">
        <f t="shared" ca="1" si="402"/>
        <v>1.4931636980735559</v>
      </c>
      <c r="U1232">
        <f t="shared" ca="1" si="405"/>
        <v>35.478899999999996</v>
      </c>
      <c r="Z1232">
        <f t="shared" si="403"/>
        <v>5.032119535110785E-2</v>
      </c>
      <c r="AA1232">
        <f>PI()/4*('Config sheet'!$C$38^2-'Config sheet'!$C$41^2)*'Stage 1'!Z1232*2</f>
        <v>8.1968507059139266E-3</v>
      </c>
      <c r="AB1232">
        <f t="shared" si="404"/>
        <v>28.302134618170893</v>
      </c>
    </row>
    <row r="1233" spans="3:28" x14ac:dyDescent="0.25">
      <c r="C1233">
        <f t="shared" si="406"/>
        <v>58</v>
      </c>
      <c r="D1233">
        <f t="shared" si="391"/>
        <v>995</v>
      </c>
      <c r="E1233">
        <f t="shared" si="392"/>
        <v>0.17780000000000001</v>
      </c>
      <c r="F1233">
        <f t="shared" si="388"/>
        <v>9.7152428810720268E-3</v>
      </c>
      <c r="G1233">
        <f t="shared" si="393"/>
        <v>104.19615634406146</v>
      </c>
      <c r="H1233">
        <f t="shared" si="394"/>
        <v>1.012290966156711</v>
      </c>
      <c r="I1233" s="3">
        <f t="shared" si="395"/>
        <v>8.8900000000000007E-2</v>
      </c>
      <c r="J1233" s="3">
        <f t="shared" si="396"/>
        <v>0.40640000000000004</v>
      </c>
      <c r="K1233">
        <f t="shared" si="397"/>
        <v>7.6207775615458634E-2</v>
      </c>
      <c r="L1233">
        <f>PI()/4*('Config sheet'!$C$38^2-'Config sheet'!$C$41^2)*'Stage 1'!K1233*2</f>
        <v>1.2413531812811953E-2</v>
      </c>
      <c r="M1233">
        <f t="shared" si="398"/>
        <v>37.144913852312769</v>
      </c>
      <c r="N1233">
        <f>'Config sheet'!$C$44</f>
        <v>5.8970333333333338</v>
      </c>
      <c r="O1233">
        <f t="shared" si="407"/>
        <v>8.766110520898712</v>
      </c>
      <c r="P1233">
        <f t="shared" si="408"/>
        <v>418.90976142269704</v>
      </c>
      <c r="Q1233">
        <f t="shared" si="399"/>
        <v>180</v>
      </c>
      <c r="R1233">
        <f t="shared" si="400"/>
        <v>75.403757056085468</v>
      </c>
      <c r="S1233">
        <f t="shared" si="401"/>
        <v>75.403757056085468</v>
      </c>
      <c r="T1233">
        <f t="shared" ca="1" si="402"/>
        <v>1.4931636980735559</v>
      </c>
      <c r="U1233">
        <f t="shared" ca="1" si="405"/>
        <v>35.478899999999996</v>
      </c>
      <c r="Z1233">
        <f t="shared" si="403"/>
        <v>4.8844355615458634E-2</v>
      </c>
      <c r="AA1233">
        <f>PI()/4*('Config sheet'!$C$38^2-'Config sheet'!$C$41^2)*'Stage 1'!Z1233*2</f>
        <v>7.9562873658498776E-3</v>
      </c>
      <c r="AB1233">
        <f t="shared" si="404"/>
        <v>27.471516094183709</v>
      </c>
    </row>
    <row r="1234" spans="3:28" x14ac:dyDescent="0.25">
      <c r="C1234">
        <f t="shared" si="406"/>
        <v>57</v>
      </c>
      <c r="D1234">
        <f t="shared" si="391"/>
        <v>995</v>
      </c>
      <c r="E1234">
        <f t="shared" si="392"/>
        <v>0.17780000000000001</v>
      </c>
      <c r="F1234">
        <f t="shared" si="388"/>
        <v>9.5477386934673374E-3</v>
      </c>
      <c r="G1234">
        <f t="shared" si="393"/>
        <v>104.19615634406146</v>
      </c>
      <c r="H1234">
        <f t="shared" si="394"/>
        <v>0.99483767363676778</v>
      </c>
      <c r="I1234" s="3">
        <f t="shared" si="395"/>
        <v>8.8900000000000007E-2</v>
      </c>
      <c r="J1234" s="3">
        <f t="shared" si="396"/>
        <v>0.40640000000000004</v>
      </c>
      <c r="K1234">
        <f t="shared" si="397"/>
        <v>7.4742703851968711E-2</v>
      </c>
      <c r="L1234">
        <f>PI()/4*('Config sheet'!$C$38^2-'Config sheet'!$C$41^2)*'Stage 1'!K1234*2</f>
        <v>1.2174885365028145E-2</v>
      </c>
      <c r="M1234">
        <f t="shared" si="398"/>
        <v>36.430813958925377</v>
      </c>
      <c r="N1234">
        <f>'Config sheet'!$C$44</f>
        <v>5.8970333333333338</v>
      </c>
      <c r="O1234">
        <f t="shared" si="407"/>
        <v>8.6941914338314383</v>
      </c>
      <c r="P1234">
        <f t="shared" si="408"/>
        <v>439.79592964881175</v>
      </c>
      <c r="Q1234">
        <f t="shared" si="399"/>
        <v>180</v>
      </c>
      <c r="R1234">
        <f t="shared" si="400"/>
        <v>79.16326733678612</v>
      </c>
      <c r="S1234">
        <f t="shared" si="401"/>
        <v>79.16326733678612</v>
      </c>
      <c r="T1234">
        <f t="shared" ca="1" si="402"/>
        <v>1.4931636980735559</v>
      </c>
      <c r="U1234">
        <f t="shared" ca="1" si="405"/>
        <v>35.478899999999996</v>
      </c>
      <c r="Z1234">
        <f t="shared" si="403"/>
        <v>4.7379283851968712E-2</v>
      </c>
      <c r="AA1234">
        <f>PI()/4*('Config sheet'!$C$38^2-'Config sheet'!$C$41^2)*'Stage 1'!Z1234*2</f>
        <v>7.7176409180660698E-3</v>
      </c>
      <c r="AB1234">
        <f t="shared" si="404"/>
        <v>26.647516227203997</v>
      </c>
    </row>
    <row r="1235" spans="3:28" x14ac:dyDescent="0.25">
      <c r="C1235">
        <f t="shared" si="406"/>
        <v>56</v>
      </c>
      <c r="D1235">
        <f t="shared" si="391"/>
        <v>995</v>
      </c>
      <c r="E1235">
        <f t="shared" si="392"/>
        <v>0.17780000000000001</v>
      </c>
      <c r="F1235">
        <f t="shared" si="388"/>
        <v>9.3802345058626464E-3</v>
      </c>
      <c r="G1235">
        <f t="shared" si="393"/>
        <v>104.19615634406146</v>
      </c>
      <c r="H1235">
        <f t="shared" si="394"/>
        <v>0.97738438111682446</v>
      </c>
      <c r="I1235" s="3">
        <f t="shared" si="395"/>
        <v>8.8900000000000007E-2</v>
      </c>
      <c r="J1235" s="3">
        <f t="shared" si="396"/>
        <v>0.40640000000000004</v>
      </c>
      <c r="K1235">
        <f t="shared" si="397"/>
        <v>7.3289992240811647E-2</v>
      </c>
      <c r="L1235">
        <f>PI()/4*('Config sheet'!$C$38^2-'Config sheet'!$C$41^2)*'Stage 1'!K1235*2</f>
        <v>1.1938252270120157E-2</v>
      </c>
      <c r="M1235">
        <f t="shared" si="398"/>
        <v>35.722738605552415</v>
      </c>
      <c r="N1235">
        <f>'Config sheet'!$C$44</f>
        <v>5.8970333333333338</v>
      </c>
      <c r="O1235">
        <f t="shared" si="407"/>
        <v>8.6187782997107139</v>
      </c>
      <c r="P1235">
        <f t="shared" si="408"/>
        <v>460.62659883537731</v>
      </c>
      <c r="Q1235">
        <f t="shared" si="399"/>
        <v>180</v>
      </c>
      <c r="R1235">
        <f t="shared" si="400"/>
        <v>82.912787790367915</v>
      </c>
      <c r="S1235">
        <f t="shared" si="401"/>
        <v>82.912787790367915</v>
      </c>
      <c r="T1235">
        <f t="shared" ca="1" si="402"/>
        <v>1.4931636980735559</v>
      </c>
      <c r="U1235">
        <f t="shared" ca="1" si="405"/>
        <v>35.478899999999996</v>
      </c>
      <c r="Z1235">
        <f t="shared" si="403"/>
        <v>4.5926572240811647E-2</v>
      </c>
      <c r="AA1235">
        <f>PI()/4*('Config sheet'!$C$38^2-'Config sheet'!$C$41^2)*'Stage 1'!Z1235*2</f>
        <v>7.4810078231580812E-3</v>
      </c>
      <c r="AB1235">
        <f t="shared" si="404"/>
        <v>25.830468076946932</v>
      </c>
    </row>
    <row r="1236" spans="3:28" x14ac:dyDescent="0.25">
      <c r="C1236">
        <f t="shared" si="406"/>
        <v>55</v>
      </c>
      <c r="D1236">
        <f t="shared" si="391"/>
        <v>995</v>
      </c>
      <c r="E1236">
        <f t="shared" si="392"/>
        <v>0.17780000000000001</v>
      </c>
      <c r="F1236">
        <f t="shared" si="388"/>
        <v>9.212730318257957E-3</v>
      </c>
      <c r="G1236">
        <f t="shared" si="393"/>
        <v>104.19615634406146</v>
      </c>
      <c r="H1236">
        <f t="shared" si="394"/>
        <v>0.95993108859688125</v>
      </c>
      <c r="I1236" s="3">
        <f t="shared" si="395"/>
        <v>8.8900000000000007E-2</v>
      </c>
      <c r="J1236" s="3">
        <f t="shared" si="396"/>
        <v>0.40640000000000004</v>
      </c>
      <c r="K1236">
        <f t="shared" si="397"/>
        <v>7.1850231190639352E-2</v>
      </c>
      <c r="L1236">
        <f>PI()/4*('Config sheet'!$C$38^2-'Config sheet'!$C$41^2)*'Stage 1'!K1236*2</f>
        <v>1.1703728700119303E-2</v>
      </c>
      <c r="M1236">
        <f t="shared" si="398"/>
        <v>35.020975567008648</v>
      </c>
      <c r="N1236">
        <f>'Config sheet'!$C$44</f>
        <v>5.8970333333333338</v>
      </c>
      <c r="O1236">
        <f t="shared" si="407"/>
        <v>8.5398814644004126</v>
      </c>
      <c r="P1236">
        <f t="shared" si="408"/>
        <v>481.3892252747857</v>
      </c>
      <c r="Q1236">
        <f t="shared" si="399"/>
        <v>180</v>
      </c>
      <c r="R1236">
        <f t="shared" si="400"/>
        <v>86.650060549461415</v>
      </c>
      <c r="S1236">
        <f t="shared" si="401"/>
        <v>86.650060549461429</v>
      </c>
      <c r="T1236">
        <f t="shared" ca="1" si="402"/>
        <v>1.4931636980735559</v>
      </c>
      <c r="U1236">
        <f t="shared" ca="1" si="405"/>
        <v>35.478899999999996</v>
      </c>
      <c r="Z1236">
        <f t="shared" si="403"/>
        <v>4.4486811190639353E-2</v>
      </c>
      <c r="AA1236">
        <f>PI()/4*('Config sheet'!$C$38^2-'Config sheet'!$C$41^2)*'Stage 1'!Z1236*2</f>
        <v>7.2464842531572279E-3</v>
      </c>
      <c r="AB1236">
        <f t="shared" si="404"/>
        <v>25.02070370677129</v>
      </c>
    </row>
    <row r="1237" spans="3:28" x14ac:dyDescent="0.25">
      <c r="C1237">
        <f t="shared" si="406"/>
        <v>54</v>
      </c>
      <c r="D1237">
        <f t="shared" si="391"/>
        <v>995</v>
      </c>
      <c r="E1237">
        <f t="shared" si="392"/>
        <v>0.17780000000000001</v>
      </c>
      <c r="F1237">
        <f t="shared" si="388"/>
        <v>9.0452261306532659E-3</v>
      </c>
      <c r="G1237">
        <f t="shared" si="393"/>
        <v>104.19615634406146</v>
      </c>
      <c r="H1237">
        <f t="shared" si="394"/>
        <v>0.94247779607693782</v>
      </c>
      <c r="I1237" s="3">
        <f t="shared" si="395"/>
        <v>8.8900000000000007E-2</v>
      </c>
      <c r="J1237" s="3">
        <f t="shared" si="396"/>
        <v>0.40640000000000004</v>
      </c>
      <c r="K1237">
        <f t="shared" si="397"/>
        <v>7.0424008966305546E-2</v>
      </c>
      <c r="L1237">
        <f>PI()/4*('Config sheet'!$C$38^2-'Config sheet'!$C$41^2)*'Stage 1'!K1237*2</f>
        <v>1.1471410477852285E-2</v>
      </c>
      <c r="M1237">
        <f t="shared" si="398"/>
        <v>34.325811573186648</v>
      </c>
      <c r="N1237">
        <f>'Config sheet'!$C$44</f>
        <v>5.8970333333333338</v>
      </c>
      <c r="O1237">
        <f t="shared" si="407"/>
        <v>8.4575133806859544</v>
      </c>
      <c r="P1237">
        <f t="shared" si="408"/>
        <v>502.07119793777974</v>
      </c>
      <c r="Q1237">
        <f t="shared" si="399"/>
        <v>180</v>
      </c>
      <c r="R1237">
        <f t="shared" si="400"/>
        <v>90.372815628800353</v>
      </c>
      <c r="S1237">
        <f t="shared" si="401"/>
        <v>90.372815628800353</v>
      </c>
      <c r="T1237">
        <f t="shared" ca="1" si="402"/>
        <v>1.4931636980735559</v>
      </c>
      <c r="U1237">
        <f t="shared" ca="1" si="405"/>
        <v>35.478899999999996</v>
      </c>
      <c r="Z1237">
        <f t="shared" si="403"/>
        <v>4.3060588966305546E-2</v>
      </c>
      <c r="AA1237">
        <f>PI()/4*('Config sheet'!$C$38^2-'Config sheet'!$C$41^2)*'Stage 1'!Z1237*2</f>
        <v>7.0141660308902102E-3</v>
      </c>
      <c r="AB1237">
        <f t="shared" si="404"/>
        <v>24.218553974300079</v>
      </c>
    </row>
    <row r="1238" spans="3:28" x14ac:dyDescent="0.25">
      <c r="C1238">
        <f t="shared" si="406"/>
        <v>53</v>
      </c>
      <c r="D1238">
        <f t="shared" si="391"/>
        <v>995</v>
      </c>
      <c r="E1238">
        <f t="shared" si="392"/>
        <v>0.17780000000000001</v>
      </c>
      <c r="F1238">
        <f t="shared" si="388"/>
        <v>8.8777219430485766E-3</v>
      </c>
      <c r="G1238">
        <f t="shared" si="393"/>
        <v>104.19615634406146</v>
      </c>
      <c r="H1238">
        <f t="shared" si="394"/>
        <v>0.92502450355699462</v>
      </c>
      <c r="I1238" s="3">
        <f t="shared" si="395"/>
        <v>8.8900000000000007E-2</v>
      </c>
      <c r="J1238" s="3">
        <f t="shared" si="396"/>
        <v>0.40640000000000004</v>
      </c>
      <c r="K1238">
        <f t="shared" si="397"/>
        <v>6.9011911316025937E-2</v>
      </c>
      <c r="L1238">
        <f>PI()/4*('Config sheet'!$C$38^2-'Config sheet'!$C$41^2)*'Stage 1'!K1238*2</f>
        <v>1.1241393016209078E-2</v>
      </c>
      <c r="M1238">
        <f t="shared" si="398"/>
        <v>33.637532127328512</v>
      </c>
      <c r="N1238">
        <f>'Config sheet'!$C$44</f>
        <v>5.8970333333333338</v>
      </c>
      <c r="O1238">
        <f t="shared" si="407"/>
        <v>8.3716886185894754</v>
      </c>
      <c r="P1238">
        <f t="shared" si="408"/>
        <v>522.65984997406565</v>
      </c>
      <c r="Q1238">
        <f t="shared" si="399"/>
        <v>180</v>
      </c>
      <c r="R1238">
        <f t="shared" si="400"/>
        <v>94.078772995331832</v>
      </c>
      <c r="S1238">
        <f t="shared" si="401"/>
        <v>94.078772995331818</v>
      </c>
      <c r="T1238">
        <f t="shared" ca="1" si="402"/>
        <v>1.4931636980735559</v>
      </c>
      <c r="U1238">
        <f t="shared" ca="1" si="405"/>
        <v>35.478899999999996</v>
      </c>
      <c r="Z1238">
        <f t="shared" si="403"/>
        <v>4.1648491316025937E-2</v>
      </c>
      <c r="AA1238">
        <f>PI()/4*('Config sheet'!$C$38^2-'Config sheet'!$C$41^2)*'Stage 1'!Z1238*2</f>
        <v>6.7841485692470031E-3</v>
      </c>
      <c r="AB1238">
        <f t="shared" si="404"/>
        <v>23.424348321724374</v>
      </c>
    </row>
    <row r="1239" spans="3:28" x14ac:dyDescent="0.25">
      <c r="C1239">
        <f t="shared" si="406"/>
        <v>52</v>
      </c>
      <c r="D1239">
        <f t="shared" si="391"/>
        <v>995</v>
      </c>
      <c r="E1239">
        <f t="shared" si="392"/>
        <v>0.17780000000000001</v>
      </c>
      <c r="F1239">
        <f t="shared" ref="F1239:F1302" si="409">C1239*$G$4</f>
        <v>8.7102177554438873E-3</v>
      </c>
      <c r="G1239">
        <f t="shared" si="393"/>
        <v>104.19615634406146</v>
      </c>
      <c r="H1239">
        <f t="shared" si="394"/>
        <v>0.90757121103705141</v>
      </c>
      <c r="I1239" s="3">
        <f t="shared" si="395"/>
        <v>8.8900000000000007E-2</v>
      </c>
      <c r="J1239" s="3">
        <f t="shared" si="396"/>
        <v>0.40640000000000004</v>
      </c>
      <c r="K1239">
        <f t="shared" si="397"/>
        <v>6.7614521098374819E-2</v>
      </c>
      <c r="L1239">
        <f>PI()/4*('Config sheet'!$C$38^2-'Config sheet'!$C$41^2)*'Stage 1'!K1239*2</f>
        <v>1.1013771257384173E-2</v>
      </c>
      <c r="M1239">
        <f t="shared" si="398"/>
        <v>32.956421324217935</v>
      </c>
      <c r="N1239">
        <f>'Config sheet'!$C$44</f>
        <v>5.8970333333333338</v>
      </c>
      <c r="O1239">
        <f t="shared" si="407"/>
        <v>8.2824238737487583</v>
      </c>
      <c r="P1239">
        <f t="shared" si="408"/>
        <v>543.14247032787148</v>
      </c>
      <c r="Q1239">
        <f t="shared" si="399"/>
        <v>180</v>
      </c>
      <c r="R1239">
        <f t="shared" si="400"/>
        <v>97.765644659016885</v>
      </c>
      <c r="S1239">
        <f t="shared" si="401"/>
        <v>97.765644659016871</v>
      </c>
      <c r="T1239">
        <f t="shared" ca="1" si="402"/>
        <v>1.4931636980735559</v>
      </c>
      <c r="U1239">
        <f t="shared" ca="1" si="405"/>
        <v>35.478899999999996</v>
      </c>
      <c r="Z1239">
        <f t="shared" si="403"/>
        <v>4.025110109837482E-2</v>
      </c>
      <c r="AA1239">
        <f>PI()/4*('Config sheet'!$C$38^2-'Config sheet'!$C$41^2)*'Stage 1'!Z1239*2</f>
        <v>6.5565268104220984E-3</v>
      </c>
      <c r="AB1239">
        <f t="shared" si="404"/>
        <v>22.638414566015086</v>
      </c>
    </row>
    <row r="1240" spans="3:28" x14ac:dyDescent="0.25">
      <c r="C1240">
        <f t="shared" si="406"/>
        <v>51</v>
      </c>
      <c r="D1240">
        <f t="shared" ref="D1240:D1303" si="410">$D$4</f>
        <v>995</v>
      </c>
      <c r="E1240">
        <f t="shared" ref="E1240:E1303" si="411">$E$4</f>
        <v>0.17780000000000001</v>
      </c>
      <c r="F1240">
        <f t="shared" si="409"/>
        <v>8.5427135678391962E-3</v>
      </c>
      <c r="G1240">
        <f t="shared" ref="G1240:G1303" si="412">D1240/60*2*PI()</f>
        <v>104.19615634406146</v>
      </c>
      <c r="H1240">
        <f t="shared" ref="H1240:H1303" si="413">G1240*F1240</f>
        <v>0.89011791851710798</v>
      </c>
      <c r="I1240" s="3">
        <f t="shared" ref="I1240:I1303" si="414">$I$4</f>
        <v>8.8900000000000007E-2</v>
      </c>
      <c r="J1240" s="3">
        <f t="shared" ref="J1240:J1303" si="415">$J$4</f>
        <v>0.40640000000000004</v>
      </c>
      <c r="K1240">
        <f t="shared" ref="K1240:K1303" si="416">(J1240+I1240)-(I1240*COS(H1240)+(J1240^2-I1240^2*(SIN(H1240))^2)^0.5)+$B$1111</f>
        <v>6.6232417909516311E-2</v>
      </c>
      <c r="L1240">
        <f>PI()/4*('Config sheet'!$C$38^2-'Config sheet'!$C$41^2)*'Stage 1'!K1240*2</f>
        <v>1.0788639612156049E-2</v>
      </c>
      <c r="M1240">
        <f t="shared" ref="M1240:M1303" si="417">L1240*100/$AG$741</f>
        <v>32.282761668486664</v>
      </c>
      <c r="N1240">
        <f>'Config sheet'!$C$44</f>
        <v>5.8970333333333338</v>
      </c>
      <c r="O1240">
        <f t="shared" si="407"/>
        <v>8.1897379738418081</v>
      </c>
      <c r="P1240">
        <f t="shared" si="408"/>
        <v>563.50631545546094</v>
      </c>
      <c r="Q1240">
        <f t="shared" ref="Q1240:Q1303" si="418">$V$4</f>
        <v>180</v>
      </c>
      <c r="R1240">
        <f t="shared" ref="R1240:R1303" si="419">Q1240*I1240*G1240^2*(COS(H1240)+(I1240/J1240)*COS(2*H1240))*10^-3</f>
        <v>101.43113678198299</v>
      </c>
      <c r="S1240">
        <f t="shared" ref="S1240:S1303" si="420">Q1240*P1240*10^-3</f>
        <v>101.43113678198296</v>
      </c>
      <c r="T1240">
        <f t="shared" ref="T1240:T1303" ca="1" si="421">$V$741</f>
        <v>1.4931636980735559</v>
      </c>
      <c r="U1240">
        <f t="shared" ca="1" si="405"/>
        <v>35.478899999999996</v>
      </c>
      <c r="Z1240">
        <f t="shared" ref="Z1240:Z1303" si="422">(J1240+I1240)-(I1240*COS(H1240)+(J1240^2-I1240^2*(SIN(H1240))^2)^0.5)</f>
        <v>3.8868997909516312E-2</v>
      </c>
      <c r="AA1240">
        <f>PI()/4*('Config sheet'!$C$38^2-'Config sheet'!$C$41^2)*'Stage 1'!Z1240*2</f>
        <v>6.331395165193974E-3</v>
      </c>
      <c r="AB1240">
        <f t="shared" ref="AB1240:AB1303" si="423">AA1240*100/($AG$741-$AG$743)</f>
        <v>21.861078689266765</v>
      </c>
    </row>
    <row r="1241" spans="3:28" x14ac:dyDescent="0.25">
      <c r="C1241">
        <f t="shared" si="406"/>
        <v>50</v>
      </c>
      <c r="D1241">
        <f t="shared" si="410"/>
        <v>995</v>
      </c>
      <c r="E1241">
        <f t="shared" si="411"/>
        <v>0.17780000000000001</v>
      </c>
      <c r="F1241">
        <f t="shared" si="409"/>
        <v>8.3752093802345069E-3</v>
      </c>
      <c r="G1241">
        <f t="shared" si="412"/>
        <v>104.19615634406146</v>
      </c>
      <c r="H1241">
        <f t="shared" si="413"/>
        <v>0.87266462599716477</v>
      </c>
      <c r="I1241" s="3">
        <f t="shared" si="414"/>
        <v>8.8900000000000007E-2</v>
      </c>
      <c r="J1241" s="3">
        <f t="shared" si="415"/>
        <v>0.40640000000000004</v>
      </c>
      <c r="K1241">
        <f t="shared" si="416"/>
        <v>6.4866177711061707E-2</v>
      </c>
      <c r="L1241">
        <f>PI()/4*('Config sheet'!$C$38^2-'Config sheet'!$C$41^2)*'Stage 1'!K1241*2</f>
        <v>1.0566091899268619E-2</v>
      </c>
      <c r="M1241">
        <f t="shared" si="417"/>
        <v>31.616833893226044</v>
      </c>
      <c r="N1241">
        <f>'Config sheet'!$C$44</f>
        <v>5.8970333333333338</v>
      </c>
      <c r="O1241">
        <f t="shared" si="407"/>
        <v>8.0936518830410655</v>
      </c>
      <c r="P1241">
        <f t="shared" si="408"/>
        <v>583.73862113147493</v>
      </c>
      <c r="Q1241">
        <f t="shared" si="418"/>
        <v>180</v>
      </c>
      <c r="R1241">
        <f t="shared" si="419"/>
        <v>105.07295180366552</v>
      </c>
      <c r="S1241">
        <f t="shared" si="420"/>
        <v>105.07295180366549</v>
      </c>
      <c r="T1241">
        <f t="shared" ca="1" si="421"/>
        <v>1.4931636980735559</v>
      </c>
      <c r="U1241">
        <f t="shared" ref="U1241:U1304" ca="1" si="424">IF(AND(L1241&lt;=$AG$740, U1240*(L1240/L1241)^T1241&lt;$AB$742),U1240*(L1240/L1241)^T1241,IF(C1241&lt;0,$AB$741,IF(L1241&gt;=$AG$742,  U1240*(L1240/L1241)^T1241,$AB$743)))</f>
        <v>35.478899999999996</v>
      </c>
      <c r="Z1241">
        <f t="shared" si="422"/>
        <v>3.7502757711061707E-2</v>
      </c>
      <c r="AA1241">
        <f>PI()/4*('Config sheet'!$C$38^2-'Config sheet'!$C$41^2)*'Stage 1'!Z1241*2</f>
        <v>6.1088474523065444E-3</v>
      </c>
      <c r="AB1241">
        <f t="shared" si="423"/>
        <v>21.092664629393536</v>
      </c>
    </row>
    <row r="1242" spans="3:28" x14ac:dyDescent="0.25">
      <c r="C1242">
        <f t="shared" si="406"/>
        <v>49</v>
      </c>
      <c r="D1242">
        <f t="shared" si="410"/>
        <v>995</v>
      </c>
      <c r="E1242">
        <f t="shared" si="411"/>
        <v>0.17780000000000001</v>
      </c>
      <c r="F1242">
        <f t="shared" si="409"/>
        <v>8.2077051926298158E-3</v>
      </c>
      <c r="G1242">
        <f t="shared" si="412"/>
        <v>104.19615634406146</v>
      </c>
      <c r="H1242">
        <f t="shared" si="413"/>
        <v>0.85521133347722145</v>
      </c>
      <c r="I1242" s="3">
        <f t="shared" si="414"/>
        <v>8.8900000000000007E-2</v>
      </c>
      <c r="J1242" s="3">
        <f t="shared" si="415"/>
        <v>0.40640000000000004</v>
      </c>
      <c r="K1242">
        <f t="shared" si="416"/>
        <v>6.3516372458937737E-2</v>
      </c>
      <c r="L1242">
        <f>PI()/4*('Config sheet'!$C$38^2-'Config sheet'!$C$41^2)*'Stage 1'!K1242*2</f>
        <v>1.0346221284977357E-2</v>
      </c>
      <c r="M1242">
        <f t="shared" si="417"/>
        <v>30.958916779091386</v>
      </c>
      <c r="N1242">
        <f>'Config sheet'!$C$44</f>
        <v>5.8970333333333338</v>
      </c>
      <c r="O1242">
        <f t="shared" si="407"/>
        <v>7.9941887044834843</v>
      </c>
      <c r="P1242">
        <f t="shared" si="408"/>
        <v>603.82661433085184</v>
      </c>
      <c r="Q1242">
        <f t="shared" si="418"/>
        <v>180</v>
      </c>
      <c r="R1242">
        <f t="shared" si="419"/>
        <v>108.68879057955334</v>
      </c>
      <c r="S1242">
        <f t="shared" si="420"/>
        <v>108.68879057955333</v>
      </c>
      <c r="T1242">
        <f t="shared" ca="1" si="421"/>
        <v>1.4931636980735559</v>
      </c>
      <c r="U1242">
        <f t="shared" ca="1" si="424"/>
        <v>35.478899999999996</v>
      </c>
      <c r="Z1242">
        <f t="shared" si="422"/>
        <v>3.6152952458937737E-2</v>
      </c>
      <c r="AA1242">
        <f>PI()/4*('Config sheet'!$C$38^2-'Config sheet'!$C$41^2)*'Stage 1'!Z1242*2</f>
        <v>5.8889768380152819E-3</v>
      </c>
      <c r="AB1242">
        <f t="shared" si="423"/>
        <v>20.333494071393552</v>
      </c>
    </row>
    <row r="1243" spans="3:28" x14ac:dyDescent="0.25">
      <c r="C1243">
        <f t="shared" si="406"/>
        <v>48</v>
      </c>
      <c r="D1243">
        <f t="shared" si="410"/>
        <v>995</v>
      </c>
      <c r="E1243">
        <f t="shared" si="411"/>
        <v>0.17780000000000001</v>
      </c>
      <c r="F1243">
        <f t="shared" si="409"/>
        <v>8.0402010050251264E-3</v>
      </c>
      <c r="G1243">
        <f t="shared" si="412"/>
        <v>104.19615634406146</v>
      </c>
      <c r="H1243">
        <f t="shared" si="413"/>
        <v>0.83775804095727824</v>
      </c>
      <c r="I1243" s="3">
        <f t="shared" si="414"/>
        <v>8.8900000000000007E-2</v>
      </c>
      <c r="J1243" s="3">
        <f t="shared" si="415"/>
        <v>0.40640000000000004</v>
      </c>
      <c r="K1243">
        <f t="shared" si="416"/>
        <v>6.2183569733647498E-2</v>
      </c>
      <c r="L1243">
        <f>PI()/4*('Config sheet'!$C$38^2-'Config sheet'!$C$41^2)*'Stage 1'!K1243*2</f>
        <v>1.0129120222822268E-2</v>
      </c>
      <c r="M1243">
        <f t="shared" si="417"/>
        <v>30.309286974085097</v>
      </c>
      <c r="N1243">
        <f>'Config sheet'!$C$44</f>
        <v>5.8970333333333338</v>
      </c>
      <c r="O1243">
        <f t="shared" si="407"/>
        <v>7.8913736807449517</v>
      </c>
      <c r="P1243">
        <f t="shared" si="408"/>
        <v>623.75752517296439</v>
      </c>
      <c r="Q1243">
        <f t="shared" si="418"/>
        <v>180</v>
      </c>
      <c r="R1243">
        <f t="shared" si="419"/>
        <v>112.27635453113361</v>
      </c>
      <c r="S1243">
        <f t="shared" si="420"/>
        <v>112.27635453113359</v>
      </c>
      <c r="T1243">
        <f t="shared" ca="1" si="421"/>
        <v>1.4931636980735559</v>
      </c>
      <c r="U1243">
        <f t="shared" ca="1" si="424"/>
        <v>35.478899999999996</v>
      </c>
      <c r="Z1243">
        <f t="shared" si="422"/>
        <v>3.4820149733647499E-2</v>
      </c>
      <c r="AA1243">
        <f>PI()/4*('Config sheet'!$C$38^2-'Config sheet'!$C$41^2)*'Stage 1'!Z1243*2</f>
        <v>5.6718757758601919E-3</v>
      </c>
      <c r="AB1243">
        <f t="shared" si="423"/>
        <v>19.583886239396794</v>
      </c>
    </row>
    <row r="1244" spans="3:28" x14ac:dyDescent="0.25">
      <c r="C1244">
        <f t="shared" si="406"/>
        <v>47</v>
      </c>
      <c r="D1244">
        <f t="shared" si="410"/>
        <v>995</v>
      </c>
      <c r="E1244">
        <f t="shared" si="411"/>
        <v>0.17780000000000001</v>
      </c>
      <c r="F1244">
        <f t="shared" si="409"/>
        <v>7.8726968174204354E-3</v>
      </c>
      <c r="G1244">
        <f t="shared" si="412"/>
        <v>104.19615634406146</v>
      </c>
      <c r="H1244">
        <f t="shared" si="413"/>
        <v>0.82030474843733481</v>
      </c>
      <c r="I1244" s="3">
        <f t="shared" si="414"/>
        <v>8.8900000000000007E-2</v>
      </c>
      <c r="J1244" s="3">
        <f t="shared" si="415"/>
        <v>0.40640000000000004</v>
      </c>
      <c r="K1244">
        <f t="shared" si="416"/>
        <v>6.0868332372296136E-2</v>
      </c>
      <c r="L1244">
        <f>PI()/4*('Config sheet'!$C$38^2-'Config sheet'!$C$41^2)*'Stage 1'!K1244*2</f>
        <v>9.9148803936883207E-3</v>
      </c>
      <c r="M1244">
        <f t="shared" si="417"/>
        <v>29.668218814199985</v>
      </c>
      <c r="N1244">
        <f>'Config sheet'!$C$44</f>
        <v>5.8970333333333338</v>
      </c>
      <c r="O1244">
        <f t="shared" si="407"/>
        <v>7.7852341923097379</v>
      </c>
      <c r="P1244">
        <f t="shared" si="408"/>
        <v>643.51859891452682</v>
      </c>
      <c r="Q1244">
        <f t="shared" si="418"/>
        <v>180</v>
      </c>
      <c r="R1244">
        <f t="shared" si="419"/>
        <v>115.83334780461483</v>
      </c>
      <c r="S1244">
        <f t="shared" si="420"/>
        <v>115.83334780461483</v>
      </c>
      <c r="T1244">
        <f t="shared" ca="1" si="421"/>
        <v>1.4931636980735559</v>
      </c>
      <c r="U1244">
        <f t="shared" ca="1" si="424"/>
        <v>35.478899999999996</v>
      </c>
      <c r="Z1244">
        <f t="shared" si="422"/>
        <v>3.3504912372296136E-2</v>
      </c>
      <c r="AA1244">
        <f>PI()/4*('Config sheet'!$C$38^2-'Config sheet'!$C$41^2)*'Stage 1'!Z1244*2</f>
        <v>5.4576359467262458E-3</v>
      </c>
      <c r="AB1244">
        <f t="shared" si="423"/>
        <v>18.844157689705362</v>
      </c>
    </row>
    <row r="1245" spans="3:28" x14ac:dyDescent="0.25">
      <c r="C1245">
        <f t="shared" si="406"/>
        <v>46</v>
      </c>
      <c r="D1245">
        <f t="shared" si="410"/>
        <v>995</v>
      </c>
      <c r="E1245">
        <f t="shared" si="411"/>
        <v>0.17780000000000001</v>
      </c>
      <c r="F1245">
        <f t="shared" si="409"/>
        <v>7.705192629815746E-3</v>
      </c>
      <c r="G1245">
        <f t="shared" si="412"/>
        <v>104.19615634406146</v>
      </c>
      <c r="H1245">
        <f t="shared" si="413"/>
        <v>0.8028514559173916</v>
      </c>
      <c r="I1245" s="3">
        <f t="shared" si="414"/>
        <v>8.8900000000000007E-2</v>
      </c>
      <c r="J1245" s="3">
        <f t="shared" si="415"/>
        <v>0.40640000000000004</v>
      </c>
      <c r="K1245">
        <f t="shared" si="416"/>
        <v>5.9571218102747486E-2</v>
      </c>
      <c r="L1245">
        <f>PI()/4*('Config sheet'!$C$38^2-'Config sheet'!$C$41^2)*'Stage 1'!K1245*2</f>
        <v>9.7035926462130054E-3</v>
      </c>
      <c r="M1245">
        <f t="shared" si="417"/>
        <v>29.035984145101246</v>
      </c>
      <c r="N1245">
        <f>'Config sheet'!$C$44</f>
        <v>5.8970333333333338</v>
      </c>
      <c r="O1245">
        <f t="shared" si="407"/>
        <v>7.6757997540279401</v>
      </c>
      <c r="P1245">
        <f t="shared" si="408"/>
        <v>663.09710797774221</v>
      </c>
      <c r="Q1245">
        <f t="shared" si="418"/>
        <v>180</v>
      </c>
      <c r="R1245">
        <f t="shared" si="419"/>
        <v>119.35747943599361</v>
      </c>
      <c r="S1245">
        <f t="shared" si="420"/>
        <v>119.3574794359936</v>
      </c>
      <c r="T1245">
        <f t="shared" ca="1" si="421"/>
        <v>1.4931636980735559</v>
      </c>
      <c r="U1245">
        <f t="shared" ca="1" si="424"/>
        <v>35.478899999999996</v>
      </c>
      <c r="Z1245">
        <f t="shared" si="422"/>
        <v>3.2207798102747487E-2</v>
      </c>
      <c r="AA1245">
        <f>PI()/4*('Config sheet'!$C$38^2-'Config sheet'!$C$41^2)*'Stage 1'!Z1245*2</f>
        <v>5.2463481992509305E-3</v>
      </c>
      <c r="AB1245">
        <f t="shared" si="423"/>
        <v>18.114622105032332</v>
      </c>
    </row>
    <row r="1246" spans="3:28" x14ac:dyDescent="0.25">
      <c r="C1246">
        <f t="shared" si="406"/>
        <v>45</v>
      </c>
      <c r="D1246">
        <f t="shared" si="410"/>
        <v>995</v>
      </c>
      <c r="E1246">
        <f t="shared" si="411"/>
        <v>0.17780000000000001</v>
      </c>
      <c r="F1246">
        <f t="shared" si="409"/>
        <v>7.5376884422110558E-3</v>
      </c>
      <c r="G1246">
        <f t="shared" si="412"/>
        <v>104.19615634406146</v>
      </c>
      <c r="H1246">
        <f t="shared" si="413"/>
        <v>0.78539816339744828</v>
      </c>
      <c r="I1246" s="3">
        <f t="shared" si="414"/>
        <v>8.8900000000000007E-2</v>
      </c>
      <c r="J1246" s="3">
        <f t="shared" si="415"/>
        <v>0.40640000000000004</v>
      </c>
      <c r="K1246">
        <f t="shared" si="416"/>
        <v>5.8292779180270177E-2</v>
      </c>
      <c r="L1246">
        <f>PI()/4*('Config sheet'!$C$38^2-'Config sheet'!$C$41^2)*'Stage 1'!K1246*2</f>
        <v>9.4953469375993835E-3</v>
      </c>
      <c r="M1246">
        <f t="shared" si="417"/>
        <v>28.412852145021844</v>
      </c>
      <c r="N1246">
        <f>'Config sheet'!$C$44</f>
        <v>5.8970333333333338</v>
      </c>
      <c r="O1246">
        <f t="shared" si="407"/>
        <v>7.5631020095561654</v>
      </c>
      <c r="P1246">
        <f t="shared" si="408"/>
        <v>682.48036400011233</v>
      </c>
      <c r="Q1246">
        <f t="shared" si="418"/>
        <v>180</v>
      </c>
      <c r="R1246">
        <f t="shared" si="419"/>
        <v>122.84646552002023</v>
      </c>
      <c r="S1246">
        <f t="shared" si="420"/>
        <v>122.84646552002023</v>
      </c>
      <c r="T1246">
        <f t="shared" ca="1" si="421"/>
        <v>1.4931636980735559</v>
      </c>
      <c r="U1246">
        <f t="shared" ca="1" si="424"/>
        <v>35.478899999999996</v>
      </c>
      <c r="Z1246">
        <f t="shared" si="422"/>
        <v>3.0929359180270177E-2</v>
      </c>
      <c r="AA1246">
        <f>PI()/4*('Config sheet'!$C$38^2-'Config sheet'!$C$41^2)*'Stage 1'!Z1246*2</f>
        <v>5.0381024906373077E-3</v>
      </c>
      <c r="AB1246">
        <f t="shared" si="423"/>
        <v>17.395590090140704</v>
      </c>
    </row>
    <row r="1247" spans="3:28" x14ac:dyDescent="0.25">
      <c r="C1247">
        <f t="shared" si="406"/>
        <v>44</v>
      </c>
      <c r="D1247">
        <f t="shared" si="410"/>
        <v>995</v>
      </c>
      <c r="E1247">
        <f t="shared" si="411"/>
        <v>0.17780000000000001</v>
      </c>
      <c r="F1247">
        <f t="shared" si="409"/>
        <v>7.3701842546063656E-3</v>
      </c>
      <c r="G1247">
        <f t="shared" si="412"/>
        <v>104.19615634406146</v>
      </c>
      <c r="H1247">
        <f t="shared" si="413"/>
        <v>0.76794487087750496</v>
      </c>
      <c r="I1247" s="3">
        <f t="shared" si="414"/>
        <v>8.8900000000000007E-2</v>
      </c>
      <c r="J1247" s="3">
        <f t="shared" si="415"/>
        <v>0.40640000000000004</v>
      </c>
      <c r="K1247">
        <f t="shared" si="416"/>
        <v>5.7033562027023893E-2</v>
      </c>
      <c r="L1247">
        <f>PI()/4*('Config sheet'!$C$38^2-'Config sheet'!$C$41^2)*'Stage 1'!K1247*2</f>
        <v>9.2902322748917836E-3</v>
      </c>
      <c r="M1247">
        <f t="shared" si="417"/>
        <v>27.799089149042207</v>
      </c>
      <c r="N1247">
        <f>'Config sheet'!$C$44</f>
        <v>5.8970333333333338</v>
      </c>
      <c r="O1247">
        <f t="shared" si="407"/>
        <v>7.447174723778943</v>
      </c>
      <c r="P1247">
        <f t="shared" si="408"/>
        <v>701.65572989227212</v>
      </c>
      <c r="Q1247">
        <f t="shared" si="418"/>
        <v>180</v>
      </c>
      <c r="R1247">
        <f t="shared" si="419"/>
        <v>126.298031380609</v>
      </c>
      <c r="S1247">
        <f t="shared" si="420"/>
        <v>126.29803138060899</v>
      </c>
      <c r="T1247">
        <f t="shared" ca="1" si="421"/>
        <v>1.4931636980735559</v>
      </c>
      <c r="U1247">
        <f t="shared" ca="1" si="424"/>
        <v>35.478899999999996</v>
      </c>
      <c r="Z1247">
        <f t="shared" si="422"/>
        <v>2.9670142027023894E-2</v>
      </c>
      <c r="AA1247">
        <f>PI()/4*('Config sheet'!$C$38^2-'Config sheet'!$C$41^2)*'Stage 1'!Z1247*2</f>
        <v>4.8329878279297087E-3</v>
      </c>
      <c r="AB1247">
        <f t="shared" si="423"/>
        <v>16.687368969079806</v>
      </c>
    </row>
    <row r="1248" spans="3:28" x14ac:dyDescent="0.25">
      <c r="C1248">
        <f t="shared" ref="C1248:C1307" si="425">180-C883</f>
        <v>43</v>
      </c>
      <c r="D1248">
        <f t="shared" si="410"/>
        <v>995</v>
      </c>
      <c r="E1248">
        <f t="shared" si="411"/>
        <v>0.17780000000000001</v>
      </c>
      <c r="F1248">
        <f t="shared" si="409"/>
        <v>7.2026800670016754E-3</v>
      </c>
      <c r="G1248">
        <f t="shared" si="412"/>
        <v>104.19615634406146</v>
      </c>
      <c r="H1248">
        <f t="shared" si="413"/>
        <v>0.75049157835756164</v>
      </c>
      <c r="I1248" s="3">
        <f t="shared" si="414"/>
        <v>8.8900000000000007E-2</v>
      </c>
      <c r="J1248" s="3">
        <f t="shared" si="415"/>
        <v>0.40640000000000004</v>
      </c>
      <c r="K1248">
        <f t="shared" si="416"/>
        <v>5.579410687472755E-2</v>
      </c>
      <c r="L1248">
        <f>PI()/4*('Config sheet'!$C$38^2-'Config sheet'!$C$41^2)*'Stage 1'!K1248*2</f>
        <v>9.0883366567698007E-3</v>
      </c>
      <c r="M1248">
        <f t="shared" si="417"/>
        <v>27.194958474920892</v>
      </c>
      <c r="N1248">
        <f>'Config sheet'!$C$44</f>
        <v>5.8970333333333338</v>
      </c>
      <c r="O1248">
        <f t="shared" ref="O1248:O1307" si="426">I1248*G1248*SIN(H1248)+I1248^2*G1248*SIN(2*H1248)/(2*J1248)</f>
        <v>7.3280537732106978</v>
      </c>
      <c r="P1248">
        <f t="shared" ref="P1248:P1307" si="427">I1248*G1248^2*COS(H1248)+(I1248^2*G1248^2*COS(2*H1248)/J1248)</f>
        <v>720.61063189020479</v>
      </c>
      <c r="Q1248">
        <f t="shared" si="418"/>
        <v>180</v>
      </c>
      <c r="R1248">
        <f t="shared" si="419"/>
        <v>129.70991374023686</v>
      </c>
      <c r="S1248">
        <f t="shared" si="420"/>
        <v>129.70991374023686</v>
      </c>
      <c r="T1248">
        <f t="shared" ca="1" si="421"/>
        <v>1.4931636980735559</v>
      </c>
      <c r="U1248">
        <f t="shared" ca="1" si="424"/>
        <v>35.478899999999996</v>
      </c>
      <c r="Z1248">
        <f t="shared" si="422"/>
        <v>2.8430686874727551E-2</v>
      </c>
      <c r="AA1248">
        <f>PI()/4*('Config sheet'!$C$38^2-'Config sheet'!$C$41^2)*'Stage 1'!Z1248*2</f>
        <v>4.6310922098077266E-3</v>
      </c>
      <c r="AB1248">
        <f t="shared" si="423"/>
        <v>15.990262584211223</v>
      </c>
    </row>
    <row r="1249" spans="3:28" x14ac:dyDescent="0.25">
      <c r="C1249">
        <f t="shared" si="425"/>
        <v>42</v>
      </c>
      <c r="D1249">
        <f t="shared" si="410"/>
        <v>995</v>
      </c>
      <c r="E1249">
        <f t="shared" si="411"/>
        <v>0.17780000000000001</v>
      </c>
      <c r="F1249">
        <f t="shared" si="409"/>
        <v>7.0351758793969852E-3</v>
      </c>
      <c r="G1249">
        <f t="shared" si="412"/>
        <v>104.19615634406146</v>
      </c>
      <c r="H1249">
        <f t="shared" si="413"/>
        <v>0.73303828583761832</v>
      </c>
      <c r="I1249" s="3">
        <f t="shared" si="414"/>
        <v>8.8900000000000007E-2</v>
      </c>
      <c r="J1249" s="3">
        <f t="shared" si="415"/>
        <v>0.40640000000000004</v>
      </c>
      <c r="K1249">
        <f t="shared" si="416"/>
        <v>5.457494741084265E-2</v>
      </c>
      <c r="L1249">
        <f>PI()/4*('Config sheet'!$C$38^2-'Config sheet'!$C$41^2)*'Stage 1'!K1249*2</f>
        <v>8.8897470159148857E-3</v>
      </c>
      <c r="M1249">
        <f t="shared" si="417"/>
        <v>26.600720250638563</v>
      </c>
      <c r="N1249">
        <f>'Config sheet'!$C$44</f>
        <v>5.8970333333333338</v>
      </c>
      <c r="O1249">
        <f t="shared" si="426"/>
        <v>7.2057771343803312</v>
      </c>
      <c r="P1249">
        <f t="shared" si="427"/>
        <v>739.33257158816434</v>
      </c>
      <c r="Q1249">
        <f t="shared" si="418"/>
        <v>180</v>
      </c>
      <c r="R1249">
        <f t="shared" si="419"/>
        <v>133.0798628858696</v>
      </c>
      <c r="S1249">
        <f t="shared" si="420"/>
        <v>133.07986288586957</v>
      </c>
      <c r="T1249">
        <f t="shared" ca="1" si="421"/>
        <v>1.4931636980735559</v>
      </c>
      <c r="U1249">
        <f t="shared" ca="1" si="424"/>
        <v>35.478899999999996</v>
      </c>
      <c r="Z1249">
        <f t="shared" si="422"/>
        <v>2.7211527410842651E-2</v>
      </c>
      <c r="AA1249">
        <f>PI()/4*('Config sheet'!$C$38^2-'Config sheet'!$C$41^2)*'Stage 1'!Z1249*2</f>
        <v>4.4325025689528098E-3</v>
      </c>
      <c r="AB1249">
        <f t="shared" si="423"/>
        <v>15.304571097211838</v>
      </c>
    </row>
    <row r="1250" spans="3:28" x14ac:dyDescent="0.25">
      <c r="C1250">
        <f t="shared" si="425"/>
        <v>41</v>
      </c>
      <c r="D1250">
        <f t="shared" si="410"/>
        <v>995</v>
      </c>
      <c r="E1250">
        <f t="shared" si="411"/>
        <v>0.17780000000000001</v>
      </c>
      <c r="F1250">
        <f t="shared" si="409"/>
        <v>6.867671691792295E-3</v>
      </c>
      <c r="G1250">
        <f t="shared" si="412"/>
        <v>104.19615634406146</v>
      </c>
      <c r="H1250">
        <f t="shared" si="413"/>
        <v>0.71558499331767511</v>
      </c>
      <c r="I1250" s="3">
        <f t="shared" si="414"/>
        <v>8.8900000000000007E-2</v>
      </c>
      <c r="J1250" s="3">
        <f t="shared" si="415"/>
        <v>0.40640000000000004</v>
      </c>
      <c r="K1250">
        <f t="shared" si="416"/>
        <v>5.3376610428596621E-2</v>
      </c>
      <c r="L1250">
        <f>PI()/4*('Config sheet'!$C$38^2-'Config sheet'!$C$41^2)*'Stage 1'!K1250*2</f>
        <v>8.6945491620024212E-3</v>
      </c>
      <c r="M1250">
        <f t="shared" si="417"/>
        <v>26.016631243813645</v>
      </c>
      <c r="N1250">
        <f>'Config sheet'!$C$44</f>
        <v>5.8970333333333338</v>
      </c>
      <c r="O1250">
        <f t="shared" si="426"/>
        <v>7.0803848702028311</v>
      </c>
      <c r="P1250">
        <f t="shared" si="427"/>
        <v>757.80913793865045</v>
      </c>
      <c r="Q1250">
        <f t="shared" si="418"/>
        <v>180</v>
      </c>
      <c r="R1250">
        <f t="shared" si="419"/>
        <v>136.40564482895707</v>
      </c>
      <c r="S1250">
        <f t="shared" si="420"/>
        <v>136.40564482895707</v>
      </c>
      <c r="T1250">
        <f t="shared" ca="1" si="421"/>
        <v>1.4931636980735559</v>
      </c>
      <c r="U1250">
        <f t="shared" ca="1" si="424"/>
        <v>35.478899999999996</v>
      </c>
      <c r="Z1250">
        <f t="shared" si="422"/>
        <v>2.6013190428596622E-2</v>
      </c>
      <c r="AA1250">
        <f>PI()/4*('Config sheet'!$C$38^2-'Config sheet'!$C$41^2)*'Stage 1'!Z1250*2</f>
        <v>4.2373047150403454E-3</v>
      </c>
      <c r="AB1250">
        <f t="shared" si="423"/>
        <v>14.630590792236568</v>
      </c>
    </row>
    <row r="1251" spans="3:28" x14ac:dyDescent="0.25">
      <c r="C1251">
        <f t="shared" si="425"/>
        <v>40</v>
      </c>
      <c r="D1251">
        <f t="shared" si="410"/>
        <v>995</v>
      </c>
      <c r="E1251">
        <f t="shared" si="411"/>
        <v>0.17780000000000001</v>
      </c>
      <c r="F1251">
        <f t="shared" si="409"/>
        <v>6.7001675041876048E-3</v>
      </c>
      <c r="G1251">
        <f t="shared" si="412"/>
        <v>104.19615634406146</v>
      </c>
      <c r="H1251">
        <f t="shared" si="413"/>
        <v>0.69813170079773179</v>
      </c>
      <c r="I1251" s="3">
        <f t="shared" si="414"/>
        <v>8.8900000000000007E-2</v>
      </c>
      <c r="J1251" s="3">
        <f t="shared" si="415"/>
        <v>0.40640000000000004</v>
      </c>
      <c r="K1251">
        <f t="shared" si="416"/>
        <v>5.2199615481161504E-2</v>
      </c>
      <c r="L1251">
        <f>PI()/4*('Config sheet'!$C$38^2-'Config sheet'!$C$41^2)*'Stage 1'!K1251*2</f>
        <v>8.5028277253706847E-3</v>
      </c>
      <c r="M1251">
        <f t="shared" si="417"/>
        <v>25.442944693143399</v>
      </c>
      <c r="N1251">
        <f>'Config sheet'!$C$44</f>
        <v>5.8970333333333338</v>
      </c>
      <c r="O1251">
        <f t="shared" si="426"/>
        <v>6.9519191143445171</v>
      </c>
      <c r="P1251">
        <f t="shared" si="427"/>
        <v>776.02801920579793</v>
      </c>
      <c r="Q1251">
        <f t="shared" si="418"/>
        <v>180</v>
      </c>
      <c r="R1251">
        <f t="shared" si="419"/>
        <v>139.68504345704366</v>
      </c>
      <c r="S1251">
        <f t="shared" si="420"/>
        <v>139.68504345704363</v>
      </c>
      <c r="T1251">
        <f t="shared" ca="1" si="421"/>
        <v>1.4931636980735559</v>
      </c>
      <c r="U1251">
        <f t="shared" ca="1" si="424"/>
        <v>35.478899999999996</v>
      </c>
      <c r="Z1251">
        <f t="shared" si="422"/>
        <v>2.4836195481161505E-2</v>
      </c>
      <c r="AA1251">
        <f>PI()/4*('Config sheet'!$C$38^2-'Config sheet'!$C$41^2)*'Stage 1'!Z1251*2</f>
        <v>4.0455832784086088E-3</v>
      </c>
      <c r="AB1251">
        <f t="shared" si="423"/>
        <v>13.968613881418168</v>
      </c>
    </row>
    <row r="1252" spans="3:28" x14ac:dyDescent="0.25">
      <c r="C1252">
        <f t="shared" si="425"/>
        <v>39</v>
      </c>
      <c r="D1252">
        <f t="shared" si="410"/>
        <v>995</v>
      </c>
      <c r="E1252">
        <f t="shared" si="411"/>
        <v>0.17780000000000001</v>
      </c>
      <c r="F1252">
        <f t="shared" si="409"/>
        <v>6.5326633165829146E-3</v>
      </c>
      <c r="G1252">
        <f t="shared" si="412"/>
        <v>104.19615634406146</v>
      </c>
      <c r="H1252">
        <f t="shared" si="413"/>
        <v>0.68067840827778847</v>
      </c>
      <c r="I1252" s="3">
        <f t="shared" si="414"/>
        <v>8.8900000000000007E-2</v>
      </c>
      <c r="J1252" s="3">
        <f t="shared" si="415"/>
        <v>0.40640000000000004</v>
      </c>
      <c r="K1252">
        <f t="shared" si="416"/>
        <v>5.1044474540293289E-2</v>
      </c>
      <c r="L1252">
        <f>PI()/4*('Config sheet'!$C$38^2-'Config sheet'!$C$41^2)*'Stage 1'!K1252*2</f>
        <v>8.314666101416391E-3</v>
      </c>
      <c r="M1252">
        <f t="shared" si="417"/>
        <v>24.879910142019124</v>
      </c>
      <c r="N1252">
        <f>'Config sheet'!$C$44</f>
        <v>5.8970333333333338</v>
      </c>
      <c r="O1252">
        <f t="shared" si="426"/>
        <v>6.8204240535909229</v>
      </c>
      <c r="P1252">
        <f t="shared" si="427"/>
        <v>793.97701485858056</v>
      </c>
      <c r="Q1252">
        <f t="shared" si="418"/>
        <v>180</v>
      </c>
      <c r="R1252">
        <f t="shared" si="419"/>
        <v>142.91586267454454</v>
      </c>
      <c r="S1252">
        <f t="shared" si="420"/>
        <v>142.91586267454451</v>
      </c>
      <c r="T1252">
        <f t="shared" ca="1" si="421"/>
        <v>1.4931636980735559</v>
      </c>
      <c r="U1252">
        <f t="shared" ca="1" si="424"/>
        <v>35.478899999999996</v>
      </c>
      <c r="Z1252">
        <f t="shared" si="422"/>
        <v>2.3681054540293289E-2</v>
      </c>
      <c r="AA1252">
        <f>PI()/4*('Config sheet'!$C$38^2-'Config sheet'!$C$41^2)*'Stage 1'!Z1252*2</f>
        <v>3.8574216544543152E-3</v>
      </c>
      <c r="AB1252">
        <f t="shared" si="423"/>
        <v>13.318928312875864</v>
      </c>
    </row>
    <row r="1253" spans="3:28" x14ac:dyDescent="0.25">
      <c r="C1253">
        <f t="shared" si="425"/>
        <v>38</v>
      </c>
      <c r="D1253">
        <f t="shared" si="410"/>
        <v>995</v>
      </c>
      <c r="E1253">
        <f t="shared" si="411"/>
        <v>0.17780000000000001</v>
      </c>
      <c r="F1253">
        <f t="shared" si="409"/>
        <v>6.3651591289782244E-3</v>
      </c>
      <c r="G1253">
        <f t="shared" si="412"/>
        <v>104.19615634406146</v>
      </c>
      <c r="H1253">
        <f t="shared" si="413"/>
        <v>0.66322511575784515</v>
      </c>
      <c r="I1253" s="3">
        <f t="shared" si="414"/>
        <v>8.8900000000000007E-2</v>
      </c>
      <c r="J1253" s="3">
        <f t="shared" si="415"/>
        <v>0.40640000000000004</v>
      </c>
      <c r="K1253">
        <f t="shared" si="416"/>
        <v>4.9911691659729224E-2</v>
      </c>
      <c r="L1253">
        <f>PI()/4*('Config sheet'!$C$38^2-'Config sheet'!$C$41^2)*'Stage 1'!K1253*2</f>
        <v>8.1301463957652743E-3</v>
      </c>
      <c r="M1253">
        <f t="shared" si="417"/>
        <v>24.327773274460537</v>
      </c>
      <c r="N1253">
        <f>'Config sheet'!$C$44</f>
        <v>5.8970333333333338</v>
      </c>
      <c r="O1253">
        <f t="shared" si="426"/>
        <v>6.6859459082284847</v>
      </c>
      <c r="P1253">
        <f t="shared" si="427"/>
        <v>811.64404739028873</v>
      </c>
      <c r="Q1253">
        <f t="shared" si="418"/>
        <v>180</v>
      </c>
      <c r="R1253">
        <f t="shared" si="419"/>
        <v>146.095928530252</v>
      </c>
      <c r="S1253">
        <f t="shared" si="420"/>
        <v>146.095928530252</v>
      </c>
      <c r="T1253">
        <f t="shared" ca="1" si="421"/>
        <v>1.4931636980735559</v>
      </c>
      <c r="U1253">
        <f t="shared" ca="1" si="424"/>
        <v>35.478899999999996</v>
      </c>
      <c r="Z1253">
        <f t="shared" si="422"/>
        <v>2.2548271659729224E-2</v>
      </c>
      <c r="AA1253">
        <f>PI()/4*('Config sheet'!$C$38^2-'Config sheet'!$C$41^2)*'Stage 1'!Z1253*2</f>
        <v>3.6729019488031985E-3</v>
      </c>
      <c r="AB1253">
        <f t="shared" si="423"/>
        <v>12.681817581400013</v>
      </c>
    </row>
    <row r="1254" spans="3:28" x14ac:dyDescent="0.25">
      <c r="C1254">
        <f t="shared" si="425"/>
        <v>37</v>
      </c>
      <c r="D1254">
        <f t="shared" si="410"/>
        <v>995</v>
      </c>
      <c r="E1254">
        <f t="shared" si="411"/>
        <v>0.17780000000000001</v>
      </c>
      <c r="F1254">
        <f t="shared" si="409"/>
        <v>6.197654941373535E-3</v>
      </c>
      <c r="G1254">
        <f t="shared" si="412"/>
        <v>104.19615634406146</v>
      </c>
      <c r="H1254">
        <f t="shared" si="413"/>
        <v>0.64577182323790194</v>
      </c>
      <c r="I1254" s="3">
        <f t="shared" si="414"/>
        <v>8.8900000000000007E-2</v>
      </c>
      <c r="J1254" s="3">
        <f t="shared" si="415"/>
        <v>0.40640000000000004</v>
      </c>
      <c r="K1254">
        <f t="shared" si="416"/>
        <v>4.8801762643629093E-2</v>
      </c>
      <c r="L1254">
        <f>PI()/4*('Config sheet'!$C$38^2-'Config sheet'!$C$41^2)*'Stage 1'!K1254*2</f>
        <v>7.9493493702642807E-3</v>
      </c>
      <c r="M1254">
        <f t="shared" si="417"/>
        <v>23.786775753508635</v>
      </c>
      <c r="N1254">
        <f>'Config sheet'!$C$44</f>
        <v>5.8970333333333338</v>
      </c>
      <c r="O1254">
        <f t="shared" si="426"/>
        <v>6.5485329104535435</v>
      </c>
      <c r="P1254">
        <f t="shared" si="427"/>
        <v>829.01717405080467</v>
      </c>
      <c r="Q1254">
        <f t="shared" si="418"/>
        <v>180</v>
      </c>
      <c r="R1254">
        <f t="shared" si="419"/>
        <v>149.22309132914484</v>
      </c>
      <c r="S1254">
        <f t="shared" si="420"/>
        <v>149.22309132914484</v>
      </c>
      <c r="T1254">
        <f t="shared" ca="1" si="421"/>
        <v>1.4931636980735559</v>
      </c>
      <c r="U1254">
        <f t="shared" ca="1" si="424"/>
        <v>35.478899999999996</v>
      </c>
      <c r="Z1254">
        <f t="shared" si="422"/>
        <v>2.1438342643629094E-2</v>
      </c>
      <c r="AA1254">
        <f>PI()/4*('Config sheet'!$C$38^2-'Config sheet'!$C$41^2)*'Stage 1'!Z1254*2</f>
        <v>3.4921049233022053E-3</v>
      </c>
      <c r="AB1254">
        <f t="shared" si="423"/>
        <v>12.057560541973618</v>
      </c>
    </row>
    <row r="1255" spans="3:28" x14ac:dyDescent="0.25">
      <c r="C1255">
        <f t="shared" si="425"/>
        <v>36</v>
      </c>
      <c r="D1255">
        <f t="shared" si="410"/>
        <v>995</v>
      </c>
      <c r="E1255">
        <f t="shared" si="411"/>
        <v>0.17780000000000001</v>
      </c>
      <c r="F1255">
        <f t="shared" si="409"/>
        <v>6.0301507537688448E-3</v>
      </c>
      <c r="G1255">
        <f t="shared" si="412"/>
        <v>104.19615634406146</v>
      </c>
      <c r="H1255">
        <f t="shared" si="413"/>
        <v>0.62831853071795862</v>
      </c>
      <c r="I1255" s="3">
        <f t="shared" si="414"/>
        <v>8.8900000000000007E-2</v>
      </c>
      <c r="J1255" s="3">
        <f t="shared" si="415"/>
        <v>0.40640000000000004</v>
      </c>
      <c r="K1255">
        <f t="shared" si="416"/>
        <v>4.7715174720338344E-2</v>
      </c>
      <c r="L1255">
        <f>PI()/4*('Config sheet'!$C$38^2-'Config sheet'!$C$41^2)*'Stage 1'!K1255*2</f>
        <v>7.7723543898406437E-3</v>
      </c>
      <c r="M1255">
        <f t="shared" si="417"/>
        <v>23.257155062212522</v>
      </c>
      <c r="N1255">
        <f>'Config sheet'!$C$44</f>
        <v>5.8970333333333338</v>
      </c>
      <c r="O1255">
        <f t="shared" si="426"/>
        <v>6.4082352808243677</v>
      </c>
      <c r="P1255">
        <f t="shared" si="427"/>
        <v>846.0845984782934</v>
      </c>
      <c r="Q1255">
        <f t="shared" si="418"/>
        <v>180</v>
      </c>
      <c r="R1255">
        <f t="shared" si="419"/>
        <v>152.29522772609283</v>
      </c>
      <c r="S1255">
        <f t="shared" si="420"/>
        <v>152.29522772609283</v>
      </c>
      <c r="T1255">
        <f t="shared" ca="1" si="421"/>
        <v>1.4931636980735559</v>
      </c>
      <c r="U1255">
        <f t="shared" ca="1" si="424"/>
        <v>35.478899999999996</v>
      </c>
      <c r="Z1255">
        <f t="shared" si="422"/>
        <v>2.0351754720338344E-2</v>
      </c>
      <c r="AA1255">
        <f>PI()/4*('Config sheet'!$C$38^2-'Config sheet'!$C$41^2)*'Stage 1'!Z1255*2</f>
        <v>3.3151099428785687E-3</v>
      </c>
      <c r="AB1255">
        <f t="shared" si="423"/>
        <v>11.446431226287032</v>
      </c>
    </row>
    <row r="1256" spans="3:28" x14ac:dyDescent="0.25">
      <c r="C1256">
        <f t="shared" si="425"/>
        <v>35</v>
      </c>
      <c r="D1256">
        <f t="shared" si="410"/>
        <v>995</v>
      </c>
      <c r="E1256">
        <f t="shared" si="411"/>
        <v>0.17780000000000001</v>
      </c>
      <c r="F1256">
        <f t="shared" si="409"/>
        <v>5.8626465661641546E-3</v>
      </c>
      <c r="G1256">
        <f t="shared" si="412"/>
        <v>104.19615634406146</v>
      </c>
      <c r="H1256">
        <f t="shared" si="413"/>
        <v>0.6108652381980153</v>
      </c>
      <c r="I1256" s="3">
        <f t="shared" si="414"/>
        <v>8.8900000000000007E-2</v>
      </c>
      <c r="J1256" s="3">
        <f t="shared" si="415"/>
        <v>0.40640000000000004</v>
      </c>
      <c r="K1256">
        <f t="shared" si="416"/>
        <v>4.6652406221739245E-2</v>
      </c>
      <c r="L1256">
        <f>PI()/4*('Config sheet'!$C$38^2-'Config sheet'!$C$41^2)*'Stage 1'!K1256*2</f>
        <v>7.5992393702711946E-3</v>
      </c>
      <c r="M1256">
        <f t="shared" si="417"/>
        <v>22.739144347339909</v>
      </c>
      <c r="N1256">
        <f>'Config sheet'!$C$44</f>
        <v>5.8970333333333338</v>
      </c>
      <c r="O1256">
        <f t="shared" si="426"/>
        <v>6.2651052027741896</v>
      </c>
      <c r="P1256">
        <f t="shared" si="427"/>
        <v>862.83468221702321</v>
      </c>
      <c r="Q1256">
        <f t="shared" si="418"/>
        <v>180</v>
      </c>
      <c r="R1256">
        <f t="shared" si="419"/>
        <v>155.31024279906421</v>
      </c>
      <c r="S1256">
        <f t="shared" si="420"/>
        <v>155.31024279906418</v>
      </c>
      <c r="T1256">
        <f t="shared" ca="1" si="421"/>
        <v>1.4931636980735559</v>
      </c>
      <c r="U1256">
        <f t="shared" ca="1" si="424"/>
        <v>35.478899999999996</v>
      </c>
      <c r="Z1256">
        <f t="shared" si="422"/>
        <v>1.9288986221739246E-2</v>
      </c>
      <c r="AA1256">
        <f>PI()/4*('Config sheet'!$C$38^2-'Config sheet'!$C$41^2)*'Stage 1'!Z1256*2</f>
        <v>3.1419949233091196E-3</v>
      </c>
      <c r="AB1256">
        <f t="shared" si="423"/>
        <v>10.848698662395526</v>
      </c>
    </row>
    <row r="1257" spans="3:28" x14ac:dyDescent="0.25">
      <c r="C1257">
        <f t="shared" si="425"/>
        <v>34</v>
      </c>
      <c r="D1257">
        <f t="shared" si="410"/>
        <v>995</v>
      </c>
      <c r="E1257">
        <f t="shared" si="411"/>
        <v>0.17780000000000001</v>
      </c>
      <c r="F1257">
        <f t="shared" si="409"/>
        <v>5.6951423785594644E-3</v>
      </c>
      <c r="G1257">
        <f t="shared" si="412"/>
        <v>104.19615634406146</v>
      </c>
      <c r="H1257">
        <f t="shared" si="413"/>
        <v>0.59341194567807198</v>
      </c>
      <c r="I1257" s="3">
        <f t="shared" si="414"/>
        <v>8.8900000000000007E-2</v>
      </c>
      <c r="J1257" s="3">
        <f t="shared" si="415"/>
        <v>0.40640000000000004</v>
      </c>
      <c r="K1257">
        <f t="shared" si="416"/>
        <v>4.5613926268449151E-2</v>
      </c>
      <c r="L1257">
        <f>PI()/4*('Config sheet'!$C$38^2-'Config sheet'!$C$41^2)*'Stage 1'!K1257*2</f>
        <v>7.4300807269041119E-3</v>
      </c>
      <c r="M1257">
        <f t="shared" si="417"/>
        <v>22.232972265937633</v>
      </c>
      <c r="N1257">
        <f>'Config sheet'!$C$44</f>
        <v>5.8970333333333338</v>
      </c>
      <c r="O1257">
        <f t="shared" si="426"/>
        <v>6.1191967952054016</v>
      </c>
      <c r="P1257">
        <f t="shared" si="427"/>
        <v>879.25595610815617</v>
      </c>
      <c r="Q1257">
        <f t="shared" si="418"/>
        <v>180</v>
      </c>
      <c r="R1257">
        <f t="shared" si="419"/>
        <v>158.26607209946815</v>
      </c>
      <c r="S1257">
        <f t="shared" si="420"/>
        <v>158.26607209946812</v>
      </c>
      <c r="T1257">
        <f t="shared" ca="1" si="421"/>
        <v>1.4931636980735559</v>
      </c>
      <c r="U1257">
        <f t="shared" ca="1" si="424"/>
        <v>35.478899999999996</v>
      </c>
      <c r="Z1257">
        <f t="shared" si="422"/>
        <v>1.8250506268449151E-2</v>
      </c>
      <c r="AA1257">
        <f>PI()/4*('Config sheet'!$C$38^2-'Config sheet'!$C$41^2)*'Stage 1'!Z1257*2</f>
        <v>2.9728362799420365E-3</v>
      </c>
      <c r="AB1257">
        <f t="shared" si="423"/>
        <v>10.264626697665438</v>
      </c>
    </row>
    <row r="1258" spans="3:28" x14ac:dyDescent="0.25">
      <c r="C1258">
        <f t="shared" si="425"/>
        <v>33</v>
      </c>
      <c r="D1258">
        <f t="shared" si="410"/>
        <v>995</v>
      </c>
      <c r="E1258">
        <f t="shared" si="411"/>
        <v>0.17780000000000001</v>
      </c>
      <c r="F1258">
        <f t="shared" si="409"/>
        <v>5.5276381909547742E-3</v>
      </c>
      <c r="G1258">
        <f t="shared" si="412"/>
        <v>104.19615634406146</v>
      </c>
      <c r="H1258">
        <f t="shared" si="413"/>
        <v>0.57595865315812877</v>
      </c>
      <c r="I1258" s="3">
        <f t="shared" si="414"/>
        <v>8.8900000000000007E-2</v>
      </c>
      <c r="J1258" s="3">
        <f t="shared" si="415"/>
        <v>0.40640000000000004</v>
      </c>
      <c r="K1258">
        <f t="shared" si="416"/>
        <v>4.4600194461112491E-2</v>
      </c>
      <c r="L1258">
        <f>PI()/4*('Config sheet'!$C$38^2-'Config sheet'!$C$41^2)*'Stage 1'!K1258*2</f>
        <v>7.2649533243732819E-3</v>
      </c>
      <c r="M1258">
        <f t="shared" si="417"/>
        <v>21.738862834862321</v>
      </c>
      <c r="N1258">
        <f>'Config sheet'!$C$44</f>
        <v>5.8970333333333338</v>
      </c>
      <c r="O1258">
        <f t="shared" si="426"/>
        <v>5.9705660831872951</v>
      </c>
      <c r="P1258">
        <f t="shared" si="427"/>
        <v>895.33713154047666</v>
      </c>
      <c r="Q1258">
        <f t="shared" si="418"/>
        <v>180</v>
      </c>
      <c r="R1258">
        <f t="shared" si="419"/>
        <v>161.16068367728582</v>
      </c>
      <c r="S1258">
        <f t="shared" si="420"/>
        <v>161.16068367728579</v>
      </c>
      <c r="T1258">
        <f t="shared" ca="1" si="421"/>
        <v>1.4931636980735559</v>
      </c>
      <c r="U1258">
        <f t="shared" ca="1" si="424"/>
        <v>35.478899999999996</v>
      </c>
      <c r="Z1258">
        <f t="shared" si="422"/>
        <v>1.7236774461112492E-2</v>
      </c>
      <c r="AA1258">
        <f>PI()/4*('Config sheet'!$C$38^2-'Config sheet'!$C$41^2)*'Stage 1'!Z1258*2</f>
        <v>2.807708877411207E-3</v>
      </c>
      <c r="AB1258">
        <f t="shared" si="423"/>
        <v>9.6944738251476323</v>
      </c>
    </row>
    <row r="1259" spans="3:28" x14ac:dyDescent="0.25">
      <c r="C1259">
        <f t="shared" si="425"/>
        <v>32</v>
      </c>
      <c r="D1259">
        <f t="shared" si="410"/>
        <v>995</v>
      </c>
      <c r="E1259">
        <f t="shared" si="411"/>
        <v>0.17780000000000001</v>
      </c>
      <c r="F1259">
        <f t="shared" si="409"/>
        <v>5.360134003350084E-3</v>
      </c>
      <c r="G1259">
        <f t="shared" si="412"/>
        <v>104.19615634406146</v>
      </c>
      <c r="H1259">
        <f t="shared" si="413"/>
        <v>0.55850536063818546</v>
      </c>
      <c r="I1259" s="3">
        <f t="shared" si="414"/>
        <v>8.8900000000000007E-2</v>
      </c>
      <c r="J1259" s="3">
        <f t="shared" si="415"/>
        <v>0.40640000000000004</v>
      </c>
      <c r="K1259">
        <f t="shared" si="416"/>
        <v>4.3611660578024097E-2</v>
      </c>
      <c r="L1259">
        <f>PI()/4*('Config sheet'!$C$38^2-'Config sheet'!$C$41^2)*'Stage 1'!K1259*2</f>
        <v>7.1039304273439784E-3</v>
      </c>
      <c r="M1259">
        <f t="shared" si="417"/>
        <v>21.257035283397059</v>
      </c>
      <c r="N1259">
        <f>'Config sheet'!$C$44</f>
        <v>5.8970333333333338</v>
      </c>
      <c r="O1259">
        <f t="shared" si="426"/>
        <v>5.8192709667818967</v>
      </c>
      <c r="P1259">
        <f t="shared" si="427"/>
        <v>911.06711154818379</v>
      </c>
      <c r="Q1259">
        <f t="shared" si="418"/>
        <v>180</v>
      </c>
      <c r="R1259">
        <f t="shared" si="419"/>
        <v>163.9920800786731</v>
      </c>
      <c r="S1259">
        <f t="shared" si="420"/>
        <v>163.9920800786731</v>
      </c>
      <c r="T1259">
        <f t="shared" ca="1" si="421"/>
        <v>1.4931636980735559</v>
      </c>
      <c r="U1259">
        <f t="shared" ca="1" si="424"/>
        <v>35.478899999999996</v>
      </c>
      <c r="Z1259">
        <f t="shared" si="422"/>
        <v>1.6248240578024098E-2</v>
      </c>
      <c r="AA1259">
        <f>PI()/4*('Config sheet'!$C$38^2-'Config sheet'!$C$41^2)*'Stage 1'!Z1259*2</f>
        <v>2.646685980381903E-3</v>
      </c>
      <c r="AB1259">
        <f t="shared" si="423"/>
        <v>9.1384930135118676</v>
      </c>
    </row>
    <row r="1260" spans="3:28" x14ac:dyDescent="0.25">
      <c r="C1260">
        <f t="shared" si="425"/>
        <v>31</v>
      </c>
      <c r="D1260">
        <f t="shared" si="410"/>
        <v>995</v>
      </c>
      <c r="E1260">
        <f t="shared" si="411"/>
        <v>0.17780000000000001</v>
      </c>
      <c r="F1260">
        <f t="shared" si="409"/>
        <v>5.1926298157453938E-3</v>
      </c>
      <c r="G1260">
        <f t="shared" si="412"/>
        <v>104.19615634406146</v>
      </c>
      <c r="H1260">
        <f t="shared" si="413"/>
        <v>0.54105206811824214</v>
      </c>
      <c r="I1260" s="3">
        <f t="shared" si="414"/>
        <v>8.8900000000000007E-2</v>
      </c>
      <c r="J1260" s="3">
        <f t="shared" si="415"/>
        <v>0.40640000000000004</v>
      </c>
      <c r="K1260">
        <f t="shared" si="416"/>
        <v>4.2648764279314549E-2</v>
      </c>
      <c r="L1260">
        <f>PI()/4*('Config sheet'!$C$38^2-'Config sheet'!$C$41^2)*'Stage 1'!K1260*2</f>
        <v>6.9470836523274244E-3</v>
      </c>
      <c r="M1260">
        <f t="shared" si="417"/>
        <v>20.787703909066515</v>
      </c>
      <c r="N1260">
        <f>'Config sheet'!$C$44</f>
        <v>5.8970333333333338</v>
      </c>
      <c r="O1260">
        <f t="shared" si="426"/>
        <v>5.6653711880245679</v>
      </c>
      <c r="P1260">
        <f t="shared" si="427"/>
        <v>926.43500174303153</v>
      </c>
      <c r="Q1260">
        <f t="shared" si="418"/>
        <v>180</v>
      </c>
      <c r="R1260">
        <f t="shared" si="419"/>
        <v>166.75830031374568</v>
      </c>
      <c r="S1260">
        <f t="shared" si="420"/>
        <v>166.75830031374568</v>
      </c>
      <c r="T1260">
        <f t="shared" ca="1" si="421"/>
        <v>1.4931636980735559</v>
      </c>
      <c r="U1260">
        <f t="shared" ca="1" si="424"/>
        <v>35.478899999999996</v>
      </c>
      <c r="Z1260">
        <f t="shared" si="422"/>
        <v>1.528534427931455E-2</v>
      </c>
      <c r="AA1260">
        <f>PI()/4*('Config sheet'!$C$38^2-'Config sheet'!$C$41^2)*'Stage 1'!Z1260*2</f>
        <v>2.4898392053653491E-3</v>
      </c>
      <c r="AB1260">
        <f t="shared" si="423"/>
        <v>8.5969315406718501</v>
      </c>
    </row>
    <row r="1261" spans="3:28" x14ac:dyDescent="0.25">
      <c r="C1261">
        <f t="shared" si="425"/>
        <v>30</v>
      </c>
      <c r="D1261">
        <f t="shared" si="410"/>
        <v>995</v>
      </c>
      <c r="E1261">
        <f t="shared" si="411"/>
        <v>0.17780000000000001</v>
      </c>
      <c r="F1261">
        <f t="shared" si="409"/>
        <v>5.0251256281407036E-3</v>
      </c>
      <c r="G1261">
        <f t="shared" si="412"/>
        <v>104.19615634406146</v>
      </c>
      <c r="H1261">
        <f t="shared" si="413"/>
        <v>0.52359877559829882</v>
      </c>
      <c r="I1261" s="3">
        <f t="shared" si="414"/>
        <v>8.8900000000000007E-2</v>
      </c>
      <c r="J1261" s="3">
        <f t="shared" si="415"/>
        <v>0.40640000000000004</v>
      </c>
      <c r="K1261">
        <f t="shared" si="416"/>
        <v>4.1711934817912827E-2</v>
      </c>
      <c r="L1261">
        <f>PI()/4*('Config sheet'!$C$38^2-'Config sheet'!$C$41^2)*'Stage 1'!K1261*2</f>
        <v>6.7944829205993252E-3</v>
      </c>
      <c r="M1261">
        <f t="shared" si="417"/>
        <v>20.331077936755403</v>
      </c>
      <c r="N1261">
        <f>'Config sheet'!$C$44</f>
        <v>5.8970333333333338</v>
      </c>
      <c r="O1261">
        <f t="shared" si="426"/>
        <v>5.5089282960881709</v>
      </c>
      <c r="P1261">
        <f t="shared" si="427"/>
        <v>941.43012106828996</v>
      </c>
      <c r="Q1261">
        <f t="shared" si="418"/>
        <v>180</v>
      </c>
      <c r="R1261">
        <f t="shared" si="419"/>
        <v>169.45742179229219</v>
      </c>
      <c r="S1261">
        <f t="shared" si="420"/>
        <v>169.45742179229219</v>
      </c>
      <c r="T1261">
        <f t="shared" ca="1" si="421"/>
        <v>1.4931636980735559</v>
      </c>
      <c r="U1261">
        <f t="shared" ca="1" si="424"/>
        <v>35.478899999999996</v>
      </c>
      <c r="Z1261">
        <f t="shared" si="422"/>
        <v>1.4348514817912827E-2</v>
      </c>
      <c r="AA1261">
        <f>PI()/4*('Config sheet'!$C$38^2-'Config sheet'!$C$41^2)*'Stage 1'!Z1261*2</f>
        <v>2.3372384736372502E-3</v>
      </c>
      <c r="AB1261">
        <f t="shared" si="423"/>
        <v>8.0700308312220628</v>
      </c>
    </row>
    <row r="1262" spans="3:28" x14ac:dyDescent="0.25">
      <c r="C1262">
        <f t="shared" si="425"/>
        <v>29</v>
      </c>
      <c r="D1262">
        <f t="shared" si="410"/>
        <v>995</v>
      </c>
      <c r="E1262">
        <f t="shared" si="411"/>
        <v>0.17780000000000001</v>
      </c>
      <c r="F1262">
        <f t="shared" si="409"/>
        <v>4.8576214405360134E-3</v>
      </c>
      <c r="G1262">
        <f t="shared" si="412"/>
        <v>104.19615634406146</v>
      </c>
      <c r="H1262">
        <f t="shared" si="413"/>
        <v>0.5061454830783555</v>
      </c>
      <c r="I1262" s="3">
        <f t="shared" si="414"/>
        <v>8.8900000000000007E-2</v>
      </c>
      <c r="J1262" s="3">
        <f t="shared" si="415"/>
        <v>0.40640000000000004</v>
      </c>
      <c r="K1262">
        <f t="shared" si="416"/>
        <v>4.080159075749909E-2</v>
      </c>
      <c r="L1262">
        <f>PI()/4*('Config sheet'!$C$38^2-'Config sheet'!$C$41^2)*'Stage 1'!K1262*2</f>
        <v>6.6461964122570185E-3</v>
      </c>
      <c r="M1262">
        <f t="shared" si="417"/>
        <v>19.887361381234083</v>
      </c>
      <c r="N1262">
        <f>'Config sheet'!$C$44</f>
        <v>5.8970333333333338</v>
      </c>
      <c r="O1262">
        <f t="shared" si="426"/>
        <v>5.3500056106616976</v>
      </c>
      <c r="P1262">
        <f t="shared" si="427"/>
        <v>956.04201236218853</v>
      </c>
      <c r="Q1262">
        <f t="shared" si="418"/>
        <v>180</v>
      </c>
      <c r="R1262">
        <f t="shared" si="419"/>
        <v>172.08756222519398</v>
      </c>
      <c r="S1262">
        <f t="shared" si="420"/>
        <v>172.08756222519395</v>
      </c>
      <c r="T1262">
        <f t="shared" ca="1" si="421"/>
        <v>1.4931636980735559</v>
      </c>
      <c r="U1262">
        <f t="shared" ca="1" si="424"/>
        <v>35.478899999999996</v>
      </c>
      <c r="Z1262">
        <f t="shared" si="422"/>
        <v>1.3438170757499091E-2</v>
      </c>
      <c r="AA1262">
        <f>PI()/4*('Config sheet'!$C$38^2-'Config sheet'!$C$41^2)*'Stage 1'!Z1262*2</f>
        <v>2.1889519652949435E-3</v>
      </c>
      <c r="AB1262">
        <f t="shared" si="423"/>
        <v>7.5580262978060126</v>
      </c>
    </row>
    <row r="1263" spans="3:28" x14ac:dyDescent="0.25">
      <c r="C1263">
        <f t="shared" si="425"/>
        <v>28</v>
      </c>
      <c r="D1263">
        <f t="shared" si="410"/>
        <v>995</v>
      </c>
      <c r="E1263">
        <f t="shared" si="411"/>
        <v>0.17780000000000001</v>
      </c>
      <c r="F1263">
        <f t="shared" si="409"/>
        <v>4.6901172529313232E-3</v>
      </c>
      <c r="G1263">
        <f t="shared" si="412"/>
        <v>104.19615634406146</v>
      </c>
      <c r="H1263">
        <f t="shared" si="413"/>
        <v>0.48869219055841223</v>
      </c>
      <c r="I1263" s="3">
        <f t="shared" si="414"/>
        <v>8.8900000000000007E-2</v>
      </c>
      <c r="J1263" s="3">
        <f t="shared" si="415"/>
        <v>0.40640000000000004</v>
      </c>
      <c r="K1263">
        <f t="shared" si="416"/>
        <v>3.9918139697644545E-2</v>
      </c>
      <c r="L1263">
        <f>PI()/4*('Config sheet'!$C$38^2-'Config sheet'!$C$41^2)*'Stage 1'!K1263*2</f>
        <v>6.5022905214473384E-3</v>
      </c>
      <c r="M1263">
        <f t="shared" si="417"/>
        <v>19.456752913187223</v>
      </c>
      <c r="N1263">
        <f>'Config sheet'!$C$44</f>
        <v>5.8970333333333338</v>
      </c>
      <c r="O1263">
        <f t="shared" si="426"/>
        <v>5.1886681835762714</v>
      </c>
      <c r="P1263">
        <f t="shared" si="427"/>
        <v>970.26045271872283</v>
      </c>
      <c r="Q1263">
        <f t="shared" si="418"/>
        <v>180</v>
      </c>
      <c r="R1263">
        <f t="shared" si="419"/>
        <v>174.64688148937014</v>
      </c>
      <c r="S1263">
        <f t="shared" si="420"/>
        <v>174.64688148937012</v>
      </c>
      <c r="T1263">
        <f t="shared" ca="1" si="421"/>
        <v>1.4931636980735559</v>
      </c>
      <c r="U1263">
        <f t="shared" ca="1" si="424"/>
        <v>35.478899999999996</v>
      </c>
      <c r="Z1263">
        <f t="shared" si="422"/>
        <v>1.2554719697644545E-2</v>
      </c>
      <c r="AA1263">
        <f>PI()/4*('Config sheet'!$C$38^2-'Config sheet'!$C$41^2)*'Stage 1'!Z1263*2</f>
        <v>2.045046074485263E-3</v>
      </c>
      <c r="AB1263">
        <f t="shared" si="423"/>
        <v>7.0611471865267408</v>
      </c>
    </row>
    <row r="1264" spans="3:28" x14ac:dyDescent="0.25">
      <c r="C1264">
        <f t="shared" si="425"/>
        <v>27</v>
      </c>
      <c r="D1264">
        <f t="shared" si="410"/>
        <v>995</v>
      </c>
      <c r="E1264">
        <f t="shared" si="411"/>
        <v>0.17780000000000001</v>
      </c>
      <c r="F1264">
        <f t="shared" si="409"/>
        <v>4.522613065326633E-3</v>
      </c>
      <c r="G1264">
        <f t="shared" si="412"/>
        <v>104.19615634406146</v>
      </c>
      <c r="H1264">
        <f t="shared" si="413"/>
        <v>0.47123889803846891</v>
      </c>
      <c r="I1264" s="3">
        <f t="shared" si="414"/>
        <v>8.8900000000000007E-2</v>
      </c>
      <c r="J1264" s="3">
        <f t="shared" si="415"/>
        <v>0.40640000000000004</v>
      </c>
      <c r="K1264">
        <f t="shared" si="416"/>
        <v>3.9061978006331127E-2</v>
      </c>
      <c r="L1264">
        <f>PI()/4*('Config sheet'!$C$38^2-'Config sheet'!$C$41^2)*'Stage 1'!K1264*2</f>
        <v>6.3628298127965778E-3</v>
      </c>
      <c r="M1264">
        <f t="shared" si="417"/>
        <v>19.039445728839539</v>
      </c>
      <c r="N1264">
        <f>'Config sheet'!$C$44</f>
        <v>5.8970333333333338</v>
      </c>
      <c r="O1264">
        <f t="shared" si="426"/>
        <v>5.0249827587134765</v>
      </c>
      <c r="P1264">
        <f t="shared" si="427"/>
        <v>984.075463633921</v>
      </c>
      <c r="Q1264">
        <f t="shared" si="418"/>
        <v>180</v>
      </c>
      <c r="R1264">
        <f t="shared" si="419"/>
        <v>177.13358345410583</v>
      </c>
      <c r="S1264">
        <f t="shared" si="420"/>
        <v>177.13358345410577</v>
      </c>
      <c r="T1264">
        <f t="shared" ca="1" si="421"/>
        <v>1.4931636980735559</v>
      </c>
      <c r="U1264">
        <f t="shared" ca="1" si="424"/>
        <v>35.478899999999996</v>
      </c>
      <c r="Z1264">
        <f t="shared" si="422"/>
        <v>1.1698558006331128E-2</v>
      </c>
      <c r="AA1264">
        <f>PI()/4*('Config sheet'!$C$38^2-'Config sheet'!$C$41^2)*'Stage 1'!Z1264*2</f>
        <v>1.9055853658345027E-3</v>
      </c>
      <c r="AB1264">
        <f t="shared" si="423"/>
        <v>6.579616426507946</v>
      </c>
    </row>
    <row r="1265" spans="3:28" x14ac:dyDescent="0.25">
      <c r="C1265">
        <f t="shared" si="425"/>
        <v>26</v>
      </c>
      <c r="D1265">
        <f t="shared" si="410"/>
        <v>995</v>
      </c>
      <c r="E1265">
        <f t="shared" si="411"/>
        <v>0.17780000000000001</v>
      </c>
      <c r="F1265">
        <f t="shared" si="409"/>
        <v>4.3551088777219436E-3</v>
      </c>
      <c r="G1265">
        <f t="shared" si="412"/>
        <v>104.19615634406146</v>
      </c>
      <c r="H1265">
        <f t="shared" si="413"/>
        <v>0.4537856055185257</v>
      </c>
      <c r="I1265" s="3">
        <f t="shared" si="414"/>
        <v>8.8900000000000007E-2</v>
      </c>
      <c r="J1265" s="3">
        <f t="shared" si="415"/>
        <v>0.40640000000000004</v>
      </c>
      <c r="K1265">
        <f t="shared" si="416"/>
        <v>3.8233490560031419E-2</v>
      </c>
      <c r="L1265">
        <f>PI()/4*('Config sheet'!$C$38^2-'Config sheet'!$C$41^2)*'Stage 1'!K1265*2</f>
        <v>6.2278769790719496E-3</v>
      </c>
      <c r="M1265">
        <f t="shared" si="417"/>
        <v>18.635627423266495</v>
      </c>
      <c r="N1265">
        <f>'Config sheet'!$C$44</f>
        <v>5.8970333333333338</v>
      </c>
      <c r="O1265">
        <f t="shared" si="426"/>
        <v>4.8590177302329334</v>
      </c>
      <c r="P1265">
        <f t="shared" si="427"/>
        <v>997.47732092591582</v>
      </c>
      <c r="Q1265">
        <f t="shared" si="418"/>
        <v>180</v>
      </c>
      <c r="R1265">
        <f t="shared" si="419"/>
        <v>179.54591776666484</v>
      </c>
      <c r="S1265">
        <f t="shared" si="420"/>
        <v>179.54591776666484</v>
      </c>
      <c r="T1265">
        <f t="shared" ca="1" si="421"/>
        <v>1.4931636980735559</v>
      </c>
      <c r="U1265">
        <f t="shared" ca="1" si="424"/>
        <v>35.478899999999996</v>
      </c>
      <c r="Z1265">
        <f t="shared" si="422"/>
        <v>1.087007056003142E-2</v>
      </c>
      <c r="AA1265">
        <f>PI()/4*('Config sheet'!$C$38^2-'Config sheet'!$C$41^2)*'Stage 1'!Z1265*2</f>
        <v>1.7706325321098745E-3</v>
      </c>
      <c r="AB1265">
        <f t="shared" si="423"/>
        <v>6.1136504837072101</v>
      </c>
    </row>
    <row r="1266" spans="3:28" x14ac:dyDescent="0.25">
      <c r="C1266">
        <f t="shared" si="425"/>
        <v>25</v>
      </c>
      <c r="D1266">
        <f t="shared" si="410"/>
        <v>995</v>
      </c>
      <c r="E1266">
        <f t="shared" si="411"/>
        <v>0.17780000000000001</v>
      </c>
      <c r="F1266">
        <f t="shared" si="409"/>
        <v>4.1876046901172534E-3</v>
      </c>
      <c r="G1266">
        <f t="shared" si="412"/>
        <v>104.19615634406146</v>
      </c>
      <c r="H1266">
        <f t="shared" si="413"/>
        <v>0.43633231299858238</v>
      </c>
      <c r="I1266" s="3">
        <f t="shared" si="414"/>
        <v>8.8900000000000007E-2</v>
      </c>
      <c r="J1266" s="3">
        <f t="shared" si="415"/>
        <v>0.40640000000000004</v>
      </c>
      <c r="K1266">
        <f t="shared" si="416"/>
        <v>3.7433050491522207E-2</v>
      </c>
      <c r="L1266">
        <f>PI()/4*('Config sheet'!$C$38^2-'Config sheet'!$C$41^2)*'Stage 1'!K1266*2</f>
        <v>6.0974928001027769E-3</v>
      </c>
      <c r="M1266">
        <f t="shared" si="417"/>
        <v>18.245479867474526</v>
      </c>
      <c r="N1266">
        <f>'Config sheet'!$C$44</f>
        <v>5.8970333333333338</v>
      </c>
      <c r="O1266">
        <f t="shared" si="426"/>
        <v>4.6908430991579566</v>
      </c>
      <c r="P1266">
        <f t="shared" si="427"/>
        <v>1010.4565644174154</v>
      </c>
      <c r="Q1266">
        <f t="shared" si="418"/>
        <v>180</v>
      </c>
      <c r="R1266">
        <f t="shared" si="419"/>
        <v>181.88218159513482</v>
      </c>
      <c r="S1266">
        <f t="shared" si="420"/>
        <v>181.8821815951348</v>
      </c>
      <c r="T1266">
        <f t="shared" ca="1" si="421"/>
        <v>1.4931636980735559</v>
      </c>
      <c r="U1266">
        <f t="shared" ca="1" si="424"/>
        <v>35.478899999999996</v>
      </c>
      <c r="Z1266">
        <f t="shared" si="422"/>
        <v>1.0069630491522208E-2</v>
      </c>
      <c r="AA1266">
        <f>PI()/4*('Config sheet'!$C$38^2-'Config sheet'!$C$41^2)*'Stage 1'!Z1266*2</f>
        <v>1.6402483531407022E-3</v>
      </c>
      <c r="AB1266">
        <f t="shared" si="423"/>
        <v>5.6634592190788569</v>
      </c>
    </row>
    <row r="1267" spans="3:28" x14ac:dyDescent="0.25">
      <c r="C1267">
        <f t="shared" si="425"/>
        <v>24</v>
      </c>
      <c r="D1267">
        <f t="shared" si="410"/>
        <v>995</v>
      </c>
      <c r="E1267">
        <f t="shared" si="411"/>
        <v>0.17780000000000001</v>
      </c>
      <c r="F1267">
        <f t="shared" si="409"/>
        <v>4.0201005025125632E-3</v>
      </c>
      <c r="G1267">
        <f t="shared" si="412"/>
        <v>104.19615634406146</v>
      </c>
      <c r="H1267">
        <f t="shared" si="413"/>
        <v>0.41887902047863912</v>
      </c>
      <c r="I1267" s="3">
        <f t="shared" si="414"/>
        <v>8.8900000000000007E-2</v>
      </c>
      <c r="J1267" s="3">
        <f t="shared" si="415"/>
        <v>0.40640000000000004</v>
      </c>
      <c r="K1267">
        <f t="shared" si="416"/>
        <v>3.6661018945595619E-2</v>
      </c>
      <c r="L1267">
        <f>PI()/4*('Config sheet'!$C$38^2-'Config sheet'!$C$41^2)*'Stage 1'!K1267*2</f>
        <v>5.971736102988132E-3</v>
      </c>
      <c r="M1267">
        <f t="shared" si="417"/>
        <v>17.86917908933065</v>
      </c>
      <c r="N1267">
        <f>'Config sheet'!$C$44</f>
        <v>5.8970333333333338</v>
      </c>
      <c r="O1267">
        <f t="shared" si="426"/>
        <v>4.5205304283600398</v>
      </c>
      <c r="P1267">
        <f t="shared" si="427"/>
        <v>1023.0040073694375</v>
      </c>
      <c r="Q1267">
        <f t="shared" si="418"/>
        <v>180</v>
      </c>
      <c r="R1267">
        <f t="shared" si="419"/>
        <v>184.14072132649878</v>
      </c>
      <c r="S1267">
        <f t="shared" si="420"/>
        <v>184.14072132649875</v>
      </c>
      <c r="T1267">
        <f t="shared" ca="1" si="421"/>
        <v>1.4931636980735559</v>
      </c>
      <c r="U1267">
        <f t="shared" ca="1" si="424"/>
        <v>35.478899999999996</v>
      </c>
      <c r="Z1267">
        <f t="shared" si="422"/>
        <v>9.2975989455956198E-3</v>
      </c>
      <c r="AA1267">
        <f>PI()/4*('Config sheet'!$C$38^2-'Config sheet'!$C$41^2)*'Stage 1'!Z1267*2</f>
        <v>1.5144916560260568E-3</v>
      </c>
      <c r="AB1267">
        <f t="shared" si="423"/>
        <v>5.229245751178639</v>
      </c>
    </row>
    <row r="1268" spans="3:28" x14ac:dyDescent="0.25">
      <c r="C1268">
        <f t="shared" si="425"/>
        <v>23</v>
      </c>
      <c r="D1268">
        <f t="shared" si="410"/>
        <v>995</v>
      </c>
      <c r="E1268">
        <f t="shared" si="411"/>
        <v>0.17780000000000001</v>
      </c>
      <c r="F1268">
        <f t="shared" si="409"/>
        <v>3.852596314907873E-3</v>
      </c>
      <c r="G1268">
        <f t="shared" si="412"/>
        <v>104.19615634406146</v>
      </c>
      <c r="H1268">
        <f t="shared" si="413"/>
        <v>0.4014257279586958</v>
      </c>
      <c r="I1268" s="3">
        <f t="shared" si="414"/>
        <v>8.8900000000000007E-2</v>
      </c>
      <c r="J1268" s="3">
        <f t="shared" si="415"/>
        <v>0.40640000000000004</v>
      </c>
      <c r="K1268">
        <f t="shared" si="416"/>
        <v>3.5917744842823424E-2</v>
      </c>
      <c r="L1268">
        <f>PI()/4*('Config sheet'!$C$38^2-'Config sheet'!$C$41^2)*'Stage 1'!K1268*2</f>
        <v>5.8506637236162519E-3</v>
      </c>
      <c r="M1268">
        <f t="shared" si="417"/>
        <v>17.506895158417333</v>
      </c>
      <c r="N1268">
        <f>'Config sheet'!$C$44</f>
        <v>5.8970333333333338</v>
      </c>
      <c r="O1268">
        <f t="shared" si="426"/>
        <v>4.3481527959847419</v>
      </c>
      <c r="P1268">
        <f t="shared" si="427"/>
        <v>1035.1107456554482</v>
      </c>
      <c r="Q1268">
        <f t="shared" si="418"/>
        <v>180</v>
      </c>
      <c r="R1268">
        <f t="shared" si="419"/>
        <v>186.31993421798072</v>
      </c>
      <c r="S1268">
        <f t="shared" si="420"/>
        <v>186.31993421798069</v>
      </c>
      <c r="T1268">
        <f t="shared" ca="1" si="421"/>
        <v>1.4931636980735559</v>
      </c>
      <c r="U1268">
        <f t="shared" ca="1" si="424"/>
        <v>35.478899999999996</v>
      </c>
      <c r="Z1268">
        <f t="shared" si="422"/>
        <v>8.5543248428234242E-3</v>
      </c>
      <c r="AA1268">
        <f>PI()/4*('Config sheet'!$C$38^2-'Config sheet'!$C$41^2)*'Stage 1'!Z1268*2</f>
        <v>1.3934192766541767E-3</v>
      </c>
      <c r="AB1268">
        <f t="shared" si="423"/>
        <v>4.8112063232977631</v>
      </c>
    </row>
    <row r="1269" spans="3:28" x14ac:dyDescent="0.25">
      <c r="C1269">
        <f t="shared" si="425"/>
        <v>22</v>
      </c>
      <c r="D1269">
        <f t="shared" si="410"/>
        <v>995</v>
      </c>
      <c r="E1269">
        <f t="shared" si="411"/>
        <v>0.17780000000000001</v>
      </c>
      <c r="F1269">
        <f t="shared" si="409"/>
        <v>3.6850921273031828E-3</v>
      </c>
      <c r="G1269">
        <f t="shared" si="412"/>
        <v>104.19615634406146</v>
      </c>
      <c r="H1269">
        <f t="shared" si="413"/>
        <v>0.38397243543875248</v>
      </c>
      <c r="I1269" s="3">
        <f t="shared" si="414"/>
        <v>8.8900000000000007E-2</v>
      </c>
      <c r="J1269" s="3">
        <f t="shared" si="415"/>
        <v>0.40640000000000004</v>
      </c>
      <c r="K1269">
        <f t="shared" si="416"/>
        <v>3.5203564651521108E-2</v>
      </c>
      <c r="L1269">
        <f>PI()/4*('Config sheet'!$C$38^2-'Config sheet'!$C$41^2)*'Stage 1'!K1269*2</f>
        <v>5.7343304695196308E-3</v>
      </c>
      <c r="M1269">
        <f t="shared" si="417"/>
        <v>17.158792074884062</v>
      </c>
      <c r="N1269">
        <f>'Config sheet'!$C$44</f>
        <v>5.8970333333333338</v>
      </c>
      <c r="O1269">
        <f t="shared" si="426"/>
        <v>4.1737847473633476</v>
      </c>
      <c r="P1269">
        <f t="shared" si="427"/>
        <v>1046.768166665345</v>
      </c>
      <c r="Q1269">
        <f t="shared" si="418"/>
        <v>180</v>
      </c>
      <c r="R1269">
        <f t="shared" si="419"/>
        <v>188.41826999976209</v>
      </c>
      <c r="S1269">
        <f t="shared" si="420"/>
        <v>188.41826999976209</v>
      </c>
      <c r="T1269">
        <f t="shared" ca="1" si="421"/>
        <v>1.4931636980735559</v>
      </c>
      <c r="U1269">
        <f t="shared" ca="1" si="424"/>
        <v>35.478899999999996</v>
      </c>
      <c r="Z1269">
        <f t="shared" si="422"/>
        <v>7.8401446515211082E-3</v>
      </c>
      <c r="AA1269">
        <f>PI()/4*('Config sheet'!$C$38^2-'Config sheet'!$C$41^2)*'Stage 1'!Z1269*2</f>
        <v>1.2770860225575558E-3</v>
      </c>
      <c r="AB1269">
        <f t="shared" si="423"/>
        <v>4.4095301752087224</v>
      </c>
    </row>
    <row r="1270" spans="3:28" x14ac:dyDescent="0.25">
      <c r="C1270">
        <f t="shared" si="425"/>
        <v>21</v>
      </c>
      <c r="D1270">
        <f t="shared" si="410"/>
        <v>995</v>
      </c>
      <c r="E1270">
        <f t="shared" si="411"/>
        <v>0.17780000000000001</v>
      </c>
      <c r="F1270">
        <f t="shared" si="409"/>
        <v>3.5175879396984926E-3</v>
      </c>
      <c r="G1270">
        <f t="shared" si="412"/>
        <v>104.19615634406146</v>
      </c>
      <c r="H1270">
        <f t="shared" si="413"/>
        <v>0.36651914291880916</v>
      </c>
      <c r="I1270" s="3">
        <f t="shared" si="414"/>
        <v>8.8900000000000007E-2</v>
      </c>
      <c r="J1270" s="3">
        <f t="shared" si="415"/>
        <v>0.40640000000000004</v>
      </c>
      <c r="K1270">
        <f t="shared" si="416"/>
        <v>3.4518802168052559E-2</v>
      </c>
      <c r="L1270">
        <f>PI()/4*('Config sheet'!$C$38^2-'Config sheet'!$C$41^2)*'Stage 1'!K1270*2</f>
        <v>5.6227890840887113E-3</v>
      </c>
      <c r="M1270">
        <f t="shared" si="417"/>
        <v>16.825027662364253</v>
      </c>
      <c r="N1270">
        <f>'Config sheet'!$C$44</f>
        <v>5.8970333333333338</v>
      </c>
      <c r="O1270">
        <f t="shared" si="426"/>
        <v>3.99750224545642</v>
      </c>
      <c r="P1270">
        <f t="shared" si="427"/>
        <v>1057.9679579290273</v>
      </c>
      <c r="Q1270">
        <f t="shared" si="418"/>
        <v>180</v>
      </c>
      <c r="R1270">
        <f t="shared" si="419"/>
        <v>190.43423242722494</v>
      </c>
      <c r="S1270">
        <f t="shared" si="420"/>
        <v>190.43423242722494</v>
      </c>
      <c r="T1270">
        <f t="shared" ca="1" si="421"/>
        <v>1.4931636980735559</v>
      </c>
      <c r="U1270">
        <f t="shared" ca="1" si="424"/>
        <v>35.478899999999996</v>
      </c>
      <c r="Z1270">
        <f t="shared" si="422"/>
        <v>7.1553821680525598E-3</v>
      </c>
      <c r="AA1270">
        <f>PI()/4*('Config sheet'!$C$38^2-'Config sheet'!$C$41^2)*'Stage 1'!Z1270*2</f>
        <v>1.1655446371266356E-3</v>
      </c>
      <c r="AB1270">
        <f t="shared" si="423"/>
        <v>4.0243994196021147</v>
      </c>
    </row>
    <row r="1271" spans="3:28" x14ac:dyDescent="0.25">
      <c r="C1271">
        <f t="shared" si="425"/>
        <v>20</v>
      </c>
      <c r="D1271">
        <f t="shared" si="410"/>
        <v>995</v>
      </c>
      <c r="E1271">
        <f t="shared" si="411"/>
        <v>0.17780000000000001</v>
      </c>
      <c r="F1271">
        <f t="shared" si="409"/>
        <v>3.3500837520938024E-3</v>
      </c>
      <c r="G1271">
        <f t="shared" si="412"/>
        <v>104.19615634406146</v>
      </c>
      <c r="H1271">
        <f t="shared" si="413"/>
        <v>0.3490658503988659</v>
      </c>
      <c r="I1271" s="3">
        <f t="shared" si="414"/>
        <v>8.8900000000000007E-2</v>
      </c>
      <c r="J1271" s="3">
        <f t="shared" si="415"/>
        <v>0.40640000000000004</v>
      </c>
      <c r="K1271">
        <f t="shared" si="416"/>
        <v>3.386376830560453E-2</v>
      </c>
      <c r="L1271">
        <f>PI()/4*('Config sheet'!$C$38^2-'Config sheet'!$C$41^2)*'Stage 1'!K1271*2</f>
        <v>5.5160902121652233E-3</v>
      </c>
      <c r="M1271">
        <f t="shared" si="417"/>
        <v>16.505753465020483</v>
      </c>
      <c r="N1271">
        <f>'Config sheet'!$C$44</f>
        <v>5.8970333333333338</v>
      </c>
      <c r="O1271">
        <f t="shared" si="426"/>
        <v>3.8193826198770475</v>
      </c>
      <c r="P1271">
        <f t="shared" si="427"/>
        <v>1068.7021154496185</v>
      </c>
      <c r="Q1271">
        <f t="shared" si="418"/>
        <v>180</v>
      </c>
      <c r="R1271">
        <f t="shared" si="419"/>
        <v>192.36638078093134</v>
      </c>
      <c r="S1271">
        <f t="shared" si="420"/>
        <v>192.36638078093134</v>
      </c>
      <c r="T1271">
        <f t="shared" ca="1" si="421"/>
        <v>1.4931636980735559</v>
      </c>
      <c r="U1271">
        <f t="shared" ca="1" si="424"/>
        <v>35.478899999999996</v>
      </c>
      <c r="Z1271">
        <f t="shared" si="422"/>
        <v>6.5003483056045308E-3</v>
      </c>
      <c r="AA1271">
        <f>PI()/4*('Config sheet'!$C$38^2-'Config sheet'!$C$41^2)*'Stage 1'!Z1271*2</f>
        <v>1.0588457652031481E-3</v>
      </c>
      <c r="AB1271">
        <f t="shared" si="423"/>
        <v>3.6559889232871372</v>
      </c>
    </row>
    <row r="1272" spans="3:28" x14ac:dyDescent="0.25">
      <c r="C1272">
        <f t="shared" si="425"/>
        <v>19</v>
      </c>
      <c r="D1272">
        <f t="shared" si="410"/>
        <v>995</v>
      </c>
      <c r="E1272">
        <f t="shared" si="411"/>
        <v>0.17780000000000001</v>
      </c>
      <c r="F1272">
        <f t="shared" si="409"/>
        <v>3.1825795644891122E-3</v>
      </c>
      <c r="G1272">
        <f t="shared" si="412"/>
        <v>104.19615634406146</v>
      </c>
      <c r="H1272">
        <f t="shared" si="413"/>
        <v>0.33161255787892258</v>
      </c>
      <c r="I1272" s="3">
        <f t="shared" si="414"/>
        <v>8.8900000000000007E-2</v>
      </c>
      <c r="J1272" s="3">
        <f t="shared" si="415"/>
        <v>0.40640000000000004</v>
      </c>
      <c r="K1272">
        <f t="shared" si="416"/>
        <v>3.3238760891556723E-2</v>
      </c>
      <c r="L1272">
        <f>PI()/4*('Config sheet'!$C$38^2-'Config sheet'!$C$41^2)*'Stage 1'!K1272*2</f>
        <v>5.4142823670356773E-3</v>
      </c>
      <c r="M1272">
        <f t="shared" si="417"/>
        <v>16.20111464877936</v>
      </c>
      <c r="N1272">
        <f>'Config sheet'!$C$44</f>
        <v>5.8970333333333338</v>
      </c>
      <c r="O1272">
        <f t="shared" si="426"/>
        <v>3.6395045145432272</v>
      </c>
      <c r="P1272">
        <f t="shared" si="427"/>
        <v>1078.9629517367316</v>
      </c>
      <c r="Q1272">
        <f t="shared" si="418"/>
        <v>180</v>
      </c>
      <c r="R1272">
        <f t="shared" si="419"/>
        <v>194.2133313126117</v>
      </c>
      <c r="S1272">
        <f t="shared" si="420"/>
        <v>194.2133313126117</v>
      </c>
      <c r="T1272">
        <f t="shared" ca="1" si="421"/>
        <v>1.4931636980735559</v>
      </c>
      <c r="U1272">
        <f t="shared" ca="1" si="424"/>
        <v>35.478899999999996</v>
      </c>
      <c r="Z1272">
        <f t="shared" si="422"/>
        <v>5.875340891556724E-3</v>
      </c>
      <c r="AA1272">
        <f>PI()/4*('Config sheet'!$C$38^2-'Config sheet'!$C$41^2)*'Stage 1'!Z1272*2</f>
        <v>9.5703792007360248E-4</v>
      </c>
      <c r="AB1272">
        <f t="shared" si="423"/>
        <v>3.3044661932265038</v>
      </c>
    </row>
    <row r="1273" spans="3:28" x14ac:dyDescent="0.25">
      <c r="C1273">
        <f t="shared" si="425"/>
        <v>18</v>
      </c>
      <c r="D1273">
        <f t="shared" si="410"/>
        <v>995</v>
      </c>
      <c r="E1273">
        <f t="shared" si="411"/>
        <v>0.17780000000000001</v>
      </c>
      <c r="F1273">
        <f t="shared" si="409"/>
        <v>3.0150753768844224E-3</v>
      </c>
      <c r="G1273">
        <f t="shared" si="412"/>
        <v>104.19615634406146</v>
      </c>
      <c r="H1273">
        <f t="shared" si="413"/>
        <v>0.31415926535897931</v>
      </c>
      <c r="I1273" s="3">
        <f t="shared" si="414"/>
        <v>8.8900000000000007E-2</v>
      </c>
      <c r="J1273" s="3">
        <f t="shared" si="415"/>
        <v>0.40640000000000004</v>
      </c>
      <c r="K1273">
        <f t="shared" si="416"/>
        <v>3.2644064473562245E-2</v>
      </c>
      <c r="L1273">
        <f>PI()/4*('Config sheet'!$C$38^2-'Config sheet'!$C$41^2)*'Stage 1'!K1273*2</f>
        <v>5.3174118988436854E-3</v>
      </c>
      <c r="M1273">
        <f t="shared" si="417"/>
        <v>15.911249906811967</v>
      </c>
      <c r="N1273">
        <f>'Config sheet'!$C$44</f>
        <v>5.8970333333333338</v>
      </c>
      <c r="O1273">
        <f t="shared" si="426"/>
        <v>3.457947834010425</v>
      </c>
      <c r="P1273">
        <f t="shared" si="427"/>
        <v>1088.7431035305156</v>
      </c>
      <c r="Q1273">
        <f t="shared" si="418"/>
        <v>180</v>
      </c>
      <c r="R1273">
        <f t="shared" si="419"/>
        <v>195.97375863549283</v>
      </c>
      <c r="S1273">
        <f t="shared" si="420"/>
        <v>195.9737586354928</v>
      </c>
      <c r="T1273">
        <f t="shared" ca="1" si="421"/>
        <v>1.4931636980735559</v>
      </c>
      <c r="U1273">
        <f t="shared" ca="1" si="424"/>
        <v>35.478899999999996</v>
      </c>
      <c r="Z1273">
        <f t="shared" si="422"/>
        <v>5.280644473562246E-3</v>
      </c>
      <c r="AA1273">
        <f>PI()/4*('Config sheet'!$C$38^2-'Config sheet'!$C$41^2)*'Stage 1'!Z1273*2</f>
        <v>8.6016745188161026E-4</v>
      </c>
      <c r="AB1273">
        <f t="shared" si="423"/>
        <v>2.9699912674703293</v>
      </c>
    </row>
    <row r="1274" spans="3:28" x14ac:dyDescent="0.25">
      <c r="C1274">
        <f t="shared" si="425"/>
        <v>17</v>
      </c>
      <c r="D1274">
        <f t="shared" si="410"/>
        <v>995</v>
      </c>
      <c r="E1274">
        <f t="shared" si="411"/>
        <v>0.17780000000000001</v>
      </c>
      <c r="F1274">
        <f t="shared" si="409"/>
        <v>2.8475711892797322E-3</v>
      </c>
      <c r="G1274">
        <f t="shared" si="412"/>
        <v>104.19615634406146</v>
      </c>
      <c r="H1274">
        <f t="shared" si="413"/>
        <v>0.29670597283903599</v>
      </c>
      <c r="I1274" s="3">
        <f t="shared" si="414"/>
        <v>8.8900000000000007E-2</v>
      </c>
      <c r="J1274" s="3">
        <f t="shared" si="415"/>
        <v>0.40640000000000004</v>
      </c>
      <c r="K1274">
        <f t="shared" si="416"/>
        <v>3.2079950134447727E-2</v>
      </c>
      <c r="L1274">
        <f>PI()/4*('Config sheet'!$C$38^2-'Config sheet'!$C$41^2)*'Stage 1'!K1274*2</f>
        <v>5.2255229644389261E-3</v>
      </c>
      <c r="M1274">
        <f t="shared" si="417"/>
        <v>15.636291369313165</v>
      </c>
      <c r="N1274">
        <f>'Config sheet'!$C$44</f>
        <v>5.8970333333333338</v>
      </c>
      <c r="O1274">
        <f t="shared" si="426"/>
        <v>3.2747936885368336</v>
      </c>
      <c r="P1274">
        <f t="shared" si="427"/>
        <v>1098.0355392075724</v>
      </c>
      <c r="Q1274">
        <f t="shared" si="418"/>
        <v>180</v>
      </c>
      <c r="R1274">
        <f t="shared" si="419"/>
        <v>197.64639705736306</v>
      </c>
      <c r="S1274">
        <f t="shared" si="420"/>
        <v>197.64639705736303</v>
      </c>
      <c r="T1274">
        <f t="shared" ca="1" si="421"/>
        <v>1.4931636980735559</v>
      </c>
      <c r="U1274">
        <f t="shared" ca="1" si="424"/>
        <v>35.478899999999996</v>
      </c>
      <c r="Z1274">
        <f t="shared" si="422"/>
        <v>4.7165301344477273E-3</v>
      </c>
      <c r="AA1274">
        <f>PI()/4*('Config sheet'!$C$38^2-'Config sheet'!$C$41^2)*'Stage 1'!Z1274*2</f>
        <v>7.6827851747685125E-4</v>
      </c>
      <c r="AB1274">
        <f t="shared" si="423"/>
        <v>2.6527166110504652</v>
      </c>
    </row>
    <row r="1275" spans="3:28" x14ac:dyDescent="0.25">
      <c r="C1275">
        <f t="shared" si="425"/>
        <v>16</v>
      </c>
      <c r="D1275">
        <f t="shared" si="410"/>
        <v>995</v>
      </c>
      <c r="E1275">
        <f t="shared" si="411"/>
        <v>0.17780000000000001</v>
      </c>
      <c r="F1275">
        <f t="shared" si="409"/>
        <v>2.680067001675042E-3</v>
      </c>
      <c r="G1275">
        <f t="shared" si="412"/>
        <v>104.19615634406146</v>
      </c>
      <c r="H1275">
        <f t="shared" si="413"/>
        <v>0.27925268031909273</v>
      </c>
      <c r="I1275" s="3">
        <f t="shared" si="414"/>
        <v>8.8900000000000007E-2</v>
      </c>
      <c r="J1275" s="3">
        <f t="shared" si="415"/>
        <v>0.40640000000000004</v>
      </c>
      <c r="K1275">
        <f t="shared" si="416"/>
        <v>3.1546675316036527E-2</v>
      </c>
      <c r="L1275">
        <f>PI()/4*('Config sheet'!$C$38^2-'Config sheet'!$C$41^2)*'Stage 1'!K1275*2</f>
        <v>5.1386574986796016E-3</v>
      </c>
      <c r="M1275">
        <f t="shared" si="417"/>
        <v>15.376364517630154</v>
      </c>
      <c r="N1275">
        <f>'Config sheet'!$C$44</f>
        <v>5.8970333333333338</v>
      </c>
      <c r="O1275">
        <f t="shared" si="426"/>
        <v>3.0901243379353658</v>
      </c>
      <c r="P1275">
        <f t="shared" si="427"/>
        <v>1106.8335658601975</v>
      </c>
      <c r="Q1275">
        <f t="shared" si="418"/>
        <v>180</v>
      </c>
      <c r="R1275">
        <f t="shared" si="419"/>
        <v>199.23004185483558</v>
      </c>
      <c r="S1275">
        <f t="shared" si="420"/>
        <v>199.23004185483555</v>
      </c>
      <c r="T1275">
        <f t="shared" ca="1" si="421"/>
        <v>1.4931636980735559</v>
      </c>
      <c r="U1275">
        <f t="shared" ca="1" si="424"/>
        <v>35.478899999999996</v>
      </c>
      <c r="Z1275">
        <f t="shared" si="422"/>
        <v>4.1832553160365271E-3</v>
      </c>
      <c r="AA1275">
        <f>PI()/4*('Config sheet'!$C$38^2-'Config sheet'!$C$41^2)*'Stage 1'!Z1275*2</f>
        <v>6.8141305171752627E-4</v>
      </c>
      <c r="AB1275">
        <f t="shared" si="423"/>
        <v>2.3527870168934348</v>
      </c>
    </row>
    <row r="1276" spans="3:28" x14ac:dyDescent="0.25">
      <c r="C1276">
        <f t="shared" si="425"/>
        <v>15</v>
      </c>
      <c r="D1276">
        <f t="shared" si="410"/>
        <v>995</v>
      </c>
      <c r="E1276">
        <f t="shared" si="411"/>
        <v>0.17780000000000001</v>
      </c>
      <c r="F1276">
        <f t="shared" si="409"/>
        <v>2.5125628140703518E-3</v>
      </c>
      <c r="G1276">
        <f t="shared" si="412"/>
        <v>104.19615634406146</v>
      </c>
      <c r="H1276">
        <f t="shared" si="413"/>
        <v>0.26179938779914941</v>
      </c>
      <c r="I1276" s="3">
        <f t="shared" si="414"/>
        <v>8.8900000000000007E-2</v>
      </c>
      <c r="J1276" s="3">
        <f t="shared" si="415"/>
        <v>0.40640000000000004</v>
      </c>
      <c r="K1276">
        <f t="shared" si="416"/>
        <v>3.1044483651988562E-2</v>
      </c>
      <c r="L1276">
        <f>PI()/4*('Config sheet'!$C$38^2-'Config sheet'!$C$41^2)*'Stage 1'!K1276*2</f>
        <v>5.0568551872036075E-3</v>
      </c>
      <c r="M1276">
        <f t="shared" si="417"/>
        <v>15.131588102785846</v>
      </c>
      <c r="N1276">
        <f>'Config sheet'!$C$44</f>
        <v>5.8970333333333338</v>
      </c>
      <c r="O1276">
        <f t="shared" si="426"/>
        <v>2.9040231342677649</v>
      </c>
      <c r="P1276">
        <f t="shared" si="427"/>
        <v>1115.1308360407731</v>
      </c>
      <c r="Q1276">
        <f t="shared" si="418"/>
        <v>180</v>
      </c>
      <c r="R1276">
        <f t="shared" si="419"/>
        <v>200.7235504873392</v>
      </c>
      <c r="S1276">
        <f t="shared" si="420"/>
        <v>200.72355048733917</v>
      </c>
      <c r="T1276">
        <f t="shared" ca="1" si="421"/>
        <v>1.4931636980735559</v>
      </c>
      <c r="U1276">
        <f t="shared" ca="1" si="424"/>
        <v>35.478899999999996</v>
      </c>
      <c r="Z1276">
        <f t="shared" si="422"/>
        <v>3.6810636519885587E-3</v>
      </c>
      <c r="AA1276">
        <f>PI()/4*('Config sheet'!$C$38^2-'Config sheet'!$C$41^2)*'Stage 1'!Z1276*2</f>
        <v>5.996107402415319E-4</v>
      </c>
      <c r="AB1276">
        <f t="shared" si="423"/>
        <v>2.0703395118045886</v>
      </c>
    </row>
    <row r="1277" spans="3:28" x14ac:dyDescent="0.25">
      <c r="C1277">
        <f t="shared" si="425"/>
        <v>14</v>
      </c>
      <c r="D1277">
        <f t="shared" si="410"/>
        <v>995</v>
      </c>
      <c r="E1277">
        <f t="shared" si="411"/>
        <v>0.17780000000000001</v>
      </c>
      <c r="F1277">
        <f t="shared" si="409"/>
        <v>2.3450586264656616E-3</v>
      </c>
      <c r="G1277">
        <f t="shared" si="412"/>
        <v>104.19615634406146</v>
      </c>
      <c r="H1277">
        <f t="shared" si="413"/>
        <v>0.24434609527920612</v>
      </c>
      <c r="I1277" s="3">
        <f t="shared" si="414"/>
        <v>8.8900000000000007E-2</v>
      </c>
      <c r="J1277" s="3">
        <f t="shared" si="415"/>
        <v>0.40640000000000004</v>
      </c>
      <c r="K1277">
        <f t="shared" si="416"/>
        <v>3.0573604809746444E-2</v>
      </c>
      <c r="L1277">
        <f>PI()/4*('Config sheet'!$C$38^2-'Config sheet'!$C$41^2)*'Stage 1'!K1277*2</f>
        <v>4.9801534406830484E-3</v>
      </c>
      <c r="M1277">
        <f t="shared" si="417"/>
        <v>14.902074068440877</v>
      </c>
      <c r="N1277">
        <f>'Config sheet'!$C$44</f>
        <v>5.8970333333333338</v>
      </c>
      <c r="O1277">
        <f t="shared" si="426"/>
        <v>2.7165744634376017</v>
      </c>
      <c r="P1277">
        <f t="shared" si="427"/>
        <v>1122.9213541635268</v>
      </c>
      <c r="Q1277">
        <f t="shared" si="418"/>
        <v>180</v>
      </c>
      <c r="R1277">
        <f t="shared" si="419"/>
        <v>202.12584374943481</v>
      </c>
      <c r="S1277">
        <f t="shared" si="420"/>
        <v>202.12584374943481</v>
      </c>
      <c r="T1277">
        <f t="shared" ca="1" si="421"/>
        <v>1.4931636980735559</v>
      </c>
      <c r="U1277">
        <f t="shared" ca="1" si="424"/>
        <v>35.478899999999996</v>
      </c>
      <c r="Z1277">
        <f t="shared" si="422"/>
        <v>3.2101848097464414E-3</v>
      </c>
      <c r="AA1277">
        <f>PI()/4*('Config sheet'!$C$38^2-'Config sheet'!$C$41^2)*'Stage 1'!Z1277*2</f>
        <v>5.2290899372097247E-4</v>
      </c>
      <c r="AB1277">
        <f t="shared" si="423"/>
        <v>1.8055032675739264</v>
      </c>
    </row>
    <row r="1278" spans="3:28" x14ac:dyDescent="0.25">
      <c r="C1278">
        <f t="shared" si="425"/>
        <v>13</v>
      </c>
      <c r="D1278">
        <f t="shared" si="410"/>
        <v>995</v>
      </c>
      <c r="E1278">
        <f t="shared" si="411"/>
        <v>0.17780000000000001</v>
      </c>
      <c r="F1278">
        <f t="shared" si="409"/>
        <v>2.1775544388609718E-3</v>
      </c>
      <c r="G1278">
        <f t="shared" si="412"/>
        <v>104.19615634406146</v>
      </c>
      <c r="H1278">
        <f t="shared" si="413"/>
        <v>0.22689280275926285</v>
      </c>
      <c r="I1278" s="3">
        <f t="shared" si="414"/>
        <v>8.8900000000000007E-2</v>
      </c>
      <c r="J1278" s="3">
        <f t="shared" si="415"/>
        <v>0.40640000000000004</v>
      </c>
      <c r="K1278">
        <f t="shared" si="416"/>
        <v>3.0134254341670916E-2</v>
      </c>
      <c r="L1278">
        <f>PI()/4*('Config sheet'!$C$38^2-'Config sheet'!$C$41^2)*'Stage 1'!K1278*2</f>
        <v>4.9085873705755892E-3</v>
      </c>
      <c r="M1278">
        <f t="shared" si="417"/>
        <v>14.687927478334544</v>
      </c>
      <c r="N1278">
        <f>'Config sheet'!$C$44</f>
        <v>5.8970333333333338</v>
      </c>
      <c r="O1278">
        <f t="shared" si="426"/>
        <v>2.5278636857401597</v>
      </c>
      <c r="P1278">
        <f t="shared" si="427"/>
        <v>1130.1994825562574</v>
      </c>
      <c r="Q1278">
        <f t="shared" si="418"/>
        <v>180</v>
      </c>
      <c r="R1278">
        <f t="shared" si="419"/>
        <v>203.43590686012635</v>
      </c>
      <c r="S1278">
        <f t="shared" si="420"/>
        <v>203.43590686012632</v>
      </c>
      <c r="T1278">
        <f t="shared" ca="1" si="421"/>
        <v>1.4931636980735559</v>
      </c>
      <c r="U1278">
        <f t="shared" ca="1" si="424"/>
        <v>35.478899999999996</v>
      </c>
      <c r="Z1278">
        <f t="shared" si="422"/>
        <v>2.7708343416709136E-3</v>
      </c>
      <c r="AA1278">
        <f>PI()/4*('Config sheet'!$C$38^2-'Config sheet'!$C$41^2)*'Stage 1'!Z1278*2</f>
        <v>4.5134292361351383E-4</v>
      </c>
      <c r="AB1278">
        <f t="shared" si="423"/>
        <v>1.5583995172502327</v>
      </c>
    </row>
    <row r="1279" spans="3:28" x14ac:dyDescent="0.25">
      <c r="C1279">
        <f t="shared" si="425"/>
        <v>12</v>
      </c>
      <c r="D1279">
        <f t="shared" si="410"/>
        <v>995</v>
      </c>
      <c r="E1279">
        <f t="shared" si="411"/>
        <v>0.17780000000000001</v>
      </c>
      <c r="F1279">
        <f t="shared" si="409"/>
        <v>2.0100502512562816E-3</v>
      </c>
      <c r="G1279">
        <f t="shared" si="412"/>
        <v>104.19615634406146</v>
      </c>
      <c r="H1279">
        <f t="shared" si="413"/>
        <v>0.20943951023931956</v>
      </c>
      <c r="I1279" s="3">
        <f t="shared" si="414"/>
        <v>8.8900000000000007E-2</v>
      </c>
      <c r="J1279" s="3">
        <f t="shared" si="415"/>
        <v>0.40640000000000004</v>
      </c>
      <c r="K1279">
        <f t="shared" si="416"/>
        <v>2.9726633545440449E-2</v>
      </c>
      <c r="L1279">
        <f>PI()/4*('Config sheet'!$C$38^2-'Config sheet'!$C$41^2)*'Stage 1'!K1279*2</f>
        <v>4.8421897663848664E-3</v>
      </c>
      <c r="M1279">
        <f t="shared" si="417"/>
        <v>14.48924644824133</v>
      </c>
      <c r="N1279">
        <f>'Config sheet'!$C$44</f>
        <v>5.8970333333333338</v>
      </c>
      <c r="O1279">
        <f t="shared" si="426"/>
        <v>2.3379770754284368</v>
      </c>
      <c r="P1279">
        <f t="shared" si="427"/>
        <v>1136.9599471550459</v>
      </c>
      <c r="Q1279">
        <f t="shared" si="418"/>
        <v>180</v>
      </c>
      <c r="R1279">
        <f t="shared" si="419"/>
        <v>204.65279048790828</v>
      </c>
      <c r="S1279">
        <f t="shared" si="420"/>
        <v>204.65279048790828</v>
      </c>
      <c r="T1279">
        <f t="shared" ca="1" si="421"/>
        <v>1.4931636980735559</v>
      </c>
      <c r="U1279">
        <f t="shared" ca="1" si="424"/>
        <v>35.478899999999996</v>
      </c>
      <c r="Z1279">
        <f t="shared" si="422"/>
        <v>2.3632135454404457E-3</v>
      </c>
      <c r="AA1279">
        <f>PI()/4*('Config sheet'!$C$38^2-'Config sheet'!$C$41^2)*'Stage 1'!Z1279*2</f>
        <v>3.8494531942279088E-4</v>
      </c>
      <c r="AB1279">
        <f t="shared" si="423"/>
        <v>1.3291414766256724</v>
      </c>
    </row>
    <row r="1280" spans="3:28" x14ac:dyDescent="0.25">
      <c r="C1280">
        <f t="shared" si="425"/>
        <v>11</v>
      </c>
      <c r="D1280">
        <f t="shared" si="410"/>
        <v>995</v>
      </c>
      <c r="E1280">
        <f t="shared" si="411"/>
        <v>0.17780000000000001</v>
      </c>
      <c r="F1280">
        <f t="shared" si="409"/>
        <v>1.8425460636515914E-3</v>
      </c>
      <c r="G1280">
        <f t="shared" si="412"/>
        <v>104.19615634406146</v>
      </c>
      <c r="H1280">
        <f t="shared" si="413"/>
        <v>0.19198621771937624</v>
      </c>
      <c r="I1280" s="3">
        <f t="shared" si="414"/>
        <v>8.8900000000000007E-2</v>
      </c>
      <c r="J1280" s="3">
        <f t="shared" si="415"/>
        <v>0.40640000000000004</v>
      </c>
      <c r="K1280">
        <f t="shared" si="416"/>
        <v>2.9350929333787776E-2</v>
      </c>
      <c r="L1280">
        <f>PI()/4*('Config sheet'!$C$38^2-'Config sheet'!$C$41^2)*'Stage 1'!K1280*2</f>
        <v>4.7809910744417861E-3</v>
      </c>
      <c r="M1280">
        <f t="shared" si="417"/>
        <v>14.306122082478337</v>
      </c>
      <c r="N1280">
        <f>'Config sheet'!$C$44</f>
        <v>5.8970333333333338</v>
      </c>
      <c r="O1280">
        <f t="shared" si="426"/>
        <v>2.1470017593556285</v>
      </c>
      <c r="P1280">
        <f t="shared" si="427"/>
        <v>1143.19784283536</v>
      </c>
      <c r="Q1280">
        <f t="shared" si="418"/>
        <v>180</v>
      </c>
      <c r="R1280">
        <f t="shared" si="419"/>
        <v>205.77561171036481</v>
      </c>
      <c r="S1280">
        <f t="shared" si="420"/>
        <v>205.77561171036481</v>
      </c>
      <c r="T1280">
        <f t="shared" ca="1" si="421"/>
        <v>1.4931636980735559</v>
      </c>
      <c r="U1280">
        <f t="shared" ca="1" si="424"/>
        <v>35.478899999999996</v>
      </c>
      <c r="Z1280">
        <f t="shared" si="422"/>
        <v>1.9875093337877736E-3</v>
      </c>
      <c r="AA1280">
        <f>PI()/4*('Config sheet'!$C$38^2-'Config sheet'!$C$41^2)*'Stage 1'!Z1280*2</f>
        <v>3.2374662747971004E-4</v>
      </c>
      <c r="AB1280">
        <f t="shared" si="423"/>
        <v>1.117834270971751</v>
      </c>
    </row>
    <row r="1281" spans="3:28" x14ac:dyDescent="0.25">
      <c r="C1281">
        <f t="shared" si="425"/>
        <v>10</v>
      </c>
      <c r="D1281">
        <f t="shared" si="410"/>
        <v>995</v>
      </c>
      <c r="E1281">
        <f t="shared" si="411"/>
        <v>0.17780000000000001</v>
      </c>
      <c r="F1281">
        <f t="shared" si="409"/>
        <v>1.6750418760469012E-3</v>
      </c>
      <c r="G1281">
        <f t="shared" si="412"/>
        <v>104.19615634406146</v>
      </c>
      <c r="H1281">
        <f t="shared" si="413"/>
        <v>0.17453292519943295</v>
      </c>
      <c r="I1281" s="3">
        <f t="shared" si="414"/>
        <v>8.8900000000000007E-2</v>
      </c>
      <c r="J1281" s="3">
        <f t="shared" si="415"/>
        <v>0.40640000000000004</v>
      </c>
      <c r="K1281">
        <f t="shared" si="416"/>
        <v>2.900731411363475E-2</v>
      </c>
      <c r="L1281">
        <f>PI()/4*('Config sheet'!$C$38^2-'Config sheet'!$C$41^2)*'Stage 1'!K1281*2</f>
        <v>4.7250193782167257E-3</v>
      </c>
      <c r="M1281">
        <f t="shared" si="417"/>
        <v>14.138638414993641</v>
      </c>
      <c r="N1281">
        <f>'Config sheet'!$C$44</f>
        <v>5.8970333333333338</v>
      </c>
      <c r="O1281">
        <f t="shared" si="426"/>
        <v>1.9550256547555076</v>
      </c>
      <c r="P1281">
        <f t="shared" si="427"/>
        <v>1148.9086383733979</v>
      </c>
      <c r="Q1281">
        <f t="shared" si="418"/>
        <v>180</v>
      </c>
      <c r="R1281">
        <f t="shared" si="419"/>
        <v>206.80355490721163</v>
      </c>
      <c r="S1281">
        <f t="shared" si="420"/>
        <v>206.80355490721163</v>
      </c>
      <c r="T1281">
        <f t="shared" ca="1" si="421"/>
        <v>1.4931636980735559</v>
      </c>
      <c r="U1281">
        <f t="shared" ca="1" si="424"/>
        <v>35.478899999999996</v>
      </c>
      <c r="Z1281">
        <f t="shared" si="422"/>
        <v>1.6438941136347474E-3</v>
      </c>
      <c r="AA1281">
        <f>PI()/4*('Config sheet'!$C$38^2-'Config sheet'!$C$41^2)*'Stage 1'!Z1281*2</f>
        <v>2.6777493125465019E-4</v>
      </c>
      <c r="AB1281">
        <f t="shared" si="423"/>
        <v>0.92457486706116276</v>
      </c>
    </row>
    <row r="1282" spans="3:28" x14ac:dyDescent="0.25">
      <c r="C1282">
        <f t="shared" si="425"/>
        <v>9</v>
      </c>
      <c r="D1282">
        <f t="shared" si="410"/>
        <v>995</v>
      </c>
      <c r="E1282">
        <f t="shared" si="411"/>
        <v>0.17780000000000001</v>
      </c>
      <c r="F1282">
        <f t="shared" si="409"/>
        <v>1.5075376884422112E-3</v>
      </c>
      <c r="G1282">
        <f t="shared" si="412"/>
        <v>104.19615634406146</v>
      </c>
      <c r="H1282">
        <f t="shared" si="413"/>
        <v>0.15707963267948966</v>
      </c>
      <c r="I1282" s="3">
        <f t="shared" si="414"/>
        <v>8.8900000000000007E-2</v>
      </c>
      <c r="J1282" s="3">
        <f t="shared" si="415"/>
        <v>0.40640000000000004</v>
      </c>
      <c r="K1282">
        <f t="shared" si="416"/>
        <v>2.8695945674688448E-2</v>
      </c>
      <c r="L1282">
        <f>PI()/4*('Config sheet'!$C$38^2-'Config sheet'!$C$41^2)*'Stage 1'!K1282*2</f>
        <v>4.6743003801728899E-3</v>
      </c>
      <c r="M1282">
        <f t="shared" si="417"/>
        <v>13.986872355066241</v>
      </c>
      <c r="N1282">
        <f>'Config sheet'!$C$44</f>
        <v>5.8970333333333338</v>
      </c>
      <c r="O1282">
        <f t="shared" si="426"/>
        <v>1.7621374062231343</v>
      </c>
      <c r="P1282">
        <f t="shared" si="427"/>
        <v>1154.0881810319349</v>
      </c>
      <c r="Q1282">
        <f t="shared" si="418"/>
        <v>180</v>
      </c>
      <c r="R1282">
        <f t="shared" si="419"/>
        <v>207.73587258574833</v>
      </c>
      <c r="S1282">
        <f t="shared" si="420"/>
        <v>207.7358725857483</v>
      </c>
      <c r="T1282">
        <f t="shared" ca="1" si="421"/>
        <v>1.4931636980735559</v>
      </c>
      <c r="U1282">
        <f t="shared" ca="1" si="424"/>
        <v>35.478899999999996</v>
      </c>
      <c r="Z1282">
        <f t="shared" si="422"/>
        <v>1.3325256746884451E-3</v>
      </c>
      <c r="AA1282">
        <f>PI()/4*('Config sheet'!$C$38^2-'Config sheet'!$C$41^2)*'Stage 1'!Z1282*2</f>
        <v>2.1705593321081447E-4</v>
      </c>
      <c r="AB1282">
        <f t="shared" si="423"/>
        <v>0.74945201051093657</v>
      </c>
    </row>
    <row r="1283" spans="3:28" x14ac:dyDescent="0.25">
      <c r="C1283">
        <f t="shared" si="425"/>
        <v>8</v>
      </c>
      <c r="D1283">
        <f t="shared" si="410"/>
        <v>995</v>
      </c>
      <c r="E1283">
        <f t="shared" si="411"/>
        <v>0.17780000000000001</v>
      </c>
      <c r="F1283">
        <f t="shared" si="409"/>
        <v>1.340033500837521E-3</v>
      </c>
      <c r="G1283">
        <f t="shared" si="412"/>
        <v>104.19615634406146</v>
      </c>
      <c r="H1283">
        <f t="shared" si="413"/>
        <v>0.13962634015954636</v>
      </c>
      <c r="I1283" s="3">
        <f t="shared" si="414"/>
        <v>8.8900000000000007E-2</v>
      </c>
      <c r="J1283" s="3">
        <f t="shared" si="415"/>
        <v>0.40640000000000004</v>
      </c>
      <c r="K1283">
        <f t="shared" si="416"/>
        <v>2.841696708754907E-2</v>
      </c>
      <c r="L1283">
        <f>PI()/4*('Config sheet'!$C$38^2-'Config sheet'!$C$41^2)*'Stage 1'!K1283*2</f>
        <v>4.6288573851690374E-3</v>
      </c>
      <c r="M1283">
        <f t="shared" si="417"/>
        <v>13.850893637642161</v>
      </c>
      <c r="N1283">
        <f>'Config sheet'!$C$44</f>
        <v>5.8970333333333338</v>
      </c>
      <c r="O1283">
        <f t="shared" si="426"/>
        <v>1.5684263219592345</v>
      </c>
      <c r="P1283">
        <f t="shared" si="427"/>
        <v>1158.7327007653657</v>
      </c>
      <c r="Q1283">
        <f t="shared" si="418"/>
        <v>180</v>
      </c>
      <c r="R1283">
        <f t="shared" si="419"/>
        <v>208.57188613776586</v>
      </c>
      <c r="S1283">
        <f t="shared" si="420"/>
        <v>208.57188613776583</v>
      </c>
      <c r="T1283">
        <f t="shared" ca="1" si="421"/>
        <v>1.4931636980735559</v>
      </c>
      <c r="U1283">
        <f t="shared" ca="1" si="424"/>
        <v>35.478899999999996</v>
      </c>
      <c r="Z1283">
        <f t="shared" si="422"/>
        <v>1.0535470875490671E-3</v>
      </c>
      <c r="AA1283">
        <f>PI()/4*('Config sheet'!$C$38^2-'Config sheet'!$C$41^2)*'Stage 1'!Z1283*2</f>
        <v>1.7161293820696196E-4</v>
      </c>
      <c r="AB1283">
        <f t="shared" si="423"/>
        <v>0.59254616847529085</v>
      </c>
    </row>
    <row r="1284" spans="3:28" x14ac:dyDescent="0.25">
      <c r="C1284">
        <f t="shared" si="425"/>
        <v>7</v>
      </c>
      <c r="D1284">
        <f t="shared" si="410"/>
        <v>995</v>
      </c>
      <c r="E1284">
        <f t="shared" si="411"/>
        <v>0.17780000000000001</v>
      </c>
      <c r="F1284">
        <f t="shared" si="409"/>
        <v>1.1725293132328308E-3</v>
      </c>
      <c r="G1284">
        <f t="shared" si="412"/>
        <v>104.19615634406146</v>
      </c>
      <c r="H1284">
        <f t="shared" si="413"/>
        <v>0.12217304763960306</v>
      </c>
      <c r="I1284" s="3">
        <f t="shared" si="414"/>
        <v>8.8900000000000007E-2</v>
      </c>
      <c r="J1284" s="3">
        <f t="shared" si="415"/>
        <v>0.40640000000000004</v>
      </c>
      <c r="K1284">
        <f t="shared" si="416"/>
        <v>2.8170506611379962E-2</v>
      </c>
      <c r="L1284">
        <f>PI()/4*('Config sheet'!$C$38^2-'Config sheet'!$C$41^2)*'Stage 1'!K1284*2</f>
        <v>4.588711285419796E-3</v>
      </c>
      <c r="M1284">
        <f t="shared" si="417"/>
        <v>13.730764778331322</v>
      </c>
      <c r="N1284">
        <f>'Config sheet'!$C$44</f>
        <v>5.8970333333333338</v>
      </c>
      <c r="O1284">
        <f t="shared" si="426"/>
        <v>1.3739823093424579</v>
      </c>
      <c r="P1284">
        <f t="shared" si="427"/>
        <v>1162.8388140390857</v>
      </c>
      <c r="Q1284">
        <f t="shared" si="418"/>
        <v>180</v>
      </c>
      <c r="R1284">
        <f t="shared" si="419"/>
        <v>209.31098652703548</v>
      </c>
      <c r="S1284">
        <f t="shared" si="420"/>
        <v>209.31098652703542</v>
      </c>
      <c r="T1284">
        <f t="shared" ca="1" si="421"/>
        <v>1.4931636980735559</v>
      </c>
      <c r="U1284">
        <f t="shared" ca="1" si="424"/>
        <v>35.478899999999996</v>
      </c>
      <c r="Z1284">
        <f t="shared" si="422"/>
        <v>8.0708661137995907E-4</v>
      </c>
      <c r="AA1284">
        <f>PI()/4*('Config sheet'!$C$38^2-'Config sheet'!$C$41^2)*'Stage 1'!Z1284*2</f>
        <v>1.314668384577206E-4</v>
      </c>
      <c r="AB1284">
        <f t="shared" si="423"/>
        <v>0.45392947771651243</v>
      </c>
    </row>
    <row r="1285" spans="3:28" x14ac:dyDescent="0.25">
      <c r="C1285">
        <f t="shared" si="425"/>
        <v>6</v>
      </c>
      <c r="D1285">
        <f t="shared" si="410"/>
        <v>995</v>
      </c>
      <c r="E1285">
        <f t="shared" si="411"/>
        <v>0.17780000000000001</v>
      </c>
      <c r="F1285">
        <f t="shared" si="409"/>
        <v>1.0050251256281408E-3</v>
      </c>
      <c r="G1285">
        <f t="shared" si="412"/>
        <v>104.19615634406146</v>
      </c>
      <c r="H1285">
        <f t="shared" si="413"/>
        <v>0.10471975511965978</v>
      </c>
      <c r="I1285" s="3">
        <f t="shared" si="414"/>
        <v>8.8900000000000007E-2</v>
      </c>
      <c r="J1285" s="3">
        <f t="shared" si="415"/>
        <v>0.40640000000000004</v>
      </c>
      <c r="K1285">
        <f t="shared" si="416"/>
        <v>2.7956677611182344E-2</v>
      </c>
      <c r="L1285">
        <f>PI()/4*('Config sheet'!$C$38^2-'Config sheet'!$C$41^2)*'Stage 1'!K1285*2</f>
        <v>4.553880547020492E-3</v>
      </c>
      <c r="M1285">
        <f t="shared" si="417"/>
        <v>13.626541033085887</v>
      </c>
      <c r="N1285">
        <f>'Config sheet'!$C$44</f>
        <v>5.8970333333333338</v>
      </c>
      <c r="O1285">
        <f t="shared" si="426"/>
        <v>1.1788958098944808</v>
      </c>
      <c r="P1285">
        <f t="shared" si="427"/>
        <v>1166.403527258791</v>
      </c>
      <c r="Q1285">
        <f t="shared" si="418"/>
        <v>180</v>
      </c>
      <c r="R1285">
        <f t="shared" si="419"/>
        <v>209.9526349065824</v>
      </c>
      <c r="S1285">
        <f t="shared" si="420"/>
        <v>209.9526349065824</v>
      </c>
      <c r="T1285">
        <f t="shared" ca="1" si="421"/>
        <v>1.4931636980735559</v>
      </c>
      <c r="U1285">
        <f t="shared" ca="1" si="424"/>
        <v>35.478899999999996</v>
      </c>
      <c r="Z1285">
        <f t="shared" si="422"/>
        <v>5.9325761118234066E-4</v>
      </c>
      <c r="AA1285">
        <f>PI()/4*('Config sheet'!$C$38^2-'Config sheet'!$C$41^2)*'Stage 1'!Z1285*2</f>
        <v>9.6636100058416455E-5</v>
      </c>
      <c r="AB1285">
        <f t="shared" si="423"/>
        <v>0.33366569807780694</v>
      </c>
    </row>
    <row r="1286" spans="3:28" x14ac:dyDescent="0.25">
      <c r="C1286">
        <f t="shared" si="425"/>
        <v>5</v>
      </c>
      <c r="D1286">
        <f t="shared" si="410"/>
        <v>995</v>
      </c>
      <c r="E1286">
        <f t="shared" si="411"/>
        <v>0.17780000000000001</v>
      </c>
      <c r="F1286">
        <f t="shared" si="409"/>
        <v>8.375209380234506E-4</v>
      </c>
      <c r="G1286">
        <f t="shared" si="412"/>
        <v>104.19615634406146</v>
      </c>
      <c r="H1286">
        <f t="shared" si="413"/>
        <v>8.7266462599716474E-2</v>
      </c>
      <c r="I1286" s="3">
        <f t="shared" si="414"/>
        <v>8.8900000000000007E-2</v>
      </c>
      <c r="J1286" s="3">
        <f t="shared" si="415"/>
        <v>0.40640000000000004</v>
      </c>
      <c r="K1286">
        <f t="shared" si="416"/>
        <v>2.7775578484714378E-2</v>
      </c>
      <c r="L1286">
        <f>PI()/4*('Config sheet'!$C$38^2-'Config sheet'!$C$41^2)*'Stage 1'!K1286*2</f>
        <v>4.524381198042951E-3</v>
      </c>
      <c r="M1286">
        <f t="shared" si="417"/>
        <v>13.538270362579437</v>
      </c>
      <c r="N1286">
        <f>'Config sheet'!$C$44</f>
        <v>5.8970333333333338</v>
      </c>
      <c r="O1286">
        <f t="shared" si="426"/>
        <v>0.98325773370363734</v>
      </c>
      <c r="P1286">
        <f t="shared" si="427"/>
        <v>1169.4242398057272</v>
      </c>
      <c r="Q1286">
        <f t="shared" si="418"/>
        <v>180</v>
      </c>
      <c r="R1286">
        <f t="shared" si="419"/>
        <v>210.49636316503094</v>
      </c>
      <c r="S1286">
        <f t="shared" si="420"/>
        <v>210.49636316503091</v>
      </c>
      <c r="T1286">
        <f t="shared" ca="1" si="421"/>
        <v>1.4931636980735559</v>
      </c>
      <c r="U1286">
        <f t="shared" ca="1" si="424"/>
        <v>35.478899999999996</v>
      </c>
      <c r="Z1286">
        <f t="shared" si="422"/>
        <v>4.1215848471437555E-4</v>
      </c>
      <c r="AA1286">
        <f>PI()/4*('Config sheet'!$C$38^2-'Config sheet'!$C$41^2)*'Stage 1'!Z1286*2</f>
        <v>6.7136751080875624E-5</v>
      </c>
      <c r="AB1286">
        <f t="shared" si="423"/>
        <v>0.23181017138041365</v>
      </c>
    </row>
    <row r="1287" spans="3:28" x14ac:dyDescent="0.25">
      <c r="C1287">
        <f t="shared" si="425"/>
        <v>4</v>
      </c>
      <c r="D1287">
        <f t="shared" si="410"/>
        <v>995</v>
      </c>
      <c r="E1287">
        <f t="shared" si="411"/>
        <v>0.17780000000000001</v>
      </c>
      <c r="F1287">
        <f t="shared" si="409"/>
        <v>6.700167504187605E-4</v>
      </c>
      <c r="G1287">
        <f t="shared" si="412"/>
        <v>104.19615634406146</v>
      </c>
      <c r="H1287">
        <f t="shared" si="413"/>
        <v>6.9813170079773182E-2</v>
      </c>
      <c r="I1287" s="3">
        <f t="shared" si="414"/>
        <v>8.8900000000000007E-2</v>
      </c>
      <c r="J1287" s="3">
        <f t="shared" si="415"/>
        <v>0.40640000000000004</v>
      </c>
      <c r="K1287">
        <f t="shared" si="416"/>
        <v>2.762729259908606E-2</v>
      </c>
      <c r="L1287">
        <f>PI()/4*('Config sheet'!$C$38^2-'Config sheet'!$C$41^2)*'Stage 1'!K1287*2</f>
        <v>4.5002268182074015E-3</v>
      </c>
      <c r="M1287">
        <f t="shared" si="417"/>
        <v>13.465993401302269</v>
      </c>
      <c r="N1287">
        <f>'Config sheet'!$C$44</f>
        <v>5.8970333333333338</v>
      </c>
      <c r="O1287">
        <f t="shared" si="426"/>
        <v>0.78715939337338636</v>
      </c>
      <c r="P1287">
        <f t="shared" si="427"/>
        <v>1171.8987466743818</v>
      </c>
      <c r="Q1287">
        <f t="shared" si="418"/>
        <v>180</v>
      </c>
      <c r="R1287">
        <f t="shared" si="419"/>
        <v>210.9417744013887</v>
      </c>
      <c r="S1287">
        <f t="shared" si="420"/>
        <v>210.94177440138873</v>
      </c>
      <c r="T1287">
        <f t="shared" ca="1" si="421"/>
        <v>1.4931636980735559</v>
      </c>
      <c r="U1287">
        <f t="shared" ca="1" si="424"/>
        <v>35.478899999999996</v>
      </c>
      <c r="Z1287">
        <f t="shared" si="422"/>
        <v>2.6387259908605687E-4</v>
      </c>
      <c r="AA1287">
        <f>PI()/4*('Config sheet'!$C$38^2-'Config sheet'!$C$41^2)*'Stage 1'!Z1287*2</f>
        <v>4.2982371245325947E-5</v>
      </c>
      <c r="AB1287">
        <f t="shared" si="423"/>
        <v>0.14840978576268665</v>
      </c>
    </row>
    <row r="1288" spans="3:28" x14ac:dyDescent="0.25">
      <c r="C1288">
        <f t="shared" si="425"/>
        <v>3</v>
      </c>
      <c r="D1288">
        <f t="shared" si="410"/>
        <v>995</v>
      </c>
      <c r="E1288">
        <f t="shared" si="411"/>
        <v>0.17780000000000001</v>
      </c>
      <c r="F1288">
        <f t="shared" si="409"/>
        <v>5.025125628140704E-4</v>
      </c>
      <c r="G1288">
        <f t="shared" si="412"/>
        <v>104.19615634406146</v>
      </c>
      <c r="H1288">
        <f t="shared" si="413"/>
        <v>5.235987755982989E-2</v>
      </c>
      <c r="I1288" s="3">
        <f t="shared" si="414"/>
        <v>8.8900000000000007E-2</v>
      </c>
      <c r="J1288" s="3">
        <f t="shared" si="415"/>
        <v>0.40640000000000004</v>
      </c>
      <c r="K1288">
        <f t="shared" si="416"/>
        <v>2.7511888237061386E-2</v>
      </c>
      <c r="L1288">
        <f>PI()/4*('Config sheet'!$C$38^2-'Config sheet'!$C$41^2)*'Stage 1'!K1288*2</f>
        <v>4.4814285301356003E-3</v>
      </c>
      <c r="M1288">
        <f t="shared" si="417"/>
        <v>13.409743431388199</v>
      </c>
      <c r="N1288">
        <f>'Config sheet'!$C$44</f>
        <v>5.8970333333333338</v>
      </c>
      <c r="O1288">
        <f t="shared" si="426"/>
        <v>0.59069243756246481</v>
      </c>
      <c r="P1288">
        <f t="shared" si="427"/>
        <v>1173.8252407095617</v>
      </c>
      <c r="Q1288">
        <f t="shared" si="418"/>
        <v>180</v>
      </c>
      <c r="R1288">
        <f t="shared" si="419"/>
        <v>211.28854332772113</v>
      </c>
      <c r="S1288">
        <f t="shared" si="420"/>
        <v>211.28854332772113</v>
      </c>
      <c r="T1288">
        <f t="shared" ca="1" si="421"/>
        <v>1.4931636980735559</v>
      </c>
      <c r="U1288">
        <f t="shared" ca="1" si="424"/>
        <v>35.478899999999996</v>
      </c>
      <c r="Z1288">
        <f t="shared" si="422"/>
        <v>1.4846823706138323E-4</v>
      </c>
      <c r="AA1288">
        <f>PI()/4*('Config sheet'!$C$38^2-'Config sheet'!$C$41^2)*'Stage 1'!Z1288*2</f>
        <v>2.4184083173525072E-5</v>
      </c>
      <c r="AB1288">
        <f t="shared" si="423"/>
        <v>8.350294547884321E-2</v>
      </c>
    </row>
    <row r="1289" spans="3:28" x14ac:dyDescent="0.25">
      <c r="C1289">
        <f t="shared" si="425"/>
        <v>2</v>
      </c>
      <c r="D1289">
        <f t="shared" si="410"/>
        <v>995</v>
      </c>
      <c r="E1289">
        <f t="shared" si="411"/>
        <v>0.17780000000000001</v>
      </c>
      <c r="F1289">
        <f t="shared" si="409"/>
        <v>3.3500837520938025E-4</v>
      </c>
      <c r="G1289">
        <f t="shared" si="412"/>
        <v>104.19615634406146</v>
      </c>
      <c r="H1289">
        <f t="shared" si="413"/>
        <v>3.4906585039886591E-2</v>
      </c>
      <c r="I1289" s="3">
        <f t="shared" si="414"/>
        <v>8.8900000000000007E-2</v>
      </c>
      <c r="J1289" s="3">
        <f t="shared" si="415"/>
        <v>0.40640000000000004</v>
      </c>
      <c r="K1289">
        <f t="shared" si="416"/>
        <v>2.7429418553090366E-2</v>
      </c>
      <c r="L1289">
        <f>PI()/4*('Config sheet'!$C$38^2-'Config sheet'!$C$41^2)*'Stage 1'!K1289*2</f>
        <v>4.4679949921888618E-3</v>
      </c>
      <c r="M1289">
        <f t="shared" si="417"/>
        <v>13.369546361183861</v>
      </c>
      <c r="N1289">
        <f>'Config sheet'!$C$44</f>
        <v>5.8970333333333338</v>
      </c>
      <c r="O1289">
        <f t="shared" si="426"/>
        <v>0.39394878418405843</v>
      </c>
      <c r="P1289">
        <f t="shared" si="427"/>
        <v>1175.2023144402731</v>
      </c>
      <c r="Q1289">
        <f t="shared" si="418"/>
        <v>180</v>
      </c>
      <c r="R1289">
        <f t="shared" si="419"/>
        <v>211.53641659924918</v>
      </c>
      <c r="S1289">
        <f t="shared" si="420"/>
        <v>211.53641659924915</v>
      </c>
      <c r="T1289">
        <f t="shared" ca="1" si="421"/>
        <v>1.4931636980735559</v>
      </c>
      <c r="U1289">
        <f t="shared" ca="1" si="424"/>
        <v>35.478899999999996</v>
      </c>
      <c r="Z1289">
        <f t="shared" si="422"/>
        <v>6.5998553090362844E-5</v>
      </c>
      <c r="AA1289">
        <f>PI()/4*('Config sheet'!$C$38^2-'Config sheet'!$C$41^2)*'Stage 1'!Z1289*2</f>
        <v>1.07505452267864E-5</v>
      </c>
      <c r="AB1289">
        <f t="shared" si="423"/>
        <v>3.7119546170057839E-2</v>
      </c>
    </row>
    <row r="1290" spans="3:28" x14ac:dyDescent="0.25">
      <c r="C1290">
        <f t="shared" si="425"/>
        <v>1</v>
      </c>
      <c r="D1290">
        <f t="shared" si="410"/>
        <v>995</v>
      </c>
      <c r="E1290">
        <f t="shared" si="411"/>
        <v>0.17780000000000001</v>
      </c>
      <c r="F1290">
        <f t="shared" si="409"/>
        <v>1.6750418760469013E-4</v>
      </c>
      <c r="G1290">
        <f t="shared" si="412"/>
        <v>104.19615634406146</v>
      </c>
      <c r="H1290">
        <f t="shared" si="413"/>
        <v>1.7453292519943295E-2</v>
      </c>
      <c r="I1290" s="3">
        <f t="shared" si="414"/>
        <v>8.8900000000000007E-2</v>
      </c>
      <c r="J1290" s="3">
        <f t="shared" si="415"/>
        <v>0.40640000000000004</v>
      </c>
      <c r="K1290">
        <f t="shared" si="416"/>
        <v>2.7379921539091554E-2</v>
      </c>
      <c r="L1290">
        <f>PI()/4*('Config sheet'!$C$38^2-'Config sheet'!$C$41^2)*'Stage 1'!K1290*2</f>
        <v>4.4599323928943514E-3</v>
      </c>
      <c r="M1290">
        <f t="shared" si="417"/>
        <v>13.34542070857054</v>
      </c>
      <c r="N1290">
        <f>'Config sheet'!$C$44</f>
        <v>5.8970333333333338</v>
      </c>
      <c r="O1290">
        <f t="shared" si="426"/>
        <v>0.19702055333170923</v>
      </c>
      <c r="P1290">
        <f t="shared" si="427"/>
        <v>1176.0289615082752</v>
      </c>
      <c r="Q1290">
        <f t="shared" si="418"/>
        <v>180</v>
      </c>
      <c r="R1290">
        <f t="shared" si="419"/>
        <v>211.68521307148953</v>
      </c>
      <c r="S1290">
        <f t="shared" si="420"/>
        <v>211.68521307148953</v>
      </c>
      <c r="T1290">
        <f t="shared" ca="1" si="421"/>
        <v>1.4931636980735559</v>
      </c>
      <c r="U1290">
        <f t="shared" ca="1" si="424"/>
        <v>35.478899999999996</v>
      </c>
      <c r="Z1290">
        <f t="shared" si="422"/>
        <v>1.6501539091551276E-5</v>
      </c>
      <c r="AA1290">
        <f>PI()/4*('Config sheet'!$C$38^2-'Config sheet'!$C$41^2)*'Stage 1'!Z1290*2</f>
        <v>2.687945932275444E-6</v>
      </c>
      <c r="AB1290">
        <f t="shared" si="423"/>
        <v>9.2809556195451483E-3</v>
      </c>
    </row>
    <row r="1291" spans="3:28" x14ac:dyDescent="0.25">
      <c r="C1291">
        <f t="shared" si="425"/>
        <v>0</v>
      </c>
      <c r="D1291">
        <f t="shared" si="410"/>
        <v>995</v>
      </c>
      <c r="E1291">
        <f t="shared" si="411"/>
        <v>0.17780000000000001</v>
      </c>
      <c r="F1291">
        <f t="shared" si="409"/>
        <v>0</v>
      </c>
      <c r="G1291">
        <f t="shared" si="412"/>
        <v>104.19615634406146</v>
      </c>
      <c r="H1291">
        <f t="shared" si="413"/>
        <v>0</v>
      </c>
      <c r="I1291" s="3">
        <f t="shared" si="414"/>
        <v>8.8900000000000007E-2</v>
      </c>
      <c r="J1291" s="3">
        <f t="shared" si="415"/>
        <v>0.40640000000000004</v>
      </c>
      <c r="K1291">
        <f t="shared" si="416"/>
        <v>2.7363420000000003E-2</v>
      </c>
      <c r="L1291">
        <f>PI()/4*('Config sheet'!$C$38^2-'Config sheet'!$C$41^2)*'Stage 1'!K1291*2</f>
        <v>4.4572444469620758E-3</v>
      </c>
      <c r="M1291">
        <f t="shared" si="417"/>
        <v>13.337377589045845</v>
      </c>
      <c r="N1291">
        <f>'Config sheet'!$C$44</f>
        <v>5.8970333333333338</v>
      </c>
      <c r="O1291">
        <f t="shared" si="426"/>
        <v>0</v>
      </c>
      <c r="P1291">
        <f t="shared" si="427"/>
        <v>1176.3045776896602</v>
      </c>
      <c r="Q1291">
        <f t="shared" si="418"/>
        <v>180</v>
      </c>
      <c r="R1291">
        <f t="shared" si="419"/>
        <v>211.73482398413887</v>
      </c>
      <c r="S1291">
        <f t="shared" si="420"/>
        <v>211.73482398413884</v>
      </c>
      <c r="T1291">
        <f t="shared" ca="1" si="421"/>
        <v>1.4931636980735559</v>
      </c>
      <c r="U1291">
        <f t="shared" ca="1" si="424"/>
        <v>35.478899999999996</v>
      </c>
      <c r="Z1291">
        <f t="shared" si="422"/>
        <v>0</v>
      </c>
      <c r="AA1291">
        <f>PI()/4*('Config sheet'!$C$38^2-'Config sheet'!$C$41^2)*'Stage 1'!Z1291*2</f>
        <v>0</v>
      </c>
      <c r="AB1291">
        <f t="shared" si="423"/>
        <v>0</v>
      </c>
    </row>
    <row r="1292" spans="3:28" x14ac:dyDescent="0.25">
      <c r="C1292">
        <f t="shared" si="425"/>
        <v>-1</v>
      </c>
      <c r="D1292">
        <f t="shared" si="410"/>
        <v>995</v>
      </c>
      <c r="E1292">
        <f t="shared" si="411"/>
        <v>0.17780000000000001</v>
      </c>
      <c r="F1292">
        <f t="shared" si="409"/>
        <v>-1.6750418760469013E-4</v>
      </c>
      <c r="G1292">
        <f t="shared" si="412"/>
        <v>104.19615634406146</v>
      </c>
      <c r="H1292">
        <f t="shared" si="413"/>
        <v>-1.7453292519943295E-2</v>
      </c>
      <c r="I1292" s="3">
        <f t="shared" si="414"/>
        <v>8.8900000000000007E-2</v>
      </c>
      <c r="J1292" s="3">
        <f t="shared" si="415"/>
        <v>0.40640000000000004</v>
      </c>
      <c r="K1292">
        <f t="shared" si="416"/>
        <v>2.7379921539091554E-2</v>
      </c>
      <c r="L1292">
        <f>PI()/4*('Config sheet'!$C$38^2-'Config sheet'!$C$41^2)*'Stage 1'!K1292*2</f>
        <v>4.4599323928943514E-3</v>
      </c>
      <c r="M1292">
        <f t="shared" si="417"/>
        <v>13.34542070857054</v>
      </c>
      <c r="N1292">
        <f>'Config sheet'!$C$44</f>
        <v>5.8970333333333338</v>
      </c>
      <c r="O1292">
        <f t="shared" si="426"/>
        <v>-0.19702055333170923</v>
      </c>
      <c r="P1292">
        <f t="shared" si="427"/>
        <v>1176.0289615082752</v>
      </c>
      <c r="Q1292">
        <f t="shared" si="418"/>
        <v>180</v>
      </c>
      <c r="R1292">
        <f t="shared" si="419"/>
        <v>211.68521307148953</v>
      </c>
      <c r="S1292">
        <f t="shared" si="420"/>
        <v>211.68521307148953</v>
      </c>
      <c r="T1292">
        <f t="shared" ca="1" si="421"/>
        <v>1.4931636980735559</v>
      </c>
      <c r="U1292">
        <f t="shared" ca="1" si="424"/>
        <v>35.446976884460284</v>
      </c>
      <c r="Z1292">
        <f t="shared" si="422"/>
        <v>1.6501539091551276E-5</v>
      </c>
      <c r="AA1292">
        <f>PI()/4*('Config sheet'!$C$38^2-'Config sheet'!$C$41^2)*'Stage 1'!Z1292*2</f>
        <v>2.687945932275444E-6</v>
      </c>
      <c r="AB1292">
        <f t="shared" si="423"/>
        <v>9.2809556195451483E-3</v>
      </c>
    </row>
    <row r="1293" spans="3:28" x14ac:dyDescent="0.25">
      <c r="C1293">
        <f t="shared" si="425"/>
        <v>-2</v>
      </c>
      <c r="D1293">
        <f t="shared" si="410"/>
        <v>995</v>
      </c>
      <c r="E1293">
        <f t="shared" si="411"/>
        <v>0.17780000000000001</v>
      </c>
      <c r="F1293">
        <f t="shared" si="409"/>
        <v>-3.3500837520938025E-4</v>
      </c>
      <c r="G1293">
        <f t="shared" si="412"/>
        <v>104.19615634406146</v>
      </c>
      <c r="H1293">
        <f t="shared" si="413"/>
        <v>-3.4906585039886591E-2</v>
      </c>
      <c r="I1293" s="3">
        <f t="shared" si="414"/>
        <v>8.8900000000000007E-2</v>
      </c>
      <c r="J1293" s="3">
        <f t="shared" si="415"/>
        <v>0.40640000000000004</v>
      </c>
      <c r="K1293">
        <f t="shared" si="416"/>
        <v>2.7429418553090366E-2</v>
      </c>
      <c r="L1293">
        <f>PI()/4*('Config sheet'!$C$38^2-'Config sheet'!$C$41^2)*'Stage 1'!K1293*2</f>
        <v>4.4679949921888618E-3</v>
      </c>
      <c r="M1293">
        <f t="shared" si="417"/>
        <v>13.369546361183861</v>
      </c>
      <c r="N1293">
        <f>'Config sheet'!$C$44</f>
        <v>5.8970333333333338</v>
      </c>
      <c r="O1293">
        <f t="shared" si="426"/>
        <v>-0.39394878418405843</v>
      </c>
      <c r="P1293">
        <f t="shared" si="427"/>
        <v>1175.2023144402731</v>
      </c>
      <c r="Q1293">
        <f t="shared" si="418"/>
        <v>180</v>
      </c>
      <c r="R1293">
        <f t="shared" si="419"/>
        <v>211.53641659924918</v>
      </c>
      <c r="S1293">
        <f t="shared" si="420"/>
        <v>211.53641659924915</v>
      </c>
      <c r="T1293">
        <f t="shared" ca="1" si="421"/>
        <v>1.4931636980735559</v>
      </c>
      <c r="U1293">
        <f t="shared" ca="1" si="424"/>
        <v>35.351509356611253</v>
      </c>
      <c r="Z1293">
        <f t="shared" si="422"/>
        <v>6.5998553090362844E-5</v>
      </c>
      <c r="AA1293">
        <f>PI()/4*('Config sheet'!$C$38^2-'Config sheet'!$C$41^2)*'Stage 1'!Z1293*2</f>
        <v>1.07505452267864E-5</v>
      </c>
      <c r="AB1293">
        <f t="shared" si="423"/>
        <v>3.7119546170057839E-2</v>
      </c>
    </row>
    <row r="1294" spans="3:28" x14ac:dyDescent="0.25">
      <c r="C1294">
        <f t="shared" si="425"/>
        <v>-3</v>
      </c>
      <c r="D1294">
        <f t="shared" si="410"/>
        <v>995</v>
      </c>
      <c r="E1294">
        <f t="shared" si="411"/>
        <v>0.17780000000000001</v>
      </c>
      <c r="F1294">
        <f t="shared" si="409"/>
        <v>-5.025125628140704E-4</v>
      </c>
      <c r="G1294">
        <f t="shared" si="412"/>
        <v>104.19615634406146</v>
      </c>
      <c r="H1294">
        <f t="shared" si="413"/>
        <v>-5.235987755982989E-2</v>
      </c>
      <c r="I1294" s="3">
        <f t="shared" si="414"/>
        <v>8.8900000000000007E-2</v>
      </c>
      <c r="J1294" s="3">
        <f t="shared" si="415"/>
        <v>0.40640000000000004</v>
      </c>
      <c r="K1294">
        <f t="shared" si="416"/>
        <v>2.7511888237061386E-2</v>
      </c>
      <c r="L1294">
        <f>PI()/4*('Config sheet'!$C$38^2-'Config sheet'!$C$41^2)*'Stage 1'!K1294*2</f>
        <v>4.4814285301356003E-3</v>
      </c>
      <c r="M1294">
        <f t="shared" si="417"/>
        <v>13.409743431388199</v>
      </c>
      <c r="N1294">
        <f>'Config sheet'!$C$44</f>
        <v>5.8970333333333338</v>
      </c>
      <c r="O1294">
        <f t="shared" si="426"/>
        <v>-0.59069243756246481</v>
      </c>
      <c r="P1294">
        <f t="shared" si="427"/>
        <v>1173.8252407095617</v>
      </c>
      <c r="Q1294">
        <f t="shared" si="418"/>
        <v>180</v>
      </c>
      <c r="R1294">
        <f t="shared" si="419"/>
        <v>211.28854332772113</v>
      </c>
      <c r="S1294">
        <f t="shared" si="420"/>
        <v>211.28854332772113</v>
      </c>
      <c r="T1294">
        <f t="shared" ca="1" si="421"/>
        <v>1.4931636980735559</v>
      </c>
      <c r="U1294">
        <f t="shared" ca="1" si="424"/>
        <v>35.193396194797337</v>
      </c>
      <c r="Z1294">
        <f t="shared" si="422"/>
        <v>1.4846823706138323E-4</v>
      </c>
      <c r="AA1294">
        <f>PI()/4*('Config sheet'!$C$38^2-'Config sheet'!$C$41^2)*'Stage 1'!Z1294*2</f>
        <v>2.4184083173525072E-5</v>
      </c>
      <c r="AB1294">
        <f t="shared" si="423"/>
        <v>8.350294547884321E-2</v>
      </c>
    </row>
    <row r="1295" spans="3:28" x14ac:dyDescent="0.25">
      <c r="C1295">
        <f t="shared" si="425"/>
        <v>-4</v>
      </c>
      <c r="D1295">
        <f t="shared" si="410"/>
        <v>995</v>
      </c>
      <c r="E1295">
        <f t="shared" si="411"/>
        <v>0.17780000000000001</v>
      </c>
      <c r="F1295">
        <f t="shared" si="409"/>
        <v>-6.700167504187605E-4</v>
      </c>
      <c r="G1295">
        <f t="shared" si="412"/>
        <v>104.19615634406146</v>
      </c>
      <c r="H1295">
        <f t="shared" si="413"/>
        <v>-6.9813170079773182E-2</v>
      </c>
      <c r="I1295" s="3">
        <f t="shared" si="414"/>
        <v>8.8900000000000007E-2</v>
      </c>
      <c r="J1295" s="3">
        <f t="shared" si="415"/>
        <v>0.40640000000000004</v>
      </c>
      <c r="K1295">
        <f t="shared" si="416"/>
        <v>2.762729259908606E-2</v>
      </c>
      <c r="L1295">
        <f>PI()/4*('Config sheet'!$C$38^2-'Config sheet'!$C$41^2)*'Stage 1'!K1295*2</f>
        <v>4.5002268182074015E-3</v>
      </c>
      <c r="M1295">
        <f t="shared" si="417"/>
        <v>13.465993401302269</v>
      </c>
      <c r="N1295">
        <f>'Config sheet'!$C$44</f>
        <v>5.8970333333333338</v>
      </c>
      <c r="O1295">
        <f t="shared" si="426"/>
        <v>-0.78715939337338636</v>
      </c>
      <c r="P1295">
        <f t="shared" si="427"/>
        <v>1171.8987466743818</v>
      </c>
      <c r="Q1295">
        <f t="shared" si="418"/>
        <v>180</v>
      </c>
      <c r="R1295">
        <f t="shared" si="419"/>
        <v>210.9417744013887</v>
      </c>
      <c r="S1295">
        <f t="shared" si="420"/>
        <v>210.94177440138873</v>
      </c>
      <c r="T1295">
        <f t="shared" ca="1" si="421"/>
        <v>1.4931636980735559</v>
      </c>
      <c r="U1295">
        <f t="shared" ca="1" si="424"/>
        <v>34.974113368430395</v>
      </c>
      <c r="Z1295">
        <f t="shared" si="422"/>
        <v>2.6387259908605687E-4</v>
      </c>
      <c r="AA1295">
        <f>PI()/4*('Config sheet'!$C$38^2-'Config sheet'!$C$41^2)*'Stage 1'!Z1295*2</f>
        <v>4.2982371245325947E-5</v>
      </c>
      <c r="AB1295">
        <f t="shared" si="423"/>
        <v>0.14840978576268665</v>
      </c>
    </row>
    <row r="1296" spans="3:28" x14ac:dyDescent="0.25">
      <c r="C1296">
        <f t="shared" si="425"/>
        <v>-5</v>
      </c>
      <c r="D1296">
        <f t="shared" si="410"/>
        <v>995</v>
      </c>
      <c r="E1296">
        <f t="shared" si="411"/>
        <v>0.17780000000000001</v>
      </c>
      <c r="F1296">
        <f t="shared" si="409"/>
        <v>-8.375209380234506E-4</v>
      </c>
      <c r="G1296">
        <f t="shared" si="412"/>
        <v>104.19615634406146</v>
      </c>
      <c r="H1296">
        <f t="shared" si="413"/>
        <v>-8.7266462599716474E-2</v>
      </c>
      <c r="I1296" s="3">
        <f t="shared" si="414"/>
        <v>8.8900000000000007E-2</v>
      </c>
      <c r="J1296" s="3">
        <f t="shared" si="415"/>
        <v>0.40640000000000004</v>
      </c>
      <c r="K1296">
        <f t="shared" si="416"/>
        <v>2.7775578484714378E-2</v>
      </c>
      <c r="L1296">
        <f>PI()/4*('Config sheet'!$C$38^2-'Config sheet'!$C$41^2)*'Stage 1'!K1296*2</f>
        <v>4.524381198042951E-3</v>
      </c>
      <c r="M1296">
        <f t="shared" si="417"/>
        <v>13.538270362579437</v>
      </c>
      <c r="N1296">
        <f>'Config sheet'!$C$44</f>
        <v>5.8970333333333338</v>
      </c>
      <c r="O1296">
        <f t="shared" si="426"/>
        <v>-0.98325773370363734</v>
      </c>
      <c r="P1296">
        <f t="shared" si="427"/>
        <v>1169.4242398057272</v>
      </c>
      <c r="Q1296">
        <f t="shared" si="418"/>
        <v>180</v>
      </c>
      <c r="R1296">
        <f t="shared" si="419"/>
        <v>210.49636316503094</v>
      </c>
      <c r="S1296">
        <f t="shared" si="420"/>
        <v>210.49636316503091</v>
      </c>
      <c r="T1296">
        <f t="shared" ca="1" si="421"/>
        <v>1.4931636980735559</v>
      </c>
      <c r="U1296">
        <f t="shared" ca="1" si="424"/>
        <v>34.695681958619979</v>
      </c>
      <c r="Z1296">
        <f t="shared" si="422"/>
        <v>4.1215848471437555E-4</v>
      </c>
      <c r="AA1296">
        <f>PI()/4*('Config sheet'!$C$38^2-'Config sheet'!$C$41^2)*'Stage 1'!Z1296*2</f>
        <v>6.7136751080875624E-5</v>
      </c>
      <c r="AB1296">
        <f t="shared" si="423"/>
        <v>0.23181017138041365</v>
      </c>
    </row>
    <row r="1297" spans="3:28" x14ac:dyDescent="0.25">
      <c r="C1297">
        <f t="shared" si="425"/>
        <v>-6</v>
      </c>
      <c r="D1297">
        <f t="shared" si="410"/>
        <v>995</v>
      </c>
      <c r="E1297">
        <f t="shared" si="411"/>
        <v>0.17780000000000001</v>
      </c>
      <c r="F1297">
        <f t="shared" si="409"/>
        <v>-1.0050251256281408E-3</v>
      </c>
      <c r="G1297">
        <f t="shared" si="412"/>
        <v>104.19615634406146</v>
      </c>
      <c r="H1297">
        <f t="shared" si="413"/>
        <v>-0.10471975511965978</v>
      </c>
      <c r="I1297" s="3">
        <f t="shared" si="414"/>
        <v>8.8900000000000007E-2</v>
      </c>
      <c r="J1297" s="3">
        <f t="shared" si="415"/>
        <v>0.40640000000000004</v>
      </c>
      <c r="K1297">
        <f t="shared" si="416"/>
        <v>2.7956677611182344E-2</v>
      </c>
      <c r="L1297">
        <f>PI()/4*('Config sheet'!$C$38^2-'Config sheet'!$C$41^2)*'Stage 1'!K1297*2</f>
        <v>4.553880547020492E-3</v>
      </c>
      <c r="M1297">
        <f t="shared" si="417"/>
        <v>13.626541033085887</v>
      </c>
      <c r="N1297">
        <f>'Config sheet'!$C$44</f>
        <v>5.8970333333333338</v>
      </c>
      <c r="O1297">
        <f t="shared" si="426"/>
        <v>-1.1788958098944808</v>
      </c>
      <c r="P1297">
        <f t="shared" si="427"/>
        <v>1166.403527258791</v>
      </c>
      <c r="Q1297">
        <f t="shared" si="418"/>
        <v>180</v>
      </c>
      <c r="R1297">
        <f t="shared" si="419"/>
        <v>209.9526349065824</v>
      </c>
      <c r="S1297">
        <f t="shared" si="420"/>
        <v>209.9526349065824</v>
      </c>
      <c r="T1297">
        <f t="shared" ca="1" si="421"/>
        <v>1.4931636980735559</v>
      </c>
      <c r="U1297">
        <f t="shared" ca="1" si="424"/>
        <v>34.360625013885603</v>
      </c>
      <c r="Z1297">
        <f t="shared" si="422"/>
        <v>5.9325761118234066E-4</v>
      </c>
      <c r="AA1297">
        <f>PI()/4*('Config sheet'!$C$38^2-'Config sheet'!$C$41^2)*'Stage 1'!Z1297*2</f>
        <v>9.6636100058416455E-5</v>
      </c>
      <c r="AB1297">
        <f t="shared" si="423"/>
        <v>0.33366569807780694</v>
      </c>
    </row>
    <row r="1298" spans="3:28" x14ac:dyDescent="0.25">
      <c r="C1298">
        <f t="shared" si="425"/>
        <v>-7</v>
      </c>
      <c r="D1298">
        <f t="shared" si="410"/>
        <v>995</v>
      </c>
      <c r="E1298">
        <f t="shared" si="411"/>
        <v>0.17780000000000001</v>
      </c>
      <c r="F1298">
        <f t="shared" si="409"/>
        <v>-1.1725293132328308E-3</v>
      </c>
      <c r="G1298">
        <f t="shared" si="412"/>
        <v>104.19615634406146</v>
      </c>
      <c r="H1298">
        <f t="shared" si="413"/>
        <v>-0.12217304763960306</v>
      </c>
      <c r="I1298" s="3">
        <f t="shared" si="414"/>
        <v>8.8900000000000007E-2</v>
      </c>
      <c r="J1298" s="3">
        <f t="shared" si="415"/>
        <v>0.40640000000000004</v>
      </c>
      <c r="K1298">
        <f t="shared" si="416"/>
        <v>2.8170506611379962E-2</v>
      </c>
      <c r="L1298">
        <f>PI()/4*('Config sheet'!$C$38^2-'Config sheet'!$C$41^2)*'Stage 1'!K1298*2</f>
        <v>4.588711285419796E-3</v>
      </c>
      <c r="M1298">
        <f t="shared" si="417"/>
        <v>13.730764778331322</v>
      </c>
      <c r="N1298">
        <f>'Config sheet'!$C$44</f>
        <v>5.8970333333333338</v>
      </c>
      <c r="O1298">
        <f t="shared" si="426"/>
        <v>-1.3739823093424579</v>
      </c>
      <c r="P1298">
        <f t="shared" si="427"/>
        <v>1162.8388140390857</v>
      </c>
      <c r="Q1298">
        <f t="shared" si="418"/>
        <v>180</v>
      </c>
      <c r="R1298">
        <f t="shared" si="419"/>
        <v>209.31098652703548</v>
      </c>
      <c r="S1298">
        <f t="shared" si="420"/>
        <v>209.31098652703542</v>
      </c>
      <c r="T1298">
        <f t="shared" ca="1" si="421"/>
        <v>1.4931636980735559</v>
      </c>
      <c r="U1298">
        <f t="shared" ca="1" si="424"/>
        <v>33.97191497785829</v>
      </c>
      <c r="Z1298">
        <f t="shared" si="422"/>
        <v>8.0708661137995907E-4</v>
      </c>
      <c r="AA1298">
        <f>PI()/4*('Config sheet'!$C$38^2-'Config sheet'!$C$41^2)*'Stage 1'!Z1298*2</f>
        <v>1.314668384577206E-4</v>
      </c>
      <c r="AB1298">
        <f t="shared" si="423"/>
        <v>0.45392947771651243</v>
      </c>
    </row>
    <row r="1299" spans="3:28" x14ac:dyDescent="0.25">
      <c r="C1299">
        <f t="shared" si="425"/>
        <v>-8</v>
      </c>
      <c r="D1299">
        <f t="shared" si="410"/>
        <v>995</v>
      </c>
      <c r="E1299">
        <f t="shared" si="411"/>
        <v>0.17780000000000001</v>
      </c>
      <c r="F1299">
        <f t="shared" si="409"/>
        <v>-1.340033500837521E-3</v>
      </c>
      <c r="G1299">
        <f t="shared" si="412"/>
        <v>104.19615634406146</v>
      </c>
      <c r="H1299">
        <f t="shared" si="413"/>
        <v>-0.13962634015954636</v>
      </c>
      <c r="I1299" s="3">
        <f t="shared" si="414"/>
        <v>8.8900000000000007E-2</v>
      </c>
      <c r="J1299" s="3">
        <f t="shared" si="415"/>
        <v>0.40640000000000004</v>
      </c>
      <c r="K1299">
        <f t="shared" si="416"/>
        <v>2.841696708754907E-2</v>
      </c>
      <c r="L1299">
        <f>PI()/4*('Config sheet'!$C$38^2-'Config sheet'!$C$41^2)*'Stage 1'!K1299*2</f>
        <v>4.6288573851690374E-3</v>
      </c>
      <c r="M1299">
        <f t="shared" si="417"/>
        <v>13.850893637642161</v>
      </c>
      <c r="N1299">
        <f>'Config sheet'!$C$44</f>
        <v>5.8970333333333338</v>
      </c>
      <c r="O1299">
        <f t="shared" si="426"/>
        <v>-1.5684263219592345</v>
      </c>
      <c r="P1299">
        <f t="shared" si="427"/>
        <v>1158.7327007653657</v>
      </c>
      <c r="Q1299">
        <f t="shared" si="418"/>
        <v>180</v>
      </c>
      <c r="R1299">
        <f t="shared" si="419"/>
        <v>208.57188613776586</v>
      </c>
      <c r="S1299">
        <f t="shared" si="420"/>
        <v>208.57188613776583</v>
      </c>
      <c r="T1299">
        <f t="shared" ca="1" si="421"/>
        <v>1.4931636980735559</v>
      </c>
      <c r="U1299">
        <f t="shared" ca="1" si="424"/>
        <v>33.532913620755203</v>
      </c>
      <c r="Z1299">
        <f t="shared" si="422"/>
        <v>1.0535470875490671E-3</v>
      </c>
      <c r="AA1299">
        <f>PI()/4*('Config sheet'!$C$38^2-'Config sheet'!$C$41^2)*'Stage 1'!Z1299*2</f>
        <v>1.7161293820696196E-4</v>
      </c>
      <c r="AB1299">
        <f t="shared" si="423"/>
        <v>0.59254616847529085</v>
      </c>
    </row>
    <row r="1300" spans="3:28" x14ac:dyDescent="0.25">
      <c r="C1300">
        <f t="shared" si="425"/>
        <v>-9</v>
      </c>
      <c r="D1300">
        <f t="shared" si="410"/>
        <v>995</v>
      </c>
      <c r="E1300">
        <f t="shared" si="411"/>
        <v>0.17780000000000001</v>
      </c>
      <c r="F1300">
        <f t="shared" si="409"/>
        <v>-1.5075376884422112E-3</v>
      </c>
      <c r="G1300">
        <f t="shared" si="412"/>
        <v>104.19615634406146</v>
      </c>
      <c r="H1300">
        <f t="shared" si="413"/>
        <v>-0.15707963267948966</v>
      </c>
      <c r="I1300" s="3">
        <f t="shared" si="414"/>
        <v>8.8900000000000007E-2</v>
      </c>
      <c r="J1300" s="3">
        <f t="shared" si="415"/>
        <v>0.40640000000000004</v>
      </c>
      <c r="K1300">
        <f t="shared" si="416"/>
        <v>2.8695945674688448E-2</v>
      </c>
      <c r="L1300">
        <f>PI()/4*('Config sheet'!$C$38^2-'Config sheet'!$C$41^2)*'Stage 1'!K1300*2</f>
        <v>4.6743003801728899E-3</v>
      </c>
      <c r="M1300">
        <f t="shared" si="417"/>
        <v>13.986872355066241</v>
      </c>
      <c r="N1300">
        <f>'Config sheet'!$C$44</f>
        <v>5.8970333333333338</v>
      </c>
      <c r="O1300">
        <f t="shared" si="426"/>
        <v>-1.7621374062231343</v>
      </c>
      <c r="P1300">
        <f t="shared" si="427"/>
        <v>1154.0881810319349</v>
      </c>
      <c r="Q1300">
        <f t="shared" si="418"/>
        <v>180</v>
      </c>
      <c r="R1300">
        <f t="shared" si="419"/>
        <v>207.73587258574833</v>
      </c>
      <c r="S1300">
        <f t="shared" si="420"/>
        <v>207.7358725857483</v>
      </c>
      <c r="T1300">
        <f t="shared" ca="1" si="421"/>
        <v>1.4931636980735559</v>
      </c>
      <c r="U1300">
        <f t="shared" ca="1" si="424"/>
        <v>33.047306592409086</v>
      </c>
      <c r="Z1300">
        <f t="shared" si="422"/>
        <v>1.3325256746884451E-3</v>
      </c>
      <c r="AA1300">
        <f>PI()/4*('Config sheet'!$C$38^2-'Config sheet'!$C$41^2)*'Stage 1'!Z1300*2</f>
        <v>2.1705593321081447E-4</v>
      </c>
      <c r="AB1300">
        <f t="shared" si="423"/>
        <v>0.74945201051093657</v>
      </c>
    </row>
    <row r="1301" spans="3:28" x14ac:dyDescent="0.25">
      <c r="C1301">
        <f t="shared" si="425"/>
        <v>-10</v>
      </c>
      <c r="D1301">
        <f t="shared" si="410"/>
        <v>995</v>
      </c>
      <c r="E1301">
        <f t="shared" si="411"/>
        <v>0.17780000000000001</v>
      </c>
      <c r="F1301">
        <f t="shared" si="409"/>
        <v>-1.6750418760469012E-3</v>
      </c>
      <c r="G1301">
        <f t="shared" si="412"/>
        <v>104.19615634406146</v>
      </c>
      <c r="H1301">
        <f t="shared" si="413"/>
        <v>-0.17453292519943295</v>
      </c>
      <c r="I1301" s="3">
        <f t="shared" si="414"/>
        <v>8.8900000000000007E-2</v>
      </c>
      <c r="J1301" s="3">
        <f t="shared" si="415"/>
        <v>0.40640000000000004</v>
      </c>
      <c r="K1301">
        <f t="shared" si="416"/>
        <v>2.900731411363475E-2</v>
      </c>
      <c r="L1301">
        <f>PI()/4*('Config sheet'!$C$38^2-'Config sheet'!$C$41^2)*'Stage 1'!K1301*2</f>
        <v>4.7250193782167257E-3</v>
      </c>
      <c r="M1301">
        <f t="shared" si="417"/>
        <v>14.138638414993641</v>
      </c>
      <c r="N1301">
        <f>'Config sheet'!$C$44</f>
        <v>5.8970333333333338</v>
      </c>
      <c r="O1301">
        <f t="shared" si="426"/>
        <v>-1.9550256547555076</v>
      </c>
      <c r="P1301">
        <f t="shared" si="427"/>
        <v>1148.9086383733979</v>
      </c>
      <c r="Q1301">
        <f t="shared" si="418"/>
        <v>180</v>
      </c>
      <c r="R1301">
        <f t="shared" si="419"/>
        <v>206.80355490721163</v>
      </c>
      <c r="S1301">
        <f t="shared" si="420"/>
        <v>206.80355490721163</v>
      </c>
      <c r="T1301">
        <f t="shared" ca="1" si="421"/>
        <v>1.4931636980735559</v>
      </c>
      <c r="U1301">
        <f t="shared" ca="1" si="424"/>
        <v>32.519034787611076</v>
      </c>
      <c r="Z1301">
        <f t="shared" si="422"/>
        <v>1.6438941136347474E-3</v>
      </c>
      <c r="AA1301">
        <f>PI()/4*('Config sheet'!$C$38^2-'Config sheet'!$C$41^2)*'Stage 1'!Z1301*2</f>
        <v>2.6777493125465019E-4</v>
      </c>
      <c r="AB1301">
        <f t="shared" si="423"/>
        <v>0.92457486706116276</v>
      </c>
    </row>
    <row r="1302" spans="3:28" x14ac:dyDescent="0.25">
      <c r="C1302">
        <f t="shared" si="425"/>
        <v>-11</v>
      </c>
      <c r="D1302">
        <f t="shared" si="410"/>
        <v>995</v>
      </c>
      <c r="E1302">
        <f t="shared" si="411"/>
        <v>0.17780000000000001</v>
      </c>
      <c r="F1302">
        <f t="shared" si="409"/>
        <v>-1.8425460636515914E-3</v>
      </c>
      <c r="G1302">
        <f t="shared" si="412"/>
        <v>104.19615634406146</v>
      </c>
      <c r="H1302">
        <f t="shared" si="413"/>
        <v>-0.19198621771937624</v>
      </c>
      <c r="I1302" s="3">
        <f t="shared" si="414"/>
        <v>8.8900000000000007E-2</v>
      </c>
      <c r="J1302" s="3">
        <f t="shared" si="415"/>
        <v>0.40640000000000004</v>
      </c>
      <c r="K1302">
        <f t="shared" si="416"/>
        <v>2.9350929333787776E-2</v>
      </c>
      <c r="L1302">
        <f>PI()/4*('Config sheet'!$C$38^2-'Config sheet'!$C$41^2)*'Stage 1'!K1302*2</f>
        <v>4.7809910744417861E-3</v>
      </c>
      <c r="M1302">
        <f t="shared" si="417"/>
        <v>14.306122082478337</v>
      </c>
      <c r="N1302">
        <f>'Config sheet'!$C$44</f>
        <v>5.8970333333333338</v>
      </c>
      <c r="O1302">
        <f t="shared" si="426"/>
        <v>-2.1470017593556285</v>
      </c>
      <c r="P1302">
        <f t="shared" si="427"/>
        <v>1143.19784283536</v>
      </c>
      <c r="Q1302">
        <f t="shared" si="418"/>
        <v>180</v>
      </c>
      <c r="R1302">
        <f t="shared" si="419"/>
        <v>205.77561171036481</v>
      </c>
      <c r="S1302">
        <f t="shared" si="420"/>
        <v>205.77561171036481</v>
      </c>
      <c r="T1302">
        <f t="shared" ca="1" si="421"/>
        <v>1.4931636980735559</v>
      </c>
      <c r="U1302">
        <f t="shared" ca="1" si="424"/>
        <v>31.952224678621853</v>
      </c>
      <c r="Z1302">
        <f t="shared" si="422"/>
        <v>1.9875093337877736E-3</v>
      </c>
      <c r="AA1302">
        <f>PI()/4*('Config sheet'!$C$38^2-'Config sheet'!$C$41^2)*'Stage 1'!Z1302*2</f>
        <v>3.2374662747971004E-4</v>
      </c>
      <c r="AB1302">
        <f t="shared" si="423"/>
        <v>1.117834270971751</v>
      </c>
    </row>
    <row r="1303" spans="3:28" x14ac:dyDescent="0.25">
      <c r="C1303">
        <f t="shared" si="425"/>
        <v>-12</v>
      </c>
      <c r="D1303">
        <f t="shared" si="410"/>
        <v>995</v>
      </c>
      <c r="E1303">
        <f t="shared" si="411"/>
        <v>0.17780000000000001</v>
      </c>
      <c r="F1303">
        <f t="shared" ref="F1303:F1366" si="428">C1303*$G$4</f>
        <v>-2.0100502512562816E-3</v>
      </c>
      <c r="G1303">
        <f t="shared" si="412"/>
        <v>104.19615634406146</v>
      </c>
      <c r="H1303">
        <f t="shared" si="413"/>
        <v>-0.20943951023931956</v>
      </c>
      <c r="I1303" s="3">
        <f t="shared" si="414"/>
        <v>8.8900000000000007E-2</v>
      </c>
      <c r="J1303" s="3">
        <f t="shared" si="415"/>
        <v>0.40640000000000004</v>
      </c>
      <c r="K1303">
        <f t="shared" si="416"/>
        <v>2.9726633545440449E-2</v>
      </c>
      <c r="L1303">
        <f>PI()/4*('Config sheet'!$C$38^2-'Config sheet'!$C$41^2)*'Stage 1'!K1303*2</f>
        <v>4.8421897663848664E-3</v>
      </c>
      <c r="M1303">
        <f t="shared" si="417"/>
        <v>14.48924644824133</v>
      </c>
      <c r="N1303">
        <f>'Config sheet'!$C$44</f>
        <v>5.8970333333333338</v>
      </c>
      <c r="O1303">
        <f t="shared" si="426"/>
        <v>-2.3379770754284368</v>
      </c>
      <c r="P1303">
        <f t="shared" si="427"/>
        <v>1136.9599471550459</v>
      </c>
      <c r="Q1303">
        <f t="shared" si="418"/>
        <v>180</v>
      </c>
      <c r="R1303">
        <f t="shared" si="419"/>
        <v>204.65279048790828</v>
      </c>
      <c r="S1303">
        <f t="shared" si="420"/>
        <v>204.65279048790828</v>
      </c>
      <c r="T1303">
        <f t="shared" ca="1" si="421"/>
        <v>1.4931636980735559</v>
      </c>
      <c r="U1303">
        <f t="shared" ca="1" si="424"/>
        <v>31.351119636377021</v>
      </c>
      <c r="Z1303">
        <f t="shared" si="422"/>
        <v>2.3632135454404457E-3</v>
      </c>
      <c r="AA1303">
        <f>PI()/4*('Config sheet'!$C$38^2-'Config sheet'!$C$41^2)*'Stage 1'!Z1303*2</f>
        <v>3.8494531942279088E-4</v>
      </c>
      <c r="AB1303">
        <f t="shared" si="423"/>
        <v>1.3291414766256724</v>
      </c>
    </row>
    <row r="1304" spans="3:28" x14ac:dyDescent="0.25">
      <c r="C1304">
        <f t="shared" si="425"/>
        <v>-13</v>
      </c>
      <c r="D1304">
        <f t="shared" ref="D1304:D1367" si="429">$D$4</f>
        <v>995</v>
      </c>
      <c r="E1304">
        <f t="shared" ref="E1304:E1367" si="430">$E$4</f>
        <v>0.17780000000000001</v>
      </c>
      <c r="F1304">
        <f t="shared" si="428"/>
        <v>-2.1775544388609718E-3</v>
      </c>
      <c r="G1304">
        <f t="shared" ref="G1304:G1367" si="431">D1304/60*2*PI()</f>
        <v>104.19615634406146</v>
      </c>
      <c r="H1304">
        <f t="shared" ref="H1304:H1367" si="432">G1304*F1304</f>
        <v>-0.22689280275926285</v>
      </c>
      <c r="I1304" s="3">
        <f t="shared" ref="I1304:I1367" si="433">$I$4</f>
        <v>8.8900000000000007E-2</v>
      </c>
      <c r="J1304" s="3">
        <f t="shared" ref="J1304:J1367" si="434">$J$4</f>
        <v>0.40640000000000004</v>
      </c>
      <c r="K1304">
        <f t="shared" ref="K1304:K1367" si="435">(J1304+I1304)-(I1304*COS(H1304)+(J1304^2-I1304^2*(SIN(H1304))^2)^0.5)+$B$1111</f>
        <v>3.0134254341670916E-2</v>
      </c>
      <c r="L1304">
        <f>PI()/4*('Config sheet'!$C$38^2-'Config sheet'!$C$41^2)*'Stage 1'!K1304*2</f>
        <v>4.9085873705755892E-3</v>
      </c>
      <c r="M1304">
        <f t="shared" ref="M1304:M1367" si="436">L1304*100/$AG$741</f>
        <v>14.687927478334544</v>
      </c>
      <c r="N1304">
        <f>'Config sheet'!$C$44</f>
        <v>5.8970333333333338</v>
      </c>
      <c r="O1304">
        <f t="shared" si="426"/>
        <v>-2.5278636857401597</v>
      </c>
      <c r="P1304">
        <f t="shared" si="427"/>
        <v>1130.1994825562574</v>
      </c>
      <c r="Q1304">
        <f t="shared" ref="Q1304:Q1367" si="437">$V$4</f>
        <v>180</v>
      </c>
      <c r="R1304">
        <f t="shared" ref="R1304:R1367" si="438">Q1304*I1304*G1304^2*(COS(H1304)+(I1304/J1304)*COS(2*H1304))*10^-3</f>
        <v>203.43590686012635</v>
      </c>
      <c r="S1304">
        <f t="shared" ref="S1304:S1367" si="439">Q1304*P1304*10^-3</f>
        <v>203.43590686012632</v>
      </c>
      <c r="T1304">
        <f t="shared" ref="T1304:T1367" ca="1" si="440">$V$741</f>
        <v>1.4931636980735559</v>
      </c>
      <c r="U1304">
        <f t="shared" ca="1" si="424"/>
        <v>30.720014048141035</v>
      </c>
      <c r="Z1304">
        <f t="shared" ref="Z1304:Z1367" si="441">(J1304+I1304)-(I1304*COS(H1304)+(J1304^2-I1304^2*(SIN(H1304))^2)^0.5)</f>
        <v>2.7708343416709136E-3</v>
      </c>
      <c r="AA1304">
        <f>PI()/4*('Config sheet'!$C$38^2-'Config sheet'!$C$41^2)*'Stage 1'!Z1304*2</f>
        <v>4.5134292361351383E-4</v>
      </c>
      <c r="AB1304">
        <f t="shared" ref="AB1304:AB1367" si="442">AA1304*100/($AG$741-$AG$743)</f>
        <v>1.5583995172502327</v>
      </c>
    </row>
    <row r="1305" spans="3:28" x14ac:dyDescent="0.25">
      <c r="C1305">
        <f t="shared" si="425"/>
        <v>-14</v>
      </c>
      <c r="D1305">
        <f t="shared" si="429"/>
        <v>995</v>
      </c>
      <c r="E1305">
        <f t="shared" si="430"/>
        <v>0.17780000000000001</v>
      </c>
      <c r="F1305">
        <f t="shared" si="428"/>
        <v>-2.3450586264656616E-3</v>
      </c>
      <c r="G1305">
        <f t="shared" si="431"/>
        <v>104.19615634406146</v>
      </c>
      <c r="H1305">
        <f t="shared" si="432"/>
        <v>-0.24434609527920612</v>
      </c>
      <c r="I1305" s="3">
        <f t="shared" si="433"/>
        <v>8.8900000000000007E-2</v>
      </c>
      <c r="J1305" s="3">
        <f t="shared" si="434"/>
        <v>0.40640000000000004</v>
      </c>
      <c r="K1305">
        <f t="shared" si="435"/>
        <v>3.0573604809746444E-2</v>
      </c>
      <c r="L1305">
        <f>PI()/4*('Config sheet'!$C$38^2-'Config sheet'!$C$41^2)*'Stage 1'!K1305*2</f>
        <v>4.9801534406830484E-3</v>
      </c>
      <c r="M1305">
        <f t="shared" si="436"/>
        <v>14.902074068440877</v>
      </c>
      <c r="N1305">
        <f>'Config sheet'!$C$44</f>
        <v>5.8970333333333338</v>
      </c>
      <c r="O1305">
        <f t="shared" si="426"/>
        <v>-2.7165744634376017</v>
      </c>
      <c r="P1305">
        <f t="shared" si="427"/>
        <v>1122.9213541635268</v>
      </c>
      <c r="Q1305">
        <f t="shared" si="437"/>
        <v>180</v>
      </c>
      <c r="R1305">
        <f t="shared" si="438"/>
        <v>202.12584374943481</v>
      </c>
      <c r="S1305">
        <f t="shared" si="439"/>
        <v>202.12584374943481</v>
      </c>
      <c r="T1305">
        <f t="shared" ca="1" si="440"/>
        <v>1.4931636980735559</v>
      </c>
      <c r="U1305">
        <f t="shared" ref="U1305:U1368" ca="1" si="443">IF(AND(L1305&lt;=$AG$740, U1304*(L1304/L1305)^T1305&lt;$AB$742),U1304*(L1304/L1305)^T1305,IF(C1305&lt;0,$AB$741,IF(L1305&gt;=$AG$742,  U1304*(L1304/L1305)^T1305,$AB$743)))</f>
        <v>30.063191765750251</v>
      </c>
      <c r="Z1305">
        <f t="shared" si="441"/>
        <v>3.2101848097464414E-3</v>
      </c>
      <c r="AA1305">
        <f>PI()/4*('Config sheet'!$C$38^2-'Config sheet'!$C$41^2)*'Stage 1'!Z1305*2</f>
        <v>5.2290899372097247E-4</v>
      </c>
      <c r="AB1305">
        <f t="shared" si="442"/>
        <v>1.8055032675739264</v>
      </c>
    </row>
    <row r="1306" spans="3:28" x14ac:dyDescent="0.25">
      <c r="C1306">
        <f t="shared" si="425"/>
        <v>-15</v>
      </c>
      <c r="D1306">
        <f t="shared" si="429"/>
        <v>995</v>
      </c>
      <c r="E1306">
        <f t="shared" si="430"/>
        <v>0.17780000000000001</v>
      </c>
      <c r="F1306">
        <f t="shared" si="428"/>
        <v>-2.5125628140703518E-3</v>
      </c>
      <c r="G1306">
        <f t="shared" si="431"/>
        <v>104.19615634406146</v>
      </c>
      <c r="H1306">
        <f t="shared" si="432"/>
        <v>-0.26179938779914941</v>
      </c>
      <c r="I1306" s="3">
        <f t="shared" si="433"/>
        <v>8.8900000000000007E-2</v>
      </c>
      <c r="J1306" s="3">
        <f t="shared" si="434"/>
        <v>0.40640000000000004</v>
      </c>
      <c r="K1306">
        <f t="shared" si="435"/>
        <v>3.1044483651988562E-2</v>
      </c>
      <c r="L1306">
        <f>PI()/4*('Config sheet'!$C$38^2-'Config sheet'!$C$41^2)*'Stage 1'!K1306*2</f>
        <v>5.0568551872036075E-3</v>
      </c>
      <c r="M1306">
        <f t="shared" si="436"/>
        <v>15.131588102785846</v>
      </c>
      <c r="N1306">
        <f>'Config sheet'!$C$44</f>
        <v>5.8970333333333338</v>
      </c>
      <c r="O1306">
        <f t="shared" si="426"/>
        <v>-2.9040231342677649</v>
      </c>
      <c r="P1306">
        <f t="shared" si="427"/>
        <v>1115.1308360407731</v>
      </c>
      <c r="Q1306">
        <f t="shared" si="437"/>
        <v>180</v>
      </c>
      <c r="R1306">
        <f t="shared" si="438"/>
        <v>200.7235504873392</v>
      </c>
      <c r="S1306">
        <f t="shared" si="439"/>
        <v>200.72355048733917</v>
      </c>
      <c r="T1306">
        <f t="shared" ca="1" si="440"/>
        <v>1.4931636980735559</v>
      </c>
      <c r="U1306">
        <f t="shared" ca="1" si="443"/>
        <v>29.384870107178362</v>
      </c>
      <c r="Z1306">
        <f t="shared" si="441"/>
        <v>3.6810636519885587E-3</v>
      </c>
      <c r="AA1306">
        <f>PI()/4*('Config sheet'!$C$38^2-'Config sheet'!$C$41^2)*'Stage 1'!Z1306*2</f>
        <v>5.996107402415319E-4</v>
      </c>
      <c r="AB1306">
        <f t="shared" si="442"/>
        <v>2.0703395118045886</v>
      </c>
    </row>
    <row r="1307" spans="3:28" x14ac:dyDescent="0.25">
      <c r="C1307">
        <f t="shared" si="425"/>
        <v>-16</v>
      </c>
      <c r="D1307">
        <f t="shared" si="429"/>
        <v>995</v>
      </c>
      <c r="E1307">
        <f t="shared" si="430"/>
        <v>0.17780000000000001</v>
      </c>
      <c r="F1307">
        <f t="shared" si="428"/>
        <v>-2.680067001675042E-3</v>
      </c>
      <c r="G1307">
        <f t="shared" si="431"/>
        <v>104.19615634406146</v>
      </c>
      <c r="H1307">
        <f t="shared" si="432"/>
        <v>-0.27925268031909273</v>
      </c>
      <c r="I1307" s="3">
        <f t="shared" si="433"/>
        <v>8.8900000000000007E-2</v>
      </c>
      <c r="J1307" s="3">
        <f t="shared" si="434"/>
        <v>0.40640000000000004</v>
      </c>
      <c r="K1307">
        <f t="shared" si="435"/>
        <v>3.1546675316036527E-2</v>
      </c>
      <c r="L1307">
        <f>PI()/4*('Config sheet'!$C$38^2-'Config sheet'!$C$41^2)*'Stage 1'!K1307*2</f>
        <v>5.1386574986796016E-3</v>
      </c>
      <c r="M1307">
        <f t="shared" si="436"/>
        <v>15.376364517630154</v>
      </c>
      <c r="N1307">
        <f>'Config sheet'!$C$44</f>
        <v>5.8970333333333338</v>
      </c>
      <c r="O1307">
        <f t="shared" si="426"/>
        <v>-3.0901243379353658</v>
      </c>
      <c r="P1307">
        <f t="shared" si="427"/>
        <v>1106.8335658601975</v>
      </c>
      <c r="Q1307">
        <f t="shared" si="437"/>
        <v>180</v>
      </c>
      <c r="R1307">
        <f t="shared" si="438"/>
        <v>199.23004185483558</v>
      </c>
      <c r="S1307">
        <f t="shared" si="439"/>
        <v>199.23004185483555</v>
      </c>
      <c r="T1307">
        <f t="shared" ca="1" si="440"/>
        <v>1.4931636980735559</v>
      </c>
      <c r="U1307">
        <f t="shared" ca="1" si="443"/>
        <v>28.68915030661752</v>
      </c>
      <c r="Z1307">
        <f t="shared" si="441"/>
        <v>4.1832553160365271E-3</v>
      </c>
      <c r="AA1307">
        <f>PI()/4*('Config sheet'!$C$38^2-'Config sheet'!$C$41^2)*'Stage 1'!Z1307*2</f>
        <v>6.8141305171752627E-4</v>
      </c>
      <c r="AB1307">
        <f t="shared" si="442"/>
        <v>2.3527870168934348</v>
      </c>
    </row>
    <row r="1308" spans="3:28" x14ac:dyDescent="0.25">
      <c r="C1308">
        <f>180-C943</f>
        <v>-17</v>
      </c>
      <c r="D1308">
        <f t="shared" si="429"/>
        <v>995</v>
      </c>
      <c r="E1308">
        <f t="shared" si="430"/>
        <v>0.17780000000000001</v>
      </c>
      <c r="F1308">
        <f t="shared" si="428"/>
        <v>-2.8475711892797322E-3</v>
      </c>
      <c r="G1308">
        <f t="shared" si="431"/>
        <v>104.19615634406146</v>
      </c>
      <c r="H1308">
        <f t="shared" si="432"/>
        <v>-0.29670597283903599</v>
      </c>
      <c r="I1308" s="3">
        <f t="shared" si="433"/>
        <v>8.8900000000000007E-2</v>
      </c>
      <c r="J1308" s="3">
        <f t="shared" si="434"/>
        <v>0.40640000000000004</v>
      </c>
      <c r="K1308">
        <f t="shared" si="435"/>
        <v>3.2079950134447727E-2</v>
      </c>
      <c r="L1308">
        <f>PI()/4*('Config sheet'!$C$38^2-'Config sheet'!$C$41^2)*'Stage 1'!K1308*2</f>
        <v>5.2255229644389261E-3</v>
      </c>
      <c r="M1308">
        <f t="shared" si="436"/>
        <v>15.636291369313165</v>
      </c>
      <c r="N1308">
        <f>'Config sheet'!$C$44</f>
        <v>5.8970333333333338</v>
      </c>
      <c r="O1308">
        <f>I1308*G1308*SIN(H1308)+I1308^2*G1308*SIN(2*H1308)/(2*J1308)</f>
        <v>-3.2747936885368336</v>
      </c>
      <c r="P1308">
        <f>I1308*G1308^2*COS(H1308)+(I1308^2*G1308^2*COS(2*H1308)/J1308)</f>
        <v>1098.0355392075724</v>
      </c>
      <c r="Q1308">
        <f t="shared" si="437"/>
        <v>180</v>
      </c>
      <c r="R1308">
        <f t="shared" si="438"/>
        <v>197.64639705736306</v>
      </c>
      <c r="S1308">
        <f t="shared" si="439"/>
        <v>197.64639705736303</v>
      </c>
      <c r="T1308">
        <f t="shared" ca="1" si="440"/>
        <v>1.4931636980735559</v>
      </c>
      <c r="U1308">
        <f t="shared" ca="1" si="443"/>
        <v>27.979974984144739</v>
      </c>
      <c r="Z1308">
        <f t="shared" si="441"/>
        <v>4.7165301344477273E-3</v>
      </c>
      <c r="AA1308">
        <f>PI()/4*('Config sheet'!$C$38^2-'Config sheet'!$C$41^2)*'Stage 1'!Z1308*2</f>
        <v>7.6827851747685125E-4</v>
      </c>
      <c r="AB1308">
        <f t="shared" si="442"/>
        <v>2.6527166110504652</v>
      </c>
    </row>
    <row r="1309" spans="3:28" x14ac:dyDescent="0.25">
      <c r="C1309">
        <f t="shared" ref="C1309:C1359" si="444">180-C944</f>
        <v>-18</v>
      </c>
      <c r="D1309">
        <f t="shared" si="429"/>
        <v>995</v>
      </c>
      <c r="E1309">
        <f t="shared" si="430"/>
        <v>0.17780000000000001</v>
      </c>
      <c r="F1309">
        <f t="shared" si="428"/>
        <v>-3.0150753768844224E-3</v>
      </c>
      <c r="G1309">
        <f t="shared" si="431"/>
        <v>104.19615634406146</v>
      </c>
      <c r="H1309">
        <f t="shared" si="432"/>
        <v>-0.31415926535897931</v>
      </c>
      <c r="I1309" s="3">
        <f t="shared" si="433"/>
        <v>8.8900000000000007E-2</v>
      </c>
      <c r="J1309" s="3">
        <f t="shared" si="434"/>
        <v>0.40640000000000004</v>
      </c>
      <c r="K1309">
        <f t="shared" si="435"/>
        <v>3.2644064473562245E-2</v>
      </c>
      <c r="L1309">
        <f>PI()/4*('Config sheet'!$C$38^2-'Config sheet'!$C$41^2)*'Stage 1'!K1309*2</f>
        <v>5.3174118988436854E-3</v>
      </c>
      <c r="M1309">
        <f t="shared" si="436"/>
        <v>15.911249906811967</v>
      </c>
      <c r="N1309">
        <f>'Config sheet'!$C$44</f>
        <v>5.8970333333333338</v>
      </c>
      <c r="O1309">
        <f t="shared" ref="O1309:O1359" si="445">I1309*G1309*SIN(H1309)+I1309^2*G1309*SIN(2*H1309)/(2*J1309)</f>
        <v>-3.457947834010425</v>
      </c>
      <c r="P1309">
        <f t="shared" ref="P1309:P1359" si="446">I1309*G1309^2*COS(H1309)+(I1309^2*G1309^2*COS(2*H1309)/J1309)</f>
        <v>1088.7431035305156</v>
      </c>
      <c r="Q1309">
        <f t="shared" si="437"/>
        <v>180</v>
      </c>
      <c r="R1309">
        <f t="shared" si="438"/>
        <v>195.97375863549283</v>
      </c>
      <c r="S1309">
        <f t="shared" si="439"/>
        <v>195.9737586354928</v>
      </c>
      <c r="T1309">
        <f t="shared" ca="1" si="440"/>
        <v>1.4931636980735559</v>
      </c>
      <c r="U1309">
        <f t="shared" ca="1" si="443"/>
        <v>27.261092901776685</v>
      </c>
      <c r="Z1309">
        <f t="shared" si="441"/>
        <v>5.280644473562246E-3</v>
      </c>
      <c r="AA1309">
        <f>PI()/4*('Config sheet'!$C$38^2-'Config sheet'!$C$41^2)*'Stage 1'!Z1309*2</f>
        <v>8.6016745188161026E-4</v>
      </c>
      <c r="AB1309">
        <f t="shared" si="442"/>
        <v>2.9699912674703293</v>
      </c>
    </row>
    <row r="1310" spans="3:28" x14ac:dyDescent="0.25">
      <c r="C1310">
        <f t="shared" si="444"/>
        <v>-19</v>
      </c>
      <c r="D1310">
        <f t="shared" si="429"/>
        <v>995</v>
      </c>
      <c r="E1310">
        <f t="shared" si="430"/>
        <v>0.17780000000000001</v>
      </c>
      <c r="F1310">
        <f t="shared" si="428"/>
        <v>-3.1825795644891122E-3</v>
      </c>
      <c r="G1310">
        <f t="shared" si="431"/>
        <v>104.19615634406146</v>
      </c>
      <c r="H1310">
        <f t="shared" si="432"/>
        <v>-0.33161255787892258</v>
      </c>
      <c r="I1310" s="3">
        <f t="shared" si="433"/>
        <v>8.8900000000000007E-2</v>
      </c>
      <c r="J1310" s="3">
        <f t="shared" si="434"/>
        <v>0.40640000000000004</v>
      </c>
      <c r="K1310">
        <f t="shared" si="435"/>
        <v>3.3238760891556723E-2</v>
      </c>
      <c r="L1310">
        <f>PI()/4*('Config sheet'!$C$38^2-'Config sheet'!$C$41^2)*'Stage 1'!K1310*2</f>
        <v>5.4142823670356773E-3</v>
      </c>
      <c r="M1310">
        <f t="shared" si="436"/>
        <v>16.20111464877936</v>
      </c>
      <c r="N1310">
        <f>'Config sheet'!$C$44</f>
        <v>5.8970333333333338</v>
      </c>
      <c r="O1310">
        <f t="shared" si="445"/>
        <v>-3.6395045145432272</v>
      </c>
      <c r="P1310">
        <f t="shared" si="446"/>
        <v>1078.9629517367316</v>
      </c>
      <c r="Q1310">
        <f t="shared" si="437"/>
        <v>180</v>
      </c>
      <c r="R1310">
        <f t="shared" si="438"/>
        <v>194.2133313126117</v>
      </c>
      <c r="S1310">
        <f t="shared" si="439"/>
        <v>194.2133313126117</v>
      </c>
      <c r="T1310">
        <f t="shared" ca="1" si="440"/>
        <v>1.4931636980735559</v>
      </c>
      <c r="U1310">
        <f t="shared" ca="1" si="443"/>
        <v>26.536031000808137</v>
      </c>
      <c r="Z1310">
        <f t="shared" si="441"/>
        <v>5.875340891556724E-3</v>
      </c>
      <c r="AA1310">
        <f>PI()/4*('Config sheet'!$C$38^2-'Config sheet'!$C$41^2)*'Stage 1'!Z1310*2</f>
        <v>9.5703792007360248E-4</v>
      </c>
      <c r="AB1310">
        <f t="shared" si="442"/>
        <v>3.3044661932265038</v>
      </c>
    </row>
    <row r="1311" spans="3:28" x14ac:dyDescent="0.25">
      <c r="C1311">
        <f t="shared" si="444"/>
        <v>-20</v>
      </c>
      <c r="D1311">
        <f t="shared" si="429"/>
        <v>995</v>
      </c>
      <c r="E1311">
        <f t="shared" si="430"/>
        <v>0.17780000000000001</v>
      </c>
      <c r="F1311">
        <f t="shared" si="428"/>
        <v>-3.3500837520938024E-3</v>
      </c>
      <c r="G1311">
        <f t="shared" si="431"/>
        <v>104.19615634406146</v>
      </c>
      <c r="H1311">
        <f t="shared" si="432"/>
        <v>-0.3490658503988659</v>
      </c>
      <c r="I1311" s="3">
        <f t="shared" si="433"/>
        <v>8.8900000000000007E-2</v>
      </c>
      <c r="J1311" s="3">
        <f t="shared" si="434"/>
        <v>0.40640000000000004</v>
      </c>
      <c r="K1311">
        <f t="shared" si="435"/>
        <v>3.386376830560453E-2</v>
      </c>
      <c r="L1311">
        <f>PI()/4*('Config sheet'!$C$38^2-'Config sheet'!$C$41^2)*'Stage 1'!K1311*2</f>
        <v>5.5160902121652233E-3</v>
      </c>
      <c r="M1311">
        <f t="shared" si="436"/>
        <v>16.505753465020483</v>
      </c>
      <c r="N1311">
        <f>'Config sheet'!$C$44</f>
        <v>5.8970333333333338</v>
      </c>
      <c r="O1311">
        <f t="shared" si="445"/>
        <v>-3.8193826198770475</v>
      </c>
      <c r="P1311">
        <f t="shared" si="446"/>
        <v>1068.7021154496185</v>
      </c>
      <c r="Q1311">
        <f t="shared" si="437"/>
        <v>180</v>
      </c>
      <c r="R1311">
        <f t="shared" si="438"/>
        <v>192.36638078093134</v>
      </c>
      <c r="S1311">
        <f t="shared" si="439"/>
        <v>192.36638078093134</v>
      </c>
      <c r="T1311">
        <f t="shared" ca="1" si="440"/>
        <v>1.4931636980735559</v>
      </c>
      <c r="U1311">
        <f t="shared" ca="1" si="443"/>
        <v>25.808073484248304</v>
      </c>
      <c r="Z1311">
        <f t="shared" si="441"/>
        <v>6.5003483056045308E-3</v>
      </c>
      <c r="AA1311">
        <f>PI()/4*('Config sheet'!$C$38^2-'Config sheet'!$C$41^2)*'Stage 1'!Z1311*2</f>
        <v>1.0588457652031481E-3</v>
      </c>
      <c r="AB1311">
        <f t="shared" si="442"/>
        <v>3.6559889232871372</v>
      </c>
    </row>
    <row r="1312" spans="3:28" x14ac:dyDescent="0.25">
      <c r="C1312">
        <f t="shared" si="444"/>
        <v>-21</v>
      </c>
      <c r="D1312">
        <f t="shared" si="429"/>
        <v>995</v>
      </c>
      <c r="E1312">
        <f t="shared" si="430"/>
        <v>0.17780000000000001</v>
      </c>
      <c r="F1312">
        <f t="shared" si="428"/>
        <v>-3.5175879396984926E-3</v>
      </c>
      <c r="G1312">
        <f t="shared" si="431"/>
        <v>104.19615634406146</v>
      </c>
      <c r="H1312">
        <f t="shared" si="432"/>
        <v>-0.36651914291880916</v>
      </c>
      <c r="I1312" s="3">
        <f t="shared" si="433"/>
        <v>8.8900000000000007E-2</v>
      </c>
      <c r="J1312" s="3">
        <f t="shared" si="434"/>
        <v>0.40640000000000004</v>
      </c>
      <c r="K1312">
        <f t="shared" si="435"/>
        <v>3.4518802168052559E-2</v>
      </c>
      <c r="L1312">
        <f>PI()/4*('Config sheet'!$C$38^2-'Config sheet'!$C$41^2)*'Stage 1'!K1312*2</f>
        <v>5.6227890840887113E-3</v>
      </c>
      <c r="M1312">
        <f t="shared" si="436"/>
        <v>16.825027662364253</v>
      </c>
      <c r="N1312">
        <f>'Config sheet'!$C$44</f>
        <v>5.8970333333333338</v>
      </c>
      <c r="O1312">
        <f t="shared" si="445"/>
        <v>-3.99750224545642</v>
      </c>
      <c r="P1312">
        <f t="shared" si="446"/>
        <v>1057.9679579290273</v>
      </c>
      <c r="Q1312">
        <f t="shared" si="437"/>
        <v>180</v>
      </c>
      <c r="R1312">
        <f t="shared" si="438"/>
        <v>190.43423242722494</v>
      </c>
      <c r="S1312">
        <f t="shared" si="439"/>
        <v>190.43423242722494</v>
      </c>
      <c r="T1312">
        <f t="shared" ca="1" si="440"/>
        <v>1.4931636980735559</v>
      </c>
      <c r="U1312">
        <f t="shared" ca="1" si="443"/>
        <v>25.080247522427761</v>
      </c>
      <c r="Z1312">
        <f t="shared" si="441"/>
        <v>7.1553821680525598E-3</v>
      </c>
      <c r="AA1312">
        <f>PI()/4*('Config sheet'!$C$38^2-'Config sheet'!$C$41^2)*'Stage 1'!Z1312*2</f>
        <v>1.1655446371266356E-3</v>
      </c>
      <c r="AB1312">
        <f t="shared" si="442"/>
        <v>4.0243994196021147</v>
      </c>
    </row>
    <row r="1313" spans="3:28" x14ac:dyDescent="0.25">
      <c r="C1313">
        <f t="shared" si="444"/>
        <v>-22</v>
      </c>
      <c r="D1313">
        <f t="shared" si="429"/>
        <v>995</v>
      </c>
      <c r="E1313">
        <f t="shared" si="430"/>
        <v>0.17780000000000001</v>
      </c>
      <c r="F1313">
        <f t="shared" si="428"/>
        <v>-3.6850921273031828E-3</v>
      </c>
      <c r="G1313">
        <f t="shared" si="431"/>
        <v>104.19615634406146</v>
      </c>
      <c r="H1313">
        <f t="shared" si="432"/>
        <v>-0.38397243543875248</v>
      </c>
      <c r="I1313" s="3">
        <f t="shared" si="433"/>
        <v>8.8900000000000007E-2</v>
      </c>
      <c r="J1313" s="3">
        <f t="shared" si="434"/>
        <v>0.40640000000000004</v>
      </c>
      <c r="K1313">
        <f t="shared" si="435"/>
        <v>3.5203564651521108E-2</v>
      </c>
      <c r="L1313">
        <f>PI()/4*('Config sheet'!$C$38^2-'Config sheet'!$C$41^2)*'Stage 1'!K1313*2</f>
        <v>5.7343304695196308E-3</v>
      </c>
      <c r="M1313">
        <f t="shared" si="436"/>
        <v>17.158792074884062</v>
      </c>
      <c r="N1313">
        <f>'Config sheet'!$C$44</f>
        <v>5.8970333333333338</v>
      </c>
      <c r="O1313">
        <f t="shared" si="445"/>
        <v>-4.1737847473633476</v>
      </c>
      <c r="P1313">
        <f t="shared" si="446"/>
        <v>1046.768166665345</v>
      </c>
      <c r="Q1313">
        <f t="shared" si="437"/>
        <v>180</v>
      </c>
      <c r="R1313">
        <f t="shared" si="438"/>
        <v>188.41826999976209</v>
      </c>
      <c r="S1313">
        <f t="shared" si="439"/>
        <v>188.41826999976209</v>
      </c>
      <c r="T1313">
        <f t="shared" ca="1" si="440"/>
        <v>1.4931636980735559</v>
      </c>
      <c r="U1313">
        <f t="shared" ca="1" si="443"/>
        <v>24.355315020492657</v>
      </c>
      <c r="Z1313">
        <f t="shared" si="441"/>
        <v>7.8401446515211082E-3</v>
      </c>
      <c r="AA1313">
        <f>PI()/4*('Config sheet'!$C$38^2-'Config sheet'!$C$41^2)*'Stage 1'!Z1313*2</f>
        <v>1.2770860225575558E-3</v>
      </c>
      <c r="AB1313">
        <f t="shared" si="442"/>
        <v>4.4095301752087224</v>
      </c>
    </row>
    <row r="1314" spans="3:28" x14ac:dyDescent="0.25">
      <c r="C1314">
        <f t="shared" si="444"/>
        <v>-23</v>
      </c>
      <c r="D1314">
        <f t="shared" si="429"/>
        <v>995</v>
      </c>
      <c r="E1314">
        <f t="shared" si="430"/>
        <v>0.17780000000000001</v>
      </c>
      <c r="F1314">
        <f t="shared" si="428"/>
        <v>-3.852596314907873E-3</v>
      </c>
      <c r="G1314">
        <f t="shared" si="431"/>
        <v>104.19615634406146</v>
      </c>
      <c r="H1314">
        <f t="shared" si="432"/>
        <v>-0.4014257279586958</v>
      </c>
      <c r="I1314" s="3">
        <f t="shared" si="433"/>
        <v>8.8900000000000007E-2</v>
      </c>
      <c r="J1314" s="3">
        <f t="shared" si="434"/>
        <v>0.40640000000000004</v>
      </c>
      <c r="K1314">
        <f t="shared" si="435"/>
        <v>3.5917744842823424E-2</v>
      </c>
      <c r="L1314">
        <f>PI()/4*('Config sheet'!$C$38^2-'Config sheet'!$C$41^2)*'Stage 1'!K1314*2</f>
        <v>5.8506637236162519E-3</v>
      </c>
      <c r="M1314">
        <f t="shared" si="436"/>
        <v>17.506895158417333</v>
      </c>
      <c r="N1314">
        <f>'Config sheet'!$C$44</f>
        <v>5.8970333333333338</v>
      </c>
      <c r="O1314">
        <f t="shared" si="445"/>
        <v>-4.3481527959847419</v>
      </c>
      <c r="P1314">
        <f t="shared" si="446"/>
        <v>1035.1107456554482</v>
      </c>
      <c r="Q1314">
        <f t="shared" si="437"/>
        <v>180</v>
      </c>
      <c r="R1314">
        <f t="shared" si="438"/>
        <v>186.31993421798072</v>
      </c>
      <c r="S1314">
        <f t="shared" si="439"/>
        <v>186.31993421798069</v>
      </c>
      <c r="T1314">
        <f t="shared" ca="1" si="440"/>
        <v>1.4931636980735559</v>
      </c>
      <c r="U1314">
        <f t="shared" ca="1" si="443"/>
        <v>23.635769791748221</v>
      </c>
      <c r="Z1314">
        <f t="shared" si="441"/>
        <v>8.5543248428234242E-3</v>
      </c>
      <c r="AA1314">
        <f>PI()/4*('Config sheet'!$C$38^2-'Config sheet'!$C$41^2)*'Stage 1'!Z1314*2</f>
        <v>1.3934192766541767E-3</v>
      </c>
      <c r="AB1314">
        <f t="shared" si="442"/>
        <v>4.8112063232977631</v>
      </c>
    </row>
    <row r="1315" spans="3:28" x14ac:dyDescent="0.25">
      <c r="C1315">
        <f t="shared" si="444"/>
        <v>-24</v>
      </c>
      <c r="D1315">
        <f t="shared" si="429"/>
        <v>995</v>
      </c>
      <c r="E1315">
        <f t="shared" si="430"/>
        <v>0.17780000000000001</v>
      </c>
      <c r="F1315">
        <f t="shared" si="428"/>
        <v>-4.0201005025125632E-3</v>
      </c>
      <c r="G1315">
        <f t="shared" si="431"/>
        <v>104.19615634406146</v>
      </c>
      <c r="H1315">
        <f t="shared" si="432"/>
        <v>-0.41887902047863912</v>
      </c>
      <c r="I1315" s="3">
        <f t="shared" si="433"/>
        <v>8.8900000000000007E-2</v>
      </c>
      <c r="J1315" s="3">
        <f t="shared" si="434"/>
        <v>0.40640000000000004</v>
      </c>
      <c r="K1315">
        <f t="shared" si="435"/>
        <v>3.6661018945595619E-2</v>
      </c>
      <c r="L1315">
        <f>PI()/4*('Config sheet'!$C$38^2-'Config sheet'!$C$41^2)*'Stage 1'!K1315*2</f>
        <v>5.971736102988132E-3</v>
      </c>
      <c r="M1315">
        <f t="shared" si="436"/>
        <v>17.86917908933065</v>
      </c>
      <c r="N1315">
        <f>'Config sheet'!$C$44</f>
        <v>5.8970333333333338</v>
      </c>
      <c r="O1315">
        <f t="shared" si="445"/>
        <v>-4.5205304283600398</v>
      </c>
      <c r="P1315">
        <f t="shared" si="446"/>
        <v>1023.0040073694375</v>
      </c>
      <c r="Q1315">
        <f t="shared" si="437"/>
        <v>180</v>
      </c>
      <c r="R1315">
        <f t="shared" si="438"/>
        <v>184.14072132649878</v>
      </c>
      <c r="S1315">
        <f t="shared" si="439"/>
        <v>184.14072132649875</v>
      </c>
      <c r="T1315">
        <f t="shared" ca="1" si="440"/>
        <v>1.4931636980735559</v>
      </c>
      <c r="U1315">
        <f t="shared" ca="1" si="443"/>
        <v>22.923839426723006</v>
      </c>
      <c r="Z1315">
        <f t="shared" si="441"/>
        <v>9.2975989455956198E-3</v>
      </c>
      <c r="AA1315">
        <f>PI()/4*('Config sheet'!$C$38^2-'Config sheet'!$C$41^2)*'Stage 1'!Z1315*2</f>
        <v>1.5144916560260568E-3</v>
      </c>
      <c r="AB1315">
        <f t="shared" si="442"/>
        <v>5.229245751178639</v>
      </c>
    </row>
    <row r="1316" spans="3:28" x14ac:dyDescent="0.25">
      <c r="C1316">
        <f t="shared" si="444"/>
        <v>-25</v>
      </c>
      <c r="D1316">
        <f t="shared" si="429"/>
        <v>995</v>
      </c>
      <c r="E1316">
        <f t="shared" si="430"/>
        <v>0.17780000000000001</v>
      </c>
      <c r="F1316">
        <f t="shared" si="428"/>
        <v>-4.1876046901172534E-3</v>
      </c>
      <c r="G1316">
        <f t="shared" si="431"/>
        <v>104.19615634406146</v>
      </c>
      <c r="H1316">
        <f t="shared" si="432"/>
        <v>-0.43633231299858238</v>
      </c>
      <c r="I1316" s="3">
        <f t="shared" si="433"/>
        <v>8.8900000000000007E-2</v>
      </c>
      <c r="J1316" s="3">
        <f t="shared" si="434"/>
        <v>0.40640000000000004</v>
      </c>
      <c r="K1316">
        <f t="shared" si="435"/>
        <v>3.7433050491522207E-2</v>
      </c>
      <c r="L1316">
        <f>PI()/4*('Config sheet'!$C$38^2-'Config sheet'!$C$41^2)*'Stage 1'!K1316*2</f>
        <v>6.0974928001027769E-3</v>
      </c>
      <c r="M1316">
        <f t="shared" si="436"/>
        <v>18.245479867474526</v>
      </c>
      <c r="N1316">
        <f>'Config sheet'!$C$44</f>
        <v>5.8970333333333338</v>
      </c>
      <c r="O1316">
        <f t="shared" si="445"/>
        <v>-4.6908430991579566</v>
      </c>
      <c r="P1316">
        <f t="shared" si="446"/>
        <v>1010.4565644174154</v>
      </c>
      <c r="Q1316">
        <f t="shared" si="437"/>
        <v>180</v>
      </c>
      <c r="R1316">
        <f t="shared" si="438"/>
        <v>181.88218159513482</v>
      </c>
      <c r="S1316">
        <f t="shared" si="439"/>
        <v>181.8821815951348</v>
      </c>
      <c r="T1316">
        <f t="shared" ca="1" si="440"/>
        <v>1.4931636980735559</v>
      </c>
      <c r="U1316">
        <f t="shared" ca="1" si="443"/>
        <v>22.758900000000001</v>
      </c>
      <c r="Z1316">
        <f t="shared" si="441"/>
        <v>1.0069630491522208E-2</v>
      </c>
      <c r="AA1316">
        <f>PI()/4*('Config sheet'!$C$38^2-'Config sheet'!$C$41^2)*'Stage 1'!Z1316*2</f>
        <v>1.6402483531407022E-3</v>
      </c>
      <c r="AB1316">
        <f t="shared" si="442"/>
        <v>5.6634592190788569</v>
      </c>
    </row>
    <row r="1317" spans="3:28" x14ac:dyDescent="0.25">
      <c r="C1317">
        <f t="shared" si="444"/>
        <v>-26</v>
      </c>
      <c r="D1317">
        <f t="shared" si="429"/>
        <v>995</v>
      </c>
      <c r="E1317">
        <f t="shared" si="430"/>
        <v>0.17780000000000001</v>
      </c>
      <c r="F1317">
        <f t="shared" si="428"/>
        <v>-4.3551088777219436E-3</v>
      </c>
      <c r="G1317">
        <f t="shared" si="431"/>
        <v>104.19615634406146</v>
      </c>
      <c r="H1317">
        <f t="shared" si="432"/>
        <v>-0.4537856055185257</v>
      </c>
      <c r="I1317" s="3">
        <f t="shared" si="433"/>
        <v>8.8900000000000007E-2</v>
      </c>
      <c r="J1317" s="3">
        <f t="shared" si="434"/>
        <v>0.40640000000000004</v>
      </c>
      <c r="K1317">
        <f t="shared" si="435"/>
        <v>3.8233490560031419E-2</v>
      </c>
      <c r="L1317">
        <f>PI()/4*('Config sheet'!$C$38^2-'Config sheet'!$C$41^2)*'Stage 1'!K1317*2</f>
        <v>6.2278769790719496E-3</v>
      </c>
      <c r="M1317">
        <f t="shared" si="436"/>
        <v>18.635627423266495</v>
      </c>
      <c r="N1317">
        <f>'Config sheet'!$C$44</f>
        <v>5.8970333333333338</v>
      </c>
      <c r="O1317">
        <f t="shared" si="445"/>
        <v>-4.8590177302329334</v>
      </c>
      <c r="P1317">
        <f t="shared" si="446"/>
        <v>997.47732092591582</v>
      </c>
      <c r="Q1317">
        <f t="shared" si="437"/>
        <v>180</v>
      </c>
      <c r="R1317">
        <f t="shared" si="438"/>
        <v>179.54591776666484</v>
      </c>
      <c r="S1317">
        <f t="shared" si="439"/>
        <v>179.54591776666484</v>
      </c>
      <c r="T1317">
        <f t="shared" ca="1" si="440"/>
        <v>1.4931636980735559</v>
      </c>
      <c r="U1317">
        <f t="shared" ca="1" si="443"/>
        <v>22.758900000000001</v>
      </c>
      <c r="Z1317">
        <f t="shared" si="441"/>
        <v>1.087007056003142E-2</v>
      </c>
      <c r="AA1317">
        <f>PI()/4*('Config sheet'!$C$38^2-'Config sheet'!$C$41^2)*'Stage 1'!Z1317*2</f>
        <v>1.7706325321098745E-3</v>
      </c>
      <c r="AB1317">
        <f t="shared" si="442"/>
        <v>6.1136504837072101</v>
      </c>
    </row>
    <row r="1318" spans="3:28" x14ac:dyDescent="0.25">
      <c r="C1318">
        <f t="shared" si="444"/>
        <v>-27</v>
      </c>
      <c r="D1318">
        <f t="shared" si="429"/>
        <v>995</v>
      </c>
      <c r="E1318">
        <f t="shared" si="430"/>
        <v>0.17780000000000001</v>
      </c>
      <c r="F1318">
        <f t="shared" si="428"/>
        <v>-4.522613065326633E-3</v>
      </c>
      <c r="G1318">
        <f t="shared" si="431"/>
        <v>104.19615634406146</v>
      </c>
      <c r="H1318">
        <f t="shared" si="432"/>
        <v>-0.47123889803846891</v>
      </c>
      <c r="I1318" s="3">
        <f t="shared" si="433"/>
        <v>8.8900000000000007E-2</v>
      </c>
      <c r="J1318" s="3">
        <f t="shared" si="434"/>
        <v>0.40640000000000004</v>
      </c>
      <c r="K1318">
        <f t="shared" si="435"/>
        <v>3.9061978006331127E-2</v>
      </c>
      <c r="L1318">
        <f>PI()/4*('Config sheet'!$C$38^2-'Config sheet'!$C$41^2)*'Stage 1'!K1318*2</f>
        <v>6.3628298127965778E-3</v>
      </c>
      <c r="M1318">
        <f t="shared" si="436"/>
        <v>19.039445728839539</v>
      </c>
      <c r="N1318">
        <f>'Config sheet'!$C$44</f>
        <v>5.8970333333333338</v>
      </c>
      <c r="O1318">
        <f t="shared" si="445"/>
        <v>-5.0249827587134765</v>
      </c>
      <c r="P1318">
        <f t="shared" si="446"/>
        <v>984.075463633921</v>
      </c>
      <c r="Q1318">
        <f t="shared" si="437"/>
        <v>180</v>
      </c>
      <c r="R1318">
        <f t="shared" si="438"/>
        <v>177.13358345410583</v>
      </c>
      <c r="S1318">
        <f t="shared" si="439"/>
        <v>177.13358345410577</v>
      </c>
      <c r="T1318">
        <f t="shared" ca="1" si="440"/>
        <v>1.4931636980735559</v>
      </c>
      <c r="U1318">
        <f t="shared" ca="1" si="443"/>
        <v>22.758900000000001</v>
      </c>
      <c r="Z1318">
        <f t="shared" si="441"/>
        <v>1.1698558006331128E-2</v>
      </c>
      <c r="AA1318">
        <f>PI()/4*('Config sheet'!$C$38^2-'Config sheet'!$C$41^2)*'Stage 1'!Z1318*2</f>
        <v>1.9055853658345027E-3</v>
      </c>
      <c r="AB1318">
        <f t="shared" si="442"/>
        <v>6.579616426507946</v>
      </c>
    </row>
    <row r="1319" spans="3:28" x14ac:dyDescent="0.25">
      <c r="C1319">
        <f t="shared" si="444"/>
        <v>-28</v>
      </c>
      <c r="D1319">
        <f t="shared" si="429"/>
        <v>995</v>
      </c>
      <c r="E1319">
        <f t="shared" si="430"/>
        <v>0.17780000000000001</v>
      </c>
      <c r="F1319">
        <f t="shared" si="428"/>
        <v>-4.6901172529313232E-3</v>
      </c>
      <c r="G1319">
        <f t="shared" si="431"/>
        <v>104.19615634406146</v>
      </c>
      <c r="H1319">
        <f t="shared" si="432"/>
        <v>-0.48869219055841223</v>
      </c>
      <c r="I1319" s="3">
        <f t="shared" si="433"/>
        <v>8.8900000000000007E-2</v>
      </c>
      <c r="J1319" s="3">
        <f t="shared" si="434"/>
        <v>0.40640000000000004</v>
      </c>
      <c r="K1319">
        <f t="shared" si="435"/>
        <v>3.9918139697644545E-2</v>
      </c>
      <c r="L1319">
        <f>PI()/4*('Config sheet'!$C$38^2-'Config sheet'!$C$41^2)*'Stage 1'!K1319*2</f>
        <v>6.5022905214473384E-3</v>
      </c>
      <c r="M1319">
        <f t="shared" si="436"/>
        <v>19.456752913187223</v>
      </c>
      <c r="N1319">
        <f>'Config sheet'!$C$44</f>
        <v>5.8970333333333338</v>
      </c>
      <c r="O1319">
        <f t="shared" si="445"/>
        <v>-5.1886681835762714</v>
      </c>
      <c r="P1319">
        <f t="shared" si="446"/>
        <v>970.26045271872283</v>
      </c>
      <c r="Q1319">
        <f t="shared" si="437"/>
        <v>180</v>
      </c>
      <c r="R1319">
        <f t="shared" si="438"/>
        <v>174.64688148937014</v>
      </c>
      <c r="S1319">
        <f t="shared" si="439"/>
        <v>174.64688148937012</v>
      </c>
      <c r="T1319">
        <f t="shared" ca="1" si="440"/>
        <v>1.4931636980735559</v>
      </c>
      <c r="U1319">
        <f t="shared" ca="1" si="443"/>
        <v>22.758900000000001</v>
      </c>
      <c r="Z1319">
        <f t="shared" si="441"/>
        <v>1.2554719697644545E-2</v>
      </c>
      <c r="AA1319">
        <f>PI()/4*('Config sheet'!$C$38^2-'Config sheet'!$C$41^2)*'Stage 1'!Z1319*2</f>
        <v>2.045046074485263E-3</v>
      </c>
      <c r="AB1319">
        <f t="shared" si="442"/>
        <v>7.0611471865267408</v>
      </c>
    </row>
    <row r="1320" spans="3:28" x14ac:dyDescent="0.25">
      <c r="C1320">
        <f t="shared" si="444"/>
        <v>-29</v>
      </c>
      <c r="D1320">
        <f t="shared" si="429"/>
        <v>995</v>
      </c>
      <c r="E1320">
        <f t="shared" si="430"/>
        <v>0.17780000000000001</v>
      </c>
      <c r="F1320">
        <f t="shared" si="428"/>
        <v>-4.8576214405360134E-3</v>
      </c>
      <c r="G1320">
        <f t="shared" si="431"/>
        <v>104.19615634406146</v>
      </c>
      <c r="H1320">
        <f t="shared" si="432"/>
        <v>-0.5061454830783555</v>
      </c>
      <c r="I1320" s="3">
        <f t="shared" si="433"/>
        <v>8.8900000000000007E-2</v>
      </c>
      <c r="J1320" s="3">
        <f t="shared" si="434"/>
        <v>0.40640000000000004</v>
      </c>
      <c r="K1320">
        <f t="shared" si="435"/>
        <v>4.080159075749909E-2</v>
      </c>
      <c r="L1320">
        <f>PI()/4*('Config sheet'!$C$38^2-'Config sheet'!$C$41^2)*'Stage 1'!K1320*2</f>
        <v>6.6461964122570185E-3</v>
      </c>
      <c r="M1320">
        <f t="shared" si="436"/>
        <v>19.887361381234083</v>
      </c>
      <c r="N1320">
        <f>'Config sheet'!$C$44</f>
        <v>5.8970333333333338</v>
      </c>
      <c r="O1320">
        <f t="shared" si="445"/>
        <v>-5.3500056106616976</v>
      </c>
      <c r="P1320">
        <f t="shared" si="446"/>
        <v>956.04201236218853</v>
      </c>
      <c r="Q1320">
        <f t="shared" si="437"/>
        <v>180</v>
      </c>
      <c r="R1320">
        <f t="shared" si="438"/>
        <v>172.08756222519398</v>
      </c>
      <c r="S1320">
        <f t="shared" si="439"/>
        <v>172.08756222519395</v>
      </c>
      <c r="T1320">
        <f t="shared" ca="1" si="440"/>
        <v>1.4931636980735559</v>
      </c>
      <c r="U1320">
        <f t="shared" ca="1" si="443"/>
        <v>22.758900000000001</v>
      </c>
      <c r="Z1320">
        <f t="shared" si="441"/>
        <v>1.3438170757499091E-2</v>
      </c>
      <c r="AA1320">
        <f>PI()/4*('Config sheet'!$C$38^2-'Config sheet'!$C$41^2)*'Stage 1'!Z1320*2</f>
        <v>2.1889519652949435E-3</v>
      </c>
      <c r="AB1320">
        <f t="shared" si="442"/>
        <v>7.5580262978060126</v>
      </c>
    </row>
    <row r="1321" spans="3:28" x14ac:dyDescent="0.25">
      <c r="C1321">
        <f t="shared" si="444"/>
        <v>-30</v>
      </c>
      <c r="D1321">
        <f t="shared" si="429"/>
        <v>995</v>
      </c>
      <c r="E1321">
        <f t="shared" si="430"/>
        <v>0.17780000000000001</v>
      </c>
      <c r="F1321">
        <f t="shared" si="428"/>
        <v>-5.0251256281407036E-3</v>
      </c>
      <c r="G1321">
        <f t="shared" si="431"/>
        <v>104.19615634406146</v>
      </c>
      <c r="H1321">
        <f t="shared" si="432"/>
        <v>-0.52359877559829882</v>
      </c>
      <c r="I1321" s="3">
        <f t="shared" si="433"/>
        <v>8.8900000000000007E-2</v>
      </c>
      <c r="J1321" s="3">
        <f t="shared" si="434"/>
        <v>0.40640000000000004</v>
      </c>
      <c r="K1321">
        <f t="shared" si="435"/>
        <v>4.1711934817912827E-2</v>
      </c>
      <c r="L1321">
        <f>PI()/4*('Config sheet'!$C$38^2-'Config sheet'!$C$41^2)*'Stage 1'!K1321*2</f>
        <v>6.7944829205993252E-3</v>
      </c>
      <c r="M1321">
        <f t="shared" si="436"/>
        <v>20.331077936755403</v>
      </c>
      <c r="N1321">
        <f>'Config sheet'!$C$44</f>
        <v>5.8970333333333338</v>
      </c>
      <c r="O1321">
        <f t="shared" si="445"/>
        <v>-5.5089282960881709</v>
      </c>
      <c r="P1321">
        <f t="shared" si="446"/>
        <v>941.43012106828996</v>
      </c>
      <c r="Q1321">
        <f t="shared" si="437"/>
        <v>180</v>
      </c>
      <c r="R1321">
        <f t="shared" si="438"/>
        <v>169.45742179229219</v>
      </c>
      <c r="S1321">
        <f t="shared" si="439"/>
        <v>169.45742179229219</v>
      </c>
      <c r="T1321">
        <f t="shared" ca="1" si="440"/>
        <v>1.4931636980735559</v>
      </c>
      <c r="U1321">
        <f t="shared" ca="1" si="443"/>
        <v>22.758900000000001</v>
      </c>
      <c r="Z1321">
        <f t="shared" si="441"/>
        <v>1.4348514817912827E-2</v>
      </c>
      <c r="AA1321">
        <f>PI()/4*('Config sheet'!$C$38^2-'Config sheet'!$C$41^2)*'Stage 1'!Z1321*2</f>
        <v>2.3372384736372502E-3</v>
      </c>
      <c r="AB1321">
        <f t="shared" si="442"/>
        <v>8.0700308312220628</v>
      </c>
    </row>
    <row r="1322" spans="3:28" x14ac:dyDescent="0.25">
      <c r="C1322">
        <f t="shared" si="444"/>
        <v>-31</v>
      </c>
      <c r="D1322">
        <f t="shared" si="429"/>
        <v>995</v>
      </c>
      <c r="E1322">
        <f t="shared" si="430"/>
        <v>0.17780000000000001</v>
      </c>
      <c r="F1322">
        <f t="shared" si="428"/>
        <v>-5.1926298157453938E-3</v>
      </c>
      <c r="G1322">
        <f t="shared" si="431"/>
        <v>104.19615634406146</v>
      </c>
      <c r="H1322">
        <f t="shared" si="432"/>
        <v>-0.54105206811824214</v>
      </c>
      <c r="I1322" s="3">
        <f t="shared" si="433"/>
        <v>8.8900000000000007E-2</v>
      </c>
      <c r="J1322" s="3">
        <f t="shared" si="434"/>
        <v>0.40640000000000004</v>
      </c>
      <c r="K1322">
        <f t="shared" si="435"/>
        <v>4.2648764279314549E-2</v>
      </c>
      <c r="L1322">
        <f>PI()/4*('Config sheet'!$C$38^2-'Config sheet'!$C$41^2)*'Stage 1'!K1322*2</f>
        <v>6.9470836523274244E-3</v>
      </c>
      <c r="M1322">
        <f t="shared" si="436"/>
        <v>20.787703909066515</v>
      </c>
      <c r="N1322">
        <f>'Config sheet'!$C$44</f>
        <v>5.8970333333333338</v>
      </c>
      <c r="O1322">
        <f t="shared" si="445"/>
        <v>-5.6653711880245679</v>
      </c>
      <c r="P1322">
        <f t="shared" si="446"/>
        <v>926.43500174303153</v>
      </c>
      <c r="Q1322">
        <f t="shared" si="437"/>
        <v>180</v>
      </c>
      <c r="R1322">
        <f t="shared" si="438"/>
        <v>166.75830031374568</v>
      </c>
      <c r="S1322">
        <f t="shared" si="439"/>
        <v>166.75830031374568</v>
      </c>
      <c r="T1322">
        <f t="shared" ca="1" si="440"/>
        <v>1.4931636980735559</v>
      </c>
      <c r="U1322">
        <f t="shared" ca="1" si="443"/>
        <v>22.758900000000001</v>
      </c>
      <c r="Z1322">
        <f t="shared" si="441"/>
        <v>1.528534427931455E-2</v>
      </c>
      <c r="AA1322">
        <f>PI()/4*('Config sheet'!$C$38^2-'Config sheet'!$C$41^2)*'Stage 1'!Z1322*2</f>
        <v>2.4898392053653491E-3</v>
      </c>
      <c r="AB1322">
        <f t="shared" si="442"/>
        <v>8.5969315406718501</v>
      </c>
    </row>
    <row r="1323" spans="3:28" x14ac:dyDescent="0.25">
      <c r="C1323">
        <f t="shared" si="444"/>
        <v>-32</v>
      </c>
      <c r="D1323">
        <f t="shared" si="429"/>
        <v>995</v>
      </c>
      <c r="E1323">
        <f t="shared" si="430"/>
        <v>0.17780000000000001</v>
      </c>
      <c r="F1323">
        <f t="shared" si="428"/>
        <v>-5.360134003350084E-3</v>
      </c>
      <c r="G1323">
        <f t="shared" si="431"/>
        <v>104.19615634406146</v>
      </c>
      <c r="H1323">
        <f t="shared" si="432"/>
        <v>-0.55850536063818546</v>
      </c>
      <c r="I1323" s="3">
        <f t="shared" si="433"/>
        <v>8.8900000000000007E-2</v>
      </c>
      <c r="J1323" s="3">
        <f t="shared" si="434"/>
        <v>0.40640000000000004</v>
      </c>
      <c r="K1323">
        <f t="shared" si="435"/>
        <v>4.3611660578024097E-2</v>
      </c>
      <c r="L1323">
        <f>PI()/4*('Config sheet'!$C$38^2-'Config sheet'!$C$41^2)*'Stage 1'!K1323*2</f>
        <v>7.1039304273439784E-3</v>
      </c>
      <c r="M1323">
        <f t="shared" si="436"/>
        <v>21.257035283397059</v>
      </c>
      <c r="N1323">
        <f>'Config sheet'!$C$44</f>
        <v>5.8970333333333338</v>
      </c>
      <c r="O1323">
        <f t="shared" si="445"/>
        <v>-5.8192709667818967</v>
      </c>
      <c r="P1323">
        <f t="shared" si="446"/>
        <v>911.06711154818379</v>
      </c>
      <c r="Q1323">
        <f t="shared" si="437"/>
        <v>180</v>
      </c>
      <c r="R1323">
        <f t="shared" si="438"/>
        <v>163.9920800786731</v>
      </c>
      <c r="S1323">
        <f t="shared" si="439"/>
        <v>163.9920800786731</v>
      </c>
      <c r="T1323">
        <f t="shared" ca="1" si="440"/>
        <v>1.4931636980735559</v>
      </c>
      <c r="U1323">
        <f t="shared" ca="1" si="443"/>
        <v>22.758900000000001</v>
      </c>
      <c r="Z1323">
        <f t="shared" si="441"/>
        <v>1.6248240578024098E-2</v>
      </c>
      <c r="AA1323">
        <f>PI()/4*('Config sheet'!$C$38^2-'Config sheet'!$C$41^2)*'Stage 1'!Z1323*2</f>
        <v>2.646685980381903E-3</v>
      </c>
      <c r="AB1323">
        <f t="shared" si="442"/>
        <v>9.1384930135118676</v>
      </c>
    </row>
    <row r="1324" spans="3:28" x14ac:dyDescent="0.25">
      <c r="C1324">
        <f t="shared" si="444"/>
        <v>-33</v>
      </c>
      <c r="D1324">
        <f t="shared" si="429"/>
        <v>995</v>
      </c>
      <c r="E1324">
        <f t="shared" si="430"/>
        <v>0.17780000000000001</v>
      </c>
      <c r="F1324">
        <f t="shared" si="428"/>
        <v>-5.5276381909547742E-3</v>
      </c>
      <c r="G1324">
        <f t="shared" si="431"/>
        <v>104.19615634406146</v>
      </c>
      <c r="H1324">
        <f t="shared" si="432"/>
        <v>-0.57595865315812877</v>
      </c>
      <c r="I1324" s="3">
        <f t="shared" si="433"/>
        <v>8.8900000000000007E-2</v>
      </c>
      <c r="J1324" s="3">
        <f t="shared" si="434"/>
        <v>0.40640000000000004</v>
      </c>
      <c r="K1324">
        <f t="shared" si="435"/>
        <v>4.4600194461112491E-2</v>
      </c>
      <c r="L1324">
        <f>PI()/4*('Config sheet'!$C$38^2-'Config sheet'!$C$41^2)*'Stage 1'!K1324*2</f>
        <v>7.2649533243732819E-3</v>
      </c>
      <c r="M1324">
        <f t="shared" si="436"/>
        <v>21.738862834862321</v>
      </c>
      <c r="N1324">
        <f>'Config sheet'!$C$44</f>
        <v>5.8970333333333338</v>
      </c>
      <c r="O1324">
        <f t="shared" si="445"/>
        <v>-5.9705660831872951</v>
      </c>
      <c r="P1324">
        <f t="shared" si="446"/>
        <v>895.33713154047666</v>
      </c>
      <c r="Q1324">
        <f t="shared" si="437"/>
        <v>180</v>
      </c>
      <c r="R1324">
        <f t="shared" si="438"/>
        <v>161.16068367728582</v>
      </c>
      <c r="S1324">
        <f t="shared" si="439"/>
        <v>161.16068367728579</v>
      </c>
      <c r="T1324">
        <f t="shared" ca="1" si="440"/>
        <v>1.4931636980735559</v>
      </c>
      <c r="U1324">
        <f t="shared" ca="1" si="443"/>
        <v>22.758900000000001</v>
      </c>
      <c r="Z1324">
        <f t="shared" si="441"/>
        <v>1.7236774461112492E-2</v>
      </c>
      <c r="AA1324">
        <f>PI()/4*('Config sheet'!$C$38^2-'Config sheet'!$C$41^2)*'Stage 1'!Z1324*2</f>
        <v>2.807708877411207E-3</v>
      </c>
      <c r="AB1324">
        <f t="shared" si="442"/>
        <v>9.6944738251476323</v>
      </c>
    </row>
    <row r="1325" spans="3:28" x14ac:dyDescent="0.25">
      <c r="C1325">
        <f t="shared" si="444"/>
        <v>-34</v>
      </c>
      <c r="D1325">
        <f t="shared" si="429"/>
        <v>995</v>
      </c>
      <c r="E1325">
        <f t="shared" si="430"/>
        <v>0.17780000000000001</v>
      </c>
      <c r="F1325">
        <f t="shared" si="428"/>
        <v>-5.6951423785594644E-3</v>
      </c>
      <c r="G1325">
        <f t="shared" si="431"/>
        <v>104.19615634406146</v>
      </c>
      <c r="H1325">
        <f t="shared" si="432"/>
        <v>-0.59341194567807198</v>
      </c>
      <c r="I1325" s="3">
        <f t="shared" si="433"/>
        <v>8.8900000000000007E-2</v>
      </c>
      <c r="J1325" s="3">
        <f t="shared" si="434"/>
        <v>0.40640000000000004</v>
      </c>
      <c r="K1325">
        <f t="shared" si="435"/>
        <v>4.5613926268449151E-2</v>
      </c>
      <c r="L1325">
        <f>PI()/4*('Config sheet'!$C$38^2-'Config sheet'!$C$41^2)*'Stage 1'!K1325*2</f>
        <v>7.4300807269041119E-3</v>
      </c>
      <c r="M1325">
        <f t="shared" si="436"/>
        <v>22.232972265937633</v>
      </c>
      <c r="N1325">
        <f>'Config sheet'!$C$44</f>
        <v>5.8970333333333338</v>
      </c>
      <c r="O1325">
        <f t="shared" si="445"/>
        <v>-6.1191967952054016</v>
      </c>
      <c r="P1325">
        <f t="shared" si="446"/>
        <v>879.25595610815617</v>
      </c>
      <c r="Q1325">
        <f t="shared" si="437"/>
        <v>180</v>
      </c>
      <c r="R1325">
        <f t="shared" si="438"/>
        <v>158.26607209946815</v>
      </c>
      <c r="S1325">
        <f t="shared" si="439"/>
        <v>158.26607209946812</v>
      </c>
      <c r="T1325">
        <f t="shared" ca="1" si="440"/>
        <v>1.4931636980735559</v>
      </c>
      <c r="U1325">
        <f t="shared" ca="1" si="443"/>
        <v>22.758900000000001</v>
      </c>
      <c r="Z1325">
        <f t="shared" si="441"/>
        <v>1.8250506268449151E-2</v>
      </c>
      <c r="AA1325">
        <f>PI()/4*('Config sheet'!$C$38^2-'Config sheet'!$C$41^2)*'Stage 1'!Z1325*2</f>
        <v>2.9728362799420365E-3</v>
      </c>
      <c r="AB1325">
        <f t="shared" si="442"/>
        <v>10.264626697665438</v>
      </c>
    </row>
    <row r="1326" spans="3:28" x14ac:dyDescent="0.25">
      <c r="C1326">
        <f t="shared" si="444"/>
        <v>-35</v>
      </c>
      <c r="D1326">
        <f t="shared" si="429"/>
        <v>995</v>
      </c>
      <c r="E1326">
        <f t="shared" si="430"/>
        <v>0.17780000000000001</v>
      </c>
      <c r="F1326">
        <f t="shared" si="428"/>
        <v>-5.8626465661641546E-3</v>
      </c>
      <c r="G1326">
        <f t="shared" si="431"/>
        <v>104.19615634406146</v>
      </c>
      <c r="H1326">
        <f t="shared" si="432"/>
        <v>-0.6108652381980153</v>
      </c>
      <c r="I1326" s="3">
        <f t="shared" si="433"/>
        <v>8.8900000000000007E-2</v>
      </c>
      <c r="J1326" s="3">
        <f t="shared" si="434"/>
        <v>0.40640000000000004</v>
      </c>
      <c r="K1326">
        <f t="shared" si="435"/>
        <v>4.6652406221739245E-2</v>
      </c>
      <c r="L1326">
        <f>PI()/4*('Config sheet'!$C$38^2-'Config sheet'!$C$41^2)*'Stage 1'!K1326*2</f>
        <v>7.5992393702711946E-3</v>
      </c>
      <c r="M1326">
        <f t="shared" si="436"/>
        <v>22.739144347339909</v>
      </c>
      <c r="N1326">
        <f>'Config sheet'!$C$44</f>
        <v>5.8970333333333338</v>
      </c>
      <c r="O1326">
        <f t="shared" si="445"/>
        <v>-6.2651052027741896</v>
      </c>
      <c r="P1326">
        <f t="shared" si="446"/>
        <v>862.83468221702321</v>
      </c>
      <c r="Q1326">
        <f t="shared" si="437"/>
        <v>180</v>
      </c>
      <c r="R1326">
        <f t="shared" si="438"/>
        <v>155.31024279906421</v>
      </c>
      <c r="S1326">
        <f t="shared" si="439"/>
        <v>155.31024279906418</v>
      </c>
      <c r="T1326">
        <f t="shared" ca="1" si="440"/>
        <v>1.4931636980735559</v>
      </c>
      <c r="U1326">
        <f t="shared" ca="1" si="443"/>
        <v>22.758900000000001</v>
      </c>
      <c r="Z1326">
        <f t="shared" si="441"/>
        <v>1.9288986221739246E-2</v>
      </c>
      <c r="AA1326">
        <f>PI()/4*('Config sheet'!$C$38^2-'Config sheet'!$C$41^2)*'Stage 1'!Z1326*2</f>
        <v>3.1419949233091196E-3</v>
      </c>
      <c r="AB1326">
        <f t="shared" si="442"/>
        <v>10.848698662395526</v>
      </c>
    </row>
    <row r="1327" spans="3:28" x14ac:dyDescent="0.25">
      <c r="C1327">
        <f t="shared" si="444"/>
        <v>-36</v>
      </c>
      <c r="D1327">
        <f t="shared" si="429"/>
        <v>995</v>
      </c>
      <c r="E1327">
        <f t="shared" si="430"/>
        <v>0.17780000000000001</v>
      </c>
      <c r="F1327">
        <f t="shared" si="428"/>
        <v>-6.0301507537688448E-3</v>
      </c>
      <c r="G1327">
        <f t="shared" si="431"/>
        <v>104.19615634406146</v>
      </c>
      <c r="H1327">
        <f t="shared" si="432"/>
        <v>-0.62831853071795862</v>
      </c>
      <c r="I1327" s="3">
        <f t="shared" si="433"/>
        <v>8.8900000000000007E-2</v>
      </c>
      <c r="J1327" s="3">
        <f t="shared" si="434"/>
        <v>0.40640000000000004</v>
      </c>
      <c r="K1327">
        <f t="shared" si="435"/>
        <v>4.7715174720338344E-2</v>
      </c>
      <c r="L1327">
        <f>PI()/4*('Config sheet'!$C$38^2-'Config sheet'!$C$41^2)*'Stage 1'!K1327*2</f>
        <v>7.7723543898406437E-3</v>
      </c>
      <c r="M1327">
        <f t="shared" si="436"/>
        <v>23.257155062212522</v>
      </c>
      <c r="N1327">
        <f>'Config sheet'!$C$44</f>
        <v>5.8970333333333338</v>
      </c>
      <c r="O1327">
        <f t="shared" si="445"/>
        <v>-6.4082352808243677</v>
      </c>
      <c r="P1327">
        <f t="shared" si="446"/>
        <v>846.0845984782934</v>
      </c>
      <c r="Q1327">
        <f t="shared" si="437"/>
        <v>180</v>
      </c>
      <c r="R1327">
        <f t="shared" si="438"/>
        <v>152.29522772609283</v>
      </c>
      <c r="S1327">
        <f t="shared" si="439"/>
        <v>152.29522772609283</v>
      </c>
      <c r="T1327">
        <f t="shared" ca="1" si="440"/>
        <v>1.4931636980735559</v>
      </c>
      <c r="U1327">
        <f t="shared" ca="1" si="443"/>
        <v>22.758900000000001</v>
      </c>
      <c r="Z1327">
        <f t="shared" si="441"/>
        <v>2.0351754720338344E-2</v>
      </c>
      <c r="AA1327">
        <f>PI()/4*('Config sheet'!$C$38^2-'Config sheet'!$C$41^2)*'Stage 1'!Z1327*2</f>
        <v>3.3151099428785687E-3</v>
      </c>
      <c r="AB1327">
        <f t="shared" si="442"/>
        <v>11.446431226287032</v>
      </c>
    </row>
    <row r="1328" spans="3:28" x14ac:dyDescent="0.25">
      <c r="C1328">
        <f t="shared" si="444"/>
        <v>-37</v>
      </c>
      <c r="D1328">
        <f t="shared" si="429"/>
        <v>995</v>
      </c>
      <c r="E1328">
        <f t="shared" si="430"/>
        <v>0.17780000000000001</v>
      </c>
      <c r="F1328">
        <f t="shared" si="428"/>
        <v>-6.197654941373535E-3</v>
      </c>
      <c r="G1328">
        <f t="shared" si="431"/>
        <v>104.19615634406146</v>
      </c>
      <c r="H1328">
        <f t="shared" si="432"/>
        <v>-0.64577182323790194</v>
      </c>
      <c r="I1328" s="3">
        <f t="shared" si="433"/>
        <v>8.8900000000000007E-2</v>
      </c>
      <c r="J1328" s="3">
        <f t="shared" si="434"/>
        <v>0.40640000000000004</v>
      </c>
      <c r="K1328">
        <f t="shared" si="435"/>
        <v>4.8801762643629093E-2</v>
      </c>
      <c r="L1328">
        <f>PI()/4*('Config sheet'!$C$38^2-'Config sheet'!$C$41^2)*'Stage 1'!K1328*2</f>
        <v>7.9493493702642807E-3</v>
      </c>
      <c r="M1328">
        <f t="shared" si="436"/>
        <v>23.786775753508635</v>
      </c>
      <c r="N1328">
        <f>'Config sheet'!$C$44</f>
        <v>5.8970333333333338</v>
      </c>
      <c r="O1328">
        <f t="shared" si="445"/>
        <v>-6.5485329104535435</v>
      </c>
      <c r="P1328">
        <f t="shared" si="446"/>
        <v>829.01717405080467</v>
      </c>
      <c r="Q1328">
        <f t="shared" si="437"/>
        <v>180</v>
      </c>
      <c r="R1328">
        <f t="shared" si="438"/>
        <v>149.22309132914484</v>
      </c>
      <c r="S1328">
        <f t="shared" si="439"/>
        <v>149.22309132914484</v>
      </c>
      <c r="T1328">
        <f t="shared" ca="1" si="440"/>
        <v>1.4931636980735559</v>
      </c>
      <c r="U1328">
        <f t="shared" ca="1" si="443"/>
        <v>22.758900000000001</v>
      </c>
      <c r="Z1328">
        <f t="shared" si="441"/>
        <v>2.1438342643629094E-2</v>
      </c>
      <c r="AA1328">
        <f>PI()/4*('Config sheet'!$C$38^2-'Config sheet'!$C$41^2)*'Stage 1'!Z1328*2</f>
        <v>3.4921049233022053E-3</v>
      </c>
      <c r="AB1328">
        <f t="shared" si="442"/>
        <v>12.057560541973618</v>
      </c>
    </row>
    <row r="1329" spans="3:28" x14ac:dyDescent="0.25">
      <c r="C1329">
        <f t="shared" si="444"/>
        <v>-38</v>
      </c>
      <c r="D1329">
        <f t="shared" si="429"/>
        <v>995</v>
      </c>
      <c r="E1329">
        <f t="shared" si="430"/>
        <v>0.17780000000000001</v>
      </c>
      <c r="F1329">
        <f t="shared" si="428"/>
        <v>-6.3651591289782244E-3</v>
      </c>
      <c r="G1329">
        <f t="shared" si="431"/>
        <v>104.19615634406146</v>
      </c>
      <c r="H1329">
        <f t="shared" si="432"/>
        <v>-0.66322511575784515</v>
      </c>
      <c r="I1329" s="3">
        <f t="shared" si="433"/>
        <v>8.8900000000000007E-2</v>
      </c>
      <c r="J1329" s="3">
        <f t="shared" si="434"/>
        <v>0.40640000000000004</v>
      </c>
      <c r="K1329">
        <f t="shared" si="435"/>
        <v>4.9911691659729224E-2</v>
      </c>
      <c r="L1329">
        <f>PI()/4*('Config sheet'!$C$38^2-'Config sheet'!$C$41^2)*'Stage 1'!K1329*2</f>
        <v>8.1301463957652743E-3</v>
      </c>
      <c r="M1329">
        <f t="shared" si="436"/>
        <v>24.327773274460537</v>
      </c>
      <c r="N1329">
        <f>'Config sheet'!$C$44</f>
        <v>5.8970333333333338</v>
      </c>
      <c r="O1329">
        <f t="shared" si="445"/>
        <v>-6.6859459082284847</v>
      </c>
      <c r="P1329">
        <f t="shared" si="446"/>
        <v>811.64404739028873</v>
      </c>
      <c r="Q1329">
        <f t="shared" si="437"/>
        <v>180</v>
      </c>
      <c r="R1329">
        <f t="shared" si="438"/>
        <v>146.095928530252</v>
      </c>
      <c r="S1329">
        <f t="shared" si="439"/>
        <v>146.095928530252</v>
      </c>
      <c r="T1329">
        <f t="shared" ca="1" si="440"/>
        <v>1.4931636980735559</v>
      </c>
      <c r="U1329">
        <f t="shared" ca="1" si="443"/>
        <v>22.758900000000001</v>
      </c>
      <c r="Z1329">
        <f t="shared" si="441"/>
        <v>2.2548271659729224E-2</v>
      </c>
      <c r="AA1329">
        <f>PI()/4*('Config sheet'!$C$38^2-'Config sheet'!$C$41^2)*'Stage 1'!Z1329*2</f>
        <v>3.6729019488031985E-3</v>
      </c>
      <c r="AB1329">
        <f t="shared" si="442"/>
        <v>12.681817581400013</v>
      </c>
    </row>
    <row r="1330" spans="3:28" x14ac:dyDescent="0.25">
      <c r="C1330">
        <f t="shared" si="444"/>
        <v>-39</v>
      </c>
      <c r="D1330">
        <f t="shared" si="429"/>
        <v>995</v>
      </c>
      <c r="E1330">
        <f t="shared" si="430"/>
        <v>0.17780000000000001</v>
      </c>
      <c r="F1330">
        <f t="shared" si="428"/>
        <v>-6.5326633165829146E-3</v>
      </c>
      <c r="G1330">
        <f t="shared" si="431"/>
        <v>104.19615634406146</v>
      </c>
      <c r="H1330">
        <f t="shared" si="432"/>
        <v>-0.68067840827778847</v>
      </c>
      <c r="I1330" s="3">
        <f t="shared" si="433"/>
        <v>8.8900000000000007E-2</v>
      </c>
      <c r="J1330" s="3">
        <f t="shared" si="434"/>
        <v>0.40640000000000004</v>
      </c>
      <c r="K1330">
        <f t="shared" si="435"/>
        <v>5.1044474540293289E-2</v>
      </c>
      <c r="L1330">
        <f>PI()/4*('Config sheet'!$C$38^2-'Config sheet'!$C$41^2)*'Stage 1'!K1330*2</f>
        <v>8.314666101416391E-3</v>
      </c>
      <c r="M1330">
        <f t="shared" si="436"/>
        <v>24.879910142019124</v>
      </c>
      <c r="N1330">
        <f>'Config sheet'!$C$44</f>
        <v>5.8970333333333338</v>
      </c>
      <c r="O1330">
        <f t="shared" si="445"/>
        <v>-6.8204240535909229</v>
      </c>
      <c r="P1330">
        <f t="shared" si="446"/>
        <v>793.97701485858056</v>
      </c>
      <c r="Q1330">
        <f t="shared" si="437"/>
        <v>180</v>
      </c>
      <c r="R1330">
        <f t="shared" si="438"/>
        <v>142.91586267454454</v>
      </c>
      <c r="S1330">
        <f t="shared" si="439"/>
        <v>142.91586267454451</v>
      </c>
      <c r="T1330">
        <f t="shared" ca="1" si="440"/>
        <v>1.4931636980735559</v>
      </c>
      <c r="U1330">
        <f t="shared" ca="1" si="443"/>
        <v>22.758900000000001</v>
      </c>
      <c r="Z1330">
        <f t="shared" si="441"/>
        <v>2.3681054540293289E-2</v>
      </c>
      <c r="AA1330">
        <f>PI()/4*('Config sheet'!$C$38^2-'Config sheet'!$C$41^2)*'Stage 1'!Z1330*2</f>
        <v>3.8574216544543152E-3</v>
      </c>
      <c r="AB1330">
        <f t="shared" si="442"/>
        <v>13.318928312875864</v>
      </c>
    </row>
    <row r="1331" spans="3:28" x14ac:dyDescent="0.25">
      <c r="C1331">
        <f t="shared" si="444"/>
        <v>-40</v>
      </c>
      <c r="D1331">
        <f t="shared" si="429"/>
        <v>995</v>
      </c>
      <c r="E1331">
        <f t="shared" si="430"/>
        <v>0.17780000000000001</v>
      </c>
      <c r="F1331">
        <f t="shared" si="428"/>
        <v>-6.7001675041876048E-3</v>
      </c>
      <c r="G1331">
        <f t="shared" si="431"/>
        <v>104.19615634406146</v>
      </c>
      <c r="H1331">
        <f t="shared" si="432"/>
        <v>-0.69813170079773179</v>
      </c>
      <c r="I1331" s="3">
        <f t="shared" si="433"/>
        <v>8.8900000000000007E-2</v>
      </c>
      <c r="J1331" s="3">
        <f t="shared" si="434"/>
        <v>0.40640000000000004</v>
      </c>
      <c r="K1331">
        <f t="shared" si="435"/>
        <v>5.2199615481161504E-2</v>
      </c>
      <c r="L1331">
        <f>PI()/4*('Config sheet'!$C$38^2-'Config sheet'!$C$41^2)*'Stage 1'!K1331*2</f>
        <v>8.5028277253706847E-3</v>
      </c>
      <c r="M1331">
        <f t="shared" si="436"/>
        <v>25.442944693143399</v>
      </c>
      <c r="N1331">
        <f>'Config sheet'!$C$44</f>
        <v>5.8970333333333338</v>
      </c>
      <c r="O1331">
        <f t="shared" si="445"/>
        <v>-6.9519191143445171</v>
      </c>
      <c r="P1331">
        <f t="shared" si="446"/>
        <v>776.02801920579793</v>
      </c>
      <c r="Q1331">
        <f t="shared" si="437"/>
        <v>180</v>
      </c>
      <c r="R1331">
        <f t="shared" si="438"/>
        <v>139.68504345704366</v>
      </c>
      <c r="S1331">
        <f t="shared" si="439"/>
        <v>139.68504345704363</v>
      </c>
      <c r="T1331">
        <f t="shared" ca="1" si="440"/>
        <v>1.4931636980735559</v>
      </c>
      <c r="U1331">
        <f t="shared" ca="1" si="443"/>
        <v>22.758900000000001</v>
      </c>
      <c r="Z1331">
        <f t="shared" si="441"/>
        <v>2.4836195481161505E-2</v>
      </c>
      <c r="AA1331">
        <f>PI()/4*('Config sheet'!$C$38^2-'Config sheet'!$C$41^2)*'Stage 1'!Z1331*2</f>
        <v>4.0455832784086088E-3</v>
      </c>
      <c r="AB1331">
        <f t="shared" si="442"/>
        <v>13.968613881418168</v>
      </c>
    </row>
    <row r="1332" spans="3:28" x14ac:dyDescent="0.25">
      <c r="C1332">
        <f t="shared" si="444"/>
        <v>-41</v>
      </c>
      <c r="D1332">
        <f t="shared" si="429"/>
        <v>995</v>
      </c>
      <c r="E1332">
        <f t="shared" si="430"/>
        <v>0.17780000000000001</v>
      </c>
      <c r="F1332">
        <f t="shared" si="428"/>
        <v>-6.867671691792295E-3</v>
      </c>
      <c r="G1332">
        <f t="shared" si="431"/>
        <v>104.19615634406146</v>
      </c>
      <c r="H1332">
        <f t="shared" si="432"/>
        <v>-0.71558499331767511</v>
      </c>
      <c r="I1332" s="3">
        <f t="shared" si="433"/>
        <v>8.8900000000000007E-2</v>
      </c>
      <c r="J1332" s="3">
        <f t="shared" si="434"/>
        <v>0.40640000000000004</v>
      </c>
      <c r="K1332">
        <f t="shared" si="435"/>
        <v>5.3376610428596621E-2</v>
      </c>
      <c r="L1332">
        <f>PI()/4*('Config sheet'!$C$38^2-'Config sheet'!$C$41^2)*'Stage 1'!K1332*2</f>
        <v>8.6945491620024212E-3</v>
      </c>
      <c r="M1332">
        <f t="shared" si="436"/>
        <v>26.016631243813645</v>
      </c>
      <c r="N1332">
        <f>'Config sheet'!$C$44</f>
        <v>5.8970333333333338</v>
      </c>
      <c r="O1332">
        <f t="shared" si="445"/>
        <v>-7.0803848702028311</v>
      </c>
      <c r="P1332">
        <f t="shared" si="446"/>
        <v>757.80913793865045</v>
      </c>
      <c r="Q1332">
        <f t="shared" si="437"/>
        <v>180</v>
      </c>
      <c r="R1332">
        <f t="shared" si="438"/>
        <v>136.40564482895707</v>
      </c>
      <c r="S1332">
        <f t="shared" si="439"/>
        <v>136.40564482895707</v>
      </c>
      <c r="T1332">
        <f t="shared" ca="1" si="440"/>
        <v>1.4931636980735559</v>
      </c>
      <c r="U1332">
        <f t="shared" ca="1" si="443"/>
        <v>22.758900000000001</v>
      </c>
      <c r="Z1332">
        <f t="shared" si="441"/>
        <v>2.6013190428596622E-2</v>
      </c>
      <c r="AA1332">
        <f>PI()/4*('Config sheet'!$C$38^2-'Config sheet'!$C$41^2)*'Stage 1'!Z1332*2</f>
        <v>4.2373047150403454E-3</v>
      </c>
      <c r="AB1332">
        <f t="shared" si="442"/>
        <v>14.630590792236568</v>
      </c>
    </row>
    <row r="1333" spans="3:28" x14ac:dyDescent="0.25">
      <c r="C1333">
        <f t="shared" si="444"/>
        <v>-42</v>
      </c>
      <c r="D1333">
        <f t="shared" si="429"/>
        <v>995</v>
      </c>
      <c r="E1333">
        <f t="shared" si="430"/>
        <v>0.17780000000000001</v>
      </c>
      <c r="F1333">
        <f t="shared" si="428"/>
        <v>-7.0351758793969852E-3</v>
      </c>
      <c r="G1333">
        <f t="shared" si="431"/>
        <v>104.19615634406146</v>
      </c>
      <c r="H1333">
        <f t="shared" si="432"/>
        <v>-0.73303828583761832</v>
      </c>
      <c r="I1333" s="3">
        <f t="shared" si="433"/>
        <v>8.8900000000000007E-2</v>
      </c>
      <c r="J1333" s="3">
        <f t="shared" si="434"/>
        <v>0.40640000000000004</v>
      </c>
      <c r="K1333">
        <f t="shared" si="435"/>
        <v>5.457494741084265E-2</v>
      </c>
      <c r="L1333">
        <f>PI()/4*('Config sheet'!$C$38^2-'Config sheet'!$C$41^2)*'Stage 1'!K1333*2</f>
        <v>8.8897470159148857E-3</v>
      </c>
      <c r="M1333">
        <f t="shared" si="436"/>
        <v>26.600720250638563</v>
      </c>
      <c r="N1333">
        <f>'Config sheet'!$C$44</f>
        <v>5.8970333333333338</v>
      </c>
      <c r="O1333">
        <f t="shared" si="445"/>
        <v>-7.2057771343803312</v>
      </c>
      <c r="P1333">
        <f t="shared" si="446"/>
        <v>739.33257158816434</v>
      </c>
      <c r="Q1333">
        <f t="shared" si="437"/>
        <v>180</v>
      </c>
      <c r="R1333">
        <f t="shared" si="438"/>
        <v>133.0798628858696</v>
      </c>
      <c r="S1333">
        <f t="shared" si="439"/>
        <v>133.07986288586957</v>
      </c>
      <c r="T1333">
        <f t="shared" ca="1" si="440"/>
        <v>1.4931636980735559</v>
      </c>
      <c r="U1333">
        <f t="shared" ca="1" si="443"/>
        <v>22.758900000000001</v>
      </c>
      <c r="Z1333">
        <f t="shared" si="441"/>
        <v>2.7211527410842651E-2</v>
      </c>
      <c r="AA1333">
        <f>PI()/4*('Config sheet'!$C$38^2-'Config sheet'!$C$41^2)*'Stage 1'!Z1333*2</f>
        <v>4.4325025689528098E-3</v>
      </c>
      <c r="AB1333">
        <f t="shared" si="442"/>
        <v>15.304571097211838</v>
      </c>
    </row>
    <row r="1334" spans="3:28" x14ac:dyDescent="0.25">
      <c r="C1334">
        <f t="shared" si="444"/>
        <v>-43</v>
      </c>
      <c r="D1334">
        <f t="shared" si="429"/>
        <v>995</v>
      </c>
      <c r="E1334">
        <f t="shared" si="430"/>
        <v>0.17780000000000001</v>
      </c>
      <c r="F1334">
        <f t="shared" si="428"/>
        <v>-7.2026800670016754E-3</v>
      </c>
      <c r="G1334">
        <f t="shared" si="431"/>
        <v>104.19615634406146</v>
      </c>
      <c r="H1334">
        <f t="shared" si="432"/>
        <v>-0.75049157835756164</v>
      </c>
      <c r="I1334" s="3">
        <f t="shared" si="433"/>
        <v>8.8900000000000007E-2</v>
      </c>
      <c r="J1334" s="3">
        <f t="shared" si="434"/>
        <v>0.40640000000000004</v>
      </c>
      <c r="K1334">
        <f t="shared" si="435"/>
        <v>5.579410687472755E-2</v>
      </c>
      <c r="L1334">
        <f>PI()/4*('Config sheet'!$C$38^2-'Config sheet'!$C$41^2)*'Stage 1'!K1334*2</f>
        <v>9.0883366567698007E-3</v>
      </c>
      <c r="M1334">
        <f t="shared" si="436"/>
        <v>27.194958474920892</v>
      </c>
      <c r="N1334">
        <f>'Config sheet'!$C$44</f>
        <v>5.8970333333333338</v>
      </c>
      <c r="O1334">
        <f t="shared" si="445"/>
        <v>-7.3280537732106978</v>
      </c>
      <c r="P1334">
        <f t="shared" si="446"/>
        <v>720.61063189020479</v>
      </c>
      <c r="Q1334">
        <f t="shared" si="437"/>
        <v>180</v>
      </c>
      <c r="R1334">
        <f t="shared" si="438"/>
        <v>129.70991374023686</v>
      </c>
      <c r="S1334">
        <f t="shared" si="439"/>
        <v>129.70991374023686</v>
      </c>
      <c r="T1334">
        <f t="shared" ca="1" si="440"/>
        <v>1.4931636980735559</v>
      </c>
      <c r="U1334">
        <f t="shared" ca="1" si="443"/>
        <v>22.758900000000001</v>
      </c>
      <c r="Z1334">
        <f t="shared" si="441"/>
        <v>2.8430686874727551E-2</v>
      </c>
      <c r="AA1334">
        <f>PI()/4*('Config sheet'!$C$38^2-'Config sheet'!$C$41^2)*'Stage 1'!Z1334*2</f>
        <v>4.6310922098077266E-3</v>
      </c>
      <c r="AB1334">
        <f t="shared" si="442"/>
        <v>15.990262584211223</v>
      </c>
    </row>
    <row r="1335" spans="3:28" x14ac:dyDescent="0.25">
      <c r="C1335">
        <f t="shared" si="444"/>
        <v>-44</v>
      </c>
      <c r="D1335">
        <f t="shared" si="429"/>
        <v>995</v>
      </c>
      <c r="E1335">
        <f t="shared" si="430"/>
        <v>0.17780000000000001</v>
      </c>
      <c r="F1335">
        <f t="shared" si="428"/>
        <v>-7.3701842546063656E-3</v>
      </c>
      <c r="G1335">
        <f t="shared" si="431"/>
        <v>104.19615634406146</v>
      </c>
      <c r="H1335">
        <f t="shared" si="432"/>
        <v>-0.76794487087750496</v>
      </c>
      <c r="I1335" s="3">
        <f t="shared" si="433"/>
        <v>8.8900000000000007E-2</v>
      </c>
      <c r="J1335" s="3">
        <f t="shared" si="434"/>
        <v>0.40640000000000004</v>
      </c>
      <c r="K1335">
        <f t="shared" si="435"/>
        <v>5.7033562027023893E-2</v>
      </c>
      <c r="L1335">
        <f>PI()/4*('Config sheet'!$C$38^2-'Config sheet'!$C$41^2)*'Stage 1'!K1335*2</f>
        <v>9.2902322748917836E-3</v>
      </c>
      <c r="M1335">
        <f t="shared" si="436"/>
        <v>27.799089149042207</v>
      </c>
      <c r="N1335">
        <f>'Config sheet'!$C$44</f>
        <v>5.8970333333333338</v>
      </c>
      <c r="O1335">
        <f t="shared" si="445"/>
        <v>-7.447174723778943</v>
      </c>
      <c r="P1335">
        <f t="shared" si="446"/>
        <v>701.65572989227212</v>
      </c>
      <c r="Q1335">
        <f t="shared" si="437"/>
        <v>180</v>
      </c>
      <c r="R1335">
        <f t="shared" si="438"/>
        <v>126.298031380609</v>
      </c>
      <c r="S1335">
        <f t="shared" si="439"/>
        <v>126.29803138060899</v>
      </c>
      <c r="T1335">
        <f t="shared" ca="1" si="440"/>
        <v>1.4931636980735559</v>
      </c>
      <c r="U1335">
        <f t="shared" ca="1" si="443"/>
        <v>22.758900000000001</v>
      </c>
      <c r="Z1335">
        <f t="shared" si="441"/>
        <v>2.9670142027023894E-2</v>
      </c>
      <c r="AA1335">
        <f>PI()/4*('Config sheet'!$C$38^2-'Config sheet'!$C$41^2)*'Stage 1'!Z1335*2</f>
        <v>4.8329878279297087E-3</v>
      </c>
      <c r="AB1335">
        <f t="shared" si="442"/>
        <v>16.687368969079806</v>
      </c>
    </row>
    <row r="1336" spans="3:28" x14ac:dyDescent="0.25">
      <c r="C1336">
        <f t="shared" si="444"/>
        <v>-45</v>
      </c>
      <c r="D1336">
        <f t="shared" si="429"/>
        <v>995</v>
      </c>
      <c r="E1336">
        <f t="shared" si="430"/>
        <v>0.17780000000000001</v>
      </c>
      <c r="F1336">
        <f t="shared" si="428"/>
        <v>-7.5376884422110558E-3</v>
      </c>
      <c r="G1336">
        <f t="shared" si="431"/>
        <v>104.19615634406146</v>
      </c>
      <c r="H1336">
        <f t="shared" si="432"/>
        <v>-0.78539816339744828</v>
      </c>
      <c r="I1336" s="3">
        <f t="shared" si="433"/>
        <v>8.8900000000000007E-2</v>
      </c>
      <c r="J1336" s="3">
        <f t="shared" si="434"/>
        <v>0.40640000000000004</v>
      </c>
      <c r="K1336">
        <f t="shared" si="435"/>
        <v>5.8292779180270177E-2</v>
      </c>
      <c r="L1336">
        <f>PI()/4*('Config sheet'!$C$38^2-'Config sheet'!$C$41^2)*'Stage 1'!K1336*2</f>
        <v>9.4953469375993835E-3</v>
      </c>
      <c r="M1336">
        <f t="shared" si="436"/>
        <v>28.412852145021844</v>
      </c>
      <c r="N1336">
        <f>'Config sheet'!$C$44</f>
        <v>5.8970333333333338</v>
      </c>
      <c r="O1336">
        <f t="shared" si="445"/>
        <v>-7.5631020095561654</v>
      </c>
      <c r="P1336">
        <f t="shared" si="446"/>
        <v>682.48036400011233</v>
      </c>
      <c r="Q1336">
        <f t="shared" si="437"/>
        <v>180</v>
      </c>
      <c r="R1336">
        <f t="shared" si="438"/>
        <v>122.84646552002023</v>
      </c>
      <c r="S1336">
        <f t="shared" si="439"/>
        <v>122.84646552002023</v>
      </c>
      <c r="T1336">
        <f t="shared" ca="1" si="440"/>
        <v>1.4931636980735559</v>
      </c>
      <c r="U1336">
        <f t="shared" ca="1" si="443"/>
        <v>22.758900000000001</v>
      </c>
      <c r="Z1336">
        <f t="shared" si="441"/>
        <v>3.0929359180270177E-2</v>
      </c>
      <c r="AA1336">
        <f>PI()/4*('Config sheet'!$C$38^2-'Config sheet'!$C$41^2)*'Stage 1'!Z1336*2</f>
        <v>5.0381024906373077E-3</v>
      </c>
      <c r="AB1336">
        <f t="shared" si="442"/>
        <v>17.395590090140704</v>
      </c>
    </row>
    <row r="1337" spans="3:28" x14ac:dyDescent="0.25">
      <c r="C1337">
        <f t="shared" si="444"/>
        <v>-46</v>
      </c>
      <c r="D1337">
        <f t="shared" si="429"/>
        <v>995</v>
      </c>
      <c r="E1337">
        <f t="shared" si="430"/>
        <v>0.17780000000000001</v>
      </c>
      <c r="F1337">
        <f t="shared" si="428"/>
        <v>-7.705192629815746E-3</v>
      </c>
      <c r="G1337">
        <f t="shared" si="431"/>
        <v>104.19615634406146</v>
      </c>
      <c r="H1337">
        <f t="shared" si="432"/>
        <v>-0.8028514559173916</v>
      </c>
      <c r="I1337" s="3">
        <f t="shared" si="433"/>
        <v>8.8900000000000007E-2</v>
      </c>
      <c r="J1337" s="3">
        <f t="shared" si="434"/>
        <v>0.40640000000000004</v>
      </c>
      <c r="K1337">
        <f t="shared" si="435"/>
        <v>5.9571218102747486E-2</v>
      </c>
      <c r="L1337">
        <f>PI()/4*('Config sheet'!$C$38^2-'Config sheet'!$C$41^2)*'Stage 1'!K1337*2</f>
        <v>9.7035926462130054E-3</v>
      </c>
      <c r="M1337">
        <f t="shared" si="436"/>
        <v>29.035984145101246</v>
      </c>
      <c r="N1337">
        <f>'Config sheet'!$C$44</f>
        <v>5.8970333333333338</v>
      </c>
      <c r="O1337">
        <f t="shared" si="445"/>
        <v>-7.6757997540279401</v>
      </c>
      <c r="P1337">
        <f t="shared" si="446"/>
        <v>663.09710797774221</v>
      </c>
      <c r="Q1337">
        <f t="shared" si="437"/>
        <v>180</v>
      </c>
      <c r="R1337">
        <f t="shared" si="438"/>
        <v>119.35747943599361</v>
      </c>
      <c r="S1337">
        <f t="shared" si="439"/>
        <v>119.3574794359936</v>
      </c>
      <c r="T1337">
        <f t="shared" ca="1" si="440"/>
        <v>1.4931636980735559</v>
      </c>
      <c r="U1337">
        <f t="shared" ca="1" si="443"/>
        <v>22.758900000000001</v>
      </c>
      <c r="Z1337">
        <f t="shared" si="441"/>
        <v>3.2207798102747487E-2</v>
      </c>
      <c r="AA1337">
        <f>PI()/4*('Config sheet'!$C$38^2-'Config sheet'!$C$41^2)*'Stage 1'!Z1337*2</f>
        <v>5.2463481992509305E-3</v>
      </c>
      <c r="AB1337">
        <f t="shared" si="442"/>
        <v>18.114622105032332</v>
      </c>
    </row>
    <row r="1338" spans="3:28" x14ac:dyDescent="0.25">
      <c r="C1338">
        <f t="shared" si="444"/>
        <v>-47</v>
      </c>
      <c r="D1338">
        <f t="shared" si="429"/>
        <v>995</v>
      </c>
      <c r="E1338">
        <f t="shared" si="430"/>
        <v>0.17780000000000001</v>
      </c>
      <c r="F1338">
        <f t="shared" si="428"/>
        <v>-7.8726968174204354E-3</v>
      </c>
      <c r="G1338">
        <f t="shared" si="431"/>
        <v>104.19615634406146</v>
      </c>
      <c r="H1338">
        <f t="shared" si="432"/>
        <v>-0.82030474843733481</v>
      </c>
      <c r="I1338" s="3">
        <f t="shared" si="433"/>
        <v>8.8900000000000007E-2</v>
      </c>
      <c r="J1338" s="3">
        <f t="shared" si="434"/>
        <v>0.40640000000000004</v>
      </c>
      <c r="K1338">
        <f t="shared" si="435"/>
        <v>6.0868332372296136E-2</v>
      </c>
      <c r="L1338">
        <f>PI()/4*('Config sheet'!$C$38^2-'Config sheet'!$C$41^2)*'Stage 1'!K1338*2</f>
        <v>9.9148803936883207E-3</v>
      </c>
      <c r="M1338">
        <f t="shared" si="436"/>
        <v>29.668218814199985</v>
      </c>
      <c r="N1338">
        <f>'Config sheet'!$C$44</f>
        <v>5.8970333333333338</v>
      </c>
      <c r="O1338">
        <f t="shared" si="445"/>
        <v>-7.7852341923097379</v>
      </c>
      <c r="P1338">
        <f t="shared" si="446"/>
        <v>643.51859891452682</v>
      </c>
      <c r="Q1338">
        <f t="shared" si="437"/>
        <v>180</v>
      </c>
      <c r="R1338">
        <f t="shared" si="438"/>
        <v>115.83334780461483</v>
      </c>
      <c r="S1338">
        <f t="shared" si="439"/>
        <v>115.83334780461483</v>
      </c>
      <c r="T1338">
        <f t="shared" ca="1" si="440"/>
        <v>1.4931636980735559</v>
      </c>
      <c r="U1338">
        <f t="shared" ca="1" si="443"/>
        <v>22.758900000000001</v>
      </c>
      <c r="Z1338">
        <f t="shared" si="441"/>
        <v>3.3504912372296136E-2</v>
      </c>
      <c r="AA1338">
        <f>PI()/4*('Config sheet'!$C$38^2-'Config sheet'!$C$41^2)*'Stage 1'!Z1338*2</f>
        <v>5.4576359467262458E-3</v>
      </c>
      <c r="AB1338">
        <f t="shared" si="442"/>
        <v>18.844157689705362</v>
      </c>
    </row>
    <row r="1339" spans="3:28" x14ac:dyDescent="0.25">
      <c r="C1339">
        <f t="shared" si="444"/>
        <v>-48</v>
      </c>
      <c r="D1339">
        <f t="shared" si="429"/>
        <v>995</v>
      </c>
      <c r="E1339">
        <f t="shared" si="430"/>
        <v>0.17780000000000001</v>
      </c>
      <c r="F1339">
        <f t="shared" si="428"/>
        <v>-8.0402010050251264E-3</v>
      </c>
      <c r="G1339">
        <f t="shared" si="431"/>
        <v>104.19615634406146</v>
      </c>
      <c r="H1339">
        <f t="shared" si="432"/>
        <v>-0.83775804095727824</v>
      </c>
      <c r="I1339" s="3">
        <f t="shared" si="433"/>
        <v>8.8900000000000007E-2</v>
      </c>
      <c r="J1339" s="3">
        <f t="shared" si="434"/>
        <v>0.40640000000000004</v>
      </c>
      <c r="K1339">
        <f t="shared" si="435"/>
        <v>6.2183569733647498E-2</v>
      </c>
      <c r="L1339">
        <f>PI()/4*('Config sheet'!$C$38^2-'Config sheet'!$C$41^2)*'Stage 1'!K1339*2</f>
        <v>1.0129120222822268E-2</v>
      </c>
      <c r="M1339">
        <f t="shared" si="436"/>
        <v>30.309286974085097</v>
      </c>
      <c r="N1339">
        <f>'Config sheet'!$C$44</f>
        <v>5.8970333333333338</v>
      </c>
      <c r="O1339">
        <f t="shared" si="445"/>
        <v>-7.8913736807449517</v>
      </c>
      <c r="P1339">
        <f t="shared" si="446"/>
        <v>623.75752517296439</v>
      </c>
      <c r="Q1339">
        <f t="shared" si="437"/>
        <v>180</v>
      </c>
      <c r="R1339">
        <f t="shared" si="438"/>
        <v>112.27635453113361</v>
      </c>
      <c r="S1339">
        <f t="shared" si="439"/>
        <v>112.27635453113359</v>
      </c>
      <c r="T1339">
        <f t="shared" ca="1" si="440"/>
        <v>1.4931636980735559</v>
      </c>
      <c r="U1339">
        <f t="shared" ca="1" si="443"/>
        <v>22.758900000000001</v>
      </c>
      <c r="Z1339">
        <f t="shared" si="441"/>
        <v>3.4820149733647499E-2</v>
      </c>
      <c r="AA1339">
        <f>PI()/4*('Config sheet'!$C$38^2-'Config sheet'!$C$41^2)*'Stage 1'!Z1339*2</f>
        <v>5.6718757758601919E-3</v>
      </c>
      <c r="AB1339">
        <f t="shared" si="442"/>
        <v>19.583886239396794</v>
      </c>
    </row>
    <row r="1340" spans="3:28" x14ac:dyDescent="0.25">
      <c r="C1340">
        <f t="shared" si="444"/>
        <v>-49</v>
      </c>
      <c r="D1340">
        <f t="shared" si="429"/>
        <v>995</v>
      </c>
      <c r="E1340">
        <f t="shared" si="430"/>
        <v>0.17780000000000001</v>
      </c>
      <c r="F1340">
        <f t="shared" si="428"/>
        <v>-8.2077051926298158E-3</v>
      </c>
      <c r="G1340">
        <f t="shared" si="431"/>
        <v>104.19615634406146</v>
      </c>
      <c r="H1340">
        <f t="shared" si="432"/>
        <v>-0.85521133347722145</v>
      </c>
      <c r="I1340" s="3">
        <f t="shared" si="433"/>
        <v>8.8900000000000007E-2</v>
      </c>
      <c r="J1340" s="3">
        <f t="shared" si="434"/>
        <v>0.40640000000000004</v>
      </c>
      <c r="K1340">
        <f t="shared" si="435"/>
        <v>6.3516372458937737E-2</v>
      </c>
      <c r="L1340">
        <f>PI()/4*('Config sheet'!$C$38^2-'Config sheet'!$C$41^2)*'Stage 1'!K1340*2</f>
        <v>1.0346221284977357E-2</v>
      </c>
      <c r="M1340">
        <f t="shared" si="436"/>
        <v>30.958916779091386</v>
      </c>
      <c r="N1340">
        <f>'Config sheet'!$C$44</f>
        <v>5.8970333333333338</v>
      </c>
      <c r="O1340">
        <f t="shared" si="445"/>
        <v>-7.9941887044834843</v>
      </c>
      <c r="P1340">
        <f t="shared" si="446"/>
        <v>603.82661433085184</v>
      </c>
      <c r="Q1340">
        <f t="shared" si="437"/>
        <v>180</v>
      </c>
      <c r="R1340">
        <f t="shared" si="438"/>
        <v>108.68879057955334</v>
      </c>
      <c r="S1340">
        <f t="shared" si="439"/>
        <v>108.68879057955333</v>
      </c>
      <c r="T1340">
        <f t="shared" ca="1" si="440"/>
        <v>1.4931636980735559</v>
      </c>
      <c r="U1340">
        <f t="shared" ca="1" si="443"/>
        <v>22.758900000000001</v>
      </c>
      <c r="Z1340">
        <f t="shared" si="441"/>
        <v>3.6152952458937737E-2</v>
      </c>
      <c r="AA1340">
        <f>PI()/4*('Config sheet'!$C$38^2-'Config sheet'!$C$41^2)*'Stage 1'!Z1340*2</f>
        <v>5.8889768380152819E-3</v>
      </c>
      <c r="AB1340">
        <f t="shared" si="442"/>
        <v>20.333494071393552</v>
      </c>
    </row>
    <row r="1341" spans="3:28" x14ac:dyDescent="0.25">
      <c r="C1341">
        <f t="shared" si="444"/>
        <v>-50</v>
      </c>
      <c r="D1341">
        <f t="shared" si="429"/>
        <v>995</v>
      </c>
      <c r="E1341">
        <f t="shared" si="430"/>
        <v>0.17780000000000001</v>
      </c>
      <c r="F1341">
        <f t="shared" si="428"/>
        <v>-8.3752093802345069E-3</v>
      </c>
      <c r="G1341">
        <f t="shared" si="431"/>
        <v>104.19615634406146</v>
      </c>
      <c r="H1341">
        <f t="shared" si="432"/>
        <v>-0.87266462599716477</v>
      </c>
      <c r="I1341" s="3">
        <f t="shared" si="433"/>
        <v>8.8900000000000007E-2</v>
      </c>
      <c r="J1341" s="3">
        <f t="shared" si="434"/>
        <v>0.40640000000000004</v>
      </c>
      <c r="K1341">
        <f t="shared" si="435"/>
        <v>6.4866177711061707E-2</v>
      </c>
      <c r="L1341">
        <f>PI()/4*('Config sheet'!$C$38^2-'Config sheet'!$C$41^2)*'Stage 1'!K1341*2</f>
        <v>1.0566091899268619E-2</v>
      </c>
      <c r="M1341">
        <f t="shared" si="436"/>
        <v>31.616833893226044</v>
      </c>
      <c r="N1341">
        <f>'Config sheet'!$C$44</f>
        <v>5.8970333333333338</v>
      </c>
      <c r="O1341">
        <f t="shared" si="445"/>
        <v>-8.0936518830410655</v>
      </c>
      <c r="P1341">
        <f t="shared" si="446"/>
        <v>583.73862113147493</v>
      </c>
      <c r="Q1341">
        <f t="shared" si="437"/>
        <v>180</v>
      </c>
      <c r="R1341">
        <f t="shared" si="438"/>
        <v>105.07295180366552</v>
      </c>
      <c r="S1341">
        <f t="shared" si="439"/>
        <v>105.07295180366549</v>
      </c>
      <c r="T1341">
        <f t="shared" ca="1" si="440"/>
        <v>1.4931636980735559</v>
      </c>
      <c r="U1341">
        <f t="shared" ca="1" si="443"/>
        <v>22.758900000000001</v>
      </c>
      <c r="Z1341">
        <f t="shared" si="441"/>
        <v>3.7502757711061707E-2</v>
      </c>
      <c r="AA1341">
        <f>PI()/4*('Config sheet'!$C$38^2-'Config sheet'!$C$41^2)*'Stage 1'!Z1341*2</f>
        <v>6.1088474523065444E-3</v>
      </c>
      <c r="AB1341">
        <f t="shared" si="442"/>
        <v>21.092664629393536</v>
      </c>
    </row>
    <row r="1342" spans="3:28" x14ac:dyDescent="0.25">
      <c r="C1342">
        <f t="shared" si="444"/>
        <v>-51</v>
      </c>
      <c r="D1342">
        <f t="shared" si="429"/>
        <v>995</v>
      </c>
      <c r="E1342">
        <f t="shared" si="430"/>
        <v>0.17780000000000001</v>
      </c>
      <c r="F1342">
        <f t="shared" si="428"/>
        <v>-8.5427135678391962E-3</v>
      </c>
      <c r="G1342">
        <f t="shared" si="431"/>
        <v>104.19615634406146</v>
      </c>
      <c r="H1342">
        <f t="shared" si="432"/>
        <v>-0.89011791851710798</v>
      </c>
      <c r="I1342" s="3">
        <f t="shared" si="433"/>
        <v>8.8900000000000007E-2</v>
      </c>
      <c r="J1342" s="3">
        <f t="shared" si="434"/>
        <v>0.40640000000000004</v>
      </c>
      <c r="K1342">
        <f t="shared" si="435"/>
        <v>6.6232417909516311E-2</v>
      </c>
      <c r="L1342">
        <f>PI()/4*('Config sheet'!$C$38^2-'Config sheet'!$C$41^2)*'Stage 1'!K1342*2</f>
        <v>1.0788639612156049E-2</v>
      </c>
      <c r="M1342">
        <f t="shared" si="436"/>
        <v>32.282761668486664</v>
      </c>
      <c r="N1342">
        <f>'Config sheet'!$C$44</f>
        <v>5.8970333333333338</v>
      </c>
      <c r="O1342">
        <f t="shared" si="445"/>
        <v>-8.1897379738418081</v>
      </c>
      <c r="P1342">
        <f t="shared" si="446"/>
        <v>563.50631545546094</v>
      </c>
      <c r="Q1342">
        <f t="shared" si="437"/>
        <v>180</v>
      </c>
      <c r="R1342">
        <f t="shared" si="438"/>
        <v>101.43113678198299</v>
      </c>
      <c r="S1342">
        <f t="shared" si="439"/>
        <v>101.43113678198296</v>
      </c>
      <c r="T1342">
        <f t="shared" ca="1" si="440"/>
        <v>1.4931636980735559</v>
      </c>
      <c r="U1342">
        <f t="shared" ca="1" si="443"/>
        <v>22.758900000000001</v>
      </c>
      <c r="Z1342">
        <f t="shared" si="441"/>
        <v>3.8868997909516312E-2</v>
      </c>
      <c r="AA1342">
        <f>PI()/4*('Config sheet'!$C$38^2-'Config sheet'!$C$41^2)*'Stage 1'!Z1342*2</f>
        <v>6.331395165193974E-3</v>
      </c>
      <c r="AB1342">
        <f t="shared" si="442"/>
        <v>21.861078689266765</v>
      </c>
    </row>
    <row r="1343" spans="3:28" x14ac:dyDescent="0.25">
      <c r="C1343">
        <f t="shared" si="444"/>
        <v>-52</v>
      </c>
      <c r="D1343">
        <f t="shared" si="429"/>
        <v>995</v>
      </c>
      <c r="E1343">
        <f t="shared" si="430"/>
        <v>0.17780000000000001</v>
      </c>
      <c r="F1343">
        <f t="shared" si="428"/>
        <v>-8.7102177554438873E-3</v>
      </c>
      <c r="G1343">
        <f t="shared" si="431"/>
        <v>104.19615634406146</v>
      </c>
      <c r="H1343">
        <f t="shared" si="432"/>
        <v>-0.90757121103705141</v>
      </c>
      <c r="I1343" s="3">
        <f t="shared" si="433"/>
        <v>8.8900000000000007E-2</v>
      </c>
      <c r="J1343" s="3">
        <f t="shared" si="434"/>
        <v>0.40640000000000004</v>
      </c>
      <c r="K1343">
        <f t="shared" si="435"/>
        <v>6.7614521098374819E-2</v>
      </c>
      <c r="L1343">
        <f>PI()/4*('Config sheet'!$C$38^2-'Config sheet'!$C$41^2)*'Stage 1'!K1343*2</f>
        <v>1.1013771257384173E-2</v>
      </c>
      <c r="M1343">
        <f t="shared" si="436"/>
        <v>32.956421324217935</v>
      </c>
      <c r="N1343">
        <f>'Config sheet'!$C$44</f>
        <v>5.8970333333333338</v>
      </c>
      <c r="O1343">
        <f t="shared" si="445"/>
        <v>-8.2824238737487583</v>
      </c>
      <c r="P1343">
        <f t="shared" si="446"/>
        <v>543.14247032787148</v>
      </c>
      <c r="Q1343">
        <f t="shared" si="437"/>
        <v>180</v>
      </c>
      <c r="R1343">
        <f t="shared" si="438"/>
        <v>97.765644659016885</v>
      </c>
      <c r="S1343">
        <f t="shared" si="439"/>
        <v>97.765644659016871</v>
      </c>
      <c r="T1343">
        <f t="shared" ca="1" si="440"/>
        <v>1.4931636980735559</v>
      </c>
      <c r="U1343">
        <f t="shared" ca="1" si="443"/>
        <v>22.758900000000001</v>
      </c>
      <c r="Z1343">
        <f t="shared" si="441"/>
        <v>4.025110109837482E-2</v>
      </c>
      <c r="AA1343">
        <f>PI()/4*('Config sheet'!$C$38^2-'Config sheet'!$C$41^2)*'Stage 1'!Z1343*2</f>
        <v>6.5565268104220984E-3</v>
      </c>
      <c r="AB1343">
        <f t="shared" si="442"/>
        <v>22.638414566015086</v>
      </c>
    </row>
    <row r="1344" spans="3:28" x14ac:dyDescent="0.25">
      <c r="C1344">
        <f t="shared" si="444"/>
        <v>-53</v>
      </c>
      <c r="D1344">
        <f t="shared" si="429"/>
        <v>995</v>
      </c>
      <c r="E1344">
        <f t="shared" si="430"/>
        <v>0.17780000000000001</v>
      </c>
      <c r="F1344">
        <f t="shared" si="428"/>
        <v>-8.8777219430485766E-3</v>
      </c>
      <c r="G1344">
        <f t="shared" si="431"/>
        <v>104.19615634406146</v>
      </c>
      <c r="H1344">
        <f t="shared" si="432"/>
        <v>-0.92502450355699462</v>
      </c>
      <c r="I1344" s="3">
        <f t="shared" si="433"/>
        <v>8.8900000000000007E-2</v>
      </c>
      <c r="J1344" s="3">
        <f t="shared" si="434"/>
        <v>0.40640000000000004</v>
      </c>
      <c r="K1344">
        <f t="shared" si="435"/>
        <v>6.9011911316025937E-2</v>
      </c>
      <c r="L1344">
        <f>PI()/4*('Config sheet'!$C$38^2-'Config sheet'!$C$41^2)*'Stage 1'!K1344*2</f>
        <v>1.1241393016209078E-2</v>
      </c>
      <c r="M1344">
        <f t="shared" si="436"/>
        <v>33.637532127328512</v>
      </c>
      <c r="N1344">
        <f>'Config sheet'!$C$44</f>
        <v>5.8970333333333338</v>
      </c>
      <c r="O1344">
        <f t="shared" si="445"/>
        <v>-8.3716886185894754</v>
      </c>
      <c r="P1344">
        <f t="shared" si="446"/>
        <v>522.65984997406565</v>
      </c>
      <c r="Q1344">
        <f t="shared" si="437"/>
        <v>180</v>
      </c>
      <c r="R1344">
        <f t="shared" si="438"/>
        <v>94.078772995331832</v>
      </c>
      <c r="S1344">
        <f t="shared" si="439"/>
        <v>94.078772995331818</v>
      </c>
      <c r="T1344">
        <f t="shared" ca="1" si="440"/>
        <v>1.4931636980735559</v>
      </c>
      <c r="U1344">
        <f t="shared" ca="1" si="443"/>
        <v>22.758900000000001</v>
      </c>
      <c r="Z1344">
        <f t="shared" si="441"/>
        <v>4.1648491316025937E-2</v>
      </c>
      <c r="AA1344">
        <f>PI()/4*('Config sheet'!$C$38^2-'Config sheet'!$C$41^2)*'Stage 1'!Z1344*2</f>
        <v>6.7841485692470031E-3</v>
      </c>
      <c r="AB1344">
        <f t="shared" si="442"/>
        <v>23.424348321724374</v>
      </c>
    </row>
    <row r="1345" spans="3:28" x14ac:dyDescent="0.25">
      <c r="C1345">
        <f t="shared" si="444"/>
        <v>-54</v>
      </c>
      <c r="D1345">
        <f t="shared" si="429"/>
        <v>995</v>
      </c>
      <c r="E1345">
        <f t="shared" si="430"/>
        <v>0.17780000000000001</v>
      </c>
      <c r="F1345">
        <f t="shared" si="428"/>
        <v>-9.0452261306532659E-3</v>
      </c>
      <c r="G1345">
        <f t="shared" si="431"/>
        <v>104.19615634406146</v>
      </c>
      <c r="H1345">
        <f t="shared" si="432"/>
        <v>-0.94247779607693782</v>
      </c>
      <c r="I1345" s="3">
        <f t="shared" si="433"/>
        <v>8.8900000000000007E-2</v>
      </c>
      <c r="J1345" s="3">
        <f t="shared" si="434"/>
        <v>0.40640000000000004</v>
      </c>
      <c r="K1345">
        <f t="shared" si="435"/>
        <v>7.0424008966305546E-2</v>
      </c>
      <c r="L1345">
        <f>PI()/4*('Config sheet'!$C$38^2-'Config sheet'!$C$41^2)*'Stage 1'!K1345*2</f>
        <v>1.1471410477852285E-2</v>
      </c>
      <c r="M1345">
        <f t="shared" si="436"/>
        <v>34.325811573186648</v>
      </c>
      <c r="N1345">
        <f>'Config sheet'!$C$44</f>
        <v>5.8970333333333338</v>
      </c>
      <c r="O1345">
        <f t="shared" si="445"/>
        <v>-8.4575133806859544</v>
      </c>
      <c r="P1345">
        <f t="shared" si="446"/>
        <v>502.07119793777974</v>
      </c>
      <c r="Q1345">
        <f t="shared" si="437"/>
        <v>180</v>
      </c>
      <c r="R1345">
        <f t="shared" si="438"/>
        <v>90.372815628800353</v>
      </c>
      <c r="S1345">
        <f t="shared" si="439"/>
        <v>90.372815628800353</v>
      </c>
      <c r="T1345">
        <f t="shared" ca="1" si="440"/>
        <v>1.4931636980735559</v>
      </c>
      <c r="U1345">
        <f t="shared" ca="1" si="443"/>
        <v>22.758900000000001</v>
      </c>
      <c r="Z1345">
        <f t="shared" si="441"/>
        <v>4.3060588966305546E-2</v>
      </c>
      <c r="AA1345">
        <f>PI()/4*('Config sheet'!$C$38^2-'Config sheet'!$C$41^2)*'Stage 1'!Z1345*2</f>
        <v>7.0141660308902102E-3</v>
      </c>
      <c r="AB1345">
        <f t="shared" si="442"/>
        <v>24.218553974300079</v>
      </c>
    </row>
    <row r="1346" spans="3:28" x14ac:dyDescent="0.25">
      <c r="C1346">
        <f t="shared" si="444"/>
        <v>-55</v>
      </c>
      <c r="D1346">
        <f t="shared" si="429"/>
        <v>995</v>
      </c>
      <c r="E1346">
        <f t="shared" si="430"/>
        <v>0.17780000000000001</v>
      </c>
      <c r="F1346">
        <f t="shared" si="428"/>
        <v>-9.212730318257957E-3</v>
      </c>
      <c r="G1346">
        <f t="shared" si="431"/>
        <v>104.19615634406146</v>
      </c>
      <c r="H1346">
        <f t="shared" si="432"/>
        <v>-0.95993108859688125</v>
      </c>
      <c r="I1346" s="3">
        <f t="shared" si="433"/>
        <v>8.8900000000000007E-2</v>
      </c>
      <c r="J1346" s="3">
        <f t="shared" si="434"/>
        <v>0.40640000000000004</v>
      </c>
      <c r="K1346">
        <f t="shared" si="435"/>
        <v>7.1850231190639352E-2</v>
      </c>
      <c r="L1346">
        <f>PI()/4*('Config sheet'!$C$38^2-'Config sheet'!$C$41^2)*'Stage 1'!K1346*2</f>
        <v>1.1703728700119303E-2</v>
      </c>
      <c r="M1346">
        <f t="shared" si="436"/>
        <v>35.020975567008648</v>
      </c>
      <c r="N1346">
        <f>'Config sheet'!$C$44</f>
        <v>5.8970333333333338</v>
      </c>
      <c r="O1346">
        <f t="shared" si="445"/>
        <v>-8.5398814644004126</v>
      </c>
      <c r="P1346">
        <f t="shared" si="446"/>
        <v>481.3892252747857</v>
      </c>
      <c r="Q1346">
        <f t="shared" si="437"/>
        <v>180</v>
      </c>
      <c r="R1346">
        <f t="shared" si="438"/>
        <v>86.650060549461415</v>
      </c>
      <c r="S1346">
        <f t="shared" si="439"/>
        <v>86.650060549461429</v>
      </c>
      <c r="T1346">
        <f t="shared" ca="1" si="440"/>
        <v>1.4931636980735559</v>
      </c>
      <c r="U1346">
        <f t="shared" ca="1" si="443"/>
        <v>22.758900000000001</v>
      </c>
      <c r="Z1346">
        <f t="shared" si="441"/>
        <v>4.4486811190639353E-2</v>
      </c>
      <c r="AA1346">
        <f>PI()/4*('Config sheet'!$C$38^2-'Config sheet'!$C$41^2)*'Stage 1'!Z1346*2</f>
        <v>7.2464842531572279E-3</v>
      </c>
      <c r="AB1346">
        <f t="shared" si="442"/>
        <v>25.02070370677129</v>
      </c>
    </row>
    <row r="1347" spans="3:28" x14ac:dyDescent="0.25">
      <c r="C1347">
        <f t="shared" si="444"/>
        <v>-56</v>
      </c>
      <c r="D1347">
        <f t="shared" si="429"/>
        <v>995</v>
      </c>
      <c r="E1347">
        <f t="shared" si="430"/>
        <v>0.17780000000000001</v>
      </c>
      <c r="F1347">
        <f t="shared" si="428"/>
        <v>-9.3802345058626464E-3</v>
      </c>
      <c r="G1347">
        <f t="shared" si="431"/>
        <v>104.19615634406146</v>
      </c>
      <c r="H1347">
        <f t="shared" si="432"/>
        <v>-0.97738438111682446</v>
      </c>
      <c r="I1347" s="3">
        <f t="shared" si="433"/>
        <v>8.8900000000000007E-2</v>
      </c>
      <c r="J1347" s="3">
        <f t="shared" si="434"/>
        <v>0.40640000000000004</v>
      </c>
      <c r="K1347">
        <f t="shared" si="435"/>
        <v>7.3289992240811647E-2</v>
      </c>
      <c r="L1347">
        <f>PI()/4*('Config sheet'!$C$38^2-'Config sheet'!$C$41^2)*'Stage 1'!K1347*2</f>
        <v>1.1938252270120157E-2</v>
      </c>
      <c r="M1347">
        <f t="shared" si="436"/>
        <v>35.722738605552415</v>
      </c>
      <c r="N1347">
        <f>'Config sheet'!$C$44</f>
        <v>5.8970333333333338</v>
      </c>
      <c r="O1347">
        <f t="shared" si="445"/>
        <v>-8.6187782997107139</v>
      </c>
      <c r="P1347">
        <f t="shared" si="446"/>
        <v>460.62659883537731</v>
      </c>
      <c r="Q1347">
        <f t="shared" si="437"/>
        <v>180</v>
      </c>
      <c r="R1347">
        <f t="shared" si="438"/>
        <v>82.912787790367915</v>
      </c>
      <c r="S1347">
        <f t="shared" si="439"/>
        <v>82.912787790367915</v>
      </c>
      <c r="T1347">
        <f t="shared" ca="1" si="440"/>
        <v>1.4931636980735559</v>
      </c>
      <c r="U1347">
        <f t="shared" ca="1" si="443"/>
        <v>22.758900000000001</v>
      </c>
      <c r="Z1347">
        <f t="shared" si="441"/>
        <v>4.5926572240811647E-2</v>
      </c>
      <c r="AA1347">
        <f>PI()/4*('Config sheet'!$C$38^2-'Config sheet'!$C$41^2)*'Stage 1'!Z1347*2</f>
        <v>7.4810078231580812E-3</v>
      </c>
      <c r="AB1347">
        <f t="shared" si="442"/>
        <v>25.830468076946932</v>
      </c>
    </row>
    <row r="1348" spans="3:28" x14ac:dyDescent="0.25">
      <c r="C1348">
        <f t="shared" si="444"/>
        <v>-57</v>
      </c>
      <c r="D1348">
        <f t="shared" si="429"/>
        <v>995</v>
      </c>
      <c r="E1348">
        <f t="shared" si="430"/>
        <v>0.17780000000000001</v>
      </c>
      <c r="F1348">
        <f t="shared" si="428"/>
        <v>-9.5477386934673374E-3</v>
      </c>
      <c r="G1348">
        <f t="shared" si="431"/>
        <v>104.19615634406146</v>
      </c>
      <c r="H1348">
        <f t="shared" si="432"/>
        <v>-0.99483767363676778</v>
      </c>
      <c r="I1348" s="3">
        <f t="shared" si="433"/>
        <v>8.8900000000000007E-2</v>
      </c>
      <c r="J1348" s="3">
        <f t="shared" si="434"/>
        <v>0.40640000000000004</v>
      </c>
      <c r="K1348">
        <f t="shared" si="435"/>
        <v>7.4742703851968711E-2</v>
      </c>
      <c r="L1348">
        <f>PI()/4*('Config sheet'!$C$38^2-'Config sheet'!$C$41^2)*'Stage 1'!K1348*2</f>
        <v>1.2174885365028145E-2</v>
      </c>
      <c r="M1348">
        <f t="shared" si="436"/>
        <v>36.430813958925377</v>
      </c>
      <c r="N1348">
        <f>'Config sheet'!$C$44</f>
        <v>5.8970333333333338</v>
      </c>
      <c r="O1348">
        <f t="shared" si="445"/>
        <v>-8.6941914338314383</v>
      </c>
      <c r="P1348">
        <f t="shared" si="446"/>
        <v>439.79592964881175</v>
      </c>
      <c r="Q1348">
        <f t="shared" si="437"/>
        <v>180</v>
      </c>
      <c r="R1348">
        <f t="shared" si="438"/>
        <v>79.16326733678612</v>
      </c>
      <c r="S1348">
        <f t="shared" si="439"/>
        <v>79.16326733678612</v>
      </c>
      <c r="T1348">
        <f t="shared" ca="1" si="440"/>
        <v>1.4931636980735559</v>
      </c>
      <c r="U1348">
        <f t="shared" ca="1" si="443"/>
        <v>22.758900000000001</v>
      </c>
      <c r="Z1348">
        <f t="shared" si="441"/>
        <v>4.7379283851968712E-2</v>
      </c>
      <c r="AA1348">
        <f>PI()/4*('Config sheet'!$C$38^2-'Config sheet'!$C$41^2)*'Stage 1'!Z1348*2</f>
        <v>7.7176409180660698E-3</v>
      </c>
      <c r="AB1348">
        <f t="shared" si="442"/>
        <v>26.647516227203997</v>
      </c>
    </row>
    <row r="1349" spans="3:28" x14ac:dyDescent="0.25">
      <c r="C1349">
        <f t="shared" si="444"/>
        <v>-58</v>
      </c>
      <c r="D1349">
        <f t="shared" si="429"/>
        <v>995</v>
      </c>
      <c r="E1349">
        <f t="shared" si="430"/>
        <v>0.17780000000000001</v>
      </c>
      <c r="F1349">
        <f t="shared" si="428"/>
        <v>-9.7152428810720268E-3</v>
      </c>
      <c r="G1349">
        <f t="shared" si="431"/>
        <v>104.19615634406146</v>
      </c>
      <c r="H1349">
        <f t="shared" si="432"/>
        <v>-1.012290966156711</v>
      </c>
      <c r="I1349" s="3">
        <f t="shared" si="433"/>
        <v>8.8900000000000007E-2</v>
      </c>
      <c r="J1349" s="3">
        <f t="shared" si="434"/>
        <v>0.40640000000000004</v>
      </c>
      <c r="K1349">
        <f t="shared" si="435"/>
        <v>7.6207775615458634E-2</v>
      </c>
      <c r="L1349">
        <f>PI()/4*('Config sheet'!$C$38^2-'Config sheet'!$C$41^2)*'Stage 1'!K1349*2</f>
        <v>1.2413531812811953E-2</v>
      </c>
      <c r="M1349">
        <f t="shared" si="436"/>
        <v>37.144913852312769</v>
      </c>
      <c r="N1349">
        <f>'Config sheet'!$C$44</f>
        <v>5.8970333333333338</v>
      </c>
      <c r="O1349">
        <f t="shared" si="445"/>
        <v>-8.766110520898712</v>
      </c>
      <c r="P1349">
        <f t="shared" si="446"/>
        <v>418.90976142269704</v>
      </c>
      <c r="Q1349">
        <f t="shared" si="437"/>
        <v>180</v>
      </c>
      <c r="R1349">
        <f t="shared" si="438"/>
        <v>75.403757056085468</v>
      </c>
      <c r="S1349">
        <f t="shared" si="439"/>
        <v>75.403757056085468</v>
      </c>
      <c r="T1349">
        <f t="shared" ca="1" si="440"/>
        <v>1.4931636980735559</v>
      </c>
      <c r="U1349">
        <f t="shared" ca="1" si="443"/>
        <v>22.758900000000001</v>
      </c>
      <c r="Z1349">
        <f t="shared" si="441"/>
        <v>4.8844355615458634E-2</v>
      </c>
      <c r="AA1349">
        <f>PI()/4*('Config sheet'!$C$38^2-'Config sheet'!$C$41^2)*'Stage 1'!Z1349*2</f>
        <v>7.9562873658498776E-3</v>
      </c>
      <c r="AB1349">
        <f t="shared" si="442"/>
        <v>27.471516094183709</v>
      </c>
    </row>
    <row r="1350" spans="3:28" x14ac:dyDescent="0.25">
      <c r="C1350">
        <f t="shared" si="444"/>
        <v>-59</v>
      </c>
      <c r="D1350">
        <f t="shared" si="429"/>
        <v>995</v>
      </c>
      <c r="E1350">
        <f t="shared" si="430"/>
        <v>0.17780000000000001</v>
      </c>
      <c r="F1350">
        <f t="shared" si="428"/>
        <v>-9.8827470686767178E-3</v>
      </c>
      <c r="G1350">
        <f t="shared" si="431"/>
        <v>104.19615634406146</v>
      </c>
      <c r="H1350">
        <f t="shared" si="432"/>
        <v>-1.0297442586766545</v>
      </c>
      <c r="I1350" s="3">
        <f t="shared" si="433"/>
        <v>8.8900000000000007E-2</v>
      </c>
      <c r="J1350" s="3">
        <f t="shared" si="434"/>
        <v>0.40640000000000004</v>
      </c>
      <c r="K1350">
        <f t="shared" si="435"/>
        <v>7.768461535110785E-2</v>
      </c>
      <c r="L1350">
        <f>PI()/4*('Config sheet'!$C$38^2-'Config sheet'!$C$41^2)*'Stage 1'!K1350*2</f>
        <v>1.2654095152876002E-2</v>
      </c>
      <c r="M1350">
        <f t="shared" si="436"/>
        <v>37.864749647431225</v>
      </c>
      <c r="N1350">
        <f>'Config sheet'!$C$44</f>
        <v>5.8970333333333338</v>
      </c>
      <c r="O1350">
        <f t="shared" si="445"/>
        <v>-8.8345273097391956</v>
      </c>
      <c r="P1350">
        <f t="shared" si="446"/>
        <v>397.9805591701591</v>
      </c>
      <c r="Q1350">
        <f t="shared" si="437"/>
        <v>180</v>
      </c>
      <c r="R1350">
        <f t="shared" si="438"/>
        <v>71.636500650628648</v>
      </c>
      <c r="S1350">
        <f t="shared" si="439"/>
        <v>71.636500650628648</v>
      </c>
      <c r="T1350">
        <f t="shared" ca="1" si="440"/>
        <v>1.4931636980735559</v>
      </c>
      <c r="U1350">
        <f t="shared" ca="1" si="443"/>
        <v>22.758900000000001</v>
      </c>
      <c r="Z1350">
        <f t="shared" si="441"/>
        <v>5.032119535110785E-2</v>
      </c>
      <c r="AA1350">
        <f>PI()/4*('Config sheet'!$C$38^2-'Config sheet'!$C$41^2)*'Stage 1'!Z1350*2</f>
        <v>8.1968507059139266E-3</v>
      </c>
      <c r="AB1350">
        <f t="shared" si="442"/>
        <v>28.302134618170893</v>
      </c>
    </row>
    <row r="1351" spans="3:28" x14ac:dyDescent="0.25">
      <c r="C1351">
        <f t="shared" si="444"/>
        <v>-60</v>
      </c>
      <c r="D1351">
        <f t="shared" si="429"/>
        <v>995</v>
      </c>
      <c r="E1351">
        <f t="shared" si="430"/>
        <v>0.17780000000000001</v>
      </c>
      <c r="F1351">
        <f t="shared" si="428"/>
        <v>-1.0050251256281407E-2</v>
      </c>
      <c r="G1351">
        <f t="shared" si="431"/>
        <v>104.19615634406146</v>
      </c>
      <c r="H1351">
        <f t="shared" si="432"/>
        <v>-1.0471975511965976</v>
      </c>
      <c r="I1351" s="3">
        <f t="shared" si="433"/>
        <v>8.8900000000000007E-2</v>
      </c>
      <c r="J1351" s="3">
        <f t="shared" si="434"/>
        <v>0.40640000000000004</v>
      </c>
      <c r="K1351">
        <f t="shared" si="435"/>
        <v>7.9172629478529682E-2</v>
      </c>
      <c r="L1351">
        <f>PI()/4*('Config sheet'!$C$38^2-'Config sheet'!$C$41^2)*'Stage 1'!K1351*2</f>
        <v>1.2896478696543133E-2</v>
      </c>
      <c r="M1351">
        <f t="shared" si="436"/>
        <v>38.590032023510659</v>
      </c>
      <c r="N1351">
        <f>'Config sheet'!$C$44</f>
        <v>5.8970333333333338</v>
      </c>
      <c r="O1351">
        <f t="shared" si="445"/>
        <v>-8.8994356297456321</v>
      </c>
      <c r="P1351">
        <f t="shared" si="446"/>
        <v>377.02069797745537</v>
      </c>
      <c r="Q1351">
        <f t="shared" si="437"/>
        <v>180</v>
      </c>
      <c r="R1351">
        <f t="shared" si="438"/>
        <v>67.863725635941975</v>
      </c>
      <c r="S1351">
        <f t="shared" si="439"/>
        <v>67.863725635941975</v>
      </c>
      <c r="T1351">
        <f t="shared" ca="1" si="440"/>
        <v>1.4931636980735559</v>
      </c>
      <c r="U1351">
        <f t="shared" ca="1" si="443"/>
        <v>22.758900000000001</v>
      </c>
      <c r="Z1351">
        <f t="shared" si="441"/>
        <v>5.1809209478529683E-2</v>
      </c>
      <c r="AA1351">
        <f>PI()/4*('Config sheet'!$C$38^2-'Config sheet'!$C$41^2)*'Stage 1'!Z1351*2</f>
        <v>8.4392342495810593E-3</v>
      </c>
      <c r="AB1351">
        <f t="shared" si="442"/>
        <v>29.139037951928955</v>
      </c>
    </row>
    <row r="1352" spans="3:28" x14ac:dyDescent="0.25">
      <c r="C1352">
        <f t="shared" si="444"/>
        <v>-61</v>
      </c>
      <c r="D1352">
        <f t="shared" si="429"/>
        <v>995</v>
      </c>
      <c r="E1352">
        <f t="shared" si="430"/>
        <v>0.17780000000000001</v>
      </c>
      <c r="F1352">
        <f t="shared" si="428"/>
        <v>-1.0217755443886098E-2</v>
      </c>
      <c r="G1352">
        <f t="shared" si="431"/>
        <v>104.19615634406146</v>
      </c>
      <c r="H1352">
        <f t="shared" si="432"/>
        <v>-1.064650843716541</v>
      </c>
      <c r="I1352" s="3">
        <f t="shared" si="433"/>
        <v>8.8900000000000007E-2</v>
      </c>
      <c r="J1352" s="3">
        <f t="shared" si="434"/>
        <v>0.40640000000000004</v>
      </c>
      <c r="K1352">
        <f t="shared" si="435"/>
        <v>8.0671223387055263E-2</v>
      </c>
      <c r="L1352">
        <f>PI()/4*('Config sheet'!$C$38^2-'Config sheet'!$C$41^2)*'Stage 1'!K1352*2</f>
        <v>1.3140585587312886E-2</v>
      </c>
      <c r="M1352">
        <f t="shared" si="436"/>
        <v>39.320471157604629</v>
      </c>
      <c r="N1352">
        <f>'Config sheet'!$C$44</f>
        <v>5.8970333333333338</v>
      </c>
      <c r="O1352">
        <f t="shared" si="445"/>
        <v>-8.9608313748835773</v>
      </c>
      <c r="P1352">
        <f t="shared" si="446"/>
        <v>356.04245192450975</v>
      </c>
      <c r="Q1352">
        <f t="shared" si="437"/>
        <v>180</v>
      </c>
      <c r="R1352">
        <f t="shared" si="438"/>
        <v>64.087641346411758</v>
      </c>
      <c r="S1352">
        <f t="shared" si="439"/>
        <v>64.087641346411758</v>
      </c>
      <c r="T1352">
        <f t="shared" ca="1" si="440"/>
        <v>1.4931636980735559</v>
      </c>
      <c r="U1352">
        <f t="shared" ca="1" si="443"/>
        <v>22.758900000000001</v>
      </c>
      <c r="Z1352">
        <f t="shared" si="441"/>
        <v>5.3307803387055264E-2</v>
      </c>
      <c r="AA1352">
        <f>PI()/4*('Config sheet'!$C$38^2-'Config sheet'!$C$41^2)*'Stage 1'!Z1352*2</f>
        <v>8.6833411403508098E-3</v>
      </c>
      <c r="AB1352">
        <f t="shared" si="442"/>
        <v>29.981891668759989</v>
      </c>
    </row>
    <row r="1353" spans="3:28" x14ac:dyDescent="0.25">
      <c r="C1353">
        <f t="shared" si="444"/>
        <v>-62</v>
      </c>
      <c r="D1353">
        <f t="shared" si="429"/>
        <v>995</v>
      </c>
      <c r="E1353">
        <f t="shared" si="430"/>
        <v>0.17780000000000001</v>
      </c>
      <c r="F1353">
        <f t="shared" si="428"/>
        <v>-1.0385259631490788E-2</v>
      </c>
      <c r="G1353">
        <f t="shared" si="431"/>
        <v>104.19615634406146</v>
      </c>
      <c r="H1353">
        <f t="shared" si="432"/>
        <v>-1.0821041362364843</v>
      </c>
      <c r="I1353" s="3">
        <f t="shared" si="433"/>
        <v>8.8900000000000007E-2</v>
      </c>
      <c r="J1353" s="3">
        <f t="shared" si="434"/>
        <v>0.40640000000000004</v>
      </c>
      <c r="K1353">
        <f t="shared" si="435"/>
        <v>8.2179801803879765E-2</v>
      </c>
      <c r="L1353">
        <f>PI()/4*('Config sheet'!$C$38^2-'Config sheet'!$C$41^2)*'Stage 1'!K1353*2</f>
        <v>1.3386318860829057E-2</v>
      </c>
      <c r="M1353">
        <f t="shared" si="436"/>
        <v>40.055776904030822</v>
      </c>
      <c r="N1353">
        <f>'Config sheet'!$C$44</f>
        <v>5.8970333333333338</v>
      </c>
      <c r="O1353">
        <f t="shared" si="445"/>
        <v>-9.0187124858559322</v>
      </c>
      <c r="P1353">
        <f t="shared" si="446"/>
        <v>335.05798317065921</v>
      </c>
      <c r="Q1353">
        <f t="shared" si="437"/>
        <v>180</v>
      </c>
      <c r="R1353">
        <f t="shared" si="438"/>
        <v>60.310436970718648</v>
      </c>
      <c r="S1353">
        <f t="shared" si="439"/>
        <v>60.310436970718655</v>
      </c>
      <c r="T1353">
        <f t="shared" ca="1" si="440"/>
        <v>1.4931636980735559</v>
      </c>
      <c r="U1353">
        <f t="shared" ca="1" si="443"/>
        <v>22.758900000000001</v>
      </c>
      <c r="Z1353">
        <f t="shared" si="441"/>
        <v>5.4816381803879766E-2</v>
      </c>
      <c r="AA1353">
        <f>PI()/4*('Config sheet'!$C$38^2-'Config sheet'!$C$41^2)*'Stage 1'!Z1353*2</f>
        <v>8.929074413866981E-3</v>
      </c>
      <c r="AB1353">
        <f t="shared" si="442"/>
        <v>30.83036096956117</v>
      </c>
    </row>
    <row r="1354" spans="3:28" x14ac:dyDescent="0.25">
      <c r="C1354">
        <f t="shared" si="444"/>
        <v>-63</v>
      </c>
      <c r="D1354">
        <f t="shared" si="429"/>
        <v>995</v>
      </c>
      <c r="E1354">
        <f t="shared" si="430"/>
        <v>0.17780000000000001</v>
      </c>
      <c r="F1354">
        <f t="shared" si="428"/>
        <v>-1.0552763819095479E-2</v>
      </c>
      <c r="G1354">
        <f t="shared" si="431"/>
        <v>104.19615634406146</v>
      </c>
      <c r="H1354">
        <f t="shared" si="432"/>
        <v>-1.0995574287564276</v>
      </c>
      <c r="I1354" s="3">
        <f t="shared" si="433"/>
        <v>8.8900000000000007E-2</v>
      </c>
      <c r="J1354" s="3">
        <f t="shared" si="434"/>
        <v>0.40640000000000004</v>
      </c>
      <c r="K1354">
        <f t="shared" si="435"/>
        <v>8.3697769160009677E-2</v>
      </c>
      <c r="L1354">
        <f>PI()/4*('Config sheet'!$C$38^2-'Config sheet'!$C$41^2)*'Stage 1'!K1354*2</f>
        <v>1.3633581504489086E-2</v>
      </c>
      <c r="M1354">
        <f t="shared" si="436"/>
        <v>40.795658972739716</v>
      </c>
      <c r="N1354">
        <f>'Config sheet'!$C$44</f>
        <v>5.8970333333333338</v>
      </c>
      <c r="O1354">
        <f t="shared" si="445"/>
        <v>-9.0730789304539723</v>
      </c>
      <c r="P1354">
        <f t="shared" si="446"/>
        <v>314.07933121766916</v>
      </c>
      <c r="Q1354">
        <f t="shared" si="437"/>
        <v>180</v>
      </c>
      <c r="R1354">
        <f t="shared" si="438"/>
        <v>56.534279619180452</v>
      </c>
      <c r="S1354">
        <f t="shared" si="439"/>
        <v>56.534279619180452</v>
      </c>
      <c r="T1354">
        <f t="shared" ca="1" si="440"/>
        <v>1.4931636980735559</v>
      </c>
      <c r="U1354">
        <f t="shared" ca="1" si="443"/>
        <v>22.758900000000001</v>
      </c>
      <c r="Z1354">
        <f t="shared" si="441"/>
        <v>5.6334349160009678E-2</v>
      </c>
      <c r="AA1354">
        <f>PI()/4*('Config sheet'!$C$38^2-'Config sheet'!$C$41^2)*'Stage 1'!Z1354*2</f>
        <v>9.1763370575270124E-3</v>
      </c>
      <c r="AB1354">
        <f t="shared" si="442"/>
        <v>31.684110888644362</v>
      </c>
    </row>
    <row r="1355" spans="3:28" x14ac:dyDescent="0.25">
      <c r="C1355">
        <f t="shared" si="444"/>
        <v>-64</v>
      </c>
      <c r="D1355">
        <f t="shared" si="429"/>
        <v>995</v>
      </c>
      <c r="E1355">
        <f t="shared" si="430"/>
        <v>0.17780000000000001</v>
      </c>
      <c r="F1355">
        <f t="shared" si="428"/>
        <v>-1.0720268006700168E-2</v>
      </c>
      <c r="G1355">
        <f t="shared" si="431"/>
        <v>104.19615634406146</v>
      </c>
      <c r="H1355">
        <f t="shared" si="432"/>
        <v>-1.1170107212763709</v>
      </c>
      <c r="I1355" s="3">
        <f t="shared" si="433"/>
        <v>8.8900000000000007E-2</v>
      </c>
      <c r="J1355" s="3">
        <f t="shared" si="434"/>
        <v>0.40640000000000004</v>
      </c>
      <c r="K1355">
        <f t="shared" si="435"/>
        <v>8.5224529953601663E-2</v>
      </c>
      <c r="L1355">
        <f>PI()/4*('Config sheet'!$C$38^2-'Config sheet'!$C$41^2)*'Stage 1'!K1355*2</f>
        <v>1.3882276516628551E-2</v>
      </c>
      <c r="M1355">
        <f t="shared" si="436"/>
        <v>41.539827106411877</v>
      </c>
      <c r="N1355">
        <f>'Config sheet'!$C$44</f>
        <v>5.8970333333333338</v>
      </c>
      <c r="O1355">
        <f t="shared" si="445"/>
        <v>-9.1239326821255666</v>
      </c>
      <c r="P1355">
        <f t="shared" si="446"/>
        <v>293.11840236186299</v>
      </c>
      <c r="Q1355">
        <f t="shared" si="437"/>
        <v>180</v>
      </c>
      <c r="R1355">
        <f t="shared" si="438"/>
        <v>52.761312425135351</v>
      </c>
      <c r="S1355">
        <f t="shared" si="439"/>
        <v>52.761312425135337</v>
      </c>
      <c r="T1355">
        <f t="shared" ca="1" si="440"/>
        <v>1.4931636980735559</v>
      </c>
      <c r="U1355">
        <f t="shared" ca="1" si="443"/>
        <v>22.758900000000001</v>
      </c>
      <c r="Z1355">
        <f t="shared" si="441"/>
        <v>5.7861109953601664E-2</v>
      </c>
      <c r="AA1355">
        <f>PI()/4*('Config sheet'!$C$38^2-'Config sheet'!$C$41^2)*'Stage 1'!Z1355*2</f>
        <v>9.4250320696664773E-3</v>
      </c>
      <c r="AB1355">
        <f t="shared" si="442"/>
        <v>32.542806498088673</v>
      </c>
    </row>
    <row r="1356" spans="3:28" x14ac:dyDescent="0.25">
      <c r="C1356">
        <f t="shared" si="444"/>
        <v>-65</v>
      </c>
      <c r="D1356">
        <f t="shared" si="429"/>
        <v>995</v>
      </c>
      <c r="E1356">
        <f t="shared" si="430"/>
        <v>0.17780000000000001</v>
      </c>
      <c r="F1356">
        <f t="shared" si="428"/>
        <v>-1.0887772194304857E-2</v>
      </c>
      <c r="G1356">
        <f t="shared" si="431"/>
        <v>104.19615634406146</v>
      </c>
      <c r="H1356">
        <f t="shared" si="432"/>
        <v>-1.134464013796314</v>
      </c>
      <c r="I1356" s="3">
        <f t="shared" si="433"/>
        <v>8.8900000000000007E-2</v>
      </c>
      <c r="J1356" s="3">
        <f t="shared" si="434"/>
        <v>0.40640000000000004</v>
      </c>
      <c r="K1356">
        <f t="shared" si="435"/>
        <v>8.675948911027917E-2</v>
      </c>
      <c r="L1356">
        <f>PI()/4*('Config sheet'!$C$38^2-'Config sheet'!$C$41^2)*'Stage 1'!K1356*2</f>
        <v>1.4132306965213356E-2</v>
      </c>
      <c r="M1356">
        <f t="shared" si="436"/>
        <v>42.287991256082186</v>
      </c>
      <c r="N1356">
        <f>'Config sheet'!$C$44</f>
        <v>5.8970333333333338</v>
      </c>
      <c r="O1356">
        <f t="shared" si="445"/>
        <v>-9.1712776967932186</v>
      </c>
      <c r="P1356">
        <f t="shared" si="446"/>
        <v>272.18695934695711</v>
      </c>
      <c r="Q1356">
        <f t="shared" si="437"/>
        <v>180</v>
      </c>
      <c r="R1356">
        <f t="shared" si="438"/>
        <v>48.993652682452286</v>
      </c>
      <c r="S1356">
        <f t="shared" si="439"/>
        <v>48.993652682452279</v>
      </c>
      <c r="T1356">
        <f t="shared" ca="1" si="440"/>
        <v>1.4931636980735559</v>
      </c>
      <c r="U1356">
        <f t="shared" ca="1" si="443"/>
        <v>22.758900000000001</v>
      </c>
      <c r="Z1356">
        <f t="shared" si="441"/>
        <v>5.939606911027917E-2</v>
      </c>
      <c r="AA1356">
        <f>PI()/4*('Config sheet'!$C$38^2-'Config sheet'!$C$41^2)*'Stage 1'!Z1356*2</f>
        <v>9.6750625182512821E-3</v>
      </c>
      <c r="AB1356">
        <f t="shared" si="442"/>
        <v>33.406113110393235</v>
      </c>
    </row>
    <row r="1357" spans="3:28" x14ac:dyDescent="0.25">
      <c r="C1357">
        <f t="shared" si="444"/>
        <v>-66</v>
      </c>
      <c r="D1357">
        <f t="shared" si="429"/>
        <v>995</v>
      </c>
      <c r="E1357">
        <f t="shared" si="430"/>
        <v>0.17780000000000001</v>
      </c>
      <c r="F1357">
        <f t="shared" si="428"/>
        <v>-1.1055276381909548E-2</v>
      </c>
      <c r="G1357">
        <f t="shared" si="431"/>
        <v>104.19615634406146</v>
      </c>
      <c r="H1357">
        <f t="shared" si="432"/>
        <v>-1.1519173063162575</v>
      </c>
      <c r="I1357" s="3">
        <f t="shared" si="433"/>
        <v>8.8900000000000007E-2</v>
      </c>
      <c r="J1357" s="3">
        <f t="shared" si="434"/>
        <v>0.40640000000000004</v>
      </c>
      <c r="K1357">
        <f t="shared" si="435"/>
        <v>8.8302052340018394E-2</v>
      </c>
      <c r="L1357">
        <f>PI()/4*('Config sheet'!$C$38^2-'Config sheet'!$C$41^2)*'Stage 1'!K1357*2</f>
        <v>1.4383576045973109E-2</v>
      </c>
      <c r="M1357">
        <f t="shared" si="436"/>
        <v>43.039861755091813</v>
      </c>
      <c r="N1357">
        <f>'Config sheet'!$C$44</f>
        <v>5.8970333333333338</v>
      </c>
      <c r="O1357">
        <f t="shared" si="445"/>
        <v>-9.2151198879565488</v>
      </c>
      <c r="P1357">
        <f t="shared" si="446"/>
        <v>251.29661122894296</v>
      </c>
      <c r="Q1357">
        <f t="shared" si="437"/>
        <v>180</v>
      </c>
      <c r="R1357">
        <f t="shared" si="438"/>
        <v>45.233390021209729</v>
      </c>
      <c r="S1357">
        <f t="shared" si="439"/>
        <v>45.233390021209736</v>
      </c>
      <c r="T1357">
        <f t="shared" ca="1" si="440"/>
        <v>1.4931636980735559</v>
      </c>
      <c r="U1357">
        <f t="shared" ca="1" si="443"/>
        <v>22.758900000000001</v>
      </c>
      <c r="Z1357">
        <f t="shared" si="441"/>
        <v>6.0938632340018395E-2</v>
      </c>
      <c r="AA1357">
        <f>PI()/4*('Config sheet'!$C$38^2-'Config sheet'!$C$41^2)*'Stage 1'!Z1357*2</f>
        <v>9.9263315990110353E-3</v>
      </c>
      <c r="AB1357">
        <f t="shared" si="442"/>
        <v>34.273696479200453</v>
      </c>
    </row>
    <row r="1358" spans="3:28" x14ac:dyDescent="0.25">
      <c r="C1358">
        <f t="shared" si="444"/>
        <v>-67</v>
      </c>
      <c r="D1358">
        <f t="shared" si="429"/>
        <v>995</v>
      </c>
      <c r="E1358">
        <f t="shared" si="430"/>
        <v>0.17780000000000001</v>
      </c>
      <c r="F1358">
        <f t="shared" si="428"/>
        <v>-1.1222780569514238E-2</v>
      </c>
      <c r="G1358">
        <f t="shared" si="431"/>
        <v>104.19615634406146</v>
      </c>
      <c r="H1358">
        <f t="shared" si="432"/>
        <v>-1.1693705988362006</v>
      </c>
      <c r="I1358" s="3">
        <f t="shared" si="433"/>
        <v>8.8900000000000007E-2</v>
      </c>
      <c r="J1358" s="3">
        <f t="shared" si="434"/>
        <v>0.40640000000000004</v>
      </c>
      <c r="K1358">
        <f t="shared" si="435"/>
        <v>8.9851626490192543E-2</v>
      </c>
      <c r="L1358">
        <f>PI()/4*('Config sheet'!$C$38^2-'Config sheet'!$C$41^2)*'Stage 1'!K1358*2</f>
        <v>1.4635987139908725E-2</v>
      </c>
      <c r="M1358">
        <f t="shared" si="436"/>
        <v>43.795149491167834</v>
      </c>
      <c r="N1358">
        <f>'Config sheet'!$C$44</f>
        <v>5.8970333333333338</v>
      </c>
      <c r="O1358">
        <f t="shared" si="445"/>
        <v>-9.2554671001155935</v>
      </c>
      <c r="P1358">
        <f t="shared" si="446"/>
        <v>230.45880346408836</v>
      </c>
      <c r="Q1358">
        <f t="shared" si="437"/>
        <v>180</v>
      </c>
      <c r="R1358">
        <f t="shared" si="438"/>
        <v>41.482584623535907</v>
      </c>
      <c r="S1358">
        <f t="shared" si="439"/>
        <v>41.482584623535907</v>
      </c>
      <c r="T1358">
        <f t="shared" ca="1" si="440"/>
        <v>1.4931636980735559</v>
      </c>
      <c r="U1358">
        <f t="shared" ca="1" si="443"/>
        <v>22.758900000000001</v>
      </c>
      <c r="Z1358">
        <f t="shared" si="441"/>
        <v>6.2488206490192544E-2</v>
      </c>
      <c r="AA1358">
        <f>PI()/4*('Config sheet'!$C$38^2-'Config sheet'!$C$41^2)*'Stage 1'!Z1358*2</f>
        <v>1.0178742692946651E-2</v>
      </c>
      <c r="AB1358">
        <f t="shared" si="442"/>
        <v>35.145222997858582</v>
      </c>
    </row>
    <row r="1359" spans="3:28" x14ac:dyDescent="0.25">
      <c r="C1359">
        <f t="shared" si="444"/>
        <v>-68</v>
      </c>
      <c r="D1359">
        <f t="shared" si="429"/>
        <v>995</v>
      </c>
      <c r="E1359">
        <f t="shared" si="430"/>
        <v>0.17780000000000001</v>
      </c>
      <c r="F1359">
        <f t="shared" si="428"/>
        <v>-1.1390284757118929E-2</v>
      </c>
      <c r="G1359">
        <f t="shared" si="431"/>
        <v>104.19615634406146</v>
      </c>
      <c r="H1359">
        <f t="shared" si="432"/>
        <v>-1.186823891356144</v>
      </c>
      <c r="I1359" s="3">
        <f t="shared" si="433"/>
        <v>8.8900000000000007E-2</v>
      </c>
      <c r="J1359" s="3">
        <f t="shared" si="434"/>
        <v>0.40640000000000004</v>
      </c>
      <c r="K1359">
        <f t="shared" si="435"/>
        <v>9.1407619894371767E-2</v>
      </c>
      <c r="L1359">
        <f>PI()/4*('Config sheet'!$C$38^2-'Config sheet'!$C$41^2)*'Stage 1'!K1359*2</f>
        <v>1.4889443870108659E-2</v>
      </c>
      <c r="M1359">
        <f t="shared" si="436"/>
        <v>44.553566076433974</v>
      </c>
      <c r="N1359">
        <f>'Config sheet'!$C$44</f>
        <v>5.8970333333333338</v>
      </c>
      <c r="O1359">
        <f t="shared" si="445"/>
        <v>-9.2923290805532837</v>
      </c>
      <c r="P1359">
        <f t="shared" si="446"/>
        <v>209.68480823083817</v>
      </c>
      <c r="Q1359">
        <f t="shared" si="437"/>
        <v>180</v>
      </c>
      <c r="R1359">
        <f t="shared" si="438"/>
        <v>37.743265481550878</v>
      </c>
      <c r="S1359">
        <f t="shared" si="439"/>
        <v>37.743265481550871</v>
      </c>
      <c r="T1359">
        <f t="shared" ca="1" si="440"/>
        <v>1.4931636980735559</v>
      </c>
      <c r="U1359">
        <f t="shared" ca="1" si="443"/>
        <v>22.758900000000001</v>
      </c>
      <c r="Z1359">
        <f t="shared" si="441"/>
        <v>6.4044199894371767E-2</v>
      </c>
      <c r="AA1359">
        <f>PI()/4*('Config sheet'!$C$38^2-'Config sheet'!$C$41^2)*'Stage 1'!Z1359*2</f>
        <v>1.0432199423146583E-2</v>
      </c>
      <c r="AB1359">
        <f t="shared" si="442"/>
        <v>36.020359895597174</v>
      </c>
    </row>
    <row r="1360" spans="3:28" x14ac:dyDescent="0.25">
      <c r="C1360">
        <f>180-C995</f>
        <v>-69</v>
      </c>
      <c r="D1360">
        <f t="shared" si="429"/>
        <v>995</v>
      </c>
      <c r="E1360">
        <f t="shared" si="430"/>
        <v>0.17780000000000001</v>
      </c>
      <c r="F1360">
        <f t="shared" si="428"/>
        <v>-1.1557788944723618E-2</v>
      </c>
      <c r="G1360">
        <f t="shared" si="431"/>
        <v>104.19615634406146</v>
      </c>
      <c r="H1360">
        <f t="shared" si="432"/>
        <v>-1.2042771838760873</v>
      </c>
      <c r="I1360" s="3">
        <f t="shared" si="433"/>
        <v>8.8900000000000007E-2</v>
      </c>
      <c r="J1360" s="3">
        <f t="shared" si="434"/>
        <v>0.40640000000000004</v>
      </c>
      <c r="K1360">
        <f t="shared" si="435"/>
        <v>9.2969442716474698E-2</v>
      </c>
      <c r="L1360">
        <f>PI()/4*('Config sheet'!$C$38^2-'Config sheet'!$C$41^2)*'Stage 1'!K1360*2</f>
        <v>1.5143850157807963E-2</v>
      </c>
      <c r="M1360">
        <f t="shared" si="436"/>
        <v>45.314824015155665</v>
      </c>
      <c r="N1360">
        <f>'Config sheet'!$C$44</f>
        <v>5.8970333333333338</v>
      </c>
      <c r="O1360">
        <f>I1360*G1360*SIN(H1360)+I1360^2*G1360*SIN(2*H1360)/(2*J1360)</f>
        <v>-9.3257174495170982</v>
      </c>
      <c r="P1360">
        <f>I1360*G1360^2*COS(H1360)+(I1360^2*G1360^2*COS(2*H1360)/J1360)</f>
        <v>188.98571499611572</v>
      </c>
      <c r="Q1360">
        <f t="shared" si="437"/>
        <v>180</v>
      </c>
      <c r="R1360">
        <f t="shared" si="438"/>
        <v>34.017428699300837</v>
      </c>
      <c r="S1360">
        <f t="shared" si="439"/>
        <v>34.017428699300829</v>
      </c>
      <c r="T1360">
        <f t="shared" ca="1" si="440"/>
        <v>1.4931636980735559</v>
      </c>
      <c r="U1360">
        <f t="shared" ca="1" si="443"/>
        <v>22.758900000000001</v>
      </c>
      <c r="Z1360">
        <f t="shared" si="441"/>
        <v>6.5606022716474699E-2</v>
      </c>
      <c r="AA1360">
        <f>PI()/4*('Config sheet'!$C$38^2-'Config sheet'!$C$41^2)*'Stage 1'!Z1360*2</f>
        <v>1.0686605710845889E-2</v>
      </c>
      <c r="AB1360">
        <f t="shared" si="442"/>
        <v>36.898775431088133</v>
      </c>
    </row>
    <row r="1361" spans="3:28" x14ac:dyDescent="0.25">
      <c r="C1361">
        <f t="shared" ref="C1361:C1397" si="447">180-C996</f>
        <v>-70</v>
      </c>
      <c r="D1361">
        <f t="shared" si="429"/>
        <v>995</v>
      </c>
      <c r="E1361">
        <f t="shared" si="430"/>
        <v>0.17780000000000001</v>
      </c>
      <c r="F1361">
        <f t="shared" si="428"/>
        <v>-1.1725293132328309E-2</v>
      </c>
      <c r="G1361">
        <f t="shared" si="431"/>
        <v>104.19615634406146</v>
      </c>
      <c r="H1361">
        <f t="shared" si="432"/>
        <v>-1.2217304763960306</v>
      </c>
      <c r="I1361" s="3">
        <f t="shared" si="433"/>
        <v>8.8900000000000007E-2</v>
      </c>
      <c r="J1361" s="3">
        <f t="shared" si="434"/>
        <v>0.40640000000000004</v>
      </c>
      <c r="K1361">
        <f t="shared" si="435"/>
        <v>9.4536507289876309E-2</v>
      </c>
      <c r="L1361">
        <f>PI()/4*('Config sheet'!$C$38^2-'Config sheet'!$C$41^2)*'Stage 1'!K1361*2</f>
        <v>1.5399110277625784E-2</v>
      </c>
      <c r="M1361">
        <f t="shared" si="436"/>
        <v>46.078636869026802</v>
      </c>
      <c r="N1361">
        <f>'Config sheet'!$C$44</f>
        <v>5.8970333333333338</v>
      </c>
      <c r="O1361">
        <f t="shared" ref="O1361:O1397" si="448">I1361*G1361*SIN(H1361)+I1361^2*G1361*SIN(2*H1361)/(2*J1361)</f>
        <v>-9.3556456688417313</v>
      </c>
      <c r="P1361">
        <f t="shared" ref="P1361:P1397" si="449">I1361*G1361^2*COS(H1361)+(I1361^2*G1361^2*COS(2*H1361)/J1361)</f>
        <v>168.37242133619981</v>
      </c>
      <c r="Q1361">
        <f t="shared" si="437"/>
        <v>180</v>
      </c>
      <c r="R1361">
        <f t="shared" si="438"/>
        <v>30.307035840515969</v>
      </c>
      <c r="S1361">
        <f t="shared" si="439"/>
        <v>30.307035840515965</v>
      </c>
      <c r="T1361">
        <f t="shared" ca="1" si="440"/>
        <v>1.4931636980735559</v>
      </c>
      <c r="U1361">
        <f t="shared" ca="1" si="443"/>
        <v>22.758900000000001</v>
      </c>
      <c r="Z1361">
        <f t="shared" si="441"/>
        <v>6.717308728987631E-2</v>
      </c>
      <c r="AA1361">
        <f>PI()/4*('Config sheet'!$C$38^2-'Config sheet'!$C$41^2)*'Stage 1'!Z1361*2</f>
        <v>1.0941865830663708E-2</v>
      </c>
      <c r="AB1361">
        <f t="shared" si="442"/>
        <v>37.780139083170027</v>
      </c>
    </row>
    <row r="1362" spans="3:28" x14ac:dyDescent="0.25">
      <c r="C1362">
        <f t="shared" si="447"/>
        <v>-71</v>
      </c>
      <c r="D1362">
        <f t="shared" si="429"/>
        <v>995</v>
      </c>
      <c r="E1362">
        <f t="shared" si="430"/>
        <v>0.17780000000000001</v>
      </c>
      <c r="F1362">
        <f t="shared" si="428"/>
        <v>-1.1892797319932999E-2</v>
      </c>
      <c r="G1362">
        <f t="shared" si="431"/>
        <v>104.19615634406146</v>
      </c>
      <c r="H1362">
        <f t="shared" si="432"/>
        <v>-1.2391837689159739</v>
      </c>
      <c r="I1362" s="3">
        <f t="shared" si="433"/>
        <v>8.8900000000000007E-2</v>
      </c>
      <c r="J1362" s="3">
        <f t="shared" si="434"/>
        <v>0.40640000000000004</v>
      </c>
      <c r="K1362">
        <f t="shared" si="435"/>
        <v>9.6108228451080552E-2</v>
      </c>
      <c r="L1362">
        <f>PI()/4*('Config sheet'!$C$38^2-'Config sheet'!$C$41^2)*'Stage 1'!K1362*2</f>
        <v>1.565512891191749E-2</v>
      </c>
      <c r="M1362">
        <f t="shared" si="436"/>
        <v>46.84471941980717</v>
      </c>
      <c r="N1362">
        <f>'Config sheet'!$C$44</f>
        <v>5.8970333333333338</v>
      </c>
      <c r="O1362">
        <f t="shared" si="448"/>
        <v>-9.3821290090562162</v>
      </c>
      <c r="P1362">
        <f t="shared" si="449"/>
        <v>147.85562402204695</v>
      </c>
      <c r="Q1362">
        <f t="shared" si="437"/>
        <v>180</v>
      </c>
      <c r="R1362">
        <f t="shared" si="438"/>
        <v>26.614012323968449</v>
      </c>
      <c r="S1362">
        <f t="shared" si="439"/>
        <v>26.614012323968453</v>
      </c>
      <c r="T1362">
        <f t="shared" ca="1" si="440"/>
        <v>1.4931636980735559</v>
      </c>
      <c r="U1362">
        <f t="shared" ca="1" si="443"/>
        <v>22.758900000000001</v>
      </c>
      <c r="Z1362">
        <f t="shared" si="441"/>
        <v>6.8744808451080552E-2</v>
      </c>
      <c r="AA1362">
        <f>PI()/4*('Config sheet'!$C$38^2-'Config sheet'!$C$41^2)*'Stage 1'!Z1362*2</f>
        <v>1.1197884464955416E-2</v>
      </c>
      <c r="AB1362">
        <f t="shared" si="442"/>
        <v>38.664121738515497</v>
      </c>
    </row>
    <row r="1363" spans="3:28" x14ac:dyDescent="0.25">
      <c r="C1363">
        <f t="shared" si="447"/>
        <v>-72</v>
      </c>
      <c r="D1363">
        <f t="shared" si="429"/>
        <v>995</v>
      </c>
      <c r="E1363">
        <f t="shared" si="430"/>
        <v>0.17780000000000001</v>
      </c>
      <c r="F1363">
        <f t="shared" si="428"/>
        <v>-1.206030150753769E-2</v>
      </c>
      <c r="G1363">
        <f t="shared" si="431"/>
        <v>104.19615634406146</v>
      </c>
      <c r="H1363">
        <f t="shared" si="432"/>
        <v>-1.2566370614359172</v>
      </c>
      <c r="I1363" s="3">
        <f t="shared" si="433"/>
        <v>8.8900000000000007E-2</v>
      </c>
      <c r="J1363" s="3">
        <f t="shared" si="434"/>
        <v>0.40640000000000004</v>
      </c>
      <c r="K1363">
        <f t="shared" si="435"/>
        <v>9.768402386757466E-2</v>
      </c>
      <c r="L1363">
        <f>PI()/4*('Config sheet'!$C$38^2-'Config sheet'!$C$41^2)*'Stage 1'!K1363*2</f>
        <v>1.5911811204179081E-2</v>
      </c>
      <c r="M1363">
        <f t="shared" si="436"/>
        <v>47.612787829124045</v>
      </c>
      <c r="N1363">
        <f>'Config sheet'!$C$44</f>
        <v>5.8970333333333338</v>
      </c>
      <c r="O1363">
        <f t="shared" si="448"/>
        <v>-9.4051845150206397</v>
      </c>
      <c r="P1363">
        <f t="shared" si="449"/>
        <v>127.44581037858865</v>
      </c>
      <c r="Q1363">
        <f t="shared" si="437"/>
        <v>180</v>
      </c>
      <c r="R1363">
        <f t="shared" si="438"/>
        <v>22.940245868145958</v>
      </c>
      <c r="S1363">
        <f t="shared" si="439"/>
        <v>22.940245868145958</v>
      </c>
      <c r="T1363">
        <f t="shared" ca="1" si="440"/>
        <v>1.4931636980735559</v>
      </c>
      <c r="U1363">
        <f t="shared" ca="1" si="443"/>
        <v>22.758900000000001</v>
      </c>
      <c r="Z1363">
        <f t="shared" si="441"/>
        <v>7.032060386757466E-2</v>
      </c>
      <c r="AA1363">
        <f>PI()/4*('Config sheet'!$C$38^2-'Config sheet'!$C$41^2)*'Stage 1'!Z1363*2</f>
        <v>1.1454566757217007E-2</v>
      </c>
      <c r="AB1363">
        <f t="shared" si="442"/>
        <v>39.550395876026244</v>
      </c>
    </row>
    <row r="1364" spans="3:28" x14ac:dyDescent="0.25">
      <c r="C1364">
        <f t="shared" si="447"/>
        <v>-73</v>
      </c>
      <c r="D1364">
        <f t="shared" si="429"/>
        <v>995</v>
      </c>
      <c r="E1364">
        <f t="shared" si="430"/>
        <v>0.17780000000000001</v>
      </c>
      <c r="F1364">
        <f t="shared" si="428"/>
        <v>-1.2227805695142379E-2</v>
      </c>
      <c r="G1364">
        <f t="shared" si="431"/>
        <v>104.19615634406146</v>
      </c>
      <c r="H1364">
        <f t="shared" si="432"/>
        <v>-1.2740903539558606</v>
      </c>
      <c r="I1364" s="3">
        <f t="shared" si="433"/>
        <v>8.8900000000000007E-2</v>
      </c>
      <c r="J1364" s="3">
        <f t="shared" si="434"/>
        <v>0.40640000000000004</v>
      </c>
      <c r="K1364">
        <f t="shared" si="435"/>
        <v>9.9263314359486904E-2</v>
      </c>
      <c r="L1364">
        <f>PI()/4*('Config sheet'!$C$38^2-'Config sheet'!$C$41^2)*'Stage 1'!K1364*2</f>
        <v>1.6169062811442203E-2</v>
      </c>
      <c r="M1364">
        <f t="shared" si="436"/>
        <v>48.382559795253407</v>
      </c>
      <c r="N1364">
        <f>'Config sheet'!$C$44</f>
        <v>5.8970333333333338</v>
      </c>
      <c r="O1364">
        <f t="shared" si="448"/>
        <v>-9.4248309701390625</v>
      </c>
      <c r="P1364">
        <f t="shared" si="449"/>
        <v>107.15324992719439</v>
      </c>
      <c r="Q1364">
        <f t="shared" si="437"/>
        <v>180</v>
      </c>
      <c r="R1364">
        <f t="shared" si="438"/>
        <v>19.287584986894995</v>
      </c>
      <c r="S1364">
        <f t="shared" si="439"/>
        <v>19.287584986894991</v>
      </c>
      <c r="T1364">
        <f t="shared" ca="1" si="440"/>
        <v>1.4931636980735559</v>
      </c>
      <c r="U1364">
        <f t="shared" ca="1" si="443"/>
        <v>22.758900000000001</v>
      </c>
      <c r="Z1364">
        <f t="shared" si="441"/>
        <v>7.1899894359486904E-2</v>
      </c>
      <c r="AA1364">
        <f>PI()/4*('Config sheet'!$C$38^2-'Config sheet'!$C$41^2)*'Stage 1'!Z1364*2</f>
        <v>1.1711818364480129E-2</v>
      </c>
      <c r="AB1364">
        <f t="shared" si="442"/>
        <v>40.438635747742914</v>
      </c>
    </row>
    <row r="1365" spans="3:28" x14ac:dyDescent="0.25">
      <c r="C1365">
        <f t="shared" si="447"/>
        <v>-74</v>
      </c>
      <c r="D1365">
        <f t="shared" si="429"/>
        <v>995</v>
      </c>
      <c r="E1365">
        <f t="shared" si="430"/>
        <v>0.17780000000000001</v>
      </c>
      <c r="F1365">
        <f t="shared" si="428"/>
        <v>-1.239530988274707E-2</v>
      </c>
      <c r="G1365">
        <f t="shared" si="431"/>
        <v>104.19615634406146</v>
      </c>
      <c r="H1365">
        <f t="shared" si="432"/>
        <v>-1.2915436464758039</v>
      </c>
      <c r="I1365" s="3">
        <f t="shared" si="433"/>
        <v>8.8900000000000007E-2</v>
      </c>
      <c r="J1365" s="3">
        <f t="shared" si="434"/>
        <v>0.40640000000000004</v>
      </c>
      <c r="K1365">
        <f t="shared" si="435"/>
        <v>0.10084552421468287</v>
      </c>
      <c r="L1365">
        <f>PI()/4*('Config sheet'!$C$38^2-'Config sheet'!$C$41^2)*'Stage 1'!K1365*2</f>
        <v>1.6426789955600388E-2</v>
      </c>
      <c r="M1365">
        <f t="shared" si="436"/>
        <v>49.153754706703012</v>
      </c>
      <c r="N1365">
        <f>'Config sheet'!$C$44</f>
        <v>5.8970333333333338</v>
      </c>
      <c r="O1365">
        <f t="shared" si="448"/>
        <v>-9.4410888591968831</v>
      </c>
      <c r="P1365">
        <f t="shared" si="449"/>
        <v>86.987986320135349</v>
      </c>
      <c r="Q1365">
        <f t="shared" si="437"/>
        <v>180</v>
      </c>
      <c r="R1365">
        <f t="shared" si="438"/>
        <v>15.657837537624367</v>
      </c>
      <c r="S1365">
        <f t="shared" si="439"/>
        <v>15.657837537624362</v>
      </c>
      <c r="T1365">
        <f t="shared" ca="1" si="440"/>
        <v>1.4931636980735559</v>
      </c>
      <c r="U1365">
        <f t="shared" ca="1" si="443"/>
        <v>22.758900000000001</v>
      </c>
      <c r="Z1365">
        <f t="shared" si="441"/>
        <v>7.3482104214682875E-2</v>
      </c>
      <c r="AA1365">
        <f>PI()/4*('Config sheet'!$C$38^2-'Config sheet'!$C$41^2)*'Stage 1'!Z1365*2</f>
        <v>1.1969545508638312E-2</v>
      </c>
      <c r="AB1365">
        <f t="shared" si="442"/>
        <v>41.328517556064611</v>
      </c>
    </row>
    <row r="1366" spans="3:28" x14ac:dyDescent="0.25">
      <c r="C1366">
        <f t="shared" si="447"/>
        <v>-75</v>
      </c>
      <c r="D1366">
        <f t="shared" si="429"/>
        <v>995</v>
      </c>
      <c r="E1366">
        <f t="shared" si="430"/>
        <v>0.17780000000000001</v>
      </c>
      <c r="F1366">
        <f t="shared" si="428"/>
        <v>-1.2562814070351759E-2</v>
      </c>
      <c r="G1366">
        <f t="shared" si="431"/>
        <v>104.19615634406146</v>
      </c>
      <c r="H1366">
        <f t="shared" si="432"/>
        <v>-1.3089969389957472</v>
      </c>
      <c r="I1366" s="3">
        <f t="shared" si="433"/>
        <v>8.8900000000000007E-2</v>
      </c>
      <c r="J1366" s="3">
        <f t="shared" si="434"/>
        <v>0.40640000000000004</v>
      </c>
      <c r="K1366">
        <f t="shared" si="435"/>
        <v>0.10243008149693975</v>
      </c>
      <c r="L1366">
        <f>PI()/4*('Config sheet'!$C$38^2-'Config sheet'!$C$41^2)*'Stage 1'!K1366*2</f>
        <v>1.6684899473607739E-2</v>
      </c>
      <c r="M1366">
        <f t="shared" si="436"/>
        <v>49.92609379242154</v>
      </c>
      <c r="N1366">
        <f>'Config sheet'!$C$44</f>
        <v>5.8970333333333338</v>
      </c>
      <c r="O1366">
        <f t="shared" si="448"/>
        <v>-9.4539803298722198</v>
      </c>
      <c r="P1366">
        <f t="shared" si="449"/>
        <v>66.959829575522463</v>
      </c>
      <c r="Q1366">
        <f t="shared" si="437"/>
        <v>180</v>
      </c>
      <c r="R1366">
        <f t="shared" si="438"/>
        <v>12.05276932359404</v>
      </c>
      <c r="S1366">
        <f t="shared" si="439"/>
        <v>12.052769323594042</v>
      </c>
      <c r="T1366">
        <f t="shared" ca="1" si="440"/>
        <v>1.4931636980735559</v>
      </c>
      <c r="U1366">
        <f t="shared" ca="1" si="443"/>
        <v>22.758900000000001</v>
      </c>
      <c r="Z1366">
        <f t="shared" si="441"/>
        <v>7.5066661496939746E-2</v>
      </c>
      <c r="AA1366">
        <f>PI()/4*('Config sheet'!$C$38^2-'Config sheet'!$C$41^2)*'Stage 1'!Z1366*2</f>
        <v>1.2227655026645664E-2</v>
      </c>
      <c r="AB1366">
        <f t="shared" si="442"/>
        <v>42.219719627075214</v>
      </c>
    </row>
    <row r="1367" spans="3:28" x14ac:dyDescent="0.25">
      <c r="C1367">
        <f t="shared" si="447"/>
        <v>-76</v>
      </c>
      <c r="D1367">
        <f t="shared" si="429"/>
        <v>995</v>
      </c>
      <c r="E1367">
        <f t="shared" si="430"/>
        <v>0.17780000000000001</v>
      </c>
      <c r="F1367">
        <f t="shared" ref="F1367:F1430" si="450">C1367*$G$4</f>
        <v>-1.2730318257956449E-2</v>
      </c>
      <c r="G1367">
        <f t="shared" si="431"/>
        <v>104.19615634406146</v>
      </c>
      <c r="H1367">
        <f t="shared" si="432"/>
        <v>-1.3264502315156903</v>
      </c>
      <c r="I1367" s="3">
        <f t="shared" si="433"/>
        <v>8.8900000000000007E-2</v>
      </c>
      <c r="J1367" s="3">
        <f t="shared" si="434"/>
        <v>0.40640000000000004</v>
      </c>
      <c r="K1367">
        <f t="shared" si="435"/>
        <v>0.10401641834685452</v>
      </c>
      <c r="L1367">
        <f>PI()/4*('Config sheet'!$C$38^2-'Config sheet'!$C$41^2)*'Stage 1'!K1367*2</f>
        <v>1.694329886649408E-2</v>
      </c>
      <c r="M1367">
        <f t="shared" si="436"/>
        <v>50.699300268466239</v>
      </c>
      <c r="N1367">
        <f>'Config sheet'!$C$44</f>
        <v>5.8970333333333338</v>
      </c>
      <c r="O1367">
        <f t="shared" si="448"/>
        <v>-9.4635291529723542</v>
      </c>
      <c r="P1367">
        <f t="shared" si="449"/>
        <v>47.078348620816115</v>
      </c>
      <c r="Q1367">
        <f t="shared" si="437"/>
        <v>180</v>
      </c>
      <c r="R1367">
        <f t="shared" si="438"/>
        <v>8.4741027517469014</v>
      </c>
      <c r="S1367">
        <f t="shared" si="439"/>
        <v>8.4741027517469014</v>
      </c>
      <c r="T1367">
        <f t="shared" ca="1" si="440"/>
        <v>1.4931636980735559</v>
      </c>
      <c r="U1367">
        <f t="shared" ca="1" si="443"/>
        <v>22.758900000000001</v>
      </c>
      <c r="Z1367">
        <f t="shared" si="441"/>
        <v>7.6652998346854517E-2</v>
      </c>
      <c r="AA1367">
        <f>PI()/4*('Config sheet'!$C$38^2-'Config sheet'!$C$41^2)*'Stage 1'!Z1367*2</f>
        <v>1.2486054419532005E-2</v>
      </c>
      <c r="AB1367">
        <f t="shared" si="442"/>
        <v>43.11192257978319</v>
      </c>
    </row>
    <row r="1368" spans="3:28" x14ac:dyDescent="0.25">
      <c r="C1368">
        <f t="shared" si="447"/>
        <v>-77</v>
      </c>
      <c r="D1368">
        <f t="shared" ref="D1368:D1431" si="451">$D$4</f>
        <v>995</v>
      </c>
      <c r="E1368">
        <f t="shared" ref="E1368:E1431" si="452">$E$4</f>
        <v>0.17780000000000001</v>
      </c>
      <c r="F1368">
        <f t="shared" si="450"/>
        <v>-1.289782244556114E-2</v>
      </c>
      <c r="G1368">
        <f t="shared" ref="G1368:G1431" si="453">D1368/60*2*PI()</f>
        <v>104.19615634406146</v>
      </c>
      <c r="H1368">
        <f t="shared" ref="H1368:H1431" si="454">G1368*F1368</f>
        <v>-1.3439035240356336</v>
      </c>
      <c r="I1368" s="3">
        <f t="shared" ref="I1368:I1431" si="455">$I$4</f>
        <v>8.8900000000000007E-2</v>
      </c>
      <c r="J1368" s="3">
        <f t="shared" ref="J1368:J1431" si="456">$J$4</f>
        <v>0.40640000000000004</v>
      </c>
      <c r="K1368">
        <f t="shared" ref="K1368:K1431" si="457">(J1368+I1368)-(I1368*COS(H1368)+(J1368^2-I1368^2*(SIN(H1368))^2)^0.5)+$B$1111</f>
        <v>0.1056039712751469</v>
      </c>
      <c r="L1368">
        <f>PI()/4*('Config sheet'!$C$38^2-'Config sheet'!$C$41^2)*'Stage 1'!K1368*2</f>
        <v>1.720189634714122E-2</v>
      </c>
      <c r="M1368">
        <f t="shared" ref="M1368:M1431" si="458">L1368*100/$AG$741</f>
        <v>51.473099480963455</v>
      </c>
      <c r="N1368">
        <f>'Config sheet'!$C$44</f>
        <v>5.8970333333333338</v>
      </c>
      <c r="O1368">
        <f t="shared" si="448"/>
        <v>-9.4697606814475588</v>
      </c>
      <c r="P1368">
        <f t="shared" si="449"/>
        <v>27.352864152622459</v>
      </c>
      <c r="Q1368">
        <f t="shared" ref="Q1368:Q1431" si="459">$V$4</f>
        <v>180</v>
      </c>
      <c r="R1368">
        <f t="shared" ref="R1368:R1431" si="460">Q1368*I1368*G1368^2*(COS(H1368)+(I1368/J1368)*COS(2*H1368))*10^-3</f>
        <v>4.9235155474720367</v>
      </c>
      <c r="S1368">
        <f t="shared" ref="S1368:S1431" si="461">Q1368*P1368*10^-3</f>
        <v>4.923515547472042</v>
      </c>
      <c r="T1368">
        <f t="shared" ref="T1368:T1431" ca="1" si="462">$V$741</f>
        <v>1.4931636980735559</v>
      </c>
      <c r="U1368">
        <f t="shared" ca="1" si="443"/>
        <v>22.758900000000001</v>
      </c>
      <c r="Z1368">
        <f t="shared" ref="Z1368:Z1431" si="463">(J1368+I1368)-(I1368*COS(H1368)+(J1368^2-I1368^2*(SIN(H1368))^2)^0.5)</f>
        <v>7.8240551275146897E-2</v>
      </c>
      <c r="AA1368">
        <f>PI()/4*('Config sheet'!$C$38^2-'Config sheet'!$C$41^2)*'Stage 1'!Z1368*2</f>
        <v>1.2744651900179146E-2</v>
      </c>
      <c r="AB1368">
        <f t="shared" ref="AB1368:AB1431" si="464">AA1368*100/($AG$741-$AG$743)</f>
        <v>44.004809491083741</v>
      </c>
    </row>
    <row r="1369" spans="3:28" x14ac:dyDescent="0.25">
      <c r="C1369">
        <f t="shared" si="447"/>
        <v>-78</v>
      </c>
      <c r="D1369">
        <f t="shared" si="451"/>
        <v>995</v>
      </c>
      <c r="E1369">
        <f t="shared" si="452"/>
        <v>0.17780000000000001</v>
      </c>
      <c r="F1369">
        <f t="shared" si="450"/>
        <v>-1.3065326633165829E-2</v>
      </c>
      <c r="G1369">
        <f t="shared" si="453"/>
        <v>104.19615634406146</v>
      </c>
      <c r="H1369">
        <f t="shared" si="454"/>
        <v>-1.3613568165555769</v>
      </c>
      <c r="I1369" s="3">
        <f t="shared" si="455"/>
        <v>8.8900000000000007E-2</v>
      </c>
      <c r="J1369" s="3">
        <f t="shared" si="456"/>
        <v>0.40640000000000004</v>
      </c>
      <c r="K1369">
        <f t="shared" si="457"/>
        <v>0.10719218144803713</v>
      </c>
      <c r="L1369">
        <f>PI()/4*('Config sheet'!$C$38^2-'Config sheet'!$C$41^2)*'Stage 1'!K1369*2</f>
        <v>1.7460600886768346E-2</v>
      </c>
      <c r="M1369">
        <f t="shared" si="458"/>
        <v>52.247219045206563</v>
      </c>
      <c r="N1369">
        <f>'Config sheet'!$C$44</f>
        <v>5.8970333333333338</v>
      </c>
      <c r="O1369">
        <f t="shared" si="448"/>
        <v>-9.4727018082359233</v>
      </c>
      <c r="P1369">
        <f t="shared" si="449"/>
        <v>7.7924418201020558</v>
      </c>
      <c r="Q1369">
        <f t="shared" si="459"/>
        <v>180</v>
      </c>
      <c r="R1369">
        <f t="shared" si="460"/>
        <v>1.4026395276183654</v>
      </c>
      <c r="S1369">
        <f t="shared" si="461"/>
        <v>1.4026395276183701</v>
      </c>
      <c r="T1369">
        <f t="shared" ca="1" si="462"/>
        <v>1.4931636980735559</v>
      </c>
      <c r="U1369">
        <f t="shared" ref="U1369:U1432" ca="1" si="465">IF(AND(L1369&lt;=$AG$740, U1368*(L1368/L1369)^T1369&lt;$AB$742),U1368*(L1368/L1369)^T1369,IF(C1369&lt;0,$AB$741,IF(L1369&gt;=$AG$742,  U1368*(L1368/L1369)^T1369,$AB$743)))</f>
        <v>22.758900000000001</v>
      </c>
      <c r="Z1369">
        <f t="shared" si="463"/>
        <v>7.9828761448037133E-2</v>
      </c>
      <c r="AA1369">
        <f>PI()/4*('Config sheet'!$C$38^2-'Config sheet'!$C$41^2)*'Stage 1'!Z1369*2</f>
        <v>1.300335643980627E-2</v>
      </c>
      <c r="AB1369">
        <f t="shared" si="464"/>
        <v>44.89806605626385</v>
      </c>
    </row>
    <row r="1370" spans="3:28" x14ac:dyDescent="0.25">
      <c r="C1370">
        <f t="shared" si="447"/>
        <v>-79</v>
      </c>
      <c r="D1370">
        <f t="shared" si="451"/>
        <v>995</v>
      </c>
      <c r="E1370">
        <f t="shared" si="452"/>
        <v>0.17780000000000001</v>
      </c>
      <c r="F1370">
        <f t="shared" si="450"/>
        <v>-1.323283082077052E-2</v>
      </c>
      <c r="G1370">
        <f t="shared" si="453"/>
        <v>104.19615634406146</v>
      </c>
      <c r="H1370">
        <f t="shared" si="454"/>
        <v>-1.3788101090755203</v>
      </c>
      <c r="I1370" s="3">
        <f t="shared" si="455"/>
        <v>8.8900000000000007E-2</v>
      </c>
      <c r="J1370" s="3">
        <f t="shared" si="456"/>
        <v>0.40640000000000004</v>
      </c>
      <c r="K1370">
        <f t="shared" si="457"/>
        <v>0.10878049496438788</v>
      </c>
      <c r="L1370">
        <f>PI()/4*('Config sheet'!$C$38^2-'Config sheet'!$C$41^2)*'Stage 1'!K1370*2</f>
        <v>1.7719322260075818E-2</v>
      </c>
      <c r="M1370">
        <f t="shared" si="458"/>
        <v>53.021388980739289</v>
      </c>
      <c r="N1370">
        <f>'Config sheet'!$C$44</f>
        <v>5.8970333333333338</v>
      </c>
      <c r="O1370">
        <f t="shared" si="448"/>
        <v>-9.4723809229939597</v>
      </c>
      <c r="P1370">
        <f t="shared" si="449"/>
        <v>-11.594114261091107</v>
      </c>
      <c r="Q1370">
        <f t="shared" si="459"/>
        <v>180</v>
      </c>
      <c r="R1370">
        <f t="shared" si="460"/>
        <v>-2.0869405669963972</v>
      </c>
      <c r="S1370">
        <f t="shared" si="461"/>
        <v>-2.0869405669963994</v>
      </c>
      <c r="T1370">
        <f t="shared" ca="1" si="462"/>
        <v>1.4931636980735559</v>
      </c>
      <c r="U1370">
        <f t="shared" ca="1" si="465"/>
        <v>22.758900000000001</v>
      </c>
      <c r="Z1370">
        <f t="shared" si="463"/>
        <v>8.1417074964387881E-2</v>
      </c>
      <c r="AA1370">
        <f>PI()/4*('Config sheet'!$C$38^2-'Config sheet'!$C$41^2)*'Stage 1'!Z1370*2</f>
        <v>1.3262077813113744E-2</v>
      </c>
      <c r="AB1370">
        <f t="shared" si="464"/>
        <v>45.79138074487507</v>
      </c>
    </row>
    <row r="1371" spans="3:28" x14ac:dyDescent="0.25">
      <c r="C1371">
        <f t="shared" si="447"/>
        <v>-80</v>
      </c>
      <c r="D1371">
        <f t="shared" si="451"/>
        <v>995</v>
      </c>
      <c r="E1371">
        <f t="shared" si="452"/>
        <v>0.17780000000000001</v>
      </c>
      <c r="F1371">
        <f t="shared" si="450"/>
        <v>-1.340033500837521E-2</v>
      </c>
      <c r="G1371">
        <f t="shared" si="453"/>
        <v>104.19615634406146</v>
      </c>
      <c r="H1371">
        <f t="shared" si="454"/>
        <v>-1.3962634015954636</v>
      </c>
      <c r="I1371" s="3">
        <f t="shared" si="455"/>
        <v>8.8900000000000007E-2</v>
      </c>
      <c r="J1371" s="3">
        <f t="shared" si="456"/>
        <v>0.40640000000000004</v>
      </c>
      <c r="K1371">
        <f t="shared" si="457"/>
        <v>0.11036836312431333</v>
      </c>
      <c r="L1371">
        <f>PI()/4*('Config sheet'!$C$38^2-'Config sheet'!$C$41^2)*'Stage 1'!K1371*2</f>
        <v>1.7977971088999092E-2</v>
      </c>
      <c r="M1371">
        <f t="shared" si="458"/>
        <v>53.79534184228033</v>
      </c>
      <c r="N1371">
        <f>'Config sheet'!$C$44</f>
        <v>5.8970333333333338</v>
      </c>
      <c r="O1371">
        <f t="shared" si="448"/>
        <v>-9.4688278677688977</v>
      </c>
      <c r="P1371">
        <f t="shared" si="449"/>
        <v>-30.798267657823573</v>
      </c>
      <c r="Q1371">
        <f t="shared" si="459"/>
        <v>180</v>
      </c>
      <c r="R1371">
        <f t="shared" si="460"/>
        <v>-5.5436881784082486</v>
      </c>
      <c r="S1371">
        <f t="shared" si="461"/>
        <v>-5.5436881784082432</v>
      </c>
      <c r="T1371">
        <f t="shared" ca="1" si="462"/>
        <v>1.4931636980735559</v>
      </c>
      <c r="U1371">
        <f t="shared" ca="1" si="465"/>
        <v>22.758900000000001</v>
      </c>
      <c r="Z1371">
        <f t="shared" si="463"/>
        <v>8.3004943124313335E-2</v>
      </c>
      <c r="AA1371">
        <f>PI()/4*('Config sheet'!$C$38^2-'Config sheet'!$C$41^2)*'Stage 1'!Z1371*2</f>
        <v>1.3520726642037016E-2</v>
      </c>
      <c r="AB1371">
        <f t="shared" si="464"/>
        <v>46.684444951807272</v>
      </c>
    </row>
    <row r="1372" spans="3:28" x14ac:dyDescent="0.25">
      <c r="C1372">
        <f t="shared" si="447"/>
        <v>-81</v>
      </c>
      <c r="D1372">
        <f t="shared" si="451"/>
        <v>995</v>
      </c>
      <c r="E1372">
        <f t="shared" si="452"/>
        <v>0.17780000000000001</v>
      </c>
      <c r="F1372">
        <f t="shared" si="450"/>
        <v>-1.3567839195979901E-2</v>
      </c>
      <c r="G1372">
        <f t="shared" si="453"/>
        <v>104.19615634406146</v>
      </c>
      <c r="H1372">
        <f t="shared" si="454"/>
        <v>-1.4137166941154069</v>
      </c>
      <c r="I1372" s="3">
        <f t="shared" si="455"/>
        <v>8.8900000000000007E-2</v>
      </c>
      <c r="J1372" s="3">
        <f t="shared" si="456"/>
        <v>0.40640000000000004</v>
      </c>
      <c r="K1372">
        <f t="shared" si="457"/>
        <v>0.11195524268897791</v>
      </c>
      <c r="L1372">
        <f>PI()/4*('Config sheet'!$C$38^2-'Config sheet'!$C$41^2)*'Stage 1'!K1372*2</f>
        <v>1.8236458885027465E-2</v>
      </c>
      <c r="M1372">
        <f t="shared" si="458"/>
        <v>54.56881284635336</v>
      </c>
      <c r="N1372">
        <f>'Config sheet'!$C$44</f>
        <v>5.8970333333333338</v>
      </c>
      <c r="O1372">
        <f t="shared" si="448"/>
        <v>-9.4620738916696627</v>
      </c>
      <c r="P1372">
        <f t="shared" si="449"/>
        <v>-49.811755425353169</v>
      </c>
      <c r="Q1372">
        <f t="shared" si="459"/>
        <v>180</v>
      </c>
      <c r="R1372">
        <f t="shared" si="460"/>
        <v>-8.9661159765635734</v>
      </c>
      <c r="S1372">
        <f t="shared" si="461"/>
        <v>-8.9661159765635716</v>
      </c>
      <c r="T1372">
        <f t="shared" ca="1" si="462"/>
        <v>1.4931636980735559</v>
      </c>
      <c r="U1372">
        <f t="shared" ca="1" si="465"/>
        <v>22.758900000000001</v>
      </c>
      <c r="Z1372">
        <f t="shared" si="463"/>
        <v>8.4591822688977913E-2</v>
      </c>
      <c r="AA1372">
        <f>PI()/4*('Config sheet'!$C$38^2-'Config sheet'!$C$41^2)*'Stage 1'!Z1372*2</f>
        <v>1.3779214438065391E-2</v>
      </c>
      <c r="AB1372">
        <f t="shared" si="464"/>
        <v>47.576953143407145</v>
      </c>
    </row>
    <row r="1373" spans="3:28" x14ac:dyDescent="0.25">
      <c r="C1373">
        <f t="shared" si="447"/>
        <v>-82</v>
      </c>
      <c r="D1373">
        <f t="shared" si="451"/>
        <v>995</v>
      </c>
      <c r="E1373">
        <f t="shared" si="452"/>
        <v>0.17780000000000001</v>
      </c>
      <c r="F1373">
        <f t="shared" si="450"/>
        <v>-1.373534338358459E-2</v>
      </c>
      <c r="G1373">
        <f t="shared" si="453"/>
        <v>104.19615634406146</v>
      </c>
      <c r="H1373">
        <f t="shared" si="454"/>
        <v>-1.4311699866353502</v>
      </c>
      <c r="I1373" s="3">
        <f t="shared" si="455"/>
        <v>8.8900000000000007E-2</v>
      </c>
      <c r="J1373" s="3">
        <f t="shared" si="456"/>
        <v>0.40640000000000004</v>
      </c>
      <c r="K1373">
        <f t="shared" si="457"/>
        <v>0.11354059613131776</v>
      </c>
      <c r="L1373">
        <f>PI()/4*('Config sheet'!$C$38^2-'Config sheet'!$C$41^2)*'Stage 1'!K1373*2</f>
        <v>1.8494698090044292E-2</v>
      </c>
      <c r="M1373">
        <f t="shared" si="458"/>
        <v>55.341539993492873</v>
      </c>
      <c r="N1373">
        <f>'Config sheet'!$C$44</f>
        <v>5.8970333333333338</v>
      </c>
      <c r="O1373">
        <f t="shared" si="448"/>
        <v>-9.4521516045944765</v>
      </c>
      <c r="P1373">
        <f t="shared" si="449"/>
        <v>-68.626593564382262</v>
      </c>
      <c r="Q1373">
        <f t="shared" si="459"/>
        <v>180</v>
      </c>
      <c r="R1373">
        <f t="shared" si="460"/>
        <v>-12.352786841588804</v>
      </c>
      <c r="S1373">
        <f t="shared" si="461"/>
        <v>-12.352786841588808</v>
      </c>
      <c r="T1373">
        <f t="shared" ca="1" si="462"/>
        <v>1.4931636980735559</v>
      </c>
      <c r="U1373">
        <f t="shared" ca="1" si="465"/>
        <v>22.758900000000001</v>
      </c>
      <c r="Z1373">
        <f t="shared" si="463"/>
        <v>8.6177176131317756E-2</v>
      </c>
      <c r="AA1373">
        <f>PI()/4*('Config sheet'!$C$38^2-'Config sheet'!$C$41^2)*'Stage 1'!Z1373*2</f>
        <v>1.4037453643082216E-2</v>
      </c>
      <c r="AB1373">
        <f t="shared" si="464"/>
        <v>48.468602998491427</v>
      </c>
    </row>
    <row r="1374" spans="3:28" x14ac:dyDescent="0.25">
      <c r="C1374">
        <f t="shared" si="447"/>
        <v>-83</v>
      </c>
      <c r="D1374">
        <f t="shared" si="451"/>
        <v>995</v>
      </c>
      <c r="E1374">
        <f t="shared" si="452"/>
        <v>0.17780000000000001</v>
      </c>
      <c r="F1374">
        <f t="shared" si="450"/>
        <v>-1.3902847571189281E-2</v>
      </c>
      <c r="G1374">
        <f t="shared" si="453"/>
        <v>104.19615634406146</v>
      </c>
      <c r="H1374">
        <f t="shared" si="454"/>
        <v>-1.4486232791552935</v>
      </c>
      <c r="I1374" s="3">
        <f t="shared" si="455"/>
        <v>8.8900000000000007E-2</v>
      </c>
      <c r="J1374" s="3">
        <f t="shared" si="456"/>
        <v>0.40640000000000004</v>
      </c>
      <c r="K1374">
        <f t="shared" si="457"/>
        <v>0.11512389187743796</v>
      </c>
      <c r="L1374">
        <f>PI()/4*('Config sheet'!$C$38^2-'Config sheet'!$C$41^2)*'Stage 1'!K1374*2</f>
        <v>1.875260211564829E-2</v>
      </c>
      <c r="M1374">
        <f t="shared" si="458"/>
        <v>56.113264185905045</v>
      </c>
      <c r="N1374">
        <f>'Config sheet'!$C$44</f>
        <v>5.8970333333333338</v>
      </c>
      <c r="O1374">
        <f t="shared" si="448"/>
        <v>-9.4390949300739582</v>
      </c>
      <c r="P1374">
        <f t="shared" si="449"/>
        <v>-87.2350821240491</v>
      </c>
      <c r="Q1374">
        <f t="shared" si="459"/>
        <v>180</v>
      </c>
      <c r="R1374">
        <f t="shared" si="460"/>
        <v>-15.702314782328839</v>
      </c>
      <c r="S1374">
        <f t="shared" si="461"/>
        <v>-15.702314782328839</v>
      </c>
      <c r="T1374">
        <f t="shared" ca="1" si="462"/>
        <v>1.4931636980735559</v>
      </c>
      <c r="U1374">
        <f t="shared" ca="1" si="465"/>
        <v>22.758900000000001</v>
      </c>
      <c r="Z1374">
        <f t="shared" si="463"/>
        <v>8.7760471877437962E-2</v>
      </c>
      <c r="AA1374">
        <f>PI()/4*('Config sheet'!$C$38^2-'Config sheet'!$C$41^2)*'Stage 1'!Z1374*2</f>
        <v>1.4295357668686214E-2</v>
      </c>
      <c r="AB1374">
        <f t="shared" si="464"/>
        <v>49.359095544115839</v>
      </c>
    </row>
    <row r="1375" spans="3:28" x14ac:dyDescent="0.25">
      <c r="C1375">
        <f t="shared" si="447"/>
        <v>-84</v>
      </c>
      <c r="D1375">
        <f t="shared" si="451"/>
        <v>995</v>
      </c>
      <c r="E1375">
        <f t="shared" si="452"/>
        <v>0.17780000000000001</v>
      </c>
      <c r="F1375">
        <f t="shared" si="450"/>
        <v>-1.407035175879397E-2</v>
      </c>
      <c r="G1375">
        <f t="shared" si="453"/>
        <v>104.19615634406146</v>
      </c>
      <c r="H1375">
        <f t="shared" si="454"/>
        <v>-1.4660765716752366</v>
      </c>
      <c r="I1375" s="3">
        <f t="shared" si="455"/>
        <v>8.8900000000000007E-2</v>
      </c>
      <c r="J1375" s="3">
        <f t="shared" si="456"/>
        <v>0.40640000000000004</v>
      </c>
      <c r="K1375">
        <f t="shared" si="457"/>
        <v>0.11670460453845463</v>
      </c>
      <c r="L1375">
        <f>PI()/4*('Config sheet'!$C$38^2-'Config sheet'!$C$41^2)*'Stage 1'!K1375*2</f>
        <v>1.9010085380918463E-2</v>
      </c>
      <c r="M1375">
        <f t="shared" si="458"/>
        <v>56.883729340471419</v>
      </c>
      <c r="N1375">
        <f>'Config sheet'!$C$44</f>
        <v>5.8970333333333338</v>
      </c>
      <c r="O1375">
        <f t="shared" si="448"/>
        <v>-9.4229390572894669</v>
      </c>
      <c r="P1375">
        <f t="shared" si="449"/>
        <v>-105.62980994604939</v>
      </c>
      <c r="Q1375">
        <f t="shared" si="459"/>
        <v>180</v>
      </c>
      <c r="R1375">
        <f t="shared" si="460"/>
        <v>-19.013365790288891</v>
      </c>
      <c r="S1375">
        <f t="shared" si="461"/>
        <v>-19.013365790288891</v>
      </c>
      <c r="T1375">
        <f t="shared" ca="1" si="462"/>
        <v>1.4931636980735559</v>
      </c>
      <c r="U1375">
        <f t="shared" ca="1" si="465"/>
        <v>22.758900000000001</v>
      </c>
      <c r="Z1375">
        <f t="shared" si="463"/>
        <v>8.9341184538454632E-2</v>
      </c>
      <c r="AA1375">
        <f>PI()/4*('Config sheet'!$C$38^2-'Config sheet'!$C$41^2)*'Stage 1'!Z1375*2</f>
        <v>1.4552840933956389E-2</v>
      </c>
      <c r="AB1375">
        <f t="shared" si="464"/>
        <v>50.24813528596998</v>
      </c>
    </row>
    <row r="1376" spans="3:28" x14ac:dyDescent="0.25">
      <c r="C1376">
        <f t="shared" si="447"/>
        <v>-85</v>
      </c>
      <c r="D1376">
        <f t="shared" si="451"/>
        <v>995</v>
      </c>
      <c r="E1376">
        <f t="shared" si="452"/>
        <v>0.17780000000000001</v>
      </c>
      <c r="F1376">
        <f t="shared" si="450"/>
        <v>-1.4237855946398661E-2</v>
      </c>
      <c r="G1376">
        <f t="shared" si="453"/>
        <v>104.19615634406146</v>
      </c>
      <c r="H1376">
        <f t="shared" si="454"/>
        <v>-1.4835298641951802</v>
      </c>
      <c r="I1376" s="3">
        <f t="shared" si="455"/>
        <v>8.8900000000000007E-2</v>
      </c>
      <c r="J1376" s="3">
        <f t="shared" si="456"/>
        <v>0.40640000000000004</v>
      </c>
      <c r="K1376">
        <f t="shared" si="457"/>
        <v>0.11828221513256928</v>
      </c>
      <c r="L1376">
        <f>PI()/4*('Config sheet'!$C$38^2-'Config sheet'!$C$41^2)*'Stage 1'!K1376*2</f>
        <v>1.926706334858793E-2</v>
      </c>
      <c r="M1376">
        <f t="shared" si="458"/>
        <v>57.652682496991552</v>
      </c>
      <c r="N1376">
        <f>'Config sheet'!$C$44</f>
        <v>5.8970333333333338</v>
      </c>
      <c r="O1376">
        <f t="shared" si="448"/>
        <v>-9.4037203923271111</v>
      </c>
      <c r="P1376">
        <f t="shared" si="449"/>
        <v>-123.80365904552038</v>
      </c>
      <c r="Q1376">
        <f t="shared" si="459"/>
        <v>180</v>
      </c>
      <c r="R1376">
        <f t="shared" si="460"/>
        <v>-22.284658628193668</v>
      </c>
      <c r="S1376">
        <f t="shared" si="461"/>
        <v>-22.284658628193668</v>
      </c>
      <c r="T1376">
        <f t="shared" ca="1" si="462"/>
        <v>1.4931636980735559</v>
      </c>
      <c r="U1376">
        <f t="shared" ca="1" si="465"/>
        <v>22.758900000000001</v>
      </c>
      <c r="Z1376">
        <f t="shared" si="463"/>
        <v>9.0918795132569286E-2</v>
      </c>
      <c r="AA1376">
        <f>PI()/4*('Config sheet'!$C$38^2-'Config sheet'!$C$41^2)*'Stage 1'!Z1376*2</f>
        <v>1.4809818901625856E-2</v>
      </c>
      <c r="AB1376">
        <f t="shared" si="464"/>
        <v>51.135430333278556</v>
      </c>
    </row>
    <row r="1377" spans="3:28" x14ac:dyDescent="0.25">
      <c r="C1377">
        <f t="shared" si="447"/>
        <v>-86</v>
      </c>
      <c r="D1377">
        <f t="shared" si="451"/>
        <v>995</v>
      </c>
      <c r="E1377">
        <f t="shared" si="452"/>
        <v>0.17780000000000001</v>
      </c>
      <c r="F1377">
        <f t="shared" si="450"/>
        <v>-1.4405360134003351E-2</v>
      </c>
      <c r="G1377">
        <f t="shared" si="453"/>
        <v>104.19615634406146</v>
      </c>
      <c r="H1377">
        <f t="shared" si="454"/>
        <v>-1.5009831567151233</v>
      </c>
      <c r="I1377" s="3">
        <f t="shared" si="455"/>
        <v>8.8900000000000007E-2</v>
      </c>
      <c r="J1377" s="3">
        <f t="shared" si="456"/>
        <v>0.40640000000000004</v>
      </c>
      <c r="K1377">
        <f t="shared" si="457"/>
        <v>0.11985621129718046</v>
      </c>
      <c r="L1377">
        <f>PI()/4*('Config sheet'!$C$38^2-'Config sheet'!$C$41^2)*'Stage 1'!K1377*2</f>
        <v>1.9523452559594919E-2</v>
      </c>
      <c r="M1377">
        <f t="shared" si="458"/>
        <v>58.419873921569675</v>
      </c>
      <c r="N1377">
        <f>'Config sheet'!$C$44</f>
        <v>5.8970333333333338</v>
      </c>
      <c r="O1377">
        <f t="shared" si="448"/>
        <v>-9.3814765087286762</v>
      </c>
      <c r="P1377">
        <f t="shared" si="449"/>
        <v>-141.74980862476281</v>
      </c>
      <c r="Q1377">
        <f t="shared" si="459"/>
        <v>180</v>
      </c>
      <c r="R1377">
        <f t="shared" si="460"/>
        <v>-25.514965552457308</v>
      </c>
      <c r="S1377">
        <f t="shared" si="461"/>
        <v>-25.514965552457308</v>
      </c>
      <c r="T1377">
        <f t="shared" ca="1" si="462"/>
        <v>1.4931636980735559</v>
      </c>
      <c r="U1377">
        <f t="shared" ca="1" si="465"/>
        <v>22.758900000000001</v>
      </c>
      <c r="Z1377">
        <f t="shared" si="463"/>
        <v>9.2492791297180466E-2</v>
      </c>
      <c r="AA1377">
        <f>PI()/4*('Config sheet'!$C$38^2-'Config sheet'!$C$41^2)*'Stage 1'!Z1377*2</f>
        <v>1.5066208112632843E-2</v>
      </c>
      <c r="AB1377">
        <f t="shared" si="464"/>
        <v>52.020692518099253</v>
      </c>
    </row>
    <row r="1378" spans="3:28" x14ac:dyDescent="0.25">
      <c r="C1378">
        <f t="shared" si="447"/>
        <v>-87</v>
      </c>
      <c r="D1378">
        <f t="shared" si="451"/>
        <v>995</v>
      </c>
      <c r="E1378">
        <f t="shared" si="452"/>
        <v>0.17780000000000001</v>
      </c>
      <c r="F1378">
        <f t="shared" si="450"/>
        <v>-1.457286432160804E-2</v>
      </c>
      <c r="G1378">
        <f t="shared" si="453"/>
        <v>104.19615634406146</v>
      </c>
      <c r="H1378">
        <f t="shared" si="454"/>
        <v>-1.5184364492350666</v>
      </c>
      <c r="I1378" s="3">
        <f t="shared" si="455"/>
        <v>8.8900000000000007E-2</v>
      </c>
      <c r="J1378" s="3">
        <f t="shared" si="456"/>
        <v>0.40640000000000004</v>
      </c>
      <c r="K1378">
        <f t="shared" si="457"/>
        <v>0.12142608749085751</v>
      </c>
      <c r="L1378">
        <f>PI()/4*('Config sheet'!$C$38^2-'Config sheet'!$C$41^2)*'Stage 1'!K1378*2</f>
        <v>1.9779170665982386E-2</v>
      </c>
      <c r="M1378">
        <f t="shared" si="458"/>
        <v>59.185057205059998</v>
      </c>
      <c r="N1378">
        <f>'Config sheet'!$C$44</f>
        <v>5.8970333333333338</v>
      </c>
      <c r="O1378">
        <f t="shared" si="448"/>
        <v>-9.3562460974012165</v>
      </c>
      <c r="P1378">
        <f t="shared" si="449"/>
        <v>-159.46173871633783</v>
      </c>
      <c r="Q1378">
        <f t="shared" si="459"/>
        <v>180</v>
      </c>
      <c r="R1378">
        <f t="shared" si="460"/>
        <v>-28.703112968940818</v>
      </c>
      <c r="S1378">
        <f t="shared" si="461"/>
        <v>-28.703112968940811</v>
      </c>
      <c r="T1378">
        <f t="shared" ca="1" si="462"/>
        <v>1.4931636980735559</v>
      </c>
      <c r="U1378">
        <f t="shared" ca="1" si="465"/>
        <v>22.758900000000001</v>
      </c>
      <c r="Z1378">
        <f t="shared" si="463"/>
        <v>9.406266749085751E-2</v>
      </c>
      <c r="AA1378">
        <f>PI()/4*('Config sheet'!$C$38^2-'Config sheet'!$C$41^2)*'Stage 1'!Z1378*2</f>
        <v>1.532192621902031E-2</v>
      </c>
      <c r="AB1378">
        <f t="shared" si="464"/>
        <v>52.903637508918727</v>
      </c>
    </row>
    <row r="1379" spans="3:28" x14ac:dyDescent="0.25">
      <c r="C1379">
        <f t="shared" si="447"/>
        <v>-88</v>
      </c>
      <c r="D1379">
        <f t="shared" si="451"/>
        <v>995</v>
      </c>
      <c r="E1379">
        <f t="shared" si="452"/>
        <v>0.17780000000000001</v>
      </c>
      <c r="F1379">
        <f t="shared" si="450"/>
        <v>-1.4740368509212731E-2</v>
      </c>
      <c r="G1379">
        <f t="shared" si="453"/>
        <v>104.19615634406146</v>
      </c>
      <c r="H1379">
        <f t="shared" si="454"/>
        <v>-1.5358897417550099</v>
      </c>
      <c r="I1379" s="3">
        <f t="shared" si="455"/>
        <v>8.8900000000000007E-2</v>
      </c>
      <c r="J1379" s="3">
        <f t="shared" si="456"/>
        <v>0.40640000000000004</v>
      </c>
      <c r="K1379">
        <f t="shared" si="457"/>
        <v>0.12299134518502117</v>
      </c>
      <c r="L1379">
        <f>PI()/4*('Config sheet'!$C$38^2-'Config sheet'!$C$41^2)*'Stage 1'!K1379*2</f>
        <v>2.0034136462121013E-2</v>
      </c>
      <c r="M1379">
        <f t="shared" si="458"/>
        <v>59.947989356495007</v>
      </c>
      <c r="N1379">
        <f>'Config sheet'!$C$44</f>
        <v>5.8970333333333338</v>
      </c>
      <c r="O1379">
        <f t="shared" si="448"/>
        <v>-9.3280689159476609</v>
      </c>
      <c r="P1379">
        <f t="shared" si="449"/>
        <v>-176.93323345251116</v>
      </c>
      <c r="Q1379">
        <f t="shared" si="459"/>
        <v>180</v>
      </c>
      <c r="R1379">
        <f t="shared" si="460"/>
        <v>-31.847982021452012</v>
      </c>
      <c r="S1379">
        <f t="shared" si="461"/>
        <v>-31.847982021452008</v>
      </c>
      <c r="T1379">
        <f t="shared" ca="1" si="462"/>
        <v>1.4931636980735559</v>
      </c>
      <c r="U1379">
        <f t="shared" ca="1" si="465"/>
        <v>22.758900000000001</v>
      </c>
      <c r="Z1379">
        <f t="shared" si="463"/>
        <v>9.5627925185021168E-2</v>
      </c>
      <c r="AA1379">
        <f>PI()/4*('Config sheet'!$C$38^2-'Config sheet'!$C$41^2)*'Stage 1'!Z1379*2</f>
        <v>1.5576892015158937E-2</v>
      </c>
      <c r="AB1379">
        <f t="shared" si="464"/>
        <v>53.783984918459595</v>
      </c>
    </row>
    <row r="1380" spans="3:28" x14ac:dyDescent="0.25">
      <c r="C1380">
        <f t="shared" si="447"/>
        <v>-89</v>
      </c>
      <c r="D1380">
        <f t="shared" si="451"/>
        <v>995</v>
      </c>
      <c r="E1380">
        <f t="shared" si="452"/>
        <v>0.17780000000000001</v>
      </c>
      <c r="F1380">
        <f t="shared" si="450"/>
        <v>-1.4907872696817421E-2</v>
      </c>
      <c r="G1380">
        <f t="shared" si="453"/>
        <v>104.19615634406146</v>
      </c>
      <c r="H1380">
        <f t="shared" si="454"/>
        <v>-1.5533430342749532</v>
      </c>
      <c r="I1380" s="3">
        <f t="shared" si="455"/>
        <v>8.8900000000000007E-2</v>
      </c>
      <c r="J1380" s="3">
        <f t="shared" si="456"/>
        <v>0.40640000000000004</v>
      </c>
      <c r="K1380">
        <f t="shared" si="457"/>
        <v>0.12455149304519333</v>
      </c>
      <c r="L1380">
        <f>PI()/4*('Config sheet'!$C$38^2-'Config sheet'!$C$41^2)*'Stage 1'!K1380*2</f>
        <v>2.0288269914233072E-2</v>
      </c>
      <c r="M1380">
        <f t="shared" si="458"/>
        <v>60.708430891429529</v>
      </c>
      <c r="N1380">
        <f>'Config sheet'!$C$44</f>
        <v>5.8970333333333338</v>
      </c>
      <c r="O1380">
        <f t="shared" si="448"/>
        <v>-9.2969857374812577</v>
      </c>
      <c r="P1380">
        <f t="shared" si="449"/>
        <v>-194.15838395849369</v>
      </c>
      <c r="Q1380">
        <f t="shared" si="459"/>
        <v>180</v>
      </c>
      <c r="R1380">
        <f t="shared" si="460"/>
        <v>-34.948509112528868</v>
      </c>
      <c r="S1380">
        <f t="shared" si="461"/>
        <v>-34.94850911252886</v>
      </c>
      <c r="T1380">
        <f t="shared" ca="1" si="462"/>
        <v>1.4931636980735559</v>
      </c>
      <c r="U1380">
        <f t="shared" ca="1" si="465"/>
        <v>22.758900000000001</v>
      </c>
      <c r="Z1380">
        <f t="shared" si="463"/>
        <v>9.7188073045193335E-2</v>
      </c>
      <c r="AA1380">
        <f>PI()/4*('Config sheet'!$C$38^2-'Config sheet'!$C$41^2)*'Stage 1'!Z1380*2</f>
        <v>1.5831025467270998E-2</v>
      </c>
      <c r="AB1380">
        <f t="shared" si="464"/>
        <v>54.66145840562055</v>
      </c>
    </row>
    <row r="1381" spans="3:28" x14ac:dyDescent="0.25">
      <c r="C1381">
        <f t="shared" si="447"/>
        <v>-90</v>
      </c>
      <c r="D1381">
        <f t="shared" si="451"/>
        <v>995</v>
      </c>
      <c r="E1381">
        <f t="shared" si="452"/>
        <v>0.17780000000000001</v>
      </c>
      <c r="F1381">
        <f t="shared" si="450"/>
        <v>-1.5075376884422112E-2</v>
      </c>
      <c r="G1381">
        <f t="shared" si="453"/>
        <v>104.19615634406146</v>
      </c>
      <c r="H1381">
        <f t="shared" si="454"/>
        <v>-1.5707963267948966</v>
      </c>
      <c r="I1381" s="3">
        <f t="shared" si="455"/>
        <v>8.8900000000000007E-2</v>
      </c>
      <c r="J1381" s="3">
        <f t="shared" si="456"/>
        <v>0.40640000000000004</v>
      </c>
      <c r="K1381">
        <f t="shared" si="457"/>
        <v>0.12610604710170173</v>
      </c>
      <c r="L1381">
        <f>PI()/4*('Config sheet'!$C$38^2-'Config sheet'!$C$41^2)*'Stage 1'!K1381*2</f>
        <v>2.0541492188198621E-2</v>
      </c>
      <c r="M1381">
        <f t="shared" si="458"/>
        <v>61.466145915144963</v>
      </c>
      <c r="N1381">
        <f>'Config sheet'!$C$44</f>
        <v>5.8970333333333338</v>
      </c>
      <c r="O1381">
        <f t="shared" si="448"/>
        <v>-9.2630382989870643</v>
      </c>
      <c r="P1381">
        <f t="shared" si="449"/>
        <v>-211.13159086737485</v>
      </c>
      <c r="Q1381">
        <f t="shared" si="459"/>
        <v>180</v>
      </c>
      <c r="R1381">
        <f t="shared" si="460"/>
        <v>-38.003686356127481</v>
      </c>
      <c r="S1381">
        <f t="shared" si="461"/>
        <v>-38.003686356127474</v>
      </c>
      <c r="T1381">
        <f t="shared" ca="1" si="462"/>
        <v>1.4931636980735559</v>
      </c>
      <c r="U1381">
        <f t="shared" ca="1" si="465"/>
        <v>22.758900000000001</v>
      </c>
      <c r="Z1381">
        <f t="shared" si="463"/>
        <v>9.874262710170173E-2</v>
      </c>
      <c r="AA1381">
        <f>PI()/4*('Config sheet'!$C$38^2-'Config sheet'!$C$41^2)*'Stage 1'!Z1381*2</f>
        <v>1.6084247741236547E-2</v>
      </c>
      <c r="AB1381">
        <f t="shared" si="464"/>
        <v>55.535785771485791</v>
      </c>
    </row>
    <row r="1382" spans="3:28" x14ac:dyDescent="0.25">
      <c r="C1382">
        <f t="shared" si="447"/>
        <v>-91</v>
      </c>
      <c r="D1382">
        <f t="shared" si="451"/>
        <v>995</v>
      </c>
      <c r="E1382">
        <f t="shared" si="452"/>
        <v>0.17780000000000001</v>
      </c>
      <c r="F1382">
        <f t="shared" si="450"/>
        <v>-1.5242881072026801E-2</v>
      </c>
      <c r="G1382">
        <f t="shared" si="453"/>
        <v>104.19615634406146</v>
      </c>
      <c r="H1382">
        <f t="shared" si="454"/>
        <v>-1.5882496193148399</v>
      </c>
      <c r="I1382" s="3">
        <f t="shared" si="455"/>
        <v>8.8900000000000007E-2</v>
      </c>
      <c r="J1382" s="3">
        <f t="shared" si="456"/>
        <v>0.40640000000000004</v>
      </c>
      <c r="K1382">
        <f t="shared" si="457"/>
        <v>0.12765453090974235</v>
      </c>
      <c r="L1382">
        <f>PI()/4*('Config sheet'!$C$38^2-'Config sheet'!$C$41^2)*'Stage 1'!K1382*2</f>
        <v>2.0793725675628181E-2</v>
      </c>
      <c r="M1382">
        <f t="shared" si="458"/>
        <v>62.220902200666352</v>
      </c>
      <c r="N1382">
        <f>'Config sheet'!$C$44</f>
        <v>5.8970333333333338</v>
      </c>
      <c r="O1382">
        <f t="shared" si="448"/>
        <v>-9.2262692492939316</v>
      </c>
      <c r="P1382">
        <f t="shared" si="449"/>
        <v>-227.84756645511254</v>
      </c>
      <c r="Q1382">
        <f t="shared" si="459"/>
        <v>180</v>
      </c>
      <c r="R1382">
        <f t="shared" si="460"/>
        <v>-41.012561961920262</v>
      </c>
      <c r="S1382">
        <f t="shared" si="461"/>
        <v>-41.012561961920255</v>
      </c>
      <c r="T1382">
        <f t="shared" ca="1" si="462"/>
        <v>1.4931636980735559</v>
      </c>
      <c r="U1382">
        <f t="shared" ca="1" si="465"/>
        <v>22.758900000000001</v>
      </c>
      <c r="Z1382">
        <f t="shared" si="463"/>
        <v>0.10029111090974235</v>
      </c>
      <c r="AA1382">
        <f>PI()/4*('Config sheet'!$C$38^2-'Config sheet'!$C$41^2)*'Stage 1'!Z1382*2</f>
        <v>1.6336481228666107E-2</v>
      </c>
      <c r="AB1382">
        <f t="shared" si="464"/>
        <v>56.406699049348902</v>
      </c>
    </row>
    <row r="1383" spans="3:28" x14ac:dyDescent="0.25">
      <c r="C1383">
        <f t="shared" si="447"/>
        <v>-92</v>
      </c>
      <c r="D1383">
        <f t="shared" si="451"/>
        <v>995</v>
      </c>
      <c r="E1383">
        <f t="shared" si="452"/>
        <v>0.17780000000000001</v>
      </c>
      <c r="F1383">
        <f t="shared" si="450"/>
        <v>-1.5410385259631492E-2</v>
      </c>
      <c r="G1383">
        <f t="shared" si="453"/>
        <v>104.19615634406146</v>
      </c>
      <c r="H1383">
        <f t="shared" si="454"/>
        <v>-1.6057029118347832</v>
      </c>
      <c r="I1383" s="3">
        <f t="shared" si="455"/>
        <v>8.8900000000000007E-2</v>
      </c>
      <c r="J1383" s="3">
        <f t="shared" si="456"/>
        <v>0.40640000000000004</v>
      </c>
      <c r="K1383">
        <f t="shared" si="457"/>
        <v>0.1291964756987258</v>
      </c>
      <c r="L1383">
        <f>PI()/4*('Config sheet'!$C$38^2-'Config sheet'!$C$41^2)*'Stage 1'!K1383*2</f>
        <v>2.1044894018189843E-2</v>
      </c>
      <c r="M1383">
        <f t="shared" si="458"/>
        <v>62.97247126155618</v>
      </c>
      <c r="N1383">
        <f>'Config sheet'!$C$44</f>
        <v>5.8970333333333338</v>
      </c>
      <c r="O1383">
        <f t="shared" si="448"/>
        <v>-9.1867220967208212</v>
      </c>
      <c r="P1383">
        <f t="shared" si="449"/>
        <v>-244.30133639440598</v>
      </c>
      <c r="Q1383">
        <f t="shared" si="459"/>
        <v>180</v>
      </c>
      <c r="R1383">
        <f t="shared" si="460"/>
        <v>-43.974240550993073</v>
      </c>
      <c r="S1383">
        <f t="shared" si="461"/>
        <v>-43.974240550993073</v>
      </c>
      <c r="T1383">
        <f t="shared" ca="1" si="462"/>
        <v>1.4931636980735559</v>
      </c>
      <c r="U1383">
        <f t="shared" ca="1" si="465"/>
        <v>22.758900000000001</v>
      </c>
      <c r="Z1383">
        <f t="shared" si="463"/>
        <v>0.10183305569872581</v>
      </c>
      <c r="AA1383">
        <f>PI()/4*('Config sheet'!$C$38^2-'Config sheet'!$C$41^2)*'Stage 1'!Z1383*2</f>
        <v>1.6587649571227766E-2</v>
      </c>
      <c r="AB1383">
        <f t="shared" si="464"/>
        <v>57.273934588709672</v>
      </c>
    </row>
    <row r="1384" spans="3:28" x14ac:dyDescent="0.25">
      <c r="C1384">
        <f t="shared" si="447"/>
        <v>-93</v>
      </c>
      <c r="D1384">
        <f t="shared" si="451"/>
        <v>995</v>
      </c>
      <c r="E1384">
        <f t="shared" si="452"/>
        <v>0.17780000000000001</v>
      </c>
      <c r="F1384">
        <f t="shared" si="450"/>
        <v>-1.5577889447236181E-2</v>
      </c>
      <c r="G1384">
        <f t="shared" si="453"/>
        <v>104.19615634406146</v>
      </c>
      <c r="H1384">
        <f t="shared" si="454"/>
        <v>-1.6231562043547263</v>
      </c>
      <c r="I1384" s="3">
        <f t="shared" si="455"/>
        <v>8.8900000000000007E-2</v>
      </c>
      <c r="J1384" s="3">
        <f t="shared" si="456"/>
        <v>0.40640000000000004</v>
      </c>
      <c r="K1384">
        <f t="shared" si="457"/>
        <v>0.13073142051085293</v>
      </c>
      <c r="L1384">
        <f>PI()/4*('Config sheet'!$C$38^2-'Config sheet'!$C$41^2)*'Stage 1'!K1384*2</f>
        <v>2.1294922130181942E-2</v>
      </c>
      <c r="M1384">
        <f t="shared" si="458"/>
        <v>63.720628419458457</v>
      </c>
      <c r="N1384">
        <f>'Config sheet'!$C$44</f>
        <v>5.8970333333333338</v>
      </c>
      <c r="O1384">
        <f t="shared" si="448"/>
        <v>-9.1444411564612871</v>
      </c>
      <c r="P1384">
        <f t="shared" si="449"/>
        <v>-260.48824112674288</v>
      </c>
      <c r="Q1384">
        <f t="shared" si="459"/>
        <v>180</v>
      </c>
      <c r="R1384">
        <f t="shared" si="460"/>
        <v>-46.887883402813721</v>
      </c>
      <c r="S1384">
        <f t="shared" si="461"/>
        <v>-46.887883402813721</v>
      </c>
      <c r="T1384">
        <f t="shared" ca="1" si="462"/>
        <v>1.4931636980735559</v>
      </c>
      <c r="U1384">
        <f t="shared" ca="1" si="465"/>
        <v>22.758900000000001</v>
      </c>
      <c r="Z1384">
        <f t="shared" si="463"/>
        <v>0.10336800051085293</v>
      </c>
      <c r="AA1384">
        <f>PI()/4*('Config sheet'!$C$38^2-'Config sheet'!$C$41^2)*'Stage 1'!Z1384*2</f>
        <v>1.6837677683219868E-2</v>
      </c>
      <c r="AB1384">
        <f t="shared" si="464"/>
        <v>58.13723313321313</v>
      </c>
    </row>
    <row r="1385" spans="3:28" x14ac:dyDescent="0.25">
      <c r="C1385">
        <f t="shared" si="447"/>
        <v>-94</v>
      </c>
      <c r="D1385">
        <f t="shared" si="451"/>
        <v>995</v>
      </c>
      <c r="E1385">
        <f t="shared" si="452"/>
        <v>0.17780000000000001</v>
      </c>
      <c r="F1385">
        <f t="shared" si="450"/>
        <v>-1.5745393634840871E-2</v>
      </c>
      <c r="G1385">
        <f t="shared" si="453"/>
        <v>104.19615634406146</v>
      </c>
      <c r="H1385">
        <f t="shared" si="454"/>
        <v>-1.6406094968746696</v>
      </c>
      <c r="I1385" s="3">
        <f t="shared" si="455"/>
        <v>8.8900000000000007E-2</v>
      </c>
      <c r="J1385" s="3">
        <f t="shared" si="456"/>
        <v>0.40640000000000004</v>
      </c>
      <c r="K1385">
        <f t="shared" si="457"/>
        <v>0.13225891232888595</v>
      </c>
      <c r="L1385">
        <f>PI()/4*('Config sheet'!$C$38^2-'Config sheet'!$C$41^2)*'Stage 1'!K1385*2</f>
        <v>2.1543736219345785E-2</v>
      </c>
      <c r="M1385">
        <f t="shared" si="458"/>
        <v>64.465152866376442</v>
      </c>
      <c r="N1385">
        <f>'Config sheet'!$C$44</f>
        <v>5.8970333333333338</v>
      </c>
      <c r="O1385">
        <f t="shared" si="448"/>
        <v>-9.099471497770141</v>
      </c>
      <c r="P1385">
        <f t="shared" si="449"/>
        <v>-276.40393685237831</v>
      </c>
      <c r="Q1385">
        <f t="shared" si="459"/>
        <v>180</v>
      </c>
      <c r="R1385">
        <f t="shared" si="460"/>
        <v>-49.752708633428099</v>
      </c>
      <c r="S1385">
        <f t="shared" si="461"/>
        <v>-49.752708633428099</v>
      </c>
      <c r="T1385">
        <f t="shared" ca="1" si="462"/>
        <v>1.4931636980735559</v>
      </c>
      <c r="U1385">
        <f t="shared" ca="1" si="465"/>
        <v>22.758900000000001</v>
      </c>
      <c r="Z1385">
        <f t="shared" si="463"/>
        <v>0.10489549232888595</v>
      </c>
      <c r="AA1385">
        <f>PI()/4*('Config sheet'!$C$38^2-'Config sheet'!$C$41^2)*'Stage 1'!Z1385*2</f>
        <v>1.7086491772383711E-2</v>
      </c>
      <c r="AB1385">
        <f t="shared" si="464"/>
        <v>58.996339892511784</v>
      </c>
    </row>
    <row r="1386" spans="3:28" x14ac:dyDescent="0.25">
      <c r="C1386">
        <f t="shared" si="447"/>
        <v>-95</v>
      </c>
      <c r="D1386">
        <f t="shared" si="451"/>
        <v>995</v>
      </c>
      <c r="E1386">
        <f t="shared" si="452"/>
        <v>0.17780000000000001</v>
      </c>
      <c r="F1386">
        <f t="shared" si="450"/>
        <v>-1.5912897822445562E-2</v>
      </c>
      <c r="G1386">
        <f t="shared" si="453"/>
        <v>104.19615634406146</v>
      </c>
      <c r="H1386">
        <f t="shared" si="454"/>
        <v>-1.6580627893946129</v>
      </c>
      <c r="I1386" s="3">
        <f t="shared" si="455"/>
        <v>8.8900000000000007E-2</v>
      </c>
      <c r="J1386" s="3">
        <f t="shared" si="456"/>
        <v>0.40640000000000004</v>
      </c>
      <c r="K1386">
        <f t="shared" si="457"/>
        <v>0.13377850619310291</v>
      </c>
      <c r="L1386">
        <f>PI()/4*('Config sheet'!$C$38^2-'Config sheet'!$C$41^2)*'Stage 1'!K1386*2</f>
        <v>2.1791263805916422E-2</v>
      </c>
      <c r="M1386">
        <f t="shared" si="458"/>
        <v>65.205827721678119</v>
      </c>
      <c r="N1386">
        <f>'Config sheet'!$C$44</f>
        <v>5.8970333333333338</v>
      </c>
      <c r="O1386">
        <f t="shared" si="448"/>
        <v>-9.0518588910162805</v>
      </c>
      <c r="P1386">
        <f t="shared" si="449"/>
        <v>-292.04439613846415</v>
      </c>
      <c r="Q1386">
        <f t="shared" si="459"/>
        <v>180</v>
      </c>
      <c r="R1386">
        <f t="shared" si="460"/>
        <v>-52.567991304923545</v>
      </c>
      <c r="S1386">
        <f t="shared" si="461"/>
        <v>-52.567991304923545</v>
      </c>
      <c r="T1386">
        <f t="shared" ca="1" si="462"/>
        <v>1.4931636980735559</v>
      </c>
      <c r="U1386">
        <f t="shared" ca="1" si="465"/>
        <v>22.758900000000001</v>
      </c>
      <c r="Z1386">
        <f t="shared" si="463"/>
        <v>0.10641508619310291</v>
      </c>
      <c r="AA1386">
        <f>PI()/4*('Config sheet'!$C$38^2-'Config sheet'!$C$41^2)*'Stage 1'!Z1386*2</f>
        <v>1.7334019358954348E-2</v>
      </c>
      <c r="AB1386">
        <f t="shared" si="464"/>
        <v>59.851004608044391</v>
      </c>
    </row>
    <row r="1387" spans="3:28" x14ac:dyDescent="0.25">
      <c r="C1387">
        <f t="shared" si="447"/>
        <v>-96</v>
      </c>
      <c r="D1387">
        <f t="shared" si="451"/>
        <v>995</v>
      </c>
      <c r="E1387">
        <f t="shared" si="452"/>
        <v>0.17780000000000001</v>
      </c>
      <c r="F1387">
        <f t="shared" si="450"/>
        <v>-1.6080402010050253E-2</v>
      </c>
      <c r="G1387">
        <f t="shared" si="453"/>
        <v>104.19615634406146</v>
      </c>
      <c r="H1387">
        <f t="shared" si="454"/>
        <v>-1.6755160819145565</v>
      </c>
      <c r="I1387" s="3">
        <f t="shared" si="455"/>
        <v>8.8900000000000007E-2</v>
      </c>
      <c r="J1387" s="3">
        <f t="shared" si="456"/>
        <v>0.40640000000000004</v>
      </c>
      <c r="K1387">
        <f t="shared" si="457"/>
        <v>0.13528976530744344</v>
      </c>
      <c r="L1387">
        <f>PI()/4*('Config sheet'!$C$38^2-'Config sheet'!$C$41^2)*'Stage 1'!K1387*2</f>
        <v>2.20374337399128E-2</v>
      </c>
      <c r="M1387">
        <f t="shared" si="458"/>
        <v>65.942440083833375</v>
      </c>
      <c r="N1387">
        <f>'Config sheet'!$C$44</f>
        <v>5.8970333333333338</v>
      </c>
      <c r="O1387">
        <f t="shared" si="448"/>
        <v>-9.0016497546655767</v>
      </c>
      <c r="P1387">
        <f t="shared" si="449"/>
        <v>-307.40590814601899</v>
      </c>
      <c r="Q1387">
        <f t="shared" si="459"/>
        <v>180</v>
      </c>
      <c r="R1387">
        <f t="shared" si="460"/>
        <v>-55.333063466283413</v>
      </c>
      <c r="S1387">
        <f t="shared" si="461"/>
        <v>-55.33306346628342</v>
      </c>
      <c r="T1387">
        <f t="shared" ca="1" si="462"/>
        <v>1.4931636980735559</v>
      </c>
      <c r="U1387">
        <f t="shared" ca="1" si="465"/>
        <v>22.758900000000001</v>
      </c>
      <c r="Z1387">
        <f t="shared" si="463"/>
        <v>0.10792634530744344</v>
      </c>
      <c r="AA1387">
        <f>PI()/4*('Config sheet'!$C$38^2-'Config sheet'!$C$41^2)*'Stage 1'!Z1387*2</f>
        <v>1.7580189292950722E-2</v>
      </c>
      <c r="AB1387">
        <f t="shared" si="464"/>
        <v>60.70098161273534</v>
      </c>
    </row>
    <row r="1388" spans="3:28" x14ac:dyDescent="0.25">
      <c r="C1388">
        <f t="shared" si="447"/>
        <v>-97</v>
      </c>
      <c r="D1388">
        <f t="shared" si="451"/>
        <v>995</v>
      </c>
      <c r="E1388">
        <f t="shared" si="452"/>
        <v>0.17780000000000001</v>
      </c>
      <c r="F1388">
        <f t="shared" si="450"/>
        <v>-1.624790619765494E-2</v>
      </c>
      <c r="G1388">
        <f t="shared" si="453"/>
        <v>104.19615634406146</v>
      </c>
      <c r="H1388">
        <f t="shared" si="454"/>
        <v>-1.6929693744344994</v>
      </c>
      <c r="I1388" s="3">
        <f t="shared" si="455"/>
        <v>8.8900000000000007E-2</v>
      </c>
      <c r="J1388" s="3">
        <f t="shared" si="456"/>
        <v>0.40640000000000004</v>
      </c>
      <c r="K1388">
        <f t="shared" si="457"/>
        <v>0.13679226113487317</v>
      </c>
      <c r="L1388">
        <f>PI()/4*('Config sheet'!$C$38^2-'Config sheet'!$C$41^2)*'Stage 1'!K1388*2</f>
        <v>2.228217621667173E-2</v>
      </c>
      <c r="M1388">
        <f t="shared" si="458"/>
        <v>66.674781076896252</v>
      </c>
      <c r="N1388">
        <f>'Config sheet'!$C$44</f>
        <v>5.8970333333333338</v>
      </c>
      <c r="O1388">
        <f t="shared" si="448"/>
        <v>-8.948891102257619</v>
      </c>
      <c r="P1388">
        <f t="shared" si="449"/>
        <v>-322.48507847688279</v>
      </c>
      <c r="Q1388">
        <f t="shared" si="459"/>
        <v>180</v>
      </c>
      <c r="R1388">
        <f t="shared" si="460"/>
        <v>-58.047314125838902</v>
      </c>
      <c r="S1388">
        <f t="shared" si="461"/>
        <v>-58.047314125838902</v>
      </c>
      <c r="T1388">
        <f t="shared" ca="1" si="462"/>
        <v>1.4931636980735559</v>
      </c>
      <c r="U1388">
        <f t="shared" ca="1" si="465"/>
        <v>22.758900000000001</v>
      </c>
      <c r="Z1388">
        <f t="shared" si="463"/>
        <v>0.10942884113487317</v>
      </c>
      <c r="AA1388">
        <f>PI()/4*('Config sheet'!$C$38^2-'Config sheet'!$C$41^2)*'Stage 1'!Z1388*2</f>
        <v>1.7824931769709652E-2</v>
      </c>
      <c r="AB1388">
        <f t="shared" si="464"/>
        <v>61.546029884630578</v>
      </c>
    </row>
    <row r="1389" spans="3:28" x14ac:dyDescent="0.25">
      <c r="C1389">
        <f t="shared" si="447"/>
        <v>-98</v>
      </c>
      <c r="D1389">
        <f t="shared" si="451"/>
        <v>995</v>
      </c>
      <c r="E1389">
        <f t="shared" si="452"/>
        <v>0.17780000000000001</v>
      </c>
      <c r="F1389">
        <f t="shared" si="450"/>
        <v>-1.6415410385259632E-2</v>
      </c>
      <c r="G1389">
        <f t="shared" si="453"/>
        <v>104.19615634406146</v>
      </c>
      <c r="H1389">
        <f t="shared" si="454"/>
        <v>-1.7104226669544429</v>
      </c>
      <c r="I1389" s="3">
        <f t="shared" si="455"/>
        <v>8.8900000000000007E-2</v>
      </c>
      <c r="J1389" s="3">
        <f t="shared" si="456"/>
        <v>0.40640000000000004</v>
      </c>
      <c r="K1389">
        <f t="shared" si="457"/>
        <v>0.13828557348201739</v>
      </c>
      <c r="L1389">
        <f>PI()/4*('Config sheet'!$C$38^2-'Config sheet'!$C$41^2)*'Stage 1'!K1389*2</f>
        <v>2.2525422790633919E-2</v>
      </c>
      <c r="M1389">
        <f t="shared" si="458"/>
        <v>67.40264589175662</v>
      </c>
      <c r="N1389">
        <f>'Config sheet'!$C$44</f>
        <v>5.8970333333333338</v>
      </c>
      <c r="O1389">
        <f t="shared" si="448"/>
        <v>-8.8936304894397669</v>
      </c>
      <c r="P1389">
        <f t="shared" si="449"/>
        <v>-337.27882864227388</v>
      </c>
      <c r="Q1389">
        <f t="shared" si="459"/>
        <v>180</v>
      </c>
      <c r="R1389">
        <f t="shared" si="460"/>
        <v>-60.710189155609299</v>
      </c>
      <c r="S1389">
        <f t="shared" si="461"/>
        <v>-60.710189155609299</v>
      </c>
      <c r="T1389">
        <f t="shared" ca="1" si="462"/>
        <v>1.4931636980735559</v>
      </c>
      <c r="U1389">
        <f t="shared" ca="1" si="465"/>
        <v>22.758900000000001</v>
      </c>
      <c r="Z1389">
        <f t="shared" si="463"/>
        <v>0.11092215348201739</v>
      </c>
      <c r="AA1389">
        <f>PI()/4*('Config sheet'!$C$38^2-'Config sheet'!$C$41^2)*'Stage 1'!Z1389*2</f>
        <v>1.8068178343671845E-2</v>
      </c>
      <c r="AB1389">
        <f t="shared" si="464"/>
        <v>62.385913094497973</v>
      </c>
    </row>
    <row r="1390" spans="3:28" x14ac:dyDescent="0.25">
      <c r="C1390">
        <f t="shared" si="447"/>
        <v>-99</v>
      </c>
      <c r="D1390">
        <f t="shared" si="451"/>
        <v>995</v>
      </c>
      <c r="E1390">
        <f t="shared" si="452"/>
        <v>0.17780000000000001</v>
      </c>
      <c r="F1390">
        <f t="shared" si="450"/>
        <v>-1.6582914572864323E-2</v>
      </c>
      <c r="G1390">
        <f t="shared" si="453"/>
        <v>104.19615634406146</v>
      </c>
      <c r="H1390">
        <f t="shared" si="454"/>
        <v>-1.7278759594743862</v>
      </c>
      <c r="I1390" s="3">
        <f t="shared" si="455"/>
        <v>8.8900000000000007E-2</v>
      </c>
      <c r="J1390" s="3">
        <f t="shared" si="456"/>
        <v>0.40640000000000004</v>
      </c>
      <c r="K1390">
        <f t="shared" si="457"/>
        <v>0.13976929057313101</v>
      </c>
      <c r="L1390">
        <f>PI()/4*('Config sheet'!$C$38^2-'Config sheet'!$C$41^2)*'Stage 1'!K1390*2</f>
        <v>2.2767106387392985E-2</v>
      </c>
      <c r="M1390">
        <f t="shared" si="458"/>
        <v>68.125833822194522</v>
      </c>
      <c r="N1390">
        <f>'Config sheet'!$C$44</f>
        <v>5.8970333333333338</v>
      </c>
      <c r="O1390">
        <f t="shared" si="448"/>
        <v>-8.8359159611218185</v>
      </c>
      <c r="P1390">
        <f t="shared" si="449"/>
        <v>-351.7843951550052</v>
      </c>
      <c r="Q1390">
        <f t="shared" si="459"/>
        <v>180</v>
      </c>
      <c r="R1390">
        <f t="shared" si="460"/>
        <v>-63.321191127900953</v>
      </c>
      <c r="S1390">
        <f t="shared" si="461"/>
        <v>-63.321191127900939</v>
      </c>
      <c r="T1390">
        <f t="shared" ca="1" si="462"/>
        <v>1.4931636980735559</v>
      </c>
      <c r="U1390">
        <f t="shared" ca="1" si="465"/>
        <v>22.758900000000001</v>
      </c>
      <c r="Z1390">
        <f t="shared" si="463"/>
        <v>0.11240587057313101</v>
      </c>
      <c r="AA1390">
        <f>PI()/4*('Config sheet'!$C$38^2-'Config sheet'!$C$41^2)*'Stage 1'!Z1390*2</f>
        <v>1.8309861940430907E-2</v>
      </c>
      <c r="AB1390">
        <f t="shared" si="464"/>
        <v>63.220399647430256</v>
      </c>
    </row>
    <row r="1391" spans="3:28" x14ac:dyDescent="0.25">
      <c r="C1391">
        <f t="shared" si="447"/>
        <v>-100</v>
      </c>
      <c r="D1391">
        <f t="shared" si="451"/>
        <v>995</v>
      </c>
      <c r="E1391">
        <f t="shared" si="452"/>
        <v>0.17780000000000001</v>
      </c>
      <c r="F1391">
        <f t="shared" si="450"/>
        <v>-1.6750418760469014E-2</v>
      </c>
      <c r="G1391">
        <f t="shared" si="453"/>
        <v>104.19615634406146</v>
      </c>
      <c r="H1391">
        <f t="shared" si="454"/>
        <v>-1.7453292519943295</v>
      </c>
      <c r="I1391" s="3">
        <f t="shared" si="455"/>
        <v>8.8900000000000007E-2</v>
      </c>
      <c r="J1391" s="3">
        <f t="shared" si="456"/>
        <v>0.40640000000000004</v>
      </c>
      <c r="K1391">
        <f t="shared" si="457"/>
        <v>0.14124300911349355</v>
      </c>
      <c r="L1391">
        <f>PI()/4*('Config sheet'!$C$38^2-'Config sheet'!$C$41^2)*'Stage 1'!K1391*2</f>
        <v>2.300716131402189E-2</v>
      </c>
      <c r="M1391">
        <f t="shared" si="458"/>
        <v>68.844148295779789</v>
      </c>
      <c r="N1391">
        <f>'Config sheet'!$C$44</f>
        <v>5.8970333333333338</v>
      </c>
      <c r="O1391">
        <f t="shared" si="448"/>
        <v>-8.7757959988140541</v>
      </c>
      <c r="P1391">
        <f t="shared" si="449"/>
        <v>-365.99932824789971</v>
      </c>
      <c r="Q1391">
        <f t="shared" si="459"/>
        <v>180</v>
      </c>
      <c r="R1391">
        <f t="shared" si="460"/>
        <v>-65.879879084621948</v>
      </c>
      <c r="S1391">
        <f t="shared" si="461"/>
        <v>-65.879879084621948</v>
      </c>
      <c r="T1391">
        <f t="shared" ca="1" si="462"/>
        <v>1.4931636980735559</v>
      </c>
      <c r="U1391">
        <f t="shared" ca="1" si="465"/>
        <v>22.758900000000001</v>
      </c>
      <c r="Z1391">
        <f t="shared" si="463"/>
        <v>0.11387958911349355</v>
      </c>
      <c r="AA1391">
        <f>PI()/4*('Config sheet'!$C$38^2-'Config sheet'!$C$41^2)*'Stage 1'!Z1391*2</f>
        <v>1.8549916867059816E-2</v>
      </c>
      <c r="AB1391">
        <f t="shared" si="464"/>
        <v>64.049262718500316</v>
      </c>
    </row>
    <row r="1392" spans="3:28" x14ac:dyDescent="0.25">
      <c r="C1392">
        <f t="shared" si="447"/>
        <v>-101</v>
      </c>
      <c r="D1392">
        <f t="shared" si="451"/>
        <v>995</v>
      </c>
      <c r="E1392">
        <f t="shared" si="452"/>
        <v>0.17780000000000001</v>
      </c>
      <c r="F1392">
        <f t="shared" si="450"/>
        <v>-1.6917922948073701E-2</v>
      </c>
      <c r="G1392">
        <f t="shared" si="453"/>
        <v>104.19615634406146</v>
      </c>
      <c r="H1392">
        <f t="shared" si="454"/>
        <v>-1.7627825445142726</v>
      </c>
      <c r="I1392" s="3">
        <f t="shared" si="455"/>
        <v>8.8900000000000007E-2</v>
      </c>
      <c r="J1392" s="3">
        <f t="shared" si="456"/>
        <v>0.40640000000000004</v>
      </c>
      <c r="K1392">
        <f t="shared" si="457"/>
        <v>0.14270633434233757</v>
      </c>
      <c r="L1392">
        <f>PI()/4*('Config sheet'!$C$38^2-'Config sheet'!$C$41^2)*'Stage 1'!K1392*2</f>
        <v>2.3245523267694513E-2</v>
      </c>
      <c r="M1392">
        <f t="shared" si="458"/>
        <v>69.557396899670294</v>
      </c>
      <c r="N1392">
        <f>'Config sheet'!$C$44</f>
        <v>5.8970333333333338</v>
      </c>
      <c r="O1392">
        <f t="shared" si="448"/>
        <v>-8.7133194682110648</v>
      </c>
      <c r="P1392">
        <f t="shared" si="449"/>
        <v>-379.92149022136982</v>
      </c>
      <c r="Q1392">
        <f t="shared" si="459"/>
        <v>180</v>
      </c>
      <c r="R1392">
        <f t="shared" si="460"/>
        <v>-68.385868239846559</v>
      </c>
      <c r="S1392">
        <f t="shared" si="461"/>
        <v>-68.385868239846573</v>
      </c>
      <c r="T1392">
        <f t="shared" ca="1" si="462"/>
        <v>1.4931636980735559</v>
      </c>
      <c r="U1392">
        <f t="shared" ca="1" si="465"/>
        <v>22.758900000000001</v>
      </c>
      <c r="Z1392">
        <f t="shared" si="463"/>
        <v>0.11534291434233757</v>
      </c>
      <c r="AA1392">
        <f>PI()/4*('Config sheet'!$C$38^2-'Config sheet'!$C$41^2)*'Stage 1'!Z1392*2</f>
        <v>1.8788278820732439E-2</v>
      </c>
      <c r="AB1392">
        <f t="shared" si="464"/>
        <v>64.872280282529559</v>
      </c>
    </row>
    <row r="1393" spans="3:28" x14ac:dyDescent="0.25">
      <c r="C1393">
        <f t="shared" si="447"/>
        <v>-102</v>
      </c>
      <c r="D1393">
        <f t="shared" si="451"/>
        <v>995</v>
      </c>
      <c r="E1393">
        <f t="shared" si="452"/>
        <v>0.17780000000000001</v>
      </c>
      <c r="F1393">
        <f t="shared" si="450"/>
        <v>-1.7085427135678392E-2</v>
      </c>
      <c r="G1393">
        <f t="shared" si="453"/>
        <v>104.19615634406146</v>
      </c>
      <c r="H1393">
        <f t="shared" si="454"/>
        <v>-1.780235837034216</v>
      </c>
      <c r="I1393" s="3">
        <f t="shared" si="455"/>
        <v>8.8900000000000007E-2</v>
      </c>
      <c r="J1393" s="3">
        <f t="shared" si="456"/>
        <v>0.40640000000000004</v>
      </c>
      <c r="K1393">
        <f t="shared" si="457"/>
        <v>0.14415888007543473</v>
      </c>
      <c r="L1393">
        <f>PI()/4*('Config sheet'!$C$38^2-'Config sheet'!$C$41^2)*'Stage 1'!K1393*2</f>
        <v>2.3482129342622494E-2</v>
      </c>
      <c r="M1393">
        <f t="shared" si="458"/>
        <v>70.265391401369072</v>
      </c>
      <c r="N1393">
        <f>'Config sheet'!$C$44</f>
        <v>5.8970333333333338</v>
      </c>
      <c r="O1393">
        <f t="shared" si="448"/>
        <v>-8.6485355670831758</v>
      </c>
      <c r="P1393">
        <f t="shared" si="449"/>
        <v>-393.5490534235945</v>
      </c>
      <c r="Q1393">
        <f t="shared" si="459"/>
        <v>180</v>
      </c>
      <c r="R1393">
        <f t="shared" si="460"/>
        <v>-70.838829616247025</v>
      </c>
      <c r="S1393">
        <f t="shared" si="461"/>
        <v>-70.838829616247011</v>
      </c>
      <c r="T1393">
        <f t="shared" ca="1" si="462"/>
        <v>1.4931636980735559</v>
      </c>
      <c r="U1393">
        <f t="shared" ca="1" si="465"/>
        <v>22.758900000000001</v>
      </c>
      <c r="Z1393">
        <f t="shared" si="463"/>
        <v>0.11679546007543473</v>
      </c>
      <c r="AA1393">
        <f>PI()/4*('Config sheet'!$C$38^2-'Config sheet'!$C$41^2)*'Stage 1'!Z1393*2</f>
        <v>1.902488489566042E-2</v>
      </c>
      <c r="AB1393">
        <f t="shared" si="464"/>
        <v>65.689235138039777</v>
      </c>
    </row>
    <row r="1394" spans="3:28" x14ac:dyDescent="0.25">
      <c r="C1394">
        <f t="shared" si="447"/>
        <v>-103</v>
      </c>
      <c r="D1394">
        <f t="shared" si="451"/>
        <v>995</v>
      </c>
      <c r="E1394">
        <f t="shared" si="452"/>
        <v>0.17780000000000001</v>
      </c>
      <c r="F1394">
        <f t="shared" si="450"/>
        <v>-1.7252931323283083E-2</v>
      </c>
      <c r="G1394">
        <f t="shared" si="453"/>
        <v>104.19615634406146</v>
      </c>
      <c r="H1394">
        <f t="shared" si="454"/>
        <v>-1.7976891295541595</v>
      </c>
      <c r="I1394" s="3">
        <f t="shared" si="455"/>
        <v>8.8900000000000007E-2</v>
      </c>
      <c r="J1394" s="3">
        <f t="shared" si="456"/>
        <v>0.40640000000000004</v>
      </c>
      <c r="K1394">
        <f t="shared" si="457"/>
        <v>0.14560026873748613</v>
      </c>
      <c r="L1394">
        <f>PI()/4*('Config sheet'!$C$38^2-'Config sheet'!$C$41^2)*'Stage 1'!K1394*2</f>
        <v>2.3716918035331325E-2</v>
      </c>
      <c r="M1394">
        <f t="shared" si="458"/>
        <v>70.967947764511877</v>
      </c>
      <c r="N1394">
        <f>'Config sheet'!$C$44</f>
        <v>5.8970333333333338</v>
      </c>
      <c r="O1394">
        <f t="shared" si="448"/>
        <v>-8.5814937735367227</v>
      </c>
      <c r="P1394">
        <f t="shared" si="449"/>
        <v>-406.88049786715857</v>
      </c>
      <c r="Q1394">
        <f t="shared" si="459"/>
        <v>180</v>
      </c>
      <c r="R1394">
        <f t="shared" si="460"/>
        <v>-73.238489616088557</v>
      </c>
      <c r="S1394">
        <f t="shared" si="461"/>
        <v>-73.238489616088543</v>
      </c>
      <c r="T1394">
        <f t="shared" ca="1" si="462"/>
        <v>1.4931636980735559</v>
      </c>
      <c r="U1394">
        <f t="shared" ca="1" si="465"/>
        <v>22.758900000000001</v>
      </c>
      <c r="Z1394">
        <f t="shared" si="463"/>
        <v>0.11823684873748613</v>
      </c>
      <c r="AA1394">
        <f>PI()/4*('Config sheet'!$C$38^2-'Config sheet'!$C$41^2)*'Stage 1'!Z1394*2</f>
        <v>1.9259673588369251E-2</v>
      </c>
      <c r="AB1394">
        <f t="shared" si="464"/>
        <v>66.499914925470264</v>
      </c>
    </row>
    <row r="1395" spans="3:28" x14ac:dyDescent="0.25">
      <c r="C1395">
        <f t="shared" si="447"/>
        <v>-104</v>
      </c>
      <c r="D1395">
        <f t="shared" si="451"/>
        <v>995</v>
      </c>
      <c r="E1395">
        <f t="shared" si="452"/>
        <v>0.17780000000000001</v>
      </c>
      <c r="F1395">
        <f t="shared" si="450"/>
        <v>-1.7420435510887775E-2</v>
      </c>
      <c r="G1395">
        <f t="shared" si="453"/>
        <v>104.19615634406146</v>
      </c>
      <c r="H1395">
        <f t="shared" si="454"/>
        <v>-1.8151424220741028</v>
      </c>
      <c r="I1395" s="3">
        <f t="shared" si="455"/>
        <v>8.8900000000000007E-2</v>
      </c>
      <c r="J1395" s="3">
        <f t="shared" si="456"/>
        <v>0.40640000000000004</v>
      </c>
      <c r="K1395">
        <f t="shared" si="457"/>
        <v>0.14703013138447543</v>
      </c>
      <c r="L1395">
        <f>PI()/4*('Config sheet'!$C$38^2-'Config sheet'!$C$41^2)*'Stage 1'!K1395*2</f>
        <v>2.3949829248301472E-2</v>
      </c>
      <c r="M1395">
        <f t="shared" si="458"/>
        <v>71.664886159762503</v>
      </c>
      <c r="N1395">
        <f>'Config sheet'!$C$44</f>
        <v>5.8970333333333338</v>
      </c>
      <c r="O1395">
        <f t="shared" si="448"/>
        <v>-8.5122437947036946</v>
      </c>
      <c r="P1395">
        <f t="shared" si="449"/>
        <v>-419.91460848646489</v>
      </c>
      <c r="Q1395">
        <f t="shared" si="459"/>
        <v>180</v>
      </c>
      <c r="R1395">
        <f t="shared" si="460"/>
        <v>-75.584629527563678</v>
      </c>
      <c r="S1395">
        <f t="shared" si="461"/>
        <v>-75.584629527563678</v>
      </c>
      <c r="T1395">
        <f t="shared" ca="1" si="462"/>
        <v>1.4931636980735559</v>
      </c>
      <c r="U1395">
        <f t="shared" ca="1" si="465"/>
        <v>22.758900000000001</v>
      </c>
      <c r="Z1395">
        <f t="shared" si="463"/>
        <v>0.11966671138447543</v>
      </c>
      <c r="AA1395">
        <f>PI()/4*('Config sheet'!$C$38^2-'Config sheet'!$C$41^2)*'Stage 1'!Z1395*2</f>
        <v>1.9492584801339398E-2</v>
      </c>
      <c r="AB1395">
        <f t="shared" si="464"/>
        <v>67.304112139749975</v>
      </c>
    </row>
    <row r="1396" spans="3:28" x14ac:dyDescent="0.25">
      <c r="C1396">
        <f t="shared" si="447"/>
        <v>-105</v>
      </c>
      <c r="D1396">
        <f t="shared" si="451"/>
        <v>995</v>
      </c>
      <c r="E1396">
        <f t="shared" si="452"/>
        <v>0.17780000000000001</v>
      </c>
      <c r="F1396">
        <f t="shared" si="450"/>
        <v>-1.7587939698492462E-2</v>
      </c>
      <c r="G1396">
        <f t="shared" si="453"/>
        <v>104.19615634406146</v>
      </c>
      <c r="H1396">
        <f t="shared" si="454"/>
        <v>-1.8325957145940459</v>
      </c>
      <c r="I1396" s="3">
        <f t="shared" si="455"/>
        <v>8.8900000000000007E-2</v>
      </c>
      <c r="J1396" s="3">
        <f t="shared" si="456"/>
        <v>0.40640000000000004</v>
      </c>
      <c r="K1396">
        <f t="shared" si="457"/>
        <v>0.14844810771616793</v>
      </c>
      <c r="L1396">
        <f>PI()/4*('Config sheet'!$C$38^2-'Config sheet'!$C$41^2)*'Stage 1'!K1396*2</f>
        <v>2.4180804292004345E-2</v>
      </c>
      <c r="M1396">
        <f t="shared" si="458"/>
        <v>72.35603097090501</v>
      </c>
      <c r="N1396">
        <f>'Config sheet'!$C$44</f>
        <v>5.8970333333333338</v>
      </c>
      <c r="O1396">
        <f t="shared" si="448"/>
        <v>-8.4408355159205115</v>
      </c>
      <c r="P1396">
        <f t="shared" si="449"/>
        <v>-432.65047204066093</v>
      </c>
      <c r="Q1396">
        <f t="shared" si="459"/>
        <v>180</v>
      </c>
      <c r="R1396">
        <f t="shared" si="460"/>
        <v>-77.877084967318964</v>
      </c>
      <c r="S1396">
        <f t="shared" si="461"/>
        <v>-77.877084967318964</v>
      </c>
      <c r="T1396">
        <f t="shared" ca="1" si="462"/>
        <v>1.4931636980735559</v>
      </c>
      <c r="U1396">
        <f t="shared" ca="1" si="465"/>
        <v>22.758900000000001</v>
      </c>
      <c r="Z1396">
        <f t="shared" si="463"/>
        <v>0.12108468771616793</v>
      </c>
      <c r="AA1396">
        <f>PI()/4*('Config sheet'!$C$38^2-'Config sheet'!$C$41^2)*'Stage 1'!Z1396*2</f>
        <v>1.9723559845042267E-2</v>
      </c>
      <c r="AB1396">
        <f t="shared" si="464"/>
        <v>68.101624137327292</v>
      </c>
    </row>
    <row r="1397" spans="3:28" x14ac:dyDescent="0.25">
      <c r="C1397">
        <f t="shared" si="447"/>
        <v>-106</v>
      </c>
      <c r="D1397">
        <f t="shared" si="451"/>
        <v>995</v>
      </c>
      <c r="E1397">
        <f t="shared" si="452"/>
        <v>0.17780000000000001</v>
      </c>
      <c r="F1397">
        <f t="shared" si="450"/>
        <v>-1.7755443886097153E-2</v>
      </c>
      <c r="G1397">
        <f t="shared" si="453"/>
        <v>104.19615634406146</v>
      </c>
      <c r="H1397">
        <f t="shared" si="454"/>
        <v>-1.8500490071139892</v>
      </c>
      <c r="I1397" s="3">
        <f t="shared" si="455"/>
        <v>8.8900000000000007E-2</v>
      </c>
      <c r="J1397" s="3">
        <f t="shared" si="456"/>
        <v>0.40640000000000004</v>
      </c>
      <c r="K1397">
        <f t="shared" si="457"/>
        <v>0.14985384607894528</v>
      </c>
      <c r="L1397">
        <f>PI()/4*('Config sheet'!$C$38^2-'Config sheet'!$C$41^2)*'Stage 1'!K1397*2</f>
        <v>2.4409785885364053E-2</v>
      </c>
      <c r="M1397">
        <f t="shared" si="458"/>
        <v>73.0412107962254</v>
      </c>
      <c r="N1397">
        <f>'Config sheet'!$C$44</f>
        <v>5.8970333333333338</v>
      </c>
      <c r="O1397">
        <f t="shared" si="448"/>
        <v>-8.3673189504549281</v>
      </c>
      <c r="P1397">
        <f t="shared" si="449"/>
        <v>-445.08747366724475</v>
      </c>
      <c r="Q1397">
        <f t="shared" si="459"/>
        <v>180</v>
      </c>
      <c r="R1397">
        <f t="shared" si="460"/>
        <v>-80.115745260104077</v>
      </c>
      <c r="S1397">
        <f t="shared" si="461"/>
        <v>-80.115745260104063</v>
      </c>
      <c r="T1397">
        <f t="shared" ca="1" si="462"/>
        <v>1.4931636980735559</v>
      </c>
      <c r="U1397">
        <f t="shared" ca="1" si="465"/>
        <v>22.758900000000001</v>
      </c>
      <c r="Z1397">
        <f t="shared" si="463"/>
        <v>0.12249042607894528</v>
      </c>
      <c r="AA1397">
        <f>PI()/4*('Config sheet'!$C$38^2-'Config sheet'!$C$41^2)*'Stage 1'!Z1397*2</f>
        <v>1.9952541438401975E-2</v>
      </c>
      <c r="AB1397">
        <f t="shared" si="464"/>
        <v>68.892253137764499</v>
      </c>
    </row>
    <row r="1398" spans="3:28" x14ac:dyDescent="0.25">
      <c r="C1398">
        <f>180-C1033</f>
        <v>-107</v>
      </c>
      <c r="D1398">
        <f t="shared" si="451"/>
        <v>995</v>
      </c>
      <c r="E1398">
        <f t="shared" si="452"/>
        <v>0.17780000000000001</v>
      </c>
      <c r="F1398">
        <f t="shared" si="450"/>
        <v>-1.7922948073701844E-2</v>
      </c>
      <c r="G1398">
        <f t="shared" si="453"/>
        <v>104.19615634406146</v>
      </c>
      <c r="H1398">
        <f t="shared" si="454"/>
        <v>-1.8675022996339325</v>
      </c>
      <c r="I1398" s="3">
        <f t="shared" si="455"/>
        <v>8.8900000000000007E-2</v>
      </c>
      <c r="J1398" s="3">
        <f t="shared" si="456"/>
        <v>0.40640000000000004</v>
      </c>
      <c r="K1398">
        <f t="shared" si="457"/>
        <v>0.15124700345918948</v>
      </c>
      <c r="L1398">
        <f>PI()/4*('Config sheet'!$C$38^2-'Config sheet'!$C$41^2)*'Stage 1'!K1398*2</f>
        <v>2.4636718154679719E-2</v>
      </c>
      <c r="M1398">
        <f t="shared" si="458"/>
        <v>73.720258445286916</v>
      </c>
      <c r="N1398">
        <f>'Config sheet'!$C$44</f>
        <v>5.8970333333333338</v>
      </c>
      <c r="O1398">
        <f>I1398*G1398*SIN(H1398)+I1398^2*G1398*SIN(2*H1398)/(2*J1398)</f>
        <v>-8.2917441898390898</v>
      </c>
      <c r="P1398">
        <f>I1398*G1398^2*COS(H1398)+(I1398^2*G1398^2*COS(2*H1398)/J1398)</f>
        <v>-457.22529309193976</v>
      </c>
      <c r="Q1398">
        <f t="shared" si="459"/>
        <v>180</v>
      </c>
      <c r="R1398">
        <f t="shared" si="460"/>
        <v>-82.300552756549152</v>
      </c>
      <c r="S1398">
        <f t="shared" si="461"/>
        <v>-82.300552756549152</v>
      </c>
      <c r="T1398">
        <f t="shared" ca="1" si="462"/>
        <v>1.4931636980735559</v>
      </c>
      <c r="U1398">
        <f t="shared" ca="1" si="465"/>
        <v>22.758900000000001</v>
      </c>
      <c r="Z1398">
        <f t="shared" si="463"/>
        <v>0.12388358345918948</v>
      </c>
      <c r="AA1398">
        <f>PI()/4*('Config sheet'!$C$38^2-'Config sheet'!$C$41^2)*'Stage 1'!Z1398*2</f>
        <v>2.0179473707717645E-2</v>
      </c>
      <c r="AB1398">
        <f t="shared" si="464"/>
        <v>69.675806220016582</v>
      </c>
    </row>
    <row r="1399" spans="3:28" x14ac:dyDescent="0.25">
      <c r="C1399">
        <f t="shared" ref="C1399:C1434" si="466">180-C1034</f>
        <v>-108</v>
      </c>
      <c r="D1399">
        <f t="shared" si="451"/>
        <v>995</v>
      </c>
      <c r="E1399">
        <f t="shared" si="452"/>
        <v>0.17780000000000001</v>
      </c>
      <c r="F1399">
        <f t="shared" si="450"/>
        <v>-1.8090452261306532E-2</v>
      </c>
      <c r="G1399">
        <f t="shared" si="453"/>
        <v>104.19615634406146</v>
      </c>
      <c r="H1399">
        <f t="shared" si="454"/>
        <v>-1.8849555921538756</v>
      </c>
      <c r="I1399" s="3">
        <f t="shared" si="455"/>
        <v>8.8900000000000007E-2</v>
      </c>
      <c r="J1399" s="3">
        <f t="shared" si="456"/>
        <v>0.40640000000000004</v>
      </c>
      <c r="K1399">
        <f t="shared" si="457"/>
        <v>0.1526272454674403</v>
      </c>
      <c r="L1399">
        <f>PI()/4*('Config sheet'!$C$38^2-'Config sheet'!$C$41^2)*'Stage 1'!K1399*2</f>
        <v>2.4861546631044871E-2</v>
      </c>
      <c r="M1399">
        <f t="shared" si="458"/>
        <v>74.393010931208053</v>
      </c>
      <c r="N1399">
        <f>'Config sheet'!$C$44</f>
        <v>5.8970333333333338</v>
      </c>
      <c r="O1399">
        <f t="shared" ref="O1399:O1434" si="467">I1399*G1399*SIN(H1399)+I1399^2*G1399*SIN(2*H1399)/(2*J1399)</f>
        <v>-8.2141613548658068</v>
      </c>
      <c r="P1399">
        <f t="shared" ref="P1399:P1434" si="468">I1399*G1399^2*COS(H1399)+(I1399^2*G1399^2*COS(2*H1399)/J1399)</f>
        <v>-469.06390050083792</v>
      </c>
      <c r="Q1399">
        <f t="shared" si="459"/>
        <v>180</v>
      </c>
      <c r="R1399">
        <f t="shared" si="460"/>
        <v>-84.431502090150829</v>
      </c>
      <c r="S1399">
        <f t="shared" si="461"/>
        <v>-84.431502090150829</v>
      </c>
      <c r="T1399">
        <f t="shared" ca="1" si="462"/>
        <v>1.4931636980735559</v>
      </c>
      <c r="U1399">
        <f t="shared" ca="1" si="465"/>
        <v>22.758900000000001</v>
      </c>
      <c r="Z1399">
        <f t="shared" si="463"/>
        <v>0.1252638254674403</v>
      </c>
      <c r="AA1399">
        <f>PI()/4*('Config sheet'!$C$38^2-'Config sheet'!$C$41^2)*'Stage 1'!Z1399*2</f>
        <v>2.0404302184082797E-2</v>
      </c>
      <c r="AB1399">
        <f t="shared" si="464"/>
        <v>70.452095313520985</v>
      </c>
    </row>
    <row r="1400" spans="3:28" x14ac:dyDescent="0.25">
      <c r="C1400">
        <f t="shared" si="466"/>
        <v>-109</v>
      </c>
      <c r="D1400">
        <f t="shared" si="451"/>
        <v>995</v>
      </c>
      <c r="E1400">
        <f t="shared" si="452"/>
        <v>0.17780000000000001</v>
      </c>
      <c r="F1400">
        <f t="shared" si="450"/>
        <v>-1.8257956448911223E-2</v>
      </c>
      <c r="G1400">
        <f t="shared" si="453"/>
        <v>104.19615634406146</v>
      </c>
      <c r="H1400">
        <f t="shared" si="454"/>
        <v>-1.902408884673819</v>
      </c>
      <c r="I1400" s="3">
        <f t="shared" si="455"/>
        <v>8.8900000000000007E-2</v>
      </c>
      <c r="J1400" s="3">
        <f t="shared" si="456"/>
        <v>0.40640000000000004</v>
      </c>
      <c r="K1400">
        <f t="shared" si="457"/>
        <v>0.15399424631356298</v>
      </c>
      <c r="L1400">
        <f>PI()/4*('Config sheet'!$C$38^2-'Config sheet'!$C$41^2)*'Stage 1'!K1400*2</f>
        <v>2.5084218246302494E-2</v>
      </c>
      <c r="M1400">
        <f t="shared" si="458"/>
        <v>75.059309458558914</v>
      </c>
      <c r="N1400">
        <f>'Config sheet'!$C$44</f>
        <v>5.8970333333333338</v>
      </c>
      <c r="O1400">
        <f t="shared" si="467"/>
        <v>-8.1346205473041184</v>
      </c>
      <c r="P1400">
        <f t="shared" si="468"/>
        <v>-480.60355208121905</v>
      </c>
      <c r="Q1400">
        <f t="shared" si="459"/>
        <v>180</v>
      </c>
      <c r="R1400">
        <f t="shared" si="460"/>
        <v>-86.508639374619435</v>
      </c>
      <c r="S1400">
        <f t="shared" si="461"/>
        <v>-86.50863937461942</v>
      </c>
      <c r="T1400">
        <f t="shared" ca="1" si="462"/>
        <v>1.4931636980735559</v>
      </c>
      <c r="U1400">
        <f t="shared" ca="1" si="465"/>
        <v>22.758900000000001</v>
      </c>
      <c r="Z1400">
        <f t="shared" si="463"/>
        <v>0.12663082631356298</v>
      </c>
      <c r="AA1400">
        <f>PI()/4*('Config sheet'!$C$38^2-'Config sheet'!$C$41^2)*'Stage 1'!Z1400*2</f>
        <v>2.062697379934042E-2</v>
      </c>
      <c r="AB1400">
        <f t="shared" si="464"/>
        <v>71.220937184231147</v>
      </c>
    </row>
    <row r="1401" spans="3:28" x14ac:dyDescent="0.25">
      <c r="C1401">
        <f t="shared" si="466"/>
        <v>-110</v>
      </c>
      <c r="D1401">
        <f t="shared" si="451"/>
        <v>995</v>
      </c>
      <c r="E1401">
        <f t="shared" si="452"/>
        <v>0.17780000000000001</v>
      </c>
      <c r="F1401">
        <f t="shared" si="450"/>
        <v>-1.8425460636515914E-2</v>
      </c>
      <c r="G1401">
        <f t="shared" si="453"/>
        <v>104.19615634406146</v>
      </c>
      <c r="H1401">
        <f t="shared" si="454"/>
        <v>-1.9198621771937625</v>
      </c>
      <c r="I1401" s="3">
        <f t="shared" si="455"/>
        <v>8.8900000000000007E-2</v>
      </c>
      <c r="J1401" s="3">
        <f t="shared" si="456"/>
        <v>0.40640000000000004</v>
      </c>
      <c r="K1401">
        <f t="shared" si="457"/>
        <v>0.1553476887731802</v>
      </c>
      <c r="L1401">
        <f>PI()/4*('Config sheet'!$C$38^2-'Config sheet'!$C$41^2)*'Stage 1'!K1401*2</f>
        <v>2.5304681327577114E-2</v>
      </c>
      <c r="M1401">
        <f t="shared" si="458"/>
        <v>75.718999406999643</v>
      </c>
      <c r="N1401">
        <f>'Config sheet'!$C$44</f>
        <v>5.8970333333333338</v>
      </c>
      <c r="O1401">
        <f t="shared" si="467"/>
        <v>-8.0531718023890644</v>
      </c>
      <c r="P1401">
        <f t="shared" si="468"/>
        <v>-491.84478523784389</v>
      </c>
      <c r="Q1401">
        <f t="shared" si="459"/>
        <v>180</v>
      </c>
      <c r="R1401">
        <f t="shared" si="460"/>
        <v>-88.532061342811915</v>
      </c>
      <c r="S1401">
        <f t="shared" si="461"/>
        <v>-88.5320613428119</v>
      </c>
      <c r="T1401">
        <f t="shared" ca="1" si="462"/>
        <v>1.4931636980735559</v>
      </c>
      <c r="U1401">
        <f t="shared" ca="1" si="465"/>
        <v>22.758900000000001</v>
      </c>
      <c r="Z1401">
        <f t="shared" si="463"/>
        <v>0.1279842687731802</v>
      </c>
      <c r="AA1401">
        <f>PI()/4*('Config sheet'!$C$38^2-'Config sheet'!$C$41^2)*'Stage 1'!Z1401*2</f>
        <v>2.084743688061504E-2</v>
      </c>
      <c r="AB1401">
        <f t="shared" si="464"/>
        <v>71.982153415736889</v>
      </c>
    </row>
    <row r="1402" spans="3:28" x14ac:dyDescent="0.25">
      <c r="C1402">
        <f t="shared" si="466"/>
        <v>-111</v>
      </c>
      <c r="D1402">
        <f t="shared" si="451"/>
        <v>995</v>
      </c>
      <c r="E1402">
        <f t="shared" si="452"/>
        <v>0.17780000000000001</v>
      </c>
      <c r="F1402">
        <f t="shared" si="450"/>
        <v>-1.8592964824120605E-2</v>
      </c>
      <c r="G1402">
        <f t="shared" si="453"/>
        <v>104.19615634406146</v>
      </c>
      <c r="H1402">
        <f t="shared" si="454"/>
        <v>-1.9373154697137058</v>
      </c>
      <c r="I1402" s="3">
        <f t="shared" si="455"/>
        <v>8.8900000000000007E-2</v>
      </c>
      <c r="J1402" s="3">
        <f t="shared" si="456"/>
        <v>0.40640000000000004</v>
      </c>
      <c r="K1402">
        <f t="shared" si="457"/>
        <v>0.15668726414562908</v>
      </c>
      <c r="L1402">
        <f>PI()/4*('Config sheet'!$C$38^2-'Config sheet'!$C$41^2)*'Stage 1'!K1402*2</f>
        <v>2.5522885590426383E-2</v>
      </c>
      <c r="M1402">
        <f t="shared" si="458"/>
        <v>76.371930310787889</v>
      </c>
      <c r="N1402">
        <f>'Config sheet'!$C$44</f>
        <v>5.8970333333333338</v>
      </c>
      <c r="O1402">
        <f t="shared" si="467"/>
        <v>-7.9698650421394168</v>
      </c>
      <c r="P1402">
        <f t="shared" si="468"/>
        <v>-502.78841349191543</v>
      </c>
      <c r="Q1402">
        <f t="shared" si="459"/>
        <v>180</v>
      </c>
      <c r="R1402">
        <f t="shared" si="460"/>
        <v>-90.501914428544779</v>
      </c>
      <c r="S1402">
        <f t="shared" si="461"/>
        <v>-90.501914428544779</v>
      </c>
      <c r="T1402">
        <f t="shared" ca="1" si="462"/>
        <v>1.4931636980735559</v>
      </c>
      <c r="U1402">
        <f t="shared" ca="1" si="465"/>
        <v>22.758900000000001</v>
      </c>
      <c r="Z1402">
        <f t="shared" si="463"/>
        <v>0.12932384414562909</v>
      </c>
      <c r="AA1402">
        <f>PI()/4*('Config sheet'!$C$38^2-'Config sheet'!$C$41^2)*'Stage 1'!Z1402*2</f>
        <v>2.1065641143464309E-2</v>
      </c>
      <c r="AB1402">
        <f t="shared" si="464"/>
        <v>72.735570385618161</v>
      </c>
    </row>
    <row r="1403" spans="3:28" x14ac:dyDescent="0.25">
      <c r="C1403">
        <f t="shared" si="466"/>
        <v>-112</v>
      </c>
      <c r="D1403">
        <f t="shared" si="451"/>
        <v>995</v>
      </c>
      <c r="E1403">
        <f t="shared" si="452"/>
        <v>0.17780000000000001</v>
      </c>
      <c r="F1403">
        <f t="shared" si="450"/>
        <v>-1.8760469011725293E-2</v>
      </c>
      <c r="G1403">
        <f t="shared" si="453"/>
        <v>104.19615634406146</v>
      </c>
      <c r="H1403">
        <f t="shared" si="454"/>
        <v>-1.9547687622336489</v>
      </c>
      <c r="I1403" s="3">
        <f t="shared" si="455"/>
        <v>8.8900000000000007E-2</v>
      </c>
      <c r="J1403" s="3">
        <f t="shared" si="456"/>
        <v>0.40640000000000004</v>
      </c>
      <c r="K1403">
        <f t="shared" si="457"/>
        <v>0.15801267220372092</v>
      </c>
      <c r="L1403">
        <f>PI()/4*('Config sheet'!$C$38^2-'Config sheet'!$C$41^2)*'Stage 1'!K1403*2</f>
        <v>2.5738782130657414E-2</v>
      </c>
      <c r="M1403">
        <f t="shared" si="458"/>
        <v>77.017955834290973</v>
      </c>
      <c r="N1403">
        <f>'Config sheet'!$C$44</f>
        <v>5.8970333333333338</v>
      </c>
      <c r="O1403">
        <f t="shared" si="467"/>
        <v>-7.8847500295559252</v>
      </c>
      <c r="P1403">
        <f t="shared" si="468"/>
        <v>-513.43552107027642</v>
      </c>
      <c r="Q1403">
        <f t="shared" si="459"/>
        <v>180</v>
      </c>
      <c r="R1403">
        <f t="shared" si="460"/>
        <v>-92.418393792649766</v>
      </c>
      <c r="S1403">
        <f t="shared" si="461"/>
        <v>-92.418393792649766</v>
      </c>
      <c r="T1403">
        <f t="shared" ca="1" si="462"/>
        <v>1.4931636980735559</v>
      </c>
      <c r="U1403">
        <f t="shared" ca="1" si="465"/>
        <v>22.758900000000001</v>
      </c>
      <c r="Z1403">
        <f t="shared" si="463"/>
        <v>0.13064925220372092</v>
      </c>
      <c r="AA1403">
        <f>PI()/4*('Config sheet'!$C$38^2-'Config sheet'!$C$41^2)*'Stage 1'!Z1403*2</f>
        <v>2.128153768369534E-2</v>
      </c>
      <c r="AB1403">
        <f t="shared" si="464"/>
        <v>73.481019237188363</v>
      </c>
    </row>
    <row r="1404" spans="3:28" x14ac:dyDescent="0.25">
      <c r="C1404">
        <f t="shared" si="466"/>
        <v>-113</v>
      </c>
      <c r="D1404">
        <f t="shared" si="451"/>
        <v>995</v>
      </c>
      <c r="E1404">
        <f t="shared" si="452"/>
        <v>0.17780000000000001</v>
      </c>
      <c r="F1404">
        <f t="shared" si="450"/>
        <v>-1.8927973199329984E-2</v>
      </c>
      <c r="G1404">
        <f t="shared" si="453"/>
        <v>104.19615634406146</v>
      </c>
      <c r="H1404">
        <f t="shared" si="454"/>
        <v>-1.9722220547535922</v>
      </c>
      <c r="I1404" s="3">
        <f t="shared" si="455"/>
        <v>8.8900000000000007E-2</v>
      </c>
      <c r="J1404" s="3">
        <f t="shared" si="456"/>
        <v>0.40640000000000004</v>
      </c>
      <c r="K1404">
        <f t="shared" si="457"/>
        <v>0.15932362113558543</v>
      </c>
      <c r="L1404">
        <f>PI()/4*('Config sheet'!$C$38^2-'Config sheet'!$C$41^2)*'Stage 1'!K1404*2</f>
        <v>2.5952323414853762E-2</v>
      </c>
      <c r="M1404">
        <f t="shared" si="458"/>
        <v>77.656933743639797</v>
      </c>
      <c r="N1404">
        <f>'Config sheet'!$C$44</f>
        <v>5.8970333333333338</v>
      </c>
      <c r="O1404">
        <f t="shared" si="467"/>
        <v>-7.7978763237512672</v>
      </c>
      <c r="P1404">
        <f t="shared" si="468"/>
        <v>-523.78745719278072</v>
      </c>
      <c r="Q1404">
        <f t="shared" si="459"/>
        <v>180</v>
      </c>
      <c r="R1404">
        <f t="shared" si="460"/>
        <v>-94.28174229470055</v>
      </c>
      <c r="S1404">
        <f t="shared" si="461"/>
        <v>-94.281742294700521</v>
      </c>
      <c r="T1404">
        <f t="shared" ca="1" si="462"/>
        <v>1.4931636980735559</v>
      </c>
      <c r="U1404">
        <f t="shared" ca="1" si="465"/>
        <v>22.758900000000001</v>
      </c>
      <c r="Z1404">
        <f t="shared" si="463"/>
        <v>0.13196020113558543</v>
      </c>
      <c r="AA1404">
        <f>PI()/4*('Config sheet'!$C$38^2-'Config sheet'!$C$41^2)*'Stage 1'!Z1404*2</f>
        <v>2.1495078967891684E-2</v>
      </c>
      <c r="AB1404">
        <f t="shared" si="464"/>
        <v>74.218335846785962</v>
      </c>
    </row>
    <row r="1405" spans="3:28" x14ac:dyDescent="0.25">
      <c r="C1405">
        <f t="shared" si="466"/>
        <v>-114</v>
      </c>
      <c r="D1405">
        <f t="shared" si="451"/>
        <v>995</v>
      </c>
      <c r="E1405">
        <f t="shared" si="452"/>
        <v>0.17780000000000001</v>
      </c>
      <c r="F1405">
        <f t="shared" si="450"/>
        <v>-1.9095477386934675E-2</v>
      </c>
      <c r="G1405">
        <f t="shared" si="453"/>
        <v>104.19615634406146</v>
      </c>
      <c r="H1405">
        <f t="shared" si="454"/>
        <v>-1.9896753472735356</v>
      </c>
      <c r="I1405" s="3">
        <f t="shared" si="455"/>
        <v>8.8900000000000007E-2</v>
      </c>
      <c r="J1405" s="3">
        <f t="shared" si="456"/>
        <v>0.40640000000000004</v>
      </c>
      <c r="K1405">
        <f t="shared" si="457"/>
        <v>0.16061982747889567</v>
      </c>
      <c r="L1405">
        <f>PI()/4*('Config sheet'!$C$38^2-'Config sheet'!$C$41^2)*'Stage 1'!K1405*2</f>
        <v>2.6163463269661257E-2</v>
      </c>
      <c r="M1405">
        <f t="shared" si="458"/>
        <v>78.288725874668913</v>
      </c>
      <c r="N1405">
        <f>'Config sheet'!$C$44</f>
        <v>5.8970333333333338</v>
      </c>
      <c r="O1405">
        <f t="shared" si="467"/>
        <v>-7.7092932360616073</v>
      </c>
      <c r="P1405">
        <f t="shared" si="468"/>
        <v>-533.84583006613673</v>
      </c>
      <c r="Q1405">
        <f t="shared" si="459"/>
        <v>180</v>
      </c>
      <c r="R1405">
        <f t="shared" si="460"/>
        <v>-96.092249411904632</v>
      </c>
      <c r="S1405">
        <f t="shared" si="461"/>
        <v>-96.092249411904618</v>
      </c>
      <c r="T1405">
        <f t="shared" ca="1" si="462"/>
        <v>1.4931636980735559</v>
      </c>
      <c r="U1405">
        <f t="shared" ca="1" si="465"/>
        <v>22.758900000000001</v>
      </c>
      <c r="Z1405">
        <f t="shared" si="463"/>
        <v>0.13325640747889567</v>
      </c>
      <c r="AA1405">
        <f>PI()/4*('Config sheet'!$C$38^2-'Config sheet'!$C$41^2)*'Stage 1'!Z1405*2</f>
        <v>2.1706218822699182E-2</v>
      </c>
      <c r="AB1405">
        <f t="shared" si="464"/>
        <v>74.947360786780465</v>
      </c>
    </row>
    <row r="1406" spans="3:28" x14ac:dyDescent="0.25">
      <c r="C1406">
        <f t="shared" si="466"/>
        <v>-115</v>
      </c>
      <c r="D1406">
        <f t="shared" si="451"/>
        <v>995</v>
      </c>
      <c r="E1406">
        <f t="shared" si="452"/>
        <v>0.17780000000000001</v>
      </c>
      <c r="F1406">
        <f t="shared" si="450"/>
        <v>-1.9262981574539366E-2</v>
      </c>
      <c r="G1406">
        <f t="shared" si="453"/>
        <v>104.19615634406146</v>
      </c>
      <c r="H1406">
        <f t="shared" si="454"/>
        <v>-2.0071286397934789</v>
      </c>
      <c r="I1406" s="3">
        <f t="shared" si="455"/>
        <v>8.8900000000000007E-2</v>
      </c>
      <c r="J1406" s="3">
        <f t="shared" si="456"/>
        <v>0.40640000000000004</v>
      </c>
      <c r="K1406">
        <f t="shared" si="457"/>
        <v>0.16190101604777554</v>
      </c>
      <c r="L1406">
        <f>PI()/4*('Config sheet'!$C$38^2-'Config sheet'!$C$41^2)*'Stage 1'!K1406*2</f>
        <v>2.6372156869881959E-2</v>
      </c>
      <c r="M1406">
        <f t="shared" si="458"/>
        <v>78.91319809729022</v>
      </c>
      <c r="N1406">
        <f>'Config sheet'!$C$44</f>
        <v>5.8970333333333338</v>
      </c>
      <c r="O1406">
        <f t="shared" si="467"/>
        <v>-7.6190497871881835</v>
      </c>
      <c r="P1406">
        <f t="shared" si="468"/>
        <v>-543.61250059286954</v>
      </c>
      <c r="Q1406">
        <f t="shared" si="459"/>
        <v>180</v>
      </c>
      <c r="R1406">
        <f t="shared" si="460"/>
        <v>-97.850250106716516</v>
      </c>
      <c r="S1406">
        <f t="shared" si="461"/>
        <v>-97.850250106716516</v>
      </c>
      <c r="T1406">
        <f t="shared" ca="1" si="462"/>
        <v>1.4931636980735559</v>
      </c>
      <c r="U1406">
        <f t="shared" ca="1" si="465"/>
        <v>22.758900000000001</v>
      </c>
      <c r="Z1406">
        <f t="shared" si="463"/>
        <v>0.13453759604777554</v>
      </c>
      <c r="AA1406">
        <f>PI()/4*('Config sheet'!$C$38^2-'Config sheet'!$C$41^2)*'Stage 1'!Z1406*2</f>
        <v>2.1914912422919881E-2</v>
      </c>
      <c r="AB1406">
        <f t="shared" si="464"/>
        <v>75.667939284463188</v>
      </c>
    </row>
    <row r="1407" spans="3:28" x14ac:dyDescent="0.25">
      <c r="C1407">
        <f t="shared" si="466"/>
        <v>-116</v>
      </c>
      <c r="D1407">
        <f t="shared" si="451"/>
        <v>995</v>
      </c>
      <c r="E1407">
        <f t="shared" si="452"/>
        <v>0.17780000000000001</v>
      </c>
      <c r="F1407">
        <f t="shared" si="450"/>
        <v>-1.9430485762144054E-2</v>
      </c>
      <c r="G1407">
        <f t="shared" si="453"/>
        <v>104.19615634406146</v>
      </c>
      <c r="H1407">
        <f t="shared" si="454"/>
        <v>-2.024581932313422</v>
      </c>
      <c r="I1407" s="3">
        <f t="shared" si="455"/>
        <v>8.8900000000000007E-2</v>
      </c>
      <c r="J1407" s="3">
        <f t="shared" si="456"/>
        <v>0.40640000000000004</v>
      </c>
      <c r="K1407">
        <f t="shared" si="457"/>
        <v>0.16316691985269963</v>
      </c>
      <c r="L1407">
        <f>PI()/4*('Config sheet'!$C$38^2-'Config sheet'!$C$41^2)*'Stage 1'!K1407*2</f>
        <v>2.6578360725426551E-2</v>
      </c>
      <c r="M1407">
        <f t="shared" si="458"/>
        <v>79.530220276450649</v>
      </c>
      <c r="N1407">
        <f>'Config sheet'!$C$44</f>
        <v>5.8970333333333338</v>
      </c>
      <c r="O1407">
        <f t="shared" si="467"/>
        <v>-7.5271946654159088</v>
      </c>
      <c r="P1407">
        <f t="shared" si="468"/>
        <v>-553.0895758043855</v>
      </c>
      <c r="Q1407">
        <f t="shared" si="459"/>
        <v>180</v>
      </c>
      <c r="R1407">
        <f t="shared" si="460"/>
        <v>-99.556123644789395</v>
      </c>
      <c r="S1407">
        <f t="shared" si="461"/>
        <v>-99.556123644789395</v>
      </c>
      <c r="T1407">
        <f t="shared" ca="1" si="462"/>
        <v>1.4931636980735559</v>
      </c>
      <c r="U1407">
        <f t="shared" ca="1" si="465"/>
        <v>22.758900000000001</v>
      </c>
      <c r="Z1407">
        <f t="shared" si="463"/>
        <v>0.13580349985269963</v>
      </c>
      <c r="AA1407">
        <f>PI()/4*('Config sheet'!$C$38^2-'Config sheet'!$C$41^2)*'Stage 1'!Z1407*2</f>
        <v>2.2121116278464477E-2</v>
      </c>
      <c r="AB1407">
        <f t="shared" si="464"/>
        <v>76.379921176996419</v>
      </c>
    </row>
    <row r="1408" spans="3:28" x14ac:dyDescent="0.25">
      <c r="C1408">
        <f t="shared" si="466"/>
        <v>-117</v>
      </c>
      <c r="D1408">
        <f t="shared" si="451"/>
        <v>995</v>
      </c>
      <c r="E1408">
        <f t="shared" si="452"/>
        <v>0.17780000000000001</v>
      </c>
      <c r="F1408">
        <f t="shared" si="450"/>
        <v>-1.9597989949748745E-2</v>
      </c>
      <c r="G1408">
        <f t="shared" si="453"/>
        <v>104.19615634406146</v>
      </c>
      <c r="H1408">
        <f t="shared" si="454"/>
        <v>-2.0420352248333655</v>
      </c>
      <c r="I1408" s="3">
        <f t="shared" si="455"/>
        <v>8.8900000000000007E-2</v>
      </c>
      <c r="J1408" s="3">
        <f t="shared" si="456"/>
        <v>0.40640000000000004</v>
      </c>
      <c r="K1408">
        <f t="shared" si="457"/>
        <v>0.16441728001370112</v>
      </c>
      <c r="L1408">
        <f>PI()/4*('Config sheet'!$C$38^2-'Config sheet'!$C$41^2)*'Stage 1'!K1408*2</f>
        <v>2.6782032667176763E-2</v>
      </c>
      <c r="M1408">
        <f t="shared" si="458"/>
        <v>80.13966622982845</v>
      </c>
      <c r="N1408">
        <f>'Config sheet'!$C$44</f>
        <v>5.8970333333333338</v>
      </c>
      <c r="O1408">
        <f t="shared" si="467"/>
        <v>-7.433776185954418</v>
      </c>
      <c r="P1408">
        <f t="shared" si="468"/>
        <v>-562.2794020274514</v>
      </c>
      <c r="Q1408">
        <f t="shared" si="459"/>
        <v>180</v>
      </c>
      <c r="R1408">
        <f t="shared" si="460"/>
        <v>-101.21029236494127</v>
      </c>
      <c r="S1408">
        <f t="shared" si="461"/>
        <v>-101.21029236494125</v>
      </c>
      <c r="T1408">
        <f t="shared" ca="1" si="462"/>
        <v>1.4931636980735559</v>
      </c>
      <c r="U1408">
        <f t="shared" ca="1" si="465"/>
        <v>22.758900000000001</v>
      </c>
      <c r="Z1408">
        <f t="shared" si="463"/>
        <v>0.13705386001370112</v>
      </c>
      <c r="AA1408">
        <f>PI()/4*('Config sheet'!$C$38^2-'Config sheet'!$C$41^2)*'Stage 1'!Z1408*2</f>
        <v>2.2324788220214685E-2</v>
      </c>
      <c r="AB1408">
        <f t="shared" si="464"/>
        <v>77.083160862599058</v>
      </c>
    </row>
    <row r="1409" spans="3:28" x14ac:dyDescent="0.25">
      <c r="C1409">
        <f t="shared" si="466"/>
        <v>-118</v>
      </c>
      <c r="D1409">
        <f t="shared" si="451"/>
        <v>995</v>
      </c>
      <c r="E1409">
        <f t="shared" si="452"/>
        <v>0.17780000000000001</v>
      </c>
      <c r="F1409">
        <f t="shared" si="450"/>
        <v>-1.9765494137353436E-2</v>
      </c>
      <c r="G1409">
        <f t="shared" si="453"/>
        <v>104.19615634406146</v>
      </c>
      <c r="H1409">
        <f t="shared" si="454"/>
        <v>-2.0594885173533091</v>
      </c>
      <c r="I1409" s="3">
        <f t="shared" si="455"/>
        <v>8.8900000000000007E-2</v>
      </c>
      <c r="J1409" s="3">
        <f t="shared" si="456"/>
        <v>0.40640000000000004</v>
      </c>
      <c r="K1409">
        <f t="shared" si="457"/>
        <v>0.16565184566721117</v>
      </c>
      <c r="L1409">
        <f>PI()/4*('Config sheet'!$C$38^2-'Config sheet'!$C$41^2)*'Stage 1'!K1409*2</f>
        <v>2.698313183181034E-2</v>
      </c>
      <c r="M1409">
        <f t="shared" si="458"/>
        <v>80.741413682425048</v>
      </c>
      <c r="N1409">
        <f>'Config sheet'!$C$44</f>
        <v>5.8970333333333338</v>
      </c>
      <c r="O1409">
        <f t="shared" si="467"/>
        <v>-7.3388422514454215</v>
      </c>
      <c r="P1409">
        <f t="shared" si="468"/>
        <v>-571.18455779370959</v>
      </c>
      <c r="Q1409">
        <f t="shared" si="459"/>
        <v>180</v>
      </c>
      <c r="R1409">
        <f t="shared" si="460"/>
        <v>-102.81322040286773</v>
      </c>
      <c r="S1409">
        <f t="shared" si="461"/>
        <v>-102.81322040286773</v>
      </c>
      <c r="T1409">
        <f t="shared" ca="1" si="462"/>
        <v>1.4931636980735559</v>
      </c>
      <c r="U1409">
        <f t="shared" ca="1" si="465"/>
        <v>22.758900000000001</v>
      </c>
      <c r="Z1409">
        <f t="shared" si="463"/>
        <v>0.13828842566721117</v>
      </c>
      <c r="AA1409">
        <f>PI()/4*('Config sheet'!$C$38^2-'Config sheet'!$C$41^2)*'Stage 1'!Z1409*2</f>
        <v>2.2525887384848266E-2</v>
      </c>
      <c r="AB1409">
        <f t="shared" si="464"/>
        <v>77.777517248150261</v>
      </c>
    </row>
    <row r="1410" spans="3:28" x14ac:dyDescent="0.25">
      <c r="C1410">
        <f t="shared" si="466"/>
        <v>-119</v>
      </c>
      <c r="D1410">
        <f t="shared" si="451"/>
        <v>995</v>
      </c>
      <c r="E1410">
        <f t="shared" si="452"/>
        <v>0.17780000000000001</v>
      </c>
      <c r="F1410">
        <f t="shared" si="450"/>
        <v>-1.9932998324958123E-2</v>
      </c>
      <c r="G1410">
        <f t="shared" si="453"/>
        <v>104.19615634406146</v>
      </c>
      <c r="H1410">
        <f t="shared" si="454"/>
        <v>-2.0769418098732517</v>
      </c>
      <c r="I1410" s="3">
        <f t="shared" si="455"/>
        <v>8.8900000000000007E-2</v>
      </c>
      <c r="J1410" s="3">
        <f t="shared" si="456"/>
        <v>0.40640000000000004</v>
      </c>
      <c r="K1410">
        <f t="shared" si="457"/>
        <v>0.16687037386685397</v>
      </c>
      <c r="L1410">
        <f>PI()/4*('Config sheet'!$C$38^2-'Config sheet'!$C$41^2)*'Stage 1'!K1410*2</f>
        <v>2.7181618645641524E-2</v>
      </c>
      <c r="M1410">
        <f t="shared" si="458"/>
        <v>81.335344218211006</v>
      </c>
      <c r="N1410">
        <f>'Config sheet'!$C$44</f>
        <v>5.8970333333333338</v>
      </c>
      <c r="O1410">
        <f t="shared" si="467"/>
        <v>-7.2424403136785713</v>
      </c>
      <c r="P1410">
        <f t="shared" si="468"/>
        <v>-579.80784650216015</v>
      </c>
      <c r="Q1410">
        <f t="shared" si="459"/>
        <v>180</v>
      </c>
      <c r="R1410">
        <f t="shared" si="460"/>
        <v>-104.36541237038885</v>
      </c>
      <c r="S1410">
        <f t="shared" si="461"/>
        <v>-104.36541237038884</v>
      </c>
      <c r="T1410">
        <f t="shared" ca="1" si="462"/>
        <v>1.4931636980735559</v>
      </c>
      <c r="U1410">
        <f t="shared" ca="1" si="465"/>
        <v>22.758900000000001</v>
      </c>
      <c r="Z1410">
        <f t="shared" si="463"/>
        <v>0.13950695386685397</v>
      </c>
      <c r="AA1410">
        <f>PI()/4*('Config sheet'!$C$38^2-'Config sheet'!$C$41^2)*'Stage 1'!Z1410*2</f>
        <v>2.272437419867945E-2</v>
      </c>
      <c r="AB1410">
        <f t="shared" si="464"/>
        <v>78.462853693393669</v>
      </c>
    </row>
    <row r="1411" spans="3:28" x14ac:dyDescent="0.25">
      <c r="C1411">
        <f t="shared" si="466"/>
        <v>-120</v>
      </c>
      <c r="D1411">
        <f t="shared" si="451"/>
        <v>995</v>
      </c>
      <c r="E1411">
        <f t="shared" si="452"/>
        <v>0.17780000000000001</v>
      </c>
      <c r="F1411">
        <f t="shared" si="450"/>
        <v>-2.0100502512562814E-2</v>
      </c>
      <c r="G1411">
        <f t="shared" si="453"/>
        <v>104.19615634406146</v>
      </c>
      <c r="H1411">
        <f t="shared" si="454"/>
        <v>-2.0943951023931953</v>
      </c>
      <c r="I1411" s="3">
        <f t="shared" si="455"/>
        <v>8.8900000000000007E-2</v>
      </c>
      <c r="J1411" s="3">
        <f t="shared" si="456"/>
        <v>0.40640000000000004</v>
      </c>
      <c r="K1411">
        <f t="shared" si="457"/>
        <v>0.16807262947852966</v>
      </c>
      <c r="L1411">
        <f>PI()/4*('Config sheet'!$C$38^2-'Config sheet'!$C$41^2)*'Stage 1'!K1411*2</f>
        <v>2.7377454807531031E-2</v>
      </c>
      <c r="M1411">
        <f t="shared" si="458"/>
        <v>81.921343228987723</v>
      </c>
      <c r="N1411">
        <f>'Config sheet'!$C$44</f>
        <v>5.8970333333333338</v>
      </c>
      <c r="O1411">
        <f t="shared" si="467"/>
        <v>-7.1446173365563537</v>
      </c>
      <c r="P1411">
        <f t="shared" si="468"/>
        <v>-588.15228884482997</v>
      </c>
      <c r="Q1411">
        <f t="shared" si="459"/>
        <v>180</v>
      </c>
      <c r="R1411">
        <f t="shared" si="460"/>
        <v>-105.86741199206941</v>
      </c>
      <c r="S1411">
        <f t="shared" si="461"/>
        <v>-105.86741199206939</v>
      </c>
      <c r="T1411">
        <f t="shared" ca="1" si="462"/>
        <v>1.4931636980735559</v>
      </c>
      <c r="U1411">
        <f t="shared" ca="1" si="465"/>
        <v>22.758900000000001</v>
      </c>
      <c r="Z1411">
        <f t="shared" si="463"/>
        <v>0.14070920947852966</v>
      </c>
      <c r="AA1411">
        <f>PI()/4*('Config sheet'!$C$38^2-'Config sheet'!$C$41^2)*'Stage 1'!Z1411*2</f>
        <v>2.2920210360568953E-2</v>
      </c>
      <c r="AB1411">
        <f t="shared" si="464"/>
        <v>79.139037951928941</v>
      </c>
    </row>
    <row r="1412" spans="3:28" x14ac:dyDescent="0.25">
      <c r="C1412">
        <f t="shared" si="466"/>
        <v>-121</v>
      </c>
      <c r="D1412">
        <f t="shared" si="451"/>
        <v>995</v>
      </c>
      <c r="E1412">
        <f t="shared" si="452"/>
        <v>0.17780000000000001</v>
      </c>
      <c r="F1412">
        <f t="shared" si="450"/>
        <v>-2.0268006700167505E-2</v>
      </c>
      <c r="G1412">
        <f t="shared" si="453"/>
        <v>104.19615634406146</v>
      </c>
      <c r="H1412">
        <f t="shared" si="454"/>
        <v>-2.1118483949131388</v>
      </c>
      <c r="I1412" s="3">
        <f t="shared" si="455"/>
        <v>8.8900000000000007E-2</v>
      </c>
      <c r="J1412" s="3">
        <f t="shared" si="456"/>
        <v>0.40640000000000004</v>
      </c>
      <c r="K1412">
        <f t="shared" si="457"/>
        <v>0.16925838507011551</v>
      </c>
      <c r="L1412">
        <f>PI()/4*('Config sheet'!$C$38^2-'Config sheet'!$C$41^2)*'Stage 1'!K1412*2</f>
        <v>2.7570603270919387E-2</v>
      </c>
      <c r="M1412">
        <f t="shared" si="458"/>
        <v>82.499299860625968</v>
      </c>
      <c r="N1412">
        <f>'Config sheet'!$C$44</f>
        <v>5.8970333333333338</v>
      </c>
      <c r="O1412">
        <f t="shared" si="467"/>
        <v>-7.04541976034686</v>
      </c>
      <c r="P1412">
        <f t="shared" si="468"/>
        <v>-596.22111500611481</v>
      </c>
      <c r="Q1412">
        <f t="shared" si="459"/>
        <v>180</v>
      </c>
      <c r="R1412">
        <f t="shared" si="460"/>
        <v>-107.31980070110068</v>
      </c>
      <c r="S1412">
        <f t="shared" si="461"/>
        <v>-107.31980070110068</v>
      </c>
      <c r="T1412">
        <f t="shared" ca="1" si="462"/>
        <v>1.4931636980735559</v>
      </c>
      <c r="U1412">
        <f t="shared" ca="1" si="465"/>
        <v>22.758900000000001</v>
      </c>
      <c r="Z1412">
        <f t="shared" si="463"/>
        <v>0.14189496507011551</v>
      </c>
      <c r="AA1412">
        <f>PI()/4*('Config sheet'!$C$38^2-'Config sheet'!$C$41^2)*'Stage 1'!Z1412*2</f>
        <v>2.3113358823957313E-2</v>
      </c>
      <c r="AB1412">
        <f t="shared" si="464"/>
        <v>79.805942109176328</v>
      </c>
    </row>
    <row r="1413" spans="3:28" x14ac:dyDescent="0.25">
      <c r="C1413">
        <f t="shared" si="466"/>
        <v>-122</v>
      </c>
      <c r="D1413">
        <f t="shared" si="451"/>
        <v>995</v>
      </c>
      <c r="E1413">
        <f t="shared" si="452"/>
        <v>0.17780000000000001</v>
      </c>
      <c r="F1413">
        <f t="shared" si="450"/>
        <v>-2.0435510887772197E-2</v>
      </c>
      <c r="G1413">
        <f t="shared" si="453"/>
        <v>104.19615634406146</v>
      </c>
      <c r="H1413">
        <f t="shared" si="454"/>
        <v>-2.1293016874330819</v>
      </c>
      <c r="I1413" s="3">
        <f t="shared" si="455"/>
        <v>8.8900000000000007E-2</v>
      </c>
      <c r="J1413" s="3">
        <f t="shared" si="456"/>
        <v>0.40640000000000004</v>
      </c>
      <c r="K1413">
        <f t="shared" si="457"/>
        <v>0.17042742079612247</v>
      </c>
      <c r="L1413">
        <f>PI()/4*('Config sheet'!$C$38^2-'Config sheet'!$C$41^2)*'Stage 1'!K1413*2</f>
        <v>2.7761028225038602E-2</v>
      </c>
      <c r="M1413">
        <f t="shared" si="458"/>
        <v>83.069106956845658</v>
      </c>
      <c r="N1413">
        <f>'Config sheet'!$C$44</f>
        <v>5.8970333333333338</v>
      </c>
      <c r="O1413">
        <f t="shared" si="467"/>
        <v>-6.9448934672613651</v>
      </c>
      <c r="P1413">
        <f t="shared" si="468"/>
        <v>-604.01775664656361</v>
      </c>
      <c r="Q1413">
        <f t="shared" si="459"/>
        <v>180</v>
      </c>
      <c r="R1413">
        <f t="shared" si="460"/>
        <v>-108.72319619638147</v>
      </c>
      <c r="S1413">
        <f t="shared" si="461"/>
        <v>-108.72319619638145</v>
      </c>
      <c r="T1413">
        <f t="shared" ca="1" si="462"/>
        <v>1.4931636980735559</v>
      </c>
      <c r="U1413">
        <f t="shared" ca="1" si="465"/>
        <v>22.758900000000001</v>
      </c>
      <c r="Z1413">
        <f t="shared" si="463"/>
        <v>0.14306400079612247</v>
      </c>
      <c r="AA1413">
        <f>PI()/4*('Config sheet'!$C$38^2-'Config sheet'!$C$41^2)*'Stage 1'!Z1413*2</f>
        <v>2.3303783778076525E-2</v>
      </c>
      <c r="AB1413">
        <f t="shared" si="464"/>
        <v>80.463442517504191</v>
      </c>
    </row>
    <row r="1414" spans="3:28" x14ac:dyDescent="0.25">
      <c r="C1414">
        <f t="shared" si="466"/>
        <v>-123</v>
      </c>
      <c r="D1414">
        <f t="shared" si="451"/>
        <v>995</v>
      </c>
      <c r="E1414">
        <f t="shared" si="452"/>
        <v>0.17780000000000001</v>
      </c>
      <c r="F1414">
        <f t="shared" si="450"/>
        <v>-2.0603015075376884E-2</v>
      </c>
      <c r="G1414">
        <f t="shared" si="453"/>
        <v>104.19615634406146</v>
      </c>
      <c r="H1414">
        <f t="shared" si="454"/>
        <v>-2.146754979953025</v>
      </c>
      <c r="I1414" s="3">
        <f t="shared" si="455"/>
        <v>8.8900000000000007E-2</v>
      </c>
      <c r="J1414" s="3">
        <f t="shared" si="456"/>
        <v>0.40640000000000004</v>
      </c>
      <c r="K1414">
        <f t="shared" si="457"/>
        <v>0.17157952427764053</v>
      </c>
      <c r="L1414">
        <f>PI()/4*('Config sheet'!$C$38^2-'Config sheet'!$C$41^2)*'Stage 1'!K1414*2</f>
        <v>2.7948695075356363E-2</v>
      </c>
      <c r="M1414">
        <f t="shared" si="458"/>
        <v>83.630661000699106</v>
      </c>
      <c r="N1414">
        <f>'Config sheet'!$C$44</f>
        <v>5.8970333333333338</v>
      </c>
      <c r="O1414">
        <f t="shared" si="467"/>
        <v>-6.8430837483919555</v>
      </c>
      <c r="P1414">
        <f t="shared" si="468"/>
        <v>-611.54583868211012</v>
      </c>
      <c r="Q1414">
        <f t="shared" si="459"/>
        <v>180</v>
      </c>
      <c r="R1414">
        <f t="shared" si="460"/>
        <v>-110.07825096277983</v>
      </c>
      <c r="S1414">
        <f t="shared" si="461"/>
        <v>-110.07825096277983</v>
      </c>
      <c r="T1414">
        <f t="shared" ca="1" si="462"/>
        <v>1.4931636980735559</v>
      </c>
      <c r="U1414">
        <f t="shared" ca="1" si="465"/>
        <v>22.758900000000001</v>
      </c>
      <c r="Z1414">
        <f t="shared" si="463"/>
        <v>0.14421610427764053</v>
      </c>
      <c r="AA1414">
        <f>PI()/4*('Config sheet'!$C$38^2-'Config sheet'!$C$41^2)*'Stage 1'!Z1414*2</f>
        <v>2.3491450628394289E-2</v>
      </c>
      <c r="AB1414">
        <f t="shared" si="464"/>
        <v>81.111419728706707</v>
      </c>
    </row>
    <row r="1415" spans="3:28" x14ac:dyDescent="0.25">
      <c r="C1415">
        <f t="shared" si="466"/>
        <v>-124</v>
      </c>
      <c r="D1415">
        <f t="shared" si="451"/>
        <v>995</v>
      </c>
      <c r="E1415">
        <f t="shared" si="452"/>
        <v>0.17780000000000001</v>
      </c>
      <c r="F1415">
        <f t="shared" si="450"/>
        <v>-2.0770519262981575E-2</v>
      </c>
      <c r="G1415">
        <f t="shared" si="453"/>
        <v>104.19615634406146</v>
      </c>
      <c r="H1415">
        <f t="shared" si="454"/>
        <v>-2.1642082724729685</v>
      </c>
      <c r="I1415" s="3">
        <f t="shared" si="455"/>
        <v>8.8900000000000007E-2</v>
      </c>
      <c r="J1415" s="3">
        <f t="shared" si="456"/>
        <v>0.40640000000000004</v>
      </c>
      <c r="K1415">
        <f t="shared" si="457"/>
        <v>0.17271449047791046</v>
      </c>
      <c r="L1415">
        <f>PI()/4*('Config sheet'!$C$38^2-'Config sheet'!$C$41^2)*'Stage 1'!K1415*2</f>
        <v>2.8133570423307854E-2</v>
      </c>
      <c r="M1415">
        <f t="shared" si="458"/>
        <v>84.183862053922894</v>
      </c>
      <c r="N1415">
        <f>'Config sheet'!$C$44</f>
        <v>5.8970333333333338</v>
      </c>
      <c r="O1415">
        <f t="shared" si="467"/>
        <v>-6.7400352720425216</v>
      </c>
      <c r="P1415">
        <f t="shared" si="468"/>
        <v>-618.80917086999591</v>
      </c>
      <c r="Q1415">
        <f t="shared" si="459"/>
        <v>180</v>
      </c>
      <c r="R1415">
        <f t="shared" si="460"/>
        <v>-111.38565075659928</v>
      </c>
      <c r="S1415">
        <f t="shared" si="461"/>
        <v>-111.38565075659926</v>
      </c>
      <c r="T1415">
        <f t="shared" ca="1" si="462"/>
        <v>1.4931636980735559</v>
      </c>
      <c r="U1415">
        <f t="shared" ca="1" si="465"/>
        <v>22.758900000000001</v>
      </c>
      <c r="Z1415">
        <f t="shared" si="463"/>
        <v>0.14535107047791046</v>
      </c>
      <c r="AA1415">
        <f>PI()/4*('Config sheet'!$C$38^2-'Config sheet'!$C$41^2)*'Stage 1'!Z1415*2</f>
        <v>2.367632597634578E-2</v>
      </c>
      <c r="AB1415">
        <f t="shared" si="464"/>
        <v>81.749758424021621</v>
      </c>
    </row>
    <row r="1416" spans="3:28" x14ac:dyDescent="0.25">
      <c r="C1416">
        <f t="shared" si="466"/>
        <v>-125</v>
      </c>
      <c r="D1416">
        <f t="shared" si="451"/>
        <v>995</v>
      </c>
      <c r="E1416">
        <f t="shared" si="452"/>
        <v>0.17780000000000001</v>
      </c>
      <c r="F1416">
        <f t="shared" si="450"/>
        <v>-2.0938023450586266E-2</v>
      </c>
      <c r="G1416">
        <f t="shared" si="453"/>
        <v>104.19615634406146</v>
      </c>
      <c r="H1416">
        <f t="shared" si="454"/>
        <v>-2.1816615649929121</v>
      </c>
      <c r="I1416" s="3">
        <f t="shared" si="455"/>
        <v>8.8900000000000007E-2</v>
      </c>
      <c r="J1416" s="3">
        <f t="shared" si="456"/>
        <v>0.40640000000000004</v>
      </c>
      <c r="K1416">
        <f t="shared" si="457"/>
        <v>0.17383212157385539</v>
      </c>
      <c r="L1416">
        <f>PI()/4*('Config sheet'!$C$38^2-'Config sheet'!$C$41^2)*'Stage 1'!K1416*2</f>
        <v>2.831562204536945E-2</v>
      </c>
      <c r="M1416">
        <f t="shared" si="458"/>
        <v>84.72861369432006</v>
      </c>
      <c r="N1416">
        <f>'Config sheet'!$C$44</f>
        <v>5.8970333333333338</v>
      </c>
      <c r="O1416">
        <f t="shared" si="467"/>
        <v>-6.6357920534845443</v>
      </c>
      <c r="P1416">
        <f t="shared" si="468"/>
        <v>-625.81173921285767</v>
      </c>
      <c r="Q1416">
        <f t="shared" si="459"/>
        <v>180</v>
      </c>
      <c r="R1416">
        <f t="shared" si="460"/>
        <v>-112.6461130583144</v>
      </c>
      <c r="S1416">
        <f t="shared" si="461"/>
        <v>-112.64611305831438</v>
      </c>
      <c r="T1416">
        <f t="shared" ca="1" si="462"/>
        <v>1.4931636980735559</v>
      </c>
      <c r="U1416">
        <f t="shared" ca="1" si="465"/>
        <v>22.758900000000001</v>
      </c>
      <c r="Z1416">
        <f t="shared" si="463"/>
        <v>0.14646870157385539</v>
      </c>
      <c r="AA1416">
        <f>PI()/4*('Config sheet'!$C$38^2-'Config sheet'!$C$41^2)*'Stage 1'!Z1416*2</f>
        <v>2.3858377598407372E-2</v>
      </c>
      <c r="AB1416">
        <f t="shared" si="464"/>
        <v>82.378347341875923</v>
      </c>
    </row>
    <row r="1417" spans="3:28" x14ac:dyDescent="0.25">
      <c r="C1417">
        <f t="shared" si="466"/>
        <v>-126</v>
      </c>
      <c r="D1417">
        <f t="shared" si="451"/>
        <v>995</v>
      </c>
      <c r="E1417">
        <f t="shared" si="452"/>
        <v>0.17780000000000001</v>
      </c>
      <c r="F1417">
        <f t="shared" si="450"/>
        <v>-2.1105527638190957E-2</v>
      </c>
      <c r="G1417">
        <f t="shared" si="453"/>
        <v>104.19615634406146</v>
      </c>
      <c r="H1417">
        <f t="shared" si="454"/>
        <v>-2.1991148575128552</v>
      </c>
      <c r="I1417" s="3">
        <f t="shared" si="455"/>
        <v>8.8900000000000007E-2</v>
      </c>
      <c r="J1417" s="3">
        <f t="shared" si="456"/>
        <v>0.40640000000000004</v>
      </c>
      <c r="K1417">
        <f t="shared" si="457"/>
        <v>0.17493222682390727</v>
      </c>
      <c r="L1417">
        <f>PI()/4*('Config sheet'!$C$38^2-'Config sheet'!$C$41^2)*'Stage 1'!K1417*2</f>
        <v>2.8494818871528882E-2</v>
      </c>
      <c r="M1417">
        <f t="shared" si="458"/>
        <v>85.264822951336669</v>
      </c>
      <c r="N1417">
        <f>'Config sheet'!$C$44</f>
        <v>5.8970333333333338</v>
      </c>
      <c r="O1417">
        <f t="shared" si="467"/>
        <v>-6.5303974261671254</v>
      </c>
      <c r="P1417">
        <f t="shared" si="468"/>
        <v>-632.55769719265402</v>
      </c>
      <c r="Q1417">
        <f t="shared" si="459"/>
        <v>180</v>
      </c>
      <c r="R1417">
        <f t="shared" si="460"/>
        <v>-113.86038549467774</v>
      </c>
      <c r="S1417">
        <f t="shared" si="461"/>
        <v>-113.86038549467773</v>
      </c>
      <c r="T1417">
        <f t="shared" ca="1" si="462"/>
        <v>1.4931636980735559</v>
      </c>
      <c r="U1417">
        <f t="shared" ca="1" si="465"/>
        <v>22.758900000000001</v>
      </c>
      <c r="Z1417">
        <f t="shared" si="463"/>
        <v>0.14756880682390727</v>
      </c>
      <c r="AA1417">
        <f>PI()/4*('Config sheet'!$C$38^2-'Config sheet'!$C$41^2)*'Stage 1'!Z1417*2</f>
        <v>2.4037574424566808E-2</v>
      </c>
      <c r="AB1417">
        <f t="shared" si="464"/>
        <v>82.997079203547401</v>
      </c>
    </row>
    <row r="1418" spans="3:28" x14ac:dyDescent="0.25">
      <c r="C1418">
        <f t="shared" si="466"/>
        <v>-127</v>
      </c>
      <c r="D1418">
        <f t="shared" si="451"/>
        <v>995</v>
      </c>
      <c r="E1418">
        <f t="shared" si="452"/>
        <v>0.17780000000000001</v>
      </c>
      <c r="F1418">
        <f t="shared" si="450"/>
        <v>-2.1273031825795645E-2</v>
      </c>
      <c r="G1418">
        <f t="shared" si="453"/>
        <v>104.19615634406146</v>
      </c>
      <c r="H1418">
        <f t="shared" si="454"/>
        <v>-2.2165681500327983</v>
      </c>
      <c r="I1418" s="3">
        <f t="shared" si="455"/>
        <v>8.8900000000000007E-2</v>
      </c>
      <c r="J1418" s="3">
        <f t="shared" si="456"/>
        <v>0.40640000000000004</v>
      </c>
      <c r="K1418">
        <f t="shared" si="457"/>
        <v>0.1760146224324601</v>
      </c>
      <c r="L1418">
        <f>PI()/4*('Config sheet'!$C$38^2-'Config sheet'!$C$41^2)*'Stage 1'!K1418*2</f>
        <v>2.8671130963205955E-2</v>
      </c>
      <c r="M1418">
        <f t="shared" si="458"/>
        <v>85.792400239994095</v>
      </c>
      <c r="N1418">
        <f>'Config sheet'!$C$44</f>
        <v>5.8970333333333338</v>
      </c>
      <c r="O1418">
        <f t="shared" si="467"/>
        <v>-6.4238940144088108</v>
      </c>
      <c r="P1418">
        <f t="shared" si="468"/>
        <v>-639.05135684630488</v>
      </c>
      <c r="Q1418">
        <f t="shared" si="459"/>
        <v>180</v>
      </c>
      <c r="R1418">
        <f t="shared" si="460"/>
        <v>-115.0292442323349</v>
      </c>
      <c r="S1418">
        <f t="shared" si="461"/>
        <v>-115.02924423233489</v>
      </c>
      <c r="T1418">
        <f t="shared" ca="1" si="462"/>
        <v>1.4931636980735559</v>
      </c>
      <c r="U1418">
        <f t="shared" ca="1" si="465"/>
        <v>22.758900000000001</v>
      </c>
      <c r="Z1418">
        <f t="shared" si="463"/>
        <v>0.14865120243246011</v>
      </c>
      <c r="AA1418">
        <f>PI()/4*('Config sheet'!$C$38^2-'Config sheet'!$C$41^2)*'Stage 1'!Z1418*2</f>
        <v>2.4213886516243881E-2</v>
      </c>
      <c r="AB1418">
        <f t="shared" si="464"/>
        <v>83.605850636929191</v>
      </c>
    </row>
    <row r="1419" spans="3:28" x14ac:dyDescent="0.25">
      <c r="C1419">
        <f t="shared" si="466"/>
        <v>-128</v>
      </c>
      <c r="D1419">
        <f t="shared" si="451"/>
        <v>995</v>
      </c>
      <c r="E1419">
        <f t="shared" si="452"/>
        <v>0.17780000000000001</v>
      </c>
      <c r="F1419">
        <f t="shared" si="450"/>
        <v>-2.1440536013400336E-2</v>
      </c>
      <c r="G1419">
        <f t="shared" si="453"/>
        <v>104.19615634406146</v>
      </c>
      <c r="H1419">
        <f t="shared" si="454"/>
        <v>-2.2340214425527418</v>
      </c>
      <c r="I1419" s="3">
        <f t="shared" si="455"/>
        <v>8.8900000000000007E-2</v>
      </c>
      <c r="J1419" s="3">
        <f t="shared" si="456"/>
        <v>0.40640000000000004</v>
      </c>
      <c r="K1419">
        <f t="shared" si="457"/>
        <v>0.17707913141127682</v>
      </c>
      <c r="L1419">
        <f>PI()/4*('Config sheet'!$C$38^2-'Config sheet'!$C$41^2)*'Stage 1'!K1419*2</f>
        <v>2.8844529490677014E-2</v>
      </c>
      <c r="M1419">
        <f t="shared" si="458"/>
        <v>86.311259293336406</v>
      </c>
      <c r="N1419">
        <f>'Config sheet'!$C$44</f>
        <v>5.8970333333333338</v>
      </c>
      <c r="O1419">
        <f t="shared" si="467"/>
        <v>-6.3163237075966912</v>
      </c>
      <c r="P1419">
        <f t="shared" si="468"/>
        <v>-645.2971796950892</v>
      </c>
      <c r="Q1419">
        <f t="shared" si="459"/>
        <v>180</v>
      </c>
      <c r="R1419">
        <f t="shared" si="460"/>
        <v>-116.15349234511608</v>
      </c>
      <c r="S1419">
        <f t="shared" si="461"/>
        <v>-116.15349234511606</v>
      </c>
      <c r="T1419">
        <f t="shared" ca="1" si="462"/>
        <v>1.4931636980735559</v>
      </c>
      <c r="U1419">
        <f t="shared" ca="1" si="465"/>
        <v>22.758900000000001</v>
      </c>
      <c r="Z1419">
        <f t="shared" si="463"/>
        <v>0.14971571141127682</v>
      </c>
      <c r="AA1419">
        <f>PI()/4*('Config sheet'!$C$38^2-'Config sheet'!$C$41^2)*'Stage 1'!Z1419*2</f>
        <v>2.4387285043714936E-2</v>
      </c>
      <c r="AB1419">
        <f t="shared" si="464"/>
        <v>84.20456209858088</v>
      </c>
    </row>
    <row r="1420" spans="3:28" x14ac:dyDescent="0.25">
      <c r="C1420">
        <f t="shared" si="466"/>
        <v>-129</v>
      </c>
      <c r="D1420">
        <f t="shared" si="451"/>
        <v>995</v>
      </c>
      <c r="E1420">
        <f t="shared" si="452"/>
        <v>0.17780000000000001</v>
      </c>
      <c r="F1420">
        <f t="shared" si="450"/>
        <v>-2.1608040201005027E-2</v>
      </c>
      <c r="G1420">
        <f t="shared" si="453"/>
        <v>104.19615634406146</v>
      </c>
      <c r="H1420">
        <f t="shared" si="454"/>
        <v>-2.2514747350726849</v>
      </c>
      <c r="I1420" s="3">
        <f t="shared" si="455"/>
        <v>8.8900000000000007E-2</v>
      </c>
      <c r="J1420" s="3">
        <f t="shared" si="456"/>
        <v>0.40640000000000004</v>
      </c>
      <c r="K1420">
        <f t="shared" si="457"/>
        <v>0.17812558343817739</v>
      </c>
      <c r="L1420">
        <f>PI()/4*('Config sheet'!$C$38^2-'Config sheet'!$C$41^2)*'Stage 1'!K1420*2</f>
        <v>2.9014986710056562E-2</v>
      </c>
      <c r="M1420">
        <f t="shared" si="458"/>
        <v>86.821317093552722</v>
      </c>
      <c r="N1420">
        <f>'Config sheet'!$C$44</f>
        <v>5.8970333333333338</v>
      </c>
      <c r="O1420">
        <f t="shared" si="467"/>
        <v>-6.2077276359162843</v>
      </c>
      <c r="P1420">
        <f t="shared" si="468"/>
        <v>-651.2997675400195</v>
      </c>
      <c r="Q1420">
        <f t="shared" si="459"/>
        <v>180</v>
      </c>
      <c r="R1420">
        <f t="shared" si="460"/>
        <v>-117.23395815720352</v>
      </c>
      <c r="S1420">
        <f t="shared" si="461"/>
        <v>-117.23395815720352</v>
      </c>
      <c r="T1420">
        <f t="shared" ca="1" si="462"/>
        <v>1.4931636980735559</v>
      </c>
      <c r="U1420">
        <f t="shared" ca="1" si="465"/>
        <v>22.758900000000001</v>
      </c>
      <c r="Z1420">
        <f t="shared" si="463"/>
        <v>0.15076216343817739</v>
      </c>
      <c r="AA1420">
        <f>PI()/4*('Config sheet'!$C$38^2-'Config sheet'!$C$41^2)*'Stage 1'!Z1420*2</f>
        <v>2.4557742263094488E-2</v>
      </c>
      <c r="AB1420">
        <f t="shared" si="464"/>
        <v>84.793117794250506</v>
      </c>
    </row>
    <row r="1421" spans="3:28" x14ac:dyDescent="0.25">
      <c r="C1421">
        <f t="shared" si="466"/>
        <v>-130</v>
      </c>
      <c r="D1421">
        <f t="shared" si="451"/>
        <v>995</v>
      </c>
      <c r="E1421">
        <f t="shared" si="452"/>
        <v>0.17780000000000001</v>
      </c>
      <c r="F1421">
        <f t="shared" si="450"/>
        <v>-2.1775544388609715E-2</v>
      </c>
      <c r="G1421">
        <f t="shared" si="453"/>
        <v>104.19615634406146</v>
      </c>
      <c r="H1421">
        <f t="shared" si="454"/>
        <v>-2.268928027592628</v>
      </c>
      <c r="I1421" s="3">
        <f t="shared" si="455"/>
        <v>8.8900000000000007E-2</v>
      </c>
      <c r="J1421" s="3">
        <f t="shared" si="456"/>
        <v>0.40640000000000004</v>
      </c>
      <c r="K1421">
        <f t="shared" si="457"/>
        <v>0.17915381471332839</v>
      </c>
      <c r="L1421">
        <f>PI()/4*('Config sheet'!$C$38^2-'Config sheet'!$C$41^2)*'Stage 1'!K1421*2</f>
        <v>2.9182475939888198E-2</v>
      </c>
      <c r="M1421">
        <f t="shared" si="458"/>
        <v>87.322493801930378</v>
      </c>
      <c r="N1421">
        <f>'Config sheet'!$C$44</f>
        <v>5.8970333333333338</v>
      </c>
      <c r="O1421">
        <f t="shared" si="467"/>
        <v>-6.0981461476335586</v>
      </c>
      <c r="P1421">
        <f t="shared" si="468"/>
        <v>-657.06385313555393</v>
      </c>
      <c r="Q1421">
        <f t="shared" si="459"/>
        <v>180</v>
      </c>
      <c r="R1421">
        <f t="shared" si="460"/>
        <v>-118.27149356439972</v>
      </c>
      <c r="S1421">
        <f t="shared" si="461"/>
        <v>-118.27149356439971</v>
      </c>
      <c r="T1421">
        <f t="shared" ca="1" si="462"/>
        <v>1.4931636980735559</v>
      </c>
      <c r="U1421">
        <f t="shared" ca="1" si="465"/>
        <v>22.758900000000001</v>
      </c>
      <c r="Z1421">
        <f t="shared" si="463"/>
        <v>0.15179039471332839</v>
      </c>
      <c r="AA1421">
        <f>PI()/4*('Config sheet'!$C$38^2-'Config sheet'!$C$41^2)*'Stage 1'!Z1421*2</f>
        <v>2.4725231492926124E-2</v>
      </c>
      <c r="AB1421">
        <f t="shared" si="464"/>
        <v>85.371425598047466</v>
      </c>
    </row>
    <row r="1422" spans="3:28" x14ac:dyDescent="0.25">
      <c r="C1422">
        <f t="shared" si="466"/>
        <v>-131</v>
      </c>
      <c r="D1422">
        <f t="shared" si="451"/>
        <v>995</v>
      </c>
      <c r="E1422">
        <f t="shared" si="452"/>
        <v>0.17780000000000001</v>
      </c>
      <c r="F1422">
        <f t="shared" si="450"/>
        <v>-2.1943048576214406E-2</v>
      </c>
      <c r="G1422">
        <f t="shared" si="453"/>
        <v>104.19615634406146</v>
      </c>
      <c r="H1422">
        <f t="shared" si="454"/>
        <v>-2.2863813201125716</v>
      </c>
      <c r="I1422" s="3">
        <f t="shared" si="455"/>
        <v>8.8900000000000007E-2</v>
      </c>
      <c r="J1422" s="3">
        <f t="shared" si="456"/>
        <v>0.40640000000000004</v>
      </c>
      <c r="K1422">
        <f t="shared" si="457"/>
        <v>0.18016366781344992</v>
      </c>
      <c r="L1422">
        <f>PI()/4*('Config sheet'!$C$38^2-'Config sheet'!$C$41^2)*'Stage 1'!K1422*2</f>
        <v>2.9346971537396262E-2</v>
      </c>
      <c r="M1422">
        <f t="shared" si="458"/>
        <v>87.814712687792934</v>
      </c>
      <c r="N1422">
        <f>'Config sheet'!$C$44</f>
        <v>5.8970333333333338</v>
      </c>
      <c r="O1422">
        <f t="shared" si="467"/>
        <v>-5.9876187879484917</v>
      </c>
      <c r="P1422">
        <f t="shared" si="468"/>
        <v>-662.59429075414062</v>
      </c>
      <c r="Q1422">
        <f t="shared" si="459"/>
        <v>180</v>
      </c>
      <c r="R1422">
        <f t="shared" si="460"/>
        <v>-119.26697233574531</v>
      </c>
      <c r="S1422">
        <f t="shared" si="461"/>
        <v>-119.26697233574531</v>
      </c>
      <c r="T1422">
        <f t="shared" ca="1" si="462"/>
        <v>1.4931636980735559</v>
      </c>
      <c r="U1422">
        <f t="shared" ca="1" si="465"/>
        <v>22.758900000000001</v>
      </c>
      <c r="Z1422">
        <f t="shared" si="463"/>
        <v>0.15280024781344992</v>
      </c>
      <c r="AA1422">
        <f>PI()/4*('Config sheet'!$C$38^2-'Config sheet'!$C$41^2)*'Stage 1'!Z1422*2</f>
        <v>2.4889727090434185E-2</v>
      </c>
      <c r="AB1422">
        <f t="shared" si="464"/>
        <v>85.939396970444264</v>
      </c>
    </row>
    <row r="1423" spans="3:28" x14ac:dyDescent="0.25">
      <c r="C1423">
        <f t="shared" si="466"/>
        <v>-132</v>
      </c>
      <c r="D1423">
        <f t="shared" si="451"/>
        <v>995</v>
      </c>
      <c r="E1423">
        <f t="shared" si="452"/>
        <v>0.17780000000000001</v>
      </c>
      <c r="F1423">
        <f t="shared" si="450"/>
        <v>-2.2110552763819097E-2</v>
      </c>
      <c r="G1423">
        <f t="shared" si="453"/>
        <v>104.19615634406146</v>
      </c>
      <c r="H1423">
        <f t="shared" si="454"/>
        <v>-2.3038346126325151</v>
      </c>
      <c r="I1423" s="3">
        <f t="shared" si="455"/>
        <v>8.8900000000000007E-2</v>
      </c>
      <c r="J1423" s="3">
        <f t="shared" si="456"/>
        <v>0.40640000000000004</v>
      </c>
      <c r="K1423">
        <f t="shared" si="457"/>
        <v>0.18115499154425255</v>
      </c>
      <c r="L1423">
        <f>PI()/4*('Config sheet'!$C$38^2-'Config sheet'!$C$41^2)*'Stage 1'!K1423*2</f>
        <v>2.9508448874449224E-2</v>
      </c>
      <c r="M1423">
        <f t="shared" si="458"/>
        <v>88.297900056575656</v>
      </c>
      <c r="N1423">
        <f>'Config sheet'!$C$44</f>
        <v>5.8970333333333338</v>
      </c>
      <c r="O1423">
        <f t="shared" si="467"/>
        <v>-5.8761842794373695</v>
      </c>
      <c r="P1423">
        <f t="shared" si="468"/>
        <v>-667.89604665420768</v>
      </c>
      <c r="Q1423">
        <f t="shared" si="459"/>
        <v>180</v>
      </c>
      <c r="R1423">
        <f t="shared" si="460"/>
        <v>-120.22128839775739</v>
      </c>
      <c r="S1423">
        <f t="shared" si="461"/>
        <v>-120.22128839775738</v>
      </c>
      <c r="T1423">
        <f t="shared" ca="1" si="462"/>
        <v>1.4931636980735559</v>
      </c>
      <c r="U1423">
        <f t="shared" ca="1" si="465"/>
        <v>22.758900000000001</v>
      </c>
      <c r="Z1423">
        <f t="shared" si="463"/>
        <v>0.15379157154425255</v>
      </c>
      <c r="AA1423">
        <f>PI()/4*('Config sheet'!$C$38^2-'Config sheet'!$C$41^2)*'Stage 1'!Z1423*2</f>
        <v>2.5051204427487147E-2</v>
      </c>
      <c r="AB1423">
        <f t="shared" si="464"/>
        <v>86.496946875282646</v>
      </c>
    </row>
    <row r="1424" spans="3:28" x14ac:dyDescent="0.25">
      <c r="C1424">
        <f t="shared" si="466"/>
        <v>-133</v>
      </c>
      <c r="D1424">
        <f t="shared" si="451"/>
        <v>995</v>
      </c>
      <c r="E1424">
        <f t="shared" si="452"/>
        <v>0.17780000000000001</v>
      </c>
      <c r="F1424">
        <f t="shared" si="450"/>
        <v>-2.2278056951423788E-2</v>
      </c>
      <c r="G1424">
        <f t="shared" si="453"/>
        <v>104.19615634406146</v>
      </c>
      <c r="H1424">
        <f t="shared" si="454"/>
        <v>-2.3212879051524582</v>
      </c>
      <c r="I1424" s="3">
        <f t="shared" si="455"/>
        <v>8.8900000000000007E-2</v>
      </c>
      <c r="J1424" s="3">
        <f t="shared" si="456"/>
        <v>0.40640000000000004</v>
      </c>
      <c r="K1424">
        <f t="shared" si="457"/>
        <v>0.18212764079140839</v>
      </c>
      <c r="L1424">
        <f>PI()/4*('Config sheet'!$C$38^2-'Config sheet'!$C$41^2)*'Stage 1'!K1424*2</f>
        <v>2.9666884313284254E-2</v>
      </c>
      <c r="M1424">
        <f t="shared" si="458"/>
        <v>88.771985177186252</v>
      </c>
      <c r="N1424">
        <f>'Config sheet'!$C$44</f>
        <v>5.8970333333333338</v>
      </c>
      <c r="O1424">
        <f t="shared" si="467"/>
        <v>-5.76388050409893</v>
      </c>
      <c r="P1424">
        <f t="shared" si="468"/>
        <v>-672.97418946431742</v>
      </c>
      <c r="Q1424">
        <f t="shared" si="459"/>
        <v>180</v>
      </c>
      <c r="R1424">
        <f t="shared" si="460"/>
        <v>-121.13535410357717</v>
      </c>
      <c r="S1424">
        <f t="shared" si="461"/>
        <v>-121.13535410357714</v>
      </c>
      <c r="T1424">
        <f t="shared" ca="1" si="462"/>
        <v>1.4931636980735559</v>
      </c>
      <c r="U1424">
        <f t="shared" ca="1" si="465"/>
        <v>22.758900000000001</v>
      </c>
      <c r="Z1424">
        <f t="shared" si="463"/>
        <v>0.15476422079140839</v>
      </c>
      <c r="AA1424">
        <f>PI()/4*('Config sheet'!$C$38^2-'Config sheet'!$C$41^2)*'Stage 1'!Z1424*2</f>
        <v>2.5209639866322176E-2</v>
      </c>
      <c r="AB1424">
        <f t="shared" si="464"/>
        <v>87.043993695955223</v>
      </c>
    </row>
    <row r="1425" spans="3:28" x14ac:dyDescent="0.25">
      <c r="C1425">
        <f t="shared" si="466"/>
        <v>-134</v>
      </c>
      <c r="D1425">
        <f t="shared" si="451"/>
        <v>995</v>
      </c>
      <c r="E1425">
        <f t="shared" si="452"/>
        <v>0.17780000000000001</v>
      </c>
      <c r="F1425">
        <f t="shared" si="450"/>
        <v>-2.2445561139028476E-2</v>
      </c>
      <c r="G1425">
        <f t="shared" si="453"/>
        <v>104.19615634406146</v>
      </c>
      <c r="H1425">
        <f t="shared" si="454"/>
        <v>-2.3387411976724013</v>
      </c>
      <c r="I1425" s="3">
        <f t="shared" si="455"/>
        <v>8.8900000000000007E-2</v>
      </c>
      <c r="J1425" s="3">
        <f t="shared" si="456"/>
        <v>0.40640000000000004</v>
      </c>
      <c r="K1425">
        <f t="shared" si="457"/>
        <v>0.18308147637035718</v>
      </c>
      <c r="L1425">
        <f>PI()/4*('Config sheet'!$C$38^2-'Config sheet'!$C$41^2)*'Stage 1'!K1425*2</f>
        <v>2.9822255182042044E-2</v>
      </c>
      <c r="M1425">
        <f t="shared" si="458"/>
        <v>89.236900208798019</v>
      </c>
      <c r="N1425">
        <f>'Config sheet'!$C$44</f>
        <v>5.8970333333333338</v>
      </c>
      <c r="O1425">
        <f t="shared" si="467"/>
        <v>-5.6507444870173291</v>
      </c>
      <c r="P1425">
        <f t="shared" si="468"/>
        <v>-677.83388049628161</v>
      </c>
      <c r="Q1425">
        <f t="shared" si="459"/>
        <v>180</v>
      </c>
      <c r="R1425">
        <f t="shared" si="460"/>
        <v>-122.0100984893307</v>
      </c>
      <c r="S1425">
        <f t="shared" si="461"/>
        <v>-122.01009848933069</v>
      </c>
      <c r="T1425">
        <f t="shared" ca="1" si="462"/>
        <v>1.4931636980735559</v>
      </c>
      <c r="U1425">
        <f t="shared" ca="1" si="465"/>
        <v>22.758900000000001</v>
      </c>
      <c r="Z1425">
        <f t="shared" si="463"/>
        <v>0.15571805637035718</v>
      </c>
      <c r="AA1425">
        <f>PI()/4*('Config sheet'!$C$38^2-'Config sheet'!$C$41^2)*'Stage 1'!Z1425*2</f>
        <v>2.5365010735079969E-2</v>
      </c>
      <c r="AB1425">
        <f t="shared" si="464"/>
        <v>87.580459150932043</v>
      </c>
    </row>
    <row r="1426" spans="3:28" x14ac:dyDescent="0.25">
      <c r="C1426">
        <f t="shared" si="466"/>
        <v>-135</v>
      </c>
      <c r="D1426">
        <f t="shared" si="451"/>
        <v>995</v>
      </c>
      <c r="E1426">
        <f t="shared" si="452"/>
        <v>0.17780000000000001</v>
      </c>
      <c r="F1426">
        <f t="shared" si="450"/>
        <v>-2.2613065326633167E-2</v>
      </c>
      <c r="G1426">
        <f t="shared" si="453"/>
        <v>104.19615634406146</v>
      </c>
      <c r="H1426">
        <f t="shared" si="454"/>
        <v>-2.3561944901923448</v>
      </c>
      <c r="I1426" s="3">
        <f t="shared" si="455"/>
        <v>8.8900000000000007E-2</v>
      </c>
      <c r="J1426" s="3">
        <f t="shared" si="456"/>
        <v>0.40640000000000004</v>
      </c>
      <c r="K1426">
        <f t="shared" si="457"/>
        <v>0.18401636487523829</v>
      </c>
      <c r="L1426">
        <f>PI()/4*('Config sheet'!$C$38^2-'Config sheet'!$C$41^2)*'Stage 1'!K1426*2</f>
        <v>2.9974539750159259E-2</v>
      </c>
      <c r="M1426">
        <f t="shared" si="458"/>
        <v>89.692580127216758</v>
      </c>
      <c r="N1426">
        <f>'Config sheet'!$C$44</f>
        <v>5.8970333333333338</v>
      </c>
      <c r="O1426">
        <f t="shared" si="467"/>
        <v>-5.5368123816527461</v>
      </c>
      <c r="P1426">
        <f t="shared" si="468"/>
        <v>-682.48036400011222</v>
      </c>
      <c r="Q1426">
        <f t="shared" si="459"/>
        <v>180</v>
      </c>
      <c r="R1426">
        <f t="shared" si="460"/>
        <v>-122.8464655200202</v>
      </c>
      <c r="S1426">
        <f t="shared" si="461"/>
        <v>-122.8464655200202</v>
      </c>
      <c r="T1426">
        <f t="shared" ca="1" si="462"/>
        <v>1.4931636980735559</v>
      </c>
      <c r="U1426">
        <f t="shared" ca="1" si="465"/>
        <v>22.758900000000001</v>
      </c>
      <c r="Z1426">
        <f t="shared" si="463"/>
        <v>0.15665294487523829</v>
      </c>
      <c r="AA1426">
        <f>PI()/4*('Config sheet'!$C$38^2-'Config sheet'!$C$41^2)*'Stage 1'!Z1426*2</f>
        <v>2.5517295303197185E-2</v>
      </c>
      <c r="AB1426">
        <f t="shared" si="464"/>
        <v>88.106268208795441</v>
      </c>
    </row>
    <row r="1427" spans="3:28" x14ac:dyDescent="0.25">
      <c r="C1427">
        <f t="shared" si="466"/>
        <v>-136</v>
      </c>
      <c r="D1427">
        <f t="shared" si="451"/>
        <v>995</v>
      </c>
      <c r="E1427">
        <f t="shared" si="452"/>
        <v>0.17780000000000001</v>
      </c>
      <c r="F1427">
        <f t="shared" si="450"/>
        <v>-2.2780569514237858E-2</v>
      </c>
      <c r="G1427">
        <f t="shared" si="453"/>
        <v>104.19615634406146</v>
      </c>
      <c r="H1427">
        <f t="shared" si="454"/>
        <v>-2.3736477827122879</v>
      </c>
      <c r="I1427" s="3">
        <f t="shared" si="455"/>
        <v>8.8900000000000007E-2</v>
      </c>
      <c r="J1427" s="3">
        <f t="shared" si="456"/>
        <v>0.40640000000000004</v>
      </c>
      <c r="K1427">
        <f t="shared" si="457"/>
        <v>0.18493217852723606</v>
      </c>
      <c r="L1427">
        <f>PI()/4*('Config sheet'!$C$38^2-'Config sheet'!$C$41^2)*'Stage 1'!K1427*2</f>
        <v>3.0123717203665405E-2</v>
      </c>
      <c r="M1427">
        <f t="shared" si="458"/>
        <v>90.138962650961872</v>
      </c>
      <c r="N1427">
        <f>'Config sheet'!$C$44</f>
        <v>5.8970333333333338</v>
      </c>
      <c r="O1427">
        <f t="shared" si="467"/>
        <v>-5.4221194567683311</v>
      </c>
      <c r="P1427">
        <f t="shared" si="468"/>
        <v>-686.9189573737325</v>
      </c>
      <c r="Q1427">
        <f t="shared" si="459"/>
        <v>180</v>
      </c>
      <c r="R1427">
        <f t="shared" si="460"/>
        <v>-123.64541232727187</v>
      </c>
      <c r="S1427">
        <f t="shared" si="461"/>
        <v>-123.64541232727184</v>
      </c>
      <c r="T1427">
        <f t="shared" ca="1" si="462"/>
        <v>1.4931636980735559</v>
      </c>
      <c r="U1427">
        <f t="shared" ca="1" si="465"/>
        <v>22.758900000000001</v>
      </c>
      <c r="Z1427">
        <f t="shared" si="463"/>
        <v>0.15756875852723606</v>
      </c>
      <c r="AA1427">
        <f>PI()/4*('Config sheet'!$C$38^2-'Config sheet'!$C$41^2)*'Stage 1'!Z1427*2</f>
        <v>2.5666472756703331E-2</v>
      </c>
      <c r="AB1427">
        <f t="shared" si="464"/>
        <v>88.62134900294491</v>
      </c>
    </row>
    <row r="1428" spans="3:28" x14ac:dyDescent="0.25">
      <c r="C1428">
        <f t="shared" si="466"/>
        <v>-137</v>
      </c>
      <c r="D1428">
        <f t="shared" si="451"/>
        <v>995</v>
      </c>
      <c r="E1428">
        <f t="shared" si="452"/>
        <v>0.17780000000000001</v>
      </c>
      <c r="F1428">
        <f t="shared" si="450"/>
        <v>-2.2948073701842549E-2</v>
      </c>
      <c r="G1428">
        <f t="shared" si="453"/>
        <v>104.19615634406146</v>
      </c>
      <c r="H1428">
        <f t="shared" si="454"/>
        <v>-2.3911010752322315</v>
      </c>
      <c r="I1428" s="3">
        <f t="shared" si="455"/>
        <v>8.8900000000000007E-2</v>
      </c>
      <c r="J1428" s="3">
        <f t="shared" si="456"/>
        <v>0.40640000000000004</v>
      </c>
      <c r="K1428">
        <f t="shared" si="457"/>
        <v>0.18582879502261609</v>
      </c>
      <c r="L1428">
        <f>PI()/4*('Config sheet'!$C$38^2-'Config sheet'!$C$41^2)*'Stage 1'!K1428*2</f>
        <v>3.0269767620429367E-2</v>
      </c>
      <c r="M1428">
        <f t="shared" si="458"/>
        <v>90.575988167196712</v>
      </c>
      <c r="N1428">
        <f>'Config sheet'!$C$44</f>
        <v>5.8970333333333338</v>
      </c>
      <c r="O1428">
        <f t="shared" si="467"/>
        <v>-5.30670008499989</v>
      </c>
      <c r="P1428">
        <f t="shared" si="468"/>
        <v>-691.15504134041373</v>
      </c>
      <c r="Q1428">
        <f t="shared" si="459"/>
        <v>180</v>
      </c>
      <c r="R1428">
        <f t="shared" si="460"/>
        <v>-124.4079074412745</v>
      </c>
      <c r="S1428">
        <f t="shared" si="461"/>
        <v>-124.40790744127447</v>
      </c>
      <c r="T1428">
        <f t="shared" ca="1" si="462"/>
        <v>1.4931636980735559</v>
      </c>
      <c r="U1428">
        <f t="shared" ca="1" si="465"/>
        <v>22.758900000000001</v>
      </c>
      <c r="Z1428">
        <f t="shared" si="463"/>
        <v>0.1584653750226161</v>
      </c>
      <c r="AA1428">
        <f>PI()/4*('Config sheet'!$C$38^2-'Config sheet'!$C$41^2)*'Stage 1'!Z1428*2</f>
        <v>2.581252317346729E-2</v>
      </c>
      <c r="AB1428">
        <f t="shared" si="464"/>
        <v>89.125632746128289</v>
      </c>
    </row>
    <row r="1429" spans="3:28" x14ac:dyDescent="0.25">
      <c r="C1429">
        <f t="shared" si="466"/>
        <v>-138</v>
      </c>
      <c r="D1429">
        <f t="shared" si="451"/>
        <v>995</v>
      </c>
      <c r="E1429">
        <f t="shared" si="452"/>
        <v>0.17780000000000001</v>
      </c>
      <c r="F1429">
        <f t="shared" si="450"/>
        <v>-2.3115577889447236E-2</v>
      </c>
      <c r="G1429">
        <f t="shared" si="453"/>
        <v>104.19615634406146</v>
      </c>
      <c r="H1429">
        <f t="shared" si="454"/>
        <v>-2.4085543677521746</v>
      </c>
      <c r="I1429" s="3">
        <f t="shared" si="455"/>
        <v>8.8900000000000007E-2</v>
      </c>
      <c r="J1429" s="3">
        <f t="shared" si="456"/>
        <v>0.40640000000000004</v>
      </c>
      <c r="K1429">
        <f t="shared" si="457"/>
        <v>0.18670609738072338</v>
      </c>
      <c r="L1429">
        <f>PI()/4*('Config sheet'!$C$38^2-'Config sheet'!$C$41^2)*'Stage 1'!K1429*2</f>
        <v>3.0412671945399726E-2</v>
      </c>
      <c r="M1429">
        <f t="shared" si="458"/>
        <v>91.003599657640407</v>
      </c>
      <c r="N1429">
        <f>'Config sheet'!$C$44</f>
        <v>5.8970333333333338</v>
      </c>
      <c r="O1429">
        <f t="shared" si="467"/>
        <v>-5.1905877330727499</v>
      </c>
      <c r="P1429">
        <f t="shared" si="468"/>
        <v>-695.19405010692083</v>
      </c>
      <c r="Q1429">
        <f t="shared" si="459"/>
        <v>180</v>
      </c>
      <c r="R1429">
        <f t="shared" si="460"/>
        <v>-125.13492901924576</v>
      </c>
      <c r="S1429">
        <f t="shared" si="461"/>
        <v>-125.13492901924576</v>
      </c>
      <c r="T1429">
        <f t="shared" ca="1" si="462"/>
        <v>1.4931636980735559</v>
      </c>
      <c r="U1429">
        <f t="shared" ca="1" si="465"/>
        <v>22.758900000000001</v>
      </c>
      <c r="Z1429">
        <f t="shared" si="463"/>
        <v>0.15934267738072339</v>
      </c>
      <c r="AA1429">
        <f>PI()/4*('Config sheet'!$C$38^2-'Config sheet'!$C$41^2)*'Stage 1'!Z1429*2</f>
        <v>2.5955427498437652E-2</v>
      </c>
      <c r="AB1429">
        <f t="shared" si="464"/>
        <v>89.619053644951293</v>
      </c>
    </row>
    <row r="1430" spans="3:28" x14ac:dyDescent="0.25">
      <c r="C1430">
        <f t="shared" si="466"/>
        <v>-139</v>
      </c>
      <c r="D1430">
        <f t="shared" si="451"/>
        <v>995</v>
      </c>
      <c r="E1430">
        <f t="shared" si="452"/>
        <v>0.17780000000000001</v>
      </c>
      <c r="F1430">
        <f t="shared" si="450"/>
        <v>-2.3283082077051927E-2</v>
      </c>
      <c r="G1430">
        <f t="shared" si="453"/>
        <v>104.19615634406146</v>
      </c>
      <c r="H1430">
        <f t="shared" si="454"/>
        <v>-2.4260076602721181</v>
      </c>
      <c r="I1430" s="3">
        <f t="shared" si="455"/>
        <v>8.8900000000000007E-2</v>
      </c>
      <c r="J1430" s="3">
        <f t="shared" si="456"/>
        <v>0.40640000000000004</v>
      </c>
      <c r="K1430">
        <f t="shared" si="457"/>
        <v>0.18756397379220555</v>
      </c>
      <c r="L1430">
        <f>PI()/4*('Config sheet'!$C$38^2-'Config sheet'!$C$41^2)*'Stage 1'!K1430*2</f>
        <v>3.0552411965881765E-2</v>
      </c>
      <c r="M1430">
        <f t="shared" si="458"/>
        <v>91.421742624589484</v>
      </c>
      <c r="N1430">
        <f>'Config sheet'!$C$44</f>
        <v>5.8970333333333338</v>
      </c>
      <c r="O1430">
        <f t="shared" si="467"/>
        <v>-5.0738149536678367</v>
      </c>
      <c r="P1430">
        <f t="shared" si="468"/>
        <v>-699.04146151536168</v>
      </c>
      <c r="Q1430">
        <f t="shared" si="459"/>
        <v>180</v>
      </c>
      <c r="R1430">
        <f t="shared" si="460"/>
        <v>-125.82746307276511</v>
      </c>
      <c r="S1430">
        <f t="shared" si="461"/>
        <v>-125.8274630727651</v>
      </c>
      <c r="T1430">
        <f t="shared" ca="1" si="462"/>
        <v>1.4931636980735559</v>
      </c>
      <c r="U1430">
        <f t="shared" ca="1" si="465"/>
        <v>22.758900000000001</v>
      </c>
      <c r="Z1430">
        <f t="shared" si="463"/>
        <v>0.16020055379220555</v>
      </c>
      <c r="AA1430">
        <f>PI()/4*('Config sheet'!$C$38^2-'Config sheet'!$C$41^2)*'Stage 1'!Z1430*2</f>
        <v>2.6095167518919687E-2</v>
      </c>
      <c r="AB1430">
        <f t="shared" si="464"/>
        <v>90.101548814513805</v>
      </c>
    </row>
    <row r="1431" spans="3:28" x14ac:dyDescent="0.25">
      <c r="C1431">
        <f t="shared" si="466"/>
        <v>-140</v>
      </c>
      <c r="D1431">
        <f t="shared" si="451"/>
        <v>995</v>
      </c>
      <c r="E1431">
        <f t="shared" si="452"/>
        <v>0.17780000000000001</v>
      </c>
      <c r="F1431">
        <f t="shared" ref="F1431:F1471" si="469">C1431*$G$4</f>
        <v>-2.3450586264656618E-2</v>
      </c>
      <c r="G1431">
        <f t="shared" si="453"/>
        <v>104.19615634406146</v>
      </c>
      <c r="H1431">
        <f t="shared" si="454"/>
        <v>-2.4434609527920612</v>
      </c>
      <c r="I1431" s="3">
        <f t="shared" si="455"/>
        <v>8.8900000000000007E-2</v>
      </c>
      <c r="J1431" s="3">
        <f t="shared" si="456"/>
        <v>0.40640000000000004</v>
      </c>
      <c r="K1431">
        <f t="shared" si="457"/>
        <v>0.18840231746771577</v>
      </c>
      <c r="L1431">
        <f>PI()/4*('Config sheet'!$C$38^2-'Config sheet'!$C$41^2)*'Stage 1'!K1431*2</f>
        <v>3.0688970286892579E-2</v>
      </c>
      <c r="M1431">
        <f t="shared" si="458"/>
        <v>91.830365017173023</v>
      </c>
      <c r="N1431">
        <f>'Config sheet'!$C$44</f>
        <v>5.8970333333333338</v>
      </c>
      <c r="O1431">
        <f t="shared" si="467"/>
        <v>-4.9564133789370084</v>
      </c>
      <c r="P1431">
        <f t="shared" si="468"/>
        <v>-702.70278720171871</v>
      </c>
      <c r="Q1431">
        <f t="shared" si="459"/>
        <v>180</v>
      </c>
      <c r="R1431">
        <f t="shared" si="460"/>
        <v>-126.48650169630938</v>
      </c>
      <c r="S1431">
        <f t="shared" si="461"/>
        <v>-126.48650169630938</v>
      </c>
      <c r="T1431">
        <f t="shared" ca="1" si="462"/>
        <v>1.4931636980735559</v>
      </c>
      <c r="U1431">
        <f t="shared" ca="1" si="465"/>
        <v>22.758900000000001</v>
      </c>
      <c r="Z1431">
        <f t="shared" si="463"/>
        <v>0.16103889746771577</v>
      </c>
      <c r="AA1431">
        <f>PI()/4*('Config sheet'!$C$38^2-'Config sheet'!$C$41^2)*'Stage 1'!Z1431*2</f>
        <v>2.6231725839930501E-2</v>
      </c>
      <c r="AB1431">
        <f t="shared" si="464"/>
        <v>90.573058193315958</v>
      </c>
    </row>
    <row r="1432" spans="3:28" x14ac:dyDescent="0.25">
      <c r="C1432">
        <f t="shared" si="466"/>
        <v>-141</v>
      </c>
      <c r="D1432">
        <f t="shared" ref="D1432:D1471" si="470">$D$4</f>
        <v>995</v>
      </c>
      <c r="E1432">
        <f t="shared" ref="E1432:E1471" si="471">$E$4</f>
        <v>0.17780000000000001</v>
      </c>
      <c r="F1432">
        <f t="shared" si="469"/>
        <v>-2.3618090452261306E-2</v>
      </c>
      <c r="G1432">
        <f t="shared" ref="G1432:G1471" si="472">D1432/60*2*PI()</f>
        <v>104.19615634406146</v>
      </c>
      <c r="H1432">
        <f t="shared" ref="H1432:H1471" si="473">G1432*F1432</f>
        <v>-2.4609142453120043</v>
      </c>
      <c r="I1432" s="3">
        <f t="shared" ref="I1432:I1471" si="474">$I$4</f>
        <v>8.8900000000000007E-2</v>
      </c>
      <c r="J1432" s="3">
        <f t="shared" ref="J1432:J1471" si="475">$J$4</f>
        <v>0.40640000000000004</v>
      </c>
      <c r="K1432">
        <f t="shared" ref="K1432:K1471" si="476">(J1432+I1432)-(I1432*COS(H1432)+(J1432^2-I1432^2*(SIN(H1432))^2)^0.5)+$B$1111</f>
        <v>0.18922102648734271</v>
      </c>
      <c r="L1432">
        <f>PI()/4*('Config sheet'!$C$38^2-'Config sheet'!$C$41^2)*'Stage 1'!K1432*2</f>
        <v>3.0822330306634626E-2</v>
      </c>
      <c r="M1432">
        <f t="shared" ref="M1432:M1471" si="477">L1432*100/$AG$741</f>
        <v>92.229417157962516</v>
      </c>
      <c r="N1432">
        <f>'Config sheet'!$C$44</f>
        <v>5.8970333333333338</v>
      </c>
      <c r="O1432">
        <f t="shared" si="467"/>
        <v>-4.8384137156653999</v>
      </c>
      <c r="P1432">
        <f t="shared" si="468"/>
        <v>-706.18356277402188</v>
      </c>
      <c r="Q1432">
        <f t="shared" ref="Q1432:Q1471" si="478">$V$4</f>
        <v>180</v>
      </c>
      <c r="R1432">
        <f t="shared" ref="R1432:R1471" si="479">Q1432*I1432*G1432^2*(COS(H1432)+(I1432/J1432)*COS(2*H1432))*10^-3</f>
        <v>-127.11304129932395</v>
      </c>
      <c r="S1432">
        <f t="shared" ref="S1432:S1471" si="480">Q1432*P1432*10^-3</f>
        <v>-127.11304129932395</v>
      </c>
      <c r="T1432">
        <f t="shared" ref="T1432:T1471" ca="1" si="481">$V$741</f>
        <v>1.4931636980735559</v>
      </c>
      <c r="U1432">
        <f t="shared" ca="1" si="465"/>
        <v>22.758900000000001</v>
      </c>
      <c r="Z1432">
        <f t="shared" ref="Z1432:Z1471" si="482">(J1432+I1432)-(I1432*COS(H1432)+(J1432^2-I1432^2*(SIN(H1432))^2)^0.5)</f>
        <v>0.16185760648734271</v>
      </c>
      <c r="AA1432">
        <f>PI()/4*('Config sheet'!$C$38^2-'Config sheet'!$C$41^2)*'Stage 1'!Z1432*2</f>
        <v>2.6365085859672548E-2</v>
      </c>
      <c r="AB1432">
        <f t="shared" ref="AB1432:AB1471" si="483">AA1432*100/($AG$741-$AG$743)</f>
        <v>91.033524458572941</v>
      </c>
    </row>
    <row r="1433" spans="3:28" x14ac:dyDescent="0.25">
      <c r="C1433">
        <f t="shared" si="466"/>
        <v>-142</v>
      </c>
      <c r="D1433">
        <f t="shared" si="470"/>
        <v>995</v>
      </c>
      <c r="E1433">
        <f t="shared" si="471"/>
        <v>0.17780000000000001</v>
      </c>
      <c r="F1433">
        <f t="shared" si="469"/>
        <v>-2.3785594639865997E-2</v>
      </c>
      <c r="G1433">
        <f t="shared" si="472"/>
        <v>104.19615634406146</v>
      </c>
      <c r="H1433">
        <f t="shared" si="473"/>
        <v>-2.4783675378319479</v>
      </c>
      <c r="I1433" s="3">
        <f t="shared" si="474"/>
        <v>8.8900000000000007E-2</v>
      </c>
      <c r="J1433" s="3">
        <f t="shared" si="475"/>
        <v>0.40640000000000004</v>
      </c>
      <c r="K1433">
        <f t="shared" si="476"/>
        <v>0.19002000365100438</v>
      </c>
      <c r="L1433">
        <f>PI()/4*('Config sheet'!$C$38^2-'Config sheet'!$C$41^2)*'Stage 1'!K1433*2</f>
        <v>3.0952476192126297E-2</v>
      </c>
      <c r="M1433">
        <f t="shared" si="477"/>
        <v>92.618851670051299</v>
      </c>
      <c r="N1433">
        <f>'Config sheet'!$C$44</f>
        <v>5.8970333333333338</v>
      </c>
      <c r="O1433">
        <f t="shared" si="467"/>
        <v>-4.7198457420764193</v>
      </c>
      <c r="P1433">
        <f t="shared" si="468"/>
        <v>-709.48933802307101</v>
      </c>
      <c r="Q1433">
        <f t="shared" si="478"/>
        <v>180</v>
      </c>
      <c r="R1433">
        <f t="shared" si="479"/>
        <v>-127.70808084415279</v>
      </c>
      <c r="S1433">
        <f t="shared" si="480"/>
        <v>-127.70808084415278</v>
      </c>
      <c r="T1433">
        <f t="shared" ca="1" si="481"/>
        <v>1.4931636980735559</v>
      </c>
      <c r="U1433">
        <f t="shared" ref="U1433:U1471" ca="1" si="484">IF(AND(L1433&lt;=$AG$740, U1432*(L1432/L1433)^T1433&lt;$AB$742),U1432*(L1432/L1433)^T1433,IF(C1433&lt;0,$AB$741,IF(L1433&gt;=$AG$742,  U1432*(L1432/L1433)^T1433,$AB$743)))</f>
        <v>22.758900000000001</v>
      </c>
      <c r="Z1433">
        <f t="shared" si="482"/>
        <v>0.16265658365100438</v>
      </c>
      <c r="AA1433">
        <f>PI()/4*('Config sheet'!$C$38^2-'Config sheet'!$C$41^2)*'Stage 1'!Z1433*2</f>
        <v>2.649523174516422E-2</v>
      </c>
      <c r="AB1433">
        <f t="shared" si="483"/>
        <v>91.482892942072198</v>
      </c>
    </row>
    <row r="1434" spans="3:28" x14ac:dyDescent="0.25">
      <c r="C1434">
        <f t="shared" si="466"/>
        <v>-143</v>
      </c>
      <c r="D1434">
        <f t="shared" si="470"/>
        <v>995</v>
      </c>
      <c r="E1434">
        <f t="shared" si="471"/>
        <v>0.17780000000000001</v>
      </c>
      <c r="F1434">
        <f t="shared" si="469"/>
        <v>-2.3953098827470688E-2</v>
      </c>
      <c r="G1434">
        <f t="shared" si="472"/>
        <v>104.19615634406146</v>
      </c>
      <c r="H1434">
        <f t="shared" si="473"/>
        <v>-2.495820830351891</v>
      </c>
      <c r="I1434" s="3">
        <f t="shared" si="474"/>
        <v>8.8900000000000007E-2</v>
      </c>
      <c r="J1434" s="3">
        <f t="shared" si="475"/>
        <v>0.40640000000000004</v>
      </c>
      <c r="K1434">
        <f t="shared" si="476"/>
        <v>0.19079915633003777</v>
      </c>
      <c r="L1434">
        <f>PI()/4*('Config sheet'!$C$38^2-'Config sheet'!$C$41^2)*'Stage 1'!K1434*2</f>
        <v>3.1079392855027251E-2</v>
      </c>
      <c r="M1434">
        <f t="shared" si="477"/>
        <v>92.998623404716966</v>
      </c>
      <c r="N1434">
        <f>'Config sheet'!$C$44</f>
        <v>5.8970333333333338</v>
      </c>
      <c r="O1434">
        <f t="shared" si="467"/>
        <v>-4.6007383062728797</v>
      </c>
      <c r="P1434">
        <f t="shared" si="468"/>
        <v>-712.6256671785651</v>
      </c>
      <c r="Q1434">
        <f t="shared" si="478"/>
        <v>180</v>
      </c>
      <c r="R1434">
        <f t="shared" si="479"/>
        <v>-128.27262009214172</v>
      </c>
      <c r="S1434">
        <f t="shared" si="480"/>
        <v>-128.27262009214172</v>
      </c>
      <c r="T1434">
        <f t="shared" ca="1" si="481"/>
        <v>1.4931636980735559</v>
      </c>
      <c r="U1434">
        <f t="shared" ca="1" si="484"/>
        <v>22.758900000000001</v>
      </c>
      <c r="Z1434">
        <f t="shared" si="482"/>
        <v>0.16343573633003777</v>
      </c>
      <c r="AA1434">
        <f>PI()/4*('Config sheet'!$C$38^2-'Config sheet'!$C$41^2)*'Stage 1'!Z1434*2</f>
        <v>2.6622148408065174E-2</v>
      </c>
      <c r="AB1434">
        <f t="shared" si="483"/>
        <v>91.921111546702903</v>
      </c>
    </row>
    <row r="1435" spans="3:28" x14ac:dyDescent="0.25">
      <c r="C1435">
        <f>180-C1070</f>
        <v>-144</v>
      </c>
      <c r="D1435">
        <f t="shared" si="470"/>
        <v>995</v>
      </c>
      <c r="E1435">
        <f t="shared" si="471"/>
        <v>0.17780000000000001</v>
      </c>
      <c r="F1435">
        <f t="shared" si="469"/>
        <v>-2.4120603015075379E-2</v>
      </c>
      <c r="G1435">
        <f t="shared" si="472"/>
        <v>104.19615634406146</v>
      </c>
      <c r="H1435">
        <f t="shared" si="473"/>
        <v>-2.5132741228718345</v>
      </c>
      <c r="I1435" s="3">
        <f t="shared" si="474"/>
        <v>8.8900000000000007E-2</v>
      </c>
      <c r="J1435" s="3">
        <f t="shared" si="475"/>
        <v>0.40640000000000004</v>
      </c>
      <c r="K1435">
        <f t="shared" si="476"/>
        <v>0.19155839632020397</v>
      </c>
      <c r="L1435">
        <f>PI()/4*('Config sheet'!$C$38^2-'Config sheet'!$C$41^2)*'Stage 1'!K1435*2</f>
        <v>3.120306592769433E-2</v>
      </c>
      <c r="M1435">
        <f t="shared" si="477"/>
        <v>93.368689369773591</v>
      </c>
      <c r="N1435">
        <f>'Config sheet'!$C$44</f>
        <v>5.8970333333333338</v>
      </c>
      <c r="O1435">
        <f>I1435*G1435*SIN(H1435)+I1435^2*G1435*SIN(2*H1435)/(2*J1435)</f>
        <v>-4.4811193263055387</v>
      </c>
      <c r="P1435">
        <f>I1435*G1435^2*COS(H1435)+(I1435^2*G1435^2*COS(2*H1435)/J1435)</f>
        <v>-715.59809922341879</v>
      </c>
      <c r="Q1435">
        <f t="shared" si="478"/>
        <v>180</v>
      </c>
      <c r="R1435">
        <f t="shared" si="479"/>
        <v>-128.80765786021539</v>
      </c>
      <c r="S1435">
        <f t="shared" si="480"/>
        <v>-128.80765786021539</v>
      </c>
      <c r="T1435">
        <f t="shared" ca="1" si="481"/>
        <v>1.4931636980735559</v>
      </c>
      <c r="U1435">
        <f t="shared" ca="1" si="484"/>
        <v>22.758900000000001</v>
      </c>
      <c r="Z1435">
        <f t="shared" si="482"/>
        <v>0.16419497632020397</v>
      </c>
      <c r="AA1435">
        <f>PI()/4*('Config sheet'!$C$38^2-'Config sheet'!$C$41^2)*'Stage 1'!Z1435*2</f>
        <v>2.6745821480732252E-2</v>
      </c>
      <c r="AB1435">
        <f t="shared" si="483"/>
        <v>92.348130663781745</v>
      </c>
    </row>
    <row r="1436" spans="3:28" x14ac:dyDescent="0.25">
      <c r="C1436">
        <f t="shared" ref="C1436:C1465" si="485">180-C1071</f>
        <v>-145</v>
      </c>
      <c r="D1436">
        <f t="shared" si="470"/>
        <v>995</v>
      </c>
      <c r="E1436">
        <f t="shared" si="471"/>
        <v>0.17780000000000001</v>
      </c>
      <c r="F1436">
        <f t="shared" si="469"/>
        <v>-2.4288107202680067E-2</v>
      </c>
      <c r="G1436">
        <f t="shared" si="472"/>
        <v>104.19615634406146</v>
      </c>
      <c r="H1436">
        <f t="shared" si="473"/>
        <v>-2.5307274153917776</v>
      </c>
      <c r="I1436" s="3">
        <f t="shared" si="474"/>
        <v>8.8900000000000007E-2</v>
      </c>
      <c r="J1436" s="3">
        <f t="shared" si="475"/>
        <v>0.40640000000000004</v>
      </c>
      <c r="K1436">
        <f t="shared" si="476"/>
        <v>0.19229763969632194</v>
      </c>
      <c r="L1436">
        <f>PI()/4*('Config sheet'!$C$38^2-'Config sheet'!$C$41^2)*'Stage 1'!K1436*2</f>
        <v>3.1323481739502772E-2</v>
      </c>
      <c r="M1436">
        <f t="shared" si="477"/>
        <v>93.729008658717973</v>
      </c>
      <c r="N1436">
        <f>'Config sheet'!$C$44</f>
        <v>5.8970333333333338</v>
      </c>
      <c r="O1436">
        <f t="shared" ref="O1436:O1465" si="486">I1436*G1436*SIN(H1436)+I1436^2*G1436*SIN(2*H1436)/(2*J1436)</f>
        <v>-4.3610157918583248</v>
      </c>
      <c r="P1436">
        <f t="shared" ref="P1436:P1465" si="487">I1436*G1436^2*COS(H1436)+(I1436^2*G1436^2*COS(2*H1436)/J1436)</f>
        <v>-718.41216827895096</v>
      </c>
      <c r="Q1436">
        <f t="shared" si="478"/>
        <v>180</v>
      </c>
      <c r="R1436">
        <f t="shared" si="479"/>
        <v>-129.3141902902112</v>
      </c>
      <c r="S1436">
        <f t="shared" si="480"/>
        <v>-129.31419029021117</v>
      </c>
      <c r="T1436">
        <f t="shared" ca="1" si="481"/>
        <v>1.4931636980735559</v>
      </c>
      <c r="U1436">
        <f t="shared" ca="1" si="484"/>
        <v>22.758900000000001</v>
      </c>
      <c r="Z1436">
        <f t="shared" si="482"/>
        <v>0.16493421969632194</v>
      </c>
      <c r="AA1436">
        <f>PI()/4*('Config sheet'!$C$38^2-'Config sheet'!$C$41^2)*'Stage 1'!Z1436*2</f>
        <v>2.6866237292540694E-2</v>
      </c>
      <c r="AB1436">
        <f t="shared" si="483"/>
        <v>92.763903091294679</v>
      </c>
    </row>
    <row r="1437" spans="3:28" x14ac:dyDescent="0.25">
      <c r="C1437">
        <f t="shared" si="485"/>
        <v>-146</v>
      </c>
      <c r="D1437">
        <f t="shared" si="470"/>
        <v>995</v>
      </c>
      <c r="E1437">
        <f t="shared" si="471"/>
        <v>0.17780000000000001</v>
      </c>
      <c r="F1437">
        <f t="shared" si="469"/>
        <v>-2.4455611390284758E-2</v>
      </c>
      <c r="G1437">
        <f t="shared" si="472"/>
        <v>104.19615634406146</v>
      </c>
      <c r="H1437">
        <f t="shared" si="473"/>
        <v>-2.5481807079117211</v>
      </c>
      <c r="I1437" s="3">
        <f t="shared" si="474"/>
        <v>8.8900000000000007E-2</v>
      </c>
      <c r="J1437" s="3">
        <f t="shared" si="475"/>
        <v>0.40640000000000004</v>
      </c>
      <c r="K1437">
        <f t="shared" si="476"/>
        <v>0.19301680666873558</v>
      </c>
      <c r="L1437">
        <f>PI()/4*('Config sheet'!$C$38^2-'Config sheet'!$C$41^2)*'Stage 1'!K1437*2</f>
        <v>3.1440627293466028E-2</v>
      </c>
      <c r="M1437">
        <f t="shared" si="477"/>
        <v>94.079542380769226</v>
      </c>
      <c r="N1437">
        <f>'Config sheet'!$C$44</f>
        <v>5.8970333333333338</v>
      </c>
      <c r="O1437">
        <f t="shared" si="486"/>
        <v>-4.2404537675372076</v>
      </c>
      <c r="P1437">
        <f t="shared" si="487"/>
        <v>-721.07338407353723</v>
      </c>
      <c r="Q1437">
        <f t="shared" si="478"/>
        <v>180</v>
      </c>
      <c r="R1437">
        <f t="shared" si="479"/>
        <v>-129.79320913323673</v>
      </c>
      <c r="S1437">
        <f t="shared" si="480"/>
        <v>-129.7932091332367</v>
      </c>
      <c r="T1437">
        <f t="shared" ca="1" si="481"/>
        <v>1.4931636980735559</v>
      </c>
      <c r="U1437">
        <f t="shared" ca="1" si="484"/>
        <v>22.758900000000001</v>
      </c>
      <c r="Z1437">
        <f t="shared" si="482"/>
        <v>0.16565338666873558</v>
      </c>
      <c r="AA1437">
        <f>PI()/4*('Config sheet'!$C$38^2-'Config sheet'!$C$41^2)*'Stage 1'!Z1437*2</f>
        <v>2.698338284650395E-2</v>
      </c>
      <c r="AB1437">
        <f t="shared" si="483"/>
        <v>93.168383953169609</v>
      </c>
    </row>
    <row r="1438" spans="3:28" x14ac:dyDescent="0.25">
      <c r="C1438">
        <f t="shared" si="485"/>
        <v>-147</v>
      </c>
      <c r="D1438">
        <f t="shared" si="470"/>
        <v>995</v>
      </c>
      <c r="E1438">
        <f t="shared" si="471"/>
        <v>0.17780000000000001</v>
      </c>
      <c r="F1438">
        <f t="shared" si="469"/>
        <v>-2.4623115577889449E-2</v>
      </c>
      <c r="G1438">
        <f t="shared" si="472"/>
        <v>104.19615634406146</v>
      </c>
      <c r="H1438">
        <f t="shared" si="473"/>
        <v>-2.5656340004316642</v>
      </c>
      <c r="I1438" s="3">
        <f t="shared" si="474"/>
        <v>8.8900000000000007E-2</v>
      </c>
      <c r="J1438" s="3">
        <f t="shared" si="475"/>
        <v>0.40640000000000004</v>
      </c>
      <c r="K1438">
        <f t="shared" si="476"/>
        <v>0.19371582144180885</v>
      </c>
      <c r="L1438">
        <f>PI()/4*('Config sheet'!$C$38^2-'Config sheet'!$C$41^2)*'Stage 1'!K1438*2</f>
        <v>3.1554490243185955E-2</v>
      </c>
      <c r="M1438">
        <f t="shared" si="477"/>
        <v>94.420253591897051</v>
      </c>
      <c r="N1438">
        <f>'Config sheet'!$C$44</f>
        <v>5.8970333333333338</v>
      </c>
      <c r="O1438">
        <f t="shared" si="486"/>
        <v>-4.1194583977478123</v>
      </c>
      <c r="P1438">
        <f t="shared" si="487"/>
        <v>-723.5872225071779</v>
      </c>
      <c r="Q1438">
        <f t="shared" si="478"/>
        <v>180</v>
      </c>
      <c r="R1438">
        <f t="shared" si="479"/>
        <v>-130.24570005129206</v>
      </c>
      <c r="S1438">
        <f t="shared" si="480"/>
        <v>-130.24570005129203</v>
      </c>
      <c r="T1438">
        <f t="shared" ca="1" si="481"/>
        <v>1.4931636980735559</v>
      </c>
      <c r="U1438">
        <f t="shared" ca="1" si="484"/>
        <v>22.758900000000001</v>
      </c>
      <c r="Z1438">
        <f t="shared" si="482"/>
        <v>0.16635240144180885</v>
      </c>
      <c r="AA1438">
        <f>PI()/4*('Config sheet'!$C$38^2-'Config sheet'!$C$41^2)*'Stage 1'!Z1438*2</f>
        <v>2.7097245796223877E-2</v>
      </c>
      <c r="AB1438">
        <f t="shared" si="483"/>
        <v>93.561530619690018</v>
      </c>
    </row>
    <row r="1439" spans="3:28" x14ac:dyDescent="0.25">
      <c r="C1439">
        <f t="shared" si="485"/>
        <v>-148</v>
      </c>
      <c r="D1439">
        <f t="shared" si="470"/>
        <v>995</v>
      </c>
      <c r="E1439">
        <f t="shared" si="471"/>
        <v>0.17780000000000001</v>
      </c>
      <c r="F1439">
        <f t="shared" si="469"/>
        <v>-2.479061976549414E-2</v>
      </c>
      <c r="G1439">
        <f t="shared" si="472"/>
        <v>104.19615634406146</v>
      </c>
      <c r="H1439">
        <f t="shared" si="473"/>
        <v>-2.5830872929516078</v>
      </c>
      <c r="I1439" s="3">
        <f t="shared" si="474"/>
        <v>8.8900000000000007E-2</v>
      </c>
      <c r="J1439" s="3">
        <f t="shared" si="475"/>
        <v>0.40640000000000004</v>
      </c>
      <c r="K1439">
        <f t="shared" si="476"/>
        <v>0.19439461207463668</v>
      </c>
      <c r="L1439">
        <f>PI()/4*('Config sheet'!$C$38^2-'Config sheet'!$C$41^2)*'Stage 1'!K1439*2</f>
        <v>3.166505887016393E-2</v>
      </c>
      <c r="M1439">
        <f t="shared" si="477"/>
        <v>94.75110722692996</v>
      </c>
      <c r="N1439">
        <f>'Config sheet'!$C$44</f>
        <v>5.8970333333333338</v>
      </c>
      <c r="O1439">
        <f t="shared" si="486"/>
        <v>-3.9980539131445485</v>
      </c>
      <c r="P1439">
        <f t="shared" si="487"/>
        <v>-725.95911632431682</v>
      </c>
      <c r="Q1439">
        <f t="shared" si="478"/>
        <v>180</v>
      </c>
      <c r="R1439">
        <f t="shared" si="479"/>
        <v>-130.67264093837704</v>
      </c>
      <c r="S1439">
        <f t="shared" si="480"/>
        <v>-130.67264093837701</v>
      </c>
      <c r="T1439">
        <f t="shared" ca="1" si="481"/>
        <v>1.4931636980735559</v>
      </c>
      <c r="U1439">
        <f t="shared" ca="1" si="484"/>
        <v>22.758900000000001</v>
      </c>
      <c r="Z1439">
        <f t="shared" si="482"/>
        <v>0.16703119207463668</v>
      </c>
      <c r="AA1439">
        <f>PI()/4*('Config sheet'!$C$38^2-'Config sheet'!$C$41^2)*'Stage 1'!Z1439*2</f>
        <v>2.7207814423201856E-2</v>
      </c>
      <c r="AB1439">
        <f t="shared" si="483"/>
        <v>93.943302629154488</v>
      </c>
    </row>
    <row r="1440" spans="3:28" x14ac:dyDescent="0.25">
      <c r="C1440">
        <f t="shared" si="485"/>
        <v>-149</v>
      </c>
      <c r="D1440">
        <f t="shared" si="470"/>
        <v>995</v>
      </c>
      <c r="E1440">
        <f t="shared" si="471"/>
        <v>0.17780000000000001</v>
      </c>
      <c r="F1440">
        <f t="shared" si="469"/>
        <v>-2.4958123953098828E-2</v>
      </c>
      <c r="G1440">
        <f t="shared" si="472"/>
        <v>104.19615634406146</v>
      </c>
      <c r="H1440">
        <f t="shared" si="473"/>
        <v>-2.6005405854715509</v>
      </c>
      <c r="I1440" s="3">
        <f t="shared" si="474"/>
        <v>8.8900000000000007E-2</v>
      </c>
      <c r="J1440" s="3">
        <f t="shared" si="475"/>
        <v>0.40640000000000004</v>
      </c>
      <c r="K1440">
        <f t="shared" si="476"/>
        <v>0.1950531103441501</v>
      </c>
      <c r="L1440">
        <f>PI()/4*('Config sheet'!$C$38^2-'Config sheet'!$C$41^2)*'Stage 1'!K1440*2</f>
        <v>3.1772322061501962E-2</v>
      </c>
      <c r="M1440">
        <f t="shared" si="477"/>
        <v>95.072070032830453</v>
      </c>
      <c r="N1440">
        <f>'Config sheet'!$C$44</f>
        <v>5.8970333333333338</v>
      </c>
      <c r="O1440">
        <f t="shared" si="486"/>
        <v>-3.8762636386322349</v>
      </c>
      <c r="P1440">
        <f t="shared" si="487"/>
        <v>-728.19444590707587</v>
      </c>
      <c r="Q1440">
        <f t="shared" si="478"/>
        <v>180</v>
      </c>
      <c r="R1440">
        <f t="shared" si="479"/>
        <v>-131.07500026327367</v>
      </c>
      <c r="S1440">
        <f t="shared" si="480"/>
        <v>-131.07500026327367</v>
      </c>
      <c r="T1440">
        <f t="shared" ca="1" si="481"/>
        <v>1.4931636980735559</v>
      </c>
      <c r="U1440">
        <f t="shared" ca="1" si="484"/>
        <v>22.758900000000001</v>
      </c>
      <c r="Z1440">
        <f t="shared" si="482"/>
        <v>0.1676896903441501</v>
      </c>
      <c r="AA1440">
        <f>PI()/4*('Config sheet'!$C$38^2-'Config sheet'!$C$41^2)*'Stage 1'!Z1440*2</f>
        <v>2.7315077614539884E-2</v>
      </c>
      <c r="AB1440">
        <f t="shared" si="483"/>
        <v>94.313661610883074</v>
      </c>
    </row>
    <row r="1441" spans="3:28" x14ac:dyDescent="0.25">
      <c r="C1441">
        <f t="shared" si="485"/>
        <v>-150</v>
      </c>
      <c r="D1441">
        <f t="shared" si="470"/>
        <v>995</v>
      </c>
      <c r="E1441">
        <f t="shared" si="471"/>
        <v>0.17780000000000001</v>
      </c>
      <c r="F1441">
        <f t="shared" si="469"/>
        <v>-2.5125628140703519E-2</v>
      </c>
      <c r="G1441">
        <f t="shared" si="472"/>
        <v>104.19615634406146</v>
      </c>
      <c r="H1441">
        <f t="shared" si="473"/>
        <v>-2.6179938779914944</v>
      </c>
      <c r="I1441" s="3">
        <f t="shared" si="474"/>
        <v>8.8900000000000007E-2</v>
      </c>
      <c r="J1441" s="3">
        <f t="shared" si="475"/>
        <v>0.40640000000000004</v>
      </c>
      <c r="K1441">
        <f t="shared" si="476"/>
        <v>0.19569125161078607</v>
      </c>
      <c r="L1441">
        <f>PI()/4*('Config sheet'!$C$38^2-'Config sheet'!$C$41^2)*'Stage 1'!K1441*2</f>
        <v>3.1876269288021543E-2</v>
      </c>
      <c r="M1441">
        <f t="shared" si="477"/>
        <v>95.383110503220337</v>
      </c>
      <c r="N1441">
        <f>'Config sheet'!$C$44</f>
        <v>5.8970333333333338</v>
      </c>
      <c r="O1441">
        <f t="shared" si="486"/>
        <v>-3.7541100028988916</v>
      </c>
      <c r="P1441">
        <f t="shared" si="487"/>
        <v>-730.29853020091491</v>
      </c>
      <c r="Q1441">
        <f t="shared" si="478"/>
        <v>180</v>
      </c>
      <c r="R1441">
        <f t="shared" si="479"/>
        <v>-131.45373543616469</v>
      </c>
      <c r="S1441">
        <f t="shared" si="480"/>
        <v>-131.45373543616469</v>
      </c>
      <c r="T1441">
        <f t="shared" ca="1" si="481"/>
        <v>1.4931636980735559</v>
      </c>
      <c r="U1441">
        <f t="shared" ca="1" si="484"/>
        <v>22.758900000000001</v>
      </c>
      <c r="Z1441">
        <f t="shared" si="482"/>
        <v>0.16832783161078607</v>
      </c>
      <c r="AA1441">
        <f>PI()/4*('Config sheet'!$C$38^2-'Config sheet'!$C$41^2)*'Stage 1'!Z1441*2</f>
        <v>2.7419024841059469E-2</v>
      </c>
      <c r="AB1441">
        <f t="shared" si="483"/>
        <v>94.672571209665961</v>
      </c>
    </row>
    <row r="1442" spans="3:28" x14ac:dyDescent="0.25">
      <c r="C1442">
        <f t="shared" si="485"/>
        <v>-151</v>
      </c>
      <c r="D1442">
        <f t="shared" si="470"/>
        <v>995</v>
      </c>
      <c r="E1442">
        <f t="shared" si="471"/>
        <v>0.17780000000000001</v>
      </c>
      <c r="F1442">
        <f t="shared" si="469"/>
        <v>-2.529313232830821E-2</v>
      </c>
      <c r="G1442">
        <f t="shared" si="472"/>
        <v>104.19615634406146</v>
      </c>
      <c r="H1442">
        <f t="shared" si="473"/>
        <v>-2.6354471705114375</v>
      </c>
      <c r="I1442" s="3">
        <f t="shared" si="474"/>
        <v>8.8900000000000007E-2</v>
      </c>
      <c r="J1442" s="3">
        <f t="shared" si="475"/>
        <v>0.40640000000000004</v>
      </c>
      <c r="K1442">
        <f t="shared" si="476"/>
        <v>0.19630897468688366</v>
      </c>
      <c r="L1442">
        <f>PI()/4*('Config sheet'!$C$38^2-'Config sheet'!$C$41^2)*'Stage 1'!K1442*2</f>
        <v>3.1976890582826663E-2</v>
      </c>
      <c r="M1442">
        <f t="shared" si="477"/>
        <v>95.684198814234833</v>
      </c>
      <c r="N1442">
        <f>'Config sheet'!$C$44</f>
        <v>5.8970333333333338</v>
      </c>
      <c r="O1442">
        <f t="shared" si="486"/>
        <v>-3.6316145494566912</v>
      </c>
      <c r="P1442">
        <f t="shared" si="487"/>
        <v>-732.27661778453773</v>
      </c>
      <c r="Q1442">
        <f t="shared" si="478"/>
        <v>180</v>
      </c>
      <c r="R1442">
        <f t="shared" si="479"/>
        <v>-131.80979120121683</v>
      </c>
      <c r="S1442">
        <f t="shared" si="480"/>
        <v>-131.8097912012168</v>
      </c>
      <c r="T1442">
        <f t="shared" ca="1" si="481"/>
        <v>1.4931636980735559</v>
      </c>
      <c r="U1442">
        <f t="shared" ca="1" si="484"/>
        <v>22.758900000000001</v>
      </c>
      <c r="Z1442">
        <f t="shared" si="482"/>
        <v>0.16894555468688366</v>
      </c>
      <c r="AA1442">
        <f>PI()/4*('Config sheet'!$C$38^2-'Config sheet'!$C$41^2)*'Stage 1'!Z1442*2</f>
        <v>2.7519646135864589E-2</v>
      </c>
      <c r="AB1442">
        <f t="shared" si="483"/>
        <v>95.019997011745602</v>
      </c>
    </row>
    <row r="1443" spans="3:28" x14ac:dyDescent="0.25">
      <c r="C1443">
        <f t="shared" si="485"/>
        <v>-152</v>
      </c>
      <c r="D1443">
        <f t="shared" si="470"/>
        <v>995</v>
      </c>
      <c r="E1443">
        <f t="shared" si="471"/>
        <v>0.17780000000000001</v>
      </c>
      <c r="F1443">
        <f t="shared" si="469"/>
        <v>-2.5460636515912898E-2</v>
      </c>
      <c r="G1443">
        <f t="shared" si="472"/>
        <v>104.19615634406146</v>
      </c>
      <c r="H1443">
        <f t="shared" si="473"/>
        <v>-2.6529004630313806</v>
      </c>
      <c r="I1443" s="3">
        <f t="shared" si="474"/>
        <v>8.8900000000000007E-2</v>
      </c>
      <c r="J1443" s="3">
        <f t="shared" si="475"/>
        <v>0.40640000000000004</v>
      </c>
      <c r="K1443">
        <f t="shared" si="476"/>
        <v>0.19690622170796176</v>
      </c>
      <c r="L1443">
        <f>PI()/4*('Config sheet'!$C$38^2-'Config sheet'!$C$41^2)*'Stage 1'!K1443*2</f>
        <v>3.2074176520336117E-2</v>
      </c>
      <c r="M1443">
        <f t="shared" si="477"/>
        <v>95.975306761781269</v>
      </c>
      <c r="N1443">
        <f>'Config sheet'!$C$44</f>
        <v>5.8970333333333338</v>
      </c>
      <c r="O1443">
        <f t="shared" si="486"/>
        <v>-3.5087979491657637</v>
      </c>
      <c r="P1443">
        <f t="shared" si="487"/>
        <v>-734.13387809567246</v>
      </c>
      <c r="Q1443">
        <f t="shared" si="478"/>
        <v>180</v>
      </c>
      <c r="R1443">
        <f t="shared" si="479"/>
        <v>-132.14409805722104</v>
      </c>
      <c r="S1443">
        <f t="shared" si="480"/>
        <v>-132.14409805722104</v>
      </c>
      <c r="T1443">
        <f t="shared" ca="1" si="481"/>
        <v>1.4931636980735559</v>
      </c>
      <c r="U1443">
        <f t="shared" ca="1" si="484"/>
        <v>22.758900000000001</v>
      </c>
      <c r="Z1443">
        <f t="shared" si="482"/>
        <v>0.16954280170796177</v>
      </c>
      <c r="AA1443">
        <f>PI()/4*('Config sheet'!$C$38^2-'Config sheet'!$C$41^2)*'Stage 1'!Z1443*2</f>
        <v>2.7616932073374047E-2</v>
      </c>
      <c r="AB1443">
        <f t="shared" si="483"/>
        <v>95.355906472419449</v>
      </c>
    </row>
    <row r="1444" spans="3:28" x14ac:dyDescent="0.25">
      <c r="C1444">
        <f t="shared" si="485"/>
        <v>-153</v>
      </c>
      <c r="D1444">
        <f t="shared" si="470"/>
        <v>995</v>
      </c>
      <c r="E1444">
        <f t="shared" si="471"/>
        <v>0.17780000000000001</v>
      </c>
      <c r="F1444">
        <f t="shared" si="469"/>
        <v>-2.5628140703517589E-2</v>
      </c>
      <c r="G1444">
        <f t="shared" si="472"/>
        <v>104.19615634406146</v>
      </c>
      <c r="H1444">
        <f t="shared" si="473"/>
        <v>-2.6703537555513241</v>
      </c>
      <c r="I1444" s="3">
        <f t="shared" si="474"/>
        <v>8.8900000000000007E-2</v>
      </c>
      <c r="J1444" s="3">
        <f t="shared" si="475"/>
        <v>0.40640000000000004</v>
      </c>
      <c r="K1444">
        <f t="shared" si="476"/>
        <v>0.19748293800702296</v>
      </c>
      <c r="L1444">
        <f>PI()/4*('Config sheet'!$C$38^2-'Config sheet'!$C$41^2)*'Stage 1'!K1444*2</f>
        <v>3.2168118195808816E-2</v>
      </c>
      <c r="M1444">
        <f t="shared" si="477"/>
        <v>96.25640770027276</v>
      </c>
      <c r="N1444">
        <f>'Config sheet'!$C$44</f>
        <v>5.8970333333333338</v>
      </c>
      <c r="O1444">
        <f t="shared" si="486"/>
        <v>-3.3856800142139214</v>
      </c>
      <c r="P1444">
        <f t="shared" si="487"/>
        <v>-735.87539282413854</v>
      </c>
      <c r="Q1444">
        <f t="shared" si="478"/>
        <v>180</v>
      </c>
      <c r="R1444">
        <f t="shared" si="479"/>
        <v>-132.45757070834497</v>
      </c>
      <c r="S1444">
        <f t="shared" si="480"/>
        <v>-132.45757070834492</v>
      </c>
      <c r="T1444">
        <f t="shared" ca="1" si="481"/>
        <v>1.4931636980735559</v>
      </c>
      <c r="U1444">
        <f t="shared" ca="1" si="484"/>
        <v>22.758900000000001</v>
      </c>
      <c r="Z1444">
        <f t="shared" si="482"/>
        <v>0.17011951800702296</v>
      </c>
      <c r="AA1444">
        <f>PI()/4*('Config sheet'!$C$38^2-'Config sheet'!$C$41^2)*'Stage 1'!Z1444*2</f>
        <v>2.7710873748846739E-2</v>
      </c>
      <c r="AB1444">
        <f t="shared" si="483"/>
        <v>95.680268845344742</v>
      </c>
    </row>
    <row r="1445" spans="3:28" x14ac:dyDescent="0.25">
      <c r="C1445">
        <f t="shared" si="485"/>
        <v>-154</v>
      </c>
      <c r="D1445">
        <f t="shared" si="470"/>
        <v>995</v>
      </c>
      <c r="E1445">
        <f t="shared" si="471"/>
        <v>0.17780000000000001</v>
      </c>
      <c r="F1445">
        <f t="shared" si="469"/>
        <v>-2.579564489112228E-2</v>
      </c>
      <c r="G1445">
        <f t="shared" si="472"/>
        <v>104.19615634406146</v>
      </c>
      <c r="H1445">
        <f t="shared" si="473"/>
        <v>-2.6878070480712672</v>
      </c>
      <c r="I1445" s="3">
        <f t="shared" si="474"/>
        <v>8.8900000000000007E-2</v>
      </c>
      <c r="J1445" s="3">
        <f t="shared" si="475"/>
        <v>0.40640000000000004</v>
      </c>
      <c r="K1445">
        <f t="shared" si="476"/>
        <v>0.19803907199202328</v>
      </c>
      <c r="L1445">
        <f>PI()/4*('Config sheet'!$C$38^2-'Config sheet'!$C$41^2)*'Stage 1'!K1445*2</f>
        <v>3.2258707205384721E-2</v>
      </c>
      <c r="M1445">
        <f t="shared" si="477"/>
        <v>96.527476482904831</v>
      </c>
      <c r="N1445">
        <f>'Config sheet'!$C$44</f>
        <v>5.8970333333333338</v>
      </c>
      <c r="O1445">
        <f t="shared" si="486"/>
        <v>-3.2622797135232773</v>
      </c>
      <c r="P1445">
        <f t="shared" si="487"/>
        <v>-737.50614748339297</v>
      </c>
      <c r="Q1445">
        <f t="shared" si="478"/>
        <v>180</v>
      </c>
      <c r="R1445">
        <f t="shared" si="479"/>
        <v>-132.75110654701075</v>
      </c>
      <c r="S1445">
        <f t="shared" si="480"/>
        <v>-132.75110654701075</v>
      </c>
      <c r="T1445">
        <f t="shared" ca="1" si="481"/>
        <v>1.4931636980735559</v>
      </c>
      <c r="U1445">
        <f t="shared" ca="1" si="484"/>
        <v>22.758900000000001</v>
      </c>
      <c r="Z1445">
        <f t="shared" si="482"/>
        <v>0.17067565199202328</v>
      </c>
      <c r="AA1445">
        <f>PI()/4*('Config sheet'!$C$38^2-'Config sheet'!$C$41^2)*'Stage 1'!Z1445*2</f>
        <v>2.7801462758422647E-2</v>
      </c>
      <c r="AB1445">
        <f t="shared" si="483"/>
        <v>95.993055113623896</v>
      </c>
    </row>
    <row r="1446" spans="3:28" x14ac:dyDescent="0.25">
      <c r="C1446">
        <f t="shared" si="485"/>
        <v>-155</v>
      </c>
      <c r="D1446">
        <f t="shared" si="470"/>
        <v>995</v>
      </c>
      <c r="E1446">
        <f t="shared" si="471"/>
        <v>0.17780000000000001</v>
      </c>
      <c r="F1446">
        <f t="shared" si="469"/>
        <v>-2.5963149078726971E-2</v>
      </c>
      <c r="G1446">
        <f t="shared" si="472"/>
        <v>104.19615634406146</v>
      </c>
      <c r="H1446">
        <f t="shared" si="473"/>
        <v>-2.7052603405912108</v>
      </c>
      <c r="I1446" s="3">
        <f t="shared" si="474"/>
        <v>8.8900000000000007E-2</v>
      </c>
      <c r="J1446" s="3">
        <f t="shared" si="475"/>
        <v>0.40640000000000004</v>
      </c>
      <c r="K1446">
        <f t="shared" si="476"/>
        <v>0.19857457502663853</v>
      </c>
      <c r="L1446">
        <f>PI()/4*('Config sheet'!$C$38^2-'Config sheet'!$C$41^2)*'Stage 1'!K1446*2</f>
        <v>3.2345935626662839E-2</v>
      </c>
      <c r="M1446">
        <f t="shared" si="477"/>
        <v>96.788489403539145</v>
      </c>
      <c r="N1446">
        <f>'Config sheet'!$C$44</f>
        <v>5.8970333333333338</v>
      </c>
      <c r="O1446">
        <f t="shared" si="486"/>
        <v>-3.1386151895529206</v>
      </c>
      <c r="P1446">
        <f t="shared" si="487"/>
        <v>-739.03102317150274</v>
      </c>
      <c r="Q1446">
        <f t="shared" si="478"/>
        <v>180</v>
      </c>
      <c r="R1446">
        <f t="shared" si="479"/>
        <v>-133.0255841708705</v>
      </c>
      <c r="S1446">
        <f t="shared" si="480"/>
        <v>-133.02558417087047</v>
      </c>
      <c r="T1446">
        <f t="shared" ca="1" si="481"/>
        <v>1.4931636980735559</v>
      </c>
      <c r="U1446">
        <f t="shared" ca="1" si="484"/>
        <v>22.758900000000001</v>
      </c>
      <c r="Z1446">
        <f t="shared" si="482"/>
        <v>0.17121115502663853</v>
      </c>
      <c r="AA1446">
        <f>PI()/4*('Config sheet'!$C$38^2-'Config sheet'!$C$41^2)*'Stage 1'!Z1446*2</f>
        <v>2.7888691179700768E-2</v>
      </c>
      <c r="AB1446">
        <f t="shared" si="483"/>
        <v>96.294237922743832</v>
      </c>
    </row>
    <row r="1447" spans="3:28" x14ac:dyDescent="0.25">
      <c r="C1447">
        <f t="shared" si="485"/>
        <v>-156</v>
      </c>
      <c r="D1447">
        <f t="shared" si="470"/>
        <v>995</v>
      </c>
      <c r="E1447">
        <f t="shared" si="471"/>
        <v>0.17780000000000001</v>
      </c>
      <c r="F1447">
        <f t="shared" si="469"/>
        <v>-2.6130653266331658E-2</v>
      </c>
      <c r="G1447">
        <f t="shared" si="472"/>
        <v>104.19615634406146</v>
      </c>
      <c r="H1447">
        <f t="shared" si="473"/>
        <v>-2.7227136331111539</v>
      </c>
      <c r="I1447" s="3">
        <f t="shared" si="474"/>
        <v>8.8900000000000007E-2</v>
      </c>
      <c r="J1447" s="3">
        <f t="shared" si="475"/>
        <v>0.40640000000000004</v>
      </c>
      <c r="K1447">
        <f t="shared" si="476"/>
        <v>0.19908940131445005</v>
      </c>
      <c r="L1447">
        <f>PI()/4*('Config sheet'!$C$38^2-'Config sheet'!$C$41^2)*'Stage 1'!K1447*2</f>
        <v>3.2429795999836149E-2</v>
      </c>
      <c r="M1447">
        <f t="shared" si="477"/>
        <v>97.039424140253658</v>
      </c>
      <c r="N1447">
        <f>'Config sheet'!$C$44</f>
        <v>5.8970333333333338</v>
      </c>
      <c r="O1447">
        <f t="shared" si="486"/>
        <v>-3.0147037764651001</v>
      </c>
      <c r="P1447">
        <f t="shared" si="487"/>
        <v>-740.4547885322437</v>
      </c>
      <c r="Q1447">
        <f t="shared" si="478"/>
        <v>180</v>
      </c>
      <c r="R1447">
        <f t="shared" si="479"/>
        <v>-133.28186193580387</v>
      </c>
      <c r="S1447">
        <f t="shared" si="480"/>
        <v>-133.28186193580387</v>
      </c>
      <c r="T1447">
        <f t="shared" ca="1" si="481"/>
        <v>1.4931636980735559</v>
      </c>
      <c r="U1447">
        <f t="shared" ca="1" si="484"/>
        <v>22.758900000000001</v>
      </c>
      <c r="Z1447">
        <f t="shared" si="482"/>
        <v>0.17172598131445005</v>
      </c>
      <c r="AA1447">
        <f>PI()/4*('Config sheet'!$C$38^2-'Config sheet'!$C$41^2)*'Stage 1'!Z1447*2</f>
        <v>2.7972551552874078E-2</v>
      </c>
      <c r="AB1447">
        <f t="shared" si="483"/>
        <v>96.583791515438719</v>
      </c>
    </row>
    <row r="1448" spans="3:28" x14ac:dyDescent="0.25">
      <c r="C1448">
        <f t="shared" si="485"/>
        <v>-157</v>
      </c>
      <c r="D1448">
        <f t="shared" si="470"/>
        <v>995</v>
      </c>
      <c r="E1448">
        <f t="shared" si="471"/>
        <v>0.17780000000000001</v>
      </c>
      <c r="F1448">
        <f t="shared" si="469"/>
        <v>-2.6298157453936349E-2</v>
      </c>
      <c r="G1448">
        <f t="shared" si="472"/>
        <v>104.19615634406146</v>
      </c>
      <c r="H1448">
        <f t="shared" si="473"/>
        <v>-2.7401669256310974</v>
      </c>
      <c r="I1448" s="3">
        <f t="shared" si="474"/>
        <v>8.8900000000000007E-2</v>
      </c>
      <c r="J1448" s="3">
        <f t="shared" si="475"/>
        <v>0.40640000000000004</v>
      </c>
      <c r="K1448">
        <f t="shared" si="476"/>
        <v>0.19958350778666736</v>
      </c>
      <c r="L1448">
        <f>PI()/4*('Config sheet'!$C$38^2-'Config sheet'!$C$41^2)*'Stage 1'!K1448*2</f>
        <v>3.2510281309402672E-2</v>
      </c>
      <c r="M1448">
        <f t="shared" si="477"/>
        <v>97.280259700616881</v>
      </c>
      <c r="N1448">
        <f>'Config sheet'!$C$44</f>
        <v>5.8970333333333338</v>
      </c>
      <c r="O1448">
        <f t="shared" si="486"/>
        <v>-2.8905620196204156</v>
      </c>
      <c r="P1448">
        <f t="shared" si="487"/>
        <v>-741.78209192675558</v>
      </c>
      <c r="Q1448">
        <f t="shared" si="478"/>
        <v>180</v>
      </c>
      <c r="R1448">
        <f t="shared" si="479"/>
        <v>-133.52077654681602</v>
      </c>
      <c r="S1448">
        <f t="shared" si="480"/>
        <v>-133.52077654681599</v>
      </c>
      <c r="T1448">
        <f t="shared" ca="1" si="481"/>
        <v>1.4931636980735559</v>
      </c>
      <c r="U1448">
        <f t="shared" ca="1" si="484"/>
        <v>22.758900000000001</v>
      </c>
      <c r="Z1448">
        <f t="shared" si="482"/>
        <v>0.17222008778666736</v>
      </c>
      <c r="AA1448">
        <f>PI()/4*('Config sheet'!$C$38^2-'Config sheet'!$C$41^2)*'Stage 1'!Z1448*2</f>
        <v>2.8053036862440595E-2</v>
      </c>
      <c r="AB1448">
        <f t="shared" si="483"/>
        <v>96.861691668541809</v>
      </c>
    </row>
    <row r="1449" spans="3:28" x14ac:dyDescent="0.25">
      <c r="C1449">
        <f t="shared" si="485"/>
        <v>-158</v>
      </c>
      <c r="D1449">
        <f t="shared" si="470"/>
        <v>995</v>
      </c>
      <c r="E1449">
        <f t="shared" si="471"/>
        <v>0.17780000000000001</v>
      </c>
      <c r="F1449">
        <f t="shared" si="469"/>
        <v>-2.646566164154104E-2</v>
      </c>
      <c r="G1449">
        <f t="shared" si="472"/>
        <v>104.19615634406146</v>
      </c>
      <c r="H1449">
        <f t="shared" si="473"/>
        <v>-2.7576202181510405</v>
      </c>
      <c r="I1449" s="3">
        <f t="shared" si="474"/>
        <v>8.8900000000000007E-2</v>
      </c>
      <c r="J1449" s="3">
        <f t="shared" si="475"/>
        <v>0.40640000000000004</v>
      </c>
      <c r="K1449">
        <f t="shared" si="476"/>
        <v>0.2000568539934959</v>
      </c>
      <c r="L1449">
        <f>PI()/4*('Config sheet'!$C$38^2-'Config sheet'!$C$41^2)*'Stage 1'!K1449*2</f>
        <v>3.2587384966470283E-2</v>
      </c>
      <c r="M1449">
        <f t="shared" si="477"/>
        <v>97.510976368738568</v>
      </c>
      <c r="N1449">
        <f>'Config sheet'!$C$44</f>
        <v>5.8970333333333338</v>
      </c>
      <c r="O1449">
        <f t="shared" si="486"/>
        <v>-2.7662056963659913</v>
      </c>
      <c r="P1449">
        <f t="shared" si="487"/>
        <v>-743.01745382590639</v>
      </c>
      <c r="Q1449">
        <f t="shared" si="478"/>
        <v>180</v>
      </c>
      <c r="R1449">
        <f t="shared" si="479"/>
        <v>-133.74314168866317</v>
      </c>
      <c r="S1449">
        <f t="shared" si="480"/>
        <v>-133.74314168866317</v>
      </c>
      <c r="T1449">
        <f t="shared" ca="1" si="481"/>
        <v>1.4931636980735559</v>
      </c>
      <c r="U1449">
        <f t="shared" ca="1" si="484"/>
        <v>22.758900000000001</v>
      </c>
      <c r="Z1449">
        <f t="shared" si="482"/>
        <v>0.1726934339934959</v>
      </c>
      <c r="AA1449">
        <f>PI()/4*('Config sheet'!$C$38^2-'Config sheet'!$C$41^2)*'Stage 1'!Z1449*2</f>
        <v>2.8130140519508209E-2</v>
      </c>
      <c r="AB1449">
        <f t="shared" si="483"/>
        <v>97.127915631887461</v>
      </c>
    </row>
    <row r="1450" spans="3:28" x14ac:dyDescent="0.25">
      <c r="C1450">
        <f t="shared" si="485"/>
        <v>-159</v>
      </c>
      <c r="D1450">
        <f t="shared" si="470"/>
        <v>995</v>
      </c>
      <c r="E1450">
        <f t="shared" si="471"/>
        <v>0.17780000000000001</v>
      </c>
      <c r="F1450">
        <f t="shared" si="469"/>
        <v>-2.6633165829145732E-2</v>
      </c>
      <c r="G1450">
        <f t="shared" si="472"/>
        <v>104.19615634406146</v>
      </c>
      <c r="H1450">
        <f t="shared" si="473"/>
        <v>-2.7750735106709841</v>
      </c>
      <c r="I1450" s="3">
        <f t="shared" si="474"/>
        <v>8.8900000000000007E-2</v>
      </c>
      <c r="J1450" s="3">
        <f t="shared" si="475"/>
        <v>0.40640000000000004</v>
      </c>
      <c r="K1450">
        <f t="shared" si="476"/>
        <v>0.20050940199925502</v>
      </c>
      <c r="L1450">
        <f>PI()/4*('Config sheet'!$C$38^2-'Config sheet'!$C$41^2)*'Stage 1'!K1450*2</f>
        <v>3.2661100791672455E-2</v>
      </c>
      <c r="M1450">
        <f t="shared" si="477"/>
        <v>97.731555654148778</v>
      </c>
      <c r="N1450">
        <f>'Config sheet'!$C$44</f>
        <v>5.8970333333333338</v>
      </c>
      <c r="O1450">
        <f t="shared" si="486"/>
        <v>-2.6416498380787394</v>
      </c>
      <c r="P1450">
        <f t="shared" si="487"/>
        <v>-744.16525943322733</v>
      </c>
      <c r="Q1450">
        <f t="shared" si="478"/>
        <v>180</v>
      </c>
      <c r="R1450">
        <f t="shared" si="479"/>
        <v>-133.94974669798091</v>
      </c>
      <c r="S1450">
        <f t="shared" si="480"/>
        <v>-133.94974669798091</v>
      </c>
      <c r="T1450">
        <f t="shared" ca="1" si="481"/>
        <v>1.4931636980735559</v>
      </c>
      <c r="U1450">
        <f t="shared" ca="1" si="484"/>
        <v>22.758900000000001</v>
      </c>
      <c r="Z1450">
        <f t="shared" si="482"/>
        <v>0.17314598199925502</v>
      </c>
      <c r="AA1450">
        <f>PI()/4*('Config sheet'!$C$38^2-'Config sheet'!$C$41^2)*'Stage 1'!Z1450*2</f>
        <v>2.8203856344710378E-2</v>
      </c>
      <c r="AB1450">
        <f t="shared" si="483"/>
        <v>97.382442069322281</v>
      </c>
    </row>
    <row r="1451" spans="3:28" x14ac:dyDescent="0.25">
      <c r="C1451">
        <f t="shared" si="485"/>
        <v>-160</v>
      </c>
      <c r="D1451">
        <f t="shared" si="470"/>
        <v>995</v>
      </c>
      <c r="E1451">
        <f t="shared" si="471"/>
        <v>0.17780000000000001</v>
      </c>
      <c r="F1451">
        <f t="shared" si="469"/>
        <v>-2.6800670016750419E-2</v>
      </c>
      <c r="G1451">
        <f t="shared" si="472"/>
        <v>104.19615634406146</v>
      </c>
      <c r="H1451">
        <f t="shared" si="473"/>
        <v>-2.7925268031909272</v>
      </c>
      <c r="I1451" s="3">
        <f t="shared" si="474"/>
        <v>8.8900000000000007E-2</v>
      </c>
      <c r="J1451" s="3">
        <f t="shared" si="475"/>
        <v>0.40640000000000004</v>
      </c>
      <c r="K1451">
        <f t="shared" si="476"/>
        <v>0.20094111628133907</v>
      </c>
      <c r="L1451">
        <f>PI()/4*('Config sheet'!$C$38^2-'Config sheet'!$C$41^2)*'Stage 1'!K1451*2</f>
        <v>3.273142299870993E-2</v>
      </c>
      <c r="M1451">
        <f t="shared" si="477"/>
        <v>97.941980242549604</v>
      </c>
      <c r="N1451">
        <f>'Config sheet'!$C$44</f>
        <v>5.8970333333333338</v>
      </c>
      <c r="O1451">
        <f t="shared" si="486"/>
        <v>-2.5169087534243824</v>
      </c>
      <c r="P1451">
        <f t="shared" si="487"/>
        <v>-745.22975154797427</v>
      </c>
      <c r="Q1451">
        <f t="shared" si="478"/>
        <v>180</v>
      </c>
      <c r="R1451">
        <f t="shared" si="479"/>
        <v>-134.14135527863536</v>
      </c>
      <c r="S1451">
        <f t="shared" si="480"/>
        <v>-134.14135527863536</v>
      </c>
      <c r="T1451">
        <f t="shared" ca="1" si="481"/>
        <v>1.4931636980735559</v>
      </c>
      <c r="U1451">
        <f t="shared" ca="1" si="484"/>
        <v>22.758900000000001</v>
      </c>
      <c r="Z1451">
        <f t="shared" si="482"/>
        <v>0.17357769628133907</v>
      </c>
      <c r="AA1451">
        <f>PI()/4*('Config sheet'!$C$38^2-'Config sheet'!$C$41^2)*'Stage 1'!Z1451*2</f>
        <v>2.8274178551747853E-2</v>
      </c>
      <c r="AB1451">
        <f t="shared" si="483"/>
        <v>97.625251001877984</v>
      </c>
    </row>
    <row r="1452" spans="3:28" x14ac:dyDescent="0.25">
      <c r="C1452">
        <f t="shared" si="485"/>
        <v>-161</v>
      </c>
      <c r="D1452">
        <f t="shared" si="470"/>
        <v>995</v>
      </c>
      <c r="E1452">
        <f t="shared" si="471"/>
        <v>0.17780000000000001</v>
      </c>
      <c r="F1452">
        <f t="shared" si="469"/>
        <v>-2.696817420435511E-2</v>
      </c>
      <c r="G1452">
        <f t="shared" si="472"/>
        <v>104.19615634406146</v>
      </c>
      <c r="H1452">
        <f t="shared" si="473"/>
        <v>-2.8099800957108703</v>
      </c>
      <c r="I1452" s="3">
        <f t="shared" si="474"/>
        <v>8.8900000000000007E-2</v>
      </c>
      <c r="J1452" s="3">
        <f t="shared" si="475"/>
        <v>0.40640000000000004</v>
      </c>
      <c r="K1452">
        <f t="shared" si="476"/>
        <v>0.20135196363311528</v>
      </c>
      <c r="L1452">
        <f>PI()/4*('Config sheet'!$C$38^2-'Config sheet'!$C$41^2)*'Stage 1'!K1452*2</f>
        <v>3.2798346178533708E-2</v>
      </c>
      <c r="M1452">
        <f t="shared" si="477"/>
        <v>98.142233948486179</v>
      </c>
      <c r="N1452">
        <f>'Config sheet'!$C$44</f>
        <v>5.8970333333333338</v>
      </c>
      <c r="O1452">
        <f t="shared" si="486"/>
        <v>-2.3919960527911321</v>
      </c>
      <c r="P1452">
        <f t="shared" si="487"/>
        <v>-746.2150236775592</v>
      </c>
      <c r="Q1452">
        <f t="shared" si="478"/>
        <v>180</v>
      </c>
      <c r="R1452">
        <f t="shared" si="479"/>
        <v>-134.31870426196068</v>
      </c>
      <c r="S1452">
        <f t="shared" si="480"/>
        <v>-134.31870426196068</v>
      </c>
      <c r="T1452">
        <f t="shared" ca="1" si="481"/>
        <v>1.4931636980735559</v>
      </c>
      <c r="U1452">
        <f t="shared" ca="1" si="484"/>
        <v>22.758900000000001</v>
      </c>
      <c r="Z1452">
        <f t="shared" si="482"/>
        <v>0.17398854363311528</v>
      </c>
      <c r="AA1452">
        <f>PI()/4*('Config sheet'!$C$38^2-'Config sheet'!$C$41^2)*'Stage 1'!Z1452*2</f>
        <v>2.834110173157163E-2</v>
      </c>
      <c r="AB1452">
        <f t="shared" si="483"/>
        <v>97.856323753158193</v>
      </c>
    </row>
    <row r="1453" spans="3:28" x14ac:dyDescent="0.25">
      <c r="C1453">
        <f t="shared" si="485"/>
        <v>-162</v>
      </c>
      <c r="D1453">
        <f t="shared" si="470"/>
        <v>995</v>
      </c>
      <c r="E1453">
        <f t="shared" si="471"/>
        <v>0.17780000000000001</v>
      </c>
      <c r="F1453">
        <f t="shared" si="469"/>
        <v>-2.7135678391959801E-2</v>
      </c>
      <c r="G1453">
        <f t="shared" si="472"/>
        <v>104.19615634406146</v>
      </c>
      <c r="H1453">
        <f t="shared" si="473"/>
        <v>-2.8274333882308138</v>
      </c>
      <c r="I1453" s="3">
        <f t="shared" si="474"/>
        <v>8.8900000000000007E-2</v>
      </c>
      <c r="J1453" s="3">
        <f t="shared" si="475"/>
        <v>0.40640000000000004</v>
      </c>
      <c r="K1453">
        <f t="shared" si="476"/>
        <v>0.20174191307084052</v>
      </c>
      <c r="L1453">
        <f>PI()/4*('Config sheet'!$C$38^2-'Config sheet'!$C$41^2)*'Stage 1'!K1453*2</f>
        <v>3.2861865284182668E-2</v>
      </c>
      <c r="M1453">
        <f t="shared" si="477"/>
        <v>98.332301669976317</v>
      </c>
      <c r="N1453">
        <f>'Config sheet'!$C$44</f>
        <v>5.8970333333333338</v>
      </c>
      <c r="O1453">
        <f t="shared" si="486"/>
        <v>-2.2669246738555922</v>
      </c>
      <c r="P1453">
        <f t="shared" si="487"/>
        <v>-747.12501340826611</v>
      </c>
      <c r="Q1453">
        <f t="shared" si="478"/>
        <v>180</v>
      </c>
      <c r="R1453">
        <f t="shared" si="479"/>
        <v>-134.48250241348791</v>
      </c>
      <c r="S1453">
        <f t="shared" si="480"/>
        <v>-134.48250241348791</v>
      </c>
      <c r="T1453">
        <f t="shared" ca="1" si="481"/>
        <v>1.4931636980735559</v>
      </c>
      <c r="U1453">
        <f t="shared" ca="1" si="484"/>
        <v>22.758900000000001</v>
      </c>
      <c r="Z1453">
        <f t="shared" si="482"/>
        <v>0.17437849307084052</v>
      </c>
      <c r="AA1453">
        <f>PI()/4*('Config sheet'!$C$38^2-'Config sheet'!$C$41^2)*'Stage 1'!Z1453*2</f>
        <v>2.840462083722059E-2</v>
      </c>
      <c r="AB1453">
        <f t="shared" si="483"/>
        <v>98.07564289698567</v>
      </c>
    </row>
    <row r="1454" spans="3:28" x14ac:dyDescent="0.25">
      <c r="C1454">
        <f t="shared" si="485"/>
        <v>-163</v>
      </c>
      <c r="D1454">
        <f t="shared" si="470"/>
        <v>995</v>
      </c>
      <c r="E1454">
        <f t="shared" si="471"/>
        <v>0.17780000000000001</v>
      </c>
      <c r="F1454">
        <f t="shared" si="469"/>
        <v>-2.7303182579564489E-2</v>
      </c>
      <c r="G1454">
        <f t="shared" si="472"/>
        <v>104.19615634406146</v>
      </c>
      <c r="H1454">
        <f t="shared" si="473"/>
        <v>-2.8448866807507569</v>
      </c>
      <c r="I1454" s="3">
        <f t="shared" si="474"/>
        <v>8.8900000000000007E-2</v>
      </c>
      <c r="J1454" s="3">
        <f t="shared" si="475"/>
        <v>0.40640000000000004</v>
      </c>
      <c r="K1454">
        <f t="shared" si="476"/>
        <v>0.2021109357446754</v>
      </c>
      <c r="L1454">
        <f>PI()/4*('Config sheet'!$C$38^2-'Config sheet'!$C$41^2)*'Stage 1'!K1454*2</f>
        <v>3.2921975616288575E-2</v>
      </c>
      <c r="M1454">
        <f t="shared" si="477"/>
        <v>98.512169345137337</v>
      </c>
      <c r="N1454">
        <f>'Config sheet'!$C$44</f>
        <v>5.8970333333333338</v>
      </c>
      <c r="O1454">
        <f t="shared" si="486"/>
        <v>-2.1417069082368636</v>
      </c>
      <c r="P1454">
        <f t="shared" si="487"/>
        <v>-747.96349604282693</v>
      </c>
      <c r="Q1454">
        <f t="shared" si="478"/>
        <v>180</v>
      </c>
      <c r="R1454">
        <f t="shared" si="479"/>
        <v>-134.63342928770885</v>
      </c>
      <c r="S1454">
        <f t="shared" si="480"/>
        <v>-134.63342928770885</v>
      </c>
      <c r="T1454">
        <f t="shared" ca="1" si="481"/>
        <v>1.4931636980735559</v>
      </c>
      <c r="U1454">
        <f t="shared" ca="1" si="484"/>
        <v>22.758900000000001</v>
      </c>
      <c r="Z1454">
        <f t="shared" si="482"/>
        <v>0.1747475157446754</v>
      </c>
      <c r="AA1454">
        <f>PI()/4*('Config sheet'!$C$38^2-'Config sheet'!$C$41^2)*'Stage 1'!Z1454*2</f>
        <v>2.8464731169326504E-2</v>
      </c>
      <c r="AB1454">
        <f t="shared" si="483"/>
        <v>98.283192207353991</v>
      </c>
    </row>
    <row r="1455" spans="3:28" x14ac:dyDescent="0.25">
      <c r="C1455">
        <f t="shared" si="485"/>
        <v>-164</v>
      </c>
      <c r="D1455">
        <f t="shared" si="470"/>
        <v>995</v>
      </c>
      <c r="E1455">
        <f t="shared" si="471"/>
        <v>0.17780000000000001</v>
      </c>
      <c r="F1455">
        <f t="shared" si="469"/>
        <v>-2.747068676716918E-2</v>
      </c>
      <c r="G1455">
        <f t="shared" si="472"/>
        <v>104.19615634406146</v>
      </c>
      <c r="H1455">
        <f t="shared" si="473"/>
        <v>-2.8623399732707004</v>
      </c>
      <c r="I1455" s="3">
        <f t="shared" si="474"/>
        <v>8.8900000000000007E-2</v>
      </c>
      <c r="J1455" s="3">
        <f t="shared" si="475"/>
        <v>0.40640000000000004</v>
      </c>
      <c r="K1455">
        <f t="shared" si="476"/>
        <v>0.20245900485386961</v>
      </c>
      <c r="L1455">
        <f>PI()/4*('Config sheet'!$C$38^2-'Config sheet'!$C$41^2)*'Stage 1'!K1455*2</f>
        <v>3.2978672809260617E-2</v>
      </c>
      <c r="M1455">
        <f t="shared" si="477"/>
        <v>98.681823910846092</v>
      </c>
      <c r="N1455">
        <f>'Config sheet'!$C$44</f>
        <v>5.8970333333333338</v>
      </c>
      <c r="O1455">
        <f t="shared" si="486"/>
        <v>-2.0163544291934112</v>
      </c>
      <c r="P1455">
        <f t="shared" si="487"/>
        <v>-748.73407851308798</v>
      </c>
      <c r="Q1455">
        <f t="shared" si="478"/>
        <v>180</v>
      </c>
      <c r="R1455">
        <f t="shared" si="479"/>
        <v>-134.77213413235586</v>
      </c>
      <c r="S1455">
        <f t="shared" si="480"/>
        <v>-134.77213413235583</v>
      </c>
      <c r="T1455">
        <f t="shared" ca="1" si="481"/>
        <v>1.4931636980735559</v>
      </c>
      <c r="U1455">
        <f t="shared" ca="1" si="484"/>
        <v>22.758900000000001</v>
      </c>
      <c r="Z1455">
        <f t="shared" si="482"/>
        <v>0.17509558485386961</v>
      </c>
      <c r="AA1455">
        <f>PI()/4*('Config sheet'!$C$38^2-'Config sheet'!$C$41^2)*'Stage 1'!Z1455*2</f>
        <v>2.8521428362298543E-2</v>
      </c>
      <c r="AB1455">
        <f t="shared" si="483"/>
        <v>98.478956610725319</v>
      </c>
    </row>
    <row r="1456" spans="3:28" x14ac:dyDescent="0.25">
      <c r="C1456">
        <f t="shared" si="485"/>
        <v>-165</v>
      </c>
      <c r="D1456">
        <f t="shared" si="470"/>
        <v>995</v>
      </c>
      <c r="E1456">
        <f t="shared" si="471"/>
        <v>0.17780000000000001</v>
      </c>
      <c r="F1456">
        <f t="shared" si="469"/>
        <v>-2.7638190954773871E-2</v>
      </c>
      <c r="G1456">
        <f t="shared" si="472"/>
        <v>104.19615634406146</v>
      </c>
      <c r="H1456">
        <f t="shared" si="473"/>
        <v>-2.8797932657906435</v>
      </c>
      <c r="I1456" s="3">
        <f t="shared" si="474"/>
        <v>8.8900000000000007E-2</v>
      </c>
      <c r="J1456" s="3">
        <f t="shared" si="475"/>
        <v>0.40640000000000004</v>
      </c>
      <c r="K1456">
        <f t="shared" si="476"/>
        <v>0.2027860955661849</v>
      </c>
      <c r="L1456">
        <f>PI()/4*('Config sheet'!$C$38^2-'Config sheet'!$C$41^2)*'Stage 1'!K1456*2</f>
        <v>3.3031952818160099E-2</v>
      </c>
      <c r="M1456">
        <f t="shared" si="477"/>
        <v>98.841253263464267</v>
      </c>
      <c r="N1456">
        <f>'Config sheet'!$C$44</f>
        <v>5.8970333333333338</v>
      </c>
      <c r="O1456">
        <f t="shared" si="486"/>
        <v>-1.8908783203160571</v>
      </c>
      <c r="P1456">
        <f t="shared" si="487"/>
        <v>-749.44019357563468</v>
      </c>
      <c r="Q1456">
        <f t="shared" si="478"/>
        <v>180</v>
      </c>
      <c r="R1456">
        <f t="shared" si="479"/>
        <v>-134.89923484361424</v>
      </c>
      <c r="S1456">
        <f t="shared" si="480"/>
        <v>-134.89923484361424</v>
      </c>
      <c r="T1456">
        <f t="shared" ca="1" si="481"/>
        <v>1.4931636980735559</v>
      </c>
      <c r="U1456">
        <f t="shared" ca="1" si="484"/>
        <v>22.758900000000001</v>
      </c>
      <c r="Z1456">
        <f t="shared" si="482"/>
        <v>0.1754226755661849</v>
      </c>
      <c r="AA1456">
        <f>PI()/4*('Config sheet'!$C$38^2-'Config sheet'!$C$41^2)*'Stage 1'!Z1456*2</f>
        <v>2.8574708371198021E-2</v>
      </c>
      <c r="AB1456">
        <f t="shared" si="483"/>
        <v>98.662922140711416</v>
      </c>
    </row>
    <row r="1457" spans="3:28" x14ac:dyDescent="0.25">
      <c r="C1457">
        <f t="shared" si="485"/>
        <v>-166</v>
      </c>
      <c r="D1457">
        <f t="shared" si="470"/>
        <v>995</v>
      </c>
      <c r="E1457">
        <f t="shared" si="471"/>
        <v>0.17780000000000001</v>
      </c>
      <c r="F1457">
        <f t="shared" si="469"/>
        <v>-2.7805695142378562E-2</v>
      </c>
      <c r="G1457">
        <f t="shared" si="472"/>
        <v>104.19615634406146</v>
      </c>
      <c r="H1457">
        <f t="shared" si="473"/>
        <v>-2.8972465583105871</v>
      </c>
      <c r="I1457" s="3">
        <f t="shared" si="474"/>
        <v>8.8900000000000007E-2</v>
      </c>
      <c r="J1457" s="3">
        <f t="shared" si="475"/>
        <v>0.40640000000000004</v>
      </c>
      <c r="K1457">
        <f t="shared" si="476"/>
        <v>0.2030921849416186</v>
      </c>
      <c r="L1457">
        <f>PI()/4*('Config sheet'!$C$38^2-'Config sheet'!$C$41^2)*'Stage 1'!K1457*2</f>
        <v>3.3081811906275758E-2</v>
      </c>
      <c r="M1457">
        <f t="shared" si="477"/>
        <v>98.990446221660065</v>
      </c>
      <c r="N1457">
        <f>'Config sheet'!$C$44</f>
        <v>5.8970333333333338</v>
      </c>
      <c r="O1457">
        <f t="shared" si="486"/>
        <v>-1.7652891051689423</v>
      </c>
      <c r="P1457">
        <f t="shared" si="487"/>
        <v>-750.08509429787773</v>
      </c>
      <c r="Q1457">
        <f t="shared" si="478"/>
        <v>180</v>
      </c>
      <c r="R1457">
        <f t="shared" si="479"/>
        <v>-135.01531697361801</v>
      </c>
      <c r="S1457">
        <f t="shared" si="480"/>
        <v>-135.01531697361801</v>
      </c>
      <c r="T1457">
        <f t="shared" ca="1" si="481"/>
        <v>1.4931636980735559</v>
      </c>
      <c r="U1457">
        <f t="shared" ca="1" si="484"/>
        <v>22.758900000000001</v>
      </c>
      <c r="Z1457">
        <f t="shared" si="482"/>
        <v>0.1757287649416186</v>
      </c>
      <c r="AA1457">
        <f>PI()/4*('Config sheet'!$C$38^2-'Config sheet'!$C$41^2)*'Stage 1'!Z1457*2</f>
        <v>2.8624567459313684E-2</v>
      </c>
      <c r="AB1457">
        <f t="shared" si="483"/>
        <v>98.83507589517356</v>
      </c>
    </row>
    <row r="1458" spans="3:28" x14ac:dyDescent="0.25">
      <c r="C1458">
        <f t="shared" si="485"/>
        <v>-167</v>
      </c>
      <c r="D1458">
        <f t="shared" si="470"/>
        <v>995</v>
      </c>
      <c r="E1458">
        <f t="shared" si="471"/>
        <v>0.17780000000000001</v>
      </c>
      <c r="F1458">
        <f t="shared" si="469"/>
        <v>-2.797319932998325E-2</v>
      </c>
      <c r="G1458">
        <f t="shared" si="472"/>
        <v>104.19615634406146</v>
      </c>
      <c r="H1458">
        <f t="shared" si="473"/>
        <v>-2.9146998508305302</v>
      </c>
      <c r="I1458" s="3">
        <f t="shared" si="474"/>
        <v>8.8900000000000007E-2</v>
      </c>
      <c r="J1458" s="3">
        <f t="shared" si="475"/>
        <v>0.40640000000000004</v>
      </c>
      <c r="K1458">
        <f t="shared" si="476"/>
        <v>0.20337725186048569</v>
      </c>
      <c r="L1458">
        <f>PI()/4*('Config sheet'!$C$38^2-'Config sheet'!$C$41^2)*'Stage 1'!K1458*2</f>
        <v>3.3128246633409027E-2</v>
      </c>
      <c r="M1458">
        <f t="shared" si="477"/>
        <v>99.129392491354295</v>
      </c>
      <c r="N1458">
        <f>'Config sheet'!$C$44</f>
        <v>5.8970333333333338</v>
      </c>
      <c r="O1458">
        <f t="shared" si="486"/>
        <v>-1.6395967778293259</v>
      </c>
      <c r="P1458">
        <f t="shared" si="487"/>
        <v>-750.67184884172093</v>
      </c>
      <c r="Q1458">
        <f t="shared" si="478"/>
        <v>180</v>
      </c>
      <c r="R1458">
        <f t="shared" si="479"/>
        <v>-135.12093279150977</v>
      </c>
      <c r="S1458">
        <f t="shared" si="480"/>
        <v>-135.12093279150977</v>
      </c>
      <c r="T1458">
        <f t="shared" ca="1" si="481"/>
        <v>1.4931636980735559</v>
      </c>
      <c r="U1458">
        <f t="shared" ca="1" si="484"/>
        <v>22.758900000000001</v>
      </c>
      <c r="Z1458">
        <f t="shared" si="482"/>
        <v>0.17601383186048569</v>
      </c>
      <c r="AA1458">
        <f>PI()/4*('Config sheet'!$C$38^2-'Config sheet'!$C$41^2)*'Stage 1'!Z1458*2</f>
        <v>2.8671002186446953E-2</v>
      </c>
      <c r="AB1458">
        <f t="shared" si="483"/>
        <v>98.995405995773737</v>
      </c>
    </row>
    <row r="1459" spans="3:28" x14ac:dyDescent="0.25">
      <c r="C1459">
        <f t="shared" si="485"/>
        <v>-168</v>
      </c>
      <c r="D1459">
        <f t="shared" si="470"/>
        <v>995</v>
      </c>
      <c r="E1459">
        <f t="shared" si="471"/>
        <v>0.17780000000000001</v>
      </c>
      <c r="F1459">
        <f t="shared" si="469"/>
        <v>-2.8140703517587941E-2</v>
      </c>
      <c r="G1459">
        <f t="shared" si="472"/>
        <v>104.19615634406146</v>
      </c>
      <c r="H1459">
        <f t="shared" si="473"/>
        <v>-2.9321531433504733</v>
      </c>
      <c r="I1459" s="3">
        <f t="shared" si="474"/>
        <v>8.8900000000000007E-2</v>
      </c>
      <c r="J1459" s="3">
        <f t="shared" si="475"/>
        <v>0.40640000000000004</v>
      </c>
      <c r="K1459">
        <f t="shared" si="476"/>
        <v>0.20364127695591114</v>
      </c>
      <c r="L1459">
        <f>PI()/4*('Config sheet'!$C$38^2-'Config sheet'!$C$41^2)*'Stage 1'!K1459*2</f>
        <v>3.317125384487761E-2</v>
      </c>
      <c r="M1459">
        <f t="shared" si="477"/>
        <v>99.258082632815885</v>
      </c>
      <c r="N1459">
        <f>'Config sheet'!$C$44</f>
        <v>5.8970333333333338</v>
      </c>
      <c r="O1459">
        <f t="shared" si="486"/>
        <v>-1.51381083427569</v>
      </c>
      <c r="P1459">
        <f t="shared" si="487"/>
        <v>-751.20333555155298</v>
      </c>
      <c r="Q1459">
        <f t="shared" si="478"/>
        <v>180</v>
      </c>
      <c r="R1459">
        <f t="shared" si="479"/>
        <v>-135.21660039927957</v>
      </c>
      <c r="S1459">
        <f t="shared" si="480"/>
        <v>-135.21660039927954</v>
      </c>
      <c r="T1459">
        <f t="shared" ca="1" si="481"/>
        <v>1.4931636980735559</v>
      </c>
      <c r="U1459">
        <f t="shared" ca="1" si="484"/>
        <v>22.758900000000001</v>
      </c>
      <c r="Z1459">
        <f t="shared" si="482"/>
        <v>0.17627785695591114</v>
      </c>
      <c r="AA1459">
        <f>PI()/4*('Config sheet'!$C$38^2-'Config sheet'!$C$41^2)*'Stage 1'!Z1459*2</f>
        <v>2.8714009397915536E-2</v>
      </c>
      <c r="AB1459">
        <f t="shared" si="483"/>
        <v>99.143901550006248</v>
      </c>
    </row>
    <row r="1460" spans="3:28" x14ac:dyDescent="0.25">
      <c r="C1460">
        <f t="shared" si="485"/>
        <v>-169</v>
      </c>
      <c r="D1460">
        <f t="shared" si="470"/>
        <v>995</v>
      </c>
      <c r="E1460">
        <f t="shared" si="471"/>
        <v>0.17780000000000001</v>
      </c>
      <c r="F1460">
        <f t="shared" si="469"/>
        <v>-2.8308207705192632E-2</v>
      </c>
      <c r="G1460">
        <f t="shared" si="472"/>
        <v>104.19615634406146</v>
      </c>
      <c r="H1460">
        <f t="shared" si="473"/>
        <v>-2.9496064358704168</v>
      </c>
      <c r="I1460" s="3">
        <f t="shared" si="474"/>
        <v>8.8900000000000007E-2</v>
      </c>
      <c r="J1460" s="3">
        <f t="shared" si="475"/>
        <v>0.40640000000000004</v>
      </c>
      <c r="K1460">
        <f t="shared" si="476"/>
        <v>0.20388424255078239</v>
      </c>
      <c r="L1460">
        <f>PI()/4*('Config sheet'!$C$38^2-'Config sheet'!$C$41^2)*'Stage 1'!K1460*2</f>
        <v>3.3210830661245694E-2</v>
      </c>
      <c r="M1460">
        <f t="shared" si="477"/>
        <v>99.376508029931642</v>
      </c>
      <c r="N1460">
        <f>'Config sheet'!$C$44</f>
        <v>5.8970333333333338</v>
      </c>
      <c r="O1460">
        <f t="shared" si="486"/>
        <v>-1.3879403045727332</v>
      </c>
      <c r="P1460">
        <f t="shared" si="487"/>
        <v>-751.68223835289871</v>
      </c>
      <c r="Q1460">
        <f t="shared" si="478"/>
        <v>180</v>
      </c>
      <c r="R1460">
        <f t="shared" si="479"/>
        <v>-135.30280290352178</v>
      </c>
      <c r="S1460">
        <f t="shared" si="480"/>
        <v>-135.30280290352178</v>
      </c>
      <c r="T1460">
        <f t="shared" ca="1" si="481"/>
        <v>1.4931636980735559</v>
      </c>
      <c r="U1460">
        <f t="shared" ca="1" si="484"/>
        <v>22.758900000000001</v>
      </c>
      <c r="Z1460">
        <f t="shared" si="482"/>
        <v>0.17652082255078239</v>
      </c>
      <c r="AA1460">
        <f>PI()/4*('Config sheet'!$C$38^2-'Config sheet'!$C$41^2)*'Stage 1'!Z1460*2</f>
        <v>2.875358621428362E-2</v>
      </c>
      <c r="AB1460">
        <f t="shared" si="483"/>
        <v>99.280552615738131</v>
      </c>
    </row>
    <row r="1461" spans="3:28" x14ac:dyDescent="0.25">
      <c r="C1461">
        <f t="shared" si="485"/>
        <v>-170</v>
      </c>
      <c r="D1461">
        <f t="shared" si="470"/>
        <v>995</v>
      </c>
      <c r="E1461">
        <f t="shared" si="471"/>
        <v>0.17780000000000001</v>
      </c>
      <c r="F1461">
        <f t="shared" si="469"/>
        <v>-2.8475711892797323E-2</v>
      </c>
      <c r="G1461">
        <f t="shared" si="472"/>
        <v>104.19615634406146</v>
      </c>
      <c r="H1461">
        <f t="shared" si="473"/>
        <v>-2.9670597283903604</v>
      </c>
      <c r="I1461" s="3">
        <f t="shared" si="474"/>
        <v>8.8900000000000007E-2</v>
      </c>
      <c r="J1461" s="3">
        <f t="shared" si="475"/>
        <v>0.40640000000000004</v>
      </c>
      <c r="K1461">
        <f t="shared" si="476"/>
        <v>0.20410613259920538</v>
      </c>
      <c r="L1461">
        <f>PI()/4*('Config sheet'!$C$38^2-'Config sheet'!$C$41^2)*'Stage 1'!K1461*2</f>
        <v>3.3246974468787639E-2</v>
      </c>
      <c r="M1461">
        <f t="shared" si="477"/>
        <v>99.484660861670818</v>
      </c>
      <c r="N1461">
        <f>'Config sheet'!$C$44</f>
        <v>5.8970333333333338</v>
      </c>
      <c r="O1461">
        <f t="shared" si="486"/>
        <v>-1.2619937858006636</v>
      </c>
      <c r="P1461">
        <f t="shared" si="487"/>
        <v>-752.11104246767457</v>
      </c>
      <c r="Q1461">
        <f t="shared" si="478"/>
        <v>180</v>
      </c>
      <c r="R1461">
        <f t="shared" si="479"/>
        <v>-135.37998764418145</v>
      </c>
      <c r="S1461">
        <f t="shared" si="480"/>
        <v>-135.37998764418143</v>
      </c>
      <c r="T1461">
        <f t="shared" ca="1" si="481"/>
        <v>1.4931636980735559</v>
      </c>
      <c r="U1461">
        <f t="shared" ca="1" si="484"/>
        <v>22.758900000000001</v>
      </c>
      <c r="Z1461">
        <f t="shared" si="482"/>
        <v>0.17674271259920538</v>
      </c>
      <c r="AA1461">
        <f>PI()/4*('Config sheet'!$C$38^2-'Config sheet'!$C$41^2)*'Stage 1'!Z1461*2</f>
        <v>2.8789730021825569E-2</v>
      </c>
      <c r="AB1461">
        <f t="shared" si="483"/>
        <v>99.405350168281998</v>
      </c>
    </row>
    <row r="1462" spans="3:28" x14ac:dyDescent="0.25">
      <c r="C1462">
        <f t="shared" si="485"/>
        <v>-171</v>
      </c>
      <c r="D1462">
        <f t="shared" si="470"/>
        <v>995</v>
      </c>
      <c r="E1462">
        <f t="shared" si="471"/>
        <v>0.17780000000000001</v>
      </c>
      <c r="F1462">
        <f t="shared" si="469"/>
        <v>-2.8643216080402011E-2</v>
      </c>
      <c r="G1462">
        <f t="shared" si="472"/>
        <v>104.19615634406146</v>
      </c>
      <c r="H1462">
        <f t="shared" si="473"/>
        <v>-2.9845130209103035</v>
      </c>
      <c r="I1462" s="3">
        <f t="shared" si="474"/>
        <v>8.8900000000000007E-2</v>
      </c>
      <c r="J1462" s="3">
        <f t="shared" si="475"/>
        <v>0.40640000000000004</v>
      </c>
      <c r="K1462">
        <f t="shared" si="476"/>
        <v>0.20430693263250396</v>
      </c>
      <c r="L1462">
        <f>PI()/4*('Config sheet'!$C$38^2-'Config sheet'!$C$41^2)*'Stage 1'!K1462*2</f>
        <v>3.3279682910691832E-2</v>
      </c>
      <c r="M1462">
        <f t="shared" si="477"/>
        <v>99.582534075764556</v>
      </c>
      <c r="N1462">
        <f>'Config sheet'!$C$44</f>
        <v>5.8970333333333338</v>
      </c>
      <c r="O1462">
        <f t="shared" si="486"/>
        <v>-1.1359794756752897</v>
      </c>
      <c r="P1462">
        <f t="shared" si="487"/>
        <v>-752.49203045157651</v>
      </c>
      <c r="Q1462">
        <f t="shared" si="478"/>
        <v>180</v>
      </c>
      <c r="R1462">
        <f t="shared" si="479"/>
        <v>-135.44856548128377</v>
      </c>
      <c r="S1462">
        <f t="shared" si="480"/>
        <v>-135.44856548128377</v>
      </c>
      <c r="T1462">
        <f t="shared" ca="1" si="481"/>
        <v>1.4931636980735559</v>
      </c>
      <c r="U1462">
        <f t="shared" ca="1" si="484"/>
        <v>22.758900000000001</v>
      </c>
      <c r="Z1462">
        <f t="shared" si="482"/>
        <v>0.17694351263250396</v>
      </c>
      <c r="AA1462">
        <f>PI()/4*('Config sheet'!$C$38^2-'Config sheet'!$C$41^2)*'Stage 1'!Z1462*2</f>
        <v>2.8822438463729755E-2</v>
      </c>
      <c r="AB1462">
        <f t="shared" si="483"/>
        <v>99.518286070024715</v>
      </c>
    </row>
    <row r="1463" spans="3:28" x14ac:dyDescent="0.25">
      <c r="C1463">
        <f t="shared" si="485"/>
        <v>-172</v>
      </c>
      <c r="D1463">
        <f t="shared" si="470"/>
        <v>995</v>
      </c>
      <c r="E1463">
        <f t="shared" si="471"/>
        <v>0.17780000000000001</v>
      </c>
      <c r="F1463">
        <f t="shared" si="469"/>
        <v>-2.8810720268006702E-2</v>
      </c>
      <c r="G1463">
        <f t="shared" si="472"/>
        <v>104.19615634406146</v>
      </c>
      <c r="H1463">
        <f t="shared" si="473"/>
        <v>-3.0019663134302466</v>
      </c>
      <c r="I1463" s="3">
        <f t="shared" si="474"/>
        <v>8.8900000000000007E-2</v>
      </c>
      <c r="J1463" s="3">
        <f t="shared" si="475"/>
        <v>0.40640000000000004</v>
      </c>
      <c r="K1463">
        <f t="shared" si="476"/>
        <v>0.20448662970980028</v>
      </c>
      <c r="L1463">
        <f>PI()/4*('Config sheet'!$C$38^2-'Config sheet'!$C$41^2)*'Stage 1'!K1463*2</f>
        <v>3.3308953879010644E-2</v>
      </c>
      <c r="M1463">
        <f t="shared" si="477"/>
        <v>99.670121364617671</v>
      </c>
      <c r="N1463">
        <f>'Config sheet'!$C$44</f>
        <v>5.8970333333333338</v>
      </c>
      <c r="O1463">
        <f t="shared" si="486"/>
        <v>-1.0099052068045267</v>
      </c>
      <c r="P1463">
        <f t="shared" si="487"/>
        <v>-752.82727855870951</v>
      </c>
      <c r="Q1463">
        <f t="shared" si="478"/>
        <v>180</v>
      </c>
      <c r="R1463">
        <f t="shared" si="479"/>
        <v>-135.50891014056774</v>
      </c>
      <c r="S1463">
        <f t="shared" si="480"/>
        <v>-135.50891014056774</v>
      </c>
      <c r="T1463">
        <f t="shared" ca="1" si="481"/>
        <v>1.4931636980735559</v>
      </c>
      <c r="U1463">
        <f t="shared" ca="1" si="484"/>
        <v>22.758900000000001</v>
      </c>
      <c r="Z1463">
        <f t="shared" si="482"/>
        <v>0.17712320970980028</v>
      </c>
      <c r="AA1463">
        <f>PI()/4*('Config sheet'!$C$38^2-'Config sheet'!$C$41^2)*'Stage 1'!Z1463*2</f>
        <v>2.8851709432048567E-2</v>
      </c>
      <c r="AB1463">
        <f t="shared" si="483"/>
        <v>99.619353042632326</v>
      </c>
    </row>
    <row r="1464" spans="3:28" x14ac:dyDescent="0.25">
      <c r="C1464">
        <f t="shared" si="485"/>
        <v>-173</v>
      </c>
      <c r="D1464">
        <f t="shared" si="470"/>
        <v>995</v>
      </c>
      <c r="E1464">
        <f t="shared" si="471"/>
        <v>0.17780000000000001</v>
      </c>
      <c r="F1464">
        <f t="shared" si="469"/>
        <v>-2.8978224455611393E-2</v>
      </c>
      <c r="G1464">
        <f t="shared" si="472"/>
        <v>104.19615634406146</v>
      </c>
      <c r="H1464">
        <f t="shared" si="473"/>
        <v>-3.0194196059501901</v>
      </c>
      <c r="I1464" s="3">
        <f t="shared" si="474"/>
        <v>8.8900000000000007E-2</v>
      </c>
      <c r="J1464" s="3">
        <f t="shared" si="475"/>
        <v>0.40640000000000004</v>
      </c>
      <c r="K1464">
        <f t="shared" si="476"/>
        <v>0.20464521237320696</v>
      </c>
      <c r="L1464">
        <f>PI()/4*('Config sheet'!$C$38^2-'Config sheet'!$C$41^2)*'Stage 1'!K1464*2</f>
        <v>3.33347855073617E-2</v>
      </c>
      <c r="M1464">
        <f t="shared" si="477"/>
        <v>99.747417143468823</v>
      </c>
      <c r="N1464">
        <f>'Config sheet'!$C$44</f>
        <v>5.8970333333333338</v>
      </c>
      <c r="O1464">
        <f t="shared" si="486"/>
        <v>-0.88377848152611782</v>
      </c>
      <c r="P1464">
        <f t="shared" si="487"/>
        <v>-753.11865343815361</v>
      </c>
      <c r="Q1464">
        <f t="shared" si="478"/>
        <v>180</v>
      </c>
      <c r="R1464">
        <f t="shared" si="479"/>
        <v>-135.56135761886765</v>
      </c>
      <c r="S1464">
        <f t="shared" si="480"/>
        <v>-135.56135761886765</v>
      </c>
      <c r="T1464">
        <f t="shared" ca="1" si="481"/>
        <v>1.4931636980735559</v>
      </c>
      <c r="U1464">
        <f t="shared" ca="1" si="484"/>
        <v>22.758900000000001</v>
      </c>
      <c r="Z1464">
        <f t="shared" si="482"/>
        <v>0.17728179237320696</v>
      </c>
      <c r="AA1464">
        <f>PI()/4*('Config sheet'!$C$38^2-'Config sheet'!$C$41^2)*'Stage 1'!Z1464*2</f>
        <v>2.8877541060399626E-2</v>
      </c>
      <c r="AB1464">
        <f t="shared" si="483"/>
        <v>99.70854464184869</v>
      </c>
    </row>
    <row r="1465" spans="3:28" x14ac:dyDescent="0.25">
      <c r="C1465">
        <f t="shared" si="485"/>
        <v>-174</v>
      </c>
      <c r="D1465">
        <f t="shared" si="470"/>
        <v>995</v>
      </c>
      <c r="E1465">
        <f t="shared" si="471"/>
        <v>0.17780000000000001</v>
      </c>
      <c r="F1465">
        <f t="shared" si="469"/>
        <v>-2.914572864321608E-2</v>
      </c>
      <c r="G1465">
        <f t="shared" si="472"/>
        <v>104.19615634406146</v>
      </c>
      <c r="H1465">
        <f t="shared" si="473"/>
        <v>-3.0368728984701332</v>
      </c>
      <c r="I1465" s="3">
        <f t="shared" si="474"/>
        <v>8.8900000000000007E-2</v>
      </c>
      <c r="J1465" s="3">
        <f t="shared" si="475"/>
        <v>0.40640000000000004</v>
      </c>
      <c r="K1465">
        <f t="shared" si="476"/>
        <v>0.20478267060766139</v>
      </c>
      <c r="L1465">
        <f>PI()/4*('Config sheet'!$C$38^2-'Config sheet'!$C$41^2)*'Stage 1'!K1465*2</f>
        <v>3.3357176164385244E-2</v>
      </c>
      <c r="M1465">
        <f t="shared" si="477"/>
        <v>99.814416530813034</v>
      </c>
      <c r="N1465">
        <f>'Config sheet'!$C$44</f>
        <v>5.8970333333333338</v>
      </c>
      <c r="O1465">
        <f t="shared" si="486"/>
        <v>-0.75760650727059431</v>
      </c>
      <c r="P1465">
        <f t="shared" si="487"/>
        <v>-753.3678091667224</v>
      </c>
      <c r="Q1465">
        <f t="shared" si="478"/>
        <v>180</v>
      </c>
      <c r="R1465">
        <f t="shared" si="479"/>
        <v>-135.60620565001005</v>
      </c>
      <c r="S1465">
        <f t="shared" si="480"/>
        <v>-135.60620565001003</v>
      </c>
      <c r="T1465">
        <f t="shared" ca="1" si="481"/>
        <v>1.4931636980735559</v>
      </c>
      <c r="U1465">
        <f t="shared" ca="1" si="484"/>
        <v>22.758900000000001</v>
      </c>
      <c r="Z1465">
        <f t="shared" si="482"/>
        <v>0.17741925060766139</v>
      </c>
      <c r="AA1465">
        <f>PI()/4*('Config sheet'!$C$38^2-'Config sheet'!$C$41^2)*'Stage 1'!Z1465*2</f>
        <v>2.889993171742317E-2</v>
      </c>
      <c r="AB1465">
        <f t="shared" si="483"/>
        <v>99.785855234905156</v>
      </c>
    </row>
    <row r="1466" spans="3:28" x14ac:dyDescent="0.25">
      <c r="C1466">
        <f t="shared" ref="C1466:C1471" si="488">180-C1101</f>
        <v>-175</v>
      </c>
      <c r="D1466">
        <f t="shared" si="470"/>
        <v>995</v>
      </c>
      <c r="E1466">
        <f t="shared" si="471"/>
        <v>0.17780000000000001</v>
      </c>
      <c r="F1466">
        <f t="shared" si="469"/>
        <v>-2.9313232830820771E-2</v>
      </c>
      <c r="G1466">
        <f t="shared" si="472"/>
        <v>104.19615634406146</v>
      </c>
      <c r="H1466">
        <f t="shared" si="473"/>
        <v>-3.0543261909900763</v>
      </c>
      <c r="I1466" s="3">
        <f t="shared" si="474"/>
        <v>8.8900000000000007E-2</v>
      </c>
      <c r="J1466" s="3">
        <f t="shared" si="475"/>
        <v>0.40640000000000004</v>
      </c>
      <c r="K1466">
        <f t="shared" si="476"/>
        <v>0.20489899580542673</v>
      </c>
      <c r="L1466">
        <f>PI()/4*('Config sheet'!$C$38^2-'Config sheet'!$C$41^2)*'Stage 1'!K1466*2</f>
        <v>3.3376124447961689E-2</v>
      </c>
      <c r="M1466">
        <f t="shared" si="477"/>
        <v>99.871115331098835</v>
      </c>
      <c r="N1466">
        <f>'Config sheet'!$C$44</f>
        <v>5.8970333333333338</v>
      </c>
      <c r="O1466">
        <f t="shared" ref="O1466:O1471" si="489">I1466*G1466*SIN(H1466)+I1466^2*G1466*SIN(2*H1466)/(2*J1466)</f>
        <v>-0.63139623239280951</v>
      </c>
      <c r="P1466">
        <f t="shared" ref="P1466:P1471" si="490">I1466*G1466^2*COS(H1466)+(I1466^2*G1466^2*COS(2*H1466)/J1466)</f>
        <v>-753.57618462174253</v>
      </c>
      <c r="Q1466">
        <f t="shared" si="478"/>
        <v>180</v>
      </c>
      <c r="R1466">
        <f t="shared" si="479"/>
        <v>-135.64371323191367</v>
      </c>
      <c r="S1466">
        <f t="shared" si="480"/>
        <v>-135.64371323191367</v>
      </c>
      <c r="T1466">
        <f t="shared" ca="1" si="481"/>
        <v>1.4931636980735559</v>
      </c>
      <c r="U1466">
        <f t="shared" ca="1" si="484"/>
        <v>22.758900000000001</v>
      </c>
      <c r="Z1466">
        <f t="shared" si="482"/>
        <v>0.17753557580542673</v>
      </c>
      <c r="AA1466">
        <f>PI()/4*('Config sheet'!$C$38^2-'Config sheet'!$C$41^2)*'Stage 1'!Z1466*2</f>
        <v>2.8918880000999615E-2</v>
      </c>
      <c r="AB1466">
        <f t="shared" si="483"/>
        <v>99.851279980554978</v>
      </c>
    </row>
    <row r="1467" spans="3:28" x14ac:dyDescent="0.25">
      <c r="C1467">
        <f t="shared" si="488"/>
        <v>-176</v>
      </c>
      <c r="D1467">
        <f t="shared" si="470"/>
        <v>995</v>
      </c>
      <c r="E1467">
        <f t="shared" si="471"/>
        <v>0.17780000000000001</v>
      </c>
      <c r="F1467">
        <f t="shared" si="469"/>
        <v>-2.9480737018425462E-2</v>
      </c>
      <c r="G1467">
        <f t="shared" si="472"/>
        <v>104.19615634406146</v>
      </c>
      <c r="H1467">
        <f t="shared" si="473"/>
        <v>-3.0717794835100198</v>
      </c>
      <c r="I1467" s="3">
        <f t="shared" si="474"/>
        <v>8.8900000000000007E-2</v>
      </c>
      <c r="J1467" s="3">
        <f t="shared" si="475"/>
        <v>0.40640000000000004</v>
      </c>
      <c r="K1467">
        <f t="shared" si="476"/>
        <v>0.20499418073528278</v>
      </c>
      <c r="L1467">
        <f>PI()/4*('Config sheet'!$C$38^2-'Config sheet'!$C$41^2)*'Stage 1'!K1467*2</f>
        <v>3.3391629180193089E-2</v>
      </c>
      <c r="M1467">
        <f t="shared" si="477"/>
        <v>99.917510019711486</v>
      </c>
      <c r="N1467">
        <f>'Config sheet'!$C$44</f>
        <v>5.8970333333333338</v>
      </c>
      <c r="O1467">
        <f t="shared" si="489"/>
        <v>-0.50515438241485178</v>
      </c>
      <c r="P1467">
        <f t="shared" si="490"/>
        <v>-753.74500119724019</v>
      </c>
      <c r="Q1467">
        <f t="shared" si="478"/>
        <v>180</v>
      </c>
      <c r="R1467">
        <f t="shared" si="479"/>
        <v>-135.67410021550324</v>
      </c>
      <c r="S1467">
        <f t="shared" si="480"/>
        <v>-135.67410021550324</v>
      </c>
      <c r="T1467">
        <f t="shared" ca="1" si="481"/>
        <v>1.4931636980735559</v>
      </c>
      <c r="U1467">
        <f t="shared" ca="1" si="484"/>
        <v>22.758900000000001</v>
      </c>
      <c r="Z1467">
        <f t="shared" si="482"/>
        <v>0.17763076073528278</v>
      </c>
      <c r="AA1467">
        <f>PI()/4*('Config sheet'!$C$38^2-'Config sheet'!$C$41^2)*'Stage 1'!Z1467*2</f>
        <v>2.8934384733231015E-2</v>
      </c>
      <c r="AB1467">
        <f t="shared" si="483"/>
        <v>99.904814811745084</v>
      </c>
    </row>
    <row r="1468" spans="3:28" x14ac:dyDescent="0.25">
      <c r="C1468">
        <f t="shared" si="488"/>
        <v>-177</v>
      </c>
      <c r="D1468">
        <f t="shared" si="470"/>
        <v>995</v>
      </c>
      <c r="E1468">
        <f t="shared" si="471"/>
        <v>0.17780000000000001</v>
      </c>
      <c r="F1468">
        <f t="shared" si="469"/>
        <v>-2.9648241206030154E-2</v>
      </c>
      <c r="G1468">
        <f t="shared" si="472"/>
        <v>104.19615634406146</v>
      </c>
      <c r="H1468">
        <f t="shared" si="473"/>
        <v>-3.0892327760299634</v>
      </c>
      <c r="I1468" s="3">
        <f t="shared" si="474"/>
        <v>8.8900000000000007E-2</v>
      </c>
      <c r="J1468" s="3">
        <f t="shared" si="475"/>
        <v>0.40640000000000004</v>
      </c>
      <c r="K1468">
        <f t="shared" si="476"/>
        <v>0.20506821951642459</v>
      </c>
      <c r="L1468">
        <f>PI()/4*('Config sheet'!$C$38^2-'Config sheet'!$C$41^2)*'Stage 1'!K1468*2</f>
        <v>3.3403689403151485E-2</v>
      </c>
      <c r="M1468">
        <f t="shared" si="477"/>
        <v>99.953597730250635</v>
      </c>
      <c r="N1468">
        <f>'Config sheet'!$C$44</f>
        <v>5.8970333333333338</v>
      </c>
      <c r="O1468">
        <f t="shared" si="489"/>
        <v>-0.37888749662253474</v>
      </c>
      <c r="P1468">
        <f t="shared" si="490"/>
        <v>-753.87526086648063</v>
      </c>
      <c r="Q1468">
        <f t="shared" si="478"/>
        <v>180</v>
      </c>
      <c r="R1468">
        <f t="shared" si="479"/>
        <v>-135.69754695596654</v>
      </c>
      <c r="S1468">
        <f t="shared" si="480"/>
        <v>-135.69754695596652</v>
      </c>
      <c r="T1468">
        <f t="shared" ca="1" si="481"/>
        <v>1.4931636980735559</v>
      </c>
      <c r="U1468">
        <f t="shared" ca="1" si="484"/>
        <v>22.758900000000001</v>
      </c>
      <c r="Z1468">
        <f t="shared" si="482"/>
        <v>0.17770479951642459</v>
      </c>
      <c r="AA1468">
        <f>PI()/4*('Config sheet'!$C$38^2-'Config sheet'!$C$41^2)*'Stage 1'!Z1468*2</f>
        <v>2.8946444956189407E-2</v>
      </c>
      <c r="AB1468">
        <f t="shared" si="483"/>
        <v>99.946456420936201</v>
      </c>
    </row>
    <row r="1469" spans="3:28" x14ac:dyDescent="0.25">
      <c r="C1469">
        <f t="shared" si="488"/>
        <v>-178</v>
      </c>
      <c r="D1469">
        <f t="shared" si="470"/>
        <v>995</v>
      </c>
      <c r="E1469">
        <f t="shared" si="471"/>
        <v>0.17780000000000001</v>
      </c>
      <c r="F1469">
        <f t="shared" si="469"/>
        <v>-2.9815745393634841E-2</v>
      </c>
      <c r="G1469">
        <f t="shared" si="472"/>
        <v>104.19615634406146</v>
      </c>
      <c r="H1469">
        <f t="shared" si="473"/>
        <v>-3.1066860685499065</v>
      </c>
      <c r="I1469" s="3">
        <f t="shared" si="474"/>
        <v>8.8900000000000007E-2</v>
      </c>
      <c r="J1469" s="3">
        <f t="shared" si="475"/>
        <v>0.40640000000000004</v>
      </c>
      <c r="K1469">
        <f t="shared" si="476"/>
        <v>0.2051211075970856</v>
      </c>
      <c r="L1469">
        <f>PI()/4*('Config sheet'!$C$38^2-'Config sheet'!$C$41^2)*'Stage 1'!K1469*2</f>
        <v>3.3412304375396794E-2</v>
      </c>
      <c r="M1469">
        <f t="shared" si="477"/>
        <v>99.979376244110952</v>
      </c>
      <c r="N1469">
        <f>'Config sheet'!$C$44</f>
        <v>5.8970333333333338</v>
      </c>
      <c r="O1469">
        <f t="shared" si="489"/>
        <v>-0.25260196495722137</v>
      </c>
      <c r="P1469">
        <f t="shared" si="490"/>
        <v>-753.96774459335586</v>
      </c>
      <c r="Q1469">
        <f t="shared" si="478"/>
        <v>180</v>
      </c>
      <c r="R1469">
        <f t="shared" si="479"/>
        <v>-135.71419402680408</v>
      </c>
      <c r="S1469">
        <f t="shared" si="480"/>
        <v>-135.71419402680408</v>
      </c>
      <c r="T1469">
        <f t="shared" ca="1" si="481"/>
        <v>1.4931636980735559</v>
      </c>
      <c r="U1469">
        <f t="shared" ca="1" si="484"/>
        <v>22.758900000000001</v>
      </c>
      <c r="Z1469">
        <f t="shared" si="482"/>
        <v>0.1777576875970856</v>
      </c>
      <c r="AA1469">
        <f>PI()/4*('Config sheet'!$C$38^2-'Config sheet'!$C$41^2)*'Stage 1'!Z1469*2</f>
        <v>2.895505992843472E-2</v>
      </c>
      <c r="AB1469">
        <f t="shared" si="483"/>
        <v>99.976202248079645</v>
      </c>
    </row>
    <row r="1470" spans="3:28" x14ac:dyDescent="0.25">
      <c r="C1470">
        <f t="shared" si="488"/>
        <v>-179</v>
      </c>
      <c r="D1470">
        <f t="shared" si="470"/>
        <v>995</v>
      </c>
      <c r="E1470">
        <f t="shared" si="471"/>
        <v>0.17780000000000001</v>
      </c>
      <c r="F1470">
        <f t="shared" si="469"/>
        <v>-2.9983249581239532E-2</v>
      </c>
      <c r="G1470">
        <f t="shared" si="472"/>
        <v>104.19615634406146</v>
      </c>
      <c r="H1470">
        <f t="shared" si="473"/>
        <v>-3.1241393610698496</v>
      </c>
      <c r="I1470" s="3">
        <f t="shared" si="474"/>
        <v>8.8900000000000007E-2</v>
      </c>
      <c r="J1470" s="3">
        <f t="shared" si="475"/>
        <v>0.40640000000000004</v>
      </c>
      <c r="K1470">
        <f t="shared" si="476"/>
        <v>0.20515284173789797</v>
      </c>
      <c r="L1470">
        <f>PI()/4*('Config sheet'!$C$38^2-'Config sheet'!$C$41^2)*'Stage 1'!K1470*2</f>
        <v>3.3417473569266387E-2</v>
      </c>
      <c r="M1470">
        <f t="shared" si="477"/>
        <v>99.994843982371691</v>
      </c>
      <c r="N1470">
        <f>'Config sheet'!$C$44</f>
        <v>5.8970333333333338</v>
      </c>
      <c r="O1470">
        <f t="shared" si="489"/>
        <v>-0.12630406514438458</v>
      </c>
      <c r="P1470">
        <f t="shared" si="490"/>
        <v>-754.02301109466885</v>
      </c>
      <c r="Q1470">
        <f t="shared" si="478"/>
        <v>180</v>
      </c>
      <c r="R1470">
        <f t="shared" si="479"/>
        <v>-135.72414199704039</v>
      </c>
      <c r="S1470">
        <f t="shared" si="480"/>
        <v>-135.72414199704039</v>
      </c>
      <c r="T1470">
        <f t="shared" ca="1" si="481"/>
        <v>1.4931636980735559</v>
      </c>
      <c r="U1470">
        <f t="shared" ca="1" si="484"/>
        <v>22.758900000000001</v>
      </c>
      <c r="Z1470">
        <f t="shared" si="482"/>
        <v>0.17778942173789797</v>
      </c>
      <c r="AA1470">
        <f>PI()/4*('Config sheet'!$C$38^2-'Config sheet'!$C$41^2)*'Stage 1'!Z1470*2</f>
        <v>2.896022912230431E-2</v>
      </c>
      <c r="AB1470">
        <f t="shared" si="483"/>
        <v>99.994050471258703</v>
      </c>
    </row>
    <row r="1471" spans="3:28" x14ac:dyDescent="0.25">
      <c r="C1471">
        <f t="shared" si="488"/>
        <v>-180</v>
      </c>
      <c r="D1471">
        <f t="shared" si="470"/>
        <v>995</v>
      </c>
      <c r="E1471">
        <f t="shared" si="471"/>
        <v>0.17780000000000001</v>
      </c>
      <c r="F1471">
        <f t="shared" si="469"/>
        <v>-3.0150753768844223E-2</v>
      </c>
      <c r="G1471">
        <f t="shared" si="472"/>
        <v>104.19615634406146</v>
      </c>
      <c r="H1471">
        <f t="shared" si="473"/>
        <v>-3.1415926535897931</v>
      </c>
      <c r="I1471" s="3">
        <f t="shared" si="474"/>
        <v>8.8900000000000007E-2</v>
      </c>
      <c r="J1471" s="3">
        <f t="shared" si="475"/>
        <v>0.40640000000000004</v>
      </c>
      <c r="K1471">
        <f t="shared" si="476"/>
        <v>0.20516342000000007</v>
      </c>
      <c r="L1471">
        <f>PI()/4*('Config sheet'!$C$38^2-'Config sheet'!$C$41^2)*'Stage 1'!K1471*2</f>
        <v>3.3419196668937882E-2</v>
      </c>
      <c r="M1471">
        <f t="shared" si="477"/>
        <v>100.00000000000001</v>
      </c>
      <c r="N1471">
        <f>'Config sheet'!$C$44</f>
        <v>5.8970333333333338</v>
      </c>
      <c r="O1471">
        <f t="shared" si="489"/>
        <v>-8.8660914529401357E-16</v>
      </c>
      <c r="P1471">
        <f t="shared" si="490"/>
        <v>-754.0413959549104</v>
      </c>
      <c r="Q1471">
        <f t="shared" si="478"/>
        <v>180</v>
      </c>
      <c r="R1471">
        <f t="shared" si="479"/>
        <v>-135.72745127188389</v>
      </c>
      <c r="S1471">
        <f t="shared" si="480"/>
        <v>-135.72745127188389</v>
      </c>
      <c r="T1471">
        <f t="shared" ca="1" si="481"/>
        <v>1.4931636980735559</v>
      </c>
      <c r="U1471">
        <f t="shared" ca="1" si="484"/>
        <v>22.758900000000001</v>
      </c>
      <c r="Z1471">
        <f t="shared" si="482"/>
        <v>0.17780000000000007</v>
      </c>
      <c r="AA1471">
        <f>PI()/4*('Config sheet'!$C$38^2-'Config sheet'!$C$41^2)*'Stage 1'!Z1471*2</f>
        <v>2.8961952221975808E-2</v>
      </c>
      <c r="AB1471">
        <f t="shared" si="483"/>
        <v>100.00000000000004</v>
      </c>
    </row>
    <row r="1476" spans="3:28" x14ac:dyDescent="0.25">
      <c r="I1476" s="3"/>
      <c r="J1476" s="3"/>
      <c r="U1476" s="64"/>
      <c r="V1476" s="64"/>
    </row>
    <row r="1477" spans="3:28" x14ac:dyDescent="0.25">
      <c r="C1477" s="119"/>
      <c r="D1477" s="119"/>
      <c r="E1477" s="119"/>
      <c r="F1477" s="119"/>
      <c r="I1477" s="3"/>
      <c r="J1477" s="3"/>
      <c r="U1477" s="62"/>
      <c r="V1477" s="62"/>
    </row>
    <row r="1478" spans="3:28" x14ac:dyDescent="0.25">
      <c r="U1478" s="62"/>
      <c r="V1478" s="62"/>
    </row>
    <row r="1479" spans="3:28" x14ac:dyDescent="0.25">
      <c r="J1479" s="3"/>
      <c r="U1479" s="62"/>
      <c r="V1479" s="62"/>
    </row>
    <row r="1480" spans="3:28" x14ac:dyDescent="0.25">
      <c r="U1480" s="62"/>
    </row>
    <row r="1482" spans="3:28" x14ac:dyDescent="0.25">
      <c r="U1482" s="62"/>
    </row>
    <row r="1483" spans="3:28" x14ac:dyDescent="0.25">
      <c r="I1483" s="3"/>
      <c r="J1483" s="3"/>
      <c r="Z1483" s="19"/>
      <c r="AA1483" s="69"/>
      <c r="AB1483" s="69"/>
    </row>
    <row r="1484" spans="3:28" x14ac:dyDescent="0.25">
      <c r="I1484" s="3"/>
      <c r="J1484" s="3"/>
    </row>
    <row r="1485" spans="3:28" x14ac:dyDescent="0.25">
      <c r="I1485" s="3"/>
      <c r="J1485" s="3"/>
    </row>
    <row r="1486" spans="3:28" x14ac:dyDescent="0.25">
      <c r="I1486" s="3"/>
      <c r="J1486" s="3"/>
    </row>
    <row r="1487" spans="3:28" x14ac:dyDescent="0.25">
      <c r="I1487" s="3"/>
      <c r="J1487" s="3"/>
    </row>
    <row r="1488" spans="3:28" x14ac:dyDescent="0.25">
      <c r="I1488" s="3"/>
      <c r="J1488" s="3"/>
    </row>
    <row r="1489" spans="9:10" x14ac:dyDescent="0.25">
      <c r="I1489" s="3"/>
      <c r="J1489" s="3"/>
    </row>
    <row r="1490" spans="9:10" x14ac:dyDescent="0.25">
      <c r="I1490" s="3"/>
      <c r="J1490" s="3"/>
    </row>
    <row r="1491" spans="9:10" x14ac:dyDescent="0.25">
      <c r="I1491" s="3"/>
      <c r="J1491" s="3"/>
    </row>
    <row r="1492" spans="9:10" x14ac:dyDescent="0.25">
      <c r="I1492" s="3"/>
      <c r="J1492" s="3"/>
    </row>
    <row r="1493" spans="9:10" x14ac:dyDescent="0.25">
      <c r="I1493" s="3"/>
      <c r="J1493" s="3"/>
    </row>
    <row r="1494" spans="9:10" x14ac:dyDescent="0.25">
      <c r="I1494" s="3"/>
      <c r="J1494" s="3"/>
    </row>
    <row r="1495" spans="9:10" x14ac:dyDescent="0.25">
      <c r="I1495" s="3"/>
      <c r="J1495" s="3"/>
    </row>
    <row r="1496" spans="9:10" x14ac:dyDescent="0.25">
      <c r="I1496" s="3"/>
      <c r="J1496" s="3"/>
    </row>
    <row r="1497" spans="9:10" x14ac:dyDescent="0.25">
      <c r="I1497" s="3"/>
      <c r="J1497" s="3"/>
    </row>
    <row r="1498" spans="9:10" x14ac:dyDescent="0.25">
      <c r="I1498" s="3"/>
      <c r="J1498" s="3"/>
    </row>
    <row r="1499" spans="9:10" x14ac:dyDescent="0.25">
      <c r="I1499" s="3"/>
      <c r="J1499" s="3"/>
    </row>
    <row r="1500" spans="9:10" x14ac:dyDescent="0.25">
      <c r="I1500" s="3"/>
      <c r="J1500" s="3"/>
    </row>
    <row r="1501" spans="9:10" x14ac:dyDescent="0.25">
      <c r="I1501" s="3"/>
      <c r="J1501" s="3"/>
    </row>
    <row r="1502" spans="9:10" x14ac:dyDescent="0.25">
      <c r="I1502" s="3"/>
      <c r="J1502" s="3"/>
    </row>
    <row r="1503" spans="9:10" x14ac:dyDescent="0.25">
      <c r="I1503" s="3"/>
      <c r="J1503" s="3"/>
    </row>
    <row r="1504" spans="9:10" x14ac:dyDescent="0.25">
      <c r="I1504" s="3"/>
      <c r="J1504" s="3"/>
    </row>
    <row r="1505" spans="9:10" x14ac:dyDescent="0.25">
      <c r="I1505" s="3"/>
      <c r="J1505" s="3"/>
    </row>
    <row r="1506" spans="9:10" x14ac:dyDescent="0.25">
      <c r="I1506" s="3"/>
      <c r="J1506" s="3"/>
    </row>
    <row r="1507" spans="9:10" x14ac:dyDescent="0.25">
      <c r="I1507" s="3"/>
      <c r="J1507" s="3"/>
    </row>
    <row r="1508" spans="9:10" x14ac:dyDescent="0.25">
      <c r="I1508" s="3"/>
      <c r="J1508" s="3"/>
    </row>
    <row r="1509" spans="9:10" x14ac:dyDescent="0.25">
      <c r="I1509" s="3"/>
      <c r="J1509" s="3"/>
    </row>
    <row r="1510" spans="9:10" x14ac:dyDescent="0.25">
      <c r="I1510" s="3"/>
      <c r="J1510" s="3"/>
    </row>
    <row r="1511" spans="9:10" x14ac:dyDescent="0.25">
      <c r="I1511" s="3"/>
      <c r="J1511" s="3"/>
    </row>
    <row r="1512" spans="9:10" x14ac:dyDescent="0.25">
      <c r="I1512" s="3"/>
      <c r="J1512" s="3"/>
    </row>
    <row r="1513" spans="9:10" x14ac:dyDescent="0.25">
      <c r="I1513" s="3"/>
      <c r="J1513" s="3"/>
    </row>
    <row r="1514" spans="9:10" x14ac:dyDescent="0.25">
      <c r="I1514" s="3"/>
      <c r="J1514" s="3"/>
    </row>
    <row r="1515" spans="9:10" x14ac:dyDescent="0.25">
      <c r="I1515" s="3"/>
      <c r="J1515" s="3"/>
    </row>
    <row r="1516" spans="9:10" x14ac:dyDescent="0.25">
      <c r="I1516" s="3"/>
      <c r="J1516" s="3"/>
    </row>
    <row r="1517" spans="9:10" x14ac:dyDescent="0.25">
      <c r="I1517" s="3"/>
      <c r="J1517" s="3"/>
    </row>
    <row r="1518" spans="9:10" x14ac:dyDescent="0.25">
      <c r="I1518" s="3"/>
      <c r="J1518" s="3"/>
    </row>
    <row r="1519" spans="9:10" x14ac:dyDescent="0.25">
      <c r="I1519" s="3"/>
      <c r="J1519" s="3"/>
    </row>
    <row r="1520" spans="9:10" x14ac:dyDescent="0.25">
      <c r="I1520" s="3"/>
      <c r="J1520" s="3"/>
    </row>
    <row r="1521" spans="9:10" x14ac:dyDescent="0.25">
      <c r="I1521" s="3"/>
      <c r="J1521" s="3"/>
    </row>
    <row r="1522" spans="9:10" x14ac:dyDescent="0.25">
      <c r="I1522" s="3"/>
      <c r="J1522" s="3"/>
    </row>
    <row r="1523" spans="9:10" x14ac:dyDescent="0.25">
      <c r="I1523" s="3"/>
      <c r="J1523" s="3"/>
    </row>
    <row r="1524" spans="9:10" x14ac:dyDescent="0.25">
      <c r="I1524" s="3"/>
      <c r="J1524" s="3"/>
    </row>
    <row r="1525" spans="9:10" x14ac:dyDescent="0.25">
      <c r="I1525" s="3"/>
      <c r="J1525" s="3"/>
    </row>
    <row r="1526" spans="9:10" x14ac:dyDescent="0.25">
      <c r="I1526" s="3"/>
      <c r="J1526" s="3"/>
    </row>
    <row r="1527" spans="9:10" x14ac:dyDescent="0.25">
      <c r="I1527" s="3"/>
      <c r="J1527" s="3"/>
    </row>
    <row r="1528" spans="9:10" x14ac:dyDescent="0.25">
      <c r="I1528" s="3"/>
      <c r="J1528" s="3"/>
    </row>
    <row r="1529" spans="9:10" x14ac:dyDescent="0.25">
      <c r="I1529" s="3"/>
      <c r="J1529" s="3"/>
    </row>
    <row r="1530" spans="9:10" x14ac:dyDescent="0.25">
      <c r="I1530" s="3"/>
      <c r="J1530" s="3"/>
    </row>
    <row r="1531" spans="9:10" x14ac:dyDescent="0.25">
      <c r="I1531" s="3"/>
      <c r="J1531" s="3"/>
    </row>
    <row r="1532" spans="9:10" x14ac:dyDescent="0.25">
      <c r="I1532" s="3"/>
      <c r="J1532" s="3"/>
    </row>
    <row r="1533" spans="9:10" x14ac:dyDescent="0.25">
      <c r="I1533" s="3"/>
      <c r="J1533" s="3"/>
    </row>
    <row r="1534" spans="9:10" x14ac:dyDescent="0.25">
      <c r="I1534" s="3"/>
      <c r="J1534" s="3"/>
    </row>
    <row r="1535" spans="9:10" x14ac:dyDescent="0.25">
      <c r="I1535" s="3"/>
      <c r="J1535" s="3"/>
    </row>
    <row r="1536" spans="9:10" x14ac:dyDescent="0.25">
      <c r="I1536" s="3"/>
      <c r="J1536" s="3"/>
    </row>
    <row r="1537" spans="9:10" x14ac:dyDescent="0.25">
      <c r="I1537" s="3"/>
      <c r="J1537" s="3"/>
    </row>
    <row r="1538" spans="9:10" x14ac:dyDescent="0.25">
      <c r="I1538" s="3"/>
      <c r="J1538" s="3"/>
    </row>
    <row r="1539" spans="9:10" x14ac:dyDescent="0.25">
      <c r="I1539" s="3"/>
      <c r="J1539" s="3"/>
    </row>
    <row r="1540" spans="9:10" x14ac:dyDescent="0.25">
      <c r="I1540" s="3"/>
      <c r="J1540" s="3"/>
    </row>
    <row r="1541" spans="9:10" x14ac:dyDescent="0.25">
      <c r="I1541" s="3"/>
      <c r="J1541" s="3"/>
    </row>
    <row r="1542" spans="9:10" x14ac:dyDescent="0.25">
      <c r="I1542" s="3"/>
      <c r="J1542" s="3"/>
    </row>
    <row r="1543" spans="9:10" x14ac:dyDescent="0.25">
      <c r="I1543" s="3"/>
      <c r="J1543" s="3"/>
    </row>
    <row r="1544" spans="9:10" x14ac:dyDescent="0.25">
      <c r="I1544" s="3"/>
      <c r="J1544" s="3"/>
    </row>
    <row r="1545" spans="9:10" x14ac:dyDescent="0.25">
      <c r="I1545" s="3"/>
      <c r="J1545" s="3"/>
    </row>
    <row r="1546" spans="9:10" x14ac:dyDescent="0.25">
      <c r="I1546" s="3"/>
      <c r="J1546" s="3"/>
    </row>
    <row r="1547" spans="9:10" x14ac:dyDescent="0.25">
      <c r="I1547" s="3"/>
      <c r="J1547" s="3"/>
    </row>
    <row r="1548" spans="9:10" x14ac:dyDescent="0.25">
      <c r="I1548" s="3"/>
      <c r="J1548" s="3"/>
    </row>
    <row r="1549" spans="9:10" x14ac:dyDescent="0.25">
      <c r="I1549" s="3"/>
      <c r="J1549" s="3"/>
    </row>
    <row r="1550" spans="9:10" x14ac:dyDescent="0.25">
      <c r="I1550" s="3"/>
      <c r="J1550" s="3"/>
    </row>
    <row r="1551" spans="9:10" x14ac:dyDescent="0.25">
      <c r="I1551" s="3"/>
      <c r="J1551" s="3"/>
    </row>
    <row r="1552" spans="9:10" x14ac:dyDescent="0.25">
      <c r="I1552" s="3"/>
      <c r="J1552" s="3"/>
    </row>
    <row r="1553" spans="9:10" x14ac:dyDescent="0.25">
      <c r="I1553" s="3"/>
      <c r="J1553" s="3"/>
    </row>
    <row r="1554" spans="9:10" x14ac:dyDescent="0.25">
      <c r="I1554" s="3"/>
      <c r="J1554" s="3"/>
    </row>
    <row r="1555" spans="9:10" x14ac:dyDescent="0.25">
      <c r="I1555" s="3"/>
      <c r="J1555" s="3"/>
    </row>
    <row r="1556" spans="9:10" x14ac:dyDescent="0.25">
      <c r="I1556" s="3"/>
      <c r="J1556" s="3"/>
    </row>
    <row r="1557" spans="9:10" x14ac:dyDescent="0.25">
      <c r="I1557" s="3"/>
      <c r="J1557" s="3"/>
    </row>
    <row r="1558" spans="9:10" x14ac:dyDescent="0.25">
      <c r="I1558" s="3"/>
      <c r="J1558" s="3"/>
    </row>
    <row r="1559" spans="9:10" x14ac:dyDescent="0.25">
      <c r="I1559" s="3"/>
      <c r="J1559" s="3"/>
    </row>
    <row r="1560" spans="9:10" x14ac:dyDescent="0.25">
      <c r="I1560" s="3"/>
      <c r="J1560" s="3"/>
    </row>
    <row r="1561" spans="9:10" x14ac:dyDescent="0.25">
      <c r="I1561" s="3"/>
      <c r="J1561" s="3"/>
    </row>
    <row r="1562" spans="9:10" x14ac:dyDescent="0.25">
      <c r="I1562" s="3"/>
      <c r="J1562" s="3"/>
    </row>
    <row r="1563" spans="9:10" x14ac:dyDescent="0.25">
      <c r="I1563" s="3"/>
      <c r="J1563" s="3"/>
    </row>
    <row r="1564" spans="9:10" x14ac:dyDescent="0.25">
      <c r="I1564" s="3"/>
      <c r="J1564" s="3"/>
    </row>
    <row r="1565" spans="9:10" x14ac:dyDescent="0.25">
      <c r="I1565" s="3"/>
      <c r="J1565" s="3"/>
    </row>
    <row r="1566" spans="9:10" x14ac:dyDescent="0.25">
      <c r="I1566" s="3"/>
      <c r="J1566" s="3"/>
    </row>
    <row r="1567" spans="9:10" x14ac:dyDescent="0.25">
      <c r="I1567" s="3"/>
      <c r="J1567" s="3"/>
    </row>
    <row r="1568" spans="9:10" x14ac:dyDescent="0.25">
      <c r="I1568" s="3"/>
      <c r="J1568" s="3"/>
    </row>
    <row r="1569" spans="9:10" x14ac:dyDescent="0.25">
      <c r="I1569" s="3"/>
      <c r="J1569" s="3"/>
    </row>
    <row r="1570" spans="9:10" x14ac:dyDescent="0.25">
      <c r="I1570" s="3"/>
      <c r="J1570" s="3"/>
    </row>
    <row r="1571" spans="9:10" x14ac:dyDescent="0.25">
      <c r="I1571" s="3"/>
      <c r="J1571" s="3"/>
    </row>
    <row r="1572" spans="9:10" x14ac:dyDescent="0.25">
      <c r="I1572" s="3"/>
      <c r="J1572" s="3"/>
    </row>
    <row r="1573" spans="9:10" x14ac:dyDescent="0.25">
      <c r="I1573" s="3"/>
      <c r="J1573" s="3"/>
    </row>
    <row r="1574" spans="9:10" x14ac:dyDescent="0.25">
      <c r="I1574" s="3"/>
      <c r="J1574" s="3"/>
    </row>
    <row r="1575" spans="9:10" x14ac:dyDescent="0.25">
      <c r="I1575" s="3"/>
      <c r="J1575" s="3"/>
    </row>
    <row r="1576" spans="9:10" x14ac:dyDescent="0.25">
      <c r="I1576" s="3"/>
      <c r="J1576" s="3"/>
    </row>
    <row r="1577" spans="9:10" x14ac:dyDescent="0.25">
      <c r="I1577" s="3"/>
      <c r="J1577" s="3"/>
    </row>
    <row r="1578" spans="9:10" x14ac:dyDescent="0.25">
      <c r="I1578" s="3"/>
      <c r="J1578" s="3"/>
    </row>
    <row r="1579" spans="9:10" x14ac:dyDescent="0.25">
      <c r="I1579" s="3"/>
      <c r="J1579" s="3"/>
    </row>
    <row r="1580" spans="9:10" x14ac:dyDescent="0.25">
      <c r="I1580" s="3"/>
      <c r="J1580" s="3"/>
    </row>
    <row r="1581" spans="9:10" x14ac:dyDescent="0.25">
      <c r="I1581" s="3"/>
      <c r="J1581" s="3"/>
    </row>
    <row r="1582" spans="9:10" x14ac:dyDescent="0.25">
      <c r="I1582" s="3"/>
      <c r="J1582" s="3"/>
    </row>
    <row r="1583" spans="9:10" x14ac:dyDescent="0.25">
      <c r="I1583" s="3"/>
      <c r="J1583" s="3"/>
    </row>
    <row r="1584" spans="9:10" x14ac:dyDescent="0.25">
      <c r="I1584" s="3"/>
      <c r="J1584" s="3"/>
    </row>
    <row r="1585" spans="9:10" x14ac:dyDescent="0.25">
      <c r="I1585" s="3"/>
      <c r="J1585" s="3"/>
    </row>
    <row r="1586" spans="9:10" x14ac:dyDescent="0.25">
      <c r="I1586" s="3"/>
      <c r="J1586" s="3"/>
    </row>
    <row r="1587" spans="9:10" x14ac:dyDescent="0.25">
      <c r="I1587" s="3"/>
      <c r="J1587" s="3"/>
    </row>
    <row r="1588" spans="9:10" x14ac:dyDescent="0.25">
      <c r="I1588" s="3"/>
      <c r="J1588" s="3"/>
    </row>
    <row r="1589" spans="9:10" x14ac:dyDescent="0.25">
      <c r="I1589" s="3"/>
      <c r="J1589" s="3"/>
    </row>
    <row r="1590" spans="9:10" x14ac:dyDescent="0.25">
      <c r="I1590" s="3"/>
      <c r="J1590" s="3"/>
    </row>
    <row r="1591" spans="9:10" x14ac:dyDescent="0.25">
      <c r="I1591" s="3"/>
      <c r="J1591" s="3"/>
    </row>
    <row r="1592" spans="9:10" x14ac:dyDescent="0.25">
      <c r="I1592" s="3"/>
      <c r="J1592" s="3"/>
    </row>
    <row r="1593" spans="9:10" x14ac:dyDescent="0.25">
      <c r="I1593" s="3"/>
      <c r="J1593" s="3"/>
    </row>
    <row r="1594" spans="9:10" x14ac:dyDescent="0.25">
      <c r="I1594" s="3"/>
      <c r="J1594" s="3"/>
    </row>
    <row r="1595" spans="9:10" x14ac:dyDescent="0.25">
      <c r="I1595" s="3"/>
      <c r="J1595" s="3"/>
    </row>
    <row r="1596" spans="9:10" x14ac:dyDescent="0.25">
      <c r="I1596" s="3"/>
      <c r="J1596" s="3"/>
    </row>
    <row r="1597" spans="9:10" x14ac:dyDescent="0.25">
      <c r="I1597" s="3"/>
      <c r="J1597" s="3"/>
    </row>
    <row r="1598" spans="9:10" x14ac:dyDescent="0.25">
      <c r="I1598" s="3"/>
      <c r="J1598" s="3"/>
    </row>
    <row r="1599" spans="9:10" x14ac:dyDescent="0.25">
      <c r="I1599" s="3"/>
      <c r="J1599" s="3"/>
    </row>
    <row r="1600" spans="9:10" x14ac:dyDescent="0.25">
      <c r="I1600" s="3"/>
      <c r="J1600" s="3"/>
    </row>
    <row r="1601" spans="9:10" x14ac:dyDescent="0.25">
      <c r="I1601" s="3"/>
      <c r="J1601" s="3"/>
    </row>
    <row r="1602" spans="9:10" x14ac:dyDescent="0.25">
      <c r="I1602" s="3"/>
      <c r="J1602" s="3"/>
    </row>
    <row r="1603" spans="9:10" x14ac:dyDescent="0.25">
      <c r="I1603" s="3"/>
      <c r="J1603" s="3"/>
    </row>
    <row r="1604" spans="9:10" x14ac:dyDescent="0.25">
      <c r="I1604" s="3"/>
      <c r="J1604" s="3"/>
    </row>
    <row r="1605" spans="9:10" x14ac:dyDescent="0.25">
      <c r="I1605" s="3"/>
      <c r="J1605" s="3"/>
    </row>
    <row r="1606" spans="9:10" x14ac:dyDescent="0.25">
      <c r="I1606" s="3"/>
      <c r="J1606" s="3"/>
    </row>
    <row r="1607" spans="9:10" x14ac:dyDescent="0.25">
      <c r="I1607" s="3"/>
      <c r="J1607" s="3"/>
    </row>
    <row r="1608" spans="9:10" x14ac:dyDescent="0.25">
      <c r="I1608" s="3"/>
      <c r="J1608" s="3"/>
    </row>
    <row r="1609" spans="9:10" x14ac:dyDescent="0.25">
      <c r="I1609" s="3"/>
      <c r="J1609" s="3"/>
    </row>
    <row r="1610" spans="9:10" x14ac:dyDescent="0.25">
      <c r="I1610" s="3"/>
      <c r="J1610" s="3"/>
    </row>
    <row r="1611" spans="9:10" x14ac:dyDescent="0.25">
      <c r="I1611" s="3"/>
      <c r="J1611" s="3"/>
    </row>
    <row r="1612" spans="9:10" x14ac:dyDescent="0.25">
      <c r="I1612" s="3"/>
      <c r="J1612" s="3"/>
    </row>
    <row r="1613" spans="9:10" x14ac:dyDescent="0.25">
      <c r="I1613" s="3"/>
      <c r="J1613" s="3"/>
    </row>
    <row r="1614" spans="9:10" x14ac:dyDescent="0.25">
      <c r="I1614" s="3"/>
      <c r="J1614" s="3"/>
    </row>
    <row r="1615" spans="9:10" x14ac:dyDescent="0.25">
      <c r="I1615" s="3"/>
      <c r="J1615" s="3"/>
    </row>
    <row r="1616" spans="9:10" x14ac:dyDescent="0.25">
      <c r="I1616" s="3"/>
      <c r="J1616" s="3"/>
    </row>
    <row r="1617" spans="9:10" x14ac:dyDescent="0.25">
      <c r="I1617" s="3"/>
      <c r="J1617" s="3"/>
    </row>
    <row r="1618" spans="9:10" x14ac:dyDescent="0.25">
      <c r="I1618" s="3"/>
      <c r="J1618" s="3"/>
    </row>
    <row r="1619" spans="9:10" x14ac:dyDescent="0.25">
      <c r="I1619" s="3"/>
      <c r="J1619" s="3"/>
    </row>
    <row r="1620" spans="9:10" x14ac:dyDescent="0.25">
      <c r="I1620" s="3"/>
      <c r="J1620" s="3"/>
    </row>
    <row r="1621" spans="9:10" x14ac:dyDescent="0.25">
      <c r="I1621" s="3"/>
      <c r="J1621" s="3"/>
    </row>
    <row r="1622" spans="9:10" x14ac:dyDescent="0.25">
      <c r="I1622" s="3"/>
      <c r="J1622" s="3"/>
    </row>
    <row r="1623" spans="9:10" x14ac:dyDescent="0.25">
      <c r="I1623" s="3"/>
      <c r="J1623" s="3"/>
    </row>
    <row r="1624" spans="9:10" x14ac:dyDescent="0.25">
      <c r="I1624" s="3"/>
      <c r="J1624" s="3"/>
    </row>
    <row r="1625" spans="9:10" x14ac:dyDescent="0.25">
      <c r="I1625" s="3"/>
      <c r="J1625" s="3"/>
    </row>
    <row r="1626" spans="9:10" x14ac:dyDescent="0.25">
      <c r="I1626" s="3"/>
      <c r="J1626" s="3"/>
    </row>
    <row r="1627" spans="9:10" x14ac:dyDescent="0.25">
      <c r="I1627" s="3"/>
      <c r="J1627" s="3"/>
    </row>
    <row r="1628" spans="9:10" x14ac:dyDescent="0.25">
      <c r="I1628" s="3"/>
      <c r="J1628" s="3"/>
    </row>
    <row r="1629" spans="9:10" x14ac:dyDescent="0.25">
      <c r="I1629" s="3"/>
      <c r="J1629" s="3"/>
    </row>
    <row r="1630" spans="9:10" x14ac:dyDescent="0.25">
      <c r="I1630" s="3"/>
      <c r="J1630" s="3"/>
    </row>
    <row r="1631" spans="9:10" x14ac:dyDescent="0.25">
      <c r="I1631" s="3"/>
      <c r="J1631" s="3"/>
    </row>
    <row r="1632" spans="9:10" x14ac:dyDescent="0.25">
      <c r="I1632" s="3"/>
      <c r="J1632" s="3"/>
    </row>
    <row r="1633" spans="9:10" x14ac:dyDescent="0.25">
      <c r="I1633" s="3"/>
      <c r="J1633" s="3"/>
    </row>
    <row r="1634" spans="9:10" x14ac:dyDescent="0.25">
      <c r="I1634" s="3"/>
      <c r="J1634" s="3"/>
    </row>
    <row r="1635" spans="9:10" x14ac:dyDescent="0.25">
      <c r="I1635" s="3"/>
      <c r="J1635" s="3"/>
    </row>
    <row r="1636" spans="9:10" x14ac:dyDescent="0.25">
      <c r="I1636" s="3"/>
      <c r="J1636" s="3"/>
    </row>
    <row r="1637" spans="9:10" x14ac:dyDescent="0.25">
      <c r="I1637" s="3"/>
      <c r="J1637" s="3"/>
    </row>
    <row r="1638" spans="9:10" x14ac:dyDescent="0.25">
      <c r="I1638" s="3"/>
      <c r="J1638" s="3"/>
    </row>
    <row r="1639" spans="9:10" x14ac:dyDescent="0.25">
      <c r="I1639" s="3"/>
      <c r="J1639" s="3"/>
    </row>
    <row r="1640" spans="9:10" x14ac:dyDescent="0.25">
      <c r="I1640" s="3"/>
      <c r="J1640" s="3"/>
    </row>
    <row r="1641" spans="9:10" x14ac:dyDescent="0.25">
      <c r="I1641" s="3"/>
      <c r="J1641" s="3"/>
    </row>
    <row r="1642" spans="9:10" x14ac:dyDescent="0.25">
      <c r="I1642" s="3"/>
      <c r="J1642" s="3"/>
    </row>
    <row r="1643" spans="9:10" x14ac:dyDescent="0.25">
      <c r="I1643" s="3"/>
      <c r="J1643" s="3"/>
    </row>
    <row r="1644" spans="9:10" x14ac:dyDescent="0.25">
      <c r="I1644" s="3"/>
      <c r="J1644" s="3"/>
    </row>
    <row r="1645" spans="9:10" x14ac:dyDescent="0.25">
      <c r="I1645" s="3"/>
      <c r="J1645" s="3"/>
    </row>
    <row r="1646" spans="9:10" x14ac:dyDescent="0.25">
      <c r="I1646" s="3"/>
      <c r="J1646" s="3"/>
    </row>
    <row r="1647" spans="9:10" x14ac:dyDescent="0.25">
      <c r="I1647" s="3"/>
      <c r="J1647" s="3"/>
    </row>
    <row r="1648" spans="9:10" x14ac:dyDescent="0.25">
      <c r="I1648" s="3"/>
      <c r="J1648" s="3"/>
    </row>
    <row r="1649" spans="9:10" x14ac:dyDescent="0.25">
      <c r="I1649" s="3"/>
      <c r="J1649" s="3"/>
    </row>
    <row r="1650" spans="9:10" x14ac:dyDescent="0.25">
      <c r="I1650" s="3"/>
      <c r="J1650" s="3"/>
    </row>
    <row r="1651" spans="9:10" x14ac:dyDescent="0.25">
      <c r="I1651" s="3"/>
      <c r="J1651" s="3"/>
    </row>
    <row r="1652" spans="9:10" x14ac:dyDescent="0.25">
      <c r="I1652" s="3"/>
      <c r="J1652" s="3"/>
    </row>
    <row r="1653" spans="9:10" x14ac:dyDescent="0.25">
      <c r="I1653" s="3"/>
      <c r="J1653" s="3"/>
    </row>
    <row r="1654" spans="9:10" x14ac:dyDescent="0.25">
      <c r="I1654" s="3"/>
      <c r="J1654" s="3"/>
    </row>
    <row r="1655" spans="9:10" x14ac:dyDescent="0.25">
      <c r="I1655" s="3"/>
      <c r="J1655" s="3"/>
    </row>
    <row r="1656" spans="9:10" x14ac:dyDescent="0.25">
      <c r="I1656" s="3"/>
      <c r="J1656" s="3"/>
    </row>
    <row r="1657" spans="9:10" x14ac:dyDescent="0.25">
      <c r="I1657" s="3"/>
      <c r="J1657" s="3"/>
    </row>
    <row r="1658" spans="9:10" x14ac:dyDescent="0.25">
      <c r="I1658" s="3"/>
      <c r="J1658" s="3"/>
    </row>
    <row r="1659" spans="9:10" x14ac:dyDescent="0.25">
      <c r="I1659" s="3"/>
      <c r="J1659" s="3"/>
    </row>
    <row r="1660" spans="9:10" x14ac:dyDescent="0.25">
      <c r="I1660" s="3"/>
      <c r="J1660" s="3"/>
    </row>
    <row r="1661" spans="9:10" x14ac:dyDescent="0.25">
      <c r="I1661" s="3"/>
      <c r="J1661" s="3"/>
    </row>
    <row r="1662" spans="9:10" x14ac:dyDescent="0.25">
      <c r="I1662" s="3"/>
      <c r="J1662" s="3"/>
    </row>
    <row r="1663" spans="9:10" x14ac:dyDescent="0.25">
      <c r="I1663" s="3"/>
      <c r="J1663" s="3"/>
    </row>
    <row r="1664" spans="9:10" x14ac:dyDescent="0.25">
      <c r="I1664" s="3"/>
      <c r="J1664" s="3"/>
    </row>
    <row r="1665" spans="9:10" x14ac:dyDescent="0.25">
      <c r="I1665" s="3"/>
      <c r="J1665" s="3"/>
    </row>
    <row r="1666" spans="9:10" x14ac:dyDescent="0.25">
      <c r="I1666" s="3"/>
      <c r="J1666" s="3"/>
    </row>
    <row r="1667" spans="9:10" x14ac:dyDescent="0.25">
      <c r="I1667" s="3"/>
      <c r="J1667" s="3"/>
    </row>
    <row r="1668" spans="9:10" x14ac:dyDescent="0.25">
      <c r="I1668" s="3"/>
      <c r="J1668" s="3"/>
    </row>
    <row r="1669" spans="9:10" x14ac:dyDescent="0.25">
      <c r="I1669" s="3"/>
      <c r="J1669" s="3"/>
    </row>
    <row r="1670" spans="9:10" x14ac:dyDescent="0.25">
      <c r="I1670" s="3"/>
      <c r="J1670" s="3"/>
    </row>
    <row r="1671" spans="9:10" x14ac:dyDescent="0.25">
      <c r="I1671" s="3"/>
      <c r="J1671" s="3"/>
    </row>
    <row r="1672" spans="9:10" x14ac:dyDescent="0.25">
      <c r="I1672" s="3"/>
      <c r="J1672" s="3"/>
    </row>
    <row r="1673" spans="9:10" x14ac:dyDescent="0.25">
      <c r="I1673" s="3"/>
      <c r="J1673" s="3"/>
    </row>
    <row r="1674" spans="9:10" x14ac:dyDescent="0.25">
      <c r="I1674" s="3"/>
      <c r="J1674" s="3"/>
    </row>
    <row r="1675" spans="9:10" x14ac:dyDescent="0.25">
      <c r="I1675" s="3"/>
      <c r="J1675" s="3"/>
    </row>
    <row r="1676" spans="9:10" x14ac:dyDescent="0.25">
      <c r="I1676" s="3"/>
      <c r="J1676" s="3"/>
    </row>
    <row r="1677" spans="9:10" x14ac:dyDescent="0.25">
      <c r="I1677" s="3"/>
      <c r="J1677" s="3"/>
    </row>
    <row r="1678" spans="9:10" x14ac:dyDescent="0.25">
      <c r="I1678" s="3"/>
      <c r="J1678" s="3"/>
    </row>
    <row r="1679" spans="9:10" x14ac:dyDescent="0.25">
      <c r="I1679" s="3"/>
      <c r="J1679" s="3"/>
    </row>
    <row r="1680" spans="9:10" x14ac:dyDescent="0.25">
      <c r="I1680" s="3"/>
      <c r="J1680" s="3"/>
    </row>
    <row r="1681" spans="9:10" x14ac:dyDescent="0.25">
      <c r="I1681" s="3"/>
      <c r="J1681" s="3"/>
    </row>
    <row r="1682" spans="9:10" x14ac:dyDescent="0.25">
      <c r="I1682" s="3"/>
      <c r="J1682" s="3"/>
    </row>
    <row r="1683" spans="9:10" x14ac:dyDescent="0.25">
      <c r="I1683" s="3"/>
      <c r="J1683" s="3"/>
    </row>
    <row r="1684" spans="9:10" x14ac:dyDescent="0.25">
      <c r="I1684" s="3"/>
      <c r="J1684" s="3"/>
    </row>
    <row r="1685" spans="9:10" x14ac:dyDescent="0.25">
      <c r="I1685" s="3"/>
      <c r="J1685" s="3"/>
    </row>
    <row r="1686" spans="9:10" x14ac:dyDescent="0.25">
      <c r="I1686" s="3"/>
      <c r="J1686" s="3"/>
    </row>
    <row r="1687" spans="9:10" x14ac:dyDescent="0.25">
      <c r="I1687" s="3"/>
      <c r="J1687" s="3"/>
    </row>
    <row r="1688" spans="9:10" x14ac:dyDescent="0.25">
      <c r="I1688" s="3"/>
      <c r="J1688" s="3"/>
    </row>
    <row r="1689" spans="9:10" x14ac:dyDescent="0.25">
      <c r="I1689" s="3"/>
      <c r="J1689" s="3"/>
    </row>
    <row r="1690" spans="9:10" x14ac:dyDescent="0.25">
      <c r="I1690" s="3"/>
      <c r="J1690" s="3"/>
    </row>
    <row r="1691" spans="9:10" x14ac:dyDescent="0.25">
      <c r="I1691" s="3"/>
      <c r="J1691" s="3"/>
    </row>
    <row r="1692" spans="9:10" x14ac:dyDescent="0.25">
      <c r="I1692" s="3"/>
      <c r="J1692" s="3"/>
    </row>
    <row r="1693" spans="9:10" x14ac:dyDescent="0.25">
      <c r="I1693" s="3"/>
      <c r="J1693" s="3"/>
    </row>
    <row r="1694" spans="9:10" x14ac:dyDescent="0.25">
      <c r="I1694" s="3"/>
      <c r="J1694" s="3"/>
    </row>
    <row r="1695" spans="9:10" x14ac:dyDescent="0.25">
      <c r="I1695" s="3"/>
      <c r="J1695" s="3"/>
    </row>
    <row r="1696" spans="9:10" x14ac:dyDescent="0.25">
      <c r="I1696" s="3"/>
      <c r="J1696" s="3"/>
    </row>
    <row r="1697" spans="9:10" x14ac:dyDescent="0.25">
      <c r="I1697" s="3"/>
      <c r="J1697" s="3"/>
    </row>
    <row r="1698" spans="9:10" x14ac:dyDescent="0.25">
      <c r="I1698" s="3"/>
      <c r="J1698" s="3"/>
    </row>
    <row r="1699" spans="9:10" x14ac:dyDescent="0.25">
      <c r="I1699" s="3"/>
      <c r="J1699" s="3"/>
    </row>
    <row r="1700" spans="9:10" x14ac:dyDescent="0.25">
      <c r="I1700" s="3"/>
      <c r="J1700" s="3"/>
    </row>
    <row r="1701" spans="9:10" x14ac:dyDescent="0.25">
      <c r="I1701" s="3"/>
      <c r="J1701" s="3"/>
    </row>
    <row r="1702" spans="9:10" x14ac:dyDescent="0.25">
      <c r="I1702" s="3"/>
      <c r="J1702" s="3"/>
    </row>
    <row r="1703" spans="9:10" x14ac:dyDescent="0.25">
      <c r="I1703" s="3"/>
      <c r="J1703" s="3"/>
    </row>
    <row r="1704" spans="9:10" x14ac:dyDescent="0.25">
      <c r="I1704" s="3"/>
      <c r="J1704" s="3"/>
    </row>
    <row r="1705" spans="9:10" x14ac:dyDescent="0.25">
      <c r="I1705" s="3"/>
      <c r="J1705" s="3"/>
    </row>
    <row r="1706" spans="9:10" x14ac:dyDescent="0.25">
      <c r="I1706" s="3"/>
      <c r="J1706" s="3"/>
    </row>
    <row r="1707" spans="9:10" x14ac:dyDescent="0.25">
      <c r="I1707" s="3"/>
      <c r="J1707" s="3"/>
    </row>
    <row r="1708" spans="9:10" x14ac:dyDescent="0.25">
      <c r="I1708" s="3"/>
      <c r="J1708" s="3"/>
    </row>
    <row r="1709" spans="9:10" x14ac:dyDescent="0.25">
      <c r="I1709" s="3"/>
      <c r="J1709" s="3"/>
    </row>
    <row r="1710" spans="9:10" x14ac:dyDescent="0.25">
      <c r="I1710" s="3"/>
      <c r="J1710" s="3"/>
    </row>
    <row r="1711" spans="9:10" x14ac:dyDescent="0.25">
      <c r="I1711" s="3"/>
      <c r="J1711" s="3"/>
    </row>
    <row r="1712" spans="9:10" x14ac:dyDescent="0.25">
      <c r="I1712" s="3"/>
      <c r="J1712" s="3"/>
    </row>
    <row r="1713" spans="9:10" x14ac:dyDescent="0.25">
      <c r="I1713" s="3"/>
      <c r="J1713" s="3"/>
    </row>
    <row r="1714" spans="9:10" x14ac:dyDescent="0.25">
      <c r="I1714" s="3"/>
      <c r="J1714" s="3"/>
    </row>
    <row r="1715" spans="9:10" x14ac:dyDescent="0.25">
      <c r="I1715" s="3"/>
      <c r="J1715" s="3"/>
    </row>
    <row r="1716" spans="9:10" x14ac:dyDescent="0.25">
      <c r="I1716" s="3"/>
      <c r="J1716" s="3"/>
    </row>
    <row r="1717" spans="9:10" x14ac:dyDescent="0.25">
      <c r="I1717" s="3"/>
      <c r="J1717" s="3"/>
    </row>
    <row r="1718" spans="9:10" x14ac:dyDescent="0.25">
      <c r="I1718" s="3"/>
      <c r="J1718" s="3"/>
    </row>
    <row r="1719" spans="9:10" x14ac:dyDescent="0.25">
      <c r="I1719" s="3"/>
      <c r="J1719" s="3"/>
    </row>
    <row r="1720" spans="9:10" x14ac:dyDescent="0.25">
      <c r="I1720" s="3"/>
      <c r="J1720" s="3"/>
    </row>
    <row r="1721" spans="9:10" x14ac:dyDescent="0.25">
      <c r="I1721" s="3"/>
      <c r="J1721" s="3"/>
    </row>
    <row r="1722" spans="9:10" x14ac:dyDescent="0.25">
      <c r="I1722" s="3"/>
      <c r="J1722" s="3"/>
    </row>
    <row r="1723" spans="9:10" x14ac:dyDescent="0.25">
      <c r="I1723" s="3"/>
      <c r="J1723" s="3"/>
    </row>
    <row r="1724" spans="9:10" x14ac:dyDescent="0.25">
      <c r="I1724" s="3"/>
      <c r="J1724" s="3"/>
    </row>
    <row r="1725" spans="9:10" x14ac:dyDescent="0.25">
      <c r="I1725" s="3"/>
      <c r="J1725" s="3"/>
    </row>
    <row r="1726" spans="9:10" x14ac:dyDescent="0.25">
      <c r="I1726" s="3"/>
      <c r="J1726" s="3"/>
    </row>
    <row r="1727" spans="9:10" x14ac:dyDescent="0.25">
      <c r="I1727" s="3"/>
      <c r="J1727" s="3"/>
    </row>
    <row r="1728" spans="9:10" x14ac:dyDescent="0.25">
      <c r="I1728" s="3"/>
      <c r="J1728" s="3"/>
    </row>
    <row r="1729" spans="9:10" x14ac:dyDescent="0.25">
      <c r="I1729" s="3"/>
      <c r="J1729" s="3"/>
    </row>
    <row r="1730" spans="9:10" x14ac:dyDescent="0.25">
      <c r="I1730" s="3"/>
      <c r="J1730" s="3"/>
    </row>
    <row r="1731" spans="9:10" x14ac:dyDescent="0.25">
      <c r="I1731" s="3"/>
      <c r="J1731" s="3"/>
    </row>
    <row r="1732" spans="9:10" x14ac:dyDescent="0.25">
      <c r="I1732" s="3"/>
      <c r="J1732" s="3"/>
    </row>
    <row r="1733" spans="9:10" x14ac:dyDescent="0.25">
      <c r="I1733" s="3"/>
      <c r="J1733" s="3"/>
    </row>
    <row r="1734" spans="9:10" x14ac:dyDescent="0.25">
      <c r="I1734" s="3"/>
      <c r="J1734" s="3"/>
    </row>
    <row r="1735" spans="9:10" x14ac:dyDescent="0.25">
      <c r="I1735" s="3"/>
      <c r="J1735" s="3"/>
    </row>
    <row r="1736" spans="9:10" x14ac:dyDescent="0.25">
      <c r="I1736" s="3"/>
      <c r="J1736" s="3"/>
    </row>
    <row r="1737" spans="9:10" x14ac:dyDescent="0.25">
      <c r="I1737" s="3"/>
      <c r="J1737" s="3"/>
    </row>
    <row r="1738" spans="9:10" x14ac:dyDescent="0.25">
      <c r="I1738" s="3"/>
      <c r="J1738" s="3"/>
    </row>
    <row r="1739" spans="9:10" x14ac:dyDescent="0.25">
      <c r="I1739" s="3"/>
      <c r="J1739" s="3"/>
    </row>
    <row r="1740" spans="9:10" x14ac:dyDescent="0.25">
      <c r="I1740" s="3"/>
      <c r="J1740" s="3"/>
    </row>
    <row r="1741" spans="9:10" x14ac:dyDescent="0.25">
      <c r="I1741" s="3"/>
      <c r="J1741" s="3"/>
    </row>
    <row r="1742" spans="9:10" x14ac:dyDescent="0.25">
      <c r="I1742" s="3"/>
      <c r="J1742" s="3"/>
    </row>
    <row r="1743" spans="9:10" x14ac:dyDescent="0.25">
      <c r="I1743" s="3"/>
      <c r="J1743" s="3"/>
    </row>
    <row r="1744" spans="9:10" x14ac:dyDescent="0.25">
      <c r="I1744" s="3"/>
      <c r="J1744" s="3"/>
    </row>
    <row r="1745" spans="9:10" x14ac:dyDescent="0.25">
      <c r="I1745" s="3"/>
      <c r="J1745" s="3"/>
    </row>
    <row r="1746" spans="9:10" x14ac:dyDescent="0.25">
      <c r="I1746" s="3"/>
      <c r="J1746" s="3"/>
    </row>
    <row r="1747" spans="9:10" x14ac:dyDescent="0.25">
      <c r="I1747" s="3"/>
      <c r="J1747" s="3"/>
    </row>
    <row r="1748" spans="9:10" x14ac:dyDescent="0.25">
      <c r="I1748" s="3"/>
      <c r="J1748" s="3"/>
    </row>
    <row r="1749" spans="9:10" x14ac:dyDescent="0.25">
      <c r="I1749" s="3"/>
      <c r="J1749" s="3"/>
    </row>
    <row r="1750" spans="9:10" x14ac:dyDescent="0.25">
      <c r="I1750" s="3"/>
      <c r="J1750" s="3"/>
    </row>
    <row r="1751" spans="9:10" x14ac:dyDescent="0.25">
      <c r="I1751" s="3"/>
      <c r="J1751" s="3"/>
    </row>
    <row r="1752" spans="9:10" x14ac:dyDescent="0.25">
      <c r="I1752" s="3"/>
      <c r="J1752" s="3"/>
    </row>
    <row r="1753" spans="9:10" x14ac:dyDescent="0.25">
      <c r="I1753" s="3"/>
      <c r="J1753" s="3"/>
    </row>
    <row r="1754" spans="9:10" x14ac:dyDescent="0.25">
      <c r="I1754" s="3"/>
      <c r="J1754" s="3"/>
    </row>
    <row r="1755" spans="9:10" x14ac:dyDescent="0.25">
      <c r="I1755" s="3"/>
      <c r="J1755" s="3"/>
    </row>
    <row r="1756" spans="9:10" x14ac:dyDescent="0.25">
      <c r="I1756" s="3"/>
      <c r="J1756" s="3"/>
    </row>
    <row r="1757" spans="9:10" x14ac:dyDescent="0.25">
      <c r="I1757" s="3"/>
      <c r="J1757" s="3"/>
    </row>
    <row r="1758" spans="9:10" x14ac:dyDescent="0.25">
      <c r="I1758" s="3"/>
      <c r="J1758" s="3"/>
    </row>
    <row r="1759" spans="9:10" x14ac:dyDescent="0.25">
      <c r="I1759" s="3"/>
      <c r="J1759" s="3"/>
    </row>
    <row r="1760" spans="9:10" x14ac:dyDescent="0.25">
      <c r="I1760" s="3"/>
      <c r="J1760" s="3"/>
    </row>
    <row r="1761" spans="9:10" x14ac:dyDescent="0.25">
      <c r="I1761" s="3"/>
      <c r="J1761" s="3"/>
    </row>
    <row r="1762" spans="9:10" x14ac:dyDescent="0.25">
      <c r="I1762" s="3"/>
      <c r="J1762" s="3"/>
    </row>
    <row r="1763" spans="9:10" x14ac:dyDescent="0.25">
      <c r="I1763" s="3"/>
      <c r="J1763" s="3"/>
    </row>
    <row r="1764" spans="9:10" x14ac:dyDescent="0.25">
      <c r="I1764" s="3"/>
      <c r="J1764" s="3"/>
    </row>
    <row r="1765" spans="9:10" x14ac:dyDescent="0.25">
      <c r="I1765" s="3"/>
      <c r="J1765" s="3"/>
    </row>
    <row r="1766" spans="9:10" x14ac:dyDescent="0.25">
      <c r="I1766" s="3"/>
      <c r="J1766" s="3"/>
    </row>
    <row r="1767" spans="9:10" x14ac:dyDescent="0.25">
      <c r="I1767" s="3"/>
      <c r="J1767" s="3"/>
    </row>
    <row r="1768" spans="9:10" x14ac:dyDescent="0.25">
      <c r="I1768" s="3"/>
      <c r="J1768" s="3"/>
    </row>
    <row r="1769" spans="9:10" x14ac:dyDescent="0.25">
      <c r="I1769" s="3"/>
      <c r="J1769" s="3"/>
    </row>
    <row r="1770" spans="9:10" x14ac:dyDescent="0.25">
      <c r="I1770" s="3"/>
      <c r="J1770" s="3"/>
    </row>
    <row r="1771" spans="9:10" x14ac:dyDescent="0.25">
      <c r="I1771" s="3"/>
      <c r="J1771" s="3"/>
    </row>
    <row r="1772" spans="9:10" x14ac:dyDescent="0.25">
      <c r="I1772" s="3"/>
      <c r="J1772" s="3"/>
    </row>
    <row r="1773" spans="9:10" x14ac:dyDescent="0.25">
      <c r="I1773" s="3"/>
      <c r="J1773" s="3"/>
    </row>
    <row r="1774" spans="9:10" x14ac:dyDescent="0.25">
      <c r="I1774" s="3"/>
      <c r="J1774" s="3"/>
    </row>
    <row r="1775" spans="9:10" x14ac:dyDescent="0.25">
      <c r="I1775" s="3"/>
      <c r="J1775" s="3"/>
    </row>
    <row r="1776" spans="9:10" x14ac:dyDescent="0.25">
      <c r="I1776" s="3"/>
      <c r="J1776" s="3"/>
    </row>
    <row r="1777" spans="9:10" x14ac:dyDescent="0.25">
      <c r="I1777" s="3"/>
      <c r="J1777" s="3"/>
    </row>
    <row r="1778" spans="9:10" x14ac:dyDescent="0.25">
      <c r="I1778" s="3"/>
      <c r="J1778" s="3"/>
    </row>
    <row r="1779" spans="9:10" x14ac:dyDescent="0.25">
      <c r="I1779" s="3"/>
      <c r="J1779" s="3"/>
    </row>
    <row r="1780" spans="9:10" x14ac:dyDescent="0.25">
      <c r="I1780" s="3"/>
      <c r="J1780" s="3"/>
    </row>
    <row r="1781" spans="9:10" x14ac:dyDescent="0.25">
      <c r="I1781" s="3"/>
      <c r="J1781" s="3"/>
    </row>
    <row r="1782" spans="9:10" x14ac:dyDescent="0.25">
      <c r="I1782" s="3"/>
      <c r="J1782" s="3"/>
    </row>
    <row r="1783" spans="9:10" x14ac:dyDescent="0.25">
      <c r="I1783" s="3"/>
      <c r="J1783" s="3"/>
    </row>
    <row r="1784" spans="9:10" x14ac:dyDescent="0.25">
      <c r="I1784" s="3"/>
      <c r="J1784" s="3"/>
    </row>
    <row r="1785" spans="9:10" x14ac:dyDescent="0.25">
      <c r="I1785" s="3"/>
      <c r="J1785" s="3"/>
    </row>
    <row r="1786" spans="9:10" x14ac:dyDescent="0.25">
      <c r="I1786" s="3"/>
      <c r="J1786" s="3"/>
    </row>
    <row r="1787" spans="9:10" x14ac:dyDescent="0.25">
      <c r="I1787" s="3"/>
      <c r="J1787" s="3"/>
    </row>
    <row r="1788" spans="9:10" x14ac:dyDescent="0.25">
      <c r="I1788" s="3"/>
      <c r="J1788" s="3"/>
    </row>
    <row r="1789" spans="9:10" x14ac:dyDescent="0.25">
      <c r="I1789" s="3"/>
      <c r="J1789" s="3"/>
    </row>
    <row r="1790" spans="9:10" x14ac:dyDescent="0.25">
      <c r="I1790" s="3"/>
      <c r="J1790" s="3"/>
    </row>
    <row r="1791" spans="9:10" x14ac:dyDescent="0.25">
      <c r="I1791" s="3"/>
      <c r="J1791" s="3"/>
    </row>
    <row r="1792" spans="9:10" x14ac:dyDescent="0.25">
      <c r="I1792" s="3"/>
      <c r="J1792" s="3"/>
    </row>
    <row r="1793" spans="9:10" x14ac:dyDescent="0.25">
      <c r="I1793" s="3"/>
      <c r="J1793" s="3"/>
    </row>
    <row r="1794" spans="9:10" x14ac:dyDescent="0.25">
      <c r="I1794" s="3"/>
      <c r="J1794" s="3"/>
    </row>
    <row r="1795" spans="9:10" x14ac:dyDescent="0.25">
      <c r="I1795" s="3"/>
      <c r="J1795" s="3"/>
    </row>
    <row r="1796" spans="9:10" x14ac:dyDescent="0.25">
      <c r="I1796" s="3"/>
      <c r="J1796" s="3"/>
    </row>
    <row r="1797" spans="9:10" x14ac:dyDescent="0.25">
      <c r="I1797" s="3"/>
      <c r="J1797" s="3"/>
    </row>
    <row r="1798" spans="9:10" x14ac:dyDescent="0.25">
      <c r="I1798" s="3"/>
      <c r="J1798" s="3"/>
    </row>
    <row r="1799" spans="9:10" x14ac:dyDescent="0.25">
      <c r="I1799" s="3"/>
      <c r="J1799" s="3"/>
    </row>
    <row r="1800" spans="9:10" x14ac:dyDescent="0.25">
      <c r="I1800" s="3"/>
      <c r="J1800" s="3"/>
    </row>
    <row r="1801" spans="9:10" x14ac:dyDescent="0.25">
      <c r="I1801" s="3"/>
      <c r="J1801" s="3"/>
    </row>
    <row r="1802" spans="9:10" x14ac:dyDescent="0.25">
      <c r="I1802" s="3"/>
      <c r="J1802" s="3"/>
    </row>
    <row r="1803" spans="9:10" x14ac:dyDescent="0.25">
      <c r="I1803" s="3"/>
      <c r="J1803" s="3"/>
    </row>
    <row r="1804" spans="9:10" x14ac:dyDescent="0.25">
      <c r="I1804" s="3"/>
      <c r="J1804" s="3"/>
    </row>
    <row r="1805" spans="9:10" x14ac:dyDescent="0.25">
      <c r="I1805" s="3"/>
      <c r="J1805" s="3"/>
    </row>
    <row r="1806" spans="9:10" x14ac:dyDescent="0.25">
      <c r="I1806" s="3"/>
      <c r="J1806" s="3"/>
    </row>
    <row r="1807" spans="9:10" x14ac:dyDescent="0.25">
      <c r="I1807" s="3"/>
      <c r="J1807" s="3"/>
    </row>
    <row r="1808" spans="9:10" x14ac:dyDescent="0.25">
      <c r="I1808" s="3"/>
      <c r="J1808" s="3"/>
    </row>
    <row r="1809" spans="9:10" x14ac:dyDescent="0.25">
      <c r="I1809" s="3"/>
      <c r="J1809" s="3"/>
    </row>
    <row r="1810" spans="9:10" x14ac:dyDescent="0.25">
      <c r="I1810" s="3"/>
      <c r="J1810" s="3"/>
    </row>
    <row r="1811" spans="9:10" x14ac:dyDescent="0.25">
      <c r="I1811" s="3"/>
      <c r="J1811" s="3"/>
    </row>
    <row r="1812" spans="9:10" x14ac:dyDescent="0.25">
      <c r="I1812" s="3"/>
      <c r="J1812" s="3"/>
    </row>
    <row r="1813" spans="9:10" x14ac:dyDescent="0.25">
      <c r="I1813" s="3"/>
      <c r="J1813" s="3"/>
    </row>
    <row r="1814" spans="9:10" x14ac:dyDescent="0.25">
      <c r="I1814" s="3"/>
      <c r="J1814" s="3"/>
    </row>
    <row r="1815" spans="9:10" x14ac:dyDescent="0.25">
      <c r="I1815" s="3"/>
      <c r="J1815" s="3"/>
    </row>
    <row r="1816" spans="9:10" x14ac:dyDescent="0.25">
      <c r="I1816" s="3"/>
      <c r="J1816" s="3"/>
    </row>
    <row r="1817" spans="9:10" x14ac:dyDescent="0.25">
      <c r="I1817" s="3"/>
      <c r="J1817" s="3"/>
    </row>
    <row r="1818" spans="9:10" x14ac:dyDescent="0.25">
      <c r="I1818" s="3"/>
      <c r="J1818" s="3"/>
    </row>
    <row r="1819" spans="9:10" x14ac:dyDescent="0.25">
      <c r="I1819" s="3"/>
      <c r="J1819" s="3"/>
    </row>
    <row r="1820" spans="9:10" x14ac:dyDescent="0.25">
      <c r="I1820" s="3"/>
      <c r="J1820" s="3"/>
    </row>
    <row r="1821" spans="9:10" x14ac:dyDescent="0.25">
      <c r="I1821" s="3"/>
      <c r="J1821" s="3"/>
    </row>
    <row r="1822" spans="9:10" x14ac:dyDescent="0.25">
      <c r="I1822" s="3"/>
      <c r="J1822" s="3"/>
    </row>
    <row r="1823" spans="9:10" x14ac:dyDescent="0.25">
      <c r="I1823" s="3"/>
      <c r="J1823" s="3"/>
    </row>
    <row r="1824" spans="9:10" x14ac:dyDescent="0.25">
      <c r="I1824" s="3"/>
      <c r="J1824" s="3"/>
    </row>
    <row r="1825" spans="9:10" x14ac:dyDescent="0.25">
      <c r="I1825" s="3"/>
      <c r="J1825" s="3"/>
    </row>
    <row r="1826" spans="9:10" x14ac:dyDescent="0.25">
      <c r="I1826" s="3"/>
      <c r="J1826" s="3"/>
    </row>
    <row r="1827" spans="9:10" x14ac:dyDescent="0.25">
      <c r="I1827" s="3"/>
      <c r="J1827" s="3"/>
    </row>
    <row r="1828" spans="9:10" x14ac:dyDescent="0.25">
      <c r="I1828" s="3"/>
      <c r="J1828" s="3"/>
    </row>
    <row r="1829" spans="9:10" x14ac:dyDescent="0.25">
      <c r="I1829" s="3"/>
      <c r="J1829" s="3"/>
    </row>
    <row r="1830" spans="9:10" x14ac:dyDescent="0.25">
      <c r="I1830" s="3"/>
      <c r="J1830" s="3"/>
    </row>
    <row r="1831" spans="9:10" x14ac:dyDescent="0.25">
      <c r="I1831" s="3"/>
      <c r="J1831" s="3"/>
    </row>
    <row r="1832" spans="9:10" x14ac:dyDescent="0.25">
      <c r="I1832" s="3"/>
      <c r="J1832" s="3"/>
    </row>
    <row r="1833" spans="9:10" x14ac:dyDescent="0.25">
      <c r="I1833" s="3"/>
      <c r="J1833" s="3"/>
    </row>
    <row r="1834" spans="9:10" x14ac:dyDescent="0.25">
      <c r="I1834" s="3"/>
      <c r="J1834" s="3"/>
    </row>
    <row r="1835" spans="9:10" x14ac:dyDescent="0.25">
      <c r="I1835" s="3"/>
      <c r="J1835" s="3"/>
    </row>
    <row r="1836" spans="9:10" x14ac:dyDescent="0.25">
      <c r="I1836" s="3"/>
      <c r="J1836" s="3"/>
    </row>
    <row r="1837" spans="9:10" x14ac:dyDescent="0.25">
      <c r="I1837" s="3"/>
      <c r="J1837" s="3"/>
    </row>
    <row r="1838" spans="9:10" x14ac:dyDescent="0.25">
      <c r="I1838" s="3"/>
      <c r="J1838" s="3"/>
    </row>
    <row r="1839" spans="9:10" x14ac:dyDescent="0.25">
      <c r="I1839" s="3"/>
      <c r="J1839" s="3"/>
    </row>
    <row r="1840" spans="9:10" x14ac:dyDescent="0.25">
      <c r="I1840" s="3"/>
      <c r="J1840" s="3"/>
    </row>
    <row r="1841" spans="3:28" x14ac:dyDescent="0.25">
      <c r="I1841" s="3"/>
      <c r="J1841" s="3"/>
    </row>
    <row r="1842" spans="3:28" x14ac:dyDescent="0.25">
      <c r="I1842" s="3"/>
      <c r="J1842" s="3"/>
    </row>
    <row r="1843" spans="3:28" x14ac:dyDescent="0.25">
      <c r="I1843" s="3"/>
      <c r="J1843" s="3"/>
    </row>
    <row r="1844" spans="3:28" x14ac:dyDescent="0.25">
      <c r="I1844" s="3"/>
      <c r="J1844" s="3"/>
    </row>
    <row r="1846" spans="3:28" x14ac:dyDescent="0.25">
      <c r="C1846" s="120"/>
      <c r="D1846" s="120"/>
      <c r="E1846" s="120"/>
      <c r="F1846" s="120"/>
    </row>
    <row r="1848" spans="3:28" x14ac:dyDescent="0.25">
      <c r="I1848" s="3"/>
      <c r="J1848" s="3"/>
      <c r="Z1848" s="19"/>
      <c r="AA1848" s="69"/>
      <c r="AB1848" s="69"/>
    </row>
    <row r="1849" spans="3:28" x14ac:dyDescent="0.25">
      <c r="I1849" s="3"/>
      <c r="J1849" s="3"/>
    </row>
    <row r="1850" spans="3:28" x14ac:dyDescent="0.25">
      <c r="I1850" s="3"/>
      <c r="J1850" s="3"/>
    </row>
    <row r="1851" spans="3:28" x14ac:dyDescent="0.25">
      <c r="I1851" s="3"/>
      <c r="J1851" s="3"/>
    </row>
    <row r="1852" spans="3:28" x14ac:dyDescent="0.25">
      <c r="I1852" s="3"/>
      <c r="J1852" s="3"/>
    </row>
    <row r="1853" spans="3:28" x14ac:dyDescent="0.25">
      <c r="I1853" s="3"/>
      <c r="J1853" s="3"/>
    </row>
    <row r="1854" spans="3:28" x14ac:dyDescent="0.25">
      <c r="I1854" s="3"/>
      <c r="J1854" s="3"/>
    </row>
    <row r="1855" spans="3:28" x14ac:dyDescent="0.25">
      <c r="I1855" s="3"/>
      <c r="J1855" s="3"/>
    </row>
    <row r="1856" spans="3:28" x14ac:dyDescent="0.25">
      <c r="I1856" s="3"/>
      <c r="J1856" s="3"/>
    </row>
    <row r="1857" spans="9:10" x14ac:dyDescent="0.25">
      <c r="I1857" s="3"/>
      <c r="J1857" s="3"/>
    </row>
    <row r="1858" spans="9:10" x14ac:dyDescent="0.25">
      <c r="I1858" s="3"/>
      <c r="J1858" s="3"/>
    </row>
    <row r="1859" spans="9:10" x14ac:dyDescent="0.25">
      <c r="I1859" s="3"/>
      <c r="J1859" s="3"/>
    </row>
    <row r="1860" spans="9:10" x14ac:dyDescent="0.25">
      <c r="I1860" s="3"/>
      <c r="J1860" s="3"/>
    </row>
    <row r="1861" spans="9:10" x14ac:dyDescent="0.25">
      <c r="I1861" s="3"/>
      <c r="J1861" s="3"/>
    </row>
    <row r="1862" spans="9:10" x14ac:dyDescent="0.25">
      <c r="I1862" s="3"/>
      <c r="J1862" s="3"/>
    </row>
    <row r="1863" spans="9:10" x14ac:dyDescent="0.25">
      <c r="I1863" s="3"/>
      <c r="J1863" s="3"/>
    </row>
    <row r="1864" spans="9:10" x14ac:dyDescent="0.25">
      <c r="I1864" s="3"/>
      <c r="J1864" s="3"/>
    </row>
    <row r="1865" spans="9:10" x14ac:dyDescent="0.25">
      <c r="I1865" s="3"/>
      <c r="J1865" s="3"/>
    </row>
    <row r="1866" spans="9:10" x14ac:dyDescent="0.25">
      <c r="I1866" s="3"/>
      <c r="J1866" s="3"/>
    </row>
    <row r="1867" spans="9:10" x14ac:dyDescent="0.25">
      <c r="I1867" s="3"/>
      <c r="J1867" s="3"/>
    </row>
    <row r="1868" spans="9:10" x14ac:dyDescent="0.25">
      <c r="I1868" s="3"/>
      <c r="J1868" s="3"/>
    </row>
    <row r="1869" spans="9:10" x14ac:dyDescent="0.25">
      <c r="I1869" s="3"/>
      <c r="J1869" s="3"/>
    </row>
    <row r="1870" spans="9:10" x14ac:dyDescent="0.25">
      <c r="I1870" s="3"/>
      <c r="J1870" s="3"/>
    </row>
    <row r="1871" spans="9:10" x14ac:dyDescent="0.25">
      <c r="I1871" s="3"/>
      <c r="J1871" s="3"/>
    </row>
    <row r="1872" spans="9:10" x14ac:dyDescent="0.25">
      <c r="I1872" s="3"/>
      <c r="J1872" s="3"/>
    </row>
    <row r="1873" spans="9:10" x14ac:dyDescent="0.25">
      <c r="I1873" s="3"/>
      <c r="J1873" s="3"/>
    </row>
    <row r="1874" spans="9:10" x14ac:dyDescent="0.25">
      <c r="I1874" s="3"/>
      <c r="J1874" s="3"/>
    </row>
    <row r="1875" spans="9:10" x14ac:dyDescent="0.25">
      <c r="I1875" s="3"/>
      <c r="J1875" s="3"/>
    </row>
    <row r="1876" spans="9:10" x14ac:dyDescent="0.25">
      <c r="I1876" s="3"/>
      <c r="J1876" s="3"/>
    </row>
    <row r="1877" spans="9:10" x14ac:dyDescent="0.25">
      <c r="I1877" s="3"/>
      <c r="J1877" s="3"/>
    </row>
    <row r="1878" spans="9:10" x14ac:dyDescent="0.25">
      <c r="I1878" s="3"/>
      <c r="J1878" s="3"/>
    </row>
    <row r="1879" spans="9:10" x14ac:dyDescent="0.25">
      <c r="I1879" s="3"/>
      <c r="J1879" s="3"/>
    </row>
    <row r="1880" spans="9:10" x14ac:dyDescent="0.25">
      <c r="I1880" s="3"/>
      <c r="J1880" s="3"/>
    </row>
    <row r="1881" spans="9:10" x14ac:dyDescent="0.25">
      <c r="I1881" s="3"/>
      <c r="J1881" s="3"/>
    </row>
    <row r="1882" spans="9:10" x14ac:dyDescent="0.25">
      <c r="I1882" s="3"/>
      <c r="J1882" s="3"/>
    </row>
    <row r="1883" spans="9:10" x14ac:dyDescent="0.25">
      <c r="I1883" s="3"/>
      <c r="J1883" s="3"/>
    </row>
    <row r="1884" spans="9:10" x14ac:dyDescent="0.25">
      <c r="I1884" s="3"/>
      <c r="J1884" s="3"/>
    </row>
    <row r="1885" spans="9:10" x14ac:dyDescent="0.25">
      <c r="I1885" s="3"/>
      <c r="J1885" s="3"/>
    </row>
    <row r="1886" spans="9:10" x14ac:dyDescent="0.25">
      <c r="I1886" s="3"/>
      <c r="J1886" s="3"/>
    </row>
    <row r="1887" spans="9:10" x14ac:dyDescent="0.25">
      <c r="I1887" s="3"/>
      <c r="J1887" s="3"/>
    </row>
    <row r="1888" spans="9:10" x14ac:dyDescent="0.25">
      <c r="I1888" s="3"/>
      <c r="J1888" s="3"/>
    </row>
    <row r="1889" spans="9:10" x14ac:dyDescent="0.25">
      <c r="I1889" s="3"/>
      <c r="J1889" s="3"/>
    </row>
    <row r="1890" spans="9:10" x14ac:dyDescent="0.25">
      <c r="I1890" s="3"/>
      <c r="J1890" s="3"/>
    </row>
    <row r="1891" spans="9:10" x14ac:dyDescent="0.25">
      <c r="I1891" s="3"/>
      <c r="J1891" s="3"/>
    </row>
    <row r="1892" spans="9:10" x14ac:dyDescent="0.25">
      <c r="I1892" s="3"/>
      <c r="J1892" s="3"/>
    </row>
    <row r="1893" spans="9:10" x14ac:dyDescent="0.25">
      <c r="I1893" s="3"/>
      <c r="J1893" s="3"/>
    </row>
    <row r="1894" spans="9:10" x14ac:dyDescent="0.25">
      <c r="I1894" s="3"/>
      <c r="J1894" s="3"/>
    </row>
    <row r="1895" spans="9:10" x14ac:dyDescent="0.25">
      <c r="I1895" s="3"/>
      <c r="J1895" s="3"/>
    </row>
    <row r="1896" spans="9:10" x14ac:dyDescent="0.25">
      <c r="I1896" s="3"/>
      <c r="J1896" s="3"/>
    </row>
    <row r="1897" spans="9:10" x14ac:dyDescent="0.25">
      <c r="I1897" s="3"/>
      <c r="J1897" s="3"/>
    </row>
    <row r="1898" spans="9:10" x14ac:dyDescent="0.25">
      <c r="I1898" s="3"/>
      <c r="J1898" s="3"/>
    </row>
    <row r="1899" spans="9:10" x14ac:dyDescent="0.25">
      <c r="I1899" s="3"/>
      <c r="J1899" s="3"/>
    </row>
    <row r="1900" spans="9:10" x14ac:dyDescent="0.25">
      <c r="I1900" s="3"/>
      <c r="J1900" s="3"/>
    </row>
    <row r="1901" spans="9:10" x14ac:dyDescent="0.25">
      <c r="I1901" s="3"/>
      <c r="J1901" s="3"/>
    </row>
    <row r="1902" spans="9:10" x14ac:dyDescent="0.25">
      <c r="I1902" s="3"/>
      <c r="J1902" s="3"/>
    </row>
    <row r="1903" spans="9:10" x14ac:dyDescent="0.25">
      <c r="I1903" s="3"/>
      <c r="J1903" s="3"/>
    </row>
    <row r="1904" spans="9:10" x14ac:dyDescent="0.25">
      <c r="I1904" s="3"/>
      <c r="J1904" s="3"/>
    </row>
    <row r="1905" spans="9:10" x14ac:dyDescent="0.25">
      <c r="I1905" s="3"/>
      <c r="J1905" s="3"/>
    </row>
    <row r="1906" spans="9:10" x14ac:dyDescent="0.25">
      <c r="I1906" s="3"/>
      <c r="J1906" s="3"/>
    </row>
    <row r="1907" spans="9:10" x14ac:dyDescent="0.25">
      <c r="I1907" s="3"/>
      <c r="J1907" s="3"/>
    </row>
    <row r="1908" spans="9:10" x14ac:dyDescent="0.25">
      <c r="I1908" s="3"/>
      <c r="J1908" s="3"/>
    </row>
    <row r="1909" spans="9:10" x14ac:dyDescent="0.25">
      <c r="I1909" s="3"/>
      <c r="J1909" s="3"/>
    </row>
    <row r="1910" spans="9:10" x14ac:dyDescent="0.25">
      <c r="I1910" s="3"/>
      <c r="J1910" s="3"/>
    </row>
    <row r="1911" spans="9:10" x14ac:dyDescent="0.25">
      <c r="I1911" s="3"/>
      <c r="J1911" s="3"/>
    </row>
    <row r="1912" spans="9:10" x14ac:dyDescent="0.25">
      <c r="I1912" s="3"/>
      <c r="J1912" s="3"/>
    </row>
    <row r="1913" spans="9:10" x14ac:dyDescent="0.25">
      <c r="I1913" s="3"/>
      <c r="J1913" s="3"/>
    </row>
    <row r="1914" spans="9:10" x14ac:dyDescent="0.25">
      <c r="I1914" s="3"/>
      <c r="J1914" s="3"/>
    </row>
    <row r="1915" spans="9:10" x14ac:dyDescent="0.25">
      <c r="I1915" s="3"/>
      <c r="J1915" s="3"/>
    </row>
    <row r="1916" spans="9:10" x14ac:dyDescent="0.25">
      <c r="I1916" s="3"/>
      <c r="J1916" s="3"/>
    </row>
    <row r="1917" spans="9:10" x14ac:dyDescent="0.25">
      <c r="I1917" s="3"/>
      <c r="J1917" s="3"/>
    </row>
    <row r="1918" spans="9:10" x14ac:dyDescent="0.25">
      <c r="I1918" s="3"/>
      <c r="J1918" s="3"/>
    </row>
    <row r="1919" spans="9:10" x14ac:dyDescent="0.25">
      <c r="I1919" s="3"/>
      <c r="J1919" s="3"/>
    </row>
    <row r="1920" spans="9:10" x14ac:dyDescent="0.25">
      <c r="I1920" s="3"/>
      <c r="J1920" s="3"/>
    </row>
    <row r="1921" spans="9:10" x14ac:dyDescent="0.25">
      <c r="I1921" s="3"/>
      <c r="J1921" s="3"/>
    </row>
    <row r="1922" spans="9:10" x14ac:dyDescent="0.25">
      <c r="I1922" s="3"/>
      <c r="J1922" s="3"/>
    </row>
    <row r="1923" spans="9:10" x14ac:dyDescent="0.25">
      <c r="I1923" s="3"/>
      <c r="J1923" s="3"/>
    </row>
    <row r="1924" spans="9:10" x14ac:dyDescent="0.25">
      <c r="I1924" s="3"/>
      <c r="J1924" s="3"/>
    </row>
    <row r="1925" spans="9:10" x14ac:dyDescent="0.25">
      <c r="I1925" s="3"/>
      <c r="J1925" s="3"/>
    </row>
    <row r="1926" spans="9:10" x14ac:dyDescent="0.25">
      <c r="I1926" s="3"/>
      <c r="J1926" s="3"/>
    </row>
    <row r="1927" spans="9:10" x14ac:dyDescent="0.25">
      <c r="I1927" s="3"/>
      <c r="J1927" s="3"/>
    </row>
    <row r="1928" spans="9:10" x14ac:dyDescent="0.25">
      <c r="I1928" s="3"/>
      <c r="J1928" s="3"/>
    </row>
    <row r="1929" spans="9:10" x14ac:dyDescent="0.25">
      <c r="I1929" s="3"/>
      <c r="J1929" s="3"/>
    </row>
    <row r="1930" spans="9:10" x14ac:dyDescent="0.25">
      <c r="I1930" s="3"/>
      <c r="J1930" s="3"/>
    </row>
    <row r="1931" spans="9:10" x14ac:dyDescent="0.25">
      <c r="I1931" s="3"/>
      <c r="J1931" s="3"/>
    </row>
    <row r="1932" spans="9:10" x14ac:dyDescent="0.25">
      <c r="I1932" s="3"/>
      <c r="J1932" s="3"/>
    </row>
    <row r="1933" spans="9:10" x14ac:dyDescent="0.25">
      <c r="I1933" s="3"/>
      <c r="J1933" s="3"/>
    </row>
    <row r="1934" spans="9:10" x14ac:dyDescent="0.25">
      <c r="I1934" s="3"/>
      <c r="J1934" s="3"/>
    </row>
    <row r="1935" spans="9:10" x14ac:dyDescent="0.25">
      <c r="I1935" s="3"/>
      <c r="J1935" s="3"/>
    </row>
    <row r="1936" spans="9:10" x14ac:dyDescent="0.25">
      <c r="I1936" s="3"/>
      <c r="J1936" s="3"/>
    </row>
    <row r="1937" spans="9:10" x14ac:dyDescent="0.25">
      <c r="I1937" s="3"/>
      <c r="J1937" s="3"/>
    </row>
    <row r="1938" spans="9:10" x14ac:dyDescent="0.25">
      <c r="I1938" s="3"/>
      <c r="J1938" s="3"/>
    </row>
    <row r="1939" spans="9:10" x14ac:dyDescent="0.25">
      <c r="I1939" s="3"/>
      <c r="J1939" s="3"/>
    </row>
    <row r="1940" spans="9:10" x14ac:dyDescent="0.25">
      <c r="I1940" s="3"/>
      <c r="J1940" s="3"/>
    </row>
    <row r="1941" spans="9:10" x14ac:dyDescent="0.25">
      <c r="I1941" s="3"/>
      <c r="J1941" s="3"/>
    </row>
    <row r="1942" spans="9:10" x14ac:dyDescent="0.25">
      <c r="I1942" s="3"/>
      <c r="J1942" s="3"/>
    </row>
    <row r="1943" spans="9:10" x14ac:dyDescent="0.25">
      <c r="I1943" s="3"/>
      <c r="J1943" s="3"/>
    </row>
    <row r="1944" spans="9:10" x14ac:dyDescent="0.25">
      <c r="I1944" s="3"/>
      <c r="J1944" s="3"/>
    </row>
    <row r="1945" spans="9:10" x14ac:dyDescent="0.25">
      <c r="I1945" s="3"/>
      <c r="J1945" s="3"/>
    </row>
    <row r="1946" spans="9:10" x14ac:dyDescent="0.25">
      <c r="I1946" s="3"/>
      <c r="J1946" s="3"/>
    </row>
    <row r="1947" spans="9:10" x14ac:dyDescent="0.25">
      <c r="I1947" s="3"/>
      <c r="J1947" s="3"/>
    </row>
    <row r="1948" spans="9:10" x14ac:dyDescent="0.25">
      <c r="I1948" s="3"/>
      <c r="J1948" s="3"/>
    </row>
    <row r="1949" spans="9:10" x14ac:dyDescent="0.25">
      <c r="I1949" s="3"/>
      <c r="J1949" s="3"/>
    </row>
    <row r="1950" spans="9:10" x14ac:dyDescent="0.25">
      <c r="I1950" s="3"/>
      <c r="J1950" s="3"/>
    </row>
    <row r="1951" spans="9:10" x14ac:dyDescent="0.25">
      <c r="I1951" s="3"/>
      <c r="J1951" s="3"/>
    </row>
    <row r="1952" spans="9:10" x14ac:dyDescent="0.25">
      <c r="I1952" s="3"/>
      <c r="J1952" s="3"/>
    </row>
    <row r="1953" spans="9:10" x14ac:dyDescent="0.25">
      <c r="I1953" s="3"/>
      <c r="J1953" s="3"/>
    </row>
    <row r="1954" spans="9:10" x14ac:dyDescent="0.25">
      <c r="I1954" s="3"/>
      <c r="J1954" s="3"/>
    </row>
    <row r="1955" spans="9:10" x14ac:dyDescent="0.25">
      <c r="I1955" s="3"/>
      <c r="J1955" s="3"/>
    </row>
    <row r="1956" spans="9:10" x14ac:dyDescent="0.25">
      <c r="I1956" s="3"/>
      <c r="J1956" s="3"/>
    </row>
    <row r="1957" spans="9:10" x14ac:dyDescent="0.25">
      <c r="I1957" s="3"/>
      <c r="J1957" s="3"/>
    </row>
    <row r="1958" spans="9:10" x14ac:dyDescent="0.25">
      <c r="I1958" s="3"/>
      <c r="J1958" s="3"/>
    </row>
    <row r="1959" spans="9:10" x14ac:dyDescent="0.25">
      <c r="I1959" s="3"/>
      <c r="J1959" s="3"/>
    </row>
    <row r="1960" spans="9:10" x14ac:dyDescent="0.25">
      <c r="I1960" s="3"/>
      <c r="J1960" s="3"/>
    </row>
    <row r="1961" spans="9:10" x14ac:dyDescent="0.25">
      <c r="I1961" s="3"/>
      <c r="J1961" s="3"/>
    </row>
    <row r="1962" spans="9:10" x14ac:dyDescent="0.25">
      <c r="I1962" s="3"/>
      <c r="J1962" s="3"/>
    </row>
    <row r="1963" spans="9:10" x14ac:dyDescent="0.25">
      <c r="I1963" s="3"/>
      <c r="J1963" s="3"/>
    </row>
    <row r="1964" spans="9:10" x14ac:dyDescent="0.25">
      <c r="I1964" s="3"/>
      <c r="J1964" s="3"/>
    </row>
    <row r="1965" spans="9:10" x14ac:dyDescent="0.25">
      <c r="I1965" s="3"/>
      <c r="J1965" s="3"/>
    </row>
    <row r="1966" spans="9:10" x14ac:dyDescent="0.25">
      <c r="I1966" s="3"/>
      <c r="J1966" s="3"/>
    </row>
    <row r="1967" spans="9:10" x14ac:dyDescent="0.25">
      <c r="I1967" s="3"/>
      <c r="J1967" s="3"/>
    </row>
    <row r="1968" spans="9:10" x14ac:dyDescent="0.25">
      <c r="I1968" s="3"/>
      <c r="J1968" s="3"/>
    </row>
    <row r="1969" spans="9:10" x14ac:dyDescent="0.25">
      <c r="I1969" s="3"/>
      <c r="J1969" s="3"/>
    </row>
    <row r="1970" spans="9:10" x14ac:dyDescent="0.25">
      <c r="I1970" s="3"/>
      <c r="J1970" s="3"/>
    </row>
    <row r="1971" spans="9:10" x14ac:dyDescent="0.25">
      <c r="I1971" s="3"/>
      <c r="J1971" s="3"/>
    </row>
    <row r="1972" spans="9:10" x14ac:dyDescent="0.25">
      <c r="I1972" s="3"/>
      <c r="J1972" s="3"/>
    </row>
    <row r="1973" spans="9:10" x14ac:dyDescent="0.25">
      <c r="I1973" s="3"/>
      <c r="J1973" s="3"/>
    </row>
    <row r="1974" spans="9:10" x14ac:dyDescent="0.25">
      <c r="I1974" s="3"/>
      <c r="J1974" s="3"/>
    </row>
    <row r="1975" spans="9:10" x14ac:dyDescent="0.25">
      <c r="I1975" s="3"/>
      <c r="J1975" s="3"/>
    </row>
    <row r="1976" spans="9:10" x14ac:dyDescent="0.25">
      <c r="I1976" s="3"/>
      <c r="J1976" s="3"/>
    </row>
    <row r="1977" spans="9:10" x14ac:dyDescent="0.25">
      <c r="I1977" s="3"/>
      <c r="J1977" s="3"/>
    </row>
    <row r="1978" spans="9:10" x14ac:dyDescent="0.25">
      <c r="I1978" s="3"/>
      <c r="J1978" s="3"/>
    </row>
    <row r="1979" spans="9:10" x14ac:dyDescent="0.25">
      <c r="I1979" s="3"/>
      <c r="J1979" s="3"/>
    </row>
    <row r="1980" spans="9:10" x14ac:dyDescent="0.25">
      <c r="I1980" s="3"/>
      <c r="J1980" s="3"/>
    </row>
    <row r="1981" spans="9:10" x14ac:dyDescent="0.25">
      <c r="I1981" s="3"/>
      <c r="J1981" s="3"/>
    </row>
    <row r="1982" spans="9:10" x14ac:dyDescent="0.25">
      <c r="I1982" s="3"/>
      <c r="J1982" s="3"/>
    </row>
    <row r="1983" spans="9:10" x14ac:dyDescent="0.25">
      <c r="I1983" s="3"/>
      <c r="J1983" s="3"/>
    </row>
    <row r="1984" spans="9:10" x14ac:dyDescent="0.25">
      <c r="I1984" s="3"/>
      <c r="J1984" s="3"/>
    </row>
    <row r="1985" spans="9:10" x14ac:dyDescent="0.25">
      <c r="I1985" s="3"/>
      <c r="J1985" s="3"/>
    </row>
    <row r="1986" spans="9:10" x14ac:dyDescent="0.25">
      <c r="I1986" s="3"/>
      <c r="J1986" s="3"/>
    </row>
    <row r="1987" spans="9:10" x14ac:dyDescent="0.25">
      <c r="I1987" s="3"/>
      <c r="J1987" s="3"/>
    </row>
    <row r="1988" spans="9:10" x14ac:dyDescent="0.25">
      <c r="I1988" s="3"/>
      <c r="J1988" s="3"/>
    </row>
    <row r="1989" spans="9:10" x14ac:dyDescent="0.25">
      <c r="I1989" s="3"/>
      <c r="J1989" s="3"/>
    </row>
    <row r="1990" spans="9:10" x14ac:dyDescent="0.25">
      <c r="I1990" s="3"/>
      <c r="J1990" s="3"/>
    </row>
    <row r="1991" spans="9:10" x14ac:dyDescent="0.25">
      <c r="I1991" s="3"/>
      <c r="J1991" s="3"/>
    </row>
    <row r="1992" spans="9:10" x14ac:dyDescent="0.25">
      <c r="I1992" s="3"/>
      <c r="J1992" s="3"/>
    </row>
    <row r="1993" spans="9:10" x14ac:dyDescent="0.25">
      <c r="I1993" s="3"/>
      <c r="J1993" s="3"/>
    </row>
    <row r="1994" spans="9:10" x14ac:dyDescent="0.25">
      <c r="I1994" s="3"/>
      <c r="J1994" s="3"/>
    </row>
    <row r="1995" spans="9:10" x14ac:dyDescent="0.25">
      <c r="I1995" s="3"/>
      <c r="J1995" s="3"/>
    </row>
    <row r="1996" spans="9:10" x14ac:dyDescent="0.25">
      <c r="I1996" s="3"/>
      <c r="J1996" s="3"/>
    </row>
    <row r="1997" spans="9:10" x14ac:dyDescent="0.25">
      <c r="I1997" s="3"/>
      <c r="J1997" s="3"/>
    </row>
    <row r="1998" spans="9:10" x14ac:dyDescent="0.25">
      <c r="I1998" s="3"/>
      <c r="J1998" s="3"/>
    </row>
    <row r="1999" spans="9:10" x14ac:dyDescent="0.25">
      <c r="I1999" s="3"/>
      <c r="J1999" s="3"/>
    </row>
    <row r="2000" spans="9:10" x14ac:dyDescent="0.25">
      <c r="I2000" s="3"/>
      <c r="J2000" s="3"/>
    </row>
    <row r="2001" spans="9:10" x14ac:dyDescent="0.25">
      <c r="I2001" s="3"/>
      <c r="J2001" s="3"/>
    </row>
    <row r="2002" spans="9:10" x14ac:dyDescent="0.25">
      <c r="I2002" s="3"/>
      <c r="J2002" s="3"/>
    </row>
    <row r="2003" spans="9:10" x14ac:dyDescent="0.25">
      <c r="I2003" s="3"/>
      <c r="J2003" s="3"/>
    </row>
    <row r="2004" spans="9:10" x14ac:dyDescent="0.25">
      <c r="I2004" s="3"/>
      <c r="J2004" s="3"/>
    </row>
    <row r="2005" spans="9:10" x14ac:dyDescent="0.25">
      <c r="I2005" s="3"/>
      <c r="J2005" s="3"/>
    </row>
    <row r="2006" spans="9:10" x14ac:dyDescent="0.25">
      <c r="I2006" s="3"/>
      <c r="J2006" s="3"/>
    </row>
    <row r="2007" spans="9:10" x14ac:dyDescent="0.25">
      <c r="I2007" s="3"/>
      <c r="J2007" s="3"/>
    </row>
    <row r="2008" spans="9:10" x14ac:dyDescent="0.25">
      <c r="I2008" s="3"/>
      <c r="J2008" s="3"/>
    </row>
    <row r="2009" spans="9:10" x14ac:dyDescent="0.25">
      <c r="I2009" s="3"/>
      <c r="J2009" s="3"/>
    </row>
    <row r="2010" spans="9:10" x14ac:dyDescent="0.25">
      <c r="I2010" s="3"/>
      <c r="J2010" s="3"/>
    </row>
    <row r="2011" spans="9:10" x14ac:dyDescent="0.25">
      <c r="I2011" s="3"/>
      <c r="J2011" s="3"/>
    </row>
    <row r="2012" spans="9:10" x14ac:dyDescent="0.25">
      <c r="I2012" s="3"/>
      <c r="J2012" s="3"/>
    </row>
    <row r="2013" spans="9:10" x14ac:dyDescent="0.25">
      <c r="I2013" s="3"/>
      <c r="J2013" s="3"/>
    </row>
    <row r="2014" spans="9:10" x14ac:dyDescent="0.25">
      <c r="I2014" s="3"/>
      <c r="J2014" s="3"/>
    </row>
    <row r="2015" spans="9:10" x14ac:dyDescent="0.25">
      <c r="I2015" s="3"/>
      <c r="J2015" s="3"/>
    </row>
    <row r="2016" spans="9:10" x14ac:dyDescent="0.25">
      <c r="I2016" s="3"/>
      <c r="J2016" s="3"/>
    </row>
    <row r="2017" spans="9:10" x14ac:dyDescent="0.25">
      <c r="I2017" s="3"/>
      <c r="J2017" s="3"/>
    </row>
    <row r="2018" spans="9:10" x14ac:dyDescent="0.25">
      <c r="I2018" s="3"/>
      <c r="J2018" s="3"/>
    </row>
    <row r="2019" spans="9:10" x14ac:dyDescent="0.25">
      <c r="I2019" s="3"/>
      <c r="J2019" s="3"/>
    </row>
    <row r="2020" spans="9:10" x14ac:dyDescent="0.25">
      <c r="I2020" s="3"/>
      <c r="J2020" s="3"/>
    </row>
    <row r="2021" spans="9:10" x14ac:dyDescent="0.25">
      <c r="I2021" s="3"/>
      <c r="J2021" s="3"/>
    </row>
    <row r="2022" spans="9:10" x14ac:dyDescent="0.25">
      <c r="I2022" s="3"/>
      <c r="J2022" s="3"/>
    </row>
    <row r="2023" spans="9:10" x14ac:dyDescent="0.25">
      <c r="I2023" s="3"/>
      <c r="J2023" s="3"/>
    </row>
    <row r="2024" spans="9:10" x14ac:dyDescent="0.25">
      <c r="I2024" s="3"/>
      <c r="J2024" s="3"/>
    </row>
    <row r="2025" spans="9:10" x14ac:dyDescent="0.25">
      <c r="I2025" s="3"/>
      <c r="J2025" s="3"/>
    </row>
    <row r="2026" spans="9:10" x14ac:dyDescent="0.25">
      <c r="I2026" s="3"/>
      <c r="J2026" s="3"/>
    </row>
    <row r="2027" spans="9:10" x14ac:dyDescent="0.25">
      <c r="I2027" s="3"/>
      <c r="J2027" s="3"/>
    </row>
    <row r="2028" spans="9:10" x14ac:dyDescent="0.25">
      <c r="I2028" s="3"/>
      <c r="J2028" s="3"/>
    </row>
    <row r="2029" spans="9:10" x14ac:dyDescent="0.25">
      <c r="I2029" s="3"/>
      <c r="J2029" s="3"/>
    </row>
    <row r="2030" spans="9:10" x14ac:dyDescent="0.25">
      <c r="I2030" s="3"/>
      <c r="J2030" s="3"/>
    </row>
    <row r="2031" spans="9:10" x14ac:dyDescent="0.25">
      <c r="I2031" s="3"/>
      <c r="J2031" s="3"/>
    </row>
    <row r="2032" spans="9:10" x14ac:dyDescent="0.25">
      <c r="I2032" s="3"/>
      <c r="J2032" s="3"/>
    </row>
    <row r="2033" spans="9:10" x14ac:dyDescent="0.25">
      <c r="I2033" s="3"/>
      <c r="J2033" s="3"/>
    </row>
    <row r="2034" spans="9:10" x14ac:dyDescent="0.25">
      <c r="I2034" s="3"/>
      <c r="J2034" s="3"/>
    </row>
    <row r="2035" spans="9:10" x14ac:dyDescent="0.25">
      <c r="I2035" s="3"/>
      <c r="J2035" s="3"/>
    </row>
    <row r="2036" spans="9:10" x14ac:dyDescent="0.25">
      <c r="I2036" s="3"/>
      <c r="J2036" s="3"/>
    </row>
    <row r="2037" spans="9:10" x14ac:dyDescent="0.25">
      <c r="I2037" s="3"/>
      <c r="J2037" s="3"/>
    </row>
    <row r="2038" spans="9:10" x14ac:dyDescent="0.25">
      <c r="I2038" s="3"/>
      <c r="J2038" s="3"/>
    </row>
    <row r="2039" spans="9:10" x14ac:dyDescent="0.25">
      <c r="I2039" s="3"/>
      <c r="J2039" s="3"/>
    </row>
    <row r="2040" spans="9:10" x14ac:dyDescent="0.25">
      <c r="I2040" s="3"/>
      <c r="J2040" s="3"/>
    </row>
    <row r="2041" spans="9:10" x14ac:dyDescent="0.25">
      <c r="I2041" s="3"/>
      <c r="J2041" s="3"/>
    </row>
    <row r="2042" spans="9:10" x14ac:dyDescent="0.25">
      <c r="I2042" s="3"/>
      <c r="J2042" s="3"/>
    </row>
    <row r="2043" spans="9:10" x14ac:dyDescent="0.25">
      <c r="I2043" s="3"/>
      <c r="J2043" s="3"/>
    </row>
    <row r="2044" spans="9:10" x14ac:dyDescent="0.25">
      <c r="I2044" s="3"/>
      <c r="J2044" s="3"/>
    </row>
    <row r="2045" spans="9:10" x14ac:dyDescent="0.25">
      <c r="I2045" s="3"/>
      <c r="J2045" s="3"/>
    </row>
    <row r="2046" spans="9:10" x14ac:dyDescent="0.25">
      <c r="I2046" s="3"/>
      <c r="J2046" s="3"/>
    </row>
    <row r="2047" spans="9:10" x14ac:dyDescent="0.25">
      <c r="I2047" s="3"/>
      <c r="J2047" s="3"/>
    </row>
    <row r="2048" spans="9:10" x14ac:dyDescent="0.25">
      <c r="I2048" s="3"/>
      <c r="J2048" s="3"/>
    </row>
    <row r="2049" spans="9:10" x14ac:dyDescent="0.25">
      <c r="I2049" s="3"/>
      <c r="J2049" s="3"/>
    </row>
    <row r="2050" spans="9:10" x14ac:dyDescent="0.25">
      <c r="I2050" s="3"/>
      <c r="J2050" s="3"/>
    </row>
    <row r="2051" spans="9:10" x14ac:dyDescent="0.25">
      <c r="I2051" s="3"/>
      <c r="J2051" s="3"/>
    </row>
    <row r="2052" spans="9:10" x14ac:dyDescent="0.25">
      <c r="I2052" s="3"/>
      <c r="J2052" s="3"/>
    </row>
    <row r="2053" spans="9:10" x14ac:dyDescent="0.25">
      <c r="I2053" s="3"/>
      <c r="J2053" s="3"/>
    </row>
    <row r="2054" spans="9:10" x14ac:dyDescent="0.25">
      <c r="I2054" s="3"/>
      <c r="J2054" s="3"/>
    </row>
    <row r="2055" spans="9:10" x14ac:dyDescent="0.25">
      <c r="I2055" s="3"/>
      <c r="J2055" s="3"/>
    </row>
    <row r="2056" spans="9:10" x14ac:dyDescent="0.25">
      <c r="I2056" s="3"/>
      <c r="J2056" s="3"/>
    </row>
    <row r="2057" spans="9:10" x14ac:dyDescent="0.25">
      <c r="I2057" s="3"/>
      <c r="J2057" s="3"/>
    </row>
    <row r="2058" spans="9:10" x14ac:dyDescent="0.25">
      <c r="I2058" s="3"/>
      <c r="J2058" s="3"/>
    </row>
    <row r="2059" spans="9:10" x14ac:dyDescent="0.25">
      <c r="I2059" s="3"/>
      <c r="J2059" s="3"/>
    </row>
    <row r="2060" spans="9:10" x14ac:dyDescent="0.25">
      <c r="I2060" s="3"/>
      <c r="J2060" s="3"/>
    </row>
    <row r="2061" spans="9:10" x14ac:dyDescent="0.25">
      <c r="I2061" s="3"/>
      <c r="J2061" s="3"/>
    </row>
    <row r="2062" spans="9:10" x14ac:dyDescent="0.25">
      <c r="I2062" s="3"/>
      <c r="J2062" s="3"/>
    </row>
    <row r="2063" spans="9:10" x14ac:dyDescent="0.25">
      <c r="I2063" s="3"/>
      <c r="J2063" s="3"/>
    </row>
    <row r="2064" spans="9:10" x14ac:dyDescent="0.25">
      <c r="I2064" s="3"/>
      <c r="J2064" s="3"/>
    </row>
    <row r="2065" spans="9:10" x14ac:dyDescent="0.25">
      <c r="I2065" s="3"/>
      <c r="J2065" s="3"/>
    </row>
    <row r="2066" spans="9:10" x14ac:dyDescent="0.25">
      <c r="I2066" s="3"/>
      <c r="J2066" s="3"/>
    </row>
    <row r="2067" spans="9:10" x14ac:dyDescent="0.25">
      <c r="I2067" s="3"/>
      <c r="J2067" s="3"/>
    </row>
    <row r="2068" spans="9:10" x14ac:dyDescent="0.25">
      <c r="I2068" s="3"/>
      <c r="J2068" s="3"/>
    </row>
    <row r="2069" spans="9:10" x14ac:dyDescent="0.25">
      <c r="I2069" s="3"/>
      <c r="J2069" s="3"/>
    </row>
    <row r="2070" spans="9:10" x14ac:dyDescent="0.25">
      <c r="I2070" s="3"/>
      <c r="J2070" s="3"/>
    </row>
    <row r="2071" spans="9:10" x14ac:dyDescent="0.25">
      <c r="I2071" s="3"/>
      <c r="J2071" s="3"/>
    </row>
    <row r="2072" spans="9:10" x14ac:dyDescent="0.25">
      <c r="I2072" s="3"/>
      <c r="J2072" s="3"/>
    </row>
    <row r="2073" spans="9:10" x14ac:dyDescent="0.25">
      <c r="I2073" s="3"/>
      <c r="J2073" s="3"/>
    </row>
    <row r="2074" spans="9:10" x14ac:dyDescent="0.25">
      <c r="I2074" s="3"/>
      <c r="J2074" s="3"/>
    </row>
    <row r="2075" spans="9:10" x14ac:dyDescent="0.25">
      <c r="I2075" s="3"/>
      <c r="J2075" s="3"/>
    </row>
    <row r="2076" spans="9:10" x14ac:dyDescent="0.25">
      <c r="I2076" s="3"/>
      <c r="J2076" s="3"/>
    </row>
    <row r="2077" spans="9:10" x14ac:dyDescent="0.25">
      <c r="I2077" s="3"/>
      <c r="J2077" s="3"/>
    </row>
    <row r="2078" spans="9:10" x14ac:dyDescent="0.25">
      <c r="I2078" s="3"/>
      <c r="J2078" s="3"/>
    </row>
    <row r="2079" spans="9:10" x14ac:dyDescent="0.25">
      <c r="I2079" s="3"/>
      <c r="J2079" s="3"/>
    </row>
    <row r="2080" spans="9:10" x14ac:dyDescent="0.25">
      <c r="I2080" s="3"/>
      <c r="J2080" s="3"/>
    </row>
    <row r="2081" spans="9:10" x14ac:dyDescent="0.25">
      <c r="I2081" s="3"/>
      <c r="J2081" s="3"/>
    </row>
    <row r="2082" spans="9:10" x14ac:dyDescent="0.25">
      <c r="I2082" s="3"/>
      <c r="J2082" s="3"/>
    </row>
    <row r="2083" spans="9:10" x14ac:dyDescent="0.25">
      <c r="I2083" s="3"/>
      <c r="J2083" s="3"/>
    </row>
    <row r="2084" spans="9:10" x14ac:dyDescent="0.25">
      <c r="I2084" s="3"/>
      <c r="J2084" s="3"/>
    </row>
    <row r="2085" spans="9:10" x14ac:dyDescent="0.25">
      <c r="I2085" s="3"/>
      <c r="J2085" s="3"/>
    </row>
    <row r="2086" spans="9:10" x14ac:dyDescent="0.25">
      <c r="I2086" s="3"/>
      <c r="J2086" s="3"/>
    </row>
    <row r="2087" spans="9:10" x14ac:dyDescent="0.25">
      <c r="I2087" s="3"/>
      <c r="J2087" s="3"/>
    </row>
    <row r="2088" spans="9:10" x14ac:dyDescent="0.25">
      <c r="I2088" s="3"/>
      <c r="J2088" s="3"/>
    </row>
    <row r="2089" spans="9:10" x14ac:dyDescent="0.25">
      <c r="I2089" s="3"/>
      <c r="J2089" s="3"/>
    </row>
    <row r="2090" spans="9:10" x14ac:dyDescent="0.25">
      <c r="I2090" s="3"/>
      <c r="J2090" s="3"/>
    </row>
    <row r="2091" spans="9:10" x14ac:dyDescent="0.25">
      <c r="I2091" s="3"/>
      <c r="J2091" s="3"/>
    </row>
    <row r="2092" spans="9:10" x14ac:dyDescent="0.25">
      <c r="I2092" s="3"/>
      <c r="J2092" s="3"/>
    </row>
    <row r="2093" spans="9:10" x14ac:dyDescent="0.25">
      <c r="I2093" s="3"/>
      <c r="J2093" s="3"/>
    </row>
    <row r="2094" spans="9:10" x14ac:dyDescent="0.25">
      <c r="I2094" s="3"/>
      <c r="J2094" s="3"/>
    </row>
    <row r="2095" spans="9:10" x14ac:dyDescent="0.25">
      <c r="I2095" s="3"/>
      <c r="J2095" s="3"/>
    </row>
    <row r="2096" spans="9:10" x14ac:dyDescent="0.25">
      <c r="I2096" s="3"/>
      <c r="J2096" s="3"/>
    </row>
    <row r="2097" spans="9:10" x14ac:dyDescent="0.25">
      <c r="I2097" s="3"/>
      <c r="J2097" s="3"/>
    </row>
    <row r="2098" spans="9:10" x14ac:dyDescent="0.25">
      <c r="I2098" s="3"/>
      <c r="J2098" s="3"/>
    </row>
    <row r="2099" spans="9:10" x14ac:dyDescent="0.25">
      <c r="I2099" s="3"/>
      <c r="J2099" s="3"/>
    </row>
    <row r="2100" spans="9:10" x14ac:dyDescent="0.25">
      <c r="I2100" s="3"/>
      <c r="J2100" s="3"/>
    </row>
    <row r="2101" spans="9:10" x14ac:dyDescent="0.25">
      <c r="I2101" s="3"/>
      <c r="J2101" s="3"/>
    </row>
    <row r="2102" spans="9:10" x14ac:dyDescent="0.25">
      <c r="I2102" s="3"/>
      <c r="J2102" s="3"/>
    </row>
    <row r="2103" spans="9:10" x14ac:dyDescent="0.25">
      <c r="I2103" s="3"/>
      <c r="J2103" s="3"/>
    </row>
    <row r="2104" spans="9:10" x14ac:dyDescent="0.25">
      <c r="I2104" s="3"/>
      <c r="J2104" s="3"/>
    </row>
    <row r="2105" spans="9:10" x14ac:dyDescent="0.25">
      <c r="I2105" s="3"/>
      <c r="J2105" s="3"/>
    </row>
    <row r="2106" spans="9:10" x14ac:dyDescent="0.25">
      <c r="I2106" s="3"/>
      <c r="J2106" s="3"/>
    </row>
    <row r="2107" spans="9:10" x14ac:dyDescent="0.25">
      <c r="I2107" s="3"/>
      <c r="J2107" s="3"/>
    </row>
    <row r="2108" spans="9:10" x14ac:dyDescent="0.25">
      <c r="I2108" s="3"/>
      <c r="J2108" s="3"/>
    </row>
    <row r="2109" spans="9:10" x14ac:dyDescent="0.25">
      <c r="I2109" s="3"/>
      <c r="J2109" s="3"/>
    </row>
    <row r="2110" spans="9:10" x14ac:dyDescent="0.25">
      <c r="I2110" s="3"/>
      <c r="J2110" s="3"/>
    </row>
    <row r="2111" spans="9:10" x14ac:dyDescent="0.25">
      <c r="I2111" s="3"/>
      <c r="J2111" s="3"/>
    </row>
    <row r="2112" spans="9:10" x14ac:dyDescent="0.25">
      <c r="I2112" s="3"/>
      <c r="J2112" s="3"/>
    </row>
    <row r="2113" spans="9:10" x14ac:dyDescent="0.25">
      <c r="I2113" s="3"/>
      <c r="J2113" s="3"/>
    </row>
    <row r="2114" spans="9:10" x14ac:dyDescent="0.25">
      <c r="I2114" s="3"/>
      <c r="J2114" s="3"/>
    </row>
    <row r="2115" spans="9:10" x14ac:dyDescent="0.25">
      <c r="I2115" s="3"/>
      <c r="J2115" s="3"/>
    </row>
    <row r="2116" spans="9:10" x14ac:dyDescent="0.25">
      <c r="I2116" s="3"/>
      <c r="J2116" s="3"/>
    </row>
    <row r="2117" spans="9:10" x14ac:dyDescent="0.25">
      <c r="I2117" s="3"/>
      <c r="J2117" s="3"/>
    </row>
    <row r="2118" spans="9:10" x14ac:dyDescent="0.25">
      <c r="I2118" s="3"/>
      <c r="J2118" s="3"/>
    </row>
    <row r="2119" spans="9:10" x14ac:dyDescent="0.25">
      <c r="I2119" s="3"/>
      <c r="J2119" s="3"/>
    </row>
    <row r="2120" spans="9:10" x14ac:dyDescent="0.25">
      <c r="I2120" s="3"/>
      <c r="J2120" s="3"/>
    </row>
    <row r="2121" spans="9:10" x14ac:dyDescent="0.25">
      <c r="I2121" s="3"/>
      <c r="J2121" s="3"/>
    </row>
    <row r="2122" spans="9:10" x14ac:dyDescent="0.25">
      <c r="I2122" s="3"/>
      <c r="J2122" s="3"/>
    </row>
    <row r="2123" spans="9:10" x14ac:dyDescent="0.25">
      <c r="I2123" s="3"/>
      <c r="J2123" s="3"/>
    </row>
    <row r="2124" spans="9:10" x14ac:dyDescent="0.25">
      <c r="I2124" s="3"/>
      <c r="J2124" s="3"/>
    </row>
    <row r="2125" spans="9:10" x14ac:dyDescent="0.25">
      <c r="I2125" s="3"/>
      <c r="J2125" s="3"/>
    </row>
    <row r="2126" spans="9:10" x14ac:dyDescent="0.25">
      <c r="I2126" s="3"/>
      <c r="J2126" s="3"/>
    </row>
    <row r="2127" spans="9:10" x14ac:dyDescent="0.25">
      <c r="I2127" s="3"/>
      <c r="J2127" s="3"/>
    </row>
    <row r="2128" spans="9:10" x14ac:dyDescent="0.25">
      <c r="I2128" s="3"/>
      <c r="J2128" s="3"/>
    </row>
    <row r="2129" spans="9:10" x14ac:dyDescent="0.25">
      <c r="I2129" s="3"/>
      <c r="J2129" s="3"/>
    </row>
    <row r="2130" spans="9:10" x14ac:dyDescent="0.25">
      <c r="I2130" s="3"/>
      <c r="J2130" s="3"/>
    </row>
    <row r="2131" spans="9:10" x14ac:dyDescent="0.25">
      <c r="I2131" s="3"/>
      <c r="J2131" s="3"/>
    </row>
    <row r="2132" spans="9:10" x14ac:dyDescent="0.25">
      <c r="I2132" s="3"/>
      <c r="J2132" s="3"/>
    </row>
    <row r="2133" spans="9:10" x14ac:dyDescent="0.25">
      <c r="I2133" s="3"/>
      <c r="J2133" s="3"/>
    </row>
    <row r="2134" spans="9:10" x14ac:dyDescent="0.25">
      <c r="I2134" s="3"/>
      <c r="J2134" s="3"/>
    </row>
    <row r="2135" spans="9:10" x14ac:dyDescent="0.25">
      <c r="I2135" s="3"/>
      <c r="J2135" s="3"/>
    </row>
    <row r="2136" spans="9:10" x14ac:dyDescent="0.25">
      <c r="I2136" s="3"/>
      <c r="J2136" s="3"/>
    </row>
    <row r="2137" spans="9:10" x14ac:dyDescent="0.25">
      <c r="I2137" s="3"/>
      <c r="J2137" s="3"/>
    </row>
    <row r="2138" spans="9:10" x14ac:dyDescent="0.25">
      <c r="I2138" s="3"/>
      <c r="J2138" s="3"/>
    </row>
    <row r="2139" spans="9:10" x14ac:dyDescent="0.25">
      <c r="I2139" s="3"/>
      <c r="J2139" s="3"/>
    </row>
    <row r="2140" spans="9:10" x14ac:dyDescent="0.25">
      <c r="I2140" s="3"/>
      <c r="J2140" s="3"/>
    </row>
    <row r="2141" spans="9:10" x14ac:dyDescent="0.25">
      <c r="I2141" s="3"/>
      <c r="J2141" s="3"/>
    </row>
    <row r="2142" spans="9:10" x14ac:dyDescent="0.25">
      <c r="I2142" s="3"/>
      <c r="J2142" s="3"/>
    </row>
    <row r="2143" spans="9:10" x14ac:dyDescent="0.25">
      <c r="I2143" s="3"/>
      <c r="J2143" s="3"/>
    </row>
    <row r="2144" spans="9:10" x14ac:dyDescent="0.25">
      <c r="I2144" s="3"/>
      <c r="J2144" s="3"/>
    </row>
    <row r="2145" spans="9:10" x14ac:dyDescent="0.25">
      <c r="I2145" s="3"/>
      <c r="J2145" s="3"/>
    </row>
    <row r="2146" spans="9:10" x14ac:dyDescent="0.25">
      <c r="I2146" s="3"/>
      <c r="J2146" s="3"/>
    </row>
    <row r="2147" spans="9:10" x14ac:dyDescent="0.25">
      <c r="I2147" s="3"/>
      <c r="J2147" s="3"/>
    </row>
    <row r="2148" spans="9:10" x14ac:dyDescent="0.25">
      <c r="I2148" s="3"/>
      <c r="J2148" s="3"/>
    </row>
    <row r="2149" spans="9:10" x14ac:dyDescent="0.25">
      <c r="I2149" s="3"/>
      <c r="J2149" s="3"/>
    </row>
    <row r="2150" spans="9:10" x14ac:dyDescent="0.25">
      <c r="I2150" s="3"/>
      <c r="J2150" s="3"/>
    </row>
    <row r="2151" spans="9:10" x14ac:dyDescent="0.25">
      <c r="I2151" s="3"/>
      <c r="J2151" s="3"/>
    </row>
    <row r="2152" spans="9:10" x14ac:dyDescent="0.25">
      <c r="I2152" s="3"/>
      <c r="J2152" s="3"/>
    </row>
    <row r="2153" spans="9:10" x14ac:dyDescent="0.25">
      <c r="I2153" s="3"/>
      <c r="J2153" s="3"/>
    </row>
    <row r="2154" spans="9:10" x14ac:dyDescent="0.25">
      <c r="I2154" s="3"/>
      <c r="J2154" s="3"/>
    </row>
    <row r="2155" spans="9:10" x14ac:dyDescent="0.25">
      <c r="I2155" s="3"/>
      <c r="J2155" s="3"/>
    </row>
    <row r="2156" spans="9:10" x14ac:dyDescent="0.25">
      <c r="I2156" s="3"/>
      <c r="J2156" s="3"/>
    </row>
    <row r="2157" spans="9:10" x14ac:dyDescent="0.25">
      <c r="I2157" s="3"/>
      <c r="J2157" s="3"/>
    </row>
    <row r="2158" spans="9:10" x14ac:dyDescent="0.25">
      <c r="I2158" s="3"/>
      <c r="J2158" s="3"/>
    </row>
    <row r="2159" spans="9:10" x14ac:dyDescent="0.25">
      <c r="I2159" s="3"/>
      <c r="J2159" s="3"/>
    </row>
    <row r="2160" spans="9:10" x14ac:dyDescent="0.25">
      <c r="I2160" s="3"/>
      <c r="J2160" s="3"/>
    </row>
    <row r="2161" spans="9:10" x14ac:dyDescent="0.25">
      <c r="I2161" s="3"/>
      <c r="J2161" s="3"/>
    </row>
    <row r="2162" spans="9:10" x14ac:dyDescent="0.25">
      <c r="I2162" s="3"/>
      <c r="J2162" s="3"/>
    </row>
    <row r="2163" spans="9:10" x14ac:dyDescent="0.25">
      <c r="I2163" s="3"/>
      <c r="J2163" s="3"/>
    </row>
    <row r="2164" spans="9:10" x14ac:dyDescent="0.25">
      <c r="I2164" s="3"/>
      <c r="J2164" s="3"/>
    </row>
    <row r="2165" spans="9:10" x14ac:dyDescent="0.25">
      <c r="I2165" s="3"/>
      <c r="J2165" s="3"/>
    </row>
    <row r="2166" spans="9:10" x14ac:dyDescent="0.25">
      <c r="I2166" s="3"/>
      <c r="J2166" s="3"/>
    </row>
    <row r="2167" spans="9:10" x14ac:dyDescent="0.25">
      <c r="I2167" s="3"/>
      <c r="J2167" s="3"/>
    </row>
    <row r="2168" spans="9:10" x14ac:dyDescent="0.25">
      <c r="I2168" s="3"/>
      <c r="J2168" s="3"/>
    </row>
    <row r="2169" spans="9:10" x14ac:dyDescent="0.25">
      <c r="I2169" s="3"/>
      <c r="J2169" s="3"/>
    </row>
    <row r="2170" spans="9:10" x14ac:dyDescent="0.25">
      <c r="I2170" s="3"/>
      <c r="J2170" s="3"/>
    </row>
    <row r="2171" spans="9:10" x14ac:dyDescent="0.25">
      <c r="I2171" s="3"/>
      <c r="J2171" s="3"/>
    </row>
    <row r="2172" spans="9:10" x14ac:dyDescent="0.25">
      <c r="I2172" s="3"/>
      <c r="J2172" s="3"/>
    </row>
    <row r="2173" spans="9:10" x14ac:dyDescent="0.25">
      <c r="I2173" s="3"/>
      <c r="J2173" s="3"/>
    </row>
    <row r="2174" spans="9:10" x14ac:dyDescent="0.25">
      <c r="I2174" s="3"/>
      <c r="J2174" s="3"/>
    </row>
    <row r="2175" spans="9:10" x14ac:dyDescent="0.25">
      <c r="I2175" s="3"/>
      <c r="J2175" s="3"/>
    </row>
    <row r="2176" spans="9:10" x14ac:dyDescent="0.25">
      <c r="I2176" s="3"/>
      <c r="J2176" s="3"/>
    </row>
    <row r="2177" spans="9:10" x14ac:dyDescent="0.25">
      <c r="I2177" s="3"/>
      <c r="J2177" s="3"/>
    </row>
    <row r="2178" spans="9:10" x14ac:dyDescent="0.25">
      <c r="I2178" s="3"/>
      <c r="J2178" s="3"/>
    </row>
    <row r="2179" spans="9:10" x14ac:dyDescent="0.25">
      <c r="I2179" s="3"/>
      <c r="J2179" s="3"/>
    </row>
    <row r="2180" spans="9:10" x14ac:dyDescent="0.25">
      <c r="I2180" s="3"/>
      <c r="J2180" s="3"/>
    </row>
    <row r="2181" spans="9:10" x14ac:dyDescent="0.25">
      <c r="I2181" s="3"/>
      <c r="J2181" s="3"/>
    </row>
    <row r="2182" spans="9:10" x14ac:dyDescent="0.25">
      <c r="I2182" s="3"/>
      <c r="J2182" s="3"/>
    </row>
    <row r="2183" spans="9:10" x14ac:dyDescent="0.25">
      <c r="I2183" s="3"/>
      <c r="J2183" s="3"/>
    </row>
    <row r="2184" spans="9:10" x14ac:dyDescent="0.25">
      <c r="I2184" s="3"/>
      <c r="J2184" s="3"/>
    </row>
    <row r="2185" spans="9:10" x14ac:dyDescent="0.25">
      <c r="I2185" s="3"/>
      <c r="J2185" s="3"/>
    </row>
    <row r="2186" spans="9:10" x14ac:dyDescent="0.25">
      <c r="I2186" s="3"/>
      <c r="J2186" s="3"/>
    </row>
    <row r="2187" spans="9:10" x14ac:dyDescent="0.25">
      <c r="I2187" s="3"/>
      <c r="J2187" s="3"/>
    </row>
    <row r="2188" spans="9:10" x14ac:dyDescent="0.25">
      <c r="I2188" s="3"/>
      <c r="J2188" s="3"/>
    </row>
    <row r="2189" spans="9:10" x14ac:dyDescent="0.25">
      <c r="I2189" s="3"/>
      <c r="J2189" s="3"/>
    </row>
    <row r="2190" spans="9:10" x14ac:dyDescent="0.25">
      <c r="I2190" s="3"/>
      <c r="J2190" s="3"/>
    </row>
    <row r="2191" spans="9:10" x14ac:dyDescent="0.25">
      <c r="I2191" s="3"/>
      <c r="J2191" s="3"/>
    </row>
    <row r="2192" spans="9:10" x14ac:dyDescent="0.25">
      <c r="I2192" s="3"/>
      <c r="J2192" s="3"/>
    </row>
    <row r="2193" spans="9:10" x14ac:dyDescent="0.25">
      <c r="I2193" s="3"/>
      <c r="J2193" s="3"/>
    </row>
    <row r="2194" spans="9:10" x14ac:dyDescent="0.25">
      <c r="I2194" s="3"/>
      <c r="J2194" s="3"/>
    </row>
    <row r="2195" spans="9:10" x14ac:dyDescent="0.25">
      <c r="I2195" s="3"/>
      <c r="J2195" s="3"/>
    </row>
    <row r="2196" spans="9:10" x14ac:dyDescent="0.25">
      <c r="I2196" s="3"/>
      <c r="J2196" s="3"/>
    </row>
    <row r="2197" spans="9:10" x14ac:dyDescent="0.25">
      <c r="I2197" s="3"/>
      <c r="J2197" s="3"/>
    </row>
    <row r="2198" spans="9:10" x14ac:dyDescent="0.25">
      <c r="I2198" s="3"/>
      <c r="J2198" s="3"/>
    </row>
    <row r="2199" spans="9:10" x14ac:dyDescent="0.25">
      <c r="I2199" s="3"/>
      <c r="J2199" s="3"/>
    </row>
    <row r="2200" spans="9:10" x14ac:dyDescent="0.25">
      <c r="I2200" s="3"/>
      <c r="J2200" s="3"/>
    </row>
    <row r="2201" spans="9:10" x14ac:dyDescent="0.25">
      <c r="I2201" s="3"/>
      <c r="J2201" s="3"/>
    </row>
    <row r="2202" spans="9:10" x14ac:dyDescent="0.25">
      <c r="I2202" s="3"/>
      <c r="J2202" s="3"/>
    </row>
    <row r="2203" spans="9:10" x14ac:dyDescent="0.25">
      <c r="I2203" s="3"/>
      <c r="J2203" s="3"/>
    </row>
    <row r="2204" spans="9:10" x14ac:dyDescent="0.25">
      <c r="I2204" s="3"/>
      <c r="J2204" s="3"/>
    </row>
    <row r="2205" spans="9:10" x14ac:dyDescent="0.25">
      <c r="I2205" s="3"/>
      <c r="J2205" s="3"/>
    </row>
    <row r="2206" spans="9:10" x14ac:dyDescent="0.25">
      <c r="I2206" s="3"/>
      <c r="J2206" s="3"/>
    </row>
    <row r="2207" spans="9:10" x14ac:dyDescent="0.25">
      <c r="I2207" s="3"/>
      <c r="J2207" s="3"/>
    </row>
    <row r="2208" spans="9:10" x14ac:dyDescent="0.25">
      <c r="I2208" s="3"/>
      <c r="J2208" s="3"/>
    </row>
    <row r="2209" spans="9:10" x14ac:dyDescent="0.25">
      <c r="I2209" s="3"/>
      <c r="J2209" s="3"/>
    </row>
  </sheetData>
  <mergeCells count="5">
    <mergeCell ref="Y1:AB1"/>
    <mergeCell ref="C739:F739"/>
    <mergeCell ref="C1108:F1108"/>
    <mergeCell ref="C1477:F1477"/>
    <mergeCell ref="C1846:F1846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7171" r:id="rId4">
          <objectPr defaultSize="0" autoPict="0" r:id="rId5">
            <anchor moveWithCells="1" sizeWithCells="1">
              <from>
                <xdr:col>10</xdr:col>
                <xdr:colOff>485775</xdr:colOff>
                <xdr:row>1</xdr:row>
                <xdr:rowOff>95250</xdr:rowOff>
              </from>
              <to>
                <xdr:col>19</xdr:col>
                <xdr:colOff>419100</xdr:colOff>
                <xdr:row>4</xdr:row>
                <xdr:rowOff>28575</xdr:rowOff>
              </to>
            </anchor>
          </objectPr>
        </oleObject>
      </mc:Choice>
      <mc:Fallback>
        <oleObject progId="Equation.3" shapeId="7171" r:id="rId4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C000"/>
  </sheetPr>
  <dimension ref="B1:AH1471"/>
  <sheetViews>
    <sheetView topLeftCell="A2" workbookViewId="0">
      <pane xSplit="2" ySplit="6" topLeftCell="R736" activePane="bottomRight" state="frozen"/>
      <selection activeCell="A2" sqref="A2"/>
      <selection pane="topRight" activeCell="C2" sqref="C2"/>
      <selection pane="bottomLeft" activeCell="A8" sqref="A8"/>
      <selection pane="bottomRight" activeCell="X743" sqref="X743"/>
    </sheetView>
  </sheetViews>
  <sheetFormatPr defaultRowHeight="15" x14ac:dyDescent="0.25"/>
  <cols>
    <col min="3" max="3" width="11.28515625" bestFit="1" customWidth="1"/>
    <col min="5" max="5" width="15.7109375" bestFit="1" customWidth="1"/>
    <col min="6" max="6" width="21.7109375" bestFit="1" customWidth="1"/>
    <col min="7" max="7" width="16.85546875" bestFit="1" customWidth="1"/>
    <col min="9" max="9" width="13.7109375" bestFit="1" customWidth="1"/>
    <col min="23" max="23" width="14.7109375" customWidth="1"/>
    <col min="24" max="24" width="15.42578125" bestFit="1" customWidth="1"/>
    <col min="26" max="27" width="10.42578125" bestFit="1" customWidth="1"/>
  </cols>
  <sheetData>
    <row r="1" spans="2:34" x14ac:dyDescent="0.25">
      <c r="U1" s="62" t="s">
        <v>284</v>
      </c>
      <c r="V1" s="62">
        <f>'Config sheet'!O12</f>
        <v>41.002122</v>
      </c>
      <c r="W1" t="s">
        <v>296</v>
      </c>
      <c r="Y1" s="119" t="s">
        <v>294</v>
      </c>
      <c r="Z1" s="119"/>
      <c r="AA1" s="119"/>
      <c r="AB1" s="119"/>
      <c r="AF1" t="s">
        <v>297</v>
      </c>
    </row>
    <row r="2" spans="2:34" x14ac:dyDescent="0.25">
      <c r="G2" t="s">
        <v>265</v>
      </c>
      <c r="U2" s="62" t="s">
        <v>283</v>
      </c>
      <c r="V2" s="62">
        <f>'Config sheet'!O13</f>
        <v>101.4589</v>
      </c>
      <c r="W2" t="s">
        <v>296</v>
      </c>
      <c r="Y2" t="s">
        <v>292</v>
      </c>
      <c r="Z2">
        <f>Z5*(AB5/AB2)^(1/AD2)</f>
        <v>9.0738338265333156E-3</v>
      </c>
      <c r="AA2" t="s">
        <v>287</v>
      </c>
      <c r="AB2">
        <f>V1</f>
        <v>41.002122</v>
      </c>
      <c r="AC2" t="s">
        <v>203</v>
      </c>
      <c r="AD2">
        <f>V3</f>
        <v>1.3338814408347732</v>
      </c>
      <c r="AF2" t="s">
        <v>292</v>
      </c>
      <c r="AG2">
        <f>AG5*(AB5/AB2)^(1/AD2)</f>
        <v>6.5674332204558126E-3</v>
      </c>
      <c r="AH2">
        <f>AG2*995</f>
        <v>6.5345960543535337</v>
      </c>
    </row>
    <row r="3" spans="2:34" x14ac:dyDescent="0.25">
      <c r="C3" t="s">
        <v>307</v>
      </c>
      <c r="D3" t="s">
        <v>66</v>
      </c>
      <c r="E3" t="s">
        <v>263</v>
      </c>
      <c r="F3" t="s">
        <v>266</v>
      </c>
      <c r="G3" t="s">
        <v>267</v>
      </c>
      <c r="H3" t="s">
        <v>1</v>
      </c>
      <c r="I3" t="s">
        <v>264</v>
      </c>
      <c r="J3" s="3" t="s">
        <v>271</v>
      </c>
      <c r="U3" s="62" t="s">
        <v>291</v>
      </c>
      <c r="V3" s="62">
        <f>'Config sheet'!N98</f>
        <v>1.3338814408347732</v>
      </c>
      <c r="W3" t="s">
        <v>296</v>
      </c>
      <c r="X3">
        <v>180</v>
      </c>
      <c r="Y3" s="80" t="s">
        <v>285</v>
      </c>
      <c r="Z3">
        <f>Z5+'Config sheet'!$P$42</f>
        <v>2.0862150909710143E-2</v>
      </c>
      <c r="AA3" t="s">
        <v>288</v>
      </c>
      <c r="AB3">
        <f>V1</f>
        <v>41.002122</v>
      </c>
      <c r="AF3" s="80" t="s">
        <v>285</v>
      </c>
      <c r="AG3">
        <f>AG5+'Config sheet'!$P$46</f>
        <v>1.810206137829198E-2</v>
      </c>
      <c r="AH3">
        <f>AG3*995</f>
        <v>18.011551071400522</v>
      </c>
    </row>
    <row r="4" spans="2:34" x14ac:dyDescent="0.25">
      <c r="D4">
        <f>'Config sheet'!$C$40</f>
        <v>995</v>
      </c>
      <c r="E4">
        <f>'Config sheet'!$N$39</f>
        <v>0.17780000000000001</v>
      </c>
      <c r="F4">
        <f>1*60/D4</f>
        <v>6.030150753768844E-2</v>
      </c>
      <c r="G4">
        <f>1/(D4*6)</f>
        <v>1.6750418760469013E-4</v>
      </c>
      <c r="H4">
        <v>0</v>
      </c>
      <c r="I4">
        <f>E4/2</f>
        <v>8.8900000000000007E-2</v>
      </c>
      <c r="J4">
        <f>16*2.54*10^-2</f>
        <v>0.40640000000000004</v>
      </c>
      <c r="U4" s="62" t="s">
        <v>304</v>
      </c>
      <c r="V4">
        <f>'Config sheet'!$N$147</f>
        <v>180</v>
      </c>
      <c r="Y4" t="s">
        <v>293</v>
      </c>
      <c r="Z4">
        <f>Z3*(AB3/AB4)^(1/AD2)</f>
        <v>1.0577121325826876E-2</v>
      </c>
      <c r="AA4" t="s">
        <v>289</v>
      </c>
      <c r="AB4">
        <f>V2</f>
        <v>101.4589</v>
      </c>
      <c r="AF4" t="s">
        <v>293</v>
      </c>
      <c r="AG4">
        <f>AG3*(AB3/AB4)^(1/AD2)</f>
        <v>9.1777545026118009E-3</v>
      </c>
      <c r="AH4">
        <f>AG4*995</f>
        <v>9.1318657300987418</v>
      </c>
    </row>
    <row r="5" spans="2:34" x14ac:dyDescent="0.25">
      <c r="V5">
        <f>MAX(V8:V368)</f>
        <v>233.97739726578061</v>
      </c>
      <c r="W5">
        <f>MAX(W8:W80)</f>
        <v>102.4682554809992</v>
      </c>
      <c r="X5">
        <v>0</v>
      </c>
      <c r="Y5" s="80" t="s">
        <v>286</v>
      </c>
      <c r="Z5">
        <f>'Config sheet'!$P$50</f>
        <v>4.6004384537820554E-3</v>
      </c>
      <c r="AA5" t="s">
        <v>290</v>
      </c>
      <c r="AB5">
        <f>V2</f>
        <v>101.4589</v>
      </c>
      <c r="AD5" s="3"/>
      <c r="AF5" s="80" t="s">
        <v>286</v>
      </c>
      <c r="AG5">
        <f>'Config sheet'!$P$51</f>
        <v>3.3296920472229577E-3</v>
      </c>
      <c r="AH5">
        <f>AG5*995</f>
        <v>3.3130435869868431</v>
      </c>
    </row>
    <row r="6" spans="2:34" x14ac:dyDescent="0.25">
      <c r="G6" t="s">
        <v>280</v>
      </c>
      <c r="U6" s="62" t="s">
        <v>299</v>
      </c>
      <c r="V6">
        <f>MIN(V8:V368)</f>
        <v>-293.6436918878548</v>
      </c>
      <c r="W6">
        <f>MIN(W8:W80)</f>
        <v>-81.90886790371593</v>
      </c>
    </row>
    <row r="7" spans="2:34" x14ac:dyDescent="0.25">
      <c r="C7" t="s">
        <v>262</v>
      </c>
      <c r="D7" t="s">
        <v>66</v>
      </c>
      <c r="E7" t="s">
        <v>263</v>
      </c>
      <c r="F7" t="s">
        <v>268</v>
      </c>
      <c r="G7" t="s">
        <v>269</v>
      </c>
      <c r="H7" t="s">
        <v>270</v>
      </c>
      <c r="I7" s="3" t="s">
        <v>273</v>
      </c>
      <c r="J7" s="3" t="s">
        <v>271</v>
      </c>
      <c r="K7" t="s">
        <v>272</v>
      </c>
      <c r="L7" s="80" t="s">
        <v>192</v>
      </c>
      <c r="M7" s="80" t="s">
        <v>305</v>
      </c>
      <c r="N7" t="s">
        <v>274</v>
      </c>
      <c r="O7" t="s">
        <v>275</v>
      </c>
      <c r="P7" t="s">
        <v>276</v>
      </c>
      <c r="Q7" t="s">
        <v>277</v>
      </c>
      <c r="R7" t="s">
        <v>279</v>
      </c>
      <c r="S7" t="s">
        <v>281</v>
      </c>
      <c r="T7" t="s">
        <v>203</v>
      </c>
      <c r="U7" t="s">
        <v>295</v>
      </c>
      <c r="V7" t="s">
        <v>361</v>
      </c>
      <c r="W7" t="s">
        <v>365</v>
      </c>
      <c r="X7" t="s">
        <v>363</v>
      </c>
      <c r="Y7" t="s">
        <v>364</v>
      </c>
      <c r="Z7" s="19" t="s">
        <v>272</v>
      </c>
      <c r="AA7" s="69" t="s">
        <v>192</v>
      </c>
      <c r="AB7" s="69" t="s">
        <v>305</v>
      </c>
    </row>
    <row r="8" spans="2:34" x14ac:dyDescent="0.25">
      <c r="B8" s="68">
        <f>'Config sheet'!N50/100*E8</f>
        <v>5.0299620000000003E-2</v>
      </c>
      <c r="C8">
        <v>0</v>
      </c>
      <c r="D8">
        <f>$D$4</f>
        <v>995</v>
      </c>
      <c r="E8">
        <f>$E$4</f>
        <v>0.17780000000000001</v>
      </c>
      <c r="F8">
        <f t="shared" ref="F8:F71" si="0">C8*$G$4</f>
        <v>0</v>
      </c>
      <c r="G8">
        <f>D8/60*2*PI()</f>
        <v>104.19615634406146</v>
      </c>
      <c r="H8">
        <f>G8*F8</f>
        <v>0</v>
      </c>
      <c r="I8" s="3">
        <f>$I$4</f>
        <v>8.8900000000000007E-2</v>
      </c>
      <c r="J8" s="3">
        <f>$J$4</f>
        <v>0.40640000000000004</v>
      </c>
      <c r="K8">
        <f>(J8+I8)-(I8*COS(H8)+(J8^2-I8^2*(SIN(H8))^2)^0.5)+$B$8</f>
        <v>5.0299620000000003E-2</v>
      </c>
      <c r="L8" s="62">
        <f>PI()/4*('Config sheet'!$N$38^2)*'Stage 2'!K8*2</f>
        <v>4.6004384537820563E-3</v>
      </c>
      <c r="M8">
        <f>L8/$Z$3*100</f>
        <v>22.051601839582201</v>
      </c>
      <c r="N8" s="62">
        <f>'Config sheet'!$N$44</f>
        <v>5.8970333333333338</v>
      </c>
      <c r="O8">
        <f t="shared" ref="O8:O39" si="1">I8*G8*SIN(H8)+I8^2*G8*SIN(2*H8)/(2*J8)</f>
        <v>0</v>
      </c>
      <c r="P8">
        <f t="shared" ref="P8:P39" si="2">I8*G8^2*COS(H8)+(I8^2*G8^2*COS(2*H8)/J8)</f>
        <v>1176.3045776896602</v>
      </c>
      <c r="Q8">
        <f>$V$4</f>
        <v>180</v>
      </c>
      <c r="R8">
        <f>Q8*I8*G8^2*(COS(H8)+(I8/(J8))*COS(2*H8))*10^-3</f>
        <v>211.73482398413887</v>
      </c>
      <c r="S8">
        <f>Q8*P8*10^-3</f>
        <v>211.73482398413884</v>
      </c>
      <c r="T8">
        <f>$V$3</f>
        <v>1.3338814408347732</v>
      </c>
      <c r="U8">
        <f>AB5</f>
        <v>101.4589</v>
      </c>
      <c r="V8">
        <f>(-U8*'Config sheet'!$N$134+'Config sheet'!$N$135*'Stage 2'!U373)*10^2</f>
        <v>-293.6436918878548</v>
      </c>
      <c r="W8">
        <f t="shared" ref="W8:W71" si="3">R8+V8</f>
        <v>-81.90886790371593</v>
      </c>
      <c r="X8" s="62">
        <f>'Config sheet'!$N$150*10^-3</f>
        <v>-333.6</v>
      </c>
      <c r="Y8" s="62">
        <f>'Config sheet'!$N$149*10^-3</f>
        <v>333.6</v>
      </c>
      <c r="Z8">
        <f>(J8+I8)-(I8*COS(H8)+(J8^2-I8^2*(SIN(H8))^2)^0.5)</f>
        <v>0</v>
      </c>
      <c r="AA8">
        <f>PI()/4*('Config sheet'!$N$38^2)*'Stage 1'!Z8*2</f>
        <v>0</v>
      </c>
      <c r="AB8">
        <f>AA8/($Z$3-$Z$5)*100</f>
        <v>0</v>
      </c>
    </row>
    <row r="9" spans="2:34" x14ac:dyDescent="0.25">
      <c r="C9">
        <v>1</v>
      </c>
      <c r="D9">
        <f t="shared" ref="D9:D72" si="4">$D$4</f>
        <v>995</v>
      </c>
      <c r="E9">
        <f t="shared" ref="E9:E72" si="5">$E$4</f>
        <v>0.17780000000000001</v>
      </c>
      <c r="F9">
        <f t="shared" si="0"/>
        <v>1.6750418760469013E-4</v>
      </c>
      <c r="G9">
        <f t="shared" ref="G9:G72" si="6">D9/60*2*PI()</f>
        <v>104.19615634406146</v>
      </c>
      <c r="H9">
        <f t="shared" ref="H9:H72" si="7">G9*F9</f>
        <v>1.7453292519943295E-2</v>
      </c>
      <c r="I9" s="3">
        <f t="shared" ref="I9:I72" si="8">$I$4</f>
        <v>8.8900000000000007E-2</v>
      </c>
      <c r="J9" s="3">
        <f t="shared" ref="J9:J72" si="9">$J$4</f>
        <v>0.40640000000000004</v>
      </c>
      <c r="K9">
        <f t="shared" ref="K9:K72" si="10">(J9+I9)-(I9*COS(H9)+(J9^2-I9^2*(SIN(H9))^2)^0.5)+$B$8</f>
        <v>5.0316121539091554E-2</v>
      </c>
      <c r="L9" s="62">
        <f>PI()/4*('Config sheet'!$N$38^2)*'Stage 2'!K9*2</f>
        <v>4.6019476960980693E-3</v>
      </c>
      <c r="M9">
        <f>L9/$Z$3*100</f>
        <v>22.058836195821613</v>
      </c>
      <c r="N9" s="62">
        <f>'Config sheet'!$N$44</f>
        <v>5.8970333333333338</v>
      </c>
      <c r="O9">
        <f t="shared" si="1"/>
        <v>0.19702055333170923</v>
      </c>
      <c r="P9">
        <f t="shared" si="2"/>
        <v>1176.0289615082752</v>
      </c>
      <c r="Q9">
        <f t="shared" ref="Q9:Q72" si="11">$V$4</f>
        <v>180</v>
      </c>
      <c r="R9">
        <f t="shared" ref="R9:R72" si="12">Q9*I9*G9^2*(COS(H9)+(I9/(J9))*COS(2*H9))*10^-3</f>
        <v>211.68521307148953</v>
      </c>
      <c r="S9">
        <f t="shared" ref="S9:S72" si="13">Q9*P9*10^-3</f>
        <v>211.68521307148953</v>
      </c>
      <c r="T9">
        <f t="shared" ref="T9:T72" si="14">$V$3</f>
        <v>1.3338814408347732</v>
      </c>
      <c r="U9">
        <f>IF(AND(L9&lt;=$Z$2, U8*(L8/L9)^T9&lt;$AB$4, U8*(L8/L9)^T9&gt;$AB$2),U8*(L8/L9)^T9,IF(C9&lt;=180,$AB$3,IF(L9&gt;=$Z$4,  U8*(L8/L9)^T9,$AB$5)))</f>
        <v>101.41451861053361</v>
      </c>
      <c r="V9">
        <f>(-U9*'Config sheet'!$N$134+'Config sheet'!$N$135*'Stage 2'!U374)*10^2</f>
        <v>-293.42970257043277</v>
      </c>
      <c r="W9">
        <f t="shared" si="3"/>
        <v>-81.744489498943238</v>
      </c>
      <c r="X9" s="62">
        <f>'Config sheet'!$N$150*10^-3</f>
        <v>-333.6</v>
      </c>
      <c r="Y9" s="62">
        <f>'Config sheet'!$N$149*10^-3</f>
        <v>333.6</v>
      </c>
      <c r="Z9">
        <f t="shared" ref="Z9:Z72" si="15">(J9+I9)-(I9*COS(H9)+(J9^2-I9^2*(SIN(H9))^2)^0.5)</f>
        <v>1.6501539091551276E-5</v>
      </c>
      <c r="AA9">
        <f>PI()/4*('Config sheet'!$N$38^2)*'Stage 1'!Z9*2</f>
        <v>1.5092423160127314E-6</v>
      </c>
      <c r="AB9">
        <f t="shared" ref="AB9:AB72" si="16">AA9/($Z$3-$Z$5)*100</f>
        <v>9.28095561954515E-3</v>
      </c>
    </row>
    <row r="10" spans="2:34" x14ac:dyDescent="0.25">
      <c r="C10">
        <v>2</v>
      </c>
      <c r="D10">
        <f t="shared" si="4"/>
        <v>995</v>
      </c>
      <c r="E10">
        <f t="shared" si="5"/>
        <v>0.17780000000000001</v>
      </c>
      <c r="F10">
        <f t="shared" si="0"/>
        <v>3.3500837520938025E-4</v>
      </c>
      <c r="G10">
        <f t="shared" si="6"/>
        <v>104.19615634406146</v>
      </c>
      <c r="H10">
        <f t="shared" si="7"/>
        <v>3.4906585039886591E-2</v>
      </c>
      <c r="I10" s="3">
        <f t="shared" si="8"/>
        <v>8.8900000000000007E-2</v>
      </c>
      <c r="J10" s="3">
        <f t="shared" si="9"/>
        <v>0.40640000000000004</v>
      </c>
      <c r="K10">
        <f t="shared" si="10"/>
        <v>5.0365618553090366E-2</v>
      </c>
      <c r="L10" s="62">
        <f>PI()/4*('Config sheet'!$N$38^2)*'Stage 2'!K10*2</f>
        <v>4.606474727645176E-3</v>
      </c>
      <c r="M10">
        <f t="shared" ref="M10:M72" si="17">L10/$Z$3*100</f>
        <v>22.080535931226173</v>
      </c>
      <c r="N10" s="62">
        <f>'Config sheet'!$N$44</f>
        <v>5.8970333333333338</v>
      </c>
      <c r="O10">
        <f t="shared" si="1"/>
        <v>0.39394878418405843</v>
      </c>
      <c r="P10">
        <f t="shared" si="2"/>
        <v>1175.2023144402731</v>
      </c>
      <c r="Q10">
        <f t="shared" si="11"/>
        <v>180</v>
      </c>
      <c r="R10">
        <f t="shared" si="12"/>
        <v>211.53641659924918</v>
      </c>
      <c r="S10">
        <f t="shared" si="13"/>
        <v>211.53641659924915</v>
      </c>
      <c r="T10">
        <f t="shared" si="14"/>
        <v>1.3338814408347732</v>
      </c>
      <c r="U10">
        <f t="shared" ref="U10:U73" si="18">IF(AND(L10&lt;=$Z$2, U9*(L9/L10)^T10&lt;$AB$4, U9*(L9/L10)^T10&gt;$AB$2),U9*(L9/L10)^T10,IF(C10&lt;=180,$AB$3,IF(L10&gt;=$Z$4,  U9*(L9/L10)^T10,$AB$5)))</f>
        <v>101.28159843103565</v>
      </c>
      <c r="V10">
        <f>(-U10*'Config sheet'!$N$134+'Config sheet'!$N$135*'Stage 2'!U375)*10^2</f>
        <v>-292.78875209882614</v>
      </c>
      <c r="W10">
        <f t="shared" si="3"/>
        <v>-81.252335499576958</v>
      </c>
      <c r="X10" s="62">
        <f>'Config sheet'!$N$150*10^-3</f>
        <v>-333.6</v>
      </c>
      <c r="Y10" s="62">
        <f>'Config sheet'!$N$149*10^-3</f>
        <v>333.6</v>
      </c>
      <c r="Z10">
        <f t="shared" si="15"/>
        <v>6.5998553090362844E-5</v>
      </c>
      <c r="AA10">
        <f>PI()/4*('Config sheet'!$N$38^2)*'Stage 1'!Z10*2</f>
        <v>6.0362738631202735E-6</v>
      </c>
      <c r="AB10">
        <f t="shared" si="16"/>
        <v>3.7119546170057846E-2</v>
      </c>
    </row>
    <row r="11" spans="2:34" x14ac:dyDescent="0.25">
      <c r="C11">
        <v>3</v>
      </c>
      <c r="D11">
        <f t="shared" si="4"/>
        <v>995</v>
      </c>
      <c r="E11">
        <f t="shared" si="5"/>
        <v>0.17780000000000001</v>
      </c>
      <c r="F11">
        <f t="shared" si="0"/>
        <v>5.025125628140704E-4</v>
      </c>
      <c r="G11">
        <f t="shared" si="6"/>
        <v>104.19615634406146</v>
      </c>
      <c r="H11">
        <f t="shared" si="7"/>
        <v>5.235987755982989E-2</v>
      </c>
      <c r="I11" s="3">
        <f t="shared" si="8"/>
        <v>8.8900000000000007E-2</v>
      </c>
      <c r="J11" s="3">
        <f t="shared" si="9"/>
        <v>0.40640000000000004</v>
      </c>
      <c r="K11">
        <f t="shared" si="10"/>
        <v>5.0448088237061386E-2</v>
      </c>
      <c r="L11" s="62">
        <f>PI()/4*('Config sheet'!$N$38^2)*'Stage 2'!K11*2</f>
        <v>4.6140174626680564E-3</v>
      </c>
      <c r="M11">
        <f t="shared" si="17"/>
        <v>22.116691047999726</v>
      </c>
      <c r="N11" s="62">
        <f>'Config sheet'!$N$44</f>
        <v>5.8970333333333338</v>
      </c>
      <c r="O11">
        <f t="shared" si="1"/>
        <v>0.59069243756246481</v>
      </c>
      <c r="P11">
        <f t="shared" si="2"/>
        <v>1173.8252407095617</v>
      </c>
      <c r="Q11">
        <f t="shared" si="11"/>
        <v>180</v>
      </c>
      <c r="R11">
        <f t="shared" si="12"/>
        <v>211.28854332772113</v>
      </c>
      <c r="S11">
        <f t="shared" si="13"/>
        <v>211.28854332772113</v>
      </c>
      <c r="T11">
        <f t="shared" si="14"/>
        <v>1.3338814408347732</v>
      </c>
      <c r="U11">
        <f t="shared" si="18"/>
        <v>101.06080872889925</v>
      </c>
      <c r="V11">
        <f>(-U11*'Config sheet'!$N$134+'Config sheet'!$N$135*'Stage 2'!U376)*10^2</f>
        <v>-291.72388056359893</v>
      </c>
      <c r="W11">
        <f t="shared" si="3"/>
        <v>-80.435337235877796</v>
      </c>
      <c r="X11" s="62">
        <f>'Config sheet'!$N$150*10^-3</f>
        <v>-333.6</v>
      </c>
      <c r="Y11" s="62">
        <f>'Config sheet'!$N$149*10^-3</f>
        <v>333.6</v>
      </c>
      <c r="Z11">
        <f t="shared" si="15"/>
        <v>1.4846823706138323E-4</v>
      </c>
      <c r="AA11">
        <f>PI()/4*('Config sheet'!$N$38^2)*'Stage 1'!Z11*2</f>
        <v>1.3579008885999887E-5</v>
      </c>
      <c r="AB11">
        <f t="shared" si="16"/>
        <v>8.350294547884321E-2</v>
      </c>
    </row>
    <row r="12" spans="2:34" x14ac:dyDescent="0.25">
      <c r="C12">
        <v>4</v>
      </c>
      <c r="D12">
        <f t="shared" si="4"/>
        <v>995</v>
      </c>
      <c r="E12">
        <f t="shared" si="5"/>
        <v>0.17780000000000001</v>
      </c>
      <c r="F12">
        <f t="shared" si="0"/>
        <v>6.700167504187605E-4</v>
      </c>
      <c r="G12">
        <f t="shared" si="6"/>
        <v>104.19615634406146</v>
      </c>
      <c r="H12">
        <f t="shared" si="7"/>
        <v>6.9813170079773182E-2</v>
      </c>
      <c r="I12" s="3">
        <f t="shared" si="8"/>
        <v>8.8900000000000007E-2</v>
      </c>
      <c r="J12" s="3">
        <f t="shared" si="9"/>
        <v>0.40640000000000004</v>
      </c>
      <c r="K12">
        <f t="shared" si="10"/>
        <v>5.056349259908606E-2</v>
      </c>
      <c r="L12" s="62">
        <f>PI()/4*('Config sheet'!$N$38^2)*'Stage 2'!K12*2</f>
        <v>4.6245724263992436E-3</v>
      </c>
      <c r="M12">
        <f t="shared" si="17"/>
        <v>22.167284890297523</v>
      </c>
      <c r="N12" s="62">
        <f>'Config sheet'!$N$44</f>
        <v>5.8970333333333338</v>
      </c>
      <c r="O12">
        <f t="shared" si="1"/>
        <v>0.78715939337338636</v>
      </c>
      <c r="P12">
        <f t="shared" si="2"/>
        <v>1171.8987466743818</v>
      </c>
      <c r="Q12">
        <f t="shared" si="11"/>
        <v>180</v>
      </c>
      <c r="R12">
        <f t="shared" si="12"/>
        <v>210.9417744013887</v>
      </c>
      <c r="S12">
        <f t="shared" si="13"/>
        <v>210.94177440138873</v>
      </c>
      <c r="T12">
        <f t="shared" si="14"/>
        <v>1.3338814408347732</v>
      </c>
      <c r="U12">
        <f t="shared" si="18"/>
        <v>100.75325601126551</v>
      </c>
      <c r="V12">
        <f>(-U12*'Config sheet'!$N$134+'Config sheet'!$N$135*'Stage 2'!U377)*10^2</f>
        <v>-290.24011388162887</v>
      </c>
      <c r="W12">
        <f t="shared" si="3"/>
        <v>-79.298339480240173</v>
      </c>
      <c r="X12" s="62">
        <f>'Config sheet'!$N$150*10^-3</f>
        <v>-333.6</v>
      </c>
      <c r="Y12" s="62">
        <f>'Config sheet'!$N$149*10^-3</f>
        <v>333.6</v>
      </c>
      <c r="Z12">
        <f t="shared" si="15"/>
        <v>2.6387259908605687E-4</v>
      </c>
      <c r="AA12">
        <f>PI()/4*('Config sheet'!$N$38^2)*'Stage 1'!Z12*2</f>
        <v>2.4133972617187006E-5</v>
      </c>
      <c r="AB12">
        <f t="shared" si="16"/>
        <v>0.14840978576268665</v>
      </c>
    </row>
    <row r="13" spans="2:34" x14ac:dyDescent="0.25">
      <c r="C13">
        <v>5</v>
      </c>
      <c r="D13">
        <f t="shared" si="4"/>
        <v>995</v>
      </c>
      <c r="E13">
        <f t="shared" si="5"/>
        <v>0.17780000000000001</v>
      </c>
      <c r="F13">
        <f t="shared" si="0"/>
        <v>8.375209380234506E-4</v>
      </c>
      <c r="G13">
        <f t="shared" si="6"/>
        <v>104.19615634406146</v>
      </c>
      <c r="H13">
        <f t="shared" si="7"/>
        <v>8.7266462599716474E-2</v>
      </c>
      <c r="I13" s="3">
        <f t="shared" si="8"/>
        <v>8.8900000000000007E-2</v>
      </c>
      <c r="J13" s="3">
        <f t="shared" si="9"/>
        <v>0.40640000000000004</v>
      </c>
      <c r="K13">
        <f t="shared" si="10"/>
        <v>5.0711778484714379E-2</v>
      </c>
      <c r="L13" s="62">
        <f>PI()/4*('Config sheet'!$N$38^2)*'Stage 2'!K13*2</f>
        <v>4.6381347572955331E-3</v>
      </c>
      <c r="M13">
        <f t="shared" si="17"/>
        <v>22.23229415494615</v>
      </c>
      <c r="N13" s="62">
        <f>'Config sheet'!$N$44</f>
        <v>5.8970333333333338</v>
      </c>
      <c r="O13">
        <f t="shared" si="1"/>
        <v>0.98325773370363734</v>
      </c>
      <c r="P13">
        <f t="shared" si="2"/>
        <v>1169.4242398057272</v>
      </c>
      <c r="Q13">
        <f t="shared" si="11"/>
        <v>180</v>
      </c>
      <c r="R13">
        <f t="shared" si="12"/>
        <v>210.49636316503094</v>
      </c>
      <c r="S13">
        <f t="shared" si="13"/>
        <v>210.49636316503091</v>
      </c>
      <c r="T13">
        <f t="shared" si="14"/>
        <v>1.3338814408347732</v>
      </c>
      <c r="U13">
        <f t="shared" si="18"/>
        <v>100.3604708223627</v>
      </c>
      <c r="V13">
        <f>(-U13*'Config sheet'!$N$134+'Config sheet'!$N$135*'Stage 2'!U378)*10^2</f>
        <v>-288.34440338295286</v>
      </c>
      <c r="W13">
        <f t="shared" si="3"/>
        <v>-77.84804021792192</v>
      </c>
      <c r="X13" s="62">
        <f>'Config sheet'!$N$150*10^-3</f>
        <v>-333.6</v>
      </c>
      <c r="Y13" s="62">
        <f>'Config sheet'!$N$149*10^-3</f>
        <v>333.6</v>
      </c>
      <c r="Z13">
        <f t="shared" si="15"/>
        <v>4.1215848471437555E-4</v>
      </c>
      <c r="AA13">
        <f>PI()/4*('Config sheet'!$N$38^2)*'Stage 1'!Z13*2</f>
        <v>3.7696303513476978E-5</v>
      </c>
      <c r="AB13">
        <f t="shared" si="16"/>
        <v>0.23181017138041368</v>
      </c>
    </row>
    <row r="14" spans="2:34" x14ac:dyDescent="0.25">
      <c r="C14">
        <v>6</v>
      </c>
      <c r="D14">
        <f t="shared" si="4"/>
        <v>995</v>
      </c>
      <c r="E14">
        <f t="shared" si="5"/>
        <v>0.17780000000000001</v>
      </c>
      <c r="F14">
        <f t="shared" si="0"/>
        <v>1.0050251256281408E-3</v>
      </c>
      <c r="G14">
        <f t="shared" si="6"/>
        <v>104.19615634406146</v>
      </c>
      <c r="H14">
        <f t="shared" si="7"/>
        <v>0.10471975511965978</v>
      </c>
      <c r="I14" s="3">
        <f t="shared" si="8"/>
        <v>8.8900000000000007E-2</v>
      </c>
      <c r="J14" s="3">
        <f t="shared" si="9"/>
        <v>0.40640000000000004</v>
      </c>
      <c r="K14">
        <f t="shared" si="10"/>
        <v>5.0892877611182344E-2</v>
      </c>
      <c r="L14" s="62">
        <f>PI()/4*('Config sheet'!$N$38^2)*'Stage 2'!K14*2</f>
        <v>4.6546982101675341E-3</v>
      </c>
      <c r="M14">
        <f t="shared" si="17"/>
        <v>22.311688906444623</v>
      </c>
      <c r="N14" s="62">
        <f>'Config sheet'!$N$44</f>
        <v>5.8970333333333338</v>
      </c>
      <c r="O14">
        <f t="shared" si="1"/>
        <v>1.1788958098944808</v>
      </c>
      <c r="P14">
        <f t="shared" si="2"/>
        <v>1166.403527258791</v>
      </c>
      <c r="Q14">
        <f t="shared" si="11"/>
        <v>180</v>
      </c>
      <c r="R14">
        <f t="shared" si="12"/>
        <v>209.9526349065824</v>
      </c>
      <c r="S14">
        <f t="shared" si="13"/>
        <v>209.9526349065824</v>
      </c>
      <c r="T14">
        <f t="shared" si="14"/>
        <v>1.3338814408347732</v>
      </c>
      <c r="U14">
        <f t="shared" si="18"/>
        <v>99.884389662728694</v>
      </c>
      <c r="V14">
        <f>(-U14*'Config sheet'!$N$134+'Config sheet'!$N$135*'Stage 2'!U379)*10^2</f>
        <v>-286.04554307496096</v>
      </c>
      <c r="W14">
        <f t="shared" si="3"/>
        <v>-76.092908168378557</v>
      </c>
      <c r="X14" s="62">
        <f>'Config sheet'!$N$150*10^-3</f>
        <v>-333.6</v>
      </c>
      <c r="Y14" s="62">
        <f>'Config sheet'!$N$149*10^-3</f>
        <v>333.6</v>
      </c>
      <c r="Z14">
        <f t="shared" si="15"/>
        <v>5.9325761118234066E-4</v>
      </c>
      <c r="AA14">
        <f>PI()/4*('Config sheet'!$N$38^2)*'Stage 1'!Z14*2</f>
        <v>5.4259756385478126E-5</v>
      </c>
      <c r="AB14">
        <f t="shared" si="16"/>
        <v>0.33366569807780683</v>
      </c>
    </row>
    <row r="15" spans="2:34" x14ac:dyDescent="0.25">
      <c r="C15">
        <v>7</v>
      </c>
      <c r="D15">
        <f t="shared" si="4"/>
        <v>995</v>
      </c>
      <c r="E15">
        <f t="shared" si="5"/>
        <v>0.17780000000000001</v>
      </c>
      <c r="F15">
        <f t="shared" si="0"/>
        <v>1.1725293132328308E-3</v>
      </c>
      <c r="G15">
        <f t="shared" si="6"/>
        <v>104.19615634406146</v>
      </c>
      <c r="H15">
        <f t="shared" si="7"/>
        <v>0.12217304763960306</v>
      </c>
      <c r="I15" s="3">
        <f t="shared" si="8"/>
        <v>8.8900000000000007E-2</v>
      </c>
      <c r="J15" s="3">
        <f t="shared" si="9"/>
        <v>0.40640000000000004</v>
      </c>
      <c r="K15">
        <f t="shared" si="10"/>
        <v>5.1106706611379962E-2</v>
      </c>
      <c r="L15" s="62">
        <f>PI()/4*('Config sheet'!$N$38^2)*'Stage 2'!K15*2</f>
        <v>4.6742551602010117E-3</v>
      </c>
      <c r="M15">
        <f t="shared" si="17"/>
        <v>22.405432596240171</v>
      </c>
      <c r="N15" s="62">
        <f>'Config sheet'!$N$44</f>
        <v>5.8970333333333338</v>
      </c>
      <c r="O15">
        <f t="shared" si="1"/>
        <v>1.3739823093424579</v>
      </c>
      <c r="P15">
        <f t="shared" si="2"/>
        <v>1162.8388140390857</v>
      </c>
      <c r="Q15">
        <f t="shared" si="11"/>
        <v>180</v>
      </c>
      <c r="R15">
        <f t="shared" si="12"/>
        <v>209.31098652703548</v>
      </c>
      <c r="S15">
        <f t="shared" si="13"/>
        <v>209.31098652703542</v>
      </c>
      <c r="T15">
        <f t="shared" si="14"/>
        <v>1.3338814408347732</v>
      </c>
      <c r="U15">
        <f t="shared" si="18"/>
        <v>99.327332416658706</v>
      </c>
      <c r="V15">
        <f>(-U15*'Config sheet'!$N$134+'Config sheet'!$N$135*'Stage 2'!U380)*10^2</f>
        <v>-283.3540663506181</v>
      </c>
      <c r="W15">
        <f t="shared" si="3"/>
        <v>-74.043079823582616</v>
      </c>
      <c r="X15" s="62">
        <f>'Config sheet'!$N$150*10^-3</f>
        <v>-333.6</v>
      </c>
      <c r="Y15" s="62">
        <f>'Config sheet'!$N$149*10^-3</f>
        <v>333.6</v>
      </c>
      <c r="Z15">
        <f t="shared" si="15"/>
        <v>8.0708661137995907E-4</v>
      </c>
      <c r="AA15">
        <f>PI()/4*('Config sheet'!$N$38^2)*'Stage 1'!Z15*2</f>
        <v>7.3816706418955409E-5</v>
      </c>
      <c r="AB15">
        <f t="shared" si="16"/>
        <v>0.45392947771651243</v>
      </c>
    </row>
    <row r="16" spans="2:34" x14ac:dyDescent="0.25">
      <c r="C16">
        <v>8</v>
      </c>
      <c r="D16">
        <f t="shared" si="4"/>
        <v>995</v>
      </c>
      <c r="E16">
        <f t="shared" si="5"/>
        <v>0.17780000000000001</v>
      </c>
      <c r="F16">
        <f t="shared" si="0"/>
        <v>1.340033500837521E-3</v>
      </c>
      <c r="G16">
        <f t="shared" si="6"/>
        <v>104.19615634406146</v>
      </c>
      <c r="H16">
        <f t="shared" si="7"/>
        <v>0.13962634015954636</v>
      </c>
      <c r="I16" s="3">
        <f t="shared" si="8"/>
        <v>8.8900000000000007E-2</v>
      </c>
      <c r="J16" s="3">
        <f t="shared" si="9"/>
        <v>0.40640000000000004</v>
      </c>
      <c r="K16">
        <f t="shared" si="10"/>
        <v>5.135316708754907E-2</v>
      </c>
      <c r="L16" s="62">
        <f>PI()/4*('Config sheet'!$N$38^2)*'Stage 2'!K16*2</f>
        <v>4.696796607868127E-3</v>
      </c>
      <c r="M16">
        <f t="shared" si="17"/>
        <v>22.513482086269619</v>
      </c>
      <c r="N16" s="62">
        <f>'Config sheet'!$N$44</f>
        <v>5.8970333333333338</v>
      </c>
      <c r="O16">
        <f t="shared" si="1"/>
        <v>1.5684263219592345</v>
      </c>
      <c r="P16">
        <f t="shared" si="2"/>
        <v>1158.7327007653657</v>
      </c>
      <c r="Q16">
        <f t="shared" si="11"/>
        <v>180</v>
      </c>
      <c r="R16">
        <f t="shared" si="12"/>
        <v>208.57188613776586</v>
      </c>
      <c r="S16">
        <f t="shared" si="13"/>
        <v>208.57188613776583</v>
      </c>
      <c r="T16">
        <f t="shared" si="14"/>
        <v>1.3338814408347732</v>
      </c>
      <c r="U16">
        <f t="shared" si="18"/>
        <v>98.691975761812216</v>
      </c>
      <c r="V16">
        <f>(-U16*'Config sheet'!$N$134+'Config sheet'!$N$135*'Stage 2'!U381)*10^2</f>
        <v>-280.28212430792411</v>
      </c>
      <c r="W16">
        <f t="shared" si="3"/>
        <v>-71.710238170158249</v>
      </c>
      <c r="X16" s="62">
        <f>'Config sheet'!$N$150*10^-3</f>
        <v>-333.6</v>
      </c>
      <c r="Y16" s="62">
        <f>'Config sheet'!$N$149*10^-3</f>
        <v>333.6</v>
      </c>
      <c r="Z16">
        <f t="shared" si="15"/>
        <v>1.0535470875490671E-3</v>
      </c>
      <c r="AA16">
        <f>PI()/4*('Config sheet'!$N$38^2)*'Stage 1'!Z16*2</f>
        <v>9.6358154086070998E-5</v>
      </c>
      <c r="AB16">
        <f t="shared" si="16"/>
        <v>0.59254616847529085</v>
      </c>
    </row>
    <row r="17" spans="3:28" x14ac:dyDescent="0.25">
      <c r="C17">
        <v>9</v>
      </c>
      <c r="D17">
        <f t="shared" si="4"/>
        <v>995</v>
      </c>
      <c r="E17">
        <f t="shared" si="5"/>
        <v>0.17780000000000001</v>
      </c>
      <c r="F17">
        <f t="shared" si="0"/>
        <v>1.5075376884422112E-3</v>
      </c>
      <c r="G17">
        <f t="shared" si="6"/>
        <v>104.19615634406146</v>
      </c>
      <c r="H17">
        <f t="shared" si="7"/>
        <v>0.15707963267948966</v>
      </c>
      <c r="I17" s="3">
        <f t="shared" si="8"/>
        <v>8.8900000000000007E-2</v>
      </c>
      <c r="J17" s="3">
        <f t="shared" si="9"/>
        <v>0.40640000000000004</v>
      </c>
      <c r="K17">
        <f t="shared" si="10"/>
        <v>5.1632145674688448E-2</v>
      </c>
      <c r="L17" s="62">
        <f>PI()/4*('Config sheet'!$N$38^2)*'Stage 2'!K17*2</f>
        <v>4.7223121847265164E-3</v>
      </c>
      <c r="M17">
        <f t="shared" si="17"/>
        <v>22.635787676756518</v>
      </c>
      <c r="N17" s="62">
        <f>'Config sheet'!$N$44</f>
        <v>5.8970333333333338</v>
      </c>
      <c r="O17">
        <f t="shared" si="1"/>
        <v>1.7621374062231343</v>
      </c>
      <c r="P17">
        <f t="shared" si="2"/>
        <v>1154.0881810319349</v>
      </c>
      <c r="Q17">
        <f t="shared" si="11"/>
        <v>180</v>
      </c>
      <c r="R17">
        <f t="shared" si="12"/>
        <v>207.73587258574833</v>
      </c>
      <c r="S17">
        <f t="shared" si="13"/>
        <v>207.7358725857483</v>
      </c>
      <c r="T17">
        <f t="shared" si="14"/>
        <v>1.3338814408347732</v>
      </c>
      <c r="U17">
        <f t="shared" si="18"/>
        <v>97.981323106947997</v>
      </c>
      <c r="V17">
        <f>(-U17*'Config sheet'!$N$134+'Config sheet'!$N$135*'Stage 2'!U382)*10^2</f>
        <v>-276.84334817722015</v>
      </c>
      <c r="W17">
        <f t="shared" si="3"/>
        <v>-69.107475591471825</v>
      </c>
      <c r="X17" s="62">
        <f>'Config sheet'!$N$150*10^-3</f>
        <v>-333.6</v>
      </c>
      <c r="Y17" s="62">
        <f>'Config sheet'!$N$149*10^-3</f>
        <v>333.6</v>
      </c>
      <c r="Z17">
        <f t="shared" si="15"/>
        <v>1.3325256746884451E-3</v>
      </c>
      <c r="AA17">
        <f>PI()/4*('Config sheet'!$N$38^2)*'Stage 1'!Z17*2</f>
        <v>1.2187373094446044E-4</v>
      </c>
      <c r="AB17">
        <f t="shared" si="16"/>
        <v>0.74945201051093646</v>
      </c>
    </row>
    <row r="18" spans="3:28" x14ac:dyDescent="0.25">
      <c r="C18">
        <v>10</v>
      </c>
      <c r="D18">
        <f t="shared" si="4"/>
        <v>995</v>
      </c>
      <c r="E18">
        <f t="shared" si="5"/>
        <v>0.17780000000000001</v>
      </c>
      <c r="F18">
        <f t="shared" si="0"/>
        <v>1.6750418760469012E-3</v>
      </c>
      <c r="G18">
        <f t="shared" si="6"/>
        <v>104.19615634406146</v>
      </c>
      <c r="H18">
        <f t="shared" si="7"/>
        <v>0.17453292519943295</v>
      </c>
      <c r="I18" s="3">
        <f t="shared" si="8"/>
        <v>8.8900000000000007E-2</v>
      </c>
      <c r="J18" s="3">
        <f t="shared" si="9"/>
        <v>0.40640000000000004</v>
      </c>
      <c r="K18">
        <f t="shared" si="10"/>
        <v>5.1943514113634751E-2</v>
      </c>
      <c r="L18" s="62">
        <f>PI()/4*('Config sheet'!$N$38^2)*'Stage 2'!K18*2</f>
        <v>4.7507901601033216E-3</v>
      </c>
      <c r="M18">
        <f t="shared" si="17"/>
        <v>22.772293138250184</v>
      </c>
      <c r="N18" s="62">
        <f>'Config sheet'!$N$44</f>
        <v>5.8970333333333338</v>
      </c>
      <c r="O18">
        <f t="shared" si="1"/>
        <v>1.9550256547555076</v>
      </c>
      <c r="P18">
        <f t="shared" si="2"/>
        <v>1148.9086383733979</v>
      </c>
      <c r="Q18">
        <f t="shared" si="11"/>
        <v>180</v>
      </c>
      <c r="R18">
        <f t="shared" si="12"/>
        <v>206.80355490721163</v>
      </c>
      <c r="S18">
        <f t="shared" si="13"/>
        <v>206.80355490721163</v>
      </c>
      <c r="T18">
        <f t="shared" si="14"/>
        <v>1.3338814408347732</v>
      </c>
      <c r="U18">
        <f t="shared" si="18"/>
        <v>97.198671658399206</v>
      </c>
      <c r="V18">
        <f>(-U18*'Config sheet'!$N$134+'Config sheet'!$N$135*'Stage 2'!U383)*10^2</f>
        <v>-273.05269860281055</v>
      </c>
      <c r="W18">
        <f t="shared" si="3"/>
        <v>-66.249143695598917</v>
      </c>
      <c r="X18" s="62">
        <f>'Config sheet'!$N$150*10^-3</f>
        <v>-333.6</v>
      </c>
      <c r="Y18" s="62">
        <f>'Config sheet'!$N$149*10^-3</f>
        <v>333.6</v>
      </c>
      <c r="Z18">
        <f t="shared" si="15"/>
        <v>1.6438941136347474E-3</v>
      </c>
      <c r="AA18">
        <f>PI()/4*('Config sheet'!$N$38^2)*'Stage 1'!Z18*2</f>
        <v>1.5035170632126565E-4</v>
      </c>
      <c r="AB18">
        <f t="shared" si="16"/>
        <v>0.92457486706116265</v>
      </c>
    </row>
    <row r="19" spans="3:28" x14ac:dyDescent="0.25">
      <c r="C19">
        <v>11</v>
      </c>
      <c r="D19">
        <f t="shared" si="4"/>
        <v>995</v>
      </c>
      <c r="E19">
        <f t="shared" si="5"/>
        <v>0.17780000000000001</v>
      </c>
      <c r="F19">
        <f t="shared" si="0"/>
        <v>1.8425460636515914E-3</v>
      </c>
      <c r="G19">
        <f t="shared" si="6"/>
        <v>104.19615634406146</v>
      </c>
      <c r="H19">
        <f t="shared" si="7"/>
        <v>0.19198621771937624</v>
      </c>
      <c r="I19" s="3">
        <f t="shared" si="8"/>
        <v>8.8900000000000007E-2</v>
      </c>
      <c r="J19" s="3">
        <f t="shared" si="9"/>
        <v>0.40640000000000004</v>
      </c>
      <c r="K19">
        <f t="shared" si="10"/>
        <v>5.2287129333787777E-2</v>
      </c>
      <c r="L19" s="62">
        <f>PI()/4*('Config sheet'!$N$38^2)*'Stage 2'!K19*2</f>
        <v>4.7822174486613026E-3</v>
      </c>
      <c r="M19">
        <f t="shared" si="17"/>
        <v>22.922935747892865</v>
      </c>
      <c r="N19" s="62">
        <f>'Config sheet'!$N$44</f>
        <v>5.8970333333333338</v>
      </c>
      <c r="O19">
        <f t="shared" si="1"/>
        <v>2.1470017593556285</v>
      </c>
      <c r="P19">
        <f t="shared" si="2"/>
        <v>1143.19784283536</v>
      </c>
      <c r="Q19">
        <f t="shared" si="11"/>
        <v>180</v>
      </c>
      <c r="R19">
        <f t="shared" si="12"/>
        <v>205.77561171036481</v>
      </c>
      <c r="S19">
        <f t="shared" si="13"/>
        <v>205.77561171036481</v>
      </c>
      <c r="T19">
        <f t="shared" si="14"/>
        <v>1.3338814408347732</v>
      </c>
      <c r="U19">
        <f t="shared" si="18"/>
        <v>96.347577252038832</v>
      </c>
      <c r="V19">
        <f>(-U19*'Config sheet'!$N$134+'Config sheet'!$N$135*'Stage 2'!U384)*10^2</f>
        <v>-268.92630469060668</v>
      </c>
      <c r="W19">
        <f t="shared" si="3"/>
        <v>-63.150692980241871</v>
      </c>
      <c r="X19" s="62">
        <f>'Config sheet'!$N$150*10^-3</f>
        <v>-333.6</v>
      </c>
      <c r="Y19" s="62">
        <f>'Config sheet'!$N$149*10^-3</f>
        <v>333.6</v>
      </c>
      <c r="Z19">
        <f t="shared" si="15"/>
        <v>1.9875093337877736E-3</v>
      </c>
      <c r="AA19">
        <f>PI()/4*('Config sheet'!$N$38^2)*'Stage 1'!Z19*2</f>
        <v>1.8177899487924619E-4</v>
      </c>
      <c r="AB19">
        <f t="shared" si="16"/>
        <v>1.117834270971751</v>
      </c>
    </row>
    <row r="20" spans="3:28" x14ac:dyDescent="0.25">
      <c r="C20">
        <v>12</v>
      </c>
      <c r="D20">
        <f t="shared" si="4"/>
        <v>995</v>
      </c>
      <c r="E20">
        <f t="shared" si="5"/>
        <v>0.17780000000000001</v>
      </c>
      <c r="F20">
        <f t="shared" si="0"/>
        <v>2.0100502512562816E-3</v>
      </c>
      <c r="G20">
        <f t="shared" si="6"/>
        <v>104.19615634406146</v>
      </c>
      <c r="H20">
        <f t="shared" si="7"/>
        <v>0.20943951023931956</v>
      </c>
      <c r="I20" s="3">
        <f t="shared" si="8"/>
        <v>8.8900000000000007E-2</v>
      </c>
      <c r="J20" s="3">
        <f t="shared" si="9"/>
        <v>0.40640000000000004</v>
      </c>
      <c r="K20">
        <f t="shared" si="10"/>
        <v>5.2662833545440449E-2</v>
      </c>
      <c r="L20" s="62">
        <f>PI()/4*('Config sheet'!$N$38^2)*'Stage 2'!K20*2</f>
        <v>4.8165796188433998E-3</v>
      </c>
      <c r="M20">
        <f t="shared" si="17"/>
        <v>23.087646329897634</v>
      </c>
      <c r="N20" s="62">
        <f>'Config sheet'!$N$44</f>
        <v>5.8970333333333338</v>
      </c>
      <c r="O20">
        <f t="shared" si="1"/>
        <v>2.3379770754284368</v>
      </c>
      <c r="P20">
        <f t="shared" si="2"/>
        <v>1136.9599471550459</v>
      </c>
      <c r="Q20">
        <f t="shared" si="11"/>
        <v>180</v>
      </c>
      <c r="R20">
        <f t="shared" si="12"/>
        <v>204.65279048790828</v>
      </c>
      <c r="S20">
        <f t="shared" si="13"/>
        <v>204.65279048790828</v>
      </c>
      <c r="T20">
        <f t="shared" si="14"/>
        <v>1.3338814408347732</v>
      </c>
      <c r="U20">
        <f t="shared" si="18"/>
        <v>95.43181760488838</v>
      </c>
      <c r="V20">
        <f>(-U20*'Config sheet'!$N$134+'Config sheet'!$N$135*'Stage 2'!U385)*10^2</f>
        <v>-264.48129581305773</v>
      </c>
      <c r="W20">
        <f t="shared" si="3"/>
        <v>-59.82850532514945</v>
      </c>
      <c r="X20" s="62">
        <f>'Config sheet'!$N$150*10^-3</f>
        <v>-333.6</v>
      </c>
      <c r="Y20" s="62">
        <f>'Config sheet'!$N$149*10^-3</f>
        <v>333.6</v>
      </c>
      <c r="Z20">
        <f t="shared" si="15"/>
        <v>2.3632135454404457E-3</v>
      </c>
      <c r="AA20">
        <f>PI()/4*('Config sheet'!$N$38^2)*'Stage 1'!Z20*2</f>
        <v>2.1614116506134349E-4</v>
      </c>
      <c r="AB20">
        <f t="shared" si="16"/>
        <v>1.3291414766256724</v>
      </c>
    </row>
    <row r="21" spans="3:28" x14ac:dyDescent="0.25">
      <c r="C21">
        <v>13</v>
      </c>
      <c r="D21">
        <f t="shared" si="4"/>
        <v>995</v>
      </c>
      <c r="E21">
        <f t="shared" si="5"/>
        <v>0.17780000000000001</v>
      </c>
      <c r="F21">
        <f t="shared" si="0"/>
        <v>2.1775544388609718E-3</v>
      </c>
      <c r="G21">
        <f t="shared" si="6"/>
        <v>104.19615634406146</v>
      </c>
      <c r="H21">
        <f t="shared" si="7"/>
        <v>0.22689280275926285</v>
      </c>
      <c r="I21" s="3">
        <f t="shared" si="8"/>
        <v>8.8900000000000007E-2</v>
      </c>
      <c r="J21" s="3">
        <f t="shared" si="9"/>
        <v>0.40640000000000004</v>
      </c>
      <c r="K21">
        <f t="shared" si="10"/>
        <v>5.3070454341670917E-2</v>
      </c>
      <c r="L21" s="62">
        <f>PI()/4*('Config sheet'!$N$38^2)*'Stage 2'!K21*2</f>
        <v>4.8538609021918601E-3</v>
      </c>
      <c r="M21">
        <f t="shared" si="17"/>
        <v>23.266349300218437</v>
      </c>
      <c r="N21" s="62">
        <f>'Config sheet'!$N$44</f>
        <v>5.8970333333333338</v>
      </c>
      <c r="O21">
        <f t="shared" si="1"/>
        <v>2.5278636857401597</v>
      </c>
      <c r="P21">
        <f t="shared" si="2"/>
        <v>1130.1994825562574</v>
      </c>
      <c r="Q21">
        <f t="shared" si="11"/>
        <v>180</v>
      </c>
      <c r="R21">
        <f t="shared" si="12"/>
        <v>203.43590686012635</v>
      </c>
      <c r="S21">
        <f t="shared" si="13"/>
        <v>203.43590686012632</v>
      </c>
      <c r="T21">
        <f t="shared" si="14"/>
        <v>1.3338814408347732</v>
      </c>
      <c r="U21">
        <f t="shared" si="18"/>
        <v>94.455354639648434</v>
      </c>
      <c r="V21">
        <f>(-U21*'Config sheet'!$N$134+'Config sheet'!$N$135*'Stage 2'!U386)*10^2</f>
        <v>-259.7356291586114</v>
      </c>
      <c r="W21">
        <f t="shared" si="3"/>
        <v>-56.299722298485051</v>
      </c>
      <c r="X21" s="62">
        <f>'Config sheet'!$N$150*10^-3</f>
        <v>-333.6</v>
      </c>
      <c r="Y21" s="62">
        <f>'Config sheet'!$N$149*10^-3</f>
        <v>333.6</v>
      </c>
      <c r="Z21">
        <f t="shared" si="15"/>
        <v>2.7708343416709136E-3</v>
      </c>
      <c r="AA21">
        <f>PI()/4*('Config sheet'!$N$38^2)*'Stage 1'!Z21*2</f>
        <v>2.5342244840980424E-4</v>
      </c>
      <c r="AB21">
        <f t="shared" si="16"/>
        <v>1.5583995172502325</v>
      </c>
    </row>
    <row r="22" spans="3:28" x14ac:dyDescent="0.25">
      <c r="C22">
        <v>14</v>
      </c>
      <c r="D22">
        <f t="shared" si="4"/>
        <v>995</v>
      </c>
      <c r="E22">
        <f t="shared" si="5"/>
        <v>0.17780000000000001</v>
      </c>
      <c r="F22">
        <f t="shared" si="0"/>
        <v>2.3450586264656616E-3</v>
      </c>
      <c r="G22">
        <f t="shared" si="6"/>
        <v>104.19615634406146</v>
      </c>
      <c r="H22">
        <f t="shared" si="7"/>
        <v>0.24434609527920612</v>
      </c>
      <c r="I22" s="3">
        <f t="shared" si="8"/>
        <v>8.8900000000000007E-2</v>
      </c>
      <c r="J22" s="3">
        <f t="shared" si="9"/>
        <v>0.40640000000000004</v>
      </c>
      <c r="K22">
        <f t="shared" si="10"/>
        <v>5.3509804809746445E-2</v>
      </c>
      <c r="L22" s="62">
        <f>PI()/4*('Config sheet'!$N$38^2)*'Stage 2'!K22*2</f>
        <v>4.8940442035373139E-3</v>
      </c>
      <c r="M22">
        <f t="shared" si="17"/>
        <v>23.458962715390076</v>
      </c>
      <c r="N22" s="62">
        <f>'Config sheet'!$N$44</f>
        <v>5.8970333333333338</v>
      </c>
      <c r="O22">
        <f t="shared" si="1"/>
        <v>2.7165744634376017</v>
      </c>
      <c r="P22">
        <f t="shared" si="2"/>
        <v>1122.9213541635268</v>
      </c>
      <c r="Q22">
        <f t="shared" si="11"/>
        <v>180</v>
      </c>
      <c r="R22">
        <f t="shared" si="12"/>
        <v>202.12584374943481</v>
      </c>
      <c r="S22">
        <f t="shared" si="13"/>
        <v>202.12584374943481</v>
      </c>
      <c r="T22">
        <f t="shared" si="14"/>
        <v>1.3338814408347732</v>
      </c>
      <c r="U22">
        <f t="shared" si="18"/>
        <v>93.42229651748687</v>
      </c>
      <c r="V22">
        <f>(-U22*'Config sheet'!$N$134+'Config sheet'!$N$135*'Stage 2'!U387)*10^2</f>
        <v>-254.70791593086722</v>
      </c>
      <c r="W22">
        <f t="shared" si="3"/>
        <v>-52.582072181432409</v>
      </c>
      <c r="X22" s="62">
        <f>'Config sheet'!$N$150*10^-3</f>
        <v>-333.6</v>
      </c>
      <c r="Y22" s="62">
        <f>'Config sheet'!$N$149*10^-3</f>
        <v>333.6</v>
      </c>
      <c r="Z22">
        <f t="shared" si="15"/>
        <v>3.2101848097464414E-3</v>
      </c>
      <c r="AA22">
        <f>PI()/4*('Config sheet'!$N$38^2)*'Stage 1'!Z22*2</f>
        <v>2.9360574975525783E-4</v>
      </c>
      <c r="AB22">
        <f t="shared" si="16"/>
        <v>1.8055032675739264</v>
      </c>
    </row>
    <row r="23" spans="3:28" x14ac:dyDescent="0.25">
      <c r="C23">
        <v>15</v>
      </c>
      <c r="D23">
        <f t="shared" si="4"/>
        <v>995</v>
      </c>
      <c r="E23">
        <f t="shared" si="5"/>
        <v>0.17780000000000001</v>
      </c>
      <c r="F23">
        <f t="shared" si="0"/>
        <v>2.5125628140703518E-3</v>
      </c>
      <c r="G23">
        <f t="shared" si="6"/>
        <v>104.19615634406146</v>
      </c>
      <c r="H23">
        <f t="shared" si="7"/>
        <v>0.26179938779914941</v>
      </c>
      <c r="I23" s="3">
        <f t="shared" si="8"/>
        <v>8.8900000000000007E-2</v>
      </c>
      <c r="J23" s="3">
        <f t="shared" si="9"/>
        <v>0.40640000000000004</v>
      </c>
      <c r="K23">
        <f t="shared" si="10"/>
        <v>5.3980683651988562E-2</v>
      </c>
      <c r="L23" s="62">
        <f>PI()/4*('Config sheet'!$N$38^2)*'Stage 2'!K23*2</f>
        <v>4.9371111120531837E-3</v>
      </c>
      <c r="M23">
        <f t="shared" si="17"/>
        <v>23.665398325516087</v>
      </c>
      <c r="N23" s="62">
        <f>'Config sheet'!$N$44</f>
        <v>5.8970333333333338</v>
      </c>
      <c r="O23">
        <f t="shared" si="1"/>
        <v>2.9040231342677649</v>
      </c>
      <c r="P23">
        <f t="shared" si="2"/>
        <v>1115.1308360407731</v>
      </c>
      <c r="Q23">
        <f t="shared" si="11"/>
        <v>180</v>
      </c>
      <c r="R23">
        <f t="shared" si="12"/>
        <v>200.7235504873392</v>
      </c>
      <c r="S23">
        <f t="shared" si="13"/>
        <v>200.72355048733917</v>
      </c>
      <c r="T23">
        <f t="shared" si="14"/>
        <v>1.3338814408347732</v>
      </c>
      <c r="U23">
        <f t="shared" si="18"/>
        <v>92.336859981144485</v>
      </c>
      <c r="V23">
        <f>(-U23*'Config sheet'!$N$134+'Config sheet'!$N$135*'Stage 2'!U388)*10^2</f>
        <v>-249.41724895039022</v>
      </c>
      <c r="W23">
        <f t="shared" si="3"/>
        <v>-48.693698463051021</v>
      </c>
      <c r="X23" s="62">
        <f>'Config sheet'!$N$150*10^-3</f>
        <v>-333.6</v>
      </c>
      <c r="Y23" s="62">
        <f>'Config sheet'!$N$149*10^-3</f>
        <v>333.6</v>
      </c>
      <c r="Z23">
        <f t="shared" si="15"/>
        <v>3.6810636519885587E-3</v>
      </c>
      <c r="AA23">
        <f>PI()/4*('Config sheet'!$N$38^2)*'Stage 1'!Z23*2</f>
        <v>3.3667265827112754E-4</v>
      </c>
      <c r="AB23">
        <f t="shared" si="16"/>
        <v>2.0703395118045886</v>
      </c>
    </row>
    <row r="24" spans="3:28" x14ac:dyDescent="0.25">
      <c r="C24">
        <v>16</v>
      </c>
      <c r="D24">
        <f t="shared" si="4"/>
        <v>995</v>
      </c>
      <c r="E24">
        <f t="shared" si="5"/>
        <v>0.17780000000000001</v>
      </c>
      <c r="F24">
        <f t="shared" si="0"/>
        <v>2.680067001675042E-3</v>
      </c>
      <c r="G24">
        <f t="shared" si="6"/>
        <v>104.19615634406146</v>
      </c>
      <c r="H24">
        <f t="shared" si="7"/>
        <v>0.27925268031909273</v>
      </c>
      <c r="I24" s="3">
        <f t="shared" si="8"/>
        <v>8.8900000000000007E-2</v>
      </c>
      <c r="J24" s="3">
        <f t="shared" si="9"/>
        <v>0.40640000000000004</v>
      </c>
      <c r="K24">
        <f t="shared" si="10"/>
        <v>5.448287531603653E-2</v>
      </c>
      <c r="L24" s="62">
        <f>PI()/4*('Config sheet'!$N$38^2)*'Stage 2'!K24*2</f>
        <v>4.983041913169675E-3</v>
      </c>
      <c r="M24">
        <f t="shared" si="17"/>
        <v>23.885561631376909</v>
      </c>
      <c r="N24" s="62">
        <f>'Config sheet'!$N$44</f>
        <v>5.8970333333333338</v>
      </c>
      <c r="O24">
        <f t="shared" si="1"/>
        <v>3.0901243379353658</v>
      </c>
      <c r="P24">
        <f t="shared" si="2"/>
        <v>1106.8335658601975</v>
      </c>
      <c r="Q24">
        <f t="shared" si="11"/>
        <v>180</v>
      </c>
      <c r="R24">
        <f t="shared" si="12"/>
        <v>199.23004185483558</v>
      </c>
      <c r="S24">
        <f t="shared" si="13"/>
        <v>199.23004185483555</v>
      </c>
      <c r="T24">
        <f t="shared" si="14"/>
        <v>1.3338814408347732</v>
      </c>
      <c r="U24">
        <f t="shared" si="18"/>
        <v>91.203333564079458</v>
      </c>
      <c r="V24">
        <f>(-U24*'Config sheet'!$N$134+'Config sheet'!$N$135*'Stage 2'!U389)*10^2</f>
        <v>-243.88303420021654</v>
      </c>
      <c r="W24">
        <f t="shared" si="3"/>
        <v>-44.652992345380966</v>
      </c>
      <c r="X24" s="62">
        <f>'Config sheet'!$N$150*10^-3</f>
        <v>-333.6</v>
      </c>
      <c r="Y24" s="62">
        <f>'Config sheet'!$N$149*10^-3</f>
        <v>333.6</v>
      </c>
      <c r="Z24">
        <f t="shared" si="15"/>
        <v>4.1832553160365271E-3</v>
      </c>
      <c r="AA24">
        <f>PI()/4*('Config sheet'!$N$38^2)*'Stage 1'!Z24*2</f>
        <v>3.8260345938761857E-4</v>
      </c>
      <c r="AB24">
        <f t="shared" si="16"/>
        <v>2.3527870168934348</v>
      </c>
    </row>
    <row r="25" spans="3:28" x14ac:dyDescent="0.25">
      <c r="C25">
        <v>17</v>
      </c>
      <c r="D25">
        <f t="shared" si="4"/>
        <v>995</v>
      </c>
      <c r="E25">
        <f t="shared" si="5"/>
        <v>0.17780000000000001</v>
      </c>
      <c r="F25">
        <f t="shared" si="0"/>
        <v>2.8475711892797322E-3</v>
      </c>
      <c r="G25">
        <f t="shared" si="6"/>
        <v>104.19615634406146</v>
      </c>
      <c r="H25">
        <f t="shared" si="7"/>
        <v>0.29670597283903599</v>
      </c>
      <c r="I25" s="3">
        <f t="shared" si="8"/>
        <v>8.8900000000000007E-2</v>
      </c>
      <c r="J25" s="3">
        <f t="shared" si="9"/>
        <v>0.40640000000000004</v>
      </c>
      <c r="K25">
        <f t="shared" si="10"/>
        <v>5.5016150134447731E-2</v>
      </c>
      <c r="L25" s="62">
        <f>PI()/4*('Config sheet'!$N$38^2)*'Stage 2'!K25*2</f>
        <v>5.0318156013417232E-3</v>
      </c>
      <c r="M25">
        <f t="shared" si="17"/>
        <v>24.119351945631358</v>
      </c>
      <c r="N25" s="62">
        <f>'Config sheet'!$N$44</f>
        <v>5.8970333333333338</v>
      </c>
      <c r="O25">
        <f t="shared" si="1"/>
        <v>3.2747936885368336</v>
      </c>
      <c r="P25">
        <f t="shared" si="2"/>
        <v>1098.0355392075724</v>
      </c>
      <c r="Q25">
        <f t="shared" si="11"/>
        <v>180</v>
      </c>
      <c r="R25">
        <f t="shared" si="12"/>
        <v>197.64639705736306</v>
      </c>
      <c r="S25">
        <f t="shared" si="13"/>
        <v>197.64639705736303</v>
      </c>
      <c r="T25">
        <f t="shared" si="14"/>
        <v>1.3338814408347732</v>
      </c>
      <c r="U25">
        <f t="shared" si="18"/>
        <v>90.026042164439744</v>
      </c>
      <c r="V25">
        <f>(-U25*'Config sheet'!$N$134+'Config sheet'!$N$135*'Stage 2'!U390)*10^2</f>
        <v>-238.12482859570559</v>
      </c>
      <c r="W25">
        <f t="shared" si="3"/>
        <v>-40.478431538342534</v>
      </c>
      <c r="X25" s="62">
        <f>'Config sheet'!$N$150*10^-3</f>
        <v>-333.6</v>
      </c>
      <c r="Y25" s="62">
        <f>'Config sheet'!$N$149*10^-3</f>
        <v>333.6</v>
      </c>
      <c r="Z25">
        <f t="shared" si="15"/>
        <v>4.7165301344477273E-3</v>
      </c>
      <c r="AA25">
        <f>PI()/4*('Config sheet'!$N$38^2)*'Stage 1'!Z25*2</f>
        <v>4.3137714755966695E-4</v>
      </c>
      <c r="AB25">
        <f t="shared" si="16"/>
        <v>2.6527166110504652</v>
      </c>
    </row>
    <row r="26" spans="3:28" x14ac:dyDescent="0.25">
      <c r="C26">
        <v>18</v>
      </c>
      <c r="D26">
        <f t="shared" si="4"/>
        <v>995</v>
      </c>
      <c r="E26">
        <f t="shared" si="5"/>
        <v>0.17780000000000001</v>
      </c>
      <c r="F26">
        <f t="shared" si="0"/>
        <v>3.0150753768844224E-3</v>
      </c>
      <c r="G26">
        <f t="shared" si="6"/>
        <v>104.19615634406146</v>
      </c>
      <c r="H26">
        <f t="shared" si="7"/>
        <v>0.31415926535897931</v>
      </c>
      <c r="I26" s="3">
        <f t="shared" si="8"/>
        <v>8.8900000000000007E-2</v>
      </c>
      <c r="J26" s="3">
        <f t="shared" si="9"/>
        <v>0.40640000000000004</v>
      </c>
      <c r="K26">
        <f t="shared" si="10"/>
        <v>5.5580264473562249E-2</v>
      </c>
      <c r="L26" s="62">
        <f>PI()/4*('Config sheet'!$N$38^2)*'Stage 2'!K26*2</f>
        <v>5.0834098936642551E-3</v>
      </c>
      <c r="M26">
        <f t="shared" si="17"/>
        <v>24.366662458079606</v>
      </c>
      <c r="N26" s="62">
        <f>'Config sheet'!$N$44</f>
        <v>5.8970333333333338</v>
      </c>
      <c r="O26">
        <f t="shared" si="1"/>
        <v>3.457947834010425</v>
      </c>
      <c r="P26">
        <f t="shared" si="2"/>
        <v>1088.7431035305156</v>
      </c>
      <c r="Q26">
        <f t="shared" si="11"/>
        <v>180</v>
      </c>
      <c r="R26">
        <f t="shared" si="12"/>
        <v>195.97375863549283</v>
      </c>
      <c r="S26">
        <f t="shared" si="13"/>
        <v>195.9737586354928</v>
      </c>
      <c r="T26">
        <f t="shared" si="14"/>
        <v>1.3338814408347732</v>
      </c>
      <c r="U26">
        <f t="shared" si="18"/>
        <v>88.809313417889925</v>
      </c>
      <c r="V26">
        <f>(-U26*'Config sheet'!$N$134+'Config sheet'!$N$135*'Stage 2'!U391)*10^2</f>
        <v>-232.16218596320201</v>
      </c>
      <c r="W26">
        <f t="shared" si="3"/>
        <v>-36.188427327709178</v>
      </c>
      <c r="X26" s="62">
        <f>'Config sheet'!$N$150*10^-3</f>
        <v>-333.6</v>
      </c>
      <c r="Y26" s="62">
        <f>'Config sheet'!$N$149*10^-3</f>
        <v>333.6</v>
      </c>
      <c r="Z26">
        <f t="shared" si="15"/>
        <v>5.280644473562246E-3</v>
      </c>
      <c r="AA26">
        <f>PI()/4*('Config sheet'!$N$38^2)*'Stage 1'!Z26*2</f>
        <v>4.8297143988219903E-4</v>
      </c>
      <c r="AB26">
        <f t="shared" si="16"/>
        <v>2.9699912674703293</v>
      </c>
    </row>
    <row r="27" spans="3:28" x14ac:dyDescent="0.25">
      <c r="C27">
        <v>19</v>
      </c>
      <c r="D27">
        <f t="shared" si="4"/>
        <v>995</v>
      </c>
      <c r="E27">
        <f t="shared" si="5"/>
        <v>0.17780000000000001</v>
      </c>
      <c r="F27">
        <f t="shared" si="0"/>
        <v>3.1825795644891122E-3</v>
      </c>
      <c r="G27">
        <f t="shared" si="6"/>
        <v>104.19615634406146</v>
      </c>
      <c r="H27">
        <f t="shared" si="7"/>
        <v>0.33161255787892258</v>
      </c>
      <c r="I27" s="3">
        <f t="shared" si="8"/>
        <v>8.8900000000000007E-2</v>
      </c>
      <c r="J27" s="3">
        <f t="shared" si="9"/>
        <v>0.40640000000000004</v>
      </c>
      <c r="K27">
        <f t="shared" si="10"/>
        <v>5.6174960891556727E-2</v>
      </c>
      <c r="L27" s="62">
        <f>PI()/4*('Config sheet'!$N$38^2)*'Stage 2'!K27*2</f>
        <v>5.1378012443279034E-3</v>
      </c>
      <c r="M27">
        <f t="shared" si="17"/>
        <v>24.627380304954794</v>
      </c>
      <c r="N27" s="62">
        <f>'Config sheet'!$N$44</f>
        <v>5.8970333333333338</v>
      </c>
      <c r="O27">
        <f t="shared" si="1"/>
        <v>3.6395045145432272</v>
      </c>
      <c r="P27">
        <f t="shared" si="2"/>
        <v>1078.9629517367316</v>
      </c>
      <c r="Q27">
        <f t="shared" si="11"/>
        <v>180</v>
      </c>
      <c r="R27">
        <f t="shared" si="12"/>
        <v>194.2133313126117</v>
      </c>
      <c r="S27">
        <f t="shared" si="13"/>
        <v>194.2133313126117</v>
      </c>
      <c r="T27">
        <f t="shared" si="14"/>
        <v>1.3338814408347732</v>
      </c>
      <c r="U27">
        <f t="shared" si="18"/>
        <v>87.557446233403056</v>
      </c>
      <c r="V27">
        <f>(-U27*'Config sheet'!$N$134+'Config sheet'!$N$135*'Stage 2'!U392)*10^2</f>
        <v>-226.01451289221606</v>
      </c>
      <c r="W27">
        <f t="shared" si="3"/>
        <v>-31.801181579604361</v>
      </c>
      <c r="X27" s="62">
        <f>'Config sheet'!$N$150*10^-3</f>
        <v>-333.6</v>
      </c>
      <c r="Y27" s="62">
        <f>'Config sheet'!$N$149*10^-3</f>
        <v>333.6</v>
      </c>
      <c r="Z27">
        <f t="shared" si="15"/>
        <v>5.875340891556724E-3</v>
      </c>
      <c r="AA27">
        <f>PI()/4*('Config sheet'!$N$38^2)*'Stage 1'!Z27*2</f>
        <v>5.373627905458471E-4</v>
      </c>
      <c r="AB27">
        <f t="shared" si="16"/>
        <v>3.3044661932265038</v>
      </c>
    </row>
    <row r="28" spans="3:28" x14ac:dyDescent="0.25">
      <c r="C28">
        <v>20</v>
      </c>
      <c r="D28">
        <f t="shared" si="4"/>
        <v>995</v>
      </c>
      <c r="E28">
        <f t="shared" si="5"/>
        <v>0.17780000000000001</v>
      </c>
      <c r="F28">
        <f t="shared" si="0"/>
        <v>3.3500837520938024E-3</v>
      </c>
      <c r="G28">
        <f t="shared" si="6"/>
        <v>104.19615634406146</v>
      </c>
      <c r="H28">
        <f t="shared" si="7"/>
        <v>0.3490658503988659</v>
      </c>
      <c r="I28" s="3">
        <f t="shared" si="8"/>
        <v>8.8900000000000007E-2</v>
      </c>
      <c r="J28" s="3">
        <f t="shared" si="9"/>
        <v>0.40640000000000004</v>
      </c>
      <c r="K28">
        <f t="shared" si="10"/>
        <v>5.6799968305604534E-2</v>
      </c>
      <c r="L28" s="62">
        <f>PI()/4*('Config sheet'!$N$38^2)*'Stage 2'!K28*2</f>
        <v>5.194964859907592E-3</v>
      </c>
      <c r="M28">
        <f t="shared" si="17"/>
        <v>24.90138664220683</v>
      </c>
      <c r="N28" s="62">
        <f>'Config sheet'!$N$44</f>
        <v>5.8970333333333338</v>
      </c>
      <c r="O28">
        <f t="shared" si="1"/>
        <v>3.8193826198770475</v>
      </c>
      <c r="P28">
        <f t="shared" si="2"/>
        <v>1068.7021154496185</v>
      </c>
      <c r="Q28">
        <f t="shared" si="11"/>
        <v>180</v>
      </c>
      <c r="R28">
        <f t="shared" si="12"/>
        <v>192.36638078093134</v>
      </c>
      <c r="S28">
        <f t="shared" si="13"/>
        <v>192.36638078093134</v>
      </c>
      <c r="T28">
        <f t="shared" si="14"/>
        <v>1.3338814408347732</v>
      </c>
      <c r="U28">
        <f t="shared" si="18"/>
        <v>86.27468178372655</v>
      </c>
      <c r="V28">
        <f>(-U28*'Config sheet'!$N$134+'Config sheet'!$N$135*'Stage 2'!U393)*10^2</f>
        <v>-219.70093579470799</v>
      </c>
      <c r="W28">
        <f t="shared" si="3"/>
        <v>-27.334555013776651</v>
      </c>
      <c r="X28" s="62">
        <f>'Config sheet'!$N$150*10^-3</f>
        <v>-333.6</v>
      </c>
      <c r="Y28" s="62">
        <f>'Config sheet'!$N$149*10^-3</f>
        <v>333.6</v>
      </c>
      <c r="Z28">
        <f t="shared" si="15"/>
        <v>6.5003483056045308E-3</v>
      </c>
      <c r="AA28">
        <f>PI()/4*('Config sheet'!$N$38^2)*'Stage 1'!Z28*2</f>
        <v>5.9452640612553561E-4</v>
      </c>
      <c r="AB28">
        <f t="shared" si="16"/>
        <v>3.6559889232871372</v>
      </c>
    </row>
    <row r="29" spans="3:28" x14ac:dyDescent="0.25">
      <c r="C29">
        <v>21</v>
      </c>
      <c r="D29">
        <f t="shared" si="4"/>
        <v>995</v>
      </c>
      <c r="E29">
        <f t="shared" si="5"/>
        <v>0.17780000000000001</v>
      </c>
      <c r="F29">
        <f t="shared" si="0"/>
        <v>3.5175879396984926E-3</v>
      </c>
      <c r="G29">
        <f t="shared" si="6"/>
        <v>104.19615634406146</v>
      </c>
      <c r="H29">
        <f t="shared" si="7"/>
        <v>0.36651914291880916</v>
      </c>
      <c r="I29" s="3">
        <f t="shared" si="8"/>
        <v>8.8900000000000007E-2</v>
      </c>
      <c r="J29" s="3">
        <f t="shared" si="9"/>
        <v>0.40640000000000004</v>
      </c>
      <c r="K29">
        <f t="shared" si="10"/>
        <v>5.7455002168052563E-2</v>
      </c>
      <c r="L29" s="62">
        <f>PI()/4*('Config sheet'!$N$38^2)*'Stage 2'!K29*2</f>
        <v>5.2548747154757911E-3</v>
      </c>
      <c r="M29">
        <f t="shared" si="17"/>
        <v>25.188556722739197</v>
      </c>
      <c r="N29" s="62">
        <f>'Config sheet'!$N$44</f>
        <v>5.8970333333333338</v>
      </c>
      <c r="O29">
        <f t="shared" si="1"/>
        <v>3.99750224545642</v>
      </c>
      <c r="P29">
        <f t="shared" si="2"/>
        <v>1057.9679579290273</v>
      </c>
      <c r="Q29">
        <f t="shared" si="11"/>
        <v>180</v>
      </c>
      <c r="R29">
        <f t="shared" si="12"/>
        <v>190.43423242722494</v>
      </c>
      <c r="S29">
        <f t="shared" si="13"/>
        <v>190.43423242722494</v>
      </c>
      <c r="T29">
        <f t="shared" si="14"/>
        <v>1.3338814408347732</v>
      </c>
      <c r="U29">
        <f t="shared" si="18"/>
        <v>84.965177169761461</v>
      </c>
      <c r="V29">
        <f>(-U29*'Config sheet'!$N$134+'Config sheet'!$N$135*'Stage 2'!U394)*10^2</f>
        <v>-213.24018017362471</v>
      </c>
      <c r="W29">
        <f t="shared" si="3"/>
        <v>-22.805947746399767</v>
      </c>
      <c r="X29" s="62">
        <f>'Config sheet'!$N$150*10^-3</f>
        <v>-333.6</v>
      </c>
      <c r="Y29" s="62">
        <f>'Config sheet'!$N$149*10^-3</f>
        <v>333.6</v>
      </c>
      <c r="Z29">
        <f t="shared" si="15"/>
        <v>7.1553821680525598E-3</v>
      </c>
      <c r="AA29">
        <f>PI()/4*('Config sheet'!$N$38^2)*'Stage 1'!Z29*2</f>
        <v>6.5443626169373471E-4</v>
      </c>
      <c r="AB29">
        <f t="shared" si="16"/>
        <v>4.0243994196021138</v>
      </c>
    </row>
    <row r="30" spans="3:28" x14ac:dyDescent="0.25">
      <c r="C30">
        <v>22</v>
      </c>
      <c r="D30">
        <f t="shared" si="4"/>
        <v>995</v>
      </c>
      <c r="E30">
        <f t="shared" si="5"/>
        <v>0.17780000000000001</v>
      </c>
      <c r="F30">
        <f t="shared" si="0"/>
        <v>3.6850921273031828E-3</v>
      </c>
      <c r="G30">
        <f t="shared" si="6"/>
        <v>104.19615634406146</v>
      </c>
      <c r="H30">
        <f t="shared" si="7"/>
        <v>0.38397243543875248</v>
      </c>
      <c r="I30" s="3">
        <f t="shared" si="8"/>
        <v>8.8900000000000007E-2</v>
      </c>
      <c r="J30" s="3">
        <f t="shared" si="9"/>
        <v>0.40640000000000004</v>
      </c>
      <c r="K30">
        <f t="shared" si="10"/>
        <v>5.8139764651521111E-2</v>
      </c>
      <c r="L30" s="62">
        <f>PI()/4*('Config sheet'!$N$38^2)*'Stage 2'!K30*2</f>
        <v>5.3175035715318803E-3</v>
      </c>
      <c r="M30">
        <f t="shared" si="17"/>
        <v>25.488759977557663</v>
      </c>
      <c r="N30" s="62">
        <f>'Config sheet'!$N$44</f>
        <v>5.8970333333333338</v>
      </c>
      <c r="O30">
        <f t="shared" si="1"/>
        <v>4.1737847473633476</v>
      </c>
      <c r="P30">
        <f t="shared" si="2"/>
        <v>1046.768166665345</v>
      </c>
      <c r="Q30">
        <f t="shared" si="11"/>
        <v>180</v>
      </c>
      <c r="R30">
        <f t="shared" si="12"/>
        <v>188.41826999976209</v>
      </c>
      <c r="S30">
        <f t="shared" si="13"/>
        <v>188.41826999976209</v>
      </c>
      <c r="T30">
        <f t="shared" si="14"/>
        <v>1.3338814408347732</v>
      </c>
      <c r="U30">
        <f t="shared" si="18"/>
        <v>83.632981907710416</v>
      </c>
      <c r="V30">
        <f>(-U30*'Config sheet'!$N$134+'Config sheet'!$N$135*'Stage 2'!U395)*10^2</f>
        <v>-206.6504627809409</v>
      </c>
      <c r="W30">
        <f t="shared" si="3"/>
        <v>-18.23219278117881</v>
      </c>
      <c r="X30" s="62">
        <f>'Config sheet'!$N$150*10^-3</f>
        <v>-333.6</v>
      </c>
      <c r="Y30" s="62">
        <f>'Config sheet'!$N$149*10^-3</f>
        <v>333.6</v>
      </c>
      <c r="Z30">
        <f t="shared" si="15"/>
        <v>7.8401446515211082E-3</v>
      </c>
      <c r="AA30">
        <f>PI()/4*('Config sheet'!$N$38^2)*'Stage 1'!Z30*2</f>
        <v>7.1706511774982434E-4</v>
      </c>
      <c r="AB30">
        <f t="shared" si="16"/>
        <v>4.4095301752087215</v>
      </c>
    </row>
    <row r="31" spans="3:28" x14ac:dyDescent="0.25">
      <c r="C31">
        <v>23</v>
      </c>
      <c r="D31">
        <f t="shared" si="4"/>
        <v>995</v>
      </c>
      <c r="E31">
        <f t="shared" si="5"/>
        <v>0.17780000000000001</v>
      </c>
      <c r="F31">
        <f t="shared" si="0"/>
        <v>3.852596314907873E-3</v>
      </c>
      <c r="G31">
        <f t="shared" si="6"/>
        <v>104.19615634406146</v>
      </c>
      <c r="H31">
        <f t="shared" si="7"/>
        <v>0.4014257279586958</v>
      </c>
      <c r="I31" s="3">
        <f t="shared" si="8"/>
        <v>8.8900000000000007E-2</v>
      </c>
      <c r="J31" s="3">
        <f t="shared" si="9"/>
        <v>0.40640000000000004</v>
      </c>
      <c r="K31">
        <f t="shared" si="10"/>
        <v>5.8853944842823427E-2</v>
      </c>
      <c r="L31" s="62">
        <f>PI()/4*('Config sheet'!$N$38^2)*'Stage 2'!K31*2</f>
        <v>5.3828229917381688E-3</v>
      </c>
      <c r="M31">
        <f t="shared" si="17"/>
        <v>25.801860100785539</v>
      </c>
      <c r="N31" s="62">
        <f>'Config sheet'!$N$44</f>
        <v>5.8970333333333338</v>
      </c>
      <c r="O31">
        <f t="shared" si="1"/>
        <v>4.3481527959847419</v>
      </c>
      <c r="P31">
        <f t="shared" si="2"/>
        <v>1035.1107456554482</v>
      </c>
      <c r="Q31">
        <f t="shared" si="11"/>
        <v>180</v>
      </c>
      <c r="R31">
        <f t="shared" si="12"/>
        <v>186.31993421798072</v>
      </c>
      <c r="S31">
        <f t="shared" si="13"/>
        <v>186.31993421798069</v>
      </c>
      <c r="T31">
        <f t="shared" si="14"/>
        <v>1.3338814408347732</v>
      </c>
      <c r="U31">
        <f t="shared" si="18"/>
        <v>82.282017321387798</v>
      </c>
      <c r="V31">
        <f>(-U31*'Config sheet'!$N$134+'Config sheet'!$N$135*'Stage 2'!U396)*10^2</f>
        <v>-199.94939704149112</v>
      </c>
      <c r="W31">
        <f t="shared" si="3"/>
        <v>-13.629462823510408</v>
      </c>
      <c r="X31" s="62">
        <f>'Config sheet'!$N$150*10^-3</f>
        <v>-333.6</v>
      </c>
      <c r="Y31" s="62">
        <f>'Config sheet'!$N$149*10^-3</f>
        <v>333.6</v>
      </c>
      <c r="Z31">
        <f t="shared" si="15"/>
        <v>8.5543248428234242E-3</v>
      </c>
      <c r="AA31">
        <f>PI()/4*('Config sheet'!$N$38^2)*'Stage 1'!Z31*2</f>
        <v>7.8238453795611217E-4</v>
      </c>
      <c r="AB31">
        <f t="shared" si="16"/>
        <v>4.8112063232977631</v>
      </c>
    </row>
    <row r="32" spans="3:28" x14ac:dyDescent="0.25">
      <c r="C32">
        <v>24</v>
      </c>
      <c r="D32">
        <f t="shared" si="4"/>
        <v>995</v>
      </c>
      <c r="E32">
        <f t="shared" si="5"/>
        <v>0.17780000000000001</v>
      </c>
      <c r="F32">
        <f t="shared" si="0"/>
        <v>4.0201005025125632E-3</v>
      </c>
      <c r="G32">
        <f t="shared" si="6"/>
        <v>104.19615634406146</v>
      </c>
      <c r="H32">
        <f t="shared" si="7"/>
        <v>0.41887902047863912</v>
      </c>
      <c r="I32" s="3">
        <f t="shared" si="8"/>
        <v>8.8900000000000007E-2</v>
      </c>
      <c r="J32" s="3">
        <f t="shared" si="9"/>
        <v>0.40640000000000004</v>
      </c>
      <c r="K32">
        <f t="shared" si="10"/>
        <v>5.9597218945595623E-2</v>
      </c>
      <c r="L32" s="62">
        <f>PI()/4*('Config sheet'!$N$38^2)*'Stage 2'!K32*2</f>
        <v>5.4508033614525629E-3</v>
      </c>
      <c r="M32">
        <f t="shared" si="17"/>
        <v>26.127715138497653</v>
      </c>
      <c r="N32" s="62">
        <f>'Config sheet'!$N$44</f>
        <v>5.8970333333333338</v>
      </c>
      <c r="O32">
        <f t="shared" si="1"/>
        <v>4.5205304283600398</v>
      </c>
      <c r="P32">
        <f t="shared" si="2"/>
        <v>1023.0040073694375</v>
      </c>
      <c r="Q32">
        <f t="shared" si="11"/>
        <v>180</v>
      </c>
      <c r="R32">
        <f t="shared" si="12"/>
        <v>184.14072132649878</v>
      </c>
      <c r="S32">
        <f t="shared" si="13"/>
        <v>184.14072132649875</v>
      </c>
      <c r="T32">
        <f t="shared" si="14"/>
        <v>1.3338814408347732</v>
      </c>
      <c r="U32">
        <f t="shared" si="18"/>
        <v>80.916058860980101</v>
      </c>
      <c r="V32">
        <f>(-U32*'Config sheet'!$N$134+'Config sheet'!$N$135*'Stage 2'!U397)*10^2</f>
        <v>-193.15391183941037</v>
      </c>
      <c r="W32">
        <f t="shared" si="3"/>
        <v>-9.0131905129115921</v>
      </c>
      <c r="X32" s="62">
        <f>'Config sheet'!$N$150*10^-3</f>
        <v>-333.6</v>
      </c>
      <c r="Y32" s="62">
        <f>'Config sheet'!$N$149*10^-3</f>
        <v>333.6</v>
      </c>
      <c r="Z32">
        <f t="shared" si="15"/>
        <v>9.2975989455956198E-3</v>
      </c>
      <c r="AA32">
        <f>PI()/4*('Config sheet'!$N$38^2)*'Stage 1'!Z32*2</f>
        <v>8.5036490767050694E-4</v>
      </c>
      <c r="AB32">
        <f t="shared" si="16"/>
        <v>5.2292457511786381</v>
      </c>
    </row>
    <row r="33" spans="3:28" x14ac:dyDescent="0.25">
      <c r="C33">
        <v>25</v>
      </c>
      <c r="D33">
        <f t="shared" si="4"/>
        <v>995</v>
      </c>
      <c r="E33">
        <f t="shared" si="5"/>
        <v>0.17780000000000001</v>
      </c>
      <c r="F33">
        <f t="shared" si="0"/>
        <v>4.1876046901172534E-3</v>
      </c>
      <c r="G33">
        <f t="shared" si="6"/>
        <v>104.19615634406146</v>
      </c>
      <c r="H33">
        <f t="shared" si="7"/>
        <v>0.43633231299858238</v>
      </c>
      <c r="I33" s="3">
        <f t="shared" si="8"/>
        <v>8.8900000000000007E-2</v>
      </c>
      <c r="J33" s="3">
        <f t="shared" si="9"/>
        <v>0.40640000000000004</v>
      </c>
      <c r="K33">
        <f t="shared" si="10"/>
        <v>6.0369250491522211E-2</v>
      </c>
      <c r="L33" s="62">
        <f>PI()/4*('Config sheet'!$N$38^2)*'Stage 2'!K33*2</f>
        <v>5.5214139070474105E-3</v>
      </c>
      <c r="M33">
        <f t="shared" si="17"/>
        <v>26.466177581322675</v>
      </c>
      <c r="N33" s="62">
        <f>'Config sheet'!$N$44</f>
        <v>5.8970333333333338</v>
      </c>
      <c r="O33">
        <f t="shared" si="1"/>
        <v>4.6908430991579566</v>
      </c>
      <c r="P33">
        <f t="shared" si="2"/>
        <v>1010.4565644174154</v>
      </c>
      <c r="Q33">
        <f t="shared" si="11"/>
        <v>180</v>
      </c>
      <c r="R33">
        <f t="shared" si="12"/>
        <v>181.88218159513482</v>
      </c>
      <c r="S33">
        <f t="shared" si="13"/>
        <v>181.8821815951348</v>
      </c>
      <c r="T33">
        <f t="shared" si="14"/>
        <v>1.3338814408347732</v>
      </c>
      <c r="U33">
        <f t="shared" si="18"/>
        <v>79.538721314879623</v>
      </c>
      <c r="V33">
        <f>(-U33*'Config sheet'!$N$134+'Config sheet'!$N$135*'Stage 2'!U398)*10^2</f>
        <v>-186.2801835139872</v>
      </c>
      <c r="W33">
        <f t="shared" si="3"/>
        <v>-4.3980019188523727</v>
      </c>
      <c r="X33" s="62">
        <f>'Config sheet'!$N$150*10^-3</f>
        <v>-333.6</v>
      </c>
      <c r="Y33" s="62">
        <f>'Config sheet'!$N$149*10^-3</f>
        <v>333.6</v>
      </c>
      <c r="Z33">
        <f t="shared" si="15"/>
        <v>1.0069630491522208E-2</v>
      </c>
      <c r="AA33">
        <f>PI()/4*('Config sheet'!$N$38^2)*'Stage 1'!Z33*2</f>
        <v>9.2097545326535405E-4</v>
      </c>
      <c r="AB33">
        <f t="shared" si="16"/>
        <v>5.663459219078856</v>
      </c>
    </row>
    <row r="34" spans="3:28" x14ac:dyDescent="0.25">
      <c r="C34">
        <v>26</v>
      </c>
      <c r="D34">
        <f t="shared" si="4"/>
        <v>995</v>
      </c>
      <c r="E34">
        <f t="shared" si="5"/>
        <v>0.17780000000000001</v>
      </c>
      <c r="F34">
        <f t="shared" si="0"/>
        <v>4.3551088777219436E-3</v>
      </c>
      <c r="G34">
        <f t="shared" si="6"/>
        <v>104.19615634406146</v>
      </c>
      <c r="H34">
        <f t="shared" si="7"/>
        <v>0.4537856055185257</v>
      </c>
      <c r="I34" s="3">
        <f t="shared" si="8"/>
        <v>8.8900000000000007E-2</v>
      </c>
      <c r="J34" s="3">
        <f t="shared" si="9"/>
        <v>0.40640000000000004</v>
      </c>
      <c r="K34">
        <f t="shared" si="10"/>
        <v>6.1169690560031423E-2</v>
      </c>
      <c r="L34" s="62">
        <f>PI()/4*('Config sheet'!$N$38^2)*'Stage 2'!K34*2</f>
        <v>5.5946227160029796E-3</v>
      </c>
      <c r="M34">
        <f t="shared" si="17"/>
        <v>26.817094460758607</v>
      </c>
      <c r="N34" s="62">
        <f>'Config sheet'!$N$44</f>
        <v>5.8970333333333338</v>
      </c>
      <c r="O34">
        <f t="shared" si="1"/>
        <v>4.8590177302329334</v>
      </c>
      <c r="P34">
        <f t="shared" si="2"/>
        <v>997.47732092591582</v>
      </c>
      <c r="Q34">
        <f t="shared" si="11"/>
        <v>180</v>
      </c>
      <c r="R34">
        <f t="shared" si="12"/>
        <v>179.54591776666484</v>
      </c>
      <c r="S34">
        <f t="shared" si="13"/>
        <v>179.54591776666484</v>
      </c>
      <c r="T34">
        <f t="shared" si="14"/>
        <v>1.3338814408347732</v>
      </c>
      <c r="U34">
        <f t="shared" si="18"/>
        <v>78.153446833716714</v>
      </c>
      <c r="V34">
        <f>(-U34*'Config sheet'!$N$134+'Config sheet'!$N$135*'Stage 2'!U399)*10^2</f>
        <v>-179.34358069448265</v>
      </c>
      <c r="W34">
        <f t="shared" si="3"/>
        <v>0.2023370721821891</v>
      </c>
      <c r="X34" s="62">
        <f>'Config sheet'!$N$150*10^-3</f>
        <v>-333.6</v>
      </c>
      <c r="Y34" s="62">
        <f>'Config sheet'!$N$149*10^-3</f>
        <v>333.6</v>
      </c>
      <c r="Z34">
        <f t="shared" si="15"/>
        <v>1.087007056003142E-2</v>
      </c>
      <c r="AA34">
        <f>PI()/4*('Config sheet'!$N$38^2)*'Stage 1'!Z34*2</f>
        <v>9.941842622209231E-4</v>
      </c>
      <c r="AB34">
        <f t="shared" si="16"/>
        <v>6.1136504837072092</v>
      </c>
    </row>
    <row r="35" spans="3:28" x14ac:dyDescent="0.25">
      <c r="C35">
        <v>27</v>
      </c>
      <c r="D35">
        <f t="shared" si="4"/>
        <v>995</v>
      </c>
      <c r="E35">
        <f t="shared" si="5"/>
        <v>0.17780000000000001</v>
      </c>
      <c r="F35">
        <f t="shared" si="0"/>
        <v>4.522613065326633E-3</v>
      </c>
      <c r="G35">
        <f t="shared" si="6"/>
        <v>104.19615634406146</v>
      </c>
      <c r="H35">
        <f t="shared" si="7"/>
        <v>0.47123889803846891</v>
      </c>
      <c r="I35" s="3">
        <f t="shared" si="8"/>
        <v>8.8900000000000007E-2</v>
      </c>
      <c r="J35" s="3">
        <f t="shared" si="9"/>
        <v>0.40640000000000004</v>
      </c>
      <c r="K35">
        <f t="shared" si="10"/>
        <v>6.1998178006331131E-2</v>
      </c>
      <c r="L35" s="62">
        <f>PI()/4*('Config sheet'!$N$38^2)*'Stage 2'!K35*2</f>
        <v>5.6703967577637895E-3</v>
      </c>
      <c r="M35">
        <f t="shared" si="17"/>
        <v>27.180307449144863</v>
      </c>
      <c r="N35" s="62">
        <f>'Config sheet'!$N$44</f>
        <v>5.8970333333333338</v>
      </c>
      <c r="O35">
        <f t="shared" si="1"/>
        <v>5.0249827587134765</v>
      </c>
      <c r="P35">
        <f t="shared" si="2"/>
        <v>984.075463633921</v>
      </c>
      <c r="Q35">
        <f t="shared" si="11"/>
        <v>180</v>
      </c>
      <c r="R35">
        <f t="shared" si="12"/>
        <v>177.13358345410583</v>
      </c>
      <c r="S35">
        <f t="shared" si="13"/>
        <v>177.13358345410577</v>
      </c>
      <c r="T35">
        <f t="shared" si="14"/>
        <v>1.3338814408347732</v>
      </c>
      <c r="U35">
        <f t="shared" si="18"/>
        <v>76.763495645728611</v>
      </c>
      <c r="V35">
        <f>(-U35*'Config sheet'!$N$134+'Config sheet'!$N$135*'Stage 2'!U400)*10^2</f>
        <v>-172.35862142057886</v>
      </c>
      <c r="W35">
        <f t="shared" si="3"/>
        <v>4.7749620335269753</v>
      </c>
      <c r="X35" s="62">
        <f>'Config sheet'!$N$150*10^-3</f>
        <v>-333.6</v>
      </c>
      <c r="Y35" s="62">
        <f>'Config sheet'!$N$149*10^-3</f>
        <v>333.6</v>
      </c>
      <c r="Z35">
        <f t="shared" si="15"/>
        <v>1.1698558006331128E-2</v>
      </c>
      <c r="AA35">
        <f>PI()/4*('Config sheet'!$N$38^2)*'Stage 1'!Z35*2</f>
        <v>1.0699583039817332E-3</v>
      </c>
      <c r="AB35">
        <f t="shared" si="16"/>
        <v>6.579616426507946</v>
      </c>
    </row>
    <row r="36" spans="3:28" x14ac:dyDescent="0.25">
      <c r="C36">
        <v>28</v>
      </c>
      <c r="D36">
        <f t="shared" si="4"/>
        <v>995</v>
      </c>
      <c r="E36">
        <f t="shared" si="5"/>
        <v>0.17780000000000001</v>
      </c>
      <c r="F36">
        <f t="shared" si="0"/>
        <v>4.6901172529313232E-3</v>
      </c>
      <c r="G36">
        <f t="shared" si="6"/>
        <v>104.19615634406146</v>
      </c>
      <c r="H36">
        <f t="shared" si="7"/>
        <v>0.48869219055841223</v>
      </c>
      <c r="I36" s="3">
        <f t="shared" si="8"/>
        <v>8.8900000000000007E-2</v>
      </c>
      <c r="J36" s="3">
        <f t="shared" si="9"/>
        <v>0.40640000000000004</v>
      </c>
      <c r="K36">
        <f t="shared" si="10"/>
        <v>6.2854339697644548E-2</v>
      </c>
      <c r="L36" s="62">
        <f>PI()/4*('Config sheet'!$N$38^2)*'Stage 2'!K36*2</f>
        <v>5.7487019053448912E-3</v>
      </c>
      <c r="M36">
        <f t="shared" si="17"/>
        <v>27.555652963229203</v>
      </c>
      <c r="N36" s="62">
        <f>'Config sheet'!$N$44</f>
        <v>5.8970333333333338</v>
      </c>
      <c r="O36">
        <f t="shared" si="1"/>
        <v>5.1886681835762714</v>
      </c>
      <c r="P36">
        <f t="shared" si="2"/>
        <v>970.26045271872283</v>
      </c>
      <c r="Q36">
        <f t="shared" si="11"/>
        <v>180</v>
      </c>
      <c r="R36">
        <f t="shared" si="12"/>
        <v>174.64688148937014</v>
      </c>
      <c r="S36">
        <f t="shared" si="13"/>
        <v>174.64688148937012</v>
      </c>
      <c r="T36">
        <f t="shared" si="14"/>
        <v>1.3338814408347732</v>
      </c>
      <c r="U36">
        <f t="shared" si="18"/>
        <v>75.371939310233117</v>
      </c>
      <c r="V36">
        <f>(-U36*'Config sheet'!$N$134+'Config sheet'!$N$135*'Stage 2'!U401)*10^2</f>
        <v>-165.33894184705093</v>
      </c>
      <c r="W36">
        <f t="shared" si="3"/>
        <v>9.3079396423192122</v>
      </c>
      <c r="X36" s="62">
        <f>'Config sheet'!$N$150*10^-3</f>
        <v>-333.6</v>
      </c>
      <c r="Y36" s="62">
        <f>'Config sheet'!$N$149*10^-3</f>
        <v>333.6</v>
      </c>
      <c r="Z36">
        <f t="shared" si="15"/>
        <v>1.2554719697644545E-2</v>
      </c>
      <c r="AA36">
        <f>PI()/4*('Config sheet'!$N$38^2)*'Stage 1'!Z36*2</f>
        <v>1.1482634515628347E-3</v>
      </c>
      <c r="AB36">
        <f t="shared" si="16"/>
        <v>7.0611471865267408</v>
      </c>
    </row>
    <row r="37" spans="3:28" x14ac:dyDescent="0.25">
      <c r="C37">
        <v>29</v>
      </c>
      <c r="D37">
        <f t="shared" si="4"/>
        <v>995</v>
      </c>
      <c r="E37">
        <f t="shared" si="5"/>
        <v>0.17780000000000001</v>
      </c>
      <c r="F37">
        <f t="shared" si="0"/>
        <v>4.8576214405360134E-3</v>
      </c>
      <c r="G37">
        <f t="shared" si="6"/>
        <v>104.19615634406146</v>
      </c>
      <c r="H37">
        <f t="shared" si="7"/>
        <v>0.5061454830783555</v>
      </c>
      <c r="I37" s="3">
        <f t="shared" si="8"/>
        <v>8.8900000000000007E-2</v>
      </c>
      <c r="J37" s="3">
        <f t="shared" si="9"/>
        <v>0.40640000000000004</v>
      </c>
      <c r="K37">
        <f t="shared" si="10"/>
        <v>6.3737790757499094E-2</v>
      </c>
      <c r="L37" s="62">
        <f>PI()/4*('Config sheet'!$N$38^2)*'Stage 2'!K37*2</f>
        <v>5.8295029576746968E-3</v>
      </c>
      <c r="M37">
        <f t="shared" si="17"/>
        <v>27.942962271265117</v>
      </c>
      <c r="N37" s="62">
        <f>'Config sheet'!$N$44</f>
        <v>5.8970333333333338</v>
      </c>
      <c r="O37">
        <f t="shared" si="1"/>
        <v>5.3500056106616976</v>
      </c>
      <c r="P37">
        <f t="shared" si="2"/>
        <v>956.04201236218853</v>
      </c>
      <c r="Q37">
        <f t="shared" si="11"/>
        <v>180</v>
      </c>
      <c r="R37">
        <f t="shared" si="12"/>
        <v>172.08756222519398</v>
      </c>
      <c r="S37">
        <f t="shared" si="13"/>
        <v>172.08756222519395</v>
      </c>
      <c r="T37">
        <f t="shared" si="14"/>
        <v>1.3338814408347732</v>
      </c>
      <c r="U37">
        <f t="shared" si="18"/>
        <v>73.981656331006036</v>
      </c>
      <c r="V37">
        <f>(-U37*'Config sheet'!$N$134+'Config sheet'!$N$135*'Stage 2'!U402)*10^2</f>
        <v>-158.29727571703856</v>
      </c>
      <c r="W37">
        <f t="shared" si="3"/>
        <v>13.790286508155418</v>
      </c>
      <c r="X37" s="62">
        <f>'Config sheet'!$N$150*10^-3</f>
        <v>-333.6</v>
      </c>
      <c r="Y37" s="62">
        <f>'Config sheet'!$N$149*10^-3</f>
        <v>333.6</v>
      </c>
      <c r="Z37">
        <f t="shared" si="15"/>
        <v>1.3438170757499091E-2</v>
      </c>
      <c r="AA37">
        <f>PI()/4*('Config sheet'!$N$38^2)*'Stage 1'!Z37*2</f>
        <v>1.2290645038926409E-3</v>
      </c>
      <c r="AB37">
        <f t="shared" si="16"/>
        <v>7.5580262978060126</v>
      </c>
    </row>
    <row r="38" spans="3:28" x14ac:dyDescent="0.25">
      <c r="C38">
        <v>30</v>
      </c>
      <c r="D38">
        <f t="shared" si="4"/>
        <v>995</v>
      </c>
      <c r="E38">
        <f t="shared" si="5"/>
        <v>0.17780000000000001</v>
      </c>
      <c r="F38">
        <f t="shared" si="0"/>
        <v>5.0251256281407036E-3</v>
      </c>
      <c r="G38">
        <f t="shared" si="6"/>
        <v>104.19615634406146</v>
      </c>
      <c r="H38">
        <f t="shared" si="7"/>
        <v>0.52359877559829882</v>
      </c>
      <c r="I38" s="3">
        <f t="shared" si="8"/>
        <v>8.8900000000000007E-2</v>
      </c>
      <c r="J38" s="3">
        <f t="shared" si="9"/>
        <v>0.40640000000000004</v>
      </c>
      <c r="K38">
        <f t="shared" si="10"/>
        <v>6.4648134817912831E-2</v>
      </c>
      <c r="L38" s="62">
        <f>PI()/4*('Config sheet'!$N$38^2)*'Stage 2'!K38*2</f>
        <v>5.9127636626601313E-3</v>
      </c>
      <c r="M38">
        <f t="shared" si="17"/>
        <v>28.342061603571644</v>
      </c>
      <c r="N38" s="62">
        <f>'Config sheet'!$N$44</f>
        <v>5.8970333333333338</v>
      </c>
      <c r="O38">
        <f t="shared" si="1"/>
        <v>5.5089282960881709</v>
      </c>
      <c r="P38">
        <f t="shared" si="2"/>
        <v>941.43012106828996</v>
      </c>
      <c r="Q38">
        <f t="shared" si="11"/>
        <v>180</v>
      </c>
      <c r="R38">
        <f t="shared" si="12"/>
        <v>169.45742179229219</v>
      </c>
      <c r="S38">
        <f t="shared" si="13"/>
        <v>169.45742179229219</v>
      </c>
      <c r="T38">
        <f t="shared" si="14"/>
        <v>1.3338814408347732</v>
      </c>
      <c r="U38">
        <f t="shared" si="18"/>
        <v>72.595329933418711</v>
      </c>
      <c r="V38">
        <f>(-U38*'Config sheet'!$N$134+'Config sheet'!$N$135*'Stage 2'!U403)*10^2</f>
        <v>-151.24544370619631</v>
      </c>
      <c r="W38">
        <f t="shared" si="3"/>
        <v>18.211978086095883</v>
      </c>
      <c r="X38" s="62">
        <f>'Config sheet'!$N$150*10^-3</f>
        <v>-333.6</v>
      </c>
      <c r="Y38" s="62">
        <f>'Config sheet'!$N$149*10^-3</f>
        <v>333.6</v>
      </c>
      <c r="Z38">
        <f t="shared" si="15"/>
        <v>1.4348514817912827E-2</v>
      </c>
      <c r="AA38">
        <f>PI()/4*('Config sheet'!$N$38^2)*'Stage 1'!Z38*2</f>
        <v>1.312325208878075E-3</v>
      </c>
      <c r="AB38">
        <f t="shared" si="16"/>
        <v>8.0700308312220628</v>
      </c>
    </row>
    <row r="39" spans="3:28" x14ac:dyDescent="0.25">
      <c r="C39">
        <v>31</v>
      </c>
      <c r="D39">
        <f t="shared" si="4"/>
        <v>995</v>
      </c>
      <c r="E39">
        <f t="shared" si="5"/>
        <v>0.17780000000000001</v>
      </c>
      <c r="F39">
        <f t="shared" si="0"/>
        <v>5.1926298157453938E-3</v>
      </c>
      <c r="G39">
        <f t="shared" si="6"/>
        <v>104.19615634406146</v>
      </c>
      <c r="H39">
        <f t="shared" si="7"/>
        <v>0.54105206811824214</v>
      </c>
      <c r="I39" s="3">
        <f t="shared" si="8"/>
        <v>8.8900000000000007E-2</v>
      </c>
      <c r="J39" s="3">
        <f t="shared" si="9"/>
        <v>0.40640000000000004</v>
      </c>
      <c r="K39">
        <f t="shared" si="10"/>
        <v>6.5584964279314553E-2</v>
      </c>
      <c r="L39" s="62">
        <f>PI()/4*('Config sheet'!$N$38^2)*'Stage 2'!K39*2</f>
        <v>5.9984467409591007E-3</v>
      </c>
      <c r="M39">
        <f t="shared" si="17"/>
        <v>28.752772266483628</v>
      </c>
      <c r="N39" s="62">
        <f>'Config sheet'!$N$44</f>
        <v>5.8970333333333338</v>
      </c>
      <c r="O39">
        <f t="shared" si="1"/>
        <v>5.6653711880245679</v>
      </c>
      <c r="P39">
        <f t="shared" si="2"/>
        <v>926.43500174303153</v>
      </c>
      <c r="Q39">
        <f t="shared" si="11"/>
        <v>180</v>
      </c>
      <c r="R39">
        <f t="shared" si="12"/>
        <v>166.75830031374568</v>
      </c>
      <c r="S39">
        <f t="shared" si="13"/>
        <v>166.75830031374568</v>
      </c>
      <c r="T39">
        <f t="shared" si="14"/>
        <v>1.3338814408347732</v>
      </c>
      <c r="U39">
        <f t="shared" si="18"/>
        <v>71.215447797714418</v>
      </c>
      <c r="V39">
        <f>(-U39*'Config sheet'!$N$134+'Config sheet'!$N$135*'Stage 2'!U404)*10^2</f>
        <v>-144.19435168748313</v>
      </c>
      <c r="W39">
        <f t="shared" si="3"/>
        <v>22.563948626262544</v>
      </c>
      <c r="X39" s="62">
        <f>'Config sheet'!$N$150*10^-3</f>
        <v>-333.6</v>
      </c>
      <c r="Y39" s="62">
        <f>'Config sheet'!$N$149*10^-3</f>
        <v>333.6</v>
      </c>
      <c r="Z39">
        <f t="shared" si="15"/>
        <v>1.528534427931455E-2</v>
      </c>
      <c r="AA39">
        <f>PI()/4*('Config sheet'!$N$38^2)*'Stage 1'!Z39*2</f>
        <v>1.3980082871770448E-3</v>
      </c>
      <c r="AB39">
        <f t="shared" si="16"/>
        <v>8.5969315406718518</v>
      </c>
    </row>
    <row r="40" spans="3:28" x14ac:dyDescent="0.25">
      <c r="C40">
        <v>32</v>
      </c>
      <c r="D40">
        <f t="shared" si="4"/>
        <v>995</v>
      </c>
      <c r="E40">
        <f t="shared" si="5"/>
        <v>0.17780000000000001</v>
      </c>
      <c r="F40">
        <f t="shared" si="0"/>
        <v>5.360134003350084E-3</v>
      </c>
      <c r="G40">
        <f t="shared" si="6"/>
        <v>104.19615634406146</v>
      </c>
      <c r="H40">
        <f t="shared" si="7"/>
        <v>0.55850536063818546</v>
      </c>
      <c r="I40" s="3">
        <f t="shared" si="8"/>
        <v>8.8900000000000007E-2</v>
      </c>
      <c r="J40" s="3">
        <f t="shared" si="9"/>
        <v>0.40640000000000004</v>
      </c>
      <c r="K40">
        <f t="shared" si="10"/>
        <v>6.6547860578024101E-2</v>
      </c>
      <c r="L40" s="62">
        <f>PI()/4*('Config sheet'!$N$38^2)*'Stage 2'!K40*2</f>
        <v>6.0865139104444334E-3</v>
      </c>
      <c r="M40">
        <f t="shared" si="17"/>
        <v>29.174910759616392</v>
      </c>
      <c r="N40" s="62">
        <f>'Config sheet'!$N$44</f>
        <v>5.8970333333333338</v>
      </c>
      <c r="O40">
        <f t="shared" ref="O40:O71" si="19">I40*G40*SIN(H40)+I40^2*G40*SIN(2*H40)/(2*J40)</f>
        <v>5.8192709667818967</v>
      </c>
      <c r="P40">
        <f t="shared" ref="P40:P71" si="20">I40*G40^2*COS(H40)+(I40^2*G40^2*COS(2*H40)/J40)</f>
        <v>911.06711154818379</v>
      </c>
      <c r="Q40">
        <f t="shared" si="11"/>
        <v>180</v>
      </c>
      <c r="R40">
        <f t="shared" si="12"/>
        <v>163.9920800786731</v>
      </c>
      <c r="S40">
        <f t="shared" si="13"/>
        <v>163.9920800786731</v>
      </c>
      <c r="T40">
        <f t="shared" si="14"/>
        <v>1.3338814408347732</v>
      </c>
      <c r="U40">
        <f t="shared" si="18"/>
        <v>69.844303535128191</v>
      </c>
      <c r="V40">
        <f>(-U40*'Config sheet'!$N$134+'Config sheet'!$N$135*'Stage 2'!U405)*10^2</f>
        <v>-137.15399694035716</v>
      </c>
      <c r="W40">
        <f t="shared" si="3"/>
        <v>26.838083138315938</v>
      </c>
      <c r="X40" s="62">
        <f>'Config sheet'!$N$150*10^-3</f>
        <v>-333.6</v>
      </c>
      <c r="Y40" s="62">
        <f>'Config sheet'!$N$149*10^-3</f>
        <v>333.6</v>
      </c>
      <c r="Z40">
        <f t="shared" si="15"/>
        <v>1.6248240578024098E-2</v>
      </c>
      <c r="AA40">
        <f>PI()/4*('Config sheet'!$N$38^2)*'Stage 1'!Z40*2</f>
        <v>1.4860754566623771E-3</v>
      </c>
      <c r="AB40">
        <f t="shared" si="16"/>
        <v>9.1384930135118658</v>
      </c>
    </row>
    <row r="41" spans="3:28" x14ac:dyDescent="0.25">
      <c r="C41">
        <v>33</v>
      </c>
      <c r="D41">
        <f t="shared" si="4"/>
        <v>995</v>
      </c>
      <c r="E41">
        <f t="shared" si="5"/>
        <v>0.17780000000000001</v>
      </c>
      <c r="F41">
        <f t="shared" si="0"/>
        <v>5.5276381909547742E-3</v>
      </c>
      <c r="G41">
        <f t="shared" si="6"/>
        <v>104.19615634406146</v>
      </c>
      <c r="H41">
        <f t="shared" si="7"/>
        <v>0.57595865315812877</v>
      </c>
      <c r="I41" s="3">
        <f t="shared" si="8"/>
        <v>8.8900000000000007E-2</v>
      </c>
      <c r="J41" s="3">
        <f t="shared" si="9"/>
        <v>0.40640000000000004</v>
      </c>
      <c r="K41">
        <f t="shared" si="10"/>
        <v>6.7536394461112495E-2</v>
      </c>
      <c r="L41" s="62">
        <f>PI()/4*('Config sheet'!$N$38^2)*'Stage 2'!K41*2</f>
        <v>6.1769259113427771E-3</v>
      </c>
      <c r="M41">
        <f t="shared" si="17"/>
        <v>29.60828889636576</v>
      </c>
      <c r="N41" s="62">
        <f>'Config sheet'!$N$44</f>
        <v>5.8970333333333338</v>
      </c>
      <c r="O41">
        <f t="shared" si="19"/>
        <v>5.9705660831872951</v>
      </c>
      <c r="P41">
        <f t="shared" si="20"/>
        <v>895.33713154047666</v>
      </c>
      <c r="Q41">
        <f t="shared" si="11"/>
        <v>180</v>
      </c>
      <c r="R41">
        <f t="shared" si="12"/>
        <v>161.16068367728582</v>
      </c>
      <c r="S41">
        <f t="shared" si="13"/>
        <v>161.16068367728579</v>
      </c>
      <c r="T41">
        <f t="shared" si="14"/>
        <v>1.3338814408347732</v>
      </c>
      <c r="U41">
        <f t="shared" si="18"/>
        <v>68.483999692947805</v>
      </c>
      <c r="V41">
        <f>(-U41*'Config sheet'!$N$134+'Config sheet'!$N$135*'Stage 2'!U406)*10^2</f>
        <v>-130.1334813253255</v>
      </c>
      <c r="W41">
        <f t="shared" si="3"/>
        <v>31.027202351960312</v>
      </c>
      <c r="X41" s="62">
        <f>'Config sheet'!$N$150*10^-3</f>
        <v>-333.6</v>
      </c>
      <c r="Y41" s="62">
        <f>'Config sheet'!$N$149*10^-3</f>
        <v>333.6</v>
      </c>
      <c r="Z41">
        <f t="shared" si="15"/>
        <v>1.7236774461112492E-2</v>
      </c>
      <c r="AA41">
        <f>PI()/4*('Config sheet'!$N$38^2)*'Stage 1'!Z41*2</f>
        <v>1.5764874575607208E-3</v>
      </c>
      <c r="AB41">
        <f t="shared" si="16"/>
        <v>9.6944738251476323</v>
      </c>
    </row>
    <row r="42" spans="3:28" x14ac:dyDescent="0.25">
      <c r="C42">
        <v>34</v>
      </c>
      <c r="D42">
        <f t="shared" si="4"/>
        <v>995</v>
      </c>
      <c r="E42">
        <f t="shared" si="5"/>
        <v>0.17780000000000001</v>
      </c>
      <c r="F42">
        <f t="shared" si="0"/>
        <v>5.6951423785594644E-3</v>
      </c>
      <c r="G42">
        <f t="shared" si="6"/>
        <v>104.19615634406146</v>
      </c>
      <c r="H42">
        <f t="shared" si="7"/>
        <v>0.59341194567807198</v>
      </c>
      <c r="I42" s="3">
        <f t="shared" si="8"/>
        <v>8.8900000000000007E-2</v>
      </c>
      <c r="J42" s="3">
        <f t="shared" si="9"/>
        <v>0.40640000000000004</v>
      </c>
      <c r="K42">
        <f t="shared" si="10"/>
        <v>6.8550126268449155E-2</v>
      </c>
      <c r="L42" s="62">
        <f>PI()/4*('Config sheet'!$N$38^2)*'Stage 2'!K42*2</f>
        <v>6.2696425320308367E-3</v>
      </c>
      <c r="M42">
        <f t="shared" si="17"/>
        <v>30.052713927559001</v>
      </c>
      <c r="N42" s="62">
        <f>'Config sheet'!$N$44</f>
        <v>5.8970333333333338</v>
      </c>
      <c r="O42">
        <f t="shared" si="19"/>
        <v>6.1191967952054016</v>
      </c>
      <c r="P42">
        <f t="shared" si="20"/>
        <v>879.25595610815617</v>
      </c>
      <c r="Q42">
        <f t="shared" si="11"/>
        <v>180</v>
      </c>
      <c r="R42">
        <f t="shared" si="12"/>
        <v>158.26607209946815</v>
      </c>
      <c r="S42">
        <f t="shared" si="13"/>
        <v>158.26607209946812</v>
      </c>
      <c r="T42">
        <f t="shared" si="14"/>
        <v>1.3338814408347732</v>
      </c>
      <c r="U42">
        <f t="shared" si="18"/>
        <v>67.136452078320033</v>
      </c>
      <c r="V42">
        <f>(-U42*'Config sheet'!$N$134+'Config sheet'!$N$135*'Stage 2'!U407)*10^2</f>
        <v>-123.14103046170719</v>
      </c>
      <c r="W42">
        <f t="shared" si="3"/>
        <v>35.125041637760958</v>
      </c>
      <c r="X42" s="62">
        <f>'Config sheet'!$N$150*10^-3</f>
        <v>-333.6</v>
      </c>
      <c r="Y42" s="62">
        <f>'Config sheet'!$N$149*10^-3</f>
        <v>333.6</v>
      </c>
      <c r="Z42">
        <f t="shared" si="15"/>
        <v>1.8250506268449151E-2</v>
      </c>
      <c r="AA42">
        <f>PI()/4*('Config sheet'!$N$38^2)*'Stage 1'!Z42*2</f>
        <v>1.6692040782487806E-3</v>
      </c>
      <c r="AB42">
        <f t="shared" si="16"/>
        <v>10.264626697665438</v>
      </c>
    </row>
    <row r="43" spans="3:28" x14ac:dyDescent="0.25">
      <c r="C43">
        <v>35</v>
      </c>
      <c r="D43">
        <f t="shared" si="4"/>
        <v>995</v>
      </c>
      <c r="E43">
        <f t="shared" si="5"/>
        <v>0.17780000000000001</v>
      </c>
      <c r="F43">
        <f t="shared" si="0"/>
        <v>5.8626465661641546E-3</v>
      </c>
      <c r="G43">
        <f t="shared" si="6"/>
        <v>104.19615634406146</v>
      </c>
      <c r="H43">
        <f t="shared" si="7"/>
        <v>0.6108652381980153</v>
      </c>
      <c r="I43" s="3">
        <f t="shared" si="8"/>
        <v>8.8900000000000007E-2</v>
      </c>
      <c r="J43" s="3">
        <f t="shared" si="9"/>
        <v>0.40640000000000004</v>
      </c>
      <c r="K43">
        <f t="shared" si="10"/>
        <v>6.9588606221739249E-2</v>
      </c>
      <c r="L43" s="62">
        <f>PI()/4*('Config sheet'!$N$38^2)*'Stage 2'!K43*2</f>
        <v>6.3646226354709332E-3</v>
      </c>
      <c r="M43">
        <f t="shared" si="17"/>
        <v>30.507988668170182</v>
      </c>
      <c r="N43" s="62">
        <f>'Config sheet'!$N$44</f>
        <v>5.8970333333333338</v>
      </c>
      <c r="O43">
        <f t="shared" si="19"/>
        <v>6.2651052027741896</v>
      </c>
      <c r="P43">
        <f t="shared" si="20"/>
        <v>862.83468221702321</v>
      </c>
      <c r="Q43">
        <f t="shared" si="11"/>
        <v>180</v>
      </c>
      <c r="R43">
        <f t="shared" si="12"/>
        <v>155.31024279906421</v>
      </c>
      <c r="S43">
        <f t="shared" si="13"/>
        <v>155.31024279906418</v>
      </c>
      <c r="T43">
        <f t="shared" si="14"/>
        <v>1.3338814408347732</v>
      </c>
      <c r="U43">
        <f t="shared" si="18"/>
        <v>65.803395197849241</v>
      </c>
      <c r="V43">
        <f>(-U43*'Config sheet'!$N$134+'Config sheet'!$N$135*'Stage 2'!U408)*10^2</f>
        <v>-116.18401797954263</v>
      </c>
      <c r="W43">
        <f t="shared" si="3"/>
        <v>39.126224819521582</v>
      </c>
      <c r="X43" s="62">
        <f>'Config sheet'!$N$150*10^-3</f>
        <v>-333.6</v>
      </c>
      <c r="Y43" s="62">
        <f>'Config sheet'!$N$149*10^-3</f>
        <v>333.6</v>
      </c>
      <c r="Z43">
        <f t="shared" si="15"/>
        <v>1.9288986221739246E-2</v>
      </c>
      <c r="AA43">
        <f>PI()/4*('Config sheet'!$N$38^2)*'Stage 1'!Z43*2</f>
        <v>1.7641841816888771E-3</v>
      </c>
      <c r="AB43">
        <f t="shared" si="16"/>
        <v>10.848698662395526</v>
      </c>
    </row>
    <row r="44" spans="3:28" x14ac:dyDescent="0.25">
      <c r="C44">
        <v>36</v>
      </c>
      <c r="D44">
        <f t="shared" si="4"/>
        <v>995</v>
      </c>
      <c r="E44">
        <f t="shared" si="5"/>
        <v>0.17780000000000001</v>
      </c>
      <c r="F44">
        <f t="shared" si="0"/>
        <v>6.0301507537688448E-3</v>
      </c>
      <c r="G44">
        <f t="shared" si="6"/>
        <v>104.19615634406146</v>
      </c>
      <c r="H44">
        <f t="shared" si="7"/>
        <v>0.62831853071795862</v>
      </c>
      <c r="I44" s="3">
        <f t="shared" si="8"/>
        <v>8.8900000000000007E-2</v>
      </c>
      <c r="J44" s="3">
        <f t="shared" si="9"/>
        <v>0.40640000000000004</v>
      </c>
      <c r="K44">
        <f t="shared" si="10"/>
        <v>7.0651374720338347E-2</v>
      </c>
      <c r="L44" s="62">
        <f>PI()/4*('Config sheet'!$N$38^2)*'Stage 2'!K44*2</f>
        <v>6.4618241862664169E-3</v>
      </c>
      <c r="M44">
        <f t="shared" si="17"/>
        <v>30.97391162700681</v>
      </c>
      <c r="N44" s="62">
        <f>'Config sheet'!$N$44</f>
        <v>5.8970333333333338</v>
      </c>
      <c r="O44">
        <f t="shared" si="19"/>
        <v>6.4082352808243677</v>
      </c>
      <c r="P44">
        <f t="shared" si="20"/>
        <v>846.0845984782934</v>
      </c>
      <c r="Q44">
        <f t="shared" si="11"/>
        <v>180</v>
      </c>
      <c r="R44">
        <f t="shared" si="12"/>
        <v>152.29522772609283</v>
      </c>
      <c r="S44">
        <f t="shared" si="13"/>
        <v>152.29522772609283</v>
      </c>
      <c r="T44">
        <f t="shared" si="14"/>
        <v>1.3338814408347732</v>
      </c>
      <c r="U44">
        <f t="shared" si="18"/>
        <v>64.486388620107206</v>
      </c>
      <c r="V44">
        <f>(-U44*'Config sheet'!$N$134+'Config sheet'!$N$135*'Stage 2'!U409)*10^2</f>
        <v>-109.26899396259675</v>
      </c>
      <c r="W44">
        <f t="shared" si="3"/>
        <v>43.02623376349608</v>
      </c>
      <c r="X44" s="62">
        <f>'Config sheet'!$N$150*10^-3</f>
        <v>-333.6</v>
      </c>
      <c r="Y44" s="62">
        <f>'Config sheet'!$N$149*10^-3</f>
        <v>333.6</v>
      </c>
      <c r="Z44">
        <f t="shared" si="15"/>
        <v>2.0351754720338344E-2</v>
      </c>
      <c r="AA44">
        <f>PI()/4*('Config sheet'!$N$38^2)*'Stage 1'!Z44*2</f>
        <v>1.8613857324843604E-3</v>
      </c>
      <c r="AB44">
        <f t="shared" si="16"/>
        <v>11.446431226287032</v>
      </c>
    </row>
    <row r="45" spans="3:28" x14ac:dyDescent="0.25">
      <c r="C45">
        <v>37</v>
      </c>
      <c r="D45">
        <f t="shared" si="4"/>
        <v>995</v>
      </c>
      <c r="E45">
        <f t="shared" si="5"/>
        <v>0.17780000000000001</v>
      </c>
      <c r="F45">
        <f t="shared" si="0"/>
        <v>6.197654941373535E-3</v>
      </c>
      <c r="G45">
        <f t="shared" si="6"/>
        <v>104.19615634406146</v>
      </c>
      <c r="H45">
        <f t="shared" si="7"/>
        <v>0.64577182323790194</v>
      </c>
      <c r="I45" s="3">
        <f t="shared" si="8"/>
        <v>8.8900000000000007E-2</v>
      </c>
      <c r="J45" s="3">
        <f t="shared" si="9"/>
        <v>0.40640000000000004</v>
      </c>
      <c r="K45">
        <f t="shared" si="10"/>
        <v>7.1737962643629097E-2</v>
      </c>
      <c r="L45" s="62">
        <f>PI()/4*('Config sheet'!$N$38^2)*'Stage 2'!K45*2</f>
        <v>6.5612042783172505E-3</v>
      </c>
      <c r="M45">
        <f t="shared" si="17"/>
        <v>31.450277139273226</v>
      </c>
      <c r="N45" s="62">
        <f>'Config sheet'!$N$44</f>
        <v>5.8970333333333338</v>
      </c>
      <c r="O45">
        <f t="shared" si="19"/>
        <v>6.5485329104535435</v>
      </c>
      <c r="P45">
        <f t="shared" si="20"/>
        <v>829.01717405080467</v>
      </c>
      <c r="Q45">
        <f t="shared" si="11"/>
        <v>180</v>
      </c>
      <c r="R45">
        <f t="shared" si="12"/>
        <v>149.22309132914484</v>
      </c>
      <c r="S45">
        <f t="shared" si="13"/>
        <v>149.22309132914484</v>
      </c>
      <c r="T45">
        <f t="shared" si="14"/>
        <v>1.3338814408347732</v>
      </c>
      <c r="U45">
        <f t="shared" si="18"/>
        <v>63.186824080356253</v>
      </c>
      <c r="V45">
        <f>(-U45*'Config sheet'!$N$134+'Config sheet'!$N$135*'Stage 2'!U410)*10^2</f>
        <v>-102.4017167550694</v>
      </c>
      <c r="W45">
        <f t="shared" si="3"/>
        <v>46.821374574075435</v>
      </c>
      <c r="X45" s="62">
        <f>'Config sheet'!$N$150*10^-3</f>
        <v>-333.6</v>
      </c>
      <c r="Y45" s="62">
        <f>'Config sheet'!$N$149*10^-3</f>
        <v>333.6</v>
      </c>
      <c r="Z45">
        <f t="shared" si="15"/>
        <v>2.1438342643629094E-2</v>
      </c>
      <c r="AA45">
        <f>PI()/4*('Config sheet'!$N$38^2)*'Stage 1'!Z45*2</f>
        <v>1.9607658245351942E-3</v>
      </c>
      <c r="AB45">
        <f t="shared" si="16"/>
        <v>12.057560541973618</v>
      </c>
    </row>
    <row r="46" spans="3:28" x14ac:dyDescent="0.25">
      <c r="C46">
        <v>38</v>
      </c>
      <c r="D46">
        <f t="shared" si="4"/>
        <v>995</v>
      </c>
      <c r="E46">
        <f t="shared" si="5"/>
        <v>0.17780000000000001</v>
      </c>
      <c r="F46">
        <f t="shared" si="0"/>
        <v>6.3651591289782244E-3</v>
      </c>
      <c r="G46">
        <f t="shared" si="6"/>
        <v>104.19615634406146</v>
      </c>
      <c r="H46">
        <f t="shared" si="7"/>
        <v>0.66322511575784515</v>
      </c>
      <c r="I46" s="3">
        <f t="shared" si="8"/>
        <v>8.8900000000000007E-2</v>
      </c>
      <c r="J46" s="3">
        <f t="shared" si="9"/>
        <v>0.40640000000000004</v>
      </c>
      <c r="K46">
        <f t="shared" si="10"/>
        <v>7.2847891659729228E-2</v>
      </c>
      <c r="L46" s="62">
        <f>PI()/4*('Config sheet'!$N$38^2)*'Stage 2'!K46*2</f>
        <v>6.6627191630546602E-3</v>
      </c>
      <c r="M46">
        <f t="shared" si="17"/>
        <v>31.936875501909746</v>
      </c>
      <c r="N46" s="62">
        <f>'Config sheet'!$N$44</f>
        <v>5.8970333333333338</v>
      </c>
      <c r="O46">
        <f t="shared" si="19"/>
        <v>6.6859459082284847</v>
      </c>
      <c r="P46">
        <f t="shared" si="20"/>
        <v>811.64404739028873</v>
      </c>
      <c r="Q46">
        <f t="shared" si="11"/>
        <v>180</v>
      </c>
      <c r="R46">
        <f t="shared" si="12"/>
        <v>146.095928530252</v>
      </c>
      <c r="S46">
        <f t="shared" si="13"/>
        <v>146.095928530252</v>
      </c>
      <c r="T46">
        <f t="shared" si="14"/>
        <v>1.3338814408347732</v>
      </c>
      <c r="U46">
        <f t="shared" si="18"/>
        <v>61.905933160492019</v>
      </c>
      <c r="V46">
        <f>(-U46*'Config sheet'!$N$134+'Config sheet'!$N$135*'Stage 2'!U411)*10^2</f>
        <v>-95.587187367247779</v>
      </c>
      <c r="W46">
        <f t="shared" si="3"/>
        <v>50.508741163004217</v>
      </c>
      <c r="X46" s="62">
        <f>'Config sheet'!$N$150*10^-3</f>
        <v>-333.6</v>
      </c>
      <c r="Y46" s="62">
        <f>'Config sheet'!$N$149*10^-3</f>
        <v>333.6</v>
      </c>
      <c r="Z46">
        <f t="shared" si="15"/>
        <v>2.2548271659729224E-2</v>
      </c>
      <c r="AA46">
        <f>PI()/4*('Config sheet'!$N$38^2)*'Stage 1'!Z46*2</f>
        <v>2.0622807092726043E-3</v>
      </c>
      <c r="AB46">
        <f t="shared" si="16"/>
        <v>12.681817581400015</v>
      </c>
    </row>
    <row r="47" spans="3:28" x14ac:dyDescent="0.25">
      <c r="C47">
        <v>39</v>
      </c>
      <c r="D47">
        <f t="shared" si="4"/>
        <v>995</v>
      </c>
      <c r="E47">
        <f t="shared" si="5"/>
        <v>0.17780000000000001</v>
      </c>
      <c r="F47">
        <f t="shared" si="0"/>
        <v>6.5326633165829146E-3</v>
      </c>
      <c r="G47">
        <f t="shared" si="6"/>
        <v>104.19615634406146</v>
      </c>
      <c r="H47">
        <f t="shared" si="7"/>
        <v>0.68067840827778847</v>
      </c>
      <c r="I47" s="3">
        <f t="shared" si="8"/>
        <v>8.8900000000000007E-2</v>
      </c>
      <c r="J47" s="3">
        <f t="shared" si="9"/>
        <v>0.40640000000000004</v>
      </c>
      <c r="K47">
        <f t="shared" si="10"/>
        <v>7.3980674540293292E-2</v>
      </c>
      <c r="L47" s="62">
        <f>PI()/4*('Config sheet'!$N$38^2)*'Stage 2'!K47*2</f>
        <v>6.7663242782331238E-3</v>
      </c>
      <c r="M47">
        <f t="shared" si="17"/>
        <v>32.433493111603298</v>
      </c>
      <c r="N47" s="62">
        <f>'Config sheet'!$N$44</f>
        <v>5.8970333333333338</v>
      </c>
      <c r="O47">
        <f t="shared" si="19"/>
        <v>6.8204240535909229</v>
      </c>
      <c r="P47">
        <f t="shared" si="20"/>
        <v>793.97701485858056</v>
      </c>
      <c r="Q47">
        <f t="shared" si="11"/>
        <v>180</v>
      </c>
      <c r="R47">
        <f t="shared" si="12"/>
        <v>142.91586267454454</v>
      </c>
      <c r="S47">
        <f t="shared" si="13"/>
        <v>142.91586267454451</v>
      </c>
      <c r="T47">
        <f t="shared" si="14"/>
        <v>1.3338814408347732</v>
      </c>
      <c r="U47">
        <f t="shared" si="18"/>
        <v>60.644795391856036</v>
      </c>
      <c r="V47">
        <f>(-U47*'Config sheet'!$N$134+'Config sheet'!$N$135*'Stage 2'!U412)*10^2</f>
        <v>-88.829685782250948</v>
      </c>
      <c r="W47">
        <f t="shared" si="3"/>
        <v>54.086176892293594</v>
      </c>
      <c r="X47" s="62">
        <f>'Config sheet'!$N$150*10^-3</f>
        <v>-333.6</v>
      </c>
      <c r="Y47" s="62">
        <f>'Config sheet'!$N$149*10^-3</f>
        <v>333.6</v>
      </c>
      <c r="Z47">
        <f t="shared" si="15"/>
        <v>2.3681054540293289E-2</v>
      </c>
      <c r="AA47">
        <f>PI()/4*('Config sheet'!$N$38^2)*'Stage 1'!Z47*2</f>
        <v>2.1658858244510671E-3</v>
      </c>
      <c r="AB47">
        <f t="shared" si="16"/>
        <v>13.318928312875864</v>
      </c>
    </row>
    <row r="48" spans="3:28" x14ac:dyDescent="0.25">
      <c r="C48">
        <v>40</v>
      </c>
      <c r="D48">
        <f t="shared" si="4"/>
        <v>995</v>
      </c>
      <c r="E48">
        <f t="shared" si="5"/>
        <v>0.17780000000000001</v>
      </c>
      <c r="F48">
        <f t="shared" si="0"/>
        <v>6.7001675041876048E-3</v>
      </c>
      <c r="G48">
        <f t="shared" si="6"/>
        <v>104.19615634406146</v>
      </c>
      <c r="H48">
        <f t="shared" si="7"/>
        <v>0.69813170079773179</v>
      </c>
      <c r="I48" s="3">
        <f t="shared" si="8"/>
        <v>8.8900000000000007E-2</v>
      </c>
      <c r="J48" s="3">
        <f t="shared" si="9"/>
        <v>0.40640000000000004</v>
      </c>
      <c r="K48">
        <f t="shared" si="10"/>
        <v>7.5135815481161508E-2</v>
      </c>
      <c r="L48" s="62">
        <f>PI()/4*('Config sheet'!$N$38^2)*'Stage 2'!K48*2</f>
        <v>6.8719742772571342E-3</v>
      </c>
      <c r="M48">
        <f t="shared" si="17"/>
        <v>32.939912605361421</v>
      </c>
      <c r="N48" s="62">
        <f>'Config sheet'!$N$44</f>
        <v>5.8970333333333338</v>
      </c>
      <c r="O48">
        <f t="shared" si="19"/>
        <v>6.9519191143445171</v>
      </c>
      <c r="P48">
        <f t="shared" si="20"/>
        <v>776.02801920579793</v>
      </c>
      <c r="Q48">
        <f t="shared" si="11"/>
        <v>180</v>
      </c>
      <c r="R48">
        <f t="shared" si="12"/>
        <v>139.68504345704366</v>
      </c>
      <c r="S48">
        <f t="shared" si="13"/>
        <v>139.68504345704363</v>
      </c>
      <c r="T48">
        <f t="shared" si="14"/>
        <v>1.3338814408347732</v>
      </c>
      <c r="U48">
        <f t="shared" si="18"/>
        <v>59.404346643684946</v>
      </c>
      <c r="V48">
        <f>(-U48*'Config sheet'!$N$134+'Config sheet'!$N$135*'Stage 2'!U413)*10^2</f>
        <v>-82.13280853509535</v>
      </c>
      <c r="W48">
        <f t="shared" si="3"/>
        <v>57.552234921948312</v>
      </c>
      <c r="X48" s="62">
        <f>'Config sheet'!$N$150*10^-3</f>
        <v>-333.6</v>
      </c>
      <c r="Y48" s="62">
        <f>'Config sheet'!$N$149*10^-3</f>
        <v>333.6</v>
      </c>
      <c r="Z48">
        <f t="shared" si="15"/>
        <v>2.4836195481161505E-2</v>
      </c>
      <c r="AA48">
        <f>PI()/4*('Config sheet'!$N$38^2)*'Stage 1'!Z48*2</f>
        <v>2.2715358234750784E-3</v>
      </c>
      <c r="AB48">
        <f t="shared" si="16"/>
        <v>13.968613881418168</v>
      </c>
    </row>
    <row r="49" spans="3:28" x14ac:dyDescent="0.25">
      <c r="C49">
        <v>41</v>
      </c>
      <c r="D49">
        <f t="shared" si="4"/>
        <v>995</v>
      </c>
      <c r="E49">
        <f t="shared" si="5"/>
        <v>0.17780000000000001</v>
      </c>
      <c r="F49">
        <f t="shared" si="0"/>
        <v>6.867671691792295E-3</v>
      </c>
      <c r="G49">
        <f t="shared" si="6"/>
        <v>104.19615634406146</v>
      </c>
      <c r="H49">
        <f t="shared" si="7"/>
        <v>0.71558499331767511</v>
      </c>
      <c r="I49" s="3">
        <f t="shared" si="8"/>
        <v>8.8900000000000007E-2</v>
      </c>
      <c r="J49" s="3">
        <f t="shared" si="9"/>
        <v>0.40640000000000004</v>
      </c>
      <c r="K49">
        <f t="shared" si="10"/>
        <v>7.6312810428596625E-2</v>
      </c>
      <c r="L49" s="62">
        <f>PI()/4*('Config sheet'!$N$38^2)*'Stage 2'!K49*2</f>
        <v>6.9796230590190586E-3</v>
      </c>
      <c r="M49">
        <f t="shared" si="17"/>
        <v>33.455913003536189</v>
      </c>
      <c r="N49" s="62">
        <f>'Config sheet'!$N$44</f>
        <v>5.8970333333333338</v>
      </c>
      <c r="O49">
        <f t="shared" si="19"/>
        <v>7.0803848702028311</v>
      </c>
      <c r="P49">
        <f t="shared" si="20"/>
        <v>757.80913793865045</v>
      </c>
      <c r="Q49">
        <f t="shared" si="11"/>
        <v>180</v>
      </c>
      <c r="R49">
        <f t="shared" si="12"/>
        <v>136.40564482895707</v>
      </c>
      <c r="S49">
        <f t="shared" si="13"/>
        <v>136.40564482895707</v>
      </c>
      <c r="T49">
        <f t="shared" si="14"/>
        <v>1.3338814408347732</v>
      </c>
      <c r="U49">
        <f t="shared" si="18"/>
        <v>58.185387675148618</v>
      </c>
      <c r="V49">
        <f>(-U49*'Config sheet'!$N$134+'Config sheet'!$N$135*'Stage 2'!U414)*10^2</f>
        <v>-75.499507004698046</v>
      </c>
      <c r="W49">
        <f t="shared" si="3"/>
        <v>60.906137824259019</v>
      </c>
      <c r="X49" s="62">
        <f>'Config sheet'!$N$150*10^-3</f>
        <v>-333.6</v>
      </c>
      <c r="Y49" s="62">
        <f>'Config sheet'!$N$149*10^-3</f>
        <v>333.6</v>
      </c>
      <c r="Z49">
        <f t="shared" si="15"/>
        <v>2.6013190428596622E-2</v>
      </c>
      <c r="AA49">
        <f>PI()/4*('Config sheet'!$N$38^2)*'Stage 1'!Z49*2</f>
        <v>2.3791846052370023E-3</v>
      </c>
      <c r="AB49">
        <f t="shared" si="16"/>
        <v>14.630590792236569</v>
      </c>
    </row>
    <row r="50" spans="3:28" x14ac:dyDescent="0.25">
      <c r="C50">
        <v>42</v>
      </c>
      <c r="D50">
        <f t="shared" si="4"/>
        <v>995</v>
      </c>
      <c r="E50">
        <f t="shared" si="5"/>
        <v>0.17780000000000001</v>
      </c>
      <c r="F50">
        <f t="shared" si="0"/>
        <v>7.0351758793969852E-3</v>
      </c>
      <c r="G50">
        <f t="shared" si="6"/>
        <v>104.19615634406146</v>
      </c>
      <c r="H50">
        <f t="shared" si="7"/>
        <v>0.73303828583761832</v>
      </c>
      <c r="I50" s="3">
        <f t="shared" si="8"/>
        <v>8.8900000000000007E-2</v>
      </c>
      <c r="J50" s="3">
        <f t="shared" si="9"/>
        <v>0.40640000000000004</v>
      </c>
      <c r="K50">
        <f t="shared" si="10"/>
        <v>7.7511147410842654E-2</v>
      </c>
      <c r="L50" s="62">
        <f>PI()/4*('Config sheet'!$N$38^2)*'Stage 2'!K50*2</f>
        <v>7.0892237982237236E-3</v>
      </c>
      <c r="M50">
        <f t="shared" si="17"/>
        <v>33.981269855181104</v>
      </c>
      <c r="N50" s="62">
        <f>'Config sheet'!$N$44</f>
        <v>5.8970333333333338</v>
      </c>
      <c r="O50">
        <f t="shared" si="19"/>
        <v>7.2057771343803312</v>
      </c>
      <c r="P50">
        <f t="shared" si="20"/>
        <v>739.33257158816434</v>
      </c>
      <c r="Q50">
        <f t="shared" si="11"/>
        <v>180</v>
      </c>
      <c r="R50">
        <f t="shared" si="12"/>
        <v>133.0798628858696</v>
      </c>
      <c r="S50">
        <f t="shared" si="13"/>
        <v>133.07986288586957</v>
      </c>
      <c r="T50">
        <f t="shared" si="14"/>
        <v>1.3338814408347732</v>
      </c>
      <c r="U50">
        <f t="shared" si="18"/>
        <v>56.988592743840883</v>
      </c>
      <c r="V50">
        <f>(-U50*'Config sheet'!$N$134+'Config sheet'!$N$135*'Stage 2'!U415)*10^2</f>
        <v>-68.932125927571349</v>
      </c>
      <c r="W50">
        <f t="shared" si="3"/>
        <v>64.147736958298253</v>
      </c>
      <c r="X50" s="62">
        <f>'Config sheet'!$N$150*10^-3</f>
        <v>-333.6</v>
      </c>
      <c r="Y50" s="62">
        <f>'Config sheet'!$N$149*10^-3</f>
        <v>333.6</v>
      </c>
      <c r="Z50">
        <f t="shared" si="15"/>
        <v>2.7211527410842651E-2</v>
      </c>
      <c r="AA50">
        <f>PI()/4*('Config sheet'!$N$38^2)*'Stage 1'!Z50*2</f>
        <v>2.4887853444416678E-3</v>
      </c>
      <c r="AB50">
        <f t="shared" si="16"/>
        <v>15.304571097211838</v>
      </c>
    </row>
    <row r="51" spans="3:28" x14ac:dyDescent="0.25">
      <c r="C51">
        <v>43</v>
      </c>
      <c r="D51">
        <f t="shared" si="4"/>
        <v>995</v>
      </c>
      <c r="E51">
        <f t="shared" si="5"/>
        <v>0.17780000000000001</v>
      </c>
      <c r="F51">
        <f t="shared" si="0"/>
        <v>7.2026800670016754E-3</v>
      </c>
      <c r="G51">
        <f t="shared" si="6"/>
        <v>104.19615634406146</v>
      </c>
      <c r="H51">
        <f t="shared" si="7"/>
        <v>0.75049157835756164</v>
      </c>
      <c r="I51" s="3">
        <f t="shared" si="8"/>
        <v>8.8900000000000007E-2</v>
      </c>
      <c r="J51" s="3">
        <f t="shared" si="9"/>
        <v>0.40640000000000004</v>
      </c>
      <c r="K51">
        <f t="shared" si="10"/>
        <v>7.8730306874727554E-2</v>
      </c>
      <c r="L51" s="62">
        <f>PI()/4*('Config sheet'!$N$38^2)*'Stage 2'!K51*2</f>
        <v>7.200728976174341E-3</v>
      </c>
      <c r="M51">
        <f t="shared" si="17"/>
        <v>34.515755385619471</v>
      </c>
      <c r="N51" s="62">
        <f>'Config sheet'!$N$44</f>
        <v>5.8970333333333338</v>
      </c>
      <c r="O51">
        <f t="shared" si="19"/>
        <v>7.3280537732106978</v>
      </c>
      <c r="P51">
        <f t="shared" si="20"/>
        <v>720.61063189020479</v>
      </c>
      <c r="Q51">
        <f t="shared" si="11"/>
        <v>180</v>
      </c>
      <c r="R51">
        <f t="shared" si="12"/>
        <v>129.70991374023686</v>
      </c>
      <c r="S51">
        <f t="shared" si="13"/>
        <v>129.70991374023686</v>
      </c>
      <c r="T51">
        <f t="shared" si="14"/>
        <v>1.3338814408347732</v>
      </c>
      <c r="U51">
        <f t="shared" si="18"/>
        <v>55.814518177970101</v>
      </c>
      <c r="V51">
        <f>(-U51*'Config sheet'!$N$134+'Config sheet'!$N$135*'Stage 2'!U416)*10^2</f>
        <v>-62.432441707682919</v>
      </c>
      <c r="W51">
        <f t="shared" si="3"/>
        <v>67.277472032553931</v>
      </c>
      <c r="X51" s="62">
        <f>'Config sheet'!$N$150*10^-3</f>
        <v>-333.6</v>
      </c>
      <c r="Y51" s="62">
        <f>'Config sheet'!$N$149*10^-3</f>
        <v>333.6</v>
      </c>
      <c r="Z51">
        <f t="shared" si="15"/>
        <v>2.8430686874727551E-2</v>
      </c>
      <c r="AA51">
        <f>PI()/4*('Config sheet'!$N$38^2)*'Stage 1'!Z51*2</f>
        <v>2.6002905223922847E-3</v>
      </c>
      <c r="AB51">
        <f t="shared" si="16"/>
        <v>15.990262584211221</v>
      </c>
    </row>
    <row r="52" spans="3:28" x14ac:dyDescent="0.25">
      <c r="C52">
        <v>44</v>
      </c>
      <c r="D52">
        <f t="shared" si="4"/>
        <v>995</v>
      </c>
      <c r="E52">
        <f t="shared" si="5"/>
        <v>0.17780000000000001</v>
      </c>
      <c r="F52">
        <f t="shared" si="0"/>
        <v>7.3701842546063656E-3</v>
      </c>
      <c r="G52">
        <f t="shared" si="6"/>
        <v>104.19615634406146</v>
      </c>
      <c r="H52">
        <f t="shared" si="7"/>
        <v>0.76794487087750496</v>
      </c>
      <c r="I52" s="3">
        <f t="shared" si="8"/>
        <v>8.8900000000000007E-2</v>
      </c>
      <c r="J52" s="3">
        <f t="shared" si="9"/>
        <v>0.40640000000000004</v>
      </c>
      <c r="K52">
        <f t="shared" si="10"/>
        <v>7.9969762027023897E-2</v>
      </c>
      <c r="L52" s="62">
        <f>PI()/4*('Config sheet'!$N$38^2)*'Stage 2'!K52*2</f>
        <v>7.3140904119935856E-3</v>
      </c>
      <c r="M52">
        <f t="shared" si="17"/>
        <v>35.059138646098532</v>
      </c>
      <c r="N52" s="62">
        <f>'Config sheet'!$N$44</f>
        <v>5.8970333333333338</v>
      </c>
      <c r="O52">
        <f t="shared" si="19"/>
        <v>7.447174723778943</v>
      </c>
      <c r="P52">
        <f t="shared" si="20"/>
        <v>701.65572989227212</v>
      </c>
      <c r="Q52">
        <f t="shared" si="11"/>
        <v>180</v>
      </c>
      <c r="R52">
        <f t="shared" si="12"/>
        <v>126.298031380609</v>
      </c>
      <c r="S52">
        <f t="shared" si="13"/>
        <v>126.29803138060899</v>
      </c>
      <c r="T52">
        <f t="shared" si="14"/>
        <v>1.3338814408347732</v>
      </c>
      <c r="U52">
        <f t="shared" si="18"/>
        <v>54.663610833142407</v>
      </c>
      <c r="V52">
        <f>(-U52*'Config sheet'!$N$134+'Config sheet'!$N$135*'Stage 2'!U417)*10^2</f>
        <v>-56.001700159296711</v>
      </c>
      <c r="W52">
        <f t="shared" si="3"/>
        <v>70.2963312213123</v>
      </c>
      <c r="X52" s="62">
        <f>'Config sheet'!$N$150*10^-3</f>
        <v>-333.6</v>
      </c>
      <c r="Y52" s="62">
        <f>'Config sheet'!$N$149*10^-3</f>
        <v>333.6</v>
      </c>
      <c r="Z52">
        <f t="shared" si="15"/>
        <v>2.9670142027023894E-2</v>
      </c>
      <c r="AA52">
        <f>PI()/4*('Config sheet'!$N$38^2)*'Stage 1'!Z52*2</f>
        <v>2.7136519582115293E-3</v>
      </c>
      <c r="AB52">
        <f t="shared" si="16"/>
        <v>16.687368969079806</v>
      </c>
    </row>
    <row r="53" spans="3:28" x14ac:dyDescent="0.25">
      <c r="C53">
        <v>45</v>
      </c>
      <c r="D53">
        <f t="shared" si="4"/>
        <v>995</v>
      </c>
      <c r="E53">
        <f t="shared" si="5"/>
        <v>0.17780000000000001</v>
      </c>
      <c r="F53">
        <f t="shared" si="0"/>
        <v>7.5376884422110558E-3</v>
      </c>
      <c r="G53">
        <f t="shared" si="6"/>
        <v>104.19615634406146</v>
      </c>
      <c r="H53">
        <f t="shared" si="7"/>
        <v>0.78539816339744828</v>
      </c>
      <c r="I53" s="3">
        <f t="shared" si="8"/>
        <v>8.8900000000000007E-2</v>
      </c>
      <c r="J53" s="3">
        <f t="shared" si="9"/>
        <v>0.40640000000000004</v>
      </c>
      <c r="K53">
        <f t="shared" si="10"/>
        <v>8.122897918027018E-2</v>
      </c>
      <c r="L53" s="62">
        <f>PI()/4*('Config sheet'!$N$38^2)*'Stage 2'!K53*2</f>
        <v>7.4292592942526593E-3</v>
      </c>
      <c r="M53">
        <f t="shared" si="17"/>
        <v>35.611185665399262</v>
      </c>
      <c r="N53" s="62">
        <f>'Config sheet'!$N$44</f>
        <v>5.8970333333333338</v>
      </c>
      <c r="O53">
        <f t="shared" si="19"/>
        <v>7.5631020095561654</v>
      </c>
      <c r="P53">
        <f t="shared" si="20"/>
        <v>682.48036400011233</v>
      </c>
      <c r="Q53">
        <f t="shared" si="11"/>
        <v>180</v>
      </c>
      <c r="R53">
        <f t="shared" si="12"/>
        <v>122.84646552002023</v>
      </c>
      <c r="S53">
        <f t="shared" si="13"/>
        <v>122.84646552002023</v>
      </c>
      <c r="T53">
        <f t="shared" si="14"/>
        <v>1.3338814408347732</v>
      </c>
      <c r="U53">
        <f t="shared" si="18"/>
        <v>53.536216367397131</v>
      </c>
      <c r="V53">
        <f>(-U53*'Config sheet'!$N$134+'Config sheet'!$N$135*'Stage 2'!U418)*10^2</f>
        <v>-49.640653377936019</v>
      </c>
      <c r="W53">
        <f t="shared" si="3"/>
        <v>73.205812142084213</v>
      </c>
      <c r="X53" s="62">
        <f>'Config sheet'!$N$150*10^-3</f>
        <v>-333.6</v>
      </c>
      <c r="Y53" s="62">
        <f>'Config sheet'!$N$149*10^-3</f>
        <v>333.6</v>
      </c>
      <c r="Z53">
        <f t="shared" si="15"/>
        <v>3.0929359180270177E-2</v>
      </c>
      <c r="AA53">
        <f>PI()/4*('Config sheet'!$N$38^2)*'Stage 1'!Z53*2</f>
        <v>2.8288208404706034E-3</v>
      </c>
      <c r="AB53">
        <f t="shared" si="16"/>
        <v>17.395590090140704</v>
      </c>
    </row>
    <row r="54" spans="3:28" x14ac:dyDescent="0.25">
      <c r="C54">
        <v>46</v>
      </c>
      <c r="D54">
        <f t="shared" si="4"/>
        <v>995</v>
      </c>
      <c r="E54">
        <f t="shared" si="5"/>
        <v>0.17780000000000001</v>
      </c>
      <c r="F54">
        <f t="shared" si="0"/>
        <v>7.705192629815746E-3</v>
      </c>
      <c r="G54">
        <f t="shared" si="6"/>
        <v>104.19615634406146</v>
      </c>
      <c r="H54">
        <f t="shared" si="7"/>
        <v>0.8028514559173916</v>
      </c>
      <c r="I54" s="3">
        <f t="shared" si="8"/>
        <v>8.8900000000000007E-2</v>
      </c>
      <c r="J54" s="3">
        <f t="shared" si="9"/>
        <v>0.40640000000000004</v>
      </c>
      <c r="K54">
        <f t="shared" si="10"/>
        <v>8.250741810274749E-2</v>
      </c>
      <c r="L54" s="62">
        <f>PI()/4*('Config sheet'!$N$38^2)*'Stage 2'!K54*2</f>
        <v>7.5461862129804014E-3</v>
      </c>
      <c r="M54">
        <f t="shared" si="17"/>
        <v>36.171659603267855</v>
      </c>
      <c r="N54" s="62">
        <f>'Config sheet'!$N$44</f>
        <v>5.8970333333333338</v>
      </c>
      <c r="O54">
        <f t="shared" si="19"/>
        <v>7.6757997540279401</v>
      </c>
      <c r="P54">
        <f t="shared" si="20"/>
        <v>663.09710797774221</v>
      </c>
      <c r="Q54">
        <f t="shared" si="11"/>
        <v>180</v>
      </c>
      <c r="R54">
        <f t="shared" si="12"/>
        <v>119.35747943599361</v>
      </c>
      <c r="S54">
        <f t="shared" si="13"/>
        <v>119.3574794359936</v>
      </c>
      <c r="T54">
        <f t="shared" si="14"/>
        <v>1.3338814408347732</v>
      </c>
      <c r="U54">
        <f t="shared" si="18"/>
        <v>52.432587279939398</v>
      </c>
      <c r="V54">
        <f>(-U54*'Config sheet'!$N$134+'Config sheet'!$N$135*'Stage 2'!U419)*10^2</f>
        <v>-43.349595488442972</v>
      </c>
      <c r="W54">
        <f t="shared" si="3"/>
        <v>76.007883947550638</v>
      </c>
      <c r="X54" s="62">
        <f>'Config sheet'!$N$150*10^-3</f>
        <v>-333.6</v>
      </c>
      <c r="Y54" s="62">
        <f>'Config sheet'!$N$149*10^-3</f>
        <v>333.6</v>
      </c>
      <c r="Z54">
        <f t="shared" si="15"/>
        <v>3.2207798102747487E-2</v>
      </c>
      <c r="AA54">
        <f>PI()/4*('Config sheet'!$N$38^2)*'Stage 1'!Z54*2</f>
        <v>2.9457477591983455E-3</v>
      </c>
      <c r="AB54">
        <f t="shared" si="16"/>
        <v>18.114622105032332</v>
      </c>
    </row>
    <row r="55" spans="3:28" x14ac:dyDescent="0.25">
      <c r="C55">
        <v>47</v>
      </c>
      <c r="D55">
        <f t="shared" si="4"/>
        <v>995</v>
      </c>
      <c r="E55">
        <f t="shared" si="5"/>
        <v>0.17780000000000001</v>
      </c>
      <c r="F55">
        <f t="shared" si="0"/>
        <v>7.8726968174204354E-3</v>
      </c>
      <c r="G55">
        <f t="shared" si="6"/>
        <v>104.19615634406146</v>
      </c>
      <c r="H55">
        <f t="shared" si="7"/>
        <v>0.82030474843733481</v>
      </c>
      <c r="I55" s="3">
        <f t="shared" si="8"/>
        <v>8.8900000000000007E-2</v>
      </c>
      <c r="J55" s="3">
        <f t="shared" si="9"/>
        <v>0.40640000000000004</v>
      </c>
      <c r="K55">
        <f t="shared" si="10"/>
        <v>8.3804532372296139E-2</v>
      </c>
      <c r="L55" s="62">
        <f>PI()/4*('Config sheet'!$N$38^2)*'Stage 2'!K55*2</f>
        <v>7.6648211920236041E-3</v>
      </c>
      <c r="M55">
        <f t="shared" si="17"/>
        <v>36.74032090553073</v>
      </c>
      <c r="N55" s="62">
        <f>'Config sheet'!$N$44</f>
        <v>5.8970333333333338</v>
      </c>
      <c r="O55">
        <f t="shared" si="19"/>
        <v>7.7852341923097379</v>
      </c>
      <c r="P55">
        <f t="shared" si="20"/>
        <v>643.51859891452682</v>
      </c>
      <c r="Q55">
        <f t="shared" si="11"/>
        <v>180</v>
      </c>
      <c r="R55">
        <f t="shared" si="12"/>
        <v>115.83334780461483</v>
      </c>
      <c r="S55">
        <f t="shared" si="13"/>
        <v>115.83334780461483</v>
      </c>
      <c r="T55">
        <f t="shared" si="14"/>
        <v>1.3338814408347732</v>
      </c>
      <c r="U55">
        <f>IF(AND(L55&lt;=$Z$2, U54*(L54/L55)^T55&lt;$AB$4, U54*(L54/L55)^T55&gt;$AB$2),U54*(L54/L55)^T55,IF(C55&lt;=180,$AB$3,IF(L55&gt;=$Z$4,  U54*(L54/L55)^T55,$AB$5)))</f>
        <v>51.352890669766623</v>
      </c>
      <c r="V55">
        <f>(-U55*'Config sheet'!$N$134+'Config sheet'!$N$135*'Stage 2'!U420)*10^2</f>
        <v>-37.128397068215136</v>
      </c>
      <c r="W55">
        <f t="shared" si="3"/>
        <v>78.704950736399695</v>
      </c>
      <c r="X55" s="62">
        <f>'Config sheet'!$N$150*10^-3</f>
        <v>-333.6</v>
      </c>
      <c r="Y55" s="62">
        <f>'Config sheet'!$N$149*10^-3</f>
        <v>333.6</v>
      </c>
      <c r="Z55">
        <f t="shared" si="15"/>
        <v>3.3504912372296136E-2</v>
      </c>
      <c r="AA55">
        <f>PI()/4*('Config sheet'!$N$38^2)*'Stage 1'!Z55*2</f>
        <v>3.0643827382415474E-3</v>
      </c>
      <c r="AB55">
        <f t="shared" si="16"/>
        <v>18.844157689705362</v>
      </c>
    </row>
    <row r="56" spans="3:28" x14ac:dyDescent="0.25">
      <c r="C56">
        <v>48</v>
      </c>
      <c r="D56">
        <f t="shared" si="4"/>
        <v>995</v>
      </c>
      <c r="E56">
        <f t="shared" si="5"/>
        <v>0.17780000000000001</v>
      </c>
      <c r="F56">
        <f t="shared" si="0"/>
        <v>8.0402010050251264E-3</v>
      </c>
      <c r="G56">
        <f t="shared" si="6"/>
        <v>104.19615634406146</v>
      </c>
      <c r="H56">
        <f t="shared" si="7"/>
        <v>0.83775804095727824</v>
      </c>
      <c r="I56" s="3">
        <f t="shared" si="8"/>
        <v>8.8900000000000007E-2</v>
      </c>
      <c r="J56" s="3">
        <f t="shared" si="9"/>
        <v>0.40640000000000004</v>
      </c>
      <c r="K56">
        <f t="shared" si="10"/>
        <v>8.5119769733647502E-2</v>
      </c>
      <c r="L56" s="62">
        <f>PI()/4*('Config sheet'!$N$38^2)*'Stage 2'!K56*2</f>
        <v>7.785113721728831E-3</v>
      </c>
      <c r="M56">
        <f t="shared" si="17"/>
        <v>37.316927460750485</v>
      </c>
      <c r="N56" s="62">
        <f>'Config sheet'!$N$44</f>
        <v>5.8970333333333338</v>
      </c>
      <c r="O56">
        <f t="shared" si="19"/>
        <v>7.8913736807449517</v>
      </c>
      <c r="P56">
        <f t="shared" si="20"/>
        <v>623.75752517296439</v>
      </c>
      <c r="Q56">
        <f t="shared" si="11"/>
        <v>180</v>
      </c>
      <c r="R56">
        <f t="shared" si="12"/>
        <v>112.27635453113361</v>
      </c>
      <c r="S56">
        <f t="shared" si="13"/>
        <v>112.27635453113359</v>
      </c>
      <c r="T56">
        <f t="shared" si="14"/>
        <v>1.3338814408347732</v>
      </c>
      <c r="U56">
        <f t="shared" si="18"/>
        <v>50.297215680079688</v>
      </c>
      <c r="V56">
        <f>(-U56*'Config sheet'!$N$134+'Config sheet'!$N$135*'Stage 2'!U421)*10^2</f>
        <v>-30.976538087968585</v>
      </c>
      <c r="W56">
        <f t="shared" si="3"/>
        <v>81.299816443165014</v>
      </c>
      <c r="X56" s="62">
        <f>'Config sheet'!$N$150*10^-3</f>
        <v>-333.6</v>
      </c>
      <c r="Y56" s="62">
        <f>'Config sheet'!$N$149*10^-3</f>
        <v>333.6</v>
      </c>
      <c r="Z56">
        <f t="shared" si="15"/>
        <v>3.4820149733647499E-2</v>
      </c>
      <c r="AA56">
        <f>PI()/4*('Config sheet'!$N$38^2)*'Stage 1'!Z56*2</f>
        <v>3.1846752679467751E-3</v>
      </c>
      <c r="AB56">
        <f t="shared" si="16"/>
        <v>19.58388623939679</v>
      </c>
    </row>
    <row r="57" spans="3:28" x14ac:dyDescent="0.25">
      <c r="C57">
        <v>49</v>
      </c>
      <c r="D57">
        <f t="shared" si="4"/>
        <v>995</v>
      </c>
      <c r="E57">
        <f t="shared" si="5"/>
        <v>0.17780000000000001</v>
      </c>
      <c r="F57">
        <f t="shared" si="0"/>
        <v>8.2077051926298158E-3</v>
      </c>
      <c r="G57">
        <f t="shared" si="6"/>
        <v>104.19615634406146</v>
      </c>
      <c r="H57">
        <f t="shared" si="7"/>
        <v>0.85521133347722145</v>
      </c>
      <c r="I57" s="3">
        <f t="shared" si="8"/>
        <v>8.8900000000000007E-2</v>
      </c>
      <c r="J57" s="3">
        <f t="shared" si="9"/>
        <v>0.40640000000000004</v>
      </c>
      <c r="K57">
        <f t="shared" si="10"/>
        <v>8.645257245893774E-2</v>
      </c>
      <c r="L57" s="62">
        <f>PI()/4*('Config sheet'!$N$38^2)*'Stage 2'!K57*2</f>
        <v>7.9070127919152605E-3</v>
      </c>
      <c r="M57">
        <f t="shared" si="17"/>
        <v>37.901234758276992</v>
      </c>
      <c r="N57" s="62">
        <f>'Config sheet'!$N$44</f>
        <v>5.8970333333333338</v>
      </c>
      <c r="O57">
        <f t="shared" si="19"/>
        <v>7.9941887044834843</v>
      </c>
      <c r="P57">
        <f t="shared" si="20"/>
        <v>603.82661433085184</v>
      </c>
      <c r="Q57">
        <f t="shared" si="11"/>
        <v>180</v>
      </c>
      <c r="R57">
        <f t="shared" si="12"/>
        <v>108.68879057955334</v>
      </c>
      <c r="S57">
        <f t="shared" si="13"/>
        <v>108.68879057955333</v>
      </c>
      <c r="T57">
        <f t="shared" si="14"/>
        <v>1.3338814408347732</v>
      </c>
      <c r="U57">
        <f t="shared" si="18"/>
        <v>49.265580603012751</v>
      </c>
      <c r="V57">
        <f>(-U57*'Config sheet'!$N$134+'Config sheet'!$N$135*'Stage 2'!U422)*10^2</f>
        <v>-24.893139251836072</v>
      </c>
      <c r="W57">
        <f t="shared" si="3"/>
        <v>83.795651327717266</v>
      </c>
      <c r="X57" s="62">
        <f>'Config sheet'!$N$150*10^-3</f>
        <v>-333.6</v>
      </c>
      <c r="Y57" s="62">
        <f>'Config sheet'!$N$149*10^-3</f>
        <v>333.6</v>
      </c>
      <c r="Z57">
        <f t="shared" si="15"/>
        <v>3.6152952458937737E-2</v>
      </c>
      <c r="AA57">
        <f>PI()/4*('Config sheet'!$N$38^2)*'Stage 1'!Z57*2</f>
        <v>3.3065743381332047E-3</v>
      </c>
      <c r="AB57">
        <f t="shared" si="16"/>
        <v>20.333494071393552</v>
      </c>
    </row>
    <row r="58" spans="3:28" x14ac:dyDescent="0.25">
      <c r="C58">
        <v>50</v>
      </c>
      <c r="D58">
        <f t="shared" si="4"/>
        <v>995</v>
      </c>
      <c r="E58">
        <f t="shared" si="5"/>
        <v>0.17780000000000001</v>
      </c>
      <c r="F58">
        <f t="shared" si="0"/>
        <v>8.3752093802345069E-3</v>
      </c>
      <c r="G58">
        <f t="shared" si="6"/>
        <v>104.19615634406146</v>
      </c>
      <c r="H58">
        <f t="shared" si="7"/>
        <v>0.87266462599716477</v>
      </c>
      <c r="I58" s="3">
        <f t="shared" si="8"/>
        <v>8.8900000000000007E-2</v>
      </c>
      <c r="J58" s="3">
        <f t="shared" si="9"/>
        <v>0.40640000000000004</v>
      </c>
      <c r="K58">
        <f t="shared" si="10"/>
        <v>8.780237771106171E-2</v>
      </c>
      <c r="L58" s="62">
        <f>PI()/4*('Config sheet'!$N$38^2)*'Stage 2'!K58*2</f>
        <v>8.0304669251072824E-3</v>
      </c>
      <c r="M58">
        <f t="shared" si="17"/>
        <v>38.492996047543485</v>
      </c>
      <c r="N58" s="62">
        <f>'Config sheet'!$N$44</f>
        <v>5.8970333333333338</v>
      </c>
      <c r="O58">
        <f t="shared" si="19"/>
        <v>8.0936518830410655</v>
      </c>
      <c r="P58">
        <f t="shared" si="20"/>
        <v>583.73862113147493</v>
      </c>
      <c r="Q58">
        <f t="shared" si="11"/>
        <v>180</v>
      </c>
      <c r="R58">
        <f t="shared" si="12"/>
        <v>105.07295180366552</v>
      </c>
      <c r="S58">
        <f t="shared" si="13"/>
        <v>105.07295180366549</v>
      </c>
      <c r="T58">
        <f t="shared" si="14"/>
        <v>1.3338814408347732</v>
      </c>
      <c r="U58">
        <f t="shared" si="18"/>
        <v>48.257939626836233</v>
      </c>
      <c r="V58">
        <f>(-U58*'Config sheet'!$N$134+'Config sheet'!$N$135*'Stage 2'!U423)*10^2</f>
        <v>-18.876991653397248</v>
      </c>
      <c r="W58">
        <f t="shared" si="3"/>
        <v>86.195960150268263</v>
      </c>
      <c r="X58" s="62">
        <f>'Config sheet'!$N$150*10^-3</f>
        <v>-333.6</v>
      </c>
      <c r="Y58" s="62">
        <f>'Config sheet'!$N$149*10^-3</f>
        <v>333.6</v>
      </c>
      <c r="Z58">
        <f t="shared" si="15"/>
        <v>3.7502757711061707E-2</v>
      </c>
      <c r="AA58">
        <f>PI()/4*('Config sheet'!$N$38^2)*'Stage 1'!Z58*2</f>
        <v>3.4300284713252266E-3</v>
      </c>
      <c r="AB58">
        <f t="shared" si="16"/>
        <v>21.092664629393536</v>
      </c>
    </row>
    <row r="59" spans="3:28" x14ac:dyDescent="0.25">
      <c r="C59">
        <v>51</v>
      </c>
      <c r="D59">
        <f t="shared" si="4"/>
        <v>995</v>
      </c>
      <c r="E59">
        <f t="shared" si="5"/>
        <v>0.17780000000000001</v>
      </c>
      <c r="F59">
        <f t="shared" si="0"/>
        <v>8.5427135678391962E-3</v>
      </c>
      <c r="G59">
        <f t="shared" si="6"/>
        <v>104.19615634406146</v>
      </c>
      <c r="H59">
        <f t="shared" si="7"/>
        <v>0.89011791851710798</v>
      </c>
      <c r="I59" s="3">
        <f t="shared" si="8"/>
        <v>8.8900000000000007E-2</v>
      </c>
      <c r="J59" s="3">
        <f t="shared" si="9"/>
        <v>0.40640000000000004</v>
      </c>
      <c r="K59">
        <f t="shared" si="10"/>
        <v>8.9168617909516315E-2</v>
      </c>
      <c r="L59" s="62">
        <f>PI()/4*('Config sheet'!$N$38^2)*'Stage 2'!K59*2</f>
        <v>8.1554242099947903E-3</v>
      </c>
      <c r="M59">
        <f t="shared" si="17"/>
        <v>39.091962498454102</v>
      </c>
      <c r="N59" s="62">
        <f>'Config sheet'!$N$44</f>
        <v>5.8970333333333338</v>
      </c>
      <c r="O59">
        <f t="shared" si="19"/>
        <v>8.1897379738418081</v>
      </c>
      <c r="P59">
        <f t="shared" si="20"/>
        <v>563.50631545546094</v>
      </c>
      <c r="Q59">
        <f t="shared" si="11"/>
        <v>180</v>
      </c>
      <c r="R59">
        <f t="shared" si="12"/>
        <v>101.43113678198299</v>
      </c>
      <c r="S59">
        <f t="shared" si="13"/>
        <v>101.43113678198296</v>
      </c>
      <c r="T59">
        <f t="shared" si="14"/>
        <v>1.3338814408347732</v>
      </c>
      <c r="U59">
        <f t="shared" si="18"/>
        <v>47.274189214431296</v>
      </c>
      <c r="V59">
        <f>(-U59*'Config sheet'!$N$134+'Config sheet'!$N$135*'Stage 2'!U424)*10^2</f>
        <v>-12.92658469454695</v>
      </c>
      <c r="W59">
        <f t="shared" si="3"/>
        <v>88.504552087436039</v>
      </c>
      <c r="X59" s="62">
        <f>'Config sheet'!$N$150*10^-3</f>
        <v>-333.6</v>
      </c>
      <c r="Y59" s="62">
        <f>'Config sheet'!$N$149*10^-3</f>
        <v>333.6</v>
      </c>
      <c r="Z59">
        <f t="shared" si="15"/>
        <v>3.8868997909516312E-2</v>
      </c>
      <c r="AA59">
        <f>PI()/4*('Config sheet'!$N$38^2)*'Stage 1'!Z59*2</f>
        <v>3.5549857562127344E-3</v>
      </c>
      <c r="AB59">
        <f t="shared" si="16"/>
        <v>21.861078689266765</v>
      </c>
    </row>
    <row r="60" spans="3:28" x14ac:dyDescent="0.25">
      <c r="C60">
        <v>52</v>
      </c>
      <c r="D60">
        <f t="shared" si="4"/>
        <v>995</v>
      </c>
      <c r="E60">
        <f t="shared" si="5"/>
        <v>0.17780000000000001</v>
      </c>
      <c r="F60">
        <f t="shared" si="0"/>
        <v>8.7102177554438873E-3</v>
      </c>
      <c r="G60">
        <f t="shared" si="6"/>
        <v>104.19615634406146</v>
      </c>
      <c r="H60">
        <f t="shared" si="7"/>
        <v>0.90757121103705141</v>
      </c>
      <c r="I60" s="3">
        <f t="shared" si="8"/>
        <v>8.8900000000000007E-2</v>
      </c>
      <c r="J60" s="3">
        <f t="shared" si="9"/>
        <v>0.40640000000000004</v>
      </c>
      <c r="K60">
        <f t="shared" si="10"/>
        <v>9.0550721098374823E-2</v>
      </c>
      <c r="L60" s="62">
        <f>PI()/4*('Config sheet'!$N$38^2)*'Stage 2'!K60*2</f>
        <v>8.2818323350883696E-3</v>
      </c>
      <c r="M60">
        <f t="shared" si="17"/>
        <v>39.697883362705653</v>
      </c>
      <c r="N60" s="62">
        <f>'Config sheet'!$N$44</f>
        <v>5.8970333333333338</v>
      </c>
      <c r="O60">
        <f t="shared" si="19"/>
        <v>8.2824238737487583</v>
      </c>
      <c r="P60">
        <f t="shared" si="20"/>
        <v>543.14247032787148</v>
      </c>
      <c r="Q60">
        <f t="shared" si="11"/>
        <v>180</v>
      </c>
      <c r="R60">
        <f t="shared" si="12"/>
        <v>97.765644659016885</v>
      </c>
      <c r="S60">
        <f t="shared" si="13"/>
        <v>97.765644659016871</v>
      </c>
      <c r="T60">
        <f t="shared" si="14"/>
        <v>1.3338814408347732</v>
      </c>
      <c r="U60">
        <f t="shared" si="18"/>
        <v>46.314174107557548</v>
      </c>
      <c r="V60">
        <f>(-U60*'Config sheet'!$N$134+'Config sheet'!$N$135*'Stage 2'!U425)*10^2</f>
        <v>-7.0401322402235511</v>
      </c>
      <c r="W60">
        <f t="shared" si="3"/>
        <v>90.725512418793329</v>
      </c>
      <c r="X60" s="62">
        <f>'Config sheet'!$N$150*10^-3</f>
        <v>-333.6</v>
      </c>
      <c r="Y60" s="62">
        <f>'Config sheet'!$N$149*10^-3</f>
        <v>333.6</v>
      </c>
      <c r="Z60">
        <f t="shared" si="15"/>
        <v>4.025110109837482E-2</v>
      </c>
      <c r="AA60">
        <f>PI()/4*('Config sheet'!$N$38^2)*'Stage 1'!Z60*2</f>
        <v>3.6813938813063133E-3</v>
      </c>
      <c r="AB60">
        <f t="shared" si="16"/>
        <v>22.638414566015083</v>
      </c>
    </row>
    <row r="61" spans="3:28" x14ac:dyDescent="0.25">
      <c r="C61">
        <v>53</v>
      </c>
      <c r="D61">
        <f t="shared" si="4"/>
        <v>995</v>
      </c>
      <c r="E61">
        <f t="shared" si="5"/>
        <v>0.17780000000000001</v>
      </c>
      <c r="F61">
        <f t="shared" si="0"/>
        <v>8.8777219430485766E-3</v>
      </c>
      <c r="G61">
        <f t="shared" si="6"/>
        <v>104.19615634406146</v>
      </c>
      <c r="H61">
        <f t="shared" si="7"/>
        <v>0.92502450355699462</v>
      </c>
      <c r="I61" s="3">
        <f t="shared" si="8"/>
        <v>8.8900000000000007E-2</v>
      </c>
      <c r="J61" s="3">
        <f t="shared" si="9"/>
        <v>0.40640000000000004</v>
      </c>
      <c r="K61">
        <f t="shared" si="10"/>
        <v>9.1948111316025941E-2</v>
      </c>
      <c r="L61" s="62">
        <f>PI()/4*('Config sheet'!$N$38^2)*'Stage 2'!K61*2</f>
        <v>8.4096386225358914E-3</v>
      </c>
      <c r="M61">
        <f t="shared" si="17"/>
        <v>40.31050613588306</v>
      </c>
      <c r="N61" s="62">
        <f>'Config sheet'!$N$44</f>
        <v>5.8970333333333338</v>
      </c>
      <c r="O61">
        <f t="shared" si="19"/>
        <v>8.3716886185894754</v>
      </c>
      <c r="P61">
        <f t="shared" si="20"/>
        <v>522.65984997406565</v>
      </c>
      <c r="Q61">
        <f t="shared" si="11"/>
        <v>180</v>
      </c>
      <c r="R61">
        <f t="shared" si="12"/>
        <v>94.078772995331832</v>
      </c>
      <c r="S61">
        <f t="shared" si="13"/>
        <v>94.078772995331818</v>
      </c>
      <c r="T61">
        <f t="shared" si="14"/>
        <v>1.3338814408347732</v>
      </c>
      <c r="U61">
        <f t="shared" si="18"/>
        <v>45.377692956304514</v>
      </c>
      <c r="V61">
        <f>(-U61*'Config sheet'!$N$134+'Config sheet'!$N$135*'Stage 2'!U426)*10^2</f>
        <v>-1.2155970042085684</v>
      </c>
      <c r="W61">
        <f t="shared" si="3"/>
        <v>92.863175991123256</v>
      </c>
      <c r="X61" s="62">
        <f>'Config sheet'!$N$150*10^-3</f>
        <v>-333.6</v>
      </c>
      <c r="Y61" s="62">
        <f>'Config sheet'!$N$149*10^-3</f>
        <v>333.6</v>
      </c>
      <c r="Z61">
        <f t="shared" si="15"/>
        <v>4.1648491316025937E-2</v>
      </c>
      <c r="AA61">
        <f>PI()/4*('Config sheet'!$N$38^2)*'Stage 1'!Z61*2</f>
        <v>3.8092001687538343E-3</v>
      </c>
      <c r="AB61">
        <f t="shared" si="16"/>
        <v>23.424348321724374</v>
      </c>
    </row>
    <row r="62" spans="3:28" x14ac:dyDescent="0.25">
      <c r="C62">
        <v>54</v>
      </c>
      <c r="D62">
        <f t="shared" si="4"/>
        <v>995</v>
      </c>
      <c r="E62">
        <f t="shared" si="5"/>
        <v>0.17780000000000001</v>
      </c>
      <c r="F62">
        <f t="shared" si="0"/>
        <v>9.0452261306532659E-3</v>
      </c>
      <c r="G62">
        <f t="shared" si="6"/>
        <v>104.19615634406146</v>
      </c>
      <c r="H62">
        <f t="shared" si="7"/>
        <v>0.94247779607693782</v>
      </c>
      <c r="I62" s="3">
        <f t="shared" si="8"/>
        <v>8.8900000000000007E-2</v>
      </c>
      <c r="J62" s="3">
        <f t="shared" si="9"/>
        <v>0.40640000000000004</v>
      </c>
      <c r="K62">
        <f t="shared" si="10"/>
        <v>9.336020896630555E-2</v>
      </c>
      <c r="L62" s="62">
        <f>PI()/4*('Config sheet'!$N$38^2)*'Stage 2'!K62*2</f>
        <v>8.5387900620664797E-3</v>
      </c>
      <c r="M62">
        <f t="shared" si="17"/>
        <v>40.929576720165315</v>
      </c>
      <c r="N62" s="62">
        <f>'Config sheet'!$N$44</f>
        <v>5.8970333333333338</v>
      </c>
      <c r="O62">
        <f t="shared" si="19"/>
        <v>8.4575133806859544</v>
      </c>
      <c r="P62">
        <f t="shared" si="20"/>
        <v>502.07119793777974</v>
      </c>
      <c r="Q62">
        <f t="shared" si="11"/>
        <v>180</v>
      </c>
      <c r="R62">
        <f t="shared" si="12"/>
        <v>90.372815628800353</v>
      </c>
      <c r="S62">
        <f t="shared" si="13"/>
        <v>90.372815628800353</v>
      </c>
      <c r="T62">
        <f t="shared" si="14"/>
        <v>1.3338814408347732</v>
      </c>
      <c r="U62">
        <f t="shared" si="18"/>
        <v>44.464503577200524</v>
      </c>
      <c r="V62">
        <f>(-U62*'Config sheet'!$N$134+'Config sheet'!$N$135*'Stage 2'!U427)*10^2</f>
        <v>4.5492868201765901</v>
      </c>
      <c r="W62">
        <f t="shared" si="3"/>
        <v>94.922102448976943</v>
      </c>
      <c r="X62" s="62">
        <f>'Config sheet'!$N$150*10^-3</f>
        <v>-333.6</v>
      </c>
      <c r="Y62" s="62">
        <f>'Config sheet'!$N$149*10^-3</f>
        <v>333.6</v>
      </c>
      <c r="Z62">
        <f t="shared" si="15"/>
        <v>4.3060588966305546E-2</v>
      </c>
      <c r="AA62">
        <f>PI()/4*('Config sheet'!$N$38^2)*'Stage 1'!Z62*2</f>
        <v>3.9383516082844234E-3</v>
      </c>
      <c r="AB62">
        <f t="shared" si="16"/>
        <v>24.218553974300079</v>
      </c>
    </row>
    <row r="63" spans="3:28" x14ac:dyDescent="0.25">
      <c r="C63">
        <v>55</v>
      </c>
      <c r="D63">
        <f t="shared" si="4"/>
        <v>995</v>
      </c>
      <c r="E63">
        <f t="shared" si="5"/>
        <v>0.17780000000000001</v>
      </c>
      <c r="F63">
        <f t="shared" si="0"/>
        <v>9.212730318257957E-3</v>
      </c>
      <c r="G63">
        <f t="shared" si="6"/>
        <v>104.19615634406146</v>
      </c>
      <c r="H63">
        <f t="shared" si="7"/>
        <v>0.95993108859688125</v>
      </c>
      <c r="I63" s="3">
        <f t="shared" si="8"/>
        <v>8.8900000000000007E-2</v>
      </c>
      <c r="J63" s="3">
        <f t="shared" si="9"/>
        <v>0.40640000000000004</v>
      </c>
      <c r="K63">
        <f t="shared" si="10"/>
        <v>9.4786431190639356E-2</v>
      </c>
      <c r="L63" s="62">
        <f>PI()/4*('Config sheet'!$N$38^2)*'Stage 2'!K63*2</f>
        <v>8.6692333450269429E-3</v>
      </c>
      <c r="M63">
        <f t="shared" si="17"/>
        <v>41.554839587474696</v>
      </c>
      <c r="N63" s="62">
        <f>'Config sheet'!$N$44</f>
        <v>5.8970333333333338</v>
      </c>
      <c r="O63">
        <f t="shared" si="19"/>
        <v>8.5398814644004126</v>
      </c>
      <c r="P63">
        <f t="shared" si="20"/>
        <v>481.3892252747857</v>
      </c>
      <c r="Q63">
        <f t="shared" si="11"/>
        <v>180</v>
      </c>
      <c r="R63">
        <f t="shared" si="12"/>
        <v>86.650060549461415</v>
      </c>
      <c r="S63">
        <f t="shared" si="13"/>
        <v>86.650060549461429</v>
      </c>
      <c r="T63">
        <f t="shared" si="14"/>
        <v>1.3338814408347732</v>
      </c>
      <c r="U63">
        <f t="shared" si="18"/>
        <v>43.574327846827785</v>
      </c>
      <c r="V63">
        <f>(-U63*'Config sheet'!$N$134+'Config sheet'!$N$135*'Stage 2'!U428)*10^2</f>
        <v>10.256992655291718</v>
      </c>
      <c r="W63">
        <f t="shared" si="3"/>
        <v>96.90705320475314</v>
      </c>
      <c r="X63" s="62">
        <f>'Config sheet'!$N$150*10^-3</f>
        <v>-333.6</v>
      </c>
      <c r="Y63" s="62">
        <f>'Config sheet'!$N$149*10^-3</f>
        <v>333.6</v>
      </c>
      <c r="Z63">
        <f t="shared" si="15"/>
        <v>4.4486811190639353E-2</v>
      </c>
      <c r="AA63">
        <f>PI()/4*('Config sheet'!$N$38^2)*'Stage 1'!Z63*2</f>
        <v>4.0687948912448875E-3</v>
      </c>
      <c r="AB63">
        <f t="shared" si="16"/>
        <v>25.02070370677129</v>
      </c>
    </row>
    <row r="64" spans="3:28" x14ac:dyDescent="0.25">
      <c r="C64">
        <v>56</v>
      </c>
      <c r="D64">
        <f t="shared" si="4"/>
        <v>995</v>
      </c>
      <c r="E64">
        <f t="shared" si="5"/>
        <v>0.17780000000000001</v>
      </c>
      <c r="F64">
        <f t="shared" si="0"/>
        <v>9.3802345058626464E-3</v>
      </c>
      <c r="G64">
        <f t="shared" si="6"/>
        <v>104.19615634406146</v>
      </c>
      <c r="H64">
        <f t="shared" si="7"/>
        <v>0.97738438111682446</v>
      </c>
      <c r="I64" s="3">
        <f t="shared" si="8"/>
        <v>8.8900000000000007E-2</v>
      </c>
      <c r="J64" s="3">
        <f t="shared" si="9"/>
        <v>0.40640000000000004</v>
      </c>
      <c r="K64">
        <f t="shared" si="10"/>
        <v>9.622619224081165E-2</v>
      </c>
      <c r="L64" s="62">
        <f>PI()/4*('Config sheet'!$N$38^2)*'Stage 2'!K64*2</f>
        <v>8.8009148984754641E-3</v>
      </c>
      <c r="M64">
        <f t="shared" si="17"/>
        <v>42.186037942900413</v>
      </c>
      <c r="N64" s="62">
        <f>'Config sheet'!$N$44</f>
        <v>5.8970333333333338</v>
      </c>
      <c r="O64">
        <f t="shared" si="19"/>
        <v>8.6187782997107139</v>
      </c>
      <c r="P64">
        <f t="shared" si="20"/>
        <v>460.62659883537731</v>
      </c>
      <c r="Q64">
        <f t="shared" si="11"/>
        <v>180</v>
      </c>
      <c r="R64">
        <f t="shared" si="12"/>
        <v>82.912787790367915</v>
      </c>
      <c r="S64">
        <f t="shared" si="13"/>
        <v>82.912787790367915</v>
      </c>
      <c r="T64">
        <f t="shared" si="14"/>
        <v>1.3338814408347732</v>
      </c>
      <c r="U64">
        <f t="shared" si="18"/>
        <v>42.70685624052264</v>
      </c>
      <c r="V64">
        <f>(-U64*'Config sheet'!$N$134+'Config sheet'!$N$135*'Stage 2'!U429)*10^2</f>
        <v>15.910182318705157</v>
      </c>
      <c r="W64">
        <f t="shared" si="3"/>
        <v>98.822970109073069</v>
      </c>
      <c r="X64" s="62">
        <f>'Config sheet'!$N$150*10^-3</f>
        <v>-333.6</v>
      </c>
      <c r="Y64" s="62">
        <f>'Config sheet'!$N$149*10^-3</f>
        <v>333.6</v>
      </c>
      <c r="Z64">
        <f t="shared" si="15"/>
        <v>4.5926572240811647E-2</v>
      </c>
      <c r="AA64">
        <f>PI()/4*('Config sheet'!$N$38^2)*'Stage 1'!Z64*2</f>
        <v>4.2004764446934078E-3</v>
      </c>
      <c r="AB64">
        <f t="shared" si="16"/>
        <v>25.830468076946932</v>
      </c>
    </row>
    <row r="65" spans="3:28" x14ac:dyDescent="0.25">
      <c r="C65">
        <v>57</v>
      </c>
      <c r="D65">
        <f t="shared" si="4"/>
        <v>995</v>
      </c>
      <c r="E65">
        <f t="shared" si="5"/>
        <v>0.17780000000000001</v>
      </c>
      <c r="F65">
        <f t="shared" si="0"/>
        <v>9.5477386934673374E-3</v>
      </c>
      <c r="G65">
        <f t="shared" si="6"/>
        <v>104.19615634406146</v>
      </c>
      <c r="H65">
        <f t="shared" si="7"/>
        <v>0.99483767363676778</v>
      </c>
      <c r="I65" s="3">
        <f t="shared" si="8"/>
        <v>8.8900000000000007E-2</v>
      </c>
      <c r="J65" s="3">
        <f t="shared" si="9"/>
        <v>0.40640000000000004</v>
      </c>
      <c r="K65">
        <f t="shared" si="10"/>
        <v>9.7678903851968715E-2</v>
      </c>
      <c r="L65" s="62">
        <f>PI()/4*('Config sheet'!$N$38^2)*'Stage 2'!K65*2</f>
        <v>8.9337809192967469E-3</v>
      </c>
      <c r="M65">
        <f t="shared" si="17"/>
        <v>42.822913888225109</v>
      </c>
      <c r="N65" s="62">
        <f>'Config sheet'!$N$44</f>
        <v>5.8970333333333338</v>
      </c>
      <c r="O65">
        <f t="shared" si="19"/>
        <v>8.6941914338314383</v>
      </c>
      <c r="P65">
        <f t="shared" si="20"/>
        <v>439.79592964881175</v>
      </c>
      <c r="Q65">
        <f t="shared" si="11"/>
        <v>180</v>
      </c>
      <c r="R65">
        <f t="shared" si="12"/>
        <v>79.16326733678612</v>
      </c>
      <c r="S65">
        <f t="shared" si="13"/>
        <v>79.16326733678612</v>
      </c>
      <c r="T65">
        <f t="shared" si="14"/>
        <v>1.3338814408347732</v>
      </c>
      <c r="U65">
        <f t="shared" si="18"/>
        <v>41.861752027905659</v>
      </c>
      <c r="V65">
        <f>(-U65*'Config sheet'!$N$134+'Config sheet'!$N$135*'Stage 2'!U430)*10^2</f>
        <v>21.511688435578314</v>
      </c>
      <c r="W65">
        <f t="shared" si="3"/>
        <v>100.67495577236443</v>
      </c>
      <c r="X65" s="62">
        <f>'Config sheet'!$N$150*10^-3</f>
        <v>-333.6</v>
      </c>
      <c r="Y65" s="62">
        <f>'Config sheet'!$N$149*10^-3</f>
        <v>333.6</v>
      </c>
      <c r="Z65">
        <f t="shared" si="15"/>
        <v>4.7379283851968712E-2</v>
      </c>
      <c r="AA65">
        <f>PI()/4*('Config sheet'!$N$38^2)*'Stage 1'!Z65*2</f>
        <v>4.3333424655146915E-3</v>
      </c>
      <c r="AB65">
        <f t="shared" si="16"/>
        <v>26.647516227203997</v>
      </c>
    </row>
    <row r="66" spans="3:28" x14ac:dyDescent="0.25">
      <c r="C66">
        <v>58</v>
      </c>
      <c r="D66">
        <f t="shared" si="4"/>
        <v>995</v>
      </c>
      <c r="E66">
        <f t="shared" si="5"/>
        <v>0.17780000000000001</v>
      </c>
      <c r="F66">
        <f t="shared" si="0"/>
        <v>9.7152428810720268E-3</v>
      </c>
      <c r="G66">
        <f t="shared" si="6"/>
        <v>104.19615634406146</v>
      </c>
      <c r="H66">
        <f t="shared" si="7"/>
        <v>1.012290966156711</v>
      </c>
      <c r="I66" s="3">
        <f t="shared" si="8"/>
        <v>8.8900000000000007E-2</v>
      </c>
      <c r="J66" s="3">
        <f t="shared" si="9"/>
        <v>0.40640000000000004</v>
      </c>
      <c r="K66">
        <f t="shared" si="10"/>
        <v>9.9143975615458638E-2</v>
      </c>
      <c r="L66" s="62">
        <f>PI()/4*('Config sheet'!$N$38^2)*'Stage 2'!K66*2</f>
        <v>9.0677774083022175E-3</v>
      </c>
      <c r="M66">
        <f t="shared" si="17"/>
        <v>43.46520858537977</v>
      </c>
      <c r="N66" s="62">
        <f>'Config sheet'!$N$44</f>
        <v>5.8970333333333338</v>
      </c>
      <c r="O66">
        <f t="shared" si="19"/>
        <v>8.766110520898712</v>
      </c>
      <c r="P66">
        <f t="shared" si="20"/>
        <v>418.90976142269704</v>
      </c>
      <c r="Q66">
        <f t="shared" si="11"/>
        <v>180</v>
      </c>
      <c r="R66">
        <f t="shared" si="12"/>
        <v>75.403757056085468</v>
      </c>
      <c r="S66">
        <f t="shared" si="13"/>
        <v>75.403757056085468</v>
      </c>
      <c r="T66">
        <f t="shared" si="14"/>
        <v>1.3338814408347732</v>
      </c>
      <c r="U66">
        <f t="shared" si="18"/>
        <v>41.038655138650263</v>
      </c>
      <c r="V66">
        <f>(-U66*'Config sheet'!$N$134+'Config sheet'!$N$135*'Stage 2'!U431)*10^2</f>
        <v>27.06449842491374</v>
      </c>
      <c r="W66">
        <f t="shared" si="3"/>
        <v>102.4682554809992</v>
      </c>
      <c r="X66" s="62">
        <f>'Config sheet'!$N$150*10^-3</f>
        <v>-333.6</v>
      </c>
      <c r="Y66" s="62">
        <f>'Config sheet'!$N$149*10^-3</f>
        <v>333.6</v>
      </c>
      <c r="Z66">
        <f t="shared" si="15"/>
        <v>4.8844355615458634E-2</v>
      </c>
      <c r="AA66">
        <f>PI()/4*('Config sheet'!$N$38^2)*'Stage 1'!Z66*2</f>
        <v>4.4673389545201612E-3</v>
      </c>
      <c r="AB66">
        <f t="shared" si="16"/>
        <v>27.471516094183706</v>
      </c>
    </row>
    <row r="67" spans="3:28" x14ac:dyDescent="0.25">
      <c r="C67">
        <v>59</v>
      </c>
      <c r="D67">
        <f t="shared" si="4"/>
        <v>995</v>
      </c>
      <c r="E67">
        <f t="shared" si="5"/>
        <v>0.17780000000000001</v>
      </c>
      <c r="F67">
        <f t="shared" si="0"/>
        <v>9.8827470686767178E-3</v>
      </c>
      <c r="G67">
        <f t="shared" si="6"/>
        <v>104.19615634406146</v>
      </c>
      <c r="H67">
        <f t="shared" si="7"/>
        <v>1.0297442586766545</v>
      </c>
      <c r="I67" s="3">
        <f t="shared" si="8"/>
        <v>8.8900000000000007E-2</v>
      </c>
      <c r="J67" s="3">
        <f t="shared" si="9"/>
        <v>0.40640000000000004</v>
      </c>
      <c r="K67">
        <f t="shared" si="10"/>
        <v>0.10062081535110785</v>
      </c>
      <c r="L67" s="62">
        <f>PI()/4*('Config sheet'!$N$38^2)*'Stage 2'!K67*2</f>
        <v>9.202850204278688E-3</v>
      </c>
      <c r="M67">
        <f t="shared" si="17"/>
        <v>44.112662419651485</v>
      </c>
      <c r="N67" s="62">
        <f>'Config sheet'!$N$44</f>
        <v>5.8970333333333338</v>
      </c>
      <c r="O67">
        <f t="shared" si="19"/>
        <v>8.8345273097391956</v>
      </c>
      <c r="P67">
        <f t="shared" si="20"/>
        <v>397.9805591701591</v>
      </c>
      <c r="Q67">
        <f t="shared" si="11"/>
        <v>180</v>
      </c>
      <c r="R67">
        <f t="shared" si="12"/>
        <v>71.636500650628648</v>
      </c>
      <c r="S67">
        <f t="shared" si="13"/>
        <v>71.636500650628648</v>
      </c>
      <c r="T67">
        <f t="shared" si="14"/>
        <v>1.3338814408347732</v>
      </c>
      <c r="U67">
        <f t="shared" si="18"/>
        <v>41.002122</v>
      </c>
      <c r="V67">
        <f>(-U67*'Config sheet'!$N$134+'Config sheet'!$N$135*'Stage 2'!U432)*10^2</f>
        <v>29.073659583348288</v>
      </c>
      <c r="W67">
        <f t="shared" si="3"/>
        <v>100.71016023397694</v>
      </c>
      <c r="X67" s="62">
        <f>'Config sheet'!$N$150*10^-3</f>
        <v>-333.6</v>
      </c>
      <c r="Y67" s="62">
        <f>'Config sheet'!$N$149*10^-3</f>
        <v>333.6</v>
      </c>
      <c r="Z67">
        <f t="shared" si="15"/>
        <v>5.032119535110785E-2</v>
      </c>
      <c r="AA67">
        <f>PI()/4*('Config sheet'!$N$38^2)*'Stage 1'!Z67*2</f>
        <v>4.6024117504966317E-3</v>
      </c>
      <c r="AB67">
        <f t="shared" si="16"/>
        <v>28.302134618170893</v>
      </c>
    </row>
    <row r="68" spans="3:28" x14ac:dyDescent="0.25">
      <c r="C68">
        <v>60</v>
      </c>
      <c r="D68">
        <f t="shared" si="4"/>
        <v>995</v>
      </c>
      <c r="E68">
        <f t="shared" si="5"/>
        <v>0.17780000000000001</v>
      </c>
      <c r="F68">
        <f t="shared" si="0"/>
        <v>1.0050251256281407E-2</v>
      </c>
      <c r="G68">
        <f t="shared" si="6"/>
        <v>104.19615634406146</v>
      </c>
      <c r="H68">
        <f t="shared" si="7"/>
        <v>1.0471975511965976</v>
      </c>
      <c r="I68" s="3">
        <f t="shared" si="8"/>
        <v>8.8900000000000007E-2</v>
      </c>
      <c r="J68" s="3">
        <f t="shared" si="9"/>
        <v>0.40640000000000004</v>
      </c>
      <c r="K68">
        <f t="shared" si="10"/>
        <v>0.10210882947852969</v>
      </c>
      <c r="L68" s="62">
        <f>PI()/4*('Config sheet'!$N$38^2)*'Stage 2'!K68*2</f>
        <v>9.3389450179484999E-3</v>
      </c>
      <c r="M68">
        <f t="shared" si="17"/>
        <v>44.76501516246703</v>
      </c>
      <c r="N68" s="62">
        <f>'Config sheet'!$N$44</f>
        <v>5.8970333333333338</v>
      </c>
      <c r="O68">
        <f t="shared" si="19"/>
        <v>8.8994356297456321</v>
      </c>
      <c r="P68">
        <f t="shared" si="20"/>
        <v>377.02069797745537</v>
      </c>
      <c r="Q68">
        <f t="shared" si="11"/>
        <v>180</v>
      </c>
      <c r="R68">
        <f t="shared" si="12"/>
        <v>67.863725635941975</v>
      </c>
      <c r="S68">
        <f t="shared" si="13"/>
        <v>67.863725635941975</v>
      </c>
      <c r="T68">
        <f t="shared" si="14"/>
        <v>1.3338814408347732</v>
      </c>
      <c r="U68">
        <f t="shared" si="18"/>
        <v>41.002122</v>
      </c>
      <c r="V68">
        <f>(-U68*'Config sheet'!$N$134+'Config sheet'!$N$135*'Stage 2'!U433)*10^2</f>
        <v>30.970530342260716</v>
      </c>
      <c r="W68">
        <f t="shared" si="3"/>
        <v>98.834255978202691</v>
      </c>
      <c r="X68" s="62">
        <f>'Config sheet'!$N$150*10^-3</f>
        <v>-333.6</v>
      </c>
      <c r="Y68" s="62">
        <f>'Config sheet'!$N$149*10^-3</f>
        <v>333.6</v>
      </c>
      <c r="Z68">
        <f t="shared" si="15"/>
        <v>5.1809209478529683E-2</v>
      </c>
      <c r="AA68">
        <f>PI()/4*('Config sheet'!$N$38^2)*'Stage 1'!Z68*2</f>
        <v>4.7385065641664436E-3</v>
      </c>
      <c r="AB68">
        <f t="shared" si="16"/>
        <v>29.139037951928952</v>
      </c>
    </row>
    <row r="69" spans="3:28" x14ac:dyDescent="0.25">
      <c r="C69">
        <v>61</v>
      </c>
      <c r="D69">
        <f t="shared" si="4"/>
        <v>995</v>
      </c>
      <c r="E69">
        <f t="shared" si="5"/>
        <v>0.17780000000000001</v>
      </c>
      <c r="F69">
        <f t="shared" si="0"/>
        <v>1.0217755443886098E-2</v>
      </c>
      <c r="G69">
        <f t="shared" si="6"/>
        <v>104.19615634406146</v>
      </c>
      <c r="H69">
        <f t="shared" si="7"/>
        <v>1.064650843716541</v>
      </c>
      <c r="I69" s="3">
        <f t="shared" si="8"/>
        <v>8.8900000000000007E-2</v>
      </c>
      <c r="J69" s="3">
        <f t="shared" si="9"/>
        <v>0.40640000000000004</v>
      </c>
      <c r="K69">
        <f t="shared" si="10"/>
        <v>0.10360742338705527</v>
      </c>
      <c r="L69" s="62">
        <f>PI()/4*('Config sheet'!$N$38^2)*'Stage 2'!K69*2</f>
        <v>9.4760074658036646E-3</v>
      </c>
      <c r="M69">
        <f t="shared" si="17"/>
        <v>45.422006133572367</v>
      </c>
      <c r="N69" s="62">
        <f>'Config sheet'!$N$44</f>
        <v>5.8970333333333338</v>
      </c>
      <c r="O69">
        <f t="shared" si="19"/>
        <v>8.9608313748835773</v>
      </c>
      <c r="P69">
        <f t="shared" si="20"/>
        <v>356.04245192450975</v>
      </c>
      <c r="Q69">
        <f t="shared" si="11"/>
        <v>180</v>
      </c>
      <c r="R69">
        <f t="shared" si="12"/>
        <v>64.087641346411758</v>
      </c>
      <c r="S69">
        <f t="shared" si="13"/>
        <v>64.087641346411758</v>
      </c>
      <c r="T69">
        <f t="shared" si="14"/>
        <v>1.3338814408347732</v>
      </c>
      <c r="U69">
        <f t="shared" si="18"/>
        <v>41.002122</v>
      </c>
      <c r="V69">
        <f>(-U69*'Config sheet'!$N$134+'Config sheet'!$N$135*'Stage 2'!U434)*10^2</f>
        <v>32.923673688310153</v>
      </c>
      <c r="W69">
        <f t="shared" si="3"/>
        <v>97.011315034721918</v>
      </c>
      <c r="X69" s="62">
        <f>'Config sheet'!$N$150*10^-3</f>
        <v>-333.6</v>
      </c>
      <c r="Y69" s="62">
        <f>'Config sheet'!$N$149*10^-3</f>
        <v>333.6</v>
      </c>
      <c r="Z69">
        <f t="shared" si="15"/>
        <v>5.3307803387055264E-2</v>
      </c>
      <c r="AA69">
        <f>PI()/4*('Config sheet'!$N$38^2)*'Stage 1'!Z69*2</f>
        <v>4.8755690120216091E-3</v>
      </c>
      <c r="AB69">
        <f t="shared" si="16"/>
        <v>29.981891668759992</v>
      </c>
    </row>
    <row r="70" spans="3:28" x14ac:dyDescent="0.25">
      <c r="C70">
        <v>62</v>
      </c>
      <c r="D70">
        <f t="shared" si="4"/>
        <v>995</v>
      </c>
      <c r="E70">
        <f t="shared" si="5"/>
        <v>0.17780000000000001</v>
      </c>
      <c r="F70">
        <f t="shared" si="0"/>
        <v>1.0385259631490788E-2</v>
      </c>
      <c r="G70">
        <f t="shared" si="6"/>
        <v>104.19615634406146</v>
      </c>
      <c r="H70">
        <f t="shared" si="7"/>
        <v>1.0821041362364843</v>
      </c>
      <c r="I70" s="3">
        <f t="shared" si="8"/>
        <v>8.8900000000000007E-2</v>
      </c>
      <c r="J70" s="3">
        <f t="shared" si="9"/>
        <v>0.40640000000000004</v>
      </c>
      <c r="K70">
        <f t="shared" si="10"/>
        <v>0.10511600180387977</v>
      </c>
      <c r="L70" s="62">
        <f>PI()/4*('Config sheet'!$N$38^2)*'Stage 2'!K70*2</f>
        <v>9.6139831037767767E-3</v>
      </c>
      <c r="M70">
        <f t="shared" si="17"/>
        <v>46.083374362429787</v>
      </c>
      <c r="N70" s="62">
        <f>'Config sheet'!$N$44</f>
        <v>5.8970333333333338</v>
      </c>
      <c r="O70">
        <f t="shared" si="19"/>
        <v>9.0187124858559322</v>
      </c>
      <c r="P70">
        <f t="shared" si="20"/>
        <v>335.05798317065921</v>
      </c>
      <c r="Q70">
        <f t="shared" si="11"/>
        <v>180</v>
      </c>
      <c r="R70">
        <f t="shared" si="12"/>
        <v>60.310436970718648</v>
      </c>
      <c r="S70">
        <f t="shared" si="13"/>
        <v>60.310436970718655</v>
      </c>
      <c r="T70">
        <f t="shared" si="14"/>
        <v>1.3338814408347732</v>
      </c>
      <c r="U70">
        <f t="shared" si="18"/>
        <v>41.002122</v>
      </c>
      <c r="V70">
        <f>(-U70*'Config sheet'!$N$134+'Config sheet'!$N$135*'Stage 2'!U435)*10^2</f>
        <v>34.934640711116231</v>
      </c>
      <c r="W70">
        <f t="shared" si="3"/>
        <v>95.245077681834886</v>
      </c>
      <c r="X70" s="62">
        <f>'Config sheet'!$N$150*10^-3</f>
        <v>-333.6</v>
      </c>
      <c r="Y70" s="62">
        <f>'Config sheet'!$N$149*10^-3</f>
        <v>333.6</v>
      </c>
      <c r="Z70">
        <f t="shared" si="15"/>
        <v>5.4816381803879766E-2</v>
      </c>
      <c r="AA70">
        <f>PI()/4*('Config sheet'!$N$38^2)*'Stage 1'!Z70*2</f>
        <v>5.0135446499947204E-3</v>
      </c>
      <c r="AB70">
        <f t="shared" si="16"/>
        <v>30.83036096956117</v>
      </c>
    </row>
    <row r="71" spans="3:28" x14ac:dyDescent="0.25">
      <c r="C71">
        <v>63</v>
      </c>
      <c r="D71">
        <f t="shared" si="4"/>
        <v>995</v>
      </c>
      <c r="E71">
        <f t="shared" si="5"/>
        <v>0.17780000000000001</v>
      </c>
      <c r="F71">
        <f t="shared" si="0"/>
        <v>1.0552763819095479E-2</v>
      </c>
      <c r="G71">
        <f t="shared" si="6"/>
        <v>104.19615634406146</v>
      </c>
      <c r="H71">
        <f t="shared" si="7"/>
        <v>1.0995574287564276</v>
      </c>
      <c r="I71" s="3">
        <f t="shared" si="8"/>
        <v>8.8900000000000007E-2</v>
      </c>
      <c r="J71" s="3">
        <f t="shared" si="9"/>
        <v>0.40640000000000004</v>
      </c>
      <c r="K71">
        <f t="shared" si="10"/>
        <v>0.10663396916000968</v>
      </c>
      <c r="L71" s="62">
        <f>PI()/4*('Config sheet'!$N$38^2)*'Stage 2'!K71*2</f>
        <v>9.7528174607108033E-3</v>
      </c>
      <c r="M71">
        <f t="shared" si="17"/>
        <v>46.748858748650996</v>
      </c>
      <c r="N71" s="62">
        <f>'Config sheet'!$N$44</f>
        <v>5.8970333333333338</v>
      </c>
      <c r="O71">
        <f t="shared" si="19"/>
        <v>9.0730789304539723</v>
      </c>
      <c r="P71">
        <f t="shared" si="20"/>
        <v>314.07933121766916</v>
      </c>
      <c r="Q71">
        <f t="shared" si="11"/>
        <v>180</v>
      </c>
      <c r="R71">
        <f t="shared" si="12"/>
        <v>56.534279619180452</v>
      </c>
      <c r="S71">
        <f t="shared" si="13"/>
        <v>56.534279619180452</v>
      </c>
      <c r="T71">
        <f t="shared" si="14"/>
        <v>1.3338814408347732</v>
      </c>
      <c r="U71">
        <f t="shared" si="18"/>
        <v>41.002122</v>
      </c>
      <c r="V71">
        <f>(-U71*'Config sheet'!$N$134+'Config sheet'!$N$135*'Stage 2'!U436)*10^2</f>
        <v>37.005039955549933</v>
      </c>
      <c r="W71">
        <f t="shared" si="3"/>
        <v>93.539319574730385</v>
      </c>
      <c r="X71" s="62">
        <f>'Config sheet'!$N$150*10^-3</f>
        <v>-333.6</v>
      </c>
      <c r="Y71" s="62">
        <f>'Config sheet'!$N$149*10^-3</f>
        <v>333.6</v>
      </c>
      <c r="Z71">
        <f t="shared" si="15"/>
        <v>5.6334349160009678E-2</v>
      </c>
      <c r="AA71">
        <f>PI()/4*('Config sheet'!$N$38^2)*'Stage 1'!Z71*2</f>
        <v>5.1523790069287478E-3</v>
      </c>
      <c r="AB71">
        <f t="shared" si="16"/>
        <v>31.684110888644362</v>
      </c>
    </row>
    <row r="72" spans="3:28" x14ac:dyDescent="0.25">
      <c r="C72">
        <v>64</v>
      </c>
      <c r="D72">
        <f t="shared" si="4"/>
        <v>995</v>
      </c>
      <c r="E72">
        <f t="shared" si="5"/>
        <v>0.17780000000000001</v>
      </c>
      <c r="F72">
        <f t="shared" ref="F72:F80" si="21">C72*$G$4</f>
        <v>1.0720268006700168E-2</v>
      </c>
      <c r="G72">
        <f t="shared" si="6"/>
        <v>104.19615634406146</v>
      </c>
      <c r="H72">
        <f t="shared" si="7"/>
        <v>1.1170107212763709</v>
      </c>
      <c r="I72" s="3">
        <f t="shared" si="8"/>
        <v>8.8900000000000007E-2</v>
      </c>
      <c r="J72" s="3">
        <f t="shared" si="9"/>
        <v>0.40640000000000004</v>
      </c>
      <c r="K72">
        <f t="shared" si="10"/>
        <v>0.10816072995360167</v>
      </c>
      <c r="L72" s="62">
        <f>PI()/4*('Config sheet'!$N$38^2)*'Stage 2'!K72*2</f>
        <v>9.8924560715903179E-3</v>
      </c>
      <c r="M72">
        <f t="shared" si="17"/>
        <v>47.41819822128668</v>
      </c>
      <c r="N72" s="62">
        <f>'Config sheet'!$N$44</f>
        <v>5.8970333333333338</v>
      </c>
      <c r="O72">
        <f t="shared" ref="O72:O80" si="22">I72*G72*SIN(H72)+I72^2*G72*SIN(2*H72)/(2*J72)</f>
        <v>9.1239326821255666</v>
      </c>
      <c r="P72">
        <f t="shared" ref="P72:P80" si="23">I72*G72^2*COS(H72)+(I72^2*G72^2*COS(2*H72)/J72)</f>
        <v>293.11840236186299</v>
      </c>
      <c r="Q72">
        <f t="shared" si="11"/>
        <v>180</v>
      </c>
      <c r="R72">
        <f t="shared" si="12"/>
        <v>52.761312425135351</v>
      </c>
      <c r="S72">
        <f t="shared" si="13"/>
        <v>52.761312425135337</v>
      </c>
      <c r="T72">
        <f t="shared" si="14"/>
        <v>1.3338814408347732</v>
      </c>
      <c r="U72">
        <f t="shared" si="18"/>
        <v>41.002122</v>
      </c>
      <c r="V72">
        <f>(-U72*'Config sheet'!$N$134+'Config sheet'!$N$135*'Stage 2'!U437)*10^2</f>
        <v>39.136539533269897</v>
      </c>
      <c r="W72">
        <f t="shared" ref="W72:W80" si="24">R72+V72</f>
        <v>91.897851958405255</v>
      </c>
      <c r="X72" s="62">
        <f>'Config sheet'!$N$150*10^-3</f>
        <v>-333.6</v>
      </c>
      <c r="Y72" s="62">
        <f>'Config sheet'!$N$149*10^-3</f>
        <v>333.6</v>
      </c>
      <c r="Z72">
        <f t="shared" si="15"/>
        <v>5.7861109953601664E-2</v>
      </c>
      <c r="AA72">
        <f>PI()/4*('Config sheet'!$N$38^2)*'Stage 1'!Z72*2</f>
        <v>5.2920176178082607E-3</v>
      </c>
      <c r="AB72">
        <f t="shared" si="16"/>
        <v>32.542806498088673</v>
      </c>
    </row>
    <row r="73" spans="3:28" x14ac:dyDescent="0.25">
      <c r="C73">
        <v>65</v>
      </c>
      <c r="D73">
        <f t="shared" ref="D73:D136" si="25">$D$4</f>
        <v>995</v>
      </c>
      <c r="E73">
        <f t="shared" ref="E73:E136" si="26">$E$4</f>
        <v>0.17780000000000001</v>
      </c>
      <c r="F73">
        <f t="shared" si="21"/>
        <v>1.0887772194304857E-2</v>
      </c>
      <c r="G73">
        <f t="shared" ref="G73:G80" si="27">D73/60*2*PI()</f>
        <v>104.19615634406146</v>
      </c>
      <c r="H73">
        <f t="shared" ref="H73:H80" si="28">G73*F73</f>
        <v>1.134464013796314</v>
      </c>
      <c r="I73" s="3">
        <f t="shared" ref="I73:I136" si="29">$I$4</f>
        <v>8.8900000000000007E-2</v>
      </c>
      <c r="J73" s="3">
        <f t="shared" ref="J73:J136" si="30">$J$4</f>
        <v>0.40640000000000004</v>
      </c>
      <c r="K73">
        <f t="shared" ref="K73:K136" si="31">(J73+I73)-(I73*COS(H73)+(J73^2-I73^2*(SIN(H73))^2)^0.5)+$B$8</f>
        <v>0.10969568911027917</v>
      </c>
      <c r="L73" s="62">
        <f>PI()/4*('Config sheet'!$N$38^2)*'Stage 2'!K73*2</f>
        <v>1.0032844510496299E-2</v>
      </c>
      <c r="M73">
        <f t="shared" ref="M73:M136" si="32">L73/$Z$3*100</f>
        <v>48.091131896791047</v>
      </c>
      <c r="N73" s="62">
        <f>'Config sheet'!$N$44</f>
        <v>5.8970333333333338</v>
      </c>
      <c r="O73">
        <f t="shared" si="22"/>
        <v>9.1712776967932186</v>
      </c>
      <c r="P73">
        <f t="shared" si="23"/>
        <v>272.18695934695711</v>
      </c>
      <c r="Q73">
        <f t="shared" ref="Q73:Q136" si="33">$V$4</f>
        <v>180</v>
      </c>
      <c r="R73">
        <f t="shared" ref="R73:R136" si="34">Q73*I73*G73^2*(COS(H73)+(I73/(J73))*COS(2*H73))*10^-3</f>
        <v>48.993652682452286</v>
      </c>
      <c r="S73">
        <f t="shared" ref="S73:S136" si="35">Q73*P73*10^-3</f>
        <v>48.993652682452279</v>
      </c>
      <c r="T73">
        <f t="shared" ref="T73:T136" si="36">$V$3</f>
        <v>1.3338814408347732</v>
      </c>
      <c r="U73">
        <f t="shared" si="18"/>
        <v>41.002122</v>
      </c>
      <c r="V73">
        <f>(-U73*'Config sheet'!$N$134+'Config sheet'!$N$135*'Stage 2'!U438)*10^2</f>
        <v>41.330869317821019</v>
      </c>
      <c r="W73">
        <f t="shared" si="24"/>
        <v>90.324522000273305</v>
      </c>
      <c r="X73" s="62">
        <f>'Config sheet'!$N$150*10^-3</f>
        <v>-333.6</v>
      </c>
      <c r="Y73" s="62">
        <f>'Config sheet'!$N$149*10^-3</f>
        <v>333.6</v>
      </c>
      <c r="Z73">
        <f t="shared" ref="Z73:Z136" si="37">(J73+I73)-(I73*COS(H73)+(J73^2-I73^2*(SIN(H73))^2)^0.5)</f>
        <v>5.939606911027917E-2</v>
      </c>
      <c r="AA73">
        <f>PI()/4*('Config sheet'!$N$38^2)*'Stage 1'!Z73*2</f>
        <v>5.4324060567142425E-3</v>
      </c>
      <c r="AB73">
        <f t="shared" ref="AB73:AB136" si="38">AA73/($Z$3-$Z$5)*100</f>
        <v>33.406113110393235</v>
      </c>
    </row>
    <row r="74" spans="3:28" x14ac:dyDescent="0.25">
      <c r="C74">
        <v>66</v>
      </c>
      <c r="D74">
        <f t="shared" si="25"/>
        <v>995</v>
      </c>
      <c r="E74">
        <f t="shared" si="26"/>
        <v>0.17780000000000001</v>
      </c>
      <c r="F74">
        <f t="shared" si="21"/>
        <v>1.1055276381909548E-2</v>
      </c>
      <c r="G74">
        <f t="shared" si="27"/>
        <v>104.19615634406146</v>
      </c>
      <c r="H74">
        <f t="shared" si="28"/>
        <v>1.1519173063162575</v>
      </c>
      <c r="I74" s="3">
        <f t="shared" si="29"/>
        <v>8.8900000000000007E-2</v>
      </c>
      <c r="J74" s="3">
        <f t="shared" si="30"/>
        <v>0.40640000000000004</v>
      </c>
      <c r="K74">
        <f t="shared" si="31"/>
        <v>0.1112382523400184</v>
      </c>
      <c r="L74" s="62">
        <f>PI()/4*('Config sheet'!$N$38^2)*'Stage 2'!K74*2</f>
        <v>1.0173928423247181E-2</v>
      </c>
      <c r="M74">
        <f t="shared" si="32"/>
        <v>48.767399235482458</v>
      </c>
      <c r="N74" s="62">
        <f>'Config sheet'!$N$44</f>
        <v>5.8970333333333338</v>
      </c>
      <c r="O74">
        <f t="shared" si="22"/>
        <v>9.2151198879565488</v>
      </c>
      <c r="P74">
        <f t="shared" si="23"/>
        <v>251.29661122894296</v>
      </c>
      <c r="Q74">
        <f t="shared" si="33"/>
        <v>180</v>
      </c>
      <c r="R74">
        <f t="shared" si="34"/>
        <v>45.233390021209729</v>
      </c>
      <c r="S74">
        <f t="shared" si="35"/>
        <v>45.233390021209736</v>
      </c>
      <c r="T74">
        <f t="shared" si="36"/>
        <v>1.3338814408347732</v>
      </c>
      <c r="U74">
        <f>IF(AND(L74&lt;=$Z$2, U73*(L73/L74)^T74&lt;$AB$4, U73*(L73/L74)^T74&gt;$AB$2),U73*(L73/L74)^T74,IF(C74&lt;=180,$AB$3,IF(L74&gt;=$Z$4,  U73*(L73/L74)^T74,$AB$5)))</f>
        <v>41.002122</v>
      </c>
      <c r="V74">
        <f>(-U74*'Config sheet'!$N$134+'Config sheet'!$N$135*'Stage 2'!U439)*10^2</f>
        <v>43.589823225955371</v>
      </c>
      <c r="W74">
        <f t="shared" si="24"/>
        <v>88.8232132471651</v>
      </c>
      <c r="X74" s="62">
        <f>'Config sheet'!$N$150*10^-3</f>
        <v>-333.6</v>
      </c>
      <c r="Y74" s="62">
        <f>'Config sheet'!$N$149*10^-3</f>
        <v>333.6</v>
      </c>
      <c r="Z74">
        <f t="shared" si="37"/>
        <v>6.0938632340018395E-2</v>
      </c>
      <c r="AA74">
        <f>PI()/4*('Config sheet'!$N$38^2)*'Stage 1'!Z74*2</f>
        <v>5.5734899694651254E-3</v>
      </c>
      <c r="AB74">
        <f t="shared" si="38"/>
        <v>34.273696479200446</v>
      </c>
    </row>
    <row r="75" spans="3:28" x14ac:dyDescent="0.25">
      <c r="C75">
        <v>67</v>
      </c>
      <c r="D75">
        <f t="shared" si="25"/>
        <v>995</v>
      </c>
      <c r="E75">
        <f t="shared" si="26"/>
        <v>0.17780000000000001</v>
      </c>
      <c r="F75">
        <f t="shared" si="21"/>
        <v>1.1222780569514238E-2</v>
      </c>
      <c r="G75">
        <f t="shared" si="27"/>
        <v>104.19615634406146</v>
      </c>
      <c r="H75">
        <f t="shared" si="28"/>
        <v>1.1693705988362006</v>
      </c>
      <c r="I75" s="3">
        <f t="shared" si="29"/>
        <v>8.8900000000000007E-2</v>
      </c>
      <c r="J75" s="3">
        <f t="shared" si="30"/>
        <v>0.40640000000000004</v>
      </c>
      <c r="K75">
        <f t="shared" si="31"/>
        <v>0.11278782649019255</v>
      </c>
      <c r="L75" s="62">
        <f>PI()/4*('Config sheet'!$N$38^2)*'Stage 2'!K75*2</f>
        <v>1.0315653559688526E-2</v>
      </c>
      <c r="M75">
        <f t="shared" si="32"/>
        <v>49.446740196319723</v>
      </c>
      <c r="N75" s="62">
        <f>'Config sheet'!$N$44</f>
        <v>5.8970333333333338</v>
      </c>
      <c r="O75">
        <f t="shared" si="22"/>
        <v>9.2554671001155935</v>
      </c>
      <c r="P75">
        <f t="shared" si="23"/>
        <v>230.45880346408836</v>
      </c>
      <c r="Q75">
        <f t="shared" si="33"/>
        <v>180</v>
      </c>
      <c r="R75">
        <f t="shared" si="34"/>
        <v>41.482584623535907</v>
      </c>
      <c r="S75">
        <f t="shared" si="35"/>
        <v>41.482584623535907</v>
      </c>
      <c r="T75">
        <f t="shared" si="36"/>
        <v>1.3338814408347732</v>
      </c>
      <c r="U75">
        <f>IF(AND(L75&lt;=$Z$2, U74*(L74/L75)^T75&lt;$AB$4, U74*(L74/L75)^T75&gt;$AB$2),U74*(L74/L75)^T75,IF(C75&lt;=180,$AB$3,IF(L75&gt;=$Z$4,  U74*(L74/L75)^T75,$AB$5)))</f>
        <v>41.002122</v>
      </c>
      <c r="V75">
        <f>(-U75*'Config sheet'!$N$134+'Config sheet'!$N$135*'Stage 2'!U440)*10^2</f>
        <v>45.915261587848953</v>
      </c>
      <c r="W75">
        <f t="shared" si="24"/>
        <v>87.397846211384859</v>
      </c>
      <c r="X75" s="62">
        <f>'Config sheet'!$N$150*10^-3</f>
        <v>-333.6</v>
      </c>
      <c r="Y75" s="62">
        <f>'Config sheet'!$N$149*10^-3</f>
        <v>333.6</v>
      </c>
      <c r="Z75">
        <f t="shared" si="37"/>
        <v>6.2488206490192544E-2</v>
      </c>
      <c r="AA75">
        <f>PI()/4*('Config sheet'!$N$38^2)*'Stage 1'!Z75*2</f>
        <v>5.7152151059064703E-3</v>
      </c>
      <c r="AB75">
        <f t="shared" si="38"/>
        <v>35.145222997858575</v>
      </c>
    </row>
    <row r="76" spans="3:28" x14ac:dyDescent="0.25">
      <c r="C76">
        <v>68</v>
      </c>
      <c r="D76">
        <f t="shared" si="25"/>
        <v>995</v>
      </c>
      <c r="E76">
        <f t="shared" si="26"/>
        <v>0.17780000000000001</v>
      </c>
      <c r="F76">
        <f t="shared" si="21"/>
        <v>1.1390284757118929E-2</v>
      </c>
      <c r="G76">
        <f t="shared" si="27"/>
        <v>104.19615634406146</v>
      </c>
      <c r="H76">
        <f t="shared" si="28"/>
        <v>1.186823891356144</v>
      </c>
      <c r="I76" s="3">
        <f t="shared" si="29"/>
        <v>8.8900000000000007E-2</v>
      </c>
      <c r="J76" s="3">
        <f t="shared" si="30"/>
        <v>0.40640000000000004</v>
      </c>
      <c r="K76">
        <f t="shared" si="31"/>
        <v>0.11434381989437177</v>
      </c>
      <c r="L76" s="62">
        <f>PI()/4*('Config sheet'!$N$38^2)*'Stage 2'!K76*2</f>
        <v>1.0457965805594506E-2</v>
      </c>
      <c r="M76">
        <f t="shared" si="32"/>
        <v>50.128895389817728</v>
      </c>
      <c r="N76" s="62">
        <f>'Config sheet'!$N$44</f>
        <v>5.8970333333333338</v>
      </c>
      <c r="O76">
        <f t="shared" si="22"/>
        <v>9.2923290805532837</v>
      </c>
      <c r="P76">
        <f t="shared" si="23"/>
        <v>209.68480823083817</v>
      </c>
      <c r="Q76">
        <f t="shared" si="33"/>
        <v>180</v>
      </c>
      <c r="R76">
        <f t="shared" si="34"/>
        <v>37.743265481550878</v>
      </c>
      <c r="S76">
        <f t="shared" si="35"/>
        <v>37.743265481550871</v>
      </c>
      <c r="T76">
        <f t="shared" si="36"/>
        <v>1.3338814408347732</v>
      </c>
      <c r="U76">
        <f>IF(AND(L76&lt;=$Z$2, U75*(L75/L76)^T76&lt;$AB$4, U75*(L75/L76)^T76&gt;$AB$2),U75*(L75/L76)^T76,IF(C76&lt;=180,$AB$3,IF(L76&gt;=$Z$4,  U75*(L75/L76)^T76,$AB$5)))</f>
        <v>41.002122</v>
      </c>
      <c r="V76">
        <f>(-U76*'Config sheet'!$N$134+'Config sheet'!$N$135*'Stage 2'!U441)*10^2</f>
        <v>48.309113608871314</v>
      </c>
      <c r="W76">
        <f t="shared" si="24"/>
        <v>86.052379090422193</v>
      </c>
      <c r="X76" s="62">
        <f>'Config sheet'!$N$150*10^-3</f>
        <v>-333.6</v>
      </c>
      <c r="Y76" s="62">
        <f>'Config sheet'!$N$149*10^-3</f>
        <v>333.6</v>
      </c>
      <c r="Z76">
        <f t="shared" si="37"/>
        <v>6.4044199894371767E-2</v>
      </c>
      <c r="AA76">
        <f>PI()/4*('Config sheet'!$N$38^2)*'Stage 1'!Z76*2</f>
        <v>5.8575273518124502E-3</v>
      </c>
      <c r="AB76">
        <f t="shared" si="38"/>
        <v>36.020359895597167</v>
      </c>
    </row>
    <row r="77" spans="3:28" x14ac:dyDescent="0.25">
      <c r="C77">
        <v>69</v>
      </c>
      <c r="D77">
        <f t="shared" si="25"/>
        <v>995</v>
      </c>
      <c r="E77">
        <f t="shared" si="26"/>
        <v>0.17780000000000001</v>
      </c>
      <c r="F77">
        <f t="shared" si="21"/>
        <v>1.1557788944723618E-2</v>
      </c>
      <c r="G77">
        <f t="shared" si="27"/>
        <v>104.19615634406146</v>
      </c>
      <c r="H77">
        <f t="shared" si="28"/>
        <v>1.2042771838760873</v>
      </c>
      <c r="I77" s="3">
        <f t="shared" si="29"/>
        <v>8.8900000000000007E-2</v>
      </c>
      <c r="J77" s="3">
        <f t="shared" si="30"/>
        <v>0.40640000000000004</v>
      </c>
      <c r="K77">
        <f t="shared" si="31"/>
        <v>0.1159056427164747</v>
      </c>
      <c r="L77" s="62">
        <f>PI()/4*('Config sheet'!$N$38^2)*'Stage 2'!K77*2</f>
        <v>1.0600811214144247E-2</v>
      </c>
      <c r="M77">
        <f t="shared" si="32"/>
        <v>50.813606228925188</v>
      </c>
      <c r="N77" s="62">
        <f>'Config sheet'!$N$44</f>
        <v>5.8970333333333338</v>
      </c>
      <c r="O77">
        <f t="shared" si="22"/>
        <v>9.3257174495170982</v>
      </c>
      <c r="P77">
        <f t="shared" si="23"/>
        <v>188.98571499611572</v>
      </c>
      <c r="Q77">
        <f t="shared" si="33"/>
        <v>180</v>
      </c>
      <c r="R77">
        <f t="shared" si="34"/>
        <v>34.017428699300837</v>
      </c>
      <c r="S77">
        <f t="shared" si="35"/>
        <v>34.017428699300829</v>
      </c>
      <c r="T77">
        <f t="shared" si="36"/>
        <v>1.3338814408347732</v>
      </c>
      <c r="U77">
        <f t="shared" ref="U77:U90" si="39">IF(AND(L77&lt;=$Z$2, U76*(L76/L77)^T77&lt;$AB$4),U76*(L76/L77)^T77,IF(C77&lt;=180,$AB$3,IF(L77&gt;=$Z$4,  U76*(L76/L77)^T77,$AB$5)))</f>
        <v>41.002122</v>
      </c>
      <c r="V77">
        <f>(-U77*'Config sheet'!$N$134+'Config sheet'!$N$135*'Stage 2'!U442)*10^2</f>
        <v>50.773379925549243</v>
      </c>
      <c r="W77">
        <f t="shared" si="24"/>
        <v>84.790808624850087</v>
      </c>
      <c r="X77" s="62">
        <f>'Config sheet'!$N$150*10^-3</f>
        <v>-333.6</v>
      </c>
      <c r="Y77" s="62">
        <f>'Config sheet'!$N$149*10^-3</f>
        <v>333.6</v>
      </c>
      <c r="Z77">
        <f t="shared" si="37"/>
        <v>6.5606022716474699E-2</v>
      </c>
      <c r="AA77">
        <f>PI()/4*('Config sheet'!$N$38^2)*'Stage 1'!Z77*2</f>
        <v>6.000372760362192E-3</v>
      </c>
      <c r="AB77">
        <f t="shared" si="38"/>
        <v>36.898775431088133</v>
      </c>
    </row>
    <row r="78" spans="3:28" x14ac:dyDescent="0.25">
      <c r="C78">
        <v>70</v>
      </c>
      <c r="D78">
        <f t="shared" si="25"/>
        <v>995</v>
      </c>
      <c r="E78">
        <f t="shared" si="26"/>
        <v>0.17780000000000001</v>
      </c>
      <c r="F78">
        <f t="shared" si="21"/>
        <v>1.1725293132328309E-2</v>
      </c>
      <c r="G78">
        <f t="shared" si="27"/>
        <v>104.19615634406146</v>
      </c>
      <c r="H78">
        <f t="shared" si="28"/>
        <v>1.2217304763960306</v>
      </c>
      <c r="I78" s="3">
        <f t="shared" si="29"/>
        <v>8.8900000000000007E-2</v>
      </c>
      <c r="J78" s="3">
        <f t="shared" si="30"/>
        <v>0.40640000000000004</v>
      </c>
      <c r="K78">
        <f t="shared" si="31"/>
        <v>0.11747270728987631</v>
      </c>
      <c r="L78" s="62">
        <f>PI()/4*('Config sheet'!$N$38^2)*'Stage 2'!K78*2</f>
        <v>1.0744136036936872E-2</v>
      </c>
      <c r="M78">
        <f t="shared" si="32"/>
        <v>51.500615077691194</v>
      </c>
      <c r="N78" s="62">
        <f>'Config sheet'!$N$44</f>
        <v>5.8970333333333338</v>
      </c>
      <c r="O78">
        <f t="shared" si="22"/>
        <v>9.3556456688417313</v>
      </c>
      <c r="P78">
        <f t="shared" si="23"/>
        <v>168.37242133619981</v>
      </c>
      <c r="Q78">
        <f t="shared" si="33"/>
        <v>180</v>
      </c>
      <c r="R78">
        <f t="shared" si="34"/>
        <v>30.307035840515969</v>
      </c>
      <c r="S78">
        <f t="shared" si="35"/>
        <v>30.307035840515965</v>
      </c>
      <c r="T78">
        <f t="shared" si="36"/>
        <v>1.3338814408347732</v>
      </c>
      <c r="U78">
        <f t="shared" si="39"/>
        <v>41.002122</v>
      </c>
      <c r="V78">
        <f>(-U78*'Config sheet'!$N$134+'Config sheet'!$N$135*'Stage 2'!U443)*10^2</f>
        <v>53.310135258319889</v>
      </c>
      <c r="W78">
        <f t="shared" si="24"/>
        <v>83.617171098835854</v>
      </c>
      <c r="X78" s="62">
        <f>'Config sheet'!$N$150*10^-3</f>
        <v>-333.6</v>
      </c>
      <c r="Y78" s="62">
        <f>'Config sheet'!$N$149*10^-3</f>
        <v>333.6</v>
      </c>
      <c r="Z78">
        <f t="shared" si="37"/>
        <v>6.717308728987631E-2</v>
      </c>
      <c r="AA78">
        <f>PI()/4*('Config sheet'!$N$38^2)*'Stage 1'!Z78*2</f>
        <v>6.1436975831548161E-3</v>
      </c>
      <c r="AB78">
        <f t="shared" si="38"/>
        <v>37.780139083170027</v>
      </c>
    </row>
    <row r="79" spans="3:28" x14ac:dyDescent="0.25">
      <c r="C79">
        <v>71</v>
      </c>
      <c r="D79">
        <f t="shared" si="25"/>
        <v>995</v>
      </c>
      <c r="E79">
        <f t="shared" si="26"/>
        <v>0.17780000000000001</v>
      </c>
      <c r="F79">
        <f t="shared" si="21"/>
        <v>1.1892797319932999E-2</v>
      </c>
      <c r="G79">
        <f t="shared" si="27"/>
        <v>104.19615634406146</v>
      </c>
      <c r="H79">
        <f t="shared" si="28"/>
        <v>1.2391837689159739</v>
      </c>
      <c r="I79" s="3">
        <f t="shared" si="29"/>
        <v>8.8900000000000007E-2</v>
      </c>
      <c r="J79" s="3">
        <f t="shared" si="30"/>
        <v>0.40640000000000004</v>
      </c>
      <c r="K79">
        <f t="shared" si="31"/>
        <v>0.11904442845108056</v>
      </c>
      <c r="L79" s="62">
        <f>PI()/4*('Config sheet'!$N$38^2)*'Stage 2'!K79*2</f>
        <v>1.088788675450943E-2</v>
      </c>
      <c r="M79">
        <f t="shared" si="32"/>
        <v>52.189665397548914</v>
      </c>
      <c r="N79" s="62">
        <f>'Config sheet'!$N$44</f>
        <v>5.8970333333333338</v>
      </c>
      <c r="O79">
        <f t="shared" si="22"/>
        <v>9.3821290090562162</v>
      </c>
      <c r="P79">
        <f t="shared" si="23"/>
        <v>147.85562402204695</v>
      </c>
      <c r="Q79">
        <f t="shared" si="33"/>
        <v>180</v>
      </c>
      <c r="R79">
        <f t="shared" si="34"/>
        <v>26.614012323968449</v>
      </c>
      <c r="S79">
        <f t="shared" si="35"/>
        <v>26.614012323968453</v>
      </c>
      <c r="T79">
        <f t="shared" si="36"/>
        <v>1.3338814408347732</v>
      </c>
      <c r="U79">
        <f t="shared" si="39"/>
        <v>41.002122</v>
      </c>
      <c r="V79">
        <f>(-U79*'Config sheet'!$N$134+'Config sheet'!$N$135*'Stage 2'!U444)*10^2</f>
        <v>55.921531163605387</v>
      </c>
      <c r="W79">
        <f t="shared" si="24"/>
        <v>82.535543487573833</v>
      </c>
      <c r="X79" s="62">
        <f>'Config sheet'!$N$150*10^-3</f>
        <v>-333.6</v>
      </c>
      <c r="Y79" s="62">
        <f>'Config sheet'!$N$149*10^-3</f>
        <v>333.6</v>
      </c>
      <c r="Z79">
        <f t="shared" si="37"/>
        <v>6.8744808451080552E-2</v>
      </c>
      <c r="AA79">
        <f>PI()/4*('Config sheet'!$N$38^2)*'Stage 1'!Z79*2</f>
        <v>6.2874483007273737E-3</v>
      </c>
      <c r="AB79">
        <f t="shared" si="38"/>
        <v>38.664121738515497</v>
      </c>
    </row>
    <row r="80" spans="3:28" x14ac:dyDescent="0.25">
      <c r="C80">
        <v>72</v>
      </c>
      <c r="D80">
        <f t="shared" si="25"/>
        <v>995</v>
      </c>
      <c r="E80">
        <f t="shared" si="26"/>
        <v>0.17780000000000001</v>
      </c>
      <c r="F80">
        <f t="shared" si="21"/>
        <v>1.206030150753769E-2</v>
      </c>
      <c r="G80">
        <f t="shared" si="27"/>
        <v>104.19615634406146</v>
      </c>
      <c r="H80">
        <f t="shared" si="28"/>
        <v>1.2566370614359172</v>
      </c>
      <c r="I80" s="3">
        <f t="shared" si="29"/>
        <v>8.8900000000000007E-2</v>
      </c>
      <c r="J80" s="3">
        <f t="shared" si="30"/>
        <v>0.40640000000000004</v>
      </c>
      <c r="K80">
        <f t="shared" si="31"/>
        <v>0.12062022386757466</v>
      </c>
      <c r="L80" s="62">
        <f>PI()/4*('Config sheet'!$N$38^2)*'Stage 2'!K80*2</f>
        <v>1.1032010106322685E-2</v>
      </c>
      <c r="M80">
        <f t="shared" si="32"/>
        <v>52.880501891048603</v>
      </c>
      <c r="N80" s="62">
        <f>'Config sheet'!$N$44</f>
        <v>5.8970333333333338</v>
      </c>
      <c r="O80">
        <f t="shared" si="22"/>
        <v>9.4051845150206397</v>
      </c>
      <c r="P80">
        <f t="shared" si="23"/>
        <v>127.44581037858865</v>
      </c>
      <c r="Q80">
        <f t="shared" si="33"/>
        <v>180</v>
      </c>
      <c r="R80">
        <f t="shared" si="34"/>
        <v>22.940245868145958</v>
      </c>
      <c r="S80">
        <f t="shared" si="35"/>
        <v>22.940245868145958</v>
      </c>
      <c r="T80">
        <f t="shared" si="36"/>
        <v>1.3338814408347732</v>
      </c>
      <c r="U80">
        <f t="shared" si="39"/>
        <v>41.002122</v>
      </c>
      <c r="V80">
        <f>(-U80*'Config sheet'!$N$134+'Config sheet'!$N$135*'Stage 2'!U445)*10^2</f>
        <v>58.609798887655764</v>
      </c>
      <c r="W80">
        <f t="shared" si="24"/>
        <v>81.550044755801721</v>
      </c>
      <c r="X80" s="62">
        <f>'Config sheet'!$N$150*10^-3</f>
        <v>-333.6</v>
      </c>
      <c r="Y80" s="62">
        <f>'Config sheet'!$N$149*10^-3</f>
        <v>333.6</v>
      </c>
      <c r="Z80">
        <f t="shared" si="37"/>
        <v>7.032060386757466E-2</v>
      </c>
      <c r="AA80">
        <f>PI()/4*('Config sheet'!$N$38^2)*'Stage 1'!Z80*2</f>
        <v>6.4315716525406279E-3</v>
      </c>
      <c r="AB80">
        <f t="shared" si="38"/>
        <v>39.550395876026236</v>
      </c>
    </row>
    <row r="81" spans="3:28" x14ac:dyDescent="0.25">
      <c r="C81">
        <v>73</v>
      </c>
      <c r="D81">
        <f t="shared" si="25"/>
        <v>995</v>
      </c>
      <c r="E81">
        <f t="shared" si="26"/>
        <v>0.17780000000000001</v>
      </c>
      <c r="F81">
        <f t="shared" ref="F81:F144" si="40">C81*$G$4</f>
        <v>1.2227805695142379E-2</v>
      </c>
      <c r="G81">
        <f t="shared" ref="G81:G144" si="41">D81/60*2*PI()</f>
        <v>104.19615634406146</v>
      </c>
      <c r="H81">
        <f t="shared" ref="H81:H144" si="42">G81*F81</f>
        <v>1.2740903539558606</v>
      </c>
      <c r="I81" s="3">
        <f t="shared" si="29"/>
        <v>8.8900000000000007E-2</v>
      </c>
      <c r="J81" s="3">
        <f t="shared" si="30"/>
        <v>0.40640000000000004</v>
      </c>
      <c r="K81">
        <f t="shared" si="31"/>
        <v>0.12219951435948691</v>
      </c>
      <c r="L81" s="62">
        <f>PI()/4*('Config sheet'!$N$38^2)*'Stage 2'!K81*2</f>
        <v>1.1176453120180153E-2</v>
      </c>
      <c r="M81">
        <f t="shared" si="32"/>
        <v>53.572870642873895</v>
      </c>
      <c r="N81" s="62">
        <f>'Config sheet'!$N$44</f>
        <v>5.8970333333333338</v>
      </c>
      <c r="O81">
        <f t="shared" ref="O81:O144" si="43">I81*G81*SIN(H81)+I81^2*G81*SIN(2*H81)/(2*J81)</f>
        <v>9.4248309701390625</v>
      </c>
      <c r="P81">
        <f t="shared" ref="P81:P144" si="44">I81*G81^2*COS(H81)+(I81^2*G81^2*COS(2*H81)/J81)</f>
        <v>107.15324992719439</v>
      </c>
      <c r="Q81">
        <f t="shared" si="33"/>
        <v>180</v>
      </c>
      <c r="R81">
        <f t="shared" si="34"/>
        <v>19.287584986894995</v>
      </c>
      <c r="S81">
        <f t="shared" si="35"/>
        <v>19.287584986894991</v>
      </c>
      <c r="T81">
        <f t="shared" si="36"/>
        <v>1.3338814408347732</v>
      </c>
      <c r="U81">
        <f t="shared" si="39"/>
        <v>41.002122</v>
      </c>
      <c r="V81">
        <f>(-U81*'Config sheet'!$N$134+'Config sheet'!$N$135*'Stage 2'!U446)*10^2</f>
        <v>61.377252324495181</v>
      </c>
      <c r="W81">
        <f t="shared" ref="W81:W144" si="45">R81+V81</f>
        <v>80.664837311390173</v>
      </c>
      <c r="X81" s="62">
        <f>'Config sheet'!$N$150*10^-3</f>
        <v>-333.6</v>
      </c>
      <c r="Y81" s="62">
        <f>'Config sheet'!$N$149*10^-3</f>
        <v>333.6</v>
      </c>
      <c r="Z81">
        <f t="shared" si="37"/>
        <v>7.1899894359486904E-2</v>
      </c>
      <c r="AA81">
        <f>PI()/4*('Config sheet'!$N$38^2)*'Stage 1'!Z81*2</f>
        <v>6.576014666398098E-3</v>
      </c>
      <c r="AB81">
        <f t="shared" si="38"/>
        <v>40.438635747742914</v>
      </c>
    </row>
    <row r="82" spans="3:28" x14ac:dyDescent="0.25">
      <c r="C82">
        <v>74</v>
      </c>
      <c r="D82">
        <f t="shared" si="25"/>
        <v>995</v>
      </c>
      <c r="E82">
        <f t="shared" si="26"/>
        <v>0.17780000000000001</v>
      </c>
      <c r="F82">
        <f t="shared" si="40"/>
        <v>1.239530988274707E-2</v>
      </c>
      <c r="G82">
        <f t="shared" si="41"/>
        <v>104.19615634406146</v>
      </c>
      <c r="H82">
        <f t="shared" si="42"/>
        <v>1.2915436464758039</v>
      </c>
      <c r="I82" s="3">
        <f t="shared" si="29"/>
        <v>8.8900000000000007E-2</v>
      </c>
      <c r="J82" s="3">
        <f t="shared" si="30"/>
        <v>0.40640000000000004</v>
      </c>
      <c r="K82">
        <f t="shared" si="31"/>
        <v>0.12378172421468288</v>
      </c>
      <c r="L82" s="62">
        <f>PI()/4*('Config sheet'!$N$38^2)*'Stage 2'!K82*2</f>
        <v>1.1321163141047041E-2</v>
      </c>
      <c r="M82">
        <f t="shared" si="32"/>
        <v>54.266519257981614</v>
      </c>
      <c r="N82" s="62">
        <f>'Config sheet'!$N$44</f>
        <v>5.8970333333333338</v>
      </c>
      <c r="O82">
        <f t="shared" si="43"/>
        <v>9.4410888591968831</v>
      </c>
      <c r="P82">
        <f t="shared" si="44"/>
        <v>86.987986320135349</v>
      </c>
      <c r="Q82">
        <f t="shared" si="33"/>
        <v>180</v>
      </c>
      <c r="R82">
        <f t="shared" si="34"/>
        <v>15.657837537624367</v>
      </c>
      <c r="S82">
        <f t="shared" si="35"/>
        <v>15.657837537624362</v>
      </c>
      <c r="T82">
        <f t="shared" si="36"/>
        <v>1.3338814408347732</v>
      </c>
      <c r="U82">
        <f t="shared" si="39"/>
        <v>41.002122</v>
      </c>
      <c r="V82">
        <f>(-U82*'Config sheet'!$N$134+'Config sheet'!$N$135*'Stage 2'!U447)*10^2</f>
        <v>64.22629108015397</v>
      </c>
      <c r="W82">
        <f t="shared" si="45"/>
        <v>79.884128617778345</v>
      </c>
      <c r="X82" s="62">
        <f>'Config sheet'!$N$150*10^-3</f>
        <v>-333.6</v>
      </c>
      <c r="Y82" s="62">
        <f>'Config sheet'!$N$149*10^-3</f>
        <v>333.6</v>
      </c>
      <c r="Z82">
        <f t="shared" si="37"/>
        <v>7.3482104214682875E-2</v>
      </c>
      <c r="AA82">
        <f>PI()/4*('Config sheet'!$N$38^2)*'Stage 1'!Z82*2</f>
        <v>6.7207246872649845E-3</v>
      </c>
      <c r="AB82">
        <f t="shared" si="38"/>
        <v>41.328517556064604</v>
      </c>
    </row>
    <row r="83" spans="3:28" x14ac:dyDescent="0.25">
      <c r="C83">
        <v>75</v>
      </c>
      <c r="D83">
        <f t="shared" si="25"/>
        <v>995</v>
      </c>
      <c r="E83">
        <f t="shared" si="26"/>
        <v>0.17780000000000001</v>
      </c>
      <c r="F83">
        <f t="shared" si="40"/>
        <v>1.2562814070351759E-2</v>
      </c>
      <c r="G83">
        <f t="shared" si="41"/>
        <v>104.19615634406146</v>
      </c>
      <c r="H83">
        <f t="shared" si="42"/>
        <v>1.3089969389957472</v>
      </c>
      <c r="I83" s="3">
        <f t="shared" si="29"/>
        <v>8.8900000000000007E-2</v>
      </c>
      <c r="J83" s="3">
        <f t="shared" si="30"/>
        <v>0.40640000000000004</v>
      </c>
      <c r="K83">
        <f t="shared" si="31"/>
        <v>0.12536628149693974</v>
      </c>
      <c r="L83" s="62">
        <f>PI()/4*('Config sheet'!$N$38^2)*'Stage 2'!K83*2</f>
        <v>1.1466087859236062E-2</v>
      </c>
      <c r="M83">
        <f t="shared" si="32"/>
        <v>54.961196996706853</v>
      </c>
      <c r="N83" s="62">
        <f>'Config sheet'!$N$44</f>
        <v>5.8970333333333338</v>
      </c>
      <c r="O83">
        <f t="shared" si="43"/>
        <v>9.4539803298722198</v>
      </c>
      <c r="P83">
        <f t="shared" si="44"/>
        <v>66.959829575522463</v>
      </c>
      <c r="Q83">
        <f t="shared" si="33"/>
        <v>180</v>
      </c>
      <c r="R83">
        <f t="shared" si="34"/>
        <v>12.05276932359404</v>
      </c>
      <c r="S83">
        <f t="shared" si="35"/>
        <v>12.052769323594042</v>
      </c>
      <c r="T83">
        <f t="shared" si="36"/>
        <v>1.3338814408347732</v>
      </c>
      <c r="U83">
        <f t="shared" si="39"/>
        <v>41.002122</v>
      </c>
      <c r="V83">
        <f>(-U83*'Config sheet'!$N$134+'Config sheet'!$N$135*'Stage 2'!U448)*10^2</f>
        <v>67.159403645197145</v>
      </c>
      <c r="W83">
        <f t="shared" si="45"/>
        <v>79.21217296879118</v>
      </c>
      <c r="X83" s="62">
        <f>'Config sheet'!$N$150*10^-3</f>
        <v>-333.6</v>
      </c>
      <c r="Y83" s="62">
        <f>'Config sheet'!$N$149*10^-3</f>
        <v>333.6</v>
      </c>
      <c r="Z83">
        <f t="shared" si="37"/>
        <v>7.5066661496939746E-2</v>
      </c>
      <c r="AA83">
        <f>PI()/4*('Config sheet'!$N$38^2)*'Stage 1'!Z83*2</f>
        <v>6.8656494054540069E-3</v>
      </c>
      <c r="AB83">
        <f t="shared" si="38"/>
        <v>42.219719627075222</v>
      </c>
    </row>
    <row r="84" spans="3:28" x14ac:dyDescent="0.25">
      <c r="C84">
        <v>76</v>
      </c>
      <c r="D84">
        <f t="shared" si="25"/>
        <v>995</v>
      </c>
      <c r="E84">
        <f t="shared" si="26"/>
        <v>0.17780000000000001</v>
      </c>
      <c r="F84">
        <f t="shared" si="40"/>
        <v>1.2730318257956449E-2</v>
      </c>
      <c r="G84">
        <f t="shared" si="41"/>
        <v>104.19615634406146</v>
      </c>
      <c r="H84">
        <f t="shared" si="42"/>
        <v>1.3264502315156903</v>
      </c>
      <c r="I84" s="3">
        <f t="shared" si="29"/>
        <v>8.8900000000000007E-2</v>
      </c>
      <c r="J84" s="3">
        <f t="shared" si="30"/>
        <v>0.40640000000000004</v>
      </c>
      <c r="K84">
        <f t="shared" si="31"/>
        <v>0.12695261834685451</v>
      </c>
      <c r="L84" s="62">
        <f>PI()/4*('Config sheet'!$N$38^2)*'Stage 2'!K84*2</f>
        <v>1.1611175337928731E-2</v>
      </c>
      <c r="M84">
        <f t="shared" si="32"/>
        <v>55.656654906682654</v>
      </c>
      <c r="N84" s="62">
        <f>'Config sheet'!$N$44</f>
        <v>5.8970333333333338</v>
      </c>
      <c r="O84">
        <f t="shared" si="43"/>
        <v>9.4635291529723542</v>
      </c>
      <c r="P84">
        <f t="shared" si="44"/>
        <v>47.078348620816115</v>
      </c>
      <c r="Q84">
        <f t="shared" si="33"/>
        <v>180</v>
      </c>
      <c r="R84">
        <f t="shared" si="34"/>
        <v>8.4741027517469014</v>
      </c>
      <c r="S84">
        <f t="shared" si="35"/>
        <v>8.4741027517469014</v>
      </c>
      <c r="T84">
        <f t="shared" si="36"/>
        <v>1.3338814408347732</v>
      </c>
      <c r="U84">
        <f t="shared" si="39"/>
        <v>41.002122</v>
      </c>
      <c r="V84">
        <f>(-U84*'Config sheet'!$N$134+'Config sheet'!$N$135*'Stage 2'!U449)*10^2</f>
        <v>70.179170677329779</v>
      </c>
      <c r="W84">
        <f t="shared" si="45"/>
        <v>78.653273429076677</v>
      </c>
      <c r="X84" s="62">
        <f>'Config sheet'!$N$150*10^-3</f>
        <v>-333.6</v>
      </c>
      <c r="Y84" s="62">
        <f>'Config sheet'!$N$149*10^-3</f>
        <v>333.6</v>
      </c>
      <c r="Z84">
        <f t="shared" si="37"/>
        <v>7.6652998346854517E-2</v>
      </c>
      <c r="AA84">
        <f>PI()/4*('Config sheet'!$N$38^2)*'Stage 1'!Z84*2</f>
        <v>7.0107368841466769E-3</v>
      </c>
      <c r="AB84">
        <f t="shared" si="38"/>
        <v>43.11192257978319</v>
      </c>
    </row>
    <row r="85" spans="3:28" x14ac:dyDescent="0.25">
      <c r="C85">
        <v>77</v>
      </c>
      <c r="D85">
        <f t="shared" si="25"/>
        <v>995</v>
      </c>
      <c r="E85">
        <f t="shared" si="26"/>
        <v>0.17780000000000001</v>
      </c>
      <c r="F85">
        <f t="shared" si="40"/>
        <v>1.289782244556114E-2</v>
      </c>
      <c r="G85">
        <f t="shared" si="41"/>
        <v>104.19615634406146</v>
      </c>
      <c r="H85">
        <f t="shared" si="42"/>
        <v>1.3439035240356336</v>
      </c>
      <c r="I85" s="3">
        <f t="shared" si="29"/>
        <v>8.8900000000000007E-2</v>
      </c>
      <c r="J85" s="3">
        <f t="shared" si="30"/>
        <v>0.40640000000000004</v>
      </c>
      <c r="K85">
        <f t="shared" si="31"/>
        <v>0.12854017127514689</v>
      </c>
      <c r="L85" s="62">
        <f>PI()/4*('Config sheet'!$N$38^2)*'Stage 2'!K85*2</f>
        <v>1.1756374040001046E-2</v>
      </c>
      <c r="M85">
        <f t="shared" si="32"/>
        <v>56.352645951425473</v>
      </c>
      <c r="N85" s="62">
        <f>'Config sheet'!$N$44</f>
        <v>5.8970333333333338</v>
      </c>
      <c r="O85">
        <f t="shared" si="43"/>
        <v>9.4697606814475588</v>
      </c>
      <c r="P85">
        <f t="shared" si="44"/>
        <v>27.352864152622459</v>
      </c>
      <c r="Q85">
        <f t="shared" si="33"/>
        <v>180</v>
      </c>
      <c r="R85">
        <f t="shared" si="34"/>
        <v>4.9235155474720367</v>
      </c>
      <c r="S85">
        <f t="shared" si="35"/>
        <v>4.923515547472042</v>
      </c>
      <c r="T85">
        <f t="shared" si="36"/>
        <v>1.3338814408347732</v>
      </c>
      <c r="U85">
        <f t="shared" si="39"/>
        <v>41.002122</v>
      </c>
      <c r="V85">
        <f>(-U85*'Config sheet'!$N$134+'Config sheet'!$N$135*'Stage 2'!U450)*10^2</f>
        <v>73.288268395601534</v>
      </c>
      <c r="W85">
        <f t="shared" si="45"/>
        <v>78.21178394307357</v>
      </c>
      <c r="X85" s="62">
        <f>'Config sheet'!$N$150*10^-3</f>
        <v>-333.6</v>
      </c>
      <c r="Y85" s="62">
        <f>'Config sheet'!$N$149*10^-3</f>
        <v>333.6</v>
      </c>
      <c r="Z85">
        <f t="shared" si="37"/>
        <v>7.8240551275146897E-2</v>
      </c>
      <c r="AA85">
        <f>PI()/4*('Config sheet'!$N$38^2)*'Stage 1'!Z85*2</f>
        <v>7.1559355862189904E-3</v>
      </c>
      <c r="AB85">
        <f t="shared" si="38"/>
        <v>44.004809491083741</v>
      </c>
    </row>
    <row r="86" spans="3:28" x14ac:dyDescent="0.25">
      <c r="C86">
        <v>78</v>
      </c>
      <c r="D86">
        <f t="shared" si="25"/>
        <v>995</v>
      </c>
      <c r="E86">
        <f t="shared" si="26"/>
        <v>0.17780000000000001</v>
      </c>
      <c r="F86">
        <f t="shared" si="40"/>
        <v>1.3065326633165829E-2</v>
      </c>
      <c r="G86">
        <f t="shared" si="41"/>
        <v>104.19615634406146</v>
      </c>
      <c r="H86">
        <f t="shared" si="42"/>
        <v>1.3613568165555769</v>
      </c>
      <c r="I86" s="3">
        <f t="shared" si="29"/>
        <v>8.8900000000000007E-2</v>
      </c>
      <c r="J86" s="3">
        <f t="shared" si="30"/>
        <v>0.40640000000000004</v>
      </c>
      <c r="K86">
        <f t="shared" si="31"/>
        <v>0.13012838144803712</v>
      </c>
      <c r="L86" s="62">
        <f>PI()/4*('Config sheet'!$N$38^2)*'Stage 2'!K86*2</f>
        <v>1.1901632854124334E-2</v>
      </c>
      <c r="M86">
        <f t="shared" si="32"/>
        <v>57.04892513544614</v>
      </c>
      <c r="N86" s="62">
        <f>'Config sheet'!$N$44</f>
        <v>5.8970333333333338</v>
      </c>
      <c r="O86">
        <f t="shared" si="43"/>
        <v>9.4727018082359233</v>
      </c>
      <c r="P86">
        <f t="shared" si="44"/>
        <v>7.7924418201020558</v>
      </c>
      <c r="Q86">
        <f t="shared" si="33"/>
        <v>180</v>
      </c>
      <c r="R86">
        <f t="shared" si="34"/>
        <v>1.4026395276183654</v>
      </c>
      <c r="S86">
        <f t="shared" si="35"/>
        <v>1.4026395276183701</v>
      </c>
      <c r="T86">
        <f t="shared" si="36"/>
        <v>1.3338814408347732</v>
      </c>
      <c r="U86">
        <f t="shared" si="39"/>
        <v>41.002122</v>
      </c>
      <c r="V86">
        <f>(-U86*'Config sheet'!$N$134+'Config sheet'!$N$135*'Stage 2'!U451)*10^2</f>
        <v>76.489472087405332</v>
      </c>
      <c r="W86">
        <f t="shared" si="45"/>
        <v>77.892111615023694</v>
      </c>
      <c r="X86" s="62">
        <f>'Config sheet'!$N$150*10^-3</f>
        <v>-333.6</v>
      </c>
      <c r="Y86" s="62">
        <f>'Config sheet'!$N$149*10^-3</f>
        <v>333.6</v>
      </c>
      <c r="Z86">
        <f t="shared" si="37"/>
        <v>7.9828761448037133E-2</v>
      </c>
      <c r="AA86">
        <f>PI()/4*('Config sheet'!$N$38^2)*'Stage 1'!Z86*2</f>
        <v>7.3011944003422797E-3</v>
      </c>
      <c r="AB86">
        <f t="shared" si="38"/>
        <v>44.89806605626385</v>
      </c>
    </row>
    <row r="87" spans="3:28" x14ac:dyDescent="0.25">
      <c r="C87">
        <v>79</v>
      </c>
      <c r="D87">
        <f t="shared" si="25"/>
        <v>995</v>
      </c>
      <c r="E87">
        <f t="shared" si="26"/>
        <v>0.17780000000000001</v>
      </c>
      <c r="F87">
        <f t="shared" si="40"/>
        <v>1.323283082077052E-2</v>
      </c>
      <c r="G87">
        <f t="shared" si="41"/>
        <v>104.19615634406146</v>
      </c>
      <c r="H87">
        <f t="shared" si="42"/>
        <v>1.3788101090755203</v>
      </c>
      <c r="I87" s="3">
        <f t="shared" si="29"/>
        <v>8.8900000000000007E-2</v>
      </c>
      <c r="J87" s="3">
        <f t="shared" si="30"/>
        <v>0.40640000000000004</v>
      </c>
      <c r="K87">
        <f t="shared" si="31"/>
        <v>0.13171669496438787</v>
      </c>
      <c r="L87" s="62">
        <f>PI()/4*('Config sheet'!$N$38^2)*'Stage 2'!K87*2</f>
        <v>1.2046901120112861E-2</v>
      </c>
      <c r="M87">
        <f t="shared" si="32"/>
        <v>57.745249625750304</v>
      </c>
      <c r="N87" s="62">
        <f>'Config sheet'!$N$44</f>
        <v>5.8970333333333338</v>
      </c>
      <c r="O87">
        <f t="shared" si="43"/>
        <v>9.4723809229939597</v>
      </c>
      <c r="P87">
        <f t="shared" si="44"/>
        <v>-11.594114261091107</v>
      </c>
      <c r="Q87">
        <f t="shared" si="33"/>
        <v>180</v>
      </c>
      <c r="R87">
        <f t="shared" si="34"/>
        <v>-2.0869405669963972</v>
      </c>
      <c r="S87">
        <f t="shared" si="35"/>
        <v>-2.0869405669963994</v>
      </c>
      <c r="T87">
        <f t="shared" si="36"/>
        <v>1.3338814408347732</v>
      </c>
      <c r="U87">
        <f t="shared" si="39"/>
        <v>41.002122</v>
      </c>
      <c r="V87">
        <f>(-U87*'Config sheet'!$N$134+'Config sheet'!$N$135*'Stage 2'!U452)*10^2</f>
        <v>79.785659729090327</v>
      </c>
      <c r="W87">
        <f t="shared" si="45"/>
        <v>77.698719162093923</v>
      </c>
      <c r="X87" s="62">
        <f>'Config sheet'!$N$150*10^-3</f>
        <v>-333.6</v>
      </c>
      <c r="Y87" s="62">
        <f>'Config sheet'!$N$149*10^-3</f>
        <v>333.6</v>
      </c>
      <c r="Z87">
        <f t="shared" si="37"/>
        <v>8.1417074964387881E-2</v>
      </c>
      <c r="AA87">
        <f>PI()/4*('Config sheet'!$N$38^2)*'Stage 1'!Z87*2</f>
        <v>7.4464626663308057E-3</v>
      </c>
      <c r="AB87">
        <f t="shared" si="38"/>
        <v>45.79138074487507</v>
      </c>
    </row>
    <row r="88" spans="3:28" x14ac:dyDescent="0.25">
      <c r="C88">
        <v>80</v>
      </c>
      <c r="D88">
        <f t="shared" si="25"/>
        <v>995</v>
      </c>
      <c r="E88">
        <f t="shared" si="26"/>
        <v>0.17780000000000001</v>
      </c>
      <c r="F88">
        <f t="shared" si="40"/>
        <v>1.340033500837521E-2</v>
      </c>
      <c r="G88">
        <f t="shared" si="41"/>
        <v>104.19615634406146</v>
      </c>
      <c r="H88">
        <f t="shared" si="42"/>
        <v>1.3962634015954636</v>
      </c>
      <c r="I88" s="3">
        <f t="shared" si="29"/>
        <v>8.8900000000000007E-2</v>
      </c>
      <c r="J88" s="3">
        <f t="shared" si="30"/>
        <v>0.40640000000000004</v>
      </c>
      <c r="K88">
        <f t="shared" si="31"/>
        <v>0.13330456312431332</v>
      </c>
      <c r="L88" s="62">
        <f>PI()/4*('Config sheet'!$N$38^2)*'Stage 2'!K88*2</f>
        <v>1.219212865349099E-2</v>
      </c>
      <c r="M88">
        <f t="shared" si="32"/>
        <v>58.441378869598005</v>
      </c>
      <c r="N88" s="62">
        <f>'Config sheet'!$N$44</f>
        <v>5.8970333333333338</v>
      </c>
      <c r="O88">
        <f t="shared" si="43"/>
        <v>9.4688278677688977</v>
      </c>
      <c r="P88">
        <f t="shared" si="44"/>
        <v>-30.798267657823573</v>
      </c>
      <c r="Q88">
        <f t="shared" si="33"/>
        <v>180</v>
      </c>
      <c r="R88">
        <f t="shared" si="34"/>
        <v>-5.5436881784082486</v>
      </c>
      <c r="S88">
        <f t="shared" si="35"/>
        <v>-5.5436881784082432</v>
      </c>
      <c r="T88">
        <f t="shared" si="36"/>
        <v>1.3338814408347732</v>
      </c>
      <c r="U88">
        <f t="shared" si="39"/>
        <v>41.002122</v>
      </c>
      <c r="V88">
        <f>(-U88*'Config sheet'!$N$134+'Config sheet'!$N$135*'Stage 2'!U453)*10^2</f>
        <v>83.179815720575959</v>
      </c>
      <c r="W88">
        <f t="shared" si="45"/>
        <v>77.636127542167714</v>
      </c>
      <c r="X88" s="62">
        <f>'Config sheet'!$N$150*10^-3</f>
        <v>-333.6</v>
      </c>
      <c r="Y88" s="62">
        <f>'Config sheet'!$N$149*10^-3</f>
        <v>333.6</v>
      </c>
      <c r="Z88">
        <f t="shared" si="37"/>
        <v>8.3004943124313335E-2</v>
      </c>
      <c r="AA88">
        <f>PI()/4*('Config sheet'!$N$38^2)*'Stage 1'!Z88*2</f>
        <v>7.591690199708935E-3</v>
      </c>
      <c r="AB88">
        <f t="shared" si="38"/>
        <v>46.684444951807272</v>
      </c>
    </row>
    <row r="89" spans="3:28" x14ac:dyDescent="0.25">
      <c r="C89">
        <v>81</v>
      </c>
      <c r="D89">
        <f t="shared" si="25"/>
        <v>995</v>
      </c>
      <c r="E89">
        <f t="shared" si="26"/>
        <v>0.17780000000000001</v>
      </c>
      <c r="F89">
        <f t="shared" si="40"/>
        <v>1.3567839195979901E-2</v>
      </c>
      <c r="G89">
        <f t="shared" si="41"/>
        <v>104.19615634406146</v>
      </c>
      <c r="H89">
        <f t="shared" si="42"/>
        <v>1.4137166941154069</v>
      </c>
      <c r="I89" s="3">
        <f t="shared" si="29"/>
        <v>8.8900000000000007E-2</v>
      </c>
      <c r="J89" s="3">
        <f t="shared" si="30"/>
        <v>0.40640000000000004</v>
      </c>
      <c r="K89">
        <f t="shared" si="31"/>
        <v>0.1348914426889779</v>
      </c>
      <c r="L89" s="62">
        <f>PI()/4*('Config sheet'!$N$38^2)*'Stage 2'!K89*2</f>
        <v>1.2337265769254565E-2</v>
      </c>
      <c r="M89">
        <f t="shared" si="32"/>
        <v>59.137074708400604</v>
      </c>
      <c r="N89" s="62">
        <f>'Config sheet'!$N$44</f>
        <v>5.8970333333333338</v>
      </c>
      <c r="O89">
        <f t="shared" si="43"/>
        <v>9.4620738916696627</v>
      </c>
      <c r="P89">
        <f t="shared" si="44"/>
        <v>-49.811755425353169</v>
      </c>
      <c r="Q89">
        <f t="shared" si="33"/>
        <v>180</v>
      </c>
      <c r="R89">
        <f t="shared" si="34"/>
        <v>-8.9661159765635734</v>
      </c>
      <c r="S89">
        <f t="shared" si="35"/>
        <v>-8.9661159765635716</v>
      </c>
      <c r="T89">
        <f t="shared" si="36"/>
        <v>1.3338814408347732</v>
      </c>
      <c r="U89">
        <f t="shared" si="39"/>
        <v>41.002122</v>
      </c>
      <c r="V89">
        <f>(-U89*'Config sheet'!$N$134+'Config sheet'!$N$135*'Stage 2'!U454)*10^2</f>
        <v>86.675034733814769</v>
      </c>
      <c r="W89">
        <f t="shared" si="45"/>
        <v>77.708918757251197</v>
      </c>
      <c r="X89" s="62">
        <f>'Config sheet'!$N$150*10^-3</f>
        <v>-333.6</v>
      </c>
      <c r="Y89" s="62">
        <f>'Config sheet'!$N$149*10^-3</f>
        <v>333.6</v>
      </c>
      <c r="Z89">
        <f t="shared" si="37"/>
        <v>8.4591822688977913E-2</v>
      </c>
      <c r="AA89">
        <f>PI()/4*('Config sheet'!$N$38^2)*'Stage 1'!Z89*2</f>
        <v>7.73682731547251E-3</v>
      </c>
      <c r="AB89">
        <f t="shared" si="38"/>
        <v>47.576953143407145</v>
      </c>
    </row>
    <row r="90" spans="3:28" x14ac:dyDescent="0.25">
      <c r="C90">
        <v>82</v>
      </c>
      <c r="D90">
        <f t="shared" si="25"/>
        <v>995</v>
      </c>
      <c r="E90">
        <f t="shared" si="26"/>
        <v>0.17780000000000001</v>
      </c>
      <c r="F90">
        <f t="shared" si="40"/>
        <v>1.373534338358459E-2</v>
      </c>
      <c r="G90">
        <f t="shared" si="41"/>
        <v>104.19615634406146</v>
      </c>
      <c r="H90">
        <f t="shared" si="42"/>
        <v>1.4311699866353502</v>
      </c>
      <c r="I90" s="3">
        <f t="shared" si="29"/>
        <v>8.8900000000000007E-2</v>
      </c>
      <c r="J90" s="3">
        <f t="shared" si="30"/>
        <v>0.40640000000000004</v>
      </c>
      <c r="K90">
        <f t="shared" si="31"/>
        <v>0.13647679613131775</v>
      </c>
      <c r="L90" s="62">
        <f>PI()/4*('Config sheet'!$N$38^2)*'Stage 2'!K90*2</f>
        <v>1.2482263304802069E-2</v>
      </c>
      <c r="M90">
        <f t="shared" si="32"/>
        <v>59.832101487638489</v>
      </c>
      <c r="N90" s="62">
        <f>'Config sheet'!$N$44</f>
        <v>5.8970333333333338</v>
      </c>
      <c r="O90">
        <f t="shared" si="43"/>
        <v>9.4521516045944765</v>
      </c>
      <c r="P90">
        <f t="shared" si="44"/>
        <v>-68.626593564382262</v>
      </c>
      <c r="Q90">
        <f t="shared" si="33"/>
        <v>180</v>
      </c>
      <c r="R90">
        <f t="shared" si="34"/>
        <v>-12.352786841588804</v>
      </c>
      <c r="S90">
        <f t="shared" si="35"/>
        <v>-12.352786841588808</v>
      </c>
      <c r="T90">
        <f t="shared" si="36"/>
        <v>1.3338814408347732</v>
      </c>
      <c r="U90">
        <f t="shared" si="39"/>
        <v>41.002122</v>
      </c>
      <c r="V90">
        <f>(-U90*'Config sheet'!$N$134+'Config sheet'!$N$135*'Stage 2'!U455)*10^2</f>
        <v>90.2745256743776</v>
      </c>
      <c r="W90">
        <f t="shared" si="45"/>
        <v>77.92173883278879</v>
      </c>
      <c r="X90" s="62">
        <f>'Config sheet'!$N$150*10^-3</f>
        <v>-333.6</v>
      </c>
      <c r="Y90" s="62">
        <f>'Config sheet'!$N$149*10^-3</f>
        <v>333.6</v>
      </c>
      <c r="Z90">
        <f t="shared" si="37"/>
        <v>8.6177176131317756E-2</v>
      </c>
      <c r="AA90">
        <f>PI()/4*('Config sheet'!$N$38^2)*'Stage 1'!Z90*2</f>
        <v>7.881824851020014E-3</v>
      </c>
      <c r="AB90">
        <f t="shared" si="38"/>
        <v>48.46860299849142</v>
      </c>
    </row>
    <row r="91" spans="3:28" x14ac:dyDescent="0.25">
      <c r="C91">
        <v>83</v>
      </c>
      <c r="D91">
        <f t="shared" si="25"/>
        <v>995</v>
      </c>
      <c r="E91">
        <f t="shared" si="26"/>
        <v>0.17780000000000001</v>
      </c>
      <c r="F91">
        <f t="shared" si="40"/>
        <v>1.3902847571189281E-2</v>
      </c>
      <c r="G91">
        <f t="shared" si="41"/>
        <v>104.19615634406146</v>
      </c>
      <c r="H91">
        <f t="shared" si="42"/>
        <v>1.4486232791552935</v>
      </c>
      <c r="I91" s="3">
        <f t="shared" si="29"/>
        <v>8.8900000000000007E-2</v>
      </c>
      <c r="J91" s="3">
        <f t="shared" si="30"/>
        <v>0.40640000000000004</v>
      </c>
      <c r="K91">
        <f t="shared" si="31"/>
        <v>0.13806009187743795</v>
      </c>
      <c r="L91" s="62">
        <f>PI()/4*('Config sheet'!$N$38^2)*'Stage 2'!K91*2</f>
        <v>1.2627072642012986E-2</v>
      </c>
      <c r="M91">
        <f t="shared" si="32"/>
        <v>60.526226162690641</v>
      </c>
      <c r="N91" s="62">
        <f>'Config sheet'!$N$44</f>
        <v>5.8970333333333338</v>
      </c>
      <c r="O91">
        <f t="shared" si="43"/>
        <v>9.4390949300739582</v>
      </c>
      <c r="P91">
        <f t="shared" si="44"/>
        <v>-87.2350821240491</v>
      </c>
      <c r="Q91">
        <f t="shared" si="33"/>
        <v>180</v>
      </c>
      <c r="R91">
        <f t="shared" si="34"/>
        <v>-15.702314782328839</v>
      </c>
      <c r="S91">
        <f t="shared" si="35"/>
        <v>-15.702314782328839</v>
      </c>
      <c r="T91">
        <f t="shared" si="36"/>
        <v>1.3338814408347732</v>
      </c>
      <c r="U91">
        <f t="shared" ref="U91:U138" si="46">IF(AND(L91&lt;=$Z$2, U90*(L90/L91)^T91&lt;$AB$4),U90*(L90/L91)^T91,IF(C91&lt;=180,$AB$3,IF(L91&gt;=$Z$4,  U90*(L90/L91)^T91,$AB$5)))</f>
        <v>41.002122</v>
      </c>
      <c r="V91">
        <f>(-U91*'Config sheet'!$N$134+'Config sheet'!$N$135*'Stage 2'!U456)*10^2</f>
        <v>93.981615754718504</v>
      </c>
      <c r="W91">
        <f t="shared" si="45"/>
        <v>78.279300972389663</v>
      </c>
      <c r="X91" s="62">
        <f>'Config sheet'!$N$150*10^-3</f>
        <v>-333.6</v>
      </c>
      <c r="Y91" s="62">
        <f>'Config sheet'!$N$149*10^-3</f>
        <v>333.6</v>
      </c>
      <c r="Z91">
        <f t="shared" si="37"/>
        <v>8.7760471877437962E-2</v>
      </c>
      <c r="AA91">
        <f>PI()/4*('Config sheet'!$N$38^2)*'Stage 1'!Z91*2</f>
        <v>8.0266341882309303E-3</v>
      </c>
      <c r="AB91">
        <f t="shared" si="38"/>
        <v>49.359095544115831</v>
      </c>
    </row>
    <row r="92" spans="3:28" x14ac:dyDescent="0.25">
      <c r="C92">
        <v>84</v>
      </c>
      <c r="D92">
        <f t="shared" si="25"/>
        <v>995</v>
      </c>
      <c r="E92">
        <f t="shared" si="26"/>
        <v>0.17780000000000001</v>
      </c>
      <c r="F92">
        <f t="shared" si="40"/>
        <v>1.407035175879397E-2</v>
      </c>
      <c r="G92">
        <f t="shared" si="41"/>
        <v>104.19615634406146</v>
      </c>
      <c r="H92">
        <f t="shared" si="42"/>
        <v>1.4660765716752366</v>
      </c>
      <c r="I92" s="3">
        <f t="shared" si="29"/>
        <v>8.8900000000000007E-2</v>
      </c>
      <c r="J92" s="3">
        <f t="shared" si="30"/>
        <v>0.40640000000000004</v>
      </c>
      <c r="K92">
        <f t="shared" si="31"/>
        <v>0.13964080453845462</v>
      </c>
      <c r="L92" s="62">
        <f>PI()/4*('Config sheet'!$N$38^2)*'Stage 2'!K92*2</f>
        <v>1.2771645728452232E-2</v>
      </c>
      <c r="M92">
        <f t="shared" si="32"/>
        <v>61.219218400475469</v>
      </c>
      <c r="N92" s="62">
        <f>'Config sheet'!$N$44</f>
        <v>5.8970333333333338</v>
      </c>
      <c r="O92">
        <f t="shared" si="43"/>
        <v>9.4229390572894669</v>
      </c>
      <c r="P92">
        <f t="shared" si="44"/>
        <v>-105.62980994604939</v>
      </c>
      <c r="Q92">
        <f t="shared" si="33"/>
        <v>180</v>
      </c>
      <c r="R92">
        <f t="shared" si="34"/>
        <v>-19.013365790288891</v>
      </c>
      <c r="S92">
        <f t="shared" si="35"/>
        <v>-19.013365790288891</v>
      </c>
      <c r="T92">
        <f t="shared" si="36"/>
        <v>1.3338814408347732</v>
      </c>
      <c r="U92">
        <f t="shared" si="46"/>
        <v>41.002122</v>
      </c>
      <c r="V92">
        <f>(-U92*'Config sheet'!$N$134+'Config sheet'!$N$135*'Stage 2'!U457)*10^2</f>
        <v>97.799754676894366</v>
      </c>
      <c r="W92">
        <f t="shared" si="45"/>
        <v>78.786388886605479</v>
      </c>
      <c r="X92" s="62">
        <f>'Config sheet'!$N$150*10^-3</f>
        <v>-333.6</v>
      </c>
      <c r="Y92" s="62">
        <f>'Config sheet'!$N$149*10^-3</f>
        <v>333.6</v>
      </c>
      <c r="Z92">
        <f t="shared" si="37"/>
        <v>8.9341184538454632E-2</v>
      </c>
      <c r="AA92">
        <f>PI()/4*('Config sheet'!$N$38^2)*'Stage 1'!Z92*2</f>
        <v>8.171207274670177E-3</v>
      </c>
      <c r="AB92">
        <f t="shared" si="38"/>
        <v>50.248135285969973</v>
      </c>
    </row>
    <row r="93" spans="3:28" x14ac:dyDescent="0.25">
      <c r="C93">
        <v>85</v>
      </c>
      <c r="D93">
        <f t="shared" si="25"/>
        <v>995</v>
      </c>
      <c r="E93">
        <f t="shared" si="26"/>
        <v>0.17780000000000001</v>
      </c>
      <c r="F93">
        <f t="shared" si="40"/>
        <v>1.4237855946398661E-2</v>
      </c>
      <c r="G93">
        <f t="shared" si="41"/>
        <v>104.19615634406146</v>
      </c>
      <c r="H93">
        <f t="shared" si="42"/>
        <v>1.4835298641951802</v>
      </c>
      <c r="I93" s="3">
        <f t="shared" si="29"/>
        <v>8.8900000000000007E-2</v>
      </c>
      <c r="J93" s="3">
        <f t="shared" si="30"/>
        <v>0.40640000000000004</v>
      </c>
      <c r="K93">
        <f t="shared" si="31"/>
        <v>0.14121841513256927</v>
      </c>
      <c r="L93" s="62">
        <f>PI()/4*('Config sheet'!$N$38^2)*'Stage 2'!K93*2</f>
        <v>1.2915935097681245E-2</v>
      </c>
      <c r="M93">
        <f t="shared" si="32"/>
        <v>61.910850676809225</v>
      </c>
      <c r="N93" s="62">
        <f>'Config sheet'!$N$44</f>
        <v>5.8970333333333338</v>
      </c>
      <c r="O93">
        <f t="shared" si="43"/>
        <v>9.4037203923271111</v>
      </c>
      <c r="P93">
        <f t="shared" si="44"/>
        <v>-123.80365904552038</v>
      </c>
      <c r="Q93">
        <f t="shared" si="33"/>
        <v>180</v>
      </c>
      <c r="R93">
        <f t="shared" si="34"/>
        <v>-22.284658628193668</v>
      </c>
      <c r="S93">
        <f t="shared" si="35"/>
        <v>-22.284658628193668</v>
      </c>
      <c r="T93">
        <f t="shared" si="36"/>
        <v>1.3338814408347732</v>
      </c>
      <c r="U93">
        <f t="shared" si="46"/>
        <v>41.002122</v>
      </c>
      <c r="V93">
        <f>(-U93*'Config sheet'!$N$134+'Config sheet'!$N$135*'Stage 2'!U458)*10^2</f>
        <v>101.73251892158817</v>
      </c>
      <c r="W93">
        <f t="shared" si="45"/>
        <v>79.447860293394498</v>
      </c>
      <c r="X93" s="62">
        <f>'Config sheet'!$N$150*10^-3</f>
        <v>-333.6</v>
      </c>
      <c r="Y93" s="62">
        <f>'Config sheet'!$N$149*10^-3</f>
        <v>333.6</v>
      </c>
      <c r="Z93">
        <f t="shared" si="37"/>
        <v>9.0918795132569286E-2</v>
      </c>
      <c r="AA93">
        <f>PI()/4*('Config sheet'!$N$38^2)*'Stage 1'!Z93*2</f>
        <v>8.3154966438991895E-3</v>
      </c>
      <c r="AB93">
        <f t="shared" si="38"/>
        <v>51.135430333278563</v>
      </c>
    </row>
    <row r="94" spans="3:28" x14ac:dyDescent="0.25">
      <c r="C94">
        <v>86</v>
      </c>
      <c r="D94">
        <f t="shared" si="25"/>
        <v>995</v>
      </c>
      <c r="E94">
        <f t="shared" si="26"/>
        <v>0.17780000000000001</v>
      </c>
      <c r="F94">
        <f t="shared" si="40"/>
        <v>1.4405360134003351E-2</v>
      </c>
      <c r="G94">
        <f t="shared" si="41"/>
        <v>104.19615634406146</v>
      </c>
      <c r="H94">
        <f t="shared" si="42"/>
        <v>1.5009831567151233</v>
      </c>
      <c r="I94" s="3">
        <f t="shared" si="29"/>
        <v>8.8900000000000007E-2</v>
      </c>
      <c r="J94" s="3">
        <f t="shared" si="30"/>
        <v>0.40640000000000004</v>
      </c>
      <c r="K94">
        <f t="shared" si="31"/>
        <v>0.14279241129718045</v>
      </c>
      <c r="L94" s="62">
        <f>PI()/4*('Config sheet'!$N$38^2)*'Stage 2'!K94*2</f>
        <v>1.3059893888657852E-2</v>
      </c>
      <c r="M94">
        <f t="shared" si="32"/>
        <v>62.600898369396873</v>
      </c>
      <c r="N94" s="62">
        <f>'Config sheet'!$N$44</f>
        <v>5.8970333333333338</v>
      </c>
      <c r="O94">
        <f t="shared" si="43"/>
        <v>9.3814765087286762</v>
      </c>
      <c r="P94">
        <f t="shared" si="44"/>
        <v>-141.74980862476281</v>
      </c>
      <c r="Q94">
        <f t="shared" si="33"/>
        <v>180</v>
      </c>
      <c r="R94">
        <f t="shared" si="34"/>
        <v>-25.514965552457308</v>
      </c>
      <c r="S94">
        <f t="shared" si="35"/>
        <v>-25.514965552457308</v>
      </c>
      <c r="T94">
        <f t="shared" si="36"/>
        <v>1.3338814408347732</v>
      </c>
      <c r="U94">
        <f t="shared" si="46"/>
        <v>41.002122</v>
      </c>
      <c r="V94">
        <f>(-U94*'Config sheet'!$N$134+'Config sheet'!$N$135*'Stage 2'!U459)*10^2</f>
        <v>105.78361613924426</v>
      </c>
      <c r="W94">
        <f t="shared" si="45"/>
        <v>80.268650586786947</v>
      </c>
      <c r="X94" s="62">
        <f>'Config sheet'!$N$150*10^-3</f>
        <v>-333.6</v>
      </c>
      <c r="Y94" s="62">
        <f>'Config sheet'!$N$149*10^-3</f>
        <v>333.6</v>
      </c>
      <c r="Z94">
        <f t="shared" si="37"/>
        <v>9.2492791297180466E-2</v>
      </c>
      <c r="AA94">
        <f>PI()/4*('Config sheet'!$N$38^2)*'Stage 1'!Z94*2</f>
        <v>8.4594554348757962E-3</v>
      </c>
      <c r="AB94">
        <f t="shared" si="38"/>
        <v>52.020692518099246</v>
      </c>
    </row>
    <row r="95" spans="3:28" x14ac:dyDescent="0.25">
      <c r="C95">
        <v>87</v>
      </c>
      <c r="D95">
        <f t="shared" si="25"/>
        <v>995</v>
      </c>
      <c r="E95">
        <f t="shared" si="26"/>
        <v>0.17780000000000001</v>
      </c>
      <c r="F95">
        <f t="shared" si="40"/>
        <v>1.457286432160804E-2</v>
      </c>
      <c r="G95">
        <f t="shared" si="41"/>
        <v>104.19615634406146</v>
      </c>
      <c r="H95">
        <f t="shared" si="42"/>
        <v>1.5184364492350666</v>
      </c>
      <c r="I95" s="3">
        <f t="shared" si="29"/>
        <v>8.8900000000000007E-2</v>
      </c>
      <c r="J95" s="3">
        <f t="shared" si="30"/>
        <v>0.40640000000000004</v>
      </c>
      <c r="K95">
        <f t="shared" si="31"/>
        <v>0.1443622874908575</v>
      </c>
      <c r="L95" s="62">
        <f>PI()/4*('Config sheet'!$N$38^2)*'Stage 2'!K95*2</f>
        <v>1.3203475864208936E-2</v>
      </c>
      <c r="M95">
        <f t="shared" si="32"/>
        <v>63.289139846378305</v>
      </c>
      <c r="N95" s="62">
        <f>'Config sheet'!$N$44</f>
        <v>5.8970333333333338</v>
      </c>
      <c r="O95">
        <f t="shared" si="43"/>
        <v>9.3562460974012165</v>
      </c>
      <c r="P95">
        <f t="shared" si="44"/>
        <v>-159.46173871633783</v>
      </c>
      <c r="Q95">
        <f t="shared" si="33"/>
        <v>180</v>
      </c>
      <c r="R95">
        <f t="shared" si="34"/>
        <v>-28.703112968940818</v>
      </c>
      <c r="S95">
        <f t="shared" si="35"/>
        <v>-28.703112968940811</v>
      </c>
      <c r="T95">
        <f t="shared" si="36"/>
        <v>1.3338814408347732</v>
      </c>
      <c r="U95">
        <f t="shared" si="46"/>
        <v>41.002122</v>
      </c>
      <c r="V95">
        <f>(-U95*'Config sheet'!$N$134+'Config sheet'!$N$135*'Stage 2'!U460)*10^2</f>
        <v>109.95688963793259</v>
      </c>
      <c r="W95">
        <f t="shared" si="45"/>
        <v>81.253776668991776</v>
      </c>
      <c r="X95" s="62">
        <f>'Config sheet'!$N$150*10^-3</f>
        <v>-333.6</v>
      </c>
      <c r="Y95" s="62">
        <f>'Config sheet'!$N$149*10^-3</f>
        <v>333.6</v>
      </c>
      <c r="Z95">
        <f t="shared" si="37"/>
        <v>9.406266749085751E-2</v>
      </c>
      <c r="AA95">
        <f>PI()/4*('Config sheet'!$N$38^2)*'Stage 1'!Z95*2</f>
        <v>8.6030374104268809E-3</v>
      </c>
      <c r="AB95">
        <f t="shared" si="38"/>
        <v>52.903637508918735</v>
      </c>
    </row>
    <row r="96" spans="3:28" x14ac:dyDescent="0.25">
      <c r="C96">
        <v>88</v>
      </c>
      <c r="D96">
        <f t="shared" si="25"/>
        <v>995</v>
      </c>
      <c r="E96">
        <f t="shared" si="26"/>
        <v>0.17780000000000001</v>
      </c>
      <c r="F96">
        <f t="shared" si="40"/>
        <v>1.4740368509212731E-2</v>
      </c>
      <c r="G96">
        <f t="shared" si="41"/>
        <v>104.19615634406146</v>
      </c>
      <c r="H96">
        <f t="shared" si="42"/>
        <v>1.5358897417550099</v>
      </c>
      <c r="I96" s="3">
        <f t="shared" si="29"/>
        <v>8.8900000000000007E-2</v>
      </c>
      <c r="J96" s="3">
        <f t="shared" si="30"/>
        <v>0.40640000000000004</v>
      </c>
      <c r="K96">
        <f t="shared" si="31"/>
        <v>0.14592754518502116</v>
      </c>
      <c r="L96" s="62">
        <f>PI()/4*('Config sheet'!$N$38^2)*'Stage 2'!K96*2</f>
        <v>1.3346635428561683E-2</v>
      </c>
      <c r="M96">
        <f t="shared" si="32"/>
        <v>63.975356550362136</v>
      </c>
      <c r="N96" s="62">
        <f>'Config sheet'!$N$44</f>
        <v>5.8970333333333338</v>
      </c>
      <c r="O96">
        <f t="shared" si="43"/>
        <v>9.3280689159476609</v>
      </c>
      <c r="P96">
        <f t="shared" si="44"/>
        <v>-176.93323345251116</v>
      </c>
      <c r="Q96">
        <f t="shared" si="33"/>
        <v>180</v>
      </c>
      <c r="R96">
        <f t="shared" si="34"/>
        <v>-31.847982021452012</v>
      </c>
      <c r="S96">
        <f t="shared" si="35"/>
        <v>-31.847982021452008</v>
      </c>
      <c r="T96">
        <f t="shared" si="36"/>
        <v>1.3338814408347732</v>
      </c>
      <c r="U96">
        <f t="shared" si="46"/>
        <v>41.002122</v>
      </c>
      <c r="V96">
        <f>(-U96*'Config sheet'!$N$134+'Config sheet'!$N$135*'Stage 2'!U461)*10^2</f>
        <v>114.25632296119828</v>
      </c>
      <c r="W96">
        <f t="shared" si="45"/>
        <v>82.408340939746267</v>
      </c>
      <c r="X96" s="62">
        <f>'Config sheet'!$N$150*10^-3</f>
        <v>-333.6</v>
      </c>
      <c r="Y96" s="62">
        <f>'Config sheet'!$N$149*10^-3</f>
        <v>333.6</v>
      </c>
      <c r="Z96">
        <f t="shared" si="37"/>
        <v>9.5627925185021168E-2</v>
      </c>
      <c r="AA96">
        <f>PI()/4*('Config sheet'!$N$38^2)*'Stage 1'!Z96*2</f>
        <v>8.746196974779628E-3</v>
      </c>
      <c r="AB96">
        <f t="shared" si="38"/>
        <v>53.783984918459595</v>
      </c>
    </row>
    <row r="97" spans="3:28" x14ac:dyDescent="0.25">
      <c r="C97">
        <v>89</v>
      </c>
      <c r="D97">
        <f t="shared" si="25"/>
        <v>995</v>
      </c>
      <c r="E97">
        <f t="shared" si="26"/>
        <v>0.17780000000000001</v>
      </c>
      <c r="F97">
        <f t="shared" si="40"/>
        <v>1.4907872696817421E-2</v>
      </c>
      <c r="G97">
        <f t="shared" si="41"/>
        <v>104.19615634406146</v>
      </c>
      <c r="H97">
        <f t="shared" si="42"/>
        <v>1.5533430342749532</v>
      </c>
      <c r="I97" s="3">
        <f t="shared" si="29"/>
        <v>8.8900000000000007E-2</v>
      </c>
      <c r="J97" s="3">
        <f t="shared" si="30"/>
        <v>0.40640000000000004</v>
      </c>
      <c r="K97">
        <f t="shared" si="31"/>
        <v>0.14748769304519332</v>
      </c>
      <c r="L97" s="62">
        <f>PI()/4*('Config sheet'!$N$38^2)*'Stage 2'!K97*2</f>
        <v>1.3489327643920803E-2</v>
      </c>
      <c r="M97">
        <f t="shared" si="32"/>
        <v>64.659333077886458</v>
      </c>
      <c r="N97" s="62">
        <f>'Config sheet'!$N$44</f>
        <v>5.8970333333333338</v>
      </c>
      <c r="O97">
        <f t="shared" si="43"/>
        <v>9.2969857374812577</v>
      </c>
      <c r="P97">
        <f t="shared" si="44"/>
        <v>-194.15838395849369</v>
      </c>
      <c r="Q97">
        <f t="shared" si="33"/>
        <v>180</v>
      </c>
      <c r="R97">
        <f t="shared" si="34"/>
        <v>-34.948509112528868</v>
      </c>
      <c r="S97">
        <f t="shared" si="35"/>
        <v>-34.94850911252886</v>
      </c>
      <c r="T97">
        <f t="shared" si="36"/>
        <v>1.3338814408347732</v>
      </c>
      <c r="U97">
        <f t="shared" si="46"/>
        <v>41.002122</v>
      </c>
      <c r="V97">
        <f>(-U97*'Config sheet'!$N$134+'Config sheet'!$N$135*'Stage 2'!U462)*10^2</f>
        <v>118.68604454762526</v>
      </c>
      <c r="W97">
        <f t="shared" si="45"/>
        <v>83.73753543509639</v>
      </c>
      <c r="X97" s="62">
        <f>'Config sheet'!$N$150*10^-3</f>
        <v>-333.6</v>
      </c>
      <c r="Y97" s="62">
        <f>'Config sheet'!$N$149*10^-3</f>
        <v>333.6</v>
      </c>
      <c r="Z97">
        <f t="shared" si="37"/>
        <v>9.7188073045193335E-2</v>
      </c>
      <c r="AA97">
        <f>PI()/4*('Config sheet'!$N$38^2)*'Stage 1'!Z97*2</f>
        <v>8.8888891901387473E-3</v>
      </c>
      <c r="AB97">
        <f t="shared" si="38"/>
        <v>54.661458405620543</v>
      </c>
    </row>
    <row r="98" spans="3:28" x14ac:dyDescent="0.25">
      <c r="C98">
        <v>90</v>
      </c>
      <c r="D98">
        <f t="shared" si="25"/>
        <v>995</v>
      </c>
      <c r="E98">
        <f t="shared" si="26"/>
        <v>0.17780000000000001</v>
      </c>
      <c r="F98">
        <f t="shared" si="40"/>
        <v>1.5075376884422112E-2</v>
      </c>
      <c r="G98">
        <f t="shared" si="41"/>
        <v>104.19615634406146</v>
      </c>
      <c r="H98">
        <f t="shared" si="42"/>
        <v>1.5707963267948966</v>
      </c>
      <c r="I98" s="3">
        <f t="shared" si="29"/>
        <v>8.8900000000000007E-2</v>
      </c>
      <c r="J98" s="3">
        <f t="shared" si="30"/>
        <v>0.40640000000000004</v>
      </c>
      <c r="K98">
        <f t="shared" si="31"/>
        <v>0.14904224710170172</v>
      </c>
      <c r="L98" s="62">
        <f>PI()/4*('Config sheet'!$N$38^2)*'Stage 2'!K98*2</f>
        <v>1.3631508246081298E-2</v>
      </c>
      <c r="M98">
        <f t="shared" si="32"/>
        <v>65.340857254256591</v>
      </c>
      <c r="N98" s="62">
        <f>'Config sheet'!$N$44</f>
        <v>5.8970333333333338</v>
      </c>
      <c r="O98">
        <f t="shared" si="43"/>
        <v>9.2630382989870643</v>
      </c>
      <c r="P98">
        <f t="shared" si="44"/>
        <v>-211.13159086737485</v>
      </c>
      <c r="Q98">
        <f t="shared" si="33"/>
        <v>180</v>
      </c>
      <c r="R98">
        <f t="shared" si="34"/>
        <v>-38.003686356127481</v>
      </c>
      <c r="S98">
        <f t="shared" si="35"/>
        <v>-38.003686356127474</v>
      </c>
      <c r="T98">
        <f t="shared" si="36"/>
        <v>1.3338814408347732</v>
      </c>
      <c r="U98">
        <f t="shared" si="46"/>
        <v>41.002122</v>
      </c>
      <c r="V98">
        <f>(-U98*'Config sheet'!$N$134+'Config sheet'!$N$135*'Stage 2'!U463)*10^2</f>
        <v>123.2503324621001</v>
      </c>
      <c r="W98">
        <f t="shared" si="45"/>
        <v>85.246646105972616</v>
      </c>
      <c r="X98" s="62">
        <f>'Config sheet'!$N$150*10^-3</f>
        <v>-333.6</v>
      </c>
      <c r="Y98" s="62">
        <f>'Config sheet'!$N$149*10^-3</f>
        <v>333.6</v>
      </c>
      <c r="Z98">
        <f t="shared" si="37"/>
        <v>9.874262710170173E-2</v>
      </c>
      <c r="AA98">
        <f>PI()/4*('Config sheet'!$N$38^2)*'Stage 1'!Z98*2</f>
        <v>9.0310697922992428E-3</v>
      </c>
      <c r="AB98">
        <f t="shared" si="38"/>
        <v>55.535785771485791</v>
      </c>
    </row>
    <row r="99" spans="3:28" x14ac:dyDescent="0.25">
      <c r="C99">
        <v>91</v>
      </c>
      <c r="D99">
        <f t="shared" si="25"/>
        <v>995</v>
      </c>
      <c r="E99">
        <f t="shared" si="26"/>
        <v>0.17780000000000001</v>
      </c>
      <c r="F99">
        <f t="shared" si="40"/>
        <v>1.5242881072026801E-2</v>
      </c>
      <c r="G99">
        <f t="shared" si="41"/>
        <v>104.19615634406146</v>
      </c>
      <c r="H99">
        <f t="shared" si="42"/>
        <v>1.5882496193148399</v>
      </c>
      <c r="I99" s="3">
        <f t="shared" si="29"/>
        <v>8.8900000000000007E-2</v>
      </c>
      <c r="J99" s="3">
        <f t="shared" si="30"/>
        <v>0.40640000000000004</v>
      </c>
      <c r="K99">
        <f t="shared" si="31"/>
        <v>0.15059073090974234</v>
      </c>
      <c r="L99" s="62">
        <f>PI()/4*('Config sheet'!$N$38^2)*'Stage 2'!K99*2</f>
        <v>1.3773133659067896E-2</v>
      </c>
      <c r="M99">
        <f t="shared" si="32"/>
        <v>66.019720203717284</v>
      </c>
      <c r="N99" s="62">
        <f>'Config sheet'!$N$44</f>
        <v>5.8970333333333338</v>
      </c>
      <c r="O99">
        <f t="shared" si="43"/>
        <v>9.2262692492939316</v>
      </c>
      <c r="P99">
        <f t="shared" si="44"/>
        <v>-227.84756645511254</v>
      </c>
      <c r="Q99">
        <f t="shared" si="33"/>
        <v>180</v>
      </c>
      <c r="R99">
        <f t="shared" si="34"/>
        <v>-41.012561961920262</v>
      </c>
      <c r="S99">
        <f t="shared" si="35"/>
        <v>-41.012561961920255</v>
      </c>
      <c r="T99">
        <f t="shared" si="36"/>
        <v>1.3338814408347732</v>
      </c>
      <c r="U99">
        <f t="shared" si="46"/>
        <v>41.002122</v>
      </c>
      <c r="V99">
        <f>(-U99*'Config sheet'!$N$134+'Config sheet'!$N$135*'Stage 2'!U464)*10^2</f>
        <v>127.95361918680395</v>
      </c>
      <c r="W99">
        <f t="shared" si="45"/>
        <v>86.941057224883679</v>
      </c>
      <c r="X99" s="62">
        <f>'Config sheet'!$N$150*10^-3</f>
        <v>-333.6</v>
      </c>
      <c r="Y99" s="62">
        <f>'Config sheet'!$N$149*10^-3</f>
        <v>333.6</v>
      </c>
      <c r="Z99">
        <f t="shared" si="37"/>
        <v>0.10029111090974235</v>
      </c>
      <c r="AA99">
        <f>PI()/4*('Config sheet'!$N$38^2)*'Stage 1'!Z99*2</f>
        <v>9.1726952052858402E-3</v>
      </c>
      <c r="AB99">
        <f t="shared" si="38"/>
        <v>56.406699049348894</v>
      </c>
    </row>
    <row r="100" spans="3:28" x14ac:dyDescent="0.25">
      <c r="C100">
        <v>92</v>
      </c>
      <c r="D100">
        <f t="shared" si="25"/>
        <v>995</v>
      </c>
      <c r="E100">
        <f t="shared" si="26"/>
        <v>0.17780000000000001</v>
      </c>
      <c r="F100">
        <f t="shared" si="40"/>
        <v>1.5410385259631492E-2</v>
      </c>
      <c r="G100">
        <f t="shared" si="41"/>
        <v>104.19615634406146</v>
      </c>
      <c r="H100">
        <f t="shared" si="42"/>
        <v>1.6057029118347832</v>
      </c>
      <c r="I100" s="3">
        <f t="shared" si="29"/>
        <v>8.8900000000000007E-2</v>
      </c>
      <c r="J100" s="3">
        <f t="shared" si="30"/>
        <v>0.40640000000000004</v>
      </c>
      <c r="K100">
        <f t="shared" si="31"/>
        <v>0.15213267569872579</v>
      </c>
      <c r="L100" s="62">
        <f>PI()/4*('Config sheet'!$N$38^2)*'Stage 2'!K100*2</f>
        <v>1.3914161008794361E-2</v>
      </c>
      <c r="M100">
        <f t="shared" si="32"/>
        <v>66.695716414926849</v>
      </c>
      <c r="N100" s="62">
        <f>'Config sheet'!$N$44</f>
        <v>5.8970333333333338</v>
      </c>
      <c r="O100">
        <f t="shared" si="43"/>
        <v>9.1867220967208212</v>
      </c>
      <c r="P100">
        <f t="shared" si="44"/>
        <v>-244.30133639440598</v>
      </c>
      <c r="Q100">
        <f t="shared" si="33"/>
        <v>180</v>
      </c>
      <c r="R100">
        <f t="shared" si="34"/>
        <v>-43.974240550993073</v>
      </c>
      <c r="S100">
        <f t="shared" si="35"/>
        <v>-43.974240550993073</v>
      </c>
      <c r="T100">
        <f t="shared" si="36"/>
        <v>1.3338814408347732</v>
      </c>
      <c r="U100">
        <f t="shared" si="46"/>
        <v>41.002122</v>
      </c>
      <c r="V100">
        <f>(-U100*'Config sheet'!$N$134+'Config sheet'!$N$135*'Stage 2'!U465)*10^2</f>
        <v>132.80049645775392</v>
      </c>
      <c r="W100">
        <f t="shared" si="45"/>
        <v>88.826255906760849</v>
      </c>
      <c r="X100" s="62">
        <f>'Config sheet'!$N$150*10^-3</f>
        <v>-333.6</v>
      </c>
      <c r="Y100" s="62">
        <f>'Config sheet'!$N$149*10^-3</f>
        <v>333.6</v>
      </c>
      <c r="Z100">
        <f t="shared" si="37"/>
        <v>0.10183305569872581</v>
      </c>
      <c r="AA100">
        <f>PI()/4*('Config sheet'!$N$38^2)*'Stage 1'!Z100*2</f>
        <v>9.3137225550123069E-3</v>
      </c>
      <c r="AB100">
        <f t="shared" si="38"/>
        <v>57.273934588709672</v>
      </c>
    </row>
    <row r="101" spans="3:28" x14ac:dyDescent="0.25">
      <c r="C101">
        <v>93</v>
      </c>
      <c r="D101">
        <f t="shared" si="25"/>
        <v>995</v>
      </c>
      <c r="E101">
        <f t="shared" si="26"/>
        <v>0.17780000000000001</v>
      </c>
      <c r="F101">
        <f t="shared" si="40"/>
        <v>1.5577889447236181E-2</v>
      </c>
      <c r="G101">
        <f t="shared" si="41"/>
        <v>104.19615634406146</v>
      </c>
      <c r="H101">
        <f t="shared" si="42"/>
        <v>1.6231562043547263</v>
      </c>
      <c r="I101" s="3">
        <f t="shared" si="29"/>
        <v>8.8900000000000007E-2</v>
      </c>
      <c r="J101" s="3">
        <f t="shared" si="30"/>
        <v>0.40640000000000004</v>
      </c>
      <c r="K101">
        <f t="shared" si="31"/>
        <v>0.15366762051085292</v>
      </c>
      <c r="L101" s="62">
        <f>PI()/4*('Config sheet'!$N$38^2)*'Stage 2'!K101*2</f>
        <v>1.4054548135737725E-2</v>
      </c>
      <c r="M101">
        <f t="shared" si="32"/>
        <v>67.36864380170951</v>
      </c>
      <c r="N101" s="62">
        <f>'Config sheet'!$N$44</f>
        <v>5.8970333333333338</v>
      </c>
      <c r="O101">
        <f t="shared" si="43"/>
        <v>9.1444411564612871</v>
      </c>
      <c r="P101">
        <f t="shared" si="44"/>
        <v>-260.48824112674288</v>
      </c>
      <c r="Q101">
        <f t="shared" si="33"/>
        <v>180</v>
      </c>
      <c r="R101">
        <f t="shared" si="34"/>
        <v>-46.887883402813721</v>
      </c>
      <c r="S101">
        <f t="shared" si="35"/>
        <v>-46.887883402813721</v>
      </c>
      <c r="T101">
        <f t="shared" si="36"/>
        <v>1.3338814408347732</v>
      </c>
      <c r="U101">
        <f t="shared" si="46"/>
        <v>41.002122</v>
      </c>
      <c r="V101">
        <f>(-U101*'Config sheet'!$N$134+'Config sheet'!$N$135*'Stage 2'!U466)*10^2</f>
        <v>137.79572013023218</v>
      </c>
      <c r="W101">
        <f t="shared" si="45"/>
        <v>90.90783672741847</v>
      </c>
      <c r="X101" s="62">
        <f>'Config sheet'!$N$150*10^-3</f>
        <v>-333.6</v>
      </c>
      <c r="Y101" s="62">
        <f>'Config sheet'!$N$149*10^-3</f>
        <v>333.6</v>
      </c>
      <c r="Z101">
        <f t="shared" si="37"/>
        <v>0.10336800051085293</v>
      </c>
      <c r="AA101">
        <f>PI()/4*('Config sheet'!$N$38^2)*'Stage 1'!Z101*2</f>
        <v>9.4541096819556695E-3</v>
      </c>
      <c r="AB101">
        <f t="shared" si="38"/>
        <v>58.137233133213115</v>
      </c>
    </row>
    <row r="102" spans="3:28" x14ac:dyDescent="0.25">
      <c r="C102">
        <v>94</v>
      </c>
      <c r="D102">
        <f t="shared" si="25"/>
        <v>995</v>
      </c>
      <c r="E102">
        <f t="shared" si="26"/>
        <v>0.17780000000000001</v>
      </c>
      <c r="F102">
        <f t="shared" si="40"/>
        <v>1.5745393634840871E-2</v>
      </c>
      <c r="G102">
        <f t="shared" si="41"/>
        <v>104.19615634406146</v>
      </c>
      <c r="H102">
        <f t="shared" si="42"/>
        <v>1.6406094968746696</v>
      </c>
      <c r="I102" s="3">
        <f t="shared" si="29"/>
        <v>8.8900000000000007E-2</v>
      </c>
      <c r="J102" s="3">
        <f t="shared" si="30"/>
        <v>0.40640000000000004</v>
      </c>
      <c r="K102">
        <f t="shared" si="31"/>
        <v>0.15519511232888594</v>
      </c>
      <c r="L102" s="62">
        <f>PI()/4*('Config sheet'!$N$38^2)*'Stage 2'!K102*2</f>
        <v>1.4194253606624315E-2</v>
      </c>
      <c r="M102">
        <f t="shared" si="32"/>
        <v>68.038303759070686</v>
      </c>
      <c r="N102" s="62">
        <f>'Config sheet'!$N$44</f>
        <v>5.8970333333333338</v>
      </c>
      <c r="O102">
        <f t="shared" si="43"/>
        <v>9.099471497770141</v>
      </c>
      <c r="P102">
        <f t="shared" si="44"/>
        <v>-276.40393685237831</v>
      </c>
      <c r="Q102">
        <f t="shared" si="33"/>
        <v>180</v>
      </c>
      <c r="R102">
        <f t="shared" si="34"/>
        <v>-49.752708633428099</v>
      </c>
      <c r="S102">
        <f t="shared" si="35"/>
        <v>-49.752708633428099</v>
      </c>
      <c r="T102">
        <f t="shared" si="36"/>
        <v>1.3338814408347732</v>
      </c>
      <c r="U102">
        <f t="shared" si="46"/>
        <v>41.002122</v>
      </c>
      <c r="V102">
        <f>(-U102*'Config sheet'!$N$134+'Config sheet'!$N$135*'Stage 2'!U467)*10^2</f>
        <v>142.94421505365543</v>
      </c>
      <c r="W102">
        <f t="shared" si="45"/>
        <v>93.191506420227327</v>
      </c>
      <c r="X102" s="62">
        <f>'Config sheet'!$N$150*10^-3</f>
        <v>-333.6</v>
      </c>
      <c r="Y102" s="62">
        <f>'Config sheet'!$N$149*10^-3</f>
        <v>333.6</v>
      </c>
      <c r="Z102">
        <f t="shared" si="37"/>
        <v>0.10489549232888595</v>
      </c>
      <c r="AA102">
        <f>PI()/4*('Config sheet'!$N$38^2)*'Stage 1'!Z102*2</f>
        <v>9.59381515284226E-3</v>
      </c>
      <c r="AB102">
        <f t="shared" si="38"/>
        <v>58.996339892511784</v>
      </c>
    </row>
    <row r="103" spans="3:28" x14ac:dyDescent="0.25">
      <c r="C103">
        <v>95</v>
      </c>
      <c r="D103">
        <f t="shared" si="25"/>
        <v>995</v>
      </c>
      <c r="E103">
        <f t="shared" si="26"/>
        <v>0.17780000000000001</v>
      </c>
      <c r="F103">
        <f t="shared" si="40"/>
        <v>1.5912897822445562E-2</v>
      </c>
      <c r="G103">
        <f t="shared" si="41"/>
        <v>104.19615634406146</v>
      </c>
      <c r="H103">
        <f t="shared" si="42"/>
        <v>1.6580627893946129</v>
      </c>
      <c r="I103" s="3">
        <f t="shared" si="29"/>
        <v>8.8900000000000007E-2</v>
      </c>
      <c r="J103" s="3">
        <f t="shared" si="30"/>
        <v>0.40640000000000004</v>
      </c>
      <c r="K103">
        <f t="shared" si="31"/>
        <v>0.1567147061931029</v>
      </c>
      <c r="L103" s="62">
        <f>PI()/4*('Config sheet'!$N$38^2)*'Stage 2'!K103*2</f>
        <v>1.4333236725126501E-2</v>
      </c>
      <c r="M103">
        <f t="shared" si="32"/>
        <v>68.704501214470639</v>
      </c>
      <c r="N103" s="62">
        <f>'Config sheet'!$N$44</f>
        <v>5.8970333333333338</v>
      </c>
      <c r="O103">
        <f t="shared" si="43"/>
        <v>9.0518588910162805</v>
      </c>
      <c r="P103">
        <f t="shared" si="44"/>
        <v>-292.04439613846415</v>
      </c>
      <c r="Q103">
        <f t="shared" si="33"/>
        <v>180</v>
      </c>
      <c r="R103">
        <f t="shared" si="34"/>
        <v>-52.567991304923545</v>
      </c>
      <c r="S103">
        <f t="shared" si="35"/>
        <v>-52.567991304923545</v>
      </c>
      <c r="T103">
        <f t="shared" si="36"/>
        <v>1.3338814408347732</v>
      </c>
      <c r="U103">
        <f t="shared" si="46"/>
        <v>41.002122</v>
      </c>
      <c r="V103">
        <f>(-U103*'Config sheet'!$N$134+'Config sheet'!$N$135*'Stage 2'!U468)*10^2</f>
        <v>148.25107993332259</v>
      </c>
      <c r="W103">
        <f t="shared" si="45"/>
        <v>95.683088628399048</v>
      </c>
      <c r="X103" s="62">
        <f>'Config sheet'!$N$150*10^-3</f>
        <v>-333.6</v>
      </c>
      <c r="Y103" s="62">
        <f>'Config sheet'!$N$149*10^-3</f>
        <v>333.6</v>
      </c>
      <c r="Z103">
        <f t="shared" si="37"/>
        <v>0.10641508619310291</v>
      </c>
      <c r="AA103">
        <f>PI()/4*('Config sheet'!$N$38^2)*'Stage 1'!Z103*2</f>
        <v>9.7327982713444477E-3</v>
      </c>
      <c r="AB103">
        <f t="shared" si="38"/>
        <v>59.851004608044391</v>
      </c>
    </row>
    <row r="104" spans="3:28" x14ac:dyDescent="0.25">
      <c r="C104">
        <v>96</v>
      </c>
      <c r="D104">
        <f t="shared" si="25"/>
        <v>995</v>
      </c>
      <c r="E104">
        <f t="shared" si="26"/>
        <v>0.17780000000000001</v>
      </c>
      <c r="F104">
        <f t="shared" si="40"/>
        <v>1.6080402010050253E-2</v>
      </c>
      <c r="G104">
        <f t="shared" si="41"/>
        <v>104.19615634406146</v>
      </c>
      <c r="H104">
        <f t="shared" si="42"/>
        <v>1.6755160819145565</v>
      </c>
      <c r="I104" s="3">
        <f t="shared" si="29"/>
        <v>8.8900000000000007E-2</v>
      </c>
      <c r="J104" s="3">
        <f t="shared" si="30"/>
        <v>0.40640000000000004</v>
      </c>
      <c r="K104">
        <f t="shared" si="31"/>
        <v>0.15822596530744343</v>
      </c>
      <c r="L104" s="62">
        <f>PI()/4*('Config sheet'!$N$38^2)*'Stage 2'!K104*2</f>
        <v>1.4471457541570856E-2</v>
      </c>
      <c r="M104">
        <f t="shared" si="32"/>
        <v>69.367044674359136</v>
      </c>
      <c r="N104" s="62">
        <f>'Config sheet'!$N$44</f>
        <v>5.8970333333333338</v>
      </c>
      <c r="O104">
        <f t="shared" si="43"/>
        <v>9.0016497546655767</v>
      </c>
      <c r="P104">
        <f t="shared" si="44"/>
        <v>-307.40590814601899</v>
      </c>
      <c r="Q104">
        <f t="shared" si="33"/>
        <v>180</v>
      </c>
      <c r="R104">
        <f t="shared" si="34"/>
        <v>-55.333063466283413</v>
      </c>
      <c r="S104">
        <f t="shared" si="35"/>
        <v>-55.33306346628342</v>
      </c>
      <c r="T104">
        <f t="shared" si="36"/>
        <v>1.3338814408347732</v>
      </c>
      <c r="U104">
        <f t="shared" si="46"/>
        <v>41.002122</v>
      </c>
      <c r="V104">
        <f>(-U104*'Config sheet'!$N$134+'Config sheet'!$N$135*'Stage 2'!U469)*10^2</f>
        <v>153.72159215298308</v>
      </c>
      <c r="W104">
        <f t="shared" si="45"/>
        <v>98.388528686699658</v>
      </c>
      <c r="X104" s="62">
        <f>'Config sheet'!$N$150*10^-3</f>
        <v>-333.6</v>
      </c>
      <c r="Y104" s="62">
        <f>'Config sheet'!$N$149*10^-3</f>
        <v>333.6</v>
      </c>
      <c r="Z104">
        <f t="shared" si="37"/>
        <v>0.10792634530744344</v>
      </c>
      <c r="AA104">
        <f>PI()/4*('Config sheet'!$N$38^2)*'Stage 1'!Z104*2</f>
        <v>9.8710190877888005E-3</v>
      </c>
      <c r="AB104">
        <f t="shared" si="38"/>
        <v>60.70098161273534</v>
      </c>
    </row>
    <row r="105" spans="3:28" x14ac:dyDescent="0.25">
      <c r="C105">
        <v>97</v>
      </c>
      <c r="D105">
        <f t="shared" si="25"/>
        <v>995</v>
      </c>
      <c r="E105">
        <f t="shared" si="26"/>
        <v>0.17780000000000001</v>
      </c>
      <c r="F105">
        <f t="shared" si="40"/>
        <v>1.624790619765494E-2</v>
      </c>
      <c r="G105">
        <f t="shared" si="41"/>
        <v>104.19615634406146</v>
      </c>
      <c r="H105">
        <f t="shared" si="42"/>
        <v>1.6929693744344994</v>
      </c>
      <c r="I105" s="3">
        <f t="shared" si="29"/>
        <v>8.8900000000000007E-2</v>
      </c>
      <c r="J105" s="3">
        <f t="shared" si="30"/>
        <v>0.40640000000000004</v>
      </c>
      <c r="K105">
        <f t="shared" si="31"/>
        <v>0.15972846113487316</v>
      </c>
      <c r="L105" s="62">
        <f>PI()/4*('Config sheet'!$N$38^2)*'Stage 2'!K105*2</f>
        <v>1.4608876861660248E-2</v>
      </c>
      <c r="M105">
        <f t="shared" si="32"/>
        <v>70.025746265983756</v>
      </c>
      <c r="N105" s="62">
        <f>'Config sheet'!$N$44</f>
        <v>5.8970333333333338</v>
      </c>
      <c r="O105">
        <f t="shared" si="43"/>
        <v>8.948891102257619</v>
      </c>
      <c r="P105">
        <f t="shared" si="44"/>
        <v>-322.48507847688279</v>
      </c>
      <c r="Q105">
        <f t="shared" si="33"/>
        <v>180</v>
      </c>
      <c r="R105">
        <f t="shared" si="34"/>
        <v>-58.047314125838902</v>
      </c>
      <c r="S105">
        <f t="shared" si="35"/>
        <v>-58.047314125838902</v>
      </c>
      <c r="T105">
        <f t="shared" si="36"/>
        <v>1.3338814408347732</v>
      </c>
      <c r="U105">
        <f t="shared" si="46"/>
        <v>41.002122</v>
      </c>
      <c r="V105">
        <f>(-U105*'Config sheet'!$N$134+'Config sheet'!$N$135*'Stage 2'!U470)*10^2</f>
        <v>159.36121252828471</v>
      </c>
      <c r="W105">
        <f t="shared" si="45"/>
        <v>101.3138984024458</v>
      </c>
      <c r="X105" s="62">
        <f>'Config sheet'!$N$150*10^-3</f>
        <v>-333.6</v>
      </c>
      <c r="Y105" s="62">
        <f>'Config sheet'!$N$149*10^-3</f>
        <v>333.6</v>
      </c>
      <c r="Z105">
        <f t="shared" si="37"/>
        <v>0.10942884113487317</v>
      </c>
      <c r="AA105">
        <f>PI()/4*('Config sheet'!$N$38^2)*'Stage 1'!Z105*2</f>
        <v>1.0008438407878193E-2</v>
      </c>
      <c r="AB105">
        <f t="shared" si="38"/>
        <v>61.54602988463057</v>
      </c>
    </row>
    <row r="106" spans="3:28" x14ac:dyDescent="0.25">
      <c r="C106">
        <v>98</v>
      </c>
      <c r="D106">
        <f t="shared" si="25"/>
        <v>995</v>
      </c>
      <c r="E106">
        <f t="shared" si="26"/>
        <v>0.17780000000000001</v>
      </c>
      <c r="F106">
        <f t="shared" si="40"/>
        <v>1.6415410385259632E-2</v>
      </c>
      <c r="G106">
        <f t="shared" si="41"/>
        <v>104.19615634406146</v>
      </c>
      <c r="H106">
        <f t="shared" si="42"/>
        <v>1.7104226669544429</v>
      </c>
      <c r="I106" s="3">
        <f t="shared" si="29"/>
        <v>8.8900000000000007E-2</v>
      </c>
      <c r="J106" s="3">
        <f t="shared" si="30"/>
        <v>0.40640000000000004</v>
      </c>
      <c r="K106">
        <f t="shared" si="31"/>
        <v>0.16122177348201738</v>
      </c>
      <c r="L106" s="62">
        <f>PI()/4*('Config sheet'!$N$38^2)*'Stage 2'!K106*2</f>
        <v>1.4745456254214502E-2</v>
      </c>
      <c r="M106">
        <f t="shared" si="32"/>
        <v>70.680421774493695</v>
      </c>
      <c r="N106" s="62">
        <f>'Config sheet'!$N$44</f>
        <v>5.8970333333333338</v>
      </c>
      <c r="O106">
        <f t="shared" si="43"/>
        <v>8.8936304894397669</v>
      </c>
      <c r="P106">
        <f t="shared" si="44"/>
        <v>-337.27882864227388</v>
      </c>
      <c r="Q106">
        <f t="shared" si="33"/>
        <v>180</v>
      </c>
      <c r="R106">
        <f t="shared" si="34"/>
        <v>-60.710189155609299</v>
      </c>
      <c r="S106">
        <f t="shared" si="35"/>
        <v>-60.710189155609299</v>
      </c>
      <c r="T106">
        <f t="shared" si="36"/>
        <v>1.3338814408347732</v>
      </c>
      <c r="U106">
        <f t="shared" si="46"/>
        <v>41.002122</v>
      </c>
      <c r="V106">
        <f>(-U106*'Config sheet'!$N$134+'Config sheet'!$N$135*'Stage 2'!U471)*10^2</f>
        <v>165.17558995681108</v>
      </c>
      <c r="W106">
        <f t="shared" si="45"/>
        <v>104.46540080120178</v>
      </c>
      <c r="X106" s="62">
        <f>'Config sheet'!$N$150*10^-3</f>
        <v>-333.6</v>
      </c>
      <c r="Y106" s="62">
        <f>'Config sheet'!$N$149*10^-3</f>
        <v>333.6</v>
      </c>
      <c r="Z106">
        <f t="shared" si="37"/>
        <v>0.11092215348201739</v>
      </c>
      <c r="AA106">
        <f>PI()/4*('Config sheet'!$N$38^2)*'Stage 1'!Z106*2</f>
        <v>1.0145017800432449E-2</v>
      </c>
      <c r="AB106">
        <f t="shared" si="38"/>
        <v>62.385913094497965</v>
      </c>
    </row>
    <row r="107" spans="3:28" x14ac:dyDescent="0.25">
      <c r="C107">
        <v>99</v>
      </c>
      <c r="D107">
        <f t="shared" si="25"/>
        <v>995</v>
      </c>
      <c r="E107">
        <f t="shared" si="26"/>
        <v>0.17780000000000001</v>
      </c>
      <c r="F107">
        <f t="shared" si="40"/>
        <v>1.6582914572864323E-2</v>
      </c>
      <c r="G107">
        <f t="shared" si="41"/>
        <v>104.19615634406146</v>
      </c>
      <c r="H107">
        <f t="shared" si="42"/>
        <v>1.7278759594743862</v>
      </c>
      <c r="I107" s="3">
        <f t="shared" si="29"/>
        <v>8.8900000000000007E-2</v>
      </c>
      <c r="J107" s="3">
        <f t="shared" si="30"/>
        <v>0.40640000000000004</v>
      </c>
      <c r="K107">
        <f t="shared" si="31"/>
        <v>0.162705490573131</v>
      </c>
      <c r="L107" s="62">
        <f>PI()/4*('Config sheet'!$N$38^2)*'Stage 2'!K107*2</f>
        <v>1.4881158057935738E-2</v>
      </c>
      <c r="M107">
        <f t="shared" si="32"/>
        <v>71.330890675368508</v>
      </c>
      <c r="N107" s="62">
        <f>'Config sheet'!$N$44</f>
        <v>5.8970333333333338</v>
      </c>
      <c r="O107">
        <f t="shared" si="43"/>
        <v>8.8359159611218185</v>
      </c>
      <c r="P107">
        <f t="shared" si="44"/>
        <v>-351.7843951550052</v>
      </c>
      <c r="Q107">
        <f t="shared" si="33"/>
        <v>180</v>
      </c>
      <c r="R107">
        <f t="shared" si="34"/>
        <v>-63.321191127900953</v>
      </c>
      <c r="S107">
        <f t="shared" si="35"/>
        <v>-63.321191127900939</v>
      </c>
      <c r="T107">
        <f t="shared" si="36"/>
        <v>1.3338814408347732</v>
      </c>
      <c r="U107">
        <f t="shared" si="46"/>
        <v>41.002122</v>
      </c>
      <c r="V107">
        <f>(-U107*'Config sheet'!$N$134+'Config sheet'!$N$135*'Stage 2'!U472)*10^2</f>
        <v>171.1705659255982</v>
      </c>
      <c r="W107">
        <f t="shared" si="45"/>
        <v>107.84937479769724</v>
      </c>
      <c r="X107" s="62">
        <f>'Config sheet'!$N$150*10^-3</f>
        <v>-333.6</v>
      </c>
      <c r="Y107" s="62">
        <f>'Config sheet'!$N$149*10^-3</f>
        <v>333.6</v>
      </c>
      <c r="Z107">
        <f t="shared" si="37"/>
        <v>0.11240587057313101</v>
      </c>
      <c r="AA107">
        <f>PI()/4*('Config sheet'!$N$38^2)*'Stage 1'!Z107*2</f>
        <v>1.0280719604153683E-2</v>
      </c>
      <c r="AB107">
        <f t="shared" si="38"/>
        <v>63.220399647430256</v>
      </c>
    </row>
    <row r="108" spans="3:28" x14ac:dyDescent="0.25">
      <c r="C108">
        <v>100</v>
      </c>
      <c r="D108">
        <f t="shared" si="25"/>
        <v>995</v>
      </c>
      <c r="E108">
        <f t="shared" si="26"/>
        <v>0.17780000000000001</v>
      </c>
      <c r="F108">
        <f t="shared" si="40"/>
        <v>1.6750418760469014E-2</v>
      </c>
      <c r="G108">
        <f t="shared" si="41"/>
        <v>104.19615634406146</v>
      </c>
      <c r="H108">
        <f t="shared" si="42"/>
        <v>1.7453292519943295</v>
      </c>
      <c r="I108" s="3">
        <f t="shared" si="29"/>
        <v>8.8900000000000007E-2</v>
      </c>
      <c r="J108" s="3">
        <f t="shared" si="30"/>
        <v>0.40640000000000004</v>
      </c>
      <c r="K108">
        <f t="shared" si="31"/>
        <v>0.16417920911349354</v>
      </c>
      <c r="L108" s="62">
        <f>PI()/4*('Config sheet'!$N$38^2)*'Stage 2'!K108*2</f>
        <v>1.5015945387206525E-2</v>
      </c>
      <c r="M108">
        <f t="shared" si="32"/>
        <v>71.97697616221086</v>
      </c>
      <c r="N108" s="62">
        <f>'Config sheet'!$N$44</f>
        <v>5.8970333333333338</v>
      </c>
      <c r="O108">
        <f t="shared" si="43"/>
        <v>8.7757959988140541</v>
      </c>
      <c r="P108">
        <f t="shared" si="44"/>
        <v>-365.99932824789971</v>
      </c>
      <c r="Q108">
        <f t="shared" si="33"/>
        <v>180</v>
      </c>
      <c r="R108">
        <f t="shared" si="34"/>
        <v>-65.879879084621948</v>
      </c>
      <c r="S108">
        <f t="shared" si="35"/>
        <v>-65.879879084621948</v>
      </c>
      <c r="T108">
        <f t="shared" si="36"/>
        <v>1.3338814408347732</v>
      </c>
      <c r="U108">
        <f t="shared" si="46"/>
        <v>41.002122</v>
      </c>
      <c r="V108">
        <f>(-U108*'Config sheet'!$N$134+'Config sheet'!$N$135*'Stage 2'!U473)*10^2</f>
        <v>177.35217883165751</v>
      </c>
      <c r="W108">
        <f t="shared" si="45"/>
        <v>111.47229974703556</v>
      </c>
      <c r="X108" s="62">
        <f>'Config sheet'!$N$150*10^-3</f>
        <v>-333.6</v>
      </c>
      <c r="Y108" s="62">
        <f>'Config sheet'!$N$149*10^-3</f>
        <v>333.6</v>
      </c>
      <c r="Z108">
        <f t="shared" si="37"/>
        <v>0.11387958911349355</v>
      </c>
      <c r="AA108">
        <f>PI()/4*('Config sheet'!$N$38^2)*'Stage 1'!Z108*2</f>
        <v>1.0415506933424469E-2</v>
      </c>
      <c r="AB108">
        <f t="shared" si="38"/>
        <v>64.049262718500316</v>
      </c>
    </row>
    <row r="109" spans="3:28" x14ac:dyDescent="0.25">
      <c r="C109">
        <v>101</v>
      </c>
      <c r="D109">
        <f t="shared" si="25"/>
        <v>995</v>
      </c>
      <c r="E109">
        <f t="shared" si="26"/>
        <v>0.17780000000000001</v>
      </c>
      <c r="F109">
        <f t="shared" si="40"/>
        <v>1.6917922948073701E-2</v>
      </c>
      <c r="G109">
        <f t="shared" si="41"/>
        <v>104.19615634406146</v>
      </c>
      <c r="H109">
        <f t="shared" si="42"/>
        <v>1.7627825445142726</v>
      </c>
      <c r="I109" s="3">
        <f t="shared" si="29"/>
        <v>8.8900000000000007E-2</v>
      </c>
      <c r="J109" s="3">
        <f t="shared" si="30"/>
        <v>0.40640000000000004</v>
      </c>
      <c r="K109">
        <f t="shared" si="31"/>
        <v>0.16564253434233756</v>
      </c>
      <c r="L109" s="62">
        <f>PI()/4*('Config sheet'!$N$38^2)*'Stage 2'!K109*2</f>
        <v>1.5149782136930745E-2</v>
      </c>
      <c r="M109">
        <f t="shared" si="32"/>
        <v>72.618505169950538</v>
      </c>
      <c r="N109" s="62">
        <f>'Config sheet'!$N$44</f>
        <v>5.8970333333333338</v>
      </c>
      <c r="O109">
        <f t="shared" si="43"/>
        <v>8.7133194682110648</v>
      </c>
      <c r="P109">
        <f t="shared" si="44"/>
        <v>-379.92149022136982</v>
      </c>
      <c r="Q109">
        <f t="shared" si="33"/>
        <v>180</v>
      </c>
      <c r="R109">
        <f t="shared" si="34"/>
        <v>-68.385868239846559</v>
      </c>
      <c r="S109">
        <f t="shared" si="35"/>
        <v>-68.385868239846573</v>
      </c>
      <c r="T109">
        <f t="shared" si="36"/>
        <v>1.3338814408347732</v>
      </c>
      <c r="U109">
        <f t="shared" si="46"/>
        <v>41.002122</v>
      </c>
      <c r="V109">
        <f>(-U109*'Config sheet'!$N$134+'Config sheet'!$N$135*'Stage 2'!U474)*10^2</f>
        <v>183.72666806508545</v>
      </c>
      <c r="W109">
        <f t="shared" si="45"/>
        <v>115.34079982523889</v>
      </c>
      <c r="X109" s="62">
        <f>'Config sheet'!$N$150*10^-3</f>
        <v>-333.6</v>
      </c>
      <c r="Y109" s="62">
        <f>'Config sheet'!$N$149*10^-3</f>
        <v>333.6</v>
      </c>
      <c r="Z109">
        <f t="shared" si="37"/>
        <v>0.11534291434233757</v>
      </c>
      <c r="AA109">
        <f>PI()/4*('Config sheet'!$N$38^2)*'Stage 1'!Z109*2</f>
        <v>1.0549343683148691E-2</v>
      </c>
      <c r="AB109">
        <f t="shared" si="38"/>
        <v>64.872280282529559</v>
      </c>
    </row>
    <row r="110" spans="3:28" x14ac:dyDescent="0.25">
      <c r="C110">
        <v>102</v>
      </c>
      <c r="D110">
        <f t="shared" si="25"/>
        <v>995</v>
      </c>
      <c r="E110">
        <f t="shared" si="26"/>
        <v>0.17780000000000001</v>
      </c>
      <c r="F110">
        <f t="shared" si="40"/>
        <v>1.7085427135678392E-2</v>
      </c>
      <c r="G110">
        <f t="shared" si="41"/>
        <v>104.19615634406146</v>
      </c>
      <c r="H110">
        <f t="shared" si="42"/>
        <v>1.780235837034216</v>
      </c>
      <c r="I110" s="3">
        <f t="shared" si="29"/>
        <v>8.8900000000000007E-2</v>
      </c>
      <c r="J110" s="3">
        <f t="shared" si="30"/>
        <v>0.40640000000000004</v>
      </c>
      <c r="K110">
        <f t="shared" si="31"/>
        <v>0.16709508007543472</v>
      </c>
      <c r="L110" s="62">
        <f>PI()/4*('Config sheet'!$N$38^2)*'Stage 2'!K110*2</f>
        <v>1.5282632986428559E-2</v>
      </c>
      <c r="M110">
        <f t="shared" si="32"/>
        <v>73.255308393514511</v>
      </c>
      <c r="N110" s="62">
        <f>'Config sheet'!$N$44</f>
        <v>5.8970333333333338</v>
      </c>
      <c r="O110">
        <f t="shared" si="43"/>
        <v>8.6485355670831758</v>
      </c>
      <c r="P110">
        <f t="shared" si="44"/>
        <v>-393.5490534235945</v>
      </c>
      <c r="Q110">
        <f t="shared" si="33"/>
        <v>180</v>
      </c>
      <c r="R110">
        <f t="shared" si="34"/>
        <v>-70.838829616247025</v>
      </c>
      <c r="S110">
        <f t="shared" si="35"/>
        <v>-70.838829616247011</v>
      </c>
      <c r="T110">
        <f t="shared" si="36"/>
        <v>1.3338814408347732</v>
      </c>
      <c r="U110">
        <f t="shared" si="46"/>
        <v>41.002122</v>
      </c>
      <c r="V110">
        <f>(-U110*'Config sheet'!$N$134+'Config sheet'!$N$135*'Stage 2'!U475)*10^2</f>
        <v>190.30047779776078</v>
      </c>
      <c r="W110">
        <f t="shared" si="45"/>
        <v>119.46164818151375</v>
      </c>
      <c r="X110" s="62">
        <f>'Config sheet'!$N$150*10^-3</f>
        <v>-333.6</v>
      </c>
      <c r="Y110" s="62">
        <f>'Config sheet'!$N$149*10^-3</f>
        <v>333.6</v>
      </c>
      <c r="Z110">
        <f t="shared" si="37"/>
        <v>0.11679546007543473</v>
      </c>
      <c r="AA110">
        <f>PI()/4*('Config sheet'!$N$38^2)*'Stage 1'!Z110*2</f>
        <v>1.0682194532646506E-2</v>
      </c>
      <c r="AB110">
        <f t="shared" si="38"/>
        <v>65.689235138039777</v>
      </c>
    </row>
    <row r="111" spans="3:28" x14ac:dyDescent="0.25">
      <c r="C111">
        <v>103</v>
      </c>
      <c r="D111">
        <f t="shared" si="25"/>
        <v>995</v>
      </c>
      <c r="E111">
        <f t="shared" si="26"/>
        <v>0.17780000000000001</v>
      </c>
      <c r="F111">
        <f t="shared" si="40"/>
        <v>1.7252931323283083E-2</v>
      </c>
      <c r="G111">
        <f t="shared" si="41"/>
        <v>104.19615634406146</v>
      </c>
      <c r="H111">
        <f t="shared" si="42"/>
        <v>1.7976891295541595</v>
      </c>
      <c r="I111" s="3">
        <f t="shared" si="29"/>
        <v>8.8900000000000007E-2</v>
      </c>
      <c r="J111" s="3">
        <f t="shared" si="30"/>
        <v>0.40640000000000004</v>
      </c>
      <c r="K111">
        <f t="shared" si="31"/>
        <v>0.16853646873748612</v>
      </c>
      <c r="L111" s="62">
        <f>PI()/4*('Config sheet'!$N$38^2)*'Stage 2'!K111*2</f>
        <v>1.5414463402398835E-2</v>
      </c>
      <c r="M111">
        <f t="shared" si="32"/>
        <v>73.887220302026861</v>
      </c>
      <c r="N111" s="62">
        <f>'Config sheet'!$N$44</f>
        <v>5.8970333333333338</v>
      </c>
      <c r="O111">
        <f t="shared" si="43"/>
        <v>8.5814937735367227</v>
      </c>
      <c r="P111">
        <f t="shared" si="44"/>
        <v>-406.88049786715857</v>
      </c>
      <c r="Q111">
        <f t="shared" si="33"/>
        <v>180</v>
      </c>
      <c r="R111">
        <f t="shared" si="34"/>
        <v>-73.238489616088557</v>
      </c>
      <c r="S111">
        <f t="shared" si="35"/>
        <v>-73.238489616088543</v>
      </c>
      <c r="T111">
        <f t="shared" si="36"/>
        <v>1.3338814408347732</v>
      </c>
      <c r="U111">
        <f t="shared" si="46"/>
        <v>41.002122</v>
      </c>
      <c r="V111">
        <f>(-U111*'Config sheet'!$N$134+'Config sheet'!$N$135*'Stage 2'!U476)*10^2</f>
        <v>197.08026041336399</v>
      </c>
      <c r="W111">
        <f t="shared" si="45"/>
        <v>123.84177079727543</v>
      </c>
      <c r="X111" s="62">
        <f>'Config sheet'!$N$150*10^-3</f>
        <v>-333.6</v>
      </c>
      <c r="Y111" s="62">
        <f>'Config sheet'!$N$149*10^-3</f>
        <v>333.6</v>
      </c>
      <c r="Z111">
        <f t="shared" si="37"/>
        <v>0.11823684873748613</v>
      </c>
      <c r="AA111">
        <f>PI()/4*('Config sheet'!$N$38^2)*'Stage 1'!Z111*2</f>
        <v>1.0814024948616779E-2</v>
      </c>
      <c r="AB111">
        <f t="shared" si="38"/>
        <v>66.499914925470264</v>
      </c>
    </row>
    <row r="112" spans="3:28" x14ac:dyDescent="0.25">
      <c r="C112">
        <v>104</v>
      </c>
      <c r="D112">
        <f t="shared" si="25"/>
        <v>995</v>
      </c>
      <c r="E112">
        <f t="shared" si="26"/>
        <v>0.17780000000000001</v>
      </c>
      <c r="F112">
        <f t="shared" si="40"/>
        <v>1.7420435510887775E-2</v>
      </c>
      <c r="G112">
        <f t="shared" si="41"/>
        <v>104.19615634406146</v>
      </c>
      <c r="H112">
        <f t="shared" si="42"/>
        <v>1.8151424220741028</v>
      </c>
      <c r="I112" s="3">
        <f t="shared" si="29"/>
        <v>8.8900000000000007E-2</v>
      </c>
      <c r="J112" s="3">
        <f t="shared" si="30"/>
        <v>0.40640000000000004</v>
      </c>
      <c r="K112">
        <f t="shared" si="31"/>
        <v>0.16996633138447542</v>
      </c>
      <c r="L112" s="62">
        <f>PI()/4*('Config sheet'!$N$38^2)*'Stage 2'!K112*2</f>
        <v>1.5545239640963583E-2</v>
      </c>
      <c r="M112">
        <f t="shared" si="32"/>
        <v>74.514079148608587</v>
      </c>
      <c r="N112" s="62">
        <f>'Config sheet'!$N$44</f>
        <v>5.8970333333333338</v>
      </c>
      <c r="O112">
        <f t="shared" si="43"/>
        <v>8.5122437947036946</v>
      </c>
      <c r="P112">
        <f t="shared" si="44"/>
        <v>-419.91460848646489</v>
      </c>
      <c r="Q112">
        <f t="shared" si="33"/>
        <v>180</v>
      </c>
      <c r="R112">
        <f t="shared" si="34"/>
        <v>-75.584629527563678</v>
      </c>
      <c r="S112">
        <f t="shared" si="35"/>
        <v>-75.584629527563678</v>
      </c>
      <c r="T112">
        <f t="shared" si="36"/>
        <v>1.3338814408347732</v>
      </c>
      <c r="U112">
        <f t="shared" si="46"/>
        <v>41.002122</v>
      </c>
      <c r="V112">
        <f>(-U112*'Config sheet'!$N$134+'Config sheet'!$N$135*'Stage 2'!U477)*10^2</f>
        <v>204.07287950643416</v>
      </c>
      <c r="W112">
        <f t="shared" si="45"/>
        <v>128.4882499788705</v>
      </c>
      <c r="X112" s="62">
        <f>'Config sheet'!$N$150*10^-3</f>
        <v>-333.6</v>
      </c>
      <c r="Y112" s="62">
        <f>'Config sheet'!$N$149*10^-3</f>
        <v>333.6</v>
      </c>
      <c r="Z112">
        <f t="shared" si="37"/>
        <v>0.11966671138447543</v>
      </c>
      <c r="AA112">
        <f>PI()/4*('Config sheet'!$N$38^2)*'Stage 1'!Z112*2</f>
        <v>1.0944801187181528E-2</v>
      </c>
      <c r="AB112">
        <f t="shared" si="38"/>
        <v>67.304112139749961</v>
      </c>
    </row>
    <row r="113" spans="3:28" x14ac:dyDescent="0.25">
      <c r="C113">
        <v>105</v>
      </c>
      <c r="D113">
        <f t="shared" si="25"/>
        <v>995</v>
      </c>
      <c r="E113">
        <f t="shared" si="26"/>
        <v>0.17780000000000001</v>
      </c>
      <c r="F113">
        <f t="shared" si="40"/>
        <v>1.7587939698492462E-2</v>
      </c>
      <c r="G113">
        <f t="shared" si="41"/>
        <v>104.19615634406146</v>
      </c>
      <c r="H113">
        <f t="shared" si="42"/>
        <v>1.8325957145940459</v>
      </c>
      <c r="I113" s="3">
        <f t="shared" si="29"/>
        <v>8.8900000000000007E-2</v>
      </c>
      <c r="J113" s="3">
        <f t="shared" si="30"/>
        <v>0.40640000000000004</v>
      </c>
      <c r="K113">
        <f t="shared" si="31"/>
        <v>0.17138430771616792</v>
      </c>
      <c r="L113" s="62">
        <f>PI()/4*('Config sheet'!$N$38^2)*'Stage 2'!K113*2</f>
        <v>1.5674928748811136E-2</v>
      </c>
      <c r="M113">
        <f t="shared" si="32"/>
        <v>75.135726975857267</v>
      </c>
      <c r="N113" s="62">
        <f>'Config sheet'!$N$44</f>
        <v>5.8970333333333338</v>
      </c>
      <c r="O113">
        <f t="shared" si="43"/>
        <v>8.4408355159205115</v>
      </c>
      <c r="P113">
        <f t="shared" si="44"/>
        <v>-432.65047204066093</v>
      </c>
      <c r="Q113">
        <f t="shared" si="33"/>
        <v>180</v>
      </c>
      <c r="R113">
        <f t="shared" si="34"/>
        <v>-77.877084967318964</v>
      </c>
      <c r="S113">
        <f t="shared" si="35"/>
        <v>-77.877084967318964</v>
      </c>
      <c r="T113">
        <f t="shared" si="36"/>
        <v>1.3338814408347732</v>
      </c>
      <c r="U113">
        <f t="shared" si="46"/>
        <v>41.002122</v>
      </c>
      <c r="V113">
        <f>(-U113*'Config sheet'!$N$134+'Config sheet'!$N$135*'Stage 2'!U478)*10^2</f>
        <v>211.28541236934754</v>
      </c>
      <c r="W113">
        <f t="shared" si="45"/>
        <v>133.40832740202859</v>
      </c>
      <c r="X113" s="62">
        <f>'Config sheet'!$N$150*10^-3</f>
        <v>-333.6</v>
      </c>
      <c r="Y113" s="62">
        <f>'Config sheet'!$N$149*10^-3</f>
        <v>333.6</v>
      </c>
      <c r="Z113">
        <f t="shared" si="37"/>
        <v>0.12108468771616793</v>
      </c>
      <c r="AA113">
        <f>PI()/4*('Config sheet'!$N$38^2)*'Stage 1'!Z113*2</f>
        <v>1.107449029502908E-2</v>
      </c>
      <c r="AB113">
        <f t="shared" si="38"/>
        <v>68.101624137327292</v>
      </c>
    </row>
    <row r="114" spans="3:28" x14ac:dyDescent="0.25">
      <c r="C114">
        <v>106</v>
      </c>
      <c r="D114">
        <f t="shared" si="25"/>
        <v>995</v>
      </c>
      <c r="E114">
        <f t="shared" si="26"/>
        <v>0.17780000000000001</v>
      </c>
      <c r="F114">
        <f t="shared" si="40"/>
        <v>1.7755443886097153E-2</v>
      </c>
      <c r="G114">
        <f t="shared" si="41"/>
        <v>104.19615634406146</v>
      </c>
      <c r="H114">
        <f t="shared" si="42"/>
        <v>1.8500490071139892</v>
      </c>
      <c r="I114" s="3">
        <f t="shared" si="29"/>
        <v>8.8900000000000007E-2</v>
      </c>
      <c r="J114" s="3">
        <f t="shared" si="30"/>
        <v>0.40640000000000004</v>
      </c>
      <c r="K114">
        <f t="shared" si="31"/>
        <v>0.17279004607894527</v>
      </c>
      <c r="L114" s="62">
        <f>PI()/4*('Config sheet'!$N$38^2)*'Stage 2'!K114*2</f>
        <v>1.5803498563455413E-2</v>
      </c>
      <c r="M114">
        <f t="shared" si="32"/>
        <v>75.752009617089783</v>
      </c>
      <c r="N114" s="62">
        <f>'Config sheet'!$N$44</f>
        <v>5.8970333333333338</v>
      </c>
      <c r="O114">
        <f t="shared" si="43"/>
        <v>8.3673189504549281</v>
      </c>
      <c r="P114">
        <f t="shared" si="44"/>
        <v>-445.08747366724475</v>
      </c>
      <c r="Q114">
        <f t="shared" si="33"/>
        <v>180</v>
      </c>
      <c r="R114">
        <f t="shared" si="34"/>
        <v>-80.115745260104077</v>
      </c>
      <c r="S114">
        <f t="shared" si="35"/>
        <v>-80.115745260104063</v>
      </c>
      <c r="T114">
        <f t="shared" si="36"/>
        <v>1.3338814408347732</v>
      </c>
      <c r="U114">
        <f t="shared" si="46"/>
        <v>41.002122</v>
      </c>
      <c r="V114">
        <f>(-U114*'Config sheet'!$N$134+'Config sheet'!$N$135*'Stage 2'!U479)*10^2</f>
        <v>218.725151876425</v>
      </c>
      <c r="W114">
        <f t="shared" si="45"/>
        <v>138.60940661632094</v>
      </c>
      <c r="X114" s="62">
        <f>'Config sheet'!$N$150*10^-3</f>
        <v>-333.6</v>
      </c>
      <c r="Y114" s="62">
        <f>'Config sheet'!$N$149*10^-3</f>
        <v>333.6</v>
      </c>
      <c r="Z114">
        <f t="shared" si="37"/>
        <v>0.12249042607894528</v>
      </c>
      <c r="AA114">
        <f>PI()/4*('Config sheet'!$N$38^2)*'Stage 1'!Z114*2</f>
        <v>1.1203060109673358E-2</v>
      </c>
      <c r="AB114">
        <f t="shared" si="38"/>
        <v>68.892253137764499</v>
      </c>
    </row>
    <row r="115" spans="3:28" x14ac:dyDescent="0.25">
      <c r="C115">
        <v>107</v>
      </c>
      <c r="D115">
        <f t="shared" si="25"/>
        <v>995</v>
      </c>
      <c r="E115">
        <f t="shared" si="26"/>
        <v>0.17780000000000001</v>
      </c>
      <c r="F115">
        <f t="shared" si="40"/>
        <v>1.7922948073701844E-2</v>
      </c>
      <c r="G115">
        <f t="shared" si="41"/>
        <v>104.19615634406146</v>
      </c>
      <c r="H115">
        <f t="shared" si="42"/>
        <v>1.8675022996339325</v>
      </c>
      <c r="I115" s="3">
        <f t="shared" si="29"/>
        <v>8.8900000000000007E-2</v>
      </c>
      <c r="J115" s="3">
        <f t="shared" si="30"/>
        <v>0.40640000000000004</v>
      </c>
      <c r="K115">
        <f t="shared" si="31"/>
        <v>0.17418320345918947</v>
      </c>
      <c r="L115" s="62">
        <f>PI()/4*('Config sheet'!$N$38^2)*'Stage 2'!K115*2</f>
        <v>1.5930917712630808E-2</v>
      </c>
      <c r="M115">
        <f t="shared" si="32"/>
        <v>76.362776693441873</v>
      </c>
      <c r="N115" s="62">
        <f>'Config sheet'!$N$44</f>
        <v>5.8970333333333338</v>
      </c>
      <c r="O115">
        <f t="shared" si="43"/>
        <v>8.2917441898390898</v>
      </c>
      <c r="P115">
        <f t="shared" si="44"/>
        <v>-457.22529309193976</v>
      </c>
      <c r="Q115">
        <f t="shared" si="33"/>
        <v>180</v>
      </c>
      <c r="R115">
        <f t="shared" si="34"/>
        <v>-82.300552756549152</v>
      </c>
      <c r="S115">
        <f t="shared" si="35"/>
        <v>-82.300552756549152</v>
      </c>
      <c r="T115">
        <f t="shared" si="36"/>
        <v>1.3338814408347732</v>
      </c>
      <c r="U115">
        <f t="shared" si="46"/>
        <v>41.002122</v>
      </c>
      <c r="V115">
        <f>(-U115*'Config sheet'!$N$134+'Config sheet'!$N$135*'Stage 2'!U480)*10^2</f>
        <v>226.39960766373798</v>
      </c>
      <c r="W115">
        <f t="shared" si="45"/>
        <v>144.09905490718882</v>
      </c>
      <c r="X115" s="62">
        <f>'Config sheet'!$N$150*10^-3</f>
        <v>-333.6</v>
      </c>
      <c r="Y115" s="62">
        <f>'Config sheet'!$N$149*10^-3</f>
        <v>333.6</v>
      </c>
      <c r="Z115">
        <f t="shared" si="37"/>
        <v>0.12388358345918948</v>
      </c>
      <c r="AA115">
        <f>PI()/4*('Config sheet'!$N$38^2)*'Stage 1'!Z115*2</f>
        <v>1.1330479258848754E-2</v>
      </c>
      <c r="AB115">
        <f t="shared" si="38"/>
        <v>69.675806220016582</v>
      </c>
    </row>
    <row r="116" spans="3:28" x14ac:dyDescent="0.25">
      <c r="C116">
        <v>108</v>
      </c>
      <c r="D116">
        <f t="shared" si="25"/>
        <v>995</v>
      </c>
      <c r="E116">
        <f t="shared" si="26"/>
        <v>0.17780000000000001</v>
      </c>
      <c r="F116">
        <f t="shared" si="40"/>
        <v>1.8090452261306532E-2</v>
      </c>
      <c r="G116">
        <f t="shared" si="41"/>
        <v>104.19615634406146</v>
      </c>
      <c r="H116">
        <f t="shared" si="42"/>
        <v>1.8849555921538756</v>
      </c>
      <c r="I116" s="3">
        <f t="shared" si="29"/>
        <v>8.8900000000000007E-2</v>
      </c>
      <c r="J116" s="3">
        <f t="shared" si="30"/>
        <v>0.40640000000000004</v>
      </c>
      <c r="K116">
        <f t="shared" si="31"/>
        <v>0.17556344546744029</v>
      </c>
      <c r="L116" s="62">
        <f>PI()/4*('Config sheet'!$N$38^2)*'Stage 2'!K116*2</f>
        <v>1.6057155612843224E-2</v>
      </c>
      <c r="M116">
        <f t="shared" si="32"/>
        <v>76.967881606922575</v>
      </c>
      <c r="N116" s="62">
        <f>'Config sheet'!$N$44</f>
        <v>5.8970333333333338</v>
      </c>
      <c r="O116">
        <f t="shared" si="43"/>
        <v>8.2141613548658068</v>
      </c>
      <c r="P116">
        <f t="shared" si="44"/>
        <v>-469.06390050083792</v>
      </c>
      <c r="Q116">
        <f t="shared" si="33"/>
        <v>180</v>
      </c>
      <c r="R116">
        <f t="shared" si="34"/>
        <v>-84.431502090150829</v>
      </c>
      <c r="S116">
        <f t="shared" si="35"/>
        <v>-84.431502090150829</v>
      </c>
      <c r="T116">
        <f t="shared" si="36"/>
        <v>1.3338814408347732</v>
      </c>
      <c r="U116">
        <f t="shared" si="46"/>
        <v>41.002122</v>
      </c>
      <c r="V116">
        <f>(-U116*'Config sheet'!$N$134+'Config sheet'!$N$135*'Stage 2'!U481)*10^2</f>
        <v>233.97739726578061</v>
      </c>
      <c r="W116">
        <f t="shared" si="45"/>
        <v>149.54589517562977</v>
      </c>
      <c r="X116" s="62">
        <f>'Config sheet'!$N$150*10^-3</f>
        <v>-333.6</v>
      </c>
      <c r="Y116" s="62">
        <f>'Config sheet'!$N$149*10^-3</f>
        <v>333.6</v>
      </c>
      <c r="Z116">
        <f t="shared" si="37"/>
        <v>0.1252638254674403</v>
      </c>
      <c r="AA116">
        <f>PI()/4*('Config sheet'!$N$38^2)*'Stage 1'!Z116*2</f>
        <v>1.1456717159061169E-2</v>
      </c>
      <c r="AB116">
        <f t="shared" si="38"/>
        <v>70.452095313520971</v>
      </c>
    </row>
    <row r="117" spans="3:28" x14ac:dyDescent="0.25">
      <c r="C117">
        <v>109</v>
      </c>
      <c r="D117">
        <f t="shared" si="25"/>
        <v>995</v>
      </c>
      <c r="E117">
        <f t="shared" si="26"/>
        <v>0.17780000000000001</v>
      </c>
      <c r="F117">
        <f t="shared" si="40"/>
        <v>1.8257956448911223E-2</v>
      </c>
      <c r="G117">
        <f t="shared" si="41"/>
        <v>104.19615634406146</v>
      </c>
      <c r="H117">
        <f t="shared" si="42"/>
        <v>1.902408884673819</v>
      </c>
      <c r="I117" s="3">
        <f t="shared" si="29"/>
        <v>8.8900000000000007E-2</v>
      </c>
      <c r="J117" s="3">
        <f t="shared" si="30"/>
        <v>0.40640000000000004</v>
      </c>
      <c r="K117">
        <f t="shared" si="31"/>
        <v>0.17693044631356297</v>
      </c>
      <c r="L117" s="62">
        <f>PI()/4*('Config sheet'!$N$38^2)*'Stage 2'!K117*2</f>
        <v>1.6182182467098891E-2</v>
      </c>
      <c r="M117">
        <f t="shared" si="32"/>
        <v>77.567181529527744</v>
      </c>
      <c r="N117" s="62">
        <f>'Config sheet'!$N$44</f>
        <v>5.8970333333333338</v>
      </c>
      <c r="O117">
        <f t="shared" si="43"/>
        <v>8.1346205473041184</v>
      </c>
      <c r="P117">
        <f t="shared" si="44"/>
        <v>-480.60355208121905</v>
      </c>
      <c r="Q117">
        <f t="shared" si="33"/>
        <v>180</v>
      </c>
      <c r="R117">
        <f t="shared" si="34"/>
        <v>-86.508639374619435</v>
      </c>
      <c r="S117">
        <f t="shared" si="35"/>
        <v>-86.50863937461942</v>
      </c>
      <c r="T117">
        <f t="shared" si="36"/>
        <v>1.3338814408347732</v>
      </c>
      <c r="U117">
        <f t="shared" si="46"/>
        <v>41.002122</v>
      </c>
      <c r="V117">
        <f>(-U117*'Config sheet'!$N$134+'Config sheet'!$N$135*'Stage 2'!U482)*10^2</f>
        <v>233.97739726578061</v>
      </c>
      <c r="W117">
        <f t="shared" si="45"/>
        <v>147.46875789116118</v>
      </c>
      <c r="X117" s="62">
        <f>'Config sheet'!$N$150*10^-3</f>
        <v>-333.6</v>
      </c>
      <c r="Y117" s="62">
        <f>'Config sheet'!$N$149*10^-3</f>
        <v>333.6</v>
      </c>
      <c r="Z117">
        <f t="shared" si="37"/>
        <v>0.12663082631356298</v>
      </c>
      <c r="AA117">
        <f>PI()/4*('Config sheet'!$N$38^2)*'Stage 1'!Z117*2</f>
        <v>1.1581744013316835E-2</v>
      </c>
      <c r="AB117">
        <f t="shared" si="38"/>
        <v>71.220937184231147</v>
      </c>
    </row>
    <row r="118" spans="3:28" x14ac:dyDescent="0.25">
      <c r="C118">
        <v>110</v>
      </c>
      <c r="D118">
        <f t="shared" si="25"/>
        <v>995</v>
      </c>
      <c r="E118">
        <f t="shared" si="26"/>
        <v>0.17780000000000001</v>
      </c>
      <c r="F118">
        <f t="shared" si="40"/>
        <v>1.8425460636515914E-2</v>
      </c>
      <c r="G118">
        <f t="shared" si="41"/>
        <v>104.19615634406146</v>
      </c>
      <c r="H118">
        <f t="shared" si="42"/>
        <v>1.9198621771937625</v>
      </c>
      <c r="I118" s="3">
        <f t="shared" si="29"/>
        <v>8.8900000000000007E-2</v>
      </c>
      <c r="J118" s="3">
        <f t="shared" si="30"/>
        <v>0.40640000000000004</v>
      </c>
      <c r="K118">
        <f t="shared" si="31"/>
        <v>0.17828388877318019</v>
      </c>
      <c r="L118" s="62">
        <f>PI()/4*('Config sheet'!$N$38^2)*'Stage 2'!K118*2</f>
        <v>1.6305969261834207E-2</v>
      </c>
      <c r="M118">
        <f t="shared" si="32"/>
        <v>78.160537388523579</v>
      </c>
      <c r="N118" s="62">
        <f>'Config sheet'!$N$44</f>
        <v>5.8970333333333338</v>
      </c>
      <c r="O118">
        <f t="shared" si="43"/>
        <v>8.0531718023890644</v>
      </c>
      <c r="P118">
        <f t="shared" si="44"/>
        <v>-491.84478523784389</v>
      </c>
      <c r="Q118">
        <f t="shared" si="33"/>
        <v>180</v>
      </c>
      <c r="R118">
        <f t="shared" si="34"/>
        <v>-88.532061342811915</v>
      </c>
      <c r="S118">
        <f t="shared" si="35"/>
        <v>-88.5320613428119</v>
      </c>
      <c r="T118">
        <f t="shared" si="36"/>
        <v>1.3338814408347732</v>
      </c>
      <c r="U118">
        <f t="shared" si="46"/>
        <v>41.002122</v>
      </c>
      <c r="V118">
        <f>(-U118*'Config sheet'!$N$134+'Config sheet'!$N$135*'Stage 2'!U483)*10^2</f>
        <v>233.97739726578061</v>
      </c>
      <c r="W118">
        <f t="shared" si="45"/>
        <v>145.4453359229687</v>
      </c>
      <c r="X118" s="62">
        <f>'Config sheet'!$N$150*10^-3</f>
        <v>-333.6</v>
      </c>
      <c r="Y118" s="62">
        <f>'Config sheet'!$N$149*10^-3</f>
        <v>333.6</v>
      </c>
      <c r="Z118">
        <f t="shared" si="37"/>
        <v>0.1279842687731802</v>
      </c>
      <c r="AA118">
        <f>PI()/4*('Config sheet'!$N$38^2)*'Stage 1'!Z118*2</f>
        <v>1.1705530808052152E-2</v>
      </c>
      <c r="AB118">
        <f t="shared" si="38"/>
        <v>71.982153415736889</v>
      </c>
    </row>
    <row r="119" spans="3:28" x14ac:dyDescent="0.25">
      <c r="C119">
        <v>111</v>
      </c>
      <c r="D119">
        <f t="shared" si="25"/>
        <v>995</v>
      </c>
      <c r="E119">
        <f t="shared" si="26"/>
        <v>0.17780000000000001</v>
      </c>
      <c r="F119">
        <f t="shared" si="40"/>
        <v>1.8592964824120605E-2</v>
      </c>
      <c r="G119">
        <f t="shared" si="41"/>
        <v>104.19615634406146</v>
      </c>
      <c r="H119">
        <f t="shared" si="42"/>
        <v>1.9373154697137058</v>
      </c>
      <c r="I119" s="3">
        <f t="shared" si="29"/>
        <v>8.8900000000000007E-2</v>
      </c>
      <c r="J119" s="3">
        <f t="shared" si="30"/>
        <v>0.40640000000000004</v>
      </c>
      <c r="K119">
        <f t="shared" si="31"/>
        <v>0.17962346414562907</v>
      </c>
      <c r="L119" s="62">
        <f>PI()/4*('Config sheet'!$N$38^2)*'Stage 2'!K119*2</f>
        <v>1.6428487763070463E-2</v>
      </c>
      <c r="M119">
        <f t="shared" si="32"/>
        <v>78.747813848014772</v>
      </c>
      <c r="N119" s="62">
        <f>'Config sheet'!$N$44</f>
        <v>5.8970333333333338</v>
      </c>
      <c r="O119">
        <f t="shared" si="43"/>
        <v>7.9698650421394168</v>
      </c>
      <c r="P119">
        <f t="shared" si="44"/>
        <v>-502.78841349191543</v>
      </c>
      <c r="Q119">
        <f t="shared" si="33"/>
        <v>180</v>
      </c>
      <c r="R119">
        <f t="shared" si="34"/>
        <v>-90.501914428544779</v>
      </c>
      <c r="S119">
        <f t="shared" si="35"/>
        <v>-90.501914428544779</v>
      </c>
      <c r="T119">
        <f t="shared" si="36"/>
        <v>1.3338814408347732</v>
      </c>
      <c r="U119">
        <f t="shared" si="46"/>
        <v>41.002122</v>
      </c>
      <c r="V119">
        <f>(-U119*'Config sheet'!$N$134+'Config sheet'!$N$135*'Stage 2'!U484)*10^2</f>
        <v>233.97739726578061</v>
      </c>
      <c r="W119">
        <f t="shared" si="45"/>
        <v>143.47548283723583</v>
      </c>
      <c r="X119" s="62">
        <f>'Config sheet'!$N$150*10^-3</f>
        <v>-333.6</v>
      </c>
      <c r="Y119" s="62">
        <f>'Config sheet'!$N$149*10^-3</f>
        <v>333.6</v>
      </c>
      <c r="Z119">
        <f t="shared" si="37"/>
        <v>0.12932384414562909</v>
      </c>
      <c r="AA119">
        <f>PI()/4*('Config sheet'!$N$38^2)*'Stage 1'!Z119*2</f>
        <v>1.1828049309288409E-2</v>
      </c>
      <c r="AB119">
        <f t="shared" si="38"/>
        <v>72.735570385618161</v>
      </c>
    </row>
    <row r="120" spans="3:28" x14ac:dyDescent="0.25">
      <c r="C120">
        <v>112</v>
      </c>
      <c r="D120">
        <f t="shared" si="25"/>
        <v>995</v>
      </c>
      <c r="E120">
        <f t="shared" si="26"/>
        <v>0.17780000000000001</v>
      </c>
      <c r="F120">
        <f t="shared" si="40"/>
        <v>1.8760469011725293E-2</v>
      </c>
      <c r="G120">
        <f t="shared" si="41"/>
        <v>104.19615634406146</v>
      </c>
      <c r="H120">
        <f t="shared" si="42"/>
        <v>1.9547687622336489</v>
      </c>
      <c r="I120" s="3">
        <f t="shared" si="29"/>
        <v>8.8900000000000007E-2</v>
      </c>
      <c r="J120" s="3">
        <f t="shared" si="30"/>
        <v>0.40640000000000004</v>
      </c>
      <c r="K120">
        <f t="shared" si="31"/>
        <v>0.18094887220372091</v>
      </c>
      <c r="L120" s="62">
        <f>PI()/4*('Config sheet'!$N$38^2)*'Stage 2'!K120*2</f>
        <v>1.6549710511818829E-2</v>
      </c>
      <c r="M120">
        <f t="shared" si="32"/>
        <v>79.328879286918976</v>
      </c>
      <c r="N120" s="62">
        <f>'Config sheet'!$N$44</f>
        <v>5.8970333333333338</v>
      </c>
      <c r="O120">
        <f t="shared" si="43"/>
        <v>7.8847500295559252</v>
      </c>
      <c r="P120">
        <f t="shared" si="44"/>
        <v>-513.43552107027642</v>
      </c>
      <c r="Q120">
        <f t="shared" si="33"/>
        <v>180</v>
      </c>
      <c r="R120">
        <f t="shared" si="34"/>
        <v>-92.418393792649766</v>
      </c>
      <c r="S120">
        <f t="shared" si="35"/>
        <v>-92.418393792649766</v>
      </c>
      <c r="T120">
        <f t="shared" si="36"/>
        <v>1.3338814408347732</v>
      </c>
      <c r="U120">
        <f t="shared" si="46"/>
        <v>41.002122</v>
      </c>
      <c r="V120">
        <f>(-U120*'Config sheet'!$N$134+'Config sheet'!$N$135*'Stage 2'!U485)*10^2</f>
        <v>233.97739726578061</v>
      </c>
      <c r="W120">
        <f t="shared" si="45"/>
        <v>141.55900347313084</v>
      </c>
      <c r="X120" s="62">
        <f>'Config sheet'!$N$150*10^-3</f>
        <v>-333.6</v>
      </c>
      <c r="Y120" s="62">
        <f>'Config sheet'!$N$149*10^-3</f>
        <v>333.6</v>
      </c>
      <c r="Z120">
        <f t="shared" si="37"/>
        <v>0.13064925220372092</v>
      </c>
      <c r="AA120">
        <f>PI()/4*('Config sheet'!$N$38^2)*'Stage 1'!Z120*2</f>
        <v>1.1949272058036775E-2</v>
      </c>
      <c r="AB120">
        <f t="shared" si="38"/>
        <v>73.481019237188377</v>
      </c>
    </row>
    <row r="121" spans="3:28" x14ac:dyDescent="0.25">
      <c r="C121">
        <v>113</v>
      </c>
      <c r="D121">
        <f t="shared" si="25"/>
        <v>995</v>
      </c>
      <c r="E121">
        <f t="shared" si="26"/>
        <v>0.17780000000000001</v>
      </c>
      <c r="F121">
        <f t="shared" si="40"/>
        <v>1.8927973199329984E-2</v>
      </c>
      <c r="G121">
        <f t="shared" si="41"/>
        <v>104.19615634406146</v>
      </c>
      <c r="H121">
        <f t="shared" si="42"/>
        <v>1.9722220547535922</v>
      </c>
      <c r="I121" s="3">
        <f t="shared" si="29"/>
        <v>8.8900000000000007E-2</v>
      </c>
      <c r="J121" s="3">
        <f t="shared" si="30"/>
        <v>0.40640000000000004</v>
      </c>
      <c r="K121">
        <f t="shared" si="31"/>
        <v>0.18225982113558542</v>
      </c>
      <c r="L121" s="62">
        <f>PI()/4*('Config sheet'!$N$38^2)*'Stage 2'!K121*2</f>
        <v>1.6669610818761386E-2</v>
      </c>
      <c r="M121">
        <f t="shared" si="32"/>
        <v>79.903605773471</v>
      </c>
      <c r="N121" s="62">
        <f>'Config sheet'!$N$44</f>
        <v>5.8970333333333338</v>
      </c>
      <c r="O121">
        <f t="shared" si="43"/>
        <v>7.7978763237512672</v>
      </c>
      <c r="P121">
        <f t="shared" si="44"/>
        <v>-523.78745719278072</v>
      </c>
      <c r="Q121">
        <f t="shared" si="33"/>
        <v>180</v>
      </c>
      <c r="R121">
        <f t="shared" si="34"/>
        <v>-94.28174229470055</v>
      </c>
      <c r="S121">
        <f t="shared" si="35"/>
        <v>-94.281742294700521</v>
      </c>
      <c r="T121">
        <f t="shared" si="36"/>
        <v>1.3338814408347732</v>
      </c>
      <c r="U121">
        <f t="shared" si="46"/>
        <v>41.002122</v>
      </c>
      <c r="V121">
        <f>(-U121*'Config sheet'!$N$134+'Config sheet'!$N$135*'Stage 2'!U486)*10^2</f>
        <v>233.97739726578061</v>
      </c>
      <c r="W121">
        <f t="shared" si="45"/>
        <v>139.69565497108005</v>
      </c>
      <c r="X121" s="62">
        <f>'Config sheet'!$N$150*10^-3</f>
        <v>-333.6</v>
      </c>
      <c r="Y121" s="62">
        <f>'Config sheet'!$N$149*10^-3</f>
        <v>333.6</v>
      </c>
      <c r="Z121">
        <f t="shared" si="37"/>
        <v>0.13196020113558543</v>
      </c>
      <c r="AA121">
        <f>PI()/4*('Config sheet'!$N$38^2)*'Stage 1'!Z121*2</f>
        <v>1.2069172364979333E-2</v>
      </c>
      <c r="AB121">
        <f t="shared" si="38"/>
        <v>74.218335846785948</v>
      </c>
    </row>
    <row r="122" spans="3:28" x14ac:dyDescent="0.25">
      <c r="C122">
        <v>114</v>
      </c>
      <c r="D122">
        <f t="shared" si="25"/>
        <v>995</v>
      </c>
      <c r="E122">
        <f t="shared" si="26"/>
        <v>0.17780000000000001</v>
      </c>
      <c r="F122">
        <f t="shared" si="40"/>
        <v>1.9095477386934675E-2</v>
      </c>
      <c r="G122">
        <f t="shared" si="41"/>
        <v>104.19615634406146</v>
      </c>
      <c r="H122">
        <f t="shared" si="42"/>
        <v>1.9896753472735356</v>
      </c>
      <c r="I122" s="3">
        <f t="shared" si="29"/>
        <v>8.8900000000000007E-2</v>
      </c>
      <c r="J122" s="3">
        <f t="shared" si="30"/>
        <v>0.40640000000000004</v>
      </c>
      <c r="K122">
        <f t="shared" si="31"/>
        <v>0.18355602747889566</v>
      </c>
      <c r="L122" s="62">
        <f>PI()/4*('Config sheet'!$N$38^2)*'Stage 2'!K122*2</f>
        <v>1.6788162758235296E-2</v>
      </c>
      <c r="M122">
        <f t="shared" si="32"/>
        <v>80.471869036386664</v>
      </c>
      <c r="N122" s="62">
        <f>'Config sheet'!$N$44</f>
        <v>5.8970333333333338</v>
      </c>
      <c r="O122">
        <f t="shared" si="43"/>
        <v>7.7092932360616073</v>
      </c>
      <c r="P122">
        <f t="shared" si="44"/>
        <v>-533.84583006613673</v>
      </c>
      <c r="Q122">
        <f t="shared" si="33"/>
        <v>180</v>
      </c>
      <c r="R122">
        <f t="shared" si="34"/>
        <v>-96.092249411904632</v>
      </c>
      <c r="S122">
        <f t="shared" si="35"/>
        <v>-96.092249411904618</v>
      </c>
      <c r="T122">
        <f t="shared" si="36"/>
        <v>1.3338814408347732</v>
      </c>
      <c r="U122">
        <f t="shared" si="46"/>
        <v>41.002122</v>
      </c>
      <c r="V122">
        <f>(-U122*'Config sheet'!$N$134+'Config sheet'!$N$135*'Stage 2'!U487)*10^2</f>
        <v>233.97739726578061</v>
      </c>
      <c r="W122">
        <f t="shared" si="45"/>
        <v>137.88514785387599</v>
      </c>
      <c r="X122" s="62">
        <f>'Config sheet'!$N$150*10^-3</f>
        <v>-333.6</v>
      </c>
      <c r="Y122" s="62">
        <f>'Config sheet'!$N$149*10^-3</f>
        <v>333.6</v>
      </c>
      <c r="Z122">
        <f t="shared" si="37"/>
        <v>0.13325640747889567</v>
      </c>
      <c r="AA122">
        <f>PI()/4*('Config sheet'!$N$38^2)*'Stage 1'!Z122*2</f>
        <v>1.2187724304453241E-2</v>
      </c>
      <c r="AB122">
        <f t="shared" si="38"/>
        <v>74.947360786780465</v>
      </c>
    </row>
    <row r="123" spans="3:28" x14ac:dyDescent="0.25">
      <c r="C123">
        <v>115</v>
      </c>
      <c r="D123">
        <f t="shared" si="25"/>
        <v>995</v>
      </c>
      <c r="E123">
        <f t="shared" si="26"/>
        <v>0.17780000000000001</v>
      </c>
      <c r="F123">
        <f t="shared" si="40"/>
        <v>1.9262981574539366E-2</v>
      </c>
      <c r="G123">
        <f t="shared" si="41"/>
        <v>104.19615634406146</v>
      </c>
      <c r="H123">
        <f t="shared" si="42"/>
        <v>2.0071286397934789</v>
      </c>
      <c r="I123" s="3">
        <f t="shared" si="29"/>
        <v>8.8900000000000007E-2</v>
      </c>
      <c r="J123" s="3">
        <f t="shared" si="30"/>
        <v>0.40640000000000004</v>
      </c>
      <c r="K123">
        <f t="shared" si="31"/>
        <v>0.18483721604777553</v>
      </c>
      <c r="L123" s="62">
        <f>PI()/4*('Config sheet'!$N$38^2)*'Stage 2'!K123*2</f>
        <v>1.6905341161547707E-2</v>
      </c>
      <c r="M123">
        <f t="shared" si="32"/>
        <v>81.033548432818748</v>
      </c>
      <c r="N123" s="62">
        <f>'Config sheet'!$N$44</f>
        <v>5.8970333333333338</v>
      </c>
      <c r="O123">
        <f t="shared" si="43"/>
        <v>7.6190497871881835</v>
      </c>
      <c r="P123">
        <f t="shared" si="44"/>
        <v>-543.61250059286954</v>
      </c>
      <c r="Q123">
        <f t="shared" si="33"/>
        <v>180</v>
      </c>
      <c r="R123">
        <f t="shared" si="34"/>
        <v>-97.850250106716516</v>
      </c>
      <c r="S123">
        <f t="shared" si="35"/>
        <v>-97.850250106716516</v>
      </c>
      <c r="T123">
        <f t="shared" si="36"/>
        <v>1.3338814408347732</v>
      </c>
      <c r="U123">
        <f t="shared" si="46"/>
        <v>41.002122</v>
      </c>
      <c r="V123">
        <f>(-U123*'Config sheet'!$N$134+'Config sheet'!$N$135*'Stage 2'!U488)*10^2</f>
        <v>233.97739726578061</v>
      </c>
      <c r="W123">
        <f t="shared" si="45"/>
        <v>136.12714715906409</v>
      </c>
      <c r="X123" s="62">
        <f>'Config sheet'!$N$150*10^-3</f>
        <v>-333.6</v>
      </c>
      <c r="Y123" s="62">
        <f>'Config sheet'!$N$149*10^-3</f>
        <v>333.6</v>
      </c>
      <c r="Z123">
        <f t="shared" si="37"/>
        <v>0.13453759604777554</v>
      </c>
      <c r="AA123">
        <f>PI()/4*('Config sheet'!$N$38^2)*'Stage 1'!Z123*2</f>
        <v>1.2304902707765653E-2</v>
      </c>
      <c r="AB123">
        <f t="shared" si="38"/>
        <v>75.667939284463188</v>
      </c>
    </row>
    <row r="124" spans="3:28" x14ac:dyDescent="0.25">
      <c r="C124">
        <v>116</v>
      </c>
      <c r="D124">
        <f t="shared" si="25"/>
        <v>995</v>
      </c>
      <c r="E124">
        <f t="shared" si="26"/>
        <v>0.17780000000000001</v>
      </c>
      <c r="F124">
        <f t="shared" si="40"/>
        <v>1.9430485762144054E-2</v>
      </c>
      <c r="G124">
        <f t="shared" si="41"/>
        <v>104.19615634406146</v>
      </c>
      <c r="H124">
        <f t="shared" si="42"/>
        <v>2.024581932313422</v>
      </c>
      <c r="I124" s="3">
        <f t="shared" si="29"/>
        <v>8.8900000000000007E-2</v>
      </c>
      <c r="J124" s="3">
        <f t="shared" si="30"/>
        <v>0.40640000000000004</v>
      </c>
      <c r="K124">
        <f t="shared" si="31"/>
        <v>0.18610311985269962</v>
      </c>
      <c r="L124" s="62">
        <f>PI()/4*('Config sheet'!$N$38^2)*'Stage 2'!K124*2</f>
        <v>1.7021121609649737E-2</v>
      </c>
      <c r="M124">
        <f t="shared" si="32"/>
        <v>81.588526913240628</v>
      </c>
      <c r="N124" s="62">
        <f>'Config sheet'!$N$44</f>
        <v>5.8970333333333338</v>
      </c>
      <c r="O124">
        <f t="shared" si="43"/>
        <v>7.5271946654159088</v>
      </c>
      <c r="P124">
        <f t="shared" si="44"/>
        <v>-553.0895758043855</v>
      </c>
      <c r="Q124">
        <f t="shared" si="33"/>
        <v>180</v>
      </c>
      <c r="R124">
        <f t="shared" si="34"/>
        <v>-99.556123644789395</v>
      </c>
      <c r="S124">
        <f t="shared" si="35"/>
        <v>-99.556123644789395</v>
      </c>
      <c r="T124">
        <f t="shared" si="36"/>
        <v>1.3338814408347732</v>
      </c>
      <c r="U124">
        <f t="shared" si="46"/>
        <v>41.002122</v>
      </c>
      <c r="V124">
        <f>(-U124*'Config sheet'!$N$134+'Config sheet'!$N$135*'Stage 2'!U489)*10^2</f>
        <v>233.97739726578061</v>
      </c>
      <c r="W124">
        <f t="shared" si="45"/>
        <v>134.4212736209912</v>
      </c>
      <c r="X124" s="62">
        <f>'Config sheet'!$N$150*10^-3</f>
        <v>-333.6</v>
      </c>
      <c r="Y124" s="62">
        <f>'Config sheet'!$N$149*10^-3</f>
        <v>333.6</v>
      </c>
      <c r="Z124">
        <f t="shared" si="37"/>
        <v>0.13580349985269963</v>
      </c>
      <c r="AA124">
        <f>PI()/4*('Config sheet'!$N$38^2)*'Stage 1'!Z124*2</f>
        <v>1.2420683155867682E-2</v>
      </c>
      <c r="AB124">
        <f t="shared" si="38"/>
        <v>76.379921176996419</v>
      </c>
    </row>
    <row r="125" spans="3:28" x14ac:dyDescent="0.25">
      <c r="C125">
        <v>117</v>
      </c>
      <c r="D125">
        <f t="shared" si="25"/>
        <v>995</v>
      </c>
      <c r="E125">
        <f t="shared" si="26"/>
        <v>0.17780000000000001</v>
      </c>
      <c r="F125">
        <f t="shared" si="40"/>
        <v>1.9597989949748745E-2</v>
      </c>
      <c r="G125">
        <f t="shared" si="41"/>
        <v>104.19615634406146</v>
      </c>
      <c r="H125">
        <f t="shared" si="42"/>
        <v>2.0420352248333655</v>
      </c>
      <c r="I125" s="3">
        <f t="shared" si="29"/>
        <v>8.8900000000000007E-2</v>
      </c>
      <c r="J125" s="3">
        <f t="shared" si="30"/>
        <v>0.40640000000000004</v>
      </c>
      <c r="K125">
        <f t="shared" si="31"/>
        <v>0.18735348001370111</v>
      </c>
      <c r="L125" s="62">
        <f>PI()/4*('Config sheet'!$N$38^2)*'Stage 2'!K125*2</f>
        <v>1.7135480425198409E-2</v>
      </c>
      <c r="M125">
        <f t="shared" si="32"/>
        <v>82.13669098339625</v>
      </c>
      <c r="N125" s="62">
        <f>'Config sheet'!$N$44</f>
        <v>5.8970333333333338</v>
      </c>
      <c r="O125">
        <f t="shared" si="43"/>
        <v>7.433776185954418</v>
      </c>
      <c r="P125">
        <f t="shared" si="44"/>
        <v>-562.2794020274514</v>
      </c>
      <c r="Q125">
        <f t="shared" si="33"/>
        <v>180</v>
      </c>
      <c r="R125">
        <f t="shared" si="34"/>
        <v>-101.21029236494127</v>
      </c>
      <c r="S125">
        <f t="shared" si="35"/>
        <v>-101.21029236494125</v>
      </c>
      <c r="T125">
        <f t="shared" si="36"/>
        <v>1.3338814408347732</v>
      </c>
      <c r="U125">
        <f t="shared" si="46"/>
        <v>41.002122</v>
      </c>
      <c r="V125">
        <f>(-U125*'Config sheet'!$N$134+'Config sheet'!$N$135*'Stage 2'!U490)*10^2</f>
        <v>233.97739726578061</v>
      </c>
      <c r="W125">
        <f t="shared" si="45"/>
        <v>132.76710490083934</v>
      </c>
      <c r="X125" s="62">
        <f>'Config sheet'!$N$150*10^-3</f>
        <v>-333.6</v>
      </c>
      <c r="Y125" s="62">
        <f>'Config sheet'!$N$149*10^-3</f>
        <v>333.6</v>
      </c>
      <c r="Z125">
        <f t="shared" si="37"/>
        <v>0.13705386001370112</v>
      </c>
      <c r="AA125">
        <f>PI()/4*('Config sheet'!$N$38^2)*'Stage 1'!Z125*2</f>
        <v>1.2535041971416356E-2</v>
      </c>
      <c r="AB125">
        <f t="shared" si="38"/>
        <v>77.083160862599058</v>
      </c>
    </row>
    <row r="126" spans="3:28" x14ac:dyDescent="0.25">
      <c r="C126">
        <v>118</v>
      </c>
      <c r="D126">
        <f t="shared" si="25"/>
        <v>995</v>
      </c>
      <c r="E126">
        <f t="shared" si="26"/>
        <v>0.17780000000000001</v>
      </c>
      <c r="F126">
        <f t="shared" si="40"/>
        <v>1.9765494137353436E-2</v>
      </c>
      <c r="G126">
        <f t="shared" si="41"/>
        <v>104.19615634406146</v>
      </c>
      <c r="H126">
        <f t="shared" si="42"/>
        <v>2.0594885173533091</v>
      </c>
      <c r="I126" s="3">
        <f t="shared" si="29"/>
        <v>8.8900000000000007E-2</v>
      </c>
      <c r="J126" s="3">
        <f t="shared" si="30"/>
        <v>0.40640000000000004</v>
      </c>
      <c r="K126">
        <f t="shared" si="31"/>
        <v>0.18858804566721116</v>
      </c>
      <c r="L126" s="62">
        <f>PI()/4*('Config sheet'!$N$38^2)*'Stage 2'!K126*2</f>
        <v>1.7248394664036121E-2</v>
      </c>
      <c r="M126">
        <f t="shared" si="32"/>
        <v>82.677930663457985</v>
      </c>
      <c r="N126" s="62">
        <f>'Config sheet'!$N$44</f>
        <v>5.8970333333333338</v>
      </c>
      <c r="O126">
        <f t="shared" si="43"/>
        <v>7.3388422514454215</v>
      </c>
      <c r="P126">
        <f t="shared" si="44"/>
        <v>-571.18455779370959</v>
      </c>
      <c r="Q126">
        <f t="shared" si="33"/>
        <v>180</v>
      </c>
      <c r="R126">
        <f t="shared" si="34"/>
        <v>-102.81322040286773</v>
      </c>
      <c r="S126">
        <f t="shared" si="35"/>
        <v>-102.81322040286773</v>
      </c>
      <c r="T126">
        <f t="shared" si="36"/>
        <v>1.3338814408347732</v>
      </c>
      <c r="U126">
        <f t="shared" si="46"/>
        <v>41.002122</v>
      </c>
      <c r="V126">
        <f>(-U126*'Config sheet'!$N$134+'Config sheet'!$N$135*'Stage 2'!U491)*10^2</f>
        <v>233.97739726578061</v>
      </c>
      <c r="W126">
        <f t="shared" si="45"/>
        <v>131.16417686291288</v>
      </c>
      <c r="X126" s="62">
        <f>'Config sheet'!$N$150*10^-3</f>
        <v>-333.6</v>
      </c>
      <c r="Y126" s="62">
        <f>'Config sheet'!$N$149*10^-3</f>
        <v>333.6</v>
      </c>
      <c r="Z126">
        <f t="shared" si="37"/>
        <v>0.13828842566721117</v>
      </c>
      <c r="AA126">
        <f>PI()/4*('Config sheet'!$N$38^2)*'Stage 1'!Z126*2</f>
        <v>1.2647956210254068E-2</v>
      </c>
      <c r="AB126">
        <f t="shared" si="38"/>
        <v>77.777517248150261</v>
      </c>
    </row>
    <row r="127" spans="3:28" x14ac:dyDescent="0.25">
      <c r="C127">
        <v>119</v>
      </c>
      <c r="D127">
        <f t="shared" si="25"/>
        <v>995</v>
      </c>
      <c r="E127">
        <f t="shared" si="26"/>
        <v>0.17780000000000001</v>
      </c>
      <c r="F127">
        <f t="shared" si="40"/>
        <v>1.9932998324958123E-2</v>
      </c>
      <c r="G127">
        <f t="shared" si="41"/>
        <v>104.19615634406146</v>
      </c>
      <c r="H127">
        <f t="shared" si="42"/>
        <v>2.0769418098732517</v>
      </c>
      <c r="I127" s="3">
        <f t="shared" si="29"/>
        <v>8.8900000000000007E-2</v>
      </c>
      <c r="J127" s="3">
        <f t="shared" si="30"/>
        <v>0.40640000000000004</v>
      </c>
      <c r="K127">
        <f t="shared" si="31"/>
        <v>0.18980657386685396</v>
      </c>
      <c r="L127" s="62">
        <f>PI()/4*('Config sheet'!$N$38^2)*'Stage 2'!K127*2</f>
        <v>1.7359842106117285E-2</v>
      </c>
      <c r="M127">
        <f t="shared" si="32"/>
        <v>83.212139444534785</v>
      </c>
      <c r="N127" s="62">
        <f>'Config sheet'!$N$44</f>
        <v>5.8970333333333338</v>
      </c>
      <c r="O127">
        <f t="shared" si="43"/>
        <v>7.2424403136785713</v>
      </c>
      <c r="P127">
        <f t="shared" si="44"/>
        <v>-579.80784650216015</v>
      </c>
      <c r="Q127">
        <f t="shared" si="33"/>
        <v>180</v>
      </c>
      <c r="R127">
        <f t="shared" si="34"/>
        <v>-104.36541237038885</v>
      </c>
      <c r="S127">
        <f t="shared" si="35"/>
        <v>-104.36541237038884</v>
      </c>
      <c r="T127">
        <f t="shared" si="36"/>
        <v>1.3338814408347732</v>
      </c>
      <c r="U127">
        <f t="shared" si="46"/>
        <v>41.002122</v>
      </c>
      <c r="V127">
        <f>(-U127*'Config sheet'!$N$134+'Config sheet'!$N$135*'Stage 2'!U492)*10^2</f>
        <v>233.97739726578061</v>
      </c>
      <c r="W127">
        <f t="shared" si="45"/>
        <v>129.61198489539174</v>
      </c>
      <c r="X127" s="62">
        <f>'Config sheet'!$N$150*10^-3</f>
        <v>-333.6</v>
      </c>
      <c r="Y127" s="62">
        <f>'Config sheet'!$N$149*10^-3</f>
        <v>333.6</v>
      </c>
      <c r="Z127">
        <f t="shared" si="37"/>
        <v>0.13950695386685397</v>
      </c>
      <c r="AA127">
        <f>PI()/4*('Config sheet'!$N$38^2)*'Stage 1'!Z127*2</f>
        <v>1.2759403652335232E-2</v>
      </c>
      <c r="AB127">
        <f t="shared" si="38"/>
        <v>78.462853693393669</v>
      </c>
    </row>
    <row r="128" spans="3:28" x14ac:dyDescent="0.25">
      <c r="C128">
        <v>120</v>
      </c>
      <c r="D128">
        <f t="shared" si="25"/>
        <v>995</v>
      </c>
      <c r="E128">
        <f t="shared" si="26"/>
        <v>0.17780000000000001</v>
      </c>
      <c r="F128">
        <f t="shared" si="40"/>
        <v>2.0100502512562814E-2</v>
      </c>
      <c r="G128">
        <f t="shared" si="41"/>
        <v>104.19615634406146</v>
      </c>
      <c r="H128">
        <f t="shared" si="42"/>
        <v>2.0943951023931953</v>
      </c>
      <c r="I128" s="3">
        <f t="shared" si="29"/>
        <v>8.8900000000000007E-2</v>
      </c>
      <c r="J128" s="3">
        <f t="shared" si="30"/>
        <v>0.40640000000000004</v>
      </c>
      <c r="K128">
        <f t="shared" si="31"/>
        <v>0.19100882947852965</v>
      </c>
      <c r="L128" s="62">
        <f>PI()/4*('Config sheet'!$N$38^2)*'Stage 2'!K128*2</f>
        <v>1.746980124591254E-2</v>
      </c>
      <c r="M128">
        <f t="shared" si="32"/>
        <v>83.739214242675914</v>
      </c>
      <c r="N128" s="62">
        <f>'Config sheet'!$N$44</f>
        <v>5.8970333333333338</v>
      </c>
      <c r="O128">
        <f t="shared" si="43"/>
        <v>7.1446173365563537</v>
      </c>
      <c r="P128">
        <f t="shared" si="44"/>
        <v>-588.15228884482997</v>
      </c>
      <c r="Q128">
        <f t="shared" si="33"/>
        <v>180</v>
      </c>
      <c r="R128">
        <f t="shared" si="34"/>
        <v>-105.86741199206941</v>
      </c>
      <c r="S128">
        <f t="shared" si="35"/>
        <v>-105.86741199206939</v>
      </c>
      <c r="T128">
        <f t="shared" si="36"/>
        <v>1.3338814408347732</v>
      </c>
      <c r="U128">
        <f t="shared" si="46"/>
        <v>41.002122</v>
      </c>
      <c r="V128">
        <f>(-U128*'Config sheet'!$N$134+'Config sheet'!$N$135*'Stage 2'!U493)*10^2</f>
        <v>233.97739726578061</v>
      </c>
      <c r="W128">
        <f t="shared" si="45"/>
        <v>128.1099852737112</v>
      </c>
      <c r="X128" s="62">
        <f>'Config sheet'!$N$150*10^-3</f>
        <v>-333.6</v>
      </c>
      <c r="Y128" s="62">
        <f>'Config sheet'!$N$149*10^-3</f>
        <v>333.6</v>
      </c>
      <c r="Z128">
        <f t="shared" si="37"/>
        <v>0.14070920947852966</v>
      </c>
      <c r="AA128">
        <f>PI()/4*('Config sheet'!$N$38^2)*'Stage 1'!Z128*2</f>
        <v>1.2869362792130485E-2</v>
      </c>
      <c r="AB128">
        <f t="shared" si="38"/>
        <v>79.139037951928941</v>
      </c>
    </row>
    <row r="129" spans="3:28" x14ac:dyDescent="0.25">
      <c r="C129">
        <v>121</v>
      </c>
      <c r="D129">
        <f t="shared" si="25"/>
        <v>995</v>
      </c>
      <c r="E129">
        <f t="shared" si="26"/>
        <v>0.17780000000000001</v>
      </c>
      <c r="F129">
        <f t="shared" si="40"/>
        <v>2.0268006700167505E-2</v>
      </c>
      <c r="G129">
        <f t="shared" si="41"/>
        <v>104.19615634406146</v>
      </c>
      <c r="H129">
        <f t="shared" si="42"/>
        <v>2.1118483949131388</v>
      </c>
      <c r="I129" s="3">
        <f t="shared" si="29"/>
        <v>8.8900000000000007E-2</v>
      </c>
      <c r="J129" s="3">
        <f t="shared" si="30"/>
        <v>0.40640000000000004</v>
      </c>
      <c r="K129">
        <f t="shared" si="31"/>
        <v>0.1921945850701155</v>
      </c>
      <c r="L129" s="62">
        <f>PI()/4*('Config sheet'!$N$38^2)*'Stage 2'!K129*2</f>
        <v>1.7578251282320739E-2</v>
      </c>
      <c r="M129">
        <f t="shared" si="32"/>
        <v>84.259055350515482</v>
      </c>
      <c r="N129" s="62">
        <f>'Config sheet'!$N$44</f>
        <v>5.8970333333333338</v>
      </c>
      <c r="O129">
        <f t="shared" si="43"/>
        <v>7.04541976034686</v>
      </c>
      <c r="P129">
        <f t="shared" si="44"/>
        <v>-596.22111500611481</v>
      </c>
      <c r="Q129">
        <f t="shared" si="33"/>
        <v>180</v>
      </c>
      <c r="R129">
        <f t="shared" si="34"/>
        <v>-107.31980070110068</v>
      </c>
      <c r="S129">
        <f t="shared" si="35"/>
        <v>-107.31980070110068</v>
      </c>
      <c r="T129">
        <f t="shared" si="36"/>
        <v>1.3338814408347732</v>
      </c>
      <c r="U129">
        <f t="shared" si="46"/>
        <v>41.002122</v>
      </c>
      <c r="V129">
        <f>(-U129*'Config sheet'!$N$134+'Config sheet'!$N$135*'Stage 2'!U494)*10^2</f>
        <v>233.97739726578061</v>
      </c>
      <c r="W129">
        <f t="shared" si="45"/>
        <v>126.65759656467993</v>
      </c>
      <c r="X129" s="62">
        <f>'Config sheet'!$N$150*10^-3</f>
        <v>-333.6</v>
      </c>
      <c r="Y129" s="62">
        <f>'Config sheet'!$N$149*10^-3</f>
        <v>333.6</v>
      </c>
      <c r="Z129">
        <f t="shared" si="37"/>
        <v>0.14189496507011551</v>
      </c>
      <c r="AA129">
        <f>PI()/4*('Config sheet'!$N$38^2)*'Stage 1'!Z129*2</f>
        <v>1.2977812828538686E-2</v>
      </c>
      <c r="AB129">
        <f t="shared" si="38"/>
        <v>79.805942109176314</v>
      </c>
    </row>
    <row r="130" spans="3:28" x14ac:dyDescent="0.25">
      <c r="C130">
        <v>122</v>
      </c>
      <c r="D130">
        <f t="shared" si="25"/>
        <v>995</v>
      </c>
      <c r="E130">
        <f t="shared" si="26"/>
        <v>0.17780000000000001</v>
      </c>
      <c r="F130">
        <f t="shared" si="40"/>
        <v>2.0435510887772197E-2</v>
      </c>
      <c r="G130">
        <f t="shared" si="41"/>
        <v>104.19615634406146</v>
      </c>
      <c r="H130">
        <f t="shared" si="42"/>
        <v>2.1293016874330819</v>
      </c>
      <c r="I130" s="3">
        <f t="shared" si="29"/>
        <v>8.8900000000000007E-2</v>
      </c>
      <c r="J130" s="3">
        <f t="shared" si="30"/>
        <v>0.40640000000000004</v>
      </c>
      <c r="K130">
        <f t="shared" si="31"/>
        <v>0.19336362079612246</v>
      </c>
      <c r="L130" s="62">
        <f>PI()/4*('Config sheet'!$N$38^2)*'Stage 2'!K130*2</f>
        <v>1.7685172108119571E-2</v>
      </c>
      <c r="M130">
        <f t="shared" si="32"/>
        <v>84.77156638670526</v>
      </c>
      <c r="N130" s="62">
        <f>'Config sheet'!$N$44</f>
        <v>5.8970333333333338</v>
      </c>
      <c r="O130">
        <f t="shared" si="43"/>
        <v>6.9448934672613651</v>
      </c>
      <c r="P130">
        <f t="shared" si="44"/>
        <v>-604.01775664656361</v>
      </c>
      <c r="Q130">
        <f t="shared" si="33"/>
        <v>180</v>
      </c>
      <c r="R130">
        <f t="shared" si="34"/>
        <v>-108.72319619638147</v>
      </c>
      <c r="S130">
        <f t="shared" si="35"/>
        <v>-108.72319619638145</v>
      </c>
      <c r="T130">
        <f t="shared" si="36"/>
        <v>1.3338814408347732</v>
      </c>
      <c r="U130">
        <f t="shared" si="46"/>
        <v>41.002122</v>
      </c>
      <c r="V130">
        <f>(-U130*'Config sheet'!$N$134+'Config sheet'!$N$135*'Stage 2'!U495)*10^2</f>
        <v>233.97739726578061</v>
      </c>
      <c r="W130">
        <f t="shared" si="45"/>
        <v>125.25420106939914</v>
      </c>
      <c r="X130" s="62">
        <f>'Config sheet'!$N$150*10^-3</f>
        <v>-333.6</v>
      </c>
      <c r="Y130" s="62">
        <f>'Config sheet'!$N$149*10^-3</f>
        <v>333.6</v>
      </c>
      <c r="Z130">
        <f t="shared" si="37"/>
        <v>0.14306400079612247</v>
      </c>
      <c r="AA130">
        <f>PI()/4*('Config sheet'!$N$38^2)*'Stage 1'!Z130*2</f>
        <v>1.3084733654337518E-2</v>
      </c>
      <c r="AB130">
        <f t="shared" si="38"/>
        <v>80.463442517504205</v>
      </c>
    </row>
    <row r="131" spans="3:28" x14ac:dyDescent="0.25">
      <c r="C131">
        <v>123</v>
      </c>
      <c r="D131">
        <f t="shared" si="25"/>
        <v>995</v>
      </c>
      <c r="E131">
        <f t="shared" si="26"/>
        <v>0.17780000000000001</v>
      </c>
      <c r="F131">
        <f t="shared" si="40"/>
        <v>2.0603015075376884E-2</v>
      </c>
      <c r="G131">
        <f t="shared" si="41"/>
        <v>104.19615634406146</v>
      </c>
      <c r="H131">
        <f t="shared" si="42"/>
        <v>2.146754979953025</v>
      </c>
      <c r="I131" s="3">
        <f t="shared" si="29"/>
        <v>8.8900000000000007E-2</v>
      </c>
      <c r="J131" s="3">
        <f t="shared" si="30"/>
        <v>0.40640000000000004</v>
      </c>
      <c r="K131">
        <f t="shared" si="31"/>
        <v>0.19451572427764052</v>
      </c>
      <c r="L131" s="62">
        <f>PI()/4*('Config sheet'!$N$38^2)*'Stage 2'!K131*2</f>
        <v>1.7790544298985266E-2</v>
      </c>
      <c r="M131">
        <f t="shared" si="32"/>
        <v>85.276654243282167</v>
      </c>
      <c r="N131" s="62">
        <f>'Config sheet'!$N$44</f>
        <v>5.8970333333333338</v>
      </c>
      <c r="O131">
        <f t="shared" si="43"/>
        <v>6.8430837483919555</v>
      </c>
      <c r="P131">
        <f t="shared" si="44"/>
        <v>-611.54583868211012</v>
      </c>
      <c r="Q131">
        <f t="shared" si="33"/>
        <v>180</v>
      </c>
      <c r="R131">
        <f t="shared" si="34"/>
        <v>-110.07825096277983</v>
      </c>
      <c r="S131">
        <f t="shared" si="35"/>
        <v>-110.07825096277983</v>
      </c>
      <c r="T131">
        <f t="shared" si="36"/>
        <v>1.3338814408347732</v>
      </c>
      <c r="U131">
        <f t="shared" si="46"/>
        <v>41.002122</v>
      </c>
      <c r="V131">
        <f>(-U131*'Config sheet'!$N$134+'Config sheet'!$N$135*'Stage 2'!U496)*10^2</f>
        <v>233.97739726578061</v>
      </c>
      <c r="W131">
        <f t="shared" si="45"/>
        <v>123.89914630300078</v>
      </c>
      <c r="X131" s="62">
        <f>'Config sheet'!$N$150*10^-3</f>
        <v>-333.6</v>
      </c>
      <c r="Y131" s="62">
        <f>'Config sheet'!$N$149*10^-3</f>
        <v>333.6</v>
      </c>
      <c r="Z131">
        <f t="shared" si="37"/>
        <v>0.14421610427764053</v>
      </c>
      <c r="AA131">
        <f>PI()/4*('Config sheet'!$N$38^2)*'Stage 1'!Z131*2</f>
        <v>1.3190105845203212E-2</v>
      </c>
      <c r="AB131">
        <f t="shared" si="38"/>
        <v>81.111419728706707</v>
      </c>
    </row>
    <row r="132" spans="3:28" x14ac:dyDescent="0.25">
      <c r="C132">
        <v>124</v>
      </c>
      <c r="D132">
        <f t="shared" si="25"/>
        <v>995</v>
      </c>
      <c r="E132">
        <f t="shared" si="26"/>
        <v>0.17780000000000001</v>
      </c>
      <c r="F132">
        <f t="shared" si="40"/>
        <v>2.0770519262981575E-2</v>
      </c>
      <c r="G132">
        <f t="shared" si="41"/>
        <v>104.19615634406146</v>
      </c>
      <c r="H132">
        <f t="shared" si="42"/>
        <v>2.1642082724729685</v>
      </c>
      <c r="I132" s="3">
        <f t="shared" si="29"/>
        <v>8.8900000000000007E-2</v>
      </c>
      <c r="J132" s="3">
        <f t="shared" si="30"/>
        <v>0.40640000000000004</v>
      </c>
      <c r="K132">
        <f t="shared" si="31"/>
        <v>0.19565069047791045</v>
      </c>
      <c r="L132" s="62">
        <f>PI()/4*('Config sheet'!$N$38^2)*'Stage 2'!K132*2</f>
        <v>1.7894349102112302E-2</v>
      </c>
      <c r="M132">
        <f t="shared" si="32"/>
        <v>85.774229031118267</v>
      </c>
      <c r="N132" s="62">
        <f>'Config sheet'!$N$44</f>
        <v>5.8970333333333338</v>
      </c>
      <c r="O132">
        <f t="shared" si="43"/>
        <v>6.7400352720425216</v>
      </c>
      <c r="P132">
        <f t="shared" si="44"/>
        <v>-618.80917086999591</v>
      </c>
      <c r="Q132">
        <f t="shared" si="33"/>
        <v>180</v>
      </c>
      <c r="R132">
        <f t="shared" si="34"/>
        <v>-111.38565075659928</v>
      </c>
      <c r="S132">
        <f t="shared" si="35"/>
        <v>-111.38565075659926</v>
      </c>
      <c r="T132">
        <f t="shared" si="36"/>
        <v>1.3338814408347732</v>
      </c>
      <c r="U132">
        <f t="shared" si="46"/>
        <v>41.002122</v>
      </c>
      <c r="V132">
        <f>(-U132*'Config sheet'!$N$134+'Config sheet'!$N$135*'Stage 2'!U497)*10^2</f>
        <v>233.97739726578061</v>
      </c>
      <c r="W132">
        <f t="shared" si="45"/>
        <v>122.59174650918133</v>
      </c>
      <c r="X132" s="62">
        <f>'Config sheet'!$N$150*10^-3</f>
        <v>-333.6</v>
      </c>
      <c r="Y132" s="62">
        <f>'Config sheet'!$N$149*10^-3</f>
        <v>333.6</v>
      </c>
      <c r="Z132">
        <f t="shared" si="37"/>
        <v>0.14535107047791046</v>
      </c>
      <c r="AA132">
        <f>PI()/4*('Config sheet'!$N$38^2)*'Stage 1'!Z132*2</f>
        <v>1.3293910648330246E-2</v>
      </c>
      <c r="AB132">
        <f t="shared" si="38"/>
        <v>81.749758424021621</v>
      </c>
    </row>
    <row r="133" spans="3:28" x14ac:dyDescent="0.25">
      <c r="C133">
        <v>125</v>
      </c>
      <c r="D133">
        <f t="shared" si="25"/>
        <v>995</v>
      </c>
      <c r="E133">
        <f t="shared" si="26"/>
        <v>0.17780000000000001</v>
      </c>
      <c r="F133">
        <f t="shared" si="40"/>
        <v>2.0938023450586266E-2</v>
      </c>
      <c r="G133">
        <f t="shared" si="41"/>
        <v>104.19615634406146</v>
      </c>
      <c r="H133">
        <f t="shared" si="42"/>
        <v>2.1816615649929121</v>
      </c>
      <c r="I133" s="3">
        <f t="shared" si="29"/>
        <v>8.8900000000000007E-2</v>
      </c>
      <c r="J133" s="3">
        <f t="shared" si="30"/>
        <v>0.40640000000000004</v>
      </c>
      <c r="K133">
        <f t="shared" si="31"/>
        <v>0.19676832157385538</v>
      </c>
      <c r="L133" s="62">
        <f>PI()/4*('Config sheet'!$N$38^2)*'Stage 2'!K133*2</f>
        <v>1.7996568424463597E-2</v>
      </c>
      <c r="M133">
        <f t="shared" si="32"/>
        <v>86.264204023599603</v>
      </c>
      <c r="N133" s="62">
        <f>'Config sheet'!$N$44</f>
        <v>5.8970333333333338</v>
      </c>
      <c r="O133">
        <f t="shared" si="43"/>
        <v>6.6357920534845443</v>
      </c>
      <c r="P133">
        <f t="shared" si="44"/>
        <v>-625.81173921285767</v>
      </c>
      <c r="Q133">
        <f t="shared" si="33"/>
        <v>180</v>
      </c>
      <c r="R133">
        <f t="shared" si="34"/>
        <v>-112.6461130583144</v>
      </c>
      <c r="S133">
        <f t="shared" si="35"/>
        <v>-112.64611305831438</v>
      </c>
      <c r="T133">
        <f t="shared" si="36"/>
        <v>1.3338814408347732</v>
      </c>
      <c r="U133">
        <f t="shared" si="46"/>
        <v>41.002122</v>
      </c>
      <c r="V133">
        <f>(-U133*'Config sheet'!$N$134+'Config sheet'!$N$135*'Stage 2'!U498)*10^2</f>
        <v>233.97739726578061</v>
      </c>
      <c r="W133">
        <f t="shared" si="45"/>
        <v>121.33128420746621</v>
      </c>
      <c r="X133" s="62">
        <f>'Config sheet'!$N$150*10^-3</f>
        <v>-333.6</v>
      </c>
      <c r="Y133" s="62">
        <f>'Config sheet'!$N$149*10^-3</f>
        <v>333.6</v>
      </c>
      <c r="Z133">
        <f t="shared" si="37"/>
        <v>0.14646870157385539</v>
      </c>
      <c r="AA133">
        <f>PI()/4*('Config sheet'!$N$38^2)*'Stage 1'!Z133*2</f>
        <v>1.339612997068154E-2</v>
      </c>
      <c r="AB133">
        <f t="shared" si="38"/>
        <v>82.378347341875909</v>
      </c>
    </row>
    <row r="134" spans="3:28" x14ac:dyDescent="0.25">
      <c r="C134">
        <v>126</v>
      </c>
      <c r="D134">
        <f t="shared" si="25"/>
        <v>995</v>
      </c>
      <c r="E134">
        <f t="shared" si="26"/>
        <v>0.17780000000000001</v>
      </c>
      <c r="F134">
        <f t="shared" si="40"/>
        <v>2.1105527638190957E-2</v>
      </c>
      <c r="G134">
        <f t="shared" si="41"/>
        <v>104.19615634406146</v>
      </c>
      <c r="H134">
        <f t="shared" si="42"/>
        <v>2.1991148575128552</v>
      </c>
      <c r="I134" s="3">
        <f t="shared" si="29"/>
        <v>8.8900000000000007E-2</v>
      </c>
      <c r="J134" s="3">
        <f t="shared" si="30"/>
        <v>0.40640000000000004</v>
      </c>
      <c r="K134">
        <f t="shared" si="31"/>
        <v>0.19786842682390726</v>
      </c>
      <c r="L134" s="62">
        <f>PI()/4*('Config sheet'!$N$38^2)*'Stage 2'!K134*2</f>
        <v>1.8097184820681823E-2</v>
      </c>
      <c r="M134">
        <f t="shared" si="32"/>
        <v>86.746495598680639</v>
      </c>
      <c r="N134" s="62">
        <f>'Config sheet'!$N$44</f>
        <v>5.8970333333333338</v>
      </c>
      <c r="O134">
        <f t="shared" si="43"/>
        <v>6.5303974261671254</v>
      </c>
      <c r="P134">
        <f t="shared" si="44"/>
        <v>-632.55769719265402</v>
      </c>
      <c r="Q134">
        <f t="shared" si="33"/>
        <v>180</v>
      </c>
      <c r="R134">
        <f t="shared" si="34"/>
        <v>-113.86038549467774</v>
      </c>
      <c r="S134">
        <f t="shared" si="35"/>
        <v>-113.86038549467773</v>
      </c>
      <c r="T134">
        <f t="shared" si="36"/>
        <v>1.3338814408347732</v>
      </c>
      <c r="U134">
        <f t="shared" si="46"/>
        <v>41.002122</v>
      </c>
      <c r="V134">
        <f>(-U134*'Config sheet'!$N$134+'Config sheet'!$N$135*'Stage 2'!U499)*10^2</f>
        <v>233.97739726578061</v>
      </c>
      <c r="W134">
        <f t="shared" si="45"/>
        <v>120.11701177110287</v>
      </c>
      <c r="X134" s="62">
        <f>'Config sheet'!$N$150*10^-3</f>
        <v>-333.6</v>
      </c>
      <c r="Y134" s="62">
        <f>'Config sheet'!$N$149*10^-3</f>
        <v>333.6</v>
      </c>
      <c r="Z134">
        <f t="shared" si="37"/>
        <v>0.14756880682390727</v>
      </c>
      <c r="AA134">
        <f>PI()/4*('Config sheet'!$N$38^2)*'Stage 1'!Z134*2</f>
        <v>1.3496746366899768E-2</v>
      </c>
      <c r="AB134">
        <f t="shared" si="38"/>
        <v>82.997079203547401</v>
      </c>
    </row>
    <row r="135" spans="3:28" x14ac:dyDescent="0.25">
      <c r="C135">
        <v>127</v>
      </c>
      <c r="D135">
        <f t="shared" si="25"/>
        <v>995</v>
      </c>
      <c r="E135">
        <f t="shared" si="26"/>
        <v>0.17780000000000001</v>
      </c>
      <c r="F135">
        <f t="shared" si="40"/>
        <v>2.1273031825795645E-2</v>
      </c>
      <c r="G135">
        <f t="shared" si="41"/>
        <v>104.19615634406146</v>
      </c>
      <c r="H135">
        <f t="shared" si="42"/>
        <v>2.2165681500327983</v>
      </c>
      <c r="I135" s="3">
        <f t="shared" si="29"/>
        <v>8.8900000000000007E-2</v>
      </c>
      <c r="J135" s="3">
        <f t="shared" si="30"/>
        <v>0.40640000000000004</v>
      </c>
      <c r="K135">
        <f t="shared" si="31"/>
        <v>0.19895082243246009</v>
      </c>
      <c r="L135" s="62">
        <f>PI()/4*('Config sheet'!$N$38^2)*'Stage 2'!K135*2</f>
        <v>1.81961814806922E-2</v>
      </c>
      <c r="M135">
        <f t="shared" si="32"/>
        <v>87.221023179459962</v>
      </c>
      <c r="N135" s="62">
        <f>'Config sheet'!$N$44</f>
        <v>5.8970333333333338</v>
      </c>
      <c r="O135">
        <f t="shared" si="43"/>
        <v>6.4238940144088108</v>
      </c>
      <c r="P135">
        <f t="shared" si="44"/>
        <v>-639.05135684630488</v>
      </c>
      <c r="Q135">
        <f t="shared" si="33"/>
        <v>180</v>
      </c>
      <c r="R135">
        <f t="shared" si="34"/>
        <v>-115.0292442323349</v>
      </c>
      <c r="S135">
        <f t="shared" si="35"/>
        <v>-115.02924423233489</v>
      </c>
      <c r="T135">
        <f t="shared" si="36"/>
        <v>1.3338814408347732</v>
      </c>
      <c r="U135">
        <f t="shared" si="46"/>
        <v>41.002122</v>
      </c>
      <c r="V135">
        <f>(-U135*'Config sheet'!$N$134+'Config sheet'!$N$135*'Stage 2'!U500)*10^2</f>
        <v>233.97739726578061</v>
      </c>
      <c r="W135">
        <f t="shared" si="45"/>
        <v>118.94815303344571</v>
      </c>
      <c r="X135" s="62">
        <f>'Config sheet'!$N$150*10^-3</f>
        <v>-333.6</v>
      </c>
      <c r="Y135" s="62">
        <f>'Config sheet'!$N$149*10^-3</f>
        <v>333.6</v>
      </c>
      <c r="Z135">
        <f t="shared" si="37"/>
        <v>0.14865120243246011</v>
      </c>
      <c r="AA135">
        <f>PI()/4*('Config sheet'!$N$38^2)*'Stage 1'!Z135*2</f>
        <v>1.3595743026910146E-2</v>
      </c>
      <c r="AB135">
        <f t="shared" si="38"/>
        <v>83.605850636929191</v>
      </c>
    </row>
    <row r="136" spans="3:28" x14ac:dyDescent="0.25">
      <c r="C136">
        <v>128</v>
      </c>
      <c r="D136">
        <f t="shared" si="25"/>
        <v>995</v>
      </c>
      <c r="E136">
        <f t="shared" si="26"/>
        <v>0.17780000000000001</v>
      </c>
      <c r="F136">
        <f t="shared" si="40"/>
        <v>2.1440536013400336E-2</v>
      </c>
      <c r="G136">
        <f t="shared" si="41"/>
        <v>104.19615634406146</v>
      </c>
      <c r="H136">
        <f t="shared" si="42"/>
        <v>2.2340214425527418</v>
      </c>
      <c r="I136" s="3">
        <f t="shared" si="29"/>
        <v>8.8900000000000007E-2</v>
      </c>
      <c r="J136" s="3">
        <f t="shared" si="30"/>
        <v>0.40640000000000004</v>
      </c>
      <c r="K136">
        <f t="shared" si="31"/>
        <v>0.20001533141127681</v>
      </c>
      <c r="L136" s="62">
        <f>PI()/4*('Config sheet'!$N$38^2)*'Stage 2'!K136*2</f>
        <v>1.8293542217026684E-2</v>
      </c>
      <c r="M136">
        <f t="shared" si="32"/>
        <v>87.687709173420274</v>
      </c>
      <c r="N136" s="62">
        <f>'Config sheet'!$N$44</f>
        <v>5.8970333333333338</v>
      </c>
      <c r="O136">
        <f t="shared" si="43"/>
        <v>6.3163237075966912</v>
      </c>
      <c r="P136">
        <f t="shared" si="44"/>
        <v>-645.2971796950892</v>
      </c>
      <c r="Q136">
        <f t="shared" si="33"/>
        <v>180</v>
      </c>
      <c r="R136">
        <f t="shared" si="34"/>
        <v>-116.15349234511608</v>
      </c>
      <c r="S136">
        <f t="shared" si="35"/>
        <v>-116.15349234511606</v>
      </c>
      <c r="T136">
        <f t="shared" si="36"/>
        <v>1.3338814408347732</v>
      </c>
      <c r="U136">
        <f t="shared" si="46"/>
        <v>41.002122</v>
      </c>
      <c r="V136">
        <f>(-U136*'Config sheet'!$N$134+'Config sheet'!$N$135*'Stage 2'!U501)*10^2</f>
        <v>233.97739726578061</v>
      </c>
      <c r="W136">
        <f t="shared" si="45"/>
        <v>117.82390492066453</v>
      </c>
      <c r="X136" s="62">
        <f>'Config sheet'!$N$150*10^-3</f>
        <v>-333.6</v>
      </c>
      <c r="Y136" s="62">
        <f>'Config sheet'!$N$149*10^-3</f>
        <v>333.6</v>
      </c>
      <c r="Z136">
        <f t="shared" si="37"/>
        <v>0.14971571141127682</v>
      </c>
      <c r="AA136">
        <f>PI()/4*('Config sheet'!$N$38^2)*'Stage 1'!Z136*2</f>
        <v>1.3693103763244629E-2</v>
      </c>
      <c r="AB136">
        <f t="shared" si="38"/>
        <v>84.20456209858088</v>
      </c>
    </row>
    <row r="137" spans="3:28" x14ac:dyDescent="0.25">
      <c r="C137">
        <v>129</v>
      </c>
      <c r="D137">
        <f t="shared" ref="D137:D200" si="47">$D$4</f>
        <v>995</v>
      </c>
      <c r="E137">
        <f t="shared" ref="E137:E200" si="48">$E$4</f>
        <v>0.17780000000000001</v>
      </c>
      <c r="F137">
        <f t="shared" si="40"/>
        <v>2.1608040201005027E-2</v>
      </c>
      <c r="G137">
        <f t="shared" si="41"/>
        <v>104.19615634406146</v>
      </c>
      <c r="H137">
        <f t="shared" si="42"/>
        <v>2.2514747350726849</v>
      </c>
      <c r="I137" s="3">
        <f t="shared" ref="I137:I200" si="49">$I$4</f>
        <v>8.8900000000000007E-2</v>
      </c>
      <c r="J137" s="3">
        <f t="shared" ref="J137:J200" si="50">$J$4</f>
        <v>0.40640000000000004</v>
      </c>
      <c r="K137">
        <f t="shared" ref="K137:K200" si="51">(J137+I137)-(I137*COS(H137)+(J137^2-I137^2*(SIN(H137))^2)^0.5)+$B$8</f>
        <v>0.20106178343817738</v>
      </c>
      <c r="L137" s="62">
        <f>PI()/4*('Config sheet'!$N$38^2)*'Stage 2'!K137*2</f>
        <v>1.8389251451899465E-2</v>
      </c>
      <c r="M137">
        <f t="shared" ref="M137:M200" si="52">L137/$Z$3*100</f>
        <v>88.14647891047666</v>
      </c>
      <c r="N137" s="62">
        <f>'Config sheet'!$N$44</f>
        <v>5.8970333333333338</v>
      </c>
      <c r="O137">
        <f t="shared" si="43"/>
        <v>6.2077276359162843</v>
      </c>
      <c r="P137">
        <f t="shared" si="44"/>
        <v>-651.2997675400195</v>
      </c>
      <c r="Q137">
        <f t="shared" ref="Q137:Q200" si="53">$V$4</f>
        <v>180</v>
      </c>
      <c r="R137">
        <f t="shared" ref="R137:R200" si="54">Q137*I137*G137^2*(COS(H137)+(I137/(J137))*COS(2*H137))*10^-3</f>
        <v>-117.23395815720352</v>
      </c>
      <c r="S137">
        <f t="shared" ref="S137:S200" si="55">Q137*P137*10^-3</f>
        <v>-117.23395815720352</v>
      </c>
      <c r="T137">
        <f t="shared" ref="T137:T200" si="56">$V$3</f>
        <v>1.3338814408347732</v>
      </c>
      <c r="U137">
        <f t="shared" si="46"/>
        <v>41.002122</v>
      </c>
      <c r="V137">
        <f>(-U137*'Config sheet'!$N$134+'Config sheet'!$N$135*'Stage 2'!U502)*10^2</f>
        <v>233.97739726578061</v>
      </c>
      <c r="W137">
        <f t="shared" si="45"/>
        <v>116.74343910857709</v>
      </c>
      <c r="X137" s="62">
        <f>'Config sheet'!$N$150*10^-3</f>
        <v>-333.6</v>
      </c>
      <c r="Y137" s="62">
        <f>'Config sheet'!$N$149*10^-3</f>
        <v>333.6</v>
      </c>
      <c r="Z137">
        <f t="shared" ref="Z137:Z200" si="57">(J137+I137)-(I137*COS(H137)+(J137^2-I137^2*(SIN(H137))^2)^0.5)</f>
        <v>0.15076216343817739</v>
      </c>
      <c r="AA137">
        <f>PI()/4*('Config sheet'!$N$38^2)*'Stage 1'!Z137*2</f>
        <v>1.3788812998117409E-2</v>
      </c>
      <c r="AB137">
        <f t="shared" ref="AB137:AB200" si="58">AA137/($Z$3-$Z$5)*100</f>
        <v>84.793117794250492</v>
      </c>
    </row>
    <row r="138" spans="3:28" x14ac:dyDescent="0.25">
      <c r="C138">
        <v>130</v>
      </c>
      <c r="D138">
        <f t="shared" si="47"/>
        <v>995</v>
      </c>
      <c r="E138">
        <f t="shared" si="48"/>
        <v>0.17780000000000001</v>
      </c>
      <c r="F138">
        <f t="shared" si="40"/>
        <v>2.1775544388609715E-2</v>
      </c>
      <c r="G138">
        <f t="shared" si="41"/>
        <v>104.19615634406146</v>
      </c>
      <c r="H138">
        <f t="shared" si="42"/>
        <v>2.268928027592628</v>
      </c>
      <c r="I138" s="3">
        <f t="shared" si="49"/>
        <v>8.8900000000000007E-2</v>
      </c>
      <c r="J138" s="3">
        <f t="shared" si="50"/>
        <v>0.40640000000000004</v>
      </c>
      <c r="K138">
        <f t="shared" si="51"/>
        <v>0.20209001471332838</v>
      </c>
      <c r="L138" s="62">
        <f>PI()/4*('Config sheet'!$N$38^2)*'Stage 2'!K138*2</f>
        <v>1.8483294204063118E-2</v>
      </c>
      <c r="M138">
        <f t="shared" si="52"/>
        <v>88.597260579973067</v>
      </c>
      <c r="N138" s="62">
        <f>'Config sheet'!$N$44</f>
        <v>5.8970333333333338</v>
      </c>
      <c r="O138">
        <f t="shared" si="43"/>
        <v>6.0981461476335586</v>
      </c>
      <c r="P138">
        <f t="shared" si="44"/>
        <v>-657.06385313555393</v>
      </c>
      <c r="Q138">
        <f t="shared" si="53"/>
        <v>180</v>
      </c>
      <c r="R138">
        <f t="shared" si="54"/>
        <v>-118.27149356439972</v>
      </c>
      <c r="S138">
        <f t="shared" si="55"/>
        <v>-118.27149356439971</v>
      </c>
      <c r="T138">
        <f t="shared" si="56"/>
        <v>1.3338814408347732</v>
      </c>
      <c r="U138">
        <f t="shared" si="46"/>
        <v>41.002122</v>
      </c>
      <c r="V138">
        <f>(-U138*'Config sheet'!$N$134+'Config sheet'!$N$135*'Stage 2'!U503)*10^2</f>
        <v>233.97739726578061</v>
      </c>
      <c r="W138">
        <f t="shared" si="45"/>
        <v>115.70590370138089</v>
      </c>
      <c r="X138" s="62">
        <f>'Config sheet'!$N$150*10^-3</f>
        <v>-333.6</v>
      </c>
      <c r="Y138" s="62">
        <f>'Config sheet'!$N$149*10^-3</f>
        <v>333.6</v>
      </c>
      <c r="Z138">
        <f t="shared" si="57"/>
        <v>0.15179039471332839</v>
      </c>
      <c r="AA138">
        <f>PI()/4*('Config sheet'!$N$38^2)*'Stage 1'!Z138*2</f>
        <v>1.3882855750281064E-2</v>
      </c>
      <c r="AB138">
        <f t="shared" si="58"/>
        <v>85.371425598047452</v>
      </c>
    </row>
    <row r="139" spans="3:28" x14ac:dyDescent="0.25">
      <c r="C139">
        <v>131</v>
      </c>
      <c r="D139">
        <f t="shared" si="47"/>
        <v>995</v>
      </c>
      <c r="E139">
        <f t="shared" si="48"/>
        <v>0.17780000000000001</v>
      </c>
      <c r="F139">
        <f t="shared" si="40"/>
        <v>2.1943048576214406E-2</v>
      </c>
      <c r="G139">
        <f t="shared" si="41"/>
        <v>104.19615634406146</v>
      </c>
      <c r="H139">
        <f t="shared" si="42"/>
        <v>2.2863813201125716</v>
      </c>
      <c r="I139" s="3">
        <f t="shared" si="49"/>
        <v>8.8900000000000007E-2</v>
      </c>
      <c r="J139" s="3">
        <f t="shared" si="50"/>
        <v>0.40640000000000004</v>
      </c>
      <c r="K139">
        <f t="shared" si="51"/>
        <v>0.20309986781344991</v>
      </c>
      <c r="L139" s="62">
        <f>PI()/4*('Config sheet'!$N$38^2)*'Stage 2'!K139*2</f>
        <v>1.8575656075474276E-2</v>
      </c>
      <c r="M139">
        <f t="shared" si="52"/>
        <v>89.039985166766115</v>
      </c>
      <c r="N139" s="62">
        <f>'Config sheet'!$N$44</f>
        <v>5.8970333333333338</v>
      </c>
      <c r="O139">
        <f t="shared" si="43"/>
        <v>5.9876187879484917</v>
      </c>
      <c r="P139">
        <f t="shared" si="44"/>
        <v>-662.59429075414062</v>
      </c>
      <c r="Q139">
        <f t="shared" si="53"/>
        <v>180</v>
      </c>
      <c r="R139">
        <f t="shared" si="54"/>
        <v>-119.26697233574531</v>
      </c>
      <c r="S139">
        <f t="shared" si="55"/>
        <v>-119.26697233574531</v>
      </c>
      <c r="T139">
        <f t="shared" si="56"/>
        <v>1.3338814408347732</v>
      </c>
      <c r="U139">
        <f t="shared" ref="U139:U159" si="59">IF(AND(L139&lt;=$Z$2, U138*(L138/L139)^T139&lt;$AB$4),U138*(L138/L139)^T139,IF(C139&lt;=180,$AB$3,IF(L139&gt;=$Z$4,  U138*(L138/L139)^T139,$AB$5)))</f>
        <v>41.002122</v>
      </c>
      <c r="V139">
        <f>(-U139*'Config sheet'!$N$134+'Config sheet'!$N$135*'Stage 2'!U504)*10^2</f>
        <v>233.97739726578061</v>
      </c>
      <c r="W139">
        <f t="shared" si="45"/>
        <v>114.7104249300353</v>
      </c>
      <c r="X139" s="62">
        <f>'Config sheet'!$N$150*10^-3</f>
        <v>-333.6</v>
      </c>
      <c r="Y139" s="62">
        <f>'Config sheet'!$N$149*10^-3</f>
        <v>333.6</v>
      </c>
      <c r="Z139">
        <f t="shared" si="57"/>
        <v>0.15280024781344992</v>
      </c>
      <c r="AA139">
        <f>PI()/4*('Config sheet'!$N$38^2)*'Stage 1'!Z139*2</f>
        <v>1.3975217621692222E-2</v>
      </c>
      <c r="AB139">
        <f t="shared" si="58"/>
        <v>85.939396970444264</v>
      </c>
    </row>
    <row r="140" spans="3:28" x14ac:dyDescent="0.25">
      <c r="C140">
        <v>132</v>
      </c>
      <c r="D140">
        <f t="shared" si="47"/>
        <v>995</v>
      </c>
      <c r="E140">
        <f t="shared" si="48"/>
        <v>0.17780000000000001</v>
      </c>
      <c r="F140">
        <f t="shared" si="40"/>
        <v>2.2110552763819097E-2</v>
      </c>
      <c r="G140">
        <f t="shared" si="41"/>
        <v>104.19615634406146</v>
      </c>
      <c r="H140">
        <f t="shared" si="42"/>
        <v>2.3038346126325151</v>
      </c>
      <c r="I140" s="3">
        <f t="shared" si="49"/>
        <v>8.8900000000000007E-2</v>
      </c>
      <c r="J140" s="3">
        <f t="shared" si="50"/>
        <v>0.40640000000000004</v>
      </c>
      <c r="K140">
        <f t="shared" si="51"/>
        <v>0.20409119154425254</v>
      </c>
      <c r="L140" s="62">
        <f>PI()/4*('Config sheet'!$N$38^2)*'Stage 2'!K140*2</f>
        <v>1.8666323237797395E-2</v>
      </c>
      <c r="M140">
        <f t="shared" si="52"/>
        <v>89.474586386532579</v>
      </c>
      <c r="N140" s="62">
        <f>'Config sheet'!$N$44</f>
        <v>5.8970333333333338</v>
      </c>
      <c r="O140">
        <f t="shared" si="43"/>
        <v>5.8761842794373695</v>
      </c>
      <c r="P140">
        <f t="shared" si="44"/>
        <v>-667.89604665420768</v>
      </c>
      <c r="Q140">
        <f t="shared" si="53"/>
        <v>180</v>
      </c>
      <c r="R140">
        <f t="shared" si="54"/>
        <v>-120.22128839775739</v>
      </c>
      <c r="S140">
        <f t="shared" si="55"/>
        <v>-120.22128839775738</v>
      </c>
      <c r="T140">
        <f t="shared" si="56"/>
        <v>1.3338814408347732</v>
      </c>
      <c r="U140">
        <f t="shared" si="59"/>
        <v>41.002122</v>
      </c>
      <c r="V140">
        <f>(-U140*'Config sheet'!$N$134+'Config sheet'!$N$135*'Stage 2'!U505)*10^2</f>
        <v>233.97739726578061</v>
      </c>
      <c r="W140">
        <f t="shared" si="45"/>
        <v>113.75610886802322</v>
      </c>
      <c r="X140" s="62">
        <f>'Config sheet'!$N$150*10^-3</f>
        <v>-333.6</v>
      </c>
      <c r="Y140" s="62">
        <f>'Config sheet'!$N$149*10^-3</f>
        <v>333.6</v>
      </c>
      <c r="Z140">
        <f t="shared" si="57"/>
        <v>0.15379157154425255</v>
      </c>
      <c r="AA140">
        <f>PI()/4*('Config sheet'!$N$38^2)*'Stage 1'!Z140*2</f>
        <v>1.4065884784015339E-2</v>
      </c>
      <c r="AB140">
        <f t="shared" si="58"/>
        <v>86.496946875282646</v>
      </c>
    </row>
    <row r="141" spans="3:28" x14ac:dyDescent="0.25">
      <c r="C141">
        <v>133</v>
      </c>
      <c r="D141">
        <f t="shared" si="47"/>
        <v>995</v>
      </c>
      <c r="E141">
        <f t="shared" si="48"/>
        <v>0.17780000000000001</v>
      </c>
      <c r="F141">
        <f t="shared" si="40"/>
        <v>2.2278056951423788E-2</v>
      </c>
      <c r="G141">
        <f t="shared" si="41"/>
        <v>104.19615634406146</v>
      </c>
      <c r="H141">
        <f t="shared" si="42"/>
        <v>2.3212879051524582</v>
      </c>
      <c r="I141" s="3">
        <f t="shared" si="49"/>
        <v>8.8900000000000007E-2</v>
      </c>
      <c r="J141" s="3">
        <f t="shared" si="50"/>
        <v>0.40640000000000004</v>
      </c>
      <c r="K141">
        <f t="shared" si="51"/>
        <v>0.20506384079140838</v>
      </c>
      <c r="L141" s="62">
        <f>PI()/4*('Config sheet'!$N$38^2)*'Stage 2'!K141*2</f>
        <v>1.8755282418774465E-2</v>
      </c>
      <c r="M141">
        <f t="shared" si="52"/>
        <v>89.901000620434345</v>
      </c>
      <c r="N141" s="62">
        <f>'Config sheet'!$N$44</f>
        <v>5.8970333333333338</v>
      </c>
      <c r="O141">
        <f t="shared" si="43"/>
        <v>5.76388050409893</v>
      </c>
      <c r="P141">
        <f t="shared" si="44"/>
        <v>-672.97418946431742</v>
      </c>
      <c r="Q141">
        <f t="shared" si="53"/>
        <v>180</v>
      </c>
      <c r="R141">
        <f t="shared" si="54"/>
        <v>-121.13535410357717</v>
      </c>
      <c r="S141">
        <f t="shared" si="55"/>
        <v>-121.13535410357714</v>
      </c>
      <c r="T141">
        <f t="shared" si="56"/>
        <v>1.3338814408347732</v>
      </c>
      <c r="U141">
        <f t="shared" si="59"/>
        <v>41.002122</v>
      </c>
      <c r="V141">
        <f>(-U141*'Config sheet'!$N$134+'Config sheet'!$N$135*'Stage 2'!U506)*10^2</f>
        <v>233.97739726578061</v>
      </c>
      <c r="W141">
        <f t="shared" si="45"/>
        <v>112.84204316220344</v>
      </c>
      <c r="X141" s="62">
        <f>'Config sheet'!$N$150*10^-3</f>
        <v>-333.6</v>
      </c>
      <c r="Y141" s="62">
        <f>'Config sheet'!$N$149*10^-3</f>
        <v>333.6</v>
      </c>
      <c r="Z141">
        <f t="shared" si="57"/>
        <v>0.15476422079140839</v>
      </c>
      <c r="AA141">
        <f>PI()/4*('Config sheet'!$N$38^2)*'Stage 1'!Z141*2</f>
        <v>1.4154843964992409E-2</v>
      </c>
      <c r="AB141">
        <f t="shared" si="58"/>
        <v>87.043993695955209</v>
      </c>
    </row>
    <row r="142" spans="3:28" x14ac:dyDescent="0.25">
      <c r="C142">
        <v>134</v>
      </c>
      <c r="D142">
        <f t="shared" si="47"/>
        <v>995</v>
      </c>
      <c r="E142">
        <f t="shared" si="48"/>
        <v>0.17780000000000001</v>
      </c>
      <c r="F142">
        <f t="shared" si="40"/>
        <v>2.2445561139028476E-2</v>
      </c>
      <c r="G142">
        <f t="shared" si="41"/>
        <v>104.19615634406146</v>
      </c>
      <c r="H142">
        <f t="shared" si="42"/>
        <v>2.3387411976724013</v>
      </c>
      <c r="I142" s="3">
        <f t="shared" si="49"/>
        <v>8.8900000000000007E-2</v>
      </c>
      <c r="J142" s="3">
        <f t="shared" si="50"/>
        <v>0.40640000000000004</v>
      </c>
      <c r="K142">
        <f t="shared" si="51"/>
        <v>0.20601767637035717</v>
      </c>
      <c r="L142" s="62">
        <f>PI()/4*('Config sheet'!$N$38^2)*'Stage 2'!K142*2</f>
        <v>1.8842520888488184E-2</v>
      </c>
      <c r="M142">
        <f t="shared" si="52"/>
        <v>90.319166849272776</v>
      </c>
      <c r="N142" s="62">
        <f>'Config sheet'!$N$44</f>
        <v>5.8970333333333338</v>
      </c>
      <c r="O142">
        <f t="shared" si="43"/>
        <v>5.6507444870173291</v>
      </c>
      <c r="P142">
        <f t="shared" si="44"/>
        <v>-677.83388049628161</v>
      </c>
      <c r="Q142">
        <f t="shared" si="53"/>
        <v>180</v>
      </c>
      <c r="R142">
        <f t="shared" si="54"/>
        <v>-122.0100984893307</v>
      </c>
      <c r="S142">
        <f t="shared" si="55"/>
        <v>-122.01009848933069</v>
      </c>
      <c r="T142">
        <f t="shared" si="56"/>
        <v>1.3338814408347732</v>
      </c>
      <c r="U142">
        <f t="shared" si="59"/>
        <v>41.002122</v>
      </c>
      <c r="V142">
        <f>(-U142*'Config sheet'!$N$134+'Config sheet'!$N$135*'Stage 2'!U507)*10^2</f>
        <v>233.97739726578061</v>
      </c>
      <c r="W142">
        <f t="shared" si="45"/>
        <v>111.96729877644991</v>
      </c>
      <c r="X142" s="62">
        <f>'Config sheet'!$N$150*10^-3</f>
        <v>-333.6</v>
      </c>
      <c r="Y142" s="62">
        <f>'Config sheet'!$N$149*10^-3</f>
        <v>333.6</v>
      </c>
      <c r="Z142">
        <f t="shared" si="57"/>
        <v>0.15571805637035718</v>
      </c>
      <c r="AA142">
        <f>PI()/4*('Config sheet'!$N$38^2)*'Stage 1'!Z142*2</f>
        <v>1.4242082434706127E-2</v>
      </c>
      <c r="AB142">
        <f t="shared" si="58"/>
        <v>87.580459150932043</v>
      </c>
    </row>
    <row r="143" spans="3:28" x14ac:dyDescent="0.25">
      <c r="C143">
        <v>135</v>
      </c>
      <c r="D143">
        <f t="shared" si="47"/>
        <v>995</v>
      </c>
      <c r="E143">
        <f t="shared" si="48"/>
        <v>0.17780000000000001</v>
      </c>
      <c r="F143">
        <f t="shared" si="40"/>
        <v>2.2613065326633167E-2</v>
      </c>
      <c r="G143">
        <f t="shared" si="41"/>
        <v>104.19615634406146</v>
      </c>
      <c r="H143">
        <f t="shared" si="42"/>
        <v>2.3561944901923448</v>
      </c>
      <c r="I143" s="3">
        <f t="shared" si="49"/>
        <v>8.8900000000000007E-2</v>
      </c>
      <c r="J143" s="3">
        <f t="shared" si="50"/>
        <v>0.40640000000000004</v>
      </c>
      <c r="K143">
        <f t="shared" si="51"/>
        <v>0.20695256487523828</v>
      </c>
      <c r="L143" s="62">
        <f>PI()/4*('Config sheet'!$N$38^2)*'Stage 2'!K143*2</f>
        <v>1.892802644554515E-2</v>
      </c>
      <c r="M143">
        <f t="shared" si="52"/>
        <v>90.729026587259668</v>
      </c>
      <c r="N143" s="62">
        <f>'Config sheet'!$N$44</f>
        <v>5.8970333333333338</v>
      </c>
      <c r="O143">
        <f t="shared" si="43"/>
        <v>5.5368123816527461</v>
      </c>
      <c r="P143">
        <f t="shared" si="44"/>
        <v>-682.48036400011222</v>
      </c>
      <c r="Q143">
        <f t="shared" si="53"/>
        <v>180</v>
      </c>
      <c r="R143">
        <f t="shared" si="54"/>
        <v>-122.8464655200202</v>
      </c>
      <c r="S143">
        <f t="shared" si="55"/>
        <v>-122.8464655200202</v>
      </c>
      <c r="T143">
        <f t="shared" si="56"/>
        <v>1.3338814408347732</v>
      </c>
      <c r="U143">
        <f t="shared" si="59"/>
        <v>41.002122</v>
      </c>
      <c r="V143">
        <f>(-U143*'Config sheet'!$N$134+'Config sheet'!$N$135*'Stage 2'!U508)*10^2</f>
        <v>233.97739726578061</v>
      </c>
      <c r="W143">
        <f t="shared" si="45"/>
        <v>111.13093174576041</v>
      </c>
      <c r="X143" s="62">
        <f>'Config sheet'!$N$150*10^-3</f>
        <v>-333.6</v>
      </c>
      <c r="Y143" s="62">
        <f>'Config sheet'!$N$149*10^-3</f>
        <v>333.6</v>
      </c>
      <c r="Z143">
        <f t="shared" si="57"/>
        <v>0.15665294487523829</v>
      </c>
      <c r="AA143">
        <f>PI()/4*('Config sheet'!$N$38^2)*'Stage 1'!Z143*2</f>
        <v>1.4327587991763096E-2</v>
      </c>
      <c r="AB143">
        <f t="shared" si="58"/>
        <v>88.106268208795441</v>
      </c>
    </row>
    <row r="144" spans="3:28" x14ac:dyDescent="0.25">
      <c r="C144">
        <v>136</v>
      </c>
      <c r="D144">
        <f t="shared" si="47"/>
        <v>995</v>
      </c>
      <c r="E144">
        <f t="shared" si="48"/>
        <v>0.17780000000000001</v>
      </c>
      <c r="F144">
        <f t="shared" si="40"/>
        <v>2.2780569514237858E-2</v>
      </c>
      <c r="G144">
        <f t="shared" si="41"/>
        <v>104.19615634406146</v>
      </c>
      <c r="H144">
        <f t="shared" si="42"/>
        <v>2.3736477827122879</v>
      </c>
      <c r="I144" s="3">
        <f t="shared" si="49"/>
        <v>8.8900000000000007E-2</v>
      </c>
      <c r="J144" s="3">
        <f t="shared" si="50"/>
        <v>0.40640000000000004</v>
      </c>
      <c r="K144">
        <f t="shared" si="51"/>
        <v>0.20786837852723605</v>
      </c>
      <c r="L144" s="62">
        <f>PI()/4*('Config sheet'!$N$38^2)*'Stage 2'!K144*2</f>
        <v>1.901178740320545E-2</v>
      </c>
      <c r="M144">
        <f t="shared" si="52"/>
        <v>91.130523815531149</v>
      </c>
      <c r="N144" s="62">
        <f>'Config sheet'!$N$44</f>
        <v>5.8970333333333338</v>
      </c>
      <c r="O144">
        <f t="shared" si="43"/>
        <v>5.4221194567683311</v>
      </c>
      <c r="P144">
        <f t="shared" si="44"/>
        <v>-686.9189573737325</v>
      </c>
      <c r="Q144">
        <f t="shared" si="53"/>
        <v>180</v>
      </c>
      <c r="R144">
        <f t="shared" si="54"/>
        <v>-123.64541232727187</v>
      </c>
      <c r="S144">
        <f t="shared" si="55"/>
        <v>-123.64541232727184</v>
      </c>
      <c r="T144">
        <f t="shared" si="56"/>
        <v>1.3338814408347732</v>
      </c>
      <c r="U144">
        <f t="shared" si="59"/>
        <v>41.002122</v>
      </c>
      <c r="V144">
        <f>(-U144*'Config sheet'!$N$134+'Config sheet'!$N$135*'Stage 2'!U509)*10^2</f>
        <v>233.97739726578061</v>
      </c>
      <c r="W144">
        <f t="shared" si="45"/>
        <v>110.33198493850874</v>
      </c>
      <c r="X144" s="62">
        <f>'Config sheet'!$N$150*10^-3</f>
        <v>-333.6</v>
      </c>
      <c r="Y144" s="62">
        <f>'Config sheet'!$N$149*10^-3</f>
        <v>333.6</v>
      </c>
      <c r="Z144">
        <f t="shared" si="57"/>
        <v>0.15756875852723606</v>
      </c>
      <c r="AA144">
        <f>PI()/4*('Config sheet'!$N$38^2)*'Stage 1'!Z144*2</f>
        <v>1.4411348949423395E-2</v>
      </c>
      <c r="AB144">
        <f t="shared" si="58"/>
        <v>88.62134900294491</v>
      </c>
    </row>
    <row r="145" spans="3:28" x14ac:dyDescent="0.25">
      <c r="C145">
        <v>137</v>
      </c>
      <c r="D145">
        <f t="shared" si="47"/>
        <v>995</v>
      </c>
      <c r="E145">
        <f t="shared" si="48"/>
        <v>0.17780000000000001</v>
      </c>
      <c r="F145">
        <f t="shared" ref="F145:F208" si="60">C145*$G$4</f>
        <v>2.2948073701842549E-2</v>
      </c>
      <c r="G145">
        <f t="shared" ref="G145:G208" si="61">D145/60*2*PI()</f>
        <v>104.19615634406146</v>
      </c>
      <c r="H145">
        <f t="shared" ref="H145:H208" si="62">G145*F145</f>
        <v>2.3911010752322315</v>
      </c>
      <c r="I145" s="3">
        <f t="shared" si="49"/>
        <v>8.8900000000000007E-2</v>
      </c>
      <c r="J145" s="3">
        <f t="shared" si="50"/>
        <v>0.40640000000000004</v>
      </c>
      <c r="K145">
        <f t="shared" si="51"/>
        <v>0.20876499502261608</v>
      </c>
      <c r="L145" s="62">
        <f>PI()/4*('Config sheet'!$N$38^2)*'Stage 2'!K145*2</f>
        <v>1.9093792575483919E-2</v>
      </c>
      <c r="M145">
        <f t="shared" si="52"/>
        <v>91.523604915525965</v>
      </c>
      <c r="N145" s="62">
        <f>'Config sheet'!$N$44</f>
        <v>5.8970333333333338</v>
      </c>
      <c r="O145">
        <f t="shared" ref="O145:O208" si="63">I145*G145*SIN(H145)+I145^2*G145*SIN(2*H145)/(2*J145)</f>
        <v>5.30670008499989</v>
      </c>
      <c r="P145">
        <f t="shared" ref="P145:P208" si="64">I145*G145^2*COS(H145)+(I145^2*G145^2*COS(2*H145)/J145)</f>
        <v>-691.15504134041373</v>
      </c>
      <c r="Q145">
        <f t="shared" si="53"/>
        <v>180</v>
      </c>
      <c r="R145">
        <f t="shared" si="54"/>
        <v>-124.4079074412745</v>
      </c>
      <c r="S145">
        <f t="shared" si="55"/>
        <v>-124.40790744127447</v>
      </c>
      <c r="T145">
        <f t="shared" si="56"/>
        <v>1.3338814408347732</v>
      </c>
      <c r="U145">
        <f t="shared" si="59"/>
        <v>41.002122</v>
      </c>
      <c r="V145">
        <f>(-U145*'Config sheet'!$N$134+'Config sheet'!$N$135*'Stage 2'!U510)*10^2</f>
        <v>233.97739726578061</v>
      </c>
      <c r="W145">
        <f t="shared" ref="W145:W208" si="65">R145+V145</f>
        <v>109.56948982450611</v>
      </c>
      <c r="X145" s="62">
        <f>'Config sheet'!$N$150*10^-3</f>
        <v>-333.6</v>
      </c>
      <c r="Y145" s="62">
        <f>'Config sheet'!$N$149*10^-3</f>
        <v>333.6</v>
      </c>
      <c r="Z145">
        <f t="shared" si="57"/>
        <v>0.1584653750226161</v>
      </c>
      <c r="AA145">
        <f>PI()/4*('Config sheet'!$N$38^2)*'Stage 1'!Z145*2</f>
        <v>1.4493354121701866E-2</v>
      </c>
      <c r="AB145">
        <f t="shared" si="58"/>
        <v>89.125632746128275</v>
      </c>
    </row>
    <row r="146" spans="3:28" x14ac:dyDescent="0.25">
      <c r="C146">
        <v>138</v>
      </c>
      <c r="D146">
        <f t="shared" si="47"/>
        <v>995</v>
      </c>
      <c r="E146">
        <f t="shared" si="48"/>
        <v>0.17780000000000001</v>
      </c>
      <c r="F146">
        <f t="shared" si="60"/>
        <v>2.3115577889447236E-2</v>
      </c>
      <c r="G146">
        <f t="shared" si="61"/>
        <v>104.19615634406146</v>
      </c>
      <c r="H146">
        <f t="shared" si="62"/>
        <v>2.4085543677521746</v>
      </c>
      <c r="I146" s="3">
        <f t="shared" si="49"/>
        <v>8.8900000000000007E-2</v>
      </c>
      <c r="J146" s="3">
        <f t="shared" si="50"/>
        <v>0.40640000000000004</v>
      </c>
      <c r="K146">
        <f t="shared" si="51"/>
        <v>0.20964229738072337</v>
      </c>
      <c r="L146" s="62">
        <f>PI()/4*('Config sheet'!$N$38^2)*'Stage 2'!K146*2</f>
        <v>1.9174031263247973E-2</v>
      </c>
      <c r="M146">
        <f t="shared" si="52"/>
        <v>91.908218602347247</v>
      </c>
      <c r="N146" s="62">
        <f>'Config sheet'!$N$44</f>
        <v>5.8970333333333338</v>
      </c>
      <c r="O146">
        <f t="shared" si="63"/>
        <v>5.1905877330727499</v>
      </c>
      <c r="P146">
        <f t="shared" si="64"/>
        <v>-695.19405010692083</v>
      </c>
      <c r="Q146">
        <f t="shared" si="53"/>
        <v>180</v>
      </c>
      <c r="R146">
        <f t="shared" si="54"/>
        <v>-125.13492901924576</v>
      </c>
      <c r="S146">
        <f t="shared" si="55"/>
        <v>-125.13492901924576</v>
      </c>
      <c r="T146">
        <f t="shared" si="56"/>
        <v>1.3338814408347732</v>
      </c>
      <c r="U146">
        <f t="shared" si="59"/>
        <v>41.002122</v>
      </c>
      <c r="V146">
        <f>(-U146*'Config sheet'!$N$134+'Config sheet'!$N$135*'Stage 2'!U511)*10^2</f>
        <v>233.97739726578061</v>
      </c>
      <c r="W146">
        <f t="shared" si="65"/>
        <v>108.84246824653485</v>
      </c>
      <c r="X146" s="62">
        <f>'Config sheet'!$N$150*10^-3</f>
        <v>-333.6</v>
      </c>
      <c r="Y146" s="62">
        <f>'Config sheet'!$N$149*10^-3</f>
        <v>333.6</v>
      </c>
      <c r="Z146">
        <f t="shared" si="57"/>
        <v>0.15934267738072339</v>
      </c>
      <c r="AA146">
        <f>PI()/4*('Config sheet'!$N$38^2)*'Stage 1'!Z146*2</f>
        <v>1.4573592809465918E-2</v>
      </c>
      <c r="AB146">
        <f t="shared" si="58"/>
        <v>89.619053644951279</v>
      </c>
    </row>
    <row r="147" spans="3:28" x14ac:dyDescent="0.25">
      <c r="C147">
        <v>139</v>
      </c>
      <c r="D147">
        <f t="shared" si="47"/>
        <v>995</v>
      </c>
      <c r="E147">
        <f t="shared" si="48"/>
        <v>0.17780000000000001</v>
      </c>
      <c r="F147">
        <f t="shared" si="60"/>
        <v>2.3283082077051927E-2</v>
      </c>
      <c r="G147">
        <f t="shared" si="61"/>
        <v>104.19615634406146</v>
      </c>
      <c r="H147">
        <f t="shared" si="62"/>
        <v>2.4260076602721181</v>
      </c>
      <c r="I147" s="3">
        <f t="shared" si="49"/>
        <v>8.8900000000000007E-2</v>
      </c>
      <c r="J147" s="3">
        <f t="shared" si="50"/>
        <v>0.40640000000000004</v>
      </c>
      <c r="K147">
        <f t="shared" si="51"/>
        <v>0.21050017379220554</v>
      </c>
      <c r="L147" s="62">
        <f>PI()/4*('Config sheet'!$N$38^2)*'Stage 2'!K147*2</f>
        <v>1.9252493240335972E-2</v>
      </c>
      <c r="M147">
        <f t="shared" si="52"/>
        <v>92.284315858222627</v>
      </c>
      <c r="N147" s="62">
        <f>'Config sheet'!$N$44</f>
        <v>5.8970333333333338</v>
      </c>
      <c r="O147">
        <f t="shared" si="63"/>
        <v>5.0738149536678367</v>
      </c>
      <c r="P147">
        <f t="shared" si="64"/>
        <v>-699.04146151536168</v>
      </c>
      <c r="Q147">
        <f t="shared" si="53"/>
        <v>180</v>
      </c>
      <c r="R147">
        <f t="shared" si="54"/>
        <v>-125.82746307276511</v>
      </c>
      <c r="S147">
        <f t="shared" si="55"/>
        <v>-125.8274630727651</v>
      </c>
      <c r="T147">
        <f t="shared" si="56"/>
        <v>1.3338814408347732</v>
      </c>
      <c r="U147">
        <f t="shared" si="59"/>
        <v>41.002122</v>
      </c>
      <c r="V147">
        <f>(-U147*'Config sheet'!$N$134+'Config sheet'!$N$135*'Stage 2'!U512)*10^2</f>
        <v>233.97739726578061</v>
      </c>
      <c r="W147">
        <f t="shared" si="65"/>
        <v>108.1499341930155</v>
      </c>
      <c r="X147" s="62">
        <f>'Config sheet'!$N$150*10^-3</f>
        <v>-333.6</v>
      </c>
      <c r="Y147" s="62">
        <f>'Config sheet'!$N$149*10^-3</f>
        <v>333.6</v>
      </c>
      <c r="Z147">
        <f t="shared" si="57"/>
        <v>0.16020055379220555</v>
      </c>
      <c r="AA147">
        <f>PI()/4*('Config sheet'!$N$38^2)*'Stage 1'!Z147*2</f>
        <v>1.4652054786553917E-2</v>
      </c>
      <c r="AB147">
        <f t="shared" si="58"/>
        <v>90.101548814513805</v>
      </c>
    </row>
    <row r="148" spans="3:28" x14ac:dyDescent="0.25">
      <c r="C148">
        <v>140</v>
      </c>
      <c r="D148">
        <f t="shared" si="47"/>
        <v>995</v>
      </c>
      <c r="E148">
        <f t="shared" si="48"/>
        <v>0.17780000000000001</v>
      </c>
      <c r="F148">
        <f t="shared" si="60"/>
        <v>2.3450586264656618E-2</v>
      </c>
      <c r="G148">
        <f t="shared" si="61"/>
        <v>104.19615634406146</v>
      </c>
      <c r="H148">
        <f t="shared" si="62"/>
        <v>2.4434609527920612</v>
      </c>
      <c r="I148" s="3">
        <f t="shared" si="49"/>
        <v>8.8900000000000007E-2</v>
      </c>
      <c r="J148" s="3">
        <f t="shared" si="50"/>
        <v>0.40640000000000004</v>
      </c>
      <c r="K148">
        <f t="shared" si="51"/>
        <v>0.21133851746771576</v>
      </c>
      <c r="L148" s="62">
        <f>PI()/4*('Config sheet'!$N$38^2)*'Stage 2'!K148*2</f>
        <v>1.9329168739719512E-2</v>
      </c>
      <c r="M148">
        <f t="shared" si="52"/>
        <v>92.651849866175041</v>
      </c>
      <c r="N148" s="62">
        <f>'Config sheet'!$N$44</f>
        <v>5.8970333333333338</v>
      </c>
      <c r="O148">
        <f t="shared" si="63"/>
        <v>4.9564133789370084</v>
      </c>
      <c r="P148">
        <f t="shared" si="64"/>
        <v>-702.70278720171871</v>
      </c>
      <c r="Q148">
        <f t="shared" si="53"/>
        <v>180</v>
      </c>
      <c r="R148">
        <f t="shared" si="54"/>
        <v>-126.48650169630938</v>
      </c>
      <c r="S148">
        <f t="shared" si="55"/>
        <v>-126.48650169630938</v>
      </c>
      <c r="T148">
        <f t="shared" si="56"/>
        <v>1.3338814408347732</v>
      </c>
      <c r="U148">
        <f t="shared" si="59"/>
        <v>41.002122</v>
      </c>
      <c r="V148">
        <f>(-U148*'Config sheet'!$N$134+'Config sheet'!$N$135*'Stage 2'!U513)*10^2</f>
        <v>233.97739726578061</v>
      </c>
      <c r="W148">
        <f t="shared" si="65"/>
        <v>107.49089556947123</v>
      </c>
      <c r="X148" s="62">
        <f>'Config sheet'!$N$150*10^-3</f>
        <v>-333.6</v>
      </c>
      <c r="Y148" s="62">
        <f>'Config sheet'!$N$149*10^-3</f>
        <v>333.6</v>
      </c>
      <c r="Z148">
        <f t="shared" si="57"/>
        <v>0.16103889746771577</v>
      </c>
      <c r="AA148">
        <f>PI()/4*('Config sheet'!$N$38^2)*'Stage 1'!Z148*2</f>
        <v>1.4728730285937455E-2</v>
      </c>
      <c r="AB148">
        <f t="shared" si="58"/>
        <v>90.573058193315944</v>
      </c>
    </row>
    <row r="149" spans="3:28" x14ac:dyDescent="0.25">
      <c r="C149">
        <v>141</v>
      </c>
      <c r="D149">
        <f t="shared" si="47"/>
        <v>995</v>
      </c>
      <c r="E149">
        <f t="shared" si="48"/>
        <v>0.17780000000000001</v>
      </c>
      <c r="F149">
        <f t="shared" si="60"/>
        <v>2.3618090452261306E-2</v>
      </c>
      <c r="G149">
        <f t="shared" si="61"/>
        <v>104.19615634406146</v>
      </c>
      <c r="H149">
        <f t="shared" si="62"/>
        <v>2.4609142453120043</v>
      </c>
      <c r="I149" s="3">
        <f t="shared" si="49"/>
        <v>8.8900000000000007E-2</v>
      </c>
      <c r="J149" s="3">
        <f t="shared" si="50"/>
        <v>0.40640000000000004</v>
      </c>
      <c r="K149">
        <f t="shared" si="51"/>
        <v>0.2121572264873427</v>
      </c>
      <c r="L149" s="62">
        <f>PI()/4*('Config sheet'!$N$38^2)*'Stage 2'!K149*2</f>
        <v>1.9404048439732154E-2</v>
      </c>
      <c r="M149">
        <f t="shared" si="52"/>
        <v>93.010775944011954</v>
      </c>
      <c r="N149" s="62">
        <f>'Config sheet'!$N$44</f>
        <v>5.8970333333333338</v>
      </c>
      <c r="O149">
        <f t="shared" si="63"/>
        <v>4.8384137156653999</v>
      </c>
      <c r="P149">
        <f t="shared" si="64"/>
        <v>-706.18356277402188</v>
      </c>
      <c r="Q149">
        <f t="shared" si="53"/>
        <v>180</v>
      </c>
      <c r="R149">
        <f t="shared" si="54"/>
        <v>-127.11304129932395</v>
      </c>
      <c r="S149">
        <f t="shared" si="55"/>
        <v>-127.11304129932395</v>
      </c>
      <c r="T149">
        <f t="shared" si="56"/>
        <v>1.3338814408347732</v>
      </c>
      <c r="U149">
        <f t="shared" si="59"/>
        <v>41.002122</v>
      </c>
      <c r="V149">
        <f>(-U149*'Config sheet'!$N$134+'Config sheet'!$N$135*'Stage 2'!U514)*10^2</f>
        <v>233.97739726578061</v>
      </c>
      <c r="W149">
        <f t="shared" si="65"/>
        <v>106.86435596645666</v>
      </c>
      <c r="X149" s="62">
        <f>'Config sheet'!$N$150*10^-3</f>
        <v>-333.6</v>
      </c>
      <c r="Y149" s="62">
        <f>'Config sheet'!$N$149*10^-3</f>
        <v>333.6</v>
      </c>
      <c r="Z149">
        <f t="shared" si="57"/>
        <v>0.16185760648734271</v>
      </c>
      <c r="AA149">
        <f>PI()/4*('Config sheet'!$N$38^2)*'Stage 1'!Z149*2</f>
        <v>1.48036099859501E-2</v>
      </c>
      <c r="AB149">
        <f t="shared" si="58"/>
        <v>91.033524458572941</v>
      </c>
    </row>
    <row r="150" spans="3:28" x14ac:dyDescent="0.25">
      <c r="C150">
        <v>142</v>
      </c>
      <c r="D150">
        <f t="shared" si="47"/>
        <v>995</v>
      </c>
      <c r="E150">
        <f t="shared" si="48"/>
        <v>0.17780000000000001</v>
      </c>
      <c r="F150">
        <f t="shared" si="60"/>
        <v>2.3785594639865997E-2</v>
      </c>
      <c r="G150">
        <f t="shared" si="61"/>
        <v>104.19615634406146</v>
      </c>
      <c r="H150">
        <f t="shared" si="62"/>
        <v>2.4783675378319479</v>
      </c>
      <c r="I150" s="3">
        <f t="shared" si="49"/>
        <v>8.8900000000000007E-2</v>
      </c>
      <c r="J150" s="3">
        <f t="shared" si="50"/>
        <v>0.40640000000000004</v>
      </c>
      <c r="K150">
        <f t="shared" si="51"/>
        <v>0.21295620365100437</v>
      </c>
      <c r="L150" s="62">
        <f>PI()/4*('Config sheet'!$N$38^2)*'Stage 2'!K150*2</f>
        <v>1.947712345038637E-2</v>
      </c>
      <c r="M150">
        <f t="shared" si="52"/>
        <v>93.361051478737394</v>
      </c>
      <c r="N150" s="62">
        <f>'Config sheet'!$N$44</f>
        <v>5.8970333333333338</v>
      </c>
      <c r="O150">
        <f t="shared" si="63"/>
        <v>4.7198457420764193</v>
      </c>
      <c r="P150">
        <f t="shared" si="64"/>
        <v>-709.48933802307101</v>
      </c>
      <c r="Q150">
        <f t="shared" si="53"/>
        <v>180</v>
      </c>
      <c r="R150">
        <f t="shared" si="54"/>
        <v>-127.70808084415279</v>
      </c>
      <c r="S150">
        <f t="shared" si="55"/>
        <v>-127.70808084415278</v>
      </c>
      <c r="T150">
        <f t="shared" si="56"/>
        <v>1.3338814408347732</v>
      </c>
      <c r="U150">
        <f t="shared" si="59"/>
        <v>41.002122</v>
      </c>
      <c r="V150">
        <f>(-U150*'Config sheet'!$N$134+'Config sheet'!$N$135*'Stage 2'!U515)*10^2</f>
        <v>233.97739726578061</v>
      </c>
      <c r="W150">
        <f t="shared" si="65"/>
        <v>106.26931642162782</v>
      </c>
      <c r="X150" s="62">
        <f>'Config sheet'!$N$150*10^-3</f>
        <v>-333.6</v>
      </c>
      <c r="Y150" s="62">
        <f>'Config sheet'!$N$149*10^-3</f>
        <v>333.6</v>
      </c>
      <c r="Z150">
        <f t="shared" si="57"/>
        <v>0.16265658365100438</v>
      </c>
      <c r="AA150">
        <f>PI()/4*('Config sheet'!$N$38^2)*'Stage 1'!Z150*2</f>
        <v>1.4876684996604312E-2</v>
      </c>
      <c r="AB150">
        <f t="shared" si="58"/>
        <v>91.482892942072198</v>
      </c>
    </row>
    <row r="151" spans="3:28" x14ac:dyDescent="0.25">
      <c r="C151">
        <v>143</v>
      </c>
      <c r="D151">
        <f t="shared" si="47"/>
        <v>995</v>
      </c>
      <c r="E151">
        <f t="shared" si="48"/>
        <v>0.17780000000000001</v>
      </c>
      <c r="F151">
        <f t="shared" si="60"/>
        <v>2.3953098827470688E-2</v>
      </c>
      <c r="G151">
        <f t="shared" si="61"/>
        <v>104.19615634406146</v>
      </c>
      <c r="H151">
        <f t="shared" si="62"/>
        <v>2.495820830351891</v>
      </c>
      <c r="I151" s="3">
        <f t="shared" si="49"/>
        <v>8.8900000000000007E-2</v>
      </c>
      <c r="J151" s="3">
        <f t="shared" si="50"/>
        <v>0.40640000000000004</v>
      </c>
      <c r="K151">
        <f t="shared" si="51"/>
        <v>0.21373535633003776</v>
      </c>
      <c r="L151" s="62">
        <f>PI()/4*('Config sheet'!$N$38^2)*'Stage 2'!K151*2</f>
        <v>1.9548385299799794E-2</v>
      </c>
      <c r="M151">
        <f t="shared" si="52"/>
        <v>93.702635861487963</v>
      </c>
      <c r="N151" s="62">
        <f>'Config sheet'!$N$44</f>
        <v>5.8970333333333338</v>
      </c>
      <c r="O151">
        <f t="shared" si="63"/>
        <v>4.6007383062728797</v>
      </c>
      <c r="P151">
        <f t="shared" si="64"/>
        <v>-712.6256671785651</v>
      </c>
      <c r="Q151">
        <f t="shared" si="53"/>
        <v>180</v>
      </c>
      <c r="R151">
        <f t="shared" si="54"/>
        <v>-128.27262009214172</v>
      </c>
      <c r="S151">
        <f t="shared" si="55"/>
        <v>-128.27262009214172</v>
      </c>
      <c r="T151">
        <f t="shared" si="56"/>
        <v>1.3338814408347732</v>
      </c>
      <c r="U151">
        <f t="shared" si="59"/>
        <v>41.002122</v>
      </c>
      <c r="V151">
        <f>(-U151*'Config sheet'!$N$134+'Config sheet'!$N$135*'Stage 2'!U516)*10^2</f>
        <v>233.97739726578061</v>
      </c>
      <c r="W151">
        <f t="shared" si="65"/>
        <v>105.70477717363889</v>
      </c>
      <c r="X151" s="62">
        <f>'Config sheet'!$N$150*10^-3</f>
        <v>-333.6</v>
      </c>
      <c r="Y151" s="62">
        <f>'Config sheet'!$N$149*10^-3</f>
        <v>333.6</v>
      </c>
      <c r="Z151">
        <f t="shared" si="57"/>
        <v>0.16343573633003777</v>
      </c>
      <c r="AA151">
        <f>PI()/4*('Config sheet'!$N$38^2)*'Stage 1'!Z151*2</f>
        <v>1.4947946846017739E-2</v>
      </c>
      <c r="AB151">
        <f t="shared" si="58"/>
        <v>91.921111546702903</v>
      </c>
    </row>
    <row r="152" spans="3:28" x14ac:dyDescent="0.25">
      <c r="C152">
        <v>144</v>
      </c>
      <c r="D152">
        <f t="shared" si="47"/>
        <v>995</v>
      </c>
      <c r="E152">
        <f t="shared" si="48"/>
        <v>0.17780000000000001</v>
      </c>
      <c r="F152">
        <f t="shared" si="60"/>
        <v>2.4120603015075379E-2</v>
      </c>
      <c r="G152">
        <f t="shared" si="61"/>
        <v>104.19615634406146</v>
      </c>
      <c r="H152">
        <f t="shared" si="62"/>
        <v>2.5132741228718345</v>
      </c>
      <c r="I152" s="3">
        <f t="shared" si="49"/>
        <v>8.8900000000000007E-2</v>
      </c>
      <c r="J152" s="3">
        <f t="shared" si="50"/>
        <v>0.40640000000000004</v>
      </c>
      <c r="K152">
        <f t="shared" si="51"/>
        <v>0.21449459632020396</v>
      </c>
      <c r="L152" s="62">
        <f>PI()/4*('Config sheet'!$N$38^2)*'Stage 2'!K152*2</f>
        <v>1.9617825920750998E-2</v>
      </c>
      <c r="M152">
        <f t="shared" si="52"/>
        <v>94.035490423089669</v>
      </c>
      <c r="N152" s="62">
        <f>'Config sheet'!$N$44</f>
        <v>5.8970333333333338</v>
      </c>
      <c r="O152">
        <f t="shared" si="63"/>
        <v>4.4811193263055387</v>
      </c>
      <c r="P152">
        <f t="shared" si="64"/>
        <v>-715.59809922341879</v>
      </c>
      <c r="Q152">
        <f t="shared" si="53"/>
        <v>180</v>
      </c>
      <c r="R152">
        <f t="shared" si="54"/>
        <v>-128.80765786021539</v>
      </c>
      <c r="S152">
        <f t="shared" si="55"/>
        <v>-128.80765786021539</v>
      </c>
      <c r="T152">
        <f t="shared" si="56"/>
        <v>1.3338814408347732</v>
      </c>
      <c r="U152">
        <f t="shared" si="59"/>
        <v>41.002122</v>
      </c>
      <c r="V152">
        <f>(-U152*'Config sheet'!$N$134+'Config sheet'!$N$135*'Stage 2'!U517)*10^2</f>
        <v>233.97739726578061</v>
      </c>
      <c r="W152">
        <f t="shared" si="65"/>
        <v>105.16973940556522</v>
      </c>
      <c r="X152" s="62">
        <f>'Config sheet'!$N$150*10^-3</f>
        <v>-333.6</v>
      </c>
      <c r="Y152" s="62">
        <f>'Config sheet'!$N$149*10^-3</f>
        <v>333.6</v>
      </c>
      <c r="Z152">
        <f t="shared" si="57"/>
        <v>0.16419497632020397</v>
      </c>
      <c r="AA152">
        <f>PI()/4*('Config sheet'!$N$38^2)*'Stage 1'!Z152*2</f>
        <v>1.5017387466968943E-2</v>
      </c>
      <c r="AB152">
        <f t="shared" si="58"/>
        <v>92.348130663781745</v>
      </c>
    </row>
    <row r="153" spans="3:28" x14ac:dyDescent="0.25">
      <c r="C153">
        <v>145</v>
      </c>
      <c r="D153">
        <f t="shared" si="47"/>
        <v>995</v>
      </c>
      <c r="E153">
        <f t="shared" si="48"/>
        <v>0.17780000000000001</v>
      </c>
      <c r="F153">
        <f t="shared" si="60"/>
        <v>2.4288107202680067E-2</v>
      </c>
      <c r="G153">
        <f t="shared" si="61"/>
        <v>104.19615634406146</v>
      </c>
      <c r="H153">
        <f t="shared" si="62"/>
        <v>2.5307274153917776</v>
      </c>
      <c r="I153" s="3">
        <f t="shared" si="49"/>
        <v>8.8900000000000007E-2</v>
      </c>
      <c r="J153" s="3">
        <f t="shared" si="50"/>
        <v>0.40640000000000004</v>
      </c>
      <c r="K153">
        <f t="shared" si="51"/>
        <v>0.21523383969632193</v>
      </c>
      <c r="L153" s="62">
        <f>PI()/4*('Config sheet'!$N$38^2)*'Stage 2'!K153*2</f>
        <v>1.968543763738418E-2</v>
      </c>
      <c r="M153">
        <f t="shared" si="52"/>
        <v>94.359578370328677</v>
      </c>
      <c r="N153" s="62">
        <f>'Config sheet'!$N$44</f>
        <v>5.8970333333333338</v>
      </c>
      <c r="O153">
        <f t="shared" si="63"/>
        <v>4.3610157918583248</v>
      </c>
      <c r="P153">
        <f t="shared" si="64"/>
        <v>-718.41216827895096</v>
      </c>
      <c r="Q153">
        <f t="shared" si="53"/>
        <v>180</v>
      </c>
      <c r="R153">
        <f t="shared" si="54"/>
        <v>-129.3141902902112</v>
      </c>
      <c r="S153">
        <f t="shared" si="55"/>
        <v>-129.31419029021117</v>
      </c>
      <c r="T153">
        <f t="shared" si="56"/>
        <v>1.3338814408347732</v>
      </c>
      <c r="U153">
        <f t="shared" si="59"/>
        <v>41.002122</v>
      </c>
      <c r="V153">
        <f>(-U153*'Config sheet'!$N$134+'Config sheet'!$N$135*'Stage 2'!U518)*10^2</f>
        <v>233.97739726578061</v>
      </c>
      <c r="W153">
        <f t="shared" si="65"/>
        <v>104.66320697556941</v>
      </c>
      <c r="X153" s="62">
        <f>'Config sheet'!$N$150*10^-3</f>
        <v>-333.6</v>
      </c>
      <c r="Y153" s="62">
        <f>'Config sheet'!$N$149*10^-3</f>
        <v>333.6</v>
      </c>
      <c r="Z153">
        <f t="shared" si="57"/>
        <v>0.16493421969632194</v>
      </c>
      <c r="AA153">
        <f>PI()/4*('Config sheet'!$N$38^2)*'Stage 1'!Z153*2</f>
        <v>1.5084999183602127E-2</v>
      </c>
      <c r="AB153">
        <f t="shared" si="58"/>
        <v>92.763903091294679</v>
      </c>
    </row>
    <row r="154" spans="3:28" x14ac:dyDescent="0.25">
      <c r="C154">
        <v>146</v>
      </c>
      <c r="D154">
        <f t="shared" si="47"/>
        <v>995</v>
      </c>
      <c r="E154">
        <f t="shared" si="48"/>
        <v>0.17780000000000001</v>
      </c>
      <c r="F154">
        <f t="shared" si="60"/>
        <v>2.4455611390284758E-2</v>
      </c>
      <c r="G154">
        <f t="shared" si="61"/>
        <v>104.19615634406146</v>
      </c>
      <c r="H154">
        <f t="shared" si="62"/>
        <v>2.5481807079117211</v>
      </c>
      <c r="I154" s="3">
        <f t="shared" si="49"/>
        <v>8.8900000000000007E-2</v>
      </c>
      <c r="J154" s="3">
        <f t="shared" si="50"/>
        <v>0.40640000000000004</v>
      </c>
      <c r="K154">
        <f t="shared" si="51"/>
        <v>0.21595300666873557</v>
      </c>
      <c r="L154" s="62">
        <f>PI()/4*('Config sheet'!$N$38^2)*'Stage 2'!K154*2</f>
        <v>1.9751213152081545E-2</v>
      </c>
      <c r="M154">
        <f t="shared" si="52"/>
        <v>94.674864723025664</v>
      </c>
      <c r="N154" s="62">
        <f>'Config sheet'!$N$44</f>
        <v>5.8970333333333338</v>
      </c>
      <c r="O154">
        <f t="shared" si="63"/>
        <v>4.2404537675372076</v>
      </c>
      <c r="P154">
        <f t="shared" si="64"/>
        <v>-721.07338407353723</v>
      </c>
      <c r="Q154">
        <f t="shared" si="53"/>
        <v>180</v>
      </c>
      <c r="R154">
        <f t="shared" si="54"/>
        <v>-129.79320913323673</v>
      </c>
      <c r="S154">
        <f t="shared" si="55"/>
        <v>-129.7932091332367</v>
      </c>
      <c r="T154">
        <f t="shared" si="56"/>
        <v>1.3338814408347732</v>
      </c>
      <c r="U154">
        <f t="shared" si="59"/>
        <v>41.002122</v>
      </c>
      <c r="V154">
        <f>(-U154*'Config sheet'!$N$134+'Config sheet'!$N$135*'Stage 2'!U519)*10^2</f>
        <v>233.97739726578061</v>
      </c>
      <c r="W154">
        <f t="shared" si="65"/>
        <v>104.18418813254388</v>
      </c>
      <c r="X154" s="62">
        <f>'Config sheet'!$N$150*10^-3</f>
        <v>-333.6</v>
      </c>
      <c r="Y154" s="62">
        <f>'Config sheet'!$N$149*10^-3</f>
        <v>333.6</v>
      </c>
      <c r="Z154">
        <f t="shared" si="57"/>
        <v>0.16565338666873558</v>
      </c>
      <c r="AA154">
        <f>PI()/4*('Config sheet'!$N$38^2)*'Stage 1'!Z154*2</f>
        <v>1.5150774698299488E-2</v>
      </c>
      <c r="AB154">
        <f t="shared" si="58"/>
        <v>93.168383953169609</v>
      </c>
    </row>
    <row r="155" spans="3:28" x14ac:dyDescent="0.25">
      <c r="C155">
        <v>147</v>
      </c>
      <c r="D155">
        <f t="shared" si="47"/>
        <v>995</v>
      </c>
      <c r="E155">
        <f t="shared" si="48"/>
        <v>0.17780000000000001</v>
      </c>
      <c r="F155">
        <f t="shared" si="60"/>
        <v>2.4623115577889449E-2</v>
      </c>
      <c r="G155">
        <f t="shared" si="61"/>
        <v>104.19615634406146</v>
      </c>
      <c r="H155">
        <f t="shared" si="62"/>
        <v>2.5656340004316642</v>
      </c>
      <c r="I155" s="3">
        <f t="shared" si="49"/>
        <v>8.8900000000000007E-2</v>
      </c>
      <c r="J155" s="3">
        <f t="shared" si="50"/>
        <v>0.40640000000000004</v>
      </c>
      <c r="K155">
        <f t="shared" si="51"/>
        <v>0.21665202144180884</v>
      </c>
      <c r="L155" s="62">
        <f>PI()/4*('Config sheet'!$N$38^2)*'Stage 2'!K155*2</f>
        <v>1.9815145532521158E-2</v>
      </c>
      <c r="M155">
        <f t="shared" si="52"/>
        <v>94.981316251999388</v>
      </c>
      <c r="N155" s="62">
        <f>'Config sheet'!$N$44</f>
        <v>5.8970333333333338</v>
      </c>
      <c r="O155">
        <f t="shared" si="63"/>
        <v>4.1194583977478123</v>
      </c>
      <c r="P155">
        <f t="shared" si="64"/>
        <v>-723.5872225071779</v>
      </c>
      <c r="Q155">
        <f t="shared" si="53"/>
        <v>180</v>
      </c>
      <c r="R155">
        <f t="shared" si="54"/>
        <v>-130.24570005129206</v>
      </c>
      <c r="S155">
        <f t="shared" si="55"/>
        <v>-130.24570005129203</v>
      </c>
      <c r="T155">
        <f t="shared" si="56"/>
        <v>1.3338814408347732</v>
      </c>
      <c r="U155">
        <f t="shared" si="59"/>
        <v>41.002122</v>
      </c>
      <c r="V155">
        <f>(-U155*'Config sheet'!$N$134+'Config sheet'!$N$135*'Stage 2'!U520)*10^2</f>
        <v>233.97739726578061</v>
      </c>
      <c r="W155">
        <f t="shared" si="65"/>
        <v>103.73169721448855</v>
      </c>
      <c r="X155" s="62">
        <f>'Config sheet'!$N$150*10^-3</f>
        <v>-333.6</v>
      </c>
      <c r="Y155" s="62">
        <f>'Config sheet'!$N$149*10^-3</f>
        <v>333.6</v>
      </c>
      <c r="Z155">
        <f t="shared" si="57"/>
        <v>0.16635240144180885</v>
      </c>
      <c r="AA155">
        <f>PI()/4*('Config sheet'!$N$38^2)*'Stage 1'!Z155*2</f>
        <v>1.5214707078739103E-2</v>
      </c>
      <c r="AB155">
        <f t="shared" si="58"/>
        <v>93.561530619690018</v>
      </c>
    </row>
    <row r="156" spans="3:28" x14ac:dyDescent="0.25">
      <c r="C156">
        <v>148</v>
      </c>
      <c r="D156">
        <f t="shared" si="47"/>
        <v>995</v>
      </c>
      <c r="E156">
        <f t="shared" si="48"/>
        <v>0.17780000000000001</v>
      </c>
      <c r="F156">
        <f t="shared" si="60"/>
        <v>2.479061976549414E-2</v>
      </c>
      <c r="G156">
        <f t="shared" si="61"/>
        <v>104.19615634406146</v>
      </c>
      <c r="H156">
        <f t="shared" si="62"/>
        <v>2.5830872929516078</v>
      </c>
      <c r="I156" s="3">
        <f t="shared" si="49"/>
        <v>8.8900000000000007E-2</v>
      </c>
      <c r="J156" s="3">
        <f t="shared" si="50"/>
        <v>0.40640000000000004</v>
      </c>
      <c r="K156">
        <f t="shared" si="51"/>
        <v>0.21733081207463667</v>
      </c>
      <c r="L156" s="62">
        <f>PI()/4*('Config sheet'!$N$38^2)*'Stage 2'!K156*2</f>
        <v>1.9877228198937488E-2</v>
      </c>
      <c r="M156">
        <f t="shared" si="52"/>
        <v>95.278901418001766</v>
      </c>
      <c r="N156" s="62">
        <f>'Config sheet'!$N$44</f>
        <v>5.8970333333333338</v>
      </c>
      <c r="O156">
        <f t="shared" si="63"/>
        <v>3.9980539131445485</v>
      </c>
      <c r="P156">
        <f t="shared" si="64"/>
        <v>-725.95911632431682</v>
      </c>
      <c r="Q156">
        <f t="shared" si="53"/>
        <v>180</v>
      </c>
      <c r="R156">
        <f t="shared" si="54"/>
        <v>-130.67264093837704</v>
      </c>
      <c r="S156">
        <f t="shared" si="55"/>
        <v>-130.67264093837701</v>
      </c>
      <c r="T156">
        <f t="shared" si="56"/>
        <v>1.3338814408347732</v>
      </c>
      <c r="U156">
        <f t="shared" si="59"/>
        <v>41.002122</v>
      </c>
      <c r="V156">
        <f>(-U156*'Config sheet'!$N$134+'Config sheet'!$N$135*'Stage 2'!U521)*10^2</f>
        <v>233.97739726578061</v>
      </c>
      <c r="W156">
        <f t="shared" si="65"/>
        <v>103.30475632740357</v>
      </c>
      <c r="X156" s="62">
        <f>'Config sheet'!$N$150*10^-3</f>
        <v>-333.6</v>
      </c>
      <c r="Y156" s="62">
        <f>'Config sheet'!$N$149*10^-3</f>
        <v>333.6</v>
      </c>
      <c r="Z156">
        <f t="shared" si="57"/>
        <v>0.16703119207463668</v>
      </c>
      <c r="AA156">
        <f>PI()/4*('Config sheet'!$N$38^2)*'Stage 1'!Z156*2</f>
        <v>1.5276789745155433E-2</v>
      </c>
      <c r="AB156">
        <f t="shared" si="58"/>
        <v>93.943302629154473</v>
      </c>
    </row>
    <row r="157" spans="3:28" x14ac:dyDescent="0.25">
      <c r="C157">
        <v>149</v>
      </c>
      <c r="D157">
        <f t="shared" si="47"/>
        <v>995</v>
      </c>
      <c r="E157">
        <f t="shared" si="48"/>
        <v>0.17780000000000001</v>
      </c>
      <c r="F157">
        <f t="shared" si="60"/>
        <v>2.4958123953098828E-2</v>
      </c>
      <c r="G157">
        <f t="shared" si="61"/>
        <v>104.19615634406146</v>
      </c>
      <c r="H157">
        <f t="shared" si="62"/>
        <v>2.6005405854715509</v>
      </c>
      <c r="I157" s="3">
        <f t="shared" si="49"/>
        <v>8.8900000000000007E-2</v>
      </c>
      <c r="J157" s="3">
        <f t="shared" si="50"/>
        <v>0.40640000000000004</v>
      </c>
      <c r="K157">
        <f t="shared" si="51"/>
        <v>0.21798931034415009</v>
      </c>
      <c r="L157" s="62">
        <f>PI()/4*('Config sheet'!$N$38^2)*'Stage 2'!K157*2</f>
        <v>1.9937454911600892E-2</v>
      </c>
      <c r="M157">
        <f t="shared" si="52"/>
        <v>95.567590311702432</v>
      </c>
      <c r="N157" s="62">
        <f>'Config sheet'!$N$44</f>
        <v>5.8970333333333338</v>
      </c>
      <c r="O157">
        <f t="shared" si="63"/>
        <v>3.8762636386322349</v>
      </c>
      <c r="P157">
        <f t="shared" si="64"/>
        <v>-728.19444590707587</v>
      </c>
      <c r="Q157">
        <f t="shared" si="53"/>
        <v>180</v>
      </c>
      <c r="R157">
        <f t="shared" si="54"/>
        <v>-131.07500026327367</v>
      </c>
      <c r="S157">
        <f t="shared" si="55"/>
        <v>-131.07500026327367</v>
      </c>
      <c r="T157">
        <f t="shared" si="56"/>
        <v>1.3338814408347732</v>
      </c>
      <c r="U157">
        <f t="shared" si="59"/>
        <v>41.002122</v>
      </c>
      <c r="V157">
        <f>(-U157*'Config sheet'!$N$134+'Config sheet'!$N$135*'Stage 2'!U522)*10^2</f>
        <v>233.97739726578061</v>
      </c>
      <c r="W157">
        <f t="shared" si="65"/>
        <v>102.90239700250694</v>
      </c>
      <c r="X157" s="62">
        <f>'Config sheet'!$N$150*10^-3</f>
        <v>-333.6</v>
      </c>
      <c r="Y157" s="62">
        <f>'Config sheet'!$N$149*10^-3</f>
        <v>333.6</v>
      </c>
      <c r="Z157">
        <f t="shared" si="57"/>
        <v>0.1676896903441501</v>
      </c>
      <c r="AA157">
        <f>PI()/4*('Config sheet'!$N$38^2)*'Stage 1'!Z157*2</f>
        <v>1.5337016457818839E-2</v>
      </c>
      <c r="AB157">
        <f t="shared" si="58"/>
        <v>94.313661610883059</v>
      </c>
    </row>
    <row r="158" spans="3:28" x14ac:dyDescent="0.25">
      <c r="C158">
        <v>150</v>
      </c>
      <c r="D158">
        <f t="shared" si="47"/>
        <v>995</v>
      </c>
      <c r="E158">
        <f t="shared" si="48"/>
        <v>0.17780000000000001</v>
      </c>
      <c r="F158">
        <f t="shared" si="60"/>
        <v>2.5125628140703519E-2</v>
      </c>
      <c r="G158">
        <f t="shared" si="61"/>
        <v>104.19615634406146</v>
      </c>
      <c r="H158">
        <f t="shared" si="62"/>
        <v>2.6179938779914944</v>
      </c>
      <c r="I158" s="3">
        <f t="shared" si="49"/>
        <v>8.8900000000000007E-2</v>
      </c>
      <c r="J158" s="3">
        <f t="shared" si="50"/>
        <v>0.40640000000000004</v>
      </c>
      <c r="K158">
        <f t="shared" si="51"/>
        <v>0.21862745161078606</v>
      </c>
      <c r="L158" s="62">
        <f>PI()/4*('Config sheet'!$N$38^2)*'Stage 2'!K158*2</f>
        <v>1.999581975853169E-2</v>
      </c>
      <c r="M158">
        <f t="shared" si="52"/>
        <v>95.847354594797679</v>
      </c>
      <c r="N158" s="62">
        <f>'Config sheet'!$N$44</f>
        <v>5.8970333333333338</v>
      </c>
      <c r="O158">
        <f t="shared" si="63"/>
        <v>3.7541100028988916</v>
      </c>
      <c r="P158">
        <f t="shared" si="64"/>
        <v>-730.29853020091491</v>
      </c>
      <c r="Q158">
        <f t="shared" si="53"/>
        <v>180</v>
      </c>
      <c r="R158">
        <f t="shared" si="54"/>
        <v>-131.45373543616469</v>
      </c>
      <c r="S158">
        <f t="shared" si="55"/>
        <v>-131.45373543616469</v>
      </c>
      <c r="T158">
        <f t="shared" si="56"/>
        <v>1.3338814408347732</v>
      </c>
      <c r="U158">
        <f t="shared" si="59"/>
        <v>41.002122</v>
      </c>
      <c r="V158">
        <f>(-U158*'Config sheet'!$N$134+'Config sheet'!$N$135*'Stage 2'!U523)*10^2</f>
        <v>233.97739726578061</v>
      </c>
      <c r="W158">
        <f t="shared" si="65"/>
        <v>102.52366182961592</v>
      </c>
      <c r="X158" s="62">
        <f>'Config sheet'!$N$150*10^-3</f>
        <v>-333.6</v>
      </c>
      <c r="Y158" s="62">
        <f>'Config sheet'!$N$149*10^-3</f>
        <v>333.6</v>
      </c>
      <c r="Z158">
        <f t="shared" si="57"/>
        <v>0.16832783161078607</v>
      </c>
      <c r="AA158">
        <f>PI()/4*('Config sheet'!$N$38^2)*'Stage 1'!Z158*2</f>
        <v>1.5395381304749637E-2</v>
      </c>
      <c r="AB158">
        <f t="shared" si="58"/>
        <v>94.672571209665946</v>
      </c>
    </row>
    <row r="159" spans="3:28" x14ac:dyDescent="0.25">
      <c r="C159">
        <v>151</v>
      </c>
      <c r="D159">
        <f t="shared" si="47"/>
        <v>995</v>
      </c>
      <c r="E159">
        <f t="shared" si="48"/>
        <v>0.17780000000000001</v>
      </c>
      <c r="F159">
        <f t="shared" si="60"/>
        <v>2.529313232830821E-2</v>
      </c>
      <c r="G159">
        <f t="shared" si="61"/>
        <v>104.19615634406146</v>
      </c>
      <c r="H159">
        <f t="shared" si="62"/>
        <v>2.6354471705114375</v>
      </c>
      <c r="I159" s="3">
        <f t="shared" si="49"/>
        <v>8.8900000000000007E-2</v>
      </c>
      <c r="J159" s="3">
        <f t="shared" si="50"/>
        <v>0.40640000000000004</v>
      </c>
      <c r="K159">
        <f t="shared" si="51"/>
        <v>0.21924517468688365</v>
      </c>
      <c r="L159" s="62">
        <f>PI()/4*('Config sheet'!$N$38^2)*'Stage 2'!K159*2</f>
        <v>2.0052317143463585E-2</v>
      </c>
      <c r="M159">
        <f t="shared" si="52"/>
        <v>96.118167442314757</v>
      </c>
      <c r="N159" s="62">
        <f>'Config sheet'!$N$44</f>
        <v>5.8970333333333338</v>
      </c>
      <c r="O159">
        <f t="shared" si="63"/>
        <v>3.6316145494566912</v>
      </c>
      <c r="P159">
        <f t="shared" si="64"/>
        <v>-732.27661778453773</v>
      </c>
      <c r="Q159">
        <f t="shared" si="53"/>
        <v>180</v>
      </c>
      <c r="R159">
        <f t="shared" si="54"/>
        <v>-131.80979120121683</v>
      </c>
      <c r="S159">
        <f t="shared" si="55"/>
        <v>-131.8097912012168</v>
      </c>
      <c r="T159">
        <f t="shared" si="56"/>
        <v>1.3338814408347732</v>
      </c>
      <c r="U159">
        <f t="shared" si="59"/>
        <v>41.002122</v>
      </c>
      <c r="V159">
        <f>(-U159*'Config sheet'!$N$134+'Config sheet'!$N$135*'Stage 2'!U524)*10^2</f>
        <v>233.97739726578061</v>
      </c>
      <c r="W159">
        <f t="shared" si="65"/>
        <v>102.16760606456378</v>
      </c>
      <c r="X159" s="62">
        <f>'Config sheet'!$N$150*10^-3</f>
        <v>-333.6</v>
      </c>
      <c r="Y159" s="62">
        <f>'Config sheet'!$N$149*10^-3</f>
        <v>333.6</v>
      </c>
      <c r="Z159">
        <f t="shared" si="57"/>
        <v>0.16894555468688366</v>
      </c>
      <c r="AA159">
        <f>PI()/4*('Config sheet'!$N$38^2)*'Stage 1'!Z159*2</f>
        <v>1.5451878689681529E-2</v>
      </c>
      <c r="AB159">
        <f t="shared" si="58"/>
        <v>95.019997011745588</v>
      </c>
    </row>
    <row r="160" spans="3:28" x14ac:dyDescent="0.25">
      <c r="C160">
        <v>152</v>
      </c>
      <c r="D160">
        <f t="shared" si="47"/>
        <v>995</v>
      </c>
      <c r="E160">
        <f t="shared" si="48"/>
        <v>0.17780000000000001</v>
      </c>
      <c r="F160">
        <f t="shared" si="60"/>
        <v>2.5460636515912898E-2</v>
      </c>
      <c r="G160">
        <f t="shared" si="61"/>
        <v>104.19615634406146</v>
      </c>
      <c r="H160">
        <f t="shared" si="62"/>
        <v>2.6529004630313806</v>
      </c>
      <c r="I160" s="3">
        <f t="shared" si="49"/>
        <v>8.8900000000000007E-2</v>
      </c>
      <c r="J160" s="3">
        <f t="shared" si="50"/>
        <v>0.40640000000000004</v>
      </c>
      <c r="K160">
        <f t="shared" si="51"/>
        <v>0.21984242170796175</v>
      </c>
      <c r="L160" s="62">
        <f>PI()/4*('Config sheet'!$N$38^2)*'Stage 2'!K160*2</f>
        <v>2.0106941774070623E-2</v>
      </c>
      <c r="M160">
        <f t="shared" si="52"/>
        <v>96.380003486179305</v>
      </c>
      <c r="N160" s="62">
        <f>'Config sheet'!$N$44</f>
        <v>5.8970333333333338</v>
      </c>
      <c r="O160">
        <f t="shared" si="63"/>
        <v>3.5087979491657637</v>
      </c>
      <c r="P160">
        <f t="shared" si="64"/>
        <v>-734.13387809567246</v>
      </c>
      <c r="Q160">
        <f t="shared" si="53"/>
        <v>180</v>
      </c>
      <c r="R160">
        <f t="shared" si="54"/>
        <v>-132.14409805722104</v>
      </c>
      <c r="S160">
        <f t="shared" si="55"/>
        <v>-132.14409805722104</v>
      </c>
      <c r="T160">
        <f t="shared" si="56"/>
        <v>1.3338814408347732</v>
      </c>
      <c r="U160">
        <f t="shared" ref="U160:U190" si="66">IF(AND(L160&lt;=$Z$2, U159*(L159/L160)^T160&lt;$AB$4),U159*(L159/L160)^T160,IF(C160&lt;=180,$AB$3,IF(L160&gt;=$Z$4,  U159*(L159/L160)^T160,$AB$5)))</f>
        <v>41.002122</v>
      </c>
      <c r="V160">
        <f>(-U160*'Config sheet'!$N$134+'Config sheet'!$N$135*'Stage 2'!U525)*10^2</f>
        <v>233.97739726578061</v>
      </c>
      <c r="W160">
        <f t="shared" si="65"/>
        <v>101.83329920855957</v>
      </c>
      <c r="X160" s="62">
        <f>'Config sheet'!$N$150*10^-3</f>
        <v>-333.6</v>
      </c>
      <c r="Y160" s="62">
        <f>'Config sheet'!$N$149*10^-3</f>
        <v>333.6</v>
      </c>
      <c r="Z160">
        <f t="shared" si="57"/>
        <v>0.16954280170796177</v>
      </c>
      <c r="AA160">
        <f>PI()/4*('Config sheet'!$N$38^2)*'Stage 1'!Z160*2</f>
        <v>1.550650332028857E-2</v>
      </c>
      <c r="AB160">
        <f t="shared" si="58"/>
        <v>95.355906472419434</v>
      </c>
    </row>
    <row r="161" spans="3:28" x14ac:dyDescent="0.25">
      <c r="C161">
        <v>153</v>
      </c>
      <c r="D161">
        <f t="shared" si="47"/>
        <v>995</v>
      </c>
      <c r="E161">
        <f t="shared" si="48"/>
        <v>0.17780000000000001</v>
      </c>
      <c r="F161">
        <f t="shared" si="60"/>
        <v>2.5628140703517589E-2</v>
      </c>
      <c r="G161">
        <f t="shared" si="61"/>
        <v>104.19615634406146</v>
      </c>
      <c r="H161">
        <f t="shared" si="62"/>
        <v>2.6703537555513241</v>
      </c>
      <c r="I161" s="3">
        <f t="shared" si="49"/>
        <v>8.8900000000000007E-2</v>
      </c>
      <c r="J161" s="3">
        <f t="shared" si="50"/>
        <v>0.40640000000000004</v>
      </c>
      <c r="K161">
        <f t="shared" si="51"/>
        <v>0.22041913800702295</v>
      </c>
      <c r="L161" s="62">
        <f>PI()/4*('Config sheet'!$N$38^2)*'Stage 2'!K161*2</f>
        <v>2.0159688650470964E-2</v>
      </c>
      <c r="M161">
        <f t="shared" si="52"/>
        <v>96.632838760109706</v>
      </c>
      <c r="N161" s="62">
        <f>'Config sheet'!$N$44</f>
        <v>5.8970333333333338</v>
      </c>
      <c r="O161">
        <f t="shared" si="63"/>
        <v>3.3856800142139214</v>
      </c>
      <c r="P161">
        <f t="shared" si="64"/>
        <v>-735.87539282413854</v>
      </c>
      <c r="Q161">
        <f t="shared" si="53"/>
        <v>180</v>
      </c>
      <c r="R161">
        <f t="shared" si="54"/>
        <v>-132.45757070834497</v>
      </c>
      <c r="S161">
        <f t="shared" si="55"/>
        <v>-132.45757070834492</v>
      </c>
      <c r="T161">
        <f t="shared" si="56"/>
        <v>1.3338814408347732</v>
      </c>
      <c r="U161">
        <f t="shared" si="66"/>
        <v>41.002122</v>
      </c>
      <c r="V161">
        <f>(-U161*'Config sheet'!$N$134+'Config sheet'!$N$135*'Stage 2'!U526)*10^2</f>
        <v>233.97739726578061</v>
      </c>
      <c r="W161">
        <f t="shared" si="65"/>
        <v>101.51982655743564</v>
      </c>
      <c r="X161" s="62">
        <f>'Config sheet'!$N$150*10^-3</f>
        <v>-333.6</v>
      </c>
      <c r="Y161" s="62">
        <f>'Config sheet'!$N$149*10^-3</f>
        <v>333.6</v>
      </c>
      <c r="Z161">
        <f t="shared" si="57"/>
        <v>0.17011951800702296</v>
      </c>
      <c r="AA161">
        <f>PI()/4*('Config sheet'!$N$38^2)*'Stage 1'!Z161*2</f>
        <v>1.5559250196688908E-2</v>
      </c>
      <c r="AB161">
        <f t="shared" si="58"/>
        <v>95.680268845344756</v>
      </c>
    </row>
    <row r="162" spans="3:28" x14ac:dyDescent="0.25">
      <c r="C162">
        <v>154</v>
      </c>
      <c r="D162">
        <f t="shared" si="47"/>
        <v>995</v>
      </c>
      <c r="E162">
        <f t="shared" si="48"/>
        <v>0.17780000000000001</v>
      </c>
      <c r="F162">
        <f t="shared" si="60"/>
        <v>2.579564489112228E-2</v>
      </c>
      <c r="G162">
        <f t="shared" si="61"/>
        <v>104.19615634406146</v>
      </c>
      <c r="H162">
        <f t="shared" si="62"/>
        <v>2.6878070480712672</v>
      </c>
      <c r="I162" s="3">
        <f t="shared" si="49"/>
        <v>8.8900000000000007E-2</v>
      </c>
      <c r="J162" s="3">
        <f t="shared" si="50"/>
        <v>0.40640000000000004</v>
      </c>
      <c r="K162">
        <f t="shared" si="51"/>
        <v>0.22097527199202327</v>
      </c>
      <c r="L162" s="62">
        <f>PI()/4*('Config sheet'!$N$38^2)*'Stage 2'!K162*2</f>
        <v>2.0210553054020145E-2</v>
      </c>
      <c r="M162">
        <f t="shared" si="52"/>
        <v>96.876650645899048</v>
      </c>
      <c r="N162" s="62">
        <f>'Config sheet'!$N$44</f>
        <v>5.8970333333333338</v>
      </c>
      <c r="O162">
        <f t="shared" si="63"/>
        <v>3.2622797135232773</v>
      </c>
      <c r="P162">
        <f t="shared" si="64"/>
        <v>-737.50614748339297</v>
      </c>
      <c r="Q162">
        <f t="shared" si="53"/>
        <v>180</v>
      </c>
      <c r="R162">
        <f t="shared" si="54"/>
        <v>-132.75110654701075</v>
      </c>
      <c r="S162">
        <f t="shared" si="55"/>
        <v>-132.75110654701075</v>
      </c>
      <c r="T162">
        <f t="shared" si="56"/>
        <v>1.3338814408347732</v>
      </c>
      <c r="U162">
        <f t="shared" si="66"/>
        <v>41.002122</v>
      </c>
      <c r="V162">
        <f>(-U162*'Config sheet'!$N$134+'Config sheet'!$N$135*'Stage 2'!U527)*10^2</f>
        <v>233.97739726578061</v>
      </c>
      <c r="W162">
        <f t="shared" si="65"/>
        <v>101.22629071876986</v>
      </c>
      <c r="X162" s="62">
        <f>'Config sheet'!$N$150*10^-3</f>
        <v>-333.6</v>
      </c>
      <c r="Y162" s="62">
        <f>'Config sheet'!$N$149*10^-3</f>
        <v>333.6</v>
      </c>
      <c r="Z162">
        <f t="shared" si="57"/>
        <v>0.17067565199202328</v>
      </c>
      <c r="AA162">
        <f>PI()/4*('Config sheet'!$N$38^2)*'Stage 1'!Z162*2</f>
        <v>1.561011460023809E-2</v>
      </c>
      <c r="AB162">
        <f t="shared" si="58"/>
        <v>95.993055113623882</v>
      </c>
    </row>
    <row r="163" spans="3:28" x14ac:dyDescent="0.25">
      <c r="C163">
        <v>155</v>
      </c>
      <c r="D163">
        <f t="shared" si="47"/>
        <v>995</v>
      </c>
      <c r="E163">
        <f t="shared" si="48"/>
        <v>0.17780000000000001</v>
      </c>
      <c r="F163">
        <f t="shared" si="60"/>
        <v>2.5963149078726971E-2</v>
      </c>
      <c r="G163">
        <f t="shared" si="61"/>
        <v>104.19615634406146</v>
      </c>
      <c r="H163">
        <f t="shared" si="62"/>
        <v>2.7052603405912108</v>
      </c>
      <c r="I163" s="3">
        <f t="shared" si="49"/>
        <v>8.8900000000000007E-2</v>
      </c>
      <c r="J163" s="3">
        <f t="shared" si="50"/>
        <v>0.40640000000000004</v>
      </c>
      <c r="K163">
        <f t="shared" si="51"/>
        <v>0.22151077502663852</v>
      </c>
      <c r="L163" s="62">
        <f>PI()/4*('Config sheet'!$N$38^2)*'Stage 2'!K163*2</f>
        <v>2.0259530536405918E-2</v>
      </c>
      <c r="M163">
        <f t="shared" si="52"/>
        <v>97.111417821142581</v>
      </c>
      <c r="N163" s="62">
        <f>'Config sheet'!$N$44</f>
        <v>5.8970333333333338</v>
      </c>
      <c r="O163">
        <f t="shared" si="63"/>
        <v>3.1386151895529206</v>
      </c>
      <c r="P163">
        <f t="shared" si="64"/>
        <v>-739.03102317150274</v>
      </c>
      <c r="Q163">
        <f t="shared" si="53"/>
        <v>180</v>
      </c>
      <c r="R163">
        <f t="shared" si="54"/>
        <v>-133.0255841708705</v>
      </c>
      <c r="S163">
        <f t="shared" si="55"/>
        <v>-133.02558417087047</v>
      </c>
      <c r="T163">
        <f t="shared" si="56"/>
        <v>1.3338814408347732</v>
      </c>
      <c r="U163">
        <f t="shared" si="66"/>
        <v>41.002122</v>
      </c>
      <c r="V163">
        <f>(-U163*'Config sheet'!$N$134+'Config sheet'!$N$135*'Stage 2'!U528)*10^2</f>
        <v>233.97739726578061</v>
      </c>
      <c r="W163">
        <f t="shared" si="65"/>
        <v>100.95181309491011</v>
      </c>
      <c r="X163" s="62">
        <f>'Config sheet'!$N$150*10^-3</f>
        <v>-333.6</v>
      </c>
      <c r="Y163" s="62">
        <f>'Config sheet'!$N$149*10^-3</f>
        <v>333.6</v>
      </c>
      <c r="Z163">
        <f t="shared" si="57"/>
        <v>0.17121115502663853</v>
      </c>
      <c r="AA163">
        <f>PI()/4*('Config sheet'!$N$38^2)*'Stage 1'!Z163*2</f>
        <v>1.5659092082623862E-2</v>
      </c>
      <c r="AB163">
        <f t="shared" si="58"/>
        <v>96.294237922743832</v>
      </c>
    </row>
    <row r="164" spans="3:28" x14ac:dyDescent="0.25">
      <c r="C164">
        <v>156</v>
      </c>
      <c r="D164">
        <f t="shared" si="47"/>
        <v>995</v>
      </c>
      <c r="E164">
        <f t="shared" si="48"/>
        <v>0.17780000000000001</v>
      </c>
      <c r="F164">
        <f t="shared" si="60"/>
        <v>2.6130653266331658E-2</v>
      </c>
      <c r="G164">
        <f t="shared" si="61"/>
        <v>104.19615634406146</v>
      </c>
      <c r="H164">
        <f t="shared" si="62"/>
        <v>2.7227136331111539</v>
      </c>
      <c r="I164" s="3">
        <f t="shared" si="49"/>
        <v>8.8900000000000007E-2</v>
      </c>
      <c r="J164" s="3">
        <f t="shared" si="50"/>
        <v>0.40640000000000004</v>
      </c>
      <c r="K164">
        <f t="shared" si="51"/>
        <v>0.22202560131445004</v>
      </c>
      <c r="L164" s="62">
        <f>PI()/4*('Config sheet'!$N$38^2)*'Stage 2'!K164*2</f>
        <v>2.0306616909055768E-2</v>
      </c>
      <c r="M164">
        <f t="shared" si="52"/>
        <v>97.337120208464185</v>
      </c>
      <c r="N164" s="62">
        <f>'Config sheet'!$N$44</f>
        <v>5.8970333333333338</v>
      </c>
      <c r="O164">
        <f t="shared" si="63"/>
        <v>3.0147037764651001</v>
      </c>
      <c r="P164">
        <f t="shared" si="64"/>
        <v>-740.4547885322437</v>
      </c>
      <c r="Q164">
        <f t="shared" si="53"/>
        <v>180</v>
      </c>
      <c r="R164">
        <f t="shared" si="54"/>
        <v>-133.28186193580387</v>
      </c>
      <c r="S164">
        <f t="shared" si="55"/>
        <v>-133.28186193580387</v>
      </c>
      <c r="T164">
        <f t="shared" si="56"/>
        <v>1.3338814408347732</v>
      </c>
      <c r="U164">
        <f t="shared" si="66"/>
        <v>41.002122</v>
      </c>
      <c r="V164">
        <f>(-U164*'Config sheet'!$N$134+'Config sheet'!$N$135*'Stage 2'!U529)*10^2</f>
        <v>233.97739726578061</v>
      </c>
      <c r="W164">
        <f t="shared" si="65"/>
        <v>100.69553532997674</v>
      </c>
      <c r="X164" s="62">
        <f>'Config sheet'!$N$150*10^-3</f>
        <v>-333.6</v>
      </c>
      <c r="Y164" s="62">
        <f>'Config sheet'!$N$149*10^-3</f>
        <v>333.6</v>
      </c>
      <c r="Z164">
        <f t="shared" si="57"/>
        <v>0.17172598131445005</v>
      </c>
      <c r="AA164">
        <f>PI()/4*('Config sheet'!$N$38^2)*'Stage 1'!Z164*2</f>
        <v>1.5706178455273712E-2</v>
      </c>
      <c r="AB164">
        <f t="shared" si="58"/>
        <v>96.583791515438705</v>
      </c>
    </row>
    <row r="165" spans="3:28" x14ac:dyDescent="0.25">
      <c r="C165">
        <v>157</v>
      </c>
      <c r="D165">
        <f t="shared" si="47"/>
        <v>995</v>
      </c>
      <c r="E165">
        <f t="shared" si="48"/>
        <v>0.17780000000000001</v>
      </c>
      <c r="F165">
        <f t="shared" si="60"/>
        <v>2.6298157453936349E-2</v>
      </c>
      <c r="G165">
        <f t="shared" si="61"/>
        <v>104.19615634406146</v>
      </c>
      <c r="H165">
        <f t="shared" si="62"/>
        <v>2.7401669256310974</v>
      </c>
      <c r="I165" s="3">
        <f t="shared" si="49"/>
        <v>8.8900000000000007E-2</v>
      </c>
      <c r="J165" s="3">
        <f t="shared" si="50"/>
        <v>0.40640000000000004</v>
      </c>
      <c r="K165">
        <f t="shared" si="51"/>
        <v>0.22251970778666735</v>
      </c>
      <c r="L165" s="62">
        <f>PI()/4*('Config sheet'!$N$38^2)*'Stage 2'!K165*2</f>
        <v>2.0351808232867977E-2</v>
      </c>
      <c r="M165">
        <f t="shared" si="52"/>
        <v>97.553738926293391</v>
      </c>
      <c r="N165" s="62">
        <f>'Config sheet'!$N$44</f>
        <v>5.8970333333333338</v>
      </c>
      <c r="O165">
        <f t="shared" si="63"/>
        <v>2.8905620196204156</v>
      </c>
      <c r="P165">
        <f t="shared" si="64"/>
        <v>-741.78209192675558</v>
      </c>
      <c r="Q165">
        <f t="shared" si="53"/>
        <v>180</v>
      </c>
      <c r="R165">
        <f t="shared" si="54"/>
        <v>-133.52077654681602</v>
      </c>
      <c r="S165">
        <f t="shared" si="55"/>
        <v>-133.52077654681599</v>
      </c>
      <c r="T165">
        <f t="shared" si="56"/>
        <v>1.3338814408347732</v>
      </c>
      <c r="U165">
        <f t="shared" si="66"/>
        <v>41.002122</v>
      </c>
      <c r="V165">
        <f>(-U165*'Config sheet'!$N$134+'Config sheet'!$N$135*'Stage 2'!U530)*10^2</f>
        <v>233.97739726578061</v>
      </c>
      <c r="W165">
        <f t="shared" si="65"/>
        <v>100.45662071896459</v>
      </c>
      <c r="X165" s="62">
        <f>'Config sheet'!$N$150*10^-3</f>
        <v>-333.6</v>
      </c>
      <c r="Y165" s="62">
        <f>'Config sheet'!$N$149*10^-3</f>
        <v>333.6</v>
      </c>
      <c r="Z165">
        <f t="shared" si="57"/>
        <v>0.17222008778666736</v>
      </c>
      <c r="AA165">
        <f>PI()/4*('Config sheet'!$N$38^2)*'Stage 1'!Z165*2</f>
        <v>1.5751369779085925E-2</v>
      </c>
      <c r="AB165">
        <f t="shared" si="58"/>
        <v>96.861691668541823</v>
      </c>
    </row>
    <row r="166" spans="3:28" x14ac:dyDescent="0.25">
      <c r="C166">
        <v>158</v>
      </c>
      <c r="D166">
        <f t="shared" si="47"/>
        <v>995</v>
      </c>
      <c r="E166">
        <f t="shared" si="48"/>
        <v>0.17780000000000001</v>
      </c>
      <c r="F166">
        <f t="shared" si="60"/>
        <v>2.646566164154104E-2</v>
      </c>
      <c r="G166">
        <f t="shared" si="61"/>
        <v>104.19615634406146</v>
      </c>
      <c r="H166">
        <f t="shared" si="62"/>
        <v>2.7576202181510405</v>
      </c>
      <c r="I166" s="3">
        <f t="shared" si="49"/>
        <v>8.8900000000000007E-2</v>
      </c>
      <c r="J166" s="3">
        <f t="shared" si="50"/>
        <v>0.40640000000000004</v>
      </c>
      <c r="K166">
        <f t="shared" si="51"/>
        <v>0.22299305399349589</v>
      </c>
      <c r="L166" s="62">
        <f>PI()/4*('Config sheet'!$N$38^2)*'Stage 2'!K166*2</f>
        <v>2.0395100808276022E-2</v>
      </c>
      <c r="M166">
        <f t="shared" si="52"/>
        <v>97.761256241240517</v>
      </c>
      <c r="N166" s="62">
        <f>'Config sheet'!$N$44</f>
        <v>5.8970333333333338</v>
      </c>
      <c r="O166">
        <f t="shared" si="63"/>
        <v>2.7662056963659913</v>
      </c>
      <c r="P166">
        <f t="shared" si="64"/>
        <v>-743.01745382590639</v>
      </c>
      <c r="Q166">
        <f t="shared" si="53"/>
        <v>180</v>
      </c>
      <c r="R166">
        <f t="shared" si="54"/>
        <v>-133.74314168866317</v>
      </c>
      <c r="S166">
        <f t="shared" si="55"/>
        <v>-133.74314168866317</v>
      </c>
      <c r="T166">
        <f t="shared" si="56"/>
        <v>1.3338814408347732</v>
      </c>
      <c r="U166">
        <f t="shared" si="66"/>
        <v>41.002122</v>
      </c>
      <c r="V166">
        <f>(-U166*'Config sheet'!$N$134+'Config sheet'!$N$135*'Stage 2'!U531)*10^2</f>
        <v>233.97739726578061</v>
      </c>
      <c r="W166">
        <f t="shared" si="65"/>
        <v>100.23425557711744</v>
      </c>
      <c r="X166" s="62">
        <f>'Config sheet'!$N$150*10^-3</f>
        <v>-333.6</v>
      </c>
      <c r="Y166" s="62">
        <f>'Config sheet'!$N$149*10^-3</f>
        <v>333.6</v>
      </c>
      <c r="Z166">
        <f t="shared" si="57"/>
        <v>0.1726934339934959</v>
      </c>
      <c r="AA166">
        <f>PI()/4*('Config sheet'!$N$38^2)*'Stage 1'!Z166*2</f>
        <v>1.5794662354493966E-2</v>
      </c>
      <c r="AB166">
        <f t="shared" si="58"/>
        <v>97.127915631887447</v>
      </c>
    </row>
    <row r="167" spans="3:28" x14ac:dyDescent="0.25">
      <c r="C167">
        <v>159</v>
      </c>
      <c r="D167">
        <f t="shared" si="47"/>
        <v>995</v>
      </c>
      <c r="E167">
        <f t="shared" si="48"/>
        <v>0.17780000000000001</v>
      </c>
      <c r="F167">
        <f t="shared" si="60"/>
        <v>2.6633165829145732E-2</v>
      </c>
      <c r="G167">
        <f t="shared" si="61"/>
        <v>104.19615634406146</v>
      </c>
      <c r="H167">
        <f t="shared" si="62"/>
        <v>2.7750735106709841</v>
      </c>
      <c r="I167" s="3">
        <f t="shared" si="49"/>
        <v>8.8900000000000007E-2</v>
      </c>
      <c r="J167" s="3">
        <f t="shared" si="50"/>
        <v>0.40640000000000004</v>
      </c>
      <c r="K167">
        <f t="shared" si="51"/>
        <v>0.22344560199925501</v>
      </c>
      <c r="L167" s="62">
        <f>PI()/4*('Config sheet'!$N$38^2)*'Stage 2'!K167*2</f>
        <v>2.043649116565599E-2</v>
      </c>
      <c r="M167">
        <f t="shared" si="52"/>
        <v>97.959655522115725</v>
      </c>
      <c r="N167" s="62">
        <f>'Config sheet'!$N$44</f>
        <v>5.8970333333333338</v>
      </c>
      <c r="O167">
        <f t="shared" si="63"/>
        <v>2.6416498380787394</v>
      </c>
      <c r="P167">
        <f t="shared" si="64"/>
        <v>-744.16525943322733</v>
      </c>
      <c r="Q167">
        <f t="shared" si="53"/>
        <v>180</v>
      </c>
      <c r="R167">
        <f t="shared" si="54"/>
        <v>-133.94974669798091</v>
      </c>
      <c r="S167">
        <f t="shared" si="55"/>
        <v>-133.94974669798091</v>
      </c>
      <c r="T167">
        <f t="shared" si="56"/>
        <v>1.3338814408347732</v>
      </c>
      <c r="U167">
        <f t="shared" si="66"/>
        <v>41.002122</v>
      </c>
      <c r="V167">
        <f>(-U167*'Config sheet'!$N$134+'Config sheet'!$N$135*'Stage 2'!U532)*10^2</f>
        <v>233.97739726578061</v>
      </c>
      <c r="W167">
        <f t="shared" si="65"/>
        <v>100.0276505677997</v>
      </c>
      <c r="X167" s="62">
        <f>'Config sheet'!$N$150*10^-3</f>
        <v>-333.6</v>
      </c>
      <c r="Y167" s="62">
        <f>'Config sheet'!$N$149*10^-3</f>
        <v>333.6</v>
      </c>
      <c r="Z167">
        <f t="shared" si="57"/>
        <v>0.17314598199925502</v>
      </c>
      <c r="AA167">
        <f>PI()/4*('Config sheet'!$N$38^2)*'Stage 1'!Z167*2</f>
        <v>1.5836052711873935E-2</v>
      </c>
      <c r="AB167">
        <f t="shared" si="58"/>
        <v>97.382442069322266</v>
      </c>
    </row>
    <row r="168" spans="3:28" x14ac:dyDescent="0.25">
      <c r="C168">
        <v>160</v>
      </c>
      <c r="D168">
        <f t="shared" si="47"/>
        <v>995</v>
      </c>
      <c r="E168">
        <f t="shared" si="48"/>
        <v>0.17780000000000001</v>
      </c>
      <c r="F168">
        <f t="shared" si="60"/>
        <v>2.6800670016750419E-2</v>
      </c>
      <c r="G168">
        <f t="shared" si="61"/>
        <v>104.19615634406146</v>
      </c>
      <c r="H168">
        <f t="shared" si="62"/>
        <v>2.7925268031909272</v>
      </c>
      <c r="I168" s="3">
        <f t="shared" si="49"/>
        <v>8.8900000000000007E-2</v>
      </c>
      <c r="J168" s="3">
        <f t="shared" si="50"/>
        <v>0.40640000000000004</v>
      </c>
      <c r="K168">
        <f t="shared" si="51"/>
        <v>0.22387731628133906</v>
      </c>
      <c r="L168" s="62">
        <f>PI()/4*('Config sheet'!$N$38^2)*'Stage 2'!K168*2</f>
        <v>2.0475976056085508E-2</v>
      </c>
      <c r="M168">
        <f t="shared" si="52"/>
        <v>98.148921195633321</v>
      </c>
      <c r="N168" s="62">
        <f>'Config sheet'!$N$44</f>
        <v>5.8970333333333338</v>
      </c>
      <c r="O168">
        <f t="shared" si="63"/>
        <v>2.5169087534243824</v>
      </c>
      <c r="P168">
        <f t="shared" si="64"/>
        <v>-745.22975154797427</v>
      </c>
      <c r="Q168">
        <f t="shared" si="53"/>
        <v>180</v>
      </c>
      <c r="R168">
        <f t="shared" si="54"/>
        <v>-134.14135527863536</v>
      </c>
      <c r="S168">
        <f t="shared" si="55"/>
        <v>-134.14135527863536</v>
      </c>
      <c r="T168">
        <f t="shared" si="56"/>
        <v>1.3338814408347732</v>
      </c>
      <c r="U168">
        <f t="shared" si="66"/>
        <v>41.002122</v>
      </c>
      <c r="V168">
        <f>(-U168*'Config sheet'!$N$134+'Config sheet'!$N$135*'Stage 2'!U533)*10^2</f>
        <v>233.97739726578061</v>
      </c>
      <c r="W168">
        <f t="shared" si="65"/>
        <v>99.836041987145251</v>
      </c>
      <c r="X168" s="62">
        <f>'Config sheet'!$N$150*10^-3</f>
        <v>-333.6</v>
      </c>
      <c r="Y168" s="62">
        <f>'Config sheet'!$N$149*10^-3</f>
        <v>333.6</v>
      </c>
      <c r="Z168">
        <f t="shared" si="57"/>
        <v>0.17357769628133907</v>
      </c>
      <c r="AA168">
        <f>PI()/4*('Config sheet'!$N$38^2)*'Stage 1'!Z168*2</f>
        <v>1.5875537602303452E-2</v>
      </c>
      <c r="AB168">
        <f t="shared" si="58"/>
        <v>97.625251001877984</v>
      </c>
    </row>
    <row r="169" spans="3:28" x14ac:dyDescent="0.25">
      <c r="C169">
        <v>161</v>
      </c>
      <c r="D169">
        <f t="shared" si="47"/>
        <v>995</v>
      </c>
      <c r="E169">
        <f t="shared" si="48"/>
        <v>0.17780000000000001</v>
      </c>
      <c r="F169">
        <f t="shared" si="60"/>
        <v>2.696817420435511E-2</v>
      </c>
      <c r="G169">
        <f t="shared" si="61"/>
        <v>104.19615634406146</v>
      </c>
      <c r="H169">
        <f t="shared" si="62"/>
        <v>2.8099800957108703</v>
      </c>
      <c r="I169" s="3">
        <f t="shared" si="49"/>
        <v>8.8900000000000007E-2</v>
      </c>
      <c r="J169" s="3">
        <f t="shared" si="50"/>
        <v>0.40640000000000004</v>
      </c>
      <c r="K169">
        <f t="shared" si="51"/>
        <v>0.22428816363311527</v>
      </c>
      <c r="L169" s="62">
        <f>PI()/4*('Config sheet'!$N$38^2)*'Stage 2'!K169*2</f>
        <v>2.0513552442462696E-2</v>
      </c>
      <c r="M169">
        <f t="shared" si="52"/>
        <v>98.329038703841448</v>
      </c>
      <c r="N169" s="62">
        <f>'Config sheet'!$N$44</f>
        <v>5.8970333333333338</v>
      </c>
      <c r="O169">
        <f t="shared" si="63"/>
        <v>2.3919960527911321</v>
      </c>
      <c r="P169">
        <f t="shared" si="64"/>
        <v>-746.2150236775592</v>
      </c>
      <c r="Q169">
        <f t="shared" si="53"/>
        <v>180</v>
      </c>
      <c r="R169">
        <f t="shared" si="54"/>
        <v>-134.31870426196068</v>
      </c>
      <c r="S169">
        <f t="shared" si="55"/>
        <v>-134.31870426196068</v>
      </c>
      <c r="T169">
        <f t="shared" si="56"/>
        <v>1.3338814408347732</v>
      </c>
      <c r="U169">
        <f t="shared" si="66"/>
        <v>41.002122</v>
      </c>
      <c r="V169">
        <f>(-U169*'Config sheet'!$N$134+'Config sheet'!$N$135*'Stage 2'!U534)*10^2</f>
        <v>233.97739726578061</v>
      </c>
      <c r="W169">
        <f t="shared" si="65"/>
        <v>99.658693003819934</v>
      </c>
      <c r="X169" s="62">
        <f>'Config sheet'!$N$150*10^-3</f>
        <v>-333.6</v>
      </c>
      <c r="Y169" s="62">
        <f>'Config sheet'!$N$149*10^-3</f>
        <v>333.6</v>
      </c>
      <c r="Z169">
        <f t="shared" si="57"/>
        <v>0.17398854363311528</v>
      </c>
      <c r="AA169">
        <f>PI()/4*('Config sheet'!$N$38^2)*'Stage 1'!Z169*2</f>
        <v>1.5913113988680644E-2</v>
      </c>
      <c r="AB169">
        <f t="shared" si="58"/>
        <v>97.856323753158208</v>
      </c>
    </row>
    <row r="170" spans="3:28" x14ac:dyDescent="0.25">
      <c r="C170">
        <v>162</v>
      </c>
      <c r="D170">
        <f t="shared" si="47"/>
        <v>995</v>
      </c>
      <c r="E170">
        <f t="shared" si="48"/>
        <v>0.17780000000000001</v>
      </c>
      <c r="F170">
        <f t="shared" si="60"/>
        <v>2.7135678391959801E-2</v>
      </c>
      <c r="G170">
        <f t="shared" si="61"/>
        <v>104.19615634406146</v>
      </c>
      <c r="H170">
        <f t="shared" si="62"/>
        <v>2.8274333882308138</v>
      </c>
      <c r="I170" s="3">
        <f t="shared" si="49"/>
        <v>8.8900000000000007E-2</v>
      </c>
      <c r="J170" s="3">
        <f t="shared" si="50"/>
        <v>0.40640000000000004</v>
      </c>
      <c r="K170">
        <f t="shared" si="51"/>
        <v>0.22467811307084051</v>
      </c>
      <c r="L170" s="62">
        <f>PI()/4*('Config sheet'!$N$38^2)*'Stage 2'!K170*2</f>
        <v>2.0549217490992724E-2</v>
      </c>
      <c r="M170">
        <f t="shared" si="52"/>
        <v>98.499994463314096</v>
      </c>
      <c r="N170" s="62">
        <f>'Config sheet'!$N$44</f>
        <v>5.8970333333333338</v>
      </c>
      <c r="O170">
        <f t="shared" si="63"/>
        <v>2.2669246738555922</v>
      </c>
      <c r="P170">
        <f t="shared" si="64"/>
        <v>-747.12501340826611</v>
      </c>
      <c r="Q170">
        <f t="shared" si="53"/>
        <v>180</v>
      </c>
      <c r="R170">
        <f t="shared" si="54"/>
        <v>-134.48250241348791</v>
      </c>
      <c r="S170">
        <f t="shared" si="55"/>
        <v>-134.48250241348791</v>
      </c>
      <c r="T170">
        <f t="shared" si="56"/>
        <v>1.3338814408347732</v>
      </c>
      <c r="U170">
        <f t="shared" si="66"/>
        <v>41.002122</v>
      </c>
      <c r="V170">
        <f>(-U170*'Config sheet'!$N$134+'Config sheet'!$N$135*'Stage 2'!U535)*10^2</f>
        <v>233.97739726578061</v>
      </c>
      <c r="W170">
        <f t="shared" si="65"/>
        <v>99.494894852292703</v>
      </c>
      <c r="X170" s="62">
        <f>'Config sheet'!$N$150*10^-3</f>
        <v>-333.6</v>
      </c>
      <c r="Y170" s="62">
        <f>'Config sheet'!$N$149*10^-3</f>
        <v>333.6</v>
      </c>
      <c r="Z170">
        <f t="shared" si="57"/>
        <v>0.17437849307084052</v>
      </c>
      <c r="AA170">
        <f>PI()/4*('Config sheet'!$N$38^2)*'Stage 1'!Z170*2</f>
        <v>1.5948779037210668E-2</v>
      </c>
      <c r="AB170">
        <f t="shared" si="58"/>
        <v>98.075642896985656</v>
      </c>
    </row>
    <row r="171" spans="3:28" x14ac:dyDescent="0.25">
      <c r="C171">
        <v>163</v>
      </c>
      <c r="D171">
        <f t="shared" si="47"/>
        <v>995</v>
      </c>
      <c r="E171">
        <f t="shared" si="48"/>
        <v>0.17780000000000001</v>
      </c>
      <c r="F171">
        <f t="shared" si="60"/>
        <v>2.7303182579564489E-2</v>
      </c>
      <c r="G171">
        <f t="shared" si="61"/>
        <v>104.19615634406146</v>
      </c>
      <c r="H171">
        <f t="shared" si="62"/>
        <v>2.8448866807507569</v>
      </c>
      <c r="I171" s="3">
        <f t="shared" si="49"/>
        <v>8.8900000000000007E-2</v>
      </c>
      <c r="J171" s="3">
        <f t="shared" si="50"/>
        <v>0.40640000000000004</v>
      </c>
      <c r="K171">
        <f t="shared" si="51"/>
        <v>0.22504713574467539</v>
      </c>
      <c r="L171" s="62">
        <f>PI()/4*('Config sheet'!$N$38^2)*'Stage 2'!K171*2</f>
        <v>2.0582968563049083E-2</v>
      </c>
      <c r="M171">
        <f t="shared" si="52"/>
        <v>98.661775826139205</v>
      </c>
      <c r="N171" s="62">
        <f>'Config sheet'!$N$44</f>
        <v>5.8970333333333338</v>
      </c>
      <c r="O171">
        <f t="shared" si="63"/>
        <v>2.1417069082368636</v>
      </c>
      <c r="P171">
        <f t="shared" si="64"/>
        <v>-747.96349604282693</v>
      </c>
      <c r="Q171">
        <f t="shared" si="53"/>
        <v>180</v>
      </c>
      <c r="R171">
        <f t="shared" si="54"/>
        <v>-134.63342928770885</v>
      </c>
      <c r="S171">
        <f t="shared" si="55"/>
        <v>-134.63342928770885</v>
      </c>
      <c r="T171">
        <f t="shared" si="56"/>
        <v>1.3338814408347732</v>
      </c>
      <c r="U171">
        <f t="shared" si="66"/>
        <v>41.002122</v>
      </c>
      <c r="V171">
        <f>(-U171*'Config sheet'!$N$134+'Config sheet'!$N$135*'Stage 2'!U536)*10^2</f>
        <v>233.97739726578061</v>
      </c>
      <c r="W171">
        <f t="shared" si="65"/>
        <v>99.34396797807176</v>
      </c>
      <c r="X171" s="62">
        <f>'Config sheet'!$N$150*10^-3</f>
        <v>-333.6</v>
      </c>
      <c r="Y171" s="62">
        <f>'Config sheet'!$N$149*10^-3</f>
        <v>333.6</v>
      </c>
      <c r="Z171">
        <f t="shared" si="57"/>
        <v>0.1747475157446754</v>
      </c>
      <c r="AA171">
        <f>PI()/4*('Config sheet'!$N$38^2)*'Stage 1'!Z171*2</f>
        <v>1.5982530109267028E-2</v>
      </c>
      <c r="AB171">
        <f t="shared" si="58"/>
        <v>98.283192207353991</v>
      </c>
    </row>
    <row r="172" spans="3:28" x14ac:dyDescent="0.25">
      <c r="C172">
        <v>164</v>
      </c>
      <c r="D172">
        <f t="shared" si="47"/>
        <v>995</v>
      </c>
      <c r="E172">
        <f t="shared" si="48"/>
        <v>0.17780000000000001</v>
      </c>
      <c r="F172">
        <f t="shared" si="60"/>
        <v>2.747068676716918E-2</v>
      </c>
      <c r="G172">
        <f t="shared" si="61"/>
        <v>104.19615634406146</v>
      </c>
      <c r="H172">
        <f t="shared" si="62"/>
        <v>2.8623399732707004</v>
      </c>
      <c r="I172" s="3">
        <f t="shared" si="49"/>
        <v>8.8900000000000007E-2</v>
      </c>
      <c r="J172" s="3">
        <f t="shared" si="50"/>
        <v>0.40640000000000004</v>
      </c>
      <c r="K172">
        <f t="shared" si="51"/>
        <v>0.2253952048538696</v>
      </c>
      <c r="L172" s="62">
        <f>PI()/4*('Config sheet'!$N$38^2)*'Stage 2'!K172*2</f>
        <v>2.0614803207416391E-2</v>
      </c>
      <c r="M172">
        <f t="shared" si="52"/>
        <v>98.814371042735445</v>
      </c>
      <c r="N172" s="62">
        <f>'Config sheet'!$N$44</f>
        <v>5.8970333333333338</v>
      </c>
      <c r="O172">
        <f t="shared" si="63"/>
        <v>2.0163544291934112</v>
      </c>
      <c r="P172">
        <f t="shared" si="64"/>
        <v>-748.73407851308798</v>
      </c>
      <c r="Q172">
        <f t="shared" si="53"/>
        <v>180</v>
      </c>
      <c r="R172">
        <f t="shared" si="54"/>
        <v>-134.77213413235586</v>
      </c>
      <c r="S172">
        <f t="shared" si="55"/>
        <v>-134.77213413235583</v>
      </c>
      <c r="T172">
        <f t="shared" si="56"/>
        <v>1.3338814408347732</v>
      </c>
      <c r="U172">
        <f t="shared" si="66"/>
        <v>41.002122</v>
      </c>
      <c r="V172">
        <f>(-U172*'Config sheet'!$N$134+'Config sheet'!$N$135*'Stage 2'!U537)*10^2</f>
        <v>233.97739726578061</v>
      </c>
      <c r="W172">
        <f t="shared" si="65"/>
        <v>99.205263133424751</v>
      </c>
      <c r="X172" s="62">
        <f>'Config sheet'!$N$150*10^-3</f>
        <v>-333.6</v>
      </c>
      <c r="Y172" s="62">
        <f>'Config sheet'!$N$149*10^-3</f>
        <v>333.6</v>
      </c>
      <c r="Z172">
        <f t="shared" si="57"/>
        <v>0.17509558485386961</v>
      </c>
      <c r="AA172">
        <f>PI()/4*('Config sheet'!$N$38^2)*'Stage 1'!Z172*2</f>
        <v>1.6014364753634335E-2</v>
      </c>
      <c r="AB172">
        <f t="shared" si="58"/>
        <v>98.478956610725305</v>
      </c>
    </row>
    <row r="173" spans="3:28" x14ac:dyDescent="0.25">
      <c r="C173">
        <v>165</v>
      </c>
      <c r="D173">
        <f t="shared" si="47"/>
        <v>995</v>
      </c>
      <c r="E173">
        <f t="shared" si="48"/>
        <v>0.17780000000000001</v>
      </c>
      <c r="F173">
        <f t="shared" si="60"/>
        <v>2.7638190954773871E-2</v>
      </c>
      <c r="G173">
        <f t="shared" si="61"/>
        <v>104.19615634406146</v>
      </c>
      <c r="H173">
        <f t="shared" si="62"/>
        <v>2.8797932657906435</v>
      </c>
      <c r="I173" s="3">
        <f t="shared" si="49"/>
        <v>8.8900000000000007E-2</v>
      </c>
      <c r="J173" s="3">
        <f t="shared" si="50"/>
        <v>0.40640000000000004</v>
      </c>
      <c r="K173">
        <f t="shared" si="51"/>
        <v>0.22572229556618489</v>
      </c>
      <c r="L173" s="62">
        <f>PI()/4*('Config sheet'!$N$38^2)*'Stage 2'!K173*2</f>
        <v>2.0644719152920755E-2</v>
      </c>
      <c r="M173">
        <f t="shared" si="52"/>
        <v>98.957769226526935</v>
      </c>
      <c r="N173" s="62">
        <f>'Config sheet'!$N$44</f>
        <v>5.8970333333333338</v>
      </c>
      <c r="O173">
        <f t="shared" si="63"/>
        <v>1.8908783203160571</v>
      </c>
      <c r="P173">
        <f t="shared" si="64"/>
        <v>-749.44019357563468</v>
      </c>
      <c r="Q173">
        <f t="shared" si="53"/>
        <v>180</v>
      </c>
      <c r="R173">
        <f t="shared" si="54"/>
        <v>-134.89923484361424</v>
      </c>
      <c r="S173">
        <f t="shared" si="55"/>
        <v>-134.89923484361424</v>
      </c>
      <c r="T173">
        <f t="shared" si="56"/>
        <v>1.3338814408347732</v>
      </c>
      <c r="U173">
        <f t="shared" si="66"/>
        <v>41.002122</v>
      </c>
      <c r="V173">
        <f>(-U173*'Config sheet'!$N$134+'Config sheet'!$N$135*'Stage 2'!U538)*10^2</f>
        <v>233.97739726578061</v>
      </c>
      <c r="W173">
        <f t="shared" si="65"/>
        <v>99.078162422166372</v>
      </c>
      <c r="X173" s="62">
        <f>'Config sheet'!$N$150*10^-3</f>
        <v>-333.6</v>
      </c>
      <c r="Y173" s="62">
        <f>'Config sheet'!$N$149*10^-3</f>
        <v>333.6</v>
      </c>
      <c r="Z173">
        <f t="shared" si="57"/>
        <v>0.1754226755661849</v>
      </c>
      <c r="AA173">
        <f>PI()/4*('Config sheet'!$N$38^2)*'Stage 1'!Z173*2</f>
        <v>1.6044280699138699E-2</v>
      </c>
      <c r="AB173">
        <f t="shared" si="58"/>
        <v>98.662922140711416</v>
      </c>
    </row>
    <row r="174" spans="3:28" x14ac:dyDescent="0.25">
      <c r="C174">
        <v>166</v>
      </c>
      <c r="D174">
        <f t="shared" si="47"/>
        <v>995</v>
      </c>
      <c r="E174">
        <f t="shared" si="48"/>
        <v>0.17780000000000001</v>
      </c>
      <c r="F174">
        <f t="shared" si="60"/>
        <v>2.7805695142378562E-2</v>
      </c>
      <c r="G174">
        <f t="shared" si="61"/>
        <v>104.19615634406146</v>
      </c>
      <c r="H174">
        <f t="shared" si="62"/>
        <v>2.8972465583105871</v>
      </c>
      <c r="I174" s="3">
        <f t="shared" si="49"/>
        <v>8.8900000000000007E-2</v>
      </c>
      <c r="J174" s="3">
        <f t="shared" si="50"/>
        <v>0.40640000000000004</v>
      </c>
      <c r="K174">
        <f t="shared" si="51"/>
        <v>0.22602838494161859</v>
      </c>
      <c r="L174" s="62">
        <f>PI()/4*('Config sheet'!$N$38^2)*'Stage 2'!K174*2</f>
        <v>2.0672714301453472E-2</v>
      </c>
      <c r="M174">
        <f t="shared" si="52"/>
        <v>99.09196032050319</v>
      </c>
      <c r="N174" s="62">
        <f>'Config sheet'!$N$44</f>
        <v>5.8970333333333338</v>
      </c>
      <c r="O174">
        <f t="shared" si="63"/>
        <v>1.7652891051689423</v>
      </c>
      <c r="P174">
        <f t="shared" si="64"/>
        <v>-750.08509429787773</v>
      </c>
      <c r="Q174">
        <f t="shared" si="53"/>
        <v>180</v>
      </c>
      <c r="R174">
        <f t="shared" si="54"/>
        <v>-135.01531697361801</v>
      </c>
      <c r="S174">
        <f t="shared" si="55"/>
        <v>-135.01531697361801</v>
      </c>
      <c r="T174">
        <f t="shared" si="56"/>
        <v>1.3338814408347732</v>
      </c>
      <c r="U174">
        <f t="shared" si="66"/>
        <v>41.002122</v>
      </c>
      <c r="V174">
        <f>(-U174*'Config sheet'!$N$134+'Config sheet'!$N$135*'Stage 2'!U539)*10^2</f>
        <v>233.97739726578061</v>
      </c>
      <c r="W174">
        <f t="shared" si="65"/>
        <v>98.962080292162597</v>
      </c>
      <c r="X174" s="62">
        <f>'Config sheet'!$N$150*10^-3</f>
        <v>-333.6</v>
      </c>
      <c r="Y174" s="62">
        <f>'Config sheet'!$N$149*10^-3</f>
        <v>333.6</v>
      </c>
      <c r="Z174">
        <f t="shared" si="57"/>
        <v>0.1757287649416186</v>
      </c>
      <c r="AA174">
        <f>PI()/4*('Config sheet'!$N$38^2)*'Stage 1'!Z174*2</f>
        <v>1.607227584767142E-2</v>
      </c>
      <c r="AB174">
        <f t="shared" si="58"/>
        <v>98.835075895173574</v>
      </c>
    </row>
    <row r="175" spans="3:28" x14ac:dyDescent="0.25">
      <c r="C175">
        <v>167</v>
      </c>
      <c r="D175">
        <f t="shared" si="47"/>
        <v>995</v>
      </c>
      <c r="E175">
        <f t="shared" si="48"/>
        <v>0.17780000000000001</v>
      </c>
      <c r="F175">
        <f t="shared" si="60"/>
        <v>2.797319932998325E-2</v>
      </c>
      <c r="G175">
        <f t="shared" si="61"/>
        <v>104.19615634406146</v>
      </c>
      <c r="H175">
        <f t="shared" si="62"/>
        <v>2.9146998508305302</v>
      </c>
      <c r="I175" s="3">
        <f t="shared" si="49"/>
        <v>8.8900000000000007E-2</v>
      </c>
      <c r="J175" s="3">
        <f t="shared" si="50"/>
        <v>0.40640000000000004</v>
      </c>
      <c r="K175">
        <f t="shared" si="51"/>
        <v>0.22631345186048568</v>
      </c>
      <c r="L175" s="62">
        <f>PI()/4*('Config sheet'!$N$38^2)*'Stage 2'!K175*2</f>
        <v>2.0698786721393372E-2</v>
      </c>
      <c r="M175">
        <f t="shared" si="52"/>
        <v>99.216935065690009</v>
      </c>
      <c r="N175" s="62">
        <f>'Config sheet'!$N$44</f>
        <v>5.8970333333333338</v>
      </c>
      <c r="O175">
        <f t="shared" si="63"/>
        <v>1.6395967778293259</v>
      </c>
      <c r="P175">
        <f t="shared" si="64"/>
        <v>-750.67184884172093</v>
      </c>
      <c r="Q175">
        <f t="shared" si="53"/>
        <v>180</v>
      </c>
      <c r="R175">
        <f t="shared" si="54"/>
        <v>-135.12093279150977</v>
      </c>
      <c r="S175">
        <f t="shared" si="55"/>
        <v>-135.12093279150977</v>
      </c>
      <c r="T175">
        <f t="shared" si="56"/>
        <v>1.3338814408347732</v>
      </c>
      <c r="U175">
        <f t="shared" si="66"/>
        <v>41.002122</v>
      </c>
      <c r="V175">
        <f>(-U175*'Config sheet'!$N$134+'Config sheet'!$N$135*'Stage 2'!U540)*10^2</f>
        <v>233.97739726578061</v>
      </c>
      <c r="W175">
        <f t="shared" si="65"/>
        <v>98.856464474270837</v>
      </c>
      <c r="X175" s="62">
        <f>'Config sheet'!$N$150*10^-3</f>
        <v>-333.6</v>
      </c>
      <c r="Y175" s="62">
        <f>'Config sheet'!$N$149*10^-3</f>
        <v>333.6</v>
      </c>
      <c r="Z175">
        <f t="shared" si="57"/>
        <v>0.17601383186048569</v>
      </c>
      <c r="AA175">
        <f>PI()/4*('Config sheet'!$N$38^2)*'Stage 1'!Z175*2</f>
        <v>1.6098348267611317E-2</v>
      </c>
      <c r="AB175">
        <f t="shared" si="58"/>
        <v>98.995405995773723</v>
      </c>
    </row>
    <row r="176" spans="3:28" x14ac:dyDescent="0.25">
      <c r="C176">
        <v>168</v>
      </c>
      <c r="D176">
        <f t="shared" si="47"/>
        <v>995</v>
      </c>
      <c r="E176">
        <f t="shared" si="48"/>
        <v>0.17780000000000001</v>
      </c>
      <c r="F176">
        <f t="shared" si="60"/>
        <v>2.8140703517587941E-2</v>
      </c>
      <c r="G176">
        <f t="shared" si="61"/>
        <v>104.19615634406146</v>
      </c>
      <c r="H176">
        <f t="shared" si="62"/>
        <v>2.9321531433504733</v>
      </c>
      <c r="I176" s="3">
        <f t="shared" si="49"/>
        <v>8.8900000000000007E-2</v>
      </c>
      <c r="J176" s="3">
        <f t="shared" si="50"/>
        <v>0.40640000000000004</v>
      </c>
      <c r="K176">
        <f t="shared" si="51"/>
        <v>0.22657747695591113</v>
      </c>
      <c r="L176" s="62">
        <f>PI()/4*('Config sheet'!$N$38^2)*'Stage 2'!K176*2</f>
        <v>2.0722934641432503E-2</v>
      </c>
      <c r="M176">
        <f t="shared" si="52"/>
        <v>99.332684971553704</v>
      </c>
      <c r="N176" s="62">
        <f>'Config sheet'!$N$44</f>
        <v>5.8970333333333338</v>
      </c>
      <c r="O176">
        <f t="shared" si="63"/>
        <v>1.51381083427569</v>
      </c>
      <c r="P176">
        <f t="shared" si="64"/>
        <v>-751.20333555155298</v>
      </c>
      <c r="Q176">
        <f t="shared" si="53"/>
        <v>180</v>
      </c>
      <c r="R176">
        <f t="shared" si="54"/>
        <v>-135.21660039927957</v>
      </c>
      <c r="S176">
        <f t="shared" si="55"/>
        <v>-135.21660039927954</v>
      </c>
      <c r="T176">
        <f t="shared" si="56"/>
        <v>1.3338814408347732</v>
      </c>
      <c r="U176">
        <f t="shared" si="66"/>
        <v>41.002122</v>
      </c>
      <c r="V176">
        <f>(-U176*'Config sheet'!$N$134+'Config sheet'!$N$135*'Stage 2'!U541)*10^2</f>
        <v>233.97739726578061</v>
      </c>
      <c r="W176">
        <f t="shared" si="65"/>
        <v>98.760796866501039</v>
      </c>
      <c r="X176" s="62">
        <f>'Config sheet'!$N$150*10^-3</f>
        <v>-333.6</v>
      </c>
      <c r="Y176" s="62">
        <f>'Config sheet'!$N$149*10^-3</f>
        <v>333.6</v>
      </c>
      <c r="Z176">
        <f t="shared" si="57"/>
        <v>0.17627785695591114</v>
      </c>
      <c r="AA176">
        <f>PI()/4*('Config sheet'!$N$38^2)*'Stage 1'!Z176*2</f>
        <v>1.6122496187650447E-2</v>
      </c>
      <c r="AB176">
        <f t="shared" si="58"/>
        <v>99.143901550006248</v>
      </c>
    </row>
    <row r="177" spans="3:28" x14ac:dyDescent="0.25">
      <c r="C177">
        <v>169</v>
      </c>
      <c r="D177">
        <f t="shared" si="47"/>
        <v>995</v>
      </c>
      <c r="E177">
        <f t="shared" si="48"/>
        <v>0.17780000000000001</v>
      </c>
      <c r="F177">
        <f t="shared" si="60"/>
        <v>2.8308207705192632E-2</v>
      </c>
      <c r="G177">
        <f t="shared" si="61"/>
        <v>104.19615634406146</v>
      </c>
      <c r="H177">
        <f t="shared" si="62"/>
        <v>2.9496064358704168</v>
      </c>
      <c r="I177" s="3">
        <f t="shared" si="49"/>
        <v>8.8900000000000007E-2</v>
      </c>
      <c r="J177" s="3">
        <f t="shared" si="50"/>
        <v>0.40640000000000004</v>
      </c>
      <c r="K177">
        <f t="shared" si="51"/>
        <v>0.22682044255078238</v>
      </c>
      <c r="L177" s="62">
        <f>PI()/4*('Config sheet'!$N$38^2)*'Stage 2'!K177*2</f>
        <v>2.074515644480978E-2</v>
      </c>
      <c r="M177">
        <f t="shared" si="52"/>
        <v>99.439202288360846</v>
      </c>
      <c r="N177" s="62">
        <f>'Config sheet'!$N$44</f>
        <v>5.8970333333333338</v>
      </c>
      <c r="O177">
        <f t="shared" si="63"/>
        <v>1.3879403045727332</v>
      </c>
      <c r="P177">
        <f t="shared" si="64"/>
        <v>-751.68223835289871</v>
      </c>
      <c r="Q177">
        <f t="shared" si="53"/>
        <v>180</v>
      </c>
      <c r="R177">
        <f t="shared" si="54"/>
        <v>-135.30280290352178</v>
      </c>
      <c r="S177">
        <f t="shared" si="55"/>
        <v>-135.30280290352178</v>
      </c>
      <c r="T177">
        <f t="shared" si="56"/>
        <v>1.3338814408347732</v>
      </c>
      <c r="U177">
        <f t="shared" si="66"/>
        <v>41.002122</v>
      </c>
      <c r="V177">
        <f>(-U177*'Config sheet'!$N$134+'Config sheet'!$N$135*'Stage 2'!U542)*10^2</f>
        <v>233.97739726578061</v>
      </c>
      <c r="W177">
        <f t="shared" si="65"/>
        <v>98.67459436225883</v>
      </c>
      <c r="X177" s="62">
        <f>'Config sheet'!$N$150*10^-3</f>
        <v>-333.6</v>
      </c>
      <c r="Y177" s="62">
        <f>'Config sheet'!$N$149*10^-3</f>
        <v>333.6</v>
      </c>
      <c r="Z177">
        <f t="shared" si="57"/>
        <v>0.17652082255078239</v>
      </c>
      <c r="AA177">
        <f>PI()/4*('Config sheet'!$N$38^2)*'Stage 1'!Z177*2</f>
        <v>1.6144717991027725E-2</v>
      </c>
      <c r="AB177">
        <f t="shared" si="58"/>
        <v>99.280552615738117</v>
      </c>
    </row>
    <row r="178" spans="3:28" x14ac:dyDescent="0.25">
      <c r="C178">
        <v>170</v>
      </c>
      <c r="D178">
        <f t="shared" si="47"/>
        <v>995</v>
      </c>
      <c r="E178">
        <f t="shared" si="48"/>
        <v>0.17780000000000001</v>
      </c>
      <c r="F178">
        <f t="shared" si="60"/>
        <v>2.8475711892797323E-2</v>
      </c>
      <c r="G178">
        <f t="shared" si="61"/>
        <v>104.19615634406146</v>
      </c>
      <c r="H178">
        <f t="shared" si="62"/>
        <v>2.9670597283903604</v>
      </c>
      <c r="I178" s="3">
        <f t="shared" si="49"/>
        <v>8.8900000000000007E-2</v>
      </c>
      <c r="J178" s="3">
        <f t="shared" si="50"/>
        <v>0.40640000000000004</v>
      </c>
      <c r="K178">
        <f t="shared" si="51"/>
        <v>0.22704233259920537</v>
      </c>
      <c r="L178" s="62">
        <f>PI()/4*('Config sheet'!$N$38^2)*'Stage 2'!K178*2</f>
        <v>2.0765450663956499E-2</v>
      </c>
      <c r="M178">
        <f t="shared" si="52"/>
        <v>99.536479981512187</v>
      </c>
      <c r="N178" s="62">
        <f>'Config sheet'!$N$44</f>
        <v>5.8970333333333338</v>
      </c>
      <c r="O178">
        <f t="shared" si="63"/>
        <v>1.2619937858006636</v>
      </c>
      <c r="P178">
        <f t="shared" si="64"/>
        <v>-752.11104246767457</v>
      </c>
      <c r="Q178">
        <f t="shared" si="53"/>
        <v>180</v>
      </c>
      <c r="R178">
        <f t="shared" si="54"/>
        <v>-135.37998764418145</v>
      </c>
      <c r="S178">
        <f t="shared" si="55"/>
        <v>-135.37998764418143</v>
      </c>
      <c r="T178">
        <f t="shared" si="56"/>
        <v>1.3338814408347732</v>
      </c>
      <c r="U178">
        <f t="shared" si="66"/>
        <v>41.002122</v>
      </c>
      <c r="V178">
        <f>(-U178*'Config sheet'!$N$134+'Config sheet'!$N$135*'Stage 2'!U543)*10^2</f>
        <v>233.97739726578061</v>
      </c>
      <c r="W178">
        <f t="shared" si="65"/>
        <v>98.597409621599155</v>
      </c>
      <c r="X178" s="62">
        <f>'Config sheet'!$N$150*10^-3</f>
        <v>-333.6</v>
      </c>
      <c r="Y178" s="62">
        <f>'Config sheet'!$N$149*10^-3</f>
        <v>333.6</v>
      </c>
      <c r="Z178">
        <f t="shared" si="57"/>
        <v>0.17674271259920538</v>
      </c>
      <c r="AA178">
        <f>PI()/4*('Config sheet'!$N$38^2)*'Stage 1'!Z178*2</f>
        <v>1.6165012210174443E-2</v>
      </c>
      <c r="AB178">
        <f t="shared" si="58"/>
        <v>99.405350168281984</v>
      </c>
    </row>
    <row r="179" spans="3:28" x14ac:dyDescent="0.25">
      <c r="C179">
        <v>171</v>
      </c>
      <c r="D179">
        <f t="shared" si="47"/>
        <v>995</v>
      </c>
      <c r="E179">
        <f t="shared" si="48"/>
        <v>0.17780000000000001</v>
      </c>
      <c r="F179">
        <f t="shared" si="60"/>
        <v>2.8643216080402011E-2</v>
      </c>
      <c r="G179">
        <f t="shared" si="61"/>
        <v>104.19615634406146</v>
      </c>
      <c r="H179">
        <f t="shared" si="62"/>
        <v>2.9845130209103035</v>
      </c>
      <c r="I179" s="3">
        <f t="shared" si="49"/>
        <v>8.8900000000000007E-2</v>
      </c>
      <c r="J179" s="3">
        <f t="shared" si="50"/>
        <v>0.40640000000000004</v>
      </c>
      <c r="K179">
        <f t="shared" si="51"/>
        <v>0.22724313263250395</v>
      </c>
      <c r="L179" s="62">
        <f>PI()/4*('Config sheet'!$N$38^2)*'Stage 2'!K179*2</f>
        <v>2.0783815975557413E-2</v>
      </c>
      <c r="M179">
        <f t="shared" si="52"/>
        <v>99.624511707868677</v>
      </c>
      <c r="N179" s="62">
        <f>'Config sheet'!$N$44</f>
        <v>5.8970333333333338</v>
      </c>
      <c r="O179">
        <f t="shared" si="63"/>
        <v>1.1359794756752897</v>
      </c>
      <c r="P179">
        <f t="shared" si="64"/>
        <v>-752.49203045157651</v>
      </c>
      <c r="Q179">
        <f t="shared" si="53"/>
        <v>180</v>
      </c>
      <c r="R179">
        <f t="shared" si="54"/>
        <v>-135.44856548128377</v>
      </c>
      <c r="S179">
        <f t="shared" si="55"/>
        <v>-135.44856548128377</v>
      </c>
      <c r="T179">
        <f t="shared" si="56"/>
        <v>1.3338814408347732</v>
      </c>
      <c r="U179">
        <f t="shared" si="66"/>
        <v>41.002122</v>
      </c>
      <c r="V179">
        <f>(-U179*'Config sheet'!$N$134+'Config sheet'!$N$135*'Stage 2'!U544)*10^2</f>
        <v>233.97739726578061</v>
      </c>
      <c r="W179">
        <f t="shared" si="65"/>
        <v>98.528831784496845</v>
      </c>
      <c r="X179" s="62">
        <f>'Config sheet'!$N$150*10^-3</f>
        <v>-333.6</v>
      </c>
      <c r="Y179" s="62">
        <f>'Config sheet'!$N$149*10^-3</f>
        <v>333.6</v>
      </c>
      <c r="Z179">
        <f t="shared" si="57"/>
        <v>0.17694351263250396</v>
      </c>
      <c r="AA179">
        <f>PI()/4*('Config sheet'!$N$38^2)*'Stage 1'!Z179*2</f>
        <v>1.6183377521775358E-2</v>
      </c>
      <c r="AB179">
        <f t="shared" si="58"/>
        <v>99.518286070024715</v>
      </c>
    </row>
    <row r="180" spans="3:28" x14ac:dyDescent="0.25">
      <c r="C180">
        <v>172</v>
      </c>
      <c r="D180">
        <f t="shared" si="47"/>
        <v>995</v>
      </c>
      <c r="E180">
        <f t="shared" si="48"/>
        <v>0.17780000000000001</v>
      </c>
      <c r="F180">
        <f t="shared" si="60"/>
        <v>2.8810720268006702E-2</v>
      </c>
      <c r="G180">
        <f t="shared" si="61"/>
        <v>104.19615634406146</v>
      </c>
      <c r="H180">
        <f t="shared" si="62"/>
        <v>3.0019663134302466</v>
      </c>
      <c r="I180" s="3">
        <f t="shared" si="49"/>
        <v>8.8900000000000007E-2</v>
      </c>
      <c r="J180" s="3">
        <f t="shared" si="50"/>
        <v>0.40640000000000004</v>
      </c>
      <c r="K180">
        <f t="shared" si="51"/>
        <v>0.22742282970980027</v>
      </c>
      <c r="L180" s="62">
        <f>PI()/4*('Config sheet'!$N$38^2)*'Stage 2'!K180*2</f>
        <v>2.080025119603077E-2</v>
      </c>
      <c r="M180">
        <f t="shared" si="52"/>
        <v>99.703291794085516</v>
      </c>
      <c r="N180" s="62">
        <f>'Config sheet'!$N$44</f>
        <v>5.8970333333333338</v>
      </c>
      <c r="O180">
        <f t="shared" si="63"/>
        <v>1.0099052068045267</v>
      </c>
      <c r="P180">
        <f t="shared" si="64"/>
        <v>-752.82727855870951</v>
      </c>
      <c r="Q180">
        <f t="shared" si="53"/>
        <v>180</v>
      </c>
      <c r="R180">
        <f t="shared" si="54"/>
        <v>-135.50891014056774</v>
      </c>
      <c r="S180">
        <f t="shared" si="55"/>
        <v>-135.50891014056774</v>
      </c>
      <c r="T180">
        <f t="shared" si="56"/>
        <v>1.3338814408347732</v>
      </c>
      <c r="U180">
        <f t="shared" si="66"/>
        <v>41.002122</v>
      </c>
      <c r="V180">
        <f>(-U180*'Config sheet'!$N$134+'Config sheet'!$N$135*'Stage 2'!U545)*10^2</f>
        <v>233.97739726578061</v>
      </c>
      <c r="W180">
        <f t="shared" si="65"/>
        <v>98.468487125212874</v>
      </c>
      <c r="X180" s="62">
        <f>'Config sheet'!$N$150*10^-3</f>
        <v>-333.6</v>
      </c>
      <c r="Y180" s="62">
        <f>'Config sheet'!$N$149*10^-3</f>
        <v>333.6</v>
      </c>
      <c r="Z180">
        <f t="shared" si="57"/>
        <v>0.17712320970980028</v>
      </c>
      <c r="AA180">
        <f>PI()/4*('Config sheet'!$N$38^2)*'Stage 1'!Z180*2</f>
        <v>1.6199812742248718E-2</v>
      </c>
      <c r="AB180">
        <f t="shared" si="58"/>
        <v>99.619353042632326</v>
      </c>
    </row>
    <row r="181" spans="3:28" x14ac:dyDescent="0.25">
      <c r="C181">
        <v>173</v>
      </c>
      <c r="D181">
        <f t="shared" si="47"/>
        <v>995</v>
      </c>
      <c r="E181">
        <f t="shared" si="48"/>
        <v>0.17780000000000001</v>
      </c>
      <c r="F181">
        <f t="shared" si="60"/>
        <v>2.8978224455611393E-2</v>
      </c>
      <c r="G181">
        <f t="shared" si="61"/>
        <v>104.19615634406146</v>
      </c>
      <c r="H181">
        <f t="shared" si="62"/>
        <v>3.0194196059501901</v>
      </c>
      <c r="I181" s="3">
        <f t="shared" si="49"/>
        <v>8.8900000000000007E-2</v>
      </c>
      <c r="J181" s="3">
        <f t="shared" si="50"/>
        <v>0.40640000000000004</v>
      </c>
      <c r="K181">
        <f t="shared" si="51"/>
        <v>0.22758141237320695</v>
      </c>
      <c r="L181" s="62">
        <f>PI()/4*('Config sheet'!$N$38^2)*'Stage 2'!K181*2</f>
        <v>2.081475527743018E-2</v>
      </c>
      <c r="M181">
        <f t="shared" si="52"/>
        <v>99.77281521696834</v>
      </c>
      <c r="N181" s="62">
        <f>'Config sheet'!$N$44</f>
        <v>5.8970333333333338</v>
      </c>
      <c r="O181">
        <f t="shared" si="63"/>
        <v>0.88377848152611782</v>
      </c>
      <c r="P181">
        <f t="shared" si="64"/>
        <v>-753.11865343815361</v>
      </c>
      <c r="Q181">
        <f t="shared" si="53"/>
        <v>180</v>
      </c>
      <c r="R181">
        <f t="shared" si="54"/>
        <v>-135.56135761886765</v>
      </c>
      <c r="S181">
        <f t="shared" si="55"/>
        <v>-135.56135761886765</v>
      </c>
      <c r="T181">
        <f t="shared" si="56"/>
        <v>1.3338814408347732</v>
      </c>
      <c r="U181">
        <f t="shared" si="66"/>
        <v>41.002122</v>
      </c>
      <c r="V181">
        <f>(-U181*'Config sheet'!$N$134+'Config sheet'!$N$135*'Stage 2'!U546)*10^2</f>
        <v>233.97739726578061</v>
      </c>
      <c r="W181">
        <f t="shared" si="65"/>
        <v>98.416039646912964</v>
      </c>
      <c r="X181" s="62">
        <f>'Config sheet'!$N$150*10^-3</f>
        <v>-333.6</v>
      </c>
      <c r="Y181" s="62">
        <f>'Config sheet'!$N$149*10^-3</f>
        <v>333.6</v>
      </c>
      <c r="Z181">
        <f t="shared" si="57"/>
        <v>0.17728179237320696</v>
      </c>
      <c r="AA181">
        <f>PI()/4*('Config sheet'!$N$38^2)*'Stage 1'!Z181*2</f>
        <v>1.6214316823648125E-2</v>
      </c>
      <c r="AB181">
        <f t="shared" si="58"/>
        <v>99.70854464184869</v>
      </c>
    </row>
    <row r="182" spans="3:28" x14ac:dyDescent="0.25">
      <c r="C182">
        <v>174</v>
      </c>
      <c r="D182">
        <f t="shared" si="47"/>
        <v>995</v>
      </c>
      <c r="E182">
        <f t="shared" si="48"/>
        <v>0.17780000000000001</v>
      </c>
      <c r="F182">
        <f t="shared" si="60"/>
        <v>2.914572864321608E-2</v>
      </c>
      <c r="G182">
        <f t="shared" si="61"/>
        <v>104.19615634406146</v>
      </c>
      <c r="H182">
        <f t="shared" si="62"/>
        <v>3.0368728984701332</v>
      </c>
      <c r="I182" s="3">
        <f t="shared" si="49"/>
        <v>8.8900000000000007E-2</v>
      </c>
      <c r="J182" s="3">
        <f t="shared" si="50"/>
        <v>0.40640000000000004</v>
      </c>
      <c r="K182">
        <f t="shared" si="51"/>
        <v>0.22771887060766138</v>
      </c>
      <c r="L182" s="62">
        <f>PI()/4*('Config sheet'!$N$38^2)*'Stage 2'!K182*2</f>
        <v>2.0827327303770998E-2</v>
      </c>
      <c r="M182">
        <f t="shared" si="52"/>
        <v>99.833077585864189</v>
      </c>
      <c r="N182" s="62">
        <f>'Config sheet'!$N$44</f>
        <v>5.8970333333333338</v>
      </c>
      <c r="O182">
        <f t="shared" si="63"/>
        <v>0.75760650727059431</v>
      </c>
      <c r="P182">
        <f t="shared" si="64"/>
        <v>-753.3678091667224</v>
      </c>
      <c r="Q182">
        <f t="shared" si="53"/>
        <v>180</v>
      </c>
      <c r="R182">
        <f t="shared" si="54"/>
        <v>-135.60620565001005</v>
      </c>
      <c r="S182">
        <f t="shared" si="55"/>
        <v>-135.60620565001003</v>
      </c>
      <c r="T182">
        <f t="shared" si="56"/>
        <v>1.3338814408347732</v>
      </c>
      <c r="U182">
        <f t="shared" si="66"/>
        <v>41.002122</v>
      </c>
      <c r="V182">
        <f>(-U182*'Config sheet'!$N$134+'Config sheet'!$N$135*'Stage 2'!U547)*10^2</f>
        <v>233.97739726578061</v>
      </c>
      <c r="W182">
        <f t="shared" si="65"/>
        <v>98.371191615770556</v>
      </c>
      <c r="X182" s="62">
        <f>'Config sheet'!$N$150*10^-3</f>
        <v>-333.6</v>
      </c>
      <c r="Y182" s="62">
        <f>'Config sheet'!$N$149*10^-3</f>
        <v>333.6</v>
      </c>
      <c r="Z182">
        <f t="shared" si="57"/>
        <v>0.17741925060766139</v>
      </c>
      <c r="AA182">
        <f>PI()/4*('Config sheet'!$N$38^2)*'Stage 1'!Z182*2</f>
        <v>1.6226888849988942E-2</v>
      </c>
      <c r="AB182">
        <f t="shared" si="58"/>
        <v>99.785855234905156</v>
      </c>
    </row>
    <row r="183" spans="3:28" x14ac:dyDescent="0.25">
      <c r="C183">
        <v>175</v>
      </c>
      <c r="D183">
        <f t="shared" si="47"/>
        <v>995</v>
      </c>
      <c r="E183">
        <f t="shared" si="48"/>
        <v>0.17780000000000001</v>
      </c>
      <c r="F183">
        <f t="shared" si="60"/>
        <v>2.9313232830820771E-2</v>
      </c>
      <c r="G183">
        <f t="shared" si="61"/>
        <v>104.19615634406146</v>
      </c>
      <c r="H183">
        <f t="shared" si="62"/>
        <v>3.0543261909900763</v>
      </c>
      <c r="I183" s="3">
        <f t="shared" si="49"/>
        <v>8.8900000000000007E-2</v>
      </c>
      <c r="J183" s="3">
        <f t="shared" si="50"/>
        <v>0.40640000000000004</v>
      </c>
      <c r="K183">
        <f t="shared" si="51"/>
        <v>0.22783519580542672</v>
      </c>
      <c r="L183" s="62">
        <f>PI()/4*('Config sheet'!$N$38^2)*'Stage 2'!K183*2</f>
        <v>2.0837966487783591E-2</v>
      </c>
      <c r="M183">
        <f t="shared" si="52"/>
        <v>99.884075127098725</v>
      </c>
      <c r="N183" s="62">
        <f>'Config sheet'!$N$44</f>
        <v>5.8970333333333338</v>
      </c>
      <c r="O183">
        <f t="shared" si="63"/>
        <v>0.63139623239280951</v>
      </c>
      <c r="P183">
        <f t="shared" si="64"/>
        <v>-753.57618462174253</v>
      </c>
      <c r="Q183">
        <f t="shared" si="53"/>
        <v>180</v>
      </c>
      <c r="R183">
        <f t="shared" si="54"/>
        <v>-135.64371323191367</v>
      </c>
      <c r="S183">
        <f t="shared" si="55"/>
        <v>-135.64371323191367</v>
      </c>
      <c r="T183">
        <f t="shared" si="56"/>
        <v>1.3338814408347732</v>
      </c>
      <c r="U183">
        <f t="shared" si="66"/>
        <v>41.002122</v>
      </c>
      <c r="V183">
        <f>(-U183*'Config sheet'!$N$134+'Config sheet'!$N$135*'Stage 2'!U548)*10^2</f>
        <v>233.97739726578061</v>
      </c>
      <c r="W183">
        <f t="shared" si="65"/>
        <v>98.333684033866945</v>
      </c>
      <c r="X183" s="62">
        <f>'Config sheet'!$N$150*10^-3</f>
        <v>-333.6</v>
      </c>
      <c r="Y183" s="62">
        <f>'Config sheet'!$N$149*10^-3</f>
        <v>333.6</v>
      </c>
      <c r="Z183">
        <f t="shared" si="57"/>
        <v>0.17753557580542673</v>
      </c>
      <c r="AA183">
        <f>PI()/4*('Config sheet'!$N$38^2)*'Stage 1'!Z183*2</f>
        <v>1.6237528034001535E-2</v>
      </c>
      <c r="AB183">
        <f t="shared" si="58"/>
        <v>99.851279980554963</v>
      </c>
    </row>
    <row r="184" spans="3:28" x14ac:dyDescent="0.25">
      <c r="C184">
        <v>176</v>
      </c>
      <c r="D184">
        <f t="shared" si="47"/>
        <v>995</v>
      </c>
      <c r="E184">
        <f t="shared" si="48"/>
        <v>0.17780000000000001</v>
      </c>
      <c r="F184">
        <f t="shared" si="60"/>
        <v>2.9480737018425462E-2</v>
      </c>
      <c r="G184">
        <f t="shared" si="61"/>
        <v>104.19615634406146</v>
      </c>
      <c r="H184">
        <f t="shared" si="62"/>
        <v>3.0717794835100198</v>
      </c>
      <c r="I184" s="3">
        <f t="shared" si="49"/>
        <v>8.8900000000000007E-2</v>
      </c>
      <c r="J184" s="3">
        <f t="shared" si="50"/>
        <v>0.40640000000000004</v>
      </c>
      <c r="K184">
        <f t="shared" si="51"/>
        <v>0.22793038073528277</v>
      </c>
      <c r="L184" s="62">
        <f>PI()/4*('Config sheet'!$N$38^2)*'Stage 2'!K184*2</f>
        <v>2.0846672168095496E-2</v>
      </c>
      <c r="M184">
        <f t="shared" si="52"/>
        <v>99.925804670469319</v>
      </c>
      <c r="N184" s="62">
        <f>'Config sheet'!$N$44</f>
        <v>5.8970333333333338</v>
      </c>
      <c r="O184">
        <f t="shared" si="63"/>
        <v>0.50515438241485178</v>
      </c>
      <c r="P184">
        <f t="shared" si="64"/>
        <v>-753.74500119724019</v>
      </c>
      <c r="Q184">
        <f t="shared" si="53"/>
        <v>180</v>
      </c>
      <c r="R184">
        <f t="shared" si="54"/>
        <v>-135.67410021550324</v>
      </c>
      <c r="S184">
        <f t="shared" si="55"/>
        <v>-135.67410021550324</v>
      </c>
      <c r="T184">
        <f t="shared" si="56"/>
        <v>1.3338814408347732</v>
      </c>
      <c r="U184">
        <f t="shared" si="66"/>
        <v>41.002122</v>
      </c>
      <c r="V184">
        <f>(-U184*'Config sheet'!$N$134+'Config sheet'!$N$135*'Stage 2'!U549)*10^2</f>
        <v>233.97739726578061</v>
      </c>
      <c r="W184">
        <f t="shared" si="65"/>
        <v>98.303297050277365</v>
      </c>
      <c r="X184" s="62">
        <f>'Config sheet'!$N$150*10^-3</f>
        <v>-333.6</v>
      </c>
      <c r="Y184" s="62">
        <f>'Config sheet'!$N$149*10^-3</f>
        <v>333.6</v>
      </c>
      <c r="Z184">
        <f t="shared" si="57"/>
        <v>0.17763076073528278</v>
      </c>
      <c r="AA184">
        <f>PI()/4*('Config sheet'!$N$38^2)*'Stage 1'!Z184*2</f>
        <v>1.6246233714313441E-2</v>
      </c>
      <c r="AB184">
        <f t="shared" si="58"/>
        <v>99.904814811745098</v>
      </c>
    </row>
    <row r="185" spans="3:28" x14ac:dyDescent="0.25">
      <c r="C185">
        <v>177</v>
      </c>
      <c r="D185">
        <f t="shared" si="47"/>
        <v>995</v>
      </c>
      <c r="E185">
        <f t="shared" si="48"/>
        <v>0.17780000000000001</v>
      </c>
      <c r="F185">
        <f t="shared" si="60"/>
        <v>2.9648241206030154E-2</v>
      </c>
      <c r="G185">
        <f t="shared" si="61"/>
        <v>104.19615634406146</v>
      </c>
      <c r="H185">
        <f t="shared" si="62"/>
        <v>3.0892327760299634</v>
      </c>
      <c r="I185" s="3">
        <f t="shared" si="49"/>
        <v>8.8900000000000007E-2</v>
      </c>
      <c r="J185" s="3">
        <f t="shared" si="50"/>
        <v>0.40640000000000004</v>
      </c>
      <c r="K185">
        <f t="shared" si="51"/>
        <v>0.22800441951642458</v>
      </c>
      <c r="L185" s="62">
        <f>PI()/4*('Config sheet'!$N$38^2)*'Stage 2'!K185*2</f>
        <v>2.0853443806844178E-2</v>
      </c>
      <c r="M185">
        <f t="shared" si="52"/>
        <v>99.95826363780202</v>
      </c>
      <c r="N185" s="62">
        <f>'Config sheet'!$N$44</f>
        <v>5.8970333333333338</v>
      </c>
      <c r="O185">
        <f t="shared" si="63"/>
        <v>0.37888749662253474</v>
      </c>
      <c r="P185">
        <f t="shared" si="64"/>
        <v>-753.87526086648063</v>
      </c>
      <c r="Q185">
        <f t="shared" si="53"/>
        <v>180</v>
      </c>
      <c r="R185">
        <f t="shared" si="54"/>
        <v>-135.69754695596654</v>
      </c>
      <c r="S185">
        <f t="shared" si="55"/>
        <v>-135.69754695596652</v>
      </c>
      <c r="T185">
        <f t="shared" si="56"/>
        <v>1.3338814408347732</v>
      </c>
      <c r="U185">
        <f t="shared" si="66"/>
        <v>41.002122</v>
      </c>
      <c r="V185">
        <f>(-U185*'Config sheet'!$N$134+'Config sheet'!$N$135*'Stage 2'!U550)*10^2</f>
        <v>233.97739726578061</v>
      </c>
      <c r="W185">
        <f t="shared" si="65"/>
        <v>98.279850309814066</v>
      </c>
      <c r="X185" s="62">
        <f>'Config sheet'!$N$150*10^-3</f>
        <v>-333.6</v>
      </c>
      <c r="Y185" s="62">
        <f>'Config sheet'!$N$149*10^-3</f>
        <v>333.6</v>
      </c>
      <c r="Z185">
        <f t="shared" si="57"/>
        <v>0.17770479951642459</v>
      </c>
      <c r="AA185">
        <f>PI()/4*('Config sheet'!$N$38^2)*'Stage 1'!Z185*2</f>
        <v>1.6253005353062122E-2</v>
      </c>
      <c r="AB185">
        <f t="shared" si="58"/>
        <v>99.946456420936215</v>
      </c>
    </row>
    <row r="186" spans="3:28" x14ac:dyDescent="0.25">
      <c r="C186">
        <v>178</v>
      </c>
      <c r="D186">
        <f t="shared" si="47"/>
        <v>995</v>
      </c>
      <c r="E186">
        <f t="shared" si="48"/>
        <v>0.17780000000000001</v>
      </c>
      <c r="F186">
        <f t="shared" si="60"/>
        <v>2.9815745393634841E-2</v>
      </c>
      <c r="G186">
        <f t="shared" si="61"/>
        <v>104.19615634406146</v>
      </c>
      <c r="H186">
        <f t="shared" si="62"/>
        <v>3.1066860685499065</v>
      </c>
      <c r="I186" s="3">
        <f t="shared" si="49"/>
        <v>8.8900000000000007E-2</v>
      </c>
      <c r="J186" s="3">
        <f t="shared" si="50"/>
        <v>0.40640000000000004</v>
      </c>
      <c r="K186">
        <f t="shared" si="51"/>
        <v>0.22805730759708559</v>
      </c>
      <c r="L186" s="62">
        <f>PI()/4*('Config sheet'!$N$38^2)*'Stage 2'!K186*2</f>
        <v>2.0858280987721876E-2</v>
      </c>
      <c r="M186">
        <f t="shared" si="52"/>
        <v>99.981450033579875</v>
      </c>
      <c r="N186" s="62">
        <f>'Config sheet'!$N$44</f>
        <v>5.8970333333333338</v>
      </c>
      <c r="O186">
        <f t="shared" si="63"/>
        <v>0.25260196495722137</v>
      </c>
      <c r="P186">
        <f t="shared" si="64"/>
        <v>-753.96774459335586</v>
      </c>
      <c r="Q186">
        <f t="shared" si="53"/>
        <v>180</v>
      </c>
      <c r="R186">
        <f t="shared" si="54"/>
        <v>-135.71419402680408</v>
      </c>
      <c r="S186">
        <f t="shared" si="55"/>
        <v>-135.71419402680408</v>
      </c>
      <c r="T186">
        <f t="shared" si="56"/>
        <v>1.3338814408347732</v>
      </c>
      <c r="U186">
        <f t="shared" si="66"/>
        <v>41.002122</v>
      </c>
      <c r="V186">
        <f>(-U186*'Config sheet'!$N$134+'Config sheet'!$N$135*'Stage 2'!U551)*10^2</f>
        <v>233.97739726578061</v>
      </c>
      <c r="W186">
        <f t="shared" si="65"/>
        <v>98.26320323897653</v>
      </c>
      <c r="X186" s="62">
        <f>'Config sheet'!$N$150*10^-3</f>
        <v>-333.6</v>
      </c>
      <c r="Y186" s="62">
        <f>'Config sheet'!$N$149*10^-3</f>
        <v>333.6</v>
      </c>
      <c r="Z186">
        <f t="shared" si="57"/>
        <v>0.1777576875970856</v>
      </c>
      <c r="AA186">
        <f>PI()/4*('Config sheet'!$N$38^2)*'Stage 1'!Z186*2</f>
        <v>1.6257842533939824E-2</v>
      </c>
      <c r="AB186">
        <f t="shared" si="58"/>
        <v>99.97620224807963</v>
      </c>
    </row>
    <row r="187" spans="3:28" x14ac:dyDescent="0.25">
      <c r="C187">
        <v>179</v>
      </c>
      <c r="D187">
        <f t="shared" si="47"/>
        <v>995</v>
      </c>
      <c r="E187">
        <f t="shared" si="48"/>
        <v>0.17780000000000001</v>
      </c>
      <c r="F187">
        <f t="shared" si="60"/>
        <v>2.9983249581239532E-2</v>
      </c>
      <c r="G187">
        <f t="shared" si="61"/>
        <v>104.19615634406146</v>
      </c>
      <c r="H187">
        <f t="shared" si="62"/>
        <v>3.1241393610698496</v>
      </c>
      <c r="I187" s="3">
        <f t="shared" si="49"/>
        <v>8.8900000000000007E-2</v>
      </c>
      <c r="J187" s="3">
        <f t="shared" si="50"/>
        <v>0.40640000000000004</v>
      </c>
      <c r="K187">
        <f t="shared" si="51"/>
        <v>0.22808904173789796</v>
      </c>
      <c r="L187" s="62">
        <f>PI()/4*('Config sheet'!$N$38^2)*'Stage 2'!K187*2</f>
        <v>2.0861183414453748E-2</v>
      </c>
      <c r="M187">
        <f t="shared" si="52"/>
        <v>99.995362437648055</v>
      </c>
      <c r="N187" s="62">
        <f>'Config sheet'!$N$44</f>
        <v>5.8970333333333338</v>
      </c>
      <c r="O187">
        <f t="shared" si="63"/>
        <v>0.12630406514438458</v>
      </c>
      <c r="P187">
        <f t="shared" si="64"/>
        <v>-754.02301109466885</v>
      </c>
      <c r="Q187">
        <f t="shared" si="53"/>
        <v>180</v>
      </c>
      <c r="R187">
        <f t="shared" si="54"/>
        <v>-135.72414199704039</v>
      </c>
      <c r="S187">
        <f t="shared" si="55"/>
        <v>-135.72414199704039</v>
      </c>
      <c r="T187">
        <f t="shared" si="56"/>
        <v>1.3338814408347732</v>
      </c>
      <c r="U187">
        <f t="shared" si="66"/>
        <v>41.002122</v>
      </c>
      <c r="V187">
        <f>(-U187*'Config sheet'!$N$134+'Config sheet'!$N$135*'Stage 2'!U552)*10^2</f>
        <v>233.97739726578061</v>
      </c>
      <c r="W187">
        <f t="shared" si="65"/>
        <v>98.253255268740219</v>
      </c>
      <c r="X187" s="62">
        <f>'Config sheet'!$N$150*10^-3</f>
        <v>-333.6</v>
      </c>
      <c r="Y187" s="62">
        <f>'Config sheet'!$N$149*10^-3</f>
        <v>333.6</v>
      </c>
      <c r="Z187">
        <f t="shared" si="57"/>
        <v>0.17778942173789797</v>
      </c>
      <c r="AA187">
        <f>PI()/4*('Config sheet'!$N$38^2)*'Stage 1'!Z187*2</f>
        <v>1.6260744960671696E-2</v>
      </c>
      <c r="AB187">
        <f t="shared" si="58"/>
        <v>99.994050471258703</v>
      </c>
    </row>
    <row r="188" spans="3:28" x14ac:dyDescent="0.25">
      <c r="C188">
        <v>180</v>
      </c>
      <c r="D188">
        <f t="shared" si="47"/>
        <v>995</v>
      </c>
      <c r="E188">
        <f t="shared" si="48"/>
        <v>0.17780000000000001</v>
      </c>
      <c r="F188">
        <f t="shared" si="60"/>
        <v>3.0150753768844223E-2</v>
      </c>
      <c r="G188">
        <f t="shared" si="61"/>
        <v>104.19615634406146</v>
      </c>
      <c r="H188">
        <f t="shared" si="62"/>
        <v>3.1415926535897931</v>
      </c>
      <c r="I188" s="3">
        <f t="shared" si="49"/>
        <v>8.8900000000000007E-2</v>
      </c>
      <c r="J188" s="3">
        <f t="shared" si="50"/>
        <v>0.40640000000000004</v>
      </c>
      <c r="K188">
        <f t="shared" si="51"/>
        <v>0.22809962000000006</v>
      </c>
      <c r="L188" s="62">
        <f>PI()/4*('Config sheet'!$N$38^2)*'Stage 2'!K188*2</f>
        <v>2.0862150909710147E-2</v>
      </c>
      <c r="M188">
        <f t="shared" si="52"/>
        <v>100.00000000000003</v>
      </c>
      <c r="N188" s="62">
        <f>'Config sheet'!$N$44</f>
        <v>5.8970333333333338</v>
      </c>
      <c r="O188">
        <f t="shared" si="63"/>
        <v>8.8660914529401357E-16</v>
      </c>
      <c r="P188">
        <f t="shared" si="64"/>
        <v>-754.0413959549104</v>
      </c>
      <c r="Q188">
        <f t="shared" si="53"/>
        <v>180</v>
      </c>
      <c r="R188">
        <f t="shared" si="54"/>
        <v>-135.72745127188389</v>
      </c>
      <c r="S188">
        <f t="shared" si="55"/>
        <v>-135.72745127188389</v>
      </c>
      <c r="T188">
        <f t="shared" si="56"/>
        <v>1.3338814408347732</v>
      </c>
      <c r="U188">
        <f t="shared" si="66"/>
        <v>41.002122</v>
      </c>
      <c r="V188">
        <f>(-U188*'Config sheet'!$N$134+'Config sheet'!$N$135*'Stage 2'!U553)*10^2</f>
        <v>233.97739726578061</v>
      </c>
      <c r="W188">
        <f t="shared" si="65"/>
        <v>98.249945993896716</v>
      </c>
      <c r="X188" s="62">
        <f>'Config sheet'!$N$150*10^-3</f>
        <v>-333.6</v>
      </c>
      <c r="Y188" s="62">
        <f>'Config sheet'!$N$149*10^-3</f>
        <v>333.6</v>
      </c>
      <c r="Z188">
        <f t="shared" si="57"/>
        <v>0.17780000000000007</v>
      </c>
      <c r="AA188">
        <f>PI()/4*('Config sheet'!$N$38^2)*'Stage 1'!Z188*2</f>
        <v>1.6261712455928095E-2</v>
      </c>
      <c r="AB188">
        <f t="shared" si="58"/>
        <v>100.00000000000004</v>
      </c>
    </row>
    <row r="189" spans="3:28" x14ac:dyDescent="0.25">
      <c r="C189">
        <v>181</v>
      </c>
      <c r="D189">
        <f t="shared" si="47"/>
        <v>995</v>
      </c>
      <c r="E189">
        <f t="shared" si="48"/>
        <v>0.17780000000000001</v>
      </c>
      <c r="F189">
        <f t="shared" si="60"/>
        <v>3.0318257956448914E-2</v>
      </c>
      <c r="G189">
        <f t="shared" si="61"/>
        <v>104.19615634406146</v>
      </c>
      <c r="H189">
        <f t="shared" si="62"/>
        <v>3.1590459461097367</v>
      </c>
      <c r="I189" s="3">
        <f t="shared" si="49"/>
        <v>8.8900000000000007E-2</v>
      </c>
      <c r="J189" s="3">
        <f t="shared" si="50"/>
        <v>0.40640000000000004</v>
      </c>
      <c r="K189">
        <f t="shared" si="51"/>
        <v>0.22808904173789796</v>
      </c>
      <c r="L189" s="62">
        <f>PI()/4*('Config sheet'!$N$38^2)*'Stage 2'!K189*2</f>
        <v>2.0861183414453748E-2</v>
      </c>
      <c r="M189">
        <f t="shared" si="52"/>
        <v>99.995362437648055</v>
      </c>
      <c r="N189" s="62">
        <f>'Config sheet'!$N$44</f>
        <v>5.8970333333333338</v>
      </c>
      <c r="O189">
        <f t="shared" si="63"/>
        <v>-0.12630406514438278</v>
      </c>
      <c r="P189">
        <f t="shared" si="64"/>
        <v>-754.02301109466885</v>
      </c>
      <c r="Q189">
        <f t="shared" si="53"/>
        <v>180</v>
      </c>
      <c r="R189">
        <f t="shared" si="54"/>
        <v>-135.72414199704039</v>
      </c>
      <c r="S189">
        <f t="shared" si="55"/>
        <v>-135.72414199704039</v>
      </c>
      <c r="T189">
        <f t="shared" si="56"/>
        <v>1.3338814408347732</v>
      </c>
      <c r="U189">
        <f t="shared" si="66"/>
        <v>41.004658511459922</v>
      </c>
      <c r="V189">
        <f>(-U189*'Config sheet'!$N$134+'Config sheet'!$N$135*'Stage 2'!U554)*10^2</f>
        <v>233.73441764543719</v>
      </c>
      <c r="W189">
        <f t="shared" si="65"/>
        <v>98.010275648396799</v>
      </c>
      <c r="X189" s="62">
        <f>'Config sheet'!$N$150*10^-3</f>
        <v>-333.6</v>
      </c>
      <c r="Y189" s="62">
        <f>'Config sheet'!$N$149*10^-3</f>
        <v>333.6</v>
      </c>
      <c r="Z189">
        <f t="shared" si="57"/>
        <v>0.17778942173789797</v>
      </c>
      <c r="AA189">
        <f>PI()/4*('Config sheet'!$N$38^2)*'Stage 1'!Z189*2</f>
        <v>1.6260744960671696E-2</v>
      </c>
      <c r="AB189">
        <f t="shared" si="58"/>
        <v>99.994050471258703</v>
      </c>
    </row>
    <row r="190" spans="3:28" x14ac:dyDescent="0.25">
      <c r="C190">
        <v>182</v>
      </c>
      <c r="D190">
        <f t="shared" si="47"/>
        <v>995</v>
      </c>
      <c r="E190">
        <f t="shared" si="48"/>
        <v>0.17780000000000001</v>
      </c>
      <c r="F190">
        <f t="shared" si="60"/>
        <v>3.0485762144053602E-2</v>
      </c>
      <c r="G190">
        <f t="shared" si="61"/>
        <v>104.19615634406146</v>
      </c>
      <c r="H190">
        <f t="shared" si="62"/>
        <v>3.1764992386296798</v>
      </c>
      <c r="I190" s="3">
        <f t="shared" si="49"/>
        <v>8.8900000000000007E-2</v>
      </c>
      <c r="J190" s="3">
        <f t="shared" si="50"/>
        <v>0.40640000000000004</v>
      </c>
      <c r="K190">
        <f t="shared" si="51"/>
        <v>0.22805730759708559</v>
      </c>
      <c r="L190" s="62">
        <f>PI()/4*('Config sheet'!$N$38^2)*'Stage 2'!K190*2</f>
        <v>2.0858280987721876E-2</v>
      </c>
      <c r="M190">
        <f t="shared" si="52"/>
        <v>99.981450033579875</v>
      </c>
      <c r="N190" s="62">
        <f>'Config sheet'!$N$44</f>
        <v>5.8970333333333338</v>
      </c>
      <c r="O190">
        <f t="shared" si="63"/>
        <v>-0.25260196495721954</v>
      </c>
      <c r="P190">
        <f t="shared" si="64"/>
        <v>-753.96774459335586</v>
      </c>
      <c r="Q190">
        <f t="shared" si="53"/>
        <v>180</v>
      </c>
      <c r="R190">
        <f t="shared" si="54"/>
        <v>-135.71419402680408</v>
      </c>
      <c r="S190">
        <f t="shared" si="55"/>
        <v>-135.71419402680408</v>
      </c>
      <c r="T190">
        <f t="shared" si="56"/>
        <v>1.3338814408347732</v>
      </c>
      <c r="U190">
        <f t="shared" si="66"/>
        <v>41.012269538575559</v>
      </c>
      <c r="V190">
        <f>(-U190*'Config sheet'!$N$134+'Config sheet'!$N$135*'Stage 2'!U555)*10^2</f>
        <v>233.00690992405046</v>
      </c>
      <c r="W190">
        <f t="shared" si="65"/>
        <v>97.292715897246381</v>
      </c>
      <c r="X190" s="62">
        <f>'Config sheet'!$N$150*10^-3</f>
        <v>-333.6</v>
      </c>
      <c r="Y190" s="62">
        <f>'Config sheet'!$N$149*10^-3</f>
        <v>333.6</v>
      </c>
      <c r="Z190">
        <f t="shared" si="57"/>
        <v>0.1777576875970856</v>
      </c>
      <c r="AA190">
        <f>PI()/4*('Config sheet'!$N$38^2)*'Stage 1'!Z190*2</f>
        <v>1.6257842533939824E-2</v>
      </c>
      <c r="AB190">
        <f t="shared" si="58"/>
        <v>99.97620224807963</v>
      </c>
    </row>
    <row r="191" spans="3:28" x14ac:dyDescent="0.25">
      <c r="C191">
        <v>183</v>
      </c>
      <c r="D191">
        <f t="shared" si="47"/>
        <v>995</v>
      </c>
      <c r="E191">
        <f t="shared" si="48"/>
        <v>0.17780000000000001</v>
      </c>
      <c r="F191">
        <f t="shared" si="60"/>
        <v>3.0653266331658293E-2</v>
      </c>
      <c r="G191">
        <f t="shared" si="61"/>
        <v>104.19615634406146</v>
      </c>
      <c r="H191">
        <f t="shared" si="62"/>
        <v>3.1939525311496229</v>
      </c>
      <c r="I191" s="3">
        <f t="shared" si="49"/>
        <v>8.8900000000000007E-2</v>
      </c>
      <c r="J191" s="3">
        <f t="shared" si="50"/>
        <v>0.40640000000000004</v>
      </c>
      <c r="K191">
        <f t="shared" si="51"/>
        <v>0.22800441951642458</v>
      </c>
      <c r="L191" s="62">
        <f>PI()/4*('Config sheet'!$N$38^2)*'Stage 2'!K191*2</f>
        <v>2.0853443806844178E-2</v>
      </c>
      <c r="M191">
        <f t="shared" si="52"/>
        <v>99.95826363780202</v>
      </c>
      <c r="N191" s="62">
        <f>'Config sheet'!$N$44</f>
        <v>5.8970333333333338</v>
      </c>
      <c r="O191">
        <f t="shared" si="63"/>
        <v>-0.37888749662253296</v>
      </c>
      <c r="P191">
        <f t="shared" si="64"/>
        <v>-753.87526086648063</v>
      </c>
      <c r="Q191">
        <f t="shared" si="53"/>
        <v>180</v>
      </c>
      <c r="R191">
        <f t="shared" si="54"/>
        <v>-135.69754695596654</v>
      </c>
      <c r="S191">
        <f t="shared" si="55"/>
        <v>-135.69754695596652</v>
      </c>
      <c r="T191">
        <f t="shared" si="56"/>
        <v>1.3338814408347732</v>
      </c>
      <c r="U191">
        <f t="shared" ref="U191:U231" si="67">IF(AND(L191&lt;=$Z$2, U190*(L190/L191)^T191&lt;$AB$4),U190*(L190/L191)^T191,IF(C191&lt;=180,$AB$3,IF(L191&gt;=$Z$4,  U190*(L190/L191)^T191,$AB$5)))</f>
        <v>41.024959561028723</v>
      </c>
      <c r="V191">
        <f>(-U191*'Config sheet'!$N$134+'Config sheet'!$N$135*'Stage 2'!U556)*10^2</f>
        <v>231.7991461897964</v>
      </c>
      <c r="W191">
        <f t="shared" si="65"/>
        <v>96.101599233829859</v>
      </c>
      <c r="X191" s="62">
        <f>'Config sheet'!$N$150*10^-3</f>
        <v>-333.6</v>
      </c>
      <c r="Y191" s="62">
        <f>'Config sheet'!$N$149*10^-3</f>
        <v>333.6</v>
      </c>
      <c r="Z191">
        <f t="shared" si="57"/>
        <v>0.17770479951642459</v>
      </c>
      <c r="AA191">
        <f>PI()/4*('Config sheet'!$N$38^2)*'Stage 1'!Z191*2</f>
        <v>1.6253005353062122E-2</v>
      </c>
      <c r="AB191">
        <f t="shared" si="58"/>
        <v>99.946456420936215</v>
      </c>
    </row>
    <row r="192" spans="3:28" x14ac:dyDescent="0.25">
      <c r="C192">
        <v>184</v>
      </c>
      <c r="D192">
        <f t="shared" si="47"/>
        <v>995</v>
      </c>
      <c r="E192">
        <f t="shared" si="48"/>
        <v>0.17780000000000001</v>
      </c>
      <c r="F192">
        <f t="shared" si="60"/>
        <v>3.0820770519262984E-2</v>
      </c>
      <c r="G192">
        <f t="shared" si="61"/>
        <v>104.19615634406146</v>
      </c>
      <c r="H192">
        <f t="shared" si="62"/>
        <v>3.2114058236695664</v>
      </c>
      <c r="I192" s="3">
        <f t="shared" si="49"/>
        <v>8.8900000000000007E-2</v>
      </c>
      <c r="J192" s="3">
        <f t="shared" si="50"/>
        <v>0.40640000000000004</v>
      </c>
      <c r="K192">
        <f t="shared" si="51"/>
        <v>0.22793038073528277</v>
      </c>
      <c r="L192" s="62">
        <f>PI()/4*('Config sheet'!$N$38^2)*'Stage 2'!K192*2</f>
        <v>2.0846672168095496E-2</v>
      </c>
      <c r="M192">
        <f t="shared" si="52"/>
        <v>99.925804670469319</v>
      </c>
      <c r="N192" s="62">
        <f>'Config sheet'!$N$44</f>
        <v>5.8970333333333338</v>
      </c>
      <c r="O192">
        <f t="shared" si="63"/>
        <v>-0.50515438241484989</v>
      </c>
      <c r="P192">
        <f t="shared" si="64"/>
        <v>-753.74500119724019</v>
      </c>
      <c r="Q192">
        <f t="shared" si="53"/>
        <v>180</v>
      </c>
      <c r="R192">
        <f t="shared" si="54"/>
        <v>-135.67410021550324</v>
      </c>
      <c r="S192">
        <f t="shared" si="55"/>
        <v>-135.67410021550324</v>
      </c>
      <c r="T192">
        <f t="shared" si="56"/>
        <v>1.3338814408347732</v>
      </c>
      <c r="U192">
        <f t="shared" si="67"/>
        <v>41.042736049871813</v>
      </c>
      <c r="V192">
        <f>(-U192*'Config sheet'!$N$134+'Config sheet'!$N$135*'Stage 2'!U557)*10^2</f>
        <v>230.11817606190385</v>
      </c>
      <c r="W192">
        <f t="shared" si="65"/>
        <v>94.444075846400608</v>
      </c>
      <c r="X192" s="62">
        <f>'Config sheet'!$N$150*10^-3</f>
        <v>-333.6</v>
      </c>
      <c r="Y192" s="62">
        <f>'Config sheet'!$N$149*10^-3</f>
        <v>333.6</v>
      </c>
      <c r="Z192">
        <f t="shared" si="57"/>
        <v>0.17763076073528278</v>
      </c>
      <c r="AA192">
        <f>PI()/4*('Config sheet'!$N$38^2)*'Stage 1'!Z192*2</f>
        <v>1.6246233714313441E-2</v>
      </c>
      <c r="AB192">
        <f t="shared" si="58"/>
        <v>99.904814811745098</v>
      </c>
    </row>
    <row r="193" spans="3:28" x14ac:dyDescent="0.25">
      <c r="C193">
        <v>185</v>
      </c>
      <c r="D193">
        <f t="shared" si="47"/>
        <v>995</v>
      </c>
      <c r="E193">
        <f t="shared" si="48"/>
        <v>0.17780000000000001</v>
      </c>
      <c r="F193">
        <f t="shared" si="60"/>
        <v>3.0988274706867672E-2</v>
      </c>
      <c r="G193">
        <f t="shared" si="61"/>
        <v>104.19615634406146</v>
      </c>
      <c r="H193">
        <f t="shared" si="62"/>
        <v>3.2288591161895095</v>
      </c>
      <c r="I193" s="3">
        <f t="shared" si="49"/>
        <v>8.8900000000000007E-2</v>
      </c>
      <c r="J193" s="3">
        <f t="shared" si="50"/>
        <v>0.40640000000000004</v>
      </c>
      <c r="K193">
        <f t="shared" si="51"/>
        <v>0.22783519580542672</v>
      </c>
      <c r="L193" s="62">
        <f>PI()/4*('Config sheet'!$N$38^2)*'Stage 2'!K193*2</f>
        <v>2.0837966487783591E-2</v>
      </c>
      <c r="M193">
        <f t="shared" si="52"/>
        <v>99.884075127098725</v>
      </c>
      <c r="N193" s="62">
        <f>'Config sheet'!$N$44</f>
        <v>5.8970333333333338</v>
      </c>
      <c r="O193">
        <f t="shared" si="63"/>
        <v>-0.6313962323928044</v>
      </c>
      <c r="P193">
        <f t="shared" si="64"/>
        <v>-753.57618462174253</v>
      </c>
      <c r="Q193">
        <f t="shared" si="53"/>
        <v>180</v>
      </c>
      <c r="R193">
        <f t="shared" si="54"/>
        <v>-135.64371323191367</v>
      </c>
      <c r="S193">
        <f t="shared" si="55"/>
        <v>-135.64371323191367</v>
      </c>
      <c r="T193">
        <f t="shared" si="56"/>
        <v>1.3338814408347732</v>
      </c>
      <c r="U193">
        <f t="shared" si="67"/>
        <v>41.065609474908598</v>
      </c>
      <c r="V193">
        <f>(-U193*'Config sheet'!$N$134+'Config sheet'!$N$135*'Stage 2'!U558)*10^2</f>
        <v>227.97372288638073</v>
      </c>
      <c r="W193">
        <f t="shared" si="65"/>
        <v>92.330009654467062</v>
      </c>
      <c r="X193" s="62">
        <f>'Config sheet'!$N$150*10^-3</f>
        <v>-333.6</v>
      </c>
      <c r="Y193" s="62">
        <f>'Config sheet'!$N$149*10^-3</f>
        <v>333.6</v>
      </c>
      <c r="Z193">
        <f t="shared" si="57"/>
        <v>0.17753557580542673</v>
      </c>
      <c r="AA193">
        <f>PI()/4*('Config sheet'!$N$38^2)*'Stage 1'!Z193*2</f>
        <v>1.6237528034001535E-2</v>
      </c>
      <c r="AB193">
        <f t="shared" si="58"/>
        <v>99.851279980554963</v>
      </c>
    </row>
    <row r="194" spans="3:28" x14ac:dyDescent="0.25">
      <c r="C194">
        <v>186</v>
      </c>
      <c r="D194">
        <f t="shared" si="47"/>
        <v>995</v>
      </c>
      <c r="E194">
        <f t="shared" si="48"/>
        <v>0.17780000000000001</v>
      </c>
      <c r="F194">
        <f t="shared" si="60"/>
        <v>3.1155778894472363E-2</v>
      </c>
      <c r="G194">
        <f t="shared" si="61"/>
        <v>104.19615634406146</v>
      </c>
      <c r="H194">
        <f t="shared" si="62"/>
        <v>3.2463124087094526</v>
      </c>
      <c r="I194" s="3">
        <f t="shared" si="49"/>
        <v>8.8900000000000007E-2</v>
      </c>
      <c r="J194" s="3">
        <f t="shared" si="50"/>
        <v>0.40640000000000004</v>
      </c>
      <c r="K194">
        <f t="shared" si="51"/>
        <v>0.22771887060766138</v>
      </c>
      <c r="L194" s="62">
        <f>PI()/4*('Config sheet'!$N$38^2)*'Stage 2'!K194*2</f>
        <v>2.0827327303770998E-2</v>
      </c>
      <c r="M194">
        <f t="shared" si="52"/>
        <v>99.833077585864189</v>
      </c>
      <c r="N194" s="62">
        <f>'Config sheet'!$N$44</f>
        <v>5.8970333333333338</v>
      </c>
      <c r="O194">
        <f t="shared" si="63"/>
        <v>-0.75760650727058931</v>
      </c>
      <c r="P194">
        <f t="shared" si="64"/>
        <v>-753.36780916672251</v>
      </c>
      <c r="Q194">
        <f t="shared" si="53"/>
        <v>180</v>
      </c>
      <c r="R194">
        <f t="shared" si="54"/>
        <v>-135.60620565001005</v>
      </c>
      <c r="S194">
        <f t="shared" si="55"/>
        <v>-135.60620565001005</v>
      </c>
      <c r="T194">
        <f t="shared" si="56"/>
        <v>1.3338814408347732</v>
      </c>
      <c r="U194">
        <f t="shared" si="67"/>
        <v>41.093593315041097</v>
      </c>
      <c r="V194">
        <f>(-U194*'Config sheet'!$N$134+'Config sheet'!$N$135*'Stage 2'!U559)*10^2</f>
        <v>225.3780422981971</v>
      </c>
      <c r="W194">
        <f t="shared" si="65"/>
        <v>89.771836648187048</v>
      </c>
      <c r="X194" s="62">
        <f>'Config sheet'!$N$150*10^-3</f>
        <v>-333.6</v>
      </c>
      <c r="Y194" s="62">
        <f>'Config sheet'!$N$149*10^-3</f>
        <v>333.6</v>
      </c>
      <c r="Z194">
        <f t="shared" si="57"/>
        <v>0.17741925060766139</v>
      </c>
      <c r="AA194">
        <f>PI()/4*('Config sheet'!$N$38^2)*'Stage 1'!Z194*2</f>
        <v>1.6226888849988942E-2</v>
      </c>
      <c r="AB194">
        <f t="shared" si="58"/>
        <v>99.785855234905156</v>
      </c>
    </row>
    <row r="195" spans="3:28" x14ac:dyDescent="0.25">
      <c r="C195">
        <v>187</v>
      </c>
      <c r="D195">
        <f t="shared" si="47"/>
        <v>995</v>
      </c>
      <c r="E195">
        <f t="shared" si="48"/>
        <v>0.17780000000000001</v>
      </c>
      <c r="F195">
        <f t="shared" si="60"/>
        <v>3.1323283082077054E-2</v>
      </c>
      <c r="G195">
        <f t="shared" si="61"/>
        <v>104.19615634406146</v>
      </c>
      <c r="H195">
        <f t="shared" si="62"/>
        <v>3.2637657012293961</v>
      </c>
      <c r="I195" s="3">
        <f t="shared" si="49"/>
        <v>8.8900000000000007E-2</v>
      </c>
      <c r="J195" s="3">
        <f t="shared" si="50"/>
        <v>0.40640000000000004</v>
      </c>
      <c r="K195">
        <f t="shared" si="51"/>
        <v>0.227581412373207</v>
      </c>
      <c r="L195" s="62">
        <f>PI()/4*('Config sheet'!$N$38^2)*'Stage 2'!K195*2</f>
        <v>2.0814755277430184E-2</v>
      </c>
      <c r="M195">
        <f t="shared" si="52"/>
        <v>99.772815216968354</v>
      </c>
      <c r="N195" s="62">
        <f>'Config sheet'!$N$44</f>
        <v>5.8970333333333338</v>
      </c>
      <c r="O195">
        <f t="shared" si="63"/>
        <v>-0.88377848152611604</v>
      </c>
      <c r="P195">
        <f t="shared" si="64"/>
        <v>-753.11865343815361</v>
      </c>
      <c r="Q195">
        <f t="shared" si="53"/>
        <v>180</v>
      </c>
      <c r="R195">
        <f t="shared" si="54"/>
        <v>-135.56135761886767</v>
      </c>
      <c r="S195">
        <f t="shared" si="55"/>
        <v>-135.56135761886765</v>
      </c>
      <c r="T195">
        <f t="shared" si="56"/>
        <v>1.3338814408347732</v>
      </c>
      <c r="U195">
        <f t="shared" si="67"/>
        <v>41.126704071595846</v>
      </c>
      <c r="V195">
        <f>(-U195*'Config sheet'!$N$134+'Config sheet'!$N$135*'Stage 2'!U560)*10^2</f>
        <v>222.34574684167825</v>
      </c>
      <c r="W195">
        <f t="shared" si="65"/>
        <v>86.784389222810574</v>
      </c>
      <c r="X195" s="62">
        <f>'Config sheet'!$N$150*10^-3</f>
        <v>-333.6</v>
      </c>
      <c r="Y195" s="62">
        <f>'Config sheet'!$N$149*10^-3</f>
        <v>333.6</v>
      </c>
      <c r="Z195">
        <f t="shared" si="57"/>
        <v>0.17728179237320701</v>
      </c>
      <c r="AA195">
        <f>PI()/4*('Config sheet'!$N$38^2)*'Stage 1'!Z195*2</f>
        <v>1.6214316823648128E-2</v>
      </c>
      <c r="AB195">
        <f t="shared" si="58"/>
        <v>99.70854464184869</v>
      </c>
    </row>
    <row r="196" spans="3:28" x14ac:dyDescent="0.25">
      <c r="C196">
        <v>188</v>
      </c>
      <c r="D196">
        <f t="shared" si="47"/>
        <v>995</v>
      </c>
      <c r="E196">
        <f t="shared" si="48"/>
        <v>0.17780000000000001</v>
      </c>
      <c r="F196">
        <f t="shared" si="60"/>
        <v>3.1490787269681741E-2</v>
      </c>
      <c r="G196">
        <f t="shared" si="61"/>
        <v>104.19615634406146</v>
      </c>
      <c r="H196">
        <f t="shared" si="62"/>
        <v>3.2812189937493392</v>
      </c>
      <c r="I196" s="3">
        <f t="shared" si="49"/>
        <v>8.8900000000000007E-2</v>
      </c>
      <c r="J196" s="3">
        <f t="shared" si="50"/>
        <v>0.40640000000000004</v>
      </c>
      <c r="K196">
        <f t="shared" si="51"/>
        <v>0.22742282970980027</v>
      </c>
      <c r="L196" s="62">
        <f>PI()/4*('Config sheet'!$N$38^2)*'Stage 2'!K196*2</f>
        <v>2.080025119603077E-2</v>
      </c>
      <c r="M196">
        <f t="shared" si="52"/>
        <v>99.703291794085516</v>
      </c>
      <c r="N196" s="62">
        <f>'Config sheet'!$N$44</f>
        <v>5.8970333333333338</v>
      </c>
      <c r="O196">
        <f t="shared" si="63"/>
        <v>-1.0099052068045218</v>
      </c>
      <c r="P196">
        <f t="shared" si="64"/>
        <v>-752.82727855870951</v>
      </c>
      <c r="Q196">
        <f t="shared" si="53"/>
        <v>180</v>
      </c>
      <c r="R196">
        <f t="shared" si="54"/>
        <v>-135.50891014056774</v>
      </c>
      <c r="S196">
        <f t="shared" si="55"/>
        <v>-135.50891014056774</v>
      </c>
      <c r="T196">
        <f t="shared" si="56"/>
        <v>1.3338814408347732</v>
      </c>
      <c r="U196">
        <f t="shared" si="67"/>
        <v>41.164961284647404</v>
      </c>
      <c r="V196">
        <f>(-U196*'Config sheet'!$N$134+'Config sheet'!$N$135*'Stage 2'!U561)*10^2</f>
        <v>218.89360112846683</v>
      </c>
      <c r="W196">
        <f t="shared" si="65"/>
        <v>83.384690987899091</v>
      </c>
      <c r="X196" s="62">
        <f>'Config sheet'!$N$150*10^-3</f>
        <v>-333.6</v>
      </c>
      <c r="Y196" s="62">
        <f>'Config sheet'!$N$149*10^-3</f>
        <v>333.6</v>
      </c>
      <c r="Z196">
        <f t="shared" si="57"/>
        <v>0.17712320970980028</v>
      </c>
      <c r="AA196">
        <f>PI()/4*('Config sheet'!$N$38^2)*'Stage 1'!Z196*2</f>
        <v>1.6199812742248718E-2</v>
      </c>
      <c r="AB196">
        <f t="shared" si="58"/>
        <v>99.619353042632326</v>
      </c>
    </row>
    <row r="197" spans="3:28" x14ac:dyDescent="0.25">
      <c r="C197">
        <v>189</v>
      </c>
      <c r="D197">
        <f t="shared" si="47"/>
        <v>995</v>
      </c>
      <c r="E197">
        <f t="shared" si="48"/>
        <v>0.17780000000000001</v>
      </c>
      <c r="F197">
        <f t="shared" si="60"/>
        <v>3.1658291457286436E-2</v>
      </c>
      <c r="G197">
        <f t="shared" si="61"/>
        <v>104.19615634406146</v>
      </c>
      <c r="H197">
        <f t="shared" si="62"/>
        <v>3.2986722862692828</v>
      </c>
      <c r="I197" s="3">
        <f t="shared" si="49"/>
        <v>8.8900000000000007E-2</v>
      </c>
      <c r="J197" s="3">
        <f t="shared" si="50"/>
        <v>0.40640000000000004</v>
      </c>
      <c r="K197">
        <f t="shared" si="51"/>
        <v>0.22724313263250395</v>
      </c>
      <c r="L197" s="62">
        <f>PI()/4*('Config sheet'!$N$38^2)*'Stage 2'!K197*2</f>
        <v>2.0783815975557413E-2</v>
      </c>
      <c r="M197">
        <f t="shared" si="52"/>
        <v>99.624511707868677</v>
      </c>
      <c r="N197" s="62">
        <f>'Config sheet'!$N$44</f>
        <v>5.8970333333333338</v>
      </c>
      <c r="O197">
        <f t="shared" si="63"/>
        <v>-1.1359794756752877</v>
      </c>
      <c r="P197">
        <f t="shared" si="64"/>
        <v>-752.49203045157651</v>
      </c>
      <c r="Q197">
        <f t="shared" si="53"/>
        <v>180</v>
      </c>
      <c r="R197">
        <f t="shared" si="54"/>
        <v>-135.44856548128379</v>
      </c>
      <c r="S197">
        <f t="shared" si="55"/>
        <v>-135.44856548128377</v>
      </c>
      <c r="T197">
        <f t="shared" si="56"/>
        <v>1.3338814408347732</v>
      </c>
      <c r="U197">
        <f t="shared" si="67"/>
        <v>41.208387552360406</v>
      </c>
      <c r="V197">
        <f>(-U197*'Config sheet'!$N$134+'Config sheet'!$N$135*'Stage 2'!U562)*10^2</f>
        <v>215.04029262178852</v>
      </c>
      <c r="W197">
        <f t="shared" si="65"/>
        <v>79.59172714050473</v>
      </c>
      <c r="X197" s="62">
        <f>'Config sheet'!$N$150*10^-3</f>
        <v>-333.6</v>
      </c>
      <c r="Y197" s="62">
        <f>'Config sheet'!$N$149*10^-3</f>
        <v>333.6</v>
      </c>
      <c r="Z197">
        <f t="shared" si="57"/>
        <v>0.17694351263250396</v>
      </c>
      <c r="AA197">
        <f>PI()/4*('Config sheet'!$N$38^2)*'Stage 1'!Z197*2</f>
        <v>1.6183377521775358E-2</v>
      </c>
      <c r="AB197">
        <f t="shared" si="58"/>
        <v>99.518286070024715</v>
      </c>
    </row>
    <row r="198" spans="3:28" x14ac:dyDescent="0.25">
      <c r="C198">
        <v>190</v>
      </c>
      <c r="D198">
        <f t="shared" si="47"/>
        <v>995</v>
      </c>
      <c r="E198">
        <f t="shared" si="48"/>
        <v>0.17780000000000001</v>
      </c>
      <c r="F198">
        <f t="shared" si="60"/>
        <v>3.1825795644891124E-2</v>
      </c>
      <c r="G198">
        <f t="shared" si="61"/>
        <v>104.19615634406146</v>
      </c>
      <c r="H198">
        <f t="shared" si="62"/>
        <v>3.3161255787892259</v>
      </c>
      <c r="I198" s="3">
        <f t="shared" si="49"/>
        <v>8.8900000000000007E-2</v>
      </c>
      <c r="J198" s="3">
        <f t="shared" si="50"/>
        <v>0.40640000000000004</v>
      </c>
      <c r="K198">
        <f t="shared" si="51"/>
        <v>0.22704233259920537</v>
      </c>
      <c r="L198" s="62">
        <f>PI()/4*('Config sheet'!$N$38^2)*'Stage 2'!K198*2</f>
        <v>2.0765450663956499E-2</v>
      </c>
      <c r="M198">
        <f t="shared" si="52"/>
        <v>99.536479981512187</v>
      </c>
      <c r="N198" s="62">
        <f>'Config sheet'!$N$44</f>
        <v>5.8970333333333338</v>
      </c>
      <c r="O198">
        <f t="shared" si="63"/>
        <v>-1.2619937858006618</v>
      </c>
      <c r="P198">
        <f t="shared" si="64"/>
        <v>-752.11104246767468</v>
      </c>
      <c r="Q198">
        <f t="shared" si="53"/>
        <v>180</v>
      </c>
      <c r="R198">
        <f t="shared" si="54"/>
        <v>-135.37998764418148</v>
      </c>
      <c r="S198">
        <f t="shared" si="55"/>
        <v>-135.37998764418145</v>
      </c>
      <c r="T198">
        <f t="shared" si="56"/>
        <v>1.3338814408347732</v>
      </c>
      <c r="U198">
        <f t="shared" si="67"/>
        <v>41.257008553375798</v>
      </c>
      <c r="V198">
        <f>(-U198*'Config sheet'!$N$134+'Config sheet'!$N$135*'Stage 2'!U563)*10^2</f>
        <v>210.80618354988383</v>
      </c>
      <c r="W198">
        <f t="shared" si="65"/>
        <v>75.426195905702343</v>
      </c>
      <c r="X198" s="62">
        <f>'Config sheet'!$N$150*10^-3</f>
        <v>-333.6</v>
      </c>
      <c r="Y198" s="62">
        <f>'Config sheet'!$N$149*10^-3</f>
        <v>333.6</v>
      </c>
      <c r="Z198">
        <f t="shared" si="57"/>
        <v>0.17674271259920538</v>
      </c>
      <c r="AA198">
        <f>PI()/4*('Config sheet'!$N$38^2)*'Stage 1'!Z198*2</f>
        <v>1.6165012210174443E-2</v>
      </c>
      <c r="AB198">
        <f t="shared" si="58"/>
        <v>99.405350168281984</v>
      </c>
    </row>
    <row r="199" spans="3:28" x14ac:dyDescent="0.25">
      <c r="C199">
        <v>191</v>
      </c>
      <c r="D199">
        <f t="shared" si="47"/>
        <v>995</v>
      </c>
      <c r="E199">
        <f t="shared" si="48"/>
        <v>0.17780000000000001</v>
      </c>
      <c r="F199">
        <f t="shared" si="60"/>
        <v>3.1993299832495811E-2</v>
      </c>
      <c r="G199">
        <f t="shared" si="61"/>
        <v>104.19615634406146</v>
      </c>
      <c r="H199">
        <f t="shared" si="62"/>
        <v>3.333578871309169</v>
      </c>
      <c r="I199" s="3">
        <f t="shared" si="49"/>
        <v>8.8900000000000007E-2</v>
      </c>
      <c r="J199" s="3">
        <f t="shared" si="50"/>
        <v>0.40640000000000004</v>
      </c>
      <c r="K199">
        <f t="shared" si="51"/>
        <v>0.22682044255078243</v>
      </c>
      <c r="L199" s="62">
        <f>PI()/4*('Config sheet'!$N$38^2)*'Stage 2'!K199*2</f>
        <v>2.0745156444809783E-2</v>
      </c>
      <c r="M199">
        <f t="shared" si="52"/>
        <v>99.439202288360846</v>
      </c>
      <c r="N199" s="62">
        <f>'Config sheet'!$N$44</f>
        <v>5.8970333333333338</v>
      </c>
      <c r="O199">
        <f t="shared" si="63"/>
        <v>-1.3879403045727283</v>
      </c>
      <c r="P199">
        <f t="shared" si="64"/>
        <v>-751.68223835289871</v>
      </c>
      <c r="Q199">
        <f t="shared" si="53"/>
        <v>180</v>
      </c>
      <c r="R199">
        <f t="shared" si="54"/>
        <v>-135.30280290352178</v>
      </c>
      <c r="S199">
        <f t="shared" si="55"/>
        <v>-135.30280290352178</v>
      </c>
      <c r="T199">
        <f t="shared" si="56"/>
        <v>1.3338814408347732</v>
      </c>
      <c r="U199">
        <f t="shared" si="67"/>
        <v>41.310853072270504</v>
      </c>
      <c r="V199">
        <f>(-U199*'Config sheet'!$N$134+'Config sheet'!$N$135*'Stage 2'!U564)*10^2</f>
        <v>206.21304966356524</v>
      </c>
      <c r="W199">
        <f t="shared" si="65"/>
        <v>70.910246760043464</v>
      </c>
      <c r="X199" s="62">
        <f>'Config sheet'!$N$150*10^-3</f>
        <v>-333.6</v>
      </c>
      <c r="Y199" s="62">
        <f>'Config sheet'!$N$149*10^-3</f>
        <v>333.6</v>
      </c>
      <c r="Z199">
        <f t="shared" si="57"/>
        <v>0.17652082255078244</v>
      </c>
      <c r="AA199">
        <f>PI()/4*('Config sheet'!$N$38^2)*'Stage 1'!Z199*2</f>
        <v>1.6144717991027732E-2</v>
      </c>
      <c r="AB199">
        <f t="shared" si="58"/>
        <v>99.280552615738159</v>
      </c>
    </row>
    <row r="200" spans="3:28" x14ac:dyDescent="0.25">
      <c r="C200">
        <v>192</v>
      </c>
      <c r="D200">
        <f t="shared" si="47"/>
        <v>995</v>
      </c>
      <c r="E200">
        <f t="shared" si="48"/>
        <v>0.17780000000000001</v>
      </c>
      <c r="F200">
        <f t="shared" si="60"/>
        <v>3.2160804020100506E-2</v>
      </c>
      <c r="G200">
        <f t="shared" si="61"/>
        <v>104.19615634406146</v>
      </c>
      <c r="H200">
        <f t="shared" si="62"/>
        <v>3.351032163829113</v>
      </c>
      <c r="I200" s="3">
        <f t="shared" si="49"/>
        <v>8.8900000000000007E-2</v>
      </c>
      <c r="J200" s="3">
        <f t="shared" si="50"/>
        <v>0.40640000000000004</v>
      </c>
      <c r="K200">
        <f t="shared" si="51"/>
        <v>0.22657747695591113</v>
      </c>
      <c r="L200" s="62">
        <f>PI()/4*('Config sheet'!$N$38^2)*'Stage 2'!K200*2</f>
        <v>2.0722934641432503E-2</v>
      </c>
      <c r="M200">
        <f t="shared" si="52"/>
        <v>99.332684971553704</v>
      </c>
      <c r="N200" s="62">
        <f>'Config sheet'!$N$44</f>
        <v>5.8970333333333338</v>
      </c>
      <c r="O200">
        <f t="shared" si="63"/>
        <v>-1.5138108342756884</v>
      </c>
      <c r="P200">
        <f t="shared" si="64"/>
        <v>-751.20333555155298</v>
      </c>
      <c r="Q200">
        <f t="shared" si="53"/>
        <v>180</v>
      </c>
      <c r="R200">
        <f t="shared" si="54"/>
        <v>-135.21660039927954</v>
      </c>
      <c r="S200">
        <f t="shared" si="55"/>
        <v>-135.21660039927954</v>
      </c>
      <c r="T200">
        <f t="shared" si="56"/>
        <v>1.3338814408347732</v>
      </c>
      <c r="U200">
        <f t="shared" si="67"/>
        <v>41.369953028124222</v>
      </c>
      <c r="V200">
        <f>(-U200*'Config sheet'!$N$134+'Config sheet'!$N$135*'Stage 2'!U565)*10^2</f>
        <v>201.28381156688158</v>
      </c>
      <c r="W200">
        <f t="shared" si="65"/>
        <v>66.067211167602039</v>
      </c>
      <c r="X200" s="62">
        <f>'Config sheet'!$N$150*10^-3</f>
        <v>-333.6</v>
      </c>
      <c r="Y200" s="62">
        <f>'Config sheet'!$N$149*10^-3</f>
        <v>333.6</v>
      </c>
      <c r="Z200">
        <f t="shared" si="57"/>
        <v>0.17627785695591114</v>
      </c>
      <c r="AA200">
        <f>PI()/4*('Config sheet'!$N$38^2)*'Stage 1'!Z200*2</f>
        <v>1.6122496187650447E-2</v>
      </c>
      <c r="AB200">
        <f t="shared" si="58"/>
        <v>99.143901550006248</v>
      </c>
    </row>
    <row r="201" spans="3:28" x14ac:dyDescent="0.25">
      <c r="C201">
        <v>193</v>
      </c>
      <c r="D201">
        <f t="shared" ref="D201:D264" si="68">$D$4</f>
        <v>995</v>
      </c>
      <c r="E201">
        <f t="shared" ref="E201:E264" si="69">$E$4</f>
        <v>0.17780000000000001</v>
      </c>
      <c r="F201">
        <f t="shared" si="60"/>
        <v>3.2328308207705193E-2</v>
      </c>
      <c r="G201">
        <f t="shared" si="61"/>
        <v>104.19615634406146</v>
      </c>
      <c r="H201">
        <f t="shared" si="62"/>
        <v>3.3684854563490556</v>
      </c>
      <c r="I201" s="3">
        <f t="shared" ref="I201:I264" si="70">$I$4</f>
        <v>8.8900000000000007E-2</v>
      </c>
      <c r="J201" s="3">
        <f t="shared" ref="J201:J264" si="71">$J$4</f>
        <v>0.40640000000000004</v>
      </c>
      <c r="K201">
        <f t="shared" ref="K201:K264" si="72">(J201+I201)-(I201*COS(H201)+(J201^2-I201^2*(SIN(H201))^2)^0.5)+$B$8</f>
        <v>0.22631345186048574</v>
      </c>
      <c r="L201" s="62">
        <f>PI()/4*('Config sheet'!$N$38^2)*'Stage 2'!K201*2</f>
        <v>2.0698786721393376E-2</v>
      </c>
      <c r="M201">
        <f t="shared" ref="M201:M264" si="73">L201/$Z$3*100</f>
        <v>99.216935065690038</v>
      </c>
      <c r="N201" s="62">
        <f>'Config sheet'!$N$44</f>
        <v>5.8970333333333338</v>
      </c>
      <c r="O201">
        <f t="shared" si="63"/>
        <v>-1.639596777829321</v>
      </c>
      <c r="P201">
        <f t="shared" si="64"/>
        <v>-750.67184884172104</v>
      </c>
      <c r="Q201">
        <f t="shared" ref="Q201:Q264" si="74">$V$4</f>
        <v>180</v>
      </c>
      <c r="R201">
        <f t="shared" ref="R201:R264" si="75">Q201*I201*G201^2*(COS(H201)+(I201/(J201))*COS(2*H201))*10^-3</f>
        <v>-135.1209327915098</v>
      </c>
      <c r="S201">
        <f t="shared" ref="S201:S264" si="76">Q201*P201*10^-3</f>
        <v>-135.12093279150977</v>
      </c>
      <c r="T201">
        <f t="shared" ref="T201:T264" si="77">$V$3</f>
        <v>1.3338814408347732</v>
      </c>
      <c r="U201">
        <f t="shared" si="67"/>
        <v>41.434343506230853</v>
      </c>
      <c r="V201">
        <f>(-U201*'Config sheet'!$N$134+'Config sheet'!$N$135*'Stage 2'!U566)*10^2</f>
        <v>196.04226417873781</v>
      </c>
      <c r="W201">
        <f t="shared" si="65"/>
        <v>60.921331387228008</v>
      </c>
      <c r="X201" s="62">
        <f>'Config sheet'!$N$150*10^-3</f>
        <v>-333.6</v>
      </c>
      <c r="Y201" s="62">
        <f>'Config sheet'!$N$149*10^-3</f>
        <v>333.6</v>
      </c>
      <c r="Z201">
        <f t="shared" ref="Z201:Z264" si="78">(J201+I201)-(I201*COS(H201)+(J201^2-I201^2*(SIN(H201))^2)^0.5)</f>
        <v>0.17601383186048575</v>
      </c>
      <c r="AA201">
        <f>PI()/4*('Config sheet'!$N$38^2)*'Stage 1'!Z201*2</f>
        <v>1.6098348267611324E-2</v>
      </c>
      <c r="AB201">
        <f t="shared" ref="AB201:AB264" si="79">AA201/($Z$3-$Z$5)*100</f>
        <v>98.995405995773766</v>
      </c>
    </row>
    <row r="202" spans="3:28" x14ac:dyDescent="0.25">
      <c r="C202">
        <v>194</v>
      </c>
      <c r="D202">
        <f t="shared" si="68"/>
        <v>995</v>
      </c>
      <c r="E202">
        <f t="shared" si="69"/>
        <v>0.17780000000000001</v>
      </c>
      <c r="F202">
        <f t="shared" si="60"/>
        <v>3.2495812395309881E-2</v>
      </c>
      <c r="G202">
        <f t="shared" si="61"/>
        <v>104.19615634406146</v>
      </c>
      <c r="H202">
        <f t="shared" si="62"/>
        <v>3.3859387488689987</v>
      </c>
      <c r="I202" s="3">
        <f t="shared" si="70"/>
        <v>8.8900000000000007E-2</v>
      </c>
      <c r="J202" s="3">
        <f t="shared" si="71"/>
        <v>0.40640000000000004</v>
      </c>
      <c r="K202">
        <f t="shared" si="72"/>
        <v>0.22602838494161859</v>
      </c>
      <c r="L202" s="62">
        <f>PI()/4*('Config sheet'!$N$38^2)*'Stage 2'!K202*2</f>
        <v>2.0672714301453472E-2</v>
      </c>
      <c r="M202">
        <f t="shared" si="73"/>
        <v>99.09196032050319</v>
      </c>
      <c r="N202" s="62">
        <f>'Config sheet'!$N$44</f>
        <v>5.8970333333333338</v>
      </c>
      <c r="O202">
        <f t="shared" si="63"/>
        <v>-1.7652891051689374</v>
      </c>
      <c r="P202">
        <f t="shared" si="64"/>
        <v>-750.08509429787762</v>
      </c>
      <c r="Q202">
        <f t="shared" si="74"/>
        <v>180</v>
      </c>
      <c r="R202">
        <f t="shared" si="75"/>
        <v>-135.01531697361798</v>
      </c>
      <c r="S202">
        <f t="shared" si="76"/>
        <v>-135.01531697361798</v>
      </c>
      <c r="T202">
        <f t="shared" si="77"/>
        <v>1.3338814408347732</v>
      </c>
      <c r="U202">
        <f t="shared" si="67"/>
        <v>41.504062792996386</v>
      </c>
      <c r="V202">
        <f>(-U202*'Config sheet'!$N$134+'Config sheet'!$N$135*'Stage 2'!U567)*10^2</f>
        <v>190.5128095480834</v>
      </c>
      <c r="W202">
        <f t="shared" si="65"/>
        <v>55.497492574465412</v>
      </c>
      <c r="X202" s="62">
        <f>'Config sheet'!$N$150*10^-3</f>
        <v>-333.6</v>
      </c>
      <c r="Y202" s="62">
        <f>'Config sheet'!$N$149*10^-3</f>
        <v>333.6</v>
      </c>
      <c r="Z202">
        <f t="shared" si="78"/>
        <v>0.1757287649416186</v>
      </c>
      <c r="AA202">
        <f>PI()/4*('Config sheet'!$N$38^2)*'Stage 1'!Z202*2</f>
        <v>1.607227584767142E-2</v>
      </c>
      <c r="AB202">
        <f t="shared" si="79"/>
        <v>98.835075895173574</v>
      </c>
    </row>
    <row r="203" spans="3:28" x14ac:dyDescent="0.25">
      <c r="C203">
        <v>195</v>
      </c>
      <c r="D203">
        <f t="shared" si="68"/>
        <v>995</v>
      </c>
      <c r="E203">
        <f t="shared" si="69"/>
        <v>0.17780000000000001</v>
      </c>
      <c r="F203">
        <f t="shared" si="60"/>
        <v>3.2663316582914576E-2</v>
      </c>
      <c r="G203">
        <f t="shared" si="61"/>
        <v>104.19615634406146</v>
      </c>
      <c r="H203">
        <f t="shared" si="62"/>
        <v>3.4033920413889427</v>
      </c>
      <c r="I203" s="3">
        <f t="shared" si="70"/>
        <v>8.8900000000000007E-2</v>
      </c>
      <c r="J203" s="3">
        <f t="shared" si="71"/>
        <v>0.40640000000000004</v>
      </c>
      <c r="K203">
        <f t="shared" si="72"/>
        <v>0.22572229556618489</v>
      </c>
      <c r="L203" s="62">
        <f>PI()/4*('Config sheet'!$N$38^2)*'Stage 2'!K203*2</f>
        <v>2.0644719152920755E-2</v>
      </c>
      <c r="M203">
        <f t="shared" si="73"/>
        <v>98.957769226526935</v>
      </c>
      <c r="N203" s="62">
        <f>'Config sheet'!$N$44</f>
        <v>5.8970333333333338</v>
      </c>
      <c r="O203">
        <f t="shared" si="63"/>
        <v>-1.8908783203160553</v>
      </c>
      <c r="P203">
        <f t="shared" si="64"/>
        <v>-749.44019357563468</v>
      </c>
      <c r="Q203">
        <f t="shared" si="74"/>
        <v>180</v>
      </c>
      <c r="R203">
        <f t="shared" si="75"/>
        <v>-134.89923484361429</v>
      </c>
      <c r="S203">
        <f t="shared" si="76"/>
        <v>-134.89923484361424</v>
      </c>
      <c r="T203">
        <f t="shared" si="77"/>
        <v>1.3338814408347732</v>
      </c>
      <c r="U203">
        <f t="shared" si="67"/>
        <v>41.579152414068787</v>
      </c>
      <c r="V203">
        <f>(-U203*'Config sheet'!$N$134+'Config sheet'!$N$135*'Stage 2'!U568)*10^2</f>
        <v>184.7201977726744</v>
      </c>
      <c r="W203">
        <f t="shared" si="65"/>
        <v>49.820962929060101</v>
      </c>
      <c r="X203" s="62">
        <f>'Config sheet'!$N$150*10^-3</f>
        <v>-333.6</v>
      </c>
      <c r="Y203" s="62">
        <f>'Config sheet'!$N$149*10^-3</f>
        <v>333.6</v>
      </c>
      <c r="Z203">
        <f t="shared" si="78"/>
        <v>0.1754226755661849</v>
      </c>
      <c r="AA203">
        <f>PI()/4*('Config sheet'!$N$38^2)*'Stage 1'!Z203*2</f>
        <v>1.6044280699138699E-2</v>
      </c>
      <c r="AB203">
        <f t="shared" si="79"/>
        <v>98.662922140711416</v>
      </c>
    </row>
    <row r="204" spans="3:28" x14ac:dyDescent="0.25">
      <c r="C204">
        <v>196</v>
      </c>
      <c r="D204">
        <f t="shared" si="68"/>
        <v>995</v>
      </c>
      <c r="E204">
        <f t="shared" si="69"/>
        <v>0.17780000000000001</v>
      </c>
      <c r="F204">
        <f t="shared" si="60"/>
        <v>3.2830820770519263E-2</v>
      </c>
      <c r="G204">
        <f t="shared" si="61"/>
        <v>104.19615634406146</v>
      </c>
      <c r="H204">
        <f t="shared" si="62"/>
        <v>3.4208453339088858</v>
      </c>
      <c r="I204" s="3">
        <f t="shared" si="70"/>
        <v>8.8900000000000007E-2</v>
      </c>
      <c r="J204" s="3">
        <f t="shared" si="71"/>
        <v>0.40640000000000004</v>
      </c>
      <c r="K204">
        <f t="shared" si="72"/>
        <v>0.2253952048538696</v>
      </c>
      <c r="L204" s="62">
        <f>PI()/4*('Config sheet'!$N$38^2)*'Stage 2'!K204*2</f>
        <v>2.0614803207416391E-2</v>
      </c>
      <c r="M204">
        <f t="shared" si="73"/>
        <v>98.814371042735445</v>
      </c>
      <c r="N204" s="62">
        <f>'Config sheet'!$N$44</f>
        <v>5.8970333333333338</v>
      </c>
      <c r="O204">
        <f t="shared" si="63"/>
        <v>-2.0163544291934095</v>
      </c>
      <c r="P204">
        <f t="shared" si="64"/>
        <v>-748.73407851308798</v>
      </c>
      <c r="Q204">
        <f t="shared" si="74"/>
        <v>180</v>
      </c>
      <c r="R204">
        <f t="shared" si="75"/>
        <v>-134.77213413235583</v>
      </c>
      <c r="S204">
        <f t="shared" si="76"/>
        <v>-134.77213413235583</v>
      </c>
      <c r="T204">
        <f t="shared" si="77"/>
        <v>1.3338814408347732</v>
      </c>
      <c r="U204">
        <f t="shared" si="67"/>
        <v>41.659657175750709</v>
      </c>
      <c r="V204">
        <f>(-U204*'Config sheet'!$N$134+'Config sheet'!$N$135*'Stage 2'!U569)*10^2</f>
        <v>178.68928019240602</v>
      </c>
      <c r="W204">
        <f t="shared" si="65"/>
        <v>43.917146060050186</v>
      </c>
      <c r="X204" s="62">
        <f>'Config sheet'!$N$150*10^-3</f>
        <v>-333.6</v>
      </c>
      <c r="Y204" s="62">
        <f>'Config sheet'!$N$149*10^-3</f>
        <v>333.6</v>
      </c>
      <c r="Z204">
        <f t="shared" si="78"/>
        <v>0.17509558485386961</v>
      </c>
      <c r="AA204">
        <f>PI()/4*('Config sheet'!$N$38^2)*'Stage 1'!Z204*2</f>
        <v>1.6014364753634335E-2</v>
      </c>
      <c r="AB204">
        <f t="shared" si="79"/>
        <v>98.478956610725305</v>
      </c>
    </row>
    <row r="205" spans="3:28" x14ac:dyDescent="0.25">
      <c r="C205">
        <v>197</v>
      </c>
      <c r="D205">
        <f t="shared" si="68"/>
        <v>995</v>
      </c>
      <c r="E205">
        <f t="shared" si="69"/>
        <v>0.17780000000000001</v>
      </c>
      <c r="F205">
        <f t="shared" si="60"/>
        <v>3.2998324958123958E-2</v>
      </c>
      <c r="G205">
        <f t="shared" si="61"/>
        <v>104.19615634406146</v>
      </c>
      <c r="H205">
        <f t="shared" si="62"/>
        <v>3.4382986264288293</v>
      </c>
      <c r="I205" s="3">
        <f t="shared" si="70"/>
        <v>8.8900000000000007E-2</v>
      </c>
      <c r="J205" s="3">
        <f t="shared" si="71"/>
        <v>0.40640000000000004</v>
      </c>
      <c r="K205">
        <f t="shared" si="72"/>
        <v>0.22504713574467539</v>
      </c>
      <c r="L205" s="62">
        <f>PI()/4*('Config sheet'!$N$38^2)*'Stage 2'!K205*2</f>
        <v>2.0582968563049083E-2</v>
      </c>
      <c r="M205">
        <f t="shared" si="73"/>
        <v>98.661775826139205</v>
      </c>
      <c r="N205" s="62">
        <f>'Config sheet'!$N$44</f>
        <v>5.8970333333333338</v>
      </c>
      <c r="O205">
        <f t="shared" si="63"/>
        <v>-2.1417069082368614</v>
      </c>
      <c r="P205">
        <f t="shared" si="64"/>
        <v>-747.96349604282682</v>
      </c>
      <c r="Q205">
        <f t="shared" si="74"/>
        <v>180</v>
      </c>
      <c r="R205">
        <f t="shared" si="75"/>
        <v>-134.63342928770885</v>
      </c>
      <c r="S205">
        <f t="shared" si="76"/>
        <v>-134.63342928770882</v>
      </c>
      <c r="T205">
        <f t="shared" si="77"/>
        <v>1.3338814408347732</v>
      </c>
      <c r="U205">
        <f t="shared" si="67"/>
        <v>41.745625209748553</v>
      </c>
      <c r="V205">
        <f>(-U205*'Config sheet'!$N$134+'Config sheet'!$N$135*'Stage 2'!U570)*10^2</f>
        <v>172.44477837497635</v>
      </c>
      <c r="W205">
        <f t="shared" si="65"/>
        <v>37.811349087267502</v>
      </c>
      <c r="X205" s="62">
        <f>'Config sheet'!$N$150*10^-3</f>
        <v>-333.6</v>
      </c>
      <c r="Y205" s="62">
        <f>'Config sheet'!$N$149*10^-3</f>
        <v>333.6</v>
      </c>
      <c r="Z205">
        <f t="shared" si="78"/>
        <v>0.1747475157446754</v>
      </c>
      <c r="AA205">
        <f>PI()/4*('Config sheet'!$N$38^2)*'Stage 1'!Z205*2</f>
        <v>1.5982530109267028E-2</v>
      </c>
      <c r="AB205">
        <f t="shared" si="79"/>
        <v>98.283192207353991</v>
      </c>
    </row>
    <row r="206" spans="3:28" x14ac:dyDescent="0.25">
      <c r="C206">
        <v>198</v>
      </c>
      <c r="D206">
        <f t="shared" si="68"/>
        <v>995</v>
      </c>
      <c r="E206">
        <f t="shared" si="69"/>
        <v>0.17780000000000001</v>
      </c>
      <c r="F206">
        <f t="shared" si="60"/>
        <v>3.3165829145728645E-2</v>
      </c>
      <c r="G206">
        <f t="shared" si="61"/>
        <v>104.19615634406146</v>
      </c>
      <c r="H206">
        <f t="shared" si="62"/>
        <v>3.4557519189487724</v>
      </c>
      <c r="I206" s="3">
        <f t="shared" si="70"/>
        <v>8.8900000000000007E-2</v>
      </c>
      <c r="J206" s="3">
        <f t="shared" si="71"/>
        <v>0.40640000000000004</v>
      </c>
      <c r="K206">
        <f t="shared" si="72"/>
        <v>0.22467811307084051</v>
      </c>
      <c r="L206" s="62">
        <f>PI()/4*('Config sheet'!$N$38^2)*'Stage 2'!K206*2</f>
        <v>2.0549217490992724E-2</v>
      </c>
      <c r="M206">
        <f t="shared" si="73"/>
        <v>98.499994463314096</v>
      </c>
      <c r="N206" s="62">
        <f>'Config sheet'!$N$44</f>
        <v>5.8970333333333338</v>
      </c>
      <c r="O206">
        <f t="shared" si="63"/>
        <v>-2.2669246738555904</v>
      </c>
      <c r="P206">
        <f t="shared" si="64"/>
        <v>-747.12501340826611</v>
      </c>
      <c r="Q206">
        <f t="shared" si="74"/>
        <v>180</v>
      </c>
      <c r="R206">
        <f t="shared" si="75"/>
        <v>-134.48250241348791</v>
      </c>
      <c r="S206">
        <f t="shared" si="76"/>
        <v>-134.48250241348791</v>
      </c>
      <c r="T206">
        <f t="shared" si="77"/>
        <v>1.3338814408347732</v>
      </c>
      <c r="U206">
        <f t="shared" si="67"/>
        <v>41.837108021317405</v>
      </c>
      <c r="V206">
        <f>(-U206*'Config sheet'!$N$134+'Config sheet'!$N$135*'Stage 2'!U571)*10^2</f>
        <v>166.01107171674056</v>
      </c>
      <c r="W206">
        <f t="shared" si="65"/>
        <v>31.528569303252652</v>
      </c>
      <c r="X206" s="62">
        <f>'Config sheet'!$N$150*10^-3</f>
        <v>-333.6</v>
      </c>
      <c r="Y206" s="62">
        <f>'Config sheet'!$N$149*10^-3</f>
        <v>333.6</v>
      </c>
      <c r="Z206">
        <f t="shared" si="78"/>
        <v>0.17437849307084052</v>
      </c>
      <c r="AA206">
        <f>PI()/4*('Config sheet'!$N$38^2)*'Stage 1'!Z206*2</f>
        <v>1.5948779037210668E-2</v>
      </c>
      <c r="AB206">
        <f t="shared" si="79"/>
        <v>98.075642896985656</v>
      </c>
    </row>
    <row r="207" spans="3:28" x14ac:dyDescent="0.25">
      <c r="C207">
        <v>199</v>
      </c>
      <c r="D207">
        <f t="shared" si="68"/>
        <v>995</v>
      </c>
      <c r="E207">
        <f t="shared" si="69"/>
        <v>0.17780000000000001</v>
      </c>
      <c r="F207">
        <f t="shared" si="60"/>
        <v>3.3333333333333333E-2</v>
      </c>
      <c r="G207">
        <f t="shared" si="61"/>
        <v>104.19615634406146</v>
      </c>
      <c r="H207">
        <f t="shared" si="62"/>
        <v>3.4732052114687155</v>
      </c>
      <c r="I207" s="3">
        <f t="shared" si="70"/>
        <v>8.8900000000000007E-2</v>
      </c>
      <c r="J207" s="3">
        <f t="shared" si="71"/>
        <v>0.40640000000000004</v>
      </c>
      <c r="K207">
        <f t="shared" si="72"/>
        <v>0.22428816363311532</v>
      </c>
      <c r="L207" s="62">
        <f>PI()/4*('Config sheet'!$N$38^2)*'Stage 2'!K207*2</f>
        <v>2.0513552442462703E-2</v>
      </c>
      <c r="M207">
        <f t="shared" si="73"/>
        <v>98.329038703841476</v>
      </c>
      <c r="N207" s="62">
        <f>'Config sheet'!$N$44</f>
        <v>5.8970333333333338</v>
      </c>
      <c r="O207">
        <f t="shared" si="63"/>
        <v>-2.3919960527911268</v>
      </c>
      <c r="P207">
        <f t="shared" si="64"/>
        <v>-746.2150236775592</v>
      </c>
      <c r="Q207">
        <f t="shared" si="74"/>
        <v>180</v>
      </c>
      <c r="R207">
        <f t="shared" si="75"/>
        <v>-134.3187042619607</v>
      </c>
      <c r="S207">
        <f t="shared" si="76"/>
        <v>-134.31870426196068</v>
      </c>
      <c r="T207">
        <f t="shared" si="77"/>
        <v>1.3338814408347732</v>
      </c>
      <c r="U207">
        <f t="shared" si="67"/>
        <v>41.934160540864518</v>
      </c>
      <c r="V207">
        <f>(-U207*'Config sheet'!$N$134+'Config sheet'!$N$135*'Stage 2'!U572)*10^2</f>
        <v>159.41200577513217</v>
      </c>
      <c r="W207">
        <f t="shared" si="65"/>
        <v>25.093301513171468</v>
      </c>
      <c r="X207" s="62">
        <f>'Config sheet'!$N$150*10^-3</f>
        <v>-333.6</v>
      </c>
      <c r="Y207" s="62">
        <f>'Config sheet'!$N$149*10^-3</f>
        <v>333.6</v>
      </c>
      <c r="Z207">
        <f t="shared" si="78"/>
        <v>0.17398854363311533</v>
      </c>
      <c r="AA207">
        <f>PI()/4*('Config sheet'!$N$38^2)*'Stage 1'!Z207*2</f>
        <v>1.5913113988680647E-2</v>
      </c>
      <c r="AB207">
        <f t="shared" si="79"/>
        <v>97.856323753158222</v>
      </c>
    </row>
    <row r="208" spans="3:28" x14ac:dyDescent="0.25">
      <c r="C208">
        <v>200</v>
      </c>
      <c r="D208">
        <f t="shared" si="68"/>
        <v>995</v>
      </c>
      <c r="E208">
        <f t="shared" si="69"/>
        <v>0.17780000000000001</v>
      </c>
      <c r="F208">
        <f t="shared" si="60"/>
        <v>3.3500837520938027E-2</v>
      </c>
      <c r="G208">
        <f t="shared" si="61"/>
        <v>104.19615634406146</v>
      </c>
      <c r="H208">
        <f t="shared" si="62"/>
        <v>3.4906585039886591</v>
      </c>
      <c r="I208" s="3">
        <f t="shared" si="70"/>
        <v>8.8900000000000007E-2</v>
      </c>
      <c r="J208" s="3">
        <f t="shared" si="71"/>
        <v>0.40640000000000004</v>
      </c>
      <c r="K208">
        <f t="shared" si="72"/>
        <v>0.22387731628133911</v>
      </c>
      <c r="L208" s="62">
        <f>PI()/4*('Config sheet'!$N$38^2)*'Stage 2'!K208*2</f>
        <v>2.0475976056085511E-2</v>
      </c>
      <c r="M208">
        <f t="shared" si="73"/>
        <v>98.148921195633335</v>
      </c>
      <c r="N208" s="62">
        <f>'Config sheet'!$N$44</f>
        <v>5.8970333333333338</v>
      </c>
      <c r="O208">
        <f t="shared" si="63"/>
        <v>-2.5169087534243806</v>
      </c>
      <c r="P208">
        <f t="shared" si="64"/>
        <v>-745.22975154797427</v>
      </c>
      <c r="Q208">
        <f t="shared" si="74"/>
        <v>180</v>
      </c>
      <c r="R208">
        <f t="shared" si="75"/>
        <v>-134.14135527863536</v>
      </c>
      <c r="S208">
        <f t="shared" si="76"/>
        <v>-134.14135527863536</v>
      </c>
      <c r="T208">
        <f t="shared" si="77"/>
        <v>1.3338814408347732</v>
      </c>
      <c r="U208">
        <f t="shared" si="67"/>
        <v>42.036841179079353</v>
      </c>
      <c r="V208">
        <f>(-U208*'Config sheet'!$N$134+'Config sheet'!$N$135*'Stage 2'!U573)*10^2</f>
        <v>152.67072275817836</v>
      </c>
      <c r="W208">
        <f t="shared" si="65"/>
        <v>18.529367479542998</v>
      </c>
      <c r="X208" s="62">
        <f>'Config sheet'!$N$150*10^-3</f>
        <v>-333.6</v>
      </c>
      <c r="Y208" s="62">
        <f>'Config sheet'!$N$149*10^-3</f>
        <v>333.6</v>
      </c>
      <c r="Z208">
        <f t="shared" si="78"/>
        <v>0.17357769628133912</v>
      </c>
      <c r="AA208">
        <f>PI()/4*('Config sheet'!$N$38^2)*'Stage 1'!Z208*2</f>
        <v>1.5875537602303459E-2</v>
      </c>
      <c r="AB208">
        <f t="shared" si="79"/>
        <v>97.625251001878027</v>
      </c>
    </row>
    <row r="209" spans="3:28" x14ac:dyDescent="0.25">
      <c r="C209">
        <v>201</v>
      </c>
      <c r="D209">
        <f t="shared" si="68"/>
        <v>995</v>
      </c>
      <c r="E209">
        <f t="shared" si="69"/>
        <v>0.17780000000000001</v>
      </c>
      <c r="F209">
        <f t="shared" ref="F209:F272" si="80">C209*$G$4</f>
        <v>3.3668341708542715E-2</v>
      </c>
      <c r="G209">
        <f t="shared" ref="G209:G272" si="81">D209/60*2*PI()</f>
        <v>104.19615634406146</v>
      </c>
      <c r="H209">
        <f t="shared" ref="H209:H272" si="82">G209*F209</f>
        <v>3.5081117965086022</v>
      </c>
      <c r="I209" s="3">
        <f t="shared" si="70"/>
        <v>8.8900000000000007E-2</v>
      </c>
      <c r="J209" s="3">
        <f t="shared" si="71"/>
        <v>0.40640000000000004</v>
      </c>
      <c r="K209">
        <f t="shared" si="72"/>
        <v>0.22344560199925501</v>
      </c>
      <c r="L209" s="62">
        <f>PI()/4*('Config sheet'!$N$38^2)*'Stage 2'!K209*2</f>
        <v>2.043649116565599E-2</v>
      </c>
      <c r="M209">
        <f t="shared" si="73"/>
        <v>97.959655522115725</v>
      </c>
      <c r="N209" s="62">
        <f>'Config sheet'!$N$44</f>
        <v>5.8970333333333338</v>
      </c>
      <c r="O209">
        <f t="shared" ref="O209:O272" si="83">I209*G209*SIN(H209)+I209^2*G209*SIN(2*H209)/(2*J209)</f>
        <v>-2.6416498380787381</v>
      </c>
      <c r="P209">
        <f t="shared" ref="P209:P272" si="84">I209*G209^2*COS(H209)+(I209^2*G209^2*COS(2*H209)/J209)</f>
        <v>-744.16525943322745</v>
      </c>
      <c r="Q209">
        <f t="shared" si="74"/>
        <v>180</v>
      </c>
      <c r="R209">
        <f t="shared" si="75"/>
        <v>-133.94974669798094</v>
      </c>
      <c r="S209">
        <f t="shared" si="76"/>
        <v>-133.94974669798094</v>
      </c>
      <c r="T209">
        <f t="shared" si="77"/>
        <v>1.3338814408347732</v>
      </c>
      <c r="U209">
        <f t="shared" si="67"/>
        <v>42.145211885662142</v>
      </c>
      <c r="V209">
        <f>(-U209*'Config sheet'!$N$134+'Config sheet'!$N$135*'Stage 2'!U574)*10^2</f>
        <v>145.80951494417124</v>
      </c>
      <c r="W209">
        <f t="shared" ref="W209:W272" si="85">R209+V209</f>
        <v>11.859768246190299</v>
      </c>
      <c r="X209" s="62">
        <f>'Config sheet'!$N$150*10^-3</f>
        <v>-333.6</v>
      </c>
      <c r="Y209" s="62">
        <f>'Config sheet'!$N$149*10^-3</f>
        <v>333.6</v>
      </c>
      <c r="Z209">
        <f t="shared" si="78"/>
        <v>0.17314598199925502</v>
      </c>
      <c r="AA209">
        <f>PI()/4*('Config sheet'!$N$38^2)*'Stage 1'!Z209*2</f>
        <v>1.5836052711873935E-2</v>
      </c>
      <c r="AB209">
        <f t="shared" si="79"/>
        <v>97.382442069322266</v>
      </c>
    </row>
    <row r="210" spans="3:28" x14ac:dyDescent="0.25">
      <c r="C210">
        <v>202</v>
      </c>
      <c r="D210">
        <f t="shared" si="68"/>
        <v>995</v>
      </c>
      <c r="E210">
        <f t="shared" si="69"/>
        <v>0.17780000000000001</v>
      </c>
      <c r="F210">
        <f t="shared" si="80"/>
        <v>3.3835845896147403E-2</v>
      </c>
      <c r="G210">
        <f t="shared" si="81"/>
        <v>104.19615634406146</v>
      </c>
      <c r="H210">
        <f t="shared" si="82"/>
        <v>3.5255650890285453</v>
      </c>
      <c r="I210" s="3">
        <f t="shared" si="70"/>
        <v>8.8900000000000007E-2</v>
      </c>
      <c r="J210" s="3">
        <f t="shared" si="71"/>
        <v>0.40640000000000004</v>
      </c>
      <c r="K210">
        <f t="shared" si="72"/>
        <v>0.22299305399349595</v>
      </c>
      <c r="L210" s="62">
        <f>PI()/4*('Config sheet'!$N$38^2)*'Stage 2'!K210*2</f>
        <v>2.0395100808276025E-2</v>
      </c>
      <c r="M210">
        <f t="shared" si="73"/>
        <v>97.761256241240517</v>
      </c>
      <c r="N210" s="62">
        <f>'Config sheet'!$N$44</f>
        <v>5.8970333333333338</v>
      </c>
      <c r="O210">
        <f t="shared" si="83"/>
        <v>-2.766205696365986</v>
      </c>
      <c r="P210">
        <f t="shared" si="84"/>
        <v>-743.01745382590627</v>
      </c>
      <c r="Q210">
        <f t="shared" si="74"/>
        <v>180</v>
      </c>
      <c r="R210">
        <f t="shared" si="75"/>
        <v>-133.74314168866317</v>
      </c>
      <c r="S210">
        <f t="shared" si="76"/>
        <v>-133.74314168866314</v>
      </c>
      <c r="T210">
        <f t="shared" si="77"/>
        <v>1.3338814408347732</v>
      </c>
      <c r="U210">
        <f t="shared" si="67"/>
        <v>42.259338211727886</v>
      </c>
      <c r="V210">
        <f>(-U210*'Config sheet'!$N$134+'Config sheet'!$N$135*'Stage 2'!U575)*10^2</f>
        <v>138.84970120848541</v>
      </c>
      <c r="W210">
        <f t="shared" si="85"/>
        <v>5.1065595198222411</v>
      </c>
      <c r="X210" s="62">
        <f>'Config sheet'!$N$150*10^-3</f>
        <v>-333.6</v>
      </c>
      <c r="Y210" s="62">
        <f>'Config sheet'!$N$149*10^-3</f>
        <v>333.6</v>
      </c>
      <c r="Z210">
        <f t="shared" si="78"/>
        <v>0.17269343399349596</v>
      </c>
      <c r="AA210">
        <f>PI()/4*('Config sheet'!$N$38^2)*'Stage 1'!Z210*2</f>
        <v>1.5794662354493973E-2</v>
      </c>
      <c r="AB210">
        <f t="shared" si="79"/>
        <v>97.12791563188749</v>
      </c>
    </row>
    <row r="211" spans="3:28" x14ac:dyDescent="0.25">
      <c r="C211">
        <v>203</v>
      </c>
      <c r="D211">
        <f t="shared" si="68"/>
        <v>995</v>
      </c>
      <c r="E211">
        <f t="shared" si="69"/>
        <v>0.17780000000000001</v>
      </c>
      <c r="F211">
        <f t="shared" si="80"/>
        <v>3.4003350083752097E-2</v>
      </c>
      <c r="G211">
        <f t="shared" si="81"/>
        <v>104.19615634406146</v>
      </c>
      <c r="H211">
        <f t="shared" si="82"/>
        <v>3.5430183815484888</v>
      </c>
      <c r="I211" s="3">
        <f t="shared" si="70"/>
        <v>8.8900000000000007E-2</v>
      </c>
      <c r="J211" s="3">
        <f t="shared" si="71"/>
        <v>0.40640000000000004</v>
      </c>
      <c r="K211">
        <f t="shared" si="72"/>
        <v>0.22251970778666735</v>
      </c>
      <c r="L211" s="62">
        <f>PI()/4*('Config sheet'!$N$38^2)*'Stage 2'!K211*2</f>
        <v>2.0351808232867977E-2</v>
      </c>
      <c r="M211">
        <f t="shared" si="73"/>
        <v>97.553738926293391</v>
      </c>
      <c r="N211" s="62">
        <f>'Config sheet'!$N$44</f>
        <v>5.8970333333333338</v>
      </c>
      <c r="O211">
        <f t="shared" si="83"/>
        <v>-2.8905620196204138</v>
      </c>
      <c r="P211">
        <f t="shared" si="84"/>
        <v>-741.78209192675547</v>
      </c>
      <c r="Q211">
        <f t="shared" si="74"/>
        <v>180</v>
      </c>
      <c r="R211">
        <f t="shared" si="75"/>
        <v>-133.52077654681599</v>
      </c>
      <c r="S211">
        <f t="shared" si="76"/>
        <v>-133.52077654681599</v>
      </c>
      <c r="T211">
        <f t="shared" si="77"/>
        <v>1.3338814408347732</v>
      </c>
      <c r="U211">
        <f t="shared" si="67"/>
        <v>42.379289375967531</v>
      </c>
      <c r="V211">
        <f>(-U211*'Config sheet'!$N$134+'Config sheet'!$N$135*'Stage 2'!U576)*10^2</f>
        <v>131.8115263080322</v>
      </c>
      <c r="W211">
        <f t="shared" si="85"/>
        <v>-1.7092502387837953</v>
      </c>
      <c r="X211" s="62">
        <f>'Config sheet'!$N$150*10^-3</f>
        <v>-333.6</v>
      </c>
      <c r="Y211" s="62">
        <f>'Config sheet'!$N$149*10^-3</f>
        <v>333.6</v>
      </c>
      <c r="Z211">
        <f t="shared" si="78"/>
        <v>0.17222008778666736</v>
      </c>
      <c r="AA211">
        <f>PI()/4*('Config sheet'!$N$38^2)*'Stage 1'!Z211*2</f>
        <v>1.5751369779085925E-2</v>
      </c>
      <c r="AB211">
        <f t="shared" si="79"/>
        <v>96.861691668541823</v>
      </c>
    </row>
    <row r="212" spans="3:28" x14ac:dyDescent="0.25">
      <c r="C212">
        <v>204</v>
      </c>
      <c r="D212">
        <f t="shared" si="68"/>
        <v>995</v>
      </c>
      <c r="E212">
        <f t="shared" si="69"/>
        <v>0.17780000000000001</v>
      </c>
      <c r="F212">
        <f t="shared" si="80"/>
        <v>3.4170854271356785E-2</v>
      </c>
      <c r="G212">
        <f t="shared" si="81"/>
        <v>104.19615634406146</v>
      </c>
      <c r="H212">
        <f t="shared" si="82"/>
        <v>3.5604716740684319</v>
      </c>
      <c r="I212" s="3">
        <f t="shared" si="70"/>
        <v>8.8900000000000007E-2</v>
      </c>
      <c r="J212" s="3">
        <f t="shared" si="71"/>
        <v>0.40640000000000004</v>
      </c>
      <c r="K212">
        <f t="shared" si="72"/>
        <v>0.22202560131445009</v>
      </c>
      <c r="L212" s="62">
        <f>PI()/4*('Config sheet'!$N$38^2)*'Stage 2'!K212*2</f>
        <v>2.0306616909055775E-2</v>
      </c>
      <c r="M212">
        <f t="shared" si="73"/>
        <v>97.337120208464228</v>
      </c>
      <c r="N212" s="62">
        <f>'Config sheet'!$N$44</f>
        <v>5.8970333333333338</v>
      </c>
      <c r="O212">
        <f t="shared" si="83"/>
        <v>-3.0147037764650957</v>
      </c>
      <c r="P212">
        <f t="shared" si="84"/>
        <v>-740.45478853224381</v>
      </c>
      <c r="Q212">
        <f t="shared" si="74"/>
        <v>180</v>
      </c>
      <c r="R212">
        <f t="shared" si="75"/>
        <v>-133.28186193580387</v>
      </c>
      <c r="S212">
        <f t="shared" si="76"/>
        <v>-133.2818619358039</v>
      </c>
      <c r="T212">
        <f t="shared" si="77"/>
        <v>1.3338814408347732</v>
      </c>
      <c r="U212">
        <f t="shared" si="67"/>
        <v>42.505138334652408</v>
      </c>
      <c r="V212">
        <f>(-U212*'Config sheet'!$N$134+'Config sheet'!$N$135*'Stage 2'!U577)*10^2</f>
        <v>124.7140821250393</v>
      </c>
      <c r="W212">
        <f t="shared" si="85"/>
        <v>-8.5677798107645771</v>
      </c>
      <c r="X212" s="62">
        <f>'Config sheet'!$N$150*10^-3</f>
        <v>-333.6</v>
      </c>
      <c r="Y212" s="62">
        <f>'Config sheet'!$N$149*10^-3</f>
        <v>333.6</v>
      </c>
      <c r="Z212">
        <f t="shared" si="78"/>
        <v>0.1717259813144501</v>
      </c>
      <c r="AA212">
        <f>PI()/4*('Config sheet'!$N$38^2)*'Stage 1'!Z212*2</f>
        <v>1.5706178455273719E-2</v>
      </c>
      <c r="AB212">
        <f t="shared" si="79"/>
        <v>96.583791515438762</v>
      </c>
    </row>
    <row r="213" spans="3:28" x14ac:dyDescent="0.25">
      <c r="C213">
        <v>205</v>
      </c>
      <c r="D213">
        <f t="shared" si="68"/>
        <v>995</v>
      </c>
      <c r="E213">
        <f t="shared" si="69"/>
        <v>0.17780000000000001</v>
      </c>
      <c r="F213">
        <f t="shared" si="80"/>
        <v>3.4338358458961472E-2</v>
      </c>
      <c r="G213">
        <f t="shared" si="81"/>
        <v>104.19615634406146</v>
      </c>
      <c r="H213">
        <f t="shared" si="82"/>
        <v>3.577924966588375</v>
      </c>
      <c r="I213" s="3">
        <f t="shared" si="70"/>
        <v>8.8900000000000007E-2</v>
      </c>
      <c r="J213" s="3">
        <f t="shared" si="71"/>
        <v>0.40640000000000004</v>
      </c>
      <c r="K213">
        <f t="shared" si="72"/>
        <v>0.22151077502663857</v>
      </c>
      <c r="L213" s="62">
        <f>PI()/4*('Config sheet'!$N$38^2)*'Stage 2'!K213*2</f>
        <v>2.0259530536405921E-2</v>
      </c>
      <c r="M213">
        <f t="shared" si="73"/>
        <v>97.111417821142609</v>
      </c>
      <c r="N213" s="62">
        <f>'Config sheet'!$N$44</f>
        <v>5.8970333333333338</v>
      </c>
      <c r="O213">
        <f t="shared" si="83"/>
        <v>-3.1386151895529157</v>
      </c>
      <c r="P213">
        <f t="shared" si="84"/>
        <v>-739.03102317150297</v>
      </c>
      <c r="Q213">
        <f t="shared" si="74"/>
        <v>180</v>
      </c>
      <c r="R213">
        <f t="shared" si="75"/>
        <v>-133.02558417087053</v>
      </c>
      <c r="S213">
        <f t="shared" si="76"/>
        <v>-133.02558417087053</v>
      </c>
      <c r="T213">
        <f t="shared" si="77"/>
        <v>1.3338814408347732</v>
      </c>
      <c r="U213">
        <f t="shared" si="67"/>
        <v>42.636961855573347</v>
      </c>
      <c r="V213">
        <f>(-U213*'Config sheet'!$N$134+'Config sheet'!$N$135*'Stage 2'!U578)*10^2</f>
        <v>117.57524970458124</v>
      </c>
      <c r="W213">
        <f t="shared" si="85"/>
        <v>-15.450334466289291</v>
      </c>
      <c r="X213" s="62">
        <f>'Config sheet'!$N$150*10^-3</f>
        <v>-333.6</v>
      </c>
      <c r="Y213" s="62">
        <f>'Config sheet'!$N$149*10^-3</f>
        <v>333.6</v>
      </c>
      <c r="Z213">
        <f t="shared" si="78"/>
        <v>0.17121115502663858</v>
      </c>
      <c r="AA213">
        <f>PI()/4*('Config sheet'!$N$38^2)*'Stage 1'!Z213*2</f>
        <v>1.5659092082623866E-2</v>
      </c>
      <c r="AB213">
        <f t="shared" si="79"/>
        <v>96.294237922743847</v>
      </c>
    </row>
    <row r="214" spans="3:28" x14ac:dyDescent="0.25">
      <c r="C214">
        <v>206</v>
      </c>
      <c r="D214">
        <f t="shared" si="68"/>
        <v>995</v>
      </c>
      <c r="E214">
        <f t="shared" si="69"/>
        <v>0.17780000000000001</v>
      </c>
      <c r="F214">
        <f t="shared" si="80"/>
        <v>3.4505862646566167E-2</v>
      </c>
      <c r="G214">
        <f t="shared" si="81"/>
        <v>104.19615634406146</v>
      </c>
      <c r="H214">
        <f t="shared" si="82"/>
        <v>3.595378259108319</v>
      </c>
      <c r="I214" s="3">
        <f t="shared" si="70"/>
        <v>8.8900000000000007E-2</v>
      </c>
      <c r="J214" s="3">
        <f t="shared" si="71"/>
        <v>0.40640000000000004</v>
      </c>
      <c r="K214">
        <f t="shared" si="72"/>
        <v>0.22097527199202327</v>
      </c>
      <c r="L214" s="62">
        <f>PI()/4*('Config sheet'!$N$38^2)*'Stage 2'!K214*2</f>
        <v>2.0210553054020145E-2</v>
      </c>
      <c r="M214">
        <f t="shared" si="73"/>
        <v>96.876650645899048</v>
      </c>
      <c r="N214" s="62">
        <f>'Config sheet'!$N$44</f>
        <v>5.8970333333333338</v>
      </c>
      <c r="O214">
        <f t="shared" si="83"/>
        <v>-3.2622797135232755</v>
      </c>
      <c r="P214">
        <f t="shared" si="84"/>
        <v>-737.50614748339308</v>
      </c>
      <c r="Q214">
        <f t="shared" si="74"/>
        <v>180</v>
      </c>
      <c r="R214">
        <f t="shared" si="75"/>
        <v>-132.75110654701078</v>
      </c>
      <c r="S214">
        <f t="shared" si="76"/>
        <v>-132.75110654701075</v>
      </c>
      <c r="T214">
        <f t="shared" si="77"/>
        <v>1.3338814408347732</v>
      </c>
      <c r="U214">
        <f t="shared" si="67"/>
        <v>42.774840596010513</v>
      </c>
      <c r="V214">
        <f>(-U214*'Config sheet'!$N$134+'Config sheet'!$N$135*'Stage 2'!U579)*10^2</f>
        <v>110.41166063456245</v>
      </c>
      <c r="W214">
        <f t="shared" si="85"/>
        <v>-22.339445912448326</v>
      </c>
      <c r="X214" s="62">
        <f>'Config sheet'!$N$150*10^-3</f>
        <v>-333.6</v>
      </c>
      <c r="Y214" s="62">
        <f>'Config sheet'!$N$149*10^-3</f>
        <v>333.6</v>
      </c>
      <c r="Z214">
        <f t="shared" si="78"/>
        <v>0.17067565199202328</v>
      </c>
      <c r="AA214">
        <f>PI()/4*('Config sheet'!$N$38^2)*'Stage 1'!Z214*2</f>
        <v>1.561011460023809E-2</v>
      </c>
      <c r="AB214">
        <f t="shared" si="79"/>
        <v>95.993055113623882</v>
      </c>
    </row>
    <row r="215" spans="3:28" x14ac:dyDescent="0.25">
      <c r="C215">
        <v>207</v>
      </c>
      <c r="D215">
        <f t="shared" si="68"/>
        <v>995</v>
      </c>
      <c r="E215">
        <f t="shared" si="69"/>
        <v>0.17780000000000001</v>
      </c>
      <c r="F215">
        <f t="shared" si="80"/>
        <v>3.4673366834170855E-2</v>
      </c>
      <c r="G215">
        <f t="shared" si="81"/>
        <v>104.19615634406146</v>
      </c>
      <c r="H215">
        <f t="shared" si="82"/>
        <v>3.6128315516282616</v>
      </c>
      <c r="I215" s="3">
        <f t="shared" si="70"/>
        <v>8.8900000000000007E-2</v>
      </c>
      <c r="J215" s="3">
        <f t="shared" si="71"/>
        <v>0.40640000000000004</v>
      </c>
      <c r="K215">
        <f t="shared" si="72"/>
        <v>0.22041913800702295</v>
      </c>
      <c r="L215" s="62">
        <f>PI()/4*('Config sheet'!$N$38^2)*'Stage 2'!K215*2</f>
        <v>2.0159688650470964E-2</v>
      </c>
      <c r="M215">
        <f t="shared" si="73"/>
        <v>96.632838760109706</v>
      </c>
      <c r="N215" s="62">
        <f>'Config sheet'!$N$44</f>
        <v>5.8970333333333338</v>
      </c>
      <c r="O215">
        <f t="shared" si="83"/>
        <v>-3.385680014213917</v>
      </c>
      <c r="P215">
        <f t="shared" si="84"/>
        <v>-735.87539282413866</v>
      </c>
      <c r="Q215">
        <f t="shared" si="74"/>
        <v>180</v>
      </c>
      <c r="R215">
        <f t="shared" si="75"/>
        <v>-132.45757070834497</v>
      </c>
      <c r="S215">
        <f t="shared" si="76"/>
        <v>-132.45757070834495</v>
      </c>
      <c r="T215">
        <f t="shared" si="77"/>
        <v>1.3338814408347732</v>
      </c>
      <c r="U215">
        <f t="shared" si="67"/>
        <v>42.918859184835277</v>
      </c>
      <c r="V215">
        <f>(-U215*'Config sheet'!$N$134+'Config sheet'!$N$135*'Stage 2'!U580)*10^2</f>
        <v>103.2386761092708</v>
      </c>
      <c r="W215">
        <f t="shared" si="85"/>
        <v>-29.218894599074176</v>
      </c>
      <c r="X215" s="62">
        <f>'Config sheet'!$N$150*10^-3</f>
        <v>-333.6</v>
      </c>
      <c r="Y215" s="62">
        <f>'Config sheet'!$N$149*10^-3</f>
        <v>333.6</v>
      </c>
      <c r="Z215">
        <f t="shared" si="78"/>
        <v>0.17011951800702296</v>
      </c>
      <c r="AA215">
        <f>PI()/4*('Config sheet'!$N$38^2)*'Stage 1'!Z215*2</f>
        <v>1.5559250196688908E-2</v>
      </c>
      <c r="AB215">
        <f t="shared" si="79"/>
        <v>95.680268845344756</v>
      </c>
    </row>
    <row r="216" spans="3:28" x14ac:dyDescent="0.25">
      <c r="C216">
        <v>208</v>
      </c>
      <c r="D216">
        <f t="shared" si="68"/>
        <v>995</v>
      </c>
      <c r="E216">
        <f t="shared" si="69"/>
        <v>0.17780000000000001</v>
      </c>
      <c r="F216">
        <f t="shared" si="80"/>
        <v>3.4840871021775549E-2</v>
      </c>
      <c r="G216">
        <f t="shared" si="81"/>
        <v>104.19615634406146</v>
      </c>
      <c r="H216">
        <f t="shared" si="82"/>
        <v>3.6302848441482056</v>
      </c>
      <c r="I216" s="3">
        <f t="shared" si="70"/>
        <v>8.8900000000000007E-2</v>
      </c>
      <c r="J216" s="3">
        <f t="shared" si="71"/>
        <v>0.40640000000000004</v>
      </c>
      <c r="K216">
        <f t="shared" si="72"/>
        <v>0.21984242170796175</v>
      </c>
      <c r="L216" s="62">
        <f>PI()/4*('Config sheet'!$N$38^2)*'Stage 2'!K216*2</f>
        <v>2.0106941774070623E-2</v>
      </c>
      <c r="M216">
        <f t="shared" si="73"/>
        <v>96.380003486179305</v>
      </c>
      <c r="N216" s="62">
        <f>'Config sheet'!$N$44</f>
        <v>5.8970333333333338</v>
      </c>
      <c r="O216">
        <f t="shared" si="83"/>
        <v>-3.5087979491657619</v>
      </c>
      <c r="P216">
        <f t="shared" si="84"/>
        <v>-734.13387809567246</v>
      </c>
      <c r="Q216">
        <f t="shared" si="74"/>
        <v>180</v>
      </c>
      <c r="R216">
        <f t="shared" si="75"/>
        <v>-132.14409805722104</v>
      </c>
      <c r="S216">
        <f t="shared" si="76"/>
        <v>-132.14409805722104</v>
      </c>
      <c r="T216">
        <f t="shared" si="77"/>
        <v>1.3338814408347732</v>
      </c>
      <c r="U216">
        <f t="shared" si="67"/>
        <v>43.069106308850529</v>
      </c>
      <c r="V216">
        <f>(-U216*'Config sheet'!$N$134+'Config sheet'!$N$135*'Stage 2'!U581)*10^2</f>
        <v>96.070381882611855</v>
      </c>
      <c r="W216">
        <f t="shared" si="85"/>
        <v>-36.073716174609189</v>
      </c>
      <c r="X216" s="62">
        <f>'Config sheet'!$N$150*10^-3</f>
        <v>-333.6</v>
      </c>
      <c r="Y216" s="62">
        <f>'Config sheet'!$N$149*10^-3</f>
        <v>333.6</v>
      </c>
      <c r="Z216">
        <f t="shared" si="78"/>
        <v>0.16954280170796177</v>
      </c>
      <c r="AA216">
        <f>PI()/4*('Config sheet'!$N$38^2)*'Stage 1'!Z216*2</f>
        <v>1.550650332028857E-2</v>
      </c>
      <c r="AB216">
        <f t="shared" si="79"/>
        <v>95.355906472419434</v>
      </c>
    </row>
    <row r="217" spans="3:28" x14ac:dyDescent="0.25">
      <c r="C217">
        <v>209</v>
      </c>
      <c r="D217">
        <f t="shared" si="68"/>
        <v>995</v>
      </c>
      <c r="E217">
        <f t="shared" si="69"/>
        <v>0.17780000000000001</v>
      </c>
      <c r="F217">
        <f t="shared" si="80"/>
        <v>3.5008375209380237E-2</v>
      </c>
      <c r="G217">
        <f t="shared" si="81"/>
        <v>104.19615634406146</v>
      </c>
      <c r="H217">
        <f t="shared" si="82"/>
        <v>3.6477381366681487</v>
      </c>
      <c r="I217" s="3">
        <f t="shared" si="70"/>
        <v>8.8900000000000007E-2</v>
      </c>
      <c r="J217" s="3">
        <f t="shared" si="71"/>
        <v>0.40640000000000004</v>
      </c>
      <c r="K217">
        <f t="shared" si="72"/>
        <v>0.21924517468688365</v>
      </c>
      <c r="L217" s="62">
        <f>PI()/4*('Config sheet'!$N$38^2)*'Stage 2'!K217*2</f>
        <v>2.0052317143463585E-2</v>
      </c>
      <c r="M217">
        <f t="shared" si="73"/>
        <v>96.118167442314757</v>
      </c>
      <c r="N217" s="62">
        <f>'Config sheet'!$N$44</f>
        <v>5.8970333333333338</v>
      </c>
      <c r="O217">
        <f t="shared" si="83"/>
        <v>-3.6316145494566898</v>
      </c>
      <c r="P217">
        <f t="shared" si="84"/>
        <v>-732.27661778453773</v>
      </c>
      <c r="Q217">
        <f t="shared" si="74"/>
        <v>180</v>
      </c>
      <c r="R217">
        <f t="shared" si="75"/>
        <v>-131.80979120121683</v>
      </c>
      <c r="S217">
        <f t="shared" si="76"/>
        <v>-131.8097912012168</v>
      </c>
      <c r="T217">
        <f t="shared" si="77"/>
        <v>1.3338814408347732</v>
      </c>
      <c r="U217">
        <f t="shared" si="67"/>
        <v>43.225674803480509</v>
      </c>
      <c r="V217">
        <f>(-U217*'Config sheet'!$N$134+'Config sheet'!$N$135*'Stage 2'!U582)*10^2</f>
        <v>88.919597247094856</v>
      </c>
      <c r="W217">
        <f t="shared" si="85"/>
        <v>-42.890193954121969</v>
      </c>
      <c r="X217" s="62">
        <f>'Config sheet'!$N$150*10^-3</f>
        <v>-333.6</v>
      </c>
      <c r="Y217" s="62">
        <f>'Config sheet'!$N$149*10^-3</f>
        <v>333.6</v>
      </c>
      <c r="Z217">
        <f t="shared" si="78"/>
        <v>0.16894555468688366</v>
      </c>
      <c r="AA217">
        <f>PI()/4*('Config sheet'!$N$38^2)*'Stage 1'!Z217*2</f>
        <v>1.5451878689681529E-2</v>
      </c>
      <c r="AB217">
        <f t="shared" si="79"/>
        <v>95.019997011745588</v>
      </c>
    </row>
    <row r="218" spans="3:28" x14ac:dyDescent="0.25">
      <c r="C218">
        <v>210</v>
      </c>
      <c r="D218">
        <f t="shared" si="68"/>
        <v>995</v>
      </c>
      <c r="E218">
        <f t="shared" si="69"/>
        <v>0.17780000000000001</v>
      </c>
      <c r="F218">
        <f t="shared" si="80"/>
        <v>3.5175879396984924E-2</v>
      </c>
      <c r="G218">
        <f t="shared" si="81"/>
        <v>104.19615634406146</v>
      </c>
      <c r="H218">
        <f t="shared" si="82"/>
        <v>3.6651914291880918</v>
      </c>
      <c r="I218" s="3">
        <f t="shared" si="70"/>
        <v>8.8900000000000007E-2</v>
      </c>
      <c r="J218" s="3">
        <f t="shared" si="71"/>
        <v>0.40640000000000004</v>
      </c>
      <c r="K218">
        <f t="shared" si="72"/>
        <v>0.21862745161078601</v>
      </c>
      <c r="L218" s="62">
        <f>PI()/4*('Config sheet'!$N$38^2)*'Stage 2'!K218*2</f>
        <v>1.9995819758531687E-2</v>
      </c>
      <c r="M218">
        <f t="shared" si="73"/>
        <v>95.847354594797665</v>
      </c>
      <c r="N218" s="62">
        <f>'Config sheet'!$N$44</f>
        <v>5.8970333333333338</v>
      </c>
      <c r="O218">
        <f t="shared" si="83"/>
        <v>-3.7541100028988899</v>
      </c>
      <c r="P218">
        <f t="shared" si="84"/>
        <v>-730.29853020091491</v>
      </c>
      <c r="Q218">
        <f t="shared" si="74"/>
        <v>180</v>
      </c>
      <c r="R218">
        <f t="shared" si="75"/>
        <v>-131.45373543616469</v>
      </c>
      <c r="S218">
        <f t="shared" si="76"/>
        <v>-131.45373543616469</v>
      </c>
      <c r="T218">
        <f t="shared" si="77"/>
        <v>1.3338814408347732</v>
      </c>
      <c r="U218">
        <f t="shared" si="67"/>
        <v>43.388661747927742</v>
      </c>
      <c r="V218">
        <f>(-U218*'Config sheet'!$N$134+'Config sheet'!$N$135*'Stage 2'!U583)*10^2</f>
        <v>81.797896161075087</v>
      </c>
      <c r="W218">
        <f t="shared" si="85"/>
        <v>-49.655839275089605</v>
      </c>
      <c r="X218" s="62">
        <f>'Config sheet'!$N$150*10^-3</f>
        <v>-333.6</v>
      </c>
      <c r="Y218" s="62">
        <f>'Config sheet'!$N$149*10^-3</f>
        <v>333.6</v>
      </c>
      <c r="Z218">
        <f t="shared" si="78"/>
        <v>0.16832783161078602</v>
      </c>
      <c r="AA218">
        <f>PI()/4*('Config sheet'!$N$38^2)*'Stage 1'!Z218*2</f>
        <v>1.5395381304749631E-2</v>
      </c>
      <c r="AB218">
        <f t="shared" si="79"/>
        <v>94.672571209665918</v>
      </c>
    </row>
    <row r="219" spans="3:28" x14ac:dyDescent="0.25">
      <c r="C219">
        <v>211</v>
      </c>
      <c r="D219">
        <f t="shared" si="68"/>
        <v>995</v>
      </c>
      <c r="E219">
        <f t="shared" si="69"/>
        <v>0.17780000000000001</v>
      </c>
      <c r="F219">
        <f t="shared" si="80"/>
        <v>3.5343383584589619E-2</v>
      </c>
      <c r="G219">
        <f t="shared" si="81"/>
        <v>104.19615634406146</v>
      </c>
      <c r="H219">
        <f t="shared" si="82"/>
        <v>3.6826447217080354</v>
      </c>
      <c r="I219" s="3">
        <f t="shared" si="70"/>
        <v>8.8900000000000007E-2</v>
      </c>
      <c r="J219" s="3">
        <f t="shared" si="71"/>
        <v>0.40640000000000004</v>
      </c>
      <c r="K219">
        <f t="shared" si="72"/>
        <v>0.21798931034415009</v>
      </c>
      <c r="L219" s="62">
        <f>PI()/4*('Config sheet'!$N$38^2)*'Stage 2'!K219*2</f>
        <v>1.9937454911600892E-2</v>
      </c>
      <c r="M219">
        <f t="shared" si="73"/>
        <v>95.567590311702432</v>
      </c>
      <c r="N219" s="62">
        <f>'Config sheet'!$N$44</f>
        <v>5.8970333333333338</v>
      </c>
      <c r="O219">
        <f t="shared" si="83"/>
        <v>-3.8762636386322322</v>
      </c>
      <c r="P219">
        <f t="shared" si="84"/>
        <v>-728.19444590707599</v>
      </c>
      <c r="Q219">
        <f t="shared" si="74"/>
        <v>180</v>
      </c>
      <c r="R219">
        <f t="shared" si="75"/>
        <v>-131.07500026327369</v>
      </c>
      <c r="S219">
        <f t="shared" si="76"/>
        <v>-131.07500026327369</v>
      </c>
      <c r="T219">
        <f t="shared" si="77"/>
        <v>1.3338814408347732</v>
      </c>
      <c r="U219">
        <f t="shared" si="67"/>
        <v>43.55816856491834</v>
      </c>
      <c r="V219">
        <f>(-U219*'Config sheet'!$N$134+'Config sheet'!$N$135*'Stage 2'!U584)*10^2</f>
        <v>74.715638680571388</v>
      </c>
      <c r="W219">
        <f t="shared" si="85"/>
        <v>-56.359361582702306</v>
      </c>
      <c r="X219" s="62">
        <f>'Config sheet'!$N$150*10^-3</f>
        <v>-333.6</v>
      </c>
      <c r="Y219" s="62">
        <f>'Config sheet'!$N$149*10^-3</f>
        <v>333.6</v>
      </c>
      <c r="Z219">
        <f t="shared" si="78"/>
        <v>0.1676896903441501</v>
      </c>
      <c r="AA219">
        <f>PI()/4*('Config sheet'!$N$38^2)*'Stage 1'!Z219*2</f>
        <v>1.5337016457818839E-2</v>
      </c>
      <c r="AB219">
        <f t="shared" si="79"/>
        <v>94.313661610883059</v>
      </c>
    </row>
    <row r="220" spans="3:28" x14ac:dyDescent="0.25">
      <c r="C220">
        <v>212</v>
      </c>
      <c r="D220">
        <f t="shared" si="68"/>
        <v>995</v>
      </c>
      <c r="E220">
        <f t="shared" si="69"/>
        <v>0.17780000000000001</v>
      </c>
      <c r="F220">
        <f t="shared" si="80"/>
        <v>3.5510887772194306E-2</v>
      </c>
      <c r="G220">
        <f t="shared" si="81"/>
        <v>104.19615634406146</v>
      </c>
      <c r="H220">
        <f t="shared" si="82"/>
        <v>3.7000980142279785</v>
      </c>
      <c r="I220" s="3">
        <f t="shared" si="70"/>
        <v>8.8900000000000007E-2</v>
      </c>
      <c r="J220" s="3">
        <f t="shared" si="71"/>
        <v>0.40640000000000004</v>
      </c>
      <c r="K220">
        <f t="shared" si="72"/>
        <v>0.21733081207463667</v>
      </c>
      <c r="L220" s="62">
        <f>PI()/4*('Config sheet'!$N$38^2)*'Stage 2'!K220*2</f>
        <v>1.9877228198937488E-2</v>
      </c>
      <c r="M220">
        <f t="shared" si="73"/>
        <v>95.278901418001766</v>
      </c>
      <c r="N220" s="62">
        <f>'Config sheet'!$N$44</f>
        <v>5.8970333333333338</v>
      </c>
      <c r="O220">
        <f t="shared" si="83"/>
        <v>-3.9980539131445481</v>
      </c>
      <c r="P220">
        <f t="shared" si="84"/>
        <v>-725.95911632431694</v>
      </c>
      <c r="Q220">
        <f t="shared" si="74"/>
        <v>180</v>
      </c>
      <c r="R220">
        <f t="shared" si="75"/>
        <v>-130.67264093837704</v>
      </c>
      <c r="S220">
        <f t="shared" si="76"/>
        <v>-130.67264093837704</v>
      </c>
      <c r="T220">
        <f t="shared" si="77"/>
        <v>1.3338814408347732</v>
      </c>
      <c r="U220">
        <f t="shared" si="67"/>
        <v>43.734301125164059</v>
      </c>
      <c r="V220">
        <f>(-U220*'Config sheet'!$N$134+'Config sheet'!$N$135*'Stage 2'!U585)*10^2</f>
        <v>67.682010924060251</v>
      </c>
      <c r="W220">
        <f t="shared" si="85"/>
        <v>-62.990630014316793</v>
      </c>
      <c r="X220" s="62">
        <f>'Config sheet'!$N$150*10^-3</f>
        <v>-333.6</v>
      </c>
      <c r="Y220" s="62">
        <f>'Config sheet'!$N$149*10^-3</f>
        <v>333.6</v>
      </c>
      <c r="Z220">
        <f t="shared" si="78"/>
        <v>0.16703119207463668</v>
      </c>
      <c r="AA220">
        <f>PI()/4*('Config sheet'!$N$38^2)*'Stage 1'!Z220*2</f>
        <v>1.5276789745155433E-2</v>
      </c>
      <c r="AB220">
        <f t="shared" si="79"/>
        <v>93.943302629154473</v>
      </c>
    </row>
    <row r="221" spans="3:28" x14ac:dyDescent="0.25">
      <c r="C221">
        <v>213</v>
      </c>
      <c r="D221">
        <f t="shared" si="68"/>
        <v>995</v>
      </c>
      <c r="E221">
        <f t="shared" si="69"/>
        <v>0.17780000000000001</v>
      </c>
      <c r="F221">
        <f t="shared" si="80"/>
        <v>3.5678391959798994E-2</v>
      </c>
      <c r="G221">
        <f t="shared" si="81"/>
        <v>104.19615634406146</v>
      </c>
      <c r="H221">
        <f t="shared" si="82"/>
        <v>3.7175513067479216</v>
      </c>
      <c r="I221" s="3">
        <f t="shared" si="70"/>
        <v>8.8900000000000007E-2</v>
      </c>
      <c r="J221" s="3">
        <f t="shared" si="71"/>
        <v>0.40640000000000004</v>
      </c>
      <c r="K221">
        <f t="shared" si="72"/>
        <v>0.2166520214418089</v>
      </c>
      <c r="L221" s="62">
        <f>PI()/4*('Config sheet'!$N$38^2)*'Stage 2'!K221*2</f>
        <v>1.9815145532521162E-2</v>
      </c>
      <c r="M221">
        <f t="shared" si="73"/>
        <v>94.981316251999402</v>
      </c>
      <c r="N221" s="62">
        <f>'Config sheet'!$N$44</f>
        <v>5.8970333333333338</v>
      </c>
      <c r="O221">
        <f t="shared" si="83"/>
        <v>-4.119458397747807</v>
      </c>
      <c r="P221">
        <f t="shared" si="84"/>
        <v>-723.58722250717801</v>
      </c>
      <c r="Q221">
        <f t="shared" si="74"/>
        <v>180</v>
      </c>
      <c r="R221">
        <f t="shared" si="75"/>
        <v>-130.24570005129206</v>
      </c>
      <c r="S221">
        <f t="shared" si="76"/>
        <v>-130.24570005129206</v>
      </c>
      <c r="T221">
        <f t="shared" si="77"/>
        <v>1.3338814408347732</v>
      </c>
      <c r="U221">
        <f t="shared" si="67"/>
        <v>43.917169856673588</v>
      </c>
      <c r="V221">
        <f>(-U221*'Config sheet'!$N$134+'Config sheet'!$N$135*'Stage 2'!U586)*10^2</f>
        <v>60.705071900280629</v>
      </c>
      <c r="W221">
        <f t="shared" si="85"/>
        <v>-69.540628151011433</v>
      </c>
      <c r="X221" s="62">
        <f>'Config sheet'!$N$150*10^-3</f>
        <v>-333.6</v>
      </c>
      <c r="Y221" s="62">
        <f>'Config sheet'!$N$149*10^-3</f>
        <v>333.6</v>
      </c>
      <c r="Z221">
        <f t="shared" si="78"/>
        <v>0.16635240144180891</v>
      </c>
      <c r="AA221">
        <f>PI()/4*('Config sheet'!$N$38^2)*'Stage 1'!Z221*2</f>
        <v>1.5214707078739108E-2</v>
      </c>
      <c r="AB221">
        <f t="shared" si="79"/>
        <v>93.561530619690046</v>
      </c>
    </row>
    <row r="222" spans="3:28" x14ac:dyDescent="0.25">
      <c r="C222">
        <v>214</v>
      </c>
      <c r="D222">
        <f t="shared" si="68"/>
        <v>995</v>
      </c>
      <c r="E222">
        <f t="shared" si="69"/>
        <v>0.17780000000000001</v>
      </c>
      <c r="F222">
        <f t="shared" si="80"/>
        <v>3.5845896147403689E-2</v>
      </c>
      <c r="G222">
        <f t="shared" si="81"/>
        <v>104.19615634406146</v>
      </c>
      <c r="H222">
        <f t="shared" si="82"/>
        <v>3.7350045992678651</v>
      </c>
      <c r="I222" s="3">
        <f t="shared" si="70"/>
        <v>8.8900000000000007E-2</v>
      </c>
      <c r="J222" s="3">
        <f t="shared" si="71"/>
        <v>0.40640000000000004</v>
      </c>
      <c r="K222">
        <f t="shared" si="72"/>
        <v>0.21595300666873563</v>
      </c>
      <c r="L222" s="62">
        <f>PI()/4*('Config sheet'!$N$38^2)*'Stage 2'!K222*2</f>
        <v>1.9751213152081549E-2</v>
      </c>
      <c r="M222">
        <f t="shared" si="73"/>
        <v>94.674864723025678</v>
      </c>
      <c r="N222" s="62">
        <f>'Config sheet'!$N$44</f>
        <v>5.8970333333333338</v>
      </c>
      <c r="O222">
        <f t="shared" si="83"/>
        <v>-4.2404537675372058</v>
      </c>
      <c r="P222">
        <f t="shared" si="84"/>
        <v>-721.07338407353734</v>
      </c>
      <c r="Q222">
        <f t="shared" si="74"/>
        <v>180</v>
      </c>
      <c r="R222">
        <f t="shared" si="75"/>
        <v>-129.79320913323673</v>
      </c>
      <c r="S222">
        <f t="shared" si="76"/>
        <v>-129.79320913323673</v>
      </c>
      <c r="T222">
        <f t="shared" si="77"/>
        <v>1.3338814408347732</v>
      </c>
      <c r="U222">
        <f t="shared" si="67"/>
        <v>44.106889859052075</v>
      </c>
      <c r="V222">
        <f>(-U222*'Config sheet'!$N$134+'Config sheet'!$N$135*'Stage 2'!U587)*10^2</f>
        <v>53.791805652186483</v>
      </c>
      <c r="W222">
        <f t="shared" si="85"/>
        <v>-76.001403481050247</v>
      </c>
      <c r="X222" s="62">
        <f>'Config sheet'!$N$150*10^-3</f>
        <v>-333.6</v>
      </c>
      <c r="Y222" s="62">
        <f>'Config sheet'!$N$149*10^-3</f>
        <v>333.6</v>
      </c>
      <c r="Z222">
        <f t="shared" si="78"/>
        <v>0.16565338666873564</v>
      </c>
      <c r="AA222">
        <f>PI()/4*('Config sheet'!$N$38^2)*'Stage 1'!Z222*2</f>
        <v>1.5150774698299493E-2</v>
      </c>
      <c r="AB222">
        <f t="shared" si="79"/>
        <v>93.168383953169638</v>
      </c>
    </row>
    <row r="223" spans="3:28" x14ac:dyDescent="0.25">
      <c r="C223">
        <v>215</v>
      </c>
      <c r="D223">
        <f t="shared" si="68"/>
        <v>995</v>
      </c>
      <c r="E223">
        <f t="shared" si="69"/>
        <v>0.17780000000000001</v>
      </c>
      <c r="F223">
        <f t="shared" si="80"/>
        <v>3.6013400335008376E-2</v>
      </c>
      <c r="G223">
        <f t="shared" si="81"/>
        <v>104.19615634406146</v>
      </c>
      <c r="H223">
        <f t="shared" si="82"/>
        <v>3.7524578917878082</v>
      </c>
      <c r="I223" s="3">
        <f t="shared" si="70"/>
        <v>8.8900000000000007E-2</v>
      </c>
      <c r="J223" s="3">
        <f t="shared" si="71"/>
        <v>0.40640000000000004</v>
      </c>
      <c r="K223">
        <f t="shared" si="72"/>
        <v>0.21523383969632198</v>
      </c>
      <c r="L223" s="62">
        <f>PI()/4*('Config sheet'!$N$38^2)*'Stage 2'!K223*2</f>
        <v>1.9685437637384187E-2</v>
      </c>
      <c r="M223">
        <f t="shared" si="73"/>
        <v>94.359578370328705</v>
      </c>
      <c r="N223" s="62">
        <f>'Config sheet'!$N$44</f>
        <v>5.8970333333333338</v>
      </c>
      <c r="O223">
        <f t="shared" si="83"/>
        <v>-4.3610157918583203</v>
      </c>
      <c r="P223">
        <f t="shared" si="84"/>
        <v>-718.41216827895119</v>
      </c>
      <c r="Q223">
        <f t="shared" si="74"/>
        <v>180</v>
      </c>
      <c r="R223">
        <f t="shared" si="75"/>
        <v>-129.31419029021123</v>
      </c>
      <c r="S223">
        <f t="shared" si="76"/>
        <v>-129.31419029021123</v>
      </c>
      <c r="T223">
        <f t="shared" si="77"/>
        <v>1.3338814408347732</v>
      </c>
      <c r="U223">
        <f t="shared" si="67"/>
        <v>44.303581022932867</v>
      </c>
      <c r="V223">
        <f>(-U223*'Config sheet'!$N$134+'Config sheet'!$N$135*'Stage 2'!U588)*10^2</f>
        <v>46.948177307470338</v>
      </c>
      <c r="W223">
        <f t="shared" si="85"/>
        <v>-82.366012982740898</v>
      </c>
      <c r="X223" s="62">
        <f>'Config sheet'!$N$150*10^-3</f>
        <v>-333.6</v>
      </c>
      <c r="Y223" s="62">
        <f>'Config sheet'!$N$149*10^-3</f>
        <v>333.6</v>
      </c>
      <c r="Z223">
        <f t="shared" si="78"/>
        <v>0.16493421969632199</v>
      </c>
      <c r="AA223">
        <f>PI()/4*('Config sheet'!$N$38^2)*'Stage 1'!Z223*2</f>
        <v>1.5084999183602132E-2</v>
      </c>
      <c r="AB223">
        <f t="shared" si="79"/>
        <v>92.763903091294708</v>
      </c>
    </row>
    <row r="224" spans="3:28" x14ac:dyDescent="0.25">
      <c r="C224">
        <v>216</v>
      </c>
      <c r="D224">
        <f t="shared" si="68"/>
        <v>995</v>
      </c>
      <c r="E224">
        <f t="shared" si="69"/>
        <v>0.17780000000000001</v>
      </c>
      <c r="F224">
        <f t="shared" si="80"/>
        <v>3.6180904522613064E-2</v>
      </c>
      <c r="G224">
        <f t="shared" si="81"/>
        <v>104.19615634406146</v>
      </c>
      <c r="H224">
        <f t="shared" si="82"/>
        <v>3.7699111843077513</v>
      </c>
      <c r="I224" s="3">
        <f t="shared" si="70"/>
        <v>8.8900000000000007E-2</v>
      </c>
      <c r="J224" s="3">
        <f t="shared" si="71"/>
        <v>0.40640000000000004</v>
      </c>
      <c r="K224">
        <f t="shared" si="72"/>
        <v>0.21449459632020401</v>
      </c>
      <c r="L224" s="62">
        <f>PI()/4*('Config sheet'!$N$38^2)*'Stage 2'!K224*2</f>
        <v>1.9617825920751005E-2</v>
      </c>
      <c r="M224">
        <f t="shared" si="73"/>
        <v>94.035490423089712</v>
      </c>
      <c r="N224" s="62">
        <f>'Config sheet'!$N$44</f>
        <v>5.8970333333333338</v>
      </c>
      <c r="O224">
        <f t="shared" si="83"/>
        <v>-4.4811193263055342</v>
      </c>
      <c r="P224">
        <f t="shared" si="84"/>
        <v>-715.59809922341879</v>
      </c>
      <c r="Q224">
        <f t="shared" si="74"/>
        <v>180</v>
      </c>
      <c r="R224">
        <f t="shared" si="75"/>
        <v>-128.80765786021541</v>
      </c>
      <c r="S224">
        <f t="shared" si="76"/>
        <v>-128.80765786021539</v>
      </c>
      <c r="T224">
        <f t="shared" si="77"/>
        <v>1.3338814408347732</v>
      </c>
      <c r="U224">
        <f t="shared" si="67"/>
        <v>44.507368154691569</v>
      </c>
      <c r="V224">
        <f>(-U224*'Config sheet'!$N$134+'Config sheet'!$N$135*'Stage 2'!U589)*10^2</f>
        <v>40.179191771336733</v>
      </c>
      <c r="W224">
        <f t="shared" si="85"/>
        <v>-88.628466088878682</v>
      </c>
      <c r="X224" s="62">
        <f>'Config sheet'!$N$150*10^-3</f>
        <v>-333.6</v>
      </c>
      <c r="Y224" s="62">
        <f>'Config sheet'!$N$149*10^-3</f>
        <v>333.6</v>
      </c>
      <c r="Z224">
        <f t="shared" si="78"/>
        <v>0.16419497632020402</v>
      </c>
      <c r="AA224">
        <f>PI()/4*('Config sheet'!$N$38^2)*'Stage 1'!Z224*2</f>
        <v>1.5017387466968948E-2</v>
      </c>
      <c r="AB224">
        <f t="shared" si="79"/>
        <v>92.348130663781774</v>
      </c>
    </row>
    <row r="225" spans="3:28" x14ac:dyDescent="0.25">
      <c r="C225">
        <v>217</v>
      </c>
      <c r="D225">
        <f t="shared" si="68"/>
        <v>995</v>
      </c>
      <c r="E225">
        <f t="shared" si="69"/>
        <v>0.17780000000000001</v>
      </c>
      <c r="F225">
        <f t="shared" si="80"/>
        <v>3.6348408710217758E-2</v>
      </c>
      <c r="G225">
        <f t="shared" si="81"/>
        <v>104.19615634406146</v>
      </c>
      <c r="H225">
        <f t="shared" si="82"/>
        <v>3.7873644768276948</v>
      </c>
      <c r="I225" s="3">
        <f t="shared" si="70"/>
        <v>8.8900000000000007E-2</v>
      </c>
      <c r="J225" s="3">
        <f t="shared" si="71"/>
        <v>0.40640000000000004</v>
      </c>
      <c r="K225">
        <f t="shared" si="72"/>
        <v>0.21373535633003782</v>
      </c>
      <c r="L225" s="62">
        <f>PI()/4*('Config sheet'!$N$38^2)*'Stage 2'!K225*2</f>
        <v>1.9548385299799798E-2</v>
      </c>
      <c r="M225">
        <f t="shared" si="73"/>
        <v>93.702635861487977</v>
      </c>
      <c r="N225" s="62">
        <f>'Config sheet'!$N$44</f>
        <v>5.8970333333333338</v>
      </c>
      <c r="O225">
        <f t="shared" si="83"/>
        <v>-4.6007383062728744</v>
      </c>
      <c r="P225">
        <f t="shared" si="84"/>
        <v>-712.62566717856521</v>
      </c>
      <c r="Q225">
        <f t="shared" si="74"/>
        <v>180</v>
      </c>
      <c r="R225">
        <f t="shared" si="75"/>
        <v>-128.27262009214175</v>
      </c>
      <c r="S225">
        <f t="shared" si="76"/>
        <v>-128.27262009214172</v>
      </c>
      <c r="T225">
        <f t="shared" si="77"/>
        <v>1.3338814408347732</v>
      </c>
      <c r="U225">
        <f t="shared" si="67"/>
        <v>44.718381106597818</v>
      </c>
      <c r="V225">
        <f>(-U225*'Config sheet'!$N$134+'Config sheet'!$N$135*'Stage 2'!U590)*10^2</f>
        <v>33.488953944997355</v>
      </c>
      <c r="W225">
        <f t="shared" si="85"/>
        <v>-94.783666147144402</v>
      </c>
      <c r="X225" s="62">
        <f>'Config sheet'!$N$150*10^-3</f>
        <v>-333.6</v>
      </c>
      <c r="Y225" s="62">
        <f>'Config sheet'!$N$149*10^-3</f>
        <v>333.6</v>
      </c>
      <c r="Z225">
        <f t="shared" si="78"/>
        <v>0.16343573633003783</v>
      </c>
      <c r="AA225">
        <f>PI()/4*('Config sheet'!$N$38^2)*'Stage 1'!Z225*2</f>
        <v>1.4947946846017744E-2</v>
      </c>
      <c r="AB225">
        <f t="shared" si="79"/>
        <v>91.921111546702932</v>
      </c>
    </row>
    <row r="226" spans="3:28" x14ac:dyDescent="0.25">
      <c r="C226">
        <v>218</v>
      </c>
      <c r="D226">
        <f t="shared" si="68"/>
        <v>995</v>
      </c>
      <c r="E226">
        <f t="shared" si="69"/>
        <v>0.17780000000000001</v>
      </c>
      <c r="F226">
        <f t="shared" si="80"/>
        <v>3.6515912897822446E-2</v>
      </c>
      <c r="G226">
        <f t="shared" si="81"/>
        <v>104.19615634406146</v>
      </c>
      <c r="H226">
        <f t="shared" si="82"/>
        <v>3.8048177693476379</v>
      </c>
      <c r="I226" s="3">
        <f t="shared" si="70"/>
        <v>8.8900000000000007E-2</v>
      </c>
      <c r="J226" s="3">
        <f t="shared" si="71"/>
        <v>0.40640000000000004</v>
      </c>
      <c r="K226">
        <f t="shared" si="72"/>
        <v>0.21295620365100443</v>
      </c>
      <c r="L226" s="62">
        <f>PI()/4*('Config sheet'!$N$38^2)*'Stage 2'!K226*2</f>
        <v>1.9477123450386373E-2</v>
      </c>
      <c r="M226">
        <f t="shared" si="73"/>
        <v>93.361051478737409</v>
      </c>
      <c r="N226" s="62">
        <f>'Config sheet'!$N$44</f>
        <v>5.8970333333333338</v>
      </c>
      <c r="O226">
        <f t="shared" si="83"/>
        <v>-4.7198457420764148</v>
      </c>
      <c r="P226">
        <f t="shared" si="84"/>
        <v>-709.48933802307101</v>
      </c>
      <c r="Q226">
        <f t="shared" si="74"/>
        <v>180</v>
      </c>
      <c r="R226">
        <f t="shared" si="75"/>
        <v>-127.70808084415279</v>
      </c>
      <c r="S226">
        <f t="shared" si="76"/>
        <v>-127.70808084415278</v>
      </c>
      <c r="T226">
        <f t="shared" si="77"/>
        <v>1.3338814408347732</v>
      </c>
      <c r="U226">
        <f t="shared" si="67"/>
        <v>44.936754912565895</v>
      </c>
      <c r="V226">
        <f>(-U226*'Config sheet'!$N$134+'Config sheet'!$N$135*'Stage 2'!U591)*10^2</f>
        <v>26.880729499504106</v>
      </c>
      <c r="W226">
        <f t="shared" si="85"/>
        <v>-100.82735134464869</v>
      </c>
      <c r="X226" s="62">
        <f>'Config sheet'!$N$150*10^-3</f>
        <v>-333.6</v>
      </c>
      <c r="Y226" s="62">
        <f>'Config sheet'!$N$149*10^-3</f>
        <v>333.6</v>
      </c>
      <c r="Z226">
        <f t="shared" si="78"/>
        <v>0.16265658365100444</v>
      </c>
      <c r="AA226">
        <f>PI()/4*('Config sheet'!$N$38^2)*'Stage 1'!Z226*2</f>
        <v>1.4876684996604318E-2</v>
      </c>
      <c r="AB226">
        <f t="shared" si="79"/>
        <v>91.482892942072226</v>
      </c>
    </row>
    <row r="227" spans="3:28" x14ac:dyDescent="0.25">
      <c r="C227">
        <v>219</v>
      </c>
      <c r="D227">
        <f t="shared" si="68"/>
        <v>995</v>
      </c>
      <c r="E227">
        <f t="shared" si="69"/>
        <v>0.17780000000000001</v>
      </c>
      <c r="F227">
        <f t="shared" si="80"/>
        <v>3.668341708542714E-2</v>
      </c>
      <c r="G227">
        <f t="shared" si="81"/>
        <v>104.19615634406146</v>
      </c>
      <c r="H227">
        <f t="shared" si="82"/>
        <v>3.8222710618675819</v>
      </c>
      <c r="I227" s="3">
        <f t="shared" si="70"/>
        <v>8.8900000000000007E-2</v>
      </c>
      <c r="J227" s="3">
        <f t="shared" si="71"/>
        <v>0.40640000000000004</v>
      </c>
      <c r="K227">
        <f t="shared" si="72"/>
        <v>0.2121572264873427</v>
      </c>
      <c r="L227" s="62">
        <f>PI()/4*('Config sheet'!$N$38^2)*'Stage 2'!K227*2</f>
        <v>1.9404048439732154E-2</v>
      </c>
      <c r="M227">
        <f t="shared" si="73"/>
        <v>93.010775944011954</v>
      </c>
      <c r="N227" s="62">
        <f>'Config sheet'!$N$44</f>
        <v>5.8970333333333338</v>
      </c>
      <c r="O227">
        <f t="shared" si="83"/>
        <v>-4.838413715665399</v>
      </c>
      <c r="P227">
        <f t="shared" si="84"/>
        <v>-706.18356277402188</v>
      </c>
      <c r="Q227">
        <f t="shared" si="74"/>
        <v>180</v>
      </c>
      <c r="R227">
        <f t="shared" si="75"/>
        <v>-127.11304129932395</v>
      </c>
      <c r="S227">
        <f t="shared" si="76"/>
        <v>-127.11304129932395</v>
      </c>
      <c r="T227">
        <f t="shared" si="77"/>
        <v>1.3338814408347732</v>
      </c>
      <c r="U227">
        <f t="shared" si="67"/>
        <v>45.162629929671581</v>
      </c>
      <c r="V227">
        <f>(-U227*'Config sheet'!$N$134+'Config sheet'!$N$135*'Stage 2'!U592)*10^2</f>
        <v>20.357005375501913</v>
      </c>
      <c r="W227">
        <f t="shared" si="85"/>
        <v>-106.75603592382204</v>
      </c>
      <c r="X227" s="62">
        <f>'Config sheet'!$N$150*10^-3</f>
        <v>-333.6</v>
      </c>
      <c r="Y227" s="62">
        <f>'Config sheet'!$N$149*10^-3</f>
        <v>333.6</v>
      </c>
      <c r="Z227">
        <f t="shared" si="78"/>
        <v>0.16185760648734271</v>
      </c>
      <c r="AA227">
        <f>PI()/4*('Config sheet'!$N$38^2)*'Stage 1'!Z227*2</f>
        <v>1.48036099859501E-2</v>
      </c>
      <c r="AB227">
        <f t="shared" si="79"/>
        <v>91.033524458572941</v>
      </c>
    </row>
    <row r="228" spans="3:28" x14ac:dyDescent="0.25">
      <c r="C228">
        <v>220</v>
      </c>
      <c r="D228">
        <f t="shared" si="68"/>
        <v>995</v>
      </c>
      <c r="E228">
        <f t="shared" si="69"/>
        <v>0.17780000000000001</v>
      </c>
      <c r="F228">
        <f t="shared" si="80"/>
        <v>3.6850921273031828E-2</v>
      </c>
      <c r="G228">
        <f t="shared" si="81"/>
        <v>104.19615634406146</v>
      </c>
      <c r="H228">
        <f t="shared" si="82"/>
        <v>3.839724354387525</v>
      </c>
      <c r="I228" s="3">
        <f t="shared" si="70"/>
        <v>8.8900000000000007E-2</v>
      </c>
      <c r="J228" s="3">
        <f t="shared" si="71"/>
        <v>0.40640000000000004</v>
      </c>
      <c r="K228">
        <f t="shared" si="72"/>
        <v>0.21133851746771576</v>
      </c>
      <c r="L228" s="62">
        <f>PI()/4*('Config sheet'!$N$38^2)*'Stage 2'!K228*2</f>
        <v>1.9329168739719512E-2</v>
      </c>
      <c r="M228">
        <f t="shared" si="73"/>
        <v>92.651849866175041</v>
      </c>
      <c r="N228" s="62">
        <f>'Config sheet'!$N$44</f>
        <v>5.8970333333333338</v>
      </c>
      <c r="O228">
        <f t="shared" si="83"/>
        <v>-4.9564133789370066</v>
      </c>
      <c r="P228">
        <f t="shared" si="84"/>
        <v>-702.70278720171871</v>
      </c>
      <c r="Q228">
        <f t="shared" si="74"/>
        <v>180</v>
      </c>
      <c r="R228">
        <f t="shared" si="75"/>
        <v>-126.48650169630938</v>
      </c>
      <c r="S228">
        <f t="shared" si="76"/>
        <v>-126.48650169630938</v>
      </c>
      <c r="T228">
        <f t="shared" si="77"/>
        <v>1.3338814408347732</v>
      </c>
      <c r="U228">
        <f t="shared" si="67"/>
        <v>45.396151985607048</v>
      </c>
      <c r="V228">
        <f>(-U228*'Config sheet'!$N$134+'Config sheet'!$N$135*'Stage 2'!U593)*10^2</f>
        <v>13.919549312800727</v>
      </c>
      <c r="W228">
        <f t="shared" si="85"/>
        <v>-112.56695238350865</v>
      </c>
      <c r="X228" s="62">
        <f>'Config sheet'!$N$150*10^-3</f>
        <v>-333.6</v>
      </c>
      <c r="Y228" s="62">
        <f>'Config sheet'!$N$149*10^-3</f>
        <v>333.6</v>
      </c>
      <c r="Z228">
        <f t="shared" si="78"/>
        <v>0.16103889746771577</v>
      </c>
      <c r="AA228">
        <f>PI()/4*('Config sheet'!$N$38^2)*'Stage 1'!Z228*2</f>
        <v>1.4728730285937455E-2</v>
      </c>
      <c r="AB228">
        <f t="shared" si="79"/>
        <v>90.573058193315944</v>
      </c>
    </row>
    <row r="229" spans="3:28" x14ac:dyDescent="0.25">
      <c r="C229">
        <v>221</v>
      </c>
      <c r="D229">
        <f t="shared" si="68"/>
        <v>995</v>
      </c>
      <c r="E229">
        <f t="shared" si="69"/>
        <v>0.17780000000000001</v>
      </c>
      <c r="F229">
        <f t="shared" si="80"/>
        <v>3.7018425460636516E-2</v>
      </c>
      <c r="G229">
        <f t="shared" si="81"/>
        <v>104.19615634406146</v>
      </c>
      <c r="H229">
        <f t="shared" si="82"/>
        <v>3.8571776469074681</v>
      </c>
      <c r="I229" s="3">
        <f t="shared" si="70"/>
        <v>8.8900000000000007E-2</v>
      </c>
      <c r="J229" s="3">
        <f t="shared" si="71"/>
        <v>0.40640000000000004</v>
      </c>
      <c r="K229">
        <f t="shared" si="72"/>
        <v>0.21050017379220554</v>
      </c>
      <c r="L229" s="62">
        <f>PI()/4*('Config sheet'!$N$38^2)*'Stage 2'!K229*2</f>
        <v>1.9252493240335972E-2</v>
      </c>
      <c r="M229">
        <f t="shared" si="73"/>
        <v>92.284315858222627</v>
      </c>
      <c r="N229" s="62">
        <f>'Config sheet'!$N$44</f>
        <v>5.8970333333333338</v>
      </c>
      <c r="O229">
        <f t="shared" si="83"/>
        <v>-5.0738149536678341</v>
      </c>
      <c r="P229">
        <f t="shared" si="84"/>
        <v>-699.04146151536168</v>
      </c>
      <c r="Q229">
        <f t="shared" si="74"/>
        <v>180</v>
      </c>
      <c r="R229">
        <f t="shared" si="75"/>
        <v>-125.82746307276511</v>
      </c>
      <c r="S229">
        <f t="shared" si="76"/>
        <v>-125.8274630727651</v>
      </c>
      <c r="T229">
        <f t="shared" si="77"/>
        <v>1.3338814408347732</v>
      </c>
      <c r="U229">
        <f t="shared" si="67"/>
        <v>45.637472532252886</v>
      </c>
      <c r="V229">
        <f>(-U229*'Config sheet'!$N$134+'Config sheet'!$N$135*'Stage 2'!U594)*10^2</f>
        <v>7.5694678374985891</v>
      </c>
      <c r="W229">
        <f t="shared" si="85"/>
        <v>-118.25799523526652</v>
      </c>
      <c r="X229" s="62">
        <f>'Config sheet'!$N$150*10^-3</f>
        <v>-333.6</v>
      </c>
      <c r="Y229" s="62">
        <f>'Config sheet'!$N$149*10^-3</f>
        <v>333.6</v>
      </c>
      <c r="Z229">
        <f t="shared" si="78"/>
        <v>0.16020055379220555</v>
      </c>
      <c r="AA229">
        <f>PI()/4*('Config sheet'!$N$38^2)*'Stage 1'!Z229*2</f>
        <v>1.4652054786553917E-2</v>
      </c>
      <c r="AB229">
        <f t="shared" si="79"/>
        <v>90.101548814513805</v>
      </c>
    </row>
    <row r="230" spans="3:28" x14ac:dyDescent="0.25">
      <c r="C230">
        <v>222</v>
      </c>
      <c r="D230">
        <f t="shared" si="68"/>
        <v>995</v>
      </c>
      <c r="E230">
        <f t="shared" si="69"/>
        <v>0.17780000000000001</v>
      </c>
      <c r="F230">
        <f t="shared" si="80"/>
        <v>3.718592964824121E-2</v>
      </c>
      <c r="G230">
        <f t="shared" si="81"/>
        <v>104.19615634406146</v>
      </c>
      <c r="H230">
        <f t="shared" si="82"/>
        <v>3.8746309394274117</v>
      </c>
      <c r="I230" s="3">
        <f t="shared" si="70"/>
        <v>8.8900000000000007E-2</v>
      </c>
      <c r="J230" s="3">
        <f t="shared" si="71"/>
        <v>0.40640000000000004</v>
      </c>
      <c r="K230">
        <f t="shared" si="72"/>
        <v>0.20964229738072337</v>
      </c>
      <c r="L230" s="62">
        <f>PI()/4*('Config sheet'!$N$38^2)*'Stage 2'!K230*2</f>
        <v>1.9174031263247973E-2</v>
      </c>
      <c r="M230">
        <f t="shared" si="73"/>
        <v>91.908218602347247</v>
      </c>
      <c r="N230" s="62">
        <f>'Config sheet'!$N$44</f>
        <v>5.8970333333333338</v>
      </c>
      <c r="O230">
        <f t="shared" si="83"/>
        <v>-5.1905877330727499</v>
      </c>
      <c r="P230">
        <f t="shared" si="84"/>
        <v>-695.19405010692094</v>
      </c>
      <c r="Q230">
        <f t="shared" si="74"/>
        <v>180</v>
      </c>
      <c r="R230">
        <f t="shared" si="75"/>
        <v>-125.13492901924579</v>
      </c>
      <c r="S230">
        <f t="shared" si="76"/>
        <v>-125.13492901924577</v>
      </c>
      <c r="T230">
        <f t="shared" si="77"/>
        <v>1.3338814408347732</v>
      </c>
      <c r="U230">
        <f t="shared" si="67"/>
        <v>45.886748805550333</v>
      </c>
      <c r="V230">
        <f>(-U230*'Config sheet'!$N$134+'Config sheet'!$N$135*'Stage 2'!U595)*10^2</f>
        <v>1.3072622475870155</v>
      </c>
      <c r="W230">
        <f t="shared" si="85"/>
        <v>-123.82766677165877</v>
      </c>
      <c r="X230" s="62">
        <f>'Config sheet'!$N$150*10^-3</f>
        <v>-333.6</v>
      </c>
      <c r="Y230" s="62">
        <f>'Config sheet'!$N$149*10^-3</f>
        <v>333.6</v>
      </c>
      <c r="Z230">
        <f t="shared" si="78"/>
        <v>0.15934267738072339</v>
      </c>
      <c r="AA230">
        <f>PI()/4*('Config sheet'!$N$38^2)*'Stage 1'!Z230*2</f>
        <v>1.4573592809465918E-2</v>
      </c>
      <c r="AB230">
        <f t="shared" si="79"/>
        <v>89.619053644951279</v>
      </c>
    </row>
    <row r="231" spans="3:28" x14ac:dyDescent="0.25">
      <c r="C231">
        <v>223</v>
      </c>
      <c r="D231">
        <f t="shared" si="68"/>
        <v>995</v>
      </c>
      <c r="E231">
        <f t="shared" si="69"/>
        <v>0.17780000000000001</v>
      </c>
      <c r="F231">
        <f t="shared" si="80"/>
        <v>3.7353433835845898E-2</v>
      </c>
      <c r="G231">
        <f t="shared" si="81"/>
        <v>104.19615634406146</v>
      </c>
      <c r="H231">
        <f t="shared" si="82"/>
        <v>3.8920842319473548</v>
      </c>
      <c r="I231" s="3">
        <f t="shared" si="70"/>
        <v>8.8900000000000007E-2</v>
      </c>
      <c r="J231" s="3">
        <f t="shared" si="71"/>
        <v>0.40640000000000004</v>
      </c>
      <c r="K231">
        <f t="shared" si="72"/>
        <v>0.20876499502261608</v>
      </c>
      <c r="L231" s="62">
        <f>PI()/4*('Config sheet'!$N$38^2)*'Stage 2'!K231*2</f>
        <v>1.9093792575483919E-2</v>
      </c>
      <c r="M231">
        <f t="shared" si="73"/>
        <v>91.523604915525965</v>
      </c>
      <c r="N231" s="62">
        <f>'Config sheet'!$N$44</f>
        <v>5.8970333333333338</v>
      </c>
      <c r="O231">
        <f t="shared" si="83"/>
        <v>-5.3067000849998891</v>
      </c>
      <c r="P231">
        <f t="shared" si="84"/>
        <v>-691.15504134041373</v>
      </c>
      <c r="Q231">
        <f t="shared" si="74"/>
        <v>180</v>
      </c>
      <c r="R231">
        <f t="shared" si="75"/>
        <v>-124.4079074412745</v>
      </c>
      <c r="S231">
        <f t="shared" si="76"/>
        <v>-124.40790744127447</v>
      </c>
      <c r="T231">
        <f t="shared" si="77"/>
        <v>1.3338814408347732</v>
      </c>
      <c r="U231">
        <f t="shared" si="67"/>
        <v>46.144143991863174</v>
      </c>
      <c r="V231">
        <f>(-U231*'Config sheet'!$N$134+'Config sheet'!$N$135*'Stage 2'!U596)*10^2</f>
        <v>-4.867117760074624</v>
      </c>
      <c r="W231">
        <f t="shared" si="85"/>
        <v>-129.27502520134914</v>
      </c>
      <c r="X231" s="62">
        <f>'Config sheet'!$N$150*10^-3</f>
        <v>-333.6</v>
      </c>
      <c r="Y231" s="62">
        <f>'Config sheet'!$N$149*10^-3</f>
        <v>333.6</v>
      </c>
      <c r="Z231">
        <f t="shared" si="78"/>
        <v>0.1584653750226161</v>
      </c>
      <c r="AA231">
        <f>PI()/4*('Config sheet'!$N$38^2)*'Stage 1'!Z231*2</f>
        <v>1.4493354121701866E-2</v>
      </c>
      <c r="AB231">
        <f t="shared" si="79"/>
        <v>89.125632746128275</v>
      </c>
    </row>
    <row r="232" spans="3:28" x14ac:dyDescent="0.25">
      <c r="C232">
        <v>224</v>
      </c>
      <c r="D232">
        <f t="shared" si="68"/>
        <v>995</v>
      </c>
      <c r="E232">
        <f t="shared" si="69"/>
        <v>0.17780000000000001</v>
      </c>
      <c r="F232">
        <f t="shared" si="80"/>
        <v>3.7520938023450585E-2</v>
      </c>
      <c r="G232">
        <f t="shared" si="81"/>
        <v>104.19615634406146</v>
      </c>
      <c r="H232">
        <f t="shared" si="82"/>
        <v>3.9095375244672979</v>
      </c>
      <c r="I232" s="3">
        <f t="shared" si="70"/>
        <v>8.8900000000000007E-2</v>
      </c>
      <c r="J232" s="3">
        <f t="shared" si="71"/>
        <v>0.40640000000000004</v>
      </c>
      <c r="K232">
        <f t="shared" si="72"/>
        <v>0.20786837852723605</v>
      </c>
      <c r="L232" s="62">
        <f>PI()/4*('Config sheet'!$N$38^2)*'Stage 2'!K232*2</f>
        <v>1.901178740320545E-2</v>
      </c>
      <c r="M232">
        <f t="shared" si="73"/>
        <v>91.130523815531149</v>
      </c>
      <c r="N232" s="62">
        <f>'Config sheet'!$N$44</f>
        <v>5.8970333333333338</v>
      </c>
      <c r="O232">
        <f t="shared" si="83"/>
        <v>-5.4221194567683266</v>
      </c>
      <c r="P232">
        <f t="shared" si="84"/>
        <v>-686.91895737373272</v>
      </c>
      <c r="Q232">
        <f t="shared" si="74"/>
        <v>180</v>
      </c>
      <c r="R232">
        <f t="shared" si="75"/>
        <v>-123.64541232727188</v>
      </c>
      <c r="S232">
        <f t="shared" si="76"/>
        <v>-123.64541232727188</v>
      </c>
      <c r="T232">
        <f t="shared" si="77"/>
        <v>1.3338814408347732</v>
      </c>
      <c r="U232">
        <f t="shared" ref="U232:U262" si="86">IF(AND(L232&lt;=$Z$2, U231*(L231/L232)^T232&lt;$AB$4),U231*(L231/L232)^T232,IF(C232&lt;=180,$AB$3,IF(L232&gt;=$Z$4,  U231*(L231/L232)^T232,$AB$5)))</f>
        <v>46.409827401023826</v>
      </c>
      <c r="V232">
        <f>(-U232*'Config sheet'!$N$134+'Config sheet'!$N$135*'Stage 2'!U597)*10^2</f>
        <v>-10.954223087989501</v>
      </c>
      <c r="W232">
        <f t="shared" si="85"/>
        <v>-134.59963541526139</v>
      </c>
      <c r="X232" s="62">
        <f>'Config sheet'!$N$150*10^-3</f>
        <v>-333.6</v>
      </c>
      <c r="Y232" s="62">
        <f>'Config sheet'!$N$149*10^-3</f>
        <v>333.6</v>
      </c>
      <c r="Z232">
        <f t="shared" si="78"/>
        <v>0.15756875852723606</v>
      </c>
      <c r="AA232">
        <f>PI()/4*('Config sheet'!$N$38^2)*'Stage 1'!Z232*2</f>
        <v>1.4411348949423395E-2</v>
      </c>
      <c r="AB232">
        <f t="shared" si="79"/>
        <v>88.62134900294491</v>
      </c>
    </row>
    <row r="233" spans="3:28" x14ac:dyDescent="0.25">
      <c r="C233">
        <v>225</v>
      </c>
      <c r="D233">
        <f t="shared" si="68"/>
        <v>995</v>
      </c>
      <c r="E233">
        <f t="shared" si="69"/>
        <v>0.17780000000000001</v>
      </c>
      <c r="F233">
        <f t="shared" si="80"/>
        <v>3.768844221105528E-2</v>
      </c>
      <c r="G233">
        <f t="shared" si="81"/>
        <v>104.19615634406146</v>
      </c>
      <c r="H233">
        <f t="shared" si="82"/>
        <v>3.9269908169872414</v>
      </c>
      <c r="I233" s="3">
        <f t="shared" si="70"/>
        <v>8.8900000000000007E-2</v>
      </c>
      <c r="J233" s="3">
        <f t="shared" si="71"/>
        <v>0.40640000000000004</v>
      </c>
      <c r="K233">
        <f t="shared" si="72"/>
        <v>0.20695256487523833</v>
      </c>
      <c r="L233" s="62">
        <f>PI()/4*('Config sheet'!$N$38^2)*'Stage 2'!K233*2</f>
        <v>1.8928026445545157E-2</v>
      </c>
      <c r="M233">
        <f t="shared" si="73"/>
        <v>90.729026587259696</v>
      </c>
      <c r="N233" s="62">
        <f>'Config sheet'!$N$44</f>
        <v>5.8970333333333338</v>
      </c>
      <c r="O233">
        <f t="shared" si="83"/>
        <v>-5.5368123816527453</v>
      </c>
      <c r="P233">
        <f t="shared" si="84"/>
        <v>-682.48036400011233</v>
      </c>
      <c r="Q233">
        <f t="shared" si="74"/>
        <v>180</v>
      </c>
      <c r="R233">
        <f t="shared" si="75"/>
        <v>-122.84646552002023</v>
      </c>
      <c r="S233">
        <f t="shared" si="76"/>
        <v>-122.84646552002023</v>
      </c>
      <c r="T233">
        <f t="shared" si="77"/>
        <v>1.3338814408347732</v>
      </c>
      <c r="U233">
        <f t="shared" si="86"/>
        <v>46.683974646263295</v>
      </c>
      <c r="V233">
        <f>(-U233*'Config sheet'!$N$134+'Config sheet'!$N$135*'Stage 2'!U598)*10^2</f>
        <v>-16.955057048722487</v>
      </c>
      <c r="W233">
        <f t="shared" si="85"/>
        <v>-139.80152256874271</v>
      </c>
      <c r="X233" s="62">
        <f>'Config sheet'!$N$150*10^-3</f>
        <v>-333.6</v>
      </c>
      <c r="Y233" s="62">
        <f>'Config sheet'!$N$149*10^-3</f>
        <v>333.6</v>
      </c>
      <c r="Z233">
        <f t="shared" si="78"/>
        <v>0.15665294487523834</v>
      </c>
      <c r="AA233">
        <f>PI()/4*('Config sheet'!$N$38^2)*'Stage 1'!Z233*2</f>
        <v>1.4327587991763101E-2</v>
      </c>
      <c r="AB233">
        <f t="shared" si="79"/>
        <v>88.10626820879547</v>
      </c>
    </row>
    <row r="234" spans="3:28" x14ac:dyDescent="0.25">
      <c r="C234">
        <v>226</v>
      </c>
      <c r="D234">
        <f t="shared" si="68"/>
        <v>995</v>
      </c>
      <c r="E234">
        <f t="shared" si="69"/>
        <v>0.17780000000000001</v>
      </c>
      <c r="F234">
        <f t="shared" si="80"/>
        <v>3.7855946398659968E-2</v>
      </c>
      <c r="G234">
        <f t="shared" si="81"/>
        <v>104.19615634406146</v>
      </c>
      <c r="H234">
        <f t="shared" si="82"/>
        <v>3.9444441095071845</v>
      </c>
      <c r="I234" s="3">
        <f t="shared" si="70"/>
        <v>8.8900000000000007E-2</v>
      </c>
      <c r="J234" s="3">
        <f t="shared" si="71"/>
        <v>0.40640000000000004</v>
      </c>
      <c r="K234">
        <f t="shared" si="72"/>
        <v>0.20601767637035723</v>
      </c>
      <c r="L234" s="62">
        <f>PI()/4*('Config sheet'!$N$38^2)*'Stage 2'!K234*2</f>
        <v>1.8842520888488187E-2</v>
      </c>
      <c r="M234">
        <f t="shared" si="73"/>
        <v>90.319166849272804</v>
      </c>
      <c r="N234" s="62">
        <f>'Config sheet'!$N$44</f>
        <v>5.8970333333333338</v>
      </c>
      <c r="O234">
        <f t="shared" si="83"/>
        <v>-5.6507444870173238</v>
      </c>
      <c r="P234">
        <f t="shared" si="84"/>
        <v>-677.83388049628195</v>
      </c>
      <c r="Q234">
        <f t="shared" si="74"/>
        <v>180</v>
      </c>
      <c r="R234">
        <f t="shared" si="75"/>
        <v>-122.01009848933074</v>
      </c>
      <c r="S234">
        <f t="shared" si="76"/>
        <v>-122.01009848933074</v>
      </c>
      <c r="T234">
        <f t="shared" si="77"/>
        <v>1.3338814408347732</v>
      </c>
      <c r="U234">
        <f t="shared" si="86"/>
        <v>46.966767831229468</v>
      </c>
      <c r="V234">
        <f>(-U234*'Config sheet'!$N$134+'Config sheet'!$N$135*'Stage 2'!U599)*10^2</f>
        <v>-22.871030106829025</v>
      </c>
      <c r="W234">
        <f t="shared" si="85"/>
        <v>-144.88112859615978</v>
      </c>
      <c r="X234" s="62">
        <f>'Config sheet'!$N$150*10^-3</f>
        <v>-333.6</v>
      </c>
      <c r="Y234" s="62">
        <f>'Config sheet'!$N$149*10^-3</f>
        <v>333.6</v>
      </c>
      <c r="Z234">
        <f t="shared" si="78"/>
        <v>0.15571805637035724</v>
      </c>
      <c r="AA234">
        <f>PI()/4*('Config sheet'!$N$38^2)*'Stage 1'!Z234*2</f>
        <v>1.4242082434706132E-2</v>
      </c>
      <c r="AB234">
        <f t="shared" si="79"/>
        <v>87.580459150932072</v>
      </c>
    </row>
    <row r="235" spans="3:28" x14ac:dyDescent="0.25">
      <c r="C235">
        <v>227</v>
      </c>
      <c r="D235">
        <f t="shared" si="68"/>
        <v>995</v>
      </c>
      <c r="E235">
        <f t="shared" si="69"/>
        <v>0.17780000000000001</v>
      </c>
      <c r="F235">
        <f t="shared" si="80"/>
        <v>3.8023450586264655E-2</v>
      </c>
      <c r="G235">
        <f t="shared" si="81"/>
        <v>104.19615634406146</v>
      </c>
      <c r="H235">
        <f t="shared" si="82"/>
        <v>3.9618974020271276</v>
      </c>
      <c r="I235" s="3">
        <f t="shared" si="70"/>
        <v>8.8900000000000007E-2</v>
      </c>
      <c r="J235" s="3">
        <f t="shared" si="71"/>
        <v>0.40640000000000004</v>
      </c>
      <c r="K235">
        <f t="shared" si="72"/>
        <v>0.20506384079140838</v>
      </c>
      <c r="L235" s="62">
        <f>PI()/4*('Config sheet'!$N$38^2)*'Stage 2'!K235*2</f>
        <v>1.8755282418774465E-2</v>
      </c>
      <c r="M235">
        <f t="shared" si="73"/>
        <v>89.901000620434345</v>
      </c>
      <c r="N235" s="62">
        <f>'Config sheet'!$N$44</f>
        <v>5.8970333333333338</v>
      </c>
      <c r="O235">
        <f t="shared" si="83"/>
        <v>-5.7638805040989265</v>
      </c>
      <c r="P235">
        <f t="shared" si="84"/>
        <v>-672.97418946431776</v>
      </c>
      <c r="Q235">
        <f t="shared" si="74"/>
        <v>180</v>
      </c>
      <c r="R235">
        <f t="shared" si="75"/>
        <v>-121.1353541035772</v>
      </c>
      <c r="S235">
        <f t="shared" si="76"/>
        <v>-121.1353541035772</v>
      </c>
      <c r="T235">
        <f t="shared" si="77"/>
        <v>1.3338814408347732</v>
      </c>
      <c r="U235">
        <f t="shared" si="86"/>
        <v>47.258395744303044</v>
      </c>
      <c r="V235">
        <f>(-U235*'Config sheet'!$N$134+'Config sheet'!$N$135*'Stage 2'!U600)*10^2</f>
        <v>-28.703917612430207</v>
      </c>
      <c r="W235">
        <f t="shared" si="85"/>
        <v>-149.8392717160074</v>
      </c>
      <c r="X235" s="62">
        <f>'Config sheet'!$N$150*10^-3</f>
        <v>-333.6</v>
      </c>
      <c r="Y235" s="62">
        <f>'Config sheet'!$N$149*10^-3</f>
        <v>333.6</v>
      </c>
      <c r="Z235">
        <f t="shared" si="78"/>
        <v>0.15476422079140839</v>
      </c>
      <c r="AA235">
        <f>PI()/4*('Config sheet'!$N$38^2)*'Stage 1'!Z235*2</f>
        <v>1.4154843964992409E-2</v>
      </c>
      <c r="AB235">
        <f t="shared" si="79"/>
        <v>87.043993695955209</v>
      </c>
    </row>
    <row r="236" spans="3:28" x14ac:dyDescent="0.25">
      <c r="C236">
        <v>228</v>
      </c>
      <c r="D236">
        <f t="shared" si="68"/>
        <v>995</v>
      </c>
      <c r="E236">
        <f t="shared" si="69"/>
        <v>0.17780000000000001</v>
      </c>
      <c r="F236">
        <f t="shared" si="80"/>
        <v>3.819095477386935E-2</v>
      </c>
      <c r="G236">
        <f t="shared" si="81"/>
        <v>104.19615634406146</v>
      </c>
      <c r="H236">
        <f t="shared" si="82"/>
        <v>3.9793506945470711</v>
      </c>
      <c r="I236" s="3">
        <f t="shared" si="70"/>
        <v>8.8900000000000007E-2</v>
      </c>
      <c r="J236" s="3">
        <f t="shared" si="71"/>
        <v>0.40640000000000004</v>
      </c>
      <c r="K236">
        <f t="shared" si="72"/>
        <v>0.20409119154425254</v>
      </c>
      <c r="L236" s="62">
        <f>PI()/4*('Config sheet'!$N$38^2)*'Stage 2'!K236*2</f>
        <v>1.8666323237797395E-2</v>
      </c>
      <c r="M236">
        <f t="shared" si="73"/>
        <v>89.474586386532579</v>
      </c>
      <c r="N236" s="62">
        <f>'Config sheet'!$N$44</f>
        <v>5.8970333333333338</v>
      </c>
      <c r="O236">
        <f t="shared" si="83"/>
        <v>-5.8761842794373678</v>
      </c>
      <c r="P236">
        <f t="shared" si="84"/>
        <v>-667.89604665420779</v>
      </c>
      <c r="Q236">
        <f t="shared" si="74"/>
        <v>180</v>
      </c>
      <c r="R236">
        <f t="shared" si="75"/>
        <v>-120.22128839775742</v>
      </c>
      <c r="S236">
        <f t="shared" si="76"/>
        <v>-120.22128839775741</v>
      </c>
      <c r="T236">
        <f t="shared" si="77"/>
        <v>1.3338814408347732</v>
      </c>
      <c r="U236">
        <f t="shared" si="86"/>
        <v>47.559054060424579</v>
      </c>
      <c r="V236">
        <f>(-U236*'Config sheet'!$N$134+'Config sheet'!$N$135*'Stage 2'!U601)*10^2</f>
        <v>-34.455820537917646</v>
      </c>
      <c r="W236">
        <f t="shared" si="85"/>
        <v>-154.67710893567505</v>
      </c>
      <c r="X236" s="62">
        <f>'Config sheet'!$N$150*10^-3</f>
        <v>-333.6</v>
      </c>
      <c r="Y236" s="62">
        <f>'Config sheet'!$N$149*10^-3</f>
        <v>333.6</v>
      </c>
      <c r="Z236">
        <f t="shared" si="78"/>
        <v>0.15379157154425255</v>
      </c>
      <c r="AA236">
        <f>PI()/4*('Config sheet'!$N$38^2)*'Stage 1'!Z236*2</f>
        <v>1.4065884784015339E-2</v>
      </c>
      <c r="AB236">
        <f t="shared" si="79"/>
        <v>86.496946875282646</v>
      </c>
    </row>
    <row r="237" spans="3:28" x14ac:dyDescent="0.25">
      <c r="C237">
        <v>229</v>
      </c>
      <c r="D237">
        <f t="shared" si="68"/>
        <v>995</v>
      </c>
      <c r="E237">
        <f t="shared" si="69"/>
        <v>0.17780000000000001</v>
      </c>
      <c r="F237">
        <f t="shared" si="80"/>
        <v>3.8358458961474037E-2</v>
      </c>
      <c r="G237">
        <f t="shared" si="81"/>
        <v>104.19615634406146</v>
      </c>
      <c r="H237">
        <f t="shared" si="82"/>
        <v>3.9968039870670142</v>
      </c>
      <c r="I237" s="3">
        <f t="shared" si="70"/>
        <v>8.8900000000000007E-2</v>
      </c>
      <c r="J237" s="3">
        <f t="shared" si="71"/>
        <v>0.40640000000000004</v>
      </c>
      <c r="K237">
        <f t="shared" si="72"/>
        <v>0.20309986781344991</v>
      </c>
      <c r="L237" s="62">
        <f>PI()/4*('Config sheet'!$N$38^2)*'Stage 2'!K237*2</f>
        <v>1.8575656075474276E-2</v>
      </c>
      <c r="M237">
        <f t="shared" si="73"/>
        <v>89.039985166766115</v>
      </c>
      <c r="N237" s="62">
        <f>'Config sheet'!$N$44</f>
        <v>5.8970333333333338</v>
      </c>
      <c r="O237">
        <f t="shared" si="83"/>
        <v>-5.9876187879484863</v>
      </c>
      <c r="P237">
        <f t="shared" si="84"/>
        <v>-662.59429075414073</v>
      </c>
      <c r="Q237">
        <f t="shared" si="74"/>
        <v>180</v>
      </c>
      <c r="R237">
        <f t="shared" si="75"/>
        <v>-119.26697233574534</v>
      </c>
      <c r="S237">
        <f t="shared" si="76"/>
        <v>-119.26697233574534</v>
      </c>
      <c r="T237">
        <f t="shared" si="77"/>
        <v>1.3338814408347732</v>
      </c>
      <c r="U237">
        <f t="shared" si="86"/>
        <v>47.868945550650608</v>
      </c>
      <c r="V237">
        <f>(-U237*'Config sheet'!$N$134+'Config sheet'!$N$135*'Stage 2'!U602)*10^2</f>
        <v>-40.129129188919997</v>
      </c>
      <c r="W237">
        <f t="shared" si="85"/>
        <v>-159.39610152466534</v>
      </c>
      <c r="X237" s="62">
        <f>'Config sheet'!$N$150*10^-3</f>
        <v>-333.6</v>
      </c>
      <c r="Y237" s="62">
        <f>'Config sheet'!$N$149*10^-3</f>
        <v>333.6</v>
      </c>
      <c r="Z237">
        <f t="shared" si="78"/>
        <v>0.15280024781344992</v>
      </c>
      <c r="AA237">
        <f>PI()/4*('Config sheet'!$N$38^2)*'Stage 1'!Z237*2</f>
        <v>1.3975217621692222E-2</v>
      </c>
      <c r="AB237">
        <f t="shared" si="79"/>
        <v>85.939396970444264</v>
      </c>
    </row>
    <row r="238" spans="3:28" x14ac:dyDescent="0.25">
      <c r="C238">
        <v>230</v>
      </c>
      <c r="D238">
        <f t="shared" si="68"/>
        <v>995</v>
      </c>
      <c r="E238">
        <f t="shared" si="69"/>
        <v>0.17780000000000001</v>
      </c>
      <c r="F238">
        <f t="shared" si="80"/>
        <v>3.8525963149078732E-2</v>
      </c>
      <c r="G238">
        <f t="shared" si="81"/>
        <v>104.19615634406146</v>
      </c>
      <c r="H238">
        <f t="shared" si="82"/>
        <v>4.0142572795869578</v>
      </c>
      <c r="I238" s="3">
        <f t="shared" si="70"/>
        <v>8.8900000000000007E-2</v>
      </c>
      <c r="J238" s="3">
        <f t="shared" si="71"/>
        <v>0.40640000000000004</v>
      </c>
      <c r="K238">
        <f t="shared" si="72"/>
        <v>0.20209001471332844</v>
      </c>
      <c r="L238" s="62">
        <f>PI()/4*('Config sheet'!$N$38^2)*'Stage 2'!K238*2</f>
        <v>1.8483294204063125E-2</v>
      </c>
      <c r="M238">
        <f t="shared" si="73"/>
        <v>88.597260579973096</v>
      </c>
      <c r="N238" s="62">
        <f>'Config sheet'!$N$44</f>
        <v>5.8970333333333338</v>
      </c>
      <c r="O238">
        <f t="shared" si="83"/>
        <v>-6.098146147633555</v>
      </c>
      <c r="P238">
        <f t="shared" si="84"/>
        <v>-657.06385313555415</v>
      </c>
      <c r="Q238">
        <f t="shared" si="74"/>
        <v>180</v>
      </c>
      <c r="R238">
        <f t="shared" si="75"/>
        <v>-118.27149356439976</v>
      </c>
      <c r="S238">
        <f t="shared" si="76"/>
        <v>-118.27149356439975</v>
      </c>
      <c r="T238">
        <f t="shared" si="77"/>
        <v>1.3338814408347732</v>
      </c>
      <c r="U238">
        <f t="shared" si="86"/>
        <v>48.188280299658835</v>
      </c>
      <c r="V238">
        <f>(-U238*'Config sheet'!$N$134+'Config sheet'!$N$135*'Stage 2'!U603)*10^2</f>
        <v>-45.726489828013548</v>
      </c>
      <c r="W238">
        <f t="shared" si="85"/>
        <v>-163.99798339241332</v>
      </c>
      <c r="X238" s="62">
        <f>'Config sheet'!$N$150*10^-3</f>
        <v>-333.6</v>
      </c>
      <c r="Y238" s="62">
        <f>'Config sheet'!$N$149*10^-3</f>
        <v>333.6</v>
      </c>
      <c r="Z238">
        <f t="shared" si="78"/>
        <v>0.15179039471332845</v>
      </c>
      <c r="AA238">
        <f>PI()/4*('Config sheet'!$N$38^2)*'Stage 1'!Z238*2</f>
        <v>1.3882855750281069E-2</v>
      </c>
      <c r="AB238">
        <f t="shared" si="79"/>
        <v>85.371425598047495</v>
      </c>
    </row>
    <row r="239" spans="3:28" x14ac:dyDescent="0.25">
      <c r="C239">
        <v>231</v>
      </c>
      <c r="D239">
        <f t="shared" si="68"/>
        <v>995</v>
      </c>
      <c r="E239">
        <f t="shared" si="69"/>
        <v>0.17780000000000001</v>
      </c>
      <c r="F239">
        <f t="shared" si="80"/>
        <v>3.8693467336683419E-2</v>
      </c>
      <c r="G239">
        <f t="shared" si="81"/>
        <v>104.19615634406146</v>
      </c>
      <c r="H239">
        <f t="shared" si="82"/>
        <v>4.0317105721069009</v>
      </c>
      <c r="I239" s="3">
        <f t="shared" si="70"/>
        <v>8.8900000000000007E-2</v>
      </c>
      <c r="J239" s="3">
        <f t="shared" si="71"/>
        <v>0.40640000000000004</v>
      </c>
      <c r="K239">
        <f t="shared" si="72"/>
        <v>0.20106178343817743</v>
      </c>
      <c r="L239" s="62">
        <f>PI()/4*('Config sheet'!$N$38^2)*'Stage 2'!K239*2</f>
        <v>1.8389251451899468E-2</v>
      </c>
      <c r="M239">
        <f t="shared" si="73"/>
        <v>88.146478910476674</v>
      </c>
      <c r="N239" s="62">
        <f>'Config sheet'!$N$44</f>
        <v>5.8970333333333338</v>
      </c>
      <c r="O239">
        <f t="shared" si="83"/>
        <v>-6.2077276359162799</v>
      </c>
      <c r="P239">
        <f t="shared" si="84"/>
        <v>-651.29976754001973</v>
      </c>
      <c r="Q239">
        <f t="shared" si="74"/>
        <v>180</v>
      </c>
      <c r="R239">
        <f t="shared" si="75"/>
        <v>-117.23395815720357</v>
      </c>
      <c r="S239">
        <f t="shared" si="76"/>
        <v>-117.23395815720356</v>
      </c>
      <c r="T239">
        <f t="shared" si="77"/>
        <v>1.3338814408347732</v>
      </c>
      <c r="U239">
        <f t="shared" si="86"/>
        <v>48.517275931427804</v>
      </c>
      <c r="V239">
        <f>(-U239*'Config sheet'!$N$134+'Config sheet'!$N$135*'Stage 2'!U604)*10^2</f>
        <v>-51.250774123866741</v>
      </c>
      <c r="W239">
        <f t="shared" si="85"/>
        <v>-168.48473228107031</v>
      </c>
      <c r="X239" s="62">
        <f>'Config sheet'!$N$150*10^-3</f>
        <v>-333.6</v>
      </c>
      <c r="Y239" s="62">
        <f>'Config sheet'!$N$149*10^-3</f>
        <v>333.6</v>
      </c>
      <c r="Z239">
        <f t="shared" si="78"/>
        <v>0.15076216343817744</v>
      </c>
      <c r="AA239">
        <f>PI()/4*('Config sheet'!$N$38^2)*'Stage 1'!Z239*2</f>
        <v>1.3788812998117414E-2</v>
      </c>
      <c r="AB239">
        <f t="shared" si="79"/>
        <v>84.793117794250534</v>
      </c>
    </row>
    <row r="240" spans="3:28" x14ac:dyDescent="0.25">
      <c r="C240">
        <v>232</v>
      </c>
      <c r="D240">
        <f t="shared" si="68"/>
        <v>995</v>
      </c>
      <c r="E240">
        <f t="shared" si="69"/>
        <v>0.17780000000000001</v>
      </c>
      <c r="F240">
        <f t="shared" si="80"/>
        <v>3.8860971524288107E-2</v>
      </c>
      <c r="G240">
        <f t="shared" si="81"/>
        <v>104.19615634406146</v>
      </c>
      <c r="H240">
        <f t="shared" si="82"/>
        <v>4.049163864626844</v>
      </c>
      <c r="I240" s="3">
        <f t="shared" si="70"/>
        <v>8.8900000000000007E-2</v>
      </c>
      <c r="J240" s="3">
        <f t="shared" si="71"/>
        <v>0.40640000000000004</v>
      </c>
      <c r="K240">
        <f t="shared" si="72"/>
        <v>0.20001533141127681</v>
      </c>
      <c r="L240" s="62">
        <f>PI()/4*('Config sheet'!$N$38^2)*'Stage 2'!K240*2</f>
        <v>1.8293542217026684E-2</v>
      </c>
      <c r="M240">
        <f t="shared" si="73"/>
        <v>87.687709173420274</v>
      </c>
      <c r="N240" s="62">
        <f>'Config sheet'!$N$44</f>
        <v>5.8970333333333338</v>
      </c>
      <c r="O240">
        <f t="shared" si="83"/>
        <v>-6.3163237075966867</v>
      </c>
      <c r="P240">
        <f t="shared" si="84"/>
        <v>-645.29717969508943</v>
      </c>
      <c r="Q240">
        <f t="shared" si="74"/>
        <v>180</v>
      </c>
      <c r="R240">
        <f t="shared" si="75"/>
        <v>-116.15349234511612</v>
      </c>
      <c r="S240">
        <f t="shared" si="76"/>
        <v>-116.15349234511611</v>
      </c>
      <c r="T240">
        <f t="shared" si="77"/>
        <v>1.3338814408347732</v>
      </c>
      <c r="U240">
        <f t="shared" si="86"/>
        <v>48.856157843315849</v>
      </c>
      <c r="V240">
        <f>(-U240*'Config sheet'!$N$134+'Config sheet'!$N$135*'Stage 2'!U605)*10^2</f>
        <v>-53.0895109695972</v>
      </c>
      <c r="W240">
        <f t="shared" si="85"/>
        <v>-169.24300331471332</v>
      </c>
      <c r="X240" s="62">
        <f>'Config sheet'!$N$150*10^-3</f>
        <v>-333.6</v>
      </c>
      <c r="Y240" s="62">
        <f>'Config sheet'!$N$149*10^-3</f>
        <v>333.6</v>
      </c>
      <c r="Z240">
        <f t="shared" si="78"/>
        <v>0.14971571141127682</v>
      </c>
      <c r="AA240">
        <f>PI()/4*('Config sheet'!$N$38^2)*'Stage 1'!Z240*2</f>
        <v>1.3693103763244629E-2</v>
      </c>
      <c r="AB240">
        <f t="shared" si="79"/>
        <v>84.20456209858088</v>
      </c>
    </row>
    <row r="241" spans="3:28" x14ac:dyDescent="0.25">
      <c r="C241">
        <v>233</v>
      </c>
      <c r="D241">
        <f t="shared" si="68"/>
        <v>995</v>
      </c>
      <c r="E241">
        <f t="shared" si="69"/>
        <v>0.17780000000000001</v>
      </c>
      <c r="F241">
        <f t="shared" si="80"/>
        <v>3.9028475711892802E-2</v>
      </c>
      <c r="G241">
        <f t="shared" si="81"/>
        <v>104.19615634406146</v>
      </c>
      <c r="H241">
        <f t="shared" si="82"/>
        <v>4.066617157146788</v>
      </c>
      <c r="I241" s="3">
        <f t="shared" si="70"/>
        <v>8.8900000000000007E-2</v>
      </c>
      <c r="J241" s="3">
        <f t="shared" si="71"/>
        <v>0.40640000000000004</v>
      </c>
      <c r="K241">
        <f t="shared" si="72"/>
        <v>0.19895082243246015</v>
      </c>
      <c r="L241" s="62">
        <f>PI()/4*('Config sheet'!$N$38^2)*'Stage 2'!K241*2</f>
        <v>1.8196181480692207E-2</v>
      </c>
      <c r="M241">
        <f t="shared" si="73"/>
        <v>87.221023179459991</v>
      </c>
      <c r="N241" s="62">
        <f>'Config sheet'!$N$44</f>
        <v>5.8970333333333338</v>
      </c>
      <c r="O241">
        <f t="shared" si="83"/>
        <v>-6.423894014408809</v>
      </c>
      <c r="P241">
        <f t="shared" si="84"/>
        <v>-639.051356846305</v>
      </c>
      <c r="Q241">
        <f t="shared" si="74"/>
        <v>180</v>
      </c>
      <c r="R241">
        <f t="shared" si="75"/>
        <v>-115.02924423233492</v>
      </c>
      <c r="S241">
        <f t="shared" si="76"/>
        <v>-115.0292442323349</v>
      </c>
      <c r="T241">
        <f t="shared" si="77"/>
        <v>1.3338814408347732</v>
      </c>
      <c r="U241">
        <f t="shared" si="86"/>
        <v>49.205159448768448</v>
      </c>
      <c r="V241">
        <f>(-U241*'Config sheet'!$N$134+'Config sheet'!$N$135*'Stage 2'!U606)*10^2</f>
        <v>-54.685507525988484</v>
      </c>
      <c r="W241">
        <f t="shared" si="85"/>
        <v>-169.71475175832342</v>
      </c>
      <c r="X241" s="62">
        <f>'Config sheet'!$N$150*10^-3</f>
        <v>-333.6</v>
      </c>
      <c r="Y241" s="62">
        <f>'Config sheet'!$N$149*10^-3</f>
        <v>333.6</v>
      </c>
      <c r="Z241">
        <f t="shared" si="78"/>
        <v>0.14865120243246016</v>
      </c>
      <c r="AA241">
        <f>PI()/4*('Config sheet'!$N$38^2)*'Stage 1'!Z241*2</f>
        <v>1.3595743026910152E-2</v>
      </c>
      <c r="AB241">
        <f t="shared" si="79"/>
        <v>83.605850636929219</v>
      </c>
    </row>
    <row r="242" spans="3:28" x14ac:dyDescent="0.25">
      <c r="C242">
        <v>234</v>
      </c>
      <c r="D242">
        <f t="shared" si="68"/>
        <v>995</v>
      </c>
      <c r="E242">
        <f t="shared" si="69"/>
        <v>0.17780000000000001</v>
      </c>
      <c r="F242">
        <f t="shared" si="80"/>
        <v>3.9195979899497489E-2</v>
      </c>
      <c r="G242">
        <f t="shared" si="81"/>
        <v>104.19615634406146</v>
      </c>
      <c r="H242">
        <f t="shared" si="82"/>
        <v>4.0840704496667311</v>
      </c>
      <c r="I242" s="3">
        <f t="shared" si="70"/>
        <v>8.8900000000000007E-2</v>
      </c>
      <c r="J242" s="3">
        <f t="shared" si="71"/>
        <v>0.40640000000000004</v>
      </c>
      <c r="K242">
        <f t="shared" si="72"/>
        <v>0.19786842682390732</v>
      </c>
      <c r="L242" s="62">
        <f>PI()/4*('Config sheet'!$N$38^2)*'Stage 2'!K242*2</f>
        <v>1.8097184820681827E-2</v>
      </c>
      <c r="M242">
        <f t="shared" si="73"/>
        <v>86.746495598680667</v>
      </c>
      <c r="N242" s="62">
        <f>'Config sheet'!$N$44</f>
        <v>5.8970333333333338</v>
      </c>
      <c r="O242">
        <f t="shared" si="83"/>
        <v>-6.5303974261671254</v>
      </c>
      <c r="P242">
        <f t="shared" si="84"/>
        <v>-632.55769719265413</v>
      </c>
      <c r="Q242">
        <f t="shared" si="74"/>
        <v>180</v>
      </c>
      <c r="R242">
        <f t="shared" si="75"/>
        <v>-113.86038549467776</v>
      </c>
      <c r="S242">
        <f t="shared" si="76"/>
        <v>-113.86038549467774</v>
      </c>
      <c r="T242">
        <f t="shared" si="77"/>
        <v>1.3338814408347732</v>
      </c>
      <c r="U242">
        <f t="shared" si="86"/>
        <v>49.564522428881951</v>
      </c>
      <c r="V242">
        <f>(-U242*'Config sheet'!$N$134+'Config sheet'!$N$135*'Stage 2'!U607)*10^2</f>
        <v>-56.328887011340356</v>
      </c>
      <c r="W242">
        <f t="shared" si="85"/>
        <v>-170.18927250601811</v>
      </c>
      <c r="X242" s="62">
        <f>'Config sheet'!$N$150*10^-3</f>
        <v>-333.6</v>
      </c>
      <c r="Y242" s="62">
        <f>'Config sheet'!$N$149*10^-3</f>
        <v>333.6</v>
      </c>
      <c r="Z242">
        <f t="shared" si="78"/>
        <v>0.14756880682390733</v>
      </c>
      <c r="AA242">
        <f>PI()/4*('Config sheet'!$N$38^2)*'Stage 1'!Z242*2</f>
        <v>1.3496746366899771E-2</v>
      </c>
      <c r="AB242">
        <f t="shared" si="79"/>
        <v>82.997079203547415</v>
      </c>
    </row>
    <row r="243" spans="3:28" x14ac:dyDescent="0.25">
      <c r="C243">
        <v>235</v>
      </c>
      <c r="D243">
        <f t="shared" si="68"/>
        <v>995</v>
      </c>
      <c r="E243">
        <f t="shared" si="69"/>
        <v>0.17780000000000001</v>
      </c>
      <c r="F243">
        <f t="shared" si="80"/>
        <v>3.9363484087102177E-2</v>
      </c>
      <c r="G243">
        <f t="shared" si="81"/>
        <v>104.19615634406146</v>
      </c>
      <c r="H243">
        <f t="shared" si="82"/>
        <v>4.1015237421866741</v>
      </c>
      <c r="I243" s="3">
        <f t="shared" si="70"/>
        <v>8.8900000000000007E-2</v>
      </c>
      <c r="J243" s="3">
        <f t="shared" si="71"/>
        <v>0.40640000000000004</v>
      </c>
      <c r="K243">
        <f t="shared" si="72"/>
        <v>0.19676832157385538</v>
      </c>
      <c r="L243" s="62">
        <f>PI()/4*('Config sheet'!$N$38^2)*'Stage 2'!K243*2</f>
        <v>1.7996568424463597E-2</v>
      </c>
      <c r="M243">
        <f t="shared" si="73"/>
        <v>86.264204023599603</v>
      </c>
      <c r="N243" s="62">
        <f>'Config sheet'!$N$44</f>
        <v>5.8970333333333338</v>
      </c>
      <c r="O243">
        <f t="shared" si="83"/>
        <v>-6.6357920534845434</v>
      </c>
      <c r="P243">
        <f t="shared" si="84"/>
        <v>-625.81173921285767</v>
      </c>
      <c r="Q243">
        <f t="shared" si="74"/>
        <v>180</v>
      </c>
      <c r="R243">
        <f t="shared" si="75"/>
        <v>-112.6461130583144</v>
      </c>
      <c r="S243">
        <f t="shared" si="76"/>
        <v>-112.64611305831438</v>
      </c>
      <c r="T243">
        <f t="shared" si="77"/>
        <v>1.3338814408347732</v>
      </c>
      <c r="U243">
        <f t="shared" si="86"/>
        <v>49.934496993052278</v>
      </c>
      <c r="V243">
        <f>(-U243*'Config sheet'!$N$134+'Config sheet'!$N$135*'Stage 2'!U608)*10^2</f>
        <v>-58.020793641977342</v>
      </c>
      <c r="W243">
        <f t="shared" si="85"/>
        <v>-170.66690670029175</v>
      </c>
      <c r="X243" s="62">
        <f>'Config sheet'!$N$150*10^-3</f>
        <v>-333.6</v>
      </c>
      <c r="Y243" s="62">
        <f>'Config sheet'!$N$149*10^-3</f>
        <v>333.6</v>
      </c>
      <c r="Z243">
        <f t="shared" si="78"/>
        <v>0.14646870157385539</v>
      </c>
      <c r="AA243">
        <f>PI()/4*('Config sheet'!$N$38^2)*'Stage 1'!Z243*2</f>
        <v>1.339612997068154E-2</v>
      </c>
      <c r="AB243">
        <f t="shared" si="79"/>
        <v>82.378347341875909</v>
      </c>
    </row>
    <row r="244" spans="3:28" x14ac:dyDescent="0.25">
      <c r="C244">
        <v>236</v>
      </c>
      <c r="D244">
        <f t="shared" si="68"/>
        <v>995</v>
      </c>
      <c r="E244">
        <f t="shared" si="69"/>
        <v>0.17780000000000001</v>
      </c>
      <c r="F244">
        <f t="shared" si="80"/>
        <v>3.9530988274706871E-2</v>
      </c>
      <c r="G244">
        <f t="shared" si="81"/>
        <v>104.19615634406146</v>
      </c>
      <c r="H244">
        <f t="shared" si="82"/>
        <v>4.1189770347066181</v>
      </c>
      <c r="I244" s="3">
        <f t="shared" si="70"/>
        <v>8.8900000000000007E-2</v>
      </c>
      <c r="J244" s="3">
        <f t="shared" si="71"/>
        <v>0.40640000000000004</v>
      </c>
      <c r="K244">
        <f t="shared" si="72"/>
        <v>0.19565069047791045</v>
      </c>
      <c r="L244" s="62">
        <f>PI()/4*('Config sheet'!$N$38^2)*'Stage 2'!K244*2</f>
        <v>1.7894349102112302E-2</v>
      </c>
      <c r="M244">
        <f t="shared" si="73"/>
        <v>85.774229031118267</v>
      </c>
      <c r="N244" s="62">
        <f>'Config sheet'!$N$44</f>
        <v>5.8970333333333338</v>
      </c>
      <c r="O244">
        <f t="shared" si="83"/>
        <v>-6.7400352720425225</v>
      </c>
      <c r="P244">
        <f t="shared" si="84"/>
        <v>-618.8091708699958</v>
      </c>
      <c r="Q244">
        <f t="shared" si="74"/>
        <v>180</v>
      </c>
      <c r="R244">
        <f t="shared" si="75"/>
        <v>-111.38565075659926</v>
      </c>
      <c r="S244">
        <f t="shared" si="76"/>
        <v>-111.38565075659923</v>
      </c>
      <c r="T244">
        <f t="shared" si="77"/>
        <v>1.3338814408347732</v>
      </c>
      <c r="U244">
        <f t="shared" si="86"/>
        <v>50.315342148936246</v>
      </c>
      <c r="V244">
        <f>(-U244*'Config sheet'!$N$134+'Config sheet'!$N$135*'Stage 2'!U609)*10^2</f>
        <v>-59.762411868979058</v>
      </c>
      <c r="W244">
        <f t="shared" si="85"/>
        <v>-171.14806262557832</v>
      </c>
      <c r="X244" s="62">
        <f>'Config sheet'!$N$150*10^-3</f>
        <v>-333.6</v>
      </c>
      <c r="Y244" s="62">
        <f>'Config sheet'!$N$149*10^-3</f>
        <v>333.6</v>
      </c>
      <c r="Z244">
        <f t="shared" si="78"/>
        <v>0.14535107047791046</v>
      </c>
      <c r="AA244">
        <f>PI()/4*('Config sheet'!$N$38^2)*'Stage 1'!Z244*2</f>
        <v>1.3293910648330246E-2</v>
      </c>
      <c r="AB244">
        <f t="shared" si="79"/>
        <v>81.749758424021621</v>
      </c>
    </row>
    <row r="245" spans="3:28" x14ac:dyDescent="0.25">
      <c r="C245">
        <v>237</v>
      </c>
      <c r="D245">
        <f t="shared" si="68"/>
        <v>995</v>
      </c>
      <c r="E245">
        <f t="shared" si="69"/>
        <v>0.17780000000000001</v>
      </c>
      <c r="F245">
        <f t="shared" si="80"/>
        <v>3.9698492462311559E-2</v>
      </c>
      <c r="G245">
        <f t="shared" si="81"/>
        <v>104.19615634406146</v>
      </c>
      <c r="H245">
        <f t="shared" si="82"/>
        <v>4.1364303272265603</v>
      </c>
      <c r="I245" s="3">
        <f t="shared" si="70"/>
        <v>8.8900000000000007E-2</v>
      </c>
      <c r="J245" s="3">
        <f t="shared" si="71"/>
        <v>0.40640000000000004</v>
      </c>
      <c r="K245">
        <f t="shared" si="72"/>
        <v>0.19451572427764063</v>
      </c>
      <c r="L245" s="62">
        <f>PI()/4*('Config sheet'!$N$38^2)*'Stage 2'!K245*2</f>
        <v>1.7790544298985276E-2</v>
      </c>
      <c r="M245">
        <f t="shared" si="73"/>
        <v>85.276654243282223</v>
      </c>
      <c r="N245" s="62">
        <f>'Config sheet'!$N$44</f>
        <v>5.8970333333333338</v>
      </c>
      <c r="O245">
        <f t="shared" si="83"/>
        <v>-6.8430837483919484</v>
      </c>
      <c r="P245">
        <f t="shared" si="84"/>
        <v>-611.54583868211057</v>
      </c>
      <c r="Q245">
        <f t="shared" si="74"/>
        <v>180</v>
      </c>
      <c r="R245">
        <f t="shared" si="75"/>
        <v>-110.07825096277992</v>
      </c>
      <c r="S245">
        <f t="shared" si="76"/>
        <v>-110.0782509627799</v>
      </c>
      <c r="T245">
        <f t="shared" si="77"/>
        <v>1.3338814408347732</v>
      </c>
      <c r="U245">
        <f t="shared" si="86"/>
        <v>50.707325981949431</v>
      </c>
      <c r="V245">
        <f>(-U245*'Config sheet'!$N$134+'Config sheet'!$N$135*'Stage 2'!U610)*10^2</f>
        <v>-61.554967656333659</v>
      </c>
      <c r="W245">
        <f t="shared" si="85"/>
        <v>-171.63321861911356</v>
      </c>
      <c r="X245" s="62">
        <f>'Config sheet'!$N$150*10^-3</f>
        <v>-333.6</v>
      </c>
      <c r="Y245" s="62">
        <f>'Config sheet'!$N$149*10^-3</f>
        <v>333.6</v>
      </c>
      <c r="Z245">
        <f t="shared" si="78"/>
        <v>0.14421610427764064</v>
      </c>
      <c r="AA245">
        <f>PI()/4*('Config sheet'!$N$38^2)*'Stage 1'!Z245*2</f>
        <v>1.3190105845203222E-2</v>
      </c>
      <c r="AB245">
        <f t="shared" si="79"/>
        <v>81.111419728706778</v>
      </c>
    </row>
    <row r="246" spans="3:28" x14ac:dyDescent="0.25">
      <c r="C246">
        <v>238</v>
      </c>
      <c r="D246">
        <f t="shared" si="68"/>
        <v>995</v>
      </c>
      <c r="E246">
        <f t="shared" si="69"/>
        <v>0.17780000000000001</v>
      </c>
      <c r="F246">
        <f t="shared" si="80"/>
        <v>3.9865996649916247E-2</v>
      </c>
      <c r="G246">
        <f t="shared" si="81"/>
        <v>104.19615634406146</v>
      </c>
      <c r="H246">
        <f t="shared" si="82"/>
        <v>4.1538836197465034</v>
      </c>
      <c r="I246" s="3">
        <f t="shared" si="70"/>
        <v>8.8900000000000007E-2</v>
      </c>
      <c r="J246" s="3">
        <f t="shared" si="71"/>
        <v>0.40640000000000004</v>
      </c>
      <c r="K246">
        <f t="shared" si="72"/>
        <v>0.19336362079612257</v>
      </c>
      <c r="L246" s="62">
        <f>PI()/4*('Config sheet'!$N$38^2)*'Stage 2'!K246*2</f>
        <v>1.7685172108119582E-2</v>
      </c>
      <c r="M246">
        <f t="shared" si="73"/>
        <v>84.771566386705317</v>
      </c>
      <c r="N246" s="62">
        <f>'Config sheet'!$N$44</f>
        <v>5.8970333333333338</v>
      </c>
      <c r="O246">
        <f t="shared" si="83"/>
        <v>-6.9448934672613598</v>
      </c>
      <c r="P246">
        <f t="shared" si="84"/>
        <v>-604.01775664656418</v>
      </c>
      <c r="Q246">
        <f t="shared" si="74"/>
        <v>180</v>
      </c>
      <c r="R246">
        <f t="shared" si="75"/>
        <v>-108.72319619638154</v>
      </c>
      <c r="S246">
        <f t="shared" si="76"/>
        <v>-108.72319619638156</v>
      </c>
      <c r="T246">
        <f t="shared" si="77"/>
        <v>1.3338814408347732</v>
      </c>
      <c r="U246">
        <f t="shared" si="86"/>
        <v>51.110725944522336</v>
      </c>
      <c r="V246">
        <f>(-U246*'Config sheet'!$N$134+'Config sheet'!$N$135*'Stage 2'!U611)*10^2</f>
        <v>-63.399729803716333</v>
      </c>
      <c r="W246">
        <f t="shared" si="85"/>
        <v>-172.12292600009786</v>
      </c>
      <c r="X246" s="62">
        <f>'Config sheet'!$N$150*10^-3</f>
        <v>-333.6</v>
      </c>
      <c r="Y246" s="62">
        <f>'Config sheet'!$N$149*10^-3</f>
        <v>333.6</v>
      </c>
      <c r="Z246">
        <f t="shared" si="78"/>
        <v>0.14306400079612258</v>
      </c>
      <c r="AA246">
        <f>PI()/4*('Config sheet'!$N$38^2)*'Stage 1'!Z246*2</f>
        <v>1.3084733654337528E-2</v>
      </c>
      <c r="AB246">
        <f t="shared" si="79"/>
        <v>80.463442517504262</v>
      </c>
    </row>
    <row r="247" spans="3:28" x14ac:dyDescent="0.25">
      <c r="C247">
        <v>239</v>
      </c>
      <c r="D247">
        <f t="shared" si="68"/>
        <v>995</v>
      </c>
      <c r="E247">
        <f t="shared" si="69"/>
        <v>0.17780000000000001</v>
      </c>
      <c r="F247">
        <f t="shared" si="80"/>
        <v>4.0033500837520941E-2</v>
      </c>
      <c r="G247">
        <f t="shared" si="81"/>
        <v>104.19615634406146</v>
      </c>
      <c r="H247">
        <f t="shared" si="82"/>
        <v>4.1713369122664474</v>
      </c>
      <c r="I247" s="3">
        <f t="shared" si="70"/>
        <v>8.8900000000000007E-2</v>
      </c>
      <c r="J247" s="3">
        <f t="shared" si="71"/>
        <v>0.40640000000000004</v>
      </c>
      <c r="K247">
        <f t="shared" si="72"/>
        <v>0.1921945850701155</v>
      </c>
      <c r="L247" s="62">
        <f>PI()/4*('Config sheet'!$N$38^2)*'Stage 2'!K247*2</f>
        <v>1.7578251282320739E-2</v>
      </c>
      <c r="M247">
        <f t="shared" si="73"/>
        <v>84.259055350515482</v>
      </c>
      <c r="N247" s="62">
        <f>'Config sheet'!$N$44</f>
        <v>5.8970333333333338</v>
      </c>
      <c r="O247">
        <f t="shared" si="83"/>
        <v>-7.0454197603468582</v>
      </c>
      <c r="P247">
        <f t="shared" si="84"/>
        <v>-596.22111500611493</v>
      </c>
      <c r="Q247">
        <f t="shared" si="74"/>
        <v>180</v>
      </c>
      <c r="R247">
        <f t="shared" si="75"/>
        <v>-107.3198007011007</v>
      </c>
      <c r="S247">
        <f t="shared" si="76"/>
        <v>-107.31980070110069</v>
      </c>
      <c r="T247">
        <f t="shared" si="77"/>
        <v>1.3338814408347732</v>
      </c>
      <c r="U247">
        <f t="shared" si="86"/>
        <v>51.525829155328971</v>
      </c>
      <c r="V247">
        <f>(-U247*'Config sheet'!$N$134+'Config sheet'!$N$135*'Stage 2'!U612)*10^2</f>
        <v>-65.298011314872141</v>
      </c>
      <c r="W247">
        <f t="shared" si="85"/>
        <v>-172.61781201597285</v>
      </c>
      <c r="X247" s="62">
        <f>'Config sheet'!$N$150*10^-3</f>
        <v>-333.6</v>
      </c>
      <c r="Y247" s="62">
        <f>'Config sheet'!$N$149*10^-3</f>
        <v>333.6</v>
      </c>
      <c r="Z247">
        <f t="shared" si="78"/>
        <v>0.14189496507011551</v>
      </c>
      <c r="AA247">
        <f>PI()/4*('Config sheet'!$N$38^2)*'Stage 1'!Z247*2</f>
        <v>1.2977812828538686E-2</v>
      </c>
      <c r="AB247">
        <f t="shared" si="79"/>
        <v>79.805942109176314</v>
      </c>
    </row>
    <row r="248" spans="3:28" x14ac:dyDescent="0.25">
      <c r="C248">
        <v>240</v>
      </c>
      <c r="D248">
        <f t="shared" si="68"/>
        <v>995</v>
      </c>
      <c r="E248">
        <f t="shared" si="69"/>
        <v>0.17780000000000001</v>
      </c>
      <c r="F248">
        <f t="shared" si="80"/>
        <v>4.0201005025125629E-2</v>
      </c>
      <c r="G248">
        <f t="shared" si="81"/>
        <v>104.19615634406146</v>
      </c>
      <c r="H248">
        <f t="shared" si="82"/>
        <v>4.1887902047863905</v>
      </c>
      <c r="I248" s="3">
        <f t="shared" si="70"/>
        <v>8.8900000000000007E-2</v>
      </c>
      <c r="J248" s="3">
        <f t="shared" si="71"/>
        <v>0.40640000000000004</v>
      </c>
      <c r="K248">
        <f t="shared" si="72"/>
        <v>0.19100882947852971</v>
      </c>
      <c r="L248" s="62">
        <f>PI()/4*('Config sheet'!$N$38^2)*'Stage 2'!K248*2</f>
        <v>1.7469801245912544E-2</v>
      </c>
      <c r="M248">
        <f t="shared" si="73"/>
        <v>83.739214242675942</v>
      </c>
      <c r="N248" s="62">
        <f>'Config sheet'!$N$44</f>
        <v>5.8970333333333338</v>
      </c>
      <c r="O248">
        <f t="shared" si="83"/>
        <v>-7.1446173365563492</v>
      </c>
      <c r="P248">
        <f t="shared" si="84"/>
        <v>-588.15228884483042</v>
      </c>
      <c r="Q248">
        <f t="shared" si="74"/>
        <v>180</v>
      </c>
      <c r="R248">
        <f t="shared" si="75"/>
        <v>-105.86741199206946</v>
      </c>
      <c r="S248">
        <f t="shared" si="76"/>
        <v>-105.86741199206948</v>
      </c>
      <c r="T248">
        <f t="shared" si="77"/>
        <v>1.3338814408347732</v>
      </c>
      <c r="U248">
        <f t="shared" si="86"/>
        <v>51.952932708696217</v>
      </c>
      <c r="V248">
        <f>(-U248*'Config sheet'!$N$134+'Config sheet'!$N$135*'Stage 2'!U613)*10^2</f>
        <v>-67.251170812555827</v>
      </c>
      <c r="W248">
        <f t="shared" si="85"/>
        <v>-173.11858280462531</v>
      </c>
      <c r="X248" s="62">
        <f>'Config sheet'!$N$150*10^-3</f>
        <v>-333.6</v>
      </c>
      <c r="Y248" s="62">
        <f>'Config sheet'!$N$149*10^-3</f>
        <v>333.6</v>
      </c>
      <c r="Z248">
        <f t="shared" si="78"/>
        <v>0.14070920947852972</v>
      </c>
      <c r="AA248">
        <f>PI()/4*('Config sheet'!$N$38^2)*'Stage 1'!Z248*2</f>
        <v>1.286936279213049E-2</v>
      </c>
      <c r="AB248">
        <f t="shared" si="79"/>
        <v>79.13903795192897</v>
      </c>
    </row>
    <row r="249" spans="3:28" x14ac:dyDescent="0.25">
      <c r="C249">
        <v>241</v>
      </c>
      <c r="D249">
        <f t="shared" si="68"/>
        <v>995</v>
      </c>
      <c r="E249">
        <f t="shared" si="69"/>
        <v>0.17780000000000001</v>
      </c>
      <c r="F249">
        <f t="shared" si="80"/>
        <v>4.0368509212730323E-2</v>
      </c>
      <c r="G249">
        <f t="shared" si="81"/>
        <v>104.19615634406146</v>
      </c>
      <c r="H249">
        <f t="shared" si="82"/>
        <v>4.2062434973063345</v>
      </c>
      <c r="I249" s="3">
        <f t="shared" si="70"/>
        <v>8.8900000000000007E-2</v>
      </c>
      <c r="J249" s="3">
        <f t="shared" si="71"/>
        <v>0.40640000000000004</v>
      </c>
      <c r="K249">
        <f t="shared" si="72"/>
        <v>0.18980657386685396</v>
      </c>
      <c r="L249" s="62">
        <f>PI()/4*('Config sheet'!$N$38^2)*'Stage 2'!K249*2</f>
        <v>1.7359842106117285E-2</v>
      </c>
      <c r="M249">
        <f t="shared" si="73"/>
        <v>83.212139444534785</v>
      </c>
      <c r="N249" s="62">
        <f>'Config sheet'!$N$44</f>
        <v>5.8970333333333338</v>
      </c>
      <c r="O249">
        <f t="shared" si="83"/>
        <v>-7.2424403136785713</v>
      </c>
      <c r="P249">
        <f t="shared" si="84"/>
        <v>-579.80784650216026</v>
      </c>
      <c r="Q249">
        <f t="shared" si="74"/>
        <v>180</v>
      </c>
      <c r="R249">
        <f t="shared" si="75"/>
        <v>-104.36541237038885</v>
      </c>
      <c r="S249">
        <f t="shared" si="76"/>
        <v>-104.36541237038885</v>
      </c>
      <c r="T249">
        <f t="shared" si="77"/>
        <v>1.3338814408347732</v>
      </c>
      <c r="U249">
        <f t="shared" si="86"/>
        <v>52.392343994393045</v>
      </c>
      <c r="V249">
        <f>(-U249*'Config sheet'!$N$134+'Config sheet'!$N$135*'Stage 2'!U614)*10^2</f>
        <v>-69.260614000939256</v>
      </c>
      <c r="W249">
        <f t="shared" si="85"/>
        <v>-173.62602637132812</v>
      </c>
      <c r="X249" s="62">
        <f>'Config sheet'!$N$150*10^-3</f>
        <v>-333.6</v>
      </c>
      <c r="Y249" s="62">
        <f>'Config sheet'!$N$149*10^-3</f>
        <v>333.6</v>
      </c>
      <c r="Z249">
        <f t="shared" si="78"/>
        <v>0.13950695386685397</v>
      </c>
      <c r="AA249">
        <f>PI()/4*('Config sheet'!$N$38^2)*'Stage 1'!Z249*2</f>
        <v>1.2759403652335232E-2</v>
      </c>
      <c r="AB249">
        <f t="shared" si="79"/>
        <v>78.462853693393669</v>
      </c>
    </row>
    <row r="250" spans="3:28" x14ac:dyDescent="0.25">
      <c r="C250">
        <v>242</v>
      </c>
      <c r="D250">
        <f t="shared" si="68"/>
        <v>995</v>
      </c>
      <c r="E250">
        <f t="shared" si="69"/>
        <v>0.17780000000000001</v>
      </c>
      <c r="F250">
        <f t="shared" si="80"/>
        <v>4.0536013400335011E-2</v>
      </c>
      <c r="G250">
        <f t="shared" si="81"/>
        <v>104.19615634406146</v>
      </c>
      <c r="H250">
        <f t="shared" si="82"/>
        <v>4.2236967898262776</v>
      </c>
      <c r="I250" s="3">
        <f t="shared" si="70"/>
        <v>8.8900000000000007E-2</v>
      </c>
      <c r="J250" s="3">
        <f t="shared" si="71"/>
        <v>0.40640000000000004</v>
      </c>
      <c r="K250">
        <f t="shared" si="72"/>
        <v>0.18858804566721116</v>
      </c>
      <c r="L250" s="62">
        <f>PI()/4*('Config sheet'!$N$38^2)*'Stage 2'!K250*2</f>
        <v>1.7248394664036121E-2</v>
      </c>
      <c r="M250">
        <f t="shared" si="73"/>
        <v>82.677930663457985</v>
      </c>
      <c r="N250" s="62">
        <f>'Config sheet'!$N$44</f>
        <v>5.8970333333333338</v>
      </c>
      <c r="O250">
        <f t="shared" si="83"/>
        <v>-7.3388422514454232</v>
      </c>
      <c r="P250">
        <f t="shared" si="84"/>
        <v>-571.18455779370947</v>
      </c>
      <c r="Q250">
        <f t="shared" si="74"/>
        <v>180</v>
      </c>
      <c r="R250">
        <f t="shared" si="75"/>
        <v>-102.81322040286771</v>
      </c>
      <c r="S250">
        <f t="shared" si="76"/>
        <v>-102.81322040286771</v>
      </c>
      <c r="T250">
        <f t="shared" si="77"/>
        <v>1.3338814408347732</v>
      </c>
      <c r="U250">
        <f t="shared" si="86"/>
        <v>52.844381027984568</v>
      </c>
      <c r="V250">
        <f>(-U250*'Config sheet'!$N$134+'Config sheet'!$N$135*'Stage 2'!U615)*10^2</f>
        <v>-71.327795176331847</v>
      </c>
      <c r="W250">
        <f t="shared" si="85"/>
        <v>-174.14101557919957</v>
      </c>
      <c r="X250" s="62">
        <f>'Config sheet'!$N$150*10^-3</f>
        <v>-333.6</v>
      </c>
      <c r="Y250" s="62">
        <f>'Config sheet'!$N$149*10^-3</f>
        <v>333.6</v>
      </c>
      <c r="Z250">
        <f t="shared" si="78"/>
        <v>0.13828842566721117</v>
      </c>
      <c r="AA250">
        <f>PI()/4*('Config sheet'!$N$38^2)*'Stage 1'!Z250*2</f>
        <v>1.2647956210254068E-2</v>
      </c>
      <c r="AB250">
        <f t="shared" si="79"/>
        <v>77.777517248150261</v>
      </c>
    </row>
    <row r="251" spans="3:28" x14ac:dyDescent="0.25">
      <c r="C251">
        <v>243</v>
      </c>
      <c r="D251">
        <f t="shared" si="68"/>
        <v>995</v>
      </c>
      <c r="E251">
        <f t="shared" si="69"/>
        <v>0.17780000000000001</v>
      </c>
      <c r="F251">
        <f t="shared" si="80"/>
        <v>4.0703517587939698E-2</v>
      </c>
      <c r="G251">
        <f t="shared" si="81"/>
        <v>104.19615634406146</v>
      </c>
      <c r="H251">
        <f t="shared" si="82"/>
        <v>4.2411500823462207</v>
      </c>
      <c r="I251" s="3">
        <f t="shared" si="70"/>
        <v>8.8900000000000007E-2</v>
      </c>
      <c r="J251" s="3">
        <f t="shared" si="71"/>
        <v>0.40640000000000004</v>
      </c>
      <c r="K251">
        <f t="shared" si="72"/>
        <v>0.18735348001370111</v>
      </c>
      <c r="L251" s="62">
        <f>PI()/4*('Config sheet'!$N$38^2)*'Stage 2'!K251*2</f>
        <v>1.7135480425198409E-2</v>
      </c>
      <c r="M251">
        <f t="shared" si="73"/>
        <v>82.13669098339625</v>
      </c>
      <c r="N251" s="62">
        <f>'Config sheet'!$N$44</f>
        <v>5.8970333333333338</v>
      </c>
      <c r="O251">
        <f t="shared" si="83"/>
        <v>-7.4337761859544162</v>
      </c>
      <c r="P251">
        <f t="shared" si="84"/>
        <v>-562.27940202745162</v>
      </c>
      <c r="Q251">
        <f t="shared" si="74"/>
        <v>180</v>
      </c>
      <c r="R251">
        <f t="shared" si="75"/>
        <v>-101.2102923649413</v>
      </c>
      <c r="S251">
        <f t="shared" si="76"/>
        <v>-101.2102923649413</v>
      </c>
      <c r="T251">
        <f t="shared" si="77"/>
        <v>1.3338814408347732</v>
      </c>
      <c r="U251">
        <f t="shared" si="86"/>
        <v>53.309372791925355</v>
      </c>
      <c r="V251">
        <f>(-U251*'Config sheet'!$N$134+'Config sheet'!$N$135*'Stage 2'!U616)*10^2</f>
        <v>-73.454218787012366</v>
      </c>
      <c r="W251">
        <f t="shared" si="85"/>
        <v>-174.66451115195366</v>
      </c>
      <c r="X251" s="62">
        <f>'Config sheet'!$N$150*10^-3</f>
        <v>-333.6</v>
      </c>
      <c r="Y251" s="62">
        <f>'Config sheet'!$N$149*10^-3</f>
        <v>333.6</v>
      </c>
      <c r="Z251">
        <f t="shared" si="78"/>
        <v>0.13705386001370112</v>
      </c>
      <c r="AA251">
        <f>PI()/4*('Config sheet'!$N$38^2)*'Stage 1'!Z251*2</f>
        <v>1.2535041971416356E-2</v>
      </c>
      <c r="AB251">
        <f t="shared" si="79"/>
        <v>77.083160862599058</v>
      </c>
    </row>
    <row r="252" spans="3:28" x14ac:dyDescent="0.25">
      <c r="C252">
        <v>244</v>
      </c>
      <c r="D252">
        <f t="shared" si="68"/>
        <v>995</v>
      </c>
      <c r="E252">
        <f t="shared" si="69"/>
        <v>0.17780000000000001</v>
      </c>
      <c r="F252">
        <f t="shared" si="80"/>
        <v>4.0871021775544393E-2</v>
      </c>
      <c r="G252">
        <f t="shared" si="81"/>
        <v>104.19615634406146</v>
      </c>
      <c r="H252">
        <f t="shared" si="82"/>
        <v>4.2586033748661638</v>
      </c>
      <c r="I252" s="3">
        <f t="shared" si="70"/>
        <v>8.8900000000000007E-2</v>
      </c>
      <c r="J252" s="3">
        <f t="shared" si="71"/>
        <v>0.40640000000000004</v>
      </c>
      <c r="K252">
        <f t="shared" si="72"/>
        <v>0.18610311985269967</v>
      </c>
      <c r="L252" s="62">
        <f>PI()/4*('Config sheet'!$N$38^2)*'Stage 2'!K252*2</f>
        <v>1.7021121609649741E-2</v>
      </c>
      <c r="M252">
        <f t="shared" si="73"/>
        <v>81.588526913240656</v>
      </c>
      <c r="N252" s="62">
        <f>'Config sheet'!$N$44</f>
        <v>5.8970333333333338</v>
      </c>
      <c r="O252">
        <f t="shared" si="83"/>
        <v>-7.5271946654159043</v>
      </c>
      <c r="P252">
        <f t="shared" si="84"/>
        <v>-553.08957580438585</v>
      </c>
      <c r="Q252">
        <f t="shared" si="74"/>
        <v>180</v>
      </c>
      <c r="R252">
        <f t="shared" si="75"/>
        <v>-99.556123644789452</v>
      </c>
      <c r="S252">
        <f t="shared" si="76"/>
        <v>-99.556123644789452</v>
      </c>
      <c r="T252">
        <f t="shared" si="77"/>
        <v>1.3338814408347732</v>
      </c>
      <c r="U252">
        <f t="shared" si="86"/>
        <v>53.787659587545399</v>
      </c>
      <c r="V252">
        <f>(-U252*'Config sheet'!$N$134+'Config sheet'!$N$135*'Stage 2'!U617)*10^2</f>
        <v>-75.641441042872998</v>
      </c>
      <c r="W252">
        <f t="shared" si="85"/>
        <v>-175.19756468766246</v>
      </c>
      <c r="X252" s="62">
        <f>'Config sheet'!$N$150*10^-3</f>
        <v>-333.6</v>
      </c>
      <c r="Y252" s="62">
        <f>'Config sheet'!$N$149*10^-3</f>
        <v>333.6</v>
      </c>
      <c r="Z252">
        <f t="shared" si="78"/>
        <v>0.13580349985269968</v>
      </c>
      <c r="AA252">
        <f>PI()/4*('Config sheet'!$N$38^2)*'Stage 1'!Z252*2</f>
        <v>1.2420683155867687E-2</v>
      </c>
      <c r="AB252">
        <f t="shared" si="79"/>
        <v>76.379921176996447</v>
      </c>
    </row>
    <row r="253" spans="3:28" x14ac:dyDescent="0.25">
      <c r="C253">
        <v>245</v>
      </c>
      <c r="D253">
        <f t="shared" si="68"/>
        <v>995</v>
      </c>
      <c r="E253">
        <f t="shared" si="69"/>
        <v>0.17780000000000001</v>
      </c>
      <c r="F253">
        <f t="shared" si="80"/>
        <v>4.1038525963149081E-2</v>
      </c>
      <c r="G253">
        <f t="shared" si="81"/>
        <v>104.19615634406146</v>
      </c>
      <c r="H253">
        <f t="shared" si="82"/>
        <v>4.2760566673861069</v>
      </c>
      <c r="I253" s="3">
        <f t="shared" si="70"/>
        <v>8.8900000000000007E-2</v>
      </c>
      <c r="J253" s="3">
        <f t="shared" si="71"/>
        <v>0.40640000000000004</v>
      </c>
      <c r="K253">
        <f t="shared" si="72"/>
        <v>0.18483721604777559</v>
      </c>
      <c r="L253" s="62">
        <f>PI()/4*('Config sheet'!$N$38^2)*'Stage 2'!K253*2</f>
        <v>1.6905341161547714E-2</v>
      </c>
      <c r="M253">
        <f t="shared" si="73"/>
        <v>81.033548432818776</v>
      </c>
      <c r="N253" s="62">
        <f>'Config sheet'!$N$44</f>
        <v>5.8970333333333338</v>
      </c>
      <c r="O253">
        <f t="shared" si="83"/>
        <v>-7.619049787188179</v>
      </c>
      <c r="P253">
        <f t="shared" si="84"/>
        <v>-543.61250059286988</v>
      </c>
      <c r="Q253">
        <f t="shared" si="74"/>
        <v>180</v>
      </c>
      <c r="R253">
        <f t="shared" si="75"/>
        <v>-97.850250106716572</v>
      </c>
      <c r="S253">
        <f t="shared" si="76"/>
        <v>-97.850250106716572</v>
      </c>
      <c r="T253">
        <f t="shared" si="77"/>
        <v>1.3338814408347732</v>
      </c>
      <c r="U253">
        <f t="shared" si="86"/>
        <v>54.279593398064883</v>
      </c>
      <c r="V253">
        <f>(-U253*'Config sheet'!$N$134+'Config sheet'!$N$135*'Stage 2'!U618)*10^2</f>
        <v>-77.891071575498657</v>
      </c>
      <c r="W253">
        <f t="shared" si="85"/>
        <v>-175.74132168221524</v>
      </c>
      <c r="X253" s="62">
        <f>'Config sheet'!$N$150*10^-3</f>
        <v>-333.6</v>
      </c>
      <c r="Y253" s="62">
        <f>'Config sheet'!$N$149*10^-3</f>
        <v>333.6</v>
      </c>
      <c r="Z253">
        <f t="shared" si="78"/>
        <v>0.1345375960477756</v>
      </c>
      <c r="AA253">
        <f>PI()/4*('Config sheet'!$N$38^2)*'Stage 1'!Z253*2</f>
        <v>1.2304902707765656E-2</v>
      </c>
      <c r="AB253">
        <f t="shared" si="79"/>
        <v>75.667939284463202</v>
      </c>
    </row>
    <row r="254" spans="3:28" x14ac:dyDescent="0.25">
      <c r="C254">
        <v>246</v>
      </c>
      <c r="D254">
        <f t="shared" si="68"/>
        <v>995</v>
      </c>
      <c r="E254">
        <f t="shared" si="69"/>
        <v>0.17780000000000001</v>
      </c>
      <c r="F254">
        <f t="shared" si="80"/>
        <v>4.1206030150753768E-2</v>
      </c>
      <c r="G254">
        <f t="shared" si="81"/>
        <v>104.19615634406146</v>
      </c>
      <c r="H254">
        <f t="shared" si="82"/>
        <v>4.29350995990605</v>
      </c>
      <c r="I254" s="3">
        <f t="shared" si="70"/>
        <v>8.8900000000000007E-2</v>
      </c>
      <c r="J254" s="3">
        <f t="shared" si="71"/>
        <v>0.40640000000000004</v>
      </c>
      <c r="K254">
        <f t="shared" si="72"/>
        <v>0.18355602747889571</v>
      </c>
      <c r="L254" s="62">
        <f>PI()/4*('Config sheet'!$N$38^2)*'Stage 2'!K254*2</f>
        <v>1.6788162758235303E-2</v>
      </c>
      <c r="M254">
        <f t="shared" si="73"/>
        <v>80.471869036386707</v>
      </c>
      <c r="N254" s="62">
        <f>'Config sheet'!$N$44</f>
        <v>5.8970333333333338</v>
      </c>
      <c r="O254">
        <f t="shared" si="83"/>
        <v>-7.709293236061602</v>
      </c>
      <c r="P254">
        <f t="shared" si="84"/>
        <v>-533.8458300661373</v>
      </c>
      <c r="Q254">
        <f t="shared" si="74"/>
        <v>180</v>
      </c>
      <c r="R254">
        <f t="shared" si="75"/>
        <v>-96.092249411904717</v>
      </c>
      <c r="S254">
        <f t="shared" si="76"/>
        <v>-96.092249411904717</v>
      </c>
      <c r="T254">
        <f t="shared" si="77"/>
        <v>1.3338814408347732</v>
      </c>
      <c r="U254">
        <f t="shared" si="86"/>
        <v>54.785538262747302</v>
      </c>
      <c r="V254">
        <f>(-U254*'Config sheet'!$N$134+'Config sheet'!$N$135*'Stage 2'!U619)*10^2</f>
        <v>-80.204775149182296</v>
      </c>
      <c r="W254">
        <f t="shared" si="85"/>
        <v>-176.29702456108703</v>
      </c>
      <c r="X254" s="62">
        <f>'Config sheet'!$N$150*10^-3</f>
        <v>-333.6</v>
      </c>
      <c r="Y254" s="62">
        <f>'Config sheet'!$N$149*10^-3</f>
        <v>333.6</v>
      </c>
      <c r="Z254">
        <f t="shared" si="78"/>
        <v>0.13325640747889572</v>
      </c>
      <c r="AA254">
        <f>PI()/4*('Config sheet'!$N$38^2)*'Stage 1'!Z254*2</f>
        <v>1.2187724304453246E-2</v>
      </c>
      <c r="AB254">
        <f t="shared" si="79"/>
        <v>74.947360786780493</v>
      </c>
    </row>
    <row r="255" spans="3:28" x14ac:dyDescent="0.25">
      <c r="C255">
        <v>247</v>
      </c>
      <c r="D255">
        <f t="shared" si="68"/>
        <v>995</v>
      </c>
      <c r="E255">
        <f t="shared" si="69"/>
        <v>0.17780000000000001</v>
      </c>
      <c r="F255">
        <f t="shared" si="80"/>
        <v>4.1373534338358463E-2</v>
      </c>
      <c r="G255">
        <f t="shared" si="81"/>
        <v>104.19615634406146</v>
      </c>
      <c r="H255">
        <f t="shared" si="82"/>
        <v>4.310963252425994</v>
      </c>
      <c r="I255" s="3">
        <f t="shared" si="70"/>
        <v>8.8900000000000007E-2</v>
      </c>
      <c r="J255" s="3">
        <f t="shared" si="71"/>
        <v>0.40640000000000004</v>
      </c>
      <c r="K255">
        <f t="shared" si="72"/>
        <v>0.18225982113558542</v>
      </c>
      <c r="L255" s="62">
        <f>PI()/4*('Config sheet'!$N$38^2)*'Stage 2'!K255*2</f>
        <v>1.6669610818761386E-2</v>
      </c>
      <c r="M255">
        <f t="shared" si="73"/>
        <v>79.903605773471</v>
      </c>
      <c r="N255" s="62">
        <f>'Config sheet'!$N$44</f>
        <v>5.8970333333333338</v>
      </c>
      <c r="O255">
        <f t="shared" si="83"/>
        <v>-7.7978763237512672</v>
      </c>
      <c r="P255">
        <f t="shared" si="84"/>
        <v>-523.78745719278095</v>
      </c>
      <c r="Q255">
        <f t="shared" si="74"/>
        <v>180</v>
      </c>
      <c r="R255">
        <f t="shared" si="75"/>
        <v>-94.281742294700564</v>
      </c>
      <c r="S255">
        <f t="shared" si="76"/>
        <v>-94.281742294700564</v>
      </c>
      <c r="T255">
        <f t="shared" si="77"/>
        <v>1.3338814408347732</v>
      </c>
      <c r="U255">
        <f t="shared" si="86"/>
        <v>55.305870662274529</v>
      </c>
      <c r="V255">
        <f>(-U255*'Config sheet'!$N$134+'Config sheet'!$N$135*'Stage 2'!U620)*10^2</f>
        <v>-82.584273423258466</v>
      </c>
      <c r="W255">
        <f t="shared" si="85"/>
        <v>-176.86601571795904</v>
      </c>
      <c r="X255" s="62">
        <f>'Config sheet'!$N$150*10^-3</f>
        <v>-333.6</v>
      </c>
      <c r="Y255" s="62">
        <f>'Config sheet'!$N$149*10^-3</f>
        <v>333.6</v>
      </c>
      <c r="Z255">
        <f t="shared" si="78"/>
        <v>0.13196020113558543</v>
      </c>
      <c r="AA255">
        <f>PI()/4*('Config sheet'!$N$38^2)*'Stage 1'!Z255*2</f>
        <v>1.2069172364979333E-2</v>
      </c>
      <c r="AB255">
        <f t="shared" si="79"/>
        <v>74.218335846785948</v>
      </c>
    </row>
    <row r="256" spans="3:28" x14ac:dyDescent="0.25">
      <c r="C256">
        <v>248</v>
      </c>
      <c r="D256">
        <f t="shared" si="68"/>
        <v>995</v>
      </c>
      <c r="E256">
        <f t="shared" si="69"/>
        <v>0.17780000000000001</v>
      </c>
      <c r="F256">
        <f t="shared" si="80"/>
        <v>4.154103852596315E-2</v>
      </c>
      <c r="G256">
        <f t="shared" si="81"/>
        <v>104.19615634406146</v>
      </c>
      <c r="H256">
        <f t="shared" si="82"/>
        <v>4.3284165449459371</v>
      </c>
      <c r="I256" s="3">
        <f t="shared" si="70"/>
        <v>8.8900000000000007E-2</v>
      </c>
      <c r="J256" s="3">
        <f t="shared" si="71"/>
        <v>0.40640000000000004</v>
      </c>
      <c r="K256">
        <f t="shared" si="72"/>
        <v>0.18094887220372097</v>
      </c>
      <c r="L256" s="62">
        <f>PI()/4*('Config sheet'!$N$38^2)*'Stage 2'!K256*2</f>
        <v>1.6549710511818836E-2</v>
      </c>
      <c r="M256">
        <f t="shared" si="73"/>
        <v>79.328879286919005</v>
      </c>
      <c r="N256" s="62">
        <f>'Config sheet'!$N$44</f>
        <v>5.8970333333333338</v>
      </c>
      <c r="O256">
        <f t="shared" si="83"/>
        <v>-7.8847500295559243</v>
      </c>
      <c r="P256">
        <f t="shared" si="84"/>
        <v>-513.43552107027665</v>
      </c>
      <c r="Q256">
        <f t="shared" si="74"/>
        <v>180</v>
      </c>
      <c r="R256">
        <f t="shared" si="75"/>
        <v>-92.418393792649809</v>
      </c>
      <c r="S256">
        <f t="shared" si="76"/>
        <v>-92.418393792649809</v>
      </c>
      <c r="T256">
        <f t="shared" si="77"/>
        <v>1.3338814408347732</v>
      </c>
      <c r="U256">
        <f t="shared" si="86"/>
        <v>55.840979915392658</v>
      </c>
      <c r="V256">
        <f>(-U256*'Config sheet'!$N$134+'Config sheet'!$N$135*'Stage 2'!U621)*10^2</f>
        <v>-85.031346765978768</v>
      </c>
      <c r="W256">
        <f t="shared" si="85"/>
        <v>-177.44974055862858</v>
      </c>
      <c r="X256" s="62">
        <f>'Config sheet'!$N$150*10^-3</f>
        <v>-333.6</v>
      </c>
      <c r="Y256" s="62">
        <f>'Config sheet'!$N$149*10^-3</f>
        <v>333.6</v>
      </c>
      <c r="Z256">
        <f t="shared" si="78"/>
        <v>0.13064925220372098</v>
      </c>
      <c r="AA256">
        <f>PI()/4*('Config sheet'!$N$38^2)*'Stage 1'!Z256*2</f>
        <v>1.1949272058036781E-2</v>
      </c>
      <c r="AB256">
        <f t="shared" si="79"/>
        <v>73.481019237188406</v>
      </c>
    </row>
    <row r="257" spans="3:28" x14ac:dyDescent="0.25">
      <c r="C257">
        <v>249</v>
      </c>
      <c r="D257">
        <f t="shared" si="68"/>
        <v>995</v>
      </c>
      <c r="E257">
        <f t="shared" si="69"/>
        <v>0.17780000000000001</v>
      </c>
      <c r="F257">
        <f t="shared" si="80"/>
        <v>4.1708542713567838E-2</v>
      </c>
      <c r="G257">
        <f t="shared" si="81"/>
        <v>104.19615634406146</v>
      </c>
      <c r="H257">
        <f t="shared" si="82"/>
        <v>4.3458698374658802</v>
      </c>
      <c r="I257" s="3">
        <f t="shared" si="70"/>
        <v>8.8900000000000007E-2</v>
      </c>
      <c r="J257" s="3">
        <f t="shared" si="71"/>
        <v>0.40640000000000004</v>
      </c>
      <c r="K257">
        <f t="shared" si="72"/>
        <v>0.17962346414562913</v>
      </c>
      <c r="L257" s="62">
        <f>PI()/4*('Config sheet'!$N$38^2)*'Stage 2'!K257*2</f>
        <v>1.642848776307047E-2</v>
      </c>
      <c r="M257">
        <f t="shared" si="73"/>
        <v>78.7478138480148</v>
      </c>
      <c r="N257" s="62">
        <f>'Config sheet'!$N$44</f>
        <v>5.8970333333333338</v>
      </c>
      <c r="O257">
        <f t="shared" si="83"/>
        <v>-7.9698650421394159</v>
      </c>
      <c r="P257">
        <f t="shared" si="84"/>
        <v>-502.78841349191578</v>
      </c>
      <c r="Q257">
        <f t="shared" si="74"/>
        <v>180</v>
      </c>
      <c r="R257">
        <f t="shared" si="75"/>
        <v>-90.50191442854485</v>
      </c>
      <c r="S257">
        <f t="shared" si="76"/>
        <v>-90.50191442854485</v>
      </c>
      <c r="T257">
        <f t="shared" si="77"/>
        <v>1.3338814408347732</v>
      </c>
      <c r="U257">
        <f t="shared" si="86"/>
        <v>56.391268586842052</v>
      </c>
      <c r="V257">
        <f>(-U257*'Config sheet'!$N$134+'Config sheet'!$N$135*'Stage 2'!U622)*10^2</f>
        <v>-87.547836119990222</v>
      </c>
      <c r="W257">
        <f t="shared" si="85"/>
        <v>-178.04975054853509</v>
      </c>
      <c r="X257" s="62">
        <f>'Config sheet'!$N$150*10^-3</f>
        <v>-333.6</v>
      </c>
      <c r="Y257" s="62">
        <f>'Config sheet'!$N$149*10^-3</f>
        <v>333.6</v>
      </c>
      <c r="Z257">
        <f t="shared" si="78"/>
        <v>0.12932384414562914</v>
      </c>
      <c r="AA257">
        <f>PI()/4*('Config sheet'!$N$38^2)*'Stage 1'!Z257*2</f>
        <v>1.1828049309288415E-2</v>
      </c>
      <c r="AB257">
        <f t="shared" si="79"/>
        <v>72.735570385618189</v>
      </c>
    </row>
    <row r="258" spans="3:28" x14ac:dyDescent="0.25">
      <c r="C258">
        <v>250</v>
      </c>
      <c r="D258">
        <f t="shared" si="68"/>
        <v>995</v>
      </c>
      <c r="E258">
        <f t="shared" si="69"/>
        <v>0.17780000000000001</v>
      </c>
      <c r="F258">
        <f t="shared" si="80"/>
        <v>4.1876046901172533E-2</v>
      </c>
      <c r="G258">
        <f t="shared" si="81"/>
        <v>104.19615634406146</v>
      </c>
      <c r="H258">
        <f t="shared" si="82"/>
        <v>4.3633231299858242</v>
      </c>
      <c r="I258" s="3">
        <f t="shared" si="70"/>
        <v>8.8900000000000007E-2</v>
      </c>
      <c r="J258" s="3">
        <f t="shared" si="71"/>
        <v>0.40640000000000004</v>
      </c>
      <c r="K258">
        <f t="shared" si="72"/>
        <v>0.17828388877318019</v>
      </c>
      <c r="L258" s="62">
        <f>PI()/4*('Config sheet'!$N$38^2)*'Stage 2'!K258*2</f>
        <v>1.6305969261834207E-2</v>
      </c>
      <c r="M258">
        <f t="shared" si="73"/>
        <v>78.160537388523579</v>
      </c>
      <c r="N258" s="62">
        <f>'Config sheet'!$N$44</f>
        <v>5.8970333333333338</v>
      </c>
      <c r="O258">
        <f t="shared" si="83"/>
        <v>-8.0531718023890644</v>
      </c>
      <c r="P258">
        <f t="shared" si="84"/>
        <v>-491.84478523784384</v>
      </c>
      <c r="Q258">
        <f t="shared" si="74"/>
        <v>180</v>
      </c>
      <c r="R258">
        <f t="shared" si="75"/>
        <v>-88.5320613428119</v>
      </c>
      <c r="S258">
        <f t="shared" si="76"/>
        <v>-88.5320613428119</v>
      </c>
      <c r="T258">
        <f t="shared" si="77"/>
        <v>1.3338814408347732</v>
      </c>
      <c r="U258">
        <f t="shared" si="86"/>
        <v>56.95715290653952</v>
      </c>
      <c r="V258">
        <f>(-U258*'Config sheet'!$N$134+'Config sheet'!$N$135*'Stage 2'!U623)*10^2</f>
        <v>-90.135644919269936</v>
      </c>
      <c r="W258">
        <f t="shared" si="85"/>
        <v>-178.66770626208182</v>
      </c>
      <c r="X258" s="62">
        <f>'Config sheet'!$N$150*10^-3</f>
        <v>-333.6</v>
      </c>
      <c r="Y258" s="62">
        <f>'Config sheet'!$N$149*10^-3</f>
        <v>333.6</v>
      </c>
      <c r="Z258">
        <f t="shared" si="78"/>
        <v>0.1279842687731802</v>
      </c>
      <c r="AA258">
        <f>PI()/4*('Config sheet'!$N$38^2)*'Stage 1'!Z258*2</f>
        <v>1.1705530808052152E-2</v>
      </c>
      <c r="AB258">
        <f t="shared" si="79"/>
        <v>71.982153415736889</v>
      </c>
    </row>
    <row r="259" spans="3:28" x14ac:dyDescent="0.25">
      <c r="C259">
        <v>251</v>
      </c>
      <c r="D259">
        <f t="shared" si="68"/>
        <v>995</v>
      </c>
      <c r="E259">
        <f t="shared" si="69"/>
        <v>0.17780000000000001</v>
      </c>
      <c r="F259">
        <f t="shared" si="80"/>
        <v>4.204355108877722E-2</v>
      </c>
      <c r="G259">
        <f t="shared" si="81"/>
        <v>104.19615634406146</v>
      </c>
      <c r="H259">
        <f t="shared" si="82"/>
        <v>4.3807764225057664</v>
      </c>
      <c r="I259" s="3">
        <f t="shared" si="70"/>
        <v>8.8900000000000007E-2</v>
      </c>
      <c r="J259" s="3">
        <f t="shared" si="71"/>
        <v>0.40640000000000004</v>
      </c>
      <c r="K259">
        <f t="shared" si="72"/>
        <v>0.17693044631356308</v>
      </c>
      <c r="L259" s="62">
        <f>PI()/4*('Config sheet'!$N$38^2)*'Stage 2'!K259*2</f>
        <v>1.6182182467098901E-2</v>
      </c>
      <c r="M259">
        <f t="shared" si="73"/>
        <v>77.567181529527801</v>
      </c>
      <c r="N259" s="62">
        <f>'Config sheet'!$N$44</f>
        <v>5.8970333333333338</v>
      </c>
      <c r="O259">
        <f t="shared" si="83"/>
        <v>-8.1346205473041149</v>
      </c>
      <c r="P259">
        <f t="shared" si="84"/>
        <v>-480.60355208121979</v>
      </c>
      <c r="Q259">
        <f t="shared" si="74"/>
        <v>180</v>
      </c>
      <c r="R259">
        <f t="shared" si="75"/>
        <v>-86.508639374619577</v>
      </c>
      <c r="S259">
        <f t="shared" si="76"/>
        <v>-86.508639374619577</v>
      </c>
      <c r="T259">
        <f t="shared" si="77"/>
        <v>1.3338814408347732</v>
      </c>
      <c r="U259">
        <f t="shared" si="86"/>
        <v>57.539063199933075</v>
      </c>
      <c r="V259">
        <f>(-U259*'Config sheet'!$N$134+'Config sheet'!$N$135*'Stage 2'!U624)*10^2</f>
        <v>-92.79674105715263</v>
      </c>
      <c r="W259">
        <f t="shared" si="85"/>
        <v>-179.30538043177222</v>
      </c>
      <c r="X259" s="62">
        <f>'Config sheet'!$N$150*10^-3</f>
        <v>-333.6</v>
      </c>
      <c r="Y259" s="62">
        <f>'Config sheet'!$N$149*10^-3</f>
        <v>333.6</v>
      </c>
      <c r="Z259">
        <f t="shared" si="78"/>
        <v>0.12663082631356309</v>
      </c>
      <c r="AA259">
        <f>PI()/4*('Config sheet'!$N$38^2)*'Stage 1'!Z259*2</f>
        <v>1.1581744013316846E-2</v>
      </c>
      <c r="AB259">
        <f t="shared" si="79"/>
        <v>71.220937184231204</v>
      </c>
    </row>
    <row r="260" spans="3:28" x14ac:dyDescent="0.25">
      <c r="C260">
        <v>252</v>
      </c>
      <c r="D260">
        <f t="shared" si="68"/>
        <v>995</v>
      </c>
      <c r="E260">
        <f t="shared" si="69"/>
        <v>0.17780000000000001</v>
      </c>
      <c r="F260">
        <f t="shared" si="80"/>
        <v>4.2211055276381915E-2</v>
      </c>
      <c r="G260">
        <f t="shared" si="81"/>
        <v>104.19615634406146</v>
      </c>
      <c r="H260">
        <f t="shared" si="82"/>
        <v>4.3982297150257104</v>
      </c>
      <c r="I260" s="3">
        <f t="shared" si="70"/>
        <v>8.8900000000000007E-2</v>
      </c>
      <c r="J260" s="3">
        <f t="shared" si="71"/>
        <v>0.40640000000000004</v>
      </c>
      <c r="K260">
        <f t="shared" si="72"/>
        <v>0.17556344546744029</v>
      </c>
      <c r="L260" s="62">
        <f>PI()/4*('Config sheet'!$N$38^2)*'Stage 2'!K260*2</f>
        <v>1.6057155612843224E-2</v>
      </c>
      <c r="M260">
        <f t="shared" si="73"/>
        <v>76.967881606922575</v>
      </c>
      <c r="N260" s="62">
        <f>'Config sheet'!$N$44</f>
        <v>5.8970333333333338</v>
      </c>
      <c r="O260">
        <f t="shared" si="83"/>
        <v>-8.214161354865805</v>
      </c>
      <c r="P260">
        <f t="shared" si="84"/>
        <v>-469.0639005008382</v>
      </c>
      <c r="Q260">
        <f t="shared" si="74"/>
        <v>180</v>
      </c>
      <c r="R260">
        <f t="shared" si="75"/>
        <v>-84.431502090150886</v>
      </c>
      <c r="S260">
        <f t="shared" si="76"/>
        <v>-84.431502090150886</v>
      </c>
      <c r="T260">
        <f t="shared" si="77"/>
        <v>1.3338814408347732</v>
      </c>
      <c r="U260">
        <f t="shared" si="86"/>
        <v>58.137444329392459</v>
      </c>
      <c r="V260">
        <f>(-U260*'Config sheet'!$N$134+'Config sheet'!$N$135*'Stage 2'!U625)*10^2</f>
        <v>-95.533158904824717</v>
      </c>
      <c r="W260">
        <f t="shared" si="85"/>
        <v>-179.96466099497559</v>
      </c>
      <c r="X260" s="62">
        <f>'Config sheet'!$N$150*10^-3</f>
        <v>-333.6</v>
      </c>
      <c r="Y260" s="62">
        <f>'Config sheet'!$N$149*10^-3</f>
        <v>333.6</v>
      </c>
      <c r="Z260">
        <f t="shared" si="78"/>
        <v>0.1252638254674403</v>
      </c>
      <c r="AA260">
        <f>PI()/4*('Config sheet'!$N$38^2)*'Stage 1'!Z260*2</f>
        <v>1.1456717159061169E-2</v>
      </c>
      <c r="AB260">
        <f t="shared" si="79"/>
        <v>70.452095313520971</v>
      </c>
    </row>
    <row r="261" spans="3:28" x14ac:dyDescent="0.25">
      <c r="C261">
        <v>253</v>
      </c>
      <c r="D261">
        <f t="shared" si="68"/>
        <v>995</v>
      </c>
      <c r="E261">
        <f t="shared" si="69"/>
        <v>0.17780000000000001</v>
      </c>
      <c r="F261">
        <f t="shared" si="80"/>
        <v>4.2378559463986602E-2</v>
      </c>
      <c r="G261">
        <f t="shared" si="81"/>
        <v>104.19615634406146</v>
      </c>
      <c r="H261">
        <f t="shared" si="82"/>
        <v>4.4156830075456535</v>
      </c>
      <c r="I261" s="3">
        <f t="shared" si="70"/>
        <v>8.8900000000000007E-2</v>
      </c>
      <c r="J261" s="3">
        <f t="shared" si="71"/>
        <v>0.40640000000000004</v>
      </c>
      <c r="K261">
        <f t="shared" si="72"/>
        <v>0.17418320345918953</v>
      </c>
      <c r="L261" s="62">
        <f>PI()/4*('Config sheet'!$N$38^2)*'Stage 2'!K261*2</f>
        <v>1.5930917712630815E-2</v>
      </c>
      <c r="M261">
        <f t="shared" si="73"/>
        <v>76.362776693441901</v>
      </c>
      <c r="N261" s="62">
        <f>'Config sheet'!$N$44</f>
        <v>5.8970333333333338</v>
      </c>
      <c r="O261">
        <f t="shared" si="83"/>
        <v>-8.291744189839088</v>
      </c>
      <c r="P261">
        <f t="shared" si="84"/>
        <v>-457.2252930919401</v>
      </c>
      <c r="Q261">
        <f t="shared" si="74"/>
        <v>180</v>
      </c>
      <c r="R261">
        <f t="shared" si="75"/>
        <v>-82.300552756549209</v>
      </c>
      <c r="S261">
        <f t="shared" si="76"/>
        <v>-82.300552756549223</v>
      </c>
      <c r="T261">
        <f t="shared" si="77"/>
        <v>1.3338814408347732</v>
      </c>
      <c r="U261">
        <f t="shared" si="86"/>
        <v>58.752756146434415</v>
      </c>
      <c r="V261">
        <f>(-U261*'Config sheet'!$N$134+'Config sheet'!$N$135*'Stage 2'!U626)*10^2</f>
        <v>-98.347001379366588</v>
      </c>
      <c r="W261">
        <f t="shared" si="85"/>
        <v>-180.64755413591581</v>
      </c>
      <c r="X261" s="62">
        <f>'Config sheet'!$N$150*10^-3</f>
        <v>-333.6</v>
      </c>
      <c r="Y261" s="62">
        <f>'Config sheet'!$N$149*10^-3</f>
        <v>333.6</v>
      </c>
      <c r="Z261">
        <f t="shared" si="78"/>
        <v>0.12388358345918954</v>
      </c>
      <c r="AA261">
        <f>PI()/4*('Config sheet'!$N$38^2)*'Stage 1'!Z261*2</f>
        <v>1.1330479258848759E-2</v>
      </c>
      <c r="AB261">
        <f t="shared" si="79"/>
        <v>69.675806220016611</v>
      </c>
    </row>
    <row r="262" spans="3:28" x14ac:dyDescent="0.25">
      <c r="C262">
        <v>254</v>
      </c>
      <c r="D262">
        <f t="shared" si="68"/>
        <v>995</v>
      </c>
      <c r="E262">
        <f t="shared" si="69"/>
        <v>0.17780000000000001</v>
      </c>
      <c r="F262">
        <f t="shared" si="80"/>
        <v>4.254606365159129E-2</v>
      </c>
      <c r="G262">
        <f t="shared" si="81"/>
        <v>104.19615634406146</v>
      </c>
      <c r="H262">
        <f t="shared" si="82"/>
        <v>4.4331363000655966</v>
      </c>
      <c r="I262" s="3">
        <f t="shared" si="70"/>
        <v>8.8900000000000007E-2</v>
      </c>
      <c r="J262" s="3">
        <f t="shared" si="71"/>
        <v>0.40640000000000004</v>
      </c>
      <c r="K262">
        <f t="shared" si="72"/>
        <v>0.17279004607894527</v>
      </c>
      <c r="L262" s="62">
        <f>PI()/4*('Config sheet'!$N$38^2)*'Stage 2'!K262*2</f>
        <v>1.5803498563455413E-2</v>
      </c>
      <c r="M262">
        <f t="shared" si="73"/>
        <v>75.752009617089783</v>
      </c>
      <c r="N262" s="62">
        <f>'Config sheet'!$N$44</f>
        <v>5.8970333333333338</v>
      </c>
      <c r="O262">
        <f t="shared" si="83"/>
        <v>-8.3673189504549246</v>
      </c>
      <c r="P262">
        <f t="shared" si="84"/>
        <v>-445.08747366724526</v>
      </c>
      <c r="Q262">
        <f t="shared" si="74"/>
        <v>180</v>
      </c>
      <c r="R262">
        <f t="shared" si="75"/>
        <v>-80.115745260104163</v>
      </c>
      <c r="S262">
        <f t="shared" si="76"/>
        <v>-80.115745260104148</v>
      </c>
      <c r="T262">
        <f t="shared" si="77"/>
        <v>1.3338814408347732</v>
      </c>
      <c r="U262">
        <f t="shared" si="86"/>
        <v>59.385473954511006</v>
      </c>
      <c r="V262">
        <f>(-U262*'Config sheet'!$N$134+'Config sheet'!$N$135*'Stage 2'!U627)*10^2</f>
        <v>-101.24044206009958</v>
      </c>
      <c r="W262">
        <f t="shared" si="85"/>
        <v>-181.35618732020373</v>
      </c>
      <c r="X262" s="62">
        <f>'Config sheet'!$N$150*10^-3</f>
        <v>-333.6</v>
      </c>
      <c r="Y262" s="62">
        <f>'Config sheet'!$N$149*10^-3</f>
        <v>333.6</v>
      </c>
      <c r="Z262">
        <f t="shared" si="78"/>
        <v>0.12249042607894528</v>
      </c>
      <c r="AA262">
        <f>PI()/4*('Config sheet'!$N$38^2)*'Stage 1'!Z262*2</f>
        <v>1.1203060109673358E-2</v>
      </c>
      <c r="AB262">
        <f t="shared" si="79"/>
        <v>68.892253137764499</v>
      </c>
    </row>
    <row r="263" spans="3:28" x14ac:dyDescent="0.25">
      <c r="C263">
        <v>255</v>
      </c>
      <c r="D263">
        <f t="shared" si="68"/>
        <v>995</v>
      </c>
      <c r="E263">
        <f t="shared" si="69"/>
        <v>0.17780000000000001</v>
      </c>
      <c r="F263">
        <f t="shared" si="80"/>
        <v>4.2713567839195984E-2</v>
      </c>
      <c r="G263">
        <f t="shared" si="81"/>
        <v>104.19615634406146</v>
      </c>
      <c r="H263">
        <f t="shared" si="82"/>
        <v>4.4505895925855405</v>
      </c>
      <c r="I263" s="3">
        <f t="shared" si="70"/>
        <v>8.8900000000000007E-2</v>
      </c>
      <c r="J263" s="3">
        <f t="shared" si="71"/>
        <v>0.40640000000000004</v>
      </c>
      <c r="K263">
        <f t="shared" si="72"/>
        <v>0.17138430771616792</v>
      </c>
      <c r="L263" s="62">
        <f>PI()/4*('Config sheet'!$N$38^2)*'Stage 2'!K263*2</f>
        <v>1.5674928748811136E-2</v>
      </c>
      <c r="M263">
        <f t="shared" si="73"/>
        <v>75.135726975857267</v>
      </c>
      <c r="N263" s="62">
        <f>'Config sheet'!$N$44</f>
        <v>5.8970333333333338</v>
      </c>
      <c r="O263">
        <f t="shared" si="83"/>
        <v>-8.4408355159205115</v>
      </c>
      <c r="P263">
        <f t="shared" si="84"/>
        <v>-432.65047204066093</v>
      </c>
      <c r="Q263">
        <f t="shared" si="74"/>
        <v>180</v>
      </c>
      <c r="R263">
        <f t="shared" si="75"/>
        <v>-77.877084967318964</v>
      </c>
      <c r="S263">
        <f t="shared" si="76"/>
        <v>-77.877084967318964</v>
      </c>
      <c r="T263">
        <f t="shared" si="77"/>
        <v>1.3338814408347732</v>
      </c>
      <c r="U263">
        <f t="shared" ref="U263:U287" si="87">IF(AND(L263&lt;=$Z$2, U262*(L262/L263)^T263&lt;$AB$4),U262*(L262/L263)^T263,IF(C263&lt;=180,$AB$3,IF(L263&gt;=$Z$4,  U262*(L262/L263)^T263,$AB$5)))</f>
        <v>60.036088982005275</v>
      </c>
      <c r="V263">
        <f>(-U263*'Config sheet'!$N$134+'Config sheet'!$N$135*'Stage 2'!U628)*10^2</f>
        <v>-104.21572735161186</v>
      </c>
      <c r="W263">
        <f t="shared" si="85"/>
        <v>-182.09281231893084</v>
      </c>
      <c r="X263" s="62">
        <f>'Config sheet'!$N$150*10^-3</f>
        <v>-333.6</v>
      </c>
      <c r="Y263" s="62">
        <f>'Config sheet'!$N$149*10^-3</f>
        <v>333.6</v>
      </c>
      <c r="Z263">
        <f t="shared" si="78"/>
        <v>0.12108468771616793</v>
      </c>
      <c r="AA263">
        <f>PI()/4*('Config sheet'!$N$38^2)*'Stage 1'!Z263*2</f>
        <v>1.107449029502908E-2</v>
      </c>
      <c r="AB263">
        <f t="shared" si="79"/>
        <v>68.101624137327292</v>
      </c>
    </row>
    <row r="264" spans="3:28" x14ac:dyDescent="0.25">
      <c r="C264">
        <v>256</v>
      </c>
      <c r="D264">
        <f t="shared" si="68"/>
        <v>995</v>
      </c>
      <c r="E264">
        <f t="shared" si="69"/>
        <v>0.17780000000000001</v>
      </c>
      <c r="F264">
        <f t="shared" si="80"/>
        <v>4.2881072026800672E-2</v>
      </c>
      <c r="G264">
        <f t="shared" si="81"/>
        <v>104.19615634406146</v>
      </c>
      <c r="H264">
        <f t="shared" si="82"/>
        <v>4.4680428851054836</v>
      </c>
      <c r="I264" s="3">
        <f t="shared" si="70"/>
        <v>8.8900000000000007E-2</v>
      </c>
      <c r="J264" s="3">
        <f t="shared" si="71"/>
        <v>0.40640000000000004</v>
      </c>
      <c r="K264">
        <f t="shared" si="72"/>
        <v>0.16996633138447542</v>
      </c>
      <c r="L264" s="62">
        <f>PI()/4*('Config sheet'!$N$38^2)*'Stage 2'!K264*2</f>
        <v>1.5545239640963583E-2</v>
      </c>
      <c r="M264">
        <f t="shared" si="73"/>
        <v>74.514079148608587</v>
      </c>
      <c r="N264" s="62">
        <f>'Config sheet'!$N$44</f>
        <v>5.8970333333333338</v>
      </c>
      <c r="O264">
        <f t="shared" si="83"/>
        <v>-8.5122437947036946</v>
      </c>
      <c r="P264">
        <f t="shared" si="84"/>
        <v>-419.91460848646489</v>
      </c>
      <c r="Q264">
        <f t="shared" si="74"/>
        <v>180</v>
      </c>
      <c r="R264">
        <f t="shared" si="75"/>
        <v>-75.584629527563678</v>
      </c>
      <c r="S264">
        <f t="shared" si="76"/>
        <v>-75.584629527563678</v>
      </c>
      <c r="T264">
        <f t="shared" si="77"/>
        <v>1.3338814408347732</v>
      </c>
      <c r="U264">
        <f t="shared" si="87"/>
        <v>60.705108864988894</v>
      </c>
      <c r="V264">
        <f>(-U264*'Config sheet'!$N$134+'Config sheet'!$N$135*'Stage 2'!U629)*10^2</f>
        <v>-107.27517869142575</v>
      </c>
      <c r="W264">
        <f t="shared" si="85"/>
        <v>-182.85980821898943</v>
      </c>
      <c r="X264" s="62">
        <f>'Config sheet'!$N$150*10^-3</f>
        <v>-333.6</v>
      </c>
      <c r="Y264" s="62">
        <f>'Config sheet'!$N$149*10^-3</f>
        <v>333.6</v>
      </c>
      <c r="Z264">
        <f t="shared" si="78"/>
        <v>0.11966671138447543</v>
      </c>
      <c r="AA264">
        <f>PI()/4*('Config sheet'!$N$38^2)*'Stage 1'!Z264*2</f>
        <v>1.0944801187181528E-2</v>
      </c>
      <c r="AB264">
        <f t="shared" si="79"/>
        <v>67.304112139749961</v>
      </c>
    </row>
    <row r="265" spans="3:28" x14ac:dyDescent="0.25">
      <c r="C265">
        <v>257</v>
      </c>
      <c r="D265">
        <f t="shared" ref="D265:D328" si="88">$D$4</f>
        <v>995</v>
      </c>
      <c r="E265">
        <f t="shared" ref="E265:E328" si="89">$E$4</f>
        <v>0.17780000000000001</v>
      </c>
      <c r="F265">
        <f t="shared" si="80"/>
        <v>4.304857621440536E-2</v>
      </c>
      <c r="G265">
        <f t="shared" si="81"/>
        <v>104.19615634406146</v>
      </c>
      <c r="H265">
        <f t="shared" si="82"/>
        <v>4.4854961776254267</v>
      </c>
      <c r="I265" s="3">
        <f t="shared" ref="I265:I328" si="90">$I$4</f>
        <v>8.8900000000000007E-2</v>
      </c>
      <c r="J265" s="3">
        <f t="shared" ref="J265:J328" si="91">$J$4</f>
        <v>0.40640000000000004</v>
      </c>
      <c r="K265">
        <f t="shared" ref="K265:K328" si="92">(J265+I265)-(I265*COS(H265)+(J265^2-I265^2*(SIN(H265))^2)^0.5)+$B$8</f>
        <v>0.16853646873748612</v>
      </c>
      <c r="L265" s="62">
        <f>PI()/4*('Config sheet'!$N$38^2)*'Stage 2'!K265*2</f>
        <v>1.5414463402398835E-2</v>
      </c>
      <c r="M265">
        <f t="shared" ref="M265:M328" si="93">L265/$Z$3*100</f>
        <v>73.887220302026861</v>
      </c>
      <c r="N265" s="62">
        <f>'Config sheet'!$N$44</f>
        <v>5.8970333333333338</v>
      </c>
      <c r="O265">
        <f t="shared" si="83"/>
        <v>-8.5814937735367227</v>
      </c>
      <c r="P265">
        <f t="shared" si="84"/>
        <v>-406.88049786715874</v>
      </c>
      <c r="Q265">
        <f t="shared" ref="Q265:Q328" si="94">$V$4</f>
        <v>180</v>
      </c>
      <c r="R265">
        <f t="shared" ref="R265:R328" si="95">Q265*I265*G265^2*(COS(H265)+(I265/(J265))*COS(2*H265))*10^-3</f>
        <v>-73.238489616088586</v>
      </c>
      <c r="S265">
        <f t="shared" ref="S265:S328" si="96">Q265*P265*10^-3</f>
        <v>-73.238489616088572</v>
      </c>
      <c r="T265">
        <f t="shared" ref="T265:T328" si="97">$V$3</f>
        <v>1.3338814408347732</v>
      </c>
      <c r="U265">
        <f t="shared" si="87"/>
        <v>61.393058139192433</v>
      </c>
      <c r="V265">
        <f>(-U265*'Config sheet'!$N$134+'Config sheet'!$N$135*'Stage 2'!U630)*10^2</f>
        <v>-110.42119479979537</v>
      </c>
      <c r="W265">
        <f t="shared" si="85"/>
        <v>-183.65968441588396</v>
      </c>
      <c r="X265" s="62">
        <f>'Config sheet'!$N$150*10^-3</f>
        <v>-333.6</v>
      </c>
      <c r="Y265" s="62">
        <f>'Config sheet'!$N$149*10^-3</f>
        <v>333.6</v>
      </c>
      <c r="Z265">
        <f t="shared" ref="Z265:Z328" si="98">(J265+I265)-(I265*COS(H265)+(J265^2-I265^2*(SIN(H265))^2)^0.5)</f>
        <v>0.11823684873748613</v>
      </c>
      <c r="AA265">
        <f>PI()/4*('Config sheet'!$N$38^2)*'Stage 1'!Z265*2</f>
        <v>1.0814024948616779E-2</v>
      </c>
      <c r="AB265">
        <f t="shared" ref="AB265:AB328" si="99">AA265/($Z$3-$Z$5)*100</f>
        <v>66.499914925470264</v>
      </c>
    </row>
    <row r="266" spans="3:28" x14ac:dyDescent="0.25">
      <c r="C266">
        <v>258</v>
      </c>
      <c r="D266">
        <f t="shared" si="88"/>
        <v>995</v>
      </c>
      <c r="E266">
        <f t="shared" si="89"/>
        <v>0.17780000000000001</v>
      </c>
      <c r="F266">
        <f t="shared" si="80"/>
        <v>4.3216080402010054E-2</v>
      </c>
      <c r="G266">
        <f t="shared" si="81"/>
        <v>104.19615634406146</v>
      </c>
      <c r="H266">
        <f t="shared" si="82"/>
        <v>4.5029494701453698</v>
      </c>
      <c r="I266" s="3">
        <f t="shared" si="90"/>
        <v>8.8900000000000007E-2</v>
      </c>
      <c r="J266" s="3">
        <f t="shared" si="91"/>
        <v>0.40640000000000004</v>
      </c>
      <c r="K266">
        <f t="shared" si="92"/>
        <v>0.16709508007543478</v>
      </c>
      <c r="L266" s="62">
        <f>PI()/4*('Config sheet'!$N$38^2)*'Stage 2'!K266*2</f>
        <v>1.5282632986428565E-2</v>
      </c>
      <c r="M266">
        <f t="shared" si="93"/>
        <v>73.255308393514539</v>
      </c>
      <c r="N266" s="62">
        <f>'Config sheet'!$N$44</f>
        <v>5.8970333333333338</v>
      </c>
      <c r="O266">
        <f t="shared" si="83"/>
        <v>-8.6485355670831723</v>
      </c>
      <c r="P266">
        <f t="shared" si="84"/>
        <v>-393.54905342359507</v>
      </c>
      <c r="Q266">
        <f t="shared" si="94"/>
        <v>180</v>
      </c>
      <c r="R266">
        <f t="shared" si="95"/>
        <v>-70.838829616247125</v>
      </c>
      <c r="S266">
        <f t="shared" si="96"/>
        <v>-70.838829616247111</v>
      </c>
      <c r="T266">
        <f t="shared" si="97"/>
        <v>1.3338814408347732</v>
      </c>
      <c r="U266">
        <f t="shared" si="87"/>
        <v>62.100478740522618</v>
      </c>
      <c r="V266">
        <f>(-U266*'Config sheet'!$N$134+'Config sheet'!$N$135*'Stage 2'!U631)*10^2</f>
        <v>-113.6562539685893</v>
      </c>
      <c r="W266">
        <f t="shared" si="85"/>
        <v>-184.49508358483644</v>
      </c>
      <c r="X266" s="62">
        <f>'Config sheet'!$N$150*10^-3</f>
        <v>-333.6</v>
      </c>
      <c r="Y266" s="62">
        <f>'Config sheet'!$N$149*10^-3</f>
        <v>333.6</v>
      </c>
      <c r="Z266">
        <f t="shared" si="98"/>
        <v>0.11679546007543479</v>
      </c>
      <c r="AA266">
        <f>PI()/4*('Config sheet'!$N$38^2)*'Stage 1'!Z266*2</f>
        <v>1.0682194532646509E-2</v>
      </c>
      <c r="AB266">
        <f t="shared" si="99"/>
        <v>65.689235138039805</v>
      </c>
    </row>
    <row r="267" spans="3:28" x14ac:dyDescent="0.25">
      <c r="C267">
        <v>259</v>
      </c>
      <c r="D267">
        <f t="shared" si="88"/>
        <v>995</v>
      </c>
      <c r="E267">
        <f t="shared" si="89"/>
        <v>0.17780000000000001</v>
      </c>
      <c r="F267">
        <f t="shared" si="80"/>
        <v>4.3383584589614742E-2</v>
      </c>
      <c r="G267">
        <f t="shared" si="81"/>
        <v>104.19615634406146</v>
      </c>
      <c r="H267">
        <f t="shared" si="82"/>
        <v>4.5204027626653129</v>
      </c>
      <c r="I267" s="3">
        <f t="shared" si="90"/>
        <v>8.8900000000000007E-2</v>
      </c>
      <c r="J267" s="3">
        <f t="shared" si="91"/>
        <v>0.40640000000000004</v>
      </c>
      <c r="K267">
        <f t="shared" si="92"/>
        <v>0.16564253434233756</v>
      </c>
      <c r="L267" s="62">
        <f>PI()/4*('Config sheet'!$N$38^2)*'Stage 2'!K267*2</f>
        <v>1.5149782136930745E-2</v>
      </c>
      <c r="M267">
        <f t="shared" si="93"/>
        <v>72.618505169950538</v>
      </c>
      <c r="N267" s="62">
        <f>'Config sheet'!$N$44</f>
        <v>5.8970333333333338</v>
      </c>
      <c r="O267">
        <f t="shared" si="83"/>
        <v>-8.7133194682110613</v>
      </c>
      <c r="P267">
        <f t="shared" si="84"/>
        <v>-379.9214902213705</v>
      </c>
      <c r="Q267">
        <f t="shared" si="94"/>
        <v>180</v>
      </c>
      <c r="R267">
        <f t="shared" si="95"/>
        <v>-68.385868239846701</v>
      </c>
      <c r="S267">
        <f t="shared" si="96"/>
        <v>-68.385868239846687</v>
      </c>
      <c r="T267">
        <f t="shared" si="97"/>
        <v>1.3338814408347732</v>
      </c>
      <c r="U267">
        <f t="shared" si="87"/>
        <v>62.827930513332255</v>
      </c>
      <c r="V267">
        <f>(-U267*'Config sheet'!$N$134+'Config sheet'!$N$135*'Stage 2'!U632)*10^2</f>
        <v>-116.98291638562685</v>
      </c>
      <c r="W267">
        <f t="shared" si="85"/>
        <v>-185.36878462547355</v>
      </c>
      <c r="X267" s="62">
        <f>'Config sheet'!$N$150*10^-3</f>
        <v>-333.6</v>
      </c>
      <c r="Y267" s="62">
        <f>'Config sheet'!$N$149*10^-3</f>
        <v>333.6</v>
      </c>
      <c r="Z267">
        <f t="shared" si="98"/>
        <v>0.11534291434233757</v>
      </c>
      <c r="AA267">
        <f>PI()/4*('Config sheet'!$N$38^2)*'Stage 1'!Z267*2</f>
        <v>1.0549343683148691E-2</v>
      </c>
      <c r="AB267">
        <f t="shared" si="99"/>
        <v>64.872280282529559</v>
      </c>
    </row>
    <row r="268" spans="3:28" x14ac:dyDescent="0.25">
      <c r="C268">
        <v>260</v>
      </c>
      <c r="D268">
        <f t="shared" si="88"/>
        <v>995</v>
      </c>
      <c r="E268">
        <f t="shared" si="89"/>
        <v>0.17780000000000001</v>
      </c>
      <c r="F268">
        <f t="shared" si="80"/>
        <v>4.3551088777219429E-2</v>
      </c>
      <c r="G268">
        <f t="shared" si="81"/>
        <v>104.19615634406146</v>
      </c>
      <c r="H268">
        <f t="shared" si="82"/>
        <v>4.537856055185256</v>
      </c>
      <c r="I268" s="3">
        <f t="shared" si="90"/>
        <v>8.8900000000000007E-2</v>
      </c>
      <c r="J268" s="3">
        <f t="shared" si="91"/>
        <v>0.40640000000000004</v>
      </c>
      <c r="K268">
        <f t="shared" si="92"/>
        <v>0.1641792091134936</v>
      </c>
      <c r="L268" s="62">
        <f>PI()/4*('Config sheet'!$N$38^2)*'Stage 2'!K268*2</f>
        <v>1.501594538720653E-2</v>
      </c>
      <c r="M268">
        <f t="shared" si="93"/>
        <v>71.976976162210889</v>
      </c>
      <c r="N268" s="62">
        <f>'Config sheet'!$N$44</f>
        <v>5.8970333333333338</v>
      </c>
      <c r="O268">
        <f t="shared" si="83"/>
        <v>-8.7757959988140524</v>
      </c>
      <c r="P268">
        <f t="shared" si="84"/>
        <v>-365.99932824790039</v>
      </c>
      <c r="Q268">
        <f t="shared" si="94"/>
        <v>180</v>
      </c>
      <c r="R268">
        <f t="shared" si="95"/>
        <v>-65.879879084622075</v>
      </c>
      <c r="S268">
        <f t="shared" si="96"/>
        <v>-65.879879084622061</v>
      </c>
      <c r="T268">
        <f t="shared" si="97"/>
        <v>1.3338814408347732</v>
      </c>
      <c r="U268">
        <f t="shared" si="87"/>
        <v>63.575991725504814</v>
      </c>
      <c r="V268">
        <f>(-U268*'Config sheet'!$N$134+'Config sheet'!$N$135*'Stage 2'!U633)*10^2</f>
        <v>-120.40382649017781</v>
      </c>
      <c r="W268">
        <f t="shared" si="85"/>
        <v>-186.28370557479988</v>
      </c>
      <c r="X268" s="62">
        <f>'Config sheet'!$N$150*10^-3</f>
        <v>-333.6</v>
      </c>
      <c r="Y268" s="62">
        <f>'Config sheet'!$N$149*10^-3</f>
        <v>333.6</v>
      </c>
      <c r="Z268">
        <f t="shared" si="98"/>
        <v>0.11387958911349361</v>
      </c>
      <c r="AA268">
        <f>PI()/4*('Config sheet'!$N$38^2)*'Stage 1'!Z268*2</f>
        <v>1.0415506933424475E-2</v>
      </c>
      <c r="AB268">
        <f t="shared" si="99"/>
        <v>64.04926271850033</v>
      </c>
    </row>
    <row r="269" spans="3:28" x14ac:dyDescent="0.25">
      <c r="C269">
        <v>261</v>
      </c>
      <c r="D269">
        <f t="shared" si="88"/>
        <v>995</v>
      </c>
      <c r="E269">
        <f t="shared" si="89"/>
        <v>0.17780000000000001</v>
      </c>
      <c r="F269">
        <f t="shared" si="80"/>
        <v>4.3718592964824124E-2</v>
      </c>
      <c r="G269">
        <f t="shared" si="81"/>
        <v>104.19615634406146</v>
      </c>
      <c r="H269">
        <f t="shared" si="82"/>
        <v>4.5553093477052</v>
      </c>
      <c r="I269" s="3">
        <f t="shared" si="90"/>
        <v>8.8900000000000007E-2</v>
      </c>
      <c r="J269" s="3">
        <f t="shared" si="91"/>
        <v>0.40640000000000004</v>
      </c>
      <c r="K269">
        <f t="shared" si="92"/>
        <v>0.162705490573131</v>
      </c>
      <c r="L269" s="62">
        <f>PI()/4*('Config sheet'!$N$38^2)*'Stage 2'!K269*2</f>
        <v>1.4881158057935738E-2</v>
      </c>
      <c r="M269">
        <f t="shared" si="93"/>
        <v>71.330890675368508</v>
      </c>
      <c r="N269" s="62">
        <f>'Config sheet'!$N$44</f>
        <v>5.8970333333333338</v>
      </c>
      <c r="O269">
        <f t="shared" si="83"/>
        <v>-8.8359159611218168</v>
      </c>
      <c r="P269">
        <f t="shared" si="84"/>
        <v>-351.78439515500537</v>
      </c>
      <c r="Q269">
        <f t="shared" si="94"/>
        <v>180</v>
      </c>
      <c r="R269">
        <f t="shared" si="95"/>
        <v>-63.321191127900967</v>
      </c>
      <c r="S269">
        <f t="shared" si="96"/>
        <v>-63.321191127900967</v>
      </c>
      <c r="T269">
        <f t="shared" si="97"/>
        <v>1.3338814408347732</v>
      </c>
      <c r="U269">
        <f t="shared" si="87"/>
        <v>64.34525958925262</v>
      </c>
      <c r="V269">
        <f>(-U269*'Config sheet'!$N$134+'Config sheet'!$N$135*'Stage 2'!U634)*10^2</f>
        <v>-123.92171535459084</v>
      </c>
      <c r="W269">
        <f t="shared" si="85"/>
        <v>-187.2429064824918</v>
      </c>
      <c r="X269" s="62">
        <f>'Config sheet'!$N$150*10^-3</f>
        <v>-333.6</v>
      </c>
      <c r="Y269" s="62">
        <f>'Config sheet'!$N$149*10^-3</f>
        <v>333.6</v>
      </c>
      <c r="Z269">
        <f t="shared" si="98"/>
        <v>0.11240587057313101</v>
      </c>
      <c r="AA269">
        <f>PI()/4*('Config sheet'!$N$38^2)*'Stage 1'!Z269*2</f>
        <v>1.0280719604153683E-2</v>
      </c>
      <c r="AB269">
        <f t="shared" si="99"/>
        <v>63.220399647430256</v>
      </c>
    </row>
    <row r="270" spans="3:28" x14ac:dyDescent="0.25">
      <c r="C270">
        <v>262</v>
      </c>
      <c r="D270">
        <f t="shared" si="88"/>
        <v>995</v>
      </c>
      <c r="E270">
        <f t="shared" si="89"/>
        <v>0.17780000000000001</v>
      </c>
      <c r="F270">
        <f t="shared" si="80"/>
        <v>4.3886097152428812E-2</v>
      </c>
      <c r="G270">
        <f t="shared" si="81"/>
        <v>104.19615634406146</v>
      </c>
      <c r="H270">
        <f t="shared" si="82"/>
        <v>4.5727626402251431</v>
      </c>
      <c r="I270" s="3">
        <f t="shared" si="90"/>
        <v>8.8900000000000007E-2</v>
      </c>
      <c r="J270" s="3">
        <f t="shared" si="91"/>
        <v>0.40640000000000004</v>
      </c>
      <c r="K270">
        <f t="shared" si="92"/>
        <v>0.16122177348201744</v>
      </c>
      <c r="L270" s="62">
        <f>PI()/4*('Config sheet'!$N$38^2)*'Stage 2'!K270*2</f>
        <v>1.4745456254214508E-2</v>
      </c>
      <c r="M270">
        <f t="shared" si="93"/>
        <v>70.680421774493723</v>
      </c>
      <c r="N270" s="62">
        <f>'Config sheet'!$N$44</f>
        <v>5.8970333333333338</v>
      </c>
      <c r="O270">
        <f t="shared" si="83"/>
        <v>-8.8936304894397651</v>
      </c>
      <c r="P270">
        <f t="shared" si="84"/>
        <v>-337.27882864227422</v>
      </c>
      <c r="Q270">
        <f t="shared" si="94"/>
        <v>180</v>
      </c>
      <c r="R270">
        <f t="shared" si="95"/>
        <v>-60.710189155609363</v>
      </c>
      <c r="S270">
        <f t="shared" si="96"/>
        <v>-60.710189155609363</v>
      </c>
      <c r="T270">
        <f t="shared" si="97"/>
        <v>1.3338814408347732</v>
      </c>
      <c r="U270">
        <f t="shared" si="87"/>
        <v>65.136350786349766</v>
      </c>
      <c r="V270">
        <f>(-U270*'Config sheet'!$N$134+'Config sheet'!$N$135*'Stage 2'!U635)*10^2</f>
        <v>-127.53940308620213</v>
      </c>
      <c r="W270">
        <f t="shared" si="85"/>
        <v>-188.24959224181148</v>
      </c>
      <c r="X270" s="62">
        <f>'Config sheet'!$N$150*10^-3</f>
        <v>-333.6</v>
      </c>
      <c r="Y270" s="62">
        <f>'Config sheet'!$N$149*10^-3</f>
        <v>333.6</v>
      </c>
      <c r="Z270">
        <f t="shared" si="98"/>
        <v>0.11092215348201745</v>
      </c>
      <c r="AA270">
        <f>PI()/4*('Config sheet'!$N$38^2)*'Stage 1'!Z270*2</f>
        <v>1.0145017800432454E-2</v>
      </c>
      <c r="AB270">
        <f t="shared" si="99"/>
        <v>62.385913094498001</v>
      </c>
    </row>
    <row r="271" spans="3:28" x14ac:dyDescent="0.25">
      <c r="C271">
        <v>263</v>
      </c>
      <c r="D271">
        <f t="shared" si="88"/>
        <v>995</v>
      </c>
      <c r="E271">
        <f t="shared" si="89"/>
        <v>0.17780000000000001</v>
      </c>
      <c r="F271">
        <f t="shared" si="80"/>
        <v>4.4053601340033506E-2</v>
      </c>
      <c r="G271">
        <f t="shared" si="81"/>
        <v>104.19615634406146</v>
      </c>
      <c r="H271">
        <f t="shared" si="82"/>
        <v>4.5902159327450871</v>
      </c>
      <c r="I271" s="3">
        <f t="shared" si="90"/>
        <v>8.8900000000000007E-2</v>
      </c>
      <c r="J271" s="3">
        <f t="shared" si="91"/>
        <v>0.40640000000000004</v>
      </c>
      <c r="K271">
        <f t="shared" si="92"/>
        <v>0.15972846113487316</v>
      </c>
      <c r="L271" s="62">
        <f>PI()/4*('Config sheet'!$N$38^2)*'Stage 2'!K271*2</f>
        <v>1.4608876861660248E-2</v>
      </c>
      <c r="M271">
        <f t="shared" si="93"/>
        <v>70.025746265983756</v>
      </c>
      <c r="N271" s="62">
        <f>'Config sheet'!$N$44</f>
        <v>5.8970333333333338</v>
      </c>
      <c r="O271">
        <f t="shared" si="83"/>
        <v>-8.948891102257619</v>
      </c>
      <c r="P271">
        <f t="shared" si="84"/>
        <v>-322.48507847688279</v>
      </c>
      <c r="Q271">
        <f t="shared" si="94"/>
        <v>180</v>
      </c>
      <c r="R271">
        <f t="shared" si="95"/>
        <v>-58.047314125838909</v>
      </c>
      <c r="S271">
        <f t="shared" si="96"/>
        <v>-58.047314125838902</v>
      </c>
      <c r="T271">
        <f t="shared" si="97"/>
        <v>1.3338814408347732</v>
      </c>
      <c r="U271">
        <f t="shared" si="87"/>
        <v>65.949901996322083</v>
      </c>
      <c r="V271">
        <f>(-U271*'Config sheet'!$N$134+'Config sheet'!$N$135*'Stage 2'!U636)*10^2</f>
        <v>-131.25980124276631</v>
      </c>
      <c r="W271">
        <f t="shared" si="85"/>
        <v>-189.30711536860522</v>
      </c>
      <c r="X271" s="62">
        <f>'Config sheet'!$N$150*10^-3</f>
        <v>-333.6</v>
      </c>
      <c r="Y271" s="62">
        <f>'Config sheet'!$N$149*10^-3</f>
        <v>333.6</v>
      </c>
      <c r="Z271">
        <f t="shared" si="98"/>
        <v>0.10942884113487317</v>
      </c>
      <c r="AA271">
        <f>PI()/4*('Config sheet'!$N$38^2)*'Stage 1'!Z271*2</f>
        <v>1.0008438407878193E-2</v>
      </c>
      <c r="AB271">
        <f t="shared" si="99"/>
        <v>61.54602988463057</v>
      </c>
    </row>
    <row r="272" spans="3:28" x14ac:dyDescent="0.25">
      <c r="C272">
        <v>264</v>
      </c>
      <c r="D272">
        <f t="shared" si="88"/>
        <v>995</v>
      </c>
      <c r="E272">
        <f t="shared" si="89"/>
        <v>0.17780000000000001</v>
      </c>
      <c r="F272">
        <f t="shared" si="80"/>
        <v>4.4221105527638194E-2</v>
      </c>
      <c r="G272">
        <f t="shared" si="81"/>
        <v>104.19615634406146</v>
      </c>
      <c r="H272">
        <f t="shared" si="82"/>
        <v>4.6076692252650302</v>
      </c>
      <c r="I272" s="3">
        <f t="shared" si="90"/>
        <v>8.8900000000000007E-2</v>
      </c>
      <c r="J272" s="3">
        <f t="shared" si="91"/>
        <v>0.40640000000000004</v>
      </c>
      <c r="K272">
        <f t="shared" si="92"/>
        <v>0.15822596530744343</v>
      </c>
      <c r="L272" s="62">
        <f>PI()/4*('Config sheet'!$N$38^2)*'Stage 2'!K272*2</f>
        <v>1.4471457541570856E-2</v>
      </c>
      <c r="M272">
        <f t="shared" si="93"/>
        <v>69.367044674359136</v>
      </c>
      <c r="N272" s="62">
        <f>'Config sheet'!$N$44</f>
        <v>5.8970333333333338</v>
      </c>
      <c r="O272">
        <f t="shared" si="83"/>
        <v>-9.0016497546655785</v>
      </c>
      <c r="P272">
        <f t="shared" si="84"/>
        <v>-307.40590814601876</v>
      </c>
      <c r="Q272">
        <f t="shared" si="94"/>
        <v>180</v>
      </c>
      <c r="R272">
        <f t="shared" si="95"/>
        <v>-55.333063466283384</v>
      </c>
      <c r="S272">
        <f t="shared" si="96"/>
        <v>-55.333063466283377</v>
      </c>
      <c r="T272">
        <f t="shared" si="97"/>
        <v>1.3338814408347732</v>
      </c>
      <c r="U272">
        <f t="shared" si="87"/>
        <v>66.786570425893956</v>
      </c>
      <c r="V272">
        <f>(-U272*'Config sheet'!$N$134+'Config sheet'!$N$135*'Stage 2'!U637)*10^2</f>
        <v>-135.08591525363551</v>
      </c>
      <c r="W272">
        <f t="shared" si="85"/>
        <v>-190.4189787199189</v>
      </c>
      <c r="X272" s="62">
        <f>'Config sheet'!$N$150*10^-3</f>
        <v>-333.6</v>
      </c>
      <c r="Y272" s="62">
        <f>'Config sheet'!$N$149*10^-3</f>
        <v>333.6</v>
      </c>
      <c r="Z272">
        <f t="shared" si="98"/>
        <v>0.10792634530744344</v>
      </c>
      <c r="AA272">
        <f>PI()/4*('Config sheet'!$N$38^2)*'Stage 1'!Z272*2</f>
        <v>9.8710190877888005E-3</v>
      </c>
      <c r="AB272">
        <f t="shared" si="99"/>
        <v>60.70098161273534</v>
      </c>
    </row>
    <row r="273" spans="3:28" x14ac:dyDescent="0.25">
      <c r="C273">
        <v>265</v>
      </c>
      <c r="D273">
        <f t="shared" si="88"/>
        <v>995</v>
      </c>
      <c r="E273">
        <f t="shared" si="89"/>
        <v>0.17780000000000001</v>
      </c>
      <c r="F273">
        <f t="shared" ref="F273:F336" si="100">C273*$G$4</f>
        <v>4.4388609715242881E-2</v>
      </c>
      <c r="G273">
        <f t="shared" ref="G273:G336" si="101">D273/60*2*PI()</f>
        <v>104.19615634406146</v>
      </c>
      <c r="H273">
        <f t="shared" ref="H273:H336" si="102">G273*F273</f>
        <v>4.6251225177849733</v>
      </c>
      <c r="I273" s="3">
        <f t="shared" si="90"/>
        <v>8.8900000000000007E-2</v>
      </c>
      <c r="J273" s="3">
        <f t="shared" si="91"/>
        <v>0.40640000000000004</v>
      </c>
      <c r="K273">
        <f t="shared" si="92"/>
        <v>0.1567147061931029</v>
      </c>
      <c r="L273" s="62">
        <f>PI()/4*('Config sheet'!$N$38^2)*'Stage 2'!K273*2</f>
        <v>1.4333236725126501E-2</v>
      </c>
      <c r="M273">
        <f t="shared" si="93"/>
        <v>68.704501214470639</v>
      </c>
      <c r="N273" s="62">
        <f>'Config sheet'!$N$44</f>
        <v>5.8970333333333338</v>
      </c>
      <c r="O273">
        <f t="shared" ref="O273:O336" si="103">I273*G273*SIN(H273)+I273^2*G273*SIN(2*H273)/(2*J273)</f>
        <v>-9.0518588910162787</v>
      </c>
      <c r="P273">
        <f t="shared" ref="P273:P336" si="104">I273*G273^2*COS(H273)+(I273^2*G273^2*COS(2*H273)/J273)</f>
        <v>-292.04439613846438</v>
      </c>
      <c r="Q273">
        <f t="shared" si="94"/>
        <v>180</v>
      </c>
      <c r="R273">
        <f t="shared" si="95"/>
        <v>-52.567991304923595</v>
      </c>
      <c r="S273">
        <f t="shared" si="96"/>
        <v>-52.567991304923595</v>
      </c>
      <c r="T273">
        <f t="shared" si="97"/>
        <v>1.3338814408347732</v>
      </c>
      <c r="U273">
        <f t="shared" si="87"/>
        <v>67.64703433774865</v>
      </c>
      <c r="V273">
        <f>(-U273*'Config sheet'!$N$134+'Config sheet'!$N$135*'Stage 2'!U638)*10^2</f>
        <v>-139.02084683779862</v>
      </c>
      <c r="W273">
        <f t="shared" ref="W273:W336" si="105">R273+V273</f>
        <v>-191.58883814272221</v>
      </c>
      <c r="X273" s="62">
        <f>'Config sheet'!$N$150*10^-3</f>
        <v>-333.6</v>
      </c>
      <c r="Y273" s="62">
        <f>'Config sheet'!$N$149*10^-3</f>
        <v>333.6</v>
      </c>
      <c r="Z273">
        <f t="shared" si="98"/>
        <v>0.10641508619310291</v>
      </c>
      <c r="AA273">
        <f>PI()/4*('Config sheet'!$N$38^2)*'Stage 1'!Z273*2</f>
        <v>9.7327982713444477E-3</v>
      </c>
      <c r="AB273">
        <f t="shared" si="99"/>
        <v>59.851004608044391</v>
      </c>
    </row>
    <row r="274" spans="3:28" x14ac:dyDescent="0.25">
      <c r="C274">
        <v>266</v>
      </c>
      <c r="D274">
        <f t="shared" si="88"/>
        <v>995</v>
      </c>
      <c r="E274">
        <f t="shared" si="89"/>
        <v>0.17780000000000001</v>
      </c>
      <c r="F274">
        <f t="shared" si="100"/>
        <v>4.4556113902847576E-2</v>
      </c>
      <c r="G274">
        <f t="shared" si="101"/>
        <v>104.19615634406146</v>
      </c>
      <c r="H274">
        <f t="shared" si="102"/>
        <v>4.6425758103049164</v>
      </c>
      <c r="I274" s="3">
        <f t="shared" si="90"/>
        <v>8.8900000000000007E-2</v>
      </c>
      <c r="J274" s="3">
        <f t="shared" si="91"/>
        <v>0.40640000000000004</v>
      </c>
      <c r="K274">
        <f t="shared" si="92"/>
        <v>0.15519511232888594</v>
      </c>
      <c r="L274" s="62">
        <f>PI()/4*('Config sheet'!$N$38^2)*'Stage 2'!K274*2</f>
        <v>1.4194253606624315E-2</v>
      </c>
      <c r="M274">
        <f t="shared" si="93"/>
        <v>68.038303759070686</v>
      </c>
      <c r="N274" s="62">
        <f>'Config sheet'!$N$44</f>
        <v>5.8970333333333338</v>
      </c>
      <c r="O274">
        <f t="shared" si="103"/>
        <v>-9.0994714977701392</v>
      </c>
      <c r="P274">
        <f t="shared" si="104"/>
        <v>-276.40393685237871</v>
      </c>
      <c r="Q274">
        <f t="shared" si="94"/>
        <v>180</v>
      </c>
      <c r="R274">
        <f t="shared" si="95"/>
        <v>-49.752708633428178</v>
      </c>
      <c r="S274">
        <f t="shared" si="96"/>
        <v>-49.752708633428171</v>
      </c>
      <c r="T274">
        <f t="shared" si="97"/>
        <v>1.3338814408347732</v>
      </c>
      <c r="U274">
        <f t="shared" si="87"/>
        <v>68.531993576386313</v>
      </c>
      <c r="V274">
        <f>(-U274*'Config sheet'!$N$134+'Config sheet'!$N$135*'Stage 2'!U639)*10^2</f>
        <v>-143.06779640864863</v>
      </c>
      <c r="W274">
        <f t="shared" si="105"/>
        <v>-192.8205050420768</v>
      </c>
      <c r="X274" s="62">
        <f>'Config sheet'!$N$150*10^-3</f>
        <v>-333.6</v>
      </c>
      <c r="Y274" s="62">
        <f>'Config sheet'!$N$149*10^-3</f>
        <v>333.6</v>
      </c>
      <c r="Z274">
        <f t="shared" si="98"/>
        <v>0.10489549232888595</v>
      </c>
      <c r="AA274">
        <f>PI()/4*('Config sheet'!$N$38^2)*'Stage 1'!Z274*2</f>
        <v>9.59381515284226E-3</v>
      </c>
      <c r="AB274">
        <f t="shared" si="99"/>
        <v>58.996339892511784</v>
      </c>
    </row>
    <row r="275" spans="3:28" x14ac:dyDescent="0.25">
      <c r="C275">
        <v>267</v>
      </c>
      <c r="D275">
        <f t="shared" si="88"/>
        <v>995</v>
      </c>
      <c r="E275">
        <f t="shared" si="89"/>
        <v>0.17780000000000001</v>
      </c>
      <c r="F275">
        <f t="shared" si="100"/>
        <v>4.4723618090452263E-2</v>
      </c>
      <c r="G275">
        <f t="shared" si="101"/>
        <v>104.19615634406146</v>
      </c>
      <c r="H275">
        <f t="shared" si="102"/>
        <v>4.6600291028248595</v>
      </c>
      <c r="I275" s="3">
        <f t="shared" si="90"/>
        <v>8.8900000000000007E-2</v>
      </c>
      <c r="J275" s="3">
        <f t="shared" si="91"/>
        <v>0.40640000000000004</v>
      </c>
      <c r="K275">
        <f t="shared" si="92"/>
        <v>0.15366762051085298</v>
      </c>
      <c r="L275" s="62">
        <f>PI()/4*('Config sheet'!$N$38^2)*'Stage 2'!K275*2</f>
        <v>1.4054548135737728E-2</v>
      </c>
      <c r="M275">
        <f t="shared" si="93"/>
        <v>67.36864380170951</v>
      </c>
      <c r="N275" s="62">
        <f>'Config sheet'!$N$44</f>
        <v>5.8970333333333338</v>
      </c>
      <c r="O275">
        <f t="shared" si="103"/>
        <v>-9.1444411564612853</v>
      </c>
      <c r="P275">
        <f t="shared" si="104"/>
        <v>-260.4882411267435</v>
      </c>
      <c r="Q275">
        <f t="shared" si="94"/>
        <v>180</v>
      </c>
      <c r="R275">
        <f t="shared" si="95"/>
        <v>-46.887883402813841</v>
      </c>
      <c r="S275">
        <f t="shared" si="96"/>
        <v>-46.887883402813834</v>
      </c>
      <c r="T275">
        <f t="shared" si="97"/>
        <v>1.3338814408347732</v>
      </c>
      <c r="U275">
        <f t="shared" si="87"/>
        <v>69.442170088566527</v>
      </c>
      <c r="V275">
        <f>(-U275*'Config sheet'!$N$134+'Config sheet'!$N$135*'Stage 2'!U640)*10^2</f>
        <v>-147.23006545398448</v>
      </c>
      <c r="W275">
        <f t="shared" si="105"/>
        <v>-194.11794885679831</v>
      </c>
      <c r="X275" s="62">
        <f>'Config sheet'!$N$150*10^-3</f>
        <v>-333.6</v>
      </c>
      <c r="Y275" s="62">
        <f>'Config sheet'!$N$149*10^-3</f>
        <v>333.6</v>
      </c>
      <c r="Z275">
        <f t="shared" si="98"/>
        <v>0.10336800051085299</v>
      </c>
      <c r="AA275">
        <f>PI()/4*('Config sheet'!$N$38^2)*'Stage 1'!Z275*2</f>
        <v>9.4541096819556747E-3</v>
      </c>
      <c r="AB275">
        <f t="shared" si="99"/>
        <v>58.137233133213151</v>
      </c>
    </row>
    <row r="276" spans="3:28" x14ac:dyDescent="0.25">
      <c r="C276">
        <v>268</v>
      </c>
      <c r="D276">
        <f t="shared" si="88"/>
        <v>995</v>
      </c>
      <c r="E276">
        <f t="shared" si="89"/>
        <v>0.17780000000000001</v>
      </c>
      <c r="F276">
        <f t="shared" si="100"/>
        <v>4.4891122278056951E-2</v>
      </c>
      <c r="G276">
        <f t="shared" si="101"/>
        <v>104.19615634406146</v>
      </c>
      <c r="H276">
        <f t="shared" si="102"/>
        <v>4.6774823953448026</v>
      </c>
      <c r="I276" s="3">
        <f t="shared" si="90"/>
        <v>8.8900000000000007E-2</v>
      </c>
      <c r="J276" s="3">
        <f t="shared" si="91"/>
        <v>0.40640000000000004</v>
      </c>
      <c r="K276">
        <f t="shared" si="92"/>
        <v>0.15213267569872585</v>
      </c>
      <c r="L276" s="62">
        <f>PI()/4*('Config sheet'!$N$38^2)*'Stage 2'!K276*2</f>
        <v>1.3914161008794366E-2</v>
      </c>
      <c r="M276">
        <f t="shared" si="93"/>
        <v>66.695716414926892</v>
      </c>
      <c r="N276" s="62">
        <f>'Config sheet'!$N$44</f>
        <v>5.8970333333333338</v>
      </c>
      <c r="O276">
        <f t="shared" si="103"/>
        <v>-9.1867220967208194</v>
      </c>
      <c r="P276">
        <f t="shared" si="104"/>
        <v>-244.30133639440666</v>
      </c>
      <c r="Q276">
        <f t="shared" si="94"/>
        <v>180</v>
      </c>
      <c r="R276">
        <f t="shared" si="95"/>
        <v>-43.974240550993201</v>
      </c>
      <c r="S276">
        <f t="shared" si="96"/>
        <v>-43.974240550993201</v>
      </c>
      <c r="T276">
        <f t="shared" si="97"/>
        <v>1.3338814408347732</v>
      </c>
      <c r="U276">
        <f t="shared" si="87"/>
        <v>70.378308435489842</v>
      </c>
      <c r="V276">
        <f>(-U276*'Config sheet'!$N$134+'Config sheet'!$N$135*'Stage 2'!U641)*10^2</f>
        <v>-151.51105887823496</v>
      </c>
      <c r="W276">
        <f t="shared" si="105"/>
        <v>-195.48529942922818</v>
      </c>
      <c r="X276" s="62">
        <f>'Config sheet'!$N$150*10^-3</f>
        <v>-333.6</v>
      </c>
      <c r="Y276" s="62">
        <f>'Config sheet'!$N$149*10^-3</f>
        <v>333.6</v>
      </c>
      <c r="Z276">
        <f t="shared" si="98"/>
        <v>0.10183305569872586</v>
      </c>
      <c r="AA276">
        <f>PI()/4*('Config sheet'!$N$38^2)*'Stage 1'!Z276*2</f>
        <v>9.3137225550123121E-3</v>
      </c>
      <c r="AB276">
        <f t="shared" si="99"/>
        <v>57.273934588709707</v>
      </c>
    </row>
    <row r="277" spans="3:28" x14ac:dyDescent="0.25">
      <c r="C277">
        <v>269</v>
      </c>
      <c r="D277">
        <f t="shared" si="88"/>
        <v>995</v>
      </c>
      <c r="E277">
        <f t="shared" si="89"/>
        <v>0.17780000000000001</v>
      </c>
      <c r="F277">
        <f t="shared" si="100"/>
        <v>4.5058626465661646E-2</v>
      </c>
      <c r="G277">
        <f t="shared" si="101"/>
        <v>104.19615634406146</v>
      </c>
      <c r="H277">
        <f t="shared" si="102"/>
        <v>4.6949356878647466</v>
      </c>
      <c r="I277" s="3">
        <f t="shared" si="90"/>
        <v>8.8900000000000007E-2</v>
      </c>
      <c r="J277" s="3">
        <f t="shared" si="91"/>
        <v>0.40640000000000004</v>
      </c>
      <c r="K277">
        <f t="shared" si="92"/>
        <v>0.15059073090974234</v>
      </c>
      <c r="L277" s="62">
        <f>PI()/4*('Config sheet'!$N$38^2)*'Stage 2'!K277*2</f>
        <v>1.3773133659067896E-2</v>
      </c>
      <c r="M277">
        <f t="shared" si="93"/>
        <v>66.019720203717284</v>
      </c>
      <c r="N277" s="62">
        <f>'Config sheet'!$N$44</f>
        <v>5.8970333333333338</v>
      </c>
      <c r="O277">
        <f t="shared" si="103"/>
        <v>-9.2262692492939316</v>
      </c>
      <c r="P277">
        <f t="shared" si="104"/>
        <v>-227.84756645511257</v>
      </c>
      <c r="Q277">
        <f t="shared" si="94"/>
        <v>180</v>
      </c>
      <c r="R277">
        <f t="shared" si="95"/>
        <v>-41.012561961920262</v>
      </c>
      <c r="S277">
        <f t="shared" si="96"/>
        <v>-41.012561961920262</v>
      </c>
      <c r="T277">
        <f t="shared" si="97"/>
        <v>1.3338814408347732</v>
      </c>
      <c r="U277">
        <f t="shared" si="87"/>
        <v>71.341176293510884</v>
      </c>
      <c r="V277">
        <f>(-U277*'Config sheet'!$N$134+'Config sheet'!$N$135*'Stage 2'!U642)*10^2</f>
        <v>-155.91428729223767</v>
      </c>
      <c r="W277">
        <f t="shared" si="105"/>
        <v>-196.92684925415793</v>
      </c>
      <c r="X277" s="62">
        <f>'Config sheet'!$N$150*10^-3</f>
        <v>-333.6</v>
      </c>
      <c r="Y277" s="62">
        <f>'Config sheet'!$N$149*10^-3</f>
        <v>333.6</v>
      </c>
      <c r="Z277">
        <f t="shared" si="98"/>
        <v>0.10029111090974235</v>
      </c>
      <c r="AA277">
        <f>PI()/4*('Config sheet'!$N$38^2)*'Stage 1'!Z277*2</f>
        <v>9.1726952052858402E-3</v>
      </c>
      <c r="AB277">
        <f t="shared" si="99"/>
        <v>56.406699049348894</v>
      </c>
    </row>
    <row r="278" spans="3:28" x14ac:dyDescent="0.25">
      <c r="C278">
        <v>270</v>
      </c>
      <c r="D278">
        <f t="shared" si="88"/>
        <v>995</v>
      </c>
      <c r="E278">
        <f t="shared" si="89"/>
        <v>0.17780000000000001</v>
      </c>
      <c r="F278">
        <f t="shared" si="100"/>
        <v>4.5226130653266333E-2</v>
      </c>
      <c r="G278">
        <f t="shared" si="101"/>
        <v>104.19615634406146</v>
      </c>
      <c r="H278">
        <f t="shared" si="102"/>
        <v>4.7123889803846897</v>
      </c>
      <c r="I278" s="3">
        <f t="shared" si="90"/>
        <v>8.8900000000000007E-2</v>
      </c>
      <c r="J278" s="3">
        <f t="shared" si="91"/>
        <v>0.40640000000000004</v>
      </c>
      <c r="K278">
        <f t="shared" si="92"/>
        <v>0.14904224710170172</v>
      </c>
      <c r="L278" s="62">
        <f>PI()/4*('Config sheet'!$N$38^2)*'Stage 2'!K278*2</f>
        <v>1.3631508246081298E-2</v>
      </c>
      <c r="M278">
        <f t="shared" si="93"/>
        <v>65.340857254256591</v>
      </c>
      <c r="N278" s="62">
        <f>'Config sheet'!$N$44</f>
        <v>5.8970333333333338</v>
      </c>
      <c r="O278">
        <f t="shared" si="103"/>
        <v>-9.2630382989870643</v>
      </c>
      <c r="P278">
        <f t="shared" si="104"/>
        <v>-211.13159086737508</v>
      </c>
      <c r="Q278">
        <f t="shared" si="94"/>
        <v>180</v>
      </c>
      <c r="R278">
        <f t="shared" si="95"/>
        <v>-38.003686356127524</v>
      </c>
      <c r="S278">
        <f t="shared" si="96"/>
        <v>-38.003686356127517</v>
      </c>
      <c r="T278">
        <f t="shared" si="97"/>
        <v>1.3338814408347732</v>
      </c>
      <c r="U278">
        <f t="shared" si="87"/>
        <v>72.331564939774267</v>
      </c>
      <c r="V278">
        <f>(-U278*'Config sheet'!$N$134+'Config sheet'!$N$135*'Stage 2'!U643)*10^2</f>
        <v>-160.44336923406863</v>
      </c>
      <c r="W278">
        <f t="shared" si="105"/>
        <v>-198.44705559019616</v>
      </c>
      <c r="X278" s="62">
        <f>'Config sheet'!$N$150*10^-3</f>
        <v>-333.6</v>
      </c>
      <c r="Y278" s="62">
        <f>'Config sheet'!$N$149*10^-3</f>
        <v>333.6</v>
      </c>
      <c r="Z278">
        <f t="shared" si="98"/>
        <v>9.874262710170173E-2</v>
      </c>
      <c r="AA278">
        <f>PI()/4*('Config sheet'!$N$38^2)*'Stage 1'!Z278*2</f>
        <v>9.0310697922992428E-3</v>
      </c>
      <c r="AB278">
        <f t="shared" si="99"/>
        <v>55.535785771485791</v>
      </c>
    </row>
    <row r="279" spans="3:28" x14ac:dyDescent="0.25">
      <c r="C279">
        <v>271</v>
      </c>
      <c r="D279">
        <f t="shared" si="88"/>
        <v>995</v>
      </c>
      <c r="E279">
        <f t="shared" si="89"/>
        <v>0.17780000000000001</v>
      </c>
      <c r="F279">
        <f t="shared" si="100"/>
        <v>4.5393634840871021E-2</v>
      </c>
      <c r="G279">
        <f t="shared" si="101"/>
        <v>104.19615634406146</v>
      </c>
      <c r="H279">
        <f t="shared" si="102"/>
        <v>4.7298422729046328</v>
      </c>
      <c r="I279" s="3">
        <f t="shared" si="90"/>
        <v>8.8900000000000007E-2</v>
      </c>
      <c r="J279" s="3">
        <f t="shared" si="91"/>
        <v>0.40640000000000004</v>
      </c>
      <c r="K279">
        <f t="shared" si="92"/>
        <v>0.14748769304519338</v>
      </c>
      <c r="L279" s="62">
        <f>PI()/4*('Config sheet'!$N$38^2)*'Stage 2'!K279*2</f>
        <v>1.3489327643920808E-2</v>
      </c>
      <c r="M279">
        <f t="shared" si="93"/>
        <v>64.659333077886487</v>
      </c>
      <c r="N279" s="62">
        <f>'Config sheet'!$N$44</f>
        <v>5.8970333333333338</v>
      </c>
      <c r="O279">
        <f t="shared" si="103"/>
        <v>-9.2969857374812577</v>
      </c>
      <c r="P279">
        <f t="shared" si="104"/>
        <v>-194.15838395849414</v>
      </c>
      <c r="Q279">
        <f t="shared" si="94"/>
        <v>180</v>
      </c>
      <c r="R279">
        <f t="shared" si="95"/>
        <v>-34.948509112528946</v>
      </c>
      <c r="S279">
        <f t="shared" si="96"/>
        <v>-34.948509112528946</v>
      </c>
      <c r="T279">
        <f t="shared" si="97"/>
        <v>1.3338814408347732</v>
      </c>
      <c r="U279">
        <f t="shared" si="87"/>
        <v>73.350289718725307</v>
      </c>
      <c r="V279">
        <f>(-U279*'Config sheet'!$N$134+'Config sheet'!$N$135*'Stage 2'!U644)*10^2</f>
        <v>-165.10203330241251</v>
      </c>
      <c r="W279">
        <f t="shared" si="105"/>
        <v>-200.05054241494145</v>
      </c>
      <c r="X279" s="62">
        <f>'Config sheet'!$N$150*10^-3</f>
        <v>-333.6</v>
      </c>
      <c r="Y279" s="62">
        <f>'Config sheet'!$N$149*10^-3</f>
        <v>333.6</v>
      </c>
      <c r="Z279">
        <f t="shared" si="98"/>
        <v>9.7188073045193391E-2</v>
      </c>
      <c r="AA279">
        <f>PI()/4*('Config sheet'!$N$38^2)*'Stage 1'!Z279*2</f>
        <v>8.8888891901387525E-3</v>
      </c>
      <c r="AB279">
        <f t="shared" si="99"/>
        <v>54.661458405620579</v>
      </c>
    </row>
    <row r="280" spans="3:28" x14ac:dyDescent="0.25">
      <c r="C280">
        <v>272</v>
      </c>
      <c r="D280">
        <f t="shared" si="88"/>
        <v>995</v>
      </c>
      <c r="E280">
        <f t="shared" si="89"/>
        <v>0.17780000000000001</v>
      </c>
      <c r="F280">
        <f t="shared" si="100"/>
        <v>4.5561139028475715E-2</v>
      </c>
      <c r="G280">
        <f t="shared" si="101"/>
        <v>104.19615634406146</v>
      </c>
      <c r="H280">
        <f t="shared" si="102"/>
        <v>4.7472955654245759</v>
      </c>
      <c r="I280" s="3">
        <f t="shared" si="90"/>
        <v>8.8900000000000007E-2</v>
      </c>
      <c r="J280" s="3">
        <f t="shared" si="91"/>
        <v>0.40640000000000004</v>
      </c>
      <c r="K280">
        <f t="shared" si="92"/>
        <v>0.14592754518502121</v>
      </c>
      <c r="L280" s="62">
        <f>PI()/4*('Config sheet'!$N$38^2)*'Stage 2'!K280*2</f>
        <v>1.3346635428561689E-2</v>
      </c>
      <c r="M280">
        <f t="shared" si="93"/>
        <v>63.975356550362172</v>
      </c>
      <c r="N280" s="62">
        <f>'Config sheet'!$N$44</f>
        <v>5.8970333333333338</v>
      </c>
      <c r="O280">
        <f t="shared" si="103"/>
        <v>-9.3280689159476591</v>
      </c>
      <c r="P280">
        <f t="shared" si="104"/>
        <v>-176.93323345251184</v>
      </c>
      <c r="Q280">
        <f t="shared" si="94"/>
        <v>180</v>
      </c>
      <c r="R280">
        <f t="shared" si="95"/>
        <v>-31.847982021452136</v>
      </c>
      <c r="S280">
        <f t="shared" si="96"/>
        <v>-31.847982021452133</v>
      </c>
      <c r="T280">
        <f t="shared" si="97"/>
        <v>1.3338814408347732</v>
      </c>
      <c r="U280">
        <f t="shared" si="87"/>
        <v>74.398190484964232</v>
      </c>
      <c r="V280">
        <f>(-U280*'Config sheet'!$N$134+'Config sheet'!$N$135*'Stage 2'!U645)*10^2</f>
        <v>-169.89412018174997</v>
      </c>
      <c r="W280">
        <f t="shared" si="105"/>
        <v>-201.74210220320211</v>
      </c>
      <c r="X280" s="62">
        <f>'Config sheet'!$N$150*10^-3</f>
        <v>-333.6</v>
      </c>
      <c r="Y280" s="62">
        <f>'Config sheet'!$N$149*10^-3</f>
        <v>333.6</v>
      </c>
      <c r="Z280">
        <f t="shared" si="98"/>
        <v>9.5627925185021223E-2</v>
      </c>
      <c r="AA280">
        <f>PI()/4*('Config sheet'!$N$38^2)*'Stage 1'!Z280*2</f>
        <v>8.7461969747796332E-3</v>
      </c>
      <c r="AB280">
        <f t="shared" si="99"/>
        <v>53.783984918459623</v>
      </c>
    </row>
    <row r="281" spans="3:28" x14ac:dyDescent="0.25">
      <c r="C281">
        <v>273</v>
      </c>
      <c r="D281">
        <f t="shared" si="88"/>
        <v>995</v>
      </c>
      <c r="E281">
        <f t="shared" si="89"/>
        <v>0.17780000000000001</v>
      </c>
      <c r="F281">
        <f t="shared" si="100"/>
        <v>4.5728643216080403E-2</v>
      </c>
      <c r="G281">
        <f t="shared" si="101"/>
        <v>104.19615634406146</v>
      </c>
      <c r="H281">
        <f t="shared" si="102"/>
        <v>4.764748857944519</v>
      </c>
      <c r="I281" s="3">
        <f t="shared" si="90"/>
        <v>8.8900000000000007E-2</v>
      </c>
      <c r="J281" s="3">
        <f t="shared" si="91"/>
        <v>0.40640000000000004</v>
      </c>
      <c r="K281">
        <f t="shared" si="92"/>
        <v>0.14436228749085761</v>
      </c>
      <c r="L281" s="62">
        <f>PI()/4*('Config sheet'!$N$38^2)*'Stage 2'!K281*2</f>
        <v>1.3203475864208947E-2</v>
      </c>
      <c r="M281">
        <f t="shared" si="93"/>
        <v>63.289139846378347</v>
      </c>
      <c r="N281" s="62">
        <f>'Config sheet'!$N$44</f>
        <v>5.8970333333333338</v>
      </c>
      <c r="O281">
        <f t="shared" si="103"/>
        <v>-9.3562460974012165</v>
      </c>
      <c r="P281">
        <f t="shared" si="104"/>
        <v>-159.4617387163388</v>
      </c>
      <c r="Q281">
        <f t="shared" si="94"/>
        <v>180</v>
      </c>
      <c r="R281">
        <f t="shared" si="95"/>
        <v>-28.703112968940985</v>
      </c>
      <c r="S281">
        <f t="shared" si="96"/>
        <v>-28.703112968940982</v>
      </c>
      <c r="T281">
        <f t="shared" si="97"/>
        <v>1.3338814408347732</v>
      </c>
      <c r="U281">
        <f t="shared" si="87"/>
        <v>75.476132017384316</v>
      </c>
      <c r="V281">
        <f>(-U281*'Config sheet'!$N$134+'Config sheet'!$N$135*'Stage 2'!U646)*10^2</f>
        <v>-174.82358453622629</v>
      </c>
      <c r="W281">
        <f t="shared" si="105"/>
        <v>-203.52669750516728</v>
      </c>
      <c r="X281" s="62">
        <f>'Config sheet'!$N$150*10^-3</f>
        <v>-333.6</v>
      </c>
      <c r="Y281" s="62">
        <f>'Config sheet'!$N$149*10^-3</f>
        <v>333.6</v>
      </c>
      <c r="Z281">
        <f t="shared" si="98"/>
        <v>9.4062667490857621E-2</v>
      </c>
      <c r="AA281">
        <f>PI()/4*('Config sheet'!$N$38^2)*'Stage 1'!Z281*2</f>
        <v>8.6030374104268913E-3</v>
      </c>
      <c r="AB281">
        <f t="shared" si="99"/>
        <v>52.903637508918791</v>
      </c>
    </row>
    <row r="282" spans="3:28" x14ac:dyDescent="0.25">
      <c r="C282">
        <v>274</v>
      </c>
      <c r="D282">
        <f t="shared" si="88"/>
        <v>995</v>
      </c>
      <c r="E282">
        <f t="shared" si="89"/>
        <v>0.17780000000000001</v>
      </c>
      <c r="F282">
        <f t="shared" si="100"/>
        <v>4.5896147403685097E-2</v>
      </c>
      <c r="G282">
        <f t="shared" si="101"/>
        <v>104.19615634406146</v>
      </c>
      <c r="H282">
        <f t="shared" si="102"/>
        <v>4.782202150464463</v>
      </c>
      <c r="I282" s="3">
        <f t="shared" si="90"/>
        <v>8.8900000000000007E-2</v>
      </c>
      <c r="J282" s="3">
        <f t="shared" si="91"/>
        <v>0.40640000000000004</v>
      </c>
      <c r="K282">
        <f t="shared" si="92"/>
        <v>0.14279241129718045</v>
      </c>
      <c r="L282" s="62">
        <f>PI()/4*('Config sheet'!$N$38^2)*'Stage 2'!K282*2</f>
        <v>1.3059893888657852E-2</v>
      </c>
      <c r="M282">
        <f t="shared" si="93"/>
        <v>62.600898369396873</v>
      </c>
      <c r="N282" s="62">
        <f>'Config sheet'!$N$44</f>
        <v>5.8970333333333338</v>
      </c>
      <c r="O282">
        <f t="shared" si="103"/>
        <v>-9.3814765087286762</v>
      </c>
      <c r="P282">
        <f t="shared" si="104"/>
        <v>-141.74980862476309</v>
      </c>
      <c r="Q282">
        <f t="shared" si="94"/>
        <v>180</v>
      </c>
      <c r="R282">
        <f t="shared" si="95"/>
        <v>-25.514965552457358</v>
      </c>
      <c r="S282">
        <f t="shared" si="96"/>
        <v>-25.514965552457358</v>
      </c>
      <c r="T282">
        <f t="shared" si="97"/>
        <v>1.3338814408347732</v>
      </c>
      <c r="U282">
        <f t="shared" si="87"/>
        <v>76.585004398956258</v>
      </c>
      <c r="V282">
        <f>(-U282*'Config sheet'!$N$134+'Config sheet'!$N$135*'Stage 2'!U647)*10^2</f>
        <v>-179.89449674641844</v>
      </c>
      <c r="W282">
        <f t="shared" si="105"/>
        <v>-205.40946229887581</v>
      </c>
      <c r="X282" s="62">
        <f>'Config sheet'!$N$150*10^-3</f>
        <v>-333.6</v>
      </c>
      <c r="Y282" s="62">
        <f>'Config sheet'!$N$149*10^-3</f>
        <v>333.6</v>
      </c>
      <c r="Z282">
        <f t="shared" si="98"/>
        <v>9.2492791297180466E-2</v>
      </c>
      <c r="AA282">
        <f>PI()/4*('Config sheet'!$N$38^2)*'Stage 1'!Z282*2</f>
        <v>8.4594554348757962E-3</v>
      </c>
      <c r="AB282">
        <f t="shared" si="99"/>
        <v>52.020692518099246</v>
      </c>
    </row>
    <row r="283" spans="3:28" x14ac:dyDescent="0.25">
      <c r="C283">
        <v>275</v>
      </c>
      <c r="D283">
        <f t="shared" si="88"/>
        <v>995</v>
      </c>
      <c r="E283">
        <f t="shared" si="89"/>
        <v>0.17780000000000001</v>
      </c>
      <c r="F283">
        <f t="shared" si="100"/>
        <v>4.6063651591289785E-2</v>
      </c>
      <c r="G283">
        <f t="shared" si="101"/>
        <v>104.19615634406146</v>
      </c>
      <c r="H283">
        <f t="shared" si="102"/>
        <v>4.7996554429844061</v>
      </c>
      <c r="I283" s="3">
        <f t="shared" si="90"/>
        <v>8.8900000000000007E-2</v>
      </c>
      <c r="J283" s="3">
        <f t="shared" si="91"/>
        <v>0.40640000000000004</v>
      </c>
      <c r="K283">
        <f t="shared" si="92"/>
        <v>0.14121841513256927</v>
      </c>
      <c r="L283" s="62">
        <f>PI()/4*('Config sheet'!$N$38^2)*'Stage 2'!K283*2</f>
        <v>1.2915935097681245E-2</v>
      </c>
      <c r="M283">
        <f t="shared" si="93"/>
        <v>61.910850676809225</v>
      </c>
      <c r="N283" s="62">
        <f>'Config sheet'!$N$44</f>
        <v>5.8970333333333338</v>
      </c>
      <c r="O283">
        <f t="shared" si="103"/>
        <v>-9.4037203923271093</v>
      </c>
      <c r="P283">
        <f t="shared" si="104"/>
        <v>-123.80365904552062</v>
      </c>
      <c r="Q283">
        <f t="shared" si="94"/>
        <v>180</v>
      </c>
      <c r="R283">
        <f t="shared" si="95"/>
        <v>-22.284658628193718</v>
      </c>
      <c r="S283">
        <f t="shared" si="96"/>
        <v>-22.284658628193714</v>
      </c>
      <c r="T283">
        <f t="shared" si="97"/>
        <v>1.3338814408347732</v>
      </c>
      <c r="U283">
        <f t="shared" si="87"/>
        <v>77.725723355887325</v>
      </c>
      <c r="V283">
        <f>(-U283*'Config sheet'!$N$134+'Config sheet'!$N$135*'Stage 2'!U648)*10^2</f>
        <v>-185.11104446032144</v>
      </c>
      <c r="W283">
        <f t="shared" si="105"/>
        <v>-207.39570308851515</v>
      </c>
      <c r="X283" s="62">
        <f>'Config sheet'!$N$150*10^-3</f>
        <v>-333.6</v>
      </c>
      <c r="Y283" s="62">
        <f>'Config sheet'!$N$149*10^-3</f>
        <v>333.6</v>
      </c>
      <c r="Z283">
        <f t="shared" si="98"/>
        <v>9.0918795132569286E-2</v>
      </c>
      <c r="AA283">
        <f>PI()/4*('Config sheet'!$N$38^2)*'Stage 1'!Z283*2</f>
        <v>8.3154966438991895E-3</v>
      </c>
      <c r="AB283">
        <f t="shared" si="99"/>
        <v>51.135430333278563</v>
      </c>
    </row>
    <row r="284" spans="3:28" x14ac:dyDescent="0.25">
      <c r="C284">
        <v>276</v>
      </c>
      <c r="D284">
        <f t="shared" si="88"/>
        <v>995</v>
      </c>
      <c r="E284">
        <f t="shared" si="89"/>
        <v>0.17780000000000001</v>
      </c>
      <c r="F284">
        <f t="shared" si="100"/>
        <v>4.6231155778894473E-2</v>
      </c>
      <c r="G284">
        <f t="shared" si="101"/>
        <v>104.19615634406146</v>
      </c>
      <c r="H284">
        <f t="shared" si="102"/>
        <v>4.8171087355043491</v>
      </c>
      <c r="I284" s="3">
        <f t="shared" si="90"/>
        <v>8.8900000000000007E-2</v>
      </c>
      <c r="J284" s="3">
        <f t="shared" si="91"/>
        <v>0.40640000000000004</v>
      </c>
      <c r="K284">
        <f t="shared" si="92"/>
        <v>0.13964080453845468</v>
      </c>
      <c r="L284" s="62">
        <f>PI()/4*('Config sheet'!$N$38^2)*'Stage 2'!K284*2</f>
        <v>1.2771645728452238E-2</v>
      </c>
      <c r="M284">
        <f t="shared" si="93"/>
        <v>61.219218400475498</v>
      </c>
      <c r="N284" s="62">
        <f>'Config sheet'!$N$44</f>
        <v>5.8970333333333338</v>
      </c>
      <c r="O284">
        <f t="shared" si="103"/>
        <v>-9.4229390572894651</v>
      </c>
      <c r="P284">
        <f t="shared" si="104"/>
        <v>-105.62980994605009</v>
      </c>
      <c r="Q284">
        <f t="shared" si="94"/>
        <v>180</v>
      </c>
      <c r="R284">
        <f t="shared" si="95"/>
        <v>-19.013365790289022</v>
      </c>
      <c r="S284">
        <f t="shared" si="96"/>
        <v>-19.013365790289015</v>
      </c>
      <c r="T284">
        <f t="shared" si="97"/>
        <v>1.3338814408347732</v>
      </c>
      <c r="U284">
        <f t="shared" si="87"/>
        <v>78.899230549196957</v>
      </c>
      <c r="V284">
        <f>(-U284*'Config sheet'!$N$134+'Config sheet'!$N$135*'Stage 2'!U649)*10^2</f>
        <v>-190.47753392673442</v>
      </c>
      <c r="W284">
        <f t="shared" si="105"/>
        <v>-209.49089971702344</v>
      </c>
      <c r="X284" s="62">
        <f>'Config sheet'!$N$150*10^-3</f>
        <v>-333.6</v>
      </c>
      <c r="Y284" s="62">
        <f>'Config sheet'!$N$149*10^-3</f>
        <v>333.6</v>
      </c>
      <c r="Z284">
        <f t="shared" si="98"/>
        <v>8.9341184538454688E-2</v>
      </c>
      <c r="AA284">
        <f>PI()/4*('Config sheet'!$N$38^2)*'Stage 1'!Z284*2</f>
        <v>8.1712072746701822E-3</v>
      </c>
      <c r="AB284">
        <f t="shared" si="99"/>
        <v>50.248135285970008</v>
      </c>
    </row>
    <row r="285" spans="3:28" x14ac:dyDescent="0.25">
      <c r="C285">
        <v>277</v>
      </c>
      <c r="D285">
        <f t="shared" si="88"/>
        <v>995</v>
      </c>
      <c r="E285">
        <f t="shared" si="89"/>
        <v>0.17780000000000001</v>
      </c>
      <c r="F285">
        <f t="shared" si="100"/>
        <v>4.6398659966499167E-2</v>
      </c>
      <c r="G285">
        <f t="shared" si="101"/>
        <v>104.19615634406146</v>
      </c>
      <c r="H285">
        <f t="shared" si="102"/>
        <v>4.8345620280242931</v>
      </c>
      <c r="I285" s="3">
        <f t="shared" si="90"/>
        <v>8.8900000000000007E-2</v>
      </c>
      <c r="J285" s="3">
        <f t="shared" si="91"/>
        <v>0.40640000000000004</v>
      </c>
      <c r="K285">
        <f t="shared" si="92"/>
        <v>0.13806009187743795</v>
      </c>
      <c r="L285" s="62">
        <f>PI()/4*('Config sheet'!$N$38^2)*'Stage 2'!K285*2</f>
        <v>1.2627072642012986E-2</v>
      </c>
      <c r="M285">
        <f t="shared" si="93"/>
        <v>60.526226162690641</v>
      </c>
      <c r="N285" s="62">
        <f>'Config sheet'!$N$44</f>
        <v>5.8970333333333338</v>
      </c>
      <c r="O285">
        <f t="shared" si="103"/>
        <v>-9.4390949300739582</v>
      </c>
      <c r="P285">
        <f t="shared" si="104"/>
        <v>-87.235082124048901</v>
      </c>
      <c r="Q285">
        <f t="shared" si="94"/>
        <v>180</v>
      </c>
      <c r="R285">
        <f t="shared" si="95"/>
        <v>-15.702314782328806</v>
      </c>
      <c r="S285">
        <f t="shared" si="96"/>
        <v>-15.702314782328802</v>
      </c>
      <c r="T285">
        <f t="shared" si="97"/>
        <v>1.3338814408347732</v>
      </c>
      <c r="U285">
        <f t="shared" si="87"/>
        <v>80.106493810997307</v>
      </c>
      <c r="V285">
        <f>(-U285*'Config sheet'!$N$134+'Config sheet'!$N$135*'Stage 2'!U650)*10^2</f>
        <v>-195.99839107577915</v>
      </c>
      <c r="W285">
        <f t="shared" si="105"/>
        <v>-211.70070585810797</v>
      </c>
      <c r="X285" s="62">
        <f>'Config sheet'!$N$150*10^-3</f>
        <v>-333.6</v>
      </c>
      <c r="Y285" s="62">
        <f>'Config sheet'!$N$149*10^-3</f>
        <v>333.6</v>
      </c>
      <c r="Z285">
        <f t="shared" si="98"/>
        <v>8.7760471877437962E-2</v>
      </c>
      <c r="AA285">
        <f>PI()/4*('Config sheet'!$N$38^2)*'Stage 1'!Z285*2</f>
        <v>8.0266341882309303E-3</v>
      </c>
      <c r="AB285">
        <f t="shared" si="99"/>
        <v>49.359095544115831</v>
      </c>
    </row>
    <row r="286" spans="3:28" x14ac:dyDescent="0.25">
      <c r="C286">
        <v>278</v>
      </c>
      <c r="D286">
        <f t="shared" si="88"/>
        <v>995</v>
      </c>
      <c r="E286">
        <f t="shared" si="89"/>
        <v>0.17780000000000001</v>
      </c>
      <c r="F286">
        <f t="shared" si="100"/>
        <v>4.6566164154103855E-2</v>
      </c>
      <c r="G286">
        <f t="shared" si="101"/>
        <v>104.19615634406146</v>
      </c>
      <c r="H286">
        <f t="shared" si="102"/>
        <v>4.8520153205442362</v>
      </c>
      <c r="I286" s="3">
        <f t="shared" si="90"/>
        <v>8.8900000000000007E-2</v>
      </c>
      <c r="J286" s="3">
        <f t="shared" si="91"/>
        <v>0.40640000000000004</v>
      </c>
      <c r="K286">
        <f t="shared" si="92"/>
        <v>0.13647679613131775</v>
      </c>
      <c r="L286" s="62">
        <f>PI()/4*('Config sheet'!$N$38^2)*'Stage 2'!K286*2</f>
        <v>1.2482263304802069E-2</v>
      </c>
      <c r="M286">
        <f t="shared" si="93"/>
        <v>59.832101487638489</v>
      </c>
      <c r="N286" s="62">
        <f>'Config sheet'!$N$44</f>
        <v>5.8970333333333338</v>
      </c>
      <c r="O286">
        <f t="shared" si="103"/>
        <v>-9.4521516045944765</v>
      </c>
      <c r="P286">
        <f t="shared" si="104"/>
        <v>-68.626593564382262</v>
      </c>
      <c r="Q286">
        <f t="shared" si="94"/>
        <v>180</v>
      </c>
      <c r="R286">
        <f t="shared" si="95"/>
        <v>-12.352786841588804</v>
      </c>
      <c r="S286">
        <f t="shared" si="96"/>
        <v>-12.352786841588808</v>
      </c>
      <c r="T286">
        <f t="shared" si="97"/>
        <v>1.3338814408347732</v>
      </c>
      <c r="U286">
        <f t="shared" si="87"/>
        <v>81.348507316951682</v>
      </c>
      <c r="V286">
        <f>(-U286*'Config sheet'!$N$134+'Config sheet'!$N$135*'Stage 2'!U651)*10^2</f>
        <v>-201.67816230755901</v>
      </c>
      <c r="W286">
        <f t="shared" si="105"/>
        <v>-214.0309491491478</v>
      </c>
      <c r="X286" s="62">
        <f>'Config sheet'!$N$150*10^-3</f>
        <v>-333.6</v>
      </c>
      <c r="Y286" s="62">
        <f>'Config sheet'!$N$149*10^-3</f>
        <v>333.6</v>
      </c>
      <c r="Z286">
        <f t="shared" si="98"/>
        <v>8.6177176131317756E-2</v>
      </c>
      <c r="AA286">
        <f>PI()/4*('Config sheet'!$N$38^2)*'Stage 1'!Z286*2</f>
        <v>7.881824851020014E-3</v>
      </c>
      <c r="AB286">
        <f t="shared" si="99"/>
        <v>48.46860299849142</v>
      </c>
    </row>
    <row r="287" spans="3:28" x14ac:dyDescent="0.25">
      <c r="C287">
        <v>279</v>
      </c>
      <c r="D287">
        <f t="shared" si="88"/>
        <v>995</v>
      </c>
      <c r="E287">
        <f t="shared" si="89"/>
        <v>0.17780000000000001</v>
      </c>
      <c r="F287">
        <f t="shared" si="100"/>
        <v>4.6733668341708542E-2</v>
      </c>
      <c r="G287">
        <f t="shared" si="101"/>
        <v>104.19615634406146</v>
      </c>
      <c r="H287">
        <f t="shared" si="102"/>
        <v>4.8694686130641793</v>
      </c>
      <c r="I287" s="3">
        <f t="shared" si="90"/>
        <v>8.8900000000000007E-2</v>
      </c>
      <c r="J287" s="3">
        <f t="shared" si="91"/>
        <v>0.40640000000000004</v>
      </c>
      <c r="K287">
        <f t="shared" si="92"/>
        <v>0.13489144268897796</v>
      </c>
      <c r="L287" s="62">
        <f>PI()/4*('Config sheet'!$N$38^2)*'Stage 2'!K287*2</f>
        <v>1.233726576925457E-2</v>
      </c>
      <c r="M287">
        <f t="shared" si="93"/>
        <v>59.137074708400625</v>
      </c>
      <c r="N287" s="62">
        <f>'Config sheet'!$N$44</f>
        <v>5.8970333333333338</v>
      </c>
      <c r="O287">
        <f t="shared" si="103"/>
        <v>-9.4620738916696627</v>
      </c>
      <c r="P287">
        <f t="shared" si="104"/>
        <v>-49.811755425353454</v>
      </c>
      <c r="Q287">
        <f t="shared" si="94"/>
        <v>180</v>
      </c>
      <c r="R287">
        <f t="shared" si="95"/>
        <v>-8.9661159765636231</v>
      </c>
      <c r="S287">
        <f t="shared" si="96"/>
        <v>-8.9661159765636231</v>
      </c>
      <c r="T287">
        <f t="shared" si="97"/>
        <v>1.3338814408347732</v>
      </c>
      <c r="U287">
        <f t="shared" si="87"/>
        <v>82.62629168549951</v>
      </c>
      <c r="V287">
        <f>(-U287*'Config sheet'!$N$134+'Config sheet'!$N$135*'Stage 2'!U652)*10^2</f>
        <v>-207.52151494591797</v>
      </c>
      <c r="W287">
        <f t="shared" si="105"/>
        <v>-216.4876309224816</v>
      </c>
      <c r="X287" s="62">
        <f>'Config sheet'!$N$150*10^-3</f>
        <v>-333.6</v>
      </c>
      <c r="Y287" s="62">
        <f>'Config sheet'!$N$149*10^-3</f>
        <v>333.6</v>
      </c>
      <c r="Z287">
        <f t="shared" si="98"/>
        <v>8.4591822688977969E-2</v>
      </c>
      <c r="AA287">
        <f>PI()/4*('Config sheet'!$N$38^2)*'Stage 1'!Z287*2</f>
        <v>7.7368273154725152E-3</v>
      </c>
      <c r="AB287">
        <f t="shared" si="99"/>
        <v>47.576953143407181</v>
      </c>
    </row>
    <row r="288" spans="3:28" x14ac:dyDescent="0.25">
      <c r="C288">
        <v>280</v>
      </c>
      <c r="D288">
        <f t="shared" si="88"/>
        <v>995</v>
      </c>
      <c r="E288">
        <f t="shared" si="89"/>
        <v>0.17780000000000001</v>
      </c>
      <c r="F288">
        <f t="shared" si="100"/>
        <v>4.6901172529313237E-2</v>
      </c>
      <c r="G288">
        <f t="shared" si="101"/>
        <v>104.19615634406146</v>
      </c>
      <c r="H288">
        <f t="shared" si="102"/>
        <v>4.8869219055841224</v>
      </c>
      <c r="I288" s="3">
        <f t="shared" si="90"/>
        <v>8.8900000000000007E-2</v>
      </c>
      <c r="J288" s="3">
        <f t="shared" si="91"/>
        <v>0.40640000000000004</v>
      </c>
      <c r="K288">
        <f t="shared" si="92"/>
        <v>0.13330456312431338</v>
      </c>
      <c r="L288" s="62">
        <f>PI()/4*('Config sheet'!$N$38^2)*'Stage 2'!K288*2</f>
        <v>1.2192128653490994E-2</v>
      </c>
      <c r="M288">
        <f t="shared" si="93"/>
        <v>58.441378869598012</v>
      </c>
      <c r="N288" s="62">
        <f>'Config sheet'!$N$44</f>
        <v>5.8970333333333338</v>
      </c>
      <c r="O288">
        <f t="shared" si="103"/>
        <v>-9.4688278677688995</v>
      </c>
      <c r="P288">
        <f t="shared" si="104"/>
        <v>-30.798267657824084</v>
      </c>
      <c r="Q288">
        <f t="shared" si="94"/>
        <v>180</v>
      </c>
      <c r="R288">
        <f t="shared" si="95"/>
        <v>-5.5436881784083356</v>
      </c>
      <c r="S288">
        <f t="shared" si="96"/>
        <v>-5.5436881784083356</v>
      </c>
      <c r="T288">
        <f t="shared" si="97"/>
        <v>1.3338814408347732</v>
      </c>
      <c r="U288">
        <f t="shared" ref="U288:U299" si="106">IF(AND(L288&lt;=$Z$2, U287*(L287/L288)^T288&lt;$AB$4),U287*(L287/L288)^T288,IF(C288&lt;=180,$AB$3,IF(L288&gt;=$Z$4,  U287*(L287/L288)^T288,$AB$5)))</f>
        <v>83.940893993475328</v>
      </c>
      <c r="V288">
        <f>(-U288*'Config sheet'!$N$134+'Config sheet'!$N$135*'Stage 2'!U653)*10^2</f>
        <v>-213.53323730986685</v>
      </c>
      <c r="W288">
        <f t="shared" si="105"/>
        <v>-219.07692548827518</v>
      </c>
      <c r="X288" s="62">
        <f>'Config sheet'!$N$150*10^-3</f>
        <v>-333.6</v>
      </c>
      <c r="Y288" s="62">
        <f>'Config sheet'!$N$149*10^-3</f>
        <v>333.6</v>
      </c>
      <c r="Z288">
        <f t="shared" si="98"/>
        <v>8.3004943124313391E-2</v>
      </c>
      <c r="AA288">
        <f>PI()/4*('Config sheet'!$N$38^2)*'Stage 1'!Z288*2</f>
        <v>7.5916901997089403E-3</v>
      </c>
      <c r="AB288">
        <f t="shared" si="99"/>
        <v>46.684444951807308</v>
      </c>
    </row>
    <row r="289" spans="3:28" x14ac:dyDescent="0.25">
      <c r="C289">
        <v>281</v>
      </c>
      <c r="D289">
        <f t="shared" si="88"/>
        <v>995</v>
      </c>
      <c r="E289">
        <f t="shared" si="89"/>
        <v>0.17780000000000001</v>
      </c>
      <c r="F289">
        <f t="shared" si="100"/>
        <v>4.7068676716917925E-2</v>
      </c>
      <c r="G289">
        <f t="shared" si="101"/>
        <v>104.19615634406146</v>
      </c>
      <c r="H289">
        <f t="shared" si="102"/>
        <v>4.9043751981040655</v>
      </c>
      <c r="I289" s="3">
        <f t="shared" si="90"/>
        <v>8.8900000000000007E-2</v>
      </c>
      <c r="J289" s="3">
        <f t="shared" si="91"/>
        <v>0.40640000000000004</v>
      </c>
      <c r="K289">
        <f t="shared" si="92"/>
        <v>0.13171669496438793</v>
      </c>
      <c r="L289" s="62">
        <f>PI()/4*('Config sheet'!$N$38^2)*'Stage 2'!K289*2</f>
        <v>1.2046901120112866E-2</v>
      </c>
      <c r="M289">
        <f t="shared" si="93"/>
        <v>57.745249625750326</v>
      </c>
      <c r="N289" s="62">
        <f>'Config sheet'!$N$44</f>
        <v>5.8970333333333338</v>
      </c>
      <c r="O289">
        <f t="shared" si="103"/>
        <v>-9.4723809229939615</v>
      </c>
      <c r="P289">
        <f t="shared" si="104"/>
        <v>-11.594114261091818</v>
      </c>
      <c r="Q289">
        <f t="shared" si="94"/>
        <v>180</v>
      </c>
      <c r="R289">
        <f t="shared" si="95"/>
        <v>-2.0869405669965322</v>
      </c>
      <c r="S289">
        <f t="shared" si="96"/>
        <v>-2.0869405669965273</v>
      </c>
      <c r="T289">
        <f t="shared" si="97"/>
        <v>1.3338814408347732</v>
      </c>
      <c r="U289">
        <f>IF(AND(L289&lt;=$Z$2, U288*(L288/L289)^T289&lt;$AB$4),U288*(L288/L289)^T289,IF(C289&lt;=180,$AB$3,IF(L289&gt;=$Z$4,  U288*(L288/L289)^T289,$AB$5)))</f>
        <v>85.2933876967125</v>
      </c>
      <c r="V289">
        <f>(-U289*'Config sheet'!$N$134+'Config sheet'!$N$135*'Stage 2'!U654)*10^2</f>
        <v>-219.71823835050134</v>
      </c>
      <c r="W289">
        <f t="shared" si="105"/>
        <v>-221.80517891749787</v>
      </c>
      <c r="X289" s="62">
        <f>'Config sheet'!$N$150*10^-3</f>
        <v>-333.6</v>
      </c>
      <c r="Y289" s="62">
        <f>'Config sheet'!$N$149*10^-3</f>
        <v>333.6</v>
      </c>
      <c r="Z289">
        <f t="shared" si="98"/>
        <v>8.1417074964387937E-2</v>
      </c>
      <c r="AA289">
        <f>PI()/4*('Config sheet'!$N$38^2)*'Stage 1'!Z289*2</f>
        <v>7.4464626663308109E-3</v>
      </c>
      <c r="AB289">
        <f t="shared" si="99"/>
        <v>45.791380744875106</v>
      </c>
    </row>
    <row r="290" spans="3:28" x14ac:dyDescent="0.25">
      <c r="C290">
        <v>282</v>
      </c>
      <c r="D290">
        <f t="shared" si="88"/>
        <v>995</v>
      </c>
      <c r="E290">
        <f t="shared" si="89"/>
        <v>0.17780000000000001</v>
      </c>
      <c r="F290">
        <f t="shared" si="100"/>
        <v>4.7236180904522612E-2</v>
      </c>
      <c r="G290">
        <f t="shared" si="101"/>
        <v>104.19615634406146</v>
      </c>
      <c r="H290">
        <f t="shared" si="102"/>
        <v>4.9218284906240086</v>
      </c>
      <c r="I290" s="3">
        <f t="shared" si="90"/>
        <v>8.8900000000000007E-2</v>
      </c>
      <c r="J290" s="3">
        <f t="shared" si="91"/>
        <v>0.40640000000000004</v>
      </c>
      <c r="K290">
        <f t="shared" si="92"/>
        <v>0.13012838144803723</v>
      </c>
      <c r="L290" s="62">
        <f>PI()/4*('Config sheet'!$N$38^2)*'Stage 2'!K290*2</f>
        <v>1.1901632854124345E-2</v>
      </c>
      <c r="M290">
        <f t="shared" si="93"/>
        <v>57.048925135446183</v>
      </c>
      <c r="N290" s="62">
        <f>'Config sheet'!$N$44</f>
        <v>5.8970333333333338</v>
      </c>
      <c r="O290">
        <f t="shared" si="103"/>
        <v>-9.4727018082359233</v>
      </c>
      <c r="P290">
        <f t="shared" si="104"/>
        <v>7.7924418201010326</v>
      </c>
      <c r="Q290">
        <f t="shared" si="94"/>
        <v>180</v>
      </c>
      <c r="R290">
        <f t="shared" si="95"/>
        <v>1.4026395276181822</v>
      </c>
      <c r="S290">
        <f t="shared" si="96"/>
        <v>1.402639527618186</v>
      </c>
      <c r="T290">
        <f t="shared" si="97"/>
        <v>1.3338814408347732</v>
      </c>
      <c r="U290">
        <f>IF(AND(L290&lt;=$Z$2, U289*(L289/L290)^T290&lt;$AB$4),U289*(L289/L290)^T290,IF(C290&lt;=180,$AB$3,IF(L290&gt;=$Z$4,  U289*(L289/L290)^T290,$AB$5)))</f>
        <v>86.684872443105476</v>
      </c>
      <c r="V290">
        <f>(-U290*'Config sheet'!$N$134+'Config sheet'!$N$135*'Stage 2'!U655)*10^2</f>
        <v>-226.08154679612915</v>
      </c>
      <c r="W290">
        <f t="shared" si="105"/>
        <v>-224.67890726851095</v>
      </c>
      <c r="X290" s="62">
        <f>'Config sheet'!$N$150*10^-3</f>
        <v>-333.6</v>
      </c>
      <c r="Y290" s="62">
        <f>'Config sheet'!$N$149*10^-3</f>
        <v>333.6</v>
      </c>
      <c r="Z290">
        <f t="shared" si="98"/>
        <v>7.9828761448037244E-2</v>
      </c>
      <c r="AA290">
        <f>PI()/4*('Config sheet'!$N$38^2)*'Stage 1'!Z290*2</f>
        <v>7.3011944003422901E-3</v>
      </c>
      <c r="AB290">
        <f t="shared" si="99"/>
        <v>44.898066056263922</v>
      </c>
    </row>
    <row r="291" spans="3:28" x14ac:dyDescent="0.25">
      <c r="C291">
        <v>283</v>
      </c>
      <c r="D291">
        <f t="shared" si="88"/>
        <v>995</v>
      </c>
      <c r="E291">
        <f t="shared" si="89"/>
        <v>0.17780000000000001</v>
      </c>
      <c r="F291">
        <f t="shared" si="100"/>
        <v>4.7403685092127307E-2</v>
      </c>
      <c r="G291">
        <f t="shared" si="101"/>
        <v>104.19615634406146</v>
      </c>
      <c r="H291">
        <f t="shared" si="102"/>
        <v>4.9392817831439526</v>
      </c>
      <c r="I291" s="3">
        <f t="shared" si="90"/>
        <v>8.8900000000000007E-2</v>
      </c>
      <c r="J291" s="3">
        <f t="shared" si="91"/>
        <v>0.40640000000000004</v>
      </c>
      <c r="K291">
        <f t="shared" si="92"/>
        <v>0.12854017127514689</v>
      </c>
      <c r="L291" s="62">
        <f>PI()/4*('Config sheet'!$N$38^2)*'Stage 2'!K291*2</f>
        <v>1.1756374040001046E-2</v>
      </c>
      <c r="M291">
        <f t="shared" si="93"/>
        <v>56.352645951425473</v>
      </c>
      <c r="N291" s="62">
        <f>'Config sheet'!$N$44</f>
        <v>5.8970333333333338</v>
      </c>
      <c r="O291">
        <f t="shared" si="103"/>
        <v>-9.4697606814475588</v>
      </c>
      <c r="P291">
        <f t="shared" si="104"/>
        <v>27.352864152622146</v>
      </c>
      <c r="Q291">
        <f t="shared" si="94"/>
        <v>180</v>
      </c>
      <c r="R291">
        <f t="shared" si="95"/>
        <v>4.9235155474719887</v>
      </c>
      <c r="S291">
        <f t="shared" si="96"/>
        <v>4.9235155474719869</v>
      </c>
      <c r="T291">
        <f t="shared" si="97"/>
        <v>1.3338814408347732</v>
      </c>
      <c r="U291">
        <f t="shared" si="106"/>
        <v>88.116473764399302</v>
      </c>
      <c r="V291">
        <f>(-U291*'Config sheet'!$N$134+'Config sheet'!$N$135*'Stage 2'!U656)*10^2</f>
        <v>-232.6283097428128</v>
      </c>
      <c r="W291">
        <f t="shared" si="105"/>
        <v>-227.70479419534081</v>
      </c>
      <c r="X291" s="62">
        <f>'Config sheet'!$N$150*10^-3</f>
        <v>-333.6</v>
      </c>
      <c r="Y291" s="62">
        <f>'Config sheet'!$N$149*10^-3</f>
        <v>333.6</v>
      </c>
      <c r="Z291">
        <f t="shared" si="98"/>
        <v>7.8240551275146897E-2</v>
      </c>
      <c r="AA291">
        <f>PI()/4*('Config sheet'!$N$38^2)*'Stage 1'!Z291*2</f>
        <v>7.1559355862189904E-3</v>
      </c>
      <c r="AB291">
        <f t="shared" si="99"/>
        <v>44.004809491083741</v>
      </c>
    </row>
    <row r="292" spans="3:28" x14ac:dyDescent="0.25">
      <c r="C292">
        <v>284</v>
      </c>
      <c r="D292">
        <f t="shared" si="88"/>
        <v>995</v>
      </c>
      <c r="E292">
        <f t="shared" si="89"/>
        <v>0.17780000000000001</v>
      </c>
      <c r="F292">
        <f t="shared" si="100"/>
        <v>4.7571189279731994E-2</v>
      </c>
      <c r="G292">
        <f t="shared" si="101"/>
        <v>104.19615634406146</v>
      </c>
      <c r="H292">
        <f t="shared" si="102"/>
        <v>4.9567350756638957</v>
      </c>
      <c r="I292" s="3">
        <f t="shared" si="90"/>
        <v>8.8900000000000007E-2</v>
      </c>
      <c r="J292" s="3">
        <f t="shared" si="91"/>
        <v>0.40640000000000004</v>
      </c>
      <c r="K292">
        <f t="shared" si="92"/>
        <v>0.12695261834685451</v>
      </c>
      <c r="L292" s="62">
        <f>PI()/4*('Config sheet'!$N$38^2)*'Stage 2'!K292*2</f>
        <v>1.1611175337928731E-2</v>
      </c>
      <c r="M292">
        <f t="shared" si="93"/>
        <v>55.656654906682654</v>
      </c>
      <c r="N292" s="62">
        <f>'Config sheet'!$N$44</f>
        <v>5.8970333333333338</v>
      </c>
      <c r="O292">
        <f t="shared" si="103"/>
        <v>-9.463529152972356</v>
      </c>
      <c r="P292">
        <f t="shared" si="104"/>
        <v>47.078348620815575</v>
      </c>
      <c r="Q292">
        <f t="shared" si="94"/>
        <v>180</v>
      </c>
      <c r="R292">
        <f t="shared" si="95"/>
        <v>8.4741027517468055</v>
      </c>
      <c r="S292">
        <f t="shared" si="96"/>
        <v>8.4741027517468037</v>
      </c>
      <c r="T292">
        <f t="shared" si="97"/>
        <v>1.3338814408347732</v>
      </c>
      <c r="U292">
        <f t="shared" si="106"/>
        <v>89.589342631684644</v>
      </c>
      <c r="V292">
        <f>(-U292*'Config sheet'!$N$134+'Config sheet'!$N$135*'Stage 2'!U657)*10^2</f>
        <v>-239.36379062163243</v>
      </c>
      <c r="W292">
        <f t="shared" si="105"/>
        <v>-230.88968786988562</v>
      </c>
      <c r="X292" s="62">
        <f>'Config sheet'!$N$150*10^-3</f>
        <v>-333.6</v>
      </c>
      <c r="Y292" s="62">
        <f>'Config sheet'!$N$149*10^-3</f>
        <v>333.6</v>
      </c>
      <c r="Z292">
        <f t="shared" si="98"/>
        <v>7.6652998346854517E-2</v>
      </c>
      <c r="AA292">
        <f>PI()/4*('Config sheet'!$N$38^2)*'Stage 1'!Z292*2</f>
        <v>7.0107368841466769E-3</v>
      </c>
      <c r="AB292">
        <f t="shared" si="99"/>
        <v>43.11192257978319</v>
      </c>
    </row>
    <row r="293" spans="3:28" x14ac:dyDescent="0.25">
      <c r="C293">
        <v>285</v>
      </c>
      <c r="D293">
        <f t="shared" si="88"/>
        <v>995</v>
      </c>
      <c r="E293">
        <f t="shared" si="89"/>
        <v>0.17780000000000001</v>
      </c>
      <c r="F293">
        <f t="shared" si="100"/>
        <v>4.7738693467336689E-2</v>
      </c>
      <c r="G293">
        <f t="shared" si="101"/>
        <v>104.19615634406146</v>
      </c>
      <c r="H293">
        <f t="shared" si="102"/>
        <v>4.9741883681838397</v>
      </c>
      <c r="I293" s="3">
        <f t="shared" si="90"/>
        <v>8.8900000000000007E-2</v>
      </c>
      <c r="J293" s="3">
        <f t="shared" si="91"/>
        <v>0.40640000000000004</v>
      </c>
      <c r="K293">
        <f t="shared" si="92"/>
        <v>0.12536628149693974</v>
      </c>
      <c r="L293" s="62">
        <f>PI()/4*('Config sheet'!$N$38^2)*'Stage 2'!K293*2</f>
        <v>1.1466087859236062E-2</v>
      </c>
      <c r="M293">
        <f t="shared" si="93"/>
        <v>54.961196996706853</v>
      </c>
      <c r="N293" s="62">
        <f>'Config sheet'!$N$44</f>
        <v>5.8970333333333338</v>
      </c>
      <c r="O293">
        <f t="shared" si="103"/>
        <v>-9.4539803298722216</v>
      </c>
      <c r="P293">
        <f t="shared" si="104"/>
        <v>66.959829575522917</v>
      </c>
      <c r="Q293">
        <f t="shared" si="94"/>
        <v>180</v>
      </c>
      <c r="R293">
        <f t="shared" si="95"/>
        <v>12.052769323594127</v>
      </c>
      <c r="S293">
        <f t="shared" si="96"/>
        <v>12.052769323594127</v>
      </c>
      <c r="T293">
        <f t="shared" si="97"/>
        <v>1.3338814408347732</v>
      </c>
      <c r="U293">
        <f t="shared" si="106"/>
        <v>91.104654858193442</v>
      </c>
      <c r="V293">
        <f>(-U293*'Config sheet'!$N$134+'Config sheet'!$N$135*'Stage 2'!U658)*10^2</f>
        <v>-246.29336646764992</v>
      </c>
      <c r="W293">
        <f t="shared" si="105"/>
        <v>-234.24059714405578</v>
      </c>
      <c r="X293" s="62">
        <f>'Config sheet'!$N$150*10^-3</f>
        <v>-333.6</v>
      </c>
      <c r="Y293" s="62">
        <f>'Config sheet'!$N$149*10^-3</f>
        <v>333.6</v>
      </c>
      <c r="Z293">
        <f t="shared" si="98"/>
        <v>7.5066661496939746E-2</v>
      </c>
      <c r="AA293">
        <f>PI()/4*('Config sheet'!$N$38^2)*'Stage 1'!Z293*2</f>
        <v>6.8656494054540069E-3</v>
      </c>
      <c r="AB293">
        <f t="shared" si="99"/>
        <v>42.219719627075222</v>
      </c>
    </row>
    <row r="294" spans="3:28" x14ac:dyDescent="0.25">
      <c r="C294">
        <v>286</v>
      </c>
      <c r="D294">
        <f t="shared" si="88"/>
        <v>995</v>
      </c>
      <c r="E294">
        <f t="shared" si="89"/>
        <v>0.17780000000000001</v>
      </c>
      <c r="F294">
        <f t="shared" si="100"/>
        <v>4.7906197654941376E-2</v>
      </c>
      <c r="G294">
        <f t="shared" si="101"/>
        <v>104.19615634406146</v>
      </c>
      <c r="H294">
        <f t="shared" si="102"/>
        <v>4.9916416607037819</v>
      </c>
      <c r="I294" s="3">
        <f t="shared" si="90"/>
        <v>8.8900000000000007E-2</v>
      </c>
      <c r="J294" s="3">
        <f t="shared" si="91"/>
        <v>0.40640000000000004</v>
      </c>
      <c r="K294">
        <f t="shared" si="92"/>
        <v>0.12378172421468293</v>
      </c>
      <c r="L294" s="62">
        <f>PI()/4*('Config sheet'!$N$38^2)*'Stage 2'!K294*2</f>
        <v>1.1321163141047046E-2</v>
      </c>
      <c r="M294">
        <f t="shared" si="93"/>
        <v>54.266519257981635</v>
      </c>
      <c r="N294" s="62">
        <f>'Config sheet'!$N$44</f>
        <v>5.8970333333333338</v>
      </c>
      <c r="O294">
        <f t="shared" si="103"/>
        <v>-9.4410888591968831</v>
      </c>
      <c r="P294">
        <f t="shared" si="104"/>
        <v>86.987986320134581</v>
      </c>
      <c r="Q294">
        <f t="shared" si="94"/>
        <v>180</v>
      </c>
      <c r="R294">
        <f t="shared" si="95"/>
        <v>15.657837537624225</v>
      </c>
      <c r="S294">
        <f t="shared" si="96"/>
        <v>15.657837537624225</v>
      </c>
      <c r="T294">
        <f t="shared" si="97"/>
        <v>1.3338814408347732</v>
      </c>
      <c r="U294">
        <f t="shared" si="106"/>
        <v>92.663610331515713</v>
      </c>
      <c r="V294">
        <f>(-U294*'Config sheet'!$N$134+'Config sheet'!$N$135*'Stage 2'!U659)*10^2</f>
        <v>-253.42252440880912</v>
      </c>
      <c r="W294">
        <f t="shared" si="105"/>
        <v>-237.76468687118489</v>
      </c>
      <c r="X294" s="62">
        <f>'Config sheet'!$N$150*10^-3</f>
        <v>-333.6</v>
      </c>
      <c r="Y294" s="62">
        <f>'Config sheet'!$N$149*10^-3</f>
        <v>333.6</v>
      </c>
      <c r="Z294">
        <f t="shared" si="98"/>
        <v>7.3482104214682931E-2</v>
      </c>
      <c r="AA294">
        <f>PI()/4*('Config sheet'!$N$38^2)*'Stage 1'!Z294*2</f>
        <v>6.7207246872649897E-3</v>
      </c>
      <c r="AB294">
        <f t="shared" si="99"/>
        <v>41.328517556064639</v>
      </c>
    </row>
    <row r="295" spans="3:28" x14ac:dyDescent="0.25">
      <c r="C295">
        <v>287</v>
      </c>
      <c r="D295">
        <f t="shared" si="88"/>
        <v>995</v>
      </c>
      <c r="E295">
        <f t="shared" si="89"/>
        <v>0.17780000000000001</v>
      </c>
      <c r="F295">
        <f t="shared" si="100"/>
        <v>4.8073701842546064E-2</v>
      </c>
      <c r="G295">
        <f t="shared" si="101"/>
        <v>104.19615634406146</v>
      </c>
      <c r="H295">
        <f t="shared" si="102"/>
        <v>5.009094953223725</v>
      </c>
      <c r="I295" s="3">
        <f t="shared" si="90"/>
        <v>8.8900000000000007E-2</v>
      </c>
      <c r="J295" s="3">
        <f t="shared" si="91"/>
        <v>0.40640000000000004</v>
      </c>
      <c r="K295">
        <f t="shared" si="92"/>
        <v>0.12219951435948702</v>
      </c>
      <c r="L295" s="62">
        <f>PI()/4*('Config sheet'!$N$38^2)*'Stage 2'!K295*2</f>
        <v>1.1176453120180164E-2</v>
      </c>
      <c r="M295">
        <f t="shared" si="93"/>
        <v>53.572870642873937</v>
      </c>
      <c r="N295" s="62">
        <f>'Config sheet'!$N$44</f>
        <v>5.8970333333333338</v>
      </c>
      <c r="O295">
        <f t="shared" si="103"/>
        <v>-9.4248309701390625</v>
      </c>
      <c r="P295">
        <f t="shared" si="104"/>
        <v>107.15324992719334</v>
      </c>
      <c r="Q295">
        <f t="shared" si="94"/>
        <v>180</v>
      </c>
      <c r="R295">
        <f t="shared" si="95"/>
        <v>19.287584986894803</v>
      </c>
      <c r="S295">
        <f t="shared" si="96"/>
        <v>19.287584986894803</v>
      </c>
      <c r="T295">
        <f t="shared" si="97"/>
        <v>1.3338814408347732</v>
      </c>
      <c r="U295">
        <f t="shared" si="106"/>
        <v>94.267432055789627</v>
      </c>
      <c r="V295">
        <f>(-U295*'Config sheet'!$N$134+'Config sheet'!$N$135*'Stage 2'!U660)*10^2</f>
        <v>-260.75685728583755</v>
      </c>
      <c r="W295">
        <f t="shared" si="105"/>
        <v>-241.46927229894274</v>
      </c>
      <c r="X295" s="62">
        <f>'Config sheet'!$N$150*10^-3</f>
        <v>-333.6</v>
      </c>
      <c r="Y295" s="62">
        <f>'Config sheet'!$N$149*10^-3</f>
        <v>333.6</v>
      </c>
      <c r="Z295">
        <f t="shared" si="98"/>
        <v>7.1899894359487015E-2</v>
      </c>
      <c r="AA295">
        <f>PI()/4*('Config sheet'!$N$38^2)*'Stage 1'!Z295*2</f>
        <v>6.5760146663981084E-3</v>
      </c>
      <c r="AB295">
        <f t="shared" si="99"/>
        <v>40.438635747742978</v>
      </c>
    </row>
    <row r="296" spans="3:28" x14ac:dyDescent="0.25">
      <c r="C296">
        <v>288</v>
      </c>
      <c r="D296">
        <f t="shared" si="88"/>
        <v>995</v>
      </c>
      <c r="E296">
        <f t="shared" si="89"/>
        <v>0.17780000000000001</v>
      </c>
      <c r="F296">
        <f t="shared" si="100"/>
        <v>4.8241206030150759E-2</v>
      </c>
      <c r="G296">
        <f t="shared" si="101"/>
        <v>104.19615634406146</v>
      </c>
      <c r="H296">
        <f t="shared" si="102"/>
        <v>5.026548245743669</v>
      </c>
      <c r="I296" s="3">
        <f t="shared" si="90"/>
        <v>8.8900000000000007E-2</v>
      </c>
      <c r="J296" s="3">
        <f t="shared" si="91"/>
        <v>0.40640000000000004</v>
      </c>
      <c r="K296">
        <f t="shared" si="92"/>
        <v>0.12062022386757466</v>
      </c>
      <c r="L296" s="62">
        <f>PI()/4*('Config sheet'!$N$38^2)*'Stage 2'!K296*2</f>
        <v>1.1032010106322685E-2</v>
      </c>
      <c r="M296">
        <f t="shared" si="93"/>
        <v>52.880501891048603</v>
      </c>
      <c r="N296" s="62">
        <f>'Config sheet'!$N$44</f>
        <v>5.8970333333333338</v>
      </c>
      <c r="O296">
        <f t="shared" si="103"/>
        <v>-9.4051845150206379</v>
      </c>
      <c r="P296">
        <f t="shared" si="104"/>
        <v>127.44581037858833</v>
      </c>
      <c r="Q296">
        <f t="shared" si="94"/>
        <v>180</v>
      </c>
      <c r="R296">
        <f t="shared" si="95"/>
        <v>22.940245868145908</v>
      </c>
      <c r="S296">
        <f t="shared" si="96"/>
        <v>22.940245868145901</v>
      </c>
      <c r="T296">
        <f t="shared" si="97"/>
        <v>1.3338814408347732</v>
      </c>
      <c r="U296">
        <f t="shared" si="106"/>
        <v>95.917364982751238</v>
      </c>
      <c r="V296">
        <f>(-U296*'Config sheet'!$N$134+'Config sheet'!$N$135*'Stage 2'!U661)*10^2</f>
        <v>-268.30205830659617</v>
      </c>
      <c r="W296">
        <f t="shared" si="105"/>
        <v>-245.36181243845027</v>
      </c>
      <c r="X296" s="62">
        <f>'Config sheet'!$N$150*10^-3</f>
        <v>-333.6</v>
      </c>
      <c r="Y296" s="62">
        <f>'Config sheet'!$N$149*10^-3</f>
        <v>333.6</v>
      </c>
      <c r="Z296">
        <f t="shared" si="98"/>
        <v>7.032060386757466E-2</v>
      </c>
      <c r="AA296">
        <f>PI()/4*('Config sheet'!$N$38^2)*'Stage 1'!Z296*2</f>
        <v>6.4315716525406279E-3</v>
      </c>
      <c r="AB296">
        <f t="shared" si="99"/>
        <v>39.550395876026236</v>
      </c>
    </row>
    <row r="297" spans="3:28" x14ac:dyDescent="0.25">
      <c r="C297">
        <v>289</v>
      </c>
      <c r="D297">
        <f t="shared" si="88"/>
        <v>995</v>
      </c>
      <c r="E297">
        <f t="shared" si="89"/>
        <v>0.17780000000000001</v>
      </c>
      <c r="F297">
        <f t="shared" si="100"/>
        <v>4.8408710217755446E-2</v>
      </c>
      <c r="G297">
        <f t="shared" si="101"/>
        <v>104.19615634406146</v>
      </c>
      <c r="H297">
        <f t="shared" si="102"/>
        <v>5.0440015382636121</v>
      </c>
      <c r="I297" s="3">
        <f t="shared" si="90"/>
        <v>8.8900000000000007E-2</v>
      </c>
      <c r="J297" s="3">
        <f t="shared" si="91"/>
        <v>0.40640000000000004</v>
      </c>
      <c r="K297">
        <f t="shared" si="92"/>
        <v>0.11904442845108061</v>
      </c>
      <c r="L297" s="62">
        <f>PI()/4*('Config sheet'!$N$38^2)*'Stage 2'!K297*2</f>
        <v>1.0887886754509435E-2</v>
      </c>
      <c r="M297">
        <f t="shared" si="93"/>
        <v>52.189665397548936</v>
      </c>
      <c r="N297" s="62">
        <f>'Config sheet'!$N$44</f>
        <v>5.8970333333333338</v>
      </c>
      <c r="O297">
        <f t="shared" si="103"/>
        <v>-9.3821290090562179</v>
      </c>
      <c r="P297">
        <f t="shared" si="104"/>
        <v>147.85562402204636</v>
      </c>
      <c r="Q297">
        <f t="shared" si="94"/>
        <v>180</v>
      </c>
      <c r="R297">
        <f t="shared" si="95"/>
        <v>26.614012323968353</v>
      </c>
      <c r="S297">
        <f t="shared" si="96"/>
        <v>26.614012323968346</v>
      </c>
      <c r="T297">
        <f t="shared" si="97"/>
        <v>1.3338814408347732</v>
      </c>
      <c r="U297">
        <f t="shared" si="106"/>
        <v>97.614674608781598</v>
      </c>
      <c r="V297">
        <f>(-U297*'Config sheet'!$N$134+'Config sheet'!$N$135*'Stage 2'!U662)*10^2</f>
        <v>-276.06391463032634</v>
      </c>
      <c r="W297">
        <f t="shared" si="105"/>
        <v>-249.44990230635798</v>
      </c>
      <c r="X297" s="62">
        <f>'Config sheet'!$N$150*10^-3</f>
        <v>-333.6</v>
      </c>
      <c r="Y297" s="62">
        <f>'Config sheet'!$N$149*10^-3</f>
        <v>333.6</v>
      </c>
      <c r="Z297">
        <f t="shared" si="98"/>
        <v>6.8744808451080608E-2</v>
      </c>
      <c r="AA297">
        <f>PI()/4*('Config sheet'!$N$38^2)*'Stage 1'!Z297*2</f>
        <v>6.2874483007273789E-3</v>
      </c>
      <c r="AB297">
        <f t="shared" si="99"/>
        <v>38.664121738515526</v>
      </c>
    </row>
    <row r="298" spans="3:28" x14ac:dyDescent="0.25">
      <c r="C298">
        <v>290</v>
      </c>
      <c r="D298">
        <f t="shared" si="88"/>
        <v>995</v>
      </c>
      <c r="E298">
        <f t="shared" si="89"/>
        <v>0.17780000000000001</v>
      </c>
      <c r="F298">
        <f t="shared" si="100"/>
        <v>4.8576214405360134E-2</v>
      </c>
      <c r="G298">
        <f t="shared" si="101"/>
        <v>104.19615634406146</v>
      </c>
      <c r="H298">
        <f t="shared" si="102"/>
        <v>5.0614548307835552</v>
      </c>
      <c r="I298" s="3">
        <f t="shared" si="90"/>
        <v>8.8900000000000007E-2</v>
      </c>
      <c r="J298" s="3">
        <f t="shared" si="91"/>
        <v>0.40640000000000004</v>
      </c>
      <c r="K298">
        <f t="shared" si="92"/>
        <v>0.11747270728987637</v>
      </c>
      <c r="L298" s="62">
        <f>PI()/4*('Config sheet'!$N$38^2)*'Stage 2'!K298*2</f>
        <v>1.0744136036936877E-2</v>
      </c>
      <c r="M298">
        <f t="shared" si="93"/>
        <v>51.500615077691215</v>
      </c>
      <c r="N298" s="62">
        <f>'Config sheet'!$N$44</f>
        <v>5.8970333333333338</v>
      </c>
      <c r="O298">
        <f t="shared" si="103"/>
        <v>-9.3556456688417313</v>
      </c>
      <c r="P298">
        <f t="shared" si="104"/>
        <v>168.37242133619895</v>
      </c>
      <c r="Q298">
        <f t="shared" si="94"/>
        <v>180</v>
      </c>
      <c r="R298">
        <f t="shared" si="95"/>
        <v>30.30703584051582</v>
      </c>
      <c r="S298">
        <f t="shared" si="96"/>
        <v>30.307035840515812</v>
      </c>
      <c r="T298">
        <f t="shared" si="97"/>
        <v>1.3338814408347732</v>
      </c>
      <c r="U298">
        <f t="shared" si="106"/>
        <v>99.360645313240283</v>
      </c>
      <c r="V298">
        <f>(-U298*'Config sheet'!$N$134+'Config sheet'!$N$135*'Stage 2'!U663)*10^2</f>
        <v>-284.04829976879125</v>
      </c>
      <c r="W298">
        <f t="shared" si="105"/>
        <v>-253.74126392827543</v>
      </c>
      <c r="X298" s="62">
        <f>'Config sheet'!$N$150*10^-3</f>
        <v>-333.6</v>
      </c>
      <c r="Y298" s="62">
        <f>'Config sheet'!$N$149*10^-3</f>
        <v>333.6</v>
      </c>
      <c r="Z298">
        <f t="shared" si="98"/>
        <v>6.7173087289876365E-2</v>
      </c>
      <c r="AA298">
        <f>PI()/4*('Config sheet'!$N$38^2)*'Stage 1'!Z298*2</f>
        <v>6.1436975831548214E-3</v>
      </c>
      <c r="AB298">
        <f t="shared" si="99"/>
        <v>37.780139083170063</v>
      </c>
    </row>
    <row r="299" spans="3:28" x14ac:dyDescent="0.25">
      <c r="C299">
        <v>291</v>
      </c>
      <c r="D299">
        <f t="shared" si="88"/>
        <v>995</v>
      </c>
      <c r="E299">
        <f t="shared" si="89"/>
        <v>0.17780000000000001</v>
      </c>
      <c r="F299">
        <f t="shared" si="100"/>
        <v>4.8743718592964828E-2</v>
      </c>
      <c r="G299">
        <f t="shared" si="101"/>
        <v>104.19615634406146</v>
      </c>
      <c r="H299">
        <f t="shared" si="102"/>
        <v>5.0789081233034992</v>
      </c>
      <c r="I299" s="3">
        <f t="shared" si="90"/>
        <v>8.8900000000000007E-2</v>
      </c>
      <c r="J299" s="3">
        <f t="shared" si="91"/>
        <v>0.40640000000000004</v>
      </c>
      <c r="K299">
        <f t="shared" si="92"/>
        <v>0.1159056427164747</v>
      </c>
      <c r="L299" s="62">
        <f>PI()/4*('Config sheet'!$N$38^2)*'Stage 2'!K299*2</f>
        <v>1.0600811214144247E-2</v>
      </c>
      <c r="M299">
        <f t="shared" si="93"/>
        <v>50.813606228925188</v>
      </c>
      <c r="N299" s="62">
        <f>'Config sheet'!$N$44</f>
        <v>5.8970333333333338</v>
      </c>
      <c r="O299">
        <f t="shared" si="103"/>
        <v>-9.3257174495170982</v>
      </c>
      <c r="P299">
        <f t="shared" si="104"/>
        <v>188.98571499611572</v>
      </c>
      <c r="Q299">
        <f t="shared" si="94"/>
        <v>180</v>
      </c>
      <c r="R299">
        <f t="shared" si="95"/>
        <v>34.017428699300829</v>
      </c>
      <c r="S299">
        <f t="shared" si="96"/>
        <v>34.017428699300829</v>
      </c>
      <c r="T299">
        <f t="shared" si="97"/>
        <v>1.3338814408347732</v>
      </c>
      <c r="U299">
        <f t="shared" si="106"/>
        <v>101.15657841144998</v>
      </c>
      <c r="V299">
        <f>(-U299*'Config sheet'!$N$134+'Config sheet'!$N$135*'Stage 2'!U664)*10^2</f>
        <v>-292.26116468250621</v>
      </c>
      <c r="W299">
        <f t="shared" si="105"/>
        <v>-258.2437359832054</v>
      </c>
      <c r="X299" s="62">
        <f>'Config sheet'!$N$150*10^-3</f>
        <v>-333.6</v>
      </c>
      <c r="Y299" s="62">
        <f>'Config sheet'!$N$149*10^-3</f>
        <v>333.6</v>
      </c>
      <c r="Z299">
        <f t="shared" si="98"/>
        <v>6.5606022716474699E-2</v>
      </c>
      <c r="AA299">
        <f>PI()/4*('Config sheet'!$N$38^2)*'Stage 1'!Z299*2</f>
        <v>6.000372760362192E-3</v>
      </c>
      <c r="AB299">
        <f t="shared" si="99"/>
        <v>36.898775431088133</v>
      </c>
    </row>
    <row r="300" spans="3:28" x14ac:dyDescent="0.25">
      <c r="C300">
        <v>292</v>
      </c>
      <c r="D300">
        <f t="shared" si="88"/>
        <v>995</v>
      </c>
      <c r="E300">
        <f t="shared" si="89"/>
        <v>0.17780000000000001</v>
      </c>
      <c r="F300">
        <f t="shared" si="100"/>
        <v>4.8911222780569516E-2</v>
      </c>
      <c r="G300">
        <f t="shared" si="101"/>
        <v>104.19615634406146</v>
      </c>
      <c r="H300">
        <f t="shared" si="102"/>
        <v>5.0963614158234423</v>
      </c>
      <c r="I300" s="3">
        <f t="shared" si="90"/>
        <v>8.8900000000000007E-2</v>
      </c>
      <c r="J300" s="3">
        <f t="shared" si="91"/>
        <v>0.40640000000000004</v>
      </c>
      <c r="K300">
        <f t="shared" si="92"/>
        <v>0.11434381989437183</v>
      </c>
      <c r="L300" s="62">
        <f>PI()/4*('Config sheet'!$N$38^2)*'Stage 2'!K300*2</f>
        <v>1.0457965805594511E-2</v>
      </c>
      <c r="M300">
        <f t="shared" si="93"/>
        <v>50.12889538981775</v>
      </c>
      <c r="N300" s="62">
        <f>'Config sheet'!$N$44</f>
        <v>5.8970333333333338</v>
      </c>
      <c r="O300">
        <f t="shared" si="103"/>
        <v>-9.2923290805532837</v>
      </c>
      <c r="P300">
        <f t="shared" si="104"/>
        <v>209.68480823083789</v>
      </c>
      <c r="Q300">
        <f t="shared" si="94"/>
        <v>180</v>
      </c>
      <c r="R300">
        <f t="shared" si="95"/>
        <v>37.743265481550829</v>
      </c>
      <c r="S300">
        <f t="shared" si="96"/>
        <v>37.743265481550822</v>
      </c>
      <c r="T300">
        <f t="shared" si="97"/>
        <v>1.3338814408347732</v>
      </c>
      <c r="U300">
        <f>IF(AND(L300&lt;=$Z$2, U299*(L299/L300)^T300&lt;$AB$4),U299*(L299/L300)^T300,IF(C300&lt;=180,$AB$3,IF(L300&gt;=$Z$4,  U299*(L299/L300)^T300,$AB$5)))</f>
        <v>101.4589</v>
      </c>
      <c r="V300">
        <f>(-U300*'Config sheet'!$N$134+'Config sheet'!$N$135*'Stage 2'!U665)*10^2</f>
        <v>-293.6436918878548</v>
      </c>
      <c r="W300">
        <f t="shared" si="105"/>
        <v>-255.90042640630398</v>
      </c>
      <c r="X300" s="62">
        <f>'Config sheet'!$N$150*10^-3</f>
        <v>-333.6</v>
      </c>
      <c r="Y300" s="62">
        <f>'Config sheet'!$N$149*10^-3</f>
        <v>333.6</v>
      </c>
      <c r="Z300">
        <f t="shared" si="98"/>
        <v>6.4044199894371823E-2</v>
      </c>
      <c r="AA300">
        <f>PI()/4*('Config sheet'!$N$38^2)*'Stage 1'!Z300*2</f>
        <v>5.8575273518124554E-3</v>
      </c>
      <c r="AB300">
        <f t="shared" si="99"/>
        <v>36.020359895597196</v>
      </c>
    </row>
    <row r="301" spans="3:28" x14ac:dyDescent="0.25">
      <c r="C301">
        <v>293</v>
      </c>
      <c r="D301">
        <f t="shared" si="88"/>
        <v>995</v>
      </c>
      <c r="E301">
        <f t="shared" si="89"/>
        <v>0.17780000000000001</v>
      </c>
      <c r="F301">
        <f t="shared" si="100"/>
        <v>4.9078726968174204E-2</v>
      </c>
      <c r="G301">
        <f t="shared" si="101"/>
        <v>104.19615634406146</v>
      </c>
      <c r="H301">
        <f t="shared" si="102"/>
        <v>5.1138147083433854</v>
      </c>
      <c r="I301" s="3">
        <f t="shared" si="90"/>
        <v>8.8900000000000007E-2</v>
      </c>
      <c r="J301" s="3">
        <f t="shared" si="91"/>
        <v>0.40640000000000004</v>
      </c>
      <c r="K301">
        <f t="shared" si="92"/>
        <v>0.1127878264901926</v>
      </c>
      <c r="L301" s="62">
        <f>PI()/4*('Config sheet'!$N$38^2)*'Stage 2'!K301*2</f>
        <v>1.0315653559688531E-2</v>
      </c>
      <c r="M301">
        <f t="shared" si="93"/>
        <v>49.446740196319745</v>
      </c>
      <c r="N301" s="62">
        <f>'Config sheet'!$N$44</f>
        <v>5.8970333333333338</v>
      </c>
      <c r="O301">
        <f t="shared" si="103"/>
        <v>-9.2554671001155935</v>
      </c>
      <c r="P301">
        <f t="shared" si="104"/>
        <v>230.45880346408777</v>
      </c>
      <c r="Q301">
        <f t="shared" si="94"/>
        <v>180</v>
      </c>
      <c r="R301">
        <f t="shared" si="95"/>
        <v>41.482584623535807</v>
      </c>
      <c r="S301">
        <f t="shared" si="96"/>
        <v>41.4825846235358</v>
      </c>
      <c r="T301">
        <f t="shared" si="97"/>
        <v>1.3338814408347732</v>
      </c>
      <c r="U301">
        <f t="shared" ref="U301:U364" si="107">IF(AND(L301&lt;=$Z$2, U300*(L300/L301)^T301&lt;$AB$4),U300*(L300/L301)^T301,IF(C301&lt;=180,$AB$3,IF(L301&gt;=$Z$4,  U300*(L300/L301)^T301,$AB$5)))</f>
        <v>101.4589</v>
      </c>
      <c r="V301">
        <f>(-U301*'Config sheet'!$N$134+'Config sheet'!$N$135*'Stage 2'!U666)*10^2</f>
        <v>-293.6436918878548</v>
      </c>
      <c r="W301">
        <f t="shared" si="105"/>
        <v>-252.16110726431899</v>
      </c>
      <c r="X301" s="62">
        <f>'Config sheet'!$N$150*10^-3</f>
        <v>-333.6</v>
      </c>
      <c r="Y301" s="62">
        <f>'Config sheet'!$N$149*10^-3</f>
        <v>333.6</v>
      </c>
      <c r="Z301">
        <f t="shared" si="98"/>
        <v>6.2488206490192599E-2</v>
      </c>
      <c r="AA301">
        <f>PI()/4*('Config sheet'!$N$38^2)*'Stage 1'!Z301*2</f>
        <v>5.7152151059064755E-3</v>
      </c>
      <c r="AB301">
        <f t="shared" si="99"/>
        <v>35.145222997858603</v>
      </c>
    </row>
    <row r="302" spans="3:28" x14ac:dyDescent="0.25">
      <c r="C302">
        <v>294</v>
      </c>
      <c r="D302">
        <f t="shared" si="88"/>
        <v>995</v>
      </c>
      <c r="E302">
        <f t="shared" si="89"/>
        <v>0.17780000000000001</v>
      </c>
      <c r="F302">
        <f t="shared" si="100"/>
        <v>4.9246231155778898E-2</v>
      </c>
      <c r="G302">
        <f t="shared" si="101"/>
        <v>104.19615634406146</v>
      </c>
      <c r="H302">
        <f t="shared" si="102"/>
        <v>5.1312680008633285</v>
      </c>
      <c r="I302" s="3">
        <f t="shared" si="90"/>
        <v>8.8900000000000007E-2</v>
      </c>
      <c r="J302" s="3">
        <f t="shared" si="91"/>
        <v>0.40640000000000004</v>
      </c>
      <c r="K302">
        <f t="shared" si="92"/>
        <v>0.11123825234001845</v>
      </c>
      <c r="L302" s="62">
        <f>PI()/4*('Config sheet'!$N$38^2)*'Stage 2'!K302*2</f>
        <v>1.0173928423247186E-2</v>
      </c>
      <c r="M302">
        <f t="shared" si="93"/>
        <v>48.767399235482486</v>
      </c>
      <c r="N302" s="62">
        <f>'Config sheet'!$N$44</f>
        <v>5.8970333333333338</v>
      </c>
      <c r="O302">
        <f t="shared" si="103"/>
        <v>-9.2151198879565488</v>
      </c>
      <c r="P302">
        <f t="shared" si="104"/>
        <v>251.29661122894237</v>
      </c>
      <c r="Q302">
        <f t="shared" si="94"/>
        <v>180</v>
      </c>
      <c r="R302">
        <f t="shared" si="95"/>
        <v>45.233390021209637</v>
      </c>
      <c r="S302">
        <f t="shared" si="96"/>
        <v>45.23339002120963</v>
      </c>
      <c r="T302">
        <f t="shared" si="97"/>
        <v>1.3338814408347732</v>
      </c>
      <c r="U302">
        <f t="shared" si="107"/>
        <v>101.4589</v>
      </c>
      <c r="V302">
        <f>(-U302*'Config sheet'!$N$134+'Config sheet'!$N$135*'Stage 2'!U667)*10^2</f>
        <v>-293.6436918878548</v>
      </c>
      <c r="W302">
        <f t="shared" si="105"/>
        <v>-248.41030186664517</v>
      </c>
      <c r="X302" s="62">
        <f>'Config sheet'!$N$150*10^-3</f>
        <v>-333.6</v>
      </c>
      <c r="Y302" s="62">
        <f>'Config sheet'!$N$149*10^-3</f>
        <v>333.6</v>
      </c>
      <c r="Z302">
        <f t="shared" si="98"/>
        <v>6.093863234001845E-2</v>
      </c>
      <c r="AA302">
        <f>PI()/4*('Config sheet'!$N$38^2)*'Stage 1'!Z302*2</f>
        <v>5.5734899694651306E-3</v>
      </c>
      <c r="AB302">
        <f t="shared" si="99"/>
        <v>34.273696479200474</v>
      </c>
    </row>
    <row r="303" spans="3:28" x14ac:dyDescent="0.25">
      <c r="C303">
        <v>295</v>
      </c>
      <c r="D303">
        <f t="shared" si="88"/>
        <v>995</v>
      </c>
      <c r="E303">
        <f t="shared" si="89"/>
        <v>0.17780000000000001</v>
      </c>
      <c r="F303">
        <f t="shared" si="100"/>
        <v>4.9413735343383586E-2</v>
      </c>
      <c r="G303">
        <f t="shared" si="101"/>
        <v>104.19615634406146</v>
      </c>
      <c r="H303">
        <f t="shared" si="102"/>
        <v>5.1487212933832716</v>
      </c>
      <c r="I303" s="3">
        <f t="shared" si="90"/>
        <v>8.8900000000000007E-2</v>
      </c>
      <c r="J303" s="3">
        <f t="shared" si="91"/>
        <v>0.40640000000000004</v>
      </c>
      <c r="K303">
        <f t="shared" si="92"/>
        <v>0.10969568911027928</v>
      </c>
      <c r="L303" s="62">
        <f>PI()/4*('Config sheet'!$N$38^2)*'Stage 2'!K303*2</f>
        <v>1.0032844510496309E-2</v>
      </c>
      <c r="M303">
        <f t="shared" si="93"/>
        <v>48.091131896791097</v>
      </c>
      <c r="N303" s="62">
        <f>'Config sheet'!$N$44</f>
        <v>5.8970333333333338</v>
      </c>
      <c r="O303">
        <f t="shared" si="103"/>
        <v>-9.1712776967932204</v>
      </c>
      <c r="P303">
        <f t="shared" si="104"/>
        <v>272.18695934695609</v>
      </c>
      <c r="Q303">
        <f t="shared" si="94"/>
        <v>180</v>
      </c>
      <c r="R303">
        <f t="shared" si="95"/>
        <v>48.993652682452115</v>
      </c>
      <c r="S303">
        <f t="shared" si="96"/>
        <v>48.993652682452101</v>
      </c>
      <c r="T303">
        <f t="shared" si="97"/>
        <v>1.3338814408347732</v>
      </c>
      <c r="U303">
        <f t="shared" si="107"/>
        <v>101.4589</v>
      </c>
      <c r="V303">
        <f>(-U303*'Config sheet'!$N$134+'Config sheet'!$N$135*'Stage 2'!U668)*10^2</f>
        <v>-293.6436918878548</v>
      </c>
      <c r="W303">
        <f t="shared" si="105"/>
        <v>-244.65003920540269</v>
      </c>
      <c r="X303" s="62">
        <f>'Config sheet'!$N$150*10^-3</f>
        <v>-333.6</v>
      </c>
      <c r="Y303" s="62">
        <f>'Config sheet'!$N$149*10^-3</f>
        <v>333.6</v>
      </c>
      <c r="Z303">
        <f t="shared" si="98"/>
        <v>5.9396069110279281E-2</v>
      </c>
      <c r="AA303">
        <f>PI()/4*('Config sheet'!$N$38^2)*'Stage 1'!Z303*2</f>
        <v>5.4324060567142521E-3</v>
      </c>
      <c r="AB303">
        <f t="shared" si="99"/>
        <v>33.406113110393292</v>
      </c>
    </row>
    <row r="304" spans="3:28" x14ac:dyDescent="0.25">
      <c r="C304">
        <v>296</v>
      </c>
      <c r="D304">
        <f t="shared" si="88"/>
        <v>995</v>
      </c>
      <c r="E304">
        <f t="shared" si="89"/>
        <v>0.17780000000000001</v>
      </c>
      <c r="F304">
        <f t="shared" si="100"/>
        <v>4.958123953098828E-2</v>
      </c>
      <c r="G304">
        <f t="shared" si="101"/>
        <v>104.19615634406146</v>
      </c>
      <c r="H304">
        <f t="shared" si="102"/>
        <v>5.1661745859032155</v>
      </c>
      <c r="I304" s="3">
        <f t="shared" si="90"/>
        <v>8.8900000000000007E-2</v>
      </c>
      <c r="J304" s="3">
        <f t="shared" si="91"/>
        <v>0.40640000000000004</v>
      </c>
      <c r="K304">
        <f t="shared" si="92"/>
        <v>0.10816072995360167</v>
      </c>
      <c r="L304" s="62">
        <f>PI()/4*('Config sheet'!$N$38^2)*'Stage 2'!K304*2</f>
        <v>9.8924560715903179E-3</v>
      </c>
      <c r="M304">
        <f t="shared" si="93"/>
        <v>47.41819822128668</v>
      </c>
      <c r="N304" s="62">
        <f>'Config sheet'!$N$44</f>
        <v>5.8970333333333338</v>
      </c>
      <c r="O304">
        <f t="shared" si="103"/>
        <v>-9.1239326821255666</v>
      </c>
      <c r="P304">
        <f t="shared" si="104"/>
        <v>293.11840236186299</v>
      </c>
      <c r="Q304">
        <f t="shared" si="94"/>
        <v>180</v>
      </c>
      <c r="R304">
        <f t="shared" si="95"/>
        <v>52.761312425135344</v>
      </c>
      <c r="S304">
        <f t="shared" si="96"/>
        <v>52.761312425135337</v>
      </c>
      <c r="T304">
        <f t="shared" si="97"/>
        <v>1.3338814408347732</v>
      </c>
      <c r="U304">
        <f t="shared" si="107"/>
        <v>101.4589</v>
      </c>
      <c r="V304">
        <f>(-U304*'Config sheet'!$N$134+'Config sheet'!$N$135*'Stage 2'!U669)*10^2</f>
        <v>-293.6436918878548</v>
      </c>
      <c r="W304">
        <f t="shared" si="105"/>
        <v>-240.88237946271946</v>
      </c>
      <c r="X304" s="62">
        <f>'Config sheet'!$N$150*10^-3</f>
        <v>-333.6</v>
      </c>
      <c r="Y304" s="62">
        <f>'Config sheet'!$N$149*10^-3</f>
        <v>333.6</v>
      </c>
      <c r="Z304">
        <f t="shared" si="98"/>
        <v>5.7861109953601664E-2</v>
      </c>
      <c r="AA304">
        <f>PI()/4*('Config sheet'!$N$38^2)*'Stage 1'!Z304*2</f>
        <v>5.2920176178082607E-3</v>
      </c>
      <c r="AB304">
        <f t="shared" si="99"/>
        <v>32.542806498088673</v>
      </c>
    </row>
    <row r="305" spans="3:28" x14ac:dyDescent="0.25">
      <c r="C305">
        <v>297</v>
      </c>
      <c r="D305">
        <f t="shared" si="88"/>
        <v>995</v>
      </c>
      <c r="E305">
        <f t="shared" si="89"/>
        <v>0.17780000000000001</v>
      </c>
      <c r="F305">
        <f t="shared" si="100"/>
        <v>4.9748743718592968E-2</v>
      </c>
      <c r="G305">
        <f t="shared" si="101"/>
        <v>104.19615634406146</v>
      </c>
      <c r="H305">
        <f t="shared" si="102"/>
        <v>5.1836278784231586</v>
      </c>
      <c r="I305" s="3">
        <f t="shared" si="90"/>
        <v>8.8900000000000007E-2</v>
      </c>
      <c r="J305" s="3">
        <f t="shared" si="91"/>
        <v>0.40640000000000004</v>
      </c>
      <c r="K305">
        <f t="shared" si="92"/>
        <v>0.10663396916000968</v>
      </c>
      <c r="L305" s="62">
        <f>PI()/4*('Config sheet'!$N$38^2)*'Stage 2'!K305*2</f>
        <v>9.7528174607108033E-3</v>
      </c>
      <c r="M305">
        <f t="shared" si="93"/>
        <v>46.748858748650996</v>
      </c>
      <c r="N305" s="62">
        <f>'Config sheet'!$N$44</f>
        <v>5.8970333333333338</v>
      </c>
      <c r="O305">
        <f t="shared" si="103"/>
        <v>-9.0730789304539741</v>
      </c>
      <c r="P305">
        <f t="shared" si="104"/>
        <v>314.07933121766894</v>
      </c>
      <c r="Q305">
        <f t="shared" si="94"/>
        <v>180</v>
      </c>
      <c r="R305">
        <f t="shared" si="95"/>
        <v>56.534279619180417</v>
      </c>
      <c r="S305">
        <f t="shared" si="96"/>
        <v>56.53427961918041</v>
      </c>
      <c r="T305">
        <f t="shared" si="97"/>
        <v>1.3338814408347732</v>
      </c>
      <c r="U305">
        <f t="shared" si="107"/>
        <v>101.4589</v>
      </c>
      <c r="V305">
        <f>(-U305*'Config sheet'!$N$134+'Config sheet'!$N$135*'Stage 2'!U670)*10^2</f>
        <v>-293.6436918878548</v>
      </c>
      <c r="W305">
        <f t="shared" si="105"/>
        <v>-237.10941226867439</v>
      </c>
      <c r="X305" s="62">
        <f>'Config sheet'!$N$150*10^-3</f>
        <v>-333.6</v>
      </c>
      <c r="Y305" s="62">
        <f>'Config sheet'!$N$149*10^-3</f>
        <v>333.6</v>
      </c>
      <c r="Z305">
        <f t="shared" si="98"/>
        <v>5.6334349160009678E-2</v>
      </c>
      <c r="AA305">
        <f>PI()/4*('Config sheet'!$N$38^2)*'Stage 1'!Z305*2</f>
        <v>5.1523790069287478E-3</v>
      </c>
      <c r="AB305">
        <f t="shared" si="99"/>
        <v>31.684110888644362</v>
      </c>
    </row>
    <row r="306" spans="3:28" x14ac:dyDescent="0.25">
      <c r="C306">
        <v>298</v>
      </c>
      <c r="D306">
        <f t="shared" si="88"/>
        <v>995</v>
      </c>
      <c r="E306">
        <f t="shared" si="89"/>
        <v>0.17780000000000001</v>
      </c>
      <c r="F306">
        <f t="shared" si="100"/>
        <v>4.9916247906197656E-2</v>
      </c>
      <c r="G306">
        <f t="shared" si="101"/>
        <v>104.19615634406146</v>
      </c>
      <c r="H306">
        <f t="shared" si="102"/>
        <v>5.2010811709431017</v>
      </c>
      <c r="I306" s="3">
        <f t="shared" si="90"/>
        <v>8.8900000000000007E-2</v>
      </c>
      <c r="J306" s="3">
        <f t="shared" si="91"/>
        <v>0.40640000000000004</v>
      </c>
      <c r="K306">
        <f t="shared" si="92"/>
        <v>0.10511600180387982</v>
      </c>
      <c r="L306" s="62">
        <f>PI()/4*('Config sheet'!$N$38^2)*'Stage 2'!K306*2</f>
        <v>9.6139831037767819E-3</v>
      </c>
      <c r="M306">
        <f t="shared" si="93"/>
        <v>46.083374362429815</v>
      </c>
      <c r="N306" s="62">
        <f>'Config sheet'!$N$44</f>
        <v>5.8970333333333338</v>
      </c>
      <c r="O306">
        <f t="shared" si="103"/>
        <v>-9.018712485855934</v>
      </c>
      <c r="P306">
        <f t="shared" si="104"/>
        <v>335.05798317065853</v>
      </c>
      <c r="Q306">
        <f t="shared" si="94"/>
        <v>180</v>
      </c>
      <c r="R306">
        <f t="shared" si="95"/>
        <v>60.310436970718555</v>
      </c>
      <c r="S306">
        <f t="shared" si="96"/>
        <v>60.310436970718534</v>
      </c>
      <c r="T306">
        <f t="shared" si="97"/>
        <v>1.3338814408347732</v>
      </c>
      <c r="U306">
        <f t="shared" si="107"/>
        <v>101.4589</v>
      </c>
      <c r="V306">
        <f>(-U306*'Config sheet'!$N$134+'Config sheet'!$N$135*'Stage 2'!U671)*10^2</f>
        <v>-293.6436918878548</v>
      </c>
      <c r="W306">
        <f t="shared" si="105"/>
        <v>-233.33325491713623</v>
      </c>
      <c r="X306" s="62">
        <f>'Config sheet'!$N$150*10^-3</f>
        <v>-333.6</v>
      </c>
      <c r="Y306" s="62">
        <f>'Config sheet'!$N$149*10^-3</f>
        <v>333.6</v>
      </c>
      <c r="Z306">
        <f t="shared" si="98"/>
        <v>5.4816381803879821E-2</v>
      </c>
      <c r="AA306">
        <f>PI()/4*('Config sheet'!$N$38^2)*'Stage 1'!Z306*2</f>
        <v>5.0135446499947256E-3</v>
      </c>
      <c r="AB306">
        <f t="shared" si="99"/>
        <v>30.830360969561198</v>
      </c>
    </row>
    <row r="307" spans="3:28" x14ac:dyDescent="0.25">
      <c r="C307">
        <v>299</v>
      </c>
      <c r="D307">
        <f t="shared" si="88"/>
        <v>995</v>
      </c>
      <c r="E307">
        <f t="shared" si="89"/>
        <v>0.17780000000000001</v>
      </c>
      <c r="F307">
        <f t="shared" si="100"/>
        <v>5.008375209380235E-2</v>
      </c>
      <c r="G307">
        <f t="shared" si="101"/>
        <v>104.19615634406146</v>
      </c>
      <c r="H307">
        <f t="shared" si="102"/>
        <v>5.2185344634630457</v>
      </c>
      <c r="I307" s="3">
        <f t="shared" si="90"/>
        <v>8.8900000000000007E-2</v>
      </c>
      <c r="J307" s="3">
        <f t="shared" si="91"/>
        <v>0.40640000000000004</v>
      </c>
      <c r="K307">
        <f t="shared" si="92"/>
        <v>0.10360742338705527</v>
      </c>
      <c r="L307" s="62">
        <f>PI()/4*('Config sheet'!$N$38^2)*'Stage 2'!K307*2</f>
        <v>9.4760074658036646E-3</v>
      </c>
      <c r="M307">
        <f t="shared" si="93"/>
        <v>45.422006133572367</v>
      </c>
      <c r="N307" s="62">
        <f>'Config sheet'!$N$44</f>
        <v>5.8970333333333338</v>
      </c>
      <c r="O307">
        <f t="shared" si="103"/>
        <v>-8.9608313748835755</v>
      </c>
      <c r="P307">
        <f t="shared" si="104"/>
        <v>356.04245192450998</v>
      </c>
      <c r="Q307">
        <f t="shared" si="94"/>
        <v>180</v>
      </c>
      <c r="R307">
        <f t="shared" si="95"/>
        <v>64.0876413464118</v>
      </c>
      <c r="S307">
        <f t="shared" si="96"/>
        <v>64.0876413464118</v>
      </c>
      <c r="T307">
        <f t="shared" si="97"/>
        <v>1.3338814408347732</v>
      </c>
      <c r="U307">
        <f t="shared" si="107"/>
        <v>101.4589</v>
      </c>
      <c r="V307">
        <f>(-U307*'Config sheet'!$N$134+'Config sheet'!$N$135*'Stage 2'!U672)*10^2</f>
        <v>-293.6436918878548</v>
      </c>
      <c r="W307">
        <f t="shared" si="105"/>
        <v>-229.556050541443</v>
      </c>
      <c r="X307" s="62">
        <f>'Config sheet'!$N$150*10^-3</f>
        <v>-333.6</v>
      </c>
      <c r="Y307" s="62">
        <f>'Config sheet'!$N$149*10^-3</f>
        <v>333.6</v>
      </c>
      <c r="Z307">
        <f t="shared" si="98"/>
        <v>5.3307803387055264E-2</v>
      </c>
      <c r="AA307">
        <f>PI()/4*('Config sheet'!$N$38^2)*'Stage 1'!Z307*2</f>
        <v>4.8755690120216091E-3</v>
      </c>
      <c r="AB307">
        <f t="shared" si="99"/>
        <v>29.981891668759992</v>
      </c>
    </row>
    <row r="308" spans="3:28" x14ac:dyDescent="0.25">
      <c r="C308">
        <v>300</v>
      </c>
      <c r="D308">
        <f t="shared" si="88"/>
        <v>995</v>
      </c>
      <c r="E308">
        <f t="shared" si="89"/>
        <v>0.17780000000000001</v>
      </c>
      <c r="F308">
        <f t="shared" si="100"/>
        <v>5.0251256281407038E-2</v>
      </c>
      <c r="G308">
        <f t="shared" si="101"/>
        <v>104.19615634406146</v>
      </c>
      <c r="H308">
        <f t="shared" si="102"/>
        <v>5.2359877559829888</v>
      </c>
      <c r="I308" s="3">
        <f t="shared" si="90"/>
        <v>8.8900000000000007E-2</v>
      </c>
      <c r="J308" s="3">
        <f t="shared" si="91"/>
        <v>0.40640000000000004</v>
      </c>
      <c r="K308">
        <f t="shared" si="92"/>
        <v>0.10210882947852969</v>
      </c>
      <c r="L308" s="62">
        <f>PI()/4*('Config sheet'!$N$38^2)*'Stage 2'!K308*2</f>
        <v>9.3389450179484999E-3</v>
      </c>
      <c r="M308">
        <f t="shared" si="93"/>
        <v>44.76501516246703</v>
      </c>
      <c r="N308" s="62">
        <f>'Config sheet'!$N$44</f>
        <v>5.8970333333333338</v>
      </c>
      <c r="O308">
        <f t="shared" si="103"/>
        <v>-8.8994356297456321</v>
      </c>
      <c r="P308">
        <f t="shared" si="104"/>
        <v>377.02069797745537</v>
      </c>
      <c r="Q308">
        <f t="shared" si="94"/>
        <v>180</v>
      </c>
      <c r="R308">
        <f t="shared" si="95"/>
        <v>67.863725635941975</v>
      </c>
      <c r="S308">
        <f t="shared" si="96"/>
        <v>67.863725635941975</v>
      </c>
      <c r="T308">
        <f t="shared" si="97"/>
        <v>1.3338814408347732</v>
      </c>
      <c r="U308">
        <f t="shared" si="107"/>
        <v>101.4589</v>
      </c>
      <c r="V308">
        <f>(-U308*'Config sheet'!$N$134+'Config sheet'!$N$135*'Stage 2'!U673)*10^2</f>
        <v>-293.6436918878548</v>
      </c>
      <c r="W308">
        <f t="shared" si="105"/>
        <v>-225.77996625191281</v>
      </c>
      <c r="X308" s="62">
        <f>'Config sheet'!$N$150*10^-3</f>
        <v>-333.6</v>
      </c>
      <c r="Y308" s="62">
        <f>'Config sheet'!$N$149*10^-3</f>
        <v>333.6</v>
      </c>
      <c r="Z308">
        <f t="shared" si="98"/>
        <v>5.1809209478529683E-2</v>
      </c>
      <c r="AA308">
        <f>PI()/4*('Config sheet'!$N$38^2)*'Stage 1'!Z308*2</f>
        <v>4.7385065641664436E-3</v>
      </c>
      <c r="AB308">
        <f t="shared" si="99"/>
        <v>29.139037951928952</v>
      </c>
    </row>
    <row r="309" spans="3:28" x14ac:dyDescent="0.25">
      <c r="C309">
        <v>301</v>
      </c>
      <c r="D309">
        <f t="shared" si="88"/>
        <v>995</v>
      </c>
      <c r="E309">
        <f t="shared" si="89"/>
        <v>0.17780000000000001</v>
      </c>
      <c r="F309">
        <f t="shared" si="100"/>
        <v>5.0418760469011725E-2</v>
      </c>
      <c r="G309">
        <f t="shared" si="101"/>
        <v>104.19615634406146</v>
      </c>
      <c r="H309">
        <f t="shared" si="102"/>
        <v>5.253441048502931</v>
      </c>
      <c r="I309" s="3">
        <f t="shared" si="90"/>
        <v>8.8900000000000007E-2</v>
      </c>
      <c r="J309" s="3">
        <f t="shared" si="91"/>
        <v>0.40640000000000004</v>
      </c>
      <c r="K309">
        <f t="shared" si="92"/>
        <v>0.10062081535110802</v>
      </c>
      <c r="L309" s="62">
        <f>PI()/4*('Config sheet'!$N$38^2)*'Stage 2'!K309*2</f>
        <v>9.2028502042787036E-3</v>
      </c>
      <c r="M309">
        <f t="shared" si="93"/>
        <v>44.112662419651564</v>
      </c>
      <c r="N309" s="62">
        <f>'Config sheet'!$N$44</f>
        <v>5.8970333333333338</v>
      </c>
      <c r="O309">
        <f t="shared" si="103"/>
        <v>-8.8345273097391992</v>
      </c>
      <c r="P309">
        <f t="shared" si="104"/>
        <v>397.98055917015796</v>
      </c>
      <c r="Q309">
        <f t="shared" si="94"/>
        <v>180</v>
      </c>
      <c r="R309">
        <f t="shared" si="95"/>
        <v>71.636500650628449</v>
      </c>
      <c r="S309">
        <f t="shared" si="96"/>
        <v>71.636500650628435</v>
      </c>
      <c r="T309">
        <f t="shared" si="97"/>
        <v>1.3338814408347732</v>
      </c>
      <c r="U309">
        <f t="shared" si="107"/>
        <v>101.4589</v>
      </c>
      <c r="V309">
        <f>(-U309*'Config sheet'!$N$134+'Config sheet'!$N$135*'Stage 2'!U674)*10^2</f>
        <v>-293.6436918878548</v>
      </c>
      <c r="W309">
        <f t="shared" si="105"/>
        <v>-222.00719123722635</v>
      </c>
      <c r="X309" s="62">
        <f>'Config sheet'!$N$150*10^-3</f>
        <v>-333.6</v>
      </c>
      <c r="Y309" s="62">
        <f>'Config sheet'!$N$149*10^-3</f>
        <v>333.6</v>
      </c>
      <c r="Z309">
        <f t="shared" si="98"/>
        <v>5.0321195351108017E-2</v>
      </c>
      <c r="AA309">
        <f>PI()/4*('Config sheet'!$N$38^2)*'Stage 1'!Z309*2</f>
        <v>4.6024117504966464E-3</v>
      </c>
      <c r="AB309">
        <f t="shared" si="99"/>
        <v>28.302134618170982</v>
      </c>
    </row>
    <row r="310" spans="3:28" x14ac:dyDescent="0.25">
      <c r="C310">
        <v>302</v>
      </c>
      <c r="D310">
        <f t="shared" si="88"/>
        <v>995</v>
      </c>
      <c r="E310">
        <f t="shared" si="89"/>
        <v>0.17780000000000001</v>
      </c>
      <c r="F310">
        <f t="shared" si="100"/>
        <v>5.058626465661642E-2</v>
      </c>
      <c r="G310">
        <f t="shared" si="101"/>
        <v>104.19615634406146</v>
      </c>
      <c r="H310">
        <f t="shared" si="102"/>
        <v>5.270894341022875</v>
      </c>
      <c r="I310" s="3">
        <f t="shared" si="90"/>
        <v>8.8900000000000007E-2</v>
      </c>
      <c r="J310" s="3">
        <f t="shared" si="91"/>
        <v>0.40640000000000004</v>
      </c>
      <c r="K310">
        <f t="shared" si="92"/>
        <v>9.9143975615458638E-2</v>
      </c>
      <c r="L310" s="62">
        <f>PI()/4*('Config sheet'!$N$38^2)*'Stage 2'!K310*2</f>
        <v>9.0677774083022175E-3</v>
      </c>
      <c r="M310">
        <f t="shared" si="93"/>
        <v>43.46520858537977</v>
      </c>
      <c r="N310" s="62">
        <f>'Config sheet'!$N$44</f>
        <v>5.8970333333333338</v>
      </c>
      <c r="O310">
        <f t="shared" si="103"/>
        <v>-8.7661105208987138</v>
      </c>
      <c r="P310">
        <f t="shared" si="104"/>
        <v>418.90976142269648</v>
      </c>
      <c r="Q310">
        <f t="shared" si="94"/>
        <v>180</v>
      </c>
      <c r="R310">
        <f t="shared" si="95"/>
        <v>75.403757056085368</v>
      </c>
      <c r="S310">
        <f t="shared" si="96"/>
        <v>75.403757056085368</v>
      </c>
      <c r="T310">
        <f t="shared" si="97"/>
        <v>1.3338814408347732</v>
      </c>
      <c r="U310">
        <f t="shared" si="107"/>
        <v>101.4589</v>
      </c>
      <c r="V310">
        <f>(-U310*'Config sheet'!$N$134+'Config sheet'!$N$135*'Stage 2'!U675)*10^2</f>
        <v>-293.6436918878548</v>
      </c>
      <c r="W310">
        <f t="shared" si="105"/>
        <v>-218.23993483176943</v>
      </c>
      <c r="X310" s="62">
        <f>'Config sheet'!$N$150*10^-3</f>
        <v>-333.6</v>
      </c>
      <c r="Y310" s="62">
        <f>'Config sheet'!$N$149*10^-3</f>
        <v>333.6</v>
      </c>
      <c r="Z310">
        <f t="shared" si="98"/>
        <v>4.8844355615458634E-2</v>
      </c>
      <c r="AA310">
        <f>PI()/4*('Config sheet'!$N$38^2)*'Stage 1'!Z310*2</f>
        <v>4.4673389545201612E-3</v>
      </c>
      <c r="AB310">
        <f t="shared" si="99"/>
        <v>27.471516094183706</v>
      </c>
    </row>
    <row r="311" spans="3:28" x14ac:dyDescent="0.25">
      <c r="C311">
        <v>303</v>
      </c>
      <c r="D311">
        <f t="shared" si="88"/>
        <v>995</v>
      </c>
      <c r="E311">
        <f t="shared" si="89"/>
        <v>0.17780000000000001</v>
      </c>
      <c r="F311">
        <f t="shared" si="100"/>
        <v>5.0753768844221107E-2</v>
      </c>
      <c r="G311">
        <f t="shared" si="101"/>
        <v>104.19615634406146</v>
      </c>
      <c r="H311">
        <f t="shared" si="102"/>
        <v>5.2883476335428181</v>
      </c>
      <c r="I311" s="3">
        <f t="shared" si="90"/>
        <v>8.8900000000000007E-2</v>
      </c>
      <c r="J311" s="3">
        <f t="shared" si="91"/>
        <v>0.40640000000000004</v>
      </c>
      <c r="K311">
        <f t="shared" si="92"/>
        <v>9.7678903851968771E-2</v>
      </c>
      <c r="L311" s="62">
        <f>PI()/4*('Config sheet'!$N$38^2)*'Stage 2'!K311*2</f>
        <v>8.9337809192967521E-3</v>
      </c>
      <c r="M311">
        <f t="shared" si="93"/>
        <v>42.822913888225138</v>
      </c>
      <c r="N311" s="62">
        <f>'Config sheet'!$N$44</f>
        <v>5.8970333333333338</v>
      </c>
      <c r="O311">
        <f t="shared" si="103"/>
        <v>-8.6941914338314401</v>
      </c>
      <c r="P311">
        <f t="shared" si="104"/>
        <v>439.79592964881095</v>
      </c>
      <c r="Q311">
        <f t="shared" si="94"/>
        <v>180</v>
      </c>
      <c r="R311">
        <f t="shared" si="95"/>
        <v>79.163267336785964</v>
      </c>
      <c r="S311">
        <f t="shared" si="96"/>
        <v>79.163267336785964</v>
      </c>
      <c r="T311">
        <f t="shared" si="97"/>
        <v>1.3338814408347732</v>
      </c>
      <c r="U311">
        <f t="shared" si="107"/>
        <v>101.4589</v>
      </c>
      <c r="V311">
        <f>(-U311*'Config sheet'!$N$134+'Config sheet'!$N$135*'Stage 2'!U676)*10^2</f>
        <v>-293.6436918878548</v>
      </c>
      <c r="W311">
        <f t="shared" si="105"/>
        <v>-214.48042455106884</v>
      </c>
      <c r="X311" s="62">
        <f>'Config sheet'!$N$150*10^-3</f>
        <v>-333.6</v>
      </c>
      <c r="Y311" s="62">
        <f>'Config sheet'!$N$149*10^-3</f>
        <v>333.6</v>
      </c>
      <c r="Z311">
        <f t="shared" si="98"/>
        <v>4.7379283851968768E-2</v>
      </c>
      <c r="AA311">
        <f>PI()/4*('Config sheet'!$N$38^2)*'Stage 1'!Z311*2</f>
        <v>4.3333424655146958E-3</v>
      </c>
      <c r="AB311">
        <f t="shared" si="99"/>
        <v>26.647516227204026</v>
      </c>
    </row>
    <row r="312" spans="3:28" x14ac:dyDescent="0.25">
      <c r="C312">
        <v>304</v>
      </c>
      <c r="D312">
        <f t="shared" si="88"/>
        <v>995</v>
      </c>
      <c r="E312">
        <f t="shared" si="89"/>
        <v>0.17780000000000001</v>
      </c>
      <c r="F312">
        <f t="shared" si="100"/>
        <v>5.0921273031825795E-2</v>
      </c>
      <c r="G312">
        <f t="shared" si="101"/>
        <v>104.19615634406146</v>
      </c>
      <c r="H312">
        <f t="shared" si="102"/>
        <v>5.3058009260627612</v>
      </c>
      <c r="I312" s="3">
        <f t="shared" si="90"/>
        <v>8.8900000000000007E-2</v>
      </c>
      <c r="J312" s="3">
        <f t="shared" si="91"/>
        <v>0.40640000000000004</v>
      </c>
      <c r="K312">
        <f t="shared" si="92"/>
        <v>9.6226192240811761E-2</v>
      </c>
      <c r="L312" s="62">
        <f>PI()/4*('Config sheet'!$N$38^2)*'Stage 2'!K312*2</f>
        <v>8.8009148984754745E-3</v>
      </c>
      <c r="M312">
        <f t="shared" si="93"/>
        <v>42.186037942900462</v>
      </c>
      <c r="N312" s="62">
        <f>'Config sheet'!$N$44</f>
        <v>5.8970333333333338</v>
      </c>
      <c r="O312">
        <f t="shared" si="103"/>
        <v>-8.6187782997107192</v>
      </c>
      <c r="P312">
        <f t="shared" si="104"/>
        <v>460.62659883537629</v>
      </c>
      <c r="Q312">
        <f t="shared" si="94"/>
        <v>180</v>
      </c>
      <c r="R312">
        <f t="shared" si="95"/>
        <v>82.912787790367744</v>
      </c>
      <c r="S312">
        <f t="shared" si="96"/>
        <v>82.91278779036773</v>
      </c>
      <c r="T312">
        <f t="shared" si="97"/>
        <v>1.3338814408347732</v>
      </c>
      <c r="U312">
        <f t="shared" si="107"/>
        <v>101.4589</v>
      </c>
      <c r="V312">
        <f>(-U312*'Config sheet'!$N$134+'Config sheet'!$N$135*'Stage 2'!U677)*10^2</f>
        <v>-293.6436918878548</v>
      </c>
      <c r="W312">
        <f t="shared" si="105"/>
        <v>-210.73090409748704</v>
      </c>
      <c r="X312" s="62">
        <f>'Config sheet'!$N$150*10^-3</f>
        <v>-333.6</v>
      </c>
      <c r="Y312" s="62">
        <f>'Config sheet'!$N$149*10^-3</f>
        <v>333.6</v>
      </c>
      <c r="Z312">
        <f t="shared" si="98"/>
        <v>4.5926572240811758E-2</v>
      </c>
      <c r="AA312">
        <f>PI()/4*('Config sheet'!$N$38^2)*'Stage 1'!Z312*2</f>
        <v>4.2004764446934182E-3</v>
      </c>
      <c r="AB312">
        <f t="shared" si="99"/>
        <v>25.830468076946993</v>
      </c>
    </row>
    <row r="313" spans="3:28" x14ac:dyDescent="0.25">
      <c r="C313">
        <v>305</v>
      </c>
      <c r="D313">
        <f t="shared" si="88"/>
        <v>995</v>
      </c>
      <c r="E313">
        <f t="shared" si="89"/>
        <v>0.17780000000000001</v>
      </c>
      <c r="F313">
        <f t="shared" si="100"/>
        <v>5.108877721943049E-2</v>
      </c>
      <c r="G313">
        <f t="shared" si="101"/>
        <v>104.19615634406146</v>
      </c>
      <c r="H313">
        <f t="shared" si="102"/>
        <v>5.3232542185827052</v>
      </c>
      <c r="I313" s="3">
        <f t="shared" si="90"/>
        <v>8.8900000000000007E-2</v>
      </c>
      <c r="J313" s="3">
        <f t="shared" si="91"/>
        <v>0.40640000000000004</v>
      </c>
      <c r="K313">
        <f t="shared" si="92"/>
        <v>9.4786431190639356E-2</v>
      </c>
      <c r="L313" s="62">
        <f>PI()/4*('Config sheet'!$N$38^2)*'Stage 2'!K313*2</f>
        <v>8.6692333450269429E-3</v>
      </c>
      <c r="M313">
        <f t="shared" si="93"/>
        <v>41.554839587474696</v>
      </c>
      <c r="N313" s="62">
        <f>'Config sheet'!$N$44</f>
        <v>5.8970333333333338</v>
      </c>
      <c r="O313">
        <f t="shared" si="103"/>
        <v>-8.5398814644004126</v>
      </c>
      <c r="P313">
        <f t="shared" si="104"/>
        <v>481.38922527478559</v>
      </c>
      <c r="Q313">
        <f t="shared" si="94"/>
        <v>180</v>
      </c>
      <c r="R313">
        <f t="shared" si="95"/>
        <v>86.650060549461401</v>
      </c>
      <c r="S313">
        <f t="shared" si="96"/>
        <v>86.650060549461401</v>
      </c>
      <c r="T313">
        <f t="shared" si="97"/>
        <v>1.3338814408347732</v>
      </c>
      <c r="U313">
        <f t="shared" si="107"/>
        <v>101.4589</v>
      </c>
      <c r="V313">
        <f>(-U313*'Config sheet'!$N$134+'Config sheet'!$N$135*'Stage 2'!U678)*10^2</f>
        <v>-293.6436918878548</v>
      </c>
      <c r="W313">
        <f t="shared" si="105"/>
        <v>-206.99363133839341</v>
      </c>
      <c r="X313" s="62">
        <f>'Config sheet'!$N$150*10^-3</f>
        <v>-333.6</v>
      </c>
      <c r="Y313" s="62">
        <f>'Config sheet'!$N$149*10^-3</f>
        <v>333.6</v>
      </c>
      <c r="Z313">
        <f t="shared" si="98"/>
        <v>4.4486811190639353E-2</v>
      </c>
      <c r="AA313">
        <f>PI()/4*('Config sheet'!$N$38^2)*'Stage 1'!Z313*2</f>
        <v>4.0687948912448875E-3</v>
      </c>
      <c r="AB313">
        <f t="shared" si="99"/>
        <v>25.02070370677129</v>
      </c>
    </row>
    <row r="314" spans="3:28" x14ac:dyDescent="0.25">
      <c r="C314">
        <v>306</v>
      </c>
      <c r="D314">
        <f t="shared" si="88"/>
        <v>995</v>
      </c>
      <c r="E314">
        <f t="shared" si="89"/>
        <v>0.17780000000000001</v>
      </c>
      <c r="F314">
        <f t="shared" si="100"/>
        <v>5.1256281407035177E-2</v>
      </c>
      <c r="G314">
        <f t="shared" si="101"/>
        <v>104.19615634406146</v>
      </c>
      <c r="H314">
        <f t="shared" si="102"/>
        <v>5.3407075111026483</v>
      </c>
      <c r="I314" s="3">
        <f t="shared" si="90"/>
        <v>8.8900000000000007E-2</v>
      </c>
      <c r="J314" s="3">
        <f t="shared" si="91"/>
        <v>0.40640000000000004</v>
      </c>
      <c r="K314">
        <f t="shared" si="92"/>
        <v>9.3360208966305605E-2</v>
      </c>
      <c r="L314" s="62">
        <f>PI()/4*('Config sheet'!$N$38^2)*'Stage 2'!K314*2</f>
        <v>8.5387900620664849E-3</v>
      </c>
      <c r="M314">
        <f t="shared" si="93"/>
        <v>40.929576720165336</v>
      </c>
      <c r="N314" s="62">
        <f>'Config sheet'!$N$44</f>
        <v>5.8970333333333338</v>
      </c>
      <c r="O314">
        <f t="shared" si="103"/>
        <v>-8.4575133806859562</v>
      </c>
      <c r="P314">
        <f t="shared" si="104"/>
        <v>502.07119793777923</v>
      </c>
      <c r="Q314">
        <f t="shared" si="94"/>
        <v>180</v>
      </c>
      <c r="R314">
        <f t="shared" si="95"/>
        <v>90.372815628800268</v>
      </c>
      <c r="S314">
        <f t="shared" si="96"/>
        <v>90.372815628800268</v>
      </c>
      <c r="T314">
        <f t="shared" si="97"/>
        <v>1.3338814408347732</v>
      </c>
      <c r="U314">
        <f t="shared" si="107"/>
        <v>101.4589</v>
      </c>
      <c r="V314">
        <f>(-U314*'Config sheet'!$N$134+'Config sheet'!$N$135*'Stage 2'!U679)*10^2</f>
        <v>-293.6436918878548</v>
      </c>
      <c r="W314">
        <f t="shared" si="105"/>
        <v>-203.27087625905455</v>
      </c>
      <c r="X314" s="62">
        <f>'Config sheet'!$N$150*10^-3</f>
        <v>-333.6</v>
      </c>
      <c r="Y314" s="62">
        <f>'Config sheet'!$N$149*10^-3</f>
        <v>333.6</v>
      </c>
      <c r="Z314">
        <f t="shared" si="98"/>
        <v>4.3060588966305602E-2</v>
      </c>
      <c r="AA314">
        <f>PI()/4*('Config sheet'!$N$38^2)*'Stage 1'!Z314*2</f>
        <v>3.9383516082844286E-3</v>
      </c>
      <c r="AB314">
        <f t="shared" si="99"/>
        <v>24.218553974300114</v>
      </c>
    </row>
    <row r="315" spans="3:28" x14ac:dyDescent="0.25">
      <c r="C315">
        <v>307</v>
      </c>
      <c r="D315">
        <f t="shared" si="88"/>
        <v>995</v>
      </c>
      <c r="E315">
        <f t="shared" si="89"/>
        <v>0.17780000000000001</v>
      </c>
      <c r="F315">
        <f t="shared" si="100"/>
        <v>5.1423785594639872E-2</v>
      </c>
      <c r="G315">
        <f t="shared" si="101"/>
        <v>104.19615634406146</v>
      </c>
      <c r="H315">
        <f t="shared" si="102"/>
        <v>5.3581608036225914</v>
      </c>
      <c r="I315" s="3">
        <f t="shared" si="90"/>
        <v>8.8900000000000007E-2</v>
      </c>
      <c r="J315" s="3">
        <f t="shared" si="91"/>
        <v>0.40640000000000004</v>
      </c>
      <c r="K315">
        <f t="shared" si="92"/>
        <v>9.1948111316025996E-2</v>
      </c>
      <c r="L315" s="62">
        <f>PI()/4*('Config sheet'!$N$38^2)*'Stage 2'!K315*2</f>
        <v>8.4096386225358949E-3</v>
      </c>
      <c r="M315">
        <f t="shared" si="93"/>
        <v>40.310506135883081</v>
      </c>
      <c r="N315" s="62">
        <f>'Config sheet'!$N$44</f>
        <v>5.8970333333333338</v>
      </c>
      <c r="O315">
        <f t="shared" si="103"/>
        <v>-8.3716886185894772</v>
      </c>
      <c r="P315">
        <f t="shared" si="104"/>
        <v>522.65984997406508</v>
      </c>
      <c r="Q315">
        <f t="shared" si="94"/>
        <v>180</v>
      </c>
      <c r="R315">
        <f t="shared" si="95"/>
        <v>94.078772995331718</v>
      </c>
      <c r="S315">
        <f t="shared" si="96"/>
        <v>94.078772995331718</v>
      </c>
      <c r="T315">
        <f t="shared" si="97"/>
        <v>1.3338814408347732</v>
      </c>
      <c r="U315">
        <f t="shared" si="107"/>
        <v>101.4589</v>
      </c>
      <c r="V315">
        <f>(-U315*'Config sheet'!$N$134+'Config sheet'!$N$135*'Stage 2'!U680)*10^2</f>
        <v>-293.6436918878548</v>
      </c>
      <c r="W315">
        <f t="shared" si="105"/>
        <v>-199.56491889252308</v>
      </c>
      <c r="X315" s="62">
        <f>'Config sheet'!$N$150*10^-3</f>
        <v>-333.6</v>
      </c>
      <c r="Y315" s="62">
        <f>'Config sheet'!$N$149*10^-3</f>
        <v>333.6</v>
      </c>
      <c r="Z315">
        <f t="shared" si="98"/>
        <v>4.1648491316025993E-2</v>
      </c>
      <c r="AA315">
        <f>PI()/4*('Config sheet'!$N$38^2)*'Stage 1'!Z315*2</f>
        <v>3.8092001687538395E-3</v>
      </c>
      <c r="AB315">
        <f t="shared" si="99"/>
        <v>23.424348321724402</v>
      </c>
    </row>
    <row r="316" spans="3:28" x14ac:dyDescent="0.25">
      <c r="C316">
        <v>308</v>
      </c>
      <c r="D316">
        <f t="shared" si="88"/>
        <v>995</v>
      </c>
      <c r="E316">
        <f t="shared" si="89"/>
        <v>0.17780000000000001</v>
      </c>
      <c r="F316">
        <f t="shared" si="100"/>
        <v>5.1591289782244559E-2</v>
      </c>
      <c r="G316">
        <f t="shared" si="101"/>
        <v>104.19615634406146</v>
      </c>
      <c r="H316">
        <f t="shared" si="102"/>
        <v>5.3756140961425345</v>
      </c>
      <c r="I316" s="3">
        <f t="shared" si="90"/>
        <v>8.8900000000000007E-2</v>
      </c>
      <c r="J316" s="3">
        <f t="shared" si="91"/>
        <v>0.40640000000000004</v>
      </c>
      <c r="K316">
        <f t="shared" si="92"/>
        <v>9.0550721098374823E-2</v>
      </c>
      <c r="L316" s="62">
        <f>PI()/4*('Config sheet'!$N$38^2)*'Stage 2'!K316*2</f>
        <v>8.2818323350883696E-3</v>
      </c>
      <c r="M316">
        <f t="shared" si="93"/>
        <v>39.697883362705653</v>
      </c>
      <c r="N316" s="62">
        <f>'Config sheet'!$N$44</f>
        <v>5.8970333333333338</v>
      </c>
      <c r="O316">
        <f t="shared" si="103"/>
        <v>-8.2824238737487619</v>
      </c>
      <c r="P316">
        <f t="shared" si="104"/>
        <v>543.1424703278708</v>
      </c>
      <c r="Q316">
        <f t="shared" si="94"/>
        <v>180</v>
      </c>
      <c r="R316">
        <f t="shared" si="95"/>
        <v>97.765644659016758</v>
      </c>
      <c r="S316">
        <f t="shared" si="96"/>
        <v>97.765644659016743</v>
      </c>
      <c r="T316">
        <f t="shared" si="97"/>
        <v>1.3338814408347732</v>
      </c>
      <c r="U316">
        <f t="shared" si="107"/>
        <v>101.4589</v>
      </c>
      <c r="V316">
        <f>(-U316*'Config sheet'!$N$134+'Config sheet'!$N$135*'Stage 2'!U681)*10^2</f>
        <v>-293.6436918878548</v>
      </c>
      <c r="W316">
        <f t="shared" si="105"/>
        <v>-195.87804722883806</v>
      </c>
      <c r="X316" s="62">
        <f>'Config sheet'!$N$150*10^-3</f>
        <v>-333.6</v>
      </c>
      <c r="Y316" s="62">
        <f>'Config sheet'!$N$149*10^-3</f>
        <v>333.6</v>
      </c>
      <c r="Z316">
        <f t="shared" si="98"/>
        <v>4.025110109837482E-2</v>
      </c>
      <c r="AA316">
        <f>PI()/4*('Config sheet'!$N$38^2)*'Stage 1'!Z316*2</f>
        <v>3.6813938813063133E-3</v>
      </c>
      <c r="AB316">
        <f t="shared" si="99"/>
        <v>22.638414566015083</v>
      </c>
    </row>
    <row r="317" spans="3:28" x14ac:dyDescent="0.25">
      <c r="C317">
        <v>309</v>
      </c>
      <c r="D317">
        <f t="shared" si="88"/>
        <v>995</v>
      </c>
      <c r="E317">
        <f t="shared" si="89"/>
        <v>0.17780000000000001</v>
      </c>
      <c r="F317">
        <f t="shared" si="100"/>
        <v>5.1758793969849247E-2</v>
      </c>
      <c r="G317">
        <f t="shared" si="101"/>
        <v>104.19615634406146</v>
      </c>
      <c r="H317">
        <f t="shared" si="102"/>
        <v>5.3930673886624776</v>
      </c>
      <c r="I317" s="3">
        <f t="shared" si="90"/>
        <v>8.8900000000000007E-2</v>
      </c>
      <c r="J317" s="3">
        <f t="shared" si="91"/>
        <v>0.40640000000000004</v>
      </c>
      <c r="K317">
        <f t="shared" si="92"/>
        <v>8.9168617909516371E-2</v>
      </c>
      <c r="L317" s="62">
        <f>PI()/4*('Config sheet'!$N$38^2)*'Stage 2'!K317*2</f>
        <v>8.1554242099947955E-3</v>
      </c>
      <c r="M317">
        <f t="shared" si="93"/>
        <v>39.091962498454123</v>
      </c>
      <c r="N317" s="62">
        <f>'Config sheet'!$N$44</f>
        <v>5.8970333333333338</v>
      </c>
      <c r="O317">
        <f t="shared" si="103"/>
        <v>-8.1897379738418135</v>
      </c>
      <c r="P317">
        <f t="shared" si="104"/>
        <v>563.50631545546003</v>
      </c>
      <c r="Q317">
        <f t="shared" si="94"/>
        <v>180</v>
      </c>
      <c r="R317">
        <f t="shared" si="95"/>
        <v>101.43113678198281</v>
      </c>
      <c r="S317">
        <f t="shared" si="96"/>
        <v>101.4311367819828</v>
      </c>
      <c r="T317">
        <f t="shared" si="97"/>
        <v>1.3338814408347732</v>
      </c>
      <c r="U317">
        <f t="shared" si="107"/>
        <v>101.4589</v>
      </c>
      <c r="V317">
        <f>(-U317*'Config sheet'!$N$134+'Config sheet'!$N$135*'Stage 2'!U682)*10^2</f>
        <v>-293.6436918878548</v>
      </c>
      <c r="W317">
        <f t="shared" si="105"/>
        <v>-192.21255510587199</v>
      </c>
      <c r="X317" s="62">
        <f>'Config sheet'!$N$150*10^-3</f>
        <v>-333.6</v>
      </c>
      <c r="Y317" s="62">
        <f>'Config sheet'!$N$149*10^-3</f>
        <v>333.6</v>
      </c>
      <c r="Z317">
        <f t="shared" si="98"/>
        <v>3.8868997909516367E-2</v>
      </c>
      <c r="AA317">
        <f>PI()/4*('Config sheet'!$N$38^2)*'Stage 1'!Z317*2</f>
        <v>3.5549857562127397E-3</v>
      </c>
      <c r="AB317">
        <f t="shared" si="99"/>
        <v>21.861078689266797</v>
      </c>
    </row>
    <row r="318" spans="3:28" x14ac:dyDescent="0.25">
      <c r="C318">
        <v>310</v>
      </c>
      <c r="D318">
        <f t="shared" si="88"/>
        <v>995</v>
      </c>
      <c r="E318">
        <f t="shared" si="89"/>
        <v>0.17780000000000001</v>
      </c>
      <c r="F318">
        <f t="shared" si="100"/>
        <v>5.1926298157453941E-2</v>
      </c>
      <c r="G318">
        <f t="shared" si="101"/>
        <v>104.19615634406146</v>
      </c>
      <c r="H318">
        <f t="shared" si="102"/>
        <v>5.4105206811824216</v>
      </c>
      <c r="I318" s="3">
        <f t="shared" si="90"/>
        <v>8.8900000000000007E-2</v>
      </c>
      <c r="J318" s="3">
        <f t="shared" si="91"/>
        <v>0.40640000000000004</v>
      </c>
      <c r="K318">
        <f t="shared" si="92"/>
        <v>8.780237771106171E-2</v>
      </c>
      <c r="L318" s="62">
        <f>PI()/4*('Config sheet'!$N$38^2)*'Stage 2'!K318*2</f>
        <v>8.0304669251072824E-3</v>
      </c>
      <c r="M318">
        <f t="shared" si="93"/>
        <v>38.492996047543485</v>
      </c>
      <c r="N318" s="62">
        <f>'Config sheet'!$N$44</f>
        <v>5.8970333333333338</v>
      </c>
      <c r="O318">
        <f t="shared" si="103"/>
        <v>-8.0936518830410673</v>
      </c>
      <c r="P318">
        <f t="shared" si="104"/>
        <v>583.73862113147482</v>
      </c>
      <c r="Q318">
        <f t="shared" si="94"/>
        <v>180</v>
      </c>
      <c r="R318">
        <f t="shared" si="95"/>
        <v>105.07295180366548</v>
      </c>
      <c r="S318">
        <f t="shared" si="96"/>
        <v>105.07295180366546</v>
      </c>
      <c r="T318">
        <f t="shared" si="97"/>
        <v>1.3338814408347732</v>
      </c>
      <c r="U318">
        <f t="shared" si="107"/>
        <v>101.4589</v>
      </c>
      <c r="V318">
        <f>(-U318*'Config sheet'!$N$134+'Config sheet'!$N$135*'Stage 2'!U683)*10^2</f>
        <v>-293.6436918878548</v>
      </c>
      <c r="W318">
        <f t="shared" si="105"/>
        <v>-188.57074008418931</v>
      </c>
      <c r="X318" s="62">
        <f>'Config sheet'!$N$150*10^-3</f>
        <v>-333.6</v>
      </c>
      <c r="Y318" s="62">
        <f>'Config sheet'!$N$149*10^-3</f>
        <v>333.6</v>
      </c>
      <c r="Z318">
        <f t="shared" si="98"/>
        <v>3.7502757711061707E-2</v>
      </c>
      <c r="AA318">
        <f>PI()/4*('Config sheet'!$N$38^2)*'Stage 1'!Z318*2</f>
        <v>3.4300284713252266E-3</v>
      </c>
      <c r="AB318">
        <f t="shared" si="99"/>
        <v>21.092664629393536</v>
      </c>
    </row>
    <row r="319" spans="3:28" x14ac:dyDescent="0.25">
      <c r="C319">
        <v>311</v>
      </c>
      <c r="D319">
        <f t="shared" si="88"/>
        <v>995</v>
      </c>
      <c r="E319">
        <f t="shared" si="89"/>
        <v>0.17780000000000001</v>
      </c>
      <c r="F319">
        <f t="shared" si="100"/>
        <v>5.2093802345058629E-2</v>
      </c>
      <c r="G319">
        <f t="shared" si="101"/>
        <v>104.19615634406146</v>
      </c>
      <c r="H319">
        <f t="shared" si="102"/>
        <v>5.4279739737023647</v>
      </c>
      <c r="I319" s="3">
        <f t="shared" si="90"/>
        <v>8.8900000000000007E-2</v>
      </c>
      <c r="J319" s="3">
        <f t="shared" si="91"/>
        <v>0.40640000000000004</v>
      </c>
      <c r="K319">
        <f t="shared" si="92"/>
        <v>8.6452572458937796E-2</v>
      </c>
      <c r="L319" s="62">
        <f>PI()/4*('Config sheet'!$N$38^2)*'Stage 2'!K319*2</f>
        <v>7.9070127919152657E-3</v>
      </c>
      <c r="M319">
        <f t="shared" si="93"/>
        <v>37.90123475827702</v>
      </c>
      <c r="N319" s="62">
        <f>'Config sheet'!$N$44</f>
        <v>5.8970333333333338</v>
      </c>
      <c r="O319">
        <f t="shared" si="103"/>
        <v>-7.994188704483487</v>
      </c>
      <c r="P319">
        <f t="shared" si="104"/>
        <v>603.8266143308515</v>
      </c>
      <c r="Q319">
        <f t="shared" si="94"/>
        <v>180</v>
      </c>
      <c r="R319">
        <f t="shared" si="95"/>
        <v>108.68879057955326</v>
      </c>
      <c r="S319">
        <f t="shared" si="96"/>
        <v>108.68879057955327</v>
      </c>
      <c r="T319">
        <f t="shared" si="97"/>
        <v>1.3338814408347732</v>
      </c>
      <c r="U319">
        <f t="shared" si="107"/>
        <v>101.4589</v>
      </c>
      <c r="V319">
        <f>(-U319*'Config sheet'!$N$134+'Config sheet'!$N$135*'Stage 2'!U684)*10^2</f>
        <v>-293.6436918878548</v>
      </c>
      <c r="W319">
        <f t="shared" si="105"/>
        <v>-184.95490130830154</v>
      </c>
      <c r="X319" s="62">
        <f>'Config sheet'!$N$150*10^-3</f>
        <v>-333.6</v>
      </c>
      <c r="Y319" s="62">
        <f>'Config sheet'!$N$149*10^-3</f>
        <v>333.6</v>
      </c>
      <c r="Z319">
        <f t="shared" si="98"/>
        <v>3.6152952458937793E-2</v>
      </c>
      <c r="AA319">
        <f>PI()/4*('Config sheet'!$N$38^2)*'Stage 1'!Z319*2</f>
        <v>3.3065743381332094E-3</v>
      </c>
      <c r="AB319">
        <f t="shared" si="99"/>
        <v>20.333494071393581</v>
      </c>
    </row>
    <row r="320" spans="3:28" x14ac:dyDescent="0.25">
      <c r="C320">
        <v>312</v>
      </c>
      <c r="D320">
        <f t="shared" si="88"/>
        <v>995</v>
      </c>
      <c r="E320">
        <f t="shared" si="89"/>
        <v>0.17780000000000001</v>
      </c>
      <c r="F320">
        <f t="shared" si="100"/>
        <v>5.2261306532663317E-2</v>
      </c>
      <c r="G320">
        <f t="shared" si="101"/>
        <v>104.19615634406146</v>
      </c>
      <c r="H320">
        <f t="shared" si="102"/>
        <v>5.4454272662223078</v>
      </c>
      <c r="I320" s="3">
        <f t="shared" si="90"/>
        <v>8.8900000000000007E-2</v>
      </c>
      <c r="J320" s="3">
        <f t="shared" si="91"/>
        <v>0.40640000000000004</v>
      </c>
      <c r="K320">
        <f t="shared" si="92"/>
        <v>8.5119769733647557E-2</v>
      </c>
      <c r="L320" s="62">
        <f>PI()/4*('Config sheet'!$N$38^2)*'Stage 2'!K320*2</f>
        <v>7.7851137217288362E-3</v>
      </c>
      <c r="M320">
        <f t="shared" si="93"/>
        <v>37.316927460750506</v>
      </c>
      <c r="N320" s="62">
        <f>'Config sheet'!$N$44</f>
        <v>5.8970333333333338</v>
      </c>
      <c r="O320">
        <f t="shared" si="103"/>
        <v>-7.8913736807449553</v>
      </c>
      <c r="P320">
        <f t="shared" si="104"/>
        <v>623.75752517296382</v>
      </c>
      <c r="Q320">
        <f t="shared" si="94"/>
        <v>180</v>
      </c>
      <c r="R320">
        <f t="shared" si="95"/>
        <v>112.27635453113349</v>
      </c>
      <c r="S320">
        <f t="shared" si="96"/>
        <v>112.27635453113349</v>
      </c>
      <c r="T320">
        <f t="shared" si="97"/>
        <v>1.3338814408347732</v>
      </c>
      <c r="U320">
        <f t="shared" si="107"/>
        <v>101.4589</v>
      </c>
      <c r="V320">
        <f>(-U320*'Config sheet'!$N$134+'Config sheet'!$N$135*'Stage 2'!U685)*10^2</f>
        <v>-293.6436918878548</v>
      </c>
      <c r="W320">
        <f t="shared" si="105"/>
        <v>-181.36733735672129</v>
      </c>
      <c r="X320" s="62">
        <f>'Config sheet'!$N$150*10^-3</f>
        <v>-333.6</v>
      </c>
      <c r="Y320" s="62">
        <f>'Config sheet'!$N$149*10^-3</f>
        <v>333.6</v>
      </c>
      <c r="Z320">
        <f t="shared" si="98"/>
        <v>3.4820149733647554E-2</v>
      </c>
      <c r="AA320">
        <f>PI()/4*('Config sheet'!$N$38^2)*'Stage 1'!Z320*2</f>
        <v>3.1846752679467799E-3</v>
      </c>
      <c r="AB320">
        <f t="shared" si="99"/>
        <v>19.583886239396822</v>
      </c>
    </row>
    <row r="321" spans="3:28" x14ac:dyDescent="0.25">
      <c r="C321">
        <v>313</v>
      </c>
      <c r="D321">
        <f t="shared" si="88"/>
        <v>995</v>
      </c>
      <c r="E321">
        <f t="shared" si="89"/>
        <v>0.17780000000000001</v>
      </c>
      <c r="F321">
        <f t="shared" si="100"/>
        <v>5.2428810720268011E-2</v>
      </c>
      <c r="G321">
        <f t="shared" si="101"/>
        <v>104.19615634406146</v>
      </c>
      <c r="H321">
        <f t="shared" si="102"/>
        <v>5.4628805587422518</v>
      </c>
      <c r="I321" s="3">
        <f t="shared" si="90"/>
        <v>8.8900000000000007E-2</v>
      </c>
      <c r="J321" s="3">
        <f t="shared" si="91"/>
        <v>0.40640000000000004</v>
      </c>
      <c r="K321">
        <f t="shared" si="92"/>
        <v>8.3804532372296139E-2</v>
      </c>
      <c r="L321" s="62">
        <f>PI()/4*('Config sheet'!$N$38^2)*'Stage 2'!K321*2</f>
        <v>7.6648211920236041E-3</v>
      </c>
      <c r="M321">
        <f t="shared" si="93"/>
        <v>36.74032090553073</v>
      </c>
      <c r="N321" s="62">
        <f>'Config sheet'!$N$44</f>
        <v>5.8970333333333338</v>
      </c>
      <c r="O321">
        <f t="shared" si="103"/>
        <v>-7.785234192309737</v>
      </c>
      <c r="P321">
        <f t="shared" si="104"/>
        <v>643.51859891452682</v>
      </c>
      <c r="Q321">
        <f t="shared" si="94"/>
        <v>180</v>
      </c>
      <c r="R321">
        <f t="shared" si="95"/>
        <v>115.83334780461485</v>
      </c>
      <c r="S321">
        <f t="shared" si="96"/>
        <v>115.83334780461483</v>
      </c>
      <c r="T321">
        <f t="shared" si="97"/>
        <v>1.3338814408347732</v>
      </c>
      <c r="U321">
        <f t="shared" si="107"/>
        <v>101.4589</v>
      </c>
      <c r="V321">
        <f>(-U321*'Config sheet'!$N$134+'Config sheet'!$N$135*'Stage 2'!U686)*10^2</f>
        <v>-293.6436918878548</v>
      </c>
      <c r="W321">
        <f t="shared" si="105"/>
        <v>-177.81034408323995</v>
      </c>
      <c r="X321" s="62">
        <f>'Config sheet'!$N$150*10^-3</f>
        <v>-333.6</v>
      </c>
      <c r="Y321" s="62">
        <f>'Config sheet'!$N$149*10^-3</f>
        <v>333.6</v>
      </c>
      <c r="Z321">
        <f t="shared" si="98"/>
        <v>3.3504912372296136E-2</v>
      </c>
      <c r="AA321">
        <f>PI()/4*('Config sheet'!$N$38^2)*'Stage 1'!Z321*2</f>
        <v>3.0643827382415474E-3</v>
      </c>
      <c r="AB321">
        <f t="shared" si="99"/>
        <v>18.844157689705362</v>
      </c>
    </row>
    <row r="322" spans="3:28" x14ac:dyDescent="0.25">
      <c r="C322">
        <v>314</v>
      </c>
      <c r="D322">
        <f t="shared" si="88"/>
        <v>995</v>
      </c>
      <c r="E322">
        <f t="shared" si="89"/>
        <v>0.17780000000000001</v>
      </c>
      <c r="F322">
        <f t="shared" si="100"/>
        <v>5.2596314907872699E-2</v>
      </c>
      <c r="G322">
        <f t="shared" si="101"/>
        <v>104.19615634406146</v>
      </c>
      <c r="H322">
        <f t="shared" si="102"/>
        <v>5.4803338512621949</v>
      </c>
      <c r="I322" s="3">
        <f t="shared" si="90"/>
        <v>8.8900000000000007E-2</v>
      </c>
      <c r="J322" s="3">
        <f t="shared" si="91"/>
        <v>0.40640000000000004</v>
      </c>
      <c r="K322">
        <f t="shared" si="92"/>
        <v>8.250741810274749E-2</v>
      </c>
      <c r="L322" s="62">
        <f>PI()/4*('Config sheet'!$N$38^2)*'Stage 2'!K322*2</f>
        <v>7.5461862129804014E-3</v>
      </c>
      <c r="M322">
        <f t="shared" si="93"/>
        <v>36.171659603267855</v>
      </c>
      <c r="N322" s="62">
        <f>'Config sheet'!$N$44</f>
        <v>5.8970333333333338</v>
      </c>
      <c r="O322">
        <f t="shared" si="103"/>
        <v>-7.675799754027941</v>
      </c>
      <c r="P322">
        <f t="shared" si="104"/>
        <v>663.09710797774221</v>
      </c>
      <c r="Q322">
        <f t="shared" si="94"/>
        <v>180</v>
      </c>
      <c r="R322">
        <f t="shared" si="95"/>
        <v>119.35747943599361</v>
      </c>
      <c r="S322">
        <f t="shared" si="96"/>
        <v>119.3574794359936</v>
      </c>
      <c r="T322">
        <f t="shared" si="97"/>
        <v>1.3338814408347732</v>
      </c>
      <c r="U322">
        <f t="shared" si="107"/>
        <v>101.4589</v>
      </c>
      <c r="V322">
        <f>(-U322*'Config sheet'!$N$134+'Config sheet'!$N$135*'Stage 2'!U687)*10^2</f>
        <v>-293.6436918878548</v>
      </c>
      <c r="W322">
        <f t="shared" si="105"/>
        <v>-174.28621245186119</v>
      </c>
      <c r="X322" s="62">
        <f>'Config sheet'!$N$150*10^-3</f>
        <v>-333.6</v>
      </c>
      <c r="Y322" s="62">
        <f>'Config sheet'!$N$149*10^-3</f>
        <v>333.6</v>
      </c>
      <c r="Z322">
        <f t="shared" si="98"/>
        <v>3.2207798102747487E-2</v>
      </c>
      <c r="AA322">
        <f>PI()/4*('Config sheet'!$N$38^2)*'Stage 1'!Z322*2</f>
        <v>2.9457477591983455E-3</v>
      </c>
      <c r="AB322">
        <f t="shared" si="99"/>
        <v>18.114622105032332</v>
      </c>
    </row>
    <row r="323" spans="3:28" x14ac:dyDescent="0.25">
      <c r="C323">
        <v>315</v>
      </c>
      <c r="D323">
        <f t="shared" si="88"/>
        <v>995</v>
      </c>
      <c r="E323">
        <f t="shared" si="89"/>
        <v>0.17780000000000001</v>
      </c>
      <c r="F323">
        <f t="shared" si="100"/>
        <v>5.2763819095477386E-2</v>
      </c>
      <c r="G323">
        <f t="shared" si="101"/>
        <v>104.19615634406146</v>
      </c>
      <c r="H323">
        <f t="shared" si="102"/>
        <v>5.4977871437821371</v>
      </c>
      <c r="I323" s="3">
        <f t="shared" si="90"/>
        <v>8.8900000000000007E-2</v>
      </c>
      <c r="J323" s="3">
        <f t="shared" si="91"/>
        <v>0.40640000000000004</v>
      </c>
      <c r="K323">
        <f t="shared" si="92"/>
        <v>8.1228979180270236E-2</v>
      </c>
      <c r="L323" s="62">
        <f>PI()/4*('Config sheet'!$N$38^2)*'Stage 2'!K323*2</f>
        <v>7.4292592942526645E-3</v>
      </c>
      <c r="M323">
        <f t="shared" si="93"/>
        <v>35.611185665399283</v>
      </c>
      <c r="N323" s="62">
        <f>'Config sheet'!$N$44</f>
        <v>5.8970333333333338</v>
      </c>
      <c r="O323">
        <f t="shared" si="103"/>
        <v>-7.5631020095561734</v>
      </c>
      <c r="P323">
        <f t="shared" si="104"/>
        <v>682.48036400011108</v>
      </c>
      <c r="Q323">
        <f t="shared" si="94"/>
        <v>180</v>
      </c>
      <c r="R323">
        <f t="shared" si="95"/>
        <v>122.84646552002</v>
      </c>
      <c r="S323">
        <f t="shared" si="96"/>
        <v>122.84646552001999</v>
      </c>
      <c r="T323">
        <f t="shared" si="97"/>
        <v>1.3338814408347732</v>
      </c>
      <c r="U323">
        <f t="shared" si="107"/>
        <v>101.4589</v>
      </c>
      <c r="V323">
        <f>(-U323*'Config sheet'!$N$134+'Config sheet'!$N$135*'Stage 2'!U688)*10^2</f>
        <v>-293.6436918878548</v>
      </c>
      <c r="W323">
        <f t="shared" si="105"/>
        <v>-170.79722636783481</v>
      </c>
      <c r="X323" s="62">
        <f>'Config sheet'!$N$150*10^-3</f>
        <v>-333.6</v>
      </c>
      <c r="Y323" s="62">
        <f>'Config sheet'!$N$149*10^-3</f>
        <v>333.6</v>
      </c>
      <c r="Z323">
        <f t="shared" si="98"/>
        <v>3.0929359180270233E-2</v>
      </c>
      <c r="AA323">
        <f>PI()/4*('Config sheet'!$N$38^2)*'Stage 1'!Z323*2</f>
        <v>2.8288208404706086E-3</v>
      </c>
      <c r="AB323">
        <f t="shared" si="99"/>
        <v>17.39559009014074</v>
      </c>
    </row>
    <row r="324" spans="3:28" x14ac:dyDescent="0.25">
      <c r="C324">
        <v>316</v>
      </c>
      <c r="D324">
        <f t="shared" si="88"/>
        <v>995</v>
      </c>
      <c r="E324">
        <f t="shared" si="89"/>
        <v>0.17780000000000001</v>
      </c>
      <c r="F324">
        <f t="shared" si="100"/>
        <v>5.2931323283082081E-2</v>
      </c>
      <c r="G324">
        <f t="shared" si="101"/>
        <v>104.19615634406146</v>
      </c>
      <c r="H324">
        <f t="shared" si="102"/>
        <v>5.5152404363020811</v>
      </c>
      <c r="I324" s="3">
        <f t="shared" si="90"/>
        <v>8.8900000000000007E-2</v>
      </c>
      <c r="J324" s="3">
        <f t="shared" si="91"/>
        <v>0.40640000000000004</v>
      </c>
      <c r="K324">
        <f t="shared" si="92"/>
        <v>7.9969762027023897E-2</v>
      </c>
      <c r="L324" s="62">
        <f>PI()/4*('Config sheet'!$N$38^2)*'Stage 2'!K324*2</f>
        <v>7.3140904119935856E-3</v>
      </c>
      <c r="M324">
        <f t="shared" si="93"/>
        <v>35.059138646098532</v>
      </c>
      <c r="N324" s="62">
        <f>'Config sheet'!$N$44</f>
        <v>5.8970333333333338</v>
      </c>
      <c r="O324">
        <f t="shared" si="103"/>
        <v>-7.4471747237789465</v>
      </c>
      <c r="P324">
        <f t="shared" si="104"/>
        <v>701.65572989227155</v>
      </c>
      <c r="Q324">
        <f t="shared" si="94"/>
        <v>180</v>
      </c>
      <c r="R324">
        <f t="shared" si="95"/>
        <v>126.2980313806089</v>
      </c>
      <c r="S324">
        <f t="shared" si="96"/>
        <v>126.29803138060889</v>
      </c>
      <c r="T324">
        <f t="shared" si="97"/>
        <v>1.3338814408347732</v>
      </c>
      <c r="U324">
        <f t="shared" si="107"/>
        <v>101.4589</v>
      </c>
      <c r="V324">
        <f>(-U324*'Config sheet'!$N$134+'Config sheet'!$N$135*'Stage 2'!U689)*10^2</f>
        <v>-293.6436918878548</v>
      </c>
      <c r="W324">
        <f t="shared" si="105"/>
        <v>-167.3456605072459</v>
      </c>
      <c r="X324" s="62">
        <f>'Config sheet'!$N$150*10^-3</f>
        <v>-333.6</v>
      </c>
      <c r="Y324" s="62">
        <f>'Config sheet'!$N$149*10^-3</f>
        <v>333.6</v>
      </c>
      <c r="Z324">
        <f t="shared" si="98"/>
        <v>2.9670142027023894E-2</v>
      </c>
      <c r="AA324">
        <f>PI()/4*('Config sheet'!$N$38^2)*'Stage 1'!Z324*2</f>
        <v>2.7136519582115293E-3</v>
      </c>
      <c r="AB324">
        <f t="shared" si="99"/>
        <v>16.687368969079806</v>
      </c>
    </row>
    <row r="325" spans="3:28" x14ac:dyDescent="0.25">
      <c r="C325">
        <v>317</v>
      </c>
      <c r="D325">
        <f t="shared" si="88"/>
        <v>995</v>
      </c>
      <c r="E325">
        <f t="shared" si="89"/>
        <v>0.17780000000000001</v>
      </c>
      <c r="F325">
        <f t="shared" si="100"/>
        <v>5.3098827470686769E-2</v>
      </c>
      <c r="G325">
        <f t="shared" si="101"/>
        <v>104.19615634406146</v>
      </c>
      <c r="H325">
        <f t="shared" si="102"/>
        <v>5.5326937288220241</v>
      </c>
      <c r="I325" s="3">
        <f t="shared" si="90"/>
        <v>8.8900000000000007E-2</v>
      </c>
      <c r="J325" s="3">
        <f t="shared" si="91"/>
        <v>0.40640000000000004</v>
      </c>
      <c r="K325">
        <f t="shared" si="92"/>
        <v>7.873030687472761E-2</v>
      </c>
      <c r="L325" s="62">
        <f>PI()/4*('Config sheet'!$N$38^2)*'Stage 2'!K325*2</f>
        <v>7.2007289761743462E-3</v>
      </c>
      <c r="M325">
        <f t="shared" si="93"/>
        <v>34.515755385619499</v>
      </c>
      <c r="N325" s="62">
        <f>'Config sheet'!$N$44</f>
        <v>5.8970333333333338</v>
      </c>
      <c r="O325">
        <f t="shared" si="103"/>
        <v>-7.3280537732107014</v>
      </c>
      <c r="P325">
        <f t="shared" si="104"/>
        <v>720.61063189020388</v>
      </c>
      <c r="Q325">
        <f t="shared" si="94"/>
        <v>180</v>
      </c>
      <c r="R325">
        <f t="shared" si="95"/>
        <v>129.70991374023674</v>
      </c>
      <c r="S325">
        <f t="shared" si="96"/>
        <v>129.70991374023669</v>
      </c>
      <c r="T325">
        <f t="shared" si="97"/>
        <v>1.3338814408347732</v>
      </c>
      <c r="U325">
        <f t="shared" si="107"/>
        <v>101.4589</v>
      </c>
      <c r="V325">
        <f>(-U325*'Config sheet'!$N$134+'Config sheet'!$N$135*'Stage 2'!U690)*10^2</f>
        <v>-293.6436918878548</v>
      </c>
      <c r="W325">
        <f t="shared" si="105"/>
        <v>-163.93377814761806</v>
      </c>
      <c r="X325" s="62">
        <f>'Config sheet'!$N$150*10^-3</f>
        <v>-333.6</v>
      </c>
      <c r="Y325" s="62">
        <f>'Config sheet'!$N$149*10^-3</f>
        <v>333.6</v>
      </c>
      <c r="Z325">
        <f t="shared" si="98"/>
        <v>2.8430686874727606E-2</v>
      </c>
      <c r="AA325">
        <f>PI()/4*('Config sheet'!$N$38^2)*'Stage 1'!Z325*2</f>
        <v>2.6002905223922895E-3</v>
      </c>
      <c r="AB325">
        <f t="shared" si="99"/>
        <v>15.990262584211251</v>
      </c>
    </row>
    <row r="326" spans="3:28" x14ac:dyDescent="0.25">
      <c r="C326">
        <v>318</v>
      </c>
      <c r="D326">
        <f t="shared" si="88"/>
        <v>995</v>
      </c>
      <c r="E326">
        <f t="shared" si="89"/>
        <v>0.17780000000000001</v>
      </c>
      <c r="F326">
        <f t="shared" si="100"/>
        <v>5.3266331658291463E-2</v>
      </c>
      <c r="G326">
        <f t="shared" si="101"/>
        <v>104.19615634406146</v>
      </c>
      <c r="H326">
        <f t="shared" si="102"/>
        <v>5.5501470213419681</v>
      </c>
      <c r="I326" s="3">
        <f t="shared" si="90"/>
        <v>8.8900000000000007E-2</v>
      </c>
      <c r="J326" s="3">
        <f t="shared" si="91"/>
        <v>0.40640000000000004</v>
      </c>
      <c r="K326">
        <f t="shared" si="92"/>
        <v>7.7511147410842654E-2</v>
      </c>
      <c r="L326" s="62">
        <f>PI()/4*('Config sheet'!$N$38^2)*'Stage 2'!K326*2</f>
        <v>7.0892237982237236E-3</v>
      </c>
      <c r="M326">
        <f t="shared" si="93"/>
        <v>33.981269855181104</v>
      </c>
      <c r="N326" s="62">
        <f>'Config sheet'!$N$44</f>
        <v>5.8970333333333338</v>
      </c>
      <c r="O326">
        <f t="shared" si="103"/>
        <v>-7.2057771343803312</v>
      </c>
      <c r="P326">
        <f t="shared" si="104"/>
        <v>739.33257158816423</v>
      </c>
      <c r="Q326">
        <f t="shared" si="94"/>
        <v>180</v>
      </c>
      <c r="R326">
        <f t="shared" si="95"/>
        <v>133.07986288586957</v>
      </c>
      <c r="S326">
        <f t="shared" si="96"/>
        <v>133.07986288586957</v>
      </c>
      <c r="T326">
        <f t="shared" si="97"/>
        <v>1.3338814408347732</v>
      </c>
      <c r="U326">
        <f t="shared" si="107"/>
        <v>101.4589</v>
      </c>
      <c r="V326">
        <f>(-U326*'Config sheet'!$N$134+'Config sheet'!$N$135*'Stage 2'!U691)*10^2</f>
        <v>-293.6436918878548</v>
      </c>
      <c r="W326">
        <f t="shared" si="105"/>
        <v>-160.56382900198523</v>
      </c>
      <c r="X326" s="62">
        <f>'Config sheet'!$N$150*10^-3</f>
        <v>-333.6</v>
      </c>
      <c r="Y326" s="62">
        <f>'Config sheet'!$N$149*10^-3</f>
        <v>333.6</v>
      </c>
      <c r="Z326">
        <f t="shared" si="98"/>
        <v>2.7211527410842651E-2</v>
      </c>
      <c r="AA326">
        <f>PI()/4*('Config sheet'!$N$38^2)*'Stage 1'!Z326*2</f>
        <v>2.4887853444416678E-3</v>
      </c>
      <c r="AB326">
        <f t="shared" si="99"/>
        <v>15.304571097211838</v>
      </c>
    </row>
    <row r="327" spans="3:28" x14ac:dyDescent="0.25">
      <c r="C327">
        <v>319</v>
      </c>
      <c r="D327">
        <f t="shared" si="88"/>
        <v>995</v>
      </c>
      <c r="E327">
        <f t="shared" si="89"/>
        <v>0.17780000000000001</v>
      </c>
      <c r="F327">
        <f t="shared" si="100"/>
        <v>5.3433835845896151E-2</v>
      </c>
      <c r="G327">
        <f t="shared" si="101"/>
        <v>104.19615634406146</v>
      </c>
      <c r="H327">
        <f t="shared" si="102"/>
        <v>5.5676003138619112</v>
      </c>
      <c r="I327" s="3">
        <f t="shared" si="90"/>
        <v>8.8900000000000007E-2</v>
      </c>
      <c r="J327" s="3">
        <f t="shared" si="91"/>
        <v>0.40640000000000004</v>
      </c>
      <c r="K327">
        <f t="shared" si="92"/>
        <v>7.6312810428596681E-2</v>
      </c>
      <c r="L327" s="62">
        <f>PI()/4*('Config sheet'!$N$38^2)*'Stage 2'!K327*2</f>
        <v>6.979623059019063E-3</v>
      </c>
      <c r="M327">
        <f t="shared" si="93"/>
        <v>33.45591300353621</v>
      </c>
      <c r="N327" s="62">
        <f>'Config sheet'!$N$44</f>
        <v>5.8970333333333338</v>
      </c>
      <c r="O327">
        <f t="shared" si="103"/>
        <v>-7.0803848702028329</v>
      </c>
      <c r="P327">
        <f t="shared" si="104"/>
        <v>757.80913793865034</v>
      </c>
      <c r="Q327">
        <f t="shared" si="94"/>
        <v>180</v>
      </c>
      <c r="R327">
        <f t="shared" si="95"/>
        <v>136.40564482895707</v>
      </c>
      <c r="S327">
        <f t="shared" si="96"/>
        <v>136.40564482895707</v>
      </c>
      <c r="T327">
        <f t="shared" si="97"/>
        <v>1.3338814408347732</v>
      </c>
      <c r="U327">
        <f t="shared" si="107"/>
        <v>101.4589</v>
      </c>
      <c r="V327">
        <f>(-U327*'Config sheet'!$N$134+'Config sheet'!$N$135*'Stage 2'!U692)*10^2</f>
        <v>-293.6436918878548</v>
      </c>
      <c r="W327">
        <f t="shared" si="105"/>
        <v>-157.23804705889773</v>
      </c>
      <c r="X327" s="62">
        <f>'Config sheet'!$N$150*10^-3</f>
        <v>-333.6</v>
      </c>
      <c r="Y327" s="62">
        <f>'Config sheet'!$N$149*10^-3</f>
        <v>333.6</v>
      </c>
      <c r="Z327">
        <f t="shared" si="98"/>
        <v>2.6013190428596678E-2</v>
      </c>
      <c r="AA327">
        <f>PI()/4*('Config sheet'!$N$38^2)*'Stage 1'!Z327*2</f>
        <v>2.3791846052370071E-3</v>
      </c>
      <c r="AB327">
        <f t="shared" si="99"/>
        <v>14.6305907922366</v>
      </c>
    </row>
    <row r="328" spans="3:28" x14ac:dyDescent="0.25">
      <c r="C328">
        <v>320</v>
      </c>
      <c r="D328">
        <f t="shared" si="88"/>
        <v>995</v>
      </c>
      <c r="E328">
        <f t="shared" si="89"/>
        <v>0.17780000000000001</v>
      </c>
      <c r="F328">
        <f t="shared" si="100"/>
        <v>5.3601340033500838E-2</v>
      </c>
      <c r="G328">
        <f t="shared" si="101"/>
        <v>104.19615634406146</v>
      </c>
      <c r="H328">
        <f t="shared" si="102"/>
        <v>5.5850536063818543</v>
      </c>
      <c r="I328" s="3">
        <f t="shared" si="90"/>
        <v>8.8900000000000007E-2</v>
      </c>
      <c r="J328" s="3">
        <f t="shared" si="91"/>
        <v>0.40640000000000004</v>
      </c>
      <c r="K328">
        <f t="shared" si="92"/>
        <v>7.5135815481161564E-2</v>
      </c>
      <c r="L328" s="62">
        <f>PI()/4*('Config sheet'!$N$38^2)*'Stage 2'!K328*2</f>
        <v>6.8719742772571394E-3</v>
      </c>
      <c r="M328">
        <f t="shared" si="93"/>
        <v>32.939912605361449</v>
      </c>
      <c r="N328" s="62">
        <f>'Config sheet'!$N$44</f>
        <v>5.8970333333333338</v>
      </c>
      <c r="O328">
        <f t="shared" si="103"/>
        <v>-6.9519191143445198</v>
      </c>
      <c r="P328">
        <f t="shared" si="104"/>
        <v>776.02801920579748</v>
      </c>
      <c r="Q328">
        <f t="shared" si="94"/>
        <v>180</v>
      </c>
      <c r="R328">
        <f t="shared" si="95"/>
        <v>139.68504345704358</v>
      </c>
      <c r="S328">
        <f t="shared" si="96"/>
        <v>139.68504345704355</v>
      </c>
      <c r="T328">
        <f t="shared" si="97"/>
        <v>1.3338814408347732</v>
      </c>
      <c r="U328">
        <f t="shared" si="107"/>
        <v>101.4589</v>
      </c>
      <c r="V328">
        <f>(-U328*'Config sheet'!$N$134+'Config sheet'!$N$135*'Stage 2'!U693)*10^2</f>
        <v>-293.6436918878548</v>
      </c>
      <c r="W328">
        <f t="shared" si="105"/>
        <v>-153.95864843081122</v>
      </c>
      <c r="X328" s="62">
        <f>'Config sheet'!$N$150*10^-3</f>
        <v>-333.6</v>
      </c>
      <c r="Y328" s="62">
        <f>'Config sheet'!$N$149*10^-3</f>
        <v>333.6</v>
      </c>
      <c r="Z328">
        <f t="shared" si="98"/>
        <v>2.483619548116156E-2</v>
      </c>
      <c r="AA328">
        <f>PI()/4*('Config sheet'!$N$38^2)*'Stage 1'!Z328*2</f>
        <v>2.2715358234750831E-3</v>
      </c>
      <c r="AB328">
        <f t="shared" si="99"/>
        <v>13.968613881418198</v>
      </c>
    </row>
    <row r="329" spans="3:28" x14ac:dyDescent="0.25">
      <c r="C329">
        <v>321</v>
      </c>
      <c r="D329">
        <f t="shared" ref="D329:D368" si="108">$D$4</f>
        <v>995</v>
      </c>
      <c r="E329">
        <f t="shared" ref="E329:E368" si="109">$E$4</f>
        <v>0.17780000000000001</v>
      </c>
      <c r="F329">
        <f t="shared" si="100"/>
        <v>5.3768844221105533E-2</v>
      </c>
      <c r="G329">
        <f t="shared" si="101"/>
        <v>104.19615634406146</v>
      </c>
      <c r="H329">
        <f t="shared" si="102"/>
        <v>5.6025068989017974</v>
      </c>
      <c r="I329" s="3">
        <f t="shared" ref="I329:I368" si="110">$I$4</f>
        <v>8.8900000000000007E-2</v>
      </c>
      <c r="J329" s="3">
        <f t="shared" ref="J329:J368" si="111">$J$4</f>
        <v>0.40640000000000004</v>
      </c>
      <c r="K329">
        <f t="shared" ref="K329:K368" si="112">(J329+I329)-(I329*COS(H329)+(J329^2-I329^2*(SIN(H329))^2)^0.5)+$B$8</f>
        <v>7.3980674540293348E-2</v>
      </c>
      <c r="L329" s="62">
        <f>PI()/4*('Config sheet'!$N$38^2)*'Stage 2'!K329*2</f>
        <v>6.7663242782331282E-3</v>
      </c>
      <c r="M329">
        <f t="shared" ref="M329:M368" si="113">L329/$Z$3*100</f>
        <v>32.433493111603319</v>
      </c>
      <c r="N329" s="62">
        <f>'Config sheet'!$N$44</f>
        <v>5.8970333333333338</v>
      </c>
      <c r="O329">
        <f t="shared" si="103"/>
        <v>-6.8204240535909273</v>
      </c>
      <c r="P329">
        <f t="shared" si="104"/>
        <v>793.97701485857999</v>
      </c>
      <c r="Q329">
        <f t="shared" ref="Q329:Q368" si="114">$V$4</f>
        <v>180</v>
      </c>
      <c r="R329">
        <f t="shared" ref="R329:R368" si="115">Q329*I329*G329^2*(COS(H329)+(I329/(J329))*COS(2*H329))*10^-3</f>
        <v>142.91586267454443</v>
      </c>
      <c r="S329">
        <f t="shared" ref="S329:S368" si="116">Q329*P329*10^-3</f>
        <v>142.9158626745444</v>
      </c>
      <c r="T329">
        <f t="shared" ref="T329:T368" si="117">$V$3</f>
        <v>1.3338814408347732</v>
      </c>
      <c r="U329">
        <f t="shared" si="107"/>
        <v>101.4589</v>
      </c>
      <c r="V329">
        <f>(-U329*'Config sheet'!$N$134+'Config sheet'!$N$135*'Stage 2'!U694)*10^2</f>
        <v>-293.6436918878548</v>
      </c>
      <c r="W329">
        <f t="shared" si="105"/>
        <v>-150.72782921331037</v>
      </c>
      <c r="X329" s="62">
        <f>'Config sheet'!$N$150*10^-3</f>
        <v>-333.6</v>
      </c>
      <c r="Y329" s="62">
        <f>'Config sheet'!$N$149*10^-3</f>
        <v>333.6</v>
      </c>
      <c r="Z329">
        <f t="shared" ref="Z329:Z368" si="118">(J329+I329)-(I329*COS(H329)+(J329^2-I329^2*(SIN(H329))^2)^0.5)</f>
        <v>2.3681054540293345E-2</v>
      </c>
      <c r="AA329">
        <f>PI()/4*('Config sheet'!$N$38^2)*'Stage 1'!Z329*2</f>
        <v>2.1658858244510723E-3</v>
      </c>
      <c r="AB329">
        <f t="shared" ref="AB329:AB368" si="119">AA329/($Z$3-$Z$5)*100</f>
        <v>13.318928312875897</v>
      </c>
    </row>
    <row r="330" spans="3:28" x14ac:dyDescent="0.25">
      <c r="C330">
        <v>322</v>
      </c>
      <c r="D330">
        <f t="shared" si="108"/>
        <v>995</v>
      </c>
      <c r="E330">
        <f t="shared" si="109"/>
        <v>0.17780000000000001</v>
      </c>
      <c r="F330">
        <f t="shared" si="100"/>
        <v>5.393634840871022E-2</v>
      </c>
      <c r="G330">
        <f t="shared" si="101"/>
        <v>104.19615634406146</v>
      </c>
      <c r="H330">
        <f t="shared" si="102"/>
        <v>5.6199601914217405</v>
      </c>
      <c r="I330" s="3">
        <f t="shared" si="110"/>
        <v>8.8900000000000007E-2</v>
      </c>
      <c r="J330" s="3">
        <f t="shared" si="111"/>
        <v>0.40640000000000004</v>
      </c>
      <c r="K330">
        <f t="shared" si="112"/>
        <v>7.2847891659729283E-2</v>
      </c>
      <c r="L330" s="62">
        <f>PI()/4*('Config sheet'!$N$38^2)*'Stage 2'!K330*2</f>
        <v>6.6627191630546654E-3</v>
      </c>
      <c r="M330">
        <f t="shared" si="113"/>
        <v>31.936875501909771</v>
      </c>
      <c r="N330" s="62">
        <f>'Config sheet'!$N$44</f>
        <v>5.8970333333333338</v>
      </c>
      <c r="O330">
        <f t="shared" si="103"/>
        <v>-6.6859459082284918</v>
      </c>
      <c r="P330">
        <f t="shared" si="104"/>
        <v>811.64404739028794</v>
      </c>
      <c r="Q330">
        <f t="shared" si="114"/>
        <v>180</v>
      </c>
      <c r="R330">
        <f t="shared" si="115"/>
        <v>146.09592853025185</v>
      </c>
      <c r="S330">
        <f t="shared" si="116"/>
        <v>146.09592853025185</v>
      </c>
      <c r="T330">
        <f t="shared" si="117"/>
        <v>1.3338814408347732</v>
      </c>
      <c r="U330">
        <f t="shared" si="107"/>
        <v>101.4589</v>
      </c>
      <c r="V330">
        <f>(-U330*'Config sheet'!$N$134+'Config sheet'!$N$135*'Stage 2'!U695)*10^2</f>
        <v>-293.6436918878548</v>
      </c>
      <c r="W330">
        <f t="shared" si="105"/>
        <v>-147.54776335760295</v>
      </c>
      <c r="X330" s="62">
        <f>'Config sheet'!$N$150*10^-3</f>
        <v>-333.6</v>
      </c>
      <c r="Y330" s="62">
        <f>'Config sheet'!$N$149*10^-3</f>
        <v>333.6</v>
      </c>
      <c r="Z330">
        <f t="shared" si="118"/>
        <v>2.254827165972928E-2</v>
      </c>
      <c r="AA330">
        <f>PI()/4*('Config sheet'!$N$38^2)*'Stage 1'!Z330*2</f>
        <v>2.0622807092726091E-3</v>
      </c>
      <c r="AB330">
        <f t="shared" si="119"/>
        <v>12.681817581400043</v>
      </c>
    </row>
    <row r="331" spans="3:28" x14ac:dyDescent="0.25">
      <c r="C331">
        <v>323</v>
      </c>
      <c r="D331">
        <f t="shared" si="108"/>
        <v>995</v>
      </c>
      <c r="E331">
        <f t="shared" si="109"/>
        <v>0.17780000000000001</v>
      </c>
      <c r="F331">
        <f t="shared" si="100"/>
        <v>5.4103852596314908E-2</v>
      </c>
      <c r="G331">
        <f t="shared" si="101"/>
        <v>104.19615634406146</v>
      </c>
      <c r="H331">
        <f t="shared" si="102"/>
        <v>5.6374134839416836</v>
      </c>
      <c r="I331" s="3">
        <f t="shared" si="110"/>
        <v>8.8900000000000007E-2</v>
      </c>
      <c r="J331" s="3">
        <f t="shared" si="111"/>
        <v>0.40640000000000004</v>
      </c>
      <c r="K331">
        <f t="shared" si="112"/>
        <v>7.1737962643629208E-2</v>
      </c>
      <c r="L331" s="62">
        <f>PI()/4*('Config sheet'!$N$38^2)*'Stage 2'!K331*2</f>
        <v>6.56120427831726E-3</v>
      </c>
      <c r="M331">
        <f t="shared" si="113"/>
        <v>31.450277139273268</v>
      </c>
      <c r="N331" s="62">
        <f>'Config sheet'!$N$44</f>
        <v>5.8970333333333338</v>
      </c>
      <c r="O331">
        <f t="shared" si="103"/>
        <v>-6.5485329104535515</v>
      </c>
      <c r="P331">
        <f t="shared" si="104"/>
        <v>829.01717405080376</v>
      </c>
      <c r="Q331">
        <f t="shared" si="114"/>
        <v>180</v>
      </c>
      <c r="R331">
        <f t="shared" si="115"/>
        <v>149.22309132914469</v>
      </c>
      <c r="S331">
        <f t="shared" si="116"/>
        <v>149.22309132914467</v>
      </c>
      <c r="T331">
        <f t="shared" si="117"/>
        <v>1.3338814408347732</v>
      </c>
      <c r="U331">
        <f t="shared" si="107"/>
        <v>101.4589</v>
      </c>
      <c r="V331">
        <f>(-U331*'Config sheet'!$N$134+'Config sheet'!$N$135*'Stage 2'!U696)*10^2</f>
        <v>-293.6436918878548</v>
      </c>
      <c r="W331">
        <f t="shared" si="105"/>
        <v>-144.42060055871011</v>
      </c>
      <c r="X331" s="62">
        <f>'Config sheet'!$N$150*10^-3</f>
        <v>-333.6</v>
      </c>
      <c r="Y331" s="62">
        <f>'Config sheet'!$N$149*10^-3</f>
        <v>333.6</v>
      </c>
      <c r="Z331">
        <f t="shared" si="118"/>
        <v>2.1438342643629205E-2</v>
      </c>
      <c r="AA331">
        <f>PI()/4*('Config sheet'!$N$38^2)*'Stage 1'!Z331*2</f>
        <v>1.9607658245352042E-3</v>
      </c>
      <c r="AB331">
        <f t="shared" si="119"/>
        <v>12.057560541973681</v>
      </c>
    </row>
    <row r="332" spans="3:28" x14ac:dyDescent="0.25">
      <c r="C332">
        <v>324</v>
      </c>
      <c r="D332">
        <f t="shared" si="108"/>
        <v>995</v>
      </c>
      <c r="E332">
        <f t="shared" si="109"/>
        <v>0.17780000000000001</v>
      </c>
      <c r="F332">
        <f t="shared" si="100"/>
        <v>5.4271356783919603E-2</v>
      </c>
      <c r="G332">
        <f t="shared" si="101"/>
        <v>104.19615634406146</v>
      </c>
      <c r="H332">
        <f t="shared" si="102"/>
        <v>5.6548667764616276</v>
      </c>
      <c r="I332" s="3">
        <f t="shared" si="110"/>
        <v>8.8900000000000007E-2</v>
      </c>
      <c r="J332" s="3">
        <f t="shared" si="111"/>
        <v>0.40640000000000004</v>
      </c>
      <c r="K332">
        <f t="shared" si="112"/>
        <v>7.0651374720338347E-2</v>
      </c>
      <c r="L332" s="62">
        <f>PI()/4*('Config sheet'!$N$38^2)*'Stage 2'!K332*2</f>
        <v>6.4618241862664169E-3</v>
      </c>
      <c r="M332">
        <f t="shared" si="113"/>
        <v>30.97391162700681</v>
      </c>
      <c r="N332" s="62">
        <f>'Config sheet'!$N$44</f>
        <v>5.8970333333333338</v>
      </c>
      <c r="O332">
        <f t="shared" si="103"/>
        <v>-6.4082352808243703</v>
      </c>
      <c r="P332">
        <f t="shared" si="104"/>
        <v>846.08459847829317</v>
      </c>
      <c r="Q332">
        <f t="shared" si="114"/>
        <v>180</v>
      </c>
      <c r="R332">
        <f t="shared" si="115"/>
        <v>152.2952277260928</v>
      </c>
      <c r="S332">
        <f t="shared" si="116"/>
        <v>152.29522772609278</v>
      </c>
      <c r="T332">
        <f t="shared" si="117"/>
        <v>1.3338814408347732</v>
      </c>
      <c r="U332">
        <f t="shared" si="107"/>
        <v>101.4589</v>
      </c>
      <c r="V332">
        <f>(-U332*'Config sheet'!$N$134+'Config sheet'!$N$135*'Stage 2'!U697)*10^2</f>
        <v>-293.6436918878548</v>
      </c>
      <c r="W332">
        <f t="shared" si="105"/>
        <v>-141.348464161762</v>
      </c>
      <c r="X332" s="62">
        <f>'Config sheet'!$N$150*10^-3</f>
        <v>-333.6</v>
      </c>
      <c r="Y332" s="62">
        <f>'Config sheet'!$N$149*10^-3</f>
        <v>333.6</v>
      </c>
      <c r="Z332">
        <f t="shared" si="118"/>
        <v>2.0351754720338344E-2</v>
      </c>
      <c r="AA332">
        <f>PI()/4*('Config sheet'!$N$38^2)*'Stage 1'!Z332*2</f>
        <v>1.8613857324843604E-3</v>
      </c>
      <c r="AB332">
        <f t="shared" si="119"/>
        <v>11.446431226287032</v>
      </c>
    </row>
    <row r="333" spans="3:28" x14ac:dyDescent="0.25">
      <c r="C333">
        <v>325</v>
      </c>
      <c r="D333">
        <f t="shared" si="108"/>
        <v>995</v>
      </c>
      <c r="E333">
        <f t="shared" si="109"/>
        <v>0.17780000000000001</v>
      </c>
      <c r="F333">
        <f t="shared" si="100"/>
        <v>5.443886097152429E-2</v>
      </c>
      <c r="G333">
        <f t="shared" si="101"/>
        <v>104.19615634406146</v>
      </c>
      <c r="H333">
        <f t="shared" si="102"/>
        <v>5.6723200689815707</v>
      </c>
      <c r="I333" s="3">
        <f t="shared" si="110"/>
        <v>8.8900000000000007E-2</v>
      </c>
      <c r="J333" s="3">
        <f t="shared" si="111"/>
        <v>0.40640000000000004</v>
      </c>
      <c r="K333">
        <f t="shared" si="112"/>
        <v>6.9588606221739249E-2</v>
      </c>
      <c r="L333" s="62">
        <f>PI()/4*('Config sheet'!$N$38^2)*'Stage 2'!K333*2</f>
        <v>6.3646226354709332E-3</v>
      </c>
      <c r="M333">
        <f t="shared" si="113"/>
        <v>30.507988668170182</v>
      </c>
      <c r="N333" s="62">
        <f>'Config sheet'!$N$44</f>
        <v>5.8970333333333338</v>
      </c>
      <c r="O333">
        <f t="shared" si="103"/>
        <v>-6.265105202774194</v>
      </c>
      <c r="P333">
        <f t="shared" si="104"/>
        <v>862.83468221702276</v>
      </c>
      <c r="Q333">
        <f t="shared" si="114"/>
        <v>180</v>
      </c>
      <c r="R333">
        <f t="shared" si="115"/>
        <v>155.31024279906413</v>
      </c>
      <c r="S333">
        <f t="shared" si="116"/>
        <v>155.3102427990641</v>
      </c>
      <c r="T333">
        <f t="shared" si="117"/>
        <v>1.3338814408347732</v>
      </c>
      <c r="U333">
        <f t="shared" si="107"/>
        <v>101.4589</v>
      </c>
      <c r="V333">
        <f>(-U333*'Config sheet'!$N$134+'Config sheet'!$N$135*'Stage 2'!U698)*10^2</f>
        <v>-293.6436918878548</v>
      </c>
      <c r="W333">
        <f t="shared" si="105"/>
        <v>-138.33344908879067</v>
      </c>
      <c r="X333" s="62">
        <f>'Config sheet'!$N$150*10^-3</f>
        <v>-333.6</v>
      </c>
      <c r="Y333" s="62">
        <f>'Config sheet'!$N$149*10^-3</f>
        <v>333.6</v>
      </c>
      <c r="Z333">
        <f t="shared" si="118"/>
        <v>1.9288986221739246E-2</v>
      </c>
      <c r="AA333">
        <f>PI()/4*('Config sheet'!$N$38^2)*'Stage 1'!Z333*2</f>
        <v>1.7641841816888771E-3</v>
      </c>
      <c r="AB333">
        <f t="shared" si="119"/>
        <v>10.848698662395526</v>
      </c>
    </row>
    <row r="334" spans="3:28" x14ac:dyDescent="0.25">
      <c r="C334">
        <v>326</v>
      </c>
      <c r="D334">
        <f t="shared" si="108"/>
        <v>995</v>
      </c>
      <c r="E334">
        <f t="shared" si="109"/>
        <v>0.17780000000000001</v>
      </c>
      <c r="F334">
        <f t="shared" si="100"/>
        <v>5.4606365159128978E-2</v>
      </c>
      <c r="G334">
        <f t="shared" si="101"/>
        <v>104.19615634406146</v>
      </c>
      <c r="H334">
        <f t="shared" si="102"/>
        <v>5.6897733615015138</v>
      </c>
      <c r="I334" s="3">
        <f t="shared" si="110"/>
        <v>8.8900000000000007E-2</v>
      </c>
      <c r="J334" s="3">
        <f t="shared" si="111"/>
        <v>0.40640000000000004</v>
      </c>
      <c r="K334">
        <f t="shared" si="112"/>
        <v>6.855012626844921E-2</v>
      </c>
      <c r="L334" s="62">
        <f>PI()/4*('Config sheet'!$N$38^2)*'Stage 2'!K334*2</f>
        <v>6.2696425320308419E-3</v>
      </c>
      <c r="M334">
        <f t="shared" si="113"/>
        <v>30.052713927559022</v>
      </c>
      <c r="N334" s="62">
        <f>'Config sheet'!$N$44</f>
        <v>5.8970333333333338</v>
      </c>
      <c r="O334">
        <f t="shared" si="103"/>
        <v>-6.1191967952054069</v>
      </c>
      <c r="P334">
        <f t="shared" si="104"/>
        <v>879.25595610815549</v>
      </c>
      <c r="Q334">
        <f t="shared" si="114"/>
        <v>180</v>
      </c>
      <c r="R334">
        <f t="shared" si="115"/>
        <v>158.26607209946803</v>
      </c>
      <c r="S334">
        <f t="shared" si="116"/>
        <v>158.266072099468</v>
      </c>
      <c r="T334">
        <f t="shared" si="117"/>
        <v>1.3338814408347732</v>
      </c>
      <c r="U334">
        <f t="shared" si="107"/>
        <v>101.4589</v>
      </c>
      <c r="V334">
        <f>(-U334*'Config sheet'!$N$134+'Config sheet'!$N$135*'Stage 2'!U699)*10^2</f>
        <v>-293.6436918878548</v>
      </c>
      <c r="W334">
        <f t="shared" si="105"/>
        <v>-135.37761978838677</v>
      </c>
      <c r="X334" s="62">
        <f>'Config sheet'!$N$150*10^-3</f>
        <v>-333.6</v>
      </c>
      <c r="Y334" s="62">
        <f>'Config sheet'!$N$149*10^-3</f>
        <v>333.6</v>
      </c>
      <c r="Z334">
        <f t="shared" si="118"/>
        <v>1.8250506268449207E-2</v>
      </c>
      <c r="AA334">
        <f>PI()/4*('Config sheet'!$N$38^2)*'Stage 1'!Z334*2</f>
        <v>1.6692040782487858E-3</v>
      </c>
      <c r="AB334">
        <f t="shared" si="119"/>
        <v>10.26462669766547</v>
      </c>
    </row>
    <row r="335" spans="3:28" x14ac:dyDescent="0.25">
      <c r="C335">
        <v>327</v>
      </c>
      <c r="D335">
        <f t="shared" si="108"/>
        <v>995</v>
      </c>
      <c r="E335">
        <f t="shared" si="109"/>
        <v>0.17780000000000001</v>
      </c>
      <c r="F335">
        <f t="shared" si="100"/>
        <v>5.4773869346733672E-2</v>
      </c>
      <c r="G335">
        <f t="shared" si="101"/>
        <v>104.19615634406146</v>
      </c>
      <c r="H335">
        <f t="shared" si="102"/>
        <v>5.7072266540214578</v>
      </c>
      <c r="I335" s="3">
        <f t="shared" si="110"/>
        <v>8.8900000000000007E-2</v>
      </c>
      <c r="J335" s="3">
        <f t="shared" si="111"/>
        <v>0.40640000000000004</v>
      </c>
      <c r="K335">
        <f t="shared" si="112"/>
        <v>6.7536394461112495E-2</v>
      </c>
      <c r="L335" s="62">
        <f>PI()/4*('Config sheet'!$N$38^2)*'Stage 2'!K335*2</f>
        <v>6.1769259113427771E-3</v>
      </c>
      <c r="M335">
        <f t="shared" si="113"/>
        <v>29.60828889636576</v>
      </c>
      <c r="N335" s="62">
        <f>'Config sheet'!$N$44</f>
        <v>5.8970333333333338</v>
      </c>
      <c r="O335">
        <f t="shared" si="103"/>
        <v>-5.9705660831872942</v>
      </c>
      <c r="P335">
        <f t="shared" si="104"/>
        <v>895.33713154047666</v>
      </c>
      <c r="Q335">
        <f t="shared" si="114"/>
        <v>180</v>
      </c>
      <c r="R335">
        <f t="shared" si="115"/>
        <v>161.16068367728582</v>
      </c>
      <c r="S335">
        <f t="shared" si="116"/>
        <v>161.16068367728579</v>
      </c>
      <c r="T335">
        <f t="shared" si="117"/>
        <v>1.3338814408347732</v>
      </c>
      <c r="U335">
        <f t="shared" si="107"/>
        <v>101.4589</v>
      </c>
      <c r="V335">
        <f>(-U335*'Config sheet'!$N$134+'Config sheet'!$N$135*'Stage 2'!U700)*10^2</f>
        <v>-293.6436918878548</v>
      </c>
      <c r="W335">
        <f t="shared" si="105"/>
        <v>-132.48300821056898</v>
      </c>
      <c r="X335" s="62">
        <f>'Config sheet'!$N$150*10^-3</f>
        <v>-333.6</v>
      </c>
      <c r="Y335" s="62">
        <f>'Config sheet'!$N$149*10^-3</f>
        <v>333.6</v>
      </c>
      <c r="Z335">
        <f t="shared" si="118"/>
        <v>1.7236774461112492E-2</v>
      </c>
      <c r="AA335">
        <f>PI()/4*('Config sheet'!$N$38^2)*'Stage 1'!Z335*2</f>
        <v>1.5764874575607208E-3</v>
      </c>
      <c r="AB335">
        <f t="shared" si="119"/>
        <v>9.6944738251476323</v>
      </c>
    </row>
    <row r="336" spans="3:28" x14ac:dyDescent="0.25">
      <c r="C336">
        <v>328</v>
      </c>
      <c r="D336">
        <f t="shared" si="108"/>
        <v>995</v>
      </c>
      <c r="E336">
        <f t="shared" si="109"/>
        <v>0.17780000000000001</v>
      </c>
      <c r="F336">
        <f t="shared" si="100"/>
        <v>5.494137353433836E-2</v>
      </c>
      <c r="G336">
        <f t="shared" si="101"/>
        <v>104.19615634406146</v>
      </c>
      <c r="H336">
        <f t="shared" si="102"/>
        <v>5.7246799465414009</v>
      </c>
      <c r="I336" s="3">
        <f t="shared" si="110"/>
        <v>8.8900000000000007E-2</v>
      </c>
      <c r="J336" s="3">
        <f t="shared" si="111"/>
        <v>0.40640000000000004</v>
      </c>
      <c r="K336">
        <f t="shared" si="112"/>
        <v>6.6547860578024101E-2</v>
      </c>
      <c r="L336" s="62">
        <f>PI()/4*('Config sheet'!$N$38^2)*'Stage 2'!K336*2</f>
        <v>6.0865139104444334E-3</v>
      </c>
      <c r="M336">
        <f t="shared" si="113"/>
        <v>29.174910759616392</v>
      </c>
      <c r="N336" s="62">
        <f>'Config sheet'!$N$44</f>
        <v>5.8970333333333338</v>
      </c>
      <c r="O336">
        <f t="shared" si="103"/>
        <v>-5.8192709667818985</v>
      </c>
      <c r="P336">
        <f t="shared" si="104"/>
        <v>911.06711154818368</v>
      </c>
      <c r="Q336">
        <f t="shared" si="114"/>
        <v>180</v>
      </c>
      <c r="R336">
        <f t="shared" si="115"/>
        <v>163.99208007867307</v>
      </c>
      <c r="S336">
        <f t="shared" si="116"/>
        <v>163.99208007867307</v>
      </c>
      <c r="T336">
        <f t="shared" si="117"/>
        <v>1.3338814408347732</v>
      </c>
      <c r="U336">
        <f t="shared" si="107"/>
        <v>101.4589</v>
      </c>
      <c r="V336">
        <f>(-U336*'Config sheet'!$N$134+'Config sheet'!$N$135*'Stage 2'!U701)*10^2</f>
        <v>-293.6436918878548</v>
      </c>
      <c r="W336">
        <f t="shared" si="105"/>
        <v>-129.65161180918173</v>
      </c>
      <c r="X336" s="62">
        <f>'Config sheet'!$N$150*10^-3</f>
        <v>-333.6</v>
      </c>
      <c r="Y336" s="62">
        <f>'Config sheet'!$N$149*10^-3</f>
        <v>333.6</v>
      </c>
      <c r="Z336">
        <f t="shared" si="118"/>
        <v>1.6248240578024098E-2</v>
      </c>
      <c r="AA336">
        <f>PI()/4*('Config sheet'!$N$38^2)*'Stage 1'!Z336*2</f>
        <v>1.4860754566623771E-3</v>
      </c>
      <c r="AB336">
        <f t="shared" si="119"/>
        <v>9.1384930135118658</v>
      </c>
    </row>
    <row r="337" spans="3:28" x14ac:dyDescent="0.25">
      <c r="C337">
        <v>329</v>
      </c>
      <c r="D337">
        <f t="shared" si="108"/>
        <v>995</v>
      </c>
      <c r="E337">
        <f t="shared" si="109"/>
        <v>0.17780000000000001</v>
      </c>
      <c r="F337">
        <f t="shared" ref="F337:F368" si="120">C337*$G$4</f>
        <v>5.5108877721943055E-2</v>
      </c>
      <c r="G337">
        <f t="shared" ref="G337:G368" si="121">D337/60*2*PI()</f>
        <v>104.19615634406146</v>
      </c>
      <c r="H337">
        <f t="shared" ref="H337:H368" si="122">G337*F337</f>
        <v>5.742133239061344</v>
      </c>
      <c r="I337" s="3">
        <f t="shared" si="110"/>
        <v>8.8900000000000007E-2</v>
      </c>
      <c r="J337" s="3">
        <f t="shared" si="111"/>
        <v>0.40640000000000004</v>
      </c>
      <c r="K337">
        <f t="shared" si="112"/>
        <v>6.5584964279314553E-2</v>
      </c>
      <c r="L337" s="62">
        <f>PI()/4*('Config sheet'!$N$38^2)*'Stage 2'!K337*2</f>
        <v>5.9984467409591007E-3</v>
      </c>
      <c r="M337">
        <f t="shared" si="113"/>
        <v>28.752772266483628</v>
      </c>
      <c r="N337" s="62">
        <f>'Config sheet'!$N$44</f>
        <v>5.8970333333333338</v>
      </c>
      <c r="O337">
        <f t="shared" ref="O337:O368" si="123">I337*G337*SIN(H337)+I337^2*G337*SIN(2*H337)/(2*J337)</f>
        <v>-5.6653711880245714</v>
      </c>
      <c r="P337">
        <f t="shared" ref="P337:P368" si="124">I337*G337^2*COS(H337)+(I337^2*G337^2*COS(2*H337)/J337)</f>
        <v>926.43500174303119</v>
      </c>
      <c r="Q337">
        <f t="shared" si="114"/>
        <v>180</v>
      </c>
      <c r="R337">
        <f t="shared" si="115"/>
        <v>166.75830031374562</v>
      </c>
      <c r="S337">
        <f t="shared" si="116"/>
        <v>166.75830031374562</v>
      </c>
      <c r="T337">
        <f t="shared" si="117"/>
        <v>1.3338814408347732</v>
      </c>
      <c r="U337">
        <f t="shared" si="107"/>
        <v>101.4589</v>
      </c>
      <c r="V337">
        <f>(-U337*'Config sheet'!$N$134+'Config sheet'!$N$135*'Stage 2'!U702)*10^2</f>
        <v>-293.6436918878548</v>
      </c>
      <c r="W337">
        <f t="shared" ref="W337:W368" si="125">R337+V337</f>
        <v>-126.88539157410918</v>
      </c>
      <c r="X337" s="62">
        <f>'Config sheet'!$N$150*10^-3</f>
        <v>-333.6</v>
      </c>
      <c r="Y337" s="62">
        <f>'Config sheet'!$N$149*10^-3</f>
        <v>333.6</v>
      </c>
      <c r="Z337">
        <f t="shared" si="118"/>
        <v>1.528534427931455E-2</v>
      </c>
      <c r="AA337">
        <f>PI()/4*('Config sheet'!$N$38^2)*'Stage 1'!Z337*2</f>
        <v>1.3980082871770448E-3</v>
      </c>
      <c r="AB337">
        <f t="shared" si="119"/>
        <v>8.5969315406718518</v>
      </c>
    </row>
    <row r="338" spans="3:28" x14ac:dyDescent="0.25">
      <c r="C338">
        <v>330</v>
      </c>
      <c r="D338">
        <f t="shared" si="108"/>
        <v>995</v>
      </c>
      <c r="E338">
        <f t="shared" si="109"/>
        <v>0.17780000000000001</v>
      </c>
      <c r="F338">
        <f t="shared" si="120"/>
        <v>5.5276381909547742E-2</v>
      </c>
      <c r="G338">
        <f t="shared" si="121"/>
        <v>104.19615634406146</v>
      </c>
      <c r="H338">
        <f t="shared" si="122"/>
        <v>5.7595865315812871</v>
      </c>
      <c r="I338" s="3">
        <f t="shared" si="110"/>
        <v>8.8900000000000007E-2</v>
      </c>
      <c r="J338" s="3">
        <f t="shared" si="111"/>
        <v>0.40640000000000004</v>
      </c>
      <c r="K338">
        <f t="shared" si="112"/>
        <v>6.4648134817912886E-2</v>
      </c>
      <c r="L338" s="62">
        <f>PI()/4*('Config sheet'!$N$38^2)*'Stage 2'!K338*2</f>
        <v>5.9127636626601365E-3</v>
      </c>
      <c r="M338">
        <f t="shared" si="113"/>
        <v>28.342061603571672</v>
      </c>
      <c r="N338" s="62">
        <f>'Config sheet'!$N$44</f>
        <v>5.8970333333333338</v>
      </c>
      <c r="O338">
        <f t="shared" si="123"/>
        <v>-5.5089282960881771</v>
      </c>
      <c r="P338">
        <f t="shared" si="124"/>
        <v>941.4301210682894</v>
      </c>
      <c r="Q338">
        <f t="shared" si="114"/>
        <v>180</v>
      </c>
      <c r="R338">
        <f t="shared" si="115"/>
        <v>169.45742179229211</v>
      </c>
      <c r="S338">
        <f t="shared" si="116"/>
        <v>169.45742179229211</v>
      </c>
      <c r="T338">
        <f t="shared" si="117"/>
        <v>1.3338814408347732</v>
      </c>
      <c r="U338">
        <f t="shared" si="107"/>
        <v>101.4589</v>
      </c>
      <c r="V338">
        <f>(-U338*'Config sheet'!$N$134+'Config sheet'!$N$135*'Stage 2'!U703)*10^2</f>
        <v>-293.6436918878548</v>
      </c>
      <c r="W338">
        <f t="shared" si="125"/>
        <v>-124.18627009556269</v>
      </c>
      <c r="X338" s="62">
        <f>'Config sheet'!$N$150*10^-3</f>
        <v>-333.6</v>
      </c>
      <c r="Y338" s="62">
        <f>'Config sheet'!$N$149*10^-3</f>
        <v>333.6</v>
      </c>
      <c r="Z338">
        <f t="shared" si="118"/>
        <v>1.4348514817912883E-2</v>
      </c>
      <c r="AA338">
        <f>PI()/4*('Config sheet'!$N$38^2)*'Stage 1'!Z338*2</f>
        <v>1.3123252088780802E-3</v>
      </c>
      <c r="AB338">
        <f t="shared" si="119"/>
        <v>8.0700308312220947</v>
      </c>
    </row>
    <row r="339" spans="3:28" x14ac:dyDescent="0.25">
      <c r="C339">
        <v>331</v>
      </c>
      <c r="D339">
        <f t="shared" si="108"/>
        <v>995</v>
      </c>
      <c r="E339">
        <f t="shared" si="109"/>
        <v>0.17780000000000001</v>
      </c>
      <c r="F339">
        <f t="shared" si="120"/>
        <v>5.544388609715243E-2</v>
      </c>
      <c r="G339">
        <f t="shared" si="121"/>
        <v>104.19615634406146</v>
      </c>
      <c r="H339">
        <f t="shared" si="122"/>
        <v>5.7770398241012302</v>
      </c>
      <c r="I339" s="3">
        <f t="shared" si="110"/>
        <v>8.8900000000000007E-2</v>
      </c>
      <c r="J339" s="3">
        <f t="shared" si="111"/>
        <v>0.40640000000000004</v>
      </c>
      <c r="K339">
        <f t="shared" si="112"/>
        <v>6.3737790757499094E-2</v>
      </c>
      <c r="L339" s="62">
        <f>PI()/4*('Config sheet'!$N$38^2)*'Stage 2'!K339*2</f>
        <v>5.8295029576746968E-3</v>
      </c>
      <c r="M339">
        <f t="shared" si="113"/>
        <v>27.942962271265117</v>
      </c>
      <c r="N339" s="62">
        <f>'Config sheet'!$N$44</f>
        <v>5.8970333333333338</v>
      </c>
      <c r="O339">
        <f t="shared" si="123"/>
        <v>-5.3500056106617047</v>
      </c>
      <c r="P339">
        <f t="shared" si="124"/>
        <v>956.04201236218785</v>
      </c>
      <c r="Q339">
        <f t="shared" si="114"/>
        <v>180</v>
      </c>
      <c r="R339">
        <f t="shared" si="115"/>
        <v>172.08756222519384</v>
      </c>
      <c r="S339">
        <f t="shared" si="116"/>
        <v>172.08756222519381</v>
      </c>
      <c r="T339">
        <f t="shared" si="117"/>
        <v>1.3338814408347732</v>
      </c>
      <c r="U339">
        <f t="shared" si="107"/>
        <v>101.4589</v>
      </c>
      <c r="V339">
        <f>(-U339*'Config sheet'!$N$134+'Config sheet'!$N$135*'Stage 2'!U704)*10^2</f>
        <v>-293.6436918878548</v>
      </c>
      <c r="W339">
        <f t="shared" si="125"/>
        <v>-121.55612966266096</v>
      </c>
      <c r="X339" s="62">
        <f>'Config sheet'!$N$150*10^-3</f>
        <v>-333.6</v>
      </c>
      <c r="Y339" s="62">
        <f>'Config sheet'!$N$149*10^-3</f>
        <v>333.6</v>
      </c>
      <c r="Z339">
        <f t="shared" si="118"/>
        <v>1.3438170757499091E-2</v>
      </c>
      <c r="AA339">
        <f>PI()/4*('Config sheet'!$N$38^2)*'Stage 1'!Z339*2</f>
        <v>1.2290645038926409E-3</v>
      </c>
      <c r="AB339">
        <f t="shared" si="119"/>
        <v>7.5580262978060126</v>
      </c>
    </row>
    <row r="340" spans="3:28" x14ac:dyDescent="0.25">
      <c r="C340">
        <v>332</v>
      </c>
      <c r="D340">
        <f t="shared" si="108"/>
        <v>995</v>
      </c>
      <c r="E340">
        <f t="shared" si="109"/>
        <v>0.17780000000000001</v>
      </c>
      <c r="F340">
        <f t="shared" si="120"/>
        <v>5.5611390284757124E-2</v>
      </c>
      <c r="G340">
        <f t="shared" si="121"/>
        <v>104.19615634406146</v>
      </c>
      <c r="H340">
        <f t="shared" si="122"/>
        <v>5.7944931166211742</v>
      </c>
      <c r="I340" s="3">
        <f t="shared" si="110"/>
        <v>8.8900000000000007E-2</v>
      </c>
      <c r="J340" s="3">
        <f t="shared" si="111"/>
        <v>0.40640000000000004</v>
      </c>
      <c r="K340">
        <f t="shared" si="112"/>
        <v>6.2854339697644548E-2</v>
      </c>
      <c r="L340" s="62">
        <f>PI()/4*('Config sheet'!$N$38^2)*'Stage 2'!K340*2</f>
        <v>5.7487019053448912E-3</v>
      </c>
      <c r="M340">
        <f t="shared" si="113"/>
        <v>27.555652963229203</v>
      </c>
      <c r="N340" s="62">
        <f>'Config sheet'!$N$44</f>
        <v>5.8970333333333338</v>
      </c>
      <c r="O340">
        <f t="shared" si="123"/>
        <v>-5.1886681835762714</v>
      </c>
      <c r="P340">
        <f t="shared" si="124"/>
        <v>970.26045271872283</v>
      </c>
      <c r="Q340">
        <f t="shared" si="114"/>
        <v>180</v>
      </c>
      <c r="R340">
        <f t="shared" si="115"/>
        <v>174.64688148937014</v>
      </c>
      <c r="S340">
        <f t="shared" si="116"/>
        <v>174.64688148937012</v>
      </c>
      <c r="T340">
        <f t="shared" si="117"/>
        <v>1.3338814408347732</v>
      </c>
      <c r="U340">
        <f t="shared" si="107"/>
        <v>101.4589</v>
      </c>
      <c r="V340">
        <f>(-U340*'Config sheet'!$N$134+'Config sheet'!$N$135*'Stage 2'!U705)*10^2</f>
        <v>-293.6436918878548</v>
      </c>
      <c r="W340">
        <f t="shared" si="125"/>
        <v>-118.99681039848466</v>
      </c>
      <c r="X340" s="62">
        <f>'Config sheet'!$N$150*10^-3</f>
        <v>-333.6</v>
      </c>
      <c r="Y340" s="62">
        <f>'Config sheet'!$N$149*10^-3</f>
        <v>333.6</v>
      </c>
      <c r="Z340">
        <f t="shared" si="118"/>
        <v>1.2554719697644545E-2</v>
      </c>
      <c r="AA340">
        <f>PI()/4*('Config sheet'!$N$38^2)*'Stage 1'!Z340*2</f>
        <v>1.1482634515628347E-3</v>
      </c>
      <c r="AB340">
        <f t="shared" si="119"/>
        <v>7.0611471865267408</v>
      </c>
    </row>
    <row r="341" spans="3:28" x14ac:dyDescent="0.25">
      <c r="C341">
        <v>333</v>
      </c>
      <c r="D341">
        <f t="shared" si="108"/>
        <v>995</v>
      </c>
      <c r="E341">
        <f t="shared" si="109"/>
        <v>0.17780000000000001</v>
      </c>
      <c r="F341">
        <f t="shared" si="120"/>
        <v>5.5778894472361812E-2</v>
      </c>
      <c r="G341">
        <f t="shared" si="121"/>
        <v>104.19615634406146</v>
      </c>
      <c r="H341">
        <f t="shared" si="122"/>
        <v>5.8119464091411173</v>
      </c>
      <c r="I341" s="3">
        <f t="shared" si="110"/>
        <v>8.8900000000000007E-2</v>
      </c>
      <c r="J341" s="3">
        <f t="shared" si="111"/>
        <v>0.40640000000000004</v>
      </c>
      <c r="K341">
        <f t="shared" si="112"/>
        <v>6.1998178006331131E-2</v>
      </c>
      <c r="L341" s="62">
        <f>PI()/4*('Config sheet'!$N$38^2)*'Stage 2'!K341*2</f>
        <v>5.6703967577637895E-3</v>
      </c>
      <c r="M341">
        <f t="shared" si="113"/>
        <v>27.180307449144863</v>
      </c>
      <c r="N341" s="62">
        <f>'Config sheet'!$N$44</f>
        <v>5.8970333333333338</v>
      </c>
      <c r="O341">
        <f t="shared" si="123"/>
        <v>-5.0249827587134783</v>
      </c>
      <c r="P341">
        <f t="shared" si="124"/>
        <v>984.07546363392078</v>
      </c>
      <c r="Q341">
        <f t="shared" si="114"/>
        <v>180</v>
      </c>
      <c r="R341">
        <f t="shared" si="115"/>
        <v>177.13358345410577</v>
      </c>
      <c r="S341">
        <f t="shared" si="116"/>
        <v>177.13358345410575</v>
      </c>
      <c r="T341">
        <f t="shared" si="117"/>
        <v>1.3338814408347732</v>
      </c>
      <c r="U341">
        <f t="shared" si="107"/>
        <v>101.4589</v>
      </c>
      <c r="V341">
        <f>(-U341*'Config sheet'!$N$134+'Config sheet'!$N$135*'Stage 2'!U706)*10^2</f>
        <v>-293.6436918878548</v>
      </c>
      <c r="W341">
        <f t="shared" si="125"/>
        <v>-116.51010843374902</v>
      </c>
      <c r="X341" s="62">
        <f>'Config sheet'!$N$150*10^-3</f>
        <v>-333.6</v>
      </c>
      <c r="Y341" s="62">
        <f>'Config sheet'!$N$149*10^-3</f>
        <v>333.6</v>
      </c>
      <c r="Z341">
        <f t="shared" si="118"/>
        <v>1.1698558006331128E-2</v>
      </c>
      <c r="AA341">
        <f>PI()/4*('Config sheet'!$N$38^2)*'Stage 1'!Z341*2</f>
        <v>1.0699583039817332E-3</v>
      </c>
      <c r="AB341">
        <f t="shared" si="119"/>
        <v>6.579616426507946</v>
      </c>
    </row>
    <row r="342" spans="3:28" x14ac:dyDescent="0.25">
      <c r="C342">
        <v>334</v>
      </c>
      <c r="D342">
        <f t="shared" si="108"/>
        <v>995</v>
      </c>
      <c r="E342">
        <f t="shared" si="109"/>
        <v>0.17780000000000001</v>
      </c>
      <c r="F342">
        <f t="shared" si="120"/>
        <v>5.5946398659966499E-2</v>
      </c>
      <c r="G342">
        <f t="shared" si="121"/>
        <v>104.19615634406146</v>
      </c>
      <c r="H342">
        <f t="shared" si="122"/>
        <v>5.8293997016610604</v>
      </c>
      <c r="I342" s="3">
        <f t="shared" si="110"/>
        <v>8.8900000000000007E-2</v>
      </c>
      <c r="J342" s="3">
        <f t="shared" si="111"/>
        <v>0.40640000000000004</v>
      </c>
      <c r="K342">
        <f t="shared" si="112"/>
        <v>6.1169690560031423E-2</v>
      </c>
      <c r="L342" s="62">
        <f>PI()/4*('Config sheet'!$N$38^2)*'Stage 2'!K342*2</f>
        <v>5.5946227160029796E-3</v>
      </c>
      <c r="M342">
        <f t="shared" si="113"/>
        <v>26.817094460758607</v>
      </c>
      <c r="N342" s="62">
        <f>'Config sheet'!$N$44</f>
        <v>5.8970333333333338</v>
      </c>
      <c r="O342">
        <f t="shared" si="123"/>
        <v>-4.8590177302329378</v>
      </c>
      <c r="P342">
        <f t="shared" si="124"/>
        <v>997.47732092591536</v>
      </c>
      <c r="Q342">
        <f t="shared" si="114"/>
        <v>180</v>
      </c>
      <c r="R342">
        <f t="shared" si="115"/>
        <v>179.54591776666481</v>
      </c>
      <c r="S342">
        <f t="shared" si="116"/>
        <v>179.54591776666476</v>
      </c>
      <c r="T342">
        <f t="shared" si="117"/>
        <v>1.3338814408347732</v>
      </c>
      <c r="U342">
        <f t="shared" si="107"/>
        <v>101.4589</v>
      </c>
      <c r="V342">
        <f>(-U342*'Config sheet'!$N$134+'Config sheet'!$N$135*'Stage 2'!U707)*10^2</f>
        <v>-293.6436918878548</v>
      </c>
      <c r="W342">
        <f t="shared" si="125"/>
        <v>-114.09777412118999</v>
      </c>
      <c r="X342" s="62">
        <f>'Config sheet'!$N$150*10^-3</f>
        <v>-333.6</v>
      </c>
      <c r="Y342" s="62">
        <f>'Config sheet'!$N$149*10^-3</f>
        <v>333.6</v>
      </c>
      <c r="Z342">
        <f t="shared" si="118"/>
        <v>1.087007056003142E-2</v>
      </c>
      <c r="AA342">
        <f>PI()/4*('Config sheet'!$N$38^2)*'Stage 1'!Z342*2</f>
        <v>9.941842622209231E-4</v>
      </c>
      <c r="AB342">
        <f t="shared" si="119"/>
        <v>6.1136504837072092</v>
      </c>
    </row>
    <row r="343" spans="3:28" x14ac:dyDescent="0.25">
      <c r="C343">
        <v>335</v>
      </c>
      <c r="D343">
        <f t="shared" si="108"/>
        <v>995</v>
      </c>
      <c r="E343">
        <f t="shared" si="109"/>
        <v>0.17780000000000001</v>
      </c>
      <c r="F343">
        <f t="shared" si="120"/>
        <v>5.6113902847571194E-2</v>
      </c>
      <c r="G343">
        <f t="shared" si="121"/>
        <v>104.19615634406146</v>
      </c>
      <c r="H343">
        <f t="shared" si="122"/>
        <v>5.8468529941810043</v>
      </c>
      <c r="I343" s="3">
        <f t="shared" si="110"/>
        <v>8.8900000000000007E-2</v>
      </c>
      <c r="J343" s="3">
        <f t="shared" si="111"/>
        <v>0.40640000000000004</v>
      </c>
      <c r="K343">
        <f t="shared" si="112"/>
        <v>6.0369250491522156E-2</v>
      </c>
      <c r="L343" s="62">
        <f>PI()/4*('Config sheet'!$N$38^2)*'Stage 2'!K343*2</f>
        <v>5.5214139070474053E-3</v>
      </c>
      <c r="M343">
        <f t="shared" si="113"/>
        <v>26.466177581322647</v>
      </c>
      <c r="N343" s="62">
        <f>'Config sheet'!$N$44</f>
        <v>5.8970333333333338</v>
      </c>
      <c r="O343">
        <f t="shared" si="123"/>
        <v>-4.6908430991579539</v>
      </c>
      <c r="P343">
        <f t="shared" si="124"/>
        <v>1010.4565644174156</v>
      </c>
      <c r="Q343">
        <f t="shared" si="114"/>
        <v>180</v>
      </c>
      <c r="R343">
        <f t="shared" si="115"/>
        <v>181.88218159513485</v>
      </c>
      <c r="S343">
        <f t="shared" si="116"/>
        <v>181.88218159513482</v>
      </c>
      <c r="T343">
        <f t="shared" si="117"/>
        <v>1.3338814408347732</v>
      </c>
      <c r="U343">
        <f t="shared" si="107"/>
        <v>101.4589</v>
      </c>
      <c r="V343">
        <f>(-U343*'Config sheet'!$N$134+'Config sheet'!$N$135*'Stage 2'!U708)*10^2</f>
        <v>-293.6436918878548</v>
      </c>
      <c r="W343">
        <f t="shared" si="125"/>
        <v>-111.76151029271995</v>
      </c>
      <c r="X343" s="62">
        <f>'Config sheet'!$N$150*10^-3</f>
        <v>-333.6</v>
      </c>
      <c r="Y343" s="62">
        <f>'Config sheet'!$N$149*10^-3</f>
        <v>333.6</v>
      </c>
      <c r="Z343">
        <f t="shared" si="118"/>
        <v>1.0069630491522152E-2</v>
      </c>
      <c r="AA343">
        <f>PI()/4*('Config sheet'!$N$38^2)*'Stage 1'!Z343*2</f>
        <v>9.2097545326534896E-4</v>
      </c>
      <c r="AB343">
        <f t="shared" si="119"/>
        <v>5.6634592190788249</v>
      </c>
    </row>
    <row r="344" spans="3:28" x14ac:dyDescent="0.25">
      <c r="C344">
        <v>336</v>
      </c>
      <c r="D344">
        <f t="shared" si="108"/>
        <v>995</v>
      </c>
      <c r="E344">
        <f t="shared" si="109"/>
        <v>0.17780000000000001</v>
      </c>
      <c r="F344">
        <f t="shared" si="120"/>
        <v>5.6281407035175882E-2</v>
      </c>
      <c r="G344">
        <f t="shared" si="121"/>
        <v>104.19615634406146</v>
      </c>
      <c r="H344">
        <f t="shared" si="122"/>
        <v>5.8643062867009466</v>
      </c>
      <c r="I344" s="3">
        <f t="shared" si="110"/>
        <v>8.8900000000000007E-2</v>
      </c>
      <c r="J344" s="3">
        <f t="shared" si="111"/>
        <v>0.40640000000000004</v>
      </c>
      <c r="K344">
        <f t="shared" si="112"/>
        <v>5.9597218945595679E-2</v>
      </c>
      <c r="L344" s="62">
        <f>PI()/4*('Config sheet'!$N$38^2)*'Stage 2'!K344*2</f>
        <v>5.4508033614525681E-3</v>
      </c>
      <c r="M344">
        <f t="shared" si="113"/>
        <v>26.127715138497678</v>
      </c>
      <c r="N344" s="62">
        <f>'Config sheet'!$N$44</f>
        <v>5.8970333333333338</v>
      </c>
      <c r="O344">
        <f t="shared" si="123"/>
        <v>-4.5205304283600478</v>
      </c>
      <c r="P344">
        <f t="shared" si="124"/>
        <v>1023.004007369437</v>
      </c>
      <c r="Q344">
        <f t="shared" si="114"/>
        <v>180</v>
      </c>
      <c r="R344">
        <f t="shared" si="115"/>
        <v>184.14072132649866</v>
      </c>
      <c r="S344">
        <f t="shared" si="116"/>
        <v>184.14072132649866</v>
      </c>
      <c r="T344">
        <f t="shared" si="117"/>
        <v>1.3338814408347732</v>
      </c>
      <c r="U344">
        <f t="shared" si="107"/>
        <v>101.4589</v>
      </c>
      <c r="V344">
        <f>(-U344*'Config sheet'!$N$134+'Config sheet'!$N$135*'Stage 2'!U709)*10^2</f>
        <v>-293.6436918878548</v>
      </c>
      <c r="W344">
        <f t="shared" si="125"/>
        <v>-109.50297056135614</v>
      </c>
      <c r="X344" s="62">
        <f>'Config sheet'!$N$150*10^-3</f>
        <v>-333.6</v>
      </c>
      <c r="Y344" s="62">
        <f>'Config sheet'!$N$149*10^-3</f>
        <v>333.6</v>
      </c>
      <c r="Z344">
        <f t="shared" si="118"/>
        <v>9.2975989455956753E-3</v>
      </c>
      <c r="AA344">
        <f>PI()/4*('Config sheet'!$N$38^2)*'Stage 1'!Z344*2</f>
        <v>8.5036490767051204E-4</v>
      </c>
      <c r="AB344">
        <f t="shared" si="119"/>
        <v>5.2292457511786701</v>
      </c>
    </row>
    <row r="345" spans="3:28" x14ac:dyDescent="0.25">
      <c r="C345">
        <v>337</v>
      </c>
      <c r="D345">
        <f t="shared" si="108"/>
        <v>995</v>
      </c>
      <c r="E345">
        <f t="shared" si="109"/>
        <v>0.17780000000000001</v>
      </c>
      <c r="F345">
        <f t="shared" si="120"/>
        <v>5.6448911222780569E-2</v>
      </c>
      <c r="G345">
        <f t="shared" si="121"/>
        <v>104.19615634406146</v>
      </c>
      <c r="H345">
        <f t="shared" si="122"/>
        <v>5.8817595792208897</v>
      </c>
      <c r="I345" s="3">
        <f t="shared" si="110"/>
        <v>8.8900000000000007E-2</v>
      </c>
      <c r="J345" s="3">
        <f t="shared" si="111"/>
        <v>0.40640000000000004</v>
      </c>
      <c r="K345">
        <f t="shared" si="112"/>
        <v>5.8853944842823483E-2</v>
      </c>
      <c r="L345" s="62">
        <f>PI()/4*('Config sheet'!$N$38^2)*'Stage 2'!K345*2</f>
        <v>5.3828229917381731E-3</v>
      </c>
      <c r="M345">
        <f t="shared" si="113"/>
        <v>25.801860100785561</v>
      </c>
      <c r="N345" s="62">
        <f>'Config sheet'!$N$44</f>
        <v>5.8970333333333338</v>
      </c>
      <c r="O345">
        <f t="shared" si="123"/>
        <v>-4.3481527959847517</v>
      </c>
      <c r="P345">
        <f t="shared" si="124"/>
        <v>1035.1107456554475</v>
      </c>
      <c r="Q345">
        <f t="shared" si="114"/>
        <v>180</v>
      </c>
      <c r="R345">
        <f t="shared" si="115"/>
        <v>186.3199342179806</v>
      </c>
      <c r="S345">
        <f t="shared" si="116"/>
        <v>186.31993421798057</v>
      </c>
      <c r="T345">
        <f t="shared" si="117"/>
        <v>1.3338814408347732</v>
      </c>
      <c r="U345">
        <f t="shared" si="107"/>
        <v>101.4589</v>
      </c>
      <c r="V345">
        <f>(-U345*'Config sheet'!$N$134+'Config sheet'!$N$135*'Stage 2'!U710)*10^2</f>
        <v>-293.6436918878548</v>
      </c>
      <c r="W345">
        <f t="shared" si="125"/>
        <v>-107.3237576698742</v>
      </c>
      <c r="X345" s="62">
        <f>'Config sheet'!$N$150*10^-3</f>
        <v>-333.6</v>
      </c>
      <c r="Y345" s="62">
        <f>'Config sheet'!$N$149*10^-3</f>
        <v>333.6</v>
      </c>
      <c r="Z345">
        <f t="shared" si="118"/>
        <v>8.5543248428234797E-3</v>
      </c>
      <c r="AA345">
        <f>PI()/4*('Config sheet'!$N$38^2)*'Stage 1'!Z345*2</f>
        <v>7.8238453795611727E-4</v>
      </c>
      <c r="AB345">
        <f t="shared" si="119"/>
        <v>4.8112063232977942</v>
      </c>
    </row>
    <row r="346" spans="3:28" x14ac:dyDescent="0.25">
      <c r="C346">
        <v>338</v>
      </c>
      <c r="D346">
        <f t="shared" si="108"/>
        <v>995</v>
      </c>
      <c r="E346">
        <f t="shared" si="109"/>
        <v>0.17780000000000001</v>
      </c>
      <c r="F346">
        <f t="shared" si="120"/>
        <v>5.6616415410385264E-2</v>
      </c>
      <c r="G346">
        <f t="shared" si="121"/>
        <v>104.19615634406146</v>
      </c>
      <c r="H346">
        <f t="shared" si="122"/>
        <v>5.8992128717408336</v>
      </c>
      <c r="I346" s="3">
        <f t="shared" si="110"/>
        <v>8.8900000000000007E-2</v>
      </c>
      <c r="J346" s="3">
        <f t="shared" si="111"/>
        <v>0.40640000000000004</v>
      </c>
      <c r="K346">
        <f t="shared" si="112"/>
        <v>5.8139764651521167E-2</v>
      </c>
      <c r="L346" s="62">
        <f>PI()/4*('Config sheet'!$N$38^2)*'Stage 2'!K346*2</f>
        <v>5.3175035715318855E-3</v>
      </c>
      <c r="M346">
        <f t="shared" si="113"/>
        <v>25.488759977557685</v>
      </c>
      <c r="N346" s="62">
        <f>'Config sheet'!$N$44</f>
        <v>5.8970333333333338</v>
      </c>
      <c r="O346">
        <f t="shared" si="123"/>
        <v>-4.1737847473633511</v>
      </c>
      <c r="P346">
        <f t="shared" si="124"/>
        <v>1046.7681666653448</v>
      </c>
      <c r="Q346">
        <f t="shared" si="114"/>
        <v>180</v>
      </c>
      <c r="R346">
        <f t="shared" si="115"/>
        <v>188.41826999976206</v>
      </c>
      <c r="S346">
        <f t="shared" si="116"/>
        <v>188.41826999976206</v>
      </c>
      <c r="T346">
        <f t="shared" si="117"/>
        <v>1.3338814408347732</v>
      </c>
      <c r="U346">
        <f t="shared" si="107"/>
        <v>101.4589</v>
      </c>
      <c r="V346">
        <f>(-U346*'Config sheet'!$N$134+'Config sheet'!$N$135*'Stage 2'!U711)*10^2</f>
        <v>-293.6436918878548</v>
      </c>
      <c r="W346">
        <f t="shared" si="125"/>
        <v>-105.22542188809274</v>
      </c>
      <c r="X346" s="62">
        <f>'Config sheet'!$N$150*10^-3</f>
        <v>-333.6</v>
      </c>
      <c r="Y346" s="62">
        <f>'Config sheet'!$N$149*10^-3</f>
        <v>333.6</v>
      </c>
      <c r="Z346">
        <f t="shared" si="118"/>
        <v>7.8401446515211637E-3</v>
      </c>
      <c r="AA346">
        <f>PI()/4*('Config sheet'!$N$38^2)*'Stage 1'!Z346*2</f>
        <v>7.1706511774982944E-4</v>
      </c>
      <c r="AB346">
        <f t="shared" si="119"/>
        <v>4.4095301752087526</v>
      </c>
    </row>
    <row r="347" spans="3:28" x14ac:dyDescent="0.25">
      <c r="C347">
        <v>339</v>
      </c>
      <c r="D347">
        <f t="shared" si="108"/>
        <v>995</v>
      </c>
      <c r="E347">
        <f t="shared" si="109"/>
        <v>0.17780000000000001</v>
      </c>
      <c r="F347">
        <f t="shared" si="120"/>
        <v>5.6783919597989951E-2</v>
      </c>
      <c r="G347">
        <f t="shared" si="121"/>
        <v>104.19615634406146</v>
      </c>
      <c r="H347">
        <f t="shared" si="122"/>
        <v>5.9166661642607767</v>
      </c>
      <c r="I347" s="3">
        <f t="shared" si="110"/>
        <v>8.8900000000000007E-2</v>
      </c>
      <c r="J347" s="3">
        <f t="shared" si="111"/>
        <v>0.40640000000000004</v>
      </c>
      <c r="K347">
        <f t="shared" si="112"/>
        <v>5.7455002168052619E-2</v>
      </c>
      <c r="L347" s="62">
        <f>PI()/4*('Config sheet'!$N$38^2)*'Stage 2'!K347*2</f>
        <v>5.2548747154757963E-3</v>
      </c>
      <c r="M347">
        <f t="shared" si="113"/>
        <v>25.188556722739225</v>
      </c>
      <c r="N347" s="62">
        <f>'Config sheet'!$N$44</f>
        <v>5.8970333333333338</v>
      </c>
      <c r="O347">
        <f t="shared" si="123"/>
        <v>-3.9975022454564262</v>
      </c>
      <c r="P347">
        <f t="shared" si="124"/>
        <v>1057.9679579290269</v>
      </c>
      <c r="Q347">
        <f t="shared" si="114"/>
        <v>180</v>
      </c>
      <c r="R347">
        <f t="shared" si="115"/>
        <v>190.43423242722483</v>
      </c>
      <c r="S347">
        <f t="shared" si="116"/>
        <v>190.43423242722483</v>
      </c>
      <c r="T347">
        <f t="shared" si="117"/>
        <v>1.3338814408347732</v>
      </c>
      <c r="U347">
        <f t="shared" si="107"/>
        <v>101.4589</v>
      </c>
      <c r="V347">
        <f>(-U347*'Config sheet'!$N$134+'Config sheet'!$N$135*'Stage 2'!U712)*10^2</f>
        <v>-293.6436918878548</v>
      </c>
      <c r="W347">
        <f t="shared" si="125"/>
        <v>-103.20945946062997</v>
      </c>
      <c r="X347" s="62">
        <f>'Config sheet'!$N$150*10^-3</f>
        <v>-333.6</v>
      </c>
      <c r="Y347" s="62">
        <f>'Config sheet'!$N$149*10^-3</f>
        <v>333.6</v>
      </c>
      <c r="Z347">
        <f t="shared" si="118"/>
        <v>7.1553821680526153E-3</v>
      </c>
      <c r="AA347">
        <f>PI()/4*('Config sheet'!$N$38^2)*'Stage 1'!Z347*2</f>
        <v>6.5443626169373981E-4</v>
      </c>
      <c r="AB347">
        <f t="shared" si="119"/>
        <v>4.0243994196021458</v>
      </c>
    </row>
    <row r="348" spans="3:28" x14ac:dyDescent="0.25">
      <c r="C348">
        <v>340</v>
      </c>
      <c r="D348">
        <f t="shared" si="108"/>
        <v>995</v>
      </c>
      <c r="E348">
        <f t="shared" si="109"/>
        <v>0.17780000000000001</v>
      </c>
      <c r="F348">
        <f t="shared" si="120"/>
        <v>5.6951423785594646E-2</v>
      </c>
      <c r="G348">
        <f t="shared" si="121"/>
        <v>104.19615634406146</v>
      </c>
      <c r="H348">
        <f t="shared" si="122"/>
        <v>5.9341194567807207</v>
      </c>
      <c r="I348" s="3">
        <f t="shared" si="110"/>
        <v>8.8900000000000007E-2</v>
      </c>
      <c r="J348" s="3">
        <f t="shared" si="111"/>
        <v>0.40640000000000004</v>
      </c>
      <c r="K348">
        <f t="shared" si="112"/>
        <v>5.6799968305604534E-2</v>
      </c>
      <c r="L348" s="62">
        <f>PI()/4*('Config sheet'!$N$38^2)*'Stage 2'!K348*2</f>
        <v>5.194964859907592E-3</v>
      </c>
      <c r="M348">
        <f t="shared" si="113"/>
        <v>24.90138664220683</v>
      </c>
      <c r="N348" s="62">
        <f>'Config sheet'!$N$44</f>
        <v>5.8970333333333338</v>
      </c>
      <c r="O348">
        <f t="shared" si="123"/>
        <v>-3.8193826198770462</v>
      </c>
      <c r="P348">
        <f t="shared" si="124"/>
        <v>1068.7021154496185</v>
      </c>
      <c r="Q348">
        <f t="shared" si="114"/>
        <v>180</v>
      </c>
      <c r="R348">
        <f t="shared" si="115"/>
        <v>192.36638078093134</v>
      </c>
      <c r="S348">
        <f t="shared" si="116"/>
        <v>192.36638078093134</v>
      </c>
      <c r="T348">
        <f t="shared" si="117"/>
        <v>1.3338814408347732</v>
      </c>
      <c r="U348">
        <f t="shared" si="107"/>
        <v>101.4589</v>
      </c>
      <c r="V348">
        <f>(-U348*'Config sheet'!$N$134+'Config sheet'!$N$135*'Stage 2'!U713)*10^2</f>
        <v>-293.6436918878548</v>
      </c>
      <c r="W348">
        <f t="shared" si="125"/>
        <v>-101.27731110692346</v>
      </c>
      <c r="X348" s="62">
        <f>'Config sheet'!$N$150*10^-3</f>
        <v>-333.6</v>
      </c>
      <c r="Y348" s="62">
        <f>'Config sheet'!$N$149*10^-3</f>
        <v>333.6</v>
      </c>
      <c r="Z348">
        <f t="shared" si="118"/>
        <v>6.5003483056045308E-3</v>
      </c>
      <c r="AA348">
        <f>PI()/4*('Config sheet'!$N$38^2)*'Stage 1'!Z348*2</f>
        <v>5.9452640612553561E-4</v>
      </c>
      <c r="AB348">
        <f t="shared" si="119"/>
        <v>3.6559889232871372</v>
      </c>
    </row>
    <row r="349" spans="3:28" x14ac:dyDescent="0.25">
      <c r="C349">
        <v>341</v>
      </c>
      <c r="D349">
        <f t="shared" si="108"/>
        <v>995</v>
      </c>
      <c r="E349">
        <f t="shared" si="109"/>
        <v>0.17780000000000001</v>
      </c>
      <c r="F349">
        <f t="shared" si="120"/>
        <v>5.7118927973199334E-2</v>
      </c>
      <c r="G349">
        <f t="shared" si="121"/>
        <v>104.19615634406146</v>
      </c>
      <c r="H349">
        <f t="shared" si="122"/>
        <v>5.9515727493006638</v>
      </c>
      <c r="I349" s="3">
        <f t="shared" si="110"/>
        <v>8.8900000000000007E-2</v>
      </c>
      <c r="J349" s="3">
        <f t="shared" si="111"/>
        <v>0.40640000000000004</v>
      </c>
      <c r="K349">
        <f t="shared" si="112"/>
        <v>5.6174960891556727E-2</v>
      </c>
      <c r="L349" s="62">
        <f>PI()/4*('Config sheet'!$N$38^2)*'Stage 2'!K349*2</f>
        <v>5.1378012443279034E-3</v>
      </c>
      <c r="M349">
        <f t="shared" si="113"/>
        <v>24.627380304954794</v>
      </c>
      <c r="N349" s="62">
        <f>'Config sheet'!$N$44</f>
        <v>5.8970333333333338</v>
      </c>
      <c r="O349">
        <f t="shared" si="123"/>
        <v>-3.6395045145432281</v>
      </c>
      <c r="P349">
        <f t="shared" si="124"/>
        <v>1078.9629517367316</v>
      </c>
      <c r="Q349">
        <f t="shared" si="114"/>
        <v>180</v>
      </c>
      <c r="R349">
        <f t="shared" si="115"/>
        <v>194.2133313126117</v>
      </c>
      <c r="S349">
        <f t="shared" si="116"/>
        <v>194.2133313126117</v>
      </c>
      <c r="T349">
        <f t="shared" si="117"/>
        <v>1.3338814408347732</v>
      </c>
      <c r="U349">
        <f t="shared" si="107"/>
        <v>101.4589</v>
      </c>
      <c r="V349">
        <f>(-U349*'Config sheet'!$N$134+'Config sheet'!$N$135*'Stage 2'!U714)*10^2</f>
        <v>-293.6436918878548</v>
      </c>
      <c r="W349">
        <f t="shared" si="125"/>
        <v>-99.4303605752431</v>
      </c>
      <c r="X349" s="62">
        <f>'Config sheet'!$N$150*10^-3</f>
        <v>-333.6</v>
      </c>
      <c r="Y349" s="62">
        <f>'Config sheet'!$N$149*10^-3</f>
        <v>333.6</v>
      </c>
      <c r="Z349">
        <f t="shared" si="118"/>
        <v>5.875340891556724E-3</v>
      </c>
      <c r="AA349">
        <f>PI()/4*('Config sheet'!$N$38^2)*'Stage 1'!Z349*2</f>
        <v>5.373627905458471E-4</v>
      </c>
      <c r="AB349">
        <f t="shared" si="119"/>
        <v>3.3044661932265038</v>
      </c>
    </row>
    <row r="350" spans="3:28" x14ac:dyDescent="0.25">
      <c r="C350">
        <v>342</v>
      </c>
      <c r="D350">
        <f t="shared" si="108"/>
        <v>995</v>
      </c>
      <c r="E350">
        <f t="shared" si="109"/>
        <v>0.17780000000000001</v>
      </c>
      <c r="F350">
        <f t="shared" si="120"/>
        <v>5.7286432160804021E-2</v>
      </c>
      <c r="G350">
        <f t="shared" si="121"/>
        <v>104.19615634406146</v>
      </c>
      <c r="H350">
        <f t="shared" si="122"/>
        <v>5.9690260418206069</v>
      </c>
      <c r="I350" s="3">
        <f t="shared" si="110"/>
        <v>8.8900000000000007E-2</v>
      </c>
      <c r="J350" s="3">
        <f t="shared" si="111"/>
        <v>0.40640000000000004</v>
      </c>
      <c r="K350">
        <f t="shared" si="112"/>
        <v>5.5580264473562249E-2</v>
      </c>
      <c r="L350" s="62">
        <f>PI()/4*('Config sheet'!$N$38^2)*'Stage 2'!K350*2</f>
        <v>5.0834098936642551E-3</v>
      </c>
      <c r="M350">
        <f t="shared" si="113"/>
        <v>24.366662458079606</v>
      </c>
      <c r="N350" s="62">
        <f>'Config sheet'!$N$44</f>
        <v>5.8970333333333338</v>
      </c>
      <c r="O350">
        <f t="shared" si="123"/>
        <v>-3.4579478340104268</v>
      </c>
      <c r="P350">
        <f t="shared" si="124"/>
        <v>1088.7431035305156</v>
      </c>
      <c r="Q350">
        <f t="shared" si="114"/>
        <v>180</v>
      </c>
      <c r="R350">
        <f t="shared" si="115"/>
        <v>195.97375863549283</v>
      </c>
      <c r="S350">
        <f t="shared" si="116"/>
        <v>195.9737586354928</v>
      </c>
      <c r="T350">
        <f t="shared" si="117"/>
        <v>1.3338814408347732</v>
      </c>
      <c r="U350">
        <f t="shared" si="107"/>
        <v>101.4589</v>
      </c>
      <c r="V350">
        <f>(-U350*'Config sheet'!$N$134+'Config sheet'!$N$135*'Stage 2'!U715)*10^2</f>
        <v>-293.6436918878548</v>
      </c>
      <c r="W350">
        <f t="shared" si="125"/>
        <v>-97.669933252361972</v>
      </c>
      <c r="X350" s="62">
        <f>'Config sheet'!$N$150*10^-3</f>
        <v>-333.6</v>
      </c>
      <c r="Y350" s="62">
        <f>'Config sheet'!$N$149*10^-3</f>
        <v>333.6</v>
      </c>
      <c r="Z350">
        <f t="shared" si="118"/>
        <v>5.280644473562246E-3</v>
      </c>
      <c r="AA350">
        <f>PI()/4*('Config sheet'!$N$38^2)*'Stage 1'!Z350*2</f>
        <v>4.8297143988219903E-4</v>
      </c>
      <c r="AB350">
        <f t="shared" si="119"/>
        <v>2.9699912674703293</v>
      </c>
    </row>
    <row r="351" spans="3:28" x14ac:dyDescent="0.25">
      <c r="C351">
        <v>343</v>
      </c>
      <c r="D351">
        <f t="shared" si="108"/>
        <v>995</v>
      </c>
      <c r="E351">
        <f t="shared" si="109"/>
        <v>0.17780000000000001</v>
      </c>
      <c r="F351">
        <f t="shared" si="120"/>
        <v>5.7453936348408716E-2</v>
      </c>
      <c r="G351">
        <f t="shared" si="121"/>
        <v>104.19615634406146</v>
      </c>
      <c r="H351">
        <f t="shared" si="122"/>
        <v>5.98647933434055</v>
      </c>
      <c r="I351" s="3">
        <f t="shared" si="110"/>
        <v>8.8900000000000007E-2</v>
      </c>
      <c r="J351" s="3">
        <f t="shared" si="111"/>
        <v>0.40640000000000004</v>
      </c>
      <c r="K351">
        <f t="shared" si="112"/>
        <v>5.5016150134447731E-2</v>
      </c>
      <c r="L351" s="62">
        <f>PI()/4*('Config sheet'!$N$38^2)*'Stage 2'!K351*2</f>
        <v>5.0318156013417232E-3</v>
      </c>
      <c r="M351">
        <f t="shared" si="113"/>
        <v>24.119351945631358</v>
      </c>
      <c r="N351" s="62">
        <f>'Config sheet'!$N$44</f>
        <v>5.8970333333333338</v>
      </c>
      <c r="O351">
        <f t="shared" si="123"/>
        <v>-3.2747936885368385</v>
      </c>
      <c r="P351">
        <f t="shared" si="124"/>
        <v>1098.0355392075721</v>
      </c>
      <c r="Q351">
        <f t="shared" si="114"/>
        <v>180</v>
      </c>
      <c r="R351">
        <f t="shared" si="115"/>
        <v>197.64639705736298</v>
      </c>
      <c r="S351">
        <f t="shared" si="116"/>
        <v>197.64639705736298</v>
      </c>
      <c r="T351">
        <f t="shared" si="117"/>
        <v>1.3338814408347732</v>
      </c>
      <c r="U351">
        <f t="shared" si="107"/>
        <v>101.4589</v>
      </c>
      <c r="V351">
        <f>(-U351*'Config sheet'!$N$134+'Config sheet'!$N$135*'Stage 2'!U716)*10^2</f>
        <v>-293.6436918878548</v>
      </c>
      <c r="W351">
        <f t="shared" si="125"/>
        <v>-95.997294830491825</v>
      </c>
      <c r="X351" s="62">
        <f>'Config sheet'!$N$150*10^-3</f>
        <v>-333.6</v>
      </c>
      <c r="Y351" s="62">
        <f>'Config sheet'!$N$149*10^-3</f>
        <v>333.6</v>
      </c>
      <c r="Z351">
        <f t="shared" si="118"/>
        <v>4.7165301344477273E-3</v>
      </c>
      <c r="AA351">
        <f>PI()/4*('Config sheet'!$N$38^2)*'Stage 1'!Z351*2</f>
        <v>4.3137714755966695E-4</v>
      </c>
      <c r="AB351">
        <f t="shared" si="119"/>
        <v>2.6527166110504652</v>
      </c>
    </row>
    <row r="352" spans="3:28" x14ac:dyDescent="0.25">
      <c r="C352">
        <v>344</v>
      </c>
      <c r="D352">
        <f t="shared" si="108"/>
        <v>995</v>
      </c>
      <c r="E352">
        <f t="shared" si="109"/>
        <v>0.17780000000000001</v>
      </c>
      <c r="F352">
        <f t="shared" si="120"/>
        <v>5.7621440536013403E-2</v>
      </c>
      <c r="G352">
        <f t="shared" si="121"/>
        <v>104.19615634406146</v>
      </c>
      <c r="H352">
        <f t="shared" si="122"/>
        <v>6.0039326268604931</v>
      </c>
      <c r="I352" s="3">
        <f t="shared" si="110"/>
        <v>8.8900000000000007E-2</v>
      </c>
      <c r="J352" s="3">
        <f t="shared" si="111"/>
        <v>0.40640000000000004</v>
      </c>
      <c r="K352">
        <f t="shared" si="112"/>
        <v>5.448287531603653E-2</v>
      </c>
      <c r="L352" s="62">
        <f>PI()/4*('Config sheet'!$N$38^2)*'Stage 2'!K352*2</f>
        <v>4.983041913169675E-3</v>
      </c>
      <c r="M352">
        <f t="shared" si="113"/>
        <v>23.885561631376909</v>
      </c>
      <c r="N352" s="62">
        <f>'Config sheet'!$N$44</f>
        <v>5.8970333333333338</v>
      </c>
      <c r="O352">
        <f t="shared" si="123"/>
        <v>-3.0901243379353724</v>
      </c>
      <c r="P352">
        <f t="shared" si="124"/>
        <v>1106.833565860197</v>
      </c>
      <c r="Q352">
        <f t="shared" si="114"/>
        <v>180</v>
      </c>
      <c r="R352">
        <f t="shared" si="115"/>
        <v>199.23004185483549</v>
      </c>
      <c r="S352">
        <f t="shared" si="116"/>
        <v>199.23004185483546</v>
      </c>
      <c r="T352">
        <f t="shared" si="117"/>
        <v>1.3338814408347732</v>
      </c>
      <c r="U352">
        <f t="shared" si="107"/>
        <v>101.4589</v>
      </c>
      <c r="V352">
        <f>(-U352*'Config sheet'!$N$134+'Config sheet'!$N$135*'Stage 2'!U717)*10^2</f>
        <v>-293.6436918878548</v>
      </c>
      <c r="W352">
        <f t="shared" si="125"/>
        <v>-94.413650033019309</v>
      </c>
      <c r="X352" s="62">
        <f>'Config sheet'!$N$150*10^-3</f>
        <v>-333.6</v>
      </c>
      <c r="Y352" s="62">
        <f>'Config sheet'!$N$149*10^-3</f>
        <v>333.6</v>
      </c>
      <c r="Z352">
        <f t="shared" si="118"/>
        <v>4.1832553160365271E-3</v>
      </c>
      <c r="AA352">
        <f>PI()/4*('Config sheet'!$N$38^2)*'Stage 1'!Z352*2</f>
        <v>3.8260345938761857E-4</v>
      </c>
      <c r="AB352">
        <f t="shared" si="119"/>
        <v>2.3527870168934348</v>
      </c>
    </row>
    <row r="353" spans="3:28" x14ac:dyDescent="0.25">
      <c r="C353">
        <v>345</v>
      </c>
      <c r="D353">
        <f t="shared" si="108"/>
        <v>995</v>
      </c>
      <c r="E353">
        <f t="shared" si="109"/>
        <v>0.17780000000000001</v>
      </c>
      <c r="F353">
        <f t="shared" si="120"/>
        <v>5.7788944723618091E-2</v>
      </c>
      <c r="G353">
        <f t="shared" si="121"/>
        <v>104.19615634406146</v>
      </c>
      <c r="H353">
        <f t="shared" si="122"/>
        <v>6.0213859193804362</v>
      </c>
      <c r="I353" s="3">
        <f t="shared" si="110"/>
        <v>8.8900000000000007E-2</v>
      </c>
      <c r="J353" s="3">
        <f t="shared" si="111"/>
        <v>0.40640000000000004</v>
      </c>
      <c r="K353">
        <f t="shared" si="112"/>
        <v>5.3980683651988562E-2</v>
      </c>
      <c r="L353" s="62">
        <f>PI()/4*('Config sheet'!$N$38^2)*'Stage 2'!K353*2</f>
        <v>4.9371111120531837E-3</v>
      </c>
      <c r="M353">
        <f t="shared" si="113"/>
        <v>23.665398325516087</v>
      </c>
      <c r="N353" s="62">
        <f>'Config sheet'!$N$44</f>
        <v>5.8970333333333338</v>
      </c>
      <c r="O353">
        <f t="shared" si="123"/>
        <v>-2.9040231342677743</v>
      </c>
      <c r="P353">
        <f t="shared" si="124"/>
        <v>1115.1308360407729</v>
      </c>
      <c r="Q353">
        <f t="shared" si="114"/>
        <v>180</v>
      </c>
      <c r="R353">
        <f t="shared" si="115"/>
        <v>200.72355048733911</v>
      </c>
      <c r="S353">
        <f t="shared" si="116"/>
        <v>200.72355048733911</v>
      </c>
      <c r="T353">
        <f t="shared" si="117"/>
        <v>1.3338814408347732</v>
      </c>
      <c r="U353">
        <f t="shared" si="107"/>
        <v>101.4589</v>
      </c>
      <c r="V353">
        <f>(-U353*'Config sheet'!$N$134+'Config sheet'!$N$135*'Stage 2'!U718)*10^2</f>
        <v>-293.6436918878548</v>
      </c>
      <c r="W353">
        <f t="shared" si="125"/>
        <v>-92.920141400515689</v>
      </c>
      <c r="X353" s="62">
        <f>'Config sheet'!$N$150*10^-3</f>
        <v>-333.6</v>
      </c>
      <c r="Y353" s="62">
        <f>'Config sheet'!$N$149*10^-3</f>
        <v>333.6</v>
      </c>
      <c r="Z353">
        <f t="shared" si="118"/>
        <v>3.6810636519885587E-3</v>
      </c>
      <c r="AA353">
        <f>PI()/4*('Config sheet'!$N$38^2)*'Stage 1'!Z353*2</f>
        <v>3.3667265827112754E-4</v>
      </c>
      <c r="AB353">
        <f t="shared" si="119"/>
        <v>2.0703395118045886</v>
      </c>
    </row>
    <row r="354" spans="3:28" x14ac:dyDescent="0.25">
      <c r="C354">
        <v>346</v>
      </c>
      <c r="D354">
        <f t="shared" si="108"/>
        <v>995</v>
      </c>
      <c r="E354">
        <f t="shared" si="109"/>
        <v>0.17780000000000001</v>
      </c>
      <c r="F354">
        <f t="shared" si="120"/>
        <v>5.7956448911222785E-2</v>
      </c>
      <c r="G354">
        <f t="shared" si="121"/>
        <v>104.19615634406146</v>
      </c>
      <c r="H354">
        <f t="shared" si="122"/>
        <v>6.0388392119003802</v>
      </c>
      <c r="I354" s="3">
        <f t="shared" si="110"/>
        <v>8.8900000000000007E-2</v>
      </c>
      <c r="J354" s="3">
        <f t="shared" si="111"/>
        <v>0.40640000000000004</v>
      </c>
      <c r="K354">
        <f t="shared" si="112"/>
        <v>5.3509804809746445E-2</v>
      </c>
      <c r="L354" s="62">
        <f>PI()/4*('Config sheet'!$N$38^2)*'Stage 2'!K354*2</f>
        <v>4.8940442035373139E-3</v>
      </c>
      <c r="M354">
        <f t="shared" si="113"/>
        <v>23.458962715390076</v>
      </c>
      <c r="N354" s="62">
        <f>'Config sheet'!$N$44</f>
        <v>5.8970333333333338</v>
      </c>
      <c r="O354">
        <f t="shared" si="123"/>
        <v>-2.7165744634376039</v>
      </c>
      <c r="P354">
        <f t="shared" si="124"/>
        <v>1122.9213541635265</v>
      </c>
      <c r="Q354">
        <f t="shared" si="114"/>
        <v>180</v>
      </c>
      <c r="R354">
        <f t="shared" si="115"/>
        <v>202.12584374943481</v>
      </c>
      <c r="S354">
        <f t="shared" si="116"/>
        <v>202.12584374943478</v>
      </c>
      <c r="T354">
        <f t="shared" si="117"/>
        <v>1.3338814408347732</v>
      </c>
      <c r="U354">
        <f t="shared" si="107"/>
        <v>101.4589</v>
      </c>
      <c r="V354">
        <f>(-U354*'Config sheet'!$N$134+'Config sheet'!$N$135*'Stage 2'!U719)*10^2</f>
        <v>-293.6436918878548</v>
      </c>
      <c r="W354">
        <f t="shared" si="125"/>
        <v>-91.517848138419993</v>
      </c>
      <c r="X354" s="62">
        <f>'Config sheet'!$N$150*10^-3</f>
        <v>-333.6</v>
      </c>
      <c r="Y354" s="62">
        <f>'Config sheet'!$N$149*10^-3</f>
        <v>333.6</v>
      </c>
      <c r="Z354">
        <f t="shared" si="118"/>
        <v>3.2101848097464414E-3</v>
      </c>
      <c r="AA354">
        <f>PI()/4*('Config sheet'!$N$38^2)*'Stage 1'!Z354*2</f>
        <v>2.9360574975525783E-4</v>
      </c>
      <c r="AB354">
        <f t="shared" si="119"/>
        <v>1.8055032675739264</v>
      </c>
    </row>
    <row r="355" spans="3:28" x14ac:dyDescent="0.25">
      <c r="C355">
        <v>347</v>
      </c>
      <c r="D355">
        <f t="shared" si="108"/>
        <v>995</v>
      </c>
      <c r="E355">
        <f t="shared" si="109"/>
        <v>0.17780000000000001</v>
      </c>
      <c r="F355">
        <f t="shared" si="120"/>
        <v>5.8123953098827473E-2</v>
      </c>
      <c r="G355">
        <f t="shared" si="121"/>
        <v>104.19615634406146</v>
      </c>
      <c r="H355">
        <f t="shared" si="122"/>
        <v>6.0562925044203233</v>
      </c>
      <c r="I355" s="3">
        <f t="shared" si="110"/>
        <v>8.8900000000000007E-2</v>
      </c>
      <c r="J355" s="3">
        <f t="shared" si="111"/>
        <v>0.40640000000000004</v>
      </c>
      <c r="K355">
        <f t="shared" si="112"/>
        <v>5.3070454341670917E-2</v>
      </c>
      <c r="L355" s="62">
        <f>PI()/4*('Config sheet'!$N$38^2)*'Stage 2'!K355*2</f>
        <v>4.8538609021918601E-3</v>
      </c>
      <c r="M355">
        <f t="shared" si="113"/>
        <v>23.266349300218437</v>
      </c>
      <c r="N355" s="62">
        <f>'Config sheet'!$N$44</f>
        <v>5.8970333333333338</v>
      </c>
      <c r="O355">
        <f t="shared" si="123"/>
        <v>-2.5278636857401628</v>
      </c>
      <c r="P355">
        <f t="shared" si="124"/>
        <v>1130.1994825562572</v>
      </c>
      <c r="Q355">
        <f t="shared" si="114"/>
        <v>180</v>
      </c>
      <c r="R355">
        <f t="shared" si="115"/>
        <v>203.43590686012632</v>
      </c>
      <c r="S355">
        <f t="shared" si="116"/>
        <v>203.43590686012629</v>
      </c>
      <c r="T355">
        <f t="shared" si="117"/>
        <v>1.3338814408347732</v>
      </c>
      <c r="U355">
        <f t="shared" si="107"/>
        <v>101.4589</v>
      </c>
      <c r="V355">
        <f>(-U355*'Config sheet'!$N$134+'Config sheet'!$N$135*'Stage 2'!U720)*10^2</f>
        <v>-293.6436918878548</v>
      </c>
      <c r="W355">
        <f t="shared" si="125"/>
        <v>-90.207785027728477</v>
      </c>
      <c r="X355" s="62">
        <f>'Config sheet'!$N$150*10^-3</f>
        <v>-333.6</v>
      </c>
      <c r="Y355" s="62">
        <f>'Config sheet'!$N$149*10^-3</f>
        <v>333.6</v>
      </c>
      <c r="Z355">
        <f t="shared" si="118"/>
        <v>2.7708343416709136E-3</v>
      </c>
      <c r="AA355">
        <f>PI()/4*('Config sheet'!$N$38^2)*'Stage 1'!Z355*2</f>
        <v>2.5342244840980424E-4</v>
      </c>
      <c r="AB355">
        <f t="shared" si="119"/>
        <v>1.5583995172502325</v>
      </c>
    </row>
    <row r="356" spans="3:28" x14ac:dyDescent="0.25">
      <c r="C356">
        <v>348</v>
      </c>
      <c r="D356">
        <f t="shared" si="108"/>
        <v>995</v>
      </c>
      <c r="E356">
        <f t="shared" si="109"/>
        <v>0.17780000000000001</v>
      </c>
      <c r="F356">
        <f t="shared" si="120"/>
        <v>5.8291457286432161E-2</v>
      </c>
      <c r="G356">
        <f t="shared" si="121"/>
        <v>104.19615634406146</v>
      </c>
      <c r="H356">
        <f t="shared" si="122"/>
        <v>6.0737457969402664</v>
      </c>
      <c r="I356" s="3">
        <f t="shared" si="110"/>
        <v>8.8900000000000007E-2</v>
      </c>
      <c r="J356" s="3">
        <f t="shared" si="111"/>
        <v>0.40640000000000004</v>
      </c>
      <c r="K356">
        <f t="shared" si="112"/>
        <v>5.2662833545440449E-2</v>
      </c>
      <c r="L356" s="62">
        <f>PI()/4*('Config sheet'!$N$38^2)*'Stage 2'!K356*2</f>
        <v>4.8165796188433998E-3</v>
      </c>
      <c r="M356">
        <f t="shared" si="113"/>
        <v>23.087646329897634</v>
      </c>
      <c r="N356" s="62">
        <f>'Config sheet'!$N$44</f>
        <v>5.8970333333333338</v>
      </c>
      <c r="O356">
        <f t="shared" si="123"/>
        <v>-2.3379770754284426</v>
      </c>
      <c r="P356">
        <f t="shared" si="124"/>
        <v>1136.9599471550457</v>
      </c>
      <c r="Q356">
        <f t="shared" si="114"/>
        <v>180</v>
      </c>
      <c r="R356">
        <f t="shared" si="115"/>
        <v>204.65279048790825</v>
      </c>
      <c r="S356">
        <f t="shared" si="116"/>
        <v>204.65279048790825</v>
      </c>
      <c r="T356">
        <f t="shared" si="117"/>
        <v>1.3338814408347732</v>
      </c>
      <c r="U356">
        <f t="shared" si="107"/>
        <v>101.4589</v>
      </c>
      <c r="V356">
        <f>(-U356*'Config sheet'!$N$134+'Config sheet'!$N$135*'Stage 2'!U721)*10^2</f>
        <v>-293.6436918878548</v>
      </c>
      <c r="W356">
        <f t="shared" si="125"/>
        <v>-88.990901399946551</v>
      </c>
      <c r="X356" s="62">
        <f>'Config sheet'!$N$150*10^-3</f>
        <v>-333.6</v>
      </c>
      <c r="Y356" s="62">
        <f>'Config sheet'!$N$149*10^-3</f>
        <v>333.6</v>
      </c>
      <c r="Z356">
        <f t="shared" si="118"/>
        <v>2.3632135454404457E-3</v>
      </c>
      <c r="AA356">
        <f>PI()/4*('Config sheet'!$N$38^2)*'Stage 1'!Z356*2</f>
        <v>2.1614116506134349E-4</v>
      </c>
      <c r="AB356">
        <f t="shared" si="119"/>
        <v>1.3291414766256724</v>
      </c>
    </row>
    <row r="357" spans="3:28" x14ac:dyDescent="0.25">
      <c r="C357">
        <v>349</v>
      </c>
      <c r="D357">
        <f t="shared" si="108"/>
        <v>995</v>
      </c>
      <c r="E357">
        <f t="shared" si="109"/>
        <v>0.17780000000000001</v>
      </c>
      <c r="F357">
        <f t="shared" si="120"/>
        <v>5.8458961474036855E-2</v>
      </c>
      <c r="G357">
        <f t="shared" si="121"/>
        <v>104.19615634406146</v>
      </c>
      <c r="H357">
        <f t="shared" si="122"/>
        <v>6.0911990894602104</v>
      </c>
      <c r="I357" s="3">
        <f t="shared" si="110"/>
        <v>8.8900000000000007E-2</v>
      </c>
      <c r="J357" s="3">
        <f t="shared" si="111"/>
        <v>0.40640000000000004</v>
      </c>
      <c r="K357">
        <f t="shared" si="112"/>
        <v>5.2287129333787777E-2</v>
      </c>
      <c r="L357" s="62">
        <f>PI()/4*('Config sheet'!$N$38^2)*'Stage 2'!K357*2</f>
        <v>4.7822174486613026E-3</v>
      </c>
      <c r="M357">
        <f t="shared" si="113"/>
        <v>22.922935747892865</v>
      </c>
      <c r="N357" s="62">
        <f>'Config sheet'!$N$44</f>
        <v>5.8970333333333338</v>
      </c>
      <c r="O357">
        <f t="shared" si="123"/>
        <v>-2.1470017593556268</v>
      </c>
      <c r="P357">
        <f t="shared" si="124"/>
        <v>1143.19784283536</v>
      </c>
      <c r="Q357">
        <f t="shared" si="114"/>
        <v>180</v>
      </c>
      <c r="R357">
        <f t="shared" si="115"/>
        <v>205.77561171036481</v>
      </c>
      <c r="S357">
        <f t="shared" si="116"/>
        <v>205.77561171036481</v>
      </c>
      <c r="T357">
        <f t="shared" si="117"/>
        <v>1.3338814408347732</v>
      </c>
      <c r="U357">
        <f t="shared" si="107"/>
        <v>101.4589</v>
      </c>
      <c r="V357">
        <f>(-U357*'Config sheet'!$N$134+'Config sheet'!$N$135*'Stage 2'!U722)*10^2</f>
        <v>-293.6436918878548</v>
      </c>
      <c r="W357">
        <f t="shared" si="125"/>
        <v>-87.868080177489986</v>
      </c>
      <c r="X357" s="62">
        <f>'Config sheet'!$N$150*10^-3</f>
        <v>-333.6</v>
      </c>
      <c r="Y357" s="62">
        <f>'Config sheet'!$N$149*10^-3</f>
        <v>333.6</v>
      </c>
      <c r="Z357">
        <f t="shared" si="118"/>
        <v>1.9875093337877736E-3</v>
      </c>
      <c r="AA357">
        <f>PI()/4*('Config sheet'!$N$38^2)*'Stage 1'!Z357*2</f>
        <v>1.8177899487924619E-4</v>
      </c>
      <c r="AB357">
        <f t="shared" si="119"/>
        <v>1.117834270971751</v>
      </c>
    </row>
    <row r="358" spans="3:28" x14ac:dyDescent="0.25">
      <c r="C358">
        <v>350</v>
      </c>
      <c r="D358">
        <f t="shared" si="108"/>
        <v>995</v>
      </c>
      <c r="E358">
        <f t="shared" si="109"/>
        <v>0.17780000000000001</v>
      </c>
      <c r="F358">
        <f t="shared" si="120"/>
        <v>5.8626465661641543E-2</v>
      </c>
      <c r="G358">
        <f t="shared" si="121"/>
        <v>104.19615634406146</v>
      </c>
      <c r="H358">
        <f t="shared" si="122"/>
        <v>6.1086523819801526</v>
      </c>
      <c r="I358" s="3">
        <f t="shared" si="110"/>
        <v>8.8900000000000007E-2</v>
      </c>
      <c r="J358" s="3">
        <f t="shared" si="111"/>
        <v>0.40640000000000004</v>
      </c>
      <c r="K358">
        <f t="shared" si="112"/>
        <v>5.1943514113634751E-2</v>
      </c>
      <c r="L358" s="62">
        <f>PI()/4*('Config sheet'!$N$38^2)*'Stage 2'!K358*2</f>
        <v>4.7507901601033216E-3</v>
      </c>
      <c r="M358">
        <f t="shared" si="113"/>
        <v>22.772293138250184</v>
      </c>
      <c r="N358" s="62">
        <f>'Config sheet'!$N$44</f>
        <v>5.8970333333333338</v>
      </c>
      <c r="O358">
        <f t="shared" si="123"/>
        <v>-1.9550256547555183</v>
      </c>
      <c r="P358">
        <f t="shared" si="124"/>
        <v>1148.9086383733977</v>
      </c>
      <c r="Q358">
        <f t="shared" si="114"/>
        <v>180</v>
      </c>
      <c r="R358">
        <f t="shared" si="115"/>
        <v>206.80355490721161</v>
      </c>
      <c r="S358">
        <f t="shared" si="116"/>
        <v>206.80355490721161</v>
      </c>
      <c r="T358">
        <f t="shared" si="117"/>
        <v>1.3338814408347732</v>
      </c>
      <c r="U358">
        <f t="shared" si="107"/>
        <v>101.4589</v>
      </c>
      <c r="V358">
        <f>(-U358*'Config sheet'!$N$134+'Config sheet'!$N$135*'Stage 2'!U723)*10^2</f>
        <v>-293.6436918878548</v>
      </c>
      <c r="W358">
        <f t="shared" si="125"/>
        <v>-86.840136980643194</v>
      </c>
      <c r="X358" s="62">
        <f>'Config sheet'!$N$150*10^-3</f>
        <v>-333.6</v>
      </c>
      <c r="Y358" s="62">
        <f>'Config sheet'!$N$149*10^-3</f>
        <v>333.6</v>
      </c>
      <c r="Z358">
        <f t="shared" si="118"/>
        <v>1.6438941136347474E-3</v>
      </c>
      <c r="AA358">
        <f>PI()/4*('Config sheet'!$N$38^2)*'Stage 1'!Z358*2</f>
        <v>1.5035170632126565E-4</v>
      </c>
      <c r="AB358">
        <f t="shared" si="119"/>
        <v>0.92457486706116265</v>
      </c>
    </row>
    <row r="359" spans="3:28" x14ac:dyDescent="0.25">
      <c r="C359">
        <v>351</v>
      </c>
      <c r="D359">
        <f t="shared" si="108"/>
        <v>995</v>
      </c>
      <c r="E359">
        <f t="shared" si="109"/>
        <v>0.17780000000000001</v>
      </c>
      <c r="F359">
        <f t="shared" si="120"/>
        <v>5.8793969849246237E-2</v>
      </c>
      <c r="G359">
        <f t="shared" si="121"/>
        <v>104.19615634406146</v>
      </c>
      <c r="H359">
        <f t="shared" si="122"/>
        <v>6.1261056745000966</v>
      </c>
      <c r="I359" s="3">
        <f t="shared" si="110"/>
        <v>8.8900000000000007E-2</v>
      </c>
      <c r="J359" s="3">
        <f t="shared" si="111"/>
        <v>0.40640000000000004</v>
      </c>
      <c r="K359">
        <f t="shared" si="112"/>
        <v>5.1632145674688448E-2</v>
      </c>
      <c r="L359" s="62">
        <f>PI()/4*('Config sheet'!$N$38^2)*'Stage 2'!K359*2</f>
        <v>4.7223121847265164E-3</v>
      </c>
      <c r="M359">
        <f t="shared" si="113"/>
        <v>22.635787676756518</v>
      </c>
      <c r="N359" s="62">
        <f>'Config sheet'!$N$44</f>
        <v>5.8970333333333338</v>
      </c>
      <c r="O359">
        <f t="shared" si="123"/>
        <v>-1.762137406223137</v>
      </c>
      <c r="P359">
        <f t="shared" si="124"/>
        <v>1154.0881810319349</v>
      </c>
      <c r="Q359">
        <f t="shared" si="114"/>
        <v>180</v>
      </c>
      <c r="R359">
        <f t="shared" si="115"/>
        <v>207.7358725857483</v>
      </c>
      <c r="S359">
        <f t="shared" si="116"/>
        <v>207.7358725857483</v>
      </c>
      <c r="T359">
        <f t="shared" si="117"/>
        <v>1.3338814408347732</v>
      </c>
      <c r="U359">
        <f t="shared" si="107"/>
        <v>101.4589</v>
      </c>
      <c r="V359">
        <f>(-U359*'Config sheet'!$N$134+'Config sheet'!$N$135*'Stage 2'!U724)*10^2</f>
        <v>-293.6436918878548</v>
      </c>
      <c r="W359">
        <f t="shared" si="125"/>
        <v>-85.907819302106503</v>
      </c>
      <c r="X359" s="62">
        <f>'Config sheet'!$N$150*10^-3</f>
        <v>-333.6</v>
      </c>
      <c r="Y359" s="62">
        <f>'Config sheet'!$N$149*10^-3</f>
        <v>333.6</v>
      </c>
      <c r="Z359">
        <f t="shared" si="118"/>
        <v>1.3325256746884451E-3</v>
      </c>
      <c r="AA359">
        <f>PI()/4*('Config sheet'!$N$38^2)*'Stage 1'!Z359*2</f>
        <v>1.2187373094446044E-4</v>
      </c>
      <c r="AB359">
        <f t="shared" si="119"/>
        <v>0.74945201051093646</v>
      </c>
    </row>
    <row r="360" spans="3:28" x14ac:dyDescent="0.25">
      <c r="C360">
        <v>352</v>
      </c>
      <c r="D360">
        <f t="shared" si="108"/>
        <v>995</v>
      </c>
      <c r="E360">
        <f t="shared" si="109"/>
        <v>0.17780000000000001</v>
      </c>
      <c r="F360">
        <f t="shared" si="120"/>
        <v>5.8961474036850925E-2</v>
      </c>
      <c r="G360">
        <f t="shared" si="121"/>
        <v>104.19615634406146</v>
      </c>
      <c r="H360">
        <f t="shared" si="122"/>
        <v>6.1435589670200397</v>
      </c>
      <c r="I360" s="3">
        <f t="shared" si="110"/>
        <v>8.8900000000000007E-2</v>
      </c>
      <c r="J360" s="3">
        <f t="shared" si="111"/>
        <v>0.40640000000000004</v>
      </c>
      <c r="K360">
        <f t="shared" si="112"/>
        <v>5.135316708754907E-2</v>
      </c>
      <c r="L360" s="62">
        <f>PI()/4*('Config sheet'!$N$38^2)*'Stage 2'!K360*2</f>
        <v>4.696796607868127E-3</v>
      </c>
      <c r="M360">
        <f t="shared" si="113"/>
        <v>22.513482086269619</v>
      </c>
      <c r="N360" s="62">
        <f>'Config sheet'!$N$44</f>
        <v>5.8970333333333338</v>
      </c>
      <c r="O360">
        <f t="shared" si="123"/>
        <v>-1.5684263219592394</v>
      </c>
      <c r="P360">
        <f t="shared" si="124"/>
        <v>1158.7327007653655</v>
      </c>
      <c r="Q360">
        <f t="shared" si="114"/>
        <v>180</v>
      </c>
      <c r="R360">
        <f t="shared" si="115"/>
        <v>208.5718861377658</v>
      </c>
      <c r="S360">
        <f t="shared" si="116"/>
        <v>208.5718861377658</v>
      </c>
      <c r="T360">
        <f t="shared" si="117"/>
        <v>1.3338814408347732</v>
      </c>
      <c r="U360">
        <f t="shared" si="107"/>
        <v>101.4589</v>
      </c>
      <c r="V360">
        <f>(-U360*'Config sheet'!$N$134+'Config sheet'!$N$135*'Stage 2'!U725)*10^2</f>
        <v>-293.6436918878548</v>
      </c>
      <c r="W360">
        <f t="shared" si="125"/>
        <v>-85.071805750088998</v>
      </c>
      <c r="X360" s="62">
        <f>'Config sheet'!$N$150*10^-3</f>
        <v>-333.6</v>
      </c>
      <c r="Y360" s="62">
        <f>'Config sheet'!$N$149*10^-3</f>
        <v>333.6</v>
      </c>
      <c r="Z360">
        <f t="shared" si="118"/>
        <v>1.0535470875490671E-3</v>
      </c>
      <c r="AA360">
        <f>PI()/4*('Config sheet'!$N$38^2)*'Stage 1'!Z360*2</f>
        <v>9.6358154086070998E-5</v>
      </c>
      <c r="AB360">
        <f t="shared" si="119"/>
        <v>0.59254616847529085</v>
      </c>
    </row>
    <row r="361" spans="3:28" x14ac:dyDescent="0.25">
      <c r="C361">
        <v>353</v>
      </c>
      <c r="D361">
        <f t="shared" si="108"/>
        <v>995</v>
      </c>
      <c r="E361">
        <f t="shared" si="109"/>
        <v>0.17780000000000001</v>
      </c>
      <c r="F361">
        <f t="shared" si="120"/>
        <v>5.9128978224455613E-2</v>
      </c>
      <c r="G361">
        <f t="shared" si="121"/>
        <v>104.19615634406146</v>
      </c>
      <c r="H361">
        <f t="shared" si="122"/>
        <v>6.1610122595399828</v>
      </c>
      <c r="I361" s="3">
        <f t="shared" si="110"/>
        <v>8.8900000000000007E-2</v>
      </c>
      <c r="J361" s="3">
        <f t="shared" si="111"/>
        <v>0.40640000000000004</v>
      </c>
      <c r="K361">
        <f t="shared" si="112"/>
        <v>5.1106706611379962E-2</v>
      </c>
      <c r="L361" s="62">
        <f>PI()/4*('Config sheet'!$N$38^2)*'Stage 2'!K361*2</f>
        <v>4.6742551602010117E-3</v>
      </c>
      <c r="M361">
        <f t="shared" si="113"/>
        <v>22.405432596240171</v>
      </c>
      <c r="N361" s="62">
        <f>'Config sheet'!$N$44</f>
        <v>5.8970333333333338</v>
      </c>
      <c r="O361">
        <f t="shared" si="123"/>
        <v>-1.3739823093424652</v>
      </c>
      <c r="P361">
        <f t="shared" si="124"/>
        <v>1162.8388140390857</v>
      </c>
      <c r="Q361">
        <f t="shared" si="114"/>
        <v>180</v>
      </c>
      <c r="R361">
        <f t="shared" si="115"/>
        <v>209.31098652703545</v>
      </c>
      <c r="S361">
        <f t="shared" si="116"/>
        <v>209.31098652703542</v>
      </c>
      <c r="T361">
        <f t="shared" si="117"/>
        <v>1.3338814408347732</v>
      </c>
      <c r="U361">
        <f t="shared" si="107"/>
        <v>101.4589</v>
      </c>
      <c r="V361">
        <f>(-U361*'Config sheet'!$N$134+'Config sheet'!$N$135*'Stage 2'!U726)*10^2</f>
        <v>-293.6436918878548</v>
      </c>
      <c r="W361">
        <f t="shared" si="125"/>
        <v>-84.332705360819347</v>
      </c>
      <c r="X361" s="62">
        <f>'Config sheet'!$N$150*10^-3</f>
        <v>-333.6</v>
      </c>
      <c r="Y361" s="62">
        <f>'Config sheet'!$N$149*10^-3</f>
        <v>333.6</v>
      </c>
      <c r="Z361">
        <f t="shared" si="118"/>
        <v>8.0708661137995907E-4</v>
      </c>
      <c r="AA361">
        <f>PI()/4*('Config sheet'!$N$38^2)*'Stage 1'!Z361*2</f>
        <v>7.3816706418955409E-5</v>
      </c>
      <c r="AB361">
        <f t="shared" si="119"/>
        <v>0.45392947771651243</v>
      </c>
    </row>
    <row r="362" spans="3:28" x14ac:dyDescent="0.25">
      <c r="C362">
        <v>354</v>
      </c>
      <c r="D362">
        <f t="shared" si="108"/>
        <v>995</v>
      </c>
      <c r="E362">
        <f t="shared" si="109"/>
        <v>0.17780000000000001</v>
      </c>
      <c r="F362">
        <f t="shared" si="120"/>
        <v>5.9296482412060307E-2</v>
      </c>
      <c r="G362">
        <f t="shared" si="121"/>
        <v>104.19615634406146</v>
      </c>
      <c r="H362">
        <f t="shared" si="122"/>
        <v>6.1784655520599268</v>
      </c>
      <c r="I362" s="3">
        <f t="shared" si="110"/>
        <v>8.8900000000000007E-2</v>
      </c>
      <c r="J362" s="3">
        <f t="shared" si="111"/>
        <v>0.40640000000000004</v>
      </c>
      <c r="K362">
        <f t="shared" si="112"/>
        <v>5.0892877611182344E-2</v>
      </c>
      <c r="L362" s="62">
        <f>PI()/4*('Config sheet'!$N$38^2)*'Stage 2'!K362*2</f>
        <v>4.6546982101675341E-3</v>
      </c>
      <c r="M362">
        <f t="shared" si="113"/>
        <v>22.311688906444623</v>
      </c>
      <c r="N362" s="62">
        <f>'Config sheet'!$N$44</f>
        <v>5.8970333333333338</v>
      </c>
      <c r="O362">
        <f t="shared" si="123"/>
        <v>-1.1788958098944802</v>
      </c>
      <c r="P362">
        <f t="shared" si="124"/>
        <v>1166.403527258791</v>
      </c>
      <c r="Q362">
        <f t="shared" si="114"/>
        <v>180</v>
      </c>
      <c r="R362">
        <f t="shared" si="115"/>
        <v>209.9526349065824</v>
      </c>
      <c r="S362">
        <f t="shared" si="116"/>
        <v>209.9526349065824</v>
      </c>
      <c r="T362">
        <f t="shared" si="117"/>
        <v>1.3338814408347732</v>
      </c>
      <c r="U362">
        <f t="shared" si="107"/>
        <v>101.4589</v>
      </c>
      <c r="V362">
        <f>(-U362*'Config sheet'!$N$134+'Config sheet'!$N$135*'Stage 2'!U727)*10^2</f>
        <v>-293.6436918878548</v>
      </c>
      <c r="W362">
        <f t="shared" si="125"/>
        <v>-83.691056981272396</v>
      </c>
      <c r="X362" s="62">
        <f>'Config sheet'!$N$150*10^-3</f>
        <v>-333.6</v>
      </c>
      <c r="Y362" s="62">
        <f>'Config sheet'!$N$149*10^-3</f>
        <v>333.6</v>
      </c>
      <c r="Z362">
        <f t="shared" si="118"/>
        <v>5.9325761118234066E-4</v>
      </c>
      <c r="AA362">
        <f>PI()/4*('Config sheet'!$N$38^2)*'Stage 1'!Z362*2</f>
        <v>5.4259756385478126E-5</v>
      </c>
      <c r="AB362">
        <f t="shared" si="119"/>
        <v>0.33366569807780683</v>
      </c>
    </row>
    <row r="363" spans="3:28" x14ac:dyDescent="0.25">
      <c r="C363">
        <v>355</v>
      </c>
      <c r="D363">
        <f t="shared" si="108"/>
        <v>995</v>
      </c>
      <c r="E363">
        <f t="shared" si="109"/>
        <v>0.17780000000000001</v>
      </c>
      <c r="F363">
        <f t="shared" si="120"/>
        <v>5.9463986599664995E-2</v>
      </c>
      <c r="G363">
        <f t="shared" si="121"/>
        <v>104.19615634406146</v>
      </c>
      <c r="H363">
        <f t="shared" si="122"/>
        <v>6.1959188445798699</v>
      </c>
      <c r="I363" s="3">
        <f t="shared" si="110"/>
        <v>8.8900000000000007E-2</v>
      </c>
      <c r="J363" s="3">
        <f t="shared" si="111"/>
        <v>0.40640000000000004</v>
      </c>
      <c r="K363">
        <f t="shared" si="112"/>
        <v>5.0711778484714379E-2</v>
      </c>
      <c r="L363" s="62">
        <f>PI()/4*('Config sheet'!$N$38^2)*'Stage 2'!K363*2</f>
        <v>4.6381347572955331E-3</v>
      </c>
      <c r="M363">
        <f t="shared" si="113"/>
        <v>22.23229415494615</v>
      </c>
      <c r="N363" s="62">
        <f>'Config sheet'!$N$44</f>
        <v>5.8970333333333338</v>
      </c>
      <c r="O363">
        <f t="shared" si="123"/>
        <v>-0.983257733703639</v>
      </c>
      <c r="P363">
        <f t="shared" si="124"/>
        <v>1169.4242398057272</v>
      </c>
      <c r="Q363">
        <f t="shared" si="114"/>
        <v>180</v>
      </c>
      <c r="R363">
        <f t="shared" si="115"/>
        <v>210.49636316503094</v>
      </c>
      <c r="S363">
        <f t="shared" si="116"/>
        <v>210.49636316503091</v>
      </c>
      <c r="T363">
        <f t="shared" si="117"/>
        <v>1.3338814408347732</v>
      </c>
      <c r="U363">
        <f t="shared" si="107"/>
        <v>101.4589</v>
      </c>
      <c r="V363">
        <f>(-U363*'Config sheet'!$N$134+'Config sheet'!$N$135*'Stage 2'!U728)*10^2</f>
        <v>-293.6436918878548</v>
      </c>
      <c r="W363">
        <f t="shared" si="125"/>
        <v>-83.147328722823858</v>
      </c>
      <c r="X363" s="62">
        <f>'Config sheet'!$N$150*10^-3</f>
        <v>-333.6</v>
      </c>
      <c r="Y363" s="62">
        <f>'Config sheet'!$N$149*10^-3</f>
        <v>333.6</v>
      </c>
      <c r="Z363">
        <f t="shared" si="118"/>
        <v>4.1215848471437555E-4</v>
      </c>
      <c r="AA363">
        <f>PI()/4*('Config sheet'!$N$38^2)*'Stage 1'!Z363*2</f>
        <v>3.7696303513476978E-5</v>
      </c>
      <c r="AB363">
        <f t="shared" si="119"/>
        <v>0.23181017138041368</v>
      </c>
    </row>
    <row r="364" spans="3:28" x14ac:dyDescent="0.25">
      <c r="C364">
        <v>356</v>
      </c>
      <c r="D364">
        <f t="shared" si="108"/>
        <v>995</v>
      </c>
      <c r="E364">
        <f t="shared" si="109"/>
        <v>0.17780000000000001</v>
      </c>
      <c r="F364">
        <f t="shared" si="120"/>
        <v>5.9631490787269682E-2</v>
      </c>
      <c r="G364">
        <f t="shared" si="121"/>
        <v>104.19615634406146</v>
      </c>
      <c r="H364">
        <f t="shared" si="122"/>
        <v>6.213372137099813</v>
      </c>
      <c r="I364" s="3">
        <f t="shared" si="110"/>
        <v>8.8900000000000007E-2</v>
      </c>
      <c r="J364" s="3">
        <f t="shared" si="111"/>
        <v>0.40640000000000004</v>
      </c>
      <c r="K364">
        <f t="shared" si="112"/>
        <v>5.056349259908606E-2</v>
      </c>
      <c r="L364" s="62">
        <f>PI()/4*('Config sheet'!$N$38^2)*'Stage 2'!K364*2</f>
        <v>4.6245724263992436E-3</v>
      </c>
      <c r="M364">
        <f t="shared" si="113"/>
        <v>22.167284890297523</v>
      </c>
      <c r="N364" s="62">
        <f>'Config sheet'!$N$44</f>
        <v>5.8970333333333338</v>
      </c>
      <c r="O364">
        <f t="shared" si="123"/>
        <v>-0.78715939337339003</v>
      </c>
      <c r="P364">
        <f t="shared" si="124"/>
        <v>1171.8987466743815</v>
      </c>
      <c r="Q364">
        <f t="shared" si="114"/>
        <v>180</v>
      </c>
      <c r="R364">
        <f t="shared" si="115"/>
        <v>210.9417744013887</v>
      </c>
      <c r="S364">
        <f t="shared" si="116"/>
        <v>210.9417744013887</v>
      </c>
      <c r="T364">
        <f t="shared" si="117"/>
        <v>1.3338814408347732</v>
      </c>
      <c r="U364">
        <f t="shared" si="107"/>
        <v>101.4589</v>
      </c>
      <c r="V364">
        <f>(-U364*'Config sheet'!$N$134+'Config sheet'!$N$135*'Stage 2'!U729)*10^2</f>
        <v>-293.6436918878548</v>
      </c>
      <c r="W364">
        <f t="shared" si="125"/>
        <v>-82.701917486466101</v>
      </c>
      <c r="X364" s="62">
        <f>'Config sheet'!$N$150*10^-3</f>
        <v>-333.6</v>
      </c>
      <c r="Y364" s="62">
        <f>'Config sheet'!$N$149*10^-3</f>
        <v>333.6</v>
      </c>
      <c r="Z364">
        <f t="shared" si="118"/>
        <v>2.6387259908605687E-4</v>
      </c>
      <c r="AA364">
        <f>PI()/4*('Config sheet'!$N$38^2)*'Stage 1'!Z364*2</f>
        <v>2.4133972617187006E-5</v>
      </c>
      <c r="AB364">
        <f t="shared" si="119"/>
        <v>0.14840978576268665</v>
      </c>
    </row>
    <row r="365" spans="3:28" x14ac:dyDescent="0.25">
      <c r="C365">
        <v>357</v>
      </c>
      <c r="D365">
        <f t="shared" si="108"/>
        <v>995</v>
      </c>
      <c r="E365">
        <f t="shared" si="109"/>
        <v>0.17780000000000001</v>
      </c>
      <c r="F365">
        <f t="shared" si="120"/>
        <v>5.9798994974874377E-2</v>
      </c>
      <c r="G365">
        <f t="shared" si="121"/>
        <v>104.19615634406146</v>
      </c>
      <c r="H365">
        <f t="shared" si="122"/>
        <v>6.2308254296197561</v>
      </c>
      <c r="I365" s="3">
        <f t="shared" si="110"/>
        <v>8.8900000000000007E-2</v>
      </c>
      <c r="J365" s="3">
        <f t="shared" si="111"/>
        <v>0.40640000000000004</v>
      </c>
      <c r="K365">
        <f t="shared" si="112"/>
        <v>5.0448088237061386E-2</v>
      </c>
      <c r="L365" s="62">
        <f>PI()/4*('Config sheet'!$N$38^2)*'Stage 2'!K365*2</f>
        <v>4.6140174626680564E-3</v>
      </c>
      <c r="M365">
        <f t="shared" si="113"/>
        <v>22.116691047999726</v>
      </c>
      <c r="N365" s="62">
        <f>'Config sheet'!$N$44</f>
        <v>5.8970333333333338</v>
      </c>
      <c r="O365">
        <f t="shared" si="123"/>
        <v>-0.59069243756247081</v>
      </c>
      <c r="P365">
        <f t="shared" si="124"/>
        <v>1173.8252407095617</v>
      </c>
      <c r="Q365">
        <f t="shared" si="114"/>
        <v>180</v>
      </c>
      <c r="R365">
        <f t="shared" si="115"/>
        <v>211.28854332772113</v>
      </c>
      <c r="S365">
        <f t="shared" si="116"/>
        <v>211.28854332772113</v>
      </c>
      <c r="T365">
        <f t="shared" si="117"/>
        <v>1.3338814408347732</v>
      </c>
      <c r="U365">
        <f>IF(AND(L365&lt;=$Z$2, U364*(L364/L365)^T365&lt;$AB$4),U364*(L364/L365)^T365,IF(C365&lt;=180,$AB$3,IF(L365&gt;=$Z$4,  U364*(L364/L365)^T365,$AB$5)))</f>
        <v>101.4589</v>
      </c>
      <c r="V365">
        <f>(-U365*'Config sheet'!$N$134+'Config sheet'!$N$135*'Stage 2'!U730)*10^2</f>
        <v>-293.6436918878548</v>
      </c>
      <c r="W365">
        <f t="shared" si="125"/>
        <v>-82.355148560133671</v>
      </c>
      <c r="X365" s="62">
        <f>'Config sheet'!$N$150*10^-3</f>
        <v>-333.6</v>
      </c>
      <c r="Y365" s="62">
        <f>'Config sheet'!$N$149*10^-3</f>
        <v>333.6</v>
      </c>
      <c r="Z365">
        <f t="shared" si="118"/>
        <v>1.4846823706138323E-4</v>
      </c>
      <c r="AA365">
        <f>PI()/4*('Config sheet'!$N$38^2)*'Stage 1'!Z365*2</f>
        <v>1.3579008885999887E-5</v>
      </c>
      <c r="AB365">
        <f t="shared" si="119"/>
        <v>8.350294547884321E-2</v>
      </c>
    </row>
    <row r="366" spans="3:28" x14ac:dyDescent="0.25">
      <c r="C366">
        <v>358</v>
      </c>
      <c r="D366">
        <f t="shared" si="108"/>
        <v>995</v>
      </c>
      <c r="E366">
        <f t="shared" si="109"/>
        <v>0.17780000000000001</v>
      </c>
      <c r="F366">
        <f t="shared" si="120"/>
        <v>5.9966499162479064E-2</v>
      </c>
      <c r="G366">
        <f t="shared" si="121"/>
        <v>104.19615634406146</v>
      </c>
      <c r="H366">
        <f t="shared" si="122"/>
        <v>6.2482787221396991</v>
      </c>
      <c r="I366" s="3">
        <f t="shared" si="110"/>
        <v>8.8900000000000007E-2</v>
      </c>
      <c r="J366" s="3">
        <f t="shared" si="111"/>
        <v>0.40640000000000004</v>
      </c>
      <c r="K366">
        <f t="shared" si="112"/>
        <v>5.0365618553090366E-2</v>
      </c>
      <c r="L366" s="62">
        <f>PI()/4*('Config sheet'!$N$38^2)*'Stage 2'!K366*2</f>
        <v>4.606474727645176E-3</v>
      </c>
      <c r="M366">
        <f t="shared" si="113"/>
        <v>22.080535931226173</v>
      </c>
      <c r="N366" s="62">
        <f>'Config sheet'!$N$44</f>
        <v>5.8970333333333338</v>
      </c>
      <c r="O366">
        <f t="shared" si="123"/>
        <v>-0.39394878418406676</v>
      </c>
      <c r="P366">
        <f t="shared" si="124"/>
        <v>1175.2023144402731</v>
      </c>
      <c r="Q366">
        <f t="shared" si="114"/>
        <v>180</v>
      </c>
      <c r="R366">
        <f t="shared" si="115"/>
        <v>211.53641659924918</v>
      </c>
      <c r="S366">
        <f t="shared" si="116"/>
        <v>211.53641659924915</v>
      </c>
      <c r="T366">
        <f t="shared" si="117"/>
        <v>1.3338814408347732</v>
      </c>
      <c r="U366">
        <f>IF(AND(L366&lt;=$Z$2, U365*(L365/L366)^T366&lt;$AB$4),U365*(L365/L366)^T366,IF(C366&lt;=180,$AB$3,IF(L366&gt;=$Z$4,  U365*(L365/L366)^T366,$AB$5)))</f>
        <v>101.4589</v>
      </c>
      <c r="V366">
        <f>(-U366*'Config sheet'!$N$134+'Config sheet'!$N$135*'Stage 2'!U731)*10^2</f>
        <v>-293.6436918878548</v>
      </c>
      <c r="W366">
        <f t="shared" si="125"/>
        <v>-82.107275288605621</v>
      </c>
      <c r="X366" s="62">
        <f>'Config sheet'!$N$150*10^-3</f>
        <v>-333.6</v>
      </c>
      <c r="Y366" s="62">
        <f>'Config sheet'!$N$149*10^-3</f>
        <v>333.6</v>
      </c>
      <c r="Z366">
        <f t="shared" si="118"/>
        <v>6.5998553090362844E-5</v>
      </c>
      <c r="AA366">
        <f>PI()/4*('Config sheet'!$N$38^2)*'Stage 1'!Z366*2</f>
        <v>6.0362738631202735E-6</v>
      </c>
      <c r="AB366">
        <f t="shared" si="119"/>
        <v>3.7119546170057846E-2</v>
      </c>
    </row>
    <row r="367" spans="3:28" x14ac:dyDescent="0.25">
      <c r="C367">
        <v>359</v>
      </c>
      <c r="D367">
        <f t="shared" si="108"/>
        <v>995</v>
      </c>
      <c r="E367">
        <f t="shared" si="109"/>
        <v>0.17780000000000001</v>
      </c>
      <c r="F367">
        <f t="shared" si="120"/>
        <v>6.0134003350083752E-2</v>
      </c>
      <c r="G367">
        <f t="shared" si="121"/>
        <v>104.19615634406146</v>
      </c>
      <c r="H367">
        <f t="shared" si="122"/>
        <v>6.2657320146596422</v>
      </c>
      <c r="I367" s="3">
        <f t="shared" si="110"/>
        <v>8.8900000000000007E-2</v>
      </c>
      <c r="J367" s="3">
        <f t="shared" si="111"/>
        <v>0.40640000000000004</v>
      </c>
      <c r="K367">
        <f t="shared" si="112"/>
        <v>5.0316121539091554E-2</v>
      </c>
      <c r="L367" s="62">
        <f>PI()/4*('Config sheet'!$N$38^2)*'Stage 2'!K367*2</f>
        <v>4.6019476960980693E-3</v>
      </c>
      <c r="M367">
        <f t="shared" si="113"/>
        <v>22.058836195821613</v>
      </c>
      <c r="N367" s="62">
        <f>'Config sheet'!$N$44</f>
        <v>5.8970333333333338</v>
      </c>
      <c r="O367">
        <f t="shared" si="123"/>
        <v>-0.19702055333171978</v>
      </c>
      <c r="P367">
        <f t="shared" si="124"/>
        <v>1176.0289615082752</v>
      </c>
      <c r="Q367">
        <f t="shared" si="114"/>
        <v>180</v>
      </c>
      <c r="R367">
        <f t="shared" si="115"/>
        <v>211.68521307148953</v>
      </c>
      <c r="S367">
        <f t="shared" si="116"/>
        <v>211.68521307148953</v>
      </c>
      <c r="T367">
        <f t="shared" si="117"/>
        <v>1.3338814408347732</v>
      </c>
      <c r="U367">
        <f>IF(AND(L367&lt;=$Z$2, U366*(L366/L367)^T367&lt;$AB$4),U366*(L366/L367)^T367,IF(C367&lt;=180,$AB$3,IF(L367&gt;=$Z$4,  U366*(L366/L367)^T367,$AB$5)))</f>
        <v>101.4589</v>
      </c>
      <c r="V367">
        <f>(-U367*'Config sheet'!$N$134+'Config sheet'!$N$135*'Stage 2'!U732)*10^2</f>
        <v>-293.6436918878548</v>
      </c>
      <c r="W367">
        <f t="shared" si="125"/>
        <v>-81.958478816365272</v>
      </c>
      <c r="X367" s="62">
        <f>'Config sheet'!$N$150*10^-3</f>
        <v>-333.6</v>
      </c>
      <c r="Y367" s="62">
        <f>'Config sheet'!$N$149*10^-3</f>
        <v>333.6</v>
      </c>
      <c r="Z367">
        <f t="shared" si="118"/>
        <v>1.6501539091551276E-5</v>
      </c>
      <c r="AA367">
        <f>PI()/4*('Config sheet'!$N$38^2)*'Stage 1'!Z367*2</f>
        <v>1.5092423160127314E-6</v>
      </c>
      <c r="AB367">
        <f t="shared" si="119"/>
        <v>9.28095561954515E-3</v>
      </c>
    </row>
    <row r="368" spans="3:28" x14ac:dyDescent="0.25">
      <c r="C368">
        <v>360</v>
      </c>
      <c r="D368">
        <f t="shared" si="108"/>
        <v>995</v>
      </c>
      <c r="E368">
        <f t="shared" si="109"/>
        <v>0.17780000000000001</v>
      </c>
      <c r="F368">
        <f t="shared" si="120"/>
        <v>6.0301507537688447E-2</v>
      </c>
      <c r="G368">
        <f t="shared" si="121"/>
        <v>104.19615634406146</v>
      </c>
      <c r="H368">
        <f t="shared" si="122"/>
        <v>6.2831853071795862</v>
      </c>
      <c r="I368" s="3">
        <f t="shared" si="110"/>
        <v>8.8900000000000007E-2</v>
      </c>
      <c r="J368" s="3">
        <f t="shared" si="111"/>
        <v>0.40640000000000004</v>
      </c>
      <c r="K368">
        <f t="shared" si="112"/>
        <v>5.0299620000000003E-2</v>
      </c>
      <c r="L368" s="62">
        <f>PI()/4*('Config sheet'!$N$38^2)*'Stage 2'!K368*2</f>
        <v>4.6004384537820563E-3</v>
      </c>
      <c r="M368">
        <f t="shared" si="113"/>
        <v>22.051601839582201</v>
      </c>
      <c r="N368" s="62">
        <f>'Config sheet'!$N$44</f>
        <v>5.8970333333333338</v>
      </c>
      <c r="O368">
        <f t="shared" si="123"/>
        <v>-2.7662205333173223E-15</v>
      </c>
      <c r="P368">
        <f t="shared" si="124"/>
        <v>1176.3045776896602</v>
      </c>
      <c r="Q368">
        <f t="shared" si="114"/>
        <v>180</v>
      </c>
      <c r="R368">
        <f t="shared" si="115"/>
        <v>211.73482398413887</v>
      </c>
      <c r="S368">
        <f t="shared" si="116"/>
        <v>211.73482398413884</v>
      </c>
      <c r="T368">
        <f t="shared" si="117"/>
        <v>1.3338814408347732</v>
      </c>
      <c r="U368">
        <f>IF(AND(L368&lt;=$Z$2, U367*(L367/L368)^T368&lt;$AB$4),U367*(L367/L368)^T368,IF(C368&lt;=180,$AB$3,IF(L368&gt;=$Z$4,  U367*(L367/L368)^T368,$AB$5)))</f>
        <v>101.4589</v>
      </c>
      <c r="V368">
        <f>(-U368*'Config sheet'!$N$134+'Config sheet'!$N$135*'Stage 2'!U733)*10^2</f>
        <v>-293.6436918878548</v>
      </c>
      <c r="W368">
        <f t="shared" si="125"/>
        <v>-81.90886790371593</v>
      </c>
      <c r="X368" s="62">
        <f>'Config sheet'!$N$150*10^-3</f>
        <v>-333.6</v>
      </c>
      <c r="Y368" s="62">
        <f>'Config sheet'!$N$149*10^-3</f>
        <v>333.6</v>
      </c>
      <c r="Z368">
        <f t="shared" si="118"/>
        <v>0</v>
      </c>
      <c r="AA368">
        <f>PI()/4*('Config sheet'!$N$38^2)*'Stage 1'!Z368*2</f>
        <v>0</v>
      </c>
      <c r="AB368">
        <f t="shared" si="119"/>
        <v>0</v>
      </c>
    </row>
    <row r="369" spans="2:29" x14ac:dyDescent="0.25">
      <c r="I369" s="3"/>
      <c r="J369" s="3"/>
      <c r="L369" s="62"/>
      <c r="N369" s="62"/>
    </row>
    <row r="371" spans="2:29" x14ac:dyDescent="0.25">
      <c r="G371" t="s">
        <v>280</v>
      </c>
      <c r="I371" t="s">
        <v>278</v>
      </c>
    </row>
    <row r="372" spans="2:29" x14ac:dyDescent="0.25">
      <c r="C372" t="s">
        <v>262</v>
      </c>
      <c r="D372" t="s">
        <v>66</v>
      </c>
      <c r="E372" t="s">
        <v>263</v>
      </c>
      <c r="F372" t="s">
        <v>268</v>
      </c>
      <c r="G372" t="s">
        <v>269</v>
      </c>
      <c r="H372" t="s">
        <v>270</v>
      </c>
      <c r="I372" s="3" t="s">
        <v>273</v>
      </c>
      <c r="J372" s="3" t="s">
        <v>271</v>
      </c>
      <c r="K372" t="s">
        <v>272</v>
      </c>
      <c r="L372" s="48" t="s">
        <v>193</v>
      </c>
      <c r="M372" s="48" t="s">
        <v>306</v>
      </c>
      <c r="N372" t="s">
        <v>274</v>
      </c>
      <c r="O372" t="s">
        <v>275</v>
      </c>
      <c r="P372" t="s">
        <v>276</v>
      </c>
      <c r="Q372" t="s">
        <v>277</v>
      </c>
      <c r="R372" t="s">
        <v>279</v>
      </c>
      <c r="S372" t="s">
        <v>281</v>
      </c>
      <c r="T372" t="s">
        <v>203</v>
      </c>
      <c r="U372" t="s">
        <v>298</v>
      </c>
      <c r="V372" s="80"/>
      <c r="Z372" s="19" t="s">
        <v>272</v>
      </c>
      <c r="AA372" s="69" t="s">
        <v>192</v>
      </c>
      <c r="AB372" s="69" t="s">
        <v>305</v>
      </c>
    </row>
    <row r="373" spans="2:29" x14ac:dyDescent="0.25">
      <c r="B373" s="68">
        <f>'Config sheet'!N51/100*E373</f>
        <v>4.007612E-2</v>
      </c>
      <c r="C373">
        <f t="shared" ref="C373:C404" si="126">180-C8</f>
        <v>180</v>
      </c>
      <c r="D373">
        <f>$D$4</f>
        <v>995</v>
      </c>
      <c r="E373">
        <f>$E$4</f>
        <v>0.17780000000000001</v>
      </c>
      <c r="F373">
        <f t="shared" ref="F373:F436" si="127">C373*$G$4</f>
        <v>3.0150753768844223E-2</v>
      </c>
      <c r="G373">
        <f>D373/60*2*PI()</f>
        <v>104.19615634406146</v>
      </c>
      <c r="H373">
        <f>G373*F373</f>
        <v>3.1415926535897931</v>
      </c>
      <c r="I373" s="3">
        <f>$I$4</f>
        <v>8.8900000000000007E-2</v>
      </c>
      <c r="J373" s="3">
        <f>$J$4</f>
        <v>0.40640000000000004</v>
      </c>
      <c r="K373">
        <f>(J373+I373)-(I373*COS(H373)+(J373^2-I373^2*(SIN(H373))^2)^0.5)+$B$373</f>
        <v>0.21787612000000006</v>
      </c>
      <c r="L373" s="62">
        <f>PI()/4*('Config sheet'!$N$38^2-'Config sheet'!$N$41^2)*'Stage 2'!K373*2</f>
        <v>1.8102061378291984E-2</v>
      </c>
      <c r="M373">
        <f>L373*100/$AG$3</f>
        <v>100.00000000000001</v>
      </c>
      <c r="N373" s="62">
        <f>'Config sheet'!$N$44</f>
        <v>5.8970333333333338</v>
      </c>
      <c r="O373">
        <f t="shared" ref="O373:O404" si="128">I373*G373*SIN(H373)+I373^2*G373*SIN(2*H373)/(2*J373)</f>
        <v>8.8660914529401357E-16</v>
      </c>
      <c r="P373">
        <f t="shared" ref="P373:P404" si="129">I373*G373^2*COS(H373)+(I373^2*G373^2*COS(2*H373)/J373)</f>
        <v>-754.0413959549104</v>
      </c>
      <c r="Q373">
        <f>$V$4</f>
        <v>180</v>
      </c>
      <c r="R373">
        <f>Q373*I373*G373^2*(COS(H373)+(I373/J373)*COS(2*H373))*10^-3</f>
        <v>-135.72745127188389</v>
      </c>
      <c r="S373">
        <f>Q373*P373*10^-3</f>
        <v>-135.72745127188389</v>
      </c>
      <c r="T373">
        <f>$V$3</f>
        <v>1.3338814408347732</v>
      </c>
      <c r="U373">
        <f>AB3</f>
        <v>41.002122</v>
      </c>
      <c r="Z373">
        <f>(J373+I373)-(I373*COS(H373)+(J373^2-I373^2*(SIN(H373))^2)^0.5)</f>
        <v>0.17780000000000007</v>
      </c>
      <c r="AA373">
        <f>PI()/4*('Config sheet'!$N$38^2-'Config sheet'!$N$41^2)*'Stage 1'!Z373*2</f>
        <v>1.4772369331069029E-2</v>
      </c>
      <c r="AB373">
        <f>AA373*100/($AG$3-$AG$5)</f>
        <v>100.00000000000003</v>
      </c>
      <c r="AC373">
        <v>0</v>
      </c>
    </row>
    <row r="374" spans="2:29" x14ac:dyDescent="0.25">
      <c r="C374">
        <f t="shared" si="126"/>
        <v>179</v>
      </c>
      <c r="D374">
        <f t="shared" ref="D374:D437" si="130">$D$4</f>
        <v>995</v>
      </c>
      <c r="E374">
        <f t="shared" ref="E374:E437" si="131">$E$4</f>
        <v>0.17780000000000001</v>
      </c>
      <c r="F374">
        <f t="shared" si="127"/>
        <v>2.9983249581239532E-2</v>
      </c>
      <c r="G374">
        <f t="shared" ref="G374:G437" si="132">D374/60*2*PI()</f>
        <v>104.19615634406146</v>
      </c>
      <c r="H374">
        <f t="shared" ref="H374:H437" si="133">G374*F374</f>
        <v>3.1241393610698496</v>
      </c>
      <c r="I374" s="3">
        <f t="shared" ref="I374:I437" si="134">$I$4</f>
        <v>8.8900000000000007E-2</v>
      </c>
      <c r="J374" s="3">
        <f t="shared" ref="J374:J437" si="135">$J$4</f>
        <v>0.40640000000000004</v>
      </c>
      <c r="K374">
        <f t="shared" ref="K374:K437" si="136">(J374+I374)-(I374*COS(H374)+(J374^2-I374^2*(SIN(H374))^2)^0.5)+$B$373</f>
        <v>0.21786554173789796</v>
      </c>
      <c r="L374" s="62">
        <f>PI()/4*('Config sheet'!$N$38^2-'Config sheet'!$N$41^2)*'Stage 2'!K374*2</f>
        <v>1.8101182491932856E-2</v>
      </c>
      <c r="M374">
        <f t="shared" ref="M374:M437" si="137">L374*100/$AG$3</f>
        <v>99.995144827206374</v>
      </c>
      <c r="N374" s="62">
        <f>'Config sheet'!$N$44</f>
        <v>5.8970333333333338</v>
      </c>
      <c r="O374">
        <f t="shared" si="128"/>
        <v>0.12630406514438458</v>
      </c>
      <c r="P374">
        <f t="shared" si="129"/>
        <v>-754.02301109466885</v>
      </c>
      <c r="Q374">
        <f t="shared" ref="Q374:Q437" si="138">$V$4</f>
        <v>180</v>
      </c>
      <c r="R374">
        <f t="shared" ref="R374:R437" si="139">Q374*I374*G374^2*(COS(H374)+(I374/J374)*COS(2*H374))*10^-3</f>
        <v>-135.72414199704039</v>
      </c>
      <c r="S374">
        <f t="shared" ref="S374:S437" si="140">Q374*P374*10^-3</f>
        <v>-135.72414199704039</v>
      </c>
      <c r="T374">
        <f t="shared" ref="T374:T437" si="141">$V$3</f>
        <v>1.3338814408347732</v>
      </c>
      <c r="U374">
        <f>IF(AND(L374&lt;=$AG$2, U373*(L373/L374)^T374&lt;$AB$4, U373*(L373/L374)^T374&gt;$AB$2),U373*(L373/L374)^T374,IF(C374&lt;0,$AB$3,IF(L374&gt;=$AG$4,  U373*(L373/L374)^T374,$AB$5)))</f>
        <v>41.004777540081399</v>
      </c>
      <c r="Z374">
        <f t="shared" ref="Z374:Z437" si="142">(J374+I374)-(I374*COS(H374)+(J374^2-I374^2*(SIN(H374))^2)^0.5)</f>
        <v>0.17778942173789797</v>
      </c>
      <c r="AA374">
        <f>PI()/4*('Config sheet'!$N$38^2-'Config sheet'!$N$41^2)*'Stage 1'!Z374*2</f>
        <v>1.4771490444709899E-2</v>
      </c>
      <c r="AB374">
        <f t="shared" ref="AB374:AB437" si="143">AA374*100/($AG$3-$AG$5)</f>
        <v>99.994050471258689</v>
      </c>
      <c r="AC374">
        <v>9.28095561954515E-3</v>
      </c>
    </row>
    <row r="375" spans="2:29" x14ac:dyDescent="0.25">
      <c r="C375">
        <f t="shared" si="126"/>
        <v>178</v>
      </c>
      <c r="D375">
        <f t="shared" si="130"/>
        <v>995</v>
      </c>
      <c r="E375">
        <f t="shared" si="131"/>
        <v>0.17780000000000001</v>
      </c>
      <c r="F375">
        <f t="shared" si="127"/>
        <v>2.9815745393634841E-2</v>
      </c>
      <c r="G375">
        <f t="shared" si="132"/>
        <v>104.19615634406146</v>
      </c>
      <c r="H375">
        <f t="shared" si="133"/>
        <v>3.1066860685499065</v>
      </c>
      <c r="I375" s="3">
        <f t="shared" si="134"/>
        <v>8.8900000000000007E-2</v>
      </c>
      <c r="J375" s="3">
        <f t="shared" si="135"/>
        <v>0.40640000000000004</v>
      </c>
      <c r="K375">
        <f t="shared" si="136"/>
        <v>0.21783380759708559</v>
      </c>
      <c r="L375" s="62">
        <f>PI()/4*('Config sheet'!$N$38^2-'Config sheet'!$N$41^2)*'Stage 2'!K375*2</f>
        <v>1.8098545886485812E-2</v>
      </c>
      <c r="M375">
        <f t="shared" si="137"/>
        <v>99.980579605091918</v>
      </c>
      <c r="N375" s="62">
        <f>'Config sheet'!$N$44</f>
        <v>5.8970333333333338</v>
      </c>
      <c r="O375">
        <f t="shared" si="128"/>
        <v>0.25260196495722137</v>
      </c>
      <c r="P375">
        <f t="shared" si="129"/>
        <v>-753.96774459335586</v>
      </c>
      <c r="Q375">
        <f t="shared" si="138"/>
        <v>180</v>
      </c>
      <c r="R375">
        <f t="shared" si="139"/>
        <v>-135.71419402680408</v>
      </c>
      <c r="S375">
        <f t="shared" si="140"/>
        <v>-135.71419402680408</v>
      </c>
      <c r="T375">
        <f t="shared" si="141"/>
        <v>1.3338814408347732</v>
      </c>
      <c r="U375">
        <f t="shared" ref="U375:U438" si="144">IF(AND(L375&lt;=$AG$2, U374*(L374/L375)^T375&lt;$AB$4, U374*(L374/L375)^T375&gt;$AB$2),U374*(L374/L375)^T375,IF(C375&lt;0,$AB$3,IF(L375&gt;=$AG$4,  U374*(L374/L375)^T375,$AB$5)))</f>
        <v>41.012745804061858</v>
      </c>
      <c r="Z375">
        <f t="shared" si="142"/>
        <v>0.1777576875970856</v>
      </c>
      <c r="AA375">
        <f>PI()/4*('Config sheet'!$N$38^2-'Config sheet'!$N$41^2)*'Stage 1'!Z375*2</f>
        <v>1.4768853839262856E-2</v>
      </c>
      <c r="AB375">
        <f t="shared" si="143"/>
        <v>99.976202248079645</v>
      </c>
      <c r="AC375">
        <v>3.7119546170057839E-2</v>
      </c>
    </row>
    <row r="376" spans="2:29" x14ac:dyDescent="0.25">
      <c r="C376">
        <f t="shared" si="126"/>
        <v>177</v>
      </c>
      <c r="D376">
        <f t="shared" si="130"/>
        <v>995</v>
      </c>
      <c r="E376">
        <f t="shared" si="131"/>
        <v>0.17780000000000001</v>
      </c>
      <c r="F376">
        <f t="shared" si="127"/>
        <v>2.9648241206030154E-2</v>
      </c>
      <c r="G376">
        <f t="shared" si="132"/>
        <v>104.19615634406146</v>
      </c>
      <c r="H376">
        <f t="shared" si="133"/>
        <v>3.0892327760299634</v>
      </c>
      <c r="I376" s="3">
        <f t="shared" si="134"/>
        <v>8.8900000000000007E-2</v>
      </c>
      <c r="J376" s="3">
        <f t="shared" si="135"/>
        <v>0.40640000000000004</v>
      </c>
      <c r="K376">
        <f t="shared" si="136"/>
        <v>0.21778091951642459</v>
      </c>
      <c r="L376" s="62">
        <f>PI()/4*('Config sheet'!$N$38^2-'Config sheet'!$N$41^2)*'Stage 2'!K376*2</f>
        <v>1.8094151723039603E-2</v>
      </c>
      <c r="M376">
        <f t="shared" si="137"/>
        <v>99.956305223548398</v>
      </c>
      <c r="N376" s="62">
        <f>'Config sheet'!$N$44</f>
        <v>5.8970333333333338</v>
      </c>
      <c r="O376">
        <f t="shared" si="128"/>
        <v>0.37888749662253474</v>
      </c>
      <c r="P376">
        <f t="shared" si="129"/>
        <v>-753.87526086648063</v>
      </c>
      <c r="Q376">
        <f t="shared" si="138"/>
        <v>180</v>
      </c>
      <c r="R376">
        <f t="shared" si="139"/>
        <v>-135.69754695596654</v>
      </c>
      <c r="S376">
        <f t="shared" si="140"/>
        <v>-135.69754695596652</v>
      </c>
      <c r="T376">
        <f t="shared" si="141"/>
        <v>1.3338814408347732</v>
      </c>
      <c r="U376">
        <f t="shared" si="144"/>
        <v>41.026031724925168</v>
      </c>
      <c r="Z376">
        <f t="shared" si="142"/>
        <v>0.17770479951642459</v>
      </c>
      <c r="AA376">
        <f>PI()/4*('Config sheet'!$N$38^2-'Config sheet'!$N$41^2)*'Stage 1'!Z376*2</f>
        <v>1.4764459675816648E-2</v>
      </c>
      <c r="AB376">
        <f t="shared" si="143"/>
        <v>99.946456420936215</v>
      </c>
      <c r="AC376">
        <v>8.350294547884321E-2</v>
      </c>
    </row>
    <row r="377" spans="2:29" x14ac:dyDescent="0.25">
      <c r="C377">
        <f t="shared" si="126"/>
        <v>176</v>
      </c>
      <c r="D377">
        <f t="shared" si="130"/>
        <v>995</v>
      </c>
      <c r="E377">
        <f t="shared" si="131"/>
        <v>0.17780000000000001</v>
      </c>
      <c r="F377">
        <f t="shared" si="127"/>
        <v>2.9480737018425462E-2</v>
      </c>
      <c r="G377">
        <f t="shared" si="132"/>
        <v>104.19615634406146</v>
      </c>
      <c r="H377">
        <f t="shared" si="133"/>
        <v>3.0717794835100198</v>
      </c>
      <c r="I377" s="3">
        <f t="shared" si="134"/>
        <v>8.8900000000000007E-2</v>
      </c>
      <c r="J377" s="3">
        <f t="shared" si="135"/>
        <v>0.40640000000000004</v>
      </c>
      <c r="K377">
        <f t="shared" si="136"/>
        <v>0.21770688073528277</v>
      </c>
      <c r="L377" s="62">
        <f>PI()/4*('Config sheet'!$N$38^2-'Config sheet'!$N$41^2)*'Stage 2'!K377*2</f>
        <v>1.808800027073449E-2</v>
      </c>
      <c r="M377">
        <f t="shared" si="137"/>
        <v>99.92232316936925</v>
      </c>
      <c r="N377" s="62">
        <f>'Config sheet'!$N$44</f>
        <v>5.8970333333333338</v>
      </c>
      <c r="O377">
        <f t="shared" si="128"/>
        <v>0.50515438241485178</v>
      </c>
      <c r="P377">
        <f t="shared" si="129"/>
        <v>-753.74500119724019</v>
      </c>
      <c r="Q377">
        <f t="shared" si="138"/>
        <v>180</v>
      </c>
      <c r="R377">
        <f t="shared" si="139"/>
        <v>-135.67410021550324</v>
      </c>
      <c r="S377">
        <f t="shared" si="140"/>
        <v>-135.67410021550324</v>
      </c>
      <c r="T377">
        <f t="shared" si="141"/>
        <v>1.3338814408347732</v>
      </c>
      <c r="U377">
        <f t="shared" si="144"/>
        <v>41.044643530230353</v>
      </c>
      <c r="Z377">
        <f t="shared" si="142"/>
        <v>0.17763076073528278</v>
      </c>
      <c r="AA377">
        <f>PI()/4*('Config sheet'!$N$38^2-'Config sheet'!$N$41^2)*'Stage 1'!Z377*2</f>
        <v>1.4758308223511535E-2</v>
      </c>
      <c r="AB377">
        <f t="shared" si="143"/>
        <v>99.904814811745098</v>
      </c>
      <c r="AC377">
        <v>0.14840978576268662</v>
      </c>
    </row>
    <row r="378" spans="2:29" x14ac:dyDescent="0.25">
      <c r="C378">
        <f t="shared" si="126"/>
        <v>175</v>
      </c>
      <c r="D378">
        <f t="shared" si="130"/>
        <v>995</v>
      </c>
      <c r="E378">
        <f t="shared" si="131"/>
        <v>0.17780000000000001</v>
      </c>
      <c r="F378">
        <f t="shared" si="127"/>
        <v>2.9313232830820771E-2</v>
      </c>
      <c r="G378">
        <f t="shared" si="132"/>
        <v>104.19615634406146</v>
      </c>
      <c r="H378">
        <f t="shared" si="133"/>
        <v>3.0543261909900763</v>
      </c>
      <c r="I378" s="3">
        <f t="shared" si="134"/>
        <v>8.8900000000000007E-2</v>
      </c>
      <c r="J378" s="3">
        <f t="shared" si="135"/>
        <v>0.40640000000000004</v>
      </c>
      <c r="K378">
        <f t="shared" si="136"/>
        <v>0.21761169580542672</v>
      </c>
      <c r="L378" s="62">
        <f>PI()/4*('Config sheet'!$N$38^2-'Config sheet'!$N$41^2)*'Stage 2'!K378*2</f>
        <v>1.8080091907750322E-2</v>
      </c>
      <c r="M378">
        <f t="shared" si="137"/>
        <v>99.878635531707985</v>
      </c>
      <c r="N378" s="62">
        <f>'Config sheet'!$N$44</f>
        <v>5.8970333333333338</v>
      </c>
      <c r="O378">
        <f t="shared" si="128"/>
        <v>0.63139623239280951</v>
      </c>
      <c r="P378">
        <f t="shared" si="129"/>
        <v>-753.57618462174253</v>
      </c>
      <c r="Q378">
        <f t="shared" si="138"/>
        <v>180</v>
      </c>
      <c r="R378">
        <f t="shared" si="139"/>
        <v>-135.64371323191367</v>
      </c>
      <c r="S378">
        <f t="shared" si="140"/>
        <v>-135.64371323191367</v>
      </c>
      <c r="T378">
        <f t="shared" si="141"/>
        <v>1.3338814408347732</v>
      </c>
      <c r="U378">
        <f t="shared" si="144"/>
        <v>41.068592751000438</v>
      </c>
      <c r="Z378">
        <f t="shared" si="142"/>
        <v>0.17753557580542673</v>
      </c>
      <c r="AA378">
        <f>PI()/4*('Config sheet'!$N$38^2-'Config sheet'!$N$41^2)*'Stage 1'!Z378*2</f>
        <v>1.4750399860527364E-2</v>
      </c>
      <c r="AB378">
        <f t="shared" si="143"/>
        <v>99.851279980554949</v>
      </c>
      <c r="AC378">
        <v>0.23181017138041368</v>
      </c>
    </row>
    <row r="379" spans="2:29" x14ac:dyDescent="0.25">
      <c r="C379">
        <f t="shared" si="126"/>
        <v>174</v>
      </c>
      <c r="D379">
        <f t="shared" si="130"/>
        <v>995</v>
      </c>
      <c r="E379">
        <f t="shared" si="131"/>
        <v>0.17780000000000001</v>
      </c>
      <c r="F379">
        <f t="shared" si="127"/>
        <v>2.914572864321608E-2</v>
      </c>
      <c r="G379">
        <f t="shared" si="132"/>
        <v>104.19615634406146</v>
      </c>
      <c r="H379">
        <f t="shared" si="133"/>
        <v>3.0368728984701332</v>
      </c>
      <c r="I379" s="3">
        <f t="shared" si="134"/>
        <v>8.8900000000000007E-2</v>
      </c>
      <c r="J379" s="3">
        <f t="shared" si="135"/>
        <v>0.40640000000000004</v>
      </c>
      <c r="K379">
        <f t="shared" si="136"/>
        <v>0.21749537060766139</v>
      </c>
      <c r="L379" s="62">
        <f>PI()/4*('Config sheet'!$N$38^2-'Config sheet'!$N$41^2)*'Stage 2'!K379*2</f>
        <v>1.8070427122689022E-2</v>
      </c>
      <c r="M379">
        <f t="shared" si="137"/>
        <v>99.825245009715331</v>
      </c>
      <c r="N379" s="62">
        <f>'Config sheet'!$N$44</f>
        <v>5.8970333333333338</v>
      </c>
      <c r="O379">
        <f t="shared" si="128"/>
        <v>0.75760650727059431</v>
      </c>
      <c r="P379">
        <f t="shared" si="129"/>
        <v>-753.3678091667224</v>
      </c>
      <c r="Q379">
        <f t="shared" si="138"/>
        <v>180</v>
      </c>
      <c r="R379">
        <f t="shared" si="139"/>
        <v>-135.60620565001005</v>
      </c>
      <c r="S379">
        <f t="shared" si="140"/>
        <v>-135.60620565001003</v>
      </c>
      <c r="T379">
        <f t="shared" si="141"/>
        <v>1.3338814408347732</v>
      </c>
      <c r="U379">
        <f t="shared" si="144"/>
        <v>41.097894234186072</v>
      </c>
      <c r="Z379">
        <f t="shared" si="142"/>
        <v>0.17741925060766139</v>
      </c>
      <c r="AA379">
        <f>PI()/4*('Config sheet'!$N$38^2-'Config sheet'!$N$41^2)*'Stage 1'!Z379*2</f>
        <v>1.4740735075466064E-2</v>
      </c>
      <c r="AB379">
        <f t="shared" si="143"/>
        <v>99.785855234905156</v>
      </c>
      <c r="AC379">
        <v>0.33366569807780688</v>
      </c>
    </row>
    <row r="380" spans="2:29" x14ac:dyDescent="0.25">
      <c r="C380">
        <f t="shared" si="126"/>
        <v>173</v>
      </c>
      <c r="D380">
        <f t="shared" si="130"/>
        <v>995</v>
      </c>
      <c r="E380">
        <f t="shared" si="131"/>
        <v>0.17780000000000001</v>
      </c>
      <c r="F380">
        <f t="shared" si="127"/>
        <v>2.8978224455611393E-2</v>
      </c>
      <c r="G380">
        <f t="shared" si="132"/>
        <v>104.19615634406146</v>
      </c>
      <c r="H380">
        <f t="shared" si="133"/>
        <v>3.0194196059501901</v>
      </c>
      <c r="I380" s="3">
        <f t="shared" si="134"/>
        <v>8.8900000000000007E-2</v>
      </c>
      <c r="J380" s="3">
        <f t="shared" si="135"/>
        <v>0.40640000000000004</v>
      </c>
      <c r="K380">
        <f t="shared" si="136"/>
        <v>0.21735791237320695</v>
      </c>
      <c r="L380" s="62">
        <f>PI()/4*('Config sheet'!$N$38^2-'Config sheet'!$N$41^2)*'Stage 2'!K380*2</f>
        <v>1.8059006516350676E-2</v>
      </c>
      <c r="M380">
        <f t="shared" si="137"/>
        <v>99.762154922350803</v>
      </c>
      <c r="N380" s="62">
        <f>'Config sheet'!$N$44</f>
        <v>5.8970333333333338</v>
      </c>
      <c r="O380">
        <f t="shared" si="128"/>
        <v>0.88377848152611782</v>
      </c>
      <c r="P380">
        <f t="shared" si="129"/>
        <v>-753.11865343815361</v>
      </c>
      <c r="Q380">
        <f t="shared" si="138"/>
        <v>180</v>
      </c>
      <c r="R380">
        <f t="shared" si="139"/>
        <v>-135.56135761886765</v>
      </c>
      <c r="S380">
        <f t="shared" si="140"/>
        <v>-135.56135761886765</v>
      </c>
      <c r="T380">
        <f t="shared" si="141"/>
        <v>1.3338814408347732</v>
      </c>
      <c r="U380">
        <f t="shared" si="144"/>
        <v>41.132566158723236</v>
      </c>
      <c r="Z380">
        <f t="shared" si="142"/>
        <v>0.17728179237320696</v>
      </c>
      <c r="AA380">
        <f>PI()/4*('Config sheet'!$N$38^2-'Config sheet'!$N$41^2)*'Stage 1'!Z380*2</f>
        <v>1.472931446912772E-2</v>
      </c>
      <c r="AB380">
        <f t="shared" si="143"/>
        <v>99.708544641848675</v>
      </c>
      <c r="AC380">
        <v>0.45392947771651238</v>
      </c>
    </row>
    <row r="381" spans="2:29" x14ac:dyDescent="0.25">
      <c r="C381">
        <f t="shared" si="126"/>
        <v>172</v>
      </c>
      <c r="D381">
        <f t="shared" si="130"/>
        <v>995</v>
      </c>
      <c r="E381">
        <f t="shared" si="131"/>
        <v>0.17780000000000001</v>
      </c>
      <c r="F381">
        <f t="shared" si="127"/>
        <v>2.8810720268006702E-2</v>
      </c>
      <c r="G381">
        <f t="shared" si="132"/>
        <v>104.19615634406146</v>
      </c>
      <c r="H381">
        <f t="shared" si="133"/>
        <v>3.0019663134302466</v>
      </c>
      <c r="I381" s="3">
        <f t="shared" si="134"/>
        <v>8.8900000000000007E-2</v>
      </c>
      <c r="J381" s="3">
        <f t="shared" si="135"/>
        <v>0.40640000000000004</v>
      </c>
      <c r="K381">
        <f t="shared" si="136"/>
        <v>0.21719932970980027</v>
      </c>
      <c r="L381" s="62">
        <f>PI()/4*('Config sheet'!$N$38^2-'Config sheet'!$N$41^2)*'Stage 2'!K381*2</f>
        <v>1.8045830803902149E-2</v>
      </c>
      <c r="M381">
        <f t="shared" si="137"/>
        <v>99.689369220362579</v>
      </c>
      <c r="N381" s="62">
        <f>'Config sheet'!$N$44</f>
        <v>5.8970333333333338</v>
      </c>
      <c r="O381">
        <f t="shared" si="128"/>
        <v>1.0099052068045267</v>
      </c>
      <c r="P381">
        <f t="shared" si="129"/>
        <v>-752.82727855870951</v>
      </c>
      <c r="Q381">
        <f t="shared" si="138"/>
        <v>180</v>
      </c>
      <c r="R381">
        <f t="shared" si="139"/>
        <v>-135.50891014056774</v>
      </c>
      <c r="S381">
        <f t="shared" si="140"/>
        <v>-135.50891014056774</v>
      </c>
      <c r="T381">
        <f t="shared" si="141"/>
        <v>1.3338814408347732</v>
      </c>
      <c r="U381">
        <f t="shared" si="144"/>
        <v>41.172630055210107</v>
      </c>
      <c r="Z381">
        <f t="shared" si="142"/>
        <v>0.17712320970980028</v>
      </c>
      <c r="AA381">
        <f>PI()/4*('Config sheet'!$N$38^2-'Config sheet'!$N$41^2)*'Stage 1'!Z381*2</f>
        <v>1.4716138756679193E-2</v>
      </c>
      <c r="AB381">
        <f t="shared" si="143"/>
        <v>99.619353042632326</v>
      </c>
      <c r="AC381">
        <v>0.59254616847529074</v>
      </c>
    </row>
    <row r="382" spans="2:29" x14ac:dyDescent="0.25">
      <c r="C382">
        <f t="shared" si="126"/>
        <v>171</v>
      </c>
      <c r="D382">
        <f t="shared" si="130"/>
        <v>995</v>
      </c>
      <c r="E382">
        <f t="shared" si="131"/>
        <v>0.17780000000000001</v>
      </c>
      <c r="F382">
        <f t="shared" si="127"/>
        <v>2.8643216080402011E-2</v>
      </c>
      <c r="G382">
        <f t="shared" si="132"/>
        <v>104.19615634406146</v>
      </c>
      <c r="H382">
        <f t="shared" si="133"/>
        <v>2.9845130209103035</v>
      </c>
      <c r="I382" s="3">
        <f t="shared" si="134"/>
        <v>8.8900000000000007E-2</v>
      </c>
      <c r="J382" s="3">
        <f t="shared" si="135"/>
        <v>0.40640000000000004</v>
      </c>
      <c r="K382">
        <f t="shared" si="136"/>
        <v>0.21701963263250396</v>
      </c>
      <c r="L382" s="62">
        <f>PI()/4*('Config sheet'!$N$38^2-'Config sheet'!$N$41^2)*'Stage 2'!K382*2</f>
        <v>1.8030900817436826E-2</v>
      </c>
      <c r="M382">
        <f t="shared" si="137"/>
        <v>99.606892500428202</v>
      </c>
      <c r="N382" s="62">
        <f>'Config sheet'!$N$44</f>
        <v>5.8970333333333338</v>
      </c>
      <c r="O382">
        <f t="shared" si="128"/>
        <v>1.1359794756752897</v>
      </c>
      <c r="P382">
        <f t="shared" si="129"/>
        <v>-752.49203045157651</v>
      </c>
      <c r="Q382">
        <f t="shared" si="138"/>
        <v>180</v>
      </c>
      <c r="R382">
        <f t="shared" si="139"/>
        <v>-135.44856548128377</v>
      </c>
      <c r="S382">
        <f t="shared" si="140"/>
        <v>-135.44856548128377</v>
      </c>
      <c r="T382">
        <f t="shared" si="141"/>
        <v>1.3338814408347732</v>
      </c>
      <c r="U382">
        <f t="shared" si="144"/>
        <v>41.218110829233687</v>
      </c>
      <c r="Z382">
        <f t="shared" si="142"/>
        <v>0.17694351263250396</v>
      </c>
      <c r="AA382">
        <f>PI()/4*('Config sheet'!$N$38^2-'Config sheet'!$N$41^2)*'Stage 1'!Z382*2</f>
        <v>1.4701208770213867E-2</v>
      </c>
      <c r="AB382">
        <f t="shared" si="143"/>
        <v>99.518286070024715</v>
      </c>
      <c r="AC382">
        <v>0.74945201051093646</v>
      </c>
    </row>
    <row r="383" spans="2:29" x14ac:dyDescent="0.25">
      <c r="C383">
        <f t="shared" si="126"/>
        <v>170</v>
      </c>
      <c r="D383">
        <f t="shared" si="130"/>
        <v>995</v>
      </c>
      <c r="E383">
        <f t="shared" si="131"/>
        <v>0.17780000000000001</v>
      </c>
      <c r="F383">
        <f t="shared" si="127"/>
        <v>2.8475711892797323E-2</v>
      </c>
      <c r="G383">
        <f t="shared" si="132"/>
        <v>104.19615634406146</v>
      </c>
      <c r="H383">
        <f t="shared" si="133"/>
        <v>2.9670597283903604</v>
      </c>
      <c r="I383" s="3">
        <f t="shared" si="134"/>
        <v>8.8900000000000007E-2</v>
      </c>
      <c r="J383" s="3">
        <f t="shared" si="135"/>
        <v>0.40640000000000004</v>
      </c>
      <c r="K383">
        <f t="shared" si="136"/>
        <v>0.21681883259920537</v>
      </c>
      <c r="L383" s="62">
        <f>PI()/4*('Config sheet'!$N$38^2-'Config sheet'!$N$41^2)*'Stage 2'!K383*2</f>
        <v>1.8014217508924013E-2</v>
      </c>
      <c r="M383">
        <f t="shared" si="137"/>
        <v>99.514730021447676</v>
      </c>
      <c r="N383" s="62">
        <f>'Config sheet'!$N$44</f>
        <v>5.8970333333333338</v>
      </c>
      <c r="O383">
        <f t="shared" si="128"/>
        <v>1.2619937858006636</v>
      </c>
      <c r="P383">
        <f t="shared" si="129"/>
        <v>-752.11104246767457</v>
      </c>
      <c r="Q383">
        <f t="shared" si="138"/>
        <v>180</v>
      </c>
      <c r="R383">
        <f t="shared" si="139"/>
        <v>-135.37998764418145</v>
      </c>
      <c r="S383">
        <f t="shared" si="140"/>
        <v>-135.37998764418143</v>
      </c>
      <c r="T383">
        <f t="shared" si="141"/>
        <v>1.3338814408347732</v>
      </c>
      <c r="U383">
        <f t="shared" si="144"/>
        <v>41.269036788382458</v>
      </c>
      <c r="Z383">
        <f t="shared" si="142"/>
        <v>0.17674271259920538</v>
      </c>
      <c r="AA383">
        <f>PI()/4*('Config sheet'!$N$38^2-'Config sheet'!$N$41^2)*'Stage 1'!Z383*2</f>
        <v>1.4684525461701058E-2</v>
      </c>
      <c r="AB383">
        <f t="shared" si="143"/>
        <v>99.405350168281998</v>
      </c>
      <c r="AC383">
        <v>0.92457486706116254</v>
      </c>
    </row>
    <row r="384" spans="2:29" x14ac:dyDescent="0.25">
      <c r="C384">
        <f t="shared" si="126"/>
        <v>169</v>
      </c>
      <c r="D384">
        <f t="shared" si="130"/>
        <v>995</v>
      </c>
      <c r="E384">
        <f t="shared" si="131"/>
        <v>0.17780000000000001</v>
      </c>
      <c r="F384">
        <f t="shared" si="127"/>
        <v>2.8308207705192632E-2</v>
      </c>
      <c r="G384">
        <f t="shared" si="132"/>
        <v>104.19615634406146</v>
      </c>
      <c r="H384">
        <f t="shared" si="133"/>
        <v>2.9496064358704168</v>
      </c>
      <c r="I384" s="3">
        <f t="shared" si="134"/>
        <v>8.8900000000000007E-2</v>
      </c>
      <c r="J384" s="3">
        <f t="shared" si="135"/>
        <v>0.40640000000000004</v>
      </c>
      <c r="K384">
        <f t="shared" si="136"/>
        <v>0.21659694255078238</v>
      </c>
      <c r="L384" s="62">
        <f>PI()/4*('Config sheet'!$N$38^2-'Config sheet'!$N$41^2)*'Stage 2'!K384*2</f>
        <v>1.7995781953546099E-2</v>
      </c>
      <c r="M384">
        <f t="shared" si="137"/>
        <v>99.412887722978709</v>
      </c>
      <c r="N384" s="62">
        <f>'Config sheet'!$N$44</f>
        <v>5.8970333333333338</v>
      </c>
      <c r="O384">
        <f t="shared" si="128"/>
        <v>1.3879403045727332</v>
      </c>
      <c r="P384">
        <f t="shared" si="129"/>
        <v>-751.68223835289871</v>
      </c>
      <c r="Q384">
        <f t="shared" si="138"/>
        <v>180</v>
      </c>
      <c r="R384">
        <f t="shared" si="139"/>
        <v>-135.30280290352178</v>
      </c>
      <c r="S384">
        <f t="shared" si="140"/>
        <v>-135.30280290352178</v>
      </c>
      <c r="T384">
        <f t="shared" si="141"/>
        <v>1.3338814408347732</v>
      </c>
      <c r="U384">
        <f t="shared" si="144"/>
        <v>41.325439672987009</v>
      </c>
      <c r="Z384">
        <f t="shared" si="142"/>
        <v>0.17652082255078239</v>
      </c>
      <c r="AA384">
        <f>PI()/4*('Config sheet'!$N$38^2-'Config sheet'!$N$41^2)*'Stage 1'!Z384*2</f>
        <v>1.4666089906323143E-2</v>
      </c>
      <c r="AB384">
        <f t="shared" si="143"/>
        <v>99.280552615738117</v>
      </c>
      <c r="AC384">
        <v>1.117834270971751</v>
      </c>
    </row>
    <row r="385" spans="3:29" x14ac:dyDescent="0.25">
      <c r="C385">
        <f t="shared" si="126"/>
        <v>168</v>
      </c>
      <c r="D385">
        <f t="shared" si="130"/>
        <v>995</v>
      </c>
      <c r="E385">
        <f t="shared" si="131"/>
        <v>0.17780000000000001</v>
      </c>
      <c r="F385">
        <f t="shared" si="127"/>
        <v>2.8140703517587941E-2</v>
      </c>
      <c r="G385">
        <f t="shared" si="132"/>
        <v>104.19615634406146</v>
      </c>
      <c r="H385">
        <f t="shared" si="133"/>
        <v>2.9321531433504733</v>
      </c>
      <c r="I385" s="3">
        <f t="shared" si="134"/>
        <v>8.8900000000000007E-2</v>
      </c>
      <c r="J385" s="3">
        <f t="shared" si="135"/>
        <v>0.40640000000000004</v>
      </c>
      <c r="K385">
        <f t="shared" si="136"/>
        <v>0.21635397695591113</v>
      </c>
      <c r="L385" s="62">
        <f>PI()/4*('Config sheet'!$N$38^2-'Config sheet'!$N$41^2)*'Stage 2'!K385*2</f>
        <v>1.7975595353421348E-2</v>
      </c>
      <c r="M385">
        <f t="shared" si="137"/>
        <v>99.301372245802398</v>
      </c>
      <c r="N385" s="62">
        <f>'Config sheet'!$N$44</f>
        <v>5.8970333333333338</v>
      </c>
      <c r="O385">
        <f t="shared" si="128"/>
        <v>1.51381083427569</v>
      </c>
      <c r="P385">
        <f t="shared" si="129"/>
        <v>-751.20333555155298</v>
      </c>
      <c r="Q385">
        <f t="shared" si="138"/>
        <v>180</v>
      </c>
      <c r="R385">
        <f t="shared" si="139"/>
        <v>-135.21660039927957</v>
      </c>
      <c r="S385">
        <f t="shared" si="140"/>
        <v>-135.21660039927954</v>
      </c>
      <c r="T385">
        <f t="shared" si="141"/>
        <v>1.3338814408347732</v>
      </c>
      <c r="U385">
        <f t="shared" si="144"/>
        <v>41.387354690636705</v>
      </c>
      <c r="Z385">
        <f t="shared" si="142"/>
        <v>0.17627785695591114</v>
      </c>
      <c r="AA385">
        <f>PI()/4*('Config sheet'!$N$38^2-'Config sheet'!$N$41^2)*'Stage 1'!Z385*2</f>
        <v>1.4645903306198391E-2</v>
      </c>
      <c r="AB385">
        <f t="shared" si="143"/>
        <v>99.143901550006262</v>
      </c>
      <c r="AC385">
        <v>1.3291414766256724</v>
      </c>
    </row>
    <row r="386" spans="3:29" x14ac:dyDescent="0.25">
      <c r="C386">
        <f t="shared" si="126"/>
        <v>167</v>
      </c>
      <c r="D386">
        <f t="shared" si="130"/>
        <v>995</v>
      </c>
      <c r="E386">
        <f t="shared" si="131"/>
        <v>0.17780000000000001</v>
      </c>
      <c r="F386">
        <f t="shared" si="127"/>
        <v>2.797319932998325E-2</v>
      </c>
      <c r="G386">
        <f t="shared" si="132"/>
        <v>104.19615634406146</v>
      </c>
      <c r="H386">
        <f t="shared" si="133"/>
        <v>2.9146998508305302</v>
      </c>
      <c r="I386" s="3">
        <f t="shared" si="134"/>
        <v>8.8900000000000007E-2</v>
      </c>
      <c r="J386" s="3">
        <f t="shared" si="135"/>
        <v>0.40640000000000004</v>
      </c>
      <c r="K386">
        <f t="shared" si="136"/>
        <v>0.21608995186048569</v>
      </c>
      <c r="L386" s="62">
        <f>PI()/4*('Config sheet'!$N$38^2-'Config sheet'!$N$41^2)*'Stage 2'!K386*2</f>
        <v>1.79536590417099E-2</v>
      </c>
      <c r="M386">
        <f t="shared" si="137"/>
        <v>99.180190954605621</v>
      </c>
      <c r="N386" s="62">
        <f>'Config sheet'!$N$44</f>
        <v>5.8970333333333338</v>
      </c>
      <c r="O386">
        <f t="shared" si="128"/>
        <v>1.6395967778293259</v>
      </c>
      <c r="P386">
        <f t="shared" si="129"/>
        <v>-750.67184884172093</v>
      </c>
      <c r="Q386">
        <f t="shared" si="138"/>
        <v>180</v>
      </c>
      <c r="R386">
        <f t="shared" si="139"/>
        <v>-135.12093279150977</v>
      </c>
      <c r="S386">
        <f t="shared" si="140"/>
        <v>-135.12093279150977</v>
      </c>
      <c r="T386">
        <f t="shared" si="141"/>
        <v>1.3338814408347732</v>
      </c>
      <c r="U386">
        <f t="shared" si="144"/>
        <v>41.454820554526272</v>
      </c>
      <c r="Z386">
        <f t="shared" si="142"/>
        <v>0.17601383186048569</v>
      </c>
      <c r="AA386">
        <f>PI()/4*('Config sheet'!$N$38^2-'Config sheet'!$N$41^2)*'Stage 1'!Z386*2</f>
        <v>1.4623966994486943E-2</v>
      </c>
      <c r="AB386">
        <f t="shared" si="143"/>
        <v>98.995405995773723</v>
      </c>
      <c r="AC386">
        <v>1.5583995172502323</v>
      </c>
    </row>
    <row r="387" spans="3:29" x14ac:dyDescent="0.25">
      <c r="C387">
        <f t="shared" si="126"/>
        <v>166</v>
      </c>
      <c r="D387">
        <f t="shared" si="130"/>
        <v>995</v>
      </c>
      <c r="E387">
        <f t="shared" si="131"/>
        <v>0.17780000000000001</v>
      </c>
      <c r="F387">
        <f t="shared" si="127"/>
        <v>2.7805695142378562E-2</v>
      </c>
      <c r="G387">
        <f t="shared" si="132"/>
        <v>104.19615634406146</v>
      </c>
      <c r="H387">
        <f t="shared" si="133"/>
        <v>2.8972465583105871</v>
      </c>
      <c r="I387" s="3">
        <f t="shared" si="134"/>
        <v>8.8900000000000007E-2</v>
      </c>
      <c r="J387" s="3">
        <f t="shared" si="135"/>
        <v>0.40640000000000004</v>
      </c>
      <c r="K387">
        <f t="shared" si="136"/>
        <v>0.21580488494161859</v>
      </c>
      <c r="L387" s="62">
        <f>PI()/4*('Config sheet'!$N$38^2-'Config sheet'!$N$41^2)*'Stage 2'!K387*2</f>
        <v>1.7929974487100368E-2</v>
      </c>
      <c r="M387">
        <f t="shared" si="137"/>
        <v>99.049351962766082</v>
      </c>
      <c r="N387" s="62">
        <f>'Config sheet'!$N$44</f>
        <v>5.8970333333333338</v>
      </c>
      <c r="O387">
        <f t="shared" si="128"/>
        <v>1.7652891051689423</v>
      </c>
      <c r="P387">
        <f t="shared" si="129"/>
        <v>-750.08509429787773</v>
      </c>
      <c r="Q387">
        <f t="shared" si="138"/>
        <v>180</v>
      </c>
      <c r="R387">
        <f t="shared" si="139"/>
        <v>-135.01531697361801</v>
      </c>
      <c r="S387">
        <f t="shared" si="140"/>
        <v>-135.01531697361801</v>
      </c>
      <c r="T387">
        <f t="shared" si="141"/>
        <v>1.3338814408347732</v>
      </c>
      <c r="U387">
        <f t="shared" si="144"/>
        <v>41.527879525691851</v>
      </c>
      <c r="Z387">
        <f t="shared" si="142"/>
        <v>0.1757287649416186</v>
      </c>
      <c r="AA387">
        <f>PI()/4*('Config sheet'!$N$38^2-'Config sheet'!$N$41^2)*'Stage 1'!Z387*2</f>
        <v>1.4600282439877411E-2</v>
      </c>
      <c r="AB387">
        <f t="shared" si="143"/>
        <v>98.83507589517356</v>
      </c>
      <c r="AC387">
        <v>1.8055032675739264</v>
      </c>
    </row>
    <row r="388" spans="3:29" x14ac:dyDescent="0.25">
      <c r="C388">
        <f t="shared" si="126"/>
        <v>165</v>
      </c>
      <c r="D388">
        <f t="shared" si="130"/>
        <v>995</v>
      </c>
      <c r="E388">
        <f t="shared" si="131"/>
        <v>0.17780000000000001</v>
      </c>
      <c r="F388">
        <f t="shared" si="127"/>
        <v>2.7638190954773871E-2</v>
      </c>
      <c r="G388">
        <f t="shared" si="132"/>
        <v>104.19615634406146</v>
      </c>
      <c r="H388">
        <f t="shared" si="133"/>
        <v>2.8797932657906435</v>
      </c>
      <c r="I388" s="3">
        <f t="shared" si="134"/>
        <v>8.8900000000000007E-2</v>
      </c>
      <c r="J388" s="3">
        <f t="shared" si="135"/>
        <v>0.40640000000000004</v>
      </c>
      <c r="K388">
        <f t="shared" si="136"/>
        <v>0.2154987955661849</v>
      </c>
      <c r="L388" s="62">
        <f>PI()/4*('Config sheet'!$N$38^2-'Config sheet'!$N$41^2)*'Stage 2'!K388*2</f>
        <v>1.7904543298673917E-2</v>
      </c>
      <c r="M388">
        <f t="shared" si="137"/>
        <v>98.908864159222631</v>
      </c>
      <c r="N388" s="62">
        <f>'Config sheet'!$N$44</f>
        <v>5.8970333333333338</v>
      </c>
      <c r="O388">
        <f t="shared" si="128"/>
        <v>1.8908783203160571</v>
      </c>
      <c r="P388">
        <f t="shared" si="129"/>
        <v>-749.44019357563468</v>
      </c>
      <c r="Q388">
        <f t="shared" si="138"/>
        <v>180</v>
      </c>
      <c r="R388">
        <f t="shared" si="139"/>
        <v>-134.89923484361424</v>
      </c>
      <c r="S388">
        <f t="shared" si="140"/>
        <v>-134.89923484361424</v>
      </c>
      <c r="T388">
        <f t="shared" si="141"/>
        <v>1.3338814408347732</v>
      </c>
      <c r="U388">
        <f t="shared" si="144"/>
        <v>41.606577459202946</v>
      </c>
      <c r="Z388">
        <f t="shared" si="142"/>
        <v>0.1754226755661849</v>
      </c>
      <c r="AA388">
        <f>PI()/4*('Config sheet'!$N$38^2-'Config sheet'!$N$41^2)*'Stage 1'!Z388*2</f>
        <v>1.4574851251450962E-2</v>
      </c>
      <c r="AB388">
        <f t="shared" si="143"/>
        <v>98.662922140711416</v>
      </c>
      <c r="AC388">
        <v>2.0703395118045882</v>
      </c>
    </row>
    <row r="389" spans="3:29" x14ac:dyDescent="0.25">
      <c r="C389">
        <f t="shared" si="126"/>
        <v>164</v>
      </c>
      <c r="D389">
        <f t="shared" si="130"/>
        <v>995</v>
      </c>
      <c r="E389">
        <f t="shared" si="131"/>
        <v>0.17780000000000001</v>
      </c>
      <c r="F389">
        <f t="shared" si="127"/>
        <v>2.747068676716918E-2</v>
      </c>
      <c r="G389">
        <f t="shared" si="132"/>
        <v>104.19615634406146</v>
      </c>
      <c r="H389">
        <f t="shared" si="133"/>
        <v>2.8623399732707004</v>
      </c>
      <c r="I389" s="3">
        <f t="shared" si="134"/>
        <v>8.8900000000000007E-2</v>
      </c>
      <c r="J389" s="3">
        <f t="shared" si="135"/>
        <v>0.40640000000000004</v>
      </c>
      <c r="K389">
        <f t="shared" si="136"/>
        <v>0.21517170485386961</v>
      </c>
      <c r="L389" s="62">
        <f>PI()/4*('Config sheet'!$N$38^2-'Config sheet'!$N$41^2)*'Stage 2'!K389*2</f>
        <v>1.7877367231142513E-2</v>
      </c>
      <c r="M389">
        <f t="shared" si="137"/>
        <v>98.758737237412532</v>
      </c>
      <c r="N389" s="62">
        <f>'Config sheet'!$N$44</f>
        <v>5.8970333333333338</v>
      </c>
      <c r="O389">
        <f t="shared" si="128"/>
        <v>2.0163544291934112</v>
      </c>
      <c r="P389">
        <f t="shared" si="129"/>
        <v>-748.73407851308798</v>
      </c>
      <c r="Q389">
        <f t="shared" si="138"/>
        <v>180</v>
      </c>
      <c r="R389">
        <f t="shared" si="139"/>
        <v>-134.77213413235586</v>
      </c>
      <c r="S389">
        <f t="shared" si="140"/>
        <v>-134.77213413235583</v>
      </c>
      <c r="T389">
        <f t="shared" si="141"/>
        <v>1.3338814408347732</v>
      </c>
      <c r="U389">
        <f t="shared" si="144"/>
        <v>41.690963854382353</v>
      </c>
      <c r="Z389">
        <f t="shared" si="142"/>
        <v>0.17509558485386961</v>
      </c>
      <c r="AA389">
        <f>PI()/4*('Config sheet'!$N$38^2-'Config sheet'!$N$41^2)*'Stage 1'!Z389*2</f>
        <v>1.4547675183919556E-2</v>
      </c>
      <c r="AB389">
        <f t="shared" si="143"/>
        <v>98.478956610725305</v>
      </c>
      <c r="AC389">
        <v>2.3527870168934344</v>
      </c>
    </row>
    <row r="390" spans="3:29" x14ac:dyDescent="0.25">
      <c r="C390">
        <f t="shared" si="126"/>
        <v>163</v>
      </c>
      <c r="D390">
        <f t="shared" si="130"/>
        <v>995</v>
      </c>
      <c r="E390">
        <f t="shared" si="131"/>
        <v>0.17780000000000001</v>
      </c>
      <c r="F390">
        <f t="shared" si="127"/>
        <v>2.7303182579564489E-2</v>
      </c>
      <c r="G390">
        <f t="shared" si="132"/>
        <v>104.19615634406146</v>
      </c>
      <c r="H390">
        <f t="shared" si="133"/>
        <v>2.8448866807507569</v>
      </c>
      <c r="I390" s="3">
        <f t="shared" si="134"/>
        <v>8.8900000000000007E-2</v>
      </c>
      <c r="J390" s="3">
        <f t="shared" si="135"/>
        <v>0.40640000000000004</v>
      </c>
      <c r="K390">
        <f t="shared" si="136"/>
        <v>0.21482363574467539</v>
      </c>
      <c r="L390" s="62">
        <f>PI()/4*('Config sheet'!$N$38^2-'Config sheet'!$N$41^2)*'Stage 2'!K390*2</f>
        <v>1.7848448190457736E-2</v>
      </c>
      <c r="M390">
        <f t="shared" si="137"/>
        <v>98.5989817262559</v>
      </c>
      <c r="N390" s="62">
        <f>'Config sheet'!$N$44</f>
        <v>5.8970333333333338</v>
      </c>
      <c r="O390">
        <f t="shared" si="128"/>
        <v>2.1417069082368636</v>
      </c>
      <c r="P390">
        <f t="shared" si="129"/>
        <v>-747.96349604282693</v>
      </c>
      <c r="Q390">
        <f t="shared" si="138"/>
        <v>180</v>
      </c>
      <c r="R390">
        <f t="shared" si="139"/>
        <v>-134.63342928770885</v>
      </c>
      <c r="S390">
        <f t="shared" si="140"/>
        <v>-134.63342928770885</v>
      </c>
      <c r="T390">
        <f t="shared" si="141"/>
        <v>1.3338814408347732</v>
      </c>
      <c r="U390">
        <f t="shared" si="144"/>
        <v>41.781091909132691</v>
      </c>
      <c r="Z390">
        <f t="shared" si="142"/>
        <v>0.1747475157446754</v>
      </c>
      <c r="AA390">
        <f>PI()/4*('Config sheet'!$N$38^2-'Config sheet'!$N$41^2)*'Stage 1'!Z390*2</f>
        <v>1.4518756143234781E-2</v>
      </c>
      <c r="AB390">
        <f t="shared" si="143"/>
        <v>98.283192207353991</v>
      </c>
      <c r="AC390">
        <v>2.6527166110504652</v>
      </c>
    </row>
    <row r="391" spans="3:29" x14ac:dyDescent="0.25">
      <c r="C391">
        <f t="shared" si="126"/>
        <v>162</v>
      </c>
      <c r="D391">
        <f t="shared" si="130"/>
        <v>995</v>
      </c>
      <c r="E391">
        <f t="shared" si="131"/>
        <v>0.17780000000000001</v>
      </c>
      <c r="F391">
        <f t="shared" si="127"/>
        <v>2.7135678391959801E-2</v>
      </c>
      <c r="G391">
        <f t="shared" si="132"/>
        <v>104.19615634406146</v>
      </c>
      <c r="H391">
        <f t="shared" si="133"/>
        <v>2.8274333882308138</v>
      </c>
      <c r="I391" s="3">
        <f t="shared" si="134"/>
        <v>8.8900000000000007E-2</v>
      </c>
      <c r="J391" s="3">
        <f t="shared" si="135"/>
        <v>0.40640000000000004</v>
      </c>
      <c r="K391">
        <f t="shared" si="136"/>
        <v>0.21445461307084052</v>
      </c>
      <c r="L391" s="62">
        <f>PI()/4*('Config sheet'!$N$38^2-'Config sheet'!$N$41^2)*'Stage 2'!K391*2</f>
        <v>1.7817788239786043E-2</v>
      </c>
      <c r="M391">
        <f t="shared" si="137"/>
        <v>98.429609023164417</v>
      </c>
      <c r="N391" s="62">
        <f>'Config sheet'!$N$44</f>
        <v>5.8970333333333338</v>
      </c>
      <c r="O391">
        <f t="shared" si="128"/>
        <v>2.2669246738555922</v>
      </c>
      <c r="P391">
        <f t="shared" si="129"/>
        <v>-747.12501340826611</v>
      </c>
      <c r="Q391">
        <f t="shared" si="138"/>
        <v>180</v>
      </c>
      <c r="R391">
        <f t="shared" si="139"/>
        <v>-134.48250241348791</v>
      </c>
      <c r="S391">
        <f t="shared" si="140"/>
        <v>-134.48250241348791</v>
      </c>
      <c r="T391">
        <f t="shared" si="141"/>
        <v>1.3338814408347732</v>
      </c>
      <c r="U391">
        <f t="shared" si="144"/>
        <v>41.877018578454944</v>
      </c>
      <c r="Z391">
        <f t="shared" si="142"/>
        <v>0.17437849307084052</v>
      </c>
      <c r="AA391">
        <f>PI()/4*('Config sheet'!$N$38^2-'Config sheet'!$N$41^2)*'Stage 1'!Z391*2</f>
        <v>1.4488096192563086E-2</v>
      </c>
      <c r="AB391">
        <f t="shared" si="143"/>
        <v>98.07564289698567</v>
      </c>
      <c r="AC391">
        <v>2.9699912674703293</v>
      </c>
    </row>
    <row r="392" spans="3:29" x14ac:dyDescent="0.25">
      <c r="C392">
        <f t="shared" si="126"/>
        <v>161</v>
      </c>
      <c r="D392">
        <f t="shared" si="130"/>
        <v>995</v>
      </c>
      <c r="E392">
        <f t="shared" si="131"/>
        <v>0.17780000000000001</v>
      </c>
      <c r="F392">
        <f t="shared" si="127"/>
        <v>2.696817420435511E-2</v>
      </c>
      <c r="G392">
        <f t="shared" si="132"/>
        <v>104.19615634406146</v>
      </c>
      <c r="H392">
        <f t="shared" si="133"/>
        <v>2.8099800957108703</v>
      </c>
      <c r="I392" s="3">
        <f t="shared" si="134"/>
        <v>8.8900000000000007E-2</v>
      </c>
      <c r="J392" s="3">
        <f t="shared" si="135"/>
        <v>0.40640000000000004</v>
      </c>
      <c r="K392">
        <f t="shared" si="136"/>
        <v>0.21406466363311527</v>
      </c>
      <c r="L392" s="62">
        <f>PI()/4*('Config sheet'!$N$38^2-'Config sheet'!$N$41^2)*'Stage 2'!K392*2</f>
        <v>1.7785389605846108E-2</v>
      </c>
      <c r="M392">
        <f t="shared" si="137"/>
        <v>98.250631429050244</v>
      </c>
      <c r="N392" s="62">
        <f>'Config sheet'!$N$44</f>
        <v>5.8970333333333338</v>
      </c>
      <c r="O392">
        <f t="shared" si="128"/>
        <v>2.3919960527911321</v>
      </c>
      <c r="P392">
        <f t="shared" si="129"/>
        <v>-746.2150236775592</v>
      </c>
      <c r="Q392">
        <f t="shared" si="138"/>
        <v>180</v>
      </c>
      <c r="R392">
        <f t="shared" si="139"/>
        <v>-134.31870426196068</v>
      </c>
      <c r="S392">
        <f t="shared" si="140"/>
        <v>-134.31870426196068</v>
      </c>
      <c r="T392">
        <f t="shared" si="141"/>
        <v>1.3338814408347732</v>
      </c>
      <c r="U392">
        <f t="shared" si="144"/>
        <v>41.978804637250946</v>
      </c>
      <c r="Z392">
        <f t="shared" si="142"/>
        <v>0.17398854363311528</v>
      </c>
      <c r="AA392">
        <f>PI()/4*('Config sheet'!$N$38^2-'Config sheet'!$N$41^2)*'Stage 1'!Z392*2</f>
        <v>1.4455697558623153E-2</v>
      </c>
      <c r="AB392">
        <f t="shared" si="143"/>
        <v>97.856323753158193</v>
      </c>
      <c r="AC392">
        <v>3.3044661932265034</v>
      </c>
    </row>
    <row r="393" spans="3:29" x14ac:dyDescent="0.25">
      <c r="C393">
        <f t="shared" si="126"/>
        <v>160</v>
      </c>
      <c r="D393">
        <f t="shared" si="130"/>
        <v>995</v>
      </c>
      <c r="E393">
        <f t="shared" si="131"/>
        <v>0.17780000000000001</v>
      </c>
      <c r="F393">
        <f t="shared" si="127"/>
        <v>2.6800670016750419E-2</v>
      </c>
      <c r="G393">
        <f t="shared" si="132"/>
        <v>104.19615634406146</v>
      </c>
      <c r="H393">
        <f t="shared" si="133"/>
        <v>2.7925268031909272</v>
      </c>
      <c r="I393" s="3">
        <f t="shared" si="134"/>
        <v>8.8900000000000007E-2</v>
      </c>
      <c r="J393" s="3">
        <f t="shared" si="135"/>
        <v>0.40640000000000004</v>
      </c>
      <c r="K393">
        <f t="shared" si="136"/>
        <v>0.21365381628133906</v>
      </c>
      <c r="L393" s="62">
        <f>PI()/4*('Config sheet'!$N$38^2-'Config sheet'!$N$41^2)*'Stage 2'!K393*2</f>
        <v>1.7751254685603533E-2</v>
      </c>
      <c r="M393">
        <f t="shared" si="137"/>
        <v>98.062062185309259</v>
      </c>
      <c r="N393" s="62">
        <f>'Config sheet'!$N$44</f>
        <v>5.8970333333333338</v>
      </c>
      <c r="O393">
        <f t="shared" si="128"/>
        <v>2.5169087534243824</v>
      </c>
      <c r="P393">
        <f t="shared" si="129"/>
        <v>-745.22975154797427</v>
      </c>
      <c r="Q393">
        <f t="shared" si="138"/>
        <v>180</v>
      </c>
      <c r="R393">
        <f t="shared" si="139"/>
        <v>-134.14135527863536</v>
      </c>
      <c r="S393">
        <f t="shared" si="140"/>
        <v>-134.14135527863536</v>
      </c>
      <c r="T393">
        <f t="shared" si="141"/>
        <v>1.3338814408347732</v>
      </c>
      <c r="U393">
        <f t="shared" si="144"/>
        <v>42.086514747508353</v>
      </c>
      <c r="Z393">
        <f t="shared" si="142"/>
        <v>0.17357769628133907</v>
      </c>
      <c r="AA393">
        <f>PI()/4*('Config sheet'!$N$38^2-'Config sheet'!$N$41^2)*'Stage 1'!Z393*2</f>
        <v>1.4421562638380578E-2</v>
      </c>
      <c r="AB393">
        <f t="shared" si="143"/>
        <v>97.625251001877984</v>
      </c>
      <c r="AC393">
        <v>3.6559889232871376</v>
      </c>
    </row>
    <row r="394" spans="3:29" x14ac:dyDescent="0.25">
      <c r="C394">
        <f t="shared" si="126"/>
        <v>159</v>
      </c>
      <c r="D394">
        <f t="shared" si="130"/>
        <v>995</v>
      </c>
      <c r="E394">
        <f t="shared" si="131"/>
        <v>0.17780000000000001</v>
      </c>
      <c r="F394">
        <f t="shared" si="127"/>
        <v>2.6633165829145732E-2</v>
      </c>
      <c r="G394">
        <f t="shared" si="132"/>
        <v>104.19615634406146</v>
      </c>
      <c r="H394">
        <f t="shared" si="133"/>
        <v>2.7750735106709841</v>
      </c>
      <c r="I394" s="3">
        <f t="shared" si="134"/>
        <v>8.8900000000000007E-2</v>
      </c>
      <c r="J394" s="3">
        <f t="shared" si="135"/>
        <v>0.40640000000000004</v>
      </c>
      <c r="K394">
        <f t="shared" si="136"/>
        <v>0.21322210199925501</v>
      </c>
      <c r="L394" s="62">
        <f>PI()/4*('Config sheet'!$N$38^2-'Config sheet'!$N$41^2)*'Stage 2'!K394*2</f>
        <v>1.7715386053317579E-2</v>
      </c>
      <c r="M394">
        <f t="shared" si="137"/>
        <v>97.863915512748719</v>
      </c>
      <c r="N394" s="62">
        <f>'Config sheet'!$N$44</f>
        <v>5.8970333333333338</v>
      </c>
      <c r="O394">
        <f t="shared" si="128"/>
        <v>2.6416498380787394</v>
      </c>
      <c r="P394">
        <f t="shared" si="129"/>
        <v>-744.16525943322733</v>
      </c>
      <c r="Q394">
        <f t="shared" si="138"/>
        <v>180</v>
      </c>
      <c r="R394">
        <f t="shared" si="139"/>
        <v>-133.94974669798091</v>
      </c>
      <c r="S394">
        <f t="shared" si="140"/>
        <v>-133.94974669798091</v>
      </c>
      <c r="T394">
        <f t="shared" si="141"/>
        <v>1.3338814408347732</v>
      </c>
      <c r="U394">
        <f t="shared" si="144"/>
        <v>42.200217529974537</v>
      </c>
      <c r="Z394">
        <f t="shared" si="142"/>
        <v>0.17314598199925502</v>
      </c>
      <c r="AA394">
        <f>PI()/4*('Config sheet'!$N$38^2-'Config sheet'!$N$41^2)*'Stage 1'!Z394*2</f>
        <v>1.4385694006094622E-2</v>
      </c>
      <c r="AB394">
        <f t="shared" si="143"/>
        <v>97.382442069322281</v>
      </c>
      <c r="AC394">
        <v>4.0243994196021138</v>
      </c>
    </row>
    <row r="395" spans="3:29" x14ac:dyDescent="0.25">
      <c r="C395">
        <f t="shared" si="126"/>
        <v>158</v>
      </c>
      <c r="D395">
        <f t="shared" si="130"/>
        <v>995</v>
      </c>
      <c r="E395">
        <f t="shared" si="131"/>
        <v>0.17780000000000001</v>
      </c>
      <c r="F395">
        <f t="shared" si="127"/>
        <v>2.646566164154104E-2</v>
      </c>
      <c r="G395">
        <f t="shared" si="132"/>
        <v>104.19615634406146</v>
      </c>
      <c r="H395">
        <f t="shared" si="133"/>
        <v>2.7576202181510405</v>
      </c>
      <c r="I395" s="3">
        <f t="shared" si="134"/>
        <v>8.8900000000000007E-2</v>
      </c>
      <c r="J395" s="3">
        <f t="shared" si="135"/>
        <v>0.40640000000000004</v>
      </c>
      <c r="K395">
        <f t="shared" si="136"/>
        <v>0.2127695539934959</v>
      </c>
      <c r="L395" s="62">
        <f>PI()/4*('Config sheet'!$N$38^2-'Config sheet'!$N$41^2)*'Stage 2'!K395*2</f>
        <v>1.7677786467934494E-2</v>
      </c>
      <c r="M395">
        <f t="shared" si="137"/>
        <v>97.656206652429773</v>
      </c>
      <c r="N395" s="62">
        <f>'Config sheet'!$N$44</f>
        <v>5.8970333333333338</v>
      </c>
      <c r="O395">
        <f t="shared" si="128"/>
        <v>2.7662056963659913</v>
      </c>
      <c r="P395">
        <f t="shared" si="129"/>
        <v>-743.01745382590639</v>
      </c>
      <c r="Q395">
        <f t="shared" si="138"/>
        <v>180</v>
      </c>
      <c r="R395">
        <f t="shared" si="139"/>
        <v>-133.74314168866317</v>
      </c>
      <c r="S395">
        <f t="shared" si="140"/>
        <v>-133.74314168866317</v>
      </c>
      <c r="T395">
        <f t="shared" si="141"/>
        <v>1.3338814408347732</v>
      </c>
      <c r="U395">
        <f t="shared" si="144"/>
        <v>42.319985640431852</v>
      </c>
      <c r="Z395">
        <f t="shared" si="142"/>
        <v>0.1726934339934959</v>
      </c>
      <c r="AA395">
        <f>PI()/4*('Config sheet'!$N$38^2-'Config sheet'!$N$41^2)*'Stage 1'!Z395*2</f>
        <v>1.4348094420711537E-2</v>
      </c>
      <c r="AB395">
        <f t="shared" si="143"/>
        <v>97.127915631887447</v>
      </c>
      <c r="AC395">
        <v>4.4095301752087224</v>
      </c>
    </row>
    <row r="396" spans="3:29" x14ac:dyDescent="0.25">
      <c r="C396">
        <f t="shared" si="126"/>
        <v>157</v>
      </c>
      <c r="D396">
        <f t="shared" si="130"/>
        <v>995</v>
      </c>
      <c r="E396">
        <f t="shared" si="131"/>
        <v>0.17780000000000001</v>
      </c>
      <c r="F396">
        <f t="shared" si="127"/>
        <v>2.6298157453936349E-2</v>
      </c>
      <c r="G396">
        <f t="shared" si="132"/>
        <v>104.19615634406146</v>
      </c>
      <c r="H396">
        <f t="shared" si="133"/>
        <v>2.7401669256310974</v>
      </c>
      <c r="I396" s="3">
        <f t="shared" si="134"/>
        <v>8.8900000000000007E-2</v>
      </c>
      <c r="J396" s="3">
        <f t="shared" si="135"/>
        <v>0.40640000000000004</v>
      </c>
      <c r="K396">
        <f t="shared" si="136"/>
        <v>0.21229620778666736</v>
      </c>
      <c r="L396" s="62">
        <f>PI()/4*('Config sheet'!$N$38^2-'Config sheet'!$N$41^2)*'Stage 2'!K396*2</f>
        <v>1.7638458880821269E-2</v>
      </c>
      <c r="M396">
        <f t="shared" si="137"/>
        <v>97.438951908390578</v>
      </c>
      <c r="N396" s="62">
        <f>'Config sheet'!$N$44</f>
        <v>5.8970333333333338</v>
      </c>
      <c r="O396">
        <f t="shared" si="128"/>
        <v>2.8905620196204156</v>
      </c>
      <c r="P396">
        <f t="shared" si="129"/>
        <v>-741.78209192675558</v>
      </c>
      <c r="Q396">
        <f t="shared" si="138"/>
        <v>180</v>
      </c>
      <c r="R396">
        <f t="shared" si="139"/>
        <v>-133.52077654681602</v>
      </c>
      <c r="S396">
        <f t="shared" si="140"/>
        <v>-133.52077654681599</v>
      </c>
      <c r="T396">
        <f t="shared" si="141"/>
        <v>1.3338814408347732</v>
      </c>
      <c r="U396">
        <f t="shared" si="144"/>
        <v>42.44589585069523</v>
      </c>
      <c r="Z396">
        <f t="shared" si="142"/>
        <v>0.17222008778666736</v>
      </c>
      <c r="AA396">
        <f>PI()/4*('Config sheet'!$N$38^2-'Config sheet'!$N$41^2)*'Stage 1'!Z396*2</f>
        <v>1.4308766833598311E-2</v>
      </c>
      <c r="AB396">
        <f t="shared" si="143"/>
        <v>96.861691668541809</v>
      </c>
      <c r="AC396">
        <v>4.811206323297764</v>
      </c>
    </row>
    <row r="397" spans="3:29" x14ac:dyDescent="0.25">
      <c r="C397">
        <f t="shared" si="126"/>
        <v>156</v>
      </c>
      <c r="D397">
        <f t="shared" si="130"/>
        <v>995</v>
      </c>
      <c r="E397">
        <f t="shared" si="131"/>
        <v>0.17780000000000001</v>
      </c>
      <c r="F397">
        <f t="shared" si="127"/>
        <v>2.6130653266331658E-2</v>
      </c>
      <c r="G397">
        <f t="shared" si="132"/>
        <v>104.19615634406146</v>
      </c>
      <c r="H397">
        <f t="shared" si="133"/>
        <v>2.7227136331111539</v>
      </c>
      <c r="I397" s="3">
        <f t="shared" si="134"/>
        <v>8.8900000000000007E-2</v>
      </c>
      <c r="J397" s="3">
        <f t="shared" si="135"/>
        <v>0.40640000000000004</v>
      </c>
      <c r="K397">
        <f t="shared" si="136"/>
        <v>0.21180210131445004</v>
      </c>
      <c r="L397" s="62">
        <f>PI()/4*('Config sheet'!$N$38^2-'Config sheet'!$N$41^2)*'Stage 2'!K397*2</f>
        <v>1.7597406443833272E-2</v>
      </c>
      <c r="M397">
        <f t="shared" si="137"/>
        <v>97.212168692213751</v>
      </c>
      <c r="N397" s="62">
        <f>'Config sheet'!$N$44</f>
        <v>5.8970333333333338</v>
      </c>
      <c r="O397">
        <f t="shared" si="128"/>
        <v>3.0147037764651001</v>
      </c>
      <c r="P397">
        <f t="shared" si="129"/>
        <v>-740.4547885322437</v>
      </c>
      <c r="Q397">
        <f t="shared" si="138"/>
        <v>180</v>
      </c>
      <c r="R397">
        <f t="shared" si="139"/>
        <v>-133.28186193580387</v>
      </c>
      <c r="S397">
        <f t="shared" si="140"/>
        <v>-133.28186193580387</v>
      </c>
      <c r="T397">
        <f t="shared" si="141"/>
        <v>1.3338814408347732</v>
      </c>
      <c r="U397">
        <f t="shared" si="144"/>
        <v>42.578029134460472</v>
      </c>
      <c r="Z397">
        <f t="shared" si="142"/>
        <v>0.17172598131445005</v>
      </c>
      <c r="AA397">
        <f>PI()/4*('Config sheet'!$N$38^2-'Config sheet'!$N$41^2)*'Stage 1'!Z397*2</f>
        <v>1.4267714396610315E-2</v>
      </c>
      <c r="AB397">
        <f t="shared" si="143"/>
        <v>96.583791515438733</v>
      </c>
      <c r="AC397">
        <v>5.229245751178639</v>
      </c>
    </row>
    <row r="398" spans="3:29" x14ac:dyDescent="0.25">
      <c r="C398">
        <f t="shared" si="126"/>
        <v>155</v>
      </c>
      <c r="D398">
        <f t="shared" si="130"/>
        <v>995</v>
      </c>
      <c r="E398">
        <f t="shared" si="131"/>
        <v>0.17780000000000001</v>
      </c>
      <c r="F398">
        <f t="shared" si="127"/>
        <v>2.5963149078726971E-2</v>
      </c>
      <c r="G398">
        <f t="shared" si="132"/>
        <v>104.19615634406146</v>
      </c>
      <c r="H398">
        <f t="shared" si="133"/>
        <v>2.7052603405912108</v>
      </c>
      <c r="I398" s="3">
        <f t="shared" si="134"/>
        <v>8.8900000000000007E-2</v>
      </c>
      <c r="J398" s="3">
        <f t="shared" si="135"/>
        <v>0.40640000000000004</v>
      </c>
      <c r="K398">
        <f t="shared" si="136"/>
        <v>0.21128727502663852</v>
      </c>
      <c r="L398" s="62">
        <f>PI()/4*('Config sheet'!$N$38^2-'Config sheet'!$N$41^2)*'Stage 2'!K398*2</f>
        <v>1.7554632517709001E-2</v>
      </c>
      <c r="M398">
        <f t="shared" si="137"/>
        <v>96.975875569400856</v>
      </c>
      <c r="N398" s="62">
        <f>'Config sheet'!$N$44</f>
        <v>5.8970333333333338</v>
      </c>
      <c r="O398">
        <f t="shared" si="128"/>
        <v>3.1386151895529206</v>
      </c>
      <c r="P398">
        <f t="shared" si="129"/>
        <v>-739.03102317150274</v>
      </c>
      <c r="Q398">
        <f t="shared" si="138"/>
        <v>180</v>
      </c>
      <c r="R398">
        <f t="shared" si="139"/>
        <v>-133.0255841708705</v>
      </c>
      <c r="S398">
        <f t="shared" si="140"/>
        <v>-133.02558417087047</v>
      </c>
      <c r="T398">
        <f t="shared" si="141"/>
        <v>1.3338814408347732</v>
      </c>
      <c r="U398">
        <f t="shared" si="144"/>
        <v>42.716470758138534</v>
      </c>
      <c r="Z398">
        <f t="shared" si="142"/>
        <v>0.17121115502663853</v>
      </c>
      <c r="AA398">
        <f>PI()/4*('Config sheet'!$N$38^2-'Config sheet'!$N$41^2)*'Stage 1'!Z398*2</f>
        <v>1.4224940470486046E-2</v>
      </c>
      <c r="AB398">
        <f t="shared" si="143"/>
        <v>96.294237922743832</v>
      </c>
      <c r="AC398">
        <v>5.663459219078856</v>
      </c>
    </row>
    <row r="399" spans="3:29" x14ac:dyDescent="0.25">
      <c r="C399">
        <f t="shared" si="126"/>
        <v>154</v>
      </c>
      <c r="D399">
        <f t="shared" si="130"/>
        <v>995</v>
      </c>
      <c r="E399">
        <f t="shared" si="131"/>
        <v>0.17780000000000001</v>
      </c>
      <c r="F399">
        <f t="shared" si="127"/>
        <v>2.579564489112228E-2</v>
      </c>
      <c r="G399">
        <f t="shared" si="132"/>
        <v>104.19615634406146</v>
      </c>
      <c r="H399">
        <f t="shared" si="133"/>
        <v>2.6878070480712672</v>
      </c>
      <c r="I399" s="3">
        <f t="shared" si="134"/>
        <v>8.8900000000000007E-2</v>
      </c>
      <c r="J399" s="3">
        <f t="shared" si="135"/>
        <v>0.40640000000000004</v>
      </c>
      <c r="K399">
        <f t="shared" si="136"/>
        <v>0.21075177199202327</v>
      </c>
      <c r="L399" s="62">
        <f>PI()/4*('Config sheet'!$N$38^2-'Config sheet'!$N$41^2)*'Stage 2'!K399*2</f>
        <v>1.7510140680784117E-2</v>
      </c>
      <c r="M399">
        <f t="shared" si="137"/>
        <v>96.73009230751093</v>
      </c>
      <c r="N399" s="62">
        <f>'Config sheet'!$N$44</f>
        <v>5.8970333333333338</v>
      </c>
      <c r="O399">
        <f t="shared" si="128"/>
        <v>3.2622797135232773</v>
      </c>
      <c r="P399">
        <f t="shared" si="129"/>
        <v>-737.50614748339297</v>
      </c>
      <c r="Q399">
        <f t="shared" si="138"/>
        <v>180</v>
      </c>
      <c r="R399">
        <f t="shared" si="139"/>
        <v>-132.75110654701075</v>
      </c>
      <c r="S399">
        <f t="shared" si="140"/>
        <v>-132.75110654701075</v>
      </c>
      <c r="T399">
        <f t="shared" si="141"/>
        <v>1.3338814408347732</v>
      </c>
      <c r="U399">
        <f t="shared" si="144"/>
        <v>42.861310376821216</v>
      </c>
      <c r="Z399">
        <f t="shared" si="142"/>
        <v>0.17067565199202328</v>
      </c>
      <c r="AA399">
        <f>PI()/4*('Config sheet'!$N$38^2-'Config sheet'!$N$41^2)*'Stage 1'!Z399*2</f>
        <v>1.418044863356116E-2</v>
      </c>
      <c r="AB399">
        <f t="shared" si="143"/>
        <v>95.993055113623882</v>
      </c>
      <c r="AC399">
        <v>6.1136504837072092</v>
      </c>
    </row>
    <row r="400" spans="3:29" x14ac:dyDescent="0.25">
      <c r="C400">
        <f t="shared" si="126"/>
        <v>153</v>
      </c>
      <c r="D400">
        <f t="shared" si="130"/>
        <v>995</v>
      </c>
      <c r="E400">
        <f t="shared" si="131"/>
        <v>0.17780000000000001</v>
      </c>
      <c r="F400">
        <f t="shared" si="127"/>
        <v>2.5628140703517589E-2</v>
      </c>
      <c r="G400">
        <f t="shared" si="132"/>
        <v>104.19615634406146</v>
      </c>
      <c r="H400">
        <f t="shared" si="133"/>
        <v>2.6703537555513241</v>
      </c>
      <c r="I400" s="3">
        <f t="shared" si="134"/>
        <v>8.8900000000000007E-2</v>
      </c>
      <c r="J400" s="3">
        <f t="shared" si="135"/>
        <v>0.40640000000000004</v>
      </c>
      <c r="K400">
        <f t="shared" si="136"/>
        <v>0.21019563800702296</v>
      </c>
      <c r="L400" s="62">
        <f>PI()/4*('Config sheet'!$N$38^2-'Config sheet'!$N$41^2)*'Stage 2'!K400*2</f>
        <v>1.7463934738017054E-2</v>
      </c>
      <c r="M400">
        <f t="shared" si="137"/>
        <v>96.474839926019882</v>
      </c>
      <c r="N400" s="62">
        <f>'Config sheet'!$N$44</f>
        <v>5.8970333333333338</v>
      </c>
      <c r="O400">
        <f t="shared" si="128"/>
        <v>3.3856800142139214</v>
      </c>
      <c r="P400">
        <f t="shared" si="129"/>
        <v>-735.87539282413854</v>
      </c>
      <c r="Q400">
        <f t="shared" si="138"/>
        <v>180</v>
      </c>
      <c r="R400">
        <f t="shared" si="139"/>
        <v>-132.45757070834497</v>
      </c>
      <c r="S400">
        <f t="shared" si="140"/>
        <v>-132.45757070834492</v>
      </c>
      <c r="T400">
        <f t="shared" si="141"/>
        <v>1.3338814408347732</v>
      </c>
      <c r="U400">
        <f t="shared" si="144"/>
        <v>43.012642135529838</v>
      </c>
      <c r="Z400">
        <f t="shared" si="142"/>
        <v>0.17011951800702296</v>
      </c>
      <c r="AA400">
        <f>PI()/4*('Config sheet'!$N$38^2-'Config sheet'!$N$41^2)*'Stage 1'!Z400*2</f>
        <v>1.4134242690794096E-2</v>
      </c>
      <c r="AB400">
        <f t="shared" si="143"/>
        <v>95.680268845344742</v>
      </c>
      <c r="AC400">
        <v>6.5796164265079451</v>
      </c>
    </row>
    <row r="401" spans="3:29" x14ac:dyDescent="0.25">
      <c r="C401">
        <f t="shared" si="126"/>
        <v>152</v>
      </c>
      <c r="D401">
        <f t="shared" si="130"/>
        <v>995</v>
      </c>
      <c r="E401">
        <f t="shared" si="131"/>
        <v>0.17780000000000001</v>
      </c>
      <c r="F401">
        <f t="shared" si="127"/>
        <v>2.5460636515912898E-2</v>
      </c>
      <c r="G401">
        <f t="shared" si="132"/>
        <v>104.19615634406146</v>
      </c>
      <c r="H401">
        <f t="shared" si="133"/>
        <v>2.6529004630313806</v>
      </c>
      <c r="I401" s="3">
        <f t="shared" si="134"/>
        <v>8.8900000000000007E-2</v>
      </c>
      <c r="J401" s="3">
        <f t="shared" si="135"/>
        <v>0.40640000000000004</v>
      </c>
      <c r="K401">
        <f t="shared" si="136"/>
        <v>0.20961892170796176</v>
      </c>
      <c r="L401" s="62">
        <f>PI()/4*('Config sheet'!$N$38^2-'Config sheet'!$N$41^2)*'Stage 2'!K401*2</f>
        <v>1.7416018730317506E-2</v>
      </c>
      <c r="M401">
        <f t="shared" si="137"/>
        <v>96.210140747853302</v>
      </c>
      <c r="N401" s="62">
        <f>'Config sheet'!$N$44</f>
        <v>5.8970333333333338</v>
      </c>
      <c r="O401">
        <f t="shared" si="128"/>
        <v>3.5087979491657637</v>
      </c>
      <c r="P401">
        <f t="shared" si="129"/>
        <v>-734.13387809567246</v>
      </c>
      <c r="Q401">
        <f t="shared" si="138"/>
        <v>180</v>
      </c>
      <c r="R401">
        <f t="shared" si="139"/>
        <v>-132.14409805722104</v>
      </c>
      <c r="S401">
        <f t="shared" si="140"/>
        <v>-132.14409805722104</v>
      </c>
      <c r="T401">
        <f t="shared" si="141"/>
        <v>1.3338814408347732</v>
      </c>
      <c r="U401">
        <f t="shared" si="144"/>
        <v>43.170564775908581</v>
      </c>
      <c r="Z401">
        <f t="shared" si="142"/>
        <v>0.16954280170796177</v>
      </c>
      <c r="AA401">
        <f>PI()/4*('Config sheet'!$N$38^2-'Config sheet'!$N$41^2)*'Stage 1'!Z401*2</f>
        <v>1.4086326683094551E-2</v>
      </c>
      <c r="AB401">
        <f t="shared" si="143"/>
        <v>95.355906472419449</v>
      </c>
      <c r="AC401">
        <v>7.0611471865267408</v>
      </c>
    </row>
    <row r="402" spans="3:29" x14ac:dyDescent="0.25">
      <c r="C402">
        <f t="shared" si="126"/>
        <v>151</v>
      </c>
      <c r="D402">
        <f t="shared" si="130"/>
        <v>995</v>
      </c>
      <c r="E402">
        <f t="shared" si="131"/>
        <v>0.17780000000000001</v>
      </c>
      <c r="F402">
        <f t="shared" si="127"/>
        <v>2.529313232830821E-2</v>
      </c>
      <c r="G402">
        <f t="shared" si="132"/>
        <v>104.19615634406146</v>
      </c>
      <c r="H402">
        <f t="shared" si="133"/>
        <v>2.6354471705114375</v>
      </c>
      <c r="I402" s="3">
        <f t="shared" si="134"/>
        <v>8.8900000000000007E-2</v>
      </c>
      <c r="J402" s="3">
        <f t="shared" si="135"/>
        <v>0.40640000000000004</v>
      </c>
      <c r="K402">
        <f t="shared" si="136"/>
        <v>0.20902167468688365</v>
      </c>
      <c r="L402" s="62">
        <f>PI()/4*('Config sheet'!$N$38^2-'Config sheet'!$N$41^2)*'Stage 2'!K402*2</f>
        <v>1.7366396944168763E-2</v>
      </c>
      <c r="M402">
        <f t="shared" si="137"/>
        <v>95.936018452542498</v>
      </c>
      <c r="N402" s="62">
        <f>'Config sheet'!$N$44</f>
        <v>5.8970333333333338</v>
      </c>
      <c r="O402">
        <f t="shared" si="128"/>
        <v>3.6316145494566912</v>
      </c>
      <c r="P402">
        <f t="shared" si="129"/>
        <v>-732.27661778453773</v>
      </c>
      <c r="Q402">
        <f t="shared" si="138"/>
        <v>180</v>
      </c>
      <c r="R402">
        <f t="shared" si="139"/>
        <v>-131.80979120121683</v>
      </c>
      <c r="S402">
        <f t="shared" si="140"/>
        <v>-131.8097912012168</v>
      </c>
      <c r="T402">
        <f t="shared" si="141"/>
        <v>1.3338814408347732</v>
      </c>
      <c r="U402">
        <f t="shared" si="144"/>
        <v>43.335181748532449</v>
      </c>
      <c r="Z402">
        <f t="shared" si="142"/>
        <v>0.16894555468688366</v>
      </c>
      <c r="AA402">
        <f>PI()/4*('Config sheet'!$N$38^2-'Config sheet'!$N$41^2)*'Stage 1'!Z402*2</f>
        <v>1.4036704896945806E-2</v>
      </c>
      <c r="AB402">
        <f t="shared" si="143"/>
        <v>95.019997011745573</v>
      </c>
      <c r="AC402">
        <v>7.5580262978060118</v>
      </c>
    </row>
    <row r="403" spans="3:29" x14ac:dyDescent="0.25">
      <c r="C403">
        <f t="shared" si="126"/>
        <v>150</v>
      </c>
      <c r="D403">
        <f t="shared" si="130"/>
        <v>995</v>
      </c>
      <c r="E403">
        <f t="shared" si="131"/>
        <v>0.17780000000000001</v>
      </c>
      <c r="F403">
        <f t="shared" si="127"/>
        <v>2.5125628140703519E-2</v>
      </c>
      <c r="G403">
        <f t="shared" si="132"/>
        <v>104.19615634406146</v>
      </c>
      <c r="H403">
        <f t="shared" si="133"/>
        <v>2.6179938779914944</v>
      </c>
      <c r="I403" s="3">
        <f t="shared" si="134"/>
        <v>8.8900000000000007E-2</v>
      </c>
      <c r="J403" s="3">
        <f t="shared" si="135"/>
        <v>0.40640000000000004</v>
      </c>
      <c r="K403">
        <f t="shared" si="136"/>
        <v>0.20840395161078606</v>
      </c>
      <c r="L403" s="62">
        <f>PI()/4*('Config sheet'!$N$38^2-'Config sheet'!$N$41^2)*'Stage 2'!K403*2</f>
        <v>1.7315073921534131E-2</v>
      </c>
      <c r="M403">
        <f t="shared" si="137"/>
        <v>95.652498130949837</v>
      </c>
      <c r="N403" s="62">
        <f>'Config sheet'!$N$44</f>
        <v>5.8970333333333338</v>
      </c>
      <c r="O403">
        <f t="shared" si="128"/>
        <v>3.7541100028988916</v>
      </c>
      <c r="P403">
        <f t="shared" si="129"/>
        <v>-730.29853020091491</v>
      </c>
      <c r="Q403">
        <f t="shared" si="138"/>
        <v>180</v>
      </c>
      <c r="R403">
        <f t="shared" si="139"/>
        <v>-131.45373543616469</v>
      </c>
      <c r="S403">
        <f t="shared" si="140"/>
        <v>-131.45373543616469</v>
      </c>
      <c r="T403">
        <f t="shared" si="141"/>
        <v>1.3338814408347732</v>
      </c>
      <c r="U403">
        <f t="shared" si="144"/>
        <v>43.506601331009414</v>
      </c>
      <c r="Z403">
        <f t="shared" si="142"/>
        <v>0.16832783161078607</v>
      </c>
      <c r="AA403">
        <f>PI()/4*('Config sheet'!$N$38^2-'Config sheet'!$N$41^2)*'Stage 1'!Z403*2</f>
        <v>1.3985381874311175E-2</v>
      </c>
      <c r="AB403">
        <f t="shared" si="143"/>
        <v>94.672571209665961</v>
      </c>
      <c r="AC403">
        <v>8.0700308312220628</v>
      </c>
    </row>
    <row r="404" spans="3:29" x14ac:dyDescent="0.25">
      <c r="C404">
        <f t="shared" si="126"/>
        <v>149</v>
      </c>
      <c r="D404">
        <f t="shared" si="130"/>
        <v>995</v>
      </c>
      <c r="E404">
        <f t="shared" si="131"/>
        <v>0.17780000000000001</v>
      </c>
      <c r="F404">
        <f t="shared" si="127"/>
        <v>2.4958123953098828E-2</v>
      </c>
      <c r="G404">
        <f t="shared" si="132"/>
        <v>104.19615634406146</v>
      </c>
      <c r="H404">
        <f t="shared" si="133"/>
        <v>2.6005405854715509</v>
      </c>
      <c r="I404" s="3">
        <f t="shared" si="134"/>
        <v>8.8900000000000007E-2</v>
      </c>
      <c r="J404" s="3">
        <f t="shared" si="135"/>
        <v>0.40640000000000004</v>
      </c>
      <c r="K404">
        <f t="shared" si="136"/>
        <v>0.20776581034415009</v>
      </c>
      <c r="L404" s="62">
        <f>PI()/4*('Config sheet'!$N$38^2-'Config sheet'!$N$41^2)*'Stage 2'!K404*2</f>
        <v>1.7262054470037265E-2</v>
      </c>
      <c r="M404">
        <f t="shared" si="137"/>
        <v>95.359606341507316</v>
      </c>
      <c r="N404" s="62">
        <f>'Config sheet'!$N$44</f>
        <v>5.8970333333333338</v>
      </c>
      <c r="O404">
        <f t="shared" si="128"/>
        <v>3.8762636386322349</v>
      </c>
      <c r="P404">
        <f t="shared" si="129"/>
        <v>-728.19444590707587</v>
      </c>
      <c r="Q404">
        <f t="shared" si="138"/>
        <v>180</v>
      </c>
      <c r="R404">
        <f t="shared" si="139"/>
        <v>-131.07500026327367</v>
      </c>
      <c r="S404">
        <f t="shared" si="140"/>
        <v>-131.07500026327367</v>
      </c>
      <c r="T404">
        <f t="shared" si="141"/>
        <v>1.3338814408347732</v>
      </c>
      <c r="U404">
        <f t="shared" si="144"/>
        <v>43.684936752065269</v>
      </c>
      <c r="Z404">
        <f t="shared" si="142"/>
        <v>0.1676896903441501</v>
      </c>
      <c r="AA404">
        <f>PI()/4*('Config sheet'!$N$38^2-'Config sheet'!$N$41^2)*'Stage 1'!Z404*2</f>
        <v>1.3932362422814308E-2</v>
      </c>
      <c r="AB404">
        <f t="shared" si="143"/>
        <v>94.313661610883059</v>
      </c>
      <c r="AC404">
        <v>8.5969315406718483</v>
      </c>
    </row>
    <row r="405" spans="3:29" x14ac:dyDescent="0.25">
      <c r="C405">
        <f t="shared" ref="C405:C436" si="145">180-C40</f>
        <v>148</v>
      </c>
      <c r="D405">
        <f t="shared" si="130"/>
        <v>995</v>
      </c>
      <c r="E405">
        <f t="shared" si="131"/>
        <v>0.17780000000000001</v>
      </c>
      <c r="F405">
        <f t="shared" si="127"/>
        <v>2.479061976549414E-2</v>
      </c>
      <c r="G405">
        <f t="shared" si="132"/>
        <v>104.19615634406146</v>
      </c>
      <c r="H405">
        <f t="shared" si="133"/>
        <v>2.5830872929516078</v>
      </c>
      <c r="I405" s="3">
        <f t="shared" si="134"/>
        <v>8.8900000000000007E-2</v>
      </c>
      <c r="J405" s="3">
        <f t="shared" si="135"/>
        <v>0.40640000000000004</v>
      </c>
      <c r="K405">
        <f t="shared" si="136"/>
        <v>0.20710731207463667</v>
      </c>
      <c r="L405" s="62">
        <f>PI()/4*('Config sheet'!$N$38^2-'Config sheet'!$N$41^2)*'Stage 2'!K405*2</f>
        <v>1.7207343673405533E-2</v>
      </c>
      <c r="M405">
        <f t="shared" si="137"/>
        <v>95.057371167908016</v>
      </c>
      <c r="N405" s="62">
        <f>'Config sheet'!$N$44</f>
        <v>5.8970333333333338</v>
      </c>
      <c r="O405">
        <f t="shared" ref="O405:O436" si="146">I405*G405*SIN(H405)+I405^2*G405*SIN(2*H405)/(2*J405)</f>
        <v>3.9980539131445485</v>
      </c>
      <c r="P405">
        <f t="shared" ref="P405:P436" si="147">I405*G405^2*COS(H405)+(I405^2*G405^2*COS(2*H405)/J405)</f>
        <v>-725.95911632431682</v>
      </c>
      <c r="Q405">
        <f t="shared" si="138"/>
        <v>180</v>
      </c>
      <c r="R405">
        <f t="shared" si="139"/>
        <v>-130.67264093837704</v>
      </c>
      <c r="S405">
        <f t="shared" si="140"/>
        <v>-130.67264093837701</v>
      </c>
      <c r="T405">
        <f t="shared" si="141"/>
        <v>1.3338814408347732</v>
      </c>
      <c r="U405">
        <f t="shared" si="144"/>
        <v>43.870306321809771</v>
      </c>
      <c r="Z405">
        <f t="shared" si="142"/>
        <v>0.16703119207463668</v>
      </c>
      <c r="AA405">
        <f>PI()/4*('Config sheet'!$N$38^2-'Config sheet'!$N$41^2)*'Stage 1'!Z405*2</f>
        <v>1.3877651626182576E-2</v>
      </c>
      <c r="AB405">
        <f t="shared" si="143"/>
        <v>93.943302629154488</v>
      </c>
      <c r="AC405">
        <v>9.138493013511864</v>
      </c>
    </row>
    <row r="406" spans="3:29" x14ac:dyDescent="0.25">
      <c r="C406">
        <f t="shared" si="145"/>
        <v>147</v>
      </c>
      <c r="D406">
        <f t="shared" si="130"/>
        <v>995</v>
      </c>
      <c r="E406">
        <f t="shared" si="131"/>
        <v>0.17780000000000001</v>
      </c>
      <c r="F406">
        <f t="shared" si="127"/>
        <v>2.4623115577889449E-2</v>
      </c>
      <c r="G406">
        <f t="shared" si="132"/>
        <v>104.19615634406146</v>
      </c>
      <c r="H406">
        <f t="shared" si="133"/>
        <v>2.5656340004316642</v>
      </c>
      <c r="I406" s="3">
        <f t="shared" si="134"/>
        <v>8.8900000000000007E-2</v>
      </c>
      <c r="J406" s="3">
        <f t="shared" si="135"/>
        <v>0.40640000000000004</v>
      </c>
      <c r="K406">
        <f t="shared" si="136"/>
        <v>0.20642852144180884</v>
      </c>
      <c r="L406" s="62">
        <f>PI()/4*('Config sheet'!$N$38^2-'Config sheet'!$N$41^2)*'Stage 2'!K406*2</f>
        <v>1.7150946902164798E-2</v>
      </c>
      <c r="M406">
        <f t="shared" si="137"/>
        <v>94.745822278186722</v>
      </c>
      <c r="N406" s="62">
        <f>'Config sheet'!$N$44</f>
        <v>5.8970333333333338</v>
      </c>
      <c r="O406">
        <f t="shared" si="146"/>
        <v>4.1194583977478123</v>
      </c>
      <c r="P406">
        <f t="shared" si="147"/>
        <v>-723.5872225071779</v>
      </c>
      <c r="Q406">
        <f t="shared" si="138"/>
        <v>180</v>
      </c>
      <c r="R406">
        <f t="shared" si="139"/>
        <v>-130.24570005129206</v>
      </c>
      <c r="S406">
        <f t="shared" si="140"/>
        <v>-130.24570005129203</v>
      </c>
      <c r="T406">
        <f t="shared" si="141"/>
        <v>1.3338814408347732</v>
      </c>
      <c r="U406">
        <f t="shared" si="144"/>
        <v>44.062833568392975</v>
      </c>
      <c r="Z406">
        <f t="shared" si="142"/>
        <v>0.16635240144180885</v>
      </c>
      <c r="AA406">
        <f>PI()/4*('Config sheet'!$N$38^2-'Config sheet'!$N$41^2)*'Stage 1'!Z406*2</f>
        <v>1.3821254854941841E-2</v>
      </c>
      <c r="AB406">
        <f t="shared" si="143"/>
        <v>93.561530619690004</v>
      </c>
      <c r="AC406">
        <v>9.6944738251476306</v>
      </c>
    </row>
    <row r="407" spans="3:29" x14ac:dyDescent="0.25">
      <c r="C407">
        <f t="shared" si="145"/>
        <v>146</v>
      </c>
      <c r="D407">
        <f t="shared" si="130"/>
        <v>995</v>
      </c>
      <c r="E407">
        <f t="shared" si="131"/>
        <v>0.17780000000000001</v>
      </c>
      <c r="F407">
        <f t="shared" si="127"/>
        <v>2.4455611390284758E-2</v>
      </c>
      <c r="G407">
        <f t="shared" si="132"/>
        <v>104.19615634406146</v>
      </c>
      <c r="H407">
        <f t="shared" si="133"/>
        <v>2.5481807079117211</v>
      </c>
      <c r="I407" s="3">
        <f t="shared" si="134"/>
        <v>8.8900000000000007E-2</v>
      </c>
      <c r="J407" s="3">
        <f t="shared" si="135"/>
        <v>0.40640000000000004</v>
      </c>
      <c r="K407">
        <f t="shared" si="136"/>
        <v>0.20572950666873557</v>
      </c>
      <c r="L407" s="62">
        <f>PI()/4*('Config sheet'!$N$38^2-'Config sheet'!$N$41^2)*'Stage 2'!K407*2</f>
        <v>1.7092869824573618E-2</v>
      </c>
      <c r="M407">
        <f t="shared" si="137"/>
        <v>94.424990985122903</v>
      </c>
      <c r="N407" s="62">
        <f>'Config sheet'!$N$44</f>
        <v>5.8970333333333338</v>
      </c>
      <c r="O407">
        <f t="shared" si="146"/>
        <v>4.2404537675372076</v>
      </c>
      <c r="P407">
        <f t="shared" si="147"/>
        <v>-721.07338407353723</v>
      </c>
      <c r="Q407">
        <f t="shared" si="138"/>
        <v>180</v>
      </c>
      <c r="R407">
        <f t="shared" si="139"/>
        <v>-129.79320913323673</v>
      </c>
      <c r="S407">
        <f t="shared" si="140"/>
        <v>-129.7932091332367</v>
      </c>
      <c r="T407">
        <f t="shared" si="141"/>
        <v>1.3338814408347732</v>
      </c>
      <c r="U407">
        <f t="shared" si="144"/>
        <v>44.262647381270654</v>
      </c>
      <c r="Z407">
        <f t="shared" si="142"/>
        <v>0.16565338666873558</v>
      </c>
      <c r="AA407">
        <f>PI()/4*('Config sheet'!$N$38^2-'Config sheet'!$N$41^2)*'Stage 1'!Z407*2</f>
        <v>1.3763177777350661E-2</v>
      </c>
      <c r="AB407">
        <f t="shared" si="143"/>
        <v>93.168383953169609</v>
      </c>
      <c r="AC407">
        <v>10.264626697665438</v>
      </c>
    </row>
    <row r="408" spans="3:29" x14ac:dyDescent="0.25">
      <c r="C408">
        <f t="shared" si="145"/>
        <v>145</v>
      </c>
      <c r="D408">
        <f t="shared" si="130"/>
        <v>995</v>
      </c>
      <c r="E408">
        <f t="shared" si="131"/>
        <v>0.17780000000000001</v>
      </c>
      <c r="F408">
        <f t="shared" si="127"/>
        <v>2.4288107202680067E-2</v>
      </c>
      <c r="G408">
        <f t="shared" si="132"/>
        <v>104.19615634406146</v>
      </c>
      <c r="H408">
        <f t="shared" si="133"/>
        <v>2.5307274153917776</v>
      </c>
      <c r="I408" s="3">
        <f t="shared" si="134"/>
        <v>8.8900000000000007E-2</v>
      </c>
      <c r="J408" s="3">
        <f t="shared" si="135"/>
        <v>0.40640000000000004</v>
      </c>
      <c r="K408">
        <f t="shared" si="136"/>
        <v>0.20501033969632193</v>
      </c>
      <c r="L408" s="62">
        <f>PI()/4*('Config sheet'!$N$38^2-'Config sheet'!$N$41^2)*'Stage 2'!K408*2</f>
        <v>1.703311841778396E-2</v>
      </c>
      <c r="M408">
        <f t="shared" si="137"/>
        <v>94.09491030789512</v>
      </c>
      <c r="N408" s="62">
        <f>'Config sheet'!$N$44</f>
        <v>5.8970333333333338</v>
      </c>
      <c r="O408">
        <f t="shared" si="146"/>
        <v>4.3610157918583248</v>
      </c>
      <c r="P408">
        <f t="shared" si="147"/>
        <v>-718.41216827895096</v>
      </c>
      <c r="Q408">
        <f t="shared" si="138"/>
        <v>180</v>
      </c>
      <c r="R408">
        <f t="shared" si="139"/>
        <v>-129.3141902902112</v>
      </c>
      <c r="S408">
        <f t="shared" si="140"/>
        <v>-129.31419029021117</v>
      </c>
      <c r="T408">
        <f t="shared" si="141"/>
        <v>1.3338814408347732</v>
      </c>
      <c r="U408">
        <f t="shared" si="144"/>
        <v>44.469882161308689</v>
      </c>
      <c r="Z408">
        <f t="shared" si="142"/>
        <v>0.16493421969632194</v>
      </c>
      <c r="AA408">
        <f>PI()/4*('Config sheet'!$N$38^2-'Config sheet'!$N$41^2)*'Stage 1'!Z408*2</f>
        <v>1.3703426370561003E-2</v>
      </c>
      <c r="AB408">
        <f t="shared" si="143"/>
        <v>92.763903091294665</v>
      </c>
      <c r="AC408">
        <v>10.848698662395526</v>
      </c>
    </row>
    <row r="409" spans="3:29" x14ac:dyDescent="0.25">
      <c r="C409">
        <f t="shared" si="145"/>
        <v>144</v>
      </c>
      <c r="D409">
        <f t="shared" si="130"/>
        <v>995</v>
      </c>
      <c r="E409">
        <f t="shared" si="131"/>
        <v>0.17780000000000001</v>
      </c>
      <c r="F409">
        <f t="shared" si="127"/>
        <v>2.4120603015075379E-2</v>
      </c>
      <c r="G409">
        <f t="shared" si="132"/>
        <v>104.19615634406146</v>
      </c>
      <c r="H409">
        <f t="shared" si="133"/>
        <v>2.5132741228718345</v>
      </c>
      <c r="I409" s="3">
        <f t="shared" si="134"/>
        <v>8.8900000000000007E-2</v>
      </c>
      <c r="J409" s="3">
        <f t="shared" si="135"/>
        <v>0.40640000000000004</v>
      </c>
      <c r="K409">
        <f t="shared" si="136"/>
        <v>0.20427109632020396</v>
      </c>
      <c r="L409" s="62">
        <f>PI()/4*('Config sheet'!$N$38^2-'Config sheet'!$N$41^2)*'Stage 2'!K409*2</f>
        <v>1.6971698979215001E-2</v>
      </c>
      <c r="M409">
        <f t="shared" si="137"/>
        <v>93.755615034912481</v>
      </c>
      <c r="N409" s="62">
        <f>'Config sheet'!$N$44</f>
        <v>5.8970333333333338</v>
      </c>
      <c r="O409">
        <f t="shared" si="146"/>
        <v>4.4811193263055387</v>
      </c>
      <c r="P409">
        <f t="shared" si="147"/>
        <v>-715.59809922341879</v>
      </c>
      <c r="Q409">
        <f t="shared" si="138"/>
        <v>180</v>
      </c>
      <c r="R409">
        <f t="shared" si="139"/>
        <v>-128.80765786021539</v>
      </c>
      <c r="S409">
        <f t="shared" si="140"/>
        <v>-128.80765786021539</v>
      </c>
      <c r="T409">
        <f t="shared" si="141"/>
        <v>1.3338814408347732</v>
      </c>
      <c r="U409">
        <f t="shared" si="144"/>
        <v>44.68467797796751</v>
      </c>
      <c r="Z409">
        <f t="shared" si="142"/>
        <v>0.16419497632020397</v>
      </c>
      <c r="AA409">
        <f>PI()/4*('Config sheet'!$N$38^2-'Config sheet'!$N$41^2)*'Stage 1'!Z409*2</f>
        <v>1.3642006931992044E-2</v>
      </c>
      <c r="AB409">
        <f t="shared" si="143"/>
        <v>92.348130663781745</v>
      </c>
      <c r="AC409">
        <v>11.446431226287032</v>
      </c>
    </row>
    <row r="410" spans="3:29" x14ac:dyDescent="0.25">
      <c r="C410">
        <f t="shared" si="145"/>
        <v>143</v>
      </c>
      <c r="D410">
        <f t="shared" si="130"/>
        <v>995</v>
      </c>
      <c r="E410">
        <f t="shared" si="131"/>
        <v>0.17780000000000001</v>
      </c>
      <c r="F410">
        <f t="shared" si="127"/>
        <v>2.3953098827470688E-2</v>
      </c>
      <c r="G410">
        <f t="shared" si="132"/>
        <v>104.19615634406146</v>
      </c>
      <c r="H410">
        <f t="shared" si="133"/>
        <v>2.495820830351891</v>
      </c>
      <c r="I410" s="3">
        <f t="shared" si="134"/>
        <v>8.8900000000000007E-2</v>
      </c>
      <c r="J410" s="3">
        <f t="shared" si="135"/>
        <v>0.40640000000000004</v>
      </c>
      <c r="K410">
        <f t="shared" si="136"/>
        <v>0.20351185633003777</v>
      </c>
      <c r="L410" s="62">
        <f>PI()/4*('Config sheet'!$N$38^2-'Config sheet'!$N$41^2)*'Stage 2'!K410*2</f>
        <v>1.6908618138125844E-2</v>
      </c>
      <c r="M410">
        <f t="shared" si="137"/>
        <v>93.407141787745147</v>
      </c>
      <c r="N410" s="62">
        <f>'Config sheet'!$N$44</f>
        <v>5.8970333333333338</v>
      </c>
      <c r="O410">
        <f t="shared" si="146"/>
        <v>4.6007383062728797</v>
      </c>
      <c r="P410">
        <f t="shared" si="147"/>
        <v>-712.6256671785651</v>
      </c>
      <c r="Q410">
        <f t="shared" si="138"/>
        <v>180</v>
      </c>
      <c r="R410">
        <f t="shared" si="139"/>
        <v>-128.27262009214172</v>
      </c>
      <c r="S410">
        <f t="shared" si="140"/>
        <v>-128.27262009214172</v>
      </c>
      <c r="T410">
        <f t="shared" si="141"/>
        <v>1.3338814408347732</v>
      </c>
      <c r="U410">
        <f t="shared" si="144"/>
        <v>44.907180733818848</v>
      </c>
      <c r="Z410">
        <f t="shared" si="142"/>
        <v>0.16343573633003777</v>
      </c>
      <c r="AA410">
        <f>PI()/4*('Config sheet'!$N$38^2-'Config sheet'!$N$41^2)*'Stage 1'!Z410*2</f>
        <v>1.3578926090902886E-2</v>
      </c>
      <c r="AB410">
        <f t="shared" si="143"/>
        <v>91.921111546702889</v>
      </c>
      <c r="AC410">
        <v>12.057560541973618</v>
      </c>
    </row>
    <row r="411" spans="3:29" x14ac:dyDescent="0.25">
      <c r="C411">
        <f t="shared" si="145"/>
        <v>142</v>
      </c>
      <c r="D411">
        <f t="shared" si="130"/>
        <v>995</v>
      </c>
      <c r="E411">
        <f t="shared" si="131"/>
        <v>0.17780000000000001</v>
      </c>
      <c r="F411">
        <f t="shared" si="127"/>
        <v>2.3785594639865997E-2</v>
      </c>
      <c r="G411">
        <f t="shared" si="132"/>
        <v>104.19615634406146</v>
      </c>
      <c r="H411">
        <f t="shared" si="133"/>
        <v>2.4783675378319479</v>
      </c>
      <c r="I411" s="3">
        <f t="shared" si="134"/>
        <v>8.8900000000000007E-2</v>
      </c>
      <c r="J411" s="3">
        <f t="shared" si="135"/>
        <v>0.40640000000000004</v>
      </c>
      <c r="K411">
        <f t="shared" si="136"/>
        <v>0.20273270365100438</v>
      </c>
      <c r="L411" s="62">
        <f>PI()/4*('Config sheet'!$N$38^2-'Config sheet'!$N$41^2)*'Stage 2'!K411*2</f>
        <v>1.6843882867372338E-2</v>
      </c>
      <c r="M411">
        <f t="shared" si="137"/>
        <v>93.049529086071644</v>
      </c>
      <c r="N411" s="62">
        <f>'Config sheet'!$N$44</f>
        <v>5.8970333333333338</v>
      </c>
      <c r="O411">
        <f t="shared" si="146"/>
        <v>4.7198457420764193</v>
      </c>
      <c r="P411">
        <f t="shared" si="147"/>
        <v>-709.48933802307101</v>
      </c>
      <c r="Q411">
        <f t="shared" si="138"/>
        <v>180</v>
      </c>
      <c r="R411">
        <f t="shared" si="139"/>
        <v>-127.70808084415279</v>
      </c>
      <c r="S411">
        <f t="shared" si="140"/>
        <v>-127.70808084415278</v>
      </c>
      <c r="T411">
        <f t="shared" si="141"/>
        <v>1.3338814408347732</v>
      </c>
      <c r="U411">
        <f t="shared" si="144"/>
        <v>45.137542336659045</v>
      </c>
      <c r="Z411">
        <f t="shared" si="142"/>
        <v>0.16265658365100438</v>
      </c>
      <c r="AA411">
        <f>PI()/4*('Config sheet'!$N$38^2-'Config sheet'!$N$41^2)*'Stage 1'!Z411*2</f>
        <v>1.3514190820149381E-2</v>
      </c>
      <c r="AB411">
        <f t="shared" si="143"/>
        <v>91.482892942072198</v>
      </c>
      <c r="AC411">
        <v>12.681817581400013</v>
      </c>
    </row>
    <row r="412" spans="3:29" x14ac:dyDescent="0.25">
      <c r="C412">
        <f t="shared" si="145"/>
        <v>141</v>
      </c>
      <c r="D412">
        <f t="shared" si="130"/>
        <v>995</v>
      </c>
      <c r="E412">
        <f t="shared" si="131"/>
        <v>0.17780000000000001</v>
      </c>
      <c r="F412">
        <f t="shared" si="127"/>
        <v>2.3618090452261306E-2</v>
      </c>
      <c r="G412">
        <f t="shared" si="132"/>
        <v>104.19615634406146</v>
      </c>
      <c r="H412">
        <f t="shared" si="133"/>
        <v>2.4609142453120043</v>
      </c>
      <c r="I412" s="3">
        <f t="shared" si="134"/>
        <v>8.8900000000000007E-2</v>
      </c>
      <c r="J412" s="3">
        <f t="shared" si="135"/>
        <v>0.40640000000000004</v>
      </c>
      <c r="K412">
        <f t="shared" si="136"/>
        <v>0.2019337264873427</v>
      </c>
      <c r="L412" s="62">
        <f>PI()/4*('Config sheet'!$N$38^2-'Config sheet'!$N$41^2)*'Stage 2'!K412*2</f>
        <v>1.6777500495332404E-2</v>
      </c>
      <c r="M412">
        <f t="shared" si="137"/>
        <v>92.68281741355716</v>
      </c>
      <c r="N412" s="62">
        <f>'Config sheet'!$N$44</f>
        <v>5.8970333333333338</v>
      </c>
      <c r="O412">
        <f t="shared" si="146"/>
        <v>4.8384137156653999</v>
      </c>
      <c r="P412">
        <f t="shared" si="147"/>
        <v>-706.18356277402188</v>
      </c>
      <c r="Q412">
        <f t="shared" si="138"/>
        <v>180</v>
      </c>
      <c r="R412">
        <f t="shared" si="139"/>
        <v>-127.11304129932395</v>
      </c>
      <c r="S412">
        <f t="shared" si="140"/>
        <v>-127.11304129932395</v>
      </c>
      <c r="T412">
        <f t="shared" si="141"/>
        <v>1.3338814408347732</v>
      </c>
      <c r="U412">
        <f t="shared" si="144"/>
        <v>45.375920879495325</v>
      </c>
      <c r="Z412">
        <f t="shared" si="142"/>
        <v>0.16185760648734271</v>
      </c>
      <c r="AA412">
        <f>PI()/4*('Config sheet'!$N$38^2-'Config sheet'!$N$41^2)*'Stage 1'!Z412*2</f>
        <v>1.3447808448109447E-2</v>
      </c>
      <c r="AB412">
        <f t="shared" si="143"/>
        <v>91.033524458572941</v>
      </c>
      <c r="AC412">
        <v>13.318928312875864</v>
      </c>
    </row>
    <row r="413" spans="3:29" x14ac:dyDescent="0.25">
      <c r="C413">
        <f t="shared" si="145"/>
        <v>140</v>
      </c>
      <c r="D413">
        <f t="shared" si="130"/>
        <v>995</v>
      </c>
      <c r="E413">
        <f t="shared" si="131"/>
        <v>0.17780000000000001</v>
      </c>
      <c r="F413">
        <f t="shared" si="127"/>
        <v>2.3450586264656618E-2</v>
      </c>
      <c r="G413">
        <f t="shared" si="132"/>
        <v>104.19615634406146</v>
      </c>
      <c r="H413">
        <f t="shared" si="133"/>
        <v>2.4434609527920612</v>
      </c>
      <c r="I413" s="3">
        <f t="shared" si="134"/>
        <v>8.8900000000000007E-2</v>
      </c>
      <c r="J413" s="3">
        <f t="shared" si="135"/>
        <v>0.40640000000000004</v>
      </c>
      <c r="K413">
        <f t="shared" si="136"/>
        <v>0.20111501746771576</v>
      </c>
      <c r="L413" s="62">
        <f>PI()/4*('Config sheet'!$N$38^2-'Config sheet'!$N$41^2)*'Stage 2'!K413*2</f>
        <v>1.6709478717983662E-2</v>
      </c>
      <c r="M413">
        <f t="shared" si="137"/>
        <v>92.307049284573154</v>
      </c>
      <c r="N413" s="62">
        <f>'Config sheet'!$N$44</f>
        <v>5.8970333333333338</v>
      </c>
      <c r="O413">
        <f t="shared" si="146"/>
        <v>4.9564133789370084</v>
      </c>
      <c r="P413">
        <f t="shared" si="147"/>
        <v>-702.70278720171871</v>
      </c>
      <c r="Q413">
        <f t="shared" si="138"/>
        <v>180</v>
      </c>
      <c r="R413">
        <f t="shared" si="139"/>
        <v>-126.48650169630938</v>
      </c>
      <c r="S413">
        <f t="shared" si="140"/>
        <v>-126.48650169630938</v>
      </c>
      <c r="T413">
        <f t="shared" si="141"/>
        <v>1.3338814408347732</v>
      </c>
      <c r="U413">
        <f t="shared" si="144"/>
        <v>45.622480828693909</v>
      </c>
      <c r="Z413">
        <f t="shared" si="142"/>
        <v>0.16103889746771577</v>
      </c>
      <c r="AA413">
        <f>PI()/4*('Config sheet'!$N$38^2-'Config sheet'!$N$41^2)*'Stage 1'!Z413*2</f>
        <v>1.3379786670760705E-2</v>
      </c>
      <c r="AB413">
        <f t="shared" si="143"/>
        <v>90.573058193315958</v>
      </c>
      <c r="AC413">
        <v>13.968613881418168</v>
      </c>
    </row>
    <row r="414" spans="3:29" x14ac:dyDescent="0.25">
      <c r="C414">
        <f t="shared" si="145"/>
        <v>139</v>
      </c>
      <c r="D414">
        <f t="shared" si="130"/>
        <v>995</v>
      </c>
      <c r="E414">
        <f t="shared" si="131"/>
        <v>0.17780000000000001</v>
      </c>
      <c r="F414">
        <f t="shared" si="127"/>
        <v>2.3283082077051927E-2</v>
      </c>
      <c r="G414">
        <f t="shared" si="132"/>
        <v>104.19615634406146</v>
      </c>
      <c r="H414">
        <f t="shared" si="133"/>
        <v>2.4260076602721181</v>
      </c>
      <c r="I414" s="3">
        <f t="shared" si="134"/>
        <v>8.8900000000000007E-2</v>
      </c>
      <c r="J414" s="3">
        <f t="shared" si="135"/>
        <v>0.40640000000000004</v>
      </c>
      <c r="K414">
        <f t="shared" si="136"/>
        <v>0.20027667379220554</v>
      </c>
      <c r="L414" s="62">
        <f>PI()/4*('Config sheet'!$N$38^2-'Config sheet'!$N$41^2)*'Stage 2'!K414*2</f>
        <v>1.663982561111638E-2</v>
      </c>
      <c r="M414">
        <f t="shared" si="137"/>
        <v>91.922269311664607</v>
      </c>
      <c r="N414" s="62">
        <f>'Config sheet'!$N$44</f>
        <v>5.8970333333333338</v>
      </c>
      <c r="O414">
        <f t="shared" si="146"/>
        <v>5.0738149536678367</v>
      </c>
      <c r="P414">
        <f t="shared" si="147"/>
        <v>-699.04146151536168</v>
      </c>
      <c r="Q414">
        <f t="shared" si="138"/>
        <v>180</v>
      </c>
      <c r="R414">
        <f t="shared" si="139"/>
        <v>-125.82746307276511</v>
      </c>
      <c r="S414">
        <f t="shared" si="140"/>
        <v>-125.8274630727651</v>
      </c>
      <c r="T414">
        <f t="shared" si="141"/>
        <v>1.3338814408347732</v>
      </c>
      <c r="U414">
        <f t="shared" si="144"/>
        <v>45.877393220591692</v>
      </c>
      <c r="Z414">
        <f t="shared" si="142"/>
        <v>0.16020055379220555</v>
      </c>
      <c r="AA414">
        <f>PI()/4*('Config sheet'!$N$38^2-'Config sheet'!$N$41^2)*'Stage 1'!Z414*2</f>
        <v>1.3310133563893422E-2</v>
      </c>
      <c r="AB414">
        <f t="shared" si="143"/>
        <v>90.101548814513805</v>
      </c>
      <c r="AC414">
        <v>14.630590792236569</v>
      </c>
    </row>
    <row r="415" spans="3:29" x14ac:dyDescent="0.25">
      <c r="C415">
        <f t="shared" si="145"/>
        <v>138</v>
      </c>
      <c r="D415">
        <f t="shared" si="130"/>
        <v>995</v>
      </c>
      <c r="E415">
        <f t="shared" si="131"/>
        <v>0.17780000000000001</v>
      </c>
      <c r="F415">
        <f t="shared" si="127"/>
        <v>2.3115577889447236E-2</v>
      </c>
      <c r="G415">
        <f t="shared" si="132"/>
        <v>104.19615634406146</v>
      </c>
      <c r="H415">
        <f t="shared" si="133"/>
        <v>2.4085543677521746</v>
      </c>
      <c r="I415" s="3">
        <f t="shared" si="134"/>
        <v>8.8900000000000007E-2</v>
      </c>
      <c r="J415" s="3">
        <f t="shared" si="135"/>
        <v>0.40640000000000004</v>
      </c>
      <c r="K415">
        <f t="shared" si="136"/>
        <v>0.19941879738072338</v>
      </c>
      <c r="L415" s="62">
        <f>PI()/4*('Config sheet'!$N$38^2-'Config sheet'!$N$41^2)*'Stage 2'!K415*2</f>
        <v>1.6568549642664035E-2</v>
      </c>
      <c r="M415">
        <f t="shared" si="137"/>
        <v>91.528524273666775</v>
      </c>
      <c r="N415" s="62">
        <f>'Config sheet'!$N$44</f>
        <v>5.8970333333333338</v>
      </c>
      <c r="O415">
        <f t="shared" si="146"/>
        <v>5.1905877330727499</v>
      </c>
      <c r="P415">
        <f t="shared" si="147"/>
        <v>-695.19405010692083</v>
      </c>
      <c r="Q415">
        <f t="shared" si="138"/>
        <v>180</v>
      </c>
      <c r="R415">
        <f t="shared" si="139"/>
        <v>-125.13492901924576</v>
      </c>
      <c r="S415">
        <f t="shared" si="140"/>
        <v>-125.13492901924576</v>
      </c>
      <c r="T415">
        <f t="shared" si="141"/>
        <v>1.3338814408347732</v>
      </c>
      <c r="U415">
        <f t="shared" si="144"/>
        <v>46.140835866886697</v>
      </c>
      <c r="Z415">
        <f t="shared" si="142"/>
        <v>0.15934267738072339</v>
      </c>
      <c r="AA415">
        <f>PI()/4*('Config sheet'!$N$38^2-'Config sheet'!$N$41^2)*'Stage 1'!Z415*2</f>
        <v>1.3238857595441078E-2</v>
      </c>
      <c r="AB415">
        <f t="shared" si="143"/>
        <v>89.619053644951279</v>
      </c>
      <c r="AC415">
        <v>15.304571097211838</v>
      </c>
    </row>
    <row r="416" spans="3:29" x14ac:dyDescent="0.25">
      <c r="C416">
        <f t="shared" si="145"/>
        <v>137</v>
      </c>
      <c r="D416">
        <f t="shared" si="130"/>
        <v>995</v>
      </c>
      <c r="E416">
        <f t="shared" si="131"/>
        <v>0.17780000000000001</v>
      </c>
      <c r="F416">
        <f t="shared" si="127"/>
        <v>2.2948073701842549E-2</v>
      </c>
      <c r="G416">
        <f t="shared" si="132"/>
        <v>104.19615634406146</v>
      </c>
      <c r="H416">
        <f t="shared" si="133"/>
        <v>2.3911010752322315</v>
      </c>
      <c r="I416" s="3">
        <f t="shared" si="134"/>
        <v>8.8900000000000007E-2</v>
      </c>
      <c r="J416" s="3">
        <f t="shared" si="135"/>
        <v>0.40640000000000004</v>
      </c>
      <c r="K416">
        <f t="shared" si="136"/>
        <v>0.19854149502261609</v>
      </c>
      <c r="L416" s="62">
        <f>PI()/4*('Config sheet'!$N$38^2-'Config sheet'!$N$41^2)*'Stage 2'!K416*2</f>
        <v>1.649565968513322E-2</v>
      </c>
      <c r="M416">
        <f t="shared" si="137"/>
        <v>91.125863184371028</v>
      </c>
      <c r="N416" s="62">
        <f>'Config sheet'!$N$44</f>
        <v>5.8970333333333338</v>
      </c>
      <c r="O416">
        <f t="shared" si="146"/>
        <v>5.30670008499989</v>
      </c>
      <c r="P416">
        <f t="shared" si="147"/>
        <v>-691.15504134041373</v>
      </c>
      <c r="Q416">
        <f t="shared" si="138"/>
        <v>180</v>
      </c>
      <c r="R416">
        <f t="shared" si="139"/>
        <v>-124.4079074412745</v>
      </c>
      <c r="S416">
        <f t="shared" si="140"/>
        <v>-124.40790744127447</v>
      </c>
      <c r="T416">
        <f t="shared" si="141"/>
        <v>1.3338814408347732</v>
      </c>
      <c r="U416">
        <f t="shared" si="144"/>
        <v>46.412993569135473</v>
      </c>
      <c r="Z416">
        <f t="shared" si="142"/>
        <v>0.1584653750226161</v>
      </c>
      <c r="AA416">
        <f>PI()/4*('Config sheet'!$N$38^2-'Config sheet'!$N$41^2)*'Stage 1'!Z416*2</f>
        <v>1.3165967637910265E-2</v>
      </c>
      <c r="AB416">
        <f t="shared" si="143"/>
        <v>89.125632746128289</v>
      </c>
      <c r="AC416">
        <v>15.990262584211219</v>
      </c>
    </row>
    <row r="417" spans="3:29" x14ac:dyDescent="0.25">
      <c r="C417">
        <f t="shared" si="145"/>
        <v>136</v>
      </c>
      <c r="D417">
        <f t="shared" si="130"/>
        <v>995</v>
      </c>
      <c r="E417">
        <f t="shared" si="131"/>
        <v>0.17780000000000001</v>
      </c>
      <c r="F417">
        <f t="shared" si="127"/>
        <v>2.2780569514237858E-2</v>
      </c>
      <c r="G417">
        <f t="shared" si="132"/>
        <v>104.19615634406146</v>
      </c>
      <c r="H417">
        <f t="shared" si="133"/>
        <v>2.3736477827122879</v>
      </c>
      <c r="I417" s="3">
        <f t="shared" si="134"/>
        <v>8.8900000000000007E-2</v>
      </c>
      <c r="J417" s="3">
        <f t="shared" si="135"/>
        <v>0.40640000000000004</v>
      </c>
      <c r="K417">
        <f t="shared" si="136"/>
        <v>0.19764487852723606</v>
      </c>
      <c r="L417" s="62">
        <f>PI()/4*('Config sheet'!$N$38^2-'Config sheet'!$N$41^2)*'Stage 2'!K417*2</f>
        <v>1.6421165028113634E-2</v>
      </c>
      <c r="M417">
        <f t="shared" si="137"/>
        <v>90.714337361632857</v>
      </c>
      <c r="N417" s="62">
        <f>'Config sheet'!$N$44</f>
        <v>5.8970333333333338</v>
      </c>
      <c r="O417">
        <f t="shared" si="146"/>
        <v>5.4221194567683311</v>
      </c>
      <c r="P417">
        <f t="shared" si="147"/>
        <v>-686.9189573737325</v>
      </c>
      <c r="Q417">
        <f t="shared" si="138"/>
        <v>180</v>
      </c>
      <c r="R417">
        <f t="shared" si="139"/>
        <v>-123.64541232727187</v>
      </c>
      <c r="S417">
        <f t="shared" si="140"/>
        <v>-123.64541232727184</v>
      </c>
      <c r="T417">
        <f t="shared" si="141"/>
        <v>1.3338814408347732</v>
      </c>
      <c r="U417">
        <f t="shared" si="144"/>
        <v>46.694058342700622</v>
      </c>
      <c r="Z417">
        <f t="shared" si="142"/>
        <v>0.15756875852723606</v>
      </c>
      <c r="AA417">
        <f>PI()/4*('Config sheet'!$N$38^2-'Config sheet'!$N$41^2)*'Stage 1'!Z417*2</f>
        <v>1.3091472980890678E-2</v>
      </c>
      <c r="AB417">
        <f t="shared" si="143"/>
        <v>88.62134900294491</v>
      </c>
      <c r="AC417">
        <v>16.687368969079806</v>
      </c>
    </row>
    <row r="418" spans="3:29" x14ac:dyDescent="0.25">
      <c r="C418">
        <f t="shared" si="145"/>
        <v>135</v>
      </c>
      <c r="D418">
        <f t="shared" si="130"/>
        <v>995</v>
      </c>
      <c r="E418">
        <f t="shared" si="131"/>
        <v>0.17780000000000001</v>
      </c>
      <c r="F418">
        <f t="shared" si="127"/>
        <v>2.2613065326633167E-2</v>
      </c>
      <c r="G418">
        <f t="shared" si="132"/>
        <v>104.19615634406146</v>
      </c>
      <c r="H418">
        <f t="shared" si="133"/>
        <v>2.3561944901923448</v>
      </c>
      <c r="I418" s="3">
        <f t="shared" si="134"/>
        <v>8.8900000000000007E-2</v>
      </c>
      <c r="J418" s="3">
        <f t="shared" si="135"/>
        <v>0.40640000000000004</v>
      </c>
      <c r="K418">
        <f t="shared" si="136"/>
        <v>0.19672906487523828</v>
      </c>
      <c r="L418" s="62">
        <f>PI()/4*('Config sheet'!$N$38^2-'Config sheet'!$N$41^2)*'Stage 2'!K418*2</f>
        <v>1.6345075390848469E-2</v>
      </c>
      <c r="M418">
        <f t="shared" si="137"/>
        <v>90.294000496813638</v>
      </c>
      <c r="N418" s="62">
        <f>'Config sheet'!$N$44</f>
        <v>5.8970333333333338</v>
      </c>
      <c r="O418">
        <f t="shared" si="146"/>
        <v>5.5368123816527461</v>
      </c>
      <c r="P418">
        <f t="shared" si="147"/>
        <v>-682.48036400011222</v>
      </c>
      <c r="Q418">
        <f t="shared" si="138"/>
        <v>180</v>
      </c>
      <c r="R418">
        <f t="shared" si="139"/>
        <v>-122.8464655200202</v>
      </c>
      <c r="S418">
        <f t="shared" si="140"/>
        <v>-122.8464655200202</v>
      </c>
      <c r="T418">
        <f t="shared" si="141"/>
        <v>1.3338814408347732</v>
      </c>
      <c r="U418">
        <f t="shared" si="144"/>
        <v>46.984229650504915</v>
      </c>
      <c r="Z418">
        <f t="shared" si="142"/>
        <v>0.15665294487523829</v>
      </c>
      <c r="AA418">
        <f>PI()/4*('Config sheet'!$N$38^2-'Config sheet'!$N$41^2)*'Stage 1'!Z418*2</f>
        <v>1.3015383343625514E-2</v>
      </c>
      <c r="AB418">
        <f t="shared" si="143"/>
        <v>88.106268208795427</v>
      </c>
      <c r="AC418">
        <v>17.395590090140708</v>
      </c>
    </row>
    <row r="419" spans="3:29" x14ac:dyDescent="0.25">
      <c r="C419">
        <f t="shared" si="145"/>
        <v>134</v>
      </c>
      <c r="D419">
        <f t="shared" si="130"/>
        <v>995</v>
      </c>
      <c r="E419">
        <f t="shared" si="131"/>
        <v>0.17780000000000001</v>
      </c>
      <c r="F419">
        <f t="shared" si="127"/>
        <v>2.2445561139028476E-2</v>
      </c>
      <c r="G419">
        <f t="shared" si="132"/>
        <v>104.19615634406146</v>
      </c>
      <c r="H419">
        <f t="shared" si="133"/>
        <v>2.3387411976724013</v>
      </c>
      <c r="I419" s="3">
        <f t="shared" si="134"/>
        <v>8.8900000000000007E-2</v>
      </c>
      <c r="J419" s="3">
        <f t="shared" si="135"/>
        <v>0.40640000000000004</v>
      </c>
      <c r="K419">
        <f t="shared" si="136"/>
        <v>0.19579417637035718</v>
      </c>
      <c r="L419" s="62">
        <f>PI()/4*('Config sheet'!$N$38^2-'Config sheet'!$N$41^2)*'Stage 2'!K419*2</f>
        <v>1.6267400934844675E-2</v>
      </c>
      <c r="M419">
        <f t="shared" si="137"/>
        <v>89.864908724442671</v>
      </c>
      <c r="N419" s="62">
        <f>'Config sheet'!$N$44</f>
        <v>5.8970333333333338</v>
      </c>
      <c r="O419">
        <f t="shared" si="146"/>
        <v>5.6507444870173291</v>
      </c>
      <c r="P419">
        <f t="shared" si="147"/>
        <v>-677.83388049628161</v>
      </c>
      <c r="Q419">
        <f t="shared" si="138"/>
        <v>180</v>
      </c>
      <c r="R419">
        <f t="shared" si="139"/>
        <v>-122.0100984893307</v>
      </c>
      <c r="S419">
        <f t="shared" si="140"/>
        <v>-122.01009848933069</v>
      </c>
      <c r="T419">
        <f t="shared" si="141"/>
        <v>1.3338814408347732</v>
      </c>
      <c r="U419">
        <f t="shared" si="144"/>
        <v>47.283714646963581</v>
      </c>
      <c r="Z419">
        <f t="shared" si="142"/>
        <v>0.15571805637035718</v>
      </c>
      <c r="AA419">
        <f>PI()/4*('Config sheet'!$N$38^2-'Config sheet'!$N$41^2)*'Stage 1'!Z419*2</f>
        <v>1.2937708887621718E-2</v>
      </c>
      <c r="AB419">
        <f t="shared" si="143"/>
        <v>87.580459150932029</v>
      </c>
      <c r="AC419">
        <v>18.114622105032332</v>
      </c>
    </row>
    <row r="420" spans="3:29" x14ac:dyDescent="0.25">
      <c r="C420">
        <f t="shared" si="145"/>
        <v>133</v>
      </c>
      <c r="D420">
        <f t="shared" si="130"/>
        <v>995</v>
      </c>
      <c r="E420">
        <f t="shared" si="131"/>
        <v>0.17780000000000001</v>
      </c>
      <c r="F420">
        <f t="shared" si="127"/>
        <v>2.2278056951423788E-2</v>
      </c>
      <c r="G420">
        <f t="shared" si="132"/>
        <v>104.19615634406146</v>
      </c>
      <c r="H420">
        <f t="shared" si="133"/>
        <v>2.3212879051524582</v>
      </c>
      <c r="I420" s="3">
        <f t="shared" si="134"/>
        <v>8.8900000000000007E-2</v>
      </c>
      <c r="J420" s="3">
        <f t="shared" si="135"/>
        <v>0.40640000000000004</v>
      </c>
      <c r="K420">
        <f t="shared" si="136"/>
        <v>0.19484034079140838</v>
      </c>
      <c r="L420" s="62">
        <f>PI()/4*('Config sheet'!$N$38^2-'Config sheet'!$N$41^2)*'Stage 2'!K420*2</f>
        <v>1.6188152276501899E-2</v>
      </c>
      <c r="M420">
        <f t="shared" si="137"/>
        <v>89.427120691982381</v>
      </c>
      <c r="N420" s="62">
        <f>'Config sheet'!$N$44</f>
        <v>5.8970333333333338</v>
      </c>
      <c r="O420">
        <f t="shared" si="146"/>
        <v>5.76388050409893</v>
      </c>
      <c r="P420">
        <f t="shared" si="147"/>
        <v>-672.97418946431742</v>
      </c>
      <c r="Q420">
        <f t="shared" si="138"/>
        <v>180</v>
      </c>
      <c r="R420">
        <f t="shared" si="139"/>
        <v>-121.13535410357717</v>
      </c>
      <c r="S420">
        <f t="shared" si="140"/>
        <v>-121.13535410357714</v>
      </c>
      <c r="T420">
        <f t="shared" si="141"/>
        <v>1.3338814408347732</v>
      </c>
      <c r="U420">
        <f t="shared" si="144"/>
        <v>47.592728432481344</v>
      </c>
      <c r="Z420">
        <f t="shared" si="142"/>
        <v>0.15476422079140839</v>
      </c>
      <c r="AA420">
        <f>PI()/4*('Config sheet'!$N$38^2-'Config sheet'!$N$41^2)*'Stage 1'!Z420*2</f>
        <v>1.2858460229278943E-2</v>
      </c>
      <c r="AB420">
        <f t="shared" si="143"/>
        <v>87.043993695955223</v>
      </c>
      <c r="AC420">
        <v>18.844157689705359</v>
      </c>
    </row>
    <row r="421" spans="3:29" x14ac:dyDescent="0.25">
      <c r="C421">
        <f t="shared" si="145"/>
        <v>132</v>
      </c>
      <c r="D421">
        <f t="shared" si="130"/>
        <v>995</v>
      </c>
      <c r="E421">
        <f t="shared" si="131"/>
        <v>0.17780000000000001</v>
      </c>
      <c r="F421">
        <f t="shared" si="127"/>
        <v>2.2110552763819097E-2</v>
      </c>
      <c r="G421">
        <f t="shared" si="132"/>
        <v>104.19615634406146</v>
      </c>
      <c r="H421">
        <f t="shared" si="133"/>
        <v>2.3038346126325151</v>
      </c>
      <c r="I421" s="3">
        <f t="shared" si="134"/>
        <v>8.8900000000000007E-2</v>
      </c>
      <c r="J421" s="3">
        <f t="shared" si="135"/>
        <v>0.40640000000000004</v>
      </c>
      <c r="K421">
        <f t="shared" si="136"/>
        <v>0.19386769154425254</v>
      </c>
      <c r="L421" s="62">
        <f>PI()/4*('Config sheet'!$N$38^2-'Config sheet'!$N$41^2)*'Stage 2'!K421*2</f>
        <v>1.6107340499738276E-2</v>
      </c>
      <c r="M421">
        <f t="shared" si="137"/>
        <v>88.98069762957617</v>
      </c>
      <c r="N421" s="62">
        <f>'Config sheet'!$N$44</f>
        <v>5.8970333333333338</v>
      </c>
      <c r="O421">
        <f t="shared" si="146"/>
        <v>5.8761842794373695</v>
      </c>
      <c r="P421">
        <f t="shared" si="147"/>
        <v>-667.89604665420768</v>
      </c>
      <c r="Q421">
        <f t="shared" si="138"/>
        <v>180</v>
      </c>
      <c r="R421">
        <f t="shared" si="139"/>
        <v>-120.22128839775739</v>
      </c>
      <c r="S421">
        <f t="shared" si="140"/>
        <v>-120.22128839775738</v>
      </c>
      <c r="T421">
        <f t="shared" si="141"/>
        <v>1.3338814408347732</v>
      </c>
      <c r="U421">
        <f t="shared" si="144"/>
        <v>47.911494318915636</v>
      </c>
      <c r="Z421">
        <f t="shared" si="142"/>
        <v>0.15379157154425255</v>
      </c>
      <c r="AA421">
        <f>PI()/4*('Config sheet'!$N$38^2-'Config sheet'!$N$41^2)*'Stage 1'!Z421*2</f>
        <v>1.2777648452515319E-2</v>
      </c>
      <c r="AB421">
        <f t="shared" si="143"/>
        <v>86.496946875282646</v>
      </c>
      <c r="AC421">
        <v>19.583886239396794</v>
      </c>
    </row>
    <row r="422" spans="3:29" x14ac:dyDescent="0.25">
      <c r="C422">
        <f t="shared" si="145"/>
        <v>131</v>
      </c>
      <c r="D422">
        <f t="shared" si="130"/>
        <v>995</v>
      </c>
      <c r="E422">
        <f t="shared" si="131"/>
        <v>0.17780000000000001</v>
      </c>
      <c r="F422">
        <f t="shared" si="127"/>
        <v>2.1943048576214406E-2</v>
      </c>
      <c r="G422">
        <f t="shared" si="132"/>
        <v>104.19615634406146</v>
      </c>
      <c r="H422">
        <f t="shared" si="133"/>
        <v>2.2863813201125716</v>
      </c>
      <c r="I422" s="3">
        <f t="shared" si="134"/>
        <v>8.8900000000000007E-2</v>
      </c>
      <c r="J422" s="3">
        <f t="shared" si="135"/>
        <v>0.40640000000000004</v>
      </c>
      <c r="K422">
        <f t="shared" si="136"/>
        <v>0.19287636781344991</v>
      </c>
      <c r="L422" s="62">
        <f>PI()/4*('Config sheet'!$N$38^2-'Config sheet'!$N$41^2)*'Stage 2'!K422*2</f>
        <v>1.6024977168590526E-2</v>
      </c>
      <c r="M422">
        <f t="shared" si="137"/>
        <v>88.525703419654207</v>
      </c>
      <c r="N422" s="62">
        <f>'Config sheet'!$N$44</f>
        <v>5.8970333333333338</v>
      </c>
      <c r="O422">
        <f t="shared" si="146"/>
        <v>5.9876187879484917</v>
      </c>
      <c r="P422">
        <f t="shared" si="147"/>
        <v>-662.59429075414062</v>
      </c>
      <c r="Q422">
        <f t="shared" si="138"/>
        <v>180</v>
      </c>
      <c r="R422">
        <f t="shared" si="139"/>
        <v>-119.26697233574531</v>
      </c>
      <c r="S422">
        <f t="shared" si="140"/>
        <v>-119.26697233574531</v>
      </c>
      <c r="T422">
        <f t="shared" si="141"/>
        <v>1.3338814408347732</v>
      </c>
      <c r="U422">
        <f t="shared" si="144"/>
        <v>48.240244106423425</v>
      </c>
      <c r="Z422">
        <f t="shared" si="142"/>
        <v>0.15280024781344992</v>
      </c>
      <c r="AA422">
        <f>PI()/4*('Config sheet'!$N$38^2-'Config sheet'!$N$41^2)*'Stage 1'!Z422*2</f>
        <v>1.2695285121367571E-2</v>
      </c>
      <c r="AB422">
        <f t="shared" si="143"/>
        <v>85.939396970444278</v>
      </c>
      <c r="AC422">
        <v>20.333494071393552</v>
      </c>
    </row>
    <row r="423" spans="3:29" x14ac:dyDescent="0.25">
      <c r="C423">
        <f t="shared" si="145"/>
        <v>130</v>
      </c>
      <c r="D423">
        <f t="shared" si="130"/>
        <v>995</v>
      </c>
      <c r="E423">
        <f t="shared" si="131"/>
        <v>0.17780000000000001</v>
      </c>
      <c r="F423">
        <f t="shared" si="127"/>
        <v>2.1775544388609715E-2</v>
      </c>
      <c r="G423">
        <f t="shared" si="132"/>
        <v>104.19615634406146</v>
      </c>
      <c r="H423">
        <f t="shared" si="133"/>
        <v>2.268928027592628</v>
      </c>
      <c r="I423" s="3">
        <f t="shared" si="134"/>
        <v>8.8900000000000007E-2</v>
      </c>
      <c r="J423" s="3">
        <f t="shared" si="135"/>
        <v>0.40640000000000004</v>
      </c>
      <c r="K423">
        <f t="shared" si="136"/>
        <v>0.19186651471332838</v>
      </c>
      <c r="L423" s="62">
        <f>PI()/4*('Config sheet'!$N$38^2-'Config sheet'!$N$41^2)*'Stage 2'!K423*2</f>
        <v>1.594107433976533E-2</v>
      </c>
      <c r="M423">
        <f t="shared" si="137"/>
        <v>88.062204666270176</v>
      </c>
      <c r="N423" s="62">
        <f>'Config sheet'!$N$44</f>
        <v>5.8970333333333338</v>
      </c>
      <c r="O423">
        <f t="shared" si="146"/>
        <v>6.0981461476335586</v>
      </c>
      <c r="P423">
        <f t="shared" si="147"/>
        <v>-657.06385313555393</v>
      </c>
      <c r="Q423">
        <f t="shared" si="138"/>
        <v>180</v>
      </c>
      <c r="R423">
        <f t="shared" si="139"/>
        <v>-118.27149356439972</v>
      </c>
      <c r="S423">
        <f t="shared" si="140"/>
        <v>-118.27149356439971</v>
      </c>
      <c r="T423">
        <f t="shared" si="141"/>
        <v>1.3338814408347732</v>
      </c>
      <c r="U423">
        <f t="shared" si="144"/>
        <v>48.57921837212389</v>
      </c>
      <c r="Z423">
        <f t="shared" si="142"/>
        <v>0.15179039471332839</v>
      </c>
      <c r="AA423">
        <f>PI()/4*('Config sheet'!$N$38^2-'Config sheet'!$N$41^2)*'Stage 1'!Z423*2</f>
        <v>1.2611382292542373E-2</v>
      </c>
      <c r="AB423">
        <f t="shared" si="143"/>
        <v>85.371425598047466</v>
      </c>
      <c r="AC423">
        <v>21.092664629393536</v>
      </c>
    </row>
    <row r="424" spans="3:29" x14ac:dyDescent="0.25">
      <c r="C424">
        <f t="shared" si="145"/>
        <v>129</v>
      </c>
      <c r="D424">
        <f t="shared" si="130"/>
        <v>995</v>
      </c>
      <c r="E424">
        <f t="shared" si="131"/>
        <v>0.17780000000000001</v>
      </c>
      <c r="F424">
        <f t="shared" si="127"/>
        <v>2.1608040201005027E-2</v>
      </c>
      <c r="G424">
        <f t="shared" si="132"/>
        <v>104.19615634406146</v>
      </c>
      <c r="H424">
        <f t="shared" si="133"/>
        <v>2.2514747350726849</v>
      </c>
      <c r="I424" s="3">
        <f t="shared" si="134"/>
        <v>8.8900000000000007E-2</v>
      </c>
      <c r="J424" s="3">
        <f t="shared" si="135"/>
        <v>0.40640000000000004</v>
      </c>
      <c r="K424">
        <f t="shared" si="136"/>
        <v>0.19083828343817738</v>
      </c>
      <c r="L424" s="62">
        <f>PI()/4*('Config sheet'!$N$38^2-'Config sheet'!$N$41^2)*'Stage 2'!K424*2</f>
        <v>1.5855644575118049E-2</v>
      </c>
      <c r="M424">
        <f t="shared" si="137"/>
        <v>87.590270764036646</v>
      </c>
      <c r="N424" s="62">
        <f>'Config sheet'!$N$44</f>
        <v>5.8970333333333338</v>
      </c>
      <c r="O424">
        <f t="shared" si="146"/>
        <v>6.2077276359162843</v>
      </c>
      <c r="P424">
        <f t="shared" si="147"/>
        <v>-651.2997675400195</v>
      </c>
      <c r="Q424">
        <f t="shared" si="138"/>
        <v>180</v>
      </c>
      <c r="R424">
        <f t="shared" si="139"/>
        <v>-117.23395815720352</v>
      </c>
      <c r="S424">
        <f t="shared" si="140"/>
        <v>-117.23395815720352</v>
      </c>
      <c r="T424">
        <f t="shared" si="141"/>
        <v>1.3338814408347732</v>
      </c>
      <c r="U424">
        <f t="shared" si="144"/>
        <v>48.92866677102662</v>
      </c>
      <c r="Z424">
        <f t="shared" si="142"/>
        <v>0.15076216343817739</v>
      </c>
      <c r="AA424">
        <f>PI()/4*('Config sheet'!$N$38^2-'Config sheet'!$N$41^2)*'Stage 1'!Z424*2</f>
        <v>1.252595252789509E-2</v>
      </c>
      <c r="AB424">
        <f t="shared" si="143"/>
        <v>84.793117794250492</v>
      </c>
      <c r="AC424">
        <v>21.861078689266765</v>
      </c>
    </row>
    <row r="425" spans="3:29" x14ac:dyDescent="0.25">
      <c r="C425">
        <f t="shared" si="145"/>
        <v>128</v>
      </c>
      <c r="D425">
        <f t="shared" si="130"/>
        <v>995</v>
      </c>
      <c r="E425">
        <f t="shared" si="131"/>
        <v>0.17780000000000001</v>
      </c>
      <c r="F425">
        <f t="shared" si="127"/>
        <v>2.1440536013400336E-2</v>
      </c>
      <c r="G425">
        <f t="shared" si="132"/>
        <v>104.19615634406146</v>
      </c>
      <c r="H425">
        <f t="shared" si="133"/>
        <v>2.2340214425527418</v>
      </c>
      <c r="I425" s="3">
        <f t="shared" si="134"/>
        <v>8.8900000000000007E-2</v>
      </c>
      <c r="J425" s="3">
        <f t="shared" si="135"/>
        <v>0.40640000000000004</v>
      </c>
      <c r="K425">
        <f t="shared" si="136"/>
        <v>0.18979183141127681</v>
      </c>
      <c r="L425" s="62">
        <f>PI()/4*('Config sheet'!$N$38^2-'Config sheet'!$N$41^2)*'Stage 2'!K425*2</f>
        <v>1.5768700954034692E-2</v>
      </c>
      <c r="M425">
        <f t="shared" si="137"/>
        <v>87.109973966525942</v>
      </c>
      <c r="N425" s="62">
        <f>'Config sheet'!$N$44</f>
        <v>5.8970333333333338</v>
      </c>
      <c r="O425">
        <f t="shared" si="146"/>
        <v>6.3163237075966912</v>
      </c>
      <c r="P425">
        <f t="shared" si="147"/>
        <v>-645.2971796950892</v>
      </c>
      <c r="Q425">
        <f t="shared" si="138"/>
        <v>180</v>
      </c>
      <c r="R425">
        <f t="shared" si="139"/>
        <v>-116.15349234511608</v>
      </c>
      <c r="S425">
        <f t="shared" si="140"/>
        <v>-116.15349234511606</v>
      </c>
      <c r="T425">
        <f t="shared" si="141"/>
        <v>1.3338814408347732</v>
      </c>
      <c r="U425">
        <f t="shared" si="144"/>
        <v>49.28884834968887</v>
      </c>
      <c r="Z425">
        <f t="shared" si="142"/>
        <v>0.14971571141127682</v>
      </c>
      <c r="AA425">
        <f>PI()/4*('Config sheet'!$N$38^2-'Config sheet'!$N$41^2)*'Stage 1'!Z425*2</f>
        <v>1.2439008906811733E-2</v>
      </c>
      <c r="AB425">
        <f t="shared" si="143"/>
        <v>84.20456209858088</v>
      </c>
      <c r="AC425">
        <v>22.638414566015086</v>
      </c>
    </row>
    <row r="426" spans="3:29" x14ac:dyDescent="0.25">
      <c r="C426">
        <f t="shared" si="145"/>
        <v>127</v>
      </c>
      <c r="D426">
        <f t="shared" si="130"/>
        <v>995</v>
      </c>
      <c r="E426">
        <f t="shared" si="131"/>
        <v>0.17780000000000001</v>
      </c>
      <c r="F426">
        <f t="shared" si="127"/>
        <v>2.1273031825795645E-2</v>
      </c>
      <c r="G426">
        <f t="shared" si="132"/>
        <v>104.19615634406146</v>
      </c>
      <c r="H426">
        <f t="shared" si="133"/>
        <v>2.2165681500327983</v>
      </c>
      <c r="I426" s="3">
        <f t="shared" si="134"/>
        <v>8.8900000000000007E-2</v>
      </c>
      <c r="J426" s="3">
        <f t="shared" si="135"/>
        <v>0.40640000000000004</v>
      </c>
      <c r="K426">
        <f t="shared" si="136"/>
        <v>0.1887273224324601</v>
      </c>
      <c r="L426" s="62">
        <f>PI()/4*('Config sheet'!$N$38^2-'Config sheet'!$N$41^2)*'Stage 2'!K426*2</f>
        <v>1.5680257085692061E-2</v>
      </c>
      <c r="M426">
        <f t="shared" si="137"/>
        <v>86.621389453998034</v>
      </c>
      <c r="N426" s="62">
        <f>'Config sheet'!$N$44</f>
        <v>5.8970333333333338</v>
      </c>
      <c r="O426">
        <f t="shared" si="146"/>
        <v>6.4238940144088108</v>
      </c>
      <c r="P426">
        <f t="shared" si="147"/>
        <v>-639.05135684630488</v>
      </c>
      <c r="Q426">
        <f t="shared" si="138"/>
        <v>180</v>
      </c>
      <c r="R426">
        <f t="shared" si="139"/>
        <v>-115.0292442323349</v>
      </c>
      <c r="S426">
        <f t="shared" si="140"/>
        <v>-115.02924423233489</v>
      </c>
      <c r="T426">
        <f t="shared" si="141"/>
        <v>1.3338814408347732</v>
      </c>
      <c r="U426">
        <f t="shared" si="144"/>
        <v>49.660031873083696</v>
      </c>
      <c r="Z426">
        <f t="shared" si="142"/>
        <v>0.14865120243246011</v>
      </c>
      <c r="AA426">
        <f>PI()/4*('Config sheet'!$N$38^2-'Config sheet'!$N$41^2)*'Stage 1'!Z426*2</f>
        <v>1.2350565038469104E-2</v>
      </c>
      <c r="AB426">
        <f t="shared" si="143"/>
        <v>83.605850636929191</v>
      </c>
      <c r="AC426">
        <v>23.424348321724374</v>
      </c>
    </row>
    <row r="427" spans="3:29" x14ac:dyDescent="0.25">
      <c r="C427">
        <f t="shared" si="145"/>
        <v>126</v>
      </c>
      <c r="D427">
        <f t="shared" si="130"/>
        <v>995</v>
      </c>
      <c r="E427">
        <f t="shared" si="131"/>
        <v>0.17780000000000001</v>
      </c>
      <c r="F427">
        <f t="shared" si="127"/>
        <v>2.1105527638190957E-2</v>
      </c>
      <c r="G427">
        <f t="shared" si="132"/>
        <v>104.19615634406146</v>
      </c>
      <c r="H427">
        <f t="shared" si="133"/>
        <v>2.1991148575128552</v>
      </c>
      <c r="I427" s="3">
        <f t="shared" si="134"/>
        <v>8.8900000000000007E-2</v>
      </c>
      <c r="J427" s="3">
        <f t="shared" si="135"/>
        <v>0.40640000000000004</v>
      </c>
      <c r="K427">
        <f t="shared" si="136"/>
        <v>0.18764492682390727</v>
      </c>
      <c r="L427" s="62">
        <f>PI()/4*('Config sheet'!$N$38^2-'Config sheet'!$N$41^2)*'Stage 2'!K427*2</f>
        <v>1.5590327121170859E-2</v>
      </c>
      <c r="M427">
        <f t="shared" si="137"/>
        <v>86.124595400316139</v>
      </c>
      <c r="N427" s="62">
        <f>'Config sheet'!$N$44</f>
        <v>5.8970333333333338</v>
      </c>
      <c r="O427">
        <f t="shared" si="146"/>
        <v>6.5303974261671254</v>
      </c>
      <c r="P427">
        <f t="shared" si="147"/>
        <v>-632.55769719265402</v>
      </c>
      <c r="Q427">
        <f t="shared" si="138"/>
        <v>180</v>
      </c>
      <c r="R427">
        <f t="shared" si="139"/>
        <v>-113.86038549467774</v>
      </c>
      <c r="S427">
        <f t="shared" si="140"/>
        <v>-113.86038549467773</v>
      </c>
      <c r="T427">
        <f t="shared" si="141"/>
        <v>1.3338814408347732</v>
      </c>
      <c r="U427">
        <f t="shared" si="144"/>
        <v>50.042496165174889</v>
      </c>
      <c r="Z427">
        <f t="shared" si="142"/>
        <v>0.14756880682390727</v>
      </c>
      <c r="AA427">
        <f>PI()/4*('Config sheet'!$N$38^2-'Config sheet'!$N$41^2)*'Stage 1'!Z427*2</f>
        <v>1.2260635073947901E-2</v>
      </c>
      <c r="AB427">
        <f t="shared" si="143"/>
        <v>82.997079203547386</v>
      </c>
      <c r="AC427">
        <v>24.218553974300082</v>
      </c>
    </row>
    <row r="428" spans="3:29" x14ac:dyDescent="0.25">
      <c r="C428">
        <f t="shared" si="145"/>
        <v>125</v>
      </c>
      <c r="D428">
        <f t="shared" si="130"/>
        <v>995</v>
      </c>
      <c r="E428">
        <f t="shared" si="131"/>
        <v>0.17780000000000001</v>
      </c>
      <c r="F428">
        <f t="shared" si="127"/>
        <v>2.0938023450586266E-2</v>
      </c>
      <c r="G428">
        <f t="shared" si="132"/>
        <v>104.19615634406146</v>
      </c>
      <c r="H428">
        <f t="shared" si="133"/>
        <v>2.1816615649929121</v>
      </c>
      <c r="I428" s="3">
        <f t="shared" si="134"/>
        <v>8.8900000000000007E-2</v>
      </c>
      <c r="J428" s="3">
        <f t="shared" si="135"/>
        <v>0.40640000000000004</v>
      </c>
      <c r="K428">
        <f t="shared" si="136"/>
        <v>0.18654482157385538</v>
      </c>
      <c r="L428" s="62">
        <f>PI()/4*('Config sheet'!$N$38^2-'Config sheet'!$N$41^2)*'Stage 2'!K428*2</f>
        <v>1.5498925765395749E-2</v>
      </c>
      <c r="M428">
        <f t="shared" si="137"/>
        <v>85.619673038906413</v>
      </c>
      <c r="N428" s="62">
        <f>'Config sheet'!$N$44</f>
        <v>5.8970333333333338</v>
      </c>
      <c r="O428">
        <f t="shared" si="146"/>
        <v>6.6357920534845443</v>
      </c>
      <c r="P428">
        <f t="shared" si="147"/>
        <v>-625.81173921285767</v>
      </c>
      <c r="Q428">
        <f t="shared" si="138"/>
        <v>180</v>
      </c>
      <c r="R428">
        <f t="shared" si="139"/>
        <v>-112.6461130583144</v>
      </c>
      <c r="S428">
        <f t="shared" si="140"/>
        <v>-112.64611305831438</v>
      </c>
      <c r="T428">
        <f t="shared" si="141"/>
        <v>1.3338814408347732</v>
      </c>
      <c r="U428">
        <f t="shared" si="144"/>
        <v>50.436530463712216</v>
      </c>
      <c r="Z428">
        <f t="shared" si="142"/>
        <v>0.14646870157385539</v>
      </c>
      <c r="AA428">
        <f>PI()/4*('Config sheet'!$N$38^2-'Config sheet'!$N$41^2)*'Stage 1'!Z428*2</f>
        <v>1.2169233718172792E-2</v>
      </c>
      <c r="AB428">
        <f t="shared" si="143"/>
        <v>82.378347341875909</v>
      </c>
      <c r="AC428">
        <v>25.020703706771286</v>
      </c>
    </row>
    <row r="429" spans="3:29" x14ac:dyDescent="0.25">
      <c r="C429">
        <f t="shared" si="145"/>
        <v>124</v>
      </c>
      <c r="D429">
        <f t="shared" si="130"/>
        <v>995</v>
      </c>
      <c r="E429">
        <f t="shared" si="131"/>
        <v>0.17780000000000001</v>
      </c>
      <c r="F429">
        <f t="shared" si="127"/>
        <v>2.0770519262981575E-2</v>
      </c>
      <c r="G429">
        <f t="shared" si="132"/>
        <v>104.19615634406146</v>
      </c>
      <c r="H429">
        <f t="shared" si="133"/>
        <v>2.1642082724729685</v>
      </c>
      <c r="I429" s="3">
        <f t="shared" si="134"/>
        <v>8.8900000000000007E-2</v>
      </c>
      <c r="J429" s="3">
        <f t="shared" si="135"/>
        <v>0.40640000000000004</v>
      </c>
      <c r="K429">
        <f t="shared" si="136"/>
        <v>0.18542719047791045</v>
      </c>
      <c r="L429" s="62">
        <f>PI()/4*('Config sheet'!$N$38^2-'Config sheet'!$N$41^2)*'Stage 2'!K429*2</f>
        <v>1.5406068288876144E-2</v>
      </c>
      <c r="M429">
        <f t="shared" si="137"/>
        <v>85.10670672761681</v>
      </c>
      <c r="N429" s="62">
        <f>'Config sheet'!$N$44</f>
        <v>5.8970333333333338</v>
      </c>
      <c r="O429">
        <f t="shared" si="146"/>
        <v>6.7400352720425216</v>
      </c>
      <c r="P429">
        <f t="shared" si="147"/>
        <v>-618.80917086999591</v>
      </c>
      <c r="Q429">
        <f t="shared" si="138"/>
        <v>180</v>
      </c>
      <c r="R429">
        <f t="shared" si="139"/>
        <v>-111.38565075659928</v>
      </c>
      <c r="S429">
        <f t="shared" si="140"/>
        <v>-111.38565075659926</v>
      </c>
      <c r="T429">
        <f t="shared" si="141"/>
        <v>1.3338814408347732</v>
      </c>
      <c r="U429">
        <f t="shared" si="144"/>
        <v>50.842434789775261</v>
      </c>
      <c r="Z429">
        <f t="shared" si="142"/>
        <v>0.14535107047791046</v>
      </c>
      <c r="AA429">
        <f>PI()/4*('Config sheet'!$N$38^2-'Config sheet'!$N$41^2)*'Stage 1'!Z429*2</f>
        <v>1.2076376241653187E-2</v>
      </c>
      <c r="AB429">
        <f t="shared" si="143"/>
        <v>81.749758424021621</v>
      </c>
      <c r="AC429">
        <v>25.830468076946929</v>
      </c>
    </row>
    <row r="430" spans="3:29" x14ac:dyDescent="0.25">
      <c r="C430">
        <f t="shared" si="145"/>
        <v>123</v>
      </c>
      <c r="D430">
        <f t="shared" si="130"/>
        <v>995</v>
      </c>
      <c r="E430">
        <f t="shared" si="131"/>
        <v>0.17780000000000001</v>
      </c>
      <c r="F430">
        <f t="shared" si="127"/>
        <v>2.0603015075376884E-2</v>
      </c>
      <c r="G430">
        <f t="shared" si="132"/>
        <v>104.19615634406146</v>
      </c>
      <c r="H430">
        <f t="shared" si="133"/>
        <v>2.146754979953025</v>
      </c>
      <c r="I430" s="3">
        <f t="shared" si="134"/>
        <v>8.8900000000000007E-2</v>
      </c>
      <c r="J430" s="3">
        <f t="shared" si="135"/>
        <v>0.40640000000000004</v>
      </c>
      <c r="K430">
        <f t="shared" si="136"/>
        <v>0.18429222427764053</v>
      </c>
      <c r="L430" s="62">
        <f>PI()/4*('Config sheet'!$N$38^2-'Config sheet'!$N$41^2)*'Stage 2'!K430*2</f>
        <v>1.5311770539221095E-2</v>
      </c>
      <c r="M430">
        <f t="shared" si="137"/>
        <v>84.585784012327977</v>
      </c>
      <c r="N430" s="62">
        <f>'Config sheet'!$N$44</f>
        <v>5.8970333333333338</v>
      </c>
      <c r="O430">
        <f t="shared" si="146"/>
        <v>6.8430837483919555</v>
      </c>
      <c r="P430">
        <f t="shared" si="147"/>
        <v>-611.54583868211012</v>
      </c>
      <c r="Q430">
        <f t="shared" si="138"/>
        <v>180</v>
      </c>
      <c r="R430">
        <f t="shared" si="139"/>
        <v>-110.07825096277983</v>
      </c>
      <c r="S430">
        <f t="shared" si="140"/>
        <v>-110.07825096277983</v>
      </c>
      <c r="T430">
        <f t="shared" si="141"/>
        <v>1.3338814408347732</v>
      </c>
      <c r="U430">
        <f t="shared" si="144"/>
        <v>51.260520332609644</v>
      </c>
      <c r="Z430">
        <f t="shared" si="142"/>
        <v>0.14421610427764053</v>
      </c>
      <c r="AA430">
        <f>PI()/4*('Config sheet'!$N$38^2-'Config sheet'!$N$41^2)*'Stage 1'!Z430*2</f>
        <v>1.1982078491998139E-2</v>
      </c>
      <c r="AB430">
        <f t="shared" si="143"/>
        <v>81.111419728706707</v>
      </c>
      <c r="AC430">
        <v>26.647516227203994</v>
      </c>
    </row>
    <row r="431" spans="3:29" x14ac:dyDescent="0.25">
      <c r="C431">
        <f t="shared" si="145"/>
        <v>122</v>
      </c>
      <c r="D431">
        <f t="shared" si="130"/>
        <v>995</v>
      </c>
      <c r="E431">
        <f t="shared" si="131"/>
        <v>0.17780000000000001</v>
      </c>
      <c r="F431">
        <f t="shared" si="127"/>
        <v>2.0435510887772197E-2</v>
      </c>
      <c r="G431">
        <f t="shared" si="132"/>
        <v>104.19615634406146</v>
      </c>
      <c r="H431">
        <f t="shared" si="133"/>
        <v>2.1293016874330819</v>
      </c>
      <c r="I431" s="3">
        <f t="shared" si="134"/>
        <v>8.8900000000000007E-2</v>
      </c>
      <c r="J431" s="3">
        <f t="shared" si="135"/>
        <v>0.40640000000000004</v>
      </c>
      <c r="K431">
        <f t="shared" si="136"/>
        <v>0.18314012079612246</v>
      </c>
      <c r="L431" s="62">
        <f>PI()/4*('Config sheet'!$N$38^2-'Config sheet'!$N$41^2)*'Stage 2'!K431*2</f>
        <v>1.52160489524011E-2</v>
      </c>
      <c r="M431">
        <f t="shared" si="137"/>
        <v>84.056995689166143</v>
      </c>
      <c r="N431" s="62">
        <f>'Config sheet'!$N$44</f>
        <v>5.8970333333333338</v>
      </c>
      <c r="O431">
        <f t="shared" si="146"/>
        <v>6.9448934672613651</v>
      </c>
      <c r="P431">
        <f t="shared" si="147"/>
        <v>-604.01775664656361</v>
      </c>
      <c r="Q431">
        <f t="shared" si="138"/>
        <v>180</v>
      </c>
      <c r="R431">
        <f t="shared" si="139"/>
        <v>-108.72319619638147</v>
      </c>
      <c r="S431">
        <f t="shared" si="140"/>
        <v>-108.72319619638145</v>
      </c>
      <c r="T431">
        <f t="shared" si="141"/>
        <v>1.3338814408347732</v>
      </c>
      <c r="U431">
        <f t="shared" si="144"/>
        <v>51.691109850315428</v>
      </c>
      <c r="Z431">
        <f t="shared" si="142"/>
        <v>0.14306400079612247</v>
      </c>
      <c r="AA431">
        <f>PI()/4*('Config sheet'!$N$38^2-'Config sheet'!$N$41^2)*'Stage 1'!Z431*2</f>
        <v>1.1886356905178143E-2</v>
      </c>
      <c r="AB431">
        <f t="shared" si="143"/>
        <v>80.463442517504205</v>
      </c>
      <c r="AC431">
        <v>27.471516094183706</v>
      </c>
    </row>
    <row r="432" spans="3:29" x14ac:dyDescent="0.25">
      <c r="C432">
        <f t="shared" si="145"/>
        <v>121</v>
      </c>
      <c r="D432">
        <f t="shared" si="130"/>
        <v>995</v>
      </c>
      <c r="E432">
        <f t="shared" si="131"/>
        <v>0.17780000000000001</v>
      </c>
      <c r="F432">
        <f t="shared" si="127"/>
        <v>2.0268006700167505E-2</v>
      </c>
      <c r="G432">
        <f t="shared" si="132"/>
        <v>104.19615634406146</v>
      </c>
      <c r="H432">
        <f t="shared" si="133"/>
        <v>2.1118483949131388</v>
      </c>
      <c r="I432" s="3">
        <f t="shared" si="134"/>
        <v>8.8900000000000007E-2</v>
      </c>
      <c r="J432" s="3">
        <f t="shared" si="135"/>
        <v>0.40640000000000004</v>
      </c>
      <c r="K432">
        <f t="shared" si="136"/>
        <v>0.1819710850701155</v>
      </c>
      <c r="L432" s="62">
        <f>PI()/4*('Config sheet'!$N$38^2-'Config sheet'!$N$41^2)*'Stage 2'!K432*2</f>
        <v>1.511892056372962E-2</v>
      </c>
      <c r="M432">
        <f t="shared" si="137"/>
        <v>83.520435865167556</v>
      </c>
      <c r="N432" s="62">
        <f>'Config sheet'!$N$44</f>
        <v>5.8970333333333338</v>
      </c>
      <c r="O432">
        <f t="shared" si="146"/>
        <v>7.04541976034686</v>
      </c>
      <c r="P432">
        <f t="shared" si="147"/>
        <v>-596.22111500611481</v>
      </c>
      <c r="Q432">
        <f t="shared" si="138"/>
        <v>180</v>
      </c>
      <c r="R432">
        <f t="shared" si="139"/>
        <v>-107.31980070110068</v>
      </c>
      <c r="S432">
        <f t="shared" si="140"/>
        <v>-107.31980070110068</v>
      </c>
      <c r="T432">
        <f t="shared" si="141"/>
        <v>1.3338814408347732</v>
      </c>
      <c r="U432">
        <f t="shared" si="144"/>
        <v>52.134538086960802</v>
      </c>
      <c r="Z432">
        <f t="shared" si="142"/>
        <v>0.14189496507011551</v>
      </c>
      <c r="AA432">
        <f>PI()/4*('Config sheet'!$N$38^2-'Config sheet'!$N$41^2)*'Stage 1'!Z432*2</f>
        <v>1.1789228516506663E-2</v>
      </c>
      <c r="AB432">
        <f t="shared" si="143"/>
        <v>79.805942109176328</v>
      </c>
      <c r="AC432">
        <v>28.302134618170893</v>
      </c>
    </row>
    <row r="433" spans="3:29" x14ac:dyDescent="0.25">
      <c r="C433">
        <f t="shared" si="145"/>
        <v>120</v>
      </c>
      <c r="D433">
        <f t="shared" si="130"/>
        <v>995</v>
      </c>
      <c r="E433">
        <f t="shared" si="131"/>
        <v>0.17780000000000001</v>
      </c>
      <c r="F433">
        <f t="shared" si="127"/>
        <v>2.0100502512562814E-2</v>
      </c>
      <c r="G433">
        <f t="shared" si="132"/>
        <v>104.19615634406146</v>
      </c>
      <c r="H433">
        <f t="shared" si="133"/>
        <v>2.0943951023931953</v>
      </c>
      <c r="I433" s="3">
        <f t="shared" si="134"/>
        <v>8.8900000000000007E-2</v>
      </c>
      <c r="J433" s="3">
        <f t="shared" si="135"/>
        <v>0.40640000000000004</v>
      </c>
      <c r="K433">
        <f t="shared" si="136"/>
        <v>0.18078532947852965</v>
      </c>
      <c r="L433" s="62">
        <f>PI()/4*('Config sheet'!$N$38^2-'Config sheet'!$N$41^2)*'Stage 2'!K433*2</f>
        <v>1.5020403018536783E-2</v>
      </c>
      <c r="M433">
        <f t="shared" si="137"/>
        <v>82.976202017242485</v>
      </c>
      <c r="N433" s="62">
        <f>'Config sheet'!$N$44</f>
        <v>5.8970333333333338</v>
      </c>
      <c r="O433">
        <f t="shared" si="146"/>
        <v>7.1446173365563537</v>
      </c>
      <c r="P433">
        <f t="shared" si="147"/>
        <v>-588.15228884482997</v>
      </c>
      <c r="Q433">
        <f t="shared" si="138"/>
        <v>180</v>
      </c>
      <c r="R433">
        <f t="shared" si="139"/>
        <v>-105.86741199206941</v>
      </c>
      <c r="S433">
        <f t="shared" si="140"/>
        <v>-105.86741199206939</v>
      </c>
      <c r="T433">
        <f t="shared" si="141"/>
        <v>1.3338814408347732</v>
      </c>
      <c r="U433">
        <f t="shared" si="144"/>
        <v>52.591152206708401</v>
      </c>
      <c r="Z433">
        <f t="shared" si="142"/>
        <v>0.14070920947852966</v>
      </c>
      <c r="AA433">
        <f>PI()/4*('Config sheet'!$N$38^2-'Config sheet'!$N$41^2)*'Stage 1'!Z433*2</f>
        <v>1.1690710971313826E-2</v>
      </c>
      <c r="AB433">
        <f t="shared" si="143"/>
        <v>79.139037951928941</v>
      </c>
      <c r="AC433">
        <v>29.139037951928955</v>
      </c>
    </row>
    <row r="434" spans="3:29" x14ac:dyDescent="0.25">
      <c r="C434">
        <f t="shared" si="145"/>
        <v>119</v>
      </c>
      <c r="D434">
        <f t="shared" si="130"/>
        <v>995</v>
      </c>
      <c r="E434">
        <f t="shared" si="131"/>
        <v>0.17780000000000001</v>
      </c>
      <c r="F434">
        <f t="shared" si="127"/>
        <v>1.9932998324958123E-2</v>
      </c>
      <c r="G434">
        <f t="shared" si="132"/>
        <v>104.19615634406146</v>
      </c>
      <c r="H434">
        <f t="shared" si="133"/>
        <v>2.0769418098732517</v>
      </c>
      <c r="I434" s="3">
        <f t="shared" si="134"/>
        <v>8.8900000000000007E-2</v>
      </c>
      <c r="J434" s="3">
        <f t="shared" si="135"/>
        <v>0.40640000000000004</v>
      </c>
      <c r="K434">
        <f t="shared" si="136"/>
        <v>0.17958307386685396</v>
      </c>
      <c r="L434" s="62">
        <f>PI()/4*('Config sheet'!$N$38^2-'Config sheet'!$N$41^2)*'Stage 2'!K434*2</f>
        <v>1.4920514582507403E-2</v>
      </c>
      <c r="M434">
        <f t="shared" si="137"/>
        <v>82.424395049284868</v>
      </c>
      <c r="N434" s="62">
        <f>'Config sheet'!$N$44</f>
        <v>5.8970333333333338</v>
      </c>
      <c r="O434">
        <f t="shared" si="146"/>
        <v>7.2424403136785713</v>
      </c>
      <c r="P434">
        <f t="shared" si="147"/>
        <v>-579.80784650216015</v>
      </c>
      <c r="Q434">
        <f t="shared" si="138"/>
        <v>180</v>
      </c>
      <c r="R434">
        <f t="shared" si="139"/>
        <v>-104.36541237038885</v>
      </c>
      <c r="S434">
        <f t="shared" si="140"/>
        <v>-104.36541237038884</v>
      </c>
      <c r="T434">
        <f t="shared" si="141"/>
        <v>1.3338814408347732</v>
      </c>
      <c r="U434">
        <f t="shared" si="144"/>
        <v>53.061312245555001</v>
      </c>
      <c r="Z434">
        <f t="shared" si="142"/>
        <v>0.13950695386685397</v>
      </c>
      <c r="AA434">
        <f>PI()/4*('Config sheet'!$N$38^2-'Config sheet'!$N$41^2)*'Stage 1'!Z434*2</f>
        <v>1.1590822535284446E-2</v>
      </c>
      <c r="AB434">
        <f t="shared" si="143"/>
        <v>78.462853693393683</v>
      </c>
      <c r="AC434">
        <v>29.981891668759985</v>
      </c>
    </row>
    <row r="435" spans="3:29" x14ac:dyDescent="0.25">
      <c r="C435">
        <f t="shared" si="145"/>
        <v>118</v>
      </c>
      <c r="D435">
        <f t="shared" si="130"/>
        <v>995</v>
      </c>
      <c r="E435">
        <f t="shared" si="131"/>
        <v>0.17780000000000001</v>
      </c>
      <c r="F435">
        <f t="shared" si="127"/>
        <v>1.9765494137353436E-2</v>
      </c>
      <c r="G435">
        <f t="shared" si="132"/>
        <v>104.19615634406146</v>
      </c>
      <c r="H435">
        <f t="shared" si="133"/>
        <v>2.0594885173533091</v>
      </c>
      <c r="I435" s="3">
        <f t="shared" si="134"/>
        <v>8.8900000000000007E-2</v>
      </c>
      <c r="J435" s="3">
        <f t="shared" si="135"/>
        <v>0.40640000000000004</v>
      </c>
      <c r="K435">
        <f t="shared" si="136"/>
        <v>0.17836454566721116</v>
      </c>
      <c r="L435" s="62">
        <f>PI()/4*('Config sheet'!$N$38^2-'Config sheet'!$N$41^2)*'Stage 2'!K435*2</f>
        <v>1.4819274151655626E-2</v>
      </c>
      <c r="M435">
        <f t="shared" si="137"/>
        <v>81.865119347274572</v>
      </c>
      <c r="N435" s="62">
        <f>'Config sheet'!$N$44</f>
        <v>5.8970333333333338</v>
      </c>
      <c r="O435">
        <f t="shared" si="146"/>
        <v>7.3388422514454215</v>
      </c>
      <c r="P435">
        <f t="shared" si="147"/>
        <v>-571.18455779370959</v>
      </c>
      <c r="Q435">
        <f t="shared" si="138"/>
        <v>180</v>
      </c>
      <c r="R435">
        <f t="shared" si="139"/>
        <v>-102.81322040286773</v>
      </c>
      <c r="S435">
        <f t="shared" si="140"/>
        <v>-102.81322040286773</v>
      </c>
      <c r="T435">
        <f t="shared" si="141"/>
        <v>1.3338814408347732</v>
      </c>
      <c r="U435">
        <f t="shared" si="144"/>
        <v>53.545391581295583</v>
      </c>
      <c r="Z435">
        <f t="shared" si="142"/>
        <v>0.13828842566721117</v>
      </c>
      <c r="AA435">
        <f>PI()/4*('Config sheet'!$N$38^2-'Config sheet'!$N$41^2)*'Stage 1'!Z435*2</f>
        <v>1.1489582104432669E-2</v>
      </c>
      <c r="AB435">
        <f t="shared" si="143"/>
        <v>77.777517248150261</v>
      </c>
      <c r="AC435">
        <v>30.830360969561173</v>
      </c>
    </row>
    <row r="436" spans="3:29" x14ac:dyDescent="0.25">
      <c r="C436">
        <f t="shared" si="145"/>
        <v>117</v>
      </c>
      <c r="D436">
        <f t="shared" si="130"/>
        <v>995</v>
      </c>
      <c r="E436">
        <f t="shared" si="131"/>
        <v>0.17780000000000001</v>
      </c>
      <c r="F436">
        <f t="shared" si="127"/>
        <v>1.9597989949748745E-2</v>
      </c>
      <c r="G436">
        <f t="shared" si="132"/>
        <v>104.19615634406146</v>
      </c>
      <c r="H436">
        <f t="shared" si="133"/>
        <v>2.0420352248333655</v>
      </c>
      <c r="I436" s="3">
        <f t="shared" si="134"/>
        <v>8.8900000000000007E-2</v>
      </c>
      <c r="J436" s="3">
        <f t="shared" si="135"/>
        <v>0.40640000000000004</v>
      </c>
      <c r="K436">
        <f t="shared" si="136"/>
        <v>0.17712998001370112</v>
      </c>
      <c r="L436" s="62">
        <f>PI()/4*('Config sheet'!$N$38^2-'Config sheet'!$N$41^2)*'Stage 2'!K436*2</f>
        <v>1.471670126190814E-2</v>
      </c>
      <c r="M436">
        <f t="shared" si="137"/>
        <v>81.298482832217275</v>
      </c>
      <c r="N436" s="62">
        <f>'Config sheet'!$N$44</f>
        <v>5.8970333333333338</v>
      </c>
      <c r="O436">
        <f t="shared" si="146"/>
        <v>7.433776185954418</v>
      </c>
      <c r="P436">
        <f t="shared" si="147"/>
        <v>-562.2794020274514</v>
      </c>
      <c r="Q436">
        <f t="shared" si="138"/>
        <v>180</v>
      </c>
      <c r="R436">
        <f t="shared" si="139"/>
        <v>-101.21029236494127</v>
      </c>
      <c r="S436">
        <f t="shared" si="140"/>
        <v>-101.21029236494125</v>
      </c>
      <c r="T436">
        <f t="shared" si="141"/>
        <v>1.3338814408347732</v>
      </c>
      <c r="U436">
        <f t="shared" si="144"/>
        <v>54.04377742233477</v>
      </c>
      <c r="Z436">
        <f t="shared" si="142"/>
        <v>0.13705386001370112</v>
      </c>
      <c r="AA436">
        <f>PI()/4*('Config sheet'!$N$38^2-'Config sheet'!$N$41^2)*'Stage 1'!Z436*2</f>
        <v>1.1387009214685183E-2</v>
      </c>
      <c r="AB436">
        <f t="shared" si="143"/>
        <v>77.083160862599044</v>
      </c>
      <c r="AC436">
        <v>31.684110888644359</v>
      </c>
    </row>
    <row r="437" spans="3:29" x14ac:dyDescent="0.25">
      <c r="C437">
        <f t="shared" ref="C437:C445" si="148">180-C72</f>
        <v>116</v>
      </c>
      <c r="D437">
        <f t="shared" si="130"/>
        <v>995</v>
      </c>
      <c r="E437">
        <f t="shared" si="131"/>
        <v>0.17780000000000001</v>
      </c>
      <c r="F437">
        <f t="shared" ref="F437:F445" si="149">C437*$G$4</f>
        <v>1.9430485762144054E-2</v>
      </c>
      <c r="G437">
        <f t="shared" si="132"/>
        <v>104.19615634406146</v>
      </c>
      <c r="H437">
        <f t="shared" si="133"/>
        <v>2.024581932313422</v>
      </c>
      <c r="I437" s="3">
        <f t="shared" si="134"/>
        <v>8.8900000000000007E-2</v>
      </c>
      <c r="J437" s="3">
        <f t="shared" si="135"/>
        <v>0.40640000000000004</v>
      </c>
      <c r="K437">
        <f t="shared" si="136"/>
        <v>0.17587961985269962</v>
      </c>
      <c r="L437" s="62">
        <f>PI()/4*('Config sheet'!$N$38^2-'Config sheet'!$N$41^2)*'Stage 2'!K437*2</f>
        <v>1.4612816098268269E-2</v>
      </c>
      <c r="M437">
        <f t="shared" si="137"/>
        <v>80.72459701076906</v>
      </c>
      <c r="N437" s="62">
        <f>'Config sheet'!$N$44</f>
        <v>5.8970333333333338</v>
      </c>
      <c r="O437">
        <f t="shared" ref="O437:O445" si="150">I437*G437*SIN(H437)+I437^2*G437*SIN(2*H437)/(2*J437)</f>
        <v>7.5271946654159088</v>
      </c>
      <c r="P437">
        <f t="shared" ref="P437:P445" si="151">I437*G437^2*COS(H437)+(I437^2*G437^2*COS(2*H437)/J437)</f>
        <v>-553.0895758043855</v>
      </c>
      <c r="Q437">
        <f t="shared" si="138"/>
        <v>180</v>
      </c>
      <c r="R437">
        <f t="shared" si="139"/>
        <v>-99.556123644789395</v>
      </c>
      <c r="S437">
        <f t="shared" si="140"/>
        <v>-99.556123644789395</v>
      </c>
      <c r="T437">
        <f t="shared" si="141"/>
        <v>1.3338814408347732</v>
      </c>
      <c r="U437">
        <f t="shared" si="144"/>
        <v>54.556871315975165</v>
      </c>
      <c r="Z437">
        <f t="shared" si="142"/>
        <v>0.13580349985269963</v>
      </c>
      <c r="AA437">
        <f>PI()/4*('Config sheet'!$N$38^2-'Config sheet'!$N$41^2)*'Stage 1'!Z437*2</f>
        <v>1.1283124051045312E-2</v>
      </c>
      <c r="AB437">
        <f t="shared" si="143"/>
        <v>76.379921176996419</v>
      </c>
      <c r="AC437">
        <v>32.542806498088673</v>
      </c>
    </row>
    <row r="438" spans="3:29" x14ac:dyDescent="0.25">
      <c r="C438">
        <f t="shared" si="148"/>
        <v>115</v>
      </c>
      <c r="D438">
        <f t="shared" ref="D438:D501" si="152">$D$4</f>
        <v>995</v>
      </c>
      <c r="E438">
        <f t="shared" ref="E438:E501" si="153">$E$4</f>
        <v>0.17780000000000001</v>
      </c>
      <c r="F438">
        <f t="shared" si="149"/>
        <v>1.9262981574539366E-2</v>
      </c>
      <c r="G438">
        <f t="shared" ref="G438:G445" si="154">D438/60*2*PI()</f>
        <v>104.19615634406146</v>
      </c>
      <c r="H438">
        <f t="shared" ref="H438:H445" si="155">G438*F438</f>
        <v>2.0071286397934789</v>
      </c>
      <c r="I438" s="3">
        <f t="shared" ref="I438:I501" si="156">$I$4</f>
        <v>8.8900000000000007E-2</v>
      </c>
      <c r="J438" s="3">
        <f t="shared" ref="J438:J501" si="157">$J$4</f>
        <v>0.40640000000000004</v>
      </c>
      <c r="K438">
        <f t="shared" ref="K438:K501" si="158">(J438+I438)-(I438*COS(H438)+(J438^2-I438^2*(SIN(H438))^2)^0.5)+$B$373</f>
        <v>0.17461371604777554</v>
      </c>
      <c r="L438" s="62">
        <f>PI()/4*('Config sheet'!$N$38^2-'Config sheet'!$N$41^2)*'Stage 2'!K438*2</f>
        <v>1.4507639503532925E-2</v>
      </c>
      <c r="M438">
        <f t="shared" ref="M438:M501" si="159">L438*100/$AG$3</f>
        <v>80.143577023390876</v>
      </c>
      <c r="N438" s="62">
        <f>'Config sheet'!$N$44</f>
        <v>5.8970333333333338</v>
      </c>
      <c r="O438">
        <f t="shared" si="150"/>
        <v>7.6190497871881835</v>
      </c>
      <c r="P438">
        <f t="shared" si="151"/>
        <v>-543.61250059286954</v>
      </c>
      <c r="Q438">
        <f t="shared" ref="Q438:Q501" si="160">$V$4</f>
        <v>180</v>
      </c>
      <c r="R438">
        <f t="shared" ref="R438:R501" si="161">Q438*I438*G438^2*(COS(H438)+(I438/J438)*COS(2*H438))*10^-3</f>
        <v>-97.850250106716516</v>
      </c>
      <c r="S438">
        <f t="shared" ref="S438:S501" si="162">Q438*P438*10^-3</f>
        <v>-97.850250106716516</v>
      </c>
      <c r="T438">
        <f t="shared" ref="T438:T501" si="163">$V$3</f>
        <v>1.3338814408347732</v>
      </c>
      <c r="U438">
        <f t="shared" si="144"/>
        <v>55.085089676820807</v>
      </c>
      <c r="Z438">
        <f t="shared" ref="Z438:Z501" si="164">(J438+I438)-(I438*COS(H438)+(J438^2-I438^2*(SIN(H438))^2)^0.5)</f>
        <v>0.13453759604777554</v>
      </c>
      <c r="AA438">
        <f>PI()/4*('Config sheet'!$N$38^2-'Config sheet'!$N$41^2)*'Stage 1'!Z438*2</f>
        <v>1.1177947456309968E-2</v>
      </c>
      <c r="AB438">
        <f t="shared" ref="AB438:AB501" si="165">AA438*100/($AG$3-$AG$5)</f>
        <v>75.667939284463174</v>
      </c>
      <c r="AC438">
        <v>33.406113110393235</v>
      </c>
    </row>
    <row r="439" spans="3:29" x14ac:dyDescent="0.25">
      <c r="C439">
        <f t="shared" si="148"/>
        <v>114</v>
      </c>
      <c r="D439">
        <f t="shared" si="152"/>
        <v>995</v>
      </c>
      <c r="E439">
        <f t="shared" si="153"/>
        <v>0.17780000000000001</v>
      </c>
      <c r="F439">
        <f t="shared" si="149"/>
        <v>1.9095477386934675E-2</v>
      </c>
      <c r="G439">
        <f t="shared" si="154"/>
        <v>104.19615634406146</v>
      </c>
      <c r="H439">
        <f t="shared" si="155"/>
        <v>1.9896753472735356</v>
      </c>
      <c r="I439" s="3">
        <f t="shared" si="156"/>
        <v>8.8900000000000007E-2</v>
      </c>
      <c r="J439" s="3">
        <f t="shared" si="157"/>
        <v>0.40640000000000004</v>
      </c>
      <c r="K439">
        <f t="shared" si="158"/>
        <v>0.17333252747889566</v>
      </c>
      <c r="L439" s="62">
        <f>PI()/4*('Config sheet'!$N$38^2-'Config sheet'!$N$41^2)*'Stage 2'!K439*2</f>
        <v>1.4401192986534965E-2</v>
      </c>
      <c r="M439">
        <f t="shared" si="159"/>
        <v>79.555541689881224</v>
      </c>
      <c r="N439" s="62">
        <f>'Config sheet'!$N$44</f>
        <v>5.8970333333333338</v>
      </c>
      <c r="O439">
        <f t="shared" si="150"/>
        <v>7.7092932360616073</v>
      </c>
      <c r="P439">
        <f t="shared" si="151"/>
        <v>-533.84583006613673</v>
      </c>
      <c r="Q439">
        <f t="shared" si="160"/>
        <v>180</v>
      </c>
      <c r="R439">
        <f t="shared" si="161"/>
        <v>-96.092249411904632</v>
      </c>
      <c r="S439">
        <f t="shared" si="162"/>
        <v>-96.092249411904618</v>
      </c>
      <c r="T439">
        <f t="shared" si="163"/>
        <v>1.3338814408347732</v>
      </c>
      <c r="U439">
        <f t="shared" ref="U439:U502" si="166">IF(AND(L439&lt;=$AG$2, U438*(L438/L439)^T439&lt;$AB$4, U438*(L438/L439)^T439&gt;$AB$2),U438*(L438/L439)^T439,IF(C439&lt;0,$AB$3,IF(L439&gt;=$AG$4,  U438*(L438/L439)^T439,$AB$5)))</f>
        <v>55.628864335936008</v>
      </c>
      <c r="Z439">
        <f t="shared" si="164"/>
        <v>0.13325640747889567</v>
      </c>
      <c r="AA439">
        <f>PI()/4*('Config sheet'!$N$38^2-'Config sheet'!$N$41^2)*'Stage 1'!Z439*2</f>
        <v>1.1071500939312008E-2</v>
      </c>
      <c r="AB439">
        <f t="shared" si="165"/>
        <v>74.947360786780465</v>
      </c>
      <c r="AC439">
        <v>34.273696479200446</v>
      </c>
    </row>
    <row r="440" spans="3:29" x14ac:dyDescent="0.25">
      <c r="C440">
        <f t="shared" si="148"/>
        <v>113</v>
      </c>
      <c r="D440">
        <f t="shared" si="152"/>
        <v>995</v>
      </c>
      <c r="E440">
        <f t="shared" si="153"/>
        <v>0.17780000000000001</v>
      </c>
      <c r="F440">
        <f t="shared" si="149"/>
        <v>1.8927973199329984E-2</v>
      </c>
      <c r="G440">
        <f t="shared" si="154"/>
        <v>104.19615634406146</v>
      </c>
      <c r="H440">
        <f t="shared" si="155"/>
        <v>1.9722220547535922</v>
      </c>
      <c r="I440" s="3">
        <f t="shared" si="156"/>
        <v>8.8900000000000007E-2</v>
      </c>
      <c r="J440" s="3">
        <f t="shared" si="157"/>
        <v>0.40640000000000004</v>
      </c>
      <c r="K440">
        <f t="shared" si="158"/>
        <v>0.17203632113558542</v>
      </c>
      <c r="L440" s="62">
        <f>PI()/4*('Config sheet'!$N$38^2-'Config sheet'!$N$41^2)*'Stage 2'!K440*2</f>
        <v>1.4293498729883372E-2</v>
      </c>
      <c r="M440">
        <f t="shared" si="159"/>
        <v>78.960613552134774</v>
      </c>
      <c r="N440" s="62">
        <f>'Config sheet'!$N$44</f>
        <v>5.8970333333333338</v>
      </c>
      <c r="O440">
        <f t="shared" si="150"/>
        <v>7.7978763237512672</v>
      </c>
      <c r="P440">
        <f t="shared" si="151"/>
        <v>-523.78745719278072</v>
      </c>
      <c r="Q440">
        <f t="shared" si="160"/>
        <v>180</v>
      </c>
      <c r="R440">
        <f t="shared" si="161"/>
        <v>-94.28174229470055</v>
      </c>
      <c r="S440">
        <f t="shared" si="162"/>
        <v>-94.281742294700521</v>
      </c>
      <c r="T440">
        <f t="shared" si="163"/>
        <v>1.3338814408347732</v>
      </c>
      <c r="U440">
        <f t="shared" si="166"/>
        <v>56.18864311140311</v>
      </c>
      <c r="Z440">
        <f t="shared" si="164"/>
        <v>0.13196020113558543</v>
      </c>
      <c r="AA440">
        <f>PI()/4*('Config sheet'!$N$38^2-'Config sheet'!$N$41^2)*'Stage 1'!Z440*2</f>
        <v>1.0963806682660416E-2</v>
      </c>
      <c r="AB440">
        <f t="shared" si="165"/>
        <v>74.218335846785948</v>
      </c>
      <c r="AC440">
        <v>35.145222997858575</v>
      </c>
    </row>
    <row r="441" spans="3:29" x14ac:dyDescent="0.25">
      <c r="C441">
        <f t="shared" si="148"/>
        <v>112</v>
      </c>
      <c r="D441">
        <f t="shared" si="152"/>
        <v>995</v>
      </c>
      <c r="E441">
        <f t="shared" si="153"/>
        <v>0.17780000000000001</v>
      </c>
      <c r="F441">
        <f t="shared" si="149"/>
        <v>1.8760469011725293E-2</v>
      </c>
      <c r="G441">
        <f t="shared" si="154"/>
        <v>104.19615634406146</v>
      </c>
      <c r="H441">
        <f t="shared" si="155"/>
        <v>1.9547687622336489</v>
      </c>
      <c r="I441" s="3">
        <f t="shared" si="156"/>
        <v>8.8900000000000007E-2</v>
      </c>
      <c r="J441" s="3">
        <f t="shared" si="157"/>
        <v>0.40640000000000004</v>
      </c>
      <c r="K441">
        <f t="shared" si="158"/>
        <v>0.17072537220372092</v>
      </c>
      <c r="L441" s="62">
        <f>PI()/4*('Config sheet'!$N$38^2-'Config sheet'!$N$41^2)*'Stage 2'!K441*2</f>
        <v>1.4184579597174301E-2</v>
      </c>
      <c r="M441">
        <f t="shared" si="159"/>
        <v>78.358918913977774</v>
      </c>
      <c r="N441" s="62">
        <f>'Config sheet'!$N$44</f>
        <v>5.8970333333333338</v>
      </c>
      <c r="O441">
        <f t="shared" si="150"/>
        <v>7.8847500295559252</v>
      </c>
      <c r="P441">
        <f t="shared" si="151"/>
        <v>-513.43552107027642</v>
      </c>
      <c r="Q441">
        <f t="shared" si="160"/>
        <v>180</v>
      </c>
      <c r="R441">
        <f t="shared" si="161"/>
        <v>-92.418393792649766</v>
      </c>
      <c r="S441">
        <f t="shared" si="162"/>
        <v>-92.418393792649766</v>
      </c>
      <c r="T441">
        <f t="shared" si="163"/>
        <v>1.3338814408347732</v>
      </c>
      <c r="U441">
        <f t="shared" si="166"/>
        <v>56.764890400918951</v>
      </c>
      <c r="Z441">
        <f t="shared" si="164"/>
        <v>0.13064925220372092</v>
      </c>
      <c r="AA441">
        <f>PI()/4*('Config sheet'!$N$38^2-'Config sheet'!$N$41^2)*'Stage 1'!Z441*2</f>
        <v>1.0854887549951344E-2</v>
      </c>
      <c r="AB441">
        <f t="shared" si="165"/>
        <v>73.481019237188377</v>
      </c>
      <c r="AC441">
        <v>36.020359895597167</v>
      </c>
    </row>
    <row r="442" spans="3:29" x14ac:dyDescent="0.25">
      <c r="C442">
        <f t="shared" si="148"/>
        <v>111</v>
      </c>
      <c r="D442">
        <f t="shared" si="152"/>
        <v>995</v>
      </c>
      <c r="E442">
        <f t="shared" si="153"/>
        <v>0.17780000000000001</v>
      </c>
      <c r="F442">
        <f t="shared" si="149"/>
        <v>1.8592964824120605E-2</v>
      </c>
      <c r="G442">
        <f t="shared" si="154"/>
        <v>104.19615634406146</v>
      </c>
      <c r="H442">
        <f t="shared" si="155"/>
        <v>1.9373154697137058</v>
      </c>
      <c r="I442" s="3">
        <f t="shared" si="156"/>
        <v>8.8900000000000007E-2</v>
      </c>
      <c r="J442" s="3">
        <f t="shared" si="157"/>
        <v>0.40640000000000004</v>
      </c>
      <c r="K442">
        <f t="shared" si="158"/>
        <v>0.16939996414562908</v>
      </c>
      <c r="L442" s="62">
        <f>PI()/4*('Config sheet'!$N$38^2-'Config sheet'!$N$41^2)*'Stage 2'!K442*2</f>
        <v>1.4074459139646136E-2</v>
      </c>
      <c r="M442">
        <f t="shared" si="159"/>
        <v>77.750587877932233</v>
      </c>
      <c r="N442" s="62">
        <f>'Config sheet'!$N$44</f>
        <v>5.8970333333333338</v>
      </c>
      <c r="O442">
        <f t="shared" si="150"/>
        <v>7.9698650421394168</v>
      </c>
      <c r="P442">
        <f t="shared" si="151"/>
        <v>-502.78841349191543</v>
      </c>
      <c r="Q442">
        <f t="shared" si="160"/>
        <v>180</v>
      </c>
      <c r="R442">
        <f t="shared" si="161"/>
        <v>-90.501914428544779</v>
      </c>
      <c r="S442">
        <f t="shared" si="162"/>
        <v>-90.501914428544779</v>
      </c>
      <c r="T442">
        <f t="shared" si="163"/>
        <v>1.3338814408347732</v>
      </c>
      <c r="U442">
        <f t="shared" si="166"/>
        <v>57.358087797065593</v>
      </c>
      <c r="Z442">
        <f t="shared" si="164"/>
        <v>0.12932384414562909</v>
      </c>
      <c r="AA442">
        <f>PI()/4*('Config sheet'!$N$38^2-'Config sheet'!$N$41^2)*'Stage 1'!Z442*2</f>
        <v>1.0744767092423179E-2</v>
      </c>
      <c r="AB442">
        <f t="shared" si="165"/>
        <v>72.735570385618161</v>
      </c>
      <c r="AC442">
        <v>36.898775431088133</v>
      </c>
    </row>
    <row r="443" spans="3:29" x14ac:dyDescent="0.25">
      <c r="C443">
        <f t="shared" si="148"/>
        <v>110</v>
      </c>
      <c r="D443">
        <f t="shared" si="152"/>
        <v>995</v>
      </c>
      <c r="E443">
        <f t="shared" si="153"/>
        <v>0.17780000000000001</v>
      </c>
      <c r="F443">
        <f t="shared" si="149"/>
        <v>1.8425460636515914E-2</v>
      </c>
      <c r="G443">
        <f t="shared" si="154"/>
        <v>104.19615634406146</v>
      </c>
      <c r="H443">
        <f t="shared" si="155"/>
        <v>1.9198621771937625</v>
      </c>
      <c r="I443" s="3">
        <f t="shared" si="156"/>
        <v>8.8900000000000007E-2</v>
      </c>
      <c r="J443" s="3">
        <f t="shared" si="157"/>
        <v>0.40640000000000004</v>
      </c>
      <c r="K443">
        <f t="shared" si="158"/>
        <v>0.16806038877318019</v>
      </c>
      <c r="L443" s="62">
        <f>PI()/4*('Config sheet'!$N$38^2-'Config sheet'!$N$41^2)*'Stage 2'!K443*2</f>
        <v>1.3963161602252326E-2</v>
      </c>
      <c r="M443">
        <f t="shared" si="159"/>
        <v>77.135754378763565</v>
      </c>
      <c r="N443" s="62">
        <f>'Config sheet'!$N$44</f>
        <v>5.8970333333333338</v>
      </c>
      <c r="O443">
        <f t="shared" si="150"/>
        <v>8.0531718023890644</v>
      </c>
      <c r="P443">
        <f t="shared" si="151"/>
        <v>-491.84478523784389</v>
      </c>
      <c r="Q443">
        <f t="shared" si="160"/>
        <v>180</v>
      </c>
      <c r="R443">
        <f t="shared" si="161"/>
        <v>-88.532061342811915</v>
      </c>
      <c r="S443">
        <f t="shared" si="162"/>
        <v>-88.5320613428119</v>
      </c>
      <c r="T443">
        <f t="shared" si="163"/>
        <v>1.3338814408347732</v>
      </c>
      <c r="U443">
        <f t="shared" si="166"/>
        <v>57.968734725880203</v>
      </c>
      <c r="Z443">
        <f t="shared" si="164"/>
        <v>0.1279842687731802</v>
      </c>
      <c r="AA443">
        <f>PI()/4*('Config sheet'!$N$38^2-'Config sheet'!$N$41^2)*'Stage 1'!Z443*2</f>
        <v>1.0633469555029369E-2</v>
      </c>
      <c r="AB443">
        <f t="shared" si="165"/>
        <v>71.982153415736889</v>
      </c>
      <c r="AC443">
        <v>37.78013908317002</v>
      </c>
    </row>
    <row r="444" spans="3:29" x14ac:dyDescent="0.25">
      <c r="C444">
        <f t="shared" si="148"/>
        <v>109</v>
      </c>
      <c r="D444">
        <f t="shared" si="152"/>
        <v>995</v>
      </c>
      <c r="E444">
        <f t="shared" si="153"/>
        <v>0.17780000000000001</v>
      </c>
      <c r="F444">
        <f t="shared" si="149"/>
        <v>1.8257956448911223E-2</v>
      </c>
      <c r="G444">
        <f t="shared" si="154"/>
        <v>104.19615634406146</v>
      </c>
      <c r="H444">
        <f t="shared" si="155"/>
        <v>1.902408884673819</v>
      </c>
      <c r="I444" s="3">
        <f t="shared" si="156"/>
        <v>8.8900000000000007E-2</v>
      </c>
      <c r="J444" s="3">
        <f t="shared" si="157"/>
        <v>0.40640000000000004</v>
      </c>
      <c r="K444">
        <f t="shared" si="158"/>
        <v>0.16670694631356298</v>
      </c>
      <c r="L444" s="62">
        <f>PI()/4*('Config sheet'!$N$38^2-'Config sheet'!$N$41^2)*'Stage 2'!K444*2</f>
        <v>1.3850711929126253E-2</v>
      </c>
      <c r="M444">
        <f t="shared" si="159"/>
        <v>76.514556213669948</v>
      </c>
      <c r="N444" s="62">
        <f>'Config sheet'!$N$44</f>
        <v>5.8970333333333338</v>
      </c>
      <c r="O444">
        <f t="shared" si="150"/>
        <v>8.1346205473041184</v>
      </c>
      <c r="P444">
        <f t="shared" si="151"/>
        <v>-480.60355208121905</v>
      </c>
      <c r="Q444">
        <f t="shared" si="160"/>
        <v>180</v>
      </c>
      <c r="R444">
        <f t="shared" si="161"/>
        <v>-86.508639374619435</v>
      </c>
      <c r="S444">
        <f t="shared" si="162"/>
        <v>-86.50863937461942</v>
      </c>
      <c r="T444">
        <f t="shared" si="163"/>
        <v>1.3338814408347732</v>
      </c>
      <c r="U444">
        <f t="shared" si="166"/>
        <v>58.597349109333557</v>
      </c>
      <c r="Z444">
        <f t="shared" si="164"/>
        <v>0.12663082631356298</v>
      </c>
      <c r="AA444">
        <f>PI()/4*('Config sheet'!$N$38^2-'Config sheet'!$N$41^2)*'Stage 1'!Z444*2</f>
        <v>1.0521019881903296E-2</v>
      </c>
      <c r="AB444">
        <f t="shared" si="165"/>
        <v>71.220937184231161</v>
      </c>
      <c r="AC444">
        <v>38.66412173851549</v>
      </c>
    </row>
    <row r="445" spans="3:29" x14ac:dyDescent="0.25">
      <c r="C445">
        <f t="shared" si="148"/>
        <v>108</v>
      </c>
      <c r="D445">
        <f t="shared" si="152"/>
        <v>995</v>
      </c>
      <c r="E445">
        <f t="shared" si="153"/>
        <v>0.17780000000000001</v>
      </c>
      <c r="F445">
        <f t="shared" si="149"/>
        <v>1.8090452261306532E-2</v>
      </c>
      <c r="G445">
        <f t="shared" si="154"/>
        <v>104.19615634406146</v>
      </c>
      <c r="H445">
        <f t="shared" si="155"/>
        <v>1.8849555921538756</v>
      </c>
      <c r="I445" s="3">
        <f t="shared" si="156"/>
        <v>8.8900000000000007E-2</v>
      </c>
      <c r="J445" s="3">
        <f t="shared" si="157"/>
        <v>0.40640000000000004</v>
      </c>
      <c r="K445">
        <f t="shared" si="158"/>
        <v>0.1653399454674403</v>
      </c>
      <c r="L445" s="62">
        <f>PI()/4*('Config sheet'!$N$38^2-'Config sheet'!$N$41^2)*'Stage 2'!K445*2</f>
        <v>1.3737135768413046E-2</v>
      </c>
      <c r="M445">
        <f t="shared" si="159"/>
        <v>75.887135068974189</v>
      </c>
      <c r="N445" s="62">
        <f>'Config sheet'!$N$44</f>
        <v>5.8970333333333338</v>
      </c>
      <c r="O445">
        <f t="shared" si="150"/>
        <v>8.2141613548658068</v>
      </c>
      <c r="P445">
        <f t="shared" si="151"/>
        <v>-469.06390050083792</v>
      </c>
      <c r="Q445">
        <f t="shared" si="160"/>
        <v>180</v>
      </c>
      <c r="R445">
        <f t="shared" si="161"/>
        <v>-84.431502090150829</v>
      </c>
      <c r="S445">
        <f t="shared" si="162"/>
        <v>-84.431502090150829</v>
      </c>
      <c r="T445">
        <f t="shared" si="163"/>
        <v>1.3338814408347732</v>
      </c>
      <c r="U445">
        <f t="shared" si="166"/>
        <v>59.244468052306217</v>
      </c>
      <c r="Z445">
        <f t="shared" si="164"/>
        <v>0.1252638254674403</v>
      </c>
      <c r="AA445">
        <f>PI()/4*('Config sheet'!$N$38^2-'Config sheet'!$N$41^2)*'Stage 1'!Z445*2</f>
        <v>1.0407443721190089E-2</v>
      </c>
      <c r="AB445">
        <f t="shared" si="165"/>
        <v>70.452095313520971</v>
      </c>
      <c r="AC445">
        <v>39.550395876026244</v>
      </c>
    </row>
    <row r="446" spans="3:29" x14ac:dyDescent="0.25">
      <c r="C446">
        <f t="shared" ref="C446:C509" si="167">180-C81</f>
        <v>107</v>
      </c>
      <c r="D446">
        <f t="shared" si="152"/>
        <v>995</v>
      </c>
      <c r="E446">
        <f t="shared" si="153"/>
        <v>0.17780000000000001</v>
      </c>
      <c r="F446">
        <f t="shared" ref="F446:F509" si="168">C446*$G$4</f>
        <v>1.7922948073701844E-2</v>
      </c>
      <c r="G446">
        <f t="shared" ref="G446:G509" si="169">D446/60*2*PI()</f>
        <v>104.19615634406146</v>
      </c>
      <c r="H446">
        <f t="shared" ref="H446:H509" si="170">G446*F446</f>
        <v>1.8675022996339325</v>
      </c>
      <c r="I446" s="3">
        <f t="shared" si="156"/>
        <v>8.8900000000000007E-2</v>
      </c>
      <c r="J446" s="3">
        <f t="shared" si="157"/>
        <v>0.40640000000000004</v>
      </c>
      <c r="K446">
        <f t="shared" si="158"/>
        <v>0.16395970345918948</v>
      </c>
      <c r="L446" s="62">
        <f>PI()/4*('Config sheet'!$N$38^2-'Config sheet'!$N$41^2)*'Stage 2'!K446*2</f>
        <v>1.3622459476443768E-2</v>
      </c>
      <c r="M446">
        <f t="shared" si="159"/>
        <v>75.253636543183106</v>
      </c>
      <c r="N446" s="62">
        <f>'Config sheet'!$N$44</f>
        <v>5.8970333333333338</v>
      </c>
      <c r="O446">
        <f t="shared" ref="O446:O509" si="171">I446*G446*SIN(H446)+I446^2*G446*SIN(2*H446)/(2*J446)</f>
        <v>8.2917441898390898</v>
      </c>
      <c r="P446">
        <f t="shared" ref="P446:P509" si="172">I446*G446^2*COS(H446)+(I446^2*G446^2*COS(2*H446)/J446)</f>
        <v>-457.22529309193976</v>
      </c>
      <c r="Q446">
        <f t="shared" si="160"/>
        <v>180</v>
      </c>
      <c r="R446">
        <f t="shared" si="161"/>
        <v>-82.300552756549152</v>
      </c>
      <c r="S446">
        <f t="shared" si="162"/>
        <v>-82.300552756549152</v>
      </c>
      <c r="T446">
        <f t="shared" si="163"/>
        <v>1.3338814408347732</v>
      </c>
      <c r="U446">
        <f t="shared" si="166"/>
        <v>59.910648554624387</v>
      </c>
      <c r="Z446">
        <f t="shared" si="164"/>
        <v>0.12388358345918948</v>
      </c>
      <c r="AA446">
        <f>PI()/4*('Config sheet'!$N$38^2-'Config sheet'!$N$41^2)*'Stage 1'!Z446*2</f>
        <v>1.0292767429220811E-2</v>
      </c>
      <c r="AB446">
        <f t="shared" si="165"/>
        <v>69.675806220016568</v>
      </c>
      <c r="AC446">
        <v>40.438635747742914</v>
      </c>
    </row>
    <row r="447" spans="3:29" x14ac:dyDescent="0.25">
      <c r="C447">
        <f t="shared" si="167"/>
        <v>106</v>
      </c>
      <c r="D447">
        <f t="shared" si="152"/>
        <v>995</v>
      </c>
      <c r="E447">
        <f t="shared" si="153"/>
        <v>0.17780000000000001</v>
      </c>
      <c r="F447">
        <f t="shared" si="168"/>
        <v>1.7755443886097153E-2</v>
      </c>
      <c r="G447">
        <f t="shared" si="169"/>
        <v>104.19615634406146</v>
      </c>
      <c r="H447">
        <f t="shared" si="170"/>
        <v>1.8500490071139892</v>
      </c>
      <c r="I447" s="3">
        <f t="shared" si="156"/>
        <v>8.8900000000000007E-2</v>
      </c>
      <c r="J447" s="3">
        <f t="shared" si="157"/>
        <v>0.40640000000000004</v>
      </c>
      <c r="K447">
        <f t="shared" si="158"/>
        <v>0.16256654607894527</v>
      </c>
      <c r="L447" s="62">
        <f>PI()/4*('Config sheet'!$N$38^2-'Config sheet'!$N$41^2)*'Stage 2'!K447*2</f>
        <v>1.3506710121228517E-2</v>
      </c>
      <c r="M447">
        <f t="shared" si="159"/>
        <v>74.614210166284067</v>
      </c>
      <c r="N447" s="62">
        <f>'Config sheet'!$N$44</f>
        <v>5.8970333333333338</v>
      </c>
      <c r="O447">
        <f t="shared" si="171"/>
        <v>8.3673189504549281</v>
      </c>
      <c r="P447">
        <f t="shared" si="172"/>
        <v>-445.08747366724475</v>
      </c>
      <c r="Q447">
        <f t="shared" si="160"/>
        <v>180</v>
      </c>
      <c r="R447">
        <f t="shared" si="161"/>
        <v>-80.115745260104077</v>
      </c>
      <c r="S447">
        <f t="shared" si="162"/>
        <v>-80.115745260104063</v>
      </c>
      <c r="T447">
        <f t="shared" si="163"/>
        <v>1.3338814408347732</v>
      </c>
      <c r="U447">
        <f t="shared" si="166"/>
        <v>60.596468248680829</v>
      </c>
      <c r="Z447">
        <f t="shared" si="164"/>
        <v>0.12249042607894528</v>
      </c>
      <c r="AA447">
        <f>PI()/4*('Config sheet'!$N$38^2-'Config sheet'!$N$41^2)*'Stage 1'!Z447*2</f>
        <v>1.017701807400556E-2</v>
      </c>
      <c r="AB447">
        <f t="shared" si="165"/>
        <v>68.892253137764499</v>
      </c>
      <c r="AC447">
        <v>41.328517556064611</v>
      </c>
    </row>
    <row r="448" spans="3:29" x14ac:dyDescent="0.25">
      <c r="C448">
        <f t="shared" si="167"/>
        <v>105</v>
      </c>
      <c r="D448">
        <f t="shared" si="152"/>
        <v>995</v>
      </c>
      <c r="E448">
        <f t="shared" si="153"/>
        <v>0.17780000000000001</v>
      </c>
      <c r="F448">
        <f t="shared" si="168"/>
        <v>1.7587939698492462E-2</v>
      </c>
      <c r="G448">
        <f t="shared" si="169"/>
        <v>104.19615634406146</v>
      </c>
      <c r="H448">
        <f t="shared" si="170"/>
        <v>1.8325957145940459</v>
      </c>
      <c r="I448" s="3">
        <f t="shared" si="156"/>
        <v>8.8900000000000007E-2</v>
      </c>
      <c r="J448" s="3">
        <f t="shared" si="157"/>
        <v>0.40640000000000004</v>
      </c>
      <c r="K448">
        <f t="shared" si="158"/>
        <v>0.16116080771616792</v>
      </c>
      <c r="L448" s="62">
        <f>PI()/4*('Config sheet'!$N$38^2-'Config sheet'!$N$41^2)*'Stage 2'!K448*2</f>
        <v>1.3389915485245393E-2</v>
      </c>
      <c r="M448">
        <f t="shared" si="159"/>
        <v>73.96900941515203</v>
      </c>
      <c r="N448" s="62">
        <f>'Config sheet'!$N$44</f>
        <v>5.8970333333333338</v>
      </c>
      <c r="O448">
        <f t="shared" si="171"/>
        <v>8.4408355159205115</v>
      </c>
      <c r="P448">
        <f t="shared" si="172"/>
        <v>-432.65047204066093</v>
      </c>
      <c r="Q448">
        <f t="shared" si="160"/>
        <v>180</v>
      </c>
      <c r="R448">
        <f t="shared" si="161"/>
        <v>-77.877084967318964</v>
      </c>
      <c r="S448">
        <f t="shared" si="162"/>
        <v>-77.877084967318964</v>
      </c>
      <c r="T448">
        <f t="shared" si="163"/>
        <v>1.3338814408347732</v>
      </c>
      <c r="U448">
        <f t="shared" si="166"/>
        <v>61.302526163124995</v>
      </c>
      <c r="Z448">
        <f t="shared" si="164"/>
        <v>0.12108468771616793</v>
      </c>
      <c r="AA448">
        <f>PI()/4*('Config sheet'!$N$38^2-'Config sheet'!$N$41^2)*'Stage 1'!Z448*2</f>
        <v>1.0060223438022436E-2</v>
      </c>
      <c r="AB448">
        <f t="shared" si="165"/>
        <v>68.101624137327292</v>
      </c>
      <c r="AC448">
        <v>42.219719627075222</v>
      </c>
    </row>
    <row r="449" spans="3:29" x14ac:dyDescent="0.25">
      <c r="C449">
        <f t="shared" si="167"/>
        <v>104</v>
      </c>
      <c r="D449">
        <f t="shared" si="152"/>
        <v>995</v>
      </c>
      <c r="E449">
        <f t="shared" si="153"/>
        <v>0.17780000000000001</v>
      </c>
      <c r="F449">
        <f t="shared" si="168"/>
        <v>1.7420435510887775E-2</v>
      </c>
      <c r="G449">
        <f t="shared" si="169"/>
        <v>104.19615634406146</v>
      </c>
      <c r="H449">
        <f t="shared" si="170"/>
        <v>1.8151424220741028</v>
      </c>
      <c r="I449" s="3">
        <f t="shared" si="156"/>
        <v>8.8900000000000007E-2</v>
      </c>
      <c r="J449" s="3">
        <f t="shared" si="157"/>
        <v>0.40640000000000004</v>
      </c>
      <c r="K449">
        <f t="shared" si="158"/>
        <v>0.15974283138447543</v>
      </c>
      <c r="L449" s="62">
        <f>PI()/4*('Config sheet'!$N$38^2-'Config sheet'!$N$41^2)*'Stage 2'!K449*2</f>
        <v>1.3272104067503683E-2</v>
      </c>
      <c r="M449">
        <f t="shared" si="159"/>
        <v>73.318191724946914</v>
      </c>
      <c r="N449" s="62">
        <f>'Config sheet'!$N$44</f>
        <v>5.8970333333333338</v>
      </c>
      <c r="O449">
        <f t="shared" si="171"/>
        <v>8.5122437947036946</v>
      </c>
      <c r="P449">
        <f t="shared" si="172"/>
        <v>-419.91460848646489</v>
      </c>
      <c r="Q449">
        <f t="shared" si="160"/>
        <v>180</v>
      </c>
      <c r="R449">
        <f t="shared" si="161"/>
        <v>-75.584629527563678</v>
      </c>
      <c r="S449">
        <f t="shared" si="162"/>
        <v>-75.584629527563678</v>
      </c>
      <c r="T449">
        <f t="shared" si="163"/>
        <v>1.3338814408347732</v>
      </c>
      <c r="U449">
        <f t="shared" si="166"/>
        <v>62.029443513050644</v>
      </c>
      <c r="Z449">
        <f t="shared" si="164"/>
        <v>0.11966671138447543</v>
      </c>
      <c r="AA449">
        <f>PI()/4*('Config sheet'!$N$38^2-'Config sheet'!$N$41^2)*'Stage 1'!Z449*2</f>
        <v>9.9424120202807262E-3</v>
      </c>
      <c r="AB449">
        <f t="shared" si="165"/>
        <v>67.304112139749961</v>
      </c>
      <c r="AC449">
        <v>43.11192257978319</v>
      </c>
    </row>
    <row r="450" spans="3:29" x14ac:dyDescent="0.25">
      <c r="C450">
        <f t="shared" si="167"/>
        <v>103</v>
      </c>
      <c r="D450">
        <f t="shared" si="152"/>
        <v>995</v>
      </c>
      <c r="E450">
        <f t="shared" si="153"/>
        <v>0.17780000000000001</v>
      </c>
      <c r="F450">
        <f t="shared" si="168"/>
        <v>1.7252931323283083E-2</v>
      </c>
      <c r="G450">
        <f t="shared" si="169"/>
        <v>104.19615634406146</v>
      </c>
      <c r="H450">
        <f t="shared" si="170"/>
        <v>1.7976891295541595</v>
      </c>
      <c r="I450" s="3">
        <f t="shared" si="156"/>
        <v>8.8900000000000007E-2</v>
      </c>
      <c r="J450" s="3">
        <f t="shared" si="157"/>
        <v>0.40640000000000004</v>
      </c>
      <c r="K450">
        <f t="shared" si="158"/>
        <v>0.15831296873748613</v>
      </c>
      <c r="L450" s="62">
        <f>PI()/4*('Config sheet'!$N$38^2-'Config sheet'!$N$41^2)*'Stage 2'!K450*2</f>
        <v>1.3153305084860118E-2</v>
      </c>
      <c r="M450">
        <f t="shared" si="159"/>
        <v>72.66191849638507</v>
      </c>
      <c r="N450" s="62">
        <f>'Config sheet'!$N$44</f>
        <v>5.8970333333333338</v>
      </c>
      <c r="O450">
        <f t="shared" si="171"/>
        <v>8.5814937735367227</v>
      </c>
      <c r="P450">
        <f t="shared" si="172"/>
        <v>-406.88049786715857</v>
      </c>
      <c r="Q450">
        <f t="shared" si="160"/>
        <v>180</v>
      </c>
      <c r="R450">
        <f t="shared" si="161"/>
        <v>-73.238489616088557</v>
      </c>
      <c r="S450">
        <f t="shared" si="162"/>
        <v>-73.238489616088543</v>
      </c>
      <c r="T450">
        <f t="shared" si="163"/>
        <v>1.3338814408347732</v>
      </c>
      <c r="U450">
        <f t="shared" si="166"/>
        <v>62.777864517047732</v>
      </c>
      <c r="Z450">
        <f t="shared" si="164"/>
        <v>0.11823684873748613</v>
      </c>
      <c r="AA450">
        <f>PI()/4*('Config sheet'!$N$38^2-'Config sheet'!$N$41^2)*'Stage 1'!Z450*2</f>
        <v>9.8236130376371609E-3</v>
      </c>
      <c r="AB450">
        <f t="shared" si="165"/>
        <v>66.499914925470264</v>
      </c>
      <c r="AC450">
        <v>44.004809491083734</v>
      </c>
    </row>
    <row r="451" spans="3:29" x14ac:dyDescent="0.25">
      <c r="C451">
        <f t="shared" si="167"/>
        <v>102</v>
      </c>
      <c r="D451">
        <f t="shared" si="152"/>
        <v>995</v>
      </c>
      <c r="E451">
        <f t="shared" si="153"/>
        <v>0.17780000000000001</v>
      </c>
      <c r="F451">
        <f t="shared" si="168"/>
        <v>1.7085427135678392E-2</v>
      </c>
      <c r="G451">
        <f t="shared" si="169"/>
        <v>104.19615634406146</v>
      </c>
      <c r="H451">
        <f t="shared" si="170"/>
        <v>1.780235837034216</v>
      </c>
      <c r="I451" s="3">
        <f t="shared" si="156"/>
        <v>8.8900000000000007E-2</v>
      </c>
      <c r="J451" s="3">
        <f t="shared" si="157"/>
        <v>0.40640000000000004</v>
      </c>
      <c r="K451">
        <f t="shared" si="158"/>
        <v>0.15687158007543472</v>
      </c>
      <c r="L451" s="62">
        <f>PI()/4*('Config sheet'!$N$38^2-'Config sheet'!$N$41^2)*'Stage 2'!K451*2</f>
        <v>1.3033548472568561E-2</v>
      </c>
      <c r="M451">
        <f t="shared" si="159"/>
        <v>72.000355098775728</v>
      </c>
      <c r="N451" s="62">
        <f>'Config sheet'!$N$44</f>
        <v>5.8970333333333338</v>
      </c>
      <c r="O451">
        <f t="shared" si="171"/>
        <v>8.6485355670831758</v>
      </c>
      <c r="P451">
        <f t="shared" si="172"/>
        <v>-393.5490534235945</v>
      </c>
      <c r="Q451">
        <f t="shared" si="160"/>
        <v>180</v>
      </c>
      <c r="R451">
        <f t="shared" si="161"/>
        <v>-70.838829616247025</v>
      </c>
      <c r="S451">
        <f t="shared" si="162"/>
        <v>-70.838829616247011</v>
      </c>
      <c r="T451">
        <f t="shared" si="163"/>
        <v>1.3338814408347732</v>
      </c>
      <c r="U451">
        <f t="shared" si="166"/>
        <v>63.548457241405949</v>
      </c>
      <c r="Z451">
        <f t="shared" si="164"/>
        <v>0.11679546007543473</v>
      </c>
      <c r="AA451">
        <f>PI()/4*('Config sheet'!$N$38^2-'Config sheet'!$N$41^2)*'Stage 1'!Z451*2</f>
        <v>9.7038564253456045E-3</v>
      </c>
      <c r="AB451">
        <f t="shared" si="165"/>
        <v>65.689235138039777</v>
      </c>
      <c r="AC451">
        <v>44.898066056263858</v>
      </c>
    </row>
    <row r="452" spans="3:29" x14ac:dyDescent="0.25">
      <c r="C452">
        <f t="shared" si="167"/>
        <v>101</v>
      </c>
      <c r="D452">
        <f t="shared" si="152"/>
        <v>995</v>
      </c>
      <c r="E452">
        <f t="shared" si="153"/>
        <v>0.17780000000000001</v>
      </c>
      <c r="F452">
        <f t="shared" si="168"/>
        <v>1.6917922948073701E-2</v>
      </c>
      <c r="G452">
        <f t="shared" si="169"/>
        <v>104.19615634406146</v>
      </c>
      <c r="H452">
        <f t="shared" si="170"/>
        <v>1.7627825445142726</v>
      </c>
      <c r="I452" s="3">
        <f t="shared" si="156"/>
        <v>8.8900000000000007E-2</v>
      </c>
      <c r="J452" s="3">
        <f t="shared" si="157"/>
        <v>0.40640000000000004</v>
      </c>
      <c r="K452">
        <f t="shared" si="158"/>
        <v>0.15541903434233756</v>
      </c>
      <c r="L452" s="62">
        <f>PI()/4*('Config sheet'!$N$38^2-'Config sheet'!$N$41^2)*'Stage 2'!K452*2</f>
        <v>1.2912864884044492E-2</v>
      </c>
      <c r="M452">
        <f t="shared" si="159"/>
        <v>71.333670868720063</v>
      </c>
      <c r="N452" s="62">
        <f>'Config sheet'!$N$44</f>
        <v>5.8970333333333338</v>
      </c>
      <c r="O452">
        <f t="shared" si="171"/>
        <v>8.7133194682110648</v>
      </c>
      <c r="P452">
        <f t="shared" si="172"/>
        <v>-379.92149022136982</v>
      </c>
      <c r="Q452">
        <f t="shared" si="160"/>
        <v>180</v>
      </c>
      <c r="R452">
        <f t="shared" si="161"/>
        <v>-68.385868239846559</v>
      </c>
      <c r="S452">
        <f t="shared" si="162"/>
        <v>-68.385868239846573</v>
      </c>
      <c r="T452">
        <f t="shared" si="163"/>
        <v>1.3338814408347732</v>
      </c>
      <c r="U452">
        <f t="shared" si="166"/>
        <v>64.341914471667579</v>
      </c>
      <c r="Z452">
        <f t="shared" si="164"/>
        <v>0.11534291434233757</v>
      </c>
      <c r="AA452">
        <f>PI()/4*('Config sheet'!$N$38^2-'Config sheet'!$N$41^2)*'Stage 1'!Z452*2</f>
        <v>9.5831728368215331E-3</v>
      </c>
      <c r="AB452">
        <f t="shared" si="165"/>
        <v>64.872280282529559</v>
      </c>
      <c r="AC452">
        <v>45.79138074487507</v>
      </c>
    </row>
    <row r="453" spans="3:29" x14ac:dyDescent="0.25">
      <c r="C453">
        <f t="shared" si="167"/>
        <v>100</v>
      </c>
      <c r="D453">
        <f t="shared" si="152"/>
        <v>995</v>
      </c>
      <c r="E453">
        <f t="shared" si="153"/>
        <v>0.17780000000000001</v>
      </c>
      <c r="F453">
        <f t="shared" si="168"/>
        <v>1.6750418760469014E-2</v>
      </c>
      <c r="G453">
        <f t="shared" si="169"/>
        <v>104.19615634406146</v>
      </c>
      <c r="H453">
        <f t="shared" si="170"/>
        <v>1.7453292519943295</v>
      </c>
      <c r="I453" s="3">
        <f t="shared" si="156"/>
        <v>8.8900000000000007E-2</v>
      </c>
      <c r="J453" s="3">
        <f t="shared" si="157"/>
        <v>0.40640000000000004</v>
      </c>
      <c r="K453">
        <f t="shared" si="158"/>
        <v>0.15395570911349354</v>
      </c>
      <c r="L453" s="62">
        <f>PI()/4*('Config sheet'!$N$38^2-'Config sheet'!$N$41^2)*'Stage 2'!K453*2</f>
        <v>1.2791285689826522E-2</v>
      </c>
      <c r="M453">
        <f t="shared" si="159"/>
        <v>70.66203910437433</v>
      </c>
      <c r="N453" s="62">
        <f>'Config sheet'!$N$44</f>
        <v>5.8970333333333338</v>
      </c>
      <c r="O453">
        <f t="shared" si="171"/>
        <v>8.7757959988140541</v>
      </c>
      <c r="P453">
        <f t="shared" si="172"/>
        <v>-365.99932824789971</v>
      </c>
      <c r="Q453">
        <f t="shared" si="160"/>
        <v>180</v>
      </c>
      <c r="R453">
        <f t="shared" si="161"/>
        <v>-65.879879084621948</v>
      </c>
      <c r="S453">
        <f t="shared" si="162"/>
        <v>-65.879879084621948</v>
      </c>
      <c r="T453">
        <f t="shared" si="163"/>
        <v>1.3338814408347732</v>
      </c>
      <c r="U453">
        <f t="shared" si="166"/>
        <v>65.158954611622534</v>
      </c>
      <c r="Z453">
        <f t="shared" si="164"/>
        <v>0.11387958911349355</v>
      </c>
      <c r="AA453">
        <f>PI()/4*('Config sheet'!$N$38^2-'Config sheet'!$N$41^2)*'Stage 1'!Z453*2</f>
        <v>9.4615936426035649E-3</v>
      </c>
      <c r="AB453">
        <f t="shared" si="165"/>
        <v>64.049262718500302</v>
      </c>
      <c r="AC453">
        <v>46.684444951807265</v>
      </c>
    </row>
    <row r="454" spans="3:29" x14ac:dyDescent="0.25">
      <c r="C454">
        <f t="shared" si="167"/>
        <v>99</v>
      </c>
      <c r="D454">
        <f t="shared" si="152"/>
        <v>995</v>
      </c>
      <c r="E454">
        <f t="shared" si="153"/>
        <v>0.17780000000000001</v>
      </c>
      <c r="F454">
        <f t="shared" si="168"/>
        <v>1.6582914572864323E-2</v>
      </c>
      <c r="G454">
        <f t="shared" si="169"/>
        <v>104.19615634406146</v>
      </c>
      <c r="H454">
        <f t="shared" si="170"/>
        <v>1.7278759594743862</v>
      </c>
      <c r="I454" s="3">
        <f t="shared" si="156"/>
        <v>8.8900000000000007E-2</v>
      </c>
      <c r="J454" s="3">
        <f t="shared" si="157"/>
        <v>0.40640000000000004</v>
      </c>
      <c r="K454">
        <f t="shared" si="158"/>
        <v>0.152481990573131</v>
      </c>
      <c r="L454" s="62">
        <f>PI()/4*('Config sheet'!$N$38^2-'Config sheet'!$N$41^2)*'Stage 2'!K454*2</f>
        <v>1.2668842975719213E-2</v>
      </c>
      <c r="M454">
        <f t="shared" si="159"/>
        <v>69.985637055190352</v>
      </c>
      <c r="N454" s="62">
        <f>'Config sheet'!$N$44</f>
        <v>5.8970333333333338</v>
      </c>
      <c r="O454">
        <f t="shared" si="171"/>
        <v>8.8359159611218185</v>
      </c>
      <c r="P454">
        <f t="shared" si="172"/>
        <v>-351.7843951550052</v>
      </c>
      <c r="Q454">
        <f t="shared" si="160"/>
        <v>180</v>
      </c>
      <c r="R454">
        <f t="shared" si="161"/>
        <v>-63.321191127900953</v>
      </c>
      <c r="S454">
        <f t="shared" si="162"/>
        <v>-63.321191127900939</v>
      </c>
      <c r="T454">
        <f t="shared" si="163"/>
        <v>1.3338814408347732</v>
      </c>
      <c r="U454">
        <f t="shared" si="166"/>
        <v>66.000322609709116</v>
      </c>
      <c r="Z454">
        <f t="shared" si="164"/>
        <v>0.11240587057313101</v>
      </c>
      <c r="AA454">
        <f>PI()/4*('Config sheet'!$N$38^2-'Config sheet'!$N$41^2)*'Stage 1'!Z454*2</f>
        <v>9.3391509284962565E-3</v>
      </c>
      <c r="AB454">
        <f t="shared" si="165"/>
        <v>63.220399647430256</v>
      </c>
      <c r="AC454">
        <v>47.576953143407145</v>
      </c>
    </row>
    <row r="455" spans="3:29" x14ac:dyDescent="0.25">
      <c r="C455">
        <f t="shared" si="167"/>
        <v>98</v>
      </c>
      <c r="D455">
        <f t="shared" si="152"/>
        <v>995</v>
      </c>
      <c r="E455">
        <f t="shared" si="153"/>
        <v>0.17780000000000001</v>
      </c>
      <c r="F455">
        <f t="shared" si="168"/>
        <v>1.6415410385259632E-2</v>
      </c>
      <c r="G455">
        <f t="shared" si="169"/>
        <v>104.19615634406146</v>
      </c>
      <c r="H455">
        <f t="shared" si="170"/>
        <v>1.7104226669544429</v>
      </c>
      <c r="I455" s="3">
        <f t="shared" si="156"/>
        <v>8.8900000000000007E-2</v>
      </c>
      <c r="J455" s="3">
        <f t="shared" si="157"/>
        <v>0.40640000000000004</v>
      </c>
      <c r="K455">
        <f t="shared" si="158"/>
        <v>0.15099827348201739</v>
      </c>
      <c r="L455" s="62">
        <f>PI()/4*('Config sheet'!$N$38^2-'Config sheet'!$N$41^2)*'Stage 2'!K455*2</f>
        <v>1.2545569540101949E-2</v>
      </c>
      <c r="M455">
        <f t="shared" si="159"/>
        <v>69.304645907049093</v>
      </c>
      <c r="N455" s="62">
        <f>'Config sheet'!$N$44</f>
        <v>5.8970333333333338</v>
      </c>
      <c r="O455">
        <f t="shared" si="171"/>
        <v>8.8936304894397669</v>
      </c>
      <c r="P455">
        <f t="shared" si="172"/>
        <v>-337.27882864227388</v>
      </c>
      <c r="Q455">
        <f t="shared" si="160"/>
        <v>180</v>
      </c>
      <c r="R455">
        <f t="shared" si="161"/>
        <v>-60.710189155609299</v>
      </c>
      <c r="S455">
        <f t="shared" si="162"/>
        <v>-60.710189155609299</v>
      </c>
      <c r="T455">
        <f t="shared" si="163"/>
        <v>1.3338814408347732</v>
      </c>
      <c r="U455">
        <f t="shared" si="166"/>
        <v>66.866790912645541</v>
      </c>
      <c r="Z455">
        <f t="shared" si="164"/>
        <v>0.11092215348201739</v>
      </c>
      <c r="AA455">
        <f>PI()/4*('Config sheet'!$N$38^2-'Config sheet'!$N$41^2)*'Stage 1'!Z455*2</f>
        <v>9.2158774928789919E-3</v>
      </c>
      <c r="AB455">
        <f t="shared" si="165"/>
        <v>62.385913094497973</v>
      </c>
      <c r="AC455">
        <v>48.46860299849142</v>
      </c>
    </row>
    <row r="456" spans="3:29" x14ac:dyDescent="0.25">
      <c r="C456">
        <f t="shared" si="167"/>
        <v>97</v>
      </c>
      <c r="D456">
        <f t="shared" si="152"/>
        <v>995</v>
      </c>
      <c r="E456">
        <f t="shared" si="153"/>
        <v>0.17780000000000001</v>
      </c>
      <c r="F456">
        <f t="shared" si="168"/>
        <v>1.624790619765494E-2</v>
      </c>
      <c r="G456">
        <f t="shared" si="169"/>
        <v>104.19615634406146</v>
      </c>
      <c r="H456">
        <f t="shared" si="170"/>
        <v>1.6929693744344994</v>
      </c>
      <c r="I456" s="3">
        <f t="shared" si="156"/>
        <v>8.8900000000000007E-2</v>
      </c>
      <c r="J456" s="3">
        <f t="shared" si="157"/>
        <v>0.40640000000000004</v>
      </c>
      <c r="K456">
        <f t="shared" si="158"/>
        <v>0.14950496113487316</v>
      </c>
      <c r="L456" s="62">
        <f>PI()/4*('Config sheet'!$N$38^2-'Config sheet'!$N$41^2)*'Stage 2'!K456*2</f>
        <v>1.24214988903907E-2</v>
      </c>
      <c r="M456">
        <f t="shared" si="159"/>
        <v>68.619250762714685</v>
      </c>
      <c r="N456" s="62">
        <f>'Config sheet'!$N$44</f>
        <v>5.8970333333333338</v>
      </c>
      <c r="O456">
        <f t="shared" si="171"/>
        <v>8.948891102257619</v>
      </c>
      <c r="P456">
        <f t="shared" si="172"/>
        <v>-322.48507847688279</v>
      </c>
      <c r="Q456">
        <f t="shared" si="160"/>
        <v>180</v>
      </c>
      <c r="R456">
        <f t="shared" si="161"/>
        <v>-58.047314125838902</v>
      </c>
      <c r="S456">
        <f t="shared" si="162"/>
        <v>-58.047314125838902</v>
      </c>
      <c r="T456">
        <f t="shared" si="163"/>
        <v>1.3338814408347732</v>
      </c>
      <c r="U456">
        <f t="shared" si="166"/>
        <v>67.759160445944929</v>
      </c>
      <c r="Z456">
        <f t="shared" si="164"/>
        <v>0.10942884113487317</v>
      </c>
      <c r="AA456">
        <f>PI()/4*('Config sheet'!$N$38^2-'Config sheet'!$N$41^2)*'Stage 1'!Z456*2</f>
        <v>9.0918068431677431E-3</v>
      </c>
      <c r="AB456">
        <f t="shared" si="165"/>
        <v>61.546029884630578</v>
      </c>
      <c r="AC456">
        <v>49.359095544115839</v>
      </c>
    </row>
    <row r="457" spans="3:29" x14ac:dyDescent="0.25">
      <c r="C457">
        <f t="shared" si="167"/>
        <v>96</v>
      </c>
      <c r="D457">
        <f t="shared" si="152"/>
        <v>995</v>
      </c>
      <c r="E457">
        <f t="shared" si="153"/>
        <v>0.17780000000000001</v>
      </c>
      <c r="F457">
        <f t="shared" si="168"/>
        <v>1.6080402010050253E-2</v>
      </c>
      <c r="G457">
        <f t="shared" si="169"/>
        <v>104.19615634406146</v>
      </c>
      <c r="H457">
        <f t="shared" si="170"/>
        <v>1.6755160819145565</v>
      </c>
      <c r="I457" s="3">
        <f t="shared" si="156"/>
        <v>8.8900000000000007E-2</v>
      </c>
      <c r="J457" s="3">
        <f t="shared" si="157"/>
        <v>0.40640000000000004</v>
      </c>
      <c r="K457">
        <f t="shared" si="158"/>
        <v>0.14800246530744343</v>
      </c>
      <c r="L457" s="62">
        <f>PI()/4*('Config sheet'!$N$38^2-'Config sheet'!$N$41^2)*'Stage 2'!K457*2</f>
        <v>1.2296665238640519E-2</v>
      </c>
      <c r="M457">
        <f t="shared" si="159"/>
        <v>67.92964061754148</v>
      </c>
      <c r="N457" s="62">
        <f>'Config sheet'!$N$44</f>
        <v>5.8970333333333338</v>
      </c>
      <c r="O457">
        <f t="shared" si="171"/>
        <v>9.0016497546655767</v>
      </c>
      <c r="P457">
        <f t="shared" si="172"/>
        <v>-307.40590814601899</v>
      </c>
      <c r="Q457">
        <f t="shared" si="160"/>
        <v>180</v>
      </c>
      <c r="R457">
        <f t="shared" si="161"/>
        <v>-55.333063466283413</v>
      </c>
      <c r="S457">
        <f t="shared" si="162"/>
        <v>-55.33306346628342</v>
      </c>
      <c r="T457">
        <f t="shared" si="163"/>
        <v>1.3338814408347732</v>
      </c>
      <c r="U457">
        <f t="shared" si="166"/>
        <v>68.678261620778258</v>
      </c>
      <c r="Z457">
        <f t="shared" si="164"/>
        <v>0.10792634530744344</v>
      </c>
      <c r="AA457">
        <f>PI()/4*('Config sheet'!$N$38^2-'Config sheet'!$N$41^2)*'Stage 1'!Z457*2</f>
        <v>8.966973191417562E-3</v>
      </c>
      <c r="AB457">
        <f t="shared" si="165"/>
        <v>60.70098161273534</v>
      </c>
      <c r="AC457">
        <v>50.24813528596998</v>
      </c>
    </row>
    <row r="458" spans="3:29" x14ac:dyDescent="0.25">
      <c r="C458">
        <f t="shared" si="167"/>
        <v>95</v>
      </c>
      <c r="D458">
        <f t="shared" si="152"/>
        <v>995</v>
      </c>
      <c r="E458">
        <f t="shared" si="153"/>
        <v>0.17780000000000001</v>
      </c>
      <c r="F458">
        <f t="shared" si="168"/>
        <v>1.5912897822445562E-2</v>
      </c>
      <c r="G458">
        <f t="shared" si="169"/>
        <v>104.19615634406146</v>
      </c>
      <c r="H458">
        <f t="shared" si="170"/>
        <v>1.6580627893946129</v>
      </c>
      <c r="I458" s="3">
        <f t="shared" si="156"/>
        <v>8.8900000000000007E-2</v>
      </c>
      <c r="J458" s="3">
        <f t="shared" si="157"/>
        <v>0.40640000000000004</v>
      </c>
      <c r="K458">
        <f t="shared" si="158"/>
        <v>0.14649120619310291</v>
      </c>
      <c r="L458" s="62">
        <f>PI()/4*('Config sheet'!$N$38^2-'Config sheet'!$N$41^2)*'Stage 2'!K458*2</f>
        <v>1.2171103496278413E-2</v>
      </c>
      <c r="M458">
        <f t="shared" si="159"/>
        <v>67.236008330377331</v>
      </c>
      <c r="N458" s="62">
        <f>'Config sheet'!$N$44</f>
        <v>5.8970333333333338</v>
      </c>
      <c r="O458">
        <f t="shared" si="171"/>
        <v>9.0518588910162805</v>
      </c>
      <c r="P458">
        <f t="shared" si="172"/>
        <v>-292.04439613846415</v>
      </c>
      <c r="Q458">
        <f t="shared" si="160"/>
        <v>180</v>
      </c>
      <c r="R458">
        <f t="shared" si="161"/>
        <v>-52.567991304923545</v>
      </c>
      <c r="S458">
        <f t="shared" si="162"/>
        <v>-52.567991304923545</v>
      </c>
      <c r="T458">
        <f t="shared" si="163"/>
        <v>1.3338814408347732</v>
      </c>
      <c r="U458">
        <f t="shared" si="166"/>
        <v>69.624955366426647</v>
      </c>
      <c r="Z458">
        <f t="shared" si="164"/>
        <v>0.10641508619310291</v>
      </c>
      <c r="AA458">
        <f>PI()/4*('Config sheet'!$N$38^2-'Config sheet'!$N$41^2)*'Stage 1'!Z458*2</f>
        <v>8.8414114490554564E-3</v>
      </c>
      <c r="AB458">
        <f t="shared" si="165"/>
        <v>59.851004608044384</v>
      </c>
      <c r="AC458">
        <v>51.135430333278556</v>
      </c>
    </row>
    <row r="459" spans="3:29" x14ac:dyDescent="0.25">
      <c r="C459">
        <f t="shared" si="167"/>
        <v>94</v>
      </c>
      <c r="D459">
        <f t="shared" si="152"/>
        <v>995</v>
      </c>
      <c r="E459">
        <f t="shared" si="153"/>
        <v>0.17780000000000001</v>
      </c>
      <c r="F459">
        <f t="shared" si="168"/>
        <v>1.5745393634840871E-2</v>
      </c>
      <c r="G459">
        <f t="shared" si="169"/>
        <v>104.19615634406146</v>
      </c>
      <c r="H459">
        <f t="shared" si="170"/>
        <v>1.6406094968746696</v>
      </c>
      <c r="I459" s="3">
        <f t="shared" si="156"/>
        <v>8.8900000000000007E-2</v>
      </c>
      <c r="J459" s="3">
        <f t="shared" si="157"/>
        <v>0.40640000000000004</v>
      </c>
      <c r="K459">
        <f t="shared" si="158"/>
        <v>0.14497161232888595</v>
      </c>
      <c r="L459" s="62">
        <f>PI()/4*('Config sheet'!$N$38^2-'Config sheet'!$N$41^2)*'Stage 2'!K459*2</f>
        <v>1.2044849267957607E-2</v>
      </c>
      <c r="M459">
        <f t="shared" si="159"/>
        <v>66.53855058961301</v>
      </c>
      <c r="N459" s="62">
        <f>'Config sheet'!$N$44</f>
        <v>5.8970333333333338</v>
      </c>
      <c r="O459">
        <f t="shared" si="171"/>
        <v>9.099471497770141</v>
      </c>
      <c r="P459">
        <f t="shared" si="172"/>
        <v>-276.40393685237831</v>
      </c>
      <c r="Q459">
        <f t="shared" si="160"/>
        <v>180</v>
      </c>
      <c r="R459">
        <f t="shared" si="161"/>
        <v>-49.752708633428099</v>
      </c>
      <c r="S459">
        <f t="shared" si="162"/>
        <v>-49.752708633428099</v>
      </c>
      <c r="T459">
        <f t="shared" si="163"/>
        <v>1.3338814408347732</v>
      </c>
      <c r="U459">
        <f t="shared" si="166"/>
        <v>70.60013418731404</v>
      </c>
      <c r="Z459">
        <f t="shared" si="164"/>
        <v>0.10489549232888595</v>
      </c>
      <c r="AA459">
        <f>PI()/4*('Config sheet'!$N$38^2-'Config sheet'!$N$41^2)*'Stage 1'!Z459*2</f>
        <v>8.7151572207346505E-3</v>
      </c>
      <c r="AB459">
        <f t="shared" si="165"/>
        <v>58.996339892511784</v>
      </c>
      <c r="AC459">
        <v>52.020692518099246</v>
      </c>
    </row>
    <row r="460" spans="3:29" x14ac:dyDescent="0.25">
      <c r="C460">
        <f t="shared" si="167"/>
        <v>93</v>
      </c>
      <c r="D460">
        <f t="shared" si="152"/>
        <v>995</v>
      </c>
      <c r="E460">
        <f t="shared" si="153"/>
        <v>0.17780000000000001</v>
      </c>
      <c r="F460">
        <f t="shared" si="168"/>
        <v>1.5577889447236181E-2</v>
      </c>
      <c r="G460">
        <f t="shared" si="169"/>
        <v>104.19615634406146</v>
      </c>
      <c r="H460">
        <f t="shared" si="170"/>
        <v>1.6231562043547263</v>
      </c>
      <c r="I460" s="3">
        <f t="shared" si="156"/>
        <v>8.8900000000000007E-2</v>
      </c>
      <c r="J460" s="3">
        <f t="shared" si="157"/>
        <v>0.40640000000000004</v>
      </c>
      <c r="K460">
        <f t="shared" si="158"/>
        <v>0.14344412051085292</v>
      </c>
      <c r="L460" s="62">
        <f>PI()/4*('Config sheet'!$N$38^2-'Config sheet'!$N$41^2)*'Stage 2'!K460*2</f>
        <v>1.1917938844525831E-2</v>
      </c>
      <c r="M460">
        <f t="shared" si="159"/>
        <v>65.837467874337449</v>
      </c>
      <c r="N460" s="62">
        <f>'Config sheet'!$N$44</f>
        <v>5.8970333333333338</v>
      </c>
      <c r="O460">
        <f t="shared" si="171"/>
        <v>9.1444411564612871</v>
      </c>
      <c r="P460">
        <f t="shared" si="172"/>
        <v>-260.48824112674288</v>
      </c>
      <c r="Q460">
        <f t="shared" si="160"/>
        <v>180</v>
      </c>
      <c r="R460">
        <f t="shared" si="161"/>
        <v>-46.887883402813721</v>
      </c>
      <c r="S460">
        <f t="shared" si="162"/>
        <v>-46.887883402813721</v>
      </c>
      <c r="T460">
        <f t="shared" si="163"/>
        <v>1.3338814408347732</v>
      </c>
      <c r="U460">
        <f t="shared" si="166"/>
        <v>71.604723243324457</v>
      </c>
      <c r="Z460">
        <f t="shared" si="164"/>
        <v>0.10336800051085293</v>
      </c>
      <c r="AA460">
        <f>PI()/4*('Config sheet'!$N$38^2-'Config sheet'!$N$41^2)*'Stage 1'!Z460*2</f>
        <v>8.5882467973028738E-3</v>
      </c>
      <c r="AB460">
        <f t="shared" si="165"/>
        <v>58.137233133213122</v>
      </c>
      <c r="AC460">
        <v>52.903637508918727</v>
      </c>
    </row>
    <row r="461" spans="3:29" x14ac:dyDescent="0.25">
      <c r="C461">
        <f t="shared" si="167"/>
        <v>92</v>
      </c>
      <c r="D461">
        <f t="shared" si="152"/>
        <v>995</v>
      </c>
      <c r="E461">
        <f t="shared" si="153"/>
        <v>0.17780000000000001</v>
      </c>
      <c r="F461">
        <f t="shared" si="168"/>
        <v>1.5410385259631492E-2</v>
      </c>
      <c r="G461">
        <f t="shared" si="169"/>
        <v>104.19615634406146</v>
      </c>
      <c r="H461">
        <f t="shared" si="170"/>
        <v>1.6057029118347832</v>
      </c>
      <c r="I461" s="3">
        <f t="shared" si="156"/>
        <v>8.8900000000000007E-2</v>
      </c>
      <c r="J461" s="3">
        <f t="shared" si="157"/>
        <v>0.40640000000000004</v>
      </c>
      <c r="K461">
        <f t="shared" si="158"/>
        <v>0.1419091756987258</v>
      </c>
      <c r="L461" s="62">
        <f>PI()/4*('Config sheet'!$N$38^2-'Config sheet'!$N$41^2)*'Stage 2'!K461*2</f>
        <v>1.1790409195102039E-2</v>
      </c>
      <c r="M461">
        <f t="shared" si="159"/>
        <v>65.132964410567709</v>
      </c>
      <c r="N461" s="62">
        <f>'Config sheet'!$N$44</f>
        <v>5.8970333333333338</v>
      </c>
      <c r="O461">
        <f t="shared" si="171"/>
        <v>9.1867220967208212</v>
      </c>
      <c r="P461">
        <f t="shared" si="172"/>
        <v>-244.30133639440598</v>
      </c>
      <c r="Q461">
        <f t="shared" si="160"/>
        <v>180</v>
      </c>
      <c r="R461">
        <f t="shared" si="161"/>
        <v>-43.974240550993073</v>
      </c>
      <c r="S461">
        <f t="shared" si="162"/>
        <v>-43.974240550993073</v>
      </c>
      <c r="T461">
        <f t="shared" si="163"/>
        <v>1.3338814408347732</v>
      </c>
      <c r="U461">
        <f t="shared" si="166"/>
        <v>72.639681451780405</v>
      </c>
      <c r="Z461">
        <f t="shared" si="164"/>
        <v>0.10183305569872581</v>
      </c>
      <c r="AA461">
        <f>PI()/4*('Config sheet'!$N$38^2-'Config sheet'!$N$41^2)*'Stage 1'!Z461*2</f>
        <v>8.4607171478790818E-3</v>
      </c>
      <c r="AB461">
        <f t="shared" si="165"/>
        <v>57.273934588709679</v>
      </c>
      <c r="AC461">
        <v>53.783984918459595</v>
      </c>
    </row>
    <row r="462" spans="3:29" x14ac:dyDescent="0.25">
      <c r="C462">
        <f t="shared" si="167"/>
        <v>91</v>
      </c>
      <c r="D462">
        <f t="shared" si="152"/>
        <v>995</v>
      </c>
      <c r="E462">
        <f t="shared" si="153"/>
        <v>0.17780000000000001</v>
      </c>
      <c r="F462">
        <f t="shared" si="168"/>
        <v>1.5242881072026801E-2</v>
      </c>
      <c r="G462">
        <f t="shared" si="169"/>
        <v>104.19615634406146</v>
      </c>
      <c r="H462">
        <f t="shared" si="170"/>
        <v>1.5882496193148399</v>
      </c>
      <c r="I462" s="3">
        <f t="shared" si="156"/>
        <v>8.8900000000000007E-2</v>
      </c>
      <c r="J462" s="3">
        <f t="shared" si="157"/>
        <v>0.40640000000000004</v>
      </c>
      <c r="K462">
        <f t="shared" si="158"/>
        <v>0.14036723090974235</v>
      </c>
      <c r="L462" s="62">
        <f>PI()/4*('Config sheet'!$N$38^2-'Config sheet'!$N$41^2)*'Stage 2'!K462*2</f>
        <v>1.1662297958257377E-2</v>
      </c>
      <c r="M462">
        <f t="shared" si="159"/>
        <v>64.425248122530519</v>
      </c>
      <c r="N462" s="62">
        <f>'Config sheet'!$N$44</f>
        <v>5.8970333333333338</v>
      </c>
      <c r="O462">
        <f t="shared" si="171"/>
        <v>9.2262692492939316</v>
      </c>
      <c r="P462">
        <f t="shared" si="172"/>
        <v>-227.84756645511254</v>
      </c>
      <c r="Q462">
        <f t="shared" si="160"/>
        <v>180</v>
      </c>
      <c r="R462">
        <f t="shared" si="161"/>
        <v>-41.012561961920262</v>
      </c>
      <c r="S462">
        <f t="shared" si="162"/>
        <v>-41.012561961920255</v>
      </c>
      <c r="T462">
        <f t="shared" si="163"/>
        <v>1.3338814408347732</v>
      </c>
      <c r="U462">
        <f t="shared" si="166"/>
        <v>73.706002609091627</v>
      </c>
      <c r="Z462">
        <f t="shared" si="164"/>
        <v>0.10029111090974235</v>
      </c>
      <c r="AA462">
        <f>PI()/4*('Config sheet'!$N$38^2-'Config sheet'!$N$41^2)*'Stage 1'!Z462*2</f>
        <v>8.3326059110344197E-3</v>
      </c>
      <c r="AB462">
        <f t="shared" si="165"/>
        <v>56.406699049348902</v>
      </c>
      <c r="AC462">
        <v>54.66145840562055</v>
      </c>
    </row>
    <row r="463" spans="3:29" x14ac:dyDescent="0.25">
      <c r="C463">
        <f t="shared" si="167"/>
        <v>90</v>
      </c>
      <c r="D463">
        <f t="shared" si="152"/>
        <v>995</v>
      </c>
      <c r="E463">
        <f t="shared" si="153"/>
        <v>0.17780000000000001</v>
      </c>
      <c r="F463">
        <f t="shared" si="168"/>
        <v>1.5075376884422112E-2</v>
      </c>
      <c r="G463">
        <f t="shared" si="169"/>
        <v>104.19615634406146</v>
      </c>
      <c r="H463">
        <f t="shared" si="170"/>
        <v>1.5707963267948966</v>
      </c>
      <c r="I463" s="3">
        <f t="shared" si="156"/>
        <v>8.8900000000000007E-2</v>
      </c>
      <c r="J463" s="3">
        <f t="shared" si="157"/>
        <v>0.40640000000000004</v>
      </c>
      <c r="K463">
        <f t="shared" si="158"/>
        <v>0.13881874710170172</v>
      </c>
      <c r="L463" s="62">
        <f>PI()/4*('Config sheet'!$N$38^2-'Config sheet'!$N$41^2)*'Stage 2'!K463*2</f>
        <v>1.1533643432298117E-2</v>
      </c>
      <c r="M463">
        <f t="shared" si="159"/>
        <v>63.714530578983009</v>
      </c>
      <c r="N463" s="62">
        <f>'Config sheet'!$N$44</f>
        <v>5.8970333333333338</v>
      </c>
      <c r="O463">
        <f t="shared" si="171"/>
        <v>9.2630382989870643</v>
      </c>
      <c r="P463">
        <f t="shared" si="172"/>
        <v>-211.13159086737485</v>
      </c>
      <c r="Q463">
        <f t="shared" si="160"/>
        <v>180</v>
      </c>
      <c r="R463">
        <f t="shared" si="161"/>
        <v>-38.003686356127481</v>
      </c>
      <c r="S463">
        <f t="shared" si="162"/>
        <v>-38.003686356127474</v>
      </c>
      <c r="T463">
        <f t="shared" si="163"/>
        <v>1.3338814408347732</v>
      </c>
      <c r="U463">
        <f t="shared" si="166"/>
        <v>74.804716529663366</v>
      </c>
      <c r="Z463">
        <f t="shared" si="164"/>
        <v>9.874262710170173E-2</v>
      </c>
      <c r="AA463">
        <f>PI()/4*('Config sheet'!$N$38^2-'Config sheet'!$N$41^2)*'Stage 1'!Z463*2</f>
        <v>8.2039513850751603E-3</v>
      </c>
      <c r="AB463">
        <f t="shared" si="165"/>
        <v>55.535785771485784</v>
      </c>
      <c r="AC463">
        <v>55.535785771485784</v>
      </c>
    </row>
    <row r="464" spans="3:29" x14ac:dyDescent="0.25">
      <c r="C464">
        <f t="shared" si="167"/>
        <v>89</v>
      </c>
      <c r="D464">
        <f t="shared" si="152"/>
        <v>995</v>
      </c>
      <c r="E464">
        <f t="shared" si="153"/>
        <v>0.17780000000000001</v>
      </c>
      <c r="F464">
        <f t="shared" si="168"/>
        <v>1.4907872696817421E-2</v>
      </c>
      <c r="G464">
        <f t="shared" si="169"/>
        <v>104.19615634406146</v>
      </c>
      <c r="H464">
        <f t="shared" si="170"/>
        <v>1.5533430342749532</v>
      </c>
      <c r="I464" s="3">
        <f t="shared" si="156"/>
        <v>8.8900000000000007E-2</v>
      </c>
      <c r="J464" s="3">
        <f t="shared" si="157"/>
        <v>0.40640000000000004</v>
      </c>
      <c r="K464">
        <f t="shared" si="158"/>
        <v>0.13726419304519333</v>
      </c>
      <c r="L464" s="62">
        <f>PI()/4*('Config sheet'!$N$38^2-'Config sheet'!$N$41^2)*'Stage 2'!K464*2</f>
        <v>1.1404484564649897E-2</v>
      </c>
      <c r="M464">
        <f t="shared" si="159"/>
        <v>63.001026934568749</v>
      </c>
      <c r="N464" s="62">
        <f>'Config sheet'!$N$44</f>
        <v>5.8970333333333338</v>
      </c>
      <c r="O464">
        <f t="shared" si="171"/>
        <v>9.2969857374812577</v>
      </c>
      <c r="P464">
        <f t="shared" si="172"/>
        <v>-194.15838395849369</v>
      </c>
      <c r="Q464">
        <f t="shared" si="160"/>
        <v>180</v>
      </c>
      <c r="R464">
        <f t="shared" si="161"/>
        <v>-34.948509112528868</v>
      </c>
      <c r="S464">
        <f t="shared" si="162"/>
        <v>-34.94850911252886</v>
      </c>
      <c r="T464">
        <f t="shared" si="163"/>
        <v>1.3338814408347732</v>
      </c>
      <c r="U464">
        <f t="shared" si="166"/>
        <v>75.9368901991824</v>
      </c>
      <c r="Z464">
        <f t="shared" si="164"/>
        <v>9.7188073045193335E-2</v>
      </c>
      <c r="AA464">
        <f>PI()/4*('Config sheet'!$N$38^2-'Config sheet'!$N$41^2)*'Stage 1'!Z464*2</f>
        <v>8.0747925174269406E-3</v>
      </c>
      <c r="AB464">
        <f t="shared" si="165"/>
        <v>54.66145840562055</v>
      </c>
      <c r="AC464">
        <v>56.406699049348902</v>
      </c>
    </row>
    <row r="465" spans="3:29" x14ac:dyDescent="0.25">
      <c r="C465">
        <f t="shared" si="167"/>
        <v>88</v>
      </c>
      <c r="D465">
        <f t="shared" si="152"/>
        <v>995</v>
      </c>
      <c r="E465">
        <f t="shared" si="153"/>
        <v>0.17780000000000001</v>
      </c>
      <c r="F465">
        <f t="shared" si="168"/>
        <v>1.4740368509212731E-2</v>
      </c>
      <c r="G465">
        <f t="shared" si="169"/>
        <v>104.19615634406146</v>
      </c>
      <c r="H465">
        <f t="shared" si="170"/>
        <v>1.5358897417550099</v>
      </c>
      <c r="I465" s="3">
        <f t="shared" si="156"/>
        <v>8.8900000000000007E-2</v>
      </c>
      <c r="J465" s="3">
        <f t="shared" si="157"/>
        <v>0.40640000000000004</v>
      </c>
      <c r="K465">
        <f t="shared" si="158"/>
        <v>0.13570404518502116</v>
      </c>
      <c r="L465" s="62">
        <f>PI()/4*('Config sheet'!$N$38^2-'Config sheet'!$N$41^2)*'Stage 2'!K465*2</f>
        <v>1.1274860940344271E-2</v>
      </c>
      <c r="M465">
        <f t="shared" si="159"/>
        <v>62.28495586621478</v>
      </c>
      <c r="N465" s="62">
        <f>'Config sheet'!$N$44</f>
        <v>5.8970333333333338</v>
      </c>
      <c r="O465">
        <f t="shared" si="171"/>
        <v>9.3280689159476609</v>
      </c>
      <c r="P465">
        <f t="shared" si="172"/>
        <v>-176.93323345251116</v>
      </c>
      <c r="Q465">
        <f t="shared" si="160"/>
        <v>180</v>
      </c>
      <c r="R465">
        <f t="shared" si="161"/>
        <v>-31.847982021452012</v>
      </c>
      <c r="S465">
        <f t="shared" si="162"/>
        <v>-31.847982021452008</v>
      </c>
      <c r="T465">
        <f t="shared" si="163"/>
        <v>1.3338814408347732</v>
      </c>
      <c r="U465">
        <f t="shared" si="166"/>
        <v>77.103628938867757</v>
      </c>
      <c r="Z465">
        <f t="shared" si="164"/>
        <v>9.5627925185021168E-2</v>
      </c>
      <c r="AA465">
        <f>PI()/4*('Config sheet'!$N$38^2-'Config sheet'!$N$41^2)*'Stage 1'!Z465*2</f>
        <v>7.9451688931213137E-3</v>
      </c>
      <c r="AB465">
        <f t="shared" si="165"/>
        <v>53.783984918459595</v>
      </c>
      <c r="AC465">
        <v>57.273934588709679</v>
      </c>
    </row>
    <row r="466" spans="3:29" x14ac:dyDescent="0.25">
      <c r="C466">
        <f t="shared" si="167"/>
        <v>87</v>
      </c>
      <c r="D466">
        <f t="shared" si="152"/>
        <v>995</v>
      </c>
      <c r="E466">
        <f t="shared" si="153"/>
        <v>0.17780000000000001</v>
      </c>
      <c r="F466">
        <f t="shared" si="168"/>
        <v>1.457286432160804E-2</v>
      </c>
      <c r="G466">
        <f t="shared" si="169"/>
        <v>104.19615634406146</v>
      </c>
      <c r="H466">
        <f t="shared" si="170"/>
        <v>1.5184364492350666</v>
      </c>
      <c r="I466" s="3">
        <f t="shared" si="156"/>
        <v>8.8900000000000007E-2</v>
      </c>
      <c r="J466" s="3">
        <f t="shared" si="157"/>
        <v>0.40640000000000004</v>
      </c>
      <c r="K466">
        <f t="shared" si="158"/>
        <v>0.1341387874908575</v>
      </c>
      <c r="L466" s="62">
        <f>PI()/4*('Config sheet'!$N$38^2-'Config sheet'!$N$41^2)*'Stage 2'!K466*2</f>
        <v>1.1144812769610397E-2</v>
      </c>
      <c r="M466">
        <f t="shared" si="159"/>
        <v>61.566539504585229</v>
      </c>
      <c r="N466" s="62">
        <f>'Config sheet'!$N$44</f>
        <v>5.8970333333333338</v>
      </c>
      <c r="O466">
        <f t="shared" si="171"/>
        <v>9.3562460974012165</v>
      </c>
      <c r="P466">
        <f t="shared" si="172"/>
        <v>-159.46173871633783</v>
      </c>
      <c r="Q466">
        <f t="shared" si="160"/>
        <v>180</v>
      </c>
      <c r="R466">
        <f t="shared" si="161"/>
        <v>-28.703112968940818</v>
      </c>
      <c r="S466">
        <f t="shared" si="162"/>
        <v>-28.703112968940811</v>
      </c>
      <c r="T466">
        <f t="shared" si="163"/>
        <v>1.3338814408347732</v>
      </c>
      <c r="U466">
        <f t="shared" si="166"/>
        <v>78.306077576675222</v>
      </c>
      <c r="Z466">
        <f t="shared" si="164"/>
        <v>9.406266749085751E-2</v>
      </c>
      <c r="AA466">
        <f>PI()/4*('Config sheet'!$N$38^2-'Config sheet'!$N$41^2)*'Stage 1'!Z466*2</f>
        <v>7.8151207223874381E-3</v>
      </c>
      <c r="AB466">
        <f t="shared" si="165"/>
        <v>52.903637508918727</v>
      </c>
      <c r="AC466">
        <v>58.137233133213122</v>
      </c>
    </row>
    <row r="467" spans="3:29" x14ac:dyDescent="0.25">
      <c r="C467">
        <f t="shared" si="167"/>
        <v>86</v>
      </c>
      <c r="D467">
        <f t="shared" si="152"/>
        <v>995</v>
      </c>
      <c r="E467">
        <f t="shared" si="153"/>
        <v>0.17780000000000001</v>
      </c>
      <c r="F467">
        <f t="shared" si="168"/>
        <v>1.4405360134003351E-2</v>
      </c>
      <c r="G467">
        <f t="shared" si="169"/>
        <v>104.19615634406146</v>
      </c>
      <c r="H467">
        <f t="shared" si="170"/>
        <v>1.5009831567151233</v>
      </c>
      <c r="I467" s="3">
        <f t="shared" si="156"/>
        <v>8.8900000000000007E-2</v>
      </c>
      <c r="J467" s="3">
        <f t="shared" si="157"/>
        <v>0.40640000000000004</v>
      </c>
      <c r="K467">
        <f t="shared" si="158"/>
        <v>0.13256891129718046</v>
      </c>
      <c r="L467" s="62">
        <f>PI()/4*('Config sheet'!$N$38^2-'Config sheet'!$N$41^2)*'Stage 2'!K467*2</f>
        <v>1.1014380874576369E-2</v>
      </c>
      <c r="M467">
        <f t="shared" si="159"/>
        <v>60.846003360616329</v>
      </c>
      <c r="N467" s="62">
        <f>'Config sheet'!$N$44</f>
        <v>5.8970333333333338</v>
      </c>
      <c r="O467">
        <f t="shared" si="171"/>
        <v>9.3814765087286762</v>
      </c>
      <c r="P467">
        <f t="shared" si="172"/>
        <v>-141.74980862476281</v>
      </c>
      <c r="Q467">
        <f t="shared" si="160"/>
        <v>180</v>
      </c>
      <c r="R467">
        <f t="shared" si="161"/>
        <v>-25.514965552457308</v>
      </c>
      <c r="S467">
        <f t="shared" si="162"/>
        <v>-25.514965552457308</v>
      </c>
      <c r="T467">
        <f t="shared" si="163"/>
        <v>1.3338814408347732</v>
      </c>
      <c r="U467">
        <f t="shared" si="166"/>
        <v>79.545421620774349</v>
      </c>
      <c r="Z467">
        <f t="shared" si="164"/>
        <v>9.2492791297180466E-2</v>
      </c>
      <c r="AA467">
        <f>PI()/4*('Config sheet'!$N$38^2-'Config sheet'!$N$41^2)*'Stage 1'!Z467*2</f>
        <v>7.6846888273534109E-3</v>
      </c>
      <c r="AB467">
        <f t="shared" si="165"/>
        <v>52.020692518099246</v>
      </c>
      <c r="AC467">
        <v>58.996339892511784</v>
      </c>
    </row>
    <row r="468" spans="3:29" x14ac:dyDescent="0.25">
      <c r="C468">
        <f t="shared" si="167"/>
        <v>85</v>
      </c>
      <c r="D468">
        <f t="shared" si="152"/>
        <v>995</v>
      </c>
      <c r="E468">
        <f t="shared" si="153"/>
        <v>0.17780000000000001</v>
      </c>
      <c r="F468">
        <f t="shared" si="168"/>
        <v>1.4237855946398661E-2</v>
      </c>
      <c r="G468">
        <f t="shared" si="169"/>
        <v>104.19615634406146</v>
      </c>
      <c r="H468">
        <f t="shared" si="170"/>
        <v>1.4835298641951802</v>
      </c>
      <c r="I468" s="3">
        <f t="shared" si="156"/>
        <v>8.8900000000000007E-2</v>
      </c>
      <c r="J468" s="3">
        <f t="shared" si="157"/>
        <v>0.40640000000000004</v>
      </c>
      <c r="K468">
        <f t="shared" si="158"/>
        <v>0.13099491513256928</v>
      </c>
      <c r="L468" s="62">
        <f>PI()/4*('Config sheet'!$N$38^2-'Config sheet'!$N$41^2)*'Stage 2'!K468*2</f>
        <v>1.0883606675086366E-2</v>
      </c>
      <c r="M468">
        <f t="shared" si="159"/>
        <v>60.123576247167094</v>
      </c>
      <c r="N468" s="62">
        <f>'Config sheet'!$N$44</f>
        <v>5.8970333333333338</v>
      </c>
      <c r="O468">
        <f t="shared" si="171"/>
        <v>9.4037203923271111</v>
      </c>
      <c r="P468">
        <f t="shared" si="172"/>
        <v>-123.80365904552038</v>
      </c>
      <c r="Q468">
        <f t="shared" si="160"/>
        <v>180</v>
      </c>
      <c r="R468">
        <f t="shared" si="161"/>
        <v>-22.284658628193668</v>
      </c>
      <c r="S468">
        <f t="shared" si="162"/>
        <v>-22.284658628193668</v>
      </c>
      <c r="T468">
        <f t="shared" si="163"/>
        <v>1.3338814408347732</v>
      </c>
      <c r="U468">
        <f t="shared" si="166"/>
        <v>80.822888429866836</v>
      </c>
      <c r="Z468">
        <f t="shared" si="164"/>
        <v>9.0918795132569286E-2</v>
      </c>
      <c r="AA468">
        <f>PI()/4*('Config sheet'!$N$38^2-'Config sheet'!$N$41^2)*'Stage 1'!Z468*2</f>
        <v>7.5539146278634081E-3</v>
      </c>
      <c r="AB468">
        <f t="shared" si="165"/>
        <v>51.135430333278556</v>
      </c>
      <c r="AC468">
        <v>59.851004608044384</v>
      </c>
    </row>
    <row r="469" spans="3:29" x14ac:dyDescent="0.25">
      <c r="C469">
        <f t="shared" si="167"/>
        <v>84</v>
      </c>
      <c r="D469">
        <f t="shared" si="152"/>
        <v>995</v>
      </c>
      <c r="E469">
        <f t="shared" si="153"/>
        <v>0.17780000000000001</v>
      </c>
      <c r="F469">
        <f t="shared" si="168"/>
        <v>1.407035175879397E-2</v>
      </c>
      <c r="G469">
        <f t="shared" si="169"/>
        <v>104.19615634406146</v>
      </c>
      <c r="H469">
        <f t="shared" si="170"/>
        <v>1.4660765716752366</v>
      </c>
      <c r="I469" s="3">
        <f t="shared" si="156"/>
        <v>8.8900000000000007E-2</v>
      </c>
      <c r="J469" s="3">
        <f t="shared" si="157"/>
        <v>0.40640000000000004</v>
      </c>
      <c r="K469">
        <f t="shared" si="158"/>
        <v>0.12941730453845463</v>
      </c>
      <c r="L469" s="62">
        <f>PI()/4*('Config sheet'!$N$38^2-'Config sheet'!$N$41^2)*'Stage 2'!K469*2</f>
        <v>1.0752532173641659E-2</v>
      </c>
      <c r="M469">
        <f t="shared" si="159"/>
        <v>59.399490195829912</v>
      </c>
      <c r="N469" s="62">
        <f>'Config sheet'!$N$44</f>
        <v>5.8970333333333338</v>
      </c>
      <c r="O469">
        <f t="shared" si="171"/>
        <v>9.4229390572894669</v>
      </c>
      <c r="P469">
        <f t="shared" si="172"/>
        <v>-105.62980994604939</v>
      </c>
      <c r="Q469">
        <f t="shared" si="160"/>
        <v>180</v>
      </c>
      <c r="R469">
        <f t="shared" si="161"/>
        <v>-19.013365790288891</v>
      </c>
      <c r="S469">
        <f t="shared" si="162"/>
        <v>-19.013365790288891</v>
      </c>
      <c r="T469">
        <f t="shared" si="163"/>
        <v>1.3338814408347732</v>
      </c>
      <c r="U469">
        <f t="shared" si="166"/>
        <v>82.139748374073562</v>
      </c>
      <c r="Z469">
        <f t="shared" si="164"/>
        <v>8.9341184538454632E-2</v>
      </c>
      <c r="AA469">
        <f>PI()/4*('Config sheet'!$N$38^2-'Config sheet'!$N$41^2)*'Stage 1'!Z469*2</f>
        <v>7.4228401264187019E-3</v>
      </c>
      <c r="AB469">
        <f t="shared" si="165"/>
        <v>50.24813528596998</v>
      </c>
      <c r="AC469">
        <v>60.70098161273534</v>
      </c>
    </row>
    <row r="470" spans="3:29" x14ac:dyDescent="0.25">
      <c r="C470">
        <f t="shared" si="167"/>
        <v>83</v>
      </c>
      <c r="D470">
        <f t="shared" si="152"/>
        <v>995</v>
      </c>
      <c r="E470">
        <f t="shared" si="153"/>
        <v>0.17780000000000001</v>
      </c>
      <c r="F470">
        <f t="shared" si="168"/>
        <v>1.3902847571189281E-2</v>
      </c>
      <c r="G470">
        <f t="shared" si="169"/>
        <v>104.19615634406146</v>
      </c>
      <c r="H470">
        <f t="shared" si="170"/>
        <v>1.4486232791552935</v>
      </c>
      <c r="I470" s="3">
        <f t="shared" si="156"/>
        <v>8.8900000000000007E-2</v>
      </c>
      <c r="J470" s="3">
        <f t="shared" si="157"/>
        <v>0.40640000000000004</v>
      </c>
      <c r="K470">
        <f t="shared" si="158"/>
        <v>0.12783659187743796</v>
      </c>
      <c r="L470" s="62">
        <f>PI()/4*('Config sheet'!$N$38^2-'Config sheet'!$N$41^2)*'Stage 2'!K470*2</f>
        <v>1.0621199939474982E-2</v>
      </c>
      <c r="M470">
        <f t="shared" si="159"/>
        <v>58.673980368953671</v>
      </c>
      <c r="N470" s="62">
        <f>'Config sheet'!$N$44</f>
        <v>5.8970333333333338</v>
      </c>
      <c r="O470">
        <f t="shared" si="171"/>
        <v>9.4390949300739582</v>
      </c>
      <c r="P470">
        <f t="shared" si="172"/>
        <v>-87.2350821240491</v>
      </c>
      <c r="Q470">
        <f t="shared" si="160"/>
        <v>180</v>
      </c>
      <c r="R470">
        <f t="shared" si="161"/>
        <v>-15.702314782328839</v>
      </c>
      <c r="S470">
        <f t="shared" si="162"/>
        <v>-15.702314782328839</v>
      </c>
      <c r="T470">
        <f t="shared" si="163"/>
        <v>1.3338814408347732</v>
      </c>
      <c r="U470">
        <f t="shared" si="166"/>
        <v>83.497315979183071</v>
      </c>
      <c r="Z470">
        <f t="shared" si="164"/>
        <v>8.7760471877437962E-2</v>
      </c>
      <c r="AA470">
        <f>PI()/4*('Config sheet'!$N$38^2-'Config sheet'!$N$41^2)*'Stage 1'!Z470*2</f>
        <v>7.2915078922520249E-3</v>
      </c>
      <c r="AB470">
        <f t="shared" si="165"/>
        <v>49.359095544115839</v>
      </c>
      <c r="AC470">
        <v>61.546029884630578</v>
      </c>
    </row>
    <row r="471" spans="3:29" x14ac:dyDescent="0.25">
      <c r="C471">
        <f t="shared" si="167"/>
        <v>82</v>
      </c>
      <c r="D471">
        <f t="shared" si="152"/>
        <v>995</v>
      </c>
      <c r="E471">
        <f t="shared" si="153"/>
        <v>0.17780000000000001</v>
      </c>
      <c r="F471">
        <f t="shared" si="168"/>
        <v>1.373534338358459E-2</v>
      </c>
      <c r="G471">
        <f t="shared" si="169"/>
        <v>104.19615634406146</v>
      </c>
      <c r="H471">
        <f t="shared" si="170"/>
        <v>1.4311699866353502</v>
      </c>
      <c r="I471" s="3">
        <f t="shared" si="156"/>
        <v>8.8900000000000007E-2</v>
      </c>
      <c r="J471" s="3">
        <f t="shared" si="157"/>
        <v>0.40640000000000004</v>
      </c>
      <c r="K471">
        <f t="shared" si="158"/>
        <v>0.12625329613131775</v>
      </c>
      <c r="L471" s="62">
        <f>PI()/4*('Config sheet'!$N$38^2-'Config sheet'!$N$41^2)*'Stage 2'!K471*2</f>
        <v>1.0489653091769705E-2</v>
      </c>
      <c r="M471">
        <f t="shared" si="159"/>
        <v>57.947284966942561</v>
      </c>
      <c r="N471" s="62">
        <f>'Config sheet'!$N$44</f>
        <v>5.8970333333333338</v>
      </c>
      <c r="O471">
        <f t="shared" si="171"/>
        <v>9.4521516045944765</v>
      </c>
      <c r="P471">
        <f t="shared" si="172"/>
        <v>-68.626593564382262</v>
      </c>
      <c r="Q471">
        <f t="shared" si="160"/>
        <v>180</v>
      </c>
      <c r="R471">
        <f t="shared" si="161"/>
        <v>-12.352786841588804</v>
      </c>
      <c r="S471">
        <f t="shared" si="162"/>
        <v>-12.352786841588808</v>
      </c>
      <c r="T471">
        <f t="shared" si="163"/>
        <v>1.3338814408347732</v>
      </c>
      <c r="U471">
        <f t="shared" si="166"/>
        <v>84.896951046007089</v>
      </c>
      <c r="Z471">
        <f t="shared" si="164"/>
        <v>8.6177176131317756E-2</v>
      </c>
      <c r="AA471">
        <f>PI()/4*('Config sheet'!$N$38^2-'Config sheet'!$N$41^2)*'Stage 1'!Z471*2</f>
        <v>7.1599610445467476E-3</v>
      </c>
      <c r="AB471">
        <f t="shared" si="165"/>
        <v>48.46860299849142</v>
      </c>
      <c r="AC471">
        <v>62.385913094497973</v>
      </c>
    </row>
    <row r="472" spans="3:29" x14ac:dyDescent="0.25">
      <c r="C472">
        <f t="shared" si="167"/>
        <v>81</v>
      </c>
      <c r="D472">
        <f t="shared" si="152"/>
        <v>995</v>
      </c>
      <c r="E472">
        <f t="shared" si="153"/>
        <v>0.17780000000000001</v>
      </c>
      <c r="F472">
        <f t="shared" si="168"/>
        <v>1.3567839195979901E-2</v>
      </c>
      <c r="G472">
        <f t="shared" si="169"/>
        <v>104.19615634406146</v>
      </c>
      <c r="H472">
        <f t="shared" si="170"/>
        <v>1.4137166941154069</v>
      </c>
      <c r="I472" s="3">
        <f t="shared" si="156"/>
        <v>8.8900000000000007E-2</v>
      </c>
      <c r="J472" s="3">
        <f t="shared" si="157"/>
        <v>0.40640000000000004</v>
      </c>
      <c r="K472">
        <f t="shared" si="158"/>
        <v>0.12466794268897791</v>
      </c>
      <c r="L472" s="62">
        <f>PI()/4*('Config sheet'!$N$38^2-'Config sheet'!$N$41^2)*'Stage 2'!K472*2</f>
        <v>1.0357935282036714E-2</v>
      </c>
      <c r="M472">
        <f t="shared" si="159"/>
        <v>57.219645130901867</v>
      </c>
      <c r="N472" s="62">
        <f>'Config sheet'!$N$44</f>
        <v>5.8970333333333338</v>
      </c>
      <c r="O472">
        <f t="shared" si="171"/>
        <v>9.4620738916696627</v>
      </c>
      <c r="P472">
        <f t="shared" si="172"/>
        <v>-49.811755425353169</v>
      </c>
      <c r="Q472">
        <f t="shared" si="160"/>
        <v>180</v>
      </c>
      <c r="R472">
        <f t="shared" si="161"/>
        <v>-8.9661159765635734</v>
      </c>
      <c r="S472">
        <f t="shared" si="162"/>
        <v>-8.9661159765635716</v>
      </c>
      <c r="T472">
        <f t="shared" si="163"/>
        <v>1.3338814408347732</v>
      </c>
      <c r="U472">
        <f t="shared" si="166"/>
        <v>86.340059735428426</v>
      </c>
      <c r="Z472">
        <f t="shared" si="164"/>
        <v>8.4591822688977913E-2</v>
      </c>
      <c r="AA472">
        <f>PI()/4*('Config sheet'!$N$38^2-'Config sheet'!$N$41^2)*'Stage 1'!Z472*2</f>
        <v>7.028243234813757E-3</v>
      </c>
      <c r="AB472">
        <f t="shared" si="165"/>
        <v>47.576953143407145</v>
      </c>
      <c r="AC472">
        <v>63.220399647430256</v>
      </c>
    </row>
    <row r="473" spans="3:29" x14ac:dyDescent="0.25">
      <c r="C473">
        <f t="shared" si="167"/>
        <v>80</v>
      </c>
      <c r="D473">
        <f t="shared" si="152"/>
        <v>995</v>
      </c>
      <c r="E473">
        <f t="shared" si="153"/>
        <v>0.17780000000000001</v>
      </c>
      <c r="F473">
        <f t="shared" si="168"/>
        <v>1.340033500837521E-2</v>
      </c>
      <c r="G473">
        <f t="shared" si="169"/>
        <v>104.19615634406146</v>
      </c>
      <c r="H473">
        <f t="shared" si="170"/>
        <v>1.3962634015954636</v>
      </c>
      <c r="I473" s="3">
        <f t="shared" si="156"/>
        <v>8.8900000000000007E-2</v>
      </c>
      <c r="J473" s="3">
        <f t="shared" si="157"/>
        <v>0.40640000000000004</v>
      </c>
      <c r="K473">
        <f t="shared" si="158"/>
        <v>0.12308106312431333</v>
      </c>
      <c r="L473" s="62">
        <f>PI()/4*('Config sheet'!$N$38^2-'Config sheet'!$N$41^2)*'Stage 2'!K473*2</f>
        <v>1.0226090675663536E-2</v>
      </c>
      <c r="M473">
        <f t="shared" si="159"/>
        <v>56.49130484071101</v>
      </c>
      <c r="N473" s="62">
        <f>'Config sheet'!$N$44</f>
        <v>5.8970333333333338</v>
      </c>
      <c r="O473">
        <f t="shared" si="171"/>
        <v>9.4688278677688977</v>
      </c>
      <c r="P473">
        <f t="shared" si="172"/>
        <v>-30.798267657823573</v>
      </c>
      <c r="Q473">
        <f t="shared" si="160"/>
        <v>180</v>
      </c>
      <c r="R473">
        <f t="shared" si="161"/>
        <v>-5.5436881784082486</v>
      </c>
      <c r="S473">
        <f t="shared" si="162"/>
        <v>-5.5436881784082432</v>
      </c>
      <c r="T473">
        <f t="shared" si="163"/>
        <v>1.3338814408347732</v>
      </c>
      <c r="U473">
        <f t="shared" si="166"/>
        <v>87.828095608435959</v>
      </c>
      <c r="Z473">
        <f t="shared" si="164"/>
        <v>8.3004943124313335E-2</v>
      </c>
      <c r="AA473">
        <f>PI()/4*('Config sheet'!$N$38^2-'Config sheet'!$N$41^2)*'Stage 1'!Z473*2</f>
        <v>6.896398628440578E-3</v>
      </c>
      <c r="AB473">
        <f t="shared" si="165"/>
        <v>46.684444951807265</v>
      </c>
      <c r="AC473">
        <v>64.049262718500302</v>
      </c>
    </row>
    <row r="474" spans="3:29" x14ac:dyDescent="0.25">
      <c r="C474">
        <f t="shared" si="167"/>
        <v>79</v>
      </c>
      <c r="D474">
        <f t="shared" si="152"/>
        <v>995</v>
      </c>
      <c r="E474">
        <f t="shared" si="153"/>
        <v>0.17780000000000001</v>
      </c>
      <c r="F474">
        <f t="shared" si="168"/>
        <v>1.323283082077052E-2</v>
      </c>
      <c r="G474">
        <f t="shared" si="169"/>
        <v>104.19615634406146</v>
      </c>
      <c r="H474">
        <f t="shared" si="170"/>
        <v>1.3788101090755203</v>
      </c>
      <c r="I474" s="3">
        <f t="shared" si="156"/>
        <v>8.8900000000000007E-2</v>
      </c>
      <c r="J474" s="3">
        <f t="shared" si="157"/>
        <v>0.40640000000000004</v>
      </c>
      <c r="K474">
        <f t="shared" si="158"/>
        <v>0.12149319496438787</v>
      </c>
      <c r="L474" s="62">
        <f>PI()/4*('Config sheet'!$N$38^2-'Config sheet'!$N$41^2)*'Stage 2'!K474*2</f>
        <v>1.0094163932651928E-2</v>
      </c>
      <c r="M474">
        <f t="shared" si="159"/>
        <v>55.762510808613563</v>
      </c>
      <c r="N474" s="62">
        <f>'Config sheet'!$N$44</f>
        <v>5.8970333333333338</v>
      </c>
      <c r="O474">
        <f t="shared" si="171"/>
        <v>9.4723809229939597</v>
      </c>
      <c r="P474">
        <f t="shared" si="172"/>
        <v>-11.594114261091107</v>
      </c>
      <c r="Q474">
        <f t="shared" si="160"/>
        <v>180</v>
      </c>
      <c r="R474">
        <f t="shared" si="161"/>
        <v>-2.0869405669963972</v>
      </c>
      <c r="S474">
        <f t="shared" si="162"/>
        <v>-2.0869405669963994</v>
      </c>
      <c r="T474">
        <f t="shared" si="163"/>
        <v>1.3338814408347732</v>
      </c>
      <c r="U474">
        <f t="shared" si="166"/>
        <v>89.362560609009378</v>
      </c>
      <c r="Z474">
        <f t="shared" si="164"/>
        <v>8.1417074964387881E-2</v>
      </c>
      <c r="AA474">
        <f>PI()/4*('Config sheet'!$N$38^2-'Config sheet'!$N$41^2)*'Stage 1'!Z474*2</f>
        <v>6.7644718854289708E-3</v>
      </c>
      <c r="AB474">
        <f t="shared" si="165"/>
        <v>45.79138074487507</v>
      </c>
      <c r="AC474">
        <v>64.872280282529559</v>
      </c>
    </row>
    <row r="475" spans="3:29" x14ac:dyDescent="0.25">
      <c r="C475">
        <f t="shared" si="167"/>
        <v>78</v>
      </c>
      <c r="D475">
        <f t="shared" si="152"/>
        <v>995</v>
      </c>
      <c r="E475">
        <f t="shared" si="153"/>
        <v>0.17780000000000001</v>
      </c>
      <c r="F475">
        <f t="shared" si="168"/>
        <v>1.3065326633165829E-2</v>
      </c>
      <c r="G475">
        <f t="shared" si="169"/>
        <v>104.19615634406146</v>
      </c>
      <c r="H475">
        <f t="shared" si="170"/>
        <v>1.3613568165555769</v>
      </c>
      <c r="I475" s="3">
        <f t="shared" si="156"/>
        <v>8.8900000000000007E-2</v>
      </c>
      <c r="J475" s="3">
        <f t="shared" si="157"/>
        <v>0.40640000000000004</v>
      </c>
      <c r="K475">
        <f t="shared" si="158"/>
        <v>0.11990488144803713</v>
      </c>
      <c r="L475" s="62">
        <f>PI()/4*('Config sheet'!$N$38^2-'Config sheet'!$N$41^2)*'Stage 2'!K475*2</f>
        <v>9.9622001875615904E-3</v>
      </c>
      <c r="M475">
        <f t="shared" si="159"/>
        <v>55.033512368421626</v>
      </c>
      <c r="N475" s="62">
        <f>'Config sheet'!$N$44</f>
        <v>5.8970333333333338</v>
      </c>
      <c r="O475">
        <f t="shared" si="171"/>
        <v>9.4727018082359233</v>
      </c>
      <c r="P475">
        <f t="shared" si="172"/>
        <v>7.7924418201020558</v>
      </c>
      <c r="Q475">
        <f t="shared" si="160"/>
        <v>180</v>
      </c>
      <c r="R475">
        <f t="shared" si="161"/>
        <v>1.4026395276183654</v>
      </c>
      <c r="S475">
        <f t="shared" si="162"/>
        <v>1.4026395276183701</v>
      </c>
      <c r="T475">
        <f t="shared" si="163"/>
        <v>1.3338814408347732</v>
      </c>
      <c r="U475">
        <f t="shared" si="166"/>
        <v>90.945005976133288</v>
      </c>
      <c r="Z475">
        <f t="shared" si="164"/>
        <v>7.9828761448037133E-2</v>
      </c>
      <c r="AA475">
        <f>PI()/4*('Config sheet'!$N$38^2-'Config sheet'!$N$41^2)*'Stage 1'!Z475*2</f>
        <v>6.6325081403386327E-3</v>
      </c>
      <c r="AB475">
        <f t="shared" si="165"/>
        <v>44.898066056263858</v>
      </c>
      <c r="AC475">
        <v>65.689235138039777</v>
      </c>
    </row>
    <row r="476" spans="3:29" x14ac:dyDescent="0.25">
      <c r="C476">
        <f t="shared" si="167"/>
        <v>77</v>
      </c>
      <c r="D476">
        <f t="shared" si="152"/>
        <v>995</v>
      </c>
      <c r="E476">
        <f t="shared" si="153"/>
        <v>0.17780000000000001</v>
      </c>
      <c r="F476">
        <f t="shared" si="168"/>
        <v>1.289782244556114E-2</v>
      </c>
      <c r="G476">
        <f t="shared" si="169"/>
        <v>104.19615634406146</v>
      </c>
      <c r="H476">
        <f t="shared" si="170"/>
        <v>1.3439035240356336</v>
      </c>
      <c r="I476" s="3">
        <f t="shared" si="156"/>
        <v>8.8900000000000007E-2</v>
      </c>
      <c r="J476" s="3">
        <f t="shared" si="157"/>
        <v>0.40640000000000004</v>
      </c>
      <c r="K476">
        <f t="shared" si="158"/>
        <v>0.11831667127514689</v>
      </c>
      <c r="L476" s="62">
        <f>PI()/4*('Config sheet'!$N$38^2-'Config sheet'!$N$41^2)*'Stage 2'!K476*2</f>
        <v>9.8302450286791628E-3</v>
      </c>
      <c r="M476">
        <f t="shared" si="159"/>
        <v>54.304561360440466</v>
      </c>
      <c r="N476" s="62">
        <f>'Config sheet'!$N$44</f>
        <v>5.8970333333333338</v>
      </c>
      <c r="O476">
        <f t="shared" si="171"/>
        <v>9.4697606814475588</v>
      </c>
      <c r="P476">
        <f t="shared" si="172"/>
        <v>27.352864152622459</v>
      </c>
      <c r="Q476">
        <f t="shared" si="160"/>
        <v>180</v>
      </c>
      <c r="R476">
        <f t="shared" si="161"/>
        <v>4.9235155474720367</v>
      </c>
      <c r="S476">
        <f t="shared" si="162"/>
        <v>4.923515547472042</v>
      </c>
      <c r="T476">
        <f t="shared" si="163"/>
        <v>1.3338814408347732</v>
      </c>
      <c r="U476">
        <f t="shared" si="166"/>
        <v>92.577033069470275</v>
      </c>
      <c r="Z476">
        <f t="shared" si="164"/>
        <v>7.8240551275146897E-2</v>
      </c>
      <c r="AA476">
        <f>PI()/4*('Config sheet'!$N$38^2-'Config sheet'!$N$41^2)*'Stage 1'!Z476*2</f>
        <v>6.5005529814562051E-3</v>
      </c>
      <c r="AB476">
        <f t="shared" si="165"/>
        <v>44.004809491083734</v>
      </c>
      <c r="AC476">
        <v>66.499914925470264</v>
      </c>
    </row>
    <row r="477" spans="3:29" x14ac:dyDescent="0.25">
      <c r="C477">
        <f t="shared" si="167"/>
        <v>76</v>
      </c>
      <c r="D477">
        <f t="shared" si="152"/>
        <v>995</v>
      </c>
      <c r="E477">
        <f t="shared" si="153"/>
        <v>0.17780000000000001</v>
      </c>
      <c r="F477">
        <f t="shared" si="168"/>
        <v>1.2730318257956449E-2</v>
      </c>
      <c r="G477">
        <f t="shared" si="169"/>
        <v>104.19615634406146</v>
      </c>
      <c r="H477">
        <f t="shared" si="170"/>
        <v>1.3264502315156903</v>
      </c>
      <c r="I477" s="3">
        <f t="shared" si="156"/>
        <v>8.8900000000000007E-2</v>
      </c>
      <c r="J477" s="3">
        <f t="shared" si="157"/>
        <v>0.40640000000000004</v>
      </c>
      <c r="K477">
        <f t="shared" si="158"/>
        <v>0.11672911834685451</v>
      </c>
      <c r="L477" s="62">
        <f>PI()/4*('Config sheet'!$N$38^2-'Config sheet'!$N$41^2)*'Stage 2'!K477*2</f>
        <v>9.6983444764330712E-3</v>
      </c>
      <c r="M477">
        <f t="shared" si="159"/>
        <v>53.575912012227192</v>
      </c>
      <c r="N477" s="62">
        <f>'Config sheet'!$N$44</f>
        <v>5.8970333333333338</v>
      </c>
      <c r="O477">
        <f t="shared" si="171"/>
        <v>9.4635291529723542</v>
      </c>
      <c r="P477">
        <f t="shared" si="172"/>
        <v>47.078348620816115</v>
      </c>
      <c r="Q477">
        <f t="shared" si="160"/>
        <v>180</v>
      </c>
      <c r="R477">
        <f t="shared" si="161"/>
        <v>8.4741027517469014</v>
      </c>
      <c r="S477">
        <f t="shared" si="162"/>
        <v>8.4741027517469014</v>
      </c>
      <c r="T477">
        <f t="shared" si="163"/>
        <v>1.3338814408347732</v>
      </c>
      <c r="U477">
        <f t="shared" si="166"/>
        <v>94.260294091292977</v>
      </c>
      <c r="Z477">
        <f t="shared" si="164"/>
        <v>7.6652998346854517E-2</v>
      </c>
      <c r="AA477">
        <f>PI()/4*('Config sheet'!$N$38^2-'Config sheet'!$N$41^2)*'Stage 1'!Z477*2</f>
        <v>6.3686524292101135E-3</v>
      </c>
      <c r="AB477">
        <f t="shared" si="165"/>
        <v>43.11192257978319</v>
      </c>
      <c r="AC477">
        <v>67.304112139749961</v>
      </c>
    </row>
    <row r="478" spans="3:29" x14ac:dyDescent="0.25">
      <c r="C478">
        <f t="shared" si="167"/>
        <v>75</v>
      </c>
      <c r="D478">
        <f t="shared" si="152"/>
        <v>995</v>
      </c>
      <c r="E478">
        <f t="shared" si="153"/>
        <v>0.17780000000000001</v>
      </c>
      <c r="F478">
        <f t="shared" si="168"/>
        <v>1.2562814070351759E-2</v>
      </c>
      <c r="G478">
        <f t="shared" si="169"/>
        <v>104.19615634406146</v>
      </c>
      <c r="H478">
        <f t="shared" si="170"/>
        <v>1.3089969389957472</v>
      </c>
      <c r="I478" s="3">
        <f t="shared" si="156"/>
        <v>8.8900000000000007E-2</v>
      </c>
      <c r="J478" s="3">
        <f t="shared" si="157"/>
        <v>0.40640000000000004</v>
      </c>
      <c r="K478">
        <f t="shared" si="158"/>
        <v>0.11514278149693974</v>
      </c>
      <c r="L478" s="62">
        <f>PI()/4*('Config sheet'!$N$38^2-'Config sheet'!$N$41^2)*'Stage 2'!K478*2</f>
        <v>9.5665449610763467E-3</v>
      </c>
      <c r="M478">
        <f t="shared" si="159"/>
        <v>52.84782081530539</v>
      </c>
      <c r="N478" s="62">
        <f>'Config sheet'!$N$44</f>
        <v>5.8970333333333338</v>
      </c>
      <c r="O478">
        <f t="shared" si="171"/>
        <v>9.4539803298722198</v>
      </c>
      <c r="P478">
        <f t="shared" si="172"/>
        <v>66.959829575522463</v>
      </c>
      <c r="Q478">
        <f t="shared" si="160"/>
        <v>180</v>
      </c>
      <c r="R478">
        <f t="shared" si="161"/>
        <v>12.05276932359404</v>
      </c>
      <c r="S478">
        <f t="shared" si="162"/>
        <v>12.052769323594042</v>
      </c>
      <c r="T478">
        <f t="shared" si="163"/>
        <v>1.3338814408347732</v>
      </c>
      <c r="U478">
        <f t="shared" si="166"/>
        <v>95.996492685148738</v>
      </c>
      <c r="Z478">
        <f t="shared" si="164"/>
        <v>7.5066661496939746E-2</v>
      </c>
      <c r="AA478">
        <f>PI()/4*('Config sheet'!$N$38^2-'Config sheet'!$N$41^2)*'Stage 1'!Z478*2</f>
        <v>6.236852913853389E-3</v>
      </c>
      <c r="AB478">
        <f t="shared" si="165"/>
        <v>42.219719627075222</v>
      </c>
      <c r="AC478">
        <v>68.101624137327292</v>
      </c>
    </row>
    <row r="479" spans="3:29" x14ac:dyDescent="0.25">
      <c r="C479">
        <f t="shared" si="167"/>
        <v>74</v>
      </c>
      <c r="D479">
        <f t="shared" si="152"/>
        <v>995</v>
      </c>
      <c r="E479">
        <f t="shared" si="153"/>
        <v>0.17780000000000001</v>
      </c>
      <c r="F479">
        <f t="shared" si="168"/>
        <v>1.239530988274707E-2</v>
      </c>
      <c r="G479">
        <f t="shared" si="169"/>
        <v>104.19615634406146</v>
      </c>
      <c r="H479">
        <f t="shared" si="170"/>
        <v>1.2915436464758039</v>
      </c>
      <c r="I479" s="3">
        <f t="shared" si="156"/>
        <v>8.8900000000000007E-2</v>
      </c>
      <c r="J479" s="3">
        <f t="shared" si="157"/>
        <v>0.40640000000000004</v>
      </c>
      <c r="K479">
        <f t="shared" si="158"/>
        <v>0.11355822421468287</v>
      </c>
      <c r="L479" s="62">
        <f>PI()/4*('Config sheet'!$N$38^2-'Config sheet'!$N$41^2)*'Stage 2'!K479*2</f>
        <v>9.4348932996605218E-3</v>
      </c>
      <c r="M479">
        <f t="shared" si="159"/>
        <v>52.120546397963608</v>
      </c>
      <c r="N479" s="62">
        <f>'Config sheet'!$N$44</f>
        <v>5.8970333333333338</v>
      </c>
      <c r="O479">
        <f t="shared" si="171"/>
        <v>9.4410888591968831</v>
      </c>
      <c r="P479">
        <f t="shared" si="172"/>
        <v>86.987986320135349</v>
      </c>
      <c r="Q479">
        <f t="shared" si="160"/>
        <v>180</v>
      </c>
      <c r="R479">
        <f t="shared" si="161"/>
        <v>15.657837537624367</v>
      </c>
      <c r="S479">
        <f t="shared" si="162"/>
        <v>15.657837537624362</v>
      </c>
      <c r="T479">
        <f t="shared" si="163"/>
        <v>1.3338814408347732</v>
      </c>
      <c r="U479">
        <f t="shared" si="166"/>
        <v>97.787384389401367</v>
      </c>
      <c r="Z479">
        <f t="shared" si="164"/>
        <v>7.3482104214682875E-2</v>
      </c>
      <c r="AA479">
        <f>PI()/4*('Config sheet'!$N$38^2-'Config sheet'!$N$41^2)*'Stage 1'!Z479*2</f>
        <v>6.105201252437565E-3</v>
      </c>
      <c r="AB479">
        <f t="shared" si="165"/>
        <v>41.328517556064611</v>
      </c>
      <c r="AC479">
        <v>68.892253137764499</v>
      </c>
    </row>
    <row r="480" spans="3:29" x14ac:dyDescent="0.25">
      <c r="C480">
        <f t="shared" si="167"/>
        <v>73</v>
      </c>
      <c r="D480">
        <f t="shared" si="152"/>
        <v>995</v>
      </c>
      <c r="E480">
        <f t="shared" si="153"/>
        <v>0.17780000000000001</v>
      </c>
      <c r="F480">
        <f t="shared" si="168"/>
        <v>1.2227805695142379E-2</v>
      </c>
      <c r="G480">
        <f t="shared" si="169"/>
        <v>104.19615634406146</v>
      </c>
      <c r="H480">
        <f t="shared" si="170"/>
        <v>1.2740903539558606</v>
      </c>
      <c r="I480" s="3">
        <f t="shared" si="156"/>
        <v>8.8900000000000007E-2</v>
      </c>
      <c r="J480" s="3">
        <f t="shared" si="157"/>
        <v>0.40640000000000004</v>
      </c>
      <c r="K480">
        <f t="shared" si="158"/>
        <v>0.1119760143594869</v>
      </c>
      <c r="L480" s="62">
        <f>PI()/4*('Config sheet'!$N$38^2-'Config sheet'!$N$41^2)*'Stage 2'!K480*2</f>
        <v>9.3034366723252458E-3</v>
      </c>
      <c r="M480">
        <f t="shared" si="159"/>
        <v>51.394349394273632</v>
      </c>
      <c r="N480" s="62">
        <f>'Config sheet'!$N$44</f>
        <v>5.8970333333333338</v>
      </c>
      <c r="O480">
        <f t="shared" si="171"/>
        <v>9.4248309701390625</v>
      </c>
      <c r="P480">
        <f t="shared" si="172"/>
        <v>107.15324992719439</v>
      </c>
      <c r="Q480">
        <f t="shared" si="160"/>
        <v>180</v>
      </c>
      <c r="R480">
        <f t="shared" si="161"/>
        <v>19.287584986894995</v>
      </c>
      <c r="S480">
        <f t="shared" si="162"/>
        <v>19.287584986894991</v>
      </c>
      <c r="T480">
        <f t="shared" si="163"/>
        <v>1.3338814408347732</v>
      </c>
      <c r="U480">
        <f t="shared" si="166"/>
        <v>99.634776921233623</v>
      </c>
      <c r="Z480">
        <f t="shared" si="164"/>
        <v>7.1899894359486904E-2</v>
      </c>
      <c r="AA480">
        <f>PI()/4*('Config sheet'!$N$38^2-'Config sheet'!$N$41^2)*'Stage 1'!Z480*2</f>
        <v>5.973744625102289E-3</v>
      </c>
      <c r="AB480">
        <f t="shared" si="165"/>
        <v>40.438635747742914</v>
      </c>
      <c r="AC480">
        <v>69.675806220016568</v>
      </c>
    </row>
    <row r="481" spans="3:29" x14ac:dyDescent="0.25">
      <c r="C481">
        <f t="shared" si="167"/>
        <v>72</v>
      </c>
      <c r="D481">
        <f t="shared" si="152"/>
        <v>995</v>
      </c>
      <c r="E481">
        <f t="shared" si="153"/>
        <v>0.17780000000000001</v>
      </c>
      <c r="F481">
        <f t="shared" si="168"/>
        <v>1.206030150753769E-2</v>
      </c>
      <c r="G481">
        <f t="shared" si="169"/>
        <v>104.19615634406146</v>
      </c>
      <c r="H481">
        <f t="shared" si="170"/>
        <v>1.2566370614359172</v>
      </c>
      <c r="I481" s="3">
        <f t="shared" si="156"/>
        <v>8.8900000000000007E-2</v>
      </c>
      <c r="J481" s="3">
        <f t="shared" si="157"/>
        <v>0.40640000000000004</v>
      </c>
      <c r="K481">
        <f t="shared" si="158"/>
        <v>0.11039672386757465</v>
      </c>
      <c r="L481" s="62">
        <f>PI()/4*('Config sheet'!$N$38^2-'Config sheet'!$N$41^2)*'Stage 2'!K481*2</f>
        <v>9.1722225979294445E-3</v>
      </c>
      <c r="M481">
        <f t="shared" si="159"/>
        <v>50.669492309471387</v>
      </c>
      <c r="N481" s="62">
        <f>'Config sheet'!$N$44</f>
        <v>5.8970333333333338</v>
      </c>
      <c r="O481">
        <f t="shared" si="171"/>
        <v>9.4051845150206397</v>
      </c>
      <c r="P481">
        <f t="shared" si="172"/>
        <v>127.44581037858865</v>
      </c>
      <c r="Q481">
        <f t="shared" si="160"/>
        <v>180</v>
      </c>
      <c r="R481">
        <f t="shared" si="161"/>
        <v>22.940245868145958</v>
      </c>
      <c r="S481">
        <f t="shared" si="162"/>
        <v>22.940245868145958</v>
      </c>
      <c r="T481">
        <f t="shared" si="163"/>
        <v>1.3338814408347732</v>
      </c>
      <c r="U481">
        <f t="shared" si="166"/>
        <v>101.4589</v>
      </c>
      <c r="Z481">
        <f t="shared" si="164"/>
        <v>7.032060386757466E-2</v>
      </c>
      <c r="AA481">
        <f>PI()/4*('Config sheet'!$N$38^2-'Config sheet'!$N$41^2)*'Stage 1'!Z481*2</f>
        <v>5.8425305507064885E-3</v>
      </c>
      <c r="AB481">
        <f t="shared" si="165"/>
        <v>39.550395876026244</v>
      </c>
      <c r="AC481">
        <v>70.452095313520971</v>
      </c>
    </row>
    <row r="482" spans="3:29" x14ac:dyDescent="0.25">
      <c r="C482">
        <f t="shared" si="167"/>
        <v>71</v>
      </c>
      <c r="D482">
        <f t="shared" si="152"/>
        <v>995</v>
      </c>
      <c r="E482">
        <f t="shared" si="153"/>
        <v>0.17780000000000001</v>
      </c>
      <c r="F482">
        <f t="shared" si="168"/>
        <v>1.1892797319932999E-2</v>
      </c>
      <c r="G482">
        <f t="shared" si="169"/>
        <v>104.19615634406146</v>
      </c>
      <c r="H482">
        <f t="shared" si="170"/>
        <v>1.2391837689159739</v>
      </c>
      <c r="I482" s="3">
        <f t="shared" si="156"/>
        <v>8.8900000000000007E-2</v>
      </c>
      <c r="J482" s="3">
        <f t="shared" si="157"/>
        <v>0.40640000000000004</v>
      </c>
      <c r="K482">
        <f t="shared" si="158"/>
        <v>0.10882092845108055</v>
      </c>
      <c r="L482" s="62">
        <f>PI()/4*('Config sheet'!$N$38^2-'Config sheet'!$N$41^2)*'Stage 2'!K482*2</f>
        <v>9.0412989090506105E-3</v>
      </c>
      <c r="M482">
        <f t="shared" si="159"/>
        <v>49.946239381847143</v>
      </c>
      <c r="N482" s="62">
        <f>'Config sheet'!$N$44</f>
        <v>5.8970333333333338</v>
      </c>
      <c r="O482">
        <f t="shared" si="171"/>
        <v>9.3821290090562162</v>
      </c>
      <c r="P482">
        <f t="shared" si="172"/>
        <v>147.85562402204695</v>
      </c>
      <c r="Q482">
        <f t="shared" si="160"/>
        <v>180</v>
      </c>
      <c r="R482">
        <f t="shared" si="161"/>
        <v>26.614012323968449</v>
      </c>
      <c r="S482">
        <f t="shared" si="162"/>
        <v>26.614012323968453</v>
      </c>
      <c r="T482">
        <f t="shared" si="163"/>
        <v>1.3338814408347732</v>
      </c>
      <c r="U482">
        <f t="shared" si="166"/>
        <v>101.4589</v>
      </c>
      <c r="Z482">
        <f t="shared" si="164"/>
        <v>6.8744808451080552E-2</v>
      </c>
      <c r="AA482">
        <f>PI()/4*('Config sheet'!$N$38^2-'Config sheet'!$N$41^2)*'Stage 1'!Z482*2</f>
        <v>5.7116068618276537E-3</v>
      </c>
      <c r="AB482">
        <f t="shared" si="165"/>
        <v>38.66412173851549</v>
      </c>
      <c r="AC482">
        <v>71.220937184231161</v>
      </c>
    </row>
    <row r="483" spans="3:29" x14ac:dyDescent="0.25">
      <c r="C483">
        <f t="shared" si="167"/>
        <v>70</v>
      </c>
      <c r="D483">
        <f t="shared" si="152"/>
        <v>995</v>
      </c>
      <c r="E483">
        <f t="shared" si="153"/>
        <v>0.17780000000000001</v>
      </c>
      <c r="F483">
        <f t="shared" si="168"/>
        <v>1.1725293132328309E-2</v>
      </c>
      <c r="G483">
        <f t="shared" si="169"/>
        <v>104.19615634406146</v>
      </c>
      <c r="H483">
        <f t="shared" si="170"/>
        <v>1.2217304763960306</v>
      </c>
      <c r="I483" s="3">
        <f t="shared" si="156"/>
        <v>8.8900000000000007E-2</v>
      </c>
      <c r="J483" s="3">
        <f t="shared" si="157"/>
        <v>0.40640000000000004</v>
      </c>
      <c r="K483">
        <f t="shared" si="158"/>
        <v>0.1072492072898763</v>
      </c>
      <c r="L483" s="62">
        <f>PI()/4*('Config sheet'!$N$38^2-'Config sheet'!$N$41^2)*'Stage 2'!K483*2</f>
        <v>8.9107137263803871E-3</v>
      </c>
      <c r="M483">
        <f t="shared" si="159"/>
        <v>49.224856441300815</v>
      </c>
      <c r="N483" s="62">
        <f>'Config sheet'!$N$44</f>
        <v>5.8970333333333338</v>
      </c>
      <c r="O483">
        <f t="shared" si="171"/>
        <v>9.3556456688417313</v>
      </c>
      <c r="P483">
        <f t="shared" si="172"/>
        <v>168.37242133619981</v>
      </c>
      <c r="Q483">
        <f t="shared" si="160"/>
        <v>180</v>
      </c>
      <c r="R483">
        <f t="shared" si="161"/>
        <v>30.307035840515969</v>
      </c>
      <c r="S483">
        <f t="shared" si="162"/>
        <v>30.307035840515965</v>
      </c>
      <c r="T483">
        <f t="shared" si="163"/>
        <v>1.3338814408347732</v>
      </c>
      <c r="U483">
        <f t="shared" si="166"/>
        <v>101.4589</v>
      </c>
      <c r="Z483">
        <f t="shared" si="164"/>
        <v>6.717308728987631E-2</v>
      </c>
      <c r="AA483">
        <f>PI()/4*('Config sheet'!$N$38^2-'Config sheet'!$N$41^2)*'Stage 1'!Z483*2</f>
        <v>5.5810216791574302E-3</v>
      </c>
      <c r="AB483">
        <f t="shared" si="165"/>
        <v>37.78013908317002</v>
      </c>
      <c r="AC483">
        <v>71.982153415736889</v>
      </c>
    </row>
    <row r="484" spans="3:29" x14ac:dyDescent="0.25">
      <c r="C484">
        <f t="shared" si="167"/>
        <v>69</v>
      </c>
      <c r="D484">
        <f t="shared" si="152"/>
        <v>995</v>
      </c>
      <c r="E484">
        <f t="shared" si="153"/>
        <v>0.17780000000000001</v>
      </c>
      <c r="F484">
        <f t="shared" si="168"/>
        <v>1.1557788944723618E-2</v>
      </c>
      <c r="G484">
        <f t="shared" si="169"/>
        <v>104.19615634406146</v>
      </c>
      <c r="H484">
        <f t="shared" si="170"/>
        <v>1.2042771838760873</v>
      </c>
      <c r="I484" s="3">
        <f t="shared" si="156"/>
        <v>8.8900000000000007E-2</v>
      </c>
      <c r="J484" s="3">
        <f t="shared" si="157"/>
        <v>0.40640000000000004</v>
      </c>
      <c r="K484">
        <f t="shared" si="158"/>
        <v>0.10568214271647469</v>
      </c>
      <c r="L484" s="62">
        <f>PI()/4*('Config sheet'!$N$38^2-'Config sheet'!$N$41^2)*'Stage 2'!K484*2</f>
        <v>8.780515432545051E-3</v>
      </c>
      <c r="M484">
        <f t="shared" si="159"/>
        <v>48.505610764720188</v>
      </c>
      <c r="N484" s="62">
        <f>'Config sheet'!$N$44</f>
        <v>5.8970333333333338</v>
      </c>
      <c r="O484">
        <f t="shared" si="171"/>
        <v>9.3257174495170982</v>
      </c>
      <c r="P484">
        <f t="shared" si="172"/>
        <v>188.98571499611572</v>
      </c>
      <c r="Q484">
        <f t="shared" si="160"/>
        <v>180</v>
      </c>
      <c r="R484">
        <f t="shared" si="161"/>
        <v>34.017428699300837</v>
      </c>
      <c r="S484">
        <f t="shared" si="162"/>
        <v>34.017428699300829</v>
      </c>
      <c r="T484">
        <f t="shared" si="163"/>
        <v>1.3338814408347732</v>
      </c>
      <c r="U484">
        <f t="shared" si="166"/>
        <v>101.4589</v>
      </c>
      <c r="Z484">
        <f t="shared" si="164"/>
        <v>6.5606022716474699E-2</v>
      </c>
      <c r="AA484">
        <f>PI()/4*('Config sheet'!$N$38^2-'Config sheet'!$N$41^2)*'Stage 1'!Z484*2</f>
        <v>5.450823385322095E-3</v>
      </c>
      <c r="AB484">
        <f t="shared" si="165"/>
        <v>36.898775431088133</v>
      </c>
      <c r="AC484">
        <v>72.735570385618161</v>
      </c>
    </row>
    <row r="485" spans="3:29" x14ac:dyDescent="0.25">
      <c r="C485">
        <f t="shared" si="167"/>
        <v>68</v>
      </c>
      <c r="D485">
        <f t="shared" si="152"/>
        <v>995</v>
      </c>
      <c r="E485">
        <f t="shared" si="153"/>
        <v>0.17780000000000001</v>
      </c>
      <c r="F485">
        <f t="shared" si="168"/>
        <v>1.1390284757118929E-2</v>
      </c>
      <c r="G485">
        <f t="shared" si="169"/>
        <v>104.19615634406146</v>
      </c>
      <c r="H485">
        <f t="shared" si="170"/>
        <v>1.186823891356144</v>
      </c>
      <c r="I485" s="3">
        <f t="shared" si="156"/>
        <v>8.8900000000000007E-2</v>
      </c>
      <c r="J485" s="3">
        <f t="shared" si="157"/>
        <v>0.40640000000000004</v>
      </c>
      <c r="K485">
        <f t="shared" si="158"/>
        <v>0.10412031989437176</v>
      </c>
      <c r="L485" s="62">
        <f>PI()/4*('Config sheet'!$N$38^2-'Config sheet'!$N$41^2)*'Stage 2'!K485*2</f>
        <v>8.6507526453808384E-3</v>
      </c>
      <c r="M485">
        <f t="shared" si="159"/>
        <v>47.78877092834761</v>
      </c>
      <c r="N485" s="62">
        <f>'Config sheet'!$N$44</f>
        <v>5.8970333333333338</v>
      </c>
      <c r="O485">
        <f t="shared" si="171"/>
        <v>9.2923290805532837</v>
      </c>
      <c r="P485">
        <f t="shared" si="172"/>
        <v>209.68480823083817</v>
      </c>
      <c r="Q485">
        <f t="shared" si="160"/>
        <v>180</v>
      </c>
      <c r="R485">
        <f t="shared" si="161"/>
        <v>37.743265481550878</v>
      </c>
      <c r="S485">
        <f t="shared" si="162"/>
        <v>37.743265481550871</v>
      </c>
      <c r="T485">
        <f t="shared" si="163"/>
        <v>1.3338814408347732</v>
      </c>
      <c r="U485">
        <f t="shared" si="166"/>
        <v>101.4589</v>
      </c>
      <c r="Z485">
        <f t="shared" si="164"/>
        <v>6.4044199894371767E-2</v>
      </c>
      <c r="AA485">
        <f>PI()/4*('Config sheet'!$N$38^2-'Config sheet'!$N$41^2)*'Stage 1'!Z485*2</f>
        <v>5.3210605981578816E-3</v>
      </c>
      <c r="AB485">
        <f t="shared" si="165"/>
        <v>36.020359895597167</v>
      </c>
      <c r="AC485">
        <v>73.481019237188377</v>
      </c>
    </row>
    <row r="486" spans="3:29" x14ac:dyDescent="0.25">
      <c r="C486">
        <f t="shared" si="167"/>
        <v>67</v>
      </c>
      <c r="D486">
        <f t="shared" si="152"/>
        <v>995</v>
      </c>
      <c r="E486">
        <f t="shared" si="153"/>
        <v>0.17780000000000001</v>
      </c>
      <c r="F486">
        <f t="shared" si="168"/>
        <v>1.1222780569514238E-2</v>
      </c>
      <c r="G486">
        <f t="shared" si="169"/>
        <v>104.19615634406146</v>
      </c>
      <c r="H486">
        <f t="shared" si="170"/>
        <v>1.1693705988362006</v>
      </c>
      <c r="I486" s="3">
        <f t="shared" si="156"/>
        <v>8.8900000000000007E-2</v>
      </c>
      <c r="J486" s="3">
        <f t="shared" si="157"/>
        <v>0.40640000000000004</v>
      </c>
      <c r="K486">
        <f t="shared" si="158"/>
        <v>0.10256432649019254</v>
      </c>
      <c r="L486" s="62">
        <f>PI()/4*('Config sheet'!$N$38^2-'Config sheet'!$N$41^2)*'Stage 2'!K486*2</f>
        <v>8.5214741906944336E-3</v>
      </c>
      <c r="M486">
        <f t="shared" si="159"/>
        <v>47.074606657302567</v>
      </c>
      <c r="N486" s="62">
        <f>'Config sheet'!$N$44</f>
        <v>5.8970333333333338</v>
      </c>
      <c r="O486">
        <f t="shared" si="171"/>
        <v>9.2554671001155935</v>
      </c>
      <c r="P486">
        <f t="shared" si="172"/>
        <v>230.45880346408836</v>
      </c>
      <c r="Q486">
        <f t="shared" si="160"/>
        <v>180</v>
      </c>
      <c r="R486">
        <f t="shared" si="161"/>
        <v>41.482584623535907</v>
      </c>
      <c r="S486">
        <f t="shared" si="162"/>
        <v>41.482584623535907</v>
      </c>
      <c r="T486">
        <f t="shared" si="163"/>
        <v>1.3338814408347732</v>
      </c>
      <c r="U486">
        <f t="shared" si="166"/>
        <v>101.4589</v>
      </c>
      <c r="Z486">
        <f t="shared" si="164"/>
        <v>6.2488206490192544E-2</v>
      </c>
      <c r="AA486">
        <f>PI()/4*('Config sheet'!$N$38^2-'Config sheet'!$N$41^2)*'Stage 1'!Z486*2</f>
        <v>5.1917821434714767E-3</v>
      </c>
      <c r="AB486">
        <f t="shared" si="165"/>
        <v>35.145222997858575</v>
      </c>
      <c r="AC486">
        <v>74.218335846785948</v>
      </c>
    </row>
    <row r="487" spans="3:29" x14ac:dyDescent="0.25">
      <c r="C487">
        <f t="shared" si="167"/>
        <v>66</v>
      </c>
      <c r="D487">
        <f t="shared" si="152"/>
        <v>995</v>
      </c>
      <c r="E487">
        <f t="shared" si="153"/>
        <v>0.17780000000000001</v>
      </c>
      <c r="F487">
        <f t="shared" si="168"/>
        <v>1.1055276381909548E-2</v>
      </c>
      <c r="G487">
        <f t="shared" si="169"/>
        <v>104.19615634406146</v>
      </c>
      <c r="H487">
        <f t="shared" si="170"/>
        <v>1.1519173063162575</v>
      </c>
      <c r="I487" s="3">
        <f t="shared" si="156"/>
        <v>8.8900000000000007E-2</v>
      </c>
      <c r="J487" s="3">
        <f t="shared" si="157"/>
        <v>0.40640000000000004</v>
      </c>
      <c r="K487">
        <f t="shared" si="158"/>
        <v>0.10101475234001839</v>
      </c>
      <c r="L487" s="62">
        <f>PI()/4*('Config sheet'!$N$38^2-'Config sheet'!$N$41^2)*'Stage 2'!K487*2</f>
        <v>8.3927290745400476E-3</v>
      </c>
      <c r="M487">
        <f t="shared" si="159"/>
        <v>46.36338867243385</v>
      </c>
      <c r="N487" s="62">
        <f>'Config sheet'!$N$44</f>
        <v>5.8970333333333338</v>
      </c>
      <c r="O487">
        <f t="shared" si="171"/>
        <v>9.2151198879565488</v>
      </c>
      <c r="P487">
        <f t="shared" si="172"/>
        <v>251.29661122894296</v>
      </c>
      <c r="Q487">
        <f t="shared" si="160"/>
        <v>180</v>
      </c>
      <c r="R487">
        <f t="shared" si="161"/>
        <v>45.233390021209729</v>
      </c>
      <c r="S487">
        <f t="shared" si="162"/>
        <v>45.233390021209736</v>
      </c>
      <c r="T487">
        <f t="shared" si="163"/>
        <v>1.3338814408347732</v>
      </c>
      <c r="U487">
        <f t="shared" si="166"/>
        <v>101.4589</v>
      </c>
      <c r="Z487">
        <f t="shared" si="164"/>
        <v>6.0938632340018395E-2</v>
      </c>
      <c r="AA487">
        <f>PI()/4*('Config sheet'!$N$38^2-'Config sheet'!$N$41^2)*'Stage 1'!Z487*2</f>
        <v>5.0630370273170898E-3</v>
      </c>
      <c r="AB487">
        <f t="shared" si="165"/>
        <v>34.273696479200446</v>
      </c>
      <c r="AC487">
        <v>74.947360786780465</v>
      </c>
    </row>
    <row r="488" spans="3:29" x14ac:dyDescent="0.25">
      <c r="C488">
        <f t="shared" si="167"/>
        <v>65</v>
      </c>
      <c r="D488">
        <f t="shared" si="152"/>
        <v>995</v>
      </c>
      <c r="E488">
        <f t="shared" si="153"/>
        <v>0.17780000000000001</v>
      </c>
      <c r="F488">
        <f t="shared" si="168"/>
        <v>1.0887772194304857E-2</v>
      </c>
      <c r="G488">
        <f t="shared" si="169"/>
        <v>104.19615634406146</v>
      </c>
      <c r="H488">
        <f t="shared" si="170"/>
        <v>1.134464013796314</v>
      </c>
      <c r="I488" s="3">
        <f t="shared" si="156"/>
        <v>8.8900000000000007E-2</v>
      </c>
      <c r="J488" s="3">
        <f t="shared" si="157"/>
        <v>0.40640000000000004</v>
      </c>
      <c r="K488">
        <f t="shared" si="158"/>
        <v>9.9472189110279163E-2</v>
      </c>
      <c r="L488" s="62">
        <f>PI()/4*('Config sheet'!$N$38^2-'Config sheet'!$N$41^2)*'Stage 2'!K488*2</f>
        <v>8.2645664550449142E-3</v>
      </c>
      <c r="M488">
        <f t="shared" si="159"/>
        <v>45.655388534677023</v>
      </c>
      <c r="N488" s="62">
        <f>'Config sheet'!$N$44</f>
        <v>5.8970333333333338</v>
      </c>
      <c r="O488">
        <f t="shared" si="171"/>
        <v>9.1712776967932186</v>
      </c>
      <c r="P488">
        <f t="shared" si="172"/>
        <v>272.18695934695711</v>
      </c>
      <c r="Q488">
        <f t="shared" si="160"/>
        <v>180</v>
      </c>
      <c r="R488">
        <f t="shared" si="161"/>
        <v>48.993652682452286</v>
      </c>
      <c r="S488">
        <f t="shared" si="162"/>
        <v>48.993652682452279</v>
      </c>
      <c r="T488">
        <f t="shared" si="163"/>
        <v>1.3338814408347732</v>
      </c>
      <c r="U488">
        <f t="shared" si="166"/>
        <v>101.4589</v>
      </c>
      <c r="Z488">
        <f t="shared" si="164"/>
        <v>5.939606911027917E-2</v>
      </c>
      <c r="AA488">
        <f>PI()/4*('Config sheet'!$N$38^2-'Config sheet'!$N$41^2)*'Stage 1'!Z488*2</f>
        <v>4.9348744078219582E-3</v>
      </c>
      <c r="AB488">
        <f t="shared" si="165"/>
        <v>33.406113110393235</v>
      </c>
      <c r="AC488">
        <v>75.667939284463174</v>
      </c>
    </row>
    <row r="489" spans="3:29" x14ac:dyDescent="0.25">
      <c r="C489">
        <f t="shared" si="167"/>
        <v>64</v>
      </c>
      <c r="D489">
        <f t="shared" si="152"/>
        <v>995</v>
      </c>
      <c r="E489">
        <f t="shared" si="153"/>
        <v>0.17780000000000001</v>
      </c>
      <c r="F489">
        <f t="shared" si="168"/>
        <v>1.0720268006700168E-2</v>
      </c>
      <c r="G489">
        <f t="shared" si="169"/>
        <v>104.19615634406146</v>
      </c>
      <c r="H489">
        <f t="shared" si="170"/>
        <v>1.1170107212763709</v>
      </c>
      <c r="I489" s="3">
        <f t="shared" si="156"/>
        <v>8.8900000000000007E-2</v>
      </c>
      <c r="J489" s="3">
        <f t="shared" si="157"/>
        <v>0.40640000000000004</v>
      </c>
      <c r="K489">
        <f t="shared" si="158"/>
        <v>9.7937229953601657E-2</v>
      </c>
      <c r="L489" s="62">
        <f>PI()/4*('Config sheet'!$N$38^2-'Config sheet'!$N$41^2)*'Stage 2'!K489*2</f>
        <v>8.1370356138157456E-3</v>
      </c>
      <c r="M489">
        <f t="shared" si="159"/>
        <v>44.950878487097</v>
      </c>
      <c r="N489" s="62">
        <f>'Config sheet'!$N$44</f>
        <v>5.8970333333333338</v>
      </c>
      <c r="O489">
        <f t="shared" si="171"/>
        <v>9.1239326821255666</v>
      </c>
      <c r="P489">
        <f t="shared" si="172"/>
        <v>293.11840236186299</v>
      </c>
      <c r="Q489">
        <f t="shared" si="160"/>
        <v>180</v>
      </c>
      <c r="R489">
        <f t="shared" si="161"/>
        <v>52.761312425135351</v>
      </c>
      <c r="S489">
        <f t="shared" si="162"/>
        <v>52.761312425135337</v>
      </c>
      <c r="T489">
        <f t="shared" si="163"/>
        <v>1.3338814408347732</v>
      </c>
      <c r="U489">
        <f t="shared" si="166"/>
        <v>101.4589</v>
      </c>
      <c r="Z489">
        <f t="shared" si="164"/>
        <v>5.7861109953601664E-2</v>
      </c>
      <c r="AA489">
        <f>PI()/4*('Config sheet'!$N$38^2-'Config sheet'!$N$41^2)*'Stage 1'!Z489*2</f>
        <v>4.8073435665927887E-3</v>
      </c>
      <c r="AB489">
        <f t="shared" si="165"/>
        <v>32.542806498088673</v>
      </c>
      <c r="AC489">
        <v>76.379921176996419</v>
      </c>
    </row>
    <row r="490" spans="3:29" x14ac:dyDescent="0.25">
      <c r="C490">
        <f t="shared" si="167"/>
        <v>63</v>
      </c>
      <c r="D490">
        <f t="shared" si="152"/>
        <v>995</v>
      </c>
      <c r="E490">
        <f t="shared" si="153"/>
        <v>0.17780000000000001</v>
      </c>
      <c r="F490">
        <f t="shared" si="168"/>
        <v>1.0552763819095479E-2</v>
      </c>
      <c r="G490">
        <f t="shared" si="169"/>
        <v>104.19615634406146</v>
      </c>
      <c r="H490">
        <f t="shared" si="170"/>
        <v>1.0995574287564276</v>
      </c>
      <c r="I490" s="3">
        <f t="shared" si="156"/>
        <v>8.8900000000000007E-2</v>
      </c>
      <c r="J490" s="3">
        <f t="shared" si="157"/>
        <v>0.40640000000000004</v>
      </c>
      <c r="K490">
        <f t="shared" si="158"/>
        <v>9.6410469160009671E-2</v>
      </c>
      <c r="L490" s="62">
        <f>PI()/4*('Config sheet'!$N$38^2-'Config sheet'!$N$41^2)*'Stage 2'!K490*2</f>
        <v>8.010185926958957E-3</v>
      </c>
      <c r="M490">
        <f t="shared" si="159"/>
        <v>44.250131294797093</v>
      </c>
      <c r="N490" s="62">
        <f>'Config sheet'!$N$44</f>
        <v>5.8970333333333338</v>
      </c>
      <c r="O490">
        <f t="shared" si="171"/>
        <v>9.0730789304539723</v>
      </c>
      <c r="P490">
        <f t="shared" si="172"/>
        <v>314.07933121766916</v>
      </c>
      <c r="Q490">
        <f t="shared" si="160"/>
        <v>180</v>
      </c>
      <c r="R490">
        <f t="shared" si="161"/>
        <v>56.534279619180452</v>
      </c>
      <c r="S490">
        <f t="shared" si="162"/>
        <v>56.534279619180452</v>
      </c>
      <c r="T490">
        <f t="shared" si="163"/>
        <v>1.3338814408347732</v>
      </c>
      <c r="U490">
        <f t="shared" si="166"/>
        <v>101.4589</v>
      </c>
      <c r="Z490">
        <f t="shared" si="164"/>
        <v>5.6334349160009678E-2</v>
      </c>
      <c r="AA490">
        <f>PI()/4*('Config sheet'!$N$38^2-'Config sheet'!$N$41^2)*'Stage 1'!Z490*2</f>
        <v>4.6804938797360002E-3</v>
      </c>
      <c r="AB490">
        <f t="shared" si="165"/>
        <v>31.684110888644359</v>
      </c>
      <c r="AC490">
        <v>77.083160862599044</v>
      </c>
    </row>
    <row r="491" spans="3:29" x14ac:dyDescent="0.25">
      <c r="C491">
        <f t="shared" si="167"/>
        <v>62</v>
      </c>
      <c r="D491">
        <f t="shared" si="152"/>
        <v>995</v>
      </c>
      <c r="E491">
        <f t="shared" si="153"/>
        <v>0.17780000000000001</v>
      </c>
      <c r="F491">
        <f t="shared" si="168"/>
        <v>1.0385259631490788E-2</v>
      </c>
      <c r="G491">
        <f t="shared" si="169"/>
        <v>104.19615634406146</v>
      </c>
      <c r="H491">
        <f t="shared" si="170"/>
        <v>1.0821041362364843</v>
      </c>
      <c r="I491" s="3">
        <f t="shared" si="156"/>
        <v>8.8900000000000007E-2</v>
      </c>
      <c r="J491" s="3">
        <f t="shared" si="157"/>
        <v>0.40640000000000004</v>
      </c>
      <c r="K491">
        <f t="shared" si="158"/>
        <v>9.4892501803879759E-2</v>
      </c>
      <c r="L491" s="62">
        <f>PI()/4*('Config sheet'!$N$38^2-'Config sheet'!$N$41^2)*'Stage 2'!K491*2</f>
        <v>7.8840668357482852E-3</v>
      </c>
      <c r="M491">
        <f t="shared" si="159"/>
        <v>43.55342008288001</v>
      </c>
      <c r="N491" s="62">
        <f>'Config sheet'!$N$44</f>
        <v>5.8970333333333338</v>
      </c>
      <c r="O491">
        <f t="shared" si="171"/>
        <v>9.0187124858559322</v>
      </c>
      <c r="P491">
        <f t="shared" si="172"/>
        <v>335.05798317065921</v>
      </c>
      <c r="Q491">
        <f t="shared" si="160"/>
        <v>180</v>
      </c>
      <c r="R491">
        <f t="shared" si="161"/>
        <v>60.310436970718648</v>
      </c>
      <c r="S491">
        <f t="shared" si="162"/>
        <v>60.310436970718655</v>
      </c>
      <c r="T491">
        <f t="shared" si="163"/>
        <v>1.3338814408347732</v>
      </c>
      <c r="U491">
        <f t="shared" si="166"/>
        <v>101.4589</v>
      </c>
      <c r="Z491">
        <f t="shared" si="164"/>
        <v>5.4816381803879766E-2</v>
      </c>
      <c r="AA491">
        <f>PI()/4*('Config sheet'!$N$38^2-'Config sheet'!$N$41^2)*'Stage 1'!Z491*2</f>
        <v>4.5543747885253292E-3</v>
      </c>
      <c r="AB491">
        <f t="shared" si="165"/>
        <v>30.830360969561173</v>
      </c>
      <c r="AC491">
        <v>77.777517248150261</v>
      </c>
    </row>
    <row r="492" spans="3:29" x14ac:dyDescent="0.25">
      <c r="C492">
        <f t="shared" si="167"/>
        <v>61</v>
      </c>
      <c r="D492">
        <f t="shared" si="152"/>
        <v>995</v>
      </c>
      <c r="E492">
        <f t="shared" si="153"/>
        <v>0.17780000000000001</v>
      </c>
      <c r="F492">
        <f t="shared" si="168"/>
        <v>1.0217755443886098E-2</v>
      </c>
      <c r="G492">
        <f t="shared" si="169"/>
        <v>104.19615634406146</v>
      </c>
      <c r="H492">
        <f t="shared" si="170"/>
        <v>1.064650843716541</v>
      </c>
      <c r="I492" s="3">
        <f t="shared" si="156"/>
        <v>8.8900000000000007E-2</v>
      </c>
      <c r="J492" s="3">
        <f t="shared" si="157"/>
        <v>0.40640000000000004</v>
      </c>
      <c r="K492">
        <f t="shared" si="158"/>
        <v>9.3383923387055257E-2</v>
      </c>
      <c r="L492" s="62">
        <f>PI()/4*('Config sheet'!$N$38^2-'Config sheet'!$N$41^2)*'Stage 2'!K492*2</f>
        <v>7.7587278169731965E-3</v>
      </c>
      <c r="M492">
        <f t="shared" si="159"/>
        <v>42.861018172645657</v>
      </c>
      <c r="N492" s="62">
        <f>'Config sheet'!$N$44</f>
        <v>5.8970333333333338</v>
      </c>
      <c r="O492">
        <f t="shared" si="171"/>
        <v>8.9608313748835773</v>
      </c>
      <c r="P492">
        <f t="shared" si="172"/>
        <v>356.04245192450975</v>
      </c>
      <c r="Q492">
        <f t="shared" si="160"/>
        <v>180</v>
      </c>
      <c r="R492">
        <f t="shared" si="161"/>
        <v>64.087641346411758</v>
      </c>
      <c r="S492">
        <f t="shared" si="162"/>
        <v>64.087641346411758</v>
      </c>
      <c r="T492">
        <f t="shared" si="163"/>
        <v>1.3338814408347732</v>
      </c>
      <c r="U492">
        <f t="shared" si="166"/>
        <v>101.4589</v>
      </c>
      <c r="Z492">
        <f t="shared" si="164"/>
        <v>5.3307803387055264E-2</v>
      </c>
      <c r="AA492">
        <f>PI()/4*('Config sheet'!$N$38^2-'Config sheet'!$N$41^2)*'Stage 1'!Z492*2</f>
        <v>4.4290357697502388E-3</v>
      </c>
      <c r="AB492">
        <f t="shared" si="165"/>
        <v>29.981891668759985</v>
      </c>
      <c r="AC492">
        <v>78.462853693393683</v>
      </c>
    </row>
    <row r="493" spans="3:29" x14ac:dyDescent="0.25">
      <c r="C493">
        <f t="shared" si="167"/>
        <v>60</v>
      </c>
      <c r="D493">
        <f t="shared" si="152"/>
        <v>995</v>
      </c>
      <c r="E493">
        <f t="shared" si="153"/>
        <v>0.17780000000000001</v>
      </c>
      <c r="F493">
        <f t="shared" si="168"/>
        <v>1.0050251256281407E-2</v>
      </c>
      <c r="G493">
        <f t="shared" si="169"/>
        <v>104.19615634406146</v>
      </c>
      <c r="H493">
        <f t="shared" si="170"/>
        <v>1.0471975511965976</v>
      </c>
      <c r="I493" s="3">
        <f t="shared" si="156"/>
        <v>8.8900000000000007E-2</v>
      </c>
      <c r="J493" s="3">
        <f t="shared" si="157"/>
        <v>0.40640000000000004</v>
      </c>
      <c r="K493">
        <f t="shared" si="158"/>
        <v>9.1885329478529676E-2</v>
      </c>
      <c r="L493" s="62">
        <f>PI()/4*('Config sheet'!$N$38^2-'Config sheet'!$N$41^2)*'Stage 2'!K493*2</f>
        <v>7.6342183530022732E-3</v>
      </c>
      <c r="M493">
        <f t="shared" si="159"/>
        <v>42.173198916214261</v>
      </c>
      <c r="N493" s="62">
        <f>'Config sheet'!$N$44</f>
        <v>5.8970333333333338</v>
      </c>
      <c r="O493">
        <f t="shared" si="171"/>
        <v>8.8994356297456321</v>
      </c>
      <c r="P493">
        <f t="shared" si="172"/>
        <v>377.02069797745537</v>
      </c>
      <c r="Q493">
        <f t="shared" si="160"/>
        <v>180</v>
      </c>
      <c r="R493">
        <f t="shared" si="161"/>
        <v>67.863725635941975</v>
      </c>
      <c r="S493">
        <f t="shared" si="162"/>
        <v>67.863725635941975</v>
      </c>
      <c r="T493">
        <f t="shared" si="163"/>
        <v>1.3338814408347732</v>
      </c>
      <c r="U493">
        <f t="shared" si="166"/>
        <v>101.4589</v>
      </c>
      <c r="Z493">
        <f t="shared" si="164"/>
        <v>5.1809209478529683E-2</v>
      </c>
      <c r="AA493">
        <f>PI()/4*('Config sheet'!$N$38^2-'Config sheet'!$N$41^2)*'Stage 1'!Z493*2</f>
        <v>4.3045263057793163E-3</v>
      </c>
      <c r="AB493">
        <f t="shared" si="165"/>
        <v>29.139037951928955</v>
      </c>
      <c r="AC493">
        <v>79.139037951928941</v>
      </c>
    </row>
    <row r="494" spans="3:29" x14ac:dyDescent="0.25">
      <c r="C494">
        <f t="shared" si="167"/>
        <v>59</v>
      </c>
      <c r="D494">
        <f t="shared" si="152"/>
        <v>995</v>
      </c>
      <c r="E494">
        <f t="shared" si="153"/>
        <v>0.17780000000000001</v>
      </c>
      <c r="F494">
        <f t="shared" si="168"/>
        <v>9.8827470686767178E-3</v>
      </c>
      <c r="G494">
        <f t="shared" si="169"/>
        <v>104.19615634406146</v>
      </c>
      <c r="H494">
        <f t="shared" si="170"/>
        <v>1.0297442586766545</v>
      </c>
      <c r="I494" s="3">
        <f t="shared" si="156"/>
        <v>8.8900000000000007E-2</v>
      </c>
      <c r="J494" s="3">
        <f t="shared" si="157"/>
        <v>0.40640000000000004</v>
      </c>
      <c r="K494">
        <f t="shared" si="158"/>
        <v>9.0397315351107843E-2</v>
      </c>
      <c r="L494" s="62">
        <f>PI()/4*('Config sheet'!$N$38^2-'Config sheet'!$N$41^2)*'Stage 2'!K494*2</f>
        <v>7.5105879015955031E-3</v>
      </c>
      <c r="M494">
        <f t="shared" si="159"/>
        <v>41.490235529762437</v>
      </c>
      <c r="N494" s="62">
        <f>'Config sheet'!$N$44</f>
        <v>5.8970333333333338</v>
      </c>
      <c r="O494">
        <f t="shared" si="171"/>
        <v>8.8345273097391956</v>
      </c>
      <c r="P494">
        <f t="shared" si="172"/>
        <v>397.9805591701591</v>
      </c>
      <c r="Q494">
        <f t="shared" si="160"/>
        <v>180</v>
      </c>
      <c r="R494">
        <f t="shared" si="161"/>
        <v>71.636500650628648</v>
      </c>
      <c r="S494">
        <f t="shared" si="162"/>
        <v>71.636500650628648</v>
      </c>
      <c r="T494">
        <f t="shared" si="163"/>
        <v>1.3338814408347732</v>
      </c>
      <c r="U494">
        <f t="shared" si="166"/>
        <v>101.4589</v>
      </c>
      <c r="Z494">
        <f t="shared" si="164"/>
        <v>5.032119535110785E-2</v>
      </c>
      <c r="AA494">
        <f>PI()/4*('Config sheet'!$N$38^2-'Config sheet'!$N$41^2)*'Stage 1'!Z494*2</f>
        <v>4.1808958543725462E-3</v>
      </c>
      <c r="AB494">
        <f t="shared" si="165"/>
        <v>28.302134618170893</v>
      </c>
      <c r="AC494">
        <v>79.805942109176328</v>
      </c>
    </row>
    <row r="495" spans="3:29" x14ac:dyDescent="0.25">
      <c r="C495">
        <f t="shared" si="167"/>
        <v>58</v>
      </c>
      <c r="D495">
        <f t="shared" si="152"/>
        <v>995</v>
      </c>
      <c r="E495">
        <f t="shared" si="153"/>
        <v>0.17780000000000001</v>
      </c>
      <c r="F495">
        <f t="shared" si="168"/>
        <v>9.7152428810720268E-3</v>
      </c>
      <c r="G495">
        <f t="shared" si="169"/>
        <v>104.19615634406146</v>
      </c>
      <c r="H495">
        <f t="shared" si="170"/>
        <v>1.012290966156711</v>
      </c>
      <c r="I495" s="3">
        <f t="shared" si="156"/>
        <v>8.8900000000000007E-2</v>
      </c>
      <c r="J495" s="3">
        <f t="shared" si="157"/>
        <v>0.40640000000000004</v>
      </c>
      <c r="K495">
        <f t="shared" si="158"/>
        <v>8.8920475615458627E-2</v>
      </c>
      <c r="L495" s="62">
        <f>PI()/4*('Config sheet'!$N$38^2-'Config sheet'!$N$41^2)*'Stage 2'!K495*2</f>
        <v>7.3878858654998422E-3</v>
      </c>
      <c r="M495">
        <f t="shared" si="159"/>
        <v>40.812400925562031</v>
      </c>
      <c r="N495" s="62">
        <f>'Config sheet'!$N$44</f>
        <v>5.8970333333333338</v>
      </c>
      <c r="O495">
        <f t="shared" si="171"/>
        <v>8.766110520898712</v>
      </c>
      <c r="P495">
        <f t="shared" si="172"/>
        <v>418.90976142269704</v>
      </c>
      <c r="Q495">
        <f t="shared" si="160"/>
        <v>180</v>
      </c>
      <c r="R495">
        <f t="shared" si="161"/>
        <v>75.403757056085468</v>
      </c>
      <c r="S495">
        <f t="shared" si="162"/>
        <v>75.403757056085468</v>
      </c>
      <c r="T495">
        <f t="shared" si="163"/>
        <v>1.3338814408347732</v>
      </c>
      <c r="U495">
        <f t="shared" si="166"/>
        <v>101.4589</v>
      </c>
      <c r="Z495">
        <f t="shared" si="164"/>
        <v>4.8844355615458634E-2</v>
      </c>
      <c r="AA495">
        <f>PI()/4*('Config sheet'!$N$38^2-'Config sheet'!$N$41^2)*'Stage 1'!Z495*2</f>
        <v>4.0581938182768845E-3</v>
      </c>
      <c r="AB495">
        <f t="shared" si="165"/>
        <v>27.471516094183706</v>
      </c>
      <c r="AC495">
        <v>80.463442517504205</v>
      </c>
    </row>
    <row r="496" spans="3:29" x14ac:dyDescent="0.25">
      <c r="C496">
        <f t="shared" si="167"/>
        <v>57</v>
      </c>
      <c r="D496">
        <f t="shared" si="152"/>
        <v>995</v>
      </c>
      <c r="E496">
        <f t="shared" si="153"/>
        <v>0.17780000000000001</v>
      </c>
      <c r="F496">
        <f t="shared" si="168"/>
        <v>9.5477386934673374E-3</v>
      </c>
      <c r="G496">
        <f t="shared" si="169"/>
        <v>104.19615634406146</v>
      </c>
      <c r="H496">
        <f t="shared" si="170"/>
        <v>0.99483767363676778</v>
      </c>
      <c r="I496" s="3">
        <f t="shared" si="156"/>
        <v>8.8900000000000007E-2</v>
      </c>
      <c r="J496" s="3">
        <f t="shared" si="157"/>
        <v>0.40640000000000004</v>
      </c>
      <c r="K496">
        <f t="shared" si="158"/>
        <v>8.7455403851968705E-2</v>
      </c>
      <c r="L496" s="62">
        <f>PI()/4*('Config sheet'!$N$38^2-'Config sheet'!$N$41^2)*'Stage 2'!K496*2</f>
        <v>7.2661615618620822E-3</v>
      </c>
      <c r="M496">
        <f t="shared" si="159"/>
        <v>40.139967543009625</v>
      </c>
      <c r="N496" s="62">
        <f>'Config sheet'!$N$44</f>
        <v>5.8970333333333338</v>
      </c>
      <c r="O496">
        <f t="shared" si="171"/>
        <v>8.6941914338314383</v>
      </c>
      <c r="P496">
        <f t="shared" si="172"/>
        <v>439.79592964881175</v>
      </c>
      <c r="Q496">
        <f t="shared" si="160"/>
        <v>180</v>
      </c>
      <c r="R496">
        <f t="shared" si="161"/>
        <v>79.16326733678612</v>
      </c>
      <c r="S496">
        <f t="shared" si="162"/>
        <v>79.16326733678612</v>
      </c>
      <c r="T496">
        <f t="shared" si="163"/>
        <v>1.3338814408347732</v>
      </c>
      <c r="U496">
        <f t="shared" si="166"/>
        <v>101.4589</v>
      </c>
      <c r="Z496">
        <f t="shared" si="164"/>
        <v>4.7379283851968712E-2</v>
      </c>
      <c r="AA496">
        <f>PI()/4*('Config sheet'!$N$38^2-'Config sheet'!$N$41^2)*'Stage 1'!Z496*2</f>
        <v>3.9364695146391245E-3</v>
      </c>
      <c r="AB496">
        <f t="shared" si="165"/>
        <v>26.647516227203994</v>
      </c>
      <c r="AC496">
        <v>81.111419728706707</v>
      </c>
    </row>
    <row r="497" spans="3:29" x14ac:dyDescent="0.25">
      <c r="C497">
        <f t="shared" si="167"/>
        <v>56</v>
      </c>
      <c r="D497">
        <f t="shared" si="152"/>
        <v>995</v>
      </c>
      <c r="E497">
        <f t="shared" si="153"/>
        <v>0.17780000000000001</v>
      </c>
      <c r="F497">
        <f t="shared" si="168"/>
        <v>9.3802345058626464E-3</v>
      </c>
      <c r="G497">
        <f t="shared" si="169"/>
        <v>104.19615634406146</v>
      </c>
      <c r="H497">
        <f t="shared" si="170"/>
        <v>0.97738438111682446</v>
      </c>
      <c r="I497" s="3">
        <f t="shared" si="156"/>
        <v>8.8900000000000007E-2</v>
      </c>
      <c r="J497" s="3">
        <f t="shared" si="157"/>
        <v>0.40640000000000004</v>
      </c>
      <c r="K497">
        <f t="shared" si="158"/>
        <v>8.600269224081164E-2</v>
      </c>
      <c r="L497" s="62">
        <f>PI()/4*('Config sheet'!$N$38^2-'Config sheet'!$N$41^2)*'Stage 2'!K497*2</f>
        <v>7.1454641914934398E-3</v>
      </c>
      <c r="M497">
        <f t="shared" si="159"/>
        <v>39.473207178837058</v>
      </c>
      <c r="N497" s="62">
        <f>'Config sheet'!$N$44</f>
        <v>5.8970333333333338</v>
      </c>
      <c r="O497">
        <f t="shared" si="171"/>
        <v>8.6187782997107139</v>
      </c>
      <c r="P497">
        <f t="shared" si="172"/>
        <v>460.62659883537731</v>
      </c>
      <c r="Q497">
        <f t="shared" si="160"/>
        <v>180</v>
      </c>
      <c r="R497">
        <f t="shared" si="161"/>
        <v>82.912787790367915</v>
      </c>
      <c r="S497">
        <f t="shared" si="162"/>
        <v>82.912787790367915</v>
      </c>
      <c r="T497">
        <f t="shared" si="163"/>
        <v>1.3338814408347732</v>
      </c>
      <c r="U497">
        <f t="shared" si="166"/>
        <v>101.4589</v>
      </c>
      <c r="Z497">
        <f t="shared" si="164"/>
        <v>4.5926572240811647E-2</v>
      </c>
      <c r="AA497">
        <f>PI()/4*('Config sheet'!$N$38^2-'Config sheet'!$N$41^2)*'Stage 1'!Z497*2</f>
        <v>3.815772144270483E-3</v>
      </c>
      <c r="AB497">
        <f t="shared" si="165"/>
        <v>25.830468076946929</v>
      </c>
      <c r="AC497">
        <v>81.749758424021621</v>
      </c>
    </row>
    <row r="498" spans="3:29" x14ac:dyDescent="0.25">
      <c r="C498">
        <f t="shared" si="167"/>
        <v>55</v>
      </c>
      <c r="D498">
        <f t="shared" si="152"/>
        <v>995</v>
      </c>
      <c r="E498">
        <f t="shared" si="153"/>
        <v>0.17780000000000001</v>
      </c>
      <c r="F498">
        <f t="shared" si="168"/>
        <v>9.212730318257957E-3</v>
      </c>
      <c r="G498">
        <f t="shared" si="169"/>
        <v>104.19615634406146</v>
      </c>
      <c r="H498">
        <f t="shared" si="170"/>
        <v>0.95993108859688125</v>
      </c>
      <c r="I498" s="3">
        <f t="shared" si="156"/>
        <v>8.8900000000000007E-2</v>
      </c>
      <c r="J498" s="3">
        <f t="shared" si="157"/>
        <v>0.40640000000000004</v>
      </c>
      <c r="K498">
        <f t="shared" si="158"/>
        <v>8.4562931190639345E-2</v>
      </c>
      <c r="L498" s="62">
        <f>PI()/4*('Config sheet'!$N$38^2-'Config sheet'!$N$41^2)*'Stage 2'!K498*2</f>
        <v>7.0258428080196894E-3</v>
      </c>
      <c r="M498">
        <f t="shared" si="159"/>
        <v>38.812390816689472</v>
      </c>
      <c r="N498" s="62">
        <f>'Config sheet'!$N$44</f>
        <v>5.8970333333333338</v>
      </c>
      <c r="O498">
        <f t="shared" si="171"/>
        <v>8.5398814644004126</v>
      </c>
      <c r="P498">
        <f t="shared" si="172"/>
        <v>481.3892252747857</v>
      </c>
      <c r="Q498">
        <f t="shared" si="160"/>
        <v>180</v>
      </c>
      <c r="R498">
        <f t="shared" si="161"/>
        <v>86.650060549461415</v>
      </c>
      <c r="S498">
        <f t="shared" si="162"/>
        <v>86.650060549461429</v>
      </c>
      <c r="T498">
        <f t="shared" si="163"/>
        <v>1.3338814408347732</v>
      </c>
      <c r="U498">
        <f t="shared" si="166"/>
        <v>101.4589</v>
      </c>
      <c r="Z498">
        <f t="shared" si="164"/>
        <v>4.4486811190639353E-2</v>
      </c>
      <c r="AA498">
        <f>PI()/4*('Config sheet'!$N$38^2-'Config sheet'!$N$41^2)*'Stage 1'!Z498*2</f>
        <v>3.6961507607967321E-3</v>
      </c>
      <c r="AB498">
        <f t="shared" si="165"/>
        <v>25.020703706771286</v>
      </c>
      <c r="AC498">
        <v>82.378347341875909</v>
      </c>
    </row>
    <row r="499" spans="3:29" x14ac:dyDescent="0.25">
      <c r="C499">
        <f t="shared" si="167"/>
        <v>54</v>
      </c>
      <c r="D499">
        <f t="shared" si="152"/>
        <v>995</v>
      </c>
      <c r="E499">
        <f t="shared" si="153"/>
        <v>0.17780000000000001</v>
      </c>
      <c r="F499">
        <f t="shared" si="168"/>
        <v>9.0452261306532659E-3</v>
      </c>
      <c r="G499">
        <f t="shared" si="169"/>
        <v>104.19615634406146</v>
      </c>
      <c r="H499">
        <f t="shared" si="170"/>
        <v>0.94247779607693782</v>
      </c>
      <c r="I499" s="3">
        <f t="shared" si="156"/>
        <v>8.8900000000000007E-2</v>
      </c>
      <c r="J499" s="3">
        <f t="shared" si="157"/>
        <v>0.40640000000000004</v>
      </c>
      <c r="K499">
        <f t="shared" si="158"/>
        <v>8.3136708966305539E-2</v>
      </c>
      <c r="L499" s="62">
        <f>PI()/4*('Config sheet'!$N$38^2-'Config sheet'!$N$41^2)*'Stage 2'!K499*2</f>
        <v>6.9073462869508606E-3</v>
      </c>
      <c r="M499">
        <f t="shared" si="159"/>
        <v>38.157788456259247</v>
      </c>
      <c r="N499" s="62">
        <f>'Config sheet'!$N$44</f>
        <v>5.8970333333333338</v>
      </c>
      <c r="O499">
        <f t="shared" si="171"/>
        <v>8.4575133806859544</v>
      </c>
      <c r="P499">
        <f t="shared" si="172"/>
        <v>502.07119793777974</v>
      </c>
      <c r="Q499">
        <f t="shared" si="160"/>
        <v>180</v>
      </c>
      <c r="R499">
        <f t="shared" si="161"/>
        <v>90.372815628800353</v>
      </c>
      <c r="S499">
        <f t="shared" si="162"/>
        <v>90.372815628800353</v>
      </c>
      <c r="T499">
        <f t="shared" si="163"/>
        <v>1.3338814408347732</v>
      </c>
      <c r="U499">
        <f t="shared" si="166"/>
        <v>101.4589</v>
      </c>
      <c r="Z499">
        <f t="shared" si="164"/>
        <v>4.3060588966305546E-2</v>
      </c>
      <c r="AA499">
        <f>PI()/4*('Config sheet'!$N$38^2-'Config sheet'!$N$41^2)*'Stage 1'!Z499*2</f>
        <v>3.5776542397279033E-3</v>
      </c>
      <c r="AB499">
        <f t="shared" si="165"/>
        <v>24.218553974300082</v>
      </c>
      <c r="AC499">
        <v>82.997079203547386</v>
      </c>
    </row>
    <row r="500" spans="3:29" x14ac:dyDescent="0.25">
      <c r="C500">
        <f t="shared" si="167"/>
        <v>53</v>
      </c>
      <c r="D500">
        <f t="shared" si="152"/>
        <v>995</v>
      </c>
      <c r="E500">
        <f t="shared" si="153"/>
        <v>0.17780000000000001</v>
      </c>
      <c r="F500">
        <f t="shared" si="168"/>
        <v>8.8777219430485766E-3</v>
      </c>
      <c r="G500">
        <f t="shared" si="169"/>
        <v>104.19615634406146</v>
      </c>
      <c r="H500">
        <f t="shared" si="170"/>
        <v>0.92502450355699462</v>
      </c>
      <c r="I500" s="3">
        <f t="shared" si="156"/>
        <v>8.8900000000000007E-2</v>
      </c>
      <c r="J500" s="3">
        <f t="shared" si="157"/>
        <v>0.40640000000000004</v>
      </c>
      <c r="K500">
        <f t="shared" si="158"/>
        <v>8.172461131602593E-2</v>
      </c>
      <c r="L500" s="62">
        <f>PI()/4*('Config sheet'!$N$38^2-'Config sheet'!$N$41^2)*'Stage 2'!K500*2</f>
        <v>6.79002329470415E-3</v>
      </c>
      <c r="M500">
        <f t="shared" si="159"/>
        <v>37.509668942161234</v>
      </c>
      <c r="N500" s="62">
        <f>'Config sheet'!$N$44</f>
        <v>5.8970333333333338</v>
      </c>
      <c r="O500">
        <f t="shared" si="171"/>
        <v>8.3716886185894754</v>
      </c>
      <c r="P500">
        <f t="shared" si="172"/>
        <v>522.65984997406565</v>
      </c>
      <c r="Q500">
        <f t="shared" si="160"/>
        <v>180</v>
      </c>
      <c r="R500">
        <f t="shared" si="161"/>
        <v>94.078772995331832</v>
      </c>
      <c r="S500">
        <f t="shared" si="162"/>
        <v>94.078772995331818</v>
      </c>
      <c r="T500">
        <f t="shared" si="163"/>
        <v>1.3338814408347732</v>
      </c>
      <c r="U500">
        <f t="shared" si="166"/>
        <v>101.4589</v>
      </c>
      <c r="Z500">
        <f t="shared" si="164"/>
        <v>4.1648491316025937E-2</v>
      </c>
      <c r="AA500">
        <f>PI()/4*('Config sheet'!$N$38^2-'Config sheet'!$N$41^2)*'Stage 1'!Z500*2</f>
        <v>3.4603312474811927E-3</v>
      </c>
      <c r="AB500">
        <f t="shared" si="165"/>
        <v>23.424348321724374</v>
      </c>
      <c r="AC500">
        <v>83.605850636929191</v>
      </c>
    </row>
    <row r="501" spans="3:29" x14ac:dyDescent="0.25">
      <c r="C501">
        <f t="shared" si="167"/>
        <v>52</v>
      </c>
      <c r="D501">
        <f t="shared" si="152"/>
        <v>995</v>
      </c>
      <c r="E501">
        <f t="shared" si="153"/>
        <v>0.17780000000000001</v>
      </c>
      <c r="F501">
        <f t="shared" si="168"/>
        <v>8.7102177554438873E-3</v>
      </c>
      <c r="G501">
        <f t="shared" si="169"/>
        <v>104.19615634406146</v>
      </c>
      <c r="H501">
        <f t="shared" si="170"/>
        <v>0.90757121103705141</v>
      </c>
      <c r="I501" s="3">
        <f t="shared" si="156"/>
        <v>8.8900000000000007E-2</v>
      </c>
      <c r="J501" s="3">
        <f t="shared" si="157"/>
        <v>0.40640000000000004</v>
      </c>
      <c r="K501">
        <f t="shared" si="158"/>
        <v>8.0327221098374813E-2</v>
      </c>
      <c r="L501" s="62">
        <f>PI()/4*('Config sheet'!$N$38^2-'Config sheet'!$N$41^2)*'Stage 2'!K501*2</f>
        <v>6.6739222576132316E-3</v>
      </c>
      <c r="M501">
        <f t="shared" si="159"/>
        <v>36.868299792733048</v>
      </c>
      <c r="N501" s="62">
        <f>'Config sheet'!$N$44</f>
        <v>5.8970333333333338</v>
      </c>
      <c r="O501">
        <f t="shared" si="171"/>
        <v>8.2824238737487583</v>
      </c>
      <c r="P501">
        <f t="shared" si="172"/>
        <v>543.14247032787148</v>
      </c>
      <c r="Q501">
        <f t="shared" si="160"/>
        <v>180</v>
      </c>
      <c r="R501">
        <f t="shared" si="161"/>
        <v>97.765644659016885</v>
      </c>
      <c r="S501">
        <f t="shared" si="162"/>
        <v>97.765644659016871</v>
      </c>
      <c r="T501">
        <f t="shared" si="163"/>
        <v>1.3338814408347732</v>
      </c>
      <c r="U501">
        <f t="shared" si="166"/>
        <v>101.4589</v>
      </c>
      <c r="Z501">
        <f t="shared" si="164"/>
        <v>4.025110109837482E-2</v>
      </c>
      <c r="AA501">
        <f>PI()/4*('Config sheet'!$N$38^2-'Config sheet'!$N$41^2)*'Stage 1'!Z501*2</f>
        <v>3.3442302103902748E-3</v>
      </c>
      <c r="AB501">
        <f t="shared" si="165"/>
        <v>22.638414566015086</v>
      </c>
      <c r="AC501">
        <v>84.20456209858088</v>
      </c>
    </row>
    <row r="502" spans="3:29" x14ac:dyDescent="0.25">
      <c r="C502">
        <f t="shared" si="167"/>
        <v>51</v>
      </c>
      <c r="D502">
        <f t="shared" ref="D502:D565" si="173">$D$4</f>
        <v>995</v>
      </c>
      <c r="E502">
        <f t="shared" ref="E502:E565" si="174">$E$4</f>
        <v>0.17780000000000001</v>
      </c>
      <c r="F502">
        <f t="shared" si="168"/>
        <v>8.5427135678391962E-3</v>
      </c>
      <c r="G502">
        <f t="shared" si="169"/>
        <v>104.19615634406146</v>
      </c>
      <c r="H502">
        <f t="shared" si="170"/>
        <v>0.89011791851710798</v>
      </c>
      <c r="I502" s="3">
        <f t="shared" ref="I502:I565" si="175">$I$4</f>
        <v>8.8900000000000007E-2</v>
      </c>
      <c r="J502" s="3">
        <f t="shared" ref="J502:J565" si="176">$J$4</f>
        <v>0.40640000000000004</v>
      </c>
      <c r="K502">
        <f t="shared" ref="K502:K565" si="177">(J502+I502)-(I502*COS(H502)+(J502^2-I502^2*(SIN(H502))^2)^0.5)+$B$373</f>
        <v>7.8945117909516305E-2</v>
      </c>
      <c r="L502" s="62">
        <f>PI()/4*('Config sheet'!$N$38^2-'Config sheet'!$N$41^2)*'Stage 2'!K502*2</f>
        <v>6.5590913309570668E-3</v>
      </c>
      <c r="M502">
        <f t="shared" ref="M502:M565" si="178">L502*100/$AG$3</f>
        <v>36.233947028943007</v>
      </c>
      <c r="N502" s="62">
        <f>'Config sheet'!$N$44</f>
        <v>5.8970333333333338</v>
      </c>
      <c r="O502">
        <f t="shared" si="171"/>
        <v>8.1897379738418081</v>
      </c>
      <c r="P502">
        <f t="shared" si="172"/>
        <v>563.50631545546094</v>
      </c>
      <c r="Q502">
        <f t="shared" ref="Q502:Q565" si="179">$V$4</f>
        <v>180</v>
      </c>
      <c r="R502">
        <f t="shared" ref="R502:R565" si="180">Q502*I502*G502^2*(COS(H502)+(I502/J502)*COS(2*H502))*10^-3</f>
        <v>101.43113678198299</v>
      </c>
      <c r="S502">
        <f t="shared" ref="S502:S565" si="181">Q502*P502*10^-3</f>
        <v>101.43113678198296</v>
      </c>
      <c r="T502">
        <f t="shared" ref="T502:T565" si="182">$V$3</f>
        <v>1.3338814408347732</v>
      </c>
      <c r="U502">
        <f t="shared" si="166"/>
        <v>101.4589</v>
      </c>
      <c r="Z502">
        <f t="shared" ref="Z502:Z565" si="183">(J502+I502)-(I502*COS(H502)+(J502^2-I502^2*(SIN(H502))^2)^0.5)</f>
        <v>3.8868997909516312E-2</v>
      </c>
      <c r="AA502">
        <f>PI()/4*('Config sheet'!$N$38^2-'Config sheet'!$N$41^2)*'Stage 1'!Z502*2</f>
        <v>3.2293992837341095E-3</v>
      </c>
      <c r="AB502">
        <f t="shared" ref="AB502:AB565" si="184">AA502*100/($AG$3-$AG$5)</f>
        <v>21.861078689266765</v>
      </c>
      <c r="AC502">
        <v>84.793117794250492</v>
      </c>
    </row>
    <row r="503" spans="3:29" x14ac:dyDescent="0.25">
      <c r="C503">
        <f t="shared" si="167"/>
        <v>50</v>
      </c>
      <c r="D503">
        <f t="shared" si="173"/>
        <v>995</v>
      </c>
      <c r="E503">
        <f t="shared" si="174"/>
        <v>0.17780000000000001</v>
      </c>
      <c r="F503">
        <f t="shared" si="168"/>
        <v>8.3752093802345069E-3</v>
      </c>
      <c r="G503">
        <f t="shared" si="169"/>
        <v>104.19615634406146</v>
      </c>
      <c r="H503">
        <f t="shared" si="170"/>
        <v>0.87266462599716477</v>
      </c>
      <c r="I503" s="3">
        <f t="shared" si="175"/>
        <v>8.8900000000000007E-2</v>
      </c>
      <c r="J503" s="3">
        <f t="shared" si="176"/>
        <v>0.40640000000000004</v>
      </c>
      <c r="K503">
        <f t="shared" si="177"/>
        <v>7.75788777110617E-2</v>
      </c>
      <c r="L503" s="62">
        <f>PI()/4*('Config sheet'!$N$38^2-'Config sheet'!$N$41^2)*'Stage 2'!K503*2</f>
        <v>6.4455783680407311E-3</v>
      </c>
      <c r="M503">
        <f t="shared" si="178"/>
        <v>35.606875003585387</v>
      </c>
      <c r="N503" s="62">
        <f>'Config sheet'!$N$44</f>
        <v>5.8970333333333338</v>
      </c>
      <c r="O503">
        <f t="shared" si="171"/>
        <v>8.0936518830410655</v>
      </c>
      <c r="P503">
        <f t="shared" si="172"/>
        <v>583.73862113147493</v>
      </c>
      <c r="Q503">
        <f t="shared" si="179"/>
        <v>180</v>
      </c>
      <c r="R503">
        <f t="shared" si="180"/>
        <v>105.07295180366552</v>
      </c>
      <c r="S503">
        <f t="shared" si="181"/>
        <v>105.07295180366549</v>
      </c>
      <c r="T503">
        <f t="shared" si="182"/>
        <v>1.3338814408347732</v>
      </c>
      <c r="U503">
        <f t="shared" ref="U503:U566" si="185">IF(AND(L503&lt;=$AG$2, U502*(L502/L503)^T503&lt;$AB$4, U502*(L502/L503)^T503&gt;$AB$2),U502*(L502/L503)^T503,IF(C503&lt;0,$AB$3,IF(L503&gt;=$AG$4,  U502*(L502/L503)^T503,$AB$5)))</f>
        <v>101.4589</v>
      </c>
      <c r="Z503">
        <f t="shared" si="183"/>
        <v>3.7502757711061707E-2</v>
      </c>
      <c r="AA503">
        <f>PI()/4*('Config sheet'!$N$38^2-'Config sheet'!$N$41^2)*'Stage 1'!Z503*2</f>
        <v>3.1158863208177743E-3</v>
      </c>
      <c r="AB503">
        <f t="shared" si="184"/>
        <v>21.092664629393536</v>
      </c>
      <c r="AC503">
        <v>85.371425598047466</v>
      </c>
    </row>
    <row r="504" spans="3:29" x14ac:dyDescent="0.25">
      <c r="C504">
        <f t="shared" si="167"/>
        <v>49</v>
      </c>
      <c r="D504">
        <f t="shared" si="173"/>
        <v>995</v>
      </c>
      <c r="E504">
        <f t="shared" si="174"/>
        <v>0.17780000000000001</v>
      </c>
      <c r="F504">
        <f t="shared" si="168"/>
        <v>8.2077051926298158E-3</v>
      </c>
      <c r="G504">
        <f t="shared" si="169"/>
        <v>104.19615634406146</v>
      </c>
      <c r="H504">
        <f t="shared" si="170"/>
        <v>0.85521133347722145</v>
      </c>
      <c r="I504" s="3">
        <f t="shared" si="175"/>
        <v>8.8900000000000007E-2</v>
      </c>
      <c r="J504" s="3">
        <f t="shared" si="176"/>
        <v>0.40640000000000004</v>
      </c>
      <c r="K504">
        <f t="shared" si="177"/>
        <v>7.622907245893773E-2</v>
      </c>
      <c r="L504" s="62">
        <f>PI()/4*('Config sheet'!$N$38^2-'Config sheet'!$N$41^2)*'Stage 2'!K504*2</f>
        <v>6.3334308893602358E-3</v>
      </c>
      <c r="M504">
        <f t="shared" si="178"/>
        <v>34.987346230939728</v>
      </c>
      <c r="N504" s="62">
        <f>'Config sheet'!$N$44</f>
        <v>5.8970333333333338</v>
      </c>
      <c r="O504">
        <f t="shared" si="171"/>
        <v>7.9941887044834843</v>
      </c>
      <c r="P504">
        <f t="shared" si="172"/>
        <v>603.82661433085184</v>
      </c>
      <c r="Q504">
        <f t="shared" si="179"/>
        <v>180</v>
      </c>
      <c r="R504">
        <f t="shared" si="180"/>
        <v>108.68879057955334</v>
      </c>
      <c r="S504">
        <f t="shared" si="181"/>
        <v>108.68879057955333</v>
      </c>
      <c r="T504">
        <f t="shared" si="182"/>
        <v>1.3338814408347732</v>
      </c>
      <c r="U504">
        <f t="shared" si="185"/>
        <v>101.4589</v>
      </c>
      <c r="Z504">
        <f t="shared" si="183"/>
        <v>3.6152952458937737E-2</v>
      </c>
      <c r="AA504">
        <f>PI()/4*('Config sheet'!$N$38^2-'Config sheet'!$N$41^2)*'Stage 1'!Z504*2</f>
        <v>3.0037388421372789E-3</v>
      </c>
      <c r="AB504">
        <f t="shared" si="184"/>
        <v>20.333494071393552</v>
      </c>
      <c r="AC504">
        <v>85.939396970444278</v>
      </c>
    </row>
    <row r="505" spans="3:29" x14ac:dyDescent="0.25">
      <c r="C505">
        <f t="shared" si="167"/>
        <v>48</v>
      </c>
      <c r="D505">
        <f t="shared" si="173"/>
        <v>995</v>
      </c>
      <c r="E505">
        <f t="shared" si="174"/>
        <v>0.17780000000000001</v>
      </c>
      <c r="F505">
        <f t="shared" si="168"/>
        <v>8.0402010050251264E-3</v>
      </c>
      <c r="G505">
        <f t="shared" si="169"/>
        <v>104.19615634406146</v>
      </c>
      <c r="H505">
        <f t="shared" si="170"/>
        <v>0.83775804095727824</v>
      </c>
      <c r="I505" s="3">
        <f t="shared" si="175"/>
        <v>8.8900000000000007E-2</v>
      </c>
      <c r="J505" s="3">
        <f t="shared" si="176"/>
        <v>0.40640000000000004</v>
      </c>
      <c r="K505">
        <f t="shared" si="177"/>
        <v>7.4896269733647491E-2</v>
      </c>
      <c r="L505" s="62">
        <f>PI()/4*('Config sheet'!$N$38^2-'Config sheet'!$N$41^2)*'Stage 2'!K505*2</f>
        <v>6.2226960518830558E-3</v>
      </c>
      <c r="M505">
        <f t="shared" si="178"/>
        <v>34.375621217069359</v>
      </c>
      <c r="N505" s="62">
        <f>'Config sheet'!$N$44</f>
        <v>5.8970333333333338</v>
      </c>
      <c r="O505">
        <f t="shared" si="171"/>
        <v>7.8913736807449517</v>
      </c>
      <c r="P505">
        <f t="shared" si="172"/>
        <v>623.75752517296439</v>
      </c>
      <c r="Q505">
        <f t="shared" si="179"/>
        <v>180</v>
      </c>
      <c r="R505">
        <f t="shared" si="180"/>
        <v>112.27635453113361</v>
      </c>
      <c r="S505">
        <f t="shared" si="181"/>
        <v>112.27635453113359</v>
      </c>
      <c r="T505">
        <f t="shared" si="182"/>
        <v>1.3338814408347732</v>
      </c>
      <c r="U505">
        <f t="shared" si="185"/>
        <v>101.4589</v>
      </c>
      <c r="Z505">
        <f t="shared" si="183"/>
        <v>3.4820149733647499E-2</v>
      </c>
      <c r="AA505">
        <f>PI()/4*('Config sheet'!$N$38^2-'Config sheet'!$N$41^2)*'Stage 1'!Z505*2</f>
        <v>2.8930040046600985E-3</v>
      </c>
      <c r="AB505">
        <f t="shared" si="184"/>
        <v>19.583886239396794</v>
      </c>
      <c r="AC505">
        <v>86.496946875282646</v>
      </c>
    </row>
    <row r="506" spans="3:29" x14ac:dyDescent="0.25">
      <c r="C506">
        <f t="shared" si="167"/>
        <v>47</v>
      </c>
      <c r="D506">
        <f t="shared" si="173"/>
        <v>995</v>
      </c>
      <c r="E506">
        <f t="shared" si="174"/>
        <v>0.17780000000000001</v>
      </c>
      <c r="F506">
        <f t="shared" si="168"/>
        <v>7.8726968174204354E-3</v>
      </c>
      <c r="G506">
        <f t="shared" si="169"/>
        <v>104.19615634406146</v>
      </c>
      <c r="H506">
        <f t="shared" si="170"/>
        <v>0.82030474843733481</v>
      </c>
      <c r="I506" s="3">
        <f t="shared" si="175"/>
        <v>8.8900000000000007E-2</v>
      </c>
      <c r="J506" s="3">
        <f t="shared" si="176"/>
        <v>0.40640000000000004</v>
      </c>
      <c r="K506">
        <f t="shared" si="177"/>
        <v>7.3581032372296129E-2</v>
      </c>
      <c r="L506" s="62">
        <f>PI()/4*('Config sheet'!$N$38^2-'Config sheet'!$N$41^2)*'Stage 2'!K506*2</f>
        <v>6.1134206184752767E-3</v>
      </c>
      <c r="M506">
        <f t="shared" si="178"/>
        <v>33.771958290929788</v>
      </c>
      <c r="N506" s="62">
        <f>'Config sheet'!$N$44</f>
        <v>5.8970333333333338</v>
      </c>
      <c r="O506">
        <f t="shared" si="171"/>
        <v>7.7852341923097379</v>
      </c>
      <c r="P506">
        <f t="shared" si="172"/>
        <v>643.51859891452682</v>
      </c>
      <c r="Q506">
        <f t="shared" si="179"/>
        <v>180</v>
      </c>
      <c r="R506">
        <f t="shared" si="180"/>
        <v>115.83334780461483</v>
      </c>
      <c r="S506">
        <f t="shared" si="181"/>
        <v>115.83334780461483</v>
      </c>
      <c r="T506">
        <f t="shared" si="182"/>
        <v>1.3338814408347732</v>
      </c>
      <c r="U506">
        <f t="shared" si="185"/>
        <v>101.4589</v>
      </c>
      <c r="Z506">
        <f t="shared" si="183"/>
        <v>3.3504912372296136E-2</v>
      </c>
      <c r="AA506">
        <f>PI()/4*('Config sheet'!$N$38^2-'Config sheet'!$N$41^2)*'Stage 1'!Z506*2</f>
        <v>2.7837285712523198E-3</v>
      </c>
      <c r="AB506">
        <f t="shared" si="184"/>
        <v>18.844157689705359</v>
      </c>
      <c r="AC506">
        <v>87.043993695955223</v>
      </c>
    </row>
    <row r="507" spans="3:29" x14ac:dyDescent="0.25">
      <c r="C507">
        <f t="shared" si="167"/>
        <v>46</v>
      </c>
      <c r="D507">
        <f t="shared" si="173"/>
        <v>995</v>
      </c>
      <c r="E507">
        <f t="shared" si="174"/>
        <v>0.17780000000000001</v>
      </c>
      <c r="F507">
        <f t="shared" si="168"/>
        <v>7.705192629815746E-3</v>
      </c>
      <c r="G507">
        <f t="shared" si="169"/>
        <v>104.19615634406146</v>
      </c>
      <c r="H507">
        <f t="shared" si="170"/>
        <v>0.8028514559173916</v>
      </c>
      <c r="I507" s="3">
        <f t="shared" si="175"/>
        <v>8.8900000000000007E-2</v>
      </c>
      <c r="J507" s="3">
        <f t="shared" si="176"/>
        <v>0.40640000000000004</v>
      </c>
      <c r="K507">
        <f t="shared" si="177"/>
        <v>7.228391810274748E-2</v>
      </c>
      <c r="L507" s="62">
        <f>PI()/4*('Config sheet'!$N$38^2-'Config sheet'!$N$41^2)*'Stage 2'!K507*2</f>
        <v>6.0056509275058035E-3</v>
      </c>
      <c r="M507">
        <f t="shared" si="178"/>
        <v>33.176613436455305</v>
      </c>
      <c r="N507" s="62">
        <f>'Config sheet'!$N$44</f>
        <v>5.8970333333333338</v>
      </c>
      <c r="O507">
        <f t="shared" si="171"/>
        <v>7.6757997540279401</v>
      </c>
      <c r="P507">
        <f t="shared" si="172"/>
        <v>663.09710797774221</v>
      </c>
      <c r="Q507">
        <f t="shared" si="179"/>
        <v>180</v>
      </c>
      <c r="R507">
        <f t="shared" si="180"/>
        <v>119.35747943599361</v>
      </c>
      <c r="S507">
        <f t="shared" si="181"/>
        <v>119.3574794359936</v>
      </c>
      <c r="T507">
        <f t="shared" si="182"/>
        <v>1.3338814408347732</v>
      </c>
      <c r="U507">
        <f t="shared" si="185"/>
        <v>101.4589</v>
      </c>
      <c r="Z507">
        <f t="shared" si="183"/>
        <v>3.2207798102747487E-2</v>
      </c>
      <c r="AA507">
        <f>PI()/4*('Config sheet'!$N$38^2-'Config sheet'!$N$41^2)*'Stage 1'!Z507*2</f>
        <v>2.6759588802828462E-3</v>
      </c>
      <c r="AB507">
        <f t="shared" si="184"/>
        <v>18.114622105032332</v>
      </c>
      <c r="AC507">
        <v>87.580459150932029</v>
      </c>
    </row>
    <row r="508" spans="3:29" x14ac:dyDescent="0.25">
      <c r="C508">
        <f t="shared" si="167"/>
        <v>45</v>
      </c>
      <c r="D508">
        <f t="shared" si="173"/>
        <v>995</v>
      </c>
      <c r="E508">
        <f t="shared" si="174"/>
        <v>0.17780000000000001</v>
      </c>
      <c r="F508">
        <f t="shared" si="168"/>
        <v>7.5376884422110558E-3</v>
      </c>
      <c r="G508">
        <f t="shared" si="169"/>
        <v>104.19615634406146</v>
      </c>
      <c r="H508">
        <f t="shared" si="170"/>
        <v>0.78539816339744828</v>
      </c>
      <c r="I508" s="3">
        <f t="shared" si="175"/>
        <v>8.8900000000000007E-2</v>
      </c>
      <c r="J508" s="3">
        <f t="shared" si="176"/>
        <v>0.40640000000000004</v>
      </c>
      <c r="K508">
        <f t="shared" si="177"/>
        <v>7.100547918027017E-2</v>
      </c>
      <c r="L508" s="62">
        <f>PI()/4*('Config sheet'!$N$38^2-'Config sheet'!$N$41^2)*'Stage 2'!K508*2</f>
        <v>5.8994328626573852E-3</v>
      </c>
      <c r="M508">
        <f t="shared" si="178"/>
        <v>32.589840125788072</v>
      </c>
      <c r="N508" s="62">
        <f>'Config sheet'!$N$44</f>
        <v>5.8970333333333338</v>
      </c>
      <c r="O508">
        <f t="shared" si="171"/>
        <v>7.5631020095561654</v>
      </c>
      <c r="P508">
        <f t="shared" si="172"/>
        <v>682.48036400011233</v>
      </c>
      <c r="Q508">
        <f t="shared" si="179"/>
        <v>180</v>
      </c>
      <c r="R508">
        <f t="shared" si="180"/>
        <v>122.84646552002023</v>
      </c>
      <c r="S508">
        <f t="shared" si="181"/>
        <v>122.84646552002023</v>
      </c>
      <c r="T508">
        <f t="shared" si="182"/>
        <v>1.3338814408347732</v>
      </c>
      <c r="U508">
        <f t="shared" si="185"/>
        <v>101.4589</v>
      </c>
      <c r="Z508">
        <f t="shared" si="183"/>
        <v>3.0929359180270177E-2</v>
      </c>
      <c r="AA508">
        <f>PI()/4*('Config sheet'!$N$38^2-'Config sheet'!$N$41^2)*'Stage 1'!Z508*2</f>
        <v>2.5697408154344279E-3</v>
      </c>
      <c r="AB508">
        <f t="shared" si="184"/>
        <v>17.395590090140708</v>
      </c>
      <c r="AC508">
        <v>88.106268208795427</v>
      </c>
    </row>
    <row r="509" spans="3:29" x14ac:dyDescent="0.25">
      <c r="C509">
        <f t="shared" si="167"/>
        <v>44</v>
      </c>
      <c r="D509">
        <f t="shared" si="173"/>
        <v>995</v>
      </c>
      <c r="E509">
        <f t="shared" si="174"/>
        <v>0.17780000000000001</v>
      </c>
      <c r="F509">
        <f t="shared" si="168"/>
        <v>7.3701842546063656E-3</v>
      </c>
      <c r="G509">
        <f t="shared" si="169"/>
        <v>104.19615634406146</v>
      </c>
      <c r="H509">
        <f t="shared" si="170"/>
        <v>0.76794487087750496</v>
      </c>
      <c r="I509" s="3">
        <f t="shared" si="175"/>
        <v>8.8900000000000007E-2</v>
      </c>
      <c r="J509" s="3">
        <f t="shared" si="176"/>
        <v>0.40640000000000004</v>
      </c>
      <c r="K509">
        <f t="shared" si="177"/>
        <v>6.9746262027023886E-2</v>
      </c>
      <c r="L509" s="62">
        <f>PI()/4*('Config sheet'!$N$38^2-'Config sheet'!$N$41^2)*'Stage 2'!K509*2</f>
        <v>5.7948118229736315E-3</v>
      </c>
      <c r="M509">
        <f t="shared" si="178"/>
        <v>32.011889153810841</v>
      </c>
      <c r="N509" s="62">
        <f>'Config sheet'!$N$44</f>
        <v>5.8970333333333338</v>
      </c>
      <c r="O509">
        <f t="shared" si="171"/>
        <v>7.447174723778943</v>
      </c>
      <c r="P509">
        <f t="shared" si="172"/>
        <v>701.65572989227212</v>
      </c>
      <c r="Q509">
        <f t="shared" si="179"/>
        <v>180</v>
      </c>
      <c r="R509">
        <f t="shared" si="180"/>
        <v>126.298031380609</v>
      </c>
      <c r="S509">
        <f t="shared" si="181"/>
        <v>126.29803138060899</v>
      </c>
      <c r="T509">
        <f t="shared" si="182"/>
        <v>1.3338814408347732</v>
      </c>
      <c r="U509">
        <f t="shared" si="185"/>
        <v>101.4589</v>
      </c>
      <c r="Z509">
        <f t="shared" si="183"/>
        <v>2.9670142027023894E-2</v>
      </c>
      <c r="AA509">
        <f>PI()/4*('Config sheet'!$N$38^2-'Config sheet'!$N$41^2)*'Stage 1'!Z509*2</f>
        <v>2.4651197757506742E-3</v>
      </c>
      <c r="AB509">
        <f t="shared" si="184"/>
        <v>16.687368969079806</v>
      </c>
      <c r="AC509">
        <v>88.62134900294491</v>
      </c>
    </row>
    <row r="510" spans="3:29" x14ac:dyDescent="0.25">
      <c r="C510">
        <f t="shared" ref="C510:C573" si="186">180-C145</f>
        <v>43</v>
      </c>
      <c r="D510">
        <f t="shared" si="173"/>
        <v>995</v>
      </c>
      <c r="E510">
        <f t="shared" si="174"/>
        <v>0.17780000000000001</v>
      </c>
      <c r="F510">
        <f t="shared" ref="F510:F573" si="187">C510*$G$4</f>
        <v>7.2026800670016754E-3</v>
      </c>
      <c r="G510">
        <f t="shared" ref="G510:G573" si="188">D510/60*2*PI()</f>
        <v>104.19615634406146</v>
      </c>
      <c r="H510">
        <f t="shared" ref="H510:H573" si="189">G510*F510</f>
        <v>0.75049157835756164</v>
      </c>
      <c r="I510" s="3">
        <f t="shared" si="175"/>
        <v>8.8900000000000007E-2</v>
      </c>
      <c r="J510" s="3">
        <f t="shared" si="176"/>
        <v>0.40640000000000004</v>
      </c>
      <c r="K510">
        <f t="shared" si="177"/>
        <v>6.8506806874727544E-2</v>
      </c>
      <c r="L510" s="62">
        <f>PI()/4*('Config sheet'!$N$38^2-'Config sheet'!$N$41^2)*'Stage 2'!K510*2</f>
        <v>5.6918326931703804E-3</v>
      </c>
      <c r="M510">
        <f t="shared" si="178"/>
        <v>31.443008474140047</v>
      </c>
      <c r="N510" s="62">
        <f>'Config sheet'!$N$44</f>
        <v>5.8970333333333338</v>
      </c>
      <c r="O510">
        <f t="shared" ref="O510:O573" si="190">I510*G510*SIN(H510)+I510^2*G510*SIN(2*H510)/(2*J510)</f>
        <v>7.3280537732106978</v>
      </c>
      <c r="P510">
        <f t="shared" ref="P510:P573" si="191">I510*G510^2*COS(H510)+(I510^2*G510^2*COS(2*H510)/J510)</f>
        <v>720.61063189020479</v>
      </c>
      <c r="Q510">
        <f t="shared" si="179"/>
        <v>180</v>
      </c>
      <c r="R510">
        <f t="shared" si="180"/>
        <v>129.70991374023686</v>
      </c>
      <c r="S510">
        <f t="shared" si="181"/>
        <v>129.70991374023686</v>
      </c>
      <c r="T510">
        <f t="shared" si="182"/>
        <v>1.3338814408347732</v>
      </c>
      <c r="U510">
        <f t="shared" si="185"/>
        <v>101.4589</v>
      </c>
      <c r="Z510">
        <f t="shared" si="183"/>
        <v>2.8430686874727551E-2</v>
      </c>
      <c r="AA510">
        <f>PI()/4*('Config sheet'!$N$38^2-'Config sheet'!$N$41^2)*'Stage 1'!Z510*2</f>
        <v>2.3621406459474231E-3</v>
      </c>
      <c r="AB510">
        <f t="shared" si="184"/>
        <v>15.990262584211219</v>
      </c>
      <c r="AC510">
        <v>89.125632746128289</v>
      </c>
    </row>
    <row r="511" spans="3:29" x14ac:dyDescent="0.25">
      <c r="C511">
        <f t="shared" si="186"/>
        <v>42</v>
      </c>
      <c r="D511">
        <f t="shared" si="173"/>
        <v>995</v>
      </c>
      <c r="E511">
        <f t="shared" si="174"/>
        <v>0.17780000000000001</v>
      </c>
      <c r="F511">
        <f t="shared" si="187"/>
        <v>7.0351758793969852E-3</v>
      </c>
      <c r="G511">
        <f t="shared" si="188"/>
        <v>104.19615634406146</v>
      </c>
      <c r="H511">
        <f t="shared" si="189"/>
        <v>0.73303828583761832</v>
      </c>
      <c r="I511" s="3">
        <f t="shared" si="175"/>
        <v>8.8900000000000007E-2</v>
      </c>
      <c r="J511" s="3">
        <f t="shared" si="176"/>
        <v>0.40640000000000004</v>
      </c>
      <c r="K511">
        <f t="shared" si="177"/>
        <v>6.7287647410842644E-2</v>
      </c>
      <c r="L511" s="62">
        <f>PI()/4*('Config sheet'!$N$38^2-'Config sheet'!$N$41^2)*'Stage 2'!K511*2</f>
        <v>5.590539814239133E-3</v>
      </c>
      <c r="M511">
        <f t="shared" si="178"/>
        <v>30.883443036732363</v>
      </c>
      <c r="N511" s="62">
        <f>'Config sheet'!$N$44</f>
        <v>5.8970333333333338</v>
      </c>
      <c r="O511">
        <f t="shared" si="190"/>
        <v>7.2057771343803312</v>
      </c>
      <c r="P511">
        <f t="shared" si="191"/>
        <v>739.33257158816434</v>
      </c>
      <c r="Q511">
        <f t="shared" si="179"/>
        <v>180</v>
      </c>
      <c r="R511">
        <f t="shared" si="180"/>
        <v>133.0798628858696</v>
      </c>
      <c r="S511">
        <f t="shared" si="181"/>
        <v>133.07986288586957</v>
      </c>
      <c r="T511">
        <f t="shared" si="182"/>
        <v>1.3338814408347732</v>
      </c>
      <c r="U511">
        <f t="shared" si="185"/>
        <v>101.4589</v>
      </c>
      <c r="Z511">
        <f t="shared" si="183"/>
        <v>2.7211527410842651E-2</v>
      </c>
      <c r="AA511">
        <f>PI()/4*('Config sheet'!$N$38^2-'Config sheet'!$N$41^2)*'Stage 1'!Z511*2</f>
        <v>2.2608477670161757E-3</v>
      </c>
      <c r="AB511">
        <f t="shared" si="184"/>
        <v>15.304571097211838</v>
      </c>
      <c r="AC511">
        <v>89.619053644951279</v>
      </c>
    </row>
    <row r="512" spans="3:29" x14ac:dyDescent="0.25">
      <c r="C512">
        <f t="shared" si="186"/>
        <v>41</v>
      </c>
      <c r="D512">
        <f t="shared" si="173"/>
        <v>995</v>
      </c>
      <c r="E512">
        <f t="shared" si="174"/>
        <v>0.17780000000000001</v>
      </c>
      <c r="F512">
        <f t="shared" si="187"/>
        <v>6.867671691792295E-3</v>
      </c>
      <c r="G512">
        <f t="shared" si="188"/>
        <v>104.19615634406146</v>
      </c>
      <c r="H512">
        <f t="shared" si="189"/>
        <v>0.71558499331767511</v>
      </c>
      <c r="I512" s="3">
        <f t="shared" si="175"/>
        <v>8.8900000000000007E-2</v>
      </c>
      <c r="J512" s="3">
        <f t="shared" si="176"/>
        <v>0.40640000000000004</v>
      </c>
      <c r="K512">
        <f t="shared" si="177"/>
        <v>6.6089310428596615E-2</v>
      </c>
      <c r="L512" s="62">
        <f>PI()/4*('Config sheet'!$N$38^2-'Config sheet'!$N$41^2)*'Stage 2'!K512*2</f>
        <v>5.4909769543695208E-3</v>
      </c>
      <c r="M512">
        <f t="shared" si="178"/>
        <v>30.333434627253606</v>
      </c>
      <c r="N512" s="62">
        <f>'Config sheet'!$N$44</f>
        <v>5.8970333333333338</v>
      </c>
      <c r="O512">
        <f t="shared" si="190"/>
        <v>7.0803848702028311</v>
      </c>
      <c r="P512">
        <f t="shared" si="191"/>
        <v>757.80913793865045</v>
      </c>
      <c r="Q512">
        <f t="shared" si="179"/>
        <v>180</v>
      </c>
      <c r="R512">
        <f t="shared" si="180"/>
        <v>136.40564482895707</v>
      </c>
      <c r="S512">
        <f t="shared" si="181"/>
        <v>136.40564482895707</v>
      </c>
      <c r="T512">
        <f t="shared" si="182"/>
        <v>1.3338814408347732</v>
      </c>
      <c r="U512">
        <f t="shared" si="185"/>
        <v>101.4589</v>
      </c>
      <c r="Z512">
        <f t="shared" si="183"/>
        <v>2.6013190428596622E-2</v>
      </c>
      <c r="AA512">
        <f>PI()/4*('Config sheet'!$N$38^2-'Config sheet'!$N$41^2)*'Stage 1'!Z512*2</f>
        <v>2.1612849071465635E-3</v>
      </c>
      <c r="AB512">
        <f t="shared" si="184"/>
        <v>14.630590792236569</v>
      </c>
      <c r="AC512">
        <v>90.101548814513805</v>
      </c>
    </row>
    <row r="513" spans="3:29" x14ac:dyDescent="0.25">
      <c r="C513">
        <f t="shared" si="186"/>
        <v>40</v>
      </c>
      <c r="D513">
        <f t="shared" si="173"/>
        <v>995</v>
      </c>
      <c r="E513">
        <f t="shared" si="174"/>
        <v>0.17780000000000001</v>
      </c>
      <c r="F513">
        <f t="shared" si="187"/>
        <v>6.7001675041876048E-3</v>
      </c>
      <c r="G513">
        <f t="shared" si="188"/>
        <v>104.19615634406146</v>
      </c>
      <c r="H513">
        <f t="shared" si="189"/>
        <v>0.69813170079773179</v>
      </c>
      <c r="I513" s="3">
        <f t="shared" si="175"/>
        <v>8.8900000000000007E-2</v>
      </c>
      <c r="J513" s="3">
        <f t="shared" si="176"/>
        <v>0.40640000000000004</v>
      </c>
      <c r="K513">
        <f t="shared" si="177"/>
        <v>6.4912315481161498E-2</v>
      </c>
      <c r="L513" s="62">
        <f>PI()/4*('Config sheet'!$N$38^2-'Config sheet'!$N$41^2)*'Stage 2'!K513*2</f>
        <v>5.3931872802170247E-3</v>
      </c>
      <c r="M513">
        <f t="shared" si="178"/>
        <v>29.793221708354956</v>
      </c>
      <c r="N513" s="62">
        <f>'Config sheet'!$N$44</f>
        <v>5.8970333333333338</v>
      </c>
      <c r="O513">
        <f t="shared" si="190"/>
        <v>6.9519191143445171</v>
      </c>
      <c r="P513">
        <f t="shared" si="191"/>
        <v>776.02801920579793</v>
      </c>
      <c r="Q513">
        <f t="shared" si="179"/>
        <v>180</v>
      </c>
      <c r="R513">
        <f t="shared" si="180"/>
        <v>139.68504345704366</v>
      </c>
      <c r="S513">
        <f t="shared" si="181"/>
        <v>139.68504345704363</v>
      </c>
      <c r="T513">
        <f t="shared" si="182"/>
        <v>1.3338814408347732</v>
      </c>
      <c r="U513">
        <f t="shared" si="185"/>
        <v>101.4589</v>
      </c>
      <c r="Z513">
        <f t="shared" si="183"/>
        <v>2.4836195481161505E-2</v>
      </c>
      <c r="AA513">
        <f>PI()/4*('Config sheet'!$N$38^2-'Config sheet'!$N$41^2)*'Stage 1'!Z513*2</f>
        <v>2.0634952329940679E-3</v>
      </c>
      <c r="AB513">
        <f t="shared" si="184"/>
        <v>13.968613881418168</v>
      </c>
      <c r="AC513">
        <v>90.573058193315958</v>
      </c>
    </row>
    <row r="514" spans="3:29" x14ac:dyDescent="0.25">
      <c r="C514">
        <f t="shared" si="186"/>
        <v>39</v>
      </c>
      <c r="D514">
        <f t="shared" si="173"/>
        <v>995</v>
      </c>
      <c r="E514">
        <f t="shared" si="174"/>
        <v>0.17780000000000001</v>
      </c>
      <c r="F514">
        <f t="shared" si="187"/>
        <v>6.5326633165829146E-3</v>
      </c>
      <c r="G514">
        <f t="shared" si="188"/>
        <v>104.19615634406146</v>
      </c>
      <c r="H514">
        <f t="shared" si="189"/>
        <v>0.68067840827778847</v>
      </c>
      <c r="I514" s="3">
        <f t="shared" si="175"/>
        <v>8.8900000000000007E-2</v>
      </c>
      <c r="J514" s="3">
        <f t="shared" si="176"/>
        <v>0.40640000000000004</v>
      </c>
      <c r="K514">
        <f t="shared" si="177"/>
        <v>6.3757174540293282E-2</v>
      </c>
      <c r="L514" s="62">
        <f>PI()/4*('Config sheet'!$N$38^2-'Config sheet'!$N$41^2)*'Stage 2'!K514*2</f>
        <v>5.2972133285413003E-3</v>
      </c>
      <c r="M514">
        <f t="shared" si="178"/>
        <v>29.263039262996461</v>
      </c>
      <c r="N514" s="62">
        <f>'Config sheet'!$N$44</f>
        <v>5.8970333333333338</v>
      </c>
      <c r="O514">
        <f t="shared" si="190"/>
        <v>6.8204240535909229</v>
      </c>
      <c r="P514">
        <f t="shared" si="191"/>
        <v>793.97701485858056</v>
      </c>
      <c r="Q514">
        <f t="shared" si="179"/>
        <v>180</v>
      </c>
      <c r="R514">
        <f t="shared" si="180"/>
        <v>142.91586267454454</v>
      </c>
      <c r="S514">
        <f t="shared" si="181"/>
        <v>142.91586267454451</v>
      </c>
      <c r="T514">
        <f t="shared" si="182"/>
        <v>1.3338814408347732</v>
      </c>
      <c r="U514">
        <f t="shared" si="185"/>
        <v>101.4589</v>
      </c>
      <c r="Z514">
        <f t="shared" si="183"/>
        <v>2.3681054540293289E-2</v>
      </c>
      <c r="AA514">
        <f>PI()/4*('Config sheet'!$N$38^2-'Config sheet'!$N$41^2)*'Stage 1'!Z514*2</f>
        <v>1.967521281318343E-3</v>
      </c>
      <c r="AB514">
        <f t="shared" si="184"/>
        <v>13.318928312875864</v>
      </c>
      <c r="AC514">
        <v>91.033524458572941</v>
      </c>
    </row>
    <row r="515" spans="3:29" x14ac:dyDescent="0.25">
      <c r="C515">
        <f t="shared" si="186"/>
        <v>38</v>
      </c>
      <c r="D515">
        <f t="shared" si="173"/>
        <v>995</v>
      </c>
      <c r="E515">
        <f t="shared" si="174"/>
        <v>0.17780000000000001</v>
      </c>
      <c r="F515">
        <f t="shared" si="187"/>
        <v>6.3651591289782244E-3</v>
      </c>
      <c r="G515">
        <f t="shared" si="188"/>
        <v>104.19615634406146</v>
      </c>
      <c r="H515">
        <f t="shared" si="189"/>
        <v>0.66322511575784515</v>
      </c>
      <c r="I515" s="3">
        <f t="shared" si="175"/>
        <v>8.8900000000000007E-2</v>
      </c>
      <c r="J515" s="3">
        <f t="shared" si="176"/>
        <v>0.40640000000000004</v>
      </c>
      <c r="K515">
        <f t="shared" si="177"/>
        <v>6.2624391659729217E-2</v>
      </c>
      <c r="L515" s="62">
        <f>PI()/4*('Config sheet'!$N$38^2-'Config sheet'!$N$41^2)*'Stage 2'!K515*2</f>
        <v>5.203096978239812E-3</v>
      </c>
      <c r="M515">
        <f t="shared" si="178"/>
        <v>28.743118639954307</v>
      </c>
      <c r="N515" s="62">
        <f>'Config sheet'!$N$44</f>
        <v>5.8970333333333338</v>
      </c>
      <c r="O515">
        <f t="shared" si="190"/>
        <v>6.6859459082284847</v>
      </c>
      <c r="P515">
        <f t="shared" si="191"/>
        <v>811.64404739028873</v>
      </c>
      <c r="Q515">
        <f t="shared" si="179"/>
        <v>180</v>
      </c>
      <c r="R515">
        <f t="shared" si="180"/>
        <v>146.095928530252</v>
      </c>
      <c r="S515">
        <f t="shared" si="181"/>
        <v>146.095928530252</v>
      </c>
      <c r="T515">
        <f t="shared" si="182"/>
        <v>1.3338814408347732</v>
      </c>
      <c r="U515">
        <f t="shared" si="185"/>
        <v>101.4589</v>
      </c>
      <c r="Z515">
        <f t="shared" si="183"/>
        <v>2.2548271659729224E-2</v>
      </c>
      <c r="AA515">
        <f>PI()/4*('Config sheet'!$N$38^2-'Config sheet'!$N$41^2)*'Stage 1'!Z515*2</f>
        <v>1.8734049310168549E-3</v>
      </c>
      <c r="AB515">
        <f t="shared" si="184"/>
        <v>12.681817581400013</v>
      </c>
      <c r="AC515">
        <v>91.482892942072198</v>
      </c>
    </row>
    <row r="516" spans="3:29" x14ac:dyDescent="0.25">
      <c r="C516">
        <f t="shared" si="186"/>
        <v>37</v>
      </c>
      <c r="D516">
        <f t="shared" si="173"/>
        <v>995</v>
      </c>
      <c r="E516">
        <f t="shared" si="174"/>
        <v>0.17780000000000001</v>
      </c>
      <c r="F516">
        <f t="shared" si="187"/>
        <v>6.197654941373535E-3</v>
      </c>
      <c r="G516">
        <f t="shared" si="188"/>
        <v>104.19615634406146</v>
      </c>
      <c r="H516">
        <f t="shared" si="189"/>
        <v>0.64577182323790194</v>
      </c>
      <c r="I516" s="3">
        <f t="shared" si="175"/>
        <v>8.8900000000000007E-2</v>
      </c>
      <c r="J516" s="3">
        <f t="shared" si="176"/>
        <v>0.40640000000000004</v>
      </c>
      <c r="K516">
        <f t="shared" si="177"/>
        <v>6.1514462643629093E-2</v>
      </c>
      <c r="L516" s="62">
        <f>PI()/4*('Config sheet'!$N$38^2-'Config sheet'!$N$41^2)*'Stage 2'!K516*2</f>
        <v>5.1108794228005485E-3</v>
      </c>
      <c r="M516">
        <f t="shared" si="178"/>
        <v>28.233687401643234</v>
      </c>
      <c r="N516" s="62">
        <f>'Config sheet'!$N$44</f>
        <v>5.8970333333333338</v>
      </c>
      <c r="O516">
        <f t="shared" si="190"/>
        <v>6.5485329104535435</v>
      </c>
      <c r="P516">
        <f t="shared" si="191"/>
        <v>829.01717405080467</v>
      </c>
      <c r="Q516">
        <f t="shared" si="179"/>
        <v>180</v>
      </c>
      <c r="R516">
        <f t="shared" si="180"/>
        <v>149.22309132914484</v>
      </c>
      <c r="S516">
        <f t="shared" si="181"/>
        <v>149.22309132914484</v>
      </c>
      <c r="T516">
        <f t="shared" si="182"/>
        <v>1.3338814408347732</v>
      </c>
      <c r="U516">
        <f t="shared" si="185"/>
        <v>101.4589</v>
      </c>
      <c r="Z516">
        <f t="shared" si="183"/>
        <v>2.1438342643629094E-2</v>
      </c>
      <c r="AA516">
        <f>PI()/4*('Config sheet'!$N$38^2-'Config sheet'!$N$41^2)*'Stage 1'!Z516*2</f>
        <v>1.7811873755775906E-3</v>
      </c>
      <c r="AB516">
        <f t="shared" si="184"/>
        <v>12.057560541973618</v>
      </c>
      <c r="AC516">
        <v>91.921111546702889</v>
      </c>
    </row>
    <row r="517" spans="3:29" x14ac:dyDescent="0.25">
      <c r="C517">
        <f t="shared" si="186"/>
        <v>36</v>
      </c>
      <c r="D517">
        <f t="shared" si="173"/>
        <v>995</v>
      </c>
      <c r="E517">
        <f t="shared" si="174"/>
        <v>0.17780000000000001</v>
      </c>
      <c r="F517">
        <f t="shared" si="187"/>
        <v>6.0301507537688448E-3</v>
      </c>
      <c r="G517">
        <f t="shared" si="188"/>
        <v>104.19615634406146</v>
      </c>
      <c r="H517">
        <f t="shared" si="189"/>
        <v>0.62831853071795862</v>
      </c>
      <c r="I517" s="3">
        <f t="shared" si="175"/>
        <v>8.8900000000000007E-2</v>
      </c>
      <c r="J517" s="3">
        <f t="shared" si="176"/>
        <v>0.40640000000000004</v>
      </c>
      <c r="K517">
        <f t="shared" si="177"/>
        <v>6.0427874720338344E-2</v>
      </c>
      <c r="L517" s="62">
        <f>PI()/4*('Config sheet'!$N$38^2-'Config sheet'!$N$41^2)*'Stage 2'!K517*2</f>
        <v>5.0206011431968914E-3</v>
      </c>
      <c r="M517">
        <f t="shared" si="178"/>
        <v>27.734969174381455</v>
      </c>
      <c r="N517" s="62">
        <f>'Config sheet'!$N$44</f>
        <v>5.8970333333333338</v>
      </c>
      <c r="O517">
        <f t="shared" si="190"/>
        <v>6.4082352808243677</v>
      </c>
      <c r="P517">
        <f t="shared" si="191"/>
        <v>846.0845984782934</v>
      </c>
      <c r="Q517">
        <f t="shared" si="179"/>
        <v>180</v>
      </c>
      <c r="R517">
        <f t="shared" si="180"/>
        <v>152.29522772609283</v>
      </c>
      <c r="S517">
        <f t="shared" si="181"/>
        <v>152.29522772609283</v>
      </c>
      <c r="T517">
        <f t="shared" si="182"/>
        <v>1.3338814408347732</v>
      </c>
      <c r="U517">
        <f t="shared" si="185"/>
        <v>101.4589</v>
      </c>
      <c r="Z517">
        <f t="shared" si="183"/>
        <v>2.0351754720338344E-2</v>
      </c>
      <c r="AA517">
        <f>PI()/4*('Config sheet'!$N$38^2-'Config sheet'!$N$41^2)*'Stage 1'!Z517*2</f>
        <v>1.6909090959739334E-3</v>
      </c>
      <c r="AB517">
        <f t="shared" si="184"/>
        <v>11.446431226287032</v>
      </c>
      <c r="AC517">
        <v>92.348130663781745</v>
      </c>
    </row>
    <row r="518" spans="3:29" x14ac:dyDescent="0.25">
      <c r="C518">
        <f t="shared" si="186"/>
        <v>35</v>
      </c>
      <c r="D518">
        <f t="shared" si="173"/>
        <v>995</v>
      </c>
      <c r="E518">
        <f t="shared" si="174"/>
        <v>0.17780000000000001</v>
      </c>
      <c r="F518">
        <f t="shared" si="187"/>
        <v>5.8626465661641546E-3</v>
      </c>
      <c r="G518">
        <f t="shared" si="188"/>
        <v>104.19615634406146</v>
      </c>
      <c r="H518">
        <f t="shared" si="189"/>
        <v>0.6108652381980153</v>
      </c>
      <c r="I518" s="3">
        <f t="shared" si="175"/>
        <v>8.8900000000000007E-2</v>
      </c>
      <c r="J518" s="3">
        <f t="shared" si="176"/>
        <v>0.40640000000000004</v>
      </c>
      <c r="K518">
        <f t="shared" si="177"/>
        <v>5.9365106221739246E-2</v>
      </c>
      <c r="L518" s="62">
        <f>PI()/4*('Config sheet'!$N$38^2-'Config sheet'!$N$41^2)*'Stage 2'!K518*2</f>
        <v>4.93230188124677E-3</v>
      </c>
      <c r="M518">
        <f t="shared" si="178"/>
        <v>27.247183501220441</v>
      </c>
      <c r="N518" s="62">
        <f>'Config sheet'!$N$44</f>
        <v>5.8970333333333338</v>
      </c>
      <c r="O518">
        <f t="shared" si="190"/>
        <v>6.2651052027741896</v>
      </c>
      <c r="P518">
        <f t="shared" si="191"/>
        <v>862.83468221702321</v>
      </c>
      <c r="Q518">
        <f t="shared" si="179"/>
        <v>180</v>
      </c>
      <c r="R518">
        <f t="shared" si="180"/>
        <v>155.31024279906421</v>
      </c>
      <c r="S518">
        <f t="shared" si="181"/>
        <v>155.31024279906418</v>
      </c>
      <c r="T518">
        <f t="shared" si="182"/>
        <v>1.3338814408347732</v>
      </c>
      <c r="U518">
        <f t="shared" si="185"/>
        <v>101.4589</v>
      </c>
      <c r="Z518">
        <f t="shared" si="183"/>
        <v>1.9288986221739246E-2</v>
      </c>
      <c r="AA518">
        <f>PI()/4*('Config sheet'!$N$38^2-'Config sheet'!$N$41^2)*'Stage 1'!Z518*2</f>
        <v>1.6026098340238121E-3</v>
      </c>
      <c r="AB518">
        <f t="shared" si="184"/>
        <v>10.848698662395526</v>
      </c>
      <c r="AC518">
        <v>92.763903091294665</v>
      </c>
    </row>
    <row r="519" spans="3:29" x14ac:dyDescent="0.25">
      <c r="C519">
        <f t="shared" si="186"/>
        <v>34</v>
      </c>
      <c r="D519">
        <f t="shared" si="173"/>
        <v>995</v>
      </c>
      <c r="E519">
        <f t="shared" si="174"/>
        <v>0.17780000000000001</v>
      </c>
      <c r="F519">
        <f t="shared" si="187"/>
        <v>5.6951423785594644E-3</v>
      </c>
      <c r="G519">
        <f t="shared" si="188"/>
        <v>104.19615634406146</v>
      </c>
      <c r="H519">
        <f t="shared" si="189"/>
        <v>0.59341194567807198</v>
      </c>
      <c r="I519" s="3">
        <f t="shared" si="175"/>
        <v>8.8900000000000007E-2</v>
      </c>
      <c r="J519" s="3">
        <f t="shared" si="176"/>
        <v>0.40640000000000004</v>
      </c>
      <c r="K519">
        <f t="shared" si="177"/>
        <v>5.8326626268449151E-2</v>
      </c>
      <c r="L519" s="62">
        <f>PI()/4*('Config sheet'!$N$38^2-'Config sheet'!$N$41^2)*'Stage 2'!K519*2</f>
        <v>4.8460206134576097E-3</v>
      </c>
      <c r="M519">
        <f t="shared" si="178"/>
        <v>26.770545697458328</v>
      </c>
      <c r="N519" s="62">
        <f>'Config sheet'!$N$44</f>
        <v>5.8970333333333338</v>
      </c>
      <c r="O519">
        <f t="shared" si="190"/>
        <v>6.1191967952054016</v>
      </c>
      <c r="P519">
        <f t="shared" si="191"/>
        <v>879.25595610815617</v>
      </c>
      <c r="Q519">
        <f t="shared" si="179"/>
        <v>180</v>
      </c>
      <c r="R519">
        <f t="shared" si="180"/>
        <v>158.26607209946815</v>
      </c>
      <c r="S519">
        <f t="shared" si="181"/>
        <v>158.26607209946812</v>
      </c>
      <c r="T519">
        <f t="shared" si="182"/>
        <v>1.3338814408347732</v>
      </c>
      <c r="U519">
        <f t="shared" si="185"/>
        <v>101.4589</v>
      </c>
      <c r="Z519">
        <f t="shared" si="183"/>
        <v>1.8250506268449151E-2</v>
      </c>
      <c r="AA519">
        <f>PI()/4*('Config sheet'!$N$38^2-'Config sheet'!$N$41^2)*'Stage 1'!Z519*2</f>
        <v>1.5163285662346524E-3</v>
      </c>
      <c r="AB519">
        <f t="shared" si="184"/>
        <v>10.264626697665438</v>
      </c>
      <c r="AC519">
        <v>93.168383953169609</v>
      </c>
    </row>
    <row r="520" spans="3:29" x14ac:dyDescent="0.25">
      <c r="C520">
        <f t="shared" si="186"/>
        <v>33</v>
      </c>
      <c r="D520">
        <f t="shared" si="173"/>
        <v>995</v>
      </c>
      <c r="E520">
        <f t="shared" si="174"/>
        <v>0.17780000000000001</v>
      </c>
      <c r="F520">
        <f t="shared" si="187"/>
        <v>5.5276381909547742E-3</v>
      </c>
      <c r="G520">
        <f t="shared" si="188"/>
        <v>104.19615634406146</v>
      </c>
      <c r="H520">
        <f t="shared" si="189"/>
        <v>0.57595865315812877</v>
      </c>
      <c r="I520" s="3">
        <f t="shared" si="175"/>
        <v>8.8900000000000007E-2</v>
      </c>
      <c r="J520" s="3">
        <f t="shared" si="176"/>
        <v>0.40640000000000004</v>
      </c>
      <c r="K520">
        <f t="shared" si="177"/>
        <v>5.7312894461112492E-2</v>
      </c>
      <c r="L520" s="62">
        <f>PI()/4*('Config sheet'!$N$38^2-'Config sheet'!$N$41^2)*'Stage 2'!K520*2</f>
        <v>4.7617955253775801E-3</v>
      </c>
      <c r="M520">
        <f t="shared" si="178"/>
        <v>26.305266708950246</v>
      </c>
      <c r="N520" s="62">
        <f>'Config sheet'!$N$44</f>
        <v>5.8970333333333338</v>
      </c>
      <c r="O520">
        <f t="shared" si="190"/>
        <v>5.9705660831872951</v>
      </c>
      <c r="P520">
        <f t="shared" si="191"/>
        <v>895.33713154047666</v>
      </c>
      <c r="Q520">
        <f t="shared" si="179"/>
        <v>180</v>
      </c>
      <c r="R520">
        <f t="shared" si="180"/>
        <v>161.16068367728582</v>
      </c>
      <c r="S520">
        <f t="shared" si="181"/>
        <v>161.16068367728579</v>
      </c>
      <c r="T520">
        <f t="shared" si="182"/>
        <v>1.3338814408347732</v>
      </c>
      <c r="U520">
        <f t="shared" si="185"/>
        <v>101.4589</v>
      </c>
      <c r="Z520">
        <f t="shared" si="183"/>
        <v>1.7236774461112492E-2</v>
      </c>
      <c r="AA520">
        <f>PI()/4*('Config sheet'!$N$38^2-'Config sheet'!$N$41^2)*'Stage 1'!Z520*2</f>
        <v>1.4321034781546228E-3</v>
      </c>
      <c r="AB520">
        <f t="shared" si="184"/>
        <v>9.6944738251476306</v>
      </c>
      <c r="AC520">
        <v>93.561530619690004</v>
      </c>
    </row>
    <row r="521" spans="3:29" x14ac:dyDescent="0.25">
      <c r="C521">
        <f t="shared" si="186"/>
        <v>32</v>
      </c>
      <c r="D521">
        <f t="shared" si="173"/>
        <v>995</v>
      </c>
      <c r="E521">
        <f t="shared" si="174"/>
        <v>0.17780000000000001</v>
      </c>
      <c r="F521">
        <f t="shared" si="187"/>
        <v>5.360134003350084E-3</v>
      </c>
      <c r="G521">
        <f t="shared" si="188"/>
        <v>104.19615634406146</v>
      </c>
      <c r="H521">
        <f t="shared" si="189"/>
        <v>0.55850536063818546</v>
      </c>
      <c r="I521" s="3">
        <f t="shared" si="175"/>
        <v>8.8900000000000007E-2</v>
      </c>
      <c r="J521" s="3">
        <f t="shared" si="176"/>
        <v>0.40640000000000004</v>
      </c>
      <c r="K521">
        <f t="shared" si="177"/>
        <v>5.6324360578024098E-2</v>
      </c>
      <c r="L521" s="62">
        <f>PI()/4*('Config sheet'!$N$38^2-'Config sheet'!$N$41^2)*'Stage 2'!K521*2</f>
        <v>4.6796639864728701E-3</v>
      </c>
      <c r="M521">
        <f t="shared" si="178"/>
        <v>25.85155297332452</v>
      </c>
      <c r="N521" s="62">
        <f>'Config sheet'!$N$44</f>
        <v>5.8970333333333338</v>
      </c>
      <c r="O521">
        <f t="shared" si="190"/>
        <v>5.8192709667818967</v>
      </c>
      <c r="P521">
        <f t="shared" si="191"/>
        <v>911.06711154818379</v>
      </c>
      <c r="Q521">
        <f t="shared" si="179"/>
        <v>180</v>
      </c>
      <c r="R521">
        <f t="shared" si="180"/>
        <v>163.9920800786731</v>
      </c>
      <c r="S521">
        <f t="shared" si="181"/>
        <v>163.9920800786731</v>
      </c>
      <c r="T521">
        <f t="shared" si="182"/>
        <v>1.3338814408347732</v>
      </c>
      <c r="U521">
        <f t="shared" si="185"/>
        <v>101.4589</v>
      </c>
      <c r="Z521">
        <f t="shared" si="183"/>
        <v>1.6248240578024098E-2</v>
      </c>
      <c r="AA521">
        <f>PI()/4*('Config sheet'!$N$38^2-'Config sheet'!$N$41^2)*'Stage 1'!Z521*2</f>
        <v>1.3499719392499122E-3</v>
      </c>
      <c r="AB521">
        <f t="shared" si="184"/>
        <v>9.138493013511864</v>
      </c>
      <c r="AC521">
        <v>93.943302629154488</v>
      </c>
    </row>
    <row r="522" spans="3:29" x14ac:dyDescent="0.25">
      <c r="C522">
        <f t="shared" si="186"/>
        <v>31</v>
      </c>
      <c r="D522">
        <f t="shared" si="173"/>
        <v>995</v>
      </c>
      <c r="E522">
        <f t="shared" si="174"/>
        <v>0.17780000000000001</v>
      </c>
      <c r="F522">
        <f t="shared" si="187"/>
        <v>5.1926298157453938E-3</v>
      </c>
      <c r="G522">
        <f t="shared" si="188"/>
        <v>104.19615634406146</v>
      </c>
      <c r="H522">
        <f t="shared" si="189"/>
        <v>0.54105206811824214</v>
      </c>
      <c r="I522" s="3">
        <f t="shared" si="175"/>
        <v>8.8900000000000007E-2</v>
      </c>
      <c r="J522" s="3">
        <f t="shared" si="176"/>
        <v>0.40640000000000004</v>
      </c>
      <c r="K522">
        <f t="shared" si="177"/>
        <v>5.536146427931455E-2</v>
      </c>
      <c r="L522" s="62">
        <f>PI()/4*('Config sheet'!$N$38^2-'Config sheet'!$N$41^2)*'Stage 2'!K522*2</f>
        <v>4.5996625255501659E-3</v>
      </c>
      <c r="M522">
        <f t="shared" si="178"/>
        <v>25.409606284210749</v>
      </c>
      <c r="N522" s="62">
        <f>'Config sheet'!$N$44</f>
        <v>5.8970333333333338</v>
      </c>
      <c r="O522">
        <f t="shared" si="190"/>
        <v>5.6653711880245679</v>
      </c>
      <c r="P522">
        <f t="shared" si="191"/>
        <v>926.43500174303153</v>
      </c>
      <c r="Q522">
        <f t="shared" si="179"/>
        <v>180</v>
      </c>
      <c r="R522">
        <f t="shared" si="180"/>
        <v>166.75830031374568</v>
      </c>
      <c r="S522">
        <f t="shared" si="181"/>
        <v>166.75830031374568</v>
      </c>
      <c r="T522">
        <f t="shared" si="182"/>
        <v>1.3338814408347732</v>
      </c>
      <c r="U522">
        <f t="shared" si="185"/>
        <v>101.4589</v>
      </c>
      <c r="Z522">
        <f t="shared" si="183"/>
        <v>1.528534427931455E-2</v>
      </c>
      <c r="AA522">
        <f>PI()/4*('Config sheet'!$N$38^2-'Config sheet'!$N$41^2)*'Stage 1'!Z522*2</f>
        <v>1.269970478327208E-3</v>
      </c>
      <c r="AB522">
        <f t="shared" si="184"/>
        <v>8.5969315406718483</v>
      </c>
      <c r="AC522">
        <v>94.313661610883059</v>
      </c>
    </row>
    <row r="523" spans="3:29" x14ac:dyDescent="0.25">
      <c r="C523">
        <f t="shared" si="186"/>
        <v>30</v>
      </c>
      <c r="D523">
        <f t="shared" si="173"/>
        <v>995</v>
      </c>
      <c r="E523">
        <f t="shared" si="174"/>
        <v>0.17780000000000001</v>
      </c>
      <c r="F523">
        <f t="shared" si="187"/>
        <v>5.0251256281407036E-3</v>
      </c>
      <c r="G523">
        <f t="shared" si="188"/>
        <v>104.19615634406146</v>
      </c>
      <c r="H523">
        <f t="shared" si="189"/>
        <v>0.52359877559829882</v>
      </c>
      <c r="I523" s="3">
        <f t="shared" si="175"/>
        <v>8.8900000000000007E-2</v>
      </c>
      <c r="J523" s="3">
        <f t="shared" si="176"/>
        <v>0.40640000000000004</v>
      </c>
      <c r="K523">
        <f t="shared" si="177"/>
        <v>5.4424634817912827E-2</v>
      </c>
      <c r="L523" s="62">
        <f>PI()/4*('Config sheet'!$N$38^2-'Config sheet'!$N$41^2)*'Stage 2'!K523*2</f>
        <v>4.5218268067422204E-3</v>
      </c>
      <c r="M523">
        <f t="shared" si="178"/>
        <v>24.979623658578475</v>
      </c>
      <c r="N523" s="62">
        <f>'Config sheet'!$N$44</f>
        <v>5.8970333333333338</v>
      </c>
      <c r="O523">
        <f t="shared" si="190"/>
        <v>5.5089282960881709</v>
      </c>
      <c r="P523">
        <f t="shared" si="191"/>
        <v>941.43012106828996</v>
      </c>
      <c r="Q523">
        <f t="shared" si="179"/>
        <v>180</v>
      </c>
      <c r="R523">
        <f t="shared" si="180"/>
        <v>169.45742179229219</v>
      </c>
      <c r="S523">
        <f t="shared" si="181"/>
        <v>169.45742179229219</v>
      </c>
      <c r="T523">
        <f t="shared" si="182"/>
        <v>1.3338814408347732</v>
      </c>
      <c r="U523">
        <f t="shared" si="185"/>
        <v>101.4589</v>
      </c>
      <c r="Z523">
        <f t="shared" si="183"/>
        <v>1.4348514817912827E-2</v>
      </c>
      <c r="AA523">
        <f>PI()/4*('Config sheet'!$N$38^2-'Config sheet'!$N$41^2)*'Stage 1'!Z523*2</f>
        <v>1.1921347595192624E-3</v>
      </c>
      <c r="AB523">
        <f t="shared" si="184"/>
        <v>8.0700308312220628</v>
      </c>
      <c r="AC523">
        <v>94.672571209665961</v>
      </c>
    </row>
    <row r="524" spans="3:29" x14ac:dyDescent="0.25">
      <c r="C524">
        <f t="shared" si="186"/>
        <v>29</v>
      </c>
      <c r="D524">
        <f t="shared" si="173"/>
        <v>995</v>
      </c>
      <c r="E524">
        <f t="shared" si="174"/>
        <v>0.17780000000000001</v>
      </c>
      <c r="F524">
        <f t="shared" si="187"/>
        <v>4.8576214405360134E-3</v>
      </c>
      <c r="G524">
        <f t="shared" si="188"/>
        <v>104.19615634406146</v>
      </c>
      <c r="H524">
        <f t="shared" si="189"/>
        <v>0.5061454830783555</v>
      </c>
      <c r="I524" s="3">
        <f t="shared" si="175"/>
        <v>8.8900000000000007E-2</v>
      </c>
      <c r="J524" s="3">
        <f t="shared" si="176"/>
        <v>0.40640000000000004</v>
      </c>
      <c r="K524">
        <f t="shared" si="177"/>
        <v>5.351429075749909E-2</v>
      </c>
      <c r="L524" s="62">
        <f>PI()/4*('Config sheet'!$N$38^2-'Config sheet'!$N$41^2)*'Stage 2'!K524*2</f>
        <v>4.4461916060741843E-3</v>
      </c>
      <c r="M524">
        <f t="shared" si="178"/>
        <v>24.561797207284158</v>
      </c>
      <c r="N524" s="62">
        <f>'Config sheet'!$N$44</f>
        <v>5.8970333333333338</v>
      </c>
      <c r="O524">
        <f t="shared" si="190"/>
        <v>5.3500056106616976</v>
      </c>
      <c r="P524">
        <f t="shared" si="191"/>
        <v>956.04201236218853</v>
      </c>
      <c r="Q524">
        <f t="shared" si="179"/>
        <v>180</v>
      </c>
      <c r="R524">
        <f t="shared" si="180"/>
        <v>172.08756222519398</v>
      </c>
      <c r="S524">
        <f t="shared" si="181"/>
        <v>172.08756222519395</v>
      </c>
      <c r="T524">
        <f t="shared" si="182"/>
        <v>1.3338814408347732</v>
      </c>
      <c r="U524">
        <f t="shared" si="185"/>
        <v>101.4589</v>
      </c>
      <c r="Z524">
        <f t="shared" si="183"/>
        <v>1.3438170757499091E-2</v>
      </c>
      <c r="AA524">
        <f>PI()/4*('Config sheet'!$N$38^2-'Config sheet'!$N$41^2)*'Stage 1'!Z524*2</f>
        <v>1.1164995588512268E-3</v>
      </c>
      <c r="AB524">
        <f t="shared" si="184"/>
        <v>7.5580262978060118</v>
      </c>
      <c r="AC524">
        <v>95.019997011745573</v>
      </c>
    </row>
    <row r="525" spans="3:29" x14ac:dyDescent="0.25">
      <c r="C525">
        <f t="shared" si="186"/>
        <v>28</v>
      </c>
      <c r="D525">
        <f t="shared" si="173"/>
        <v>995</v>
      </c>
      <c r="E525">
        <f t="shared" si="174"/>
        <v>0.17780000000000001</v>
      </c>
      <c r="F525">
        <f t="shared" si="187"/>
        <v>4.6901172529313232E-3</v>
      </c>
      <c r="G525">
        <f t="shared" si="188"/>
        <v>104.19615634406146</v>
      </c>
      <c r="H525">
        <f t="shared" si="189"/>
        <v>0.48869219055841223</v>
      </c>
      <c r="I525" s="3">
        <f t="shared" si="175"/>
        <v>8.8900000000000007E-2</v>
      </c>
      <c r="J525" s="3">
        <f t="shared" si="176"/>
        <v>0.40640000000000004</v>
      </c>
      <c r="K525">
        <f t="shared" si="177"/>
        <v>5.2630839697644545E-2</v>
      </c>
      <c r="L525" s="62">
        <f>PI()/4*('Config sheet'!$N$38^2-'Config sheet'!$N$41^2)*'Stage 2'!K525*2</f>
        <v>4.3727907886270774E-3</v>
      </c>
      <c r="M525">
        <f t="shared" si="178"/>
        <v>24.156314008916876</v>
      </c>
      <c r="N525" s="62">
        <f>'Config sheet'!$N$44</f>
        <v>5.8970333333333338</v>
      </c>
      <c r="O525">
        <f t="shared" si="190"/>
        <v>5.1886681835762714</v>
      </c>
      <c r="P525">
        <f t="shared" si="191"/>
        <v>970.26045271872283</v>
      </c>
      <c r="Q525">
        <f t="shared" si="179"/>
        <v>180</v>
      </c>
      <c r="R525">
        <f t="shared" si="180"/>
        <v>174.64688148937014</v>
      </c>
      <c r="S525">
        <f t="shared" si="181"/>
        <v>174.64688148937012</v>
      </c>
      <c r="T525">
        <f t="shared" si="182"/>
        <v>1.3338814408347732</v>
      </c>
      <c r="U525">
        <f t="shared" si="185"/>
        <v>101.4589</v>
      </c>
      <c r="Z525">
        <f t="shared" si="183"/>
        <v>1.2554719697644545E-2</v>
      </c>
      <c r="AA525">
        <f>PI()/4*('Config sheet'!$N$38^2-'Config sheet'!$N$41^2)*'Stage 1'!Z525*2</f>
        <v>1.0430987414041194E-3</v>
      </c>
      <c r="AB525">
        <f t="shared" si="184"/>
        <v>7.0611471865267408</v>
      </c>
      <c r="AC525">
        <v>95.355906472419449</v>
      </c>
    </row>
    <row r="526" spans="3:29" x14ac:dyDescent="0.25">
      <c r="C526">
        <f t="shared" si="186"/>
        <v>27</v>
      </c>
      <c r="D526">
        <f t="shared" si="173"/>
        <v>995</v>
      </c>
      <c r="E526">
        <f t="shared" si="174"/>
        <v>0.17780000000000001</v>
      </c>
      <c r="F526">
        <f t="shared" si="187"/>
        <v>4.522613065326633E-3</v>
      </c>
      <c r="G526">
        <f t="shared" si="188"/>
        <v>104.19615634406146</v>
      </c>
      <c r="H526">
        <f t="shared" si="189"/>
        <v>0.47123889803846891</v>
      </c>
      <c r="I526" s="3">
        <f t="shared" si="175"/>
        <v>8.8900000000000007E-2</v>
      </c>
      <c r="J526" s="3">
        <f t="shared" si="176"/>
        <v>0.40640000000000004</v>
      </c>
      <c r="K526">
        <f t="shared" si="177"/>
        <v>5.1774678006331128E-2</v>
      </c>
      <c r="L526" s="62">
        <f>PI()/4*('Config sheet'!$N$38^2-'Config sheet'!$N$41^2)*'Stage 2'!K526*2</f>
        <v>4.3016572863143971E-3</v>
      </c>
      <c r="M526">
        <f t="shared" si="178"/>
        <v>23.76335598703113</v>
      </c>
      <c r="N526" s="62">
        <f>'Config sheet'!$N$44</f>
        <v>5.8970333333333338</v>
      </c>
      <c r="O526">
        <f t="shared" si="190"/>
        <v>5.0249827587134765</v>
      </c>
      <c r="P526">
        <f t="shared" si="191"/>
        <v>984.075463633921</v>
      </c>
      <c r="Q526">
        <f t="shared" si="179"/>
        <v>180</v>
      </c>
      <c r="R526">
        <f t="shared" si="180"/>
        <v>177.13358345410583</v>
      </c>
      <c r="S526">
        <f t="shared" si="181"/>
        <v>177.13358345410577</v>
      </c>
      <c r="T526">
        <f t="shared" si="182"/>
        <v>1.3338814408347732</v>
      </c>
      <c r="U526">
        <f t="shared" si="185"/>
        <v>101.4589</v>
      </c>
      <c r="Z526">
        <f t="shared" si="183"/>
        <v>1.1698558006331128E-2</v>
      </c>
      <c r="AA526">
        <f>PI()/4*('Config sheet'!$N$38^2-'Config sheet'!$N$41^2)*'Stage 1'!Z526*2</f>
        <v>9.7196523909143934E-4</v>
      </c>
      <c r="AB526">
        <f t="shared" si="184"/>
        <v>6.5796164265079451</v>
      </c>
      <c r="AC526">
        <v>95.680268845344742</v>
      </c>
    </row>
    <row r="527" spans="3:29" x14ac:dyDescent="0.25">
      <c r="C527">
        <f t="shared" si="186"/>
        <v>26</v>
      </c>
      <c r="D527">
        <f t="shared" si="173"/>
        <v>995</v>
      </c>
      <c r="E527">
        <f t="shared" si="174"/>
        <v>0.17780000000000001</v>
      </c>
      <c r="F527">
        <f t="shared" si="187"/>
        <v>4.3551088777219436E-3</v>
      </c>
      <c r="G527">
        <f t="shared" si="188"/>
        <v>104.19615634406146</v>
      </c>
      <c r="H527">
        <f t="shared" si="189"/>
        <v>0.4537856055185257</v>
      </c>
      <c r="I527" s="3">
        <f t="shared" si="175"/>
        <v>8.8900000000000007E-2</v>
      </c>
      <c r="J527" s="3">
        <f t="shared" si="176"/>
        <v>0.40640000000000004</v>
      </c>
      <c r="K527">
        <f t="shared" si="177"/>
        <v>5.0946190560031419E-2</v>
      </c>
      <c r="L527" s="62">
        <f>PI()/4*('Config sheet'!$N$38^2-'Config sheet'!$N$41^2)*'Stage 2'!K527*2</f>
        <v>4.2328230762868745E-3</v>
      </c>
      <c r="M527">
        <f t="shared" si="178"/>
        <v>23.383099790849691</v>
      </c>
      <c r="N527" s="62">
        <f>'Config sheet'!$N$44</f>
        <v>5.8970333333333338</v>
      </c>
      <c r="O527">
        <f t="shared" si="190"/>
        <v>4.8590177302329334</v>
      </c>
      <c r="P527">
        <f t="shared" si="191"/>
        <v>997.47732092591582</v>
      </c>
      <c r="Q527">
        <f t="shared" si="179"/>
        <v>180</v>
      </c>
      <c r="R527">
        <f t="shared" si="180"/>
        <v>179.54591776666484</v>
      </c>
      <c r="S527">
        <f t="shared" si="181"/>
        <v>179.54591776666484</v>
      </c>
      <c r="T527">
        <f t="shared" si="182"/>
        <v>1.3338814408347732</v>
      </c>
      <c r="U527">
        <f t="shared" si="185"/>
        <v>101.4589</v>
      </c>
      <c r="Z527">
        <f t="shared" si="183"/>
        <v>1.087007056003142E-2</v>
      </c>
      <c r="AA527">
        <f>PI()/4*('Config sheet'!$N$38^2-'Config sheet'!$N$41^2)*'Stage 1'!Z527*2</f>
        <v>9.031310290639168E-4</v>
      </c>
      <c r="AB527">
        <f t="shared" si="184"/>
        <v>6.1136504837072092</v>
      </c>
      <c r="AC527">
        <v>95.993055113623882</v>
      </c>
    </row>
    <row r="528" spans="3:29" x14ac:dyDescent="0.25">
      <c r="C528">
        <f t="shared" si="186"/>
        <v>25</v>
      </c>
      <c r="D528">
        <f t="shared" si="173"/>
        <v>995</v>
      </c>
      <c r="E528">
        <f t="shared" si="174"/>
        <v>0.17780000000000001</v>
      </c>
      <c r="F528">
        <f t="shared" si="187"/>
        <v>4.1876046901172534E-3</v>
      </c>
      <c r="G528">
        <f t="shared" si="188"/>
        <v>104.19615634406146</v>
      </c>
      <c r="H528">
        <f t="shared" si="189"/>
        <v>0.43633231299858238</v>
      </c>
      <c r="I528" s="3">
        <f t="shared" si="175"/>
        <v>8.8900000000000007E-2</v>
      </c>
      <c r="J528" s="3">
        <f t="shared" si="176"/>
        <v>0.40640000000000004</v>
      </c>
      <c r="K528">
        <f t="shared" si="177"/>
        <v>5.0145750491522208E-2</v>
      </c>
      <c r="L528" s="62">
        <f>PI()/4*('Config sheet'!$N$38^2-'Config sheet'!$N$41^2)*'Stage 2'!K528*2</f>
        <v>4.1663191599797637E-3</v>
      </c>
      <c r="M528">
        <f t="shared" si="178"/>
        <v>23.015716679515961</v>
      </c>
      <c r="N528" s="62">
        <f>'Config sheet'!$N$44</f>
        <v>5.8970333333333338</v>
      </c>
      <c r="O528">
        <f t="shared" si="190"/>
        <v>4.6908430991579566</v>
      </c>
      <c r="P528">
        <f t="shared" si="191"/>
        <v>1010.4565644174154</v>
      </c>
      <c r="Q528">
        <f t="shared" si="179"/>
        <v>180</v>
      </c>
      <c r="R528">
        <f t="shared" si="180"/>
        <v>181.88218159513482</v>
      </c>
      <c r="S528">
        <f t="shared" si="181"/>
        <v>181.8821815951348</v>
      </c>
      <c r="T528">
        <f t="shared" si="182"/>
        <v>1.3338814408347732</v>
      </c>
      <c r="U528">
        <f t="shared" si="185"/>
        <v>101.4589</v>
      </c>
      <c r="Z528">
        <f t="shared" si="183"/>
        <v>1.0069630491522208E-2</v>
      </c>
      <c r="AA528">
        <f>PI()/4*('Config sheet'!$N$38^2-'Config sheet'!$N$41^2)*'Stage 1'!Z528*2</f>
        <v>8.3662711275680622E-4</v>
      </c>
      <c r="AB528">
        <f t="shared" si="184"/>
        <v>5.663459219078856</v>
      </c>
      <c r="AC528">
        <v>96.294237922743832</v>
      </c>
    </row>
    <row r="529" spans="3:29" x14ac:dyDescent="0.25">
      <c r="C529">
        <f t="shared" si="186"/>
        <v>24</v>
      </c>
      <c r="D529">
        <f t="shared" si="173"/>
        <v>995</v>
      </c>
      <c r="E529">
        <f t="shared" si="174"/>
        <v>0.17780000000000001</v>
      </c>
      <c r="F529">
        <f t="shared" si="187"/>
        <v>4.0201005025125632E-3</v>
      </c>
      <c r="G529">
        <f t="shared" si="188"/>
        <v>104.19615634406146</v>
      </c>
      <c r="H529">
        <f t="shared" si="189"/>
        <v>0.41887902047863912</v>
      </c>
      <c r="I529" s="3">
        <f t="shared" si="175"/>
        <v>8.8900000000000007E-2</v>
      </c>
      <c r="J529" s="3">
        <f t="shared" si="176"/>
        <v>0.40640000000000004</v>
      </c>
      <c r="K529">
        <f t="shared" si="177"/>
        <v>4.937371894559562E-2</v>
      </c>
      <c r="L529" s="62">
        <f>PI()/4*('Config sheet'!$N$38^2-'Config sheet'!$N$41^2)*'Stage 2'!K529*2</f>
        <v>4.102175542816301E-3</v>
      </c>
      <c r="M529">
        <f t="shared" si="178"/>
        <v>22.661372409971143</v>
      </c>
      <c r="N529" s="62">
        <f>'Config sheet'!$N$44</f>
        <v>5.8970333333333338</v>
      </c>
      <c r="O529">
        <f t="shared" si="190"/>
        <v>4.5205304283600398</v>
      </c>
      <c r="P529">
        <f t="shared" si="191"/>
        <v>1023.0040073694375</v>
      </c>
      <c r="Q529">
        <f t="shared" si="179"/>
        <v>180</v>
      </c>
      <c r="R529">
        <f t="shared" si="180"/>
        <v>184.14072132649878</v>
      </c>
      <c r="S529">
        <f t="shared" si="181"/>
        <v>184.14072132649875</v>
      </c>
      <c r="T529">
        <f t="shared" si="182"/>
        <v>1.3338814408347732</v>
      </c>
      <c r="U529">
        <f t="shared" si="185"/>
        <v>101.4589</v>
      </c>
      <c r="Z529">
        <f t="shared" si="183"/>
        <v>9.2975989455956198E-3</v>
      </c>
      <c r="AA529">
        <f>PI()/4*('Config sheet'!$N$38^2-'Config sheet'!$N$41^2)*'Stage 1'!Z529*2</f>
        <v>7.7248349559334319E-4</v>
      </c>
      <c r="AB529">
        <f t="shared" si="184"/>
        <v>5.229245751178639</v>
      </c>
      <c r="AC529">
        <v>96.583791515438733</v>
      </c>
    </row>
    <row r="530" spans="3:29" x14ac:dyDescent="0.25">
      <c r="C530">
        <f t="shared" si="186"/>
        <v>23</v>
      </c>
      <c r="D530">
        <f t="shared" si="173"/>
        <v>995</v>
      </c>
      <c r="E530">
        <f t="shared" si="174"/>
        <v>0.17780000000000001</v>
      </c>
      <c r="F530">
        <f t="shared" si="187"/>
        <v>3.852596314907873E-3</v>
      </c>
      <c r="G530">
        <f t="shared" si="188"/>
        <v>104.19615634406146</v>
      </c>
      <c r="H530">
        <f t="shared" si="189"/>
        <v>0.4014257279586958</v>
      </c>
      <c r="I530" s="3">
        <f t="shared" si="175"/>
        <v>8.8900000000000007E-2</v>
      </c>
      <c r="J530" s="3">
        <f t="shared" si="176"/>
        <v>0.40640000000000004</v>
      </c>
      <c r="K530">
        <f t="shared" si="177"/>
        <v>4.8630444842823424E-2</v>
      </c>
      <c r="L530" s="62">
        <f>PI()/4*('Config sheet'!$N$38^2-'Config sheet'!$N$41^2)*'Stage 2'!K530*2</f>
        <v>4.04042121458025E-3</v>
      </c>
      <c r="M530">
        <f t="shared" si="178"/>
        <v>22.320227128527634</v>
      </c>
      <c r="N530" s="62">
        <f>'Config sheet'!$N$44</f>
        <v>5.8970333333333338</v>
      </c>
      <c r="O530">
        <f t="shared" si="190"/>
        <v>4.3481527959847419</v>
      </c>
      <c r="P530">
        <f t="shared" si="191"/>
        <v>1035.1107456554482</v>
      </c>
      <c r="Q530">
        <f t="shared" si="179"/>
        <v>180</v>
      </c>
      <c r="R530">
        <f t="shared" si="180"/>
        <v>186.31993421798072</v>
      </c>
      <c r="S530">
        <f t="shared" si="181"/>
        <v>186.31993421798069</v>
      </c>
      <c r="T530">
        <f t="shared" si="182"/>
        <v>1.3338814408347732</v>
      </c>
      <c r="U530">
        <f t="shared" si="185"/>
        <v>101.4589</v>
      </c>
      <c r="Z530">
        <f t="shared" si="183"/>
        <v>8.5543248428234242E-3</v>
      </c>
      <c r="AA530">
        <f>PI()/4*('Config sheet'!$N$38^2-'Config sheet'!$N$41^2)*'Stage 1'!Z530*2</f>
        <v>7.1072916735729242E-4</v>
      </c>
      <c r="AB530">
        <f t="shared" si="184"/>
        <v>4.811206323297764</v>
      </c>
      <c r="AC530">
        <v>96.861691668541809</v>
      </c>
    </row>
    <row r="531" spans="3:29" x14ac:dyDescent="0.25">
      <c r="C531">
        <f t="shared" si="186"/>
        <v>22</v>
      </c>
      <c r="D531">
        <f t="shared" si="173"/>
        <v>995</v>
      </c>
      <c r="E531">
        <f t="shared" si="174"/>
        <v>0.17780000000000001</v>
      </c>
      <c r="F531">
        <f t="shared" si="187"/>
        <v>3.6850921273031828E-3</v>
      </c>
      <c r="G531">
        <f t="shared" si="188"/>
        <v>104.19615634406146</v>
      </c>
      <c r="H531">
        <f t="shared" si="189"/>
        <v>0.38397243543875248</v>
      </c>
      <c r="I531" s="3">
        <f t="shared" si="175"/>
        <v>8.8900000000000007E-2</v>
      </c>
      <c r="J531" s="3">
        <f t="shared" si="176"/>
        <v>0.40640000000000004</v>
      </c>
      <c r="K531">
        <f t="shared" si="177"/>
        <v>4.7916264651521108E-2</v>
      </c>
      <c r="L531" s="62">
        <f>PI()/4*('Config sheet'!$N$38^2-'Config sheet'!$N$41^2)*'Stage 2'!K531*2</f>
        <v>3.9810841304697246E-3</v>
      </c>
      <c r="M531">
        <f t="shared" si="178"/>
        <v>21.992435266205909</v>
      </c>
      <c r="N531" s="62">
        <f>'Config sheet'!$N$44</f>
        <v>5.8970333333333338</v>
      </c>
      <c r="O531">
        <f t="shared" si="190"/>
        <v>4.1737847473633476</v>
      </c>
      <c r="P531">
        <f t="shared" si="191"/>
        <v>1046.768166665345</v>
      </c>
      <c r="Q531">
        <f t="shared" si="179"/>
        <v>180</v>
      </c>
      <c r="R531">
        <f t="shared" si="180"/>
        <v>188.41826999976209</v>
      </c>
      <c r="S531">
        <f t="shared" si="181"/>
        <v>188.41826999976209</v>
      </c>
      <c r="T531">
        <f t="shared" si="182"/>
        <v>1.3338814408347732</v>
      </c>
      <c r="U531">
        <f t="shared" si="185"/>
        <v>101.4589</v>
      </c>
      <c r="Z531">
        <f t="shared" si="183"/>
        <v>7.8401446515211082E-3</v>
      </c>
      <c r="AA531">
        <f>PI()/4*('Config sheet'!$N$38^2-'Config sheet'!$N$41^2)*'Stage 1'!Z531*2</f>
        <v>6.5139208324676743E-4</v>
      </c>
      <c r="AB531">
        <f t="shared" si="184"/>
        <v>4.4095301752087224</v>
      </c>
      <c r="AC531">
        <v>97.127915631887447</v>
      </c>
    </row>
    <row r="532" spans="3:29" x14ac:dyDescent="0.25">
      <c r="C532">
        <f t="shared" si="186"/>
        <v>21</v>
      </c>
      <c r="D532">
        <f t="shared" si="173"/>
        <v>995</v>
      </c>
      <c r="E532">
        <f t="shared" si="174"/>
        <v>0.17780000000000001</v>
      </c>
      <c r="F532">
        <f t="shared" si="187"/>
        <v>3.5175879396984926E-3</v>
      </c>
      <c r="G532">
        <f t="shared" si="188"/>
        <v>104.19615634406146</v>
      </c>
      <c r="H532">
        <f t="shared" si="189"/>
        <v>0.36651914291880916</v>
      </c>
      <c r="I532" s="3">
        <f t="shared" si="175"/>
        <v>8.8900000000000007E-2</v>
      </c>
      <c r="J532" s="3">
        <f t="shared" si="176"/>
        <v>0.40640000000000004</v>
      </c>
      <c r="K532">
        <f t="shared" si="177"/>
        <v>4.723150216805256E-2</v>
      </c>
      <c r="L532" s="62">
        <f>PI()/4*('Config sheet'!$N$38^2-'Config sheet'!$N$41^2)*'Stage 2'!K532*2</f>
        <v>3.92419119284398E-3</v>
      </c>
      <c r="M532">
        <f t="shared" si="178"/>
        <v>21.678145437899552</v>
      </c>
      <c r="N532" s="62">
        <f>'Config sheet'!$N$44</f>
        <v>5.8970333333333338</v>
      </c>
      <c r="O532">
        <f t="shared" si="190"/>
        <v>3.99750224545642</v>
      </c>
      <c r="P532">
        <f t="shared" si="191"/>
        <v>1057.9679579290273</v>
      </c>
      <c r="Q532">
        <f t="shared" si="179"/>
        <v>180</v>
      </c>
      <c r="R532">
        <f t="shared" si="180"/>
        <v>190.43423242722494</v>
      </c>
      <c r="S532">
        <f t="shared" si="181"/>
        <v>190.43423242722494</v>
      </c>
      <c r="T532">
        <f t="shared" si="182"/>
        <v>1.3338814408347732</v>
      </c>
      <c r="U532">
        <f t="shared" si="185"/>
        <v>101.4589</v>
      </c>
      <c r="Z532">
        <f t="shared" si="183"/>
        <v>7.1553821680525598E-3</v>
      </c>
      <c r="AA532">
        <f>PI()/4*('Config sheet'!$N$38^2-'Config sheet'!$N$41^2)*'Stage 1'!Z532*2</f>
        <v>5.9449914562102247E-4</v>
      </c>
      <c r="AB532">
        <f t="shared" si="184"/>
        <v>4.0243994196021138</v>
      </c>
      <c r="AC532">
        <v>97.382442069322281</v>
      </c>
    </row>
    <row r="533" spans="3:29" x14ac:dyDescent="0.25">
      <c r="C533">
        <f t="shared" si="186"/>
        <v>20</v>
      </c>
      <c r="D533">
        <f t="shared" si="173"/>
        <v>995</v>
      </c>
      <c r="E533">
        <f t="shared" si="174"/>
        <v>0.17780000000000001</v>
      </c>
      <c r="F533">
        <f t="shared" si="187"/>
        <v>3.3500837520938024E-3</v>
      </c>
      <c r="G533">
        <f t="shared" si="188"/>
        <v>104.19615634406146</v>
      </c>
      <c r="H533">
        <f t="shared" si="189"/>
        <v>0.3490658503988659</v>
      </c>
      <c r="I533" s="3">
        <f t="shared" si="175"/>
        <v>8.8900000000000007E-2</v>
      </c>
      <c r="J533" s="3">
        <f t="shared" si="176"/>
        <v>0.40640000000000004</v>
      </c>
      <c r="K533">
        <f t="shared" si="177"/>
        <v>4.6576468305604531E-2</v>
      </c>
      <c r="L533" s="62">
        <f>PI()/4*('Config sheet'!$N$38^2-'Config sheet'!$N$41^2)*'Stage 2'!K533*2</f>
        <v>3.8697682336739075E-3</v>
      </c>
      <c r="M533">
        <f t="shared" si="178"/>
        <v>21.37750034542773</v>
      </c>
      <c r="N533" s="62">
        <f>'Config sheet'!$N$44</f>
        <v>5.8970333333333338</v>
      </c>
      <c r="O533">
        <f t="shared" si="190"/>
        <v>3.8193826198770475</v>
      </c>
      <c r="P533">
        <f t="shared" si="191"/>
        <v>1068.7021154496185</v>
      </c>
      <c r="Q533">
        <f t="shared" si="179"/>
        <v>180</v>
      </c>
      <c r="R533">
        <f t="shared" si="180"/>
        <v>192.36638078093134</v>
      </c>
      <c r="S533">
        <f t="shared" si="181"/>
        <v>192.36638078093134</v>
      </c>
      <c r="T533">
        <f t="shared" si="182"/>
        <v>1.3338814408347732</v>
      </c>
      <c r="U533">
        <f t="shared" si="185"/>
        <v>101.4589</v>
      </c>
      <c r="Z533">
        <f t="shared" si="183"/>
        <v>6.5003483056045308E-3</v>
      </c>
      <c r="AA533">
        <f>PI()/4*('Config sheet'!$N$38^2-'Config sheet'!$N$41^2)*'Stage 1'!Z533*2</f>
        <v>5.4007618645094974E-4</v>
      </c>
      <c r="AB533">
        <f t="shared" si="184"/>
        <v>3.6559889232871376</v>
      </c>
      <c r="AC533">
        <v>97.625251001877984</v>
      </c>
    </row>
    <row r="534" spans="3:29" x14ac:dyDescent="0.25">
      <c r="C534">
        <f t="shared" si="186"/>
        <v>19</v>
      </c>
      <c r="D534">
        <f t="shared" si="173"/>
        <v>995</v>
      </c>
      <c r="E534">
        <f t="shared" si="174"/>
        <v>0.17780000000000001</v>
      </c>
      <c r="F534">
        <f t="shared" si="187"/>
        <v>3.1825795644891122E-3</v>
      </c>
      <c r="G534">
        <f t="shared" si="188"/>
        <v>104.19615634406146</v>
      </c>
      <c r="H534">
        <f t="shared" si="189"/>
        <v>0.33161255787892258</v>
      </c>
      <c r="I534" s="3">
        <f t="shared" si="175"/>
        <v>8.8900000000000007E-2</v>
      </c>
      <c r="J534" s="3">
        <f t="shared" si="176"/>
        <v>0.40640000000000004</v>
      </c>
      <c r="K534">
        <f t="shared" si="177"/>
        <v>4.5951460891556724E-2</v>
      </c>
      <c r="L534" s="62">
        <f>PI()/4*('Config sheet'!$N$38^2-'Config sheet'!$N$41^2)*'Stage 2'!K534*2</f>
        <v>3.8178399977066937E-3</v>
      </c>
      <c r="M534">
        <f t="shared" si="178"/>
        <v>21.090636684532807</v>
      </c>
      <c r="N534" s="62">
        <f>'Config sheet'!$N$44</f>
        <v>5.8970333333333338</v>
      </c>
      <c r="O534">
        <f t="shared" si="190"/>
        <v>3.6395045145432272</v>
      </c>
      <c r="P534">
        <f t="shared" si="191"/>
        <v>1078.9629517367316</v>
      </c>
      <c r="Q534">
        <f t="shared" si="179"/>
        <v>180</v>
      </c>
      <c r="R534">
        <f t="shared" si="180"/>
        <v>194.2133313126117</v>
      </c>
      <c r="S534">
        <f t="shared" si="181"/>
        <v>194.2133313126117</v>
      </c>
      <c r="T534">
        <f t="shared" si="182"/>
        <v>1.3338814408347732</v>
      </c>
      <c r="U534">
        <f t="shared" si="185"/>
        <v>101.4589</v>
      </c>
      <c r="Z534">
        <f t="shared" si="183"/>
        <v>5.875340891556724E-3</v>
      </c>
      <c r="AA534">
        <f>PI()/4*('Config sheet'!$N$38^2-'Config sheet'!$N$41^2)*'Stage 1'!Z534*2</f>
        <v>4.8814795048373607E-4</v>
      </c>
      <c r="AB534">
        <f t="shared" si="184"/>
        <v>3.3044661932265034</v>
      </c>
      <c r="AC534">
        <v>97.856323753158193</v>
      </c>
    </row>
    <row r="535" spans="3:29" x14ac:dyDescent="0.25">
      <c r="C535">
        <f t="shared" si="186"/>
        <v>18</v>
      </c>
      <c r="D535">
        <f t="shared" si="173"/>
        <v>995</v>
      </c>
      <c r="E535">
        <f t="shared" si="174"/>
        <v>0.17780000000000001</v>
      </c>
      <c r="F535">
        <f t="shared" si="187"/>
        <v>3.0150753768844224E-3</v>
      </c>
      <c r="G535">
        <f t="shared" si="188"/>
        <v>104.19615634406146</v>
      </c>
      <c r="H535">
        <f t="shared" si="189"/>
        <v>0.31415926535897931</v>
      </c>
      <c r="I535" s="3">
        <f t="shared" si="175"/>
        <v>8.8900000000000007E-2</v>
      </c>
      <c r="J535" s="3">
        <f t="shared" si="176"/>
        <v>0.40640000000000004</v>
      </c>
      <c r="K535">
        <f t="shared" si="177"/>
        <v>4.5356764473562246E-2</v>
      </c>
      <c r="L535" s="62">
        <f>PI()/4*('Config sheet'!$N$38^2-'Config sheet'!$N$41^2)*'Stage 2'!K535*2</f>
        <v>3.7684301263541729E-3</v>
      </c>
      <c r="M535">
        <f t="shared" si="178"/>
        <v>20.817685055875902</v>
      </c>
      <c r="N535" s="62">
        <f>'Config sheet'!$N$44</f>
        <v>5.8970333333333338</v>
      </c>
      <c r="O535">
        <f t="shared" si="190"/>
        <v>3.457947834010425</v>
      </c>
      <c r="P535">
        <f t="shared" si="191"/>
        <v>1088.7431035305156</v>
      </c>
      <c r="Q535">
        <f t="shared" si="179"/>
        <v>180</v>
      </c>
      <c r="R535">
        <f t="shared" si="180"/>
        <v>195.97375863549283</v>
      </c>
      <c r="S535">
        <f t="shared" si="181"/>
        <v>195.9737586354928</v>
      </c>
      <c r="T535">
        <f t="shared" si="182"/>
        <v>1.3338814408347732</v>
      </c>
      <c r="U535">
        <f t="shared" si="185"/>
        <v>101.4589</v>
      </c>
      <c r="Z535">
        <f t="shared" si="183"/>
        <v>5.280644473562246E-3</v>
      </c>
      <c r="AA535">
        <f>PI()/4*('Config sheet'!$N$38^2-'Config sheet'!$N$41^2)*'Stage 1'!Z535*2</f>
        <v>4.3873807913121508E-4</v>
      </c>
      <c r="AB535">
        <f t="shared" si="184"/>
        <v>2.9699912674703293</v>
      </c>
      <c r="AC535">
        <v>98.07564289698567</v>
      </c>
    </row>
    <row r="536" spans="3:29" x14ac:dyDescent="0.25">
      <c r="C536">
        <f t="shared" si="186"/>
        <v>17</v>
      </c>
      <c r="D536">
        <f t="shared" si="173"/>
        <v>995</v>
      </c>
      <c r="E536">
        <f t="shared" si="174"/>
        <v>0.17780000000000001</v>
      </c>
      <c r="F536">
        <f t="shared" si="187"/>
        <v>2.8475711892797322E-3</v>
      </c>
      <c r="G536">
        <f t="shared" si="188"/>
        <v>104.19615634406146</v>
      </c>
      <c r="H536">
        <f t="shared" si="189"/>
        <v>0.29670597283903599</v>
      </c>
      <c r="I536" s="3">
        <f t="shared" si="175"/>
        <v>8.8900000000000007E-2</v>
      </c>
      <c r="J536" s="3">
        <f t="shared" si="176"/>
        <v>0.40640000000000004</v>
      </c>
      <c r="K536">
        <f t="shared" si="177"/>
        <v>4.4792650134447727E-2</v>
      </c>
      <c r="L536" s="62">
        <f>PI()/4*('Config sheet'!$N$38^2-'Config sheet'!$N$41^2)*'Stage 2'!K536*2</f>
        <v>3.7215611423139501E-3</v>
      </c>
      <c r="M536">
        <f t="shared" si="178"/>
        <v>20.558769880080352</v>
      </c>
      <c r="N536" s="62">
        <f>'Config sheet'!$N$44</f>
        <v>5.8970333333333338</v>
      </c>
      <c r="O536">
        <f t="shared" si="190"/>
        <v>3.2747936885368336</v>
      </c>
      <c r="P536">
        <f t="shared" si="191"/>
        <v>1098.0355392075724</v>
      </c>
      <c r="Q536">
        <f t="shared" si="179"/>
        <v>180</v>
      </c>
      <c r="R536">
        <f t="shared" si="180"/>
        <v>197.64639705736306</v>
      </c>
      <c r="S536">
        <f t="shared" si="181"/>
        <v>197.64639705736303</v>
      </c>
      <c r="T536">
        <f t="shared" si="182"/>
        <v>1.3338814408347732</v>
      </c>
      <c r="U536">
        <f t="shared" si="185"/>
        <v>101.4589</v>
      </c>
      <c r="Z536">
        <f t="shared" si="183"/>
        <v>4.7165301344477273E-3</v>
      </c>
      <c r="AA536">
        <f>PI()/4*('Config sheet'!$N$38^2-'Config sheet'!$N$41^2)*'Stage 1'!Z536*2</f>
        <v>3.9186909509099247E-4</v>
      </c>
      <c r="AB536">
        <f t="shared" si="184"/>
        <v>2.6527166110504652</v>
      </c>
      <c r="AC536">
        <v>98.283192207353991</v>
      </c>
    </row>
    <row r="537" spans="3:29" x14ac:dyDescent="0.25">
      <c r="C537">
        <f t="shared" si="186"/>
        <v>16</v>
      </c>
      <c r="D537">
        <f t="shared" si="173"/>
        <v>995</v>
      </c>
      <c r="E537">
        <f t="shared" si="174"/>
        <v>0.17780000000000001</v>
      </c>
      <c r="F537">
        <f t="shared" si="187"/>
        <v>2.680067001675042E-3</v>
      </c>
      <c r="G537">
        <f t="shared" si="188"/>
        <v>104.19615634406146</v>
      </c>
      <c r="H537">
        <f t="shared" si="189"/>
        <v>0.27925268031909273</v>
      </c>
      <c r="I537" s="3">
        <f t="shared" si="175"/>
        <v>8.8900000000000007E-2</v>
      </c>
      <c r="J537" s="3">
        <f t="shared" si="176"/>
        <v>0.40640000000000004</v>
      </c>
      <c r="K537">
        <f t="shared" si="177"/>
        <v>4.4259375316036527E-2</v>
      </c>
      <c r="L537" s="62">
        <f>PI()/4*('Config sheet'!$N$38^2-'Config sheet'!$N$41^2)*'Stage 2'!K537*2</f>
        <v>3.6772544349318969E-3</v>
      </c>
      <c r="M537">
        <f t="shared" si="178"/>
        <v>20.314009316870763</v>
      </c>
      <c r="N537" s="62">
        <f>'Config sheet'!$N$44</f>
        <v>5.8970333333333338</v>
      </c>
      <c r="O537">
        <f t="shared" si="190"/>
        <v>3.0901243379353658</v>
      </c>
      <c r="P537">
        <f t="shared" si="191"/>
        <v>1106.8335658601975</v>
      </c>
      <c r="Q537">
        <f t="shared" si="179"/>
        <v>180</v>
      </c>
      <c r="R537">
        <f t="shared" si="180"/>
        <v>199.23004185483558</v>
      </c>
      <c r="S537">
        <f t="shared" si="181"/>
        <v>199.23004185483555</v>
      </c>
      <c r="T537">
        <f t="shared" si="182"/>
        <v>1.3338814408347732</v>
      </c>
      <c r="U537">
        <f t="shared" si="185"/>
        <v>101.4589</v>
      </c>
      <c r="Z537">
        <f t="shared" si="183"/>
        <v>4.1832553160365271E-3</v>
      </c>
      <c r="AA537">
        <f>PI()/4*('Config sheet'!$N$38^2-'Config sheet'!$N$41^2)*'Stage 1'!Z537*2</f>
        <v>3.4756238770893949E-4</v>
      </c>
      <c r="AB537">
        <f t="shared" si="184"/>
        <v>2.3527870168934344</v>
      </c>
      <c r="AC537">
        <v>98.478956610725305</v>
      </c>
    </row>
    <row r="538" spans="3:29" x14ac:dyDescent="0.25">
      <c r="C538">
        <f t="shared" si="186"/>
        <v>15</v>
      </c>
      <c r="D538">
        <f t="shared" si="173"/>
        <v>995</v>
      </c>
      <c r="E538">
        <f t="shared" si="174"/>
        <v>0.17780000000000001</v>
      </c>
      <c r="F538">
        <f t="shared" si="187"/>
        <v>2.5125628140703518E-3</v>
      </c>
      <c r="G538">
        <f t="shared" si="188"/>
        <v>104.19615634406146</v>
      </c>
      <c r="H538">
        <f t="shared" si="189"/>
        <v>0.26179938779914941</v>
      </c>
      <c r="I538" s="3">
        <f t="shared" si="175"/>
        <v>8.8900000000000007E-2</v>
      </c>
      <c r="J538" s="3">
        <f t="shared" si="176"/>
        <v>0.40640000000000004</v>
      </c>
      <c r="K538">
        <f t="shared" si="177"/>
        <v>4.3757183651988558E-2</v>
      </c>
      <c r="L538" s="62">
        <f>PI()/4*('Config sheet'!$N$38^2-'Config sheet'!$N$41^2)*'Stage 2'!K538*2</f>
        <v>3.6355302463137828E-3</v>
      </c>
      <c r="M538">
        <f t="shared" si="178"/>
        <v>20.083515188350407</v>
      </c>
      <c r="N538" s="62">
        <f>'Config sheet'!$N$44</f>
        <v>5.8970333333333338</v>
      </c>
      <c r="O538">
        <f t="shared" si="190"/>
        <v>2.9040231342677649</v>
      </c>
      <c r="P538">
        <f t="shared" si="191"/>
        <v>1115.1308360407731</v>
      </c>
      <c r="Q538">
        <f t="shared" si="179"/>
        <v>180</v>
      </c>
      <c r="R538">
        <f t="shared" si="180"/>
        <v>200.7235504873392</v>
      </c>
      <c r="S538">
        <f t="shared" si="181"/>
        <v>200.72355048733917</v>
      </c>
      <c r="T538">
        <f t="shared" si="182"/>
        <v>1.3338814408347732</v>
      </c>
      <c r="U538">
        <f t="shared" si="185"/>
        <v>101.4589</v>
      </c>
      <c r="Z538">
        <f t="shared" si="183"/>
        <v>3.6810636519885587E-3</v>
      </c>
      <c r="AA538">
        <f>PI()/4*('Config sheet'!$N$38^2-'Config sheet'!$N$41^2)*'Stage 1'!Z538*2</f>
        <v>3.0583819909082516E-4</v>
      </c>
      <c r="AB538">
        <f t="shared" si="184"/>
        <v>2.0703395118045882</v>
      </c>
      <c r="AC538">
        <v>98.662922140711416</v>
      </c>
    </row>
    <row r="539" spans="3:29" x14ac:dyDescent="0.25">
      <c r="C539">
        <f t="shared" si="186"/>
        <v>14</v>
      </c>
      <c r="D539">
        <f t="shared" si="173"/>
        <v>995</v>
      </c>
      <c r="E539">
        <f t="shared" si="174"/>
        <v>0.17780000000000001</v>
      </c>
      <c r="F539">
        <f t="shared" si="187"/>
        <v>2.3450586264656616E-3</v>
      </c>
      <c r="G539">
        <f t="shared" si="188"/>
        <v>104.19615634406146</v>
      </c>
      <c r="H539">
        <f t="shared" si="189"/>
        <v>0.24434609527920612</v>
      </c>
      <c r="I539" s="3">
        <f t="shared" si="175"/>
        <v>8.8900000000000007E-2</v>
      </c>
      <c r="J539" s="3">
        <f t="shared" si="176"/>
        <v>0.40640000000000004</v>
      </c>
      <c r="K539">
        <f t="shared" si="177"/>
        <v>4.3286304809746441E-2</v>
      </c>
      <c r="L539" s="62">
        <f>PI()/4*('Config sheet'!$N$38^2-'Config sheet'!$N$41^2)*'Stage 2'!K539*2</f>
        <v>3.5964076581934974E-3</v>
      </c>
      <c r="M539">
        <f t="shared" si="178"/>
        <v>19.867392906458239</v>
      </c>
      <c r="N539" s="62">
        <f>'Config sheet'!$N$44</f>
        <v>5.8970333333333338</v>
      </c>
      <c r="O539">
        <f t="shared" si="190"/>
        <v>2.7165744634376017</v>
      </c>
      <c r="P539">
        <f t="shared" si="191"/>
        <v>1122.9213541635268</v>
      </c>
      <c r="Q539">
        <f t="shared" si="179"/>
        <v>180</v>
      </c>
      <c r="R539">
        <f t="shared" si="180"/>
        <v>202.12584374943481</v>
      </c>
      <c r="S539">
        <f t="shared" si="181"/>
        <v>202.12584374943481</v>
      </c>
      <c r="T539">
        <f t="shared" si="182"/>
        <v>1.3338814408347732</v>
      </c>
      <c r="U539">
        <f t="shared" si="185"/>
        <v>101.4589</v>
      </c>
      <c r="Z539">
        <f t="shared" si="183"/>
        <v>3.2101848097464414E-3</v>
      </c>
      <c r="AA539">
        <f>PI()/4*('Config sheet'!$N$38^2-'Config sheet'!$N$41^2)*'Stage 1'!Z539*2</f>
        <v>2.6671561097053978E-4</v>
      </c>
      <c r="AB539">
        <f t="shared" si="184"/>
        <v>1.8055032675739264</v>
      </c>
      <c r="AC539">
        <v>98.83507589517356</v>
      </c>
    </row>
    <row r="540" spans="3:29" x14ac:dyDescent="0.25">
      <c r="C540">
        <f t="shared" si="186"/>
        <v>13</v>
      </c>
      <c r="D540">
        <f t="shared" si="173"/>
        <v>995</v>
      </c>
      <c r="E540">
        <f t="shared" si="174"/>
        <v>0.17780000000000001</v>
      </c>
      <c r="F540">
        <f t="shared" si="187"/>
        <v>2.1775544388609718E-3</v>
      </c>
      <c r="G540">
        <f t="shared" si="188"/>
        <v>104.19615634406146</v>
      </c>
      <c r="H540">
        <f t="shared" si="189"/>
        <v>0.22689280275926285</v>
      </c>
      <c r="I540" s="3">
        <f t="shared" si="175"/>
        <v>8.8900000000000007E-2</v>
      </c>
      <c r="J540" s="3">
        <f t="shared" si="176"/>
        <v>0.40640000000000004</v>
      </c>
      <c r="K540">
        <f t="shared" si="177"/>
        <v>4.2846954341670913E-2</v>
      </c>
      <c r="L540" s="62">
        <f>PI()/4*('Config sheet'!$N$38^2-'Config sheet'!$N$41^2)*'Stage 2'!K540*2</f>
        <v>3.5599045795647586E-3</v>
      </c>
      <c r="M540">
        <f t="shared" si="178"/>
        <v>19.665741404643573</v>
      </c>
      <c r="N540" s="62">
        <f>'Config sheet'!$N$44</f>
        <v>5.8970333333333338</v>
      </c>
      <c r="O540">
        <f t="shared" si="190"/>
        <v>2.5278636857401597</v>
      </c>
      <c r="P540">
        <f t="shared" si="191"/>
        <v>1130.1994825562574</v>
      </c>
      <c r="Q540">
        <f t="shared" si="179"/>
        <v>180</v>
      </c>
      <c r="R540">
        <f t="shared" si="180"/>
        <v>203.43590686012635</v>
      </c>
      <c r="S540">
        <f t="shared" si="181"/>
        <v>203.43590686012632</v>
      </c>
      <c r="T540">
        <f t="shared" si="182"/>
        <v>1.3338814408347732</v>
      </c>
      <c r="U540">
        <f t="shared" si="185"/>
        <v>101.4589</v>
      </c>
      <c r="Z540">
        <f t="shared" si="183"/>
        <v>2.7708343416709136E-3</v>
      </c>
      <c r="AA540">
        <f>PI()/4*('Config sheet'!$N$38^2-'Config sheet'!$N$41^2)*'Stage 1'!Z540*2</f>
        <v>2.3021253234180105E-4</v>
      </c>
      <c r="AB540">
        <f t="shared" si="184"/>
        <v>1.5583995172502323</v>
      </c>
      <c r="AC540">
        <v>98.995405995773723</v>
      </c>
    </row>
    <row r="541" spans="3:29" x14ac:dyDescent="0.25">
      <c r="C541">
        <f t="shared" si="186"/>
        <v>12</v>
      </c>
      <c r="D541">
        <f t="shared" si="173"/>
        <v>995</v>
      </c>
      <c r="E541">
        <f t="shared" si="174"/>
        <v>0.17780000000000001</v>
      </c>
      <c r="F541">
        <f t="shared" si="187"/>
        <v>2.0100502512562816E-3</v>
      </c>
      <c r="G541">
        <f t="shared" si="188"/>
        <v>104.19615634406146</v>
      </c>
      <c r="H541">
        <f t="shared" si="189"/>
        <v>0.20943951023931956</v>
      </c>
      <c r="I541" s="3">
        <f t="shared" si="175"/>
        <v>8.8900000000000007E-2</v>
      </c>
      <c r="J541" s="3">
        <f t="shared" si="176"/>
        <v>0.40640000000000004</v>
      </c>
      <c r="K541">
        <f t="shared" si="177"/>
        <v>4.2439333545440446E-2</v>
      </c>
      <c r="L541" s="62">
        <f>PI()/4*('Config sheet'!$N$38^2-'Config sheet'!$N$41^2)*'Stage 2'!K541*2</f>
        <v>3.5260377350825262E-3</v>
      </c>
      <c r="M541">
        <f t="shared" si="178"/>
        <v>19.478653073792778</v>
      </c>
      <c r="N541" s="62">
        <f>'Config sheet'!$N$44</f>
        <v>5.8970333333333338</v>
      </c>
      <c r="O541">
        <f t="shared" si="190"/>
        <v>2.3379770754284368</v>
      </c>
      <c r="P541">
        <f t="shared" si="191"/>
        <v>1136.9599471550459</v>
      </c>
      <c r="Q541">
        <f t="shared" si="179"/>
        <v>180</v>
      </c>
      <c r="R541">
        <f t="shared" si="180"/>
        <v>204.65279048790828</v>
      </c>
      <c r="S541">
        <f t="shared" si="181"/>
        <v>204.65279048790828</v>
      </c>
      <c r="T541">
        <f t="shared" si="182"/>
        <v>1.3338814408347732</v>
      </c>
      <c r="U541">
        <f t="shared" si="185"/>
        <v>101.4589</v>
      </c>
      <c r="Z541">
        <f t="shared" si="183"/>
        <v>2.3632135454404457E-3</v>
      </c>
      <c r="AA541">
        <f>PI()/4*('Config sheet'!$N$38^2-'Config sheet'!$N$41^2)*'Stage 1'!Z541*2</f>
        <v>1.9634568785956879E-4</v>
      </c>
      <c r="AB541">
        <f t="shared" si="184"/>
        <v>1.3291414766256724</v>
      </c>
      <c r="AC541">
        <v>99.143901550006262</v>
      </c>
    </row>
    <row r="542" spans="3:29" x14ac:dyDescent="0.25">
      <c r="C542">
        <f t="shared" si="186"/>
        <v>11</v>
      </c>
      <c r="D542">
        <f t="shared" si="173"/>
        <v>995</v>
      </c>
      <c r="E542">
        <f t="shared" si="174"/>
        <v>0.17780000000000001</v>
      </c>
      <c r="F542">
        <f t="shared" si="187"/>
        <v>1.8425460636515914E-3</v>
      </c>
      <c r="G542">
        <f t="shared" si="188"/>
        <v>104.19615634406146</v>
      </c>
      <c r="H542">
        <f t="shared" si="189"/>
        <v>0.19198621771937624</v>
      </c>
      <c r="I542" s="3">
        <f t="shared" si="175"/>
        <v>8.8900000000000007E-2</v>
      </c>
      <c r="J542" s="3">
        <f t="shared" si="176"/>
        <v>0.40640000000000004</v>
      </c>
      <c r="K542">
        <f t="shared" si="177"/>
        <v>4.2063629333787773E-2</v>
      </c>
      <c r="L542" s="62">
        <f>PI()/4*('Config sheet'!$N$38^2-'Config sheet'!$N$41^2)*'Stage 2'!K542*2</f>
        <v>3.4948226542401675E-3</v>
      </c>
      <c r="M542">
        <f t="shared" si="178"/>
        <v>19.30621370244145</v>
      </c>
      <c r="N542" s="62">
        <f>'Config sheet'!$N$44</f>
        <v>5.8970333333333338</v>
      </c>
      <c r="O542">
        <f t="shared" si="190"/>
        <v>2.1470017593556285</v>
      </c>
      <c r="P542">
        <f t="shared" si="191"/>
        <v>1143.19784283536</v>
      </c>
      <c r="Q542">
        <f t="shared" si="179"/>
        <v>180</v>
      </c>
      <c r="R542">
        <f t="shared" si="180"/>
        <v>205.77561171036481</v>
      </c>
      <c r="S542">
        <f t="shared" si="181"/>
        <v>205.77561171036481</v>
      </c>
      <c r="T542">
        <f t="shared" si="182"/>
        <v>1.3338814408347732</v>
      </c>
      <c r="U542">
        <f t="shared" si="185"/>
        <v>101.4589</v>
      </c>
      <c r="Z542">
        <f t="shared" si="183"/>
        <v>1.9875093337877736E-3</v>
      </c>
      <c r="AA542">
        <f>PI()/4*('Config sheet'!$N$38^2-'Config sheet'!$N$41^2)*'Stage 1'!Z542*2</f>
        <v>1.6513060701720997E-4</v>
      </c>
      <c r="AB542">
        <f t="shared" si="184"/>
        <v>1.117834270971751</v>
      </c>
      <c r="AC542">
        <v>99.280552615738117</v>
      </c>
    </row>
    <row r="543" spans="3:29" x14ac:dyDescent="0.25">
      <c r="C543">
        <f t="shared" si="186"/>
        <v>10</v>
      </c>
      <c r="D543">
        <f t="shared" si="173"/>
        <v>995</v>
      </c>
      <c r="E543">
        <f t="shared" si="174"/>
        <v>0.17780000000000001</v>
      </c>
      <c r="F543">
        <f t="shared" si="187"/>
        <v>1.6750418760469012E-3</v>
      </c>
      <c r="G543">
        <f t="shared" si="188"/>
        <v>104.19615634406146</v>
      </c>
      <c r="H543">
        <f t="shared" si="189"/>
        <v>0.17453292519943295</v>
      </c>
      <c r="I543" s="3">
        <f t="shared" si="175"/>
        <v>8.8900000000000007E-2</v>
      </c>
      <c r="J543" s="3">
        <f t="shared" si="176"/>
        <v>0.40640000000000004</v>
      </c>
      <c r="K543">
        <f t="shared" si="177"/>
        <v>4.1720014113634747E-2</v>
      </c>
      <c r="L543" s="62">
        <f>PI()/4*('Config sheet'!$N$38^2-'Config sheet'!$N$41^2)*'Stage 2'!K543*2</f>
        <v>3.466273661327473E-3</v>
      </c>
      <c r="M543">
        <f t="shared" si="178"/>
        <v>19.148502421300115</v>
      </c>
      <c r="N543" s="62">
        <f>'Config sheet'!$N$44</f>
        <v>5.8970333333333338</v>
      </c>
      <c r="O543">
        <f t="shared" si="190"/>
        <v>1.9550256547555076</v>
      </c>
      <c r="P543">
        <f t="shared" si="191"/>
        <v>1148.9086383733979</v>
      </c>
      <c r="Q543">
        <f t="shared" si="179"/>
        <v>180</v>
      </c>
      <c r="R543">
        <f t="shared" si="180"/>
        <v>206.80355490721163</v>
      </c>
      <c r="S543">
        <f t="shared" si="181"/>
        <v>206.80355490721163</v>
      </c>
      <c r="T543">
        <f t="shared" si="182"/>
        <v>1.3338814408347732</v>
      </c>
      <c r="U543">
        <f t="shared" si="185"/>
        <v>101.4589</v>
      </c>
      <c r="Z543">
        <f t="shared" si="183"/>
        <v>1.6438941136347474E-3</v>
      </c>
      <c r="AA543">
        <f>PI()/4*('Config sheet'!$N$38^2-'Config sheet'!$N$41^2)*'Stage 1'!Z543*2</f>
        <v>1.3658161410451538E-4</v>
      </c>
      <c r="AB543">
        <f t="shared" si="184"/>
        <v>0.92457486706116254</v>
      </c>
      <c r="AC543">
        <v>99.405350168281998</v>
      </c>
    </row>
    <row r="544" spans="3:29" x14ac:dyDescent="0.25">
      <c r="C544">
        <f t="shared" si="186"/>
        <v>9</v>
      </c>
      <c r="D544">
        <f t="shared" si="173"/>
        <v>995</v>
      </c>
      <c r="E544">
        <f t="shared" si="174"/>
        <v>0.17780000000000001</v>
      </c>
      <c r="F544">
        <f t="shared" si="187"/>
        <v>1.5075376884422112E-3</v>
      </c>
      <c r="G544">
        <f t="shared" si="188"/>
        <v>104.19615634406146</v>
      </c>
      <c r="H544">
        <f t="shared" si="189"/>
        <v>0.15707963267948966</v>
      </c>
      <c r="I544" s="3">
        <f t="shared" si="175"/>
        <v>8.8900000000000007E-2</v>
      </c>
      <c r="J544" s="3">
        <f t="shared" si="176"/>
        <v>0.40640000000000004</v>
      </c>
      <c r="K544">
        <f t="shared" si="177"/>
        <v>4.1408645674688445E-2</v>
      </c>
      <c r="L544" s="62">
        <f>PI()/4*('Config sheet'!$N$38^2-'Config sheet'!$N$41^2)*'Stage 2'!K544*2</f>
        <v>3.4404038661747555E-3</v>
      </c>
      <c r="M544">
        <f t="shared" si="178"/>
        <v>19.005591652122522</v>
      </c>
      <c r="N544" s="62">
        <f>'Config sheet'!$N$44</f>
        <v>5.8970333333333338</v>
      </c>
      <c r="O544">
        <f t="shared" si="190"/>
        <v>1.7621374062231343</v>
      </c>
      <c r="P544">
        <f t="shared" si="191"/>
        <v>1154.0881810319349</v>
      </c>
      <c r="Q544">
        <f t="shared" si="179"/>
        <v>180</v>
      </c>
      <c r="R544">
        <f t="shared" si="180"/>
        <v>207.73587258574833</v>
      </c>
      <c r="S544">
        <f t="shared" si="181"/>
        <v>207.7358725857483</v>
      </c>
      <c r="T544">
        <f t="shared" si="182"/>
        <v>1.3338814408347732</v>
      </c>
      <c r="U544">
        <f t="shared" si="185"/>
        <v>101.4589</v>
      </c>
      <c r="Z544">
        <f t="shared" si="183"/>
        <v>1.3325256746884451E-3</v>
      </c>
      <c r="AA544">
        <f>PI()/4*('Config sheet'!$N$38^2-'Config sheet'!$N$41^2)*'Stage 1'!Z544*2</f>
        <v>1.1071181895179777E-4</v>
      </c>
      <c r="AB544">
        <f t="shared" si="184"/>
        <v>0.74945201051093646</v>
      </c>
      <c r="AC544">
        <v>99.518286070024715</v>
      </c>
    </row>
    <row r="545" spans="3:29" x14ac:dyDescent="0.25">
      <c r="C545">
        <f t="shared" si="186"/>
        <v>8</v>
      </c>
      <c r="D545">
        <f t="shared" si="173"/>
        <v>995</v>
      </c>
      <c r="E545">
        <f t="shared" si="174"/>
        <v>0.17780000000000001</v>
      </c>
      <c r="F545">
        <f t="shared" si="187"/>
        <v>1.340033500837521E-3</v>
      </c>
      <c r="G545">
        <f t="shared" si="188"/>
        <v>104.19615634406146</v>
      </c>
      <c r="H545">
        <f t="shared" si="189"/>
        <v>0.13962634015954636</v>
      </c>
      <c r="I545" s="3">
        <f t="shared" si="175"/>
        <v>8.8900000000000007E-2</v>
      </c>
      <c r="J545" s="3">
        <f t="shared" si="176"/>
        <v>0.40640000000000004</v>
      </c>
      <c r="K545">
        <f t="shared" si="177"/>
        <v>4.1129667087549067E-2</v>
      </c>
      <c r="L545" s="62">
        <f>PI()/4*('Config sheet'!$N$38^2-'Config sheet'!$N$41^2)*'Stage 2'!K545*2</f>
        <v>3.417225155687226E-3</v>
      </c>
      <c r="M545">
        <f t="shared" si="178"/>
        <v>18.87754706093952</v>
      </c>
      <c r="N545" s="62">
        <f>'Config sheet'!$N$44</f>
        <v>5.8970333333333338</v>
      </c>
      <c r="O545">
        <f t="shared" si="190"/>
        <v>1.5684263219592345</v>
      </c>
      <c r="P545">
        <f t="shared" si="191"/>
        <v>1158.7327007653657</v>
      </c>
      <c r="Q545">
        <f t="shared" si="179"/>
        <v>180</v>
      </c>
      <c r="R545">
        <f t="shared" si="180"/>
        <v>208.57188613776586</v>
      </c>
      <c r="S545">
        <f t="shared" si="181"/>
        <v>208.57188613776583</v>
      </c>
      <c r="T545">
        <f t="shared" si="182"/>
        <v>1.3338814408347732</v>
      </c>
      <c r="U545">
        <f t="shared" si="185"/>
        <v>101.4589</v>
      </c>
      <c r="Z545">
        <f t="shared" si="183"/>
        <v>1.0535470875490671E-3</v>
      </c>
      <c r="AA545">
        <f>PI()/4*('Config sheet'!$N$38^2-'Config sheet'!$N$41^2)*'Stage 1'!Z545*2</f>
        <v>8.7533108464268441E-5</v>
      </c>
      <c r="AB545">
        <f t="shared" si="184"/>
        <v>0.59254616847529074</v>
      </c>
      <c r="AC545">
        <v>99.619353042632326</v>
      </c>
    </row>
    <row r="546" spans="3:29" x14ac:dyDescent="0.25">
      <c r="C546">
        <f t="shared" si="186"/>
        <v>7</v>
      </c>
      <c r="D546">
        <f t="shared" si="173"/>
        <v>995</v>
      </c>
      <c r="E546">
        <f t="shared" si="174"/>
        <v>0.17780000000000001</v>
      </c>
      <c r="F546">
        <f t="shared" si="187"/>
        <v>1.1725293132328308E-3</v>
      </c>
      <c r="G546">
        <f t="shared" si="188"/>
        <v>104.19615634406146</v>
      </c>
      <c r="H546">
        <f t="shared" si="189"/>
        <v>0.12217304763960306</v>
      </c>
      <c r="I546" s="3">
        <f t="shared" si="175"/>
        <v>8.8900000000000007E-2</v>
      </c>
      <c r="J546" s="3">
        <f t="shared" si="176"/>
        <v>0.40640000000000004</v>
      </c>
      <c r="K546">
        <f t="shared" si="177"/>
        <v>4.0883206611379959E-2</v>
      </c>
      <c r="L546" s="62">
        <f>PI()/4*('Config sheet'!$N$38^2-'Config sheet'!$N$41^2)*'Stage 2'!K546*2</f>
        <v>3.3967481861738335E-3</v>
      </c>
      <c r="M546">
        <f t="shared" si="178"/>
        <v>18.764427515681827</v>
      </c>
      <c r="N546" s="62">
        <f>'Config sheet'!$N$44</f>
        <v>5.8970333333333338</v>
      </c>
      <c r="O546">
        <f t="shared" si="190"/>
        <v>1.3739823093424579</v>
      </c>
      <c r="P546">
        <f t="shared" si="191"/>
        <v>1162.8388140390857</v>
      </c>
      <c r="Q546">
        <f t="shared" si="179"/>
        <v>180</v>
      </c>
      <c r="R546">
        <f t="shared" si="180"/>
        <v>209.31098652703548</v>
      </c>
      <c r="S546">
        <f t="shared" si="181"/>
        <v>209.31098652703542</v>
      </c>
      <c r="T546">
        <f t="shared" si="182"/>
        <v>1.3338814408347732</v>
      </c>
      <c r="U546">
        <f t="shared" si="185"/>
        <v>101.4589</v>
      </c>
      <c r="Z546">
        <f t="shared" si="183"/>
        <v>8.0708661137995907E-4</v>
      </c>
      <c r="AA546">
        <f>PI()/4*('Config sheet'!$N$38^2-'Config sheet'!$N$41^2)*'Stage 1'!Z546*2</f>
        <v>6.7056138950875874E-5</v>
      </c>
      <c r="AB546">
        <f t="shared" si="184"/>
        <v>0.45392947771651238</v>
      </c>
      <c r="AC546">
        <v>99.708544641848675</v>
      </c>
    </row>
    <row r="547" spans="3:29" x14ac:dyDescent="0.25">
      <c r="C547">
        <f t="shared" si="186"/>
        <v>6</v>
      </c>
      <c r="D547">
        <f t="shared" si="173"/>
        <v>995</v>
      </c>
      <c r="E547">
        <f t="shared" si="174"/>
        <v>0.17780000000000001</v>
      </c>
      <c r="F547">
        <f t="shared" si="187"/>
        <v>1.0050251256281408E-3</v>
      </c>
      <c r="G547">
        <f t="shared" si="188"/>
        <v>104.19615634406146</v>
      </c>
      <c r="H547">
        <f t="shared" si="189"/>
        <v>0.10471975511965978</v>
      </c>
      <c r="I547" s="3">
        <f t="shared" si="175"/>
        <v>8.8900000000000007E-2</v>
      </c>
      <c r="J547" s="3">
        <f t="shared" si="176"/>
        <v>0.40640000000000004</v>
      </c>
      <c r="K547">
        <f t="shared" si="177"/>
        <v>4.066937761118234E-2</v>
      </c>
      <c r="L547" s="62">
        <f>PI()/4*('Config sheet'!$N$38^2-'Config sheet'!$N$41^2)*'Stage 2'!K547*2</f>
        <v>3.378982376474101E-3</v>
      </c>
      <c r="M547">
        <f t="shared" si="178"/>
        <v>18.666285048211041</v>
      </c>
      <c r="N547" s="62">
        <f>'Config sheet'!$N$44</f>
        <v>5.8970333333333338</v>
      </c>
      <c r="O547">
        <f t="shared" si="190"/>
        <v>1.1788958098944808</v>
      </c>
      <c r="P547">
        <f t="shared" si="191"/>
        <v>1166.403527258791</v>
      </c>
      <c r="Q547">
        <f t="shared" si="179"/>
        <v>180</v>
      </c>
      <c r="R547">
        <f t="shared" si="180"/>
        <v>209.9526349065824</v>
      </c>
      <c r="S547">
        <f t="shared" si="181"/>
        <v>209.9526349065824</v>
      </c>
      <c r="T547">
        <f t="shared" si="182"/>
        <v>1.3338814408347732</v>
      </c>
      <c r="U547">
        <f t="shared" si="185"/>
        <v>101.4589</v>
      </c>
      <c r="Z547">
        <f t="shared" si="183"/>
        <v>5.9325761118234066E-4</v>
      </c>
      <c r="AA547">
        <f>PI()/4*('Config sheet'!$N$38^2-'Config sheet'!$N$41^2)*'Stage 1'!Z547*2</f>
        <v>4.9290329251143308E-5</v>
      </c>
      <c r="AB547">
        <f t="shared" si="184"/>
        <v>0.33366569807780688</v>
      </c>
      <c r="AC547">
        <v>99.785855234905156</v>
      </c>
    </row>
    <row r="548" spans="3:29" x14ac:dyDescent="0.25">
      <c r="C548">
        <f t="shared" si="186"/>
        <v>5</v>
      </c>
      <c r="D548">
        <f t="shared" si="173"/>
        <v>995</v>
      </c>
      <c r="E548">
        <f t="shared" si="174"/>
        <v>0.17780000000000001</v>
      </c>
      <c r="F548">
        <f t="shared" si="187"/>
        <v>8.375209380234506E-4</v>
      </c>
      <c r="G548">
        <f t="shared" si="188"/>
        <v>104.19615634406146</v>
      </c>
      <c r="H548">
        <f t="shared" si="189"/>
        <v>8.7266462599716474E-2</v>
      </c>
      <c r="I548" s="3">
        <f t="shared" si="175"/>
        <v>8.8900000000000007E-2</v>
      </c>
      <c r="J548" s="3">
        <f t="shared" si="176"/>
        <v>0.40640000000000004</v>
      </c>
      <c r="K548">
        <f t="shared" si="177"/>
        <v>4.0488278484714375E-2</v>
      </c>
      <c r="L548" s="62">
        <f>PI()/4*('Config sheet'!$N$38^2-'Config sheet'!$N$41^2)*'Stage 2'!K548*2</f>
        <v>3.3639359018862564E-3</v>
      </c>
      <c r="M548">
        <f t="shared" si="178"/>
        <v>18.583164820777228</v>
      </c>
      <c r="N548" s="62">
        <f>'Config sheet'!$N$44</f>
        <v>5.8970333333333338</v>
      </c>
      <c r="O548">
        <f t="shared" si="190"/>
        <v>0.98325773370363734</v>
      </c>
      <c r="P548">
        <f t="shared" si="191"/>
        <v>1169.4242398057272</v>
      </c>
      <c r="Q548">
        <f t="shared" si="179"/>
        <v>180</v>
      </c>
      <c r="R548">
        <f t="shared" si="180"/>
        <v>210.49636316503094</v>
      </c>
      <c r="S548">
        <f t="shared" si="181"/>
        <v>210.49636316503091</v>
      </c>
      <c r="T548">
        <f t="shared" si="182"/>
        <v>1.3338814408347732</v>
      </c>
      <c r="U548">
        <f t="shared" si="185"/>
        <v>101.4589</v>
      </c>
      <c r="Z548">
        <f t="shared" si="183"/>
        <v>4.1215848471437555E-4</v>
      </c>
      <c r="AA548">
        <f>PI()/4*('Config sheet'!$N$38^2-'Config sheet'!$N$41^2)*'Stage 1'!Z548*2</f>
        <v>3.4243854663298775E-5</v>
      </c>
      <c r="AB548">
        <f t="shared" si="184"/>
        <v>0.23181017138041368</v>
      </c>
      <c r="AC548">
        <v>99.851279980554949</v>
      </c>
    </row>
    <row r="549" spans="3:29" x14ac:dyDescent="0.25">
      <c r="C549">
        <f t="shared" si="186"/>
        <v>4</v>
      </c>
      <c r="D549">
        <f t="shared" si="173"/>
        <v>995</v>
      </c>
      <c r="E549">
        <f t="shared" si="174"/>
        <v>0.17780000000000001</v>
      </c>
      <c r="F549">
        <f t="shared" si="187"/>
        <v>6.700167504187605E-4</v>
      </c>
      <c r="G549">
        <f t="shared" si="188"/>
        <v>104.19615634406146</v>
      </c>
      <c r="H549">
        <f t="shared" si="189"/>
        <v>6.9813170079773182E-2</v>
      </c>
      <c r="I549" s="3">
        <f t="shared" si="175"/>
        <v>8.8900000000000007E-2</v>
      </c>
      <c r="J549" s="3">
        <f t="shared" si="176"/>
        <v>0.40640000000000004</v>
      </c>
      <c r="K549">
        <f t="shared" si="177"/>
        <v>4.0339992599086057E-2</v>
      </c>
      <c r="L549" s="62">
        <f>PI()/4*('Config sheet'!$N$38^2-'Config sheet'!$N$41^2)*'Stage 2'!K549*2</f>
        <v>3.3516156888992702E-3</v>
      </c>
      <c r="M549">
        <f t="shared" si="178"/>
        <v>18.515105096917488</v>
      </c>
      <c r="N549" s="62">
        <f>'Config sheet'!$N$44</f>
        <v>5.8970333333333338</v>
      </c>
      <c r="O549">
        <f t="shared" si="190"/>
        <v>0.78715939337338636</v>
      </c>
      <c r="P549">
        <f t="shared" si="191"/>
        <v>1171.8987466743818</v>
      </c>
      <c r="Q549">
        <f t="shared" si="179"/>
        <v>180</v>
      </c>
      <c r="R549">
        <f t="shared" si="180"/>
        <v>210.9417744013887</v>
      </c>
      <c r="S549">
        <f t="shared" si="181"/>
        <v>210.94177440138873</v>
      </c>
      <c r="T549">
        <f t="shared" si="182"/>
        <v>1.3338814408347732</v>
      </c>
      <c r="U549">
        <f t="shared" si="185"/>
        <v>101.4589</v>
      </c>
      <c r="Z549">
        <f t="shared" si="183"/>
        <v>2.6387259908605687E-4</v>
      </c>
      <c r="AA549">
        <f>PI()/4*('Config sheet'!$N$38^2-'Config sheet'!$N$41^2)*'Stage 1'!Z549*2</f>
        <v>2.1923641676312362E-5</v>
      </c>
      <c r="AB549">
        <f t="shared" si="184"/>
        <v>0.14840978576268662</v>
      </c>
      <c r="AC549">
        <v>99.904814811745098</v>
      </c>
    </row>
    <row r="550" spans="3:29" x14ac:dyDescent="0.25">
      <c r="C550">
        <f t="shared" si="186"/>
        <v>3</v>
      </c>
      <c r="D550">
        <f t="shared" si="173"/>
        <v>995</v>
      </c>
      <c r="E550">
        <f t="shared" si="174"/>
        <v>0.17780000000000001</v>
      </c>
      <c r="F550">
        <f t="shared" si="187"/>
        <v>5.025125628140704E-4</v>
      </c>
      <c r="G550">
        <f t="shared" si="188"/>
        <v>104.19615634406146</v>
      </c>
      <c r="H550">
        <f t="shared" si="189"/>
        <v>5.235987755982989E-2</v>
      </c>
      <c r="I550" s="3">
        <f t="shared" si="175"/>
        <v>8.8900000000000007E-2</v>
      </c>
      <c r="J550" s="3">
        <f t="shared" si="176"/>
        <v>0.40640000000000004</v>
      </c>
      <c r="K550">
        <f t="shared" si="177"/>
        <v>4.0224588237061383E-2</v>
      </c>
      <c r="L550" s="62">
        <f>PI()/4*('Config sheet'!$N$38^2-'Config sheet'!$N$41^2)*'Stage 2'!K550*2</f>
        <v>3.3420274107314137E-3</v>
      </c>
      <c r="M550">
        <f t="shared" si="178"/>
        <v>18.462137216809893</v>
      </c>
      <c r="N550" s="62">
        <f>'Config sheet'!$N$44</f>
        <v>5.8970333333333338</v>
      </c>
      <c r="O550">
        <f t="shared" si="190"/>
        <v>0.59069243756246481</v>
      </c>
      <c r="P550">
        <f t="shared" si="191"/>
        <v>1173.8252407095617</v>
      </c>
      <c r="Q550">
        <f t="shared" si="179"/>
        <v>180</v>
      </c>
      <c r="R550">
        <f t="shared" si="180"/>
        <v>211.28854332772113</v>
      </c>
      <c r="S550">
        <f t="shared" si="181"/>
        <v>211.28854332772113</v>
      </c>
      <c r="T550">
        <f t="shared" si="182"/>
        <v>1.3338814408347732</v>
      </c>
      <c r="U550">
        <f t="shared" si="185"/>
        <v>101.4589</v>
      </c>
      <c r="Z550">
        <f t="shared" si="183"/>
        <v>1.4846823706138323E-4</v>
      </c>
      <c r="AA550">
        <f>PI()/4*('Config sheet'!$N$38^2-'Config sheet'!$N$41^2)*'Stage 1'!Z550*2</f>
        <v>1.2335363508455922E-5</v>
      </c>
      <c r="AB550">
        <f t="shared" si="184"/>
        <v>8.350294547884321E-2</v>
      </c>
      <c r="AC550">
        <v>99.946456420936215</v>
      </c>
    </row>
    <row r="551" spans="3:29" x14ac:dyDescent="0.25">
      <c r="C551">
        <f t="shared" si="186"/>
        <v>2</v>
      </c>
      <c r="D551">
        <f t="shared" si="173"/>
        <v>995</v>
      </c>
      <c r="E551">
        <f t="shared" si="174"/>
        <v>0.17780000000000001</v>
      </c>
      <c r="F551">
        <f t="shared" si="187"/>
        <v>3.3500837520938025E-4</v>
      </c>
      <c r="G551">
        <f t="shared" si="188"/>
        <v>104.19615634406146</v>
      </c>
      <c r="H551">
        <f t="shared" si="189"/>
        <v>3.4906585039886591E-2</v>
      </c>
      <c r="I551" s="3">
        <f t="shared" si="175"/>
        <v>8.8900000000000007E-2</v>
      </c>
      <c r="J551" s="3">
        <f t="shared" si="176"/>
        <v>0.40640000000000004</v>
      </c>
      <c r="K551">
        <f t="shared" si="177"/>
        <v>4.0142118553090363E-2</v>
      </c>
      <c r="L551" s="62">
        <f>PI()/4*('Config sheet'!$N$38^2-'Config sheet'!$N$41^2)*'Stage 2'!K551*2</f>
        <v>3.3351754836772152E-3</v>
      </c>
      <c r="M551">
        <f t="shared" si="178"/>
        <v>18.42428557709324</v>
      </c>
      <c r="N551" s="62">
        <f>'Config sheet'!$N$44</f>
        <v>5.8970333333333338</v>
      </c>
      <c r="O551">
        <f t="shared" si="190"/>
        <v>0.39394878418405843</v>
      </c>
      <c r="P551">
        <f t="shared" si="191"/>
        <v>1175.2023144402731</v>
      </c>
      <c r="Q551">
        <f t="shared" si="179"/>
        <v>180</v>
      </c>
      <c r="R551">
        <f t="shared" si="180"/>
        <v>211.53641659924918</v>
      </c>
      <c r="S551">
        <f t="shared" si="181"/>
        <v>211.53641659924915</v>
      </c>
      <c r="T551">
        <f t="shared" si="182"/>
        <v>1.3338814408347732</v>
      </c>
      <c r="U551">
        <f t="shared" si="185"/>
        <v>101.4589</v>
      </c>
      <c r="Z551">
        <f t="shared" si="183"/>
        <v>6.5998553090362844E-5</v>
      </c>
      <c r="AA551">
        <f>PI()/4*('Config sheet'!$N$38^2-'Config sheet'!$N$41^2)*'Stage 1'!Z551*2</f>
        <v>5.4834364542576303E-6</v>
      </c>
      <c r="AB551">
        <f t="shared" si="184"/>
        <v>3.7119546170057839E-2</v>
      </c>
      <c r="AC551">
        <v>99.976202248079645</v>
      </c>
    </row>
    <row r="552" spans="3:29" x14ac:dyDescent="0.25">
      <c r="C552">
        <f t="shared" si="186"/>
        <v>1</v>
      </c>
      <c r="D552">
        <f t="shared" si="173"/>
        <v>995</v>
      </c>
      <c r="E552">
        <f t="shared" si="174"/>
        <v>0.17780000000000001</v>
      </c>
      <c r="F552">
        <f t="shared" si="187"/>
        <v>1.6750418760469013E-4</v>
      </c>
      <c r="G552">
        <f t="shared" si="188"/>
        <v>104.19615634406146</v>
      </c>
      <c r="H552">
        <f t="shared" si="189"/>
        <v>1.7453292519943295E-2</v>
      </c>
      <c r="I552" s="3">
        <f t="shared" si="175"/>
        <v>8.8900000000000007E-2</v>
      </c>
      <c r="J552" s="3">
        <f t="shared" si="176"/>
        <v>0.40640000000000004</v>
      </c>
      <c r="K552">
        <f t="shared" si="177"/>
        <v>4.0092621539091551E-2</v>
      </c>
      <c r="L552" s="62">
        <f>PI()/4*('Config sheet'!$N$38^2-'Config sheet'!$N$41^2)*'Stage 2'!K552*2</f>
        <v>3.3310630642645295E-3</v>
      </c>
      <c r="M552">
        <f t="shared" si="178"/>
        <v>18.401567615162026</v>
      </c>
      <c r="N552" s="62">
        <f>'Config sheet'!$N$44</f>
        <v>5.8970333333333338</v>
      </c>
      <c r="O552">
        <f t="shared" si="190"/>
        <v>0.19702055333170923</v>
      </c>
      <c r="P552">
        <f t="shared" si="191"/>
        <v>1176.0289615082752</v>
      </c>
      <c r="Q552">
        <f t="shared" si="179"/>
        <v>180</v>
      </c>
      <c r="R552">
        <f t="shared" si="180"/>
        <v>211.68521307148953</v>
      </c>
      <c r="S552">
        <f t="shared" si="181"/>
        <v>211.68521307148953</v>
      </c>
      <c r="T552">
        <f t="shared" si="182"/>
        <v>1.3338814408347732</v>
      </c>
      <c r="U552">
        <f t="shared" si="185"/>
        <v>101.4589</v>
      </c>
      <c r="Z552">
        <f t="shared" si="183"/>
        <v>1.6501539091551276E-5</v>
      </c>
      <c r="AA552">
        <f>PI()/4*('Config sheet'!$N$38^2-'Config sheet'!$N$41^2)*'Stage 1'!Z552*2</f>
        <v>1.3710170415718148E-6</v>
      </c>
      <c r="AB552">
        <f t="shared" si="184"/>
        <v>9.28095561954515E-3</v>
      </c>
      <c r="AC552">
        <v>99.994050471258689</v>
      </c>
    </row>
    <row r="553" spans="3:29" x14ac:dyDescent="0.25">
      <c r="C553">
        <f t="shared" si="186"/>
        <v>0</v>
      </c>
      <c r="D553">
        <f t="shared" si="173"/>
        <v>995</v>
      </c>
      <c r="E553">
        <f t="shared" si="174"/>
        <v>0.17780000000000001</v>
      </c>
      <c r="F553">
        <f t="shared" si="187"/>
        <v>0</v>
      </c>
      <c r="G553">
        <f t="shared" si="188"/>
        <v>104.19615634406146</v>
      </c>
      <c r="H553">
        <f t="shared" si="189"/>
        <v>0</v>
      </c>
      <c r="I553" s="3">
        <f t="shared" si="175"/>
        <v>8.8900000000000007E-2</v>
      </c>
      <c r="J553" s="3">
        <f t="shared" si="176"/>
        <v>0.40640000000000004</v>
      </c>
      <c r="K553">
        <f t="shared" si="177"/>
        <v>4.007612E-2</v>
      </c>
      <c r="L553" s="62">
        <f>PI()/4*('Config sheet'!$N$38^2-'Config sheet'!$N$41^2)*'Stage 2'!K553*2</f>
        <v>3.3296920472229577E-3</v>
      </c>
      <c r="M553">
        <f t="shared" si="178"/>
        <v>18.39399379794353</v>
      </c>
      <c r="N553" s="62">
        <f>'Config sheet'!$N$44</f>
        <v>5.8970333333333338</v>
      </c>
      <c r="O553">
        <f t="shared" si="190"/>
        <v>0</v>
      </c>
      <c r="P553">
        <f t="shared" si="191"/>
        <v>1176.3045776896602</v>
      </c>
      <c r="Q553">
        <f t="shared" si="179"/>
        <v>180</v>
      </c>
      <c r="R553">
        <f t="shared" si="180"/>
        <v>211.73482398413887</v>
      </c>
      <c r="S553">
        <f t="shared" si="181"/>
        <v>211.73482398413884</v>
      </c>
      <c r="T553">
        <f t="shared" si="182"/>
        <v>1.3338814408347732</v>
      </c>
      <c r="U553">
        <f t="shared" si="185"/>
        <v>101.4589</v>
      </c>
      <c r="Z553">
        <f t="shared" si="183"/>
        <v>0</v>
      </c>
      <c r="AA553">
        <f>PI()/4*('Config sheet'!$N$38^2-'Config sheet'!$N$41^2)*'Stage 1'!Z553*2</f>
        <v>0</v>
      </c>
      <c r="AB553">
        <f t="shared" si="184"/>
        <v>0</v>
      </c>
      <c r="AC553">
        <v>100.00000000000003</v>
      </c>
    </row>
    <row r="554" spans="3:29" x14ac:dyDescent="0.25">
      <c r="C554">
        <f t="shared" si="186"/>
        <v>-1</v>
      </c>
      <c r="D554">
        <f t="shared" si="173"/>
        <v>995</v>
      </c>
      <c r="E554">
        <f t="shared" si="174"/>
        <v>0.17780000000000001</v>
      </c>
      <c r="F554">
        <f t="shared" si="187"/>
        <v>-1.6750418760469013E-4</v>
      </c>
      <c r="G554">
        <f t="shared" si="188"/>
        <v>104.19615634406146</v>
      </c>
      <c r="H554">
        <f t="shared" si="189"/>
        <v>-1.7453292519943295E-2</v>
      </c>
      <c r="I554" s="3">
        <f t="shared" si="175"/>
        <v>8.8900000000000007E-2</v>
      </c>
      <c r="J554" s="3">
        <f t="shared" si="176"/>
        <v>0.40640000000000004</v>
      </c>
      <c r="K554">
        <f t="shared" si="177"/>
        <v>4.0092621539091551E-2</v>
      </c>
      <c r="L554" s="62">
        <f>PI()/4*('Config sheet'!$N$38^2-'Config sheet'!$N$41^2)*'Stage 2'!K554*2</f>
        <v>3.3310630642645295E-3</v>
      </c>
      <c r="M554">
        <f t="shared" si="178"/>
        <v>18.401567615162026</v>
      </c>
      <c r="N554" s="62">
        <f>'Config sheet'!$N$44</f>
        <v>5.8970333333333338</v>
      </c>
      <c r="O554">
        <f t="shared" si="190"/>
        <v>-0.19702055333170923</v>
      </c>
      <c r="P554">
        <f t="shared" si="191"/>
        <v>1176.0289615082752</v>
      </c>
      <c r="Q554">
        <f t="shared" si="179"/>
        <v>180</v>
      </c>
      <c r="R554">
        <f t="shared" si="180"/>
        <v>211.68521307148953</v>
      </c>
      <c r="S554">
        <f t="shared" si="181"/>
        <v>211.68521307148953</v>
      </c>
      <c r="T554">
        <f t="shared" si="182"/>
        <v>1.3338814408347732</v>
      </c>
      <c r="U554">
        <f t="shared" si="185"/>
        <v>101.40320226516147</v>
      </c>
      <c r="Z554">
        <f t="shared" si="183"/>
        <v>1.6501539091551276E-5</v>
      </c>
      <c r="AA554">
        <f>PI()/4*('Config sheet'!$N$38^2-'Config sheet'!$N$41^2)*'Stage 1'!Z554*2</f>
        <v>1.3710170415718148E-6</v>
      </c>
      <c r="AB554">
        <f t="shared" si="184"/>
        <v>9.28095561954515E-3</v>
      </c>
      <c r="AC554">
        <v>99.994050471258689</v>
      </c>
    </row>
    <row r="555" spans="3:29" x14ac:dyDescent="0.25">
      <c r="C555">
        <f t="shared" si="186"/>
        <v>-2</v>
      </c>
      <c r="D555">
        <f t="shared" si="173"/>
        <v>995</v>
      </c>
      <c r="E555">
        <f t="shared" si="174"/>
        <v>0.17780000000000001</v>
      </c>
      <c r="F555">
        <f t="shared" si="187"/>
        <v>-3.3500837520938025E-4</v>
      </c>
      <c r="G555">
        <f t="shared" si="188"/>
        <v>104.19615634406146</v>
      </c>
      <c r="H555">
        <f t="shared" si="189"/>
        <v>-3.4906585039886591E-2</v>
      </c>
      <c r="I555" s="3">
        <f t="shared" si="175"/>
        <v>8.8900000000000007E-2</v>
      </c>
      <c r="J555" s="3">
        <f t="shared" si="176"/>
        <v>0.40640000000000004</v>
      </c>
      <c r="K555">
        <f t="shared" si="177"/>
        <v>4.0142118553090363E-2</v>
      </c>
      <c r="L555" s="62">
        <f>PI()/4*('Config sheet'!$N$38^2-'Config sheet'!$N$41^2)*'Stage 2'!K555*2</f>
        <v>3.3351754836772152E-3</v>
      </c>
      <c r="M555">
        <f t="shared" si="178"/>
        <v>18.42428557709324</v>
      </c>
      <c r="N555" s="62">
        <f>'Config sheet'!$N$44</f>
        <v>5.8970333333333338</v>
      </c>
      <c r="O555">
        <f t="shared" si="190"/>
        <v>-0.39394878418405843</v>
      </c>
      <c r="P555">
        <f t="shared" si="191"/>
        <v>1175.2023144402731</v>
      </c>
      <c r="Q555">
        <f t="shared" si="179"/>
        <v>180</v>
      </c>
      <c r="R555">
        <f t="shared" si="180"/>
        <v>211.53641659924918</v>
      </c>
      <c r="S555">
        <f t="shared" si="181"/>
        <v>211.53641659924915</v>
      </c>
      <c r="T555">
        <f t="shared" si="182"/>
        <v>1.3338814408347732</v>
      </c>
      <c r="U555">
        <f t="shared" si="185"/>
        <v>101.2364552073539</v>
      </c>
      <c r="Z555">
        <f t="shared" si="183"/>
        <v>6.5998553090362844E-5</v>
      </c>
      <c r="AA555">
        <f>PI()/4*('Config sheet'!$N$38^2-'Config sheet'!$N$41^2)*'Stage 1'!Z555*2</f>
        <v>5.4834364542576303E-6</v>
      </c>
      <c r="AB555">
        <f t="shared" si="184"/>
        <v>3.7119546170057839E-2</v>
      </c>
      <c r="AC555">
        <v>99.976202248079645</v>
      </c>
    </row>
    <row r="556" spans="3:29" x14ac:dyDescent="0.25">
      <c r="C556">
        <f t="shared" si="186"/>
        <v>-3</v>
      </c>
      <c r="D556">
        <f t="shared" si="173"/>
        <v>995</v>
      </c>
      <c r="E556">
        <f t="shared" si="174"/>
        <v>0.17780000000000001</v>
      </c>
      <c r="F556">
        <f t="shared" si="187"/>
        <v>-5.025125628140704E-4</v>
      </c>
      <c r="G556">
        <f t="shared" si="188"/>
        <v>104.19615634406146</v>
      </c>
      <c r="H556">
        <f t="shared" si="189"/>
        <v>-5.235987755982989E-2</v>
      </c>
      <c r="I556" s="3">
        <f t="shared" si="175"/>
        <v>8.8900000000000007E-2</v>
      </c>
      <c r="J556" s="3">
        <f t="shared" si="176"/>
        <v>0.40640000000000004</v>
      </c>
      <c r="K556">
        <f t="shared" si="177"/>
        <v>4.0224588237061383E-2</v>
      </c>
      <c r="L556" s="62">
        <f>PI()/4*('Config sheet'!$N$38^2-'Config sheet'!$N$41^2)*'Stage 2'!K556*2</f>
        <v>3.3420274107314137E-3</v>
      </c>
      <c r="M556">
        <f t="shared" si="178"/>
        <v>18.462137216809893</v>
      </c>
      <c r="N556" s="62">
        <f>'Config sheet'!$N$44</f>
        <v>5.8970333333333338</v>
      </c>
      <c r="O556">
        <f t="shared" si="190"/>
        <v>-0.59069243756246481</v>
      </c>
      <c r="P556">
        <f t="shared" si="191"/>
        <v>1173.8252407095617</v>
      </c>
      <c r="Q556">
        <f t="shared" si="179"/>
        <v>180</v>
      </c>
      <c r="R556">
        <f t="shared" si="180"/>
        <v>211.28854332772113</v>
      </c>
      <c r="S556">
        <f t="shared" si="181"/>
        <v>211.28854332772113</v>
      </c>
      <c r="T556">
        <f t="shared" si="182"/>
        <v>1.3338814408347732</v>
      </c>
      <c r="U556">
        <f t="shared" si="185"/>
        <v>100.95969213359186</v>
      </c>
      <c r="Z556">
        <f t="shared" si="183"/>
        <v>1.4846823706138323E-4</v>
      </c>
      <c r="AA556">
        <f>PI()/4*('Config sheet'!$N$38^2-'Config sheet'!$N$41^2)*'Stage 1'!Z556*2</f>
        <v>1.2335363508455922E-5</v>
      </c>
      <c r="AB556">
        <f t="shared" si="184"/>
        <v>8.350294547884321E-2</v>
      </c>
      <c r="AC556">
        <v>99.946456420936215</v>
      </c>
    </row>
    <row r="557" spans="3:29" x14ac:dyDescent="0.25">
      <c r="C557">
        <f t="shared" si="186"/>
        <v>-4</v>
      </c>
      <c r="D557">
        <f t="shared" si="173"/>
        <v>995</v>
      </c>
      <c r="E557">
        <f t="shared" si="174"/>
        <v>0.17780000000000001</v>
      </c>
      <c r="F557">
        <f t="shared" si="187"/>
        <v>-6.700167504187605E-4</v>
      </c>
      <c r="G557">
        <f t="shared" si="188"/>
        <v>104.19615634406146</v>
      </c>
      <c r="H557">
        <f t="shared" si="189"/>
        <v>-6.9813170079773182E-2</v>
      </c>
      <c r="I557" s="3">
        <f t="shared" si="175"/>
        <v>8.8900000000000007E-2</v>
      </c>
      <c r="J557" s="3">
        <f t="shared" si="176"/>
        <v>0.40640000000000004</v>
      </c>
      <c r="K557">
        <f t="shared" si="177"/>
        <v>4.0339992599086057E-2</v>
      </c>
      <c r="L557" s="62">
        <f>PI()/4*('Config sheet'!$N$38^2-'Config sheet'!$N$41^2)*'Stage 2'!K557*2</f>
        <v>3.3516156888992702E-3</v>
      </c>
      <c r="M557">
        <f t="shared" si="178"/>
        <v>18.515105096917488</v>
      </c>
      <c r="N557" s="62">
        <f>'Config sheet'!$N$44</f>
        <v>5.8970333333333338</v>
      </c>
      <c r="O557">
        <f t="shared" si="190"/>
        <v>-0.78715939337338636</v>
      </c>
      <c r="P557">
        <f t="shared" si="191"/>
        <v>1171.8987466743818</v>
      </c>
      <c r="Q557">
        <f t="shared" si="179"/>
        <v>180</v>
      </c>
      <c r="R557">
        <f t="shared" si="180"/>
        <v>210.9417744013887</v>
      </c>
      <c r="S557">
        <f t="shared" si="181"/>
        <v>210.94177440138873</v>
      </c>
      <c r="T557">
        <f t="shared" si="182"/>
        <v>1.3338814408347732</v>
      </c>
      <c r="U557">
        <f t="shared" si="185"/>
        <v>100.57461825023182</v>
      </c>
      <c r="Z557">
        <f t="shared" si="183"/>
        <v>2.6387259908605687E-4</v>
      </c>
      <c r="AA557">
        <f>PI()/4*('Config sheet'!$N$38^2-'Config sheet'!$N$41^2)*'Stage 1'!Z557*2</f>
        <v>2.1923641676312362E-5</v>
      </c>
      <c r="AB557">
        <f t="shared" si="184"/>
        <v>0.14840978576268662</v>
      </c>
      <c r="AC557">
        <v>99.904814811745098</v>
      </c>
    </row>
    <row r="558" spans="3:29" x14ac:dyDescent="0.25">
      <c r="C558">
        <f t="shared" si="186"/>
        <v>-5</v>
      </c>
      <c r="D558">
        <f t="shared" si="173"/>
        <v>995</v>
      </c>
      <c r="E558">
        <f t="shared" si="174"/>
        <v>0.17780000000000001</v>
      </c>
      <c r="F558">
        <f t="shared" si="187"/>
        <v>-8.375209380234506E-4</v>
      </c>
      <c r="G558">
        <f t="shared" si="188"/>
        <v>104.19615634406146</v>
      </c>
      <c r="H558">
        <f t="shared" si="189"/>
        <v>-8.7266462599716474E-2</v>
      </c>
      <c r="I558" s="3">
        <f t="shared" si="175"/>
        <v>8.8900000000000007E-2</v>
      </c>
      <c r="J558" s="3">
        <f t="shared" si="176"/>
        <v>0.40640000000000004</v>
      </c>
      <c r="K558">
        <f t="shared" si="177"/>
        <v>4.0488278484714375E-2</v>
      </c>
      <c r="L558" s="62">
        <f>PI()/4*('Config sheet'!$N$38^2-'Config sheet'!$N$41^2)*'Stage 2'!K558*2</f>
        <v>3.3639359018862564E-3</v>
      </c>
      <c r="M558">
        <f t="shared" si="178"/>
        <v>18.583164820777228</v>
      </c>
      <c r="N558" s="62">
        <f>'Config sheet'!$N$44</f>
        <v>5.8970333333333338</v>
      </c>
      <c r="O558">
        <f t="shared" si="190"/>
        <v>-0.98325773370363734</v>
      </c>
      <c r="P558">
        <f t="shared" si="191"/>
        <v>1169.4242398057272</v>
      </c>
      <c r="Q558">
        <f t="shared" si="179"/>
        <v>180</v>
      </c>
      <c r="R558">
        <f t="shared" si="180"/>
        <v>210.49636316503094</v>
      </c>
      <c r="S558">
        <f t="shared" si="181"/>
        <v>210.49636316503091</v>
      </c>
      <c r="T558">
        <f t="shared" si="182"/>
        <v>1.3338814408347732</v>
      </c>
      <c r="U558">
        <f t="shared" si="185"/>
        <v>100.08358568336567</v>
      </c>
      <c r="Z558">
        <f t="shared" si="183"/>
        <v>4.1215848471437555E-4</v>
      </c>
      <c r="AA558">
        <f>PI()/4*('Config sheet'!$N$38^2-'Config sheet'!$N$41^2)*'Stage 1'!Z558*2</f>
        <v>3.4243854663298775E-5</v>
      </c>
      <c r="AB558">
        <f t="shared" si="184"/>
        <v>0.23181017138041368</v>
      </c>
      <c r="AC558">
        <v>99.851279980554949</v>
      </c>
    </row>
    <row r="559" spans="3:29" x14ac:dyDescent="0.25">
      <c r="C559">
        <f t="shared" si="186"/>
        <v>-6</v>
      </c>
      <c r="D559">
        <f t="shared" si="173"/>
        <v>995</v>
      </c>
      <c r="E559">
        <f t="shared" si="174"/>
        <v>0.17780000000000001</v>
      </c>
      <c r="F559">
        <f t="shared" si="187"/>
        <v>-1.0050251256281408E-3</v>
      </c>
      <c r="G559">
        <f t="shared" si="188"/>
        <v>104.19615634406146</v>
      </c>
      <c r="H559">
        <f t="shared" si="189"/>
        <v>-0.10471975511965978</v>
      </c>
      <c r="I559" s="3">
        <f t="shared" si="175"/>
        <v>8.8900000000000007E-2</v>
      </c>
      <c r="J559" s="3">
        <f t="shared" si="176"/>
        <v>0.40640000000000004</v>
      </c>
      <c r="K559">
        <f t="shared" si="177"/>
        <v>4.066937761118234E-2</v>
      </c>
      <c r="L559" s="62">
        <f>PI()/4*('Config sheet'!$N$38^2-'Config sheet'!$N$41^2)*'Stage 2'!K559*2</f>
        <v>3.378982376474101E-3</v>
      </c>
      <c r="M559">
        <f t="shared" si="178"/>
        <v>18.666285048211041</v>
      </c>
      <c r="N559" s="62">
        <f>'Config sheet'!$N$44</f>
        <v>5.8970333333333338</v>
      </c>
      <c r="O559">
        <f t="shared" si="190"/>
        <v>-1.1788958098944808</v>
      </c>
      <c r="P559">
        <f t="shared" si="191"/>
        <v>1166.403527258791</v>
      </c>
      <c r="Q559">
        <f t="shared" si="179"/>
        <v>180</v>
      </c>
      <c r="R559">
        <f t="shared" si="180"/>
        <v>209.9526349065824</v>
      </c>
      <c r="S559">
        <f t="shared" si="181"/>
        <v>209.9526349065824</v>
      </c>
      <c r="T559">
        <f t="shared" si="182"/>
        <v>1.3338814408347732</v>
      </c>
      <c r="U559">
        <f t="shared" si="185"/>
        <v>99.489559443344845</v>
      </c>
      <c r="Z559">
        <f t="shared" si="183"/>
        <v>5.9325761118234066E-4</v>
      </c>
      <c r="AA559">
        <f>PI()/4*('Config sheet'!$N$38^2-'Config sheet'!$N$41^2)*'Stage 1'!Z559*2</f>
        <v>4.9290329251143308E-5</v>
      </c>
      <c r="AB559">
        <f t="shared" si="184"/>
        <v>0.33366569807780688</v>
      </c>
      <c r="AC559">
        <v>99.785855234905156</v>
      </c>
    </row>
    <row r="560" spans="3:29" x14ac:dyDescent="0.25">
      <c r="C560">
        <f t="shared" si="186"/>
        <v>-7</v>
      </c>
      <c r="D560">
        <f t="shared" si="173"/>
        <v>995</v>
      </c>
      <c r="E560">
        <f t="shared" si="174"/>
        <v>0.17780000000000001</v>
      </c>
      <c r="F560">
        <f t="shared" si="187"/>
        <v>-1.1725293132328308E-3</v>
      </c>
      <c r="G560">
        <f t="shared" si="188"/>
        <v>104.19615634406146</v>
      </c>
      <c r="H560">
        <f t="shared" si="189"/>
        <v>-0.12217304763960306</v>
      </c>
      <c r="I560" s="3">
        <f t="shared" si="175"/>
        <v>8.8900000000000007E-2</v>
      </c>
      <c r="J560" s="3">
        <f t="shared" si="176"/>
        <v>0.40640000000000004</v>
      </c>
      <c r="K560">
        <f t="shared" si="177"/>
        <v>4.0883206611379959E-2</v>
      </c>
      <c r="L560" s="62">
        <f>PI()/4*('Config sheet'!$N$38^2-'Config sheet'!$N$41^2)*'Stage 2'!K560*2</f>
        <v>3.3967481861738335E-3</v>
      </c>
      <c r="M560">
        <f t="shared" si="178"/>
        <v>18.764427515681827</v>
      </c>
      <c r="N560" s="62">
        <f>'Config sheet'!$N$44</f>
        <v>5.8970333333333338</v>
      </c>
      <c r="O560">
        <f t="shared" si="190"/>
        <v>-1.3739823093424579</v>
      </c>
      <c r="P560">
        <f t="shared" si="191"/>
        <v>1162.8388140390857</v>
      </c>
      <c r="Q560">
        <f t="shared" si="179"/>
        <v>180</v>
      </c>
      <c r="R560">
        <f t="shared" si="180"/>
        <v>209.31098652703548</v>
      </c>
      <c r="S560">
        <f t="shared" si="181"/>
        <v>209.31098652703542</v>
      </c>
      <c r="T560">
        <f t="shared" si="182"/>
        <v>1.3338814408347732</v>
      </c>
      <c r="U560">
        <f t="shared" si="185"/>
        <v>98.796075222127641</v>
      </c>
      <c r="Z560">
        <f t="shared" si="183"/>
        <v>8.0708661137995907E-4</v>
      </c>
      <c r="AA560">
        <f>PI()/4*('Config sheet'!$N$38^2-'Config sheet'!$N$41^2)*'Stage 1'!Z560*2</f>
        <v>6.7056138950875874E-5</v>
      </c>
      <c r="AB560">
        <f t="shared" si="184"/>
        <v>0.45392947771651238</v>
      </c>
      <c r="AC560">
        <v>99.708544641848675</v>
      </c>
    </row>
    <row r="561" spans="3:29" x14ac:dyDescent="0.25">
      <c r="C561">
        <f t="shared" si="186"/>
        <v>-8</v>
      </c>
      <c r="D561">
        <f t="shared" si="173"/>
        <v>995</v>
      </c>
      <c r="E561">
        <f t="shared" si="174"/>
        <v>0.17780000000000001</v>
      </c>
      <c r="F561">
        <f t="shared" si="187"/>
        <v>-1.340033500837521E-3</v>
      </c>
      <c r="G561">
        <f t="shared" si="188"/>
        <v>104.19615634406146</v>
      </c>
      <c r="H561">
        <f t="shared" si="189"/>
        <v>-0.13962634015954636</v>
      </c>
      <c r="I561" s="3">
        <f t="shared" si="175"/>
        <v>8.8900000000000007E-2</v>
      </c>
      <c r="J561" s="3">
        <f t="shared" si="176"/>
        <v>0.40640000000000004</v>
      </c>
      <c r="K561">
        <f t="shared" si="177"/>
        <v>4.1129667087549067E-2</v>
      </c>
      <c r="L561" s="62">
        <f>PI()/4*('Config sheet'!$N$38^2-'Config sheet'!$N$41^2)*'Stage 2'!K561*2</f>
        <v>3.417225155687226E-3</v>
      </c>
      <c r="M561">
        <f t="shared" si="178"/>
        <v>18.87754706093952</v>
      </c>
      <c r="N561" s="62">
        <f>'Config sheet'!$N$44</f>
        <v>5.8970333333333338</v>
      </c>
      <c r="O561">
        <f t="shared" si="190"/>
        <v>-1.5684263219592345</v>
      </c>
      <c r="P561">
        <f t="shared" si="191"/>
        <v>1158.7327007653657</v>
      </c>
      <c r="Q561">
        <f t="shared" si="179"/>
        <v>180</v>
      </c>
      <c r="R561">
        <f t="shared" si="180"/>
        <v>208.57188613776586</v>
      </c>
      <c r="S561">
        <f t="shared" si="181"/>
        <v>208.57188613776583</v>
      </c>
      <c r="T561">
        <f t="shared" si="182"/>
        <v>1.3338814408347732</v>
      </c>
      <c r="U561">
        <f t="shared" si="185"/>
        <v>98.007190101738701</v>
      </c>
      <c r="Z561">
        <f t="shared" si="183"/>
        <v>1.0535470875490671E-3</v>
      </c>
      <c r="AA561">
        <f>PI()/4*('Config sheet'!$N$38^2-'Config sheet'!$N$41^2)*'Stage 1'!Z561*2</f>
        <v>8.7533108464268441E-5</v>
      </c>
      <c r="AB561">
        <f t="shared" si="184"/>
        <v>0.59254616847529074</v>
      </c>
      <c r="AC561">
        <v>99.619353042632326</v>
      </c>
    </row>
    <row r="562" spans="3:29" x14ac:dyDescent="0.25">
      <c r="C562">
        <f t="shared" si="186"/>
        <v>-9</v>
      </c>
      <c r="D562">
        <f t="shared" si="173"/>
        <v>995</v>
      </c>
      <c r="E562">
        <f t="shared" si="174"/>
        <v>0.17780000000000001</v>
      </c>
      <c r="F562">
        <f t="shared" si="187"/>
        <v>-1.5075376884422112E-3</v>
      </c>
      <c r="G562">
        <f t="shared" si="188"/>
        <v>104.19615634406146</v>
      </c>
      <c r="H562">
        <f t="shared" si="189"/>
        <v>-0.15707963267948966</v>
      </c>
      <c r="I562" s="3">
        <f t="shared" si="175"/>
        <v>8.8900000000000007E-2</v>
      </c>
      <c r="J562" s="3">
        <f t="shared" si="176"/>
        <v>0.40640000000000004</v>
      </c>
      <c r="K562">
        <f t="shared" si="177"/>
        <v>4.1408645674688445E-2</v>
      </c>
      <c r="L562" s="62">
        <f>PI()/4*('Config sheet'!$N$38^2-'Config sheet'!$N$41^2)*'Stage 2'!K562*2</f>
        <v>3.4404038661747555E-3</v>
      </c>
      <c r="M562">
        <f t="shared" si="178"/>
        <v>19.005591652122522</v>
      </c>
      <c r="N562" s="62">
        <f>'Config sheet'!$N$44</f>
        <v>5.8970333333333338</v>
      </c>
      <c r="O562">
        <f t="shared" si="190"/>
        <v>-1.7621374062231343</v>
      </c>
      <c r="P562">
        <f t="shared" si="191"/>
        <v>1154.0881810319349</v>
      </c>
      <c r="Q562">
        <f t="shared" si="179"/>
        <v>180</v>
      </c>
      <c r="R562">
        <f t="shared" si="180"/>
        <v>207.73587258574833</v>
      </c>
      <c r="S562">
        <f t="shared" si="181"/>
        <v>207.7358725857483</v>
      </c>
      <c r="T562">
        <f t="shared" si="182"/>
        <v>1.3338814408347732</v>
      </c>
      <c r="U562">
        <f t="shared" si="185"/>
        <v>97.127427398823343</v>
      </c>
      <c r="Z562">
        <f t="shared" si="183"/>
        <v>1.3325256746884451E-3</v>
      </c>
      <c r="AA562">
        <f>PI()/4*('Config sheet'!$N$38^2-'Config sheet'!$N$41^2)*'Stage 1'!Z562*2</f>
        <v>1.1071181895179777E-4</v>
      </c>
      <c r="AB562">
        <f t="shared" si="184"/>
        <v>0.74945201051093646</v>
      </c>
      <c r="AC562">
        <v>99.518286070024715</v>
      </c>
    </row>
    <row r="563" spans="3:29" x14ac:dyDescent="0.25">
      <c r="C563">
        <f t="shared" si="186"/>
        <v>-10</v>
      </c>
      <c r="D563">
        <f t="shared" si="173"/>
        <v>995</v>
      </c>
      <c r="E563">
        <f t="shared" si="174"/>
        <v>0.17780000000000001</v>
      </c>
      <c r="F563">
        <f t="shared" si="187"/>
        <v>-1.6750418760469012E-3</v>
      </c>
      <c r="G563">
        <f t="shared" si="188"/>
        <v>104.19615634406146</v>
      </c>
      <c r="H563">
        <f t="shared" si="189"/>
        <v>-0.17453292519943295</v>
      </c>
      <c r="I563" s="3">
        <f t="shared" si="175"/>
        <v>8.8900000000000007E-2</v>
      </c>
      <c r="J563" s="3">
        <f t="shared" si="176"/>
        <v>0.40640000000000004</v>
      </c>
      <c r="K563">
        <f t="shared" si="177"/>
        <v>4.1720014113634747E-2</v>
      </c>
      <c r="L563" s="62">
        <f>PI()/4*('Config sheet'!$N$38^2-'Config sheet'!$N$41^2)*'Stage 2'!K563*2</f>
        <v>3.466273661327473E-3</v>
      </c>
      <c r="M563">
        <f t="shared" si="178"/>
        <v>19.148502421300115</v>
      </c>
      <c r="N563" s="62">
        <f>'Config sheet'!$N$44</f>
        <v>5.8970333333333338</v>
      </c>
      <c r="O563">
        <f t="shared" si="190"/>
        <v>-1.9550256547555076</v>
      </c>
      <c r="P563">
        <f t="shared" si="191"/>
        <v>1148.9086383733979</v>
      </c>
      <c r="Q563">
        <f t="shared" si="179"/>
        <v>180</v>
      </c>
      <c r="R563">
        <f t="shared" si="180"/>
        <v>206.80355490721163</v>
      </c>
      <c r="S563">
        <f t="shared" si="181"/>
        <v>206.80355490721163</v>
      </c>
      <c r="T563">
        <f t="shared" si="182"/>
        <v>1.3338814408347732</v>
      </c>
      <c r="U563">
        <f t="shared" si="185"/>
        <v>96.161716969971721</v>
      </c>
      <c r="Z563">
        <f t="shared" si="183"/>
        <v>1.6438941136347474E-3</v>
      </c>
      <c r="AA563">
        <f>PI()/4*('Config sheet'!$N$38^2-'Config sheet'!$N$41^2)*'Stage 1'!Z563*2</f>
        <v>1.3658161410451538E-4</v>
      </c>
      <c r="AB563">
        <f t="shared" si="184"/>
        <v>0.92457486706116254</v>
      </c>
      <c r="AC563">
        <v>99.405350168281998</v>
      </c>
    </row>
    <row r="564" spans="3:29" x14ac:dyDescent="0.25">
      <c r="C564">
        <f t="shared" si="186"/>
        <v>-11</v>
      </c>
      <c r="D564">
        <f t="shared" si="173"/>
        <v>995</v>
      </c>
      <c r="E564">
        <f t="shared" si="174"/>
        <v>0.17780000000000001</v>
      </c>
      <c r="F564">
        <f t="shared" si="187"/>
        <v>-1.8425460636515914E-3</v>
      </c>
      <c r="G564">
        <f t="shared" si="188"/>
        <v>104.19615634406146</v>
      </c>
      <c r="H564">
        <f t="shared" si="189"/>
        <v>-0.19198621771937624</v>
      </c>
      <c r="I564" s="3">
        <f t="shared" si="175"/>
        <v>8.8900000000000007E-2</v>
      </c>
      <c r="J564" s="3">
        <f t="shared" si="176"/>
        <v>0.40640000000000004</v>
      </c>
      <c r="K564">
        <f t="shared" si="177"/>
        <v>4.2063629333787773E-2</v>
      </c>
      <c r="L564" s="62">
        <f>PI()/4*('Config sheet'!$N$38^2-'Config sheet'!$N$41^2)*'Stage 2'!K564*2</f>
        <v>3.4948226542401675E-3</v>
      </c>
      <c r="M564">
        <f t="shared" si="178"/>
        <v>19.30621370244145</v>
      </c>
      <c r="N564" s="62">
        <f>'Config sheet'!$N$44</f>
        <v>5.8970333333333338</v>
      </c>
      <c r="O564">
        <f t="shared" si="190"/>
        <v>-2.1470017593556285</v>
      </c>
      <c r="P564">
        <f t="shared" si="191"/>
        <v>1143.19784283536</v>
      </c>
      <c r="Q564">
        <f t="shared" si="179"/>
        <v>180</v>
      </c>
      <c r="R564">
        <f t="shared" si="180"/>
        <v>205.77561171036481</v>
      </c>
      <c r="S564">
        <f t="shared" si="181"/>
        <v>205.77561171036481</v>
      </c>
      <c r="T564">
        <f t="shared" si="182"/>
        <v>1.3338814408347732</v>
      </c>
      <c r="U564">
        <f t="shared" si="185"/>
        <v>95.115332353548325</v>
      </c>
      <c r="Z564">
        <f t="shared" si="183"/>
        <v>1.9875093337877736E-3</v>
      </c>
      <c r="AA564">
        <f>PI()/4*('Config sheet'!$N$38^2-'Config sheet'!$N$41^2)*'Stage 1'!Z564*2</f>
        <v>1.6513060701720997E-4</v>
      </c>
      <c r="AB564">
        <f t="shared" si="184"/>
        <v>1.117834270971751</v>
      </c>
      <c r="AC564">
        <v>99.280552615738117</v>
      </c>
    </row>
    <row r="565" spans="3:29" x14ac:dyDescent="0.25">
      <c r="C565">
        <f t="shared" si="186"/>
        <v>-12</v>
      </c>
      <c r="D565">
        <f t="shared" si="173"/>
        <v>995</v>
      </c>
      <c r="E565">
        <f t="shared" si="174"/>
        <v>0.17780000000000001</v>
      </c>
      <c r="F565">
        <f t="shared" si="187"/>
        <v>-2.0100502512562816E-3</v>
      </c>
      <c r="G565">
        <f t="shared" si="188"/>
        <v>104.19615634406146</v>
      </c>
      <c r="H565">
        <f t="shared" si="189"/>
        <v>-0.20943951023931956</v>
      </c>
      <c r="I565" s="3">
        <f t="shared" si="175"/>
        <v>8.8900000000000007E-2</v>
      </c>
      <c r="J565" s="3">
        <f t="shared" si="176"/>
        <v>0.40640000000000004</v>
      </c>
      <c r="K565">
        <f t="shared" si="177"/>
        <v>4.2439333545440446E-2</v>
      </c>
      <c r="L565" s="62">
        <f>PI()/4*('Config sheet'!$N$38^2-'Config sheet'!$N$41^2)*'Stage 2'!K565*2</f>
        <v>3.5260377350825262E-3</v>
      </c>
      <c r="M565">
        <f t="shared" si="178"/>
        <v>19.478653073792778</v>
      </c>
      <c r="N565" s="62">
        <f>'Config sheet'!$N$44</f>
        <v>5.8970333333333338</v>
      </c>
      <c r="O565">
        <f t="shared" si="190"/>
        <v>-2.3379770754284368</v>
      </c>
      <c r="P565">
        <f t="shared" si="191"/>
        <v>1136.9599471550459</v>
      </c>
      <c r="Q565">
        <f t="shared" si="179"/>
        <v>180</v>
      </c>
      <c r="R565">
        <f t="shared" si="180"/>
        <v>204.65279048790828</v>
      </c>
      <c r="S565">
        <f t="shared" si="181"/>
        <v>204.65279048790828</v>
      </c>
      <c r="T565">
        <f t="shared" si="182"/>
        <v>1.3338814408347732</v>
      </c>
      <c r="U565">
        <f t="shared" si="185"/>
        <v>93.993826127142796</v>
      </c>
      <c r="Z565">
        <f t="shared" si="183"/>
        <v>2.3632135454404457E-3</v>
      </c>
      <c r="AA565">
        <f>PI()/4*('Config sheet'!$N$38^2-'Config sheet'!$N$41^2)*'Stage 1'!Z565*2</f>
        <v>1.9634568785956879E-4</v>
      </c>
      <c r="AB565">
        <f t="shared" si="184"/>
        <v>1.3291414766256724</v>
      </c>
      <c r="AC565">
        <v>99.143901550006262</v>
      </c>
    </row>
    <row r="566" spans="3:29" x14ac:dyDescent="0.25">
      <c r="C566">
        <f t="shared" si="186"/>
        <v>-13</v>
      </c>
      <c r="D566">
        <f t="shared" ref="D566:D629" si="192">$D$4</f>
        <v>995</v>
      </c>
      <c r="E566">
        <f t="shared" ref="E566:E629" si="193">$E$4</f>
        <v>0.17780000000000001</v>
      </c>
      <c r="F566">
        <f t="shared" si="187"/>
        <v>-2.1775544388609718E-3</v>
      </c>
      <c r="G566">
        <f t="shared" si="188"/>
        <v>104.19615634406146</v>
      </c>
      <c r="H566">
        <f t="shared" si="189"/>
        <v>-0.22689280275926285</v>
      </c>
      <c r="I566" s="3">
        <f t="shared" ref="I566:I629" si="194">$I$4</f>
        <v>8.8900000000000007E-2</v>
      </c>
      <c r="J566" s="3">
        <f t="shared" ref="J566:J629" si="195">$J$4</f>
        <v>0.40640000000000004</v>
      </c>
      <c r="K566">
        <f t="shared" ref="K566:K629" si="196">(J566+I566)-(I566*COS(H566)+(J566^2-I566^2*(SIN(H566))^2)^0.5)+$B$373</f>
        <v>4.2846954341670913E-2</v>
      </c>
      <c r="L566" s="62">
        <f>PI()/4*('Config sheet'!$N$38^2-'Config sheet'!$N$41^2)*'Stage 2'!K566*2</f>
        <v>3.5599045795647586E-3</v>
      </c>
      <c r="M566">
        <f t="shared" ref="M566:M629" si="197">L566*100/$AG$3</f>
        <v>19.665741404643573</v>
      </c>
      <c r="N566" s="62">
        <f>'Config sheet'!$N$44</f>
        <v>5.8970333333333338</v>
      </c>
      <c r="O566">
        <f t="shared" si="190"/>
        <v>-2.5278636857401597</v>
      </c>
      <c r="P566">
        <f t="shared" si="191"/>
        <v>1130.1994825562574</v>
      </c>
      <c r="Q566">
        <f t="shared" ref="Q566:Q629" si="198">$V$4</f>
        <v>180</v>
      </c>
      <c r="R566">
        <f t="shared" ref="R566:R629" si="199">Q566*I566*G566^2*(COS(H566)+(I566/J566)*COS(2*H566))*10^-3</f>
        <v>203.43590686012635</v>
      </c>
      <c r="S566">
        <f t="shared" ref="S566:S629" si="200">Q566*P566*10^-3</f>
        <v>203.43590686012632</v>
      </c>
      <c r="T566">
        <f t="shared" ref="T566:T629" si="201">$V$3</f>
        <v>1.3338814408347732</v>
      </c>
      <c r="U566">
        <f t="shared" si="185"/>
        <v>92.80296481856648</v>
      </c>
      <c r="Z566">
        <f t="shared" ref="Z566:Z629" si="202">(J566+I566)-(I566*COS(H566)+(J566^2-I566^2*(SIN(H566))^2)^0.5)</f>
        <v>2.7708343416709136E-3</v>
      </c>
      <c r="AA566">
        <f>PI()/4*('Config sheet'!$N$38^2-'Config sheet'!$N$41^2)*'Stage 1'!Z566*2</f>
        <v>2.3021253234180105E-4</v>
      </c>
      <c r="AB566">
        <f t="shared" ref="AB566:AB629" si="203">AA566*100/($AG$3-$AG$5)</f>
        <v>1.5583995172502323</v>
      </c>
      <c r="AC566">
        <v>98.995405995773723</v>
      </c>
    </row>
    <row r="567" spans="3:29" x14ac:dyDescent="0.25">
      <c r="C567">
        <f t="shared" si="186"/>
        <v>-14</v>
      </c>
      <c r="D567">
        <f t="shared" si="192"/>
        <v>995</v>
      </c>
      <c r="E567">
        <f t="shared" si="193"/>
        <v>0.17780000000000001</v>
      </c>
      <c r="F567">
        <f t="shared" si="187"/>
        <v>-2.3450586264656616E-3</v>
      </c>
      <c r="G567">
        <f t="shared" si="188"/>
        <v>104.19615634406146</v>
      </c>
      <c r="H567">
        <f t="shared" si="189"/>
        <v>-0.24434609527920612</v>
      </c>
      <c r="I567" s="3">
        <f t="shared" si="194"/>
        <v>8.8900000000000007E-2</v>
      </c>
      <c r="J567" s="3">
        <f t="shared" si="195"/>
        <v>0.40640000000000004</v>
      </c>
      <c r="K567">
        <f t="shared" si="196"/>
        <v>4.3286304809746441E-2</v>
      </c>
      <c r="L567" s="62">
        <f>PI()/4*('Config sheet'!$N$38^2-'Config sheet'!$N$41^2)*'Stage 2'!K567*2</f>
        <v>3.5964076581934974E-3</v>
      </c>
      <c r="M567">
        <f t="shared" si="197"/>
        <v>19.867392906458239</v>
      </c>
      <c r="N567" s="62">
        <f>'Config sheet'!$N$44</f>
        <v>5.8970333333333338</v>
      </c>
      <c r="O567">
        <f t="shared" si="190"/>
        <v>-2.7165744634376017</v>
      </c>
      <c r="P567">
        <f t="shared" si="191"/>
        <v>1122.9213541635268</v>
      </c>
      <c r="Q567">
        <f t="shared" si="198"/>
        <v>180</v>
      </c>
      <c r="R567">
        <f t="shared" si="199"/>
        <v>202.12584374943481</v>
      </c>
      <c r="S567">
        <f t="shared" si="200"/>
        <v>202.12584374943481</v>
      </c>
      <c r="T567">
        <f t="shared" si="201"/>
        <v>1.3338814408347732</v>
      </c>
      <c r="U567">
        <f t="shared" ref="U567:U630" si="204">IF(AND(L567&lt;=$AG$2, U566*(L566/L567)^T567&lt;$AB$4, U566*(L566/L567)^T567&gt;$AB$2),U566*(L566/L567)^T567,IF(C567&lt;0,$AB$3,IF(L567&gt;=$AG$4,  U566*(L566/L567)^T567,$AB$5)))</f>
        <v>91.54866462762665</v>
      </c>
      <c r="Z567">
        <f t="shared" si="202"/>
        <v>3.2101848097464414E-3</v>
      </c>
      <c r="AA567">
        <f>PI()/4*('Config sheet'!$N$38^2-'Config sheet'!$N$41^2)*'Stage 1'!Z567*2</f>
        <v>2.6671561097053978E-4</v>
      </c>
      <c r="AB567">
        <f t="shared" si="203"/>
        <v>1.8055032675739264</v>
      </c>
      <c r="AC567">
        <v>98.83507589517356</v>
      </c>
    </row>
    <row r="568" spans="3:29" x14ac:dyDescent="0.25">
      <c r="C568">
        <f t="shared" si="186"/>
        <v>-15</v>
      </c>
      <c r="D568">
        <f t="shared" si="192"/>
        <v>995</v>
      </c>
      <c r="E568">
        <f t="shared" si="193"/>
        <v>0.17780000000000001</v>
      </c>
      <c r="F568">
        <f t="shared" si="187"/>
        <v>-2.5125628140703518E-3</v>
      </c>
      <c r="G568">
        <f t="shared" si="188"/>
        <v>104.19615634406146</v>
      </c>
      <c r="H568">
        <f t="shared" si="189"/>
        <v>-0.26179938779914941</v>
      </c>
      <c r="I568" s="3">
        <f t="shared" si="194"/>
        <v>8.8900000000000007E-2</v>
      </c>
      <c r="J568" s="3">
        <f t="shared" si="195"/>
        <v>0.40640000000000004</v>
      </c>
      <c r="K568">
        <f t="shared" si="196"/>
        <v>4.3757183651988558E-2</v>
      </c>
      <c r="L568" s="62">
        <f>PI()/4*('Config sheet'!$N$38^2-'Config sheet'!$N$41^2)*'Stage 2'!K568*2</f>
        <v>3.6355302463137828E-3</v>
      </c>
      <c r="M568">
        <f t="shared" si="197"/>
        <v>20.083515188350407</v>
      </c>
      <c r="N568" s="62">
        <f>'Config sheet'!$N$44</f>
        <v>5.8970333333333338</v>
      </c>
      <c r="O568">
        <f t="shared" si="190"/>
        <v>-2.9040231342677649</v>
      </c>
      <c r="P568">
        <f t="shared" si="191"/>
        <v>1115.1308360407731</v>
      </c>
      <c r="Q568">
        <f t="shared" si="198"/>
        <v>180</v>
      </c>
      <c r="R568">
        <f t="shared" si="199"/>
        <v>200.7235504873392</v>
      </c>
      <c r="S568">
        <f t="shared" si="200"/>
        <v>200.72355048733917</v>
      </c>
      <c r="T568">
        <f t="shared" si="201"/>
        <v>1.3338814408347732</v>
      </c>
      <c r="U568">
        <f t="shared" si="204"/>
        <v>90.236929102148281</v>
      </c>
      <c r="Z568">
        <f t="shared" si="202"/>
        <v>3.6810636519885587E-3</v>
      </c>
      <c r="AA568">
        <f>PI()/4*('Config sheet'!$N$38^2-'Config sheet'!$N$41^2)*'Stage 1'!Z568*2</f>
        <v>3.0583819909082516E-4</v>
      </c>
      <c r="AB568">
        <f t="shared" si="203"/>
        <v>2.0703395118045882</v>
      </c>
      <c r="AC568">
        <v>98.662922140711416</v>
      </c>
    </row>
    <row r="569" spans="3:29" x14ac:dyDescent="0.25">
      <c r="C569">
        <f t="shared" si="186"/>
        <v>-16</v>
      </c>
      <c r="D569">
        <f t="shared" si="192"/>
        <v>995</v>
      </c>
      <c r="E569">
        <f t="shared" si="193"/>
        <v>0.17780000000000001</v>
      </c>
      <c r="F569">
        <f t="shared" si="187"/>
        <v>-2.680067001675042E-3</v>
      </c>
      <c r="G569">
        <f t="shared" si="188"/>
        <v>104.19615634406146</v>
      </c>
      <c r="H569">
        <f t="shared" si="189"/>
        <v>-0.27925268031909273</v>
      </c>
      <c r="I569" s="3">
        <f t="shared" si="194"/>
        <v>8.8900000000000007E-2</v>
      </c>
      <c r="J569" s="3">
        <f t="shared" si="195"/>
        <v>0.40640000000000004</v>
      </c>
      <c r="K569">
        <f t="shared" si="196"/>
        <v>4.4259375316036527E-2</v>
      </c>
      <c r="L569" s="62">
        <f>PI()/4*('Config sheet'!$N$38^2-'Config sheet'!$N$41^2)*'Stage 2'!K569*2</f>
        <v>3.6772544349318969E-3</v>
      </c>
      <c r="M569">
        <f t="shared" si="197"/>
        <v>20.314009316870763</v>
      </c>
      <c r="N569" s="62">
        <f>'Config sheet'!$N$44</f>
        <v>5.8970333333333338</v>
      </c>
      <c r="O569">
        <f t="shared" si="190"/>
        <v>-3.0901243379353658</v>
      </c>
      <c r="P569">
        <f t="shared" si="191"/>
        <v>1106.8335658601975</v>
      </c>
      <c r="Q569">
        <f t="shared" si="198"/>
        <v>180</v>
      </c>
      <c r="R569">
        <f t="shared" si="199"/>
        <v>199.23004185483558</v>
      </c>
      <c r="S569">
        <f t="shared" si="200"/>
        <v>199.23004185483555</v>
      </c>
      <c r="T569">
        <f t="shared" si="201"/>
        <v>1.3338814408347732</v>
      </c>
      <c r="U569">
        <f t="shared" si="204"/>
        <v>88.87378977234026</v>
      </c>
      <c r="Z569">
        <f t="shared" si="202"/>
        <v>4.1832553160365271E-3</v>
      </c>
      <c r="AA569">
        <f>PI()/4*('Config sheet'!$N$38^2-'Config sheet'!$N$41^2)*'Stage 1'!Z569*2</f>
        <v>3.4756238770893949E-4</v>
      </c>
      <c r="AB569">
        <f t="shared" si="203"/>
        <v>2.3527870168934344</v>
      </c>
      <c r="AC569">
        <v>98.478956610725305</v>
      </c>
    </row>
    <row r="570" spans="3:29" x14ac:dyDescent="0.25">
      <c r="C570">
        <f t="shared" si="186"/>
        <v>-17</v>
      </c>
      <c r="D570">
        <f t="shared" si="192"/>
        <v>995</v>
      </c>
      <c r="E570">
        <f t="shared" si="193"/>
        <v>0.17780000000000001</v>
      </c>
      <c r="F570">
        <f t="shared" si="187"/>
        <v>-2.8475711892797322E-3</v>
      </c>
      <c r="G570">
        <f t="shared" si="188"/>
        <v>104.19615634406146</v>
      </c>
      <c r="H570">
        <f t="shared" si="189"/>
        <v>-0.29670597283903599</v>
      </c>
      <c r="I570" s="3">
        <f t="shared" si="194"/>
        <v>8.8900000000000007E-2</v>
      </c>
      <c r="J570" s="3">
        <f t="shared" si="195"/>
        <v>0.40640000000000004</v>
      </c>
      <c r="K570">
        <f t="shared" si="196"/>
        <v>4.4792650134447727E-2</v>
      </c>
      <c r="L570" s="62">
        <f>PI()/4*('Config sheet'!$N$38^2-'Config sheet'!$N$41^2)*'Stage 2'!K570*2</f>
        <v>3.7215611423139501E-3</v>
      </c>
      <c r="M570">
        <f t="shared" si="197"/>
        <v>20.558769880080352</v>
      </c>
      <c r="N570" s="62">
        <f>'Config sheet'!$N$44</f>
        <v>5.8970333333333338</v>
      </c>
      <c r="O570">
        <f t="shared" si="190"/>
        <v>-3.2747936885368336</v>
      </c>
      <c r="P570">
        <f t="shared" si="191"/>
        <v>1098.0355392075724</v>
      </c>
      <c r="Q570">
        <f t="shared" si="198"/>
        <v>180</v>
      </c>
      <c r="R570">
        <f t="shared" si="199"/>
        <v>197.64639705736306</v>
      </c>
      <c r="S570">
        <f t="shared" si="200"/>
        <v>197.64639705736303</v>
      </c>
      <c r="T570">
        <f t="shared" si="201"/>
        <v>1.3338814408347732</v>
      </c>
      <c r="U570">
        <f t="shared" si="204"/>
        <v>87.465250590359233</v>
      </c>
      <c r="Z570">
        <f t="shared" si="202"/>
        <v>4.7165301344477273E-3</v>
      </c>
      <c r="AA570">
        <f>PI()/4*('Config sheet'!$N$38^2-'Config sheet'!$N$41^2)*'Stage 1'!Z570*2</f>
        <v>3.9186909509099247E-4</v>
      </c>
      <c r="AB570">
        <f t="shared" si="203"/>
        <v>2.6527166110504652</v>
      </c>
      <c r="AC570">
        <v>98.283192207353991</v>
      </c>
    </row>
    <row r="571" spans="3:29" x14ac:dyDescent="0.25">
      <c r="C571">
        <f t="shared" si="186"/>
        <v>-18</v>
      </c>
      <c r="D571">
        <f t="shared" si="192"/>
        <v>995</v>
      </c>
      <c r="E571">
        <f t="shared" si="193"/>
        <v>0.17780000000000001</v>
      </c>
      <c r="F571">
        <f t="shared" si="187"/>
        <v>-3.0150753768844224E-3</v>
      </c>
      <c r="G571">
        <f t="shared" si="188"/>
        <v>104.19615634406146</v>
      </c>
      <c r="H571">
        <f t="shared" si="189"/>
        <v>-0.31415926535897931</v>
      </c>
      <c r="I571" s="3">
        <f t="shared" si="194"/>
        <v>8.8900000000000007E-2</v>
      </c>
      <c r="J571" s="3">
        <f t="shared" si="195"/>
        <v>0.40640000000000004</v>
      </c>
      <c r="K571">
        <f t="shared" si="196"/>
        <v>4.5356764473562246E-2</v>
      </c>
      <c r="L571" s="62">
        <f>PI()/4*('Config sheet'!$N$38^2-'Config sheet'!$N$41^2)*'Stage 2'!K571*2</f>
        <v>3.7684301263541729E-3</v>
      </c>
      <c r="M571">
        <f t="shared" si="197"/>
        <v>20.817685055875902</v>
      </c>
      <c r="N571" s="62">
        <f>'Config sheet'!$N$44</f>
        <v>5.8970333333333338</v>
      </c>
      <c r="O571">
        <f t="shared" si="190"/>
        <v>-3.457947834010425</v>
      </c>
      <c r="P571">
        <f t="shared" si="191"/>
        <v>1088.7431035305156</v>
      </c>
      <c r="Q571">
        <f t="shared" si="198"/>
        <v>180</v>
      </c>
      <c r="R571">
        <f t="shared" si="199"/>
        <v>195.97375863549283</v>
      </c>
      <c r="S571">
        <f t="shared" si="200"/>
        <v>195.9737586354928</v>
      </c>
      <c r="T571">
        <f t="shared" si="201"/>
        <v>1.3338814408347732</v>
      </c>
      <c r="U571">
        <f t="shared" si="204"/>
        <v>86.017236854654328</v>
      </c>
      <c r="Z571">
        <f t="shared" si="202"/>
        <v>5.280644473562246E-3</v>
      </c>
      <c r="AA571">
        <f>PI()/4*('Config sheet'!$N$38^2-'Config sheet'!$N$41^2)*'Stage 1'!Z571*2</f>
        <v>4.3873807913121508E-4</v>
      </c>
      <c r="AB571">
        <f t="shared" si="203"/>
        <v>2.9699912674703293</v>
      </c>
      <c r="AC571">
        <v>98.07564289698567</v>
      </c>
    </row>
    <row r="572" spans="3:29" x14ac:dyDescent="0.25">
      <c r="C572">
        <f t="shared" si="186"/>
        <v>-19</v>
      </c>
      <c r="D572">
        <f t="shared" si="192"/>
        <v>995</v>
      </c>
      <c r="E572">
        <f t="shared" si="193"/>
        <v>0.17780000000000001</v>
      </c>
      <c r="F572">
        <f t="shared" si="187"/>
        <v>-3.1825795644891122E-3</v>
      </c>
      <c r="G572">
        <f t="shared" si="188"/>
        <v>104.19615634406146</v>
      </c>
      <c r="H572">
        <f t="shared" si="189"/>
        <v>-0.33161255787892258</v>
      </c>
      <c r="I572" s="3">
        <f t="shared" si="194"/>
        <v>8.8900000000000007E-2</v>
      </c>
      <c r="J572" s="3">
        <f t="shared" si="195"/>
        <v>0.40640000000000004</v>
      </c>
      <c r="K572">
        <f t="shared" si="196"/>
        <v>4.5951460891556724E-2</v>
      </c>
      <c r="L572" s="62">
        <f>PI()/4*('Config sheet'!$N$38^2-'Config sheet'!$N$41^2)*'Stage 2'!K572*2</f>
        <v>3.8178399977066937E-3</v>
      </c>
      <c r="M572">
        <f t="shared" si="197"/>
        <v>21.090636684532807</v>
      </c>
      <c r="N572" s="62">
        <f>'Config sheet'!$N$44</f>
        <v>5.8970333333333338</v>
      </c>
      <c r="O572">
        <f t="shared" si="190"/>
        <v>-3.6395045145432272</v>
      </c>
      <c r="P572">
        <f t="shared" si="191"/>
        <v>1078.9629517367316</v>
      </c>
      <c r="Q572">
        <f t="shared" si="198"/>
        <v>180</v>
      </c>
      <c r="R572">
        <f t="shared" si="199"/>
        <v>194.2133313126117</v>
      </c>
      <c r="S572">
        <f t="shared" si="200"/>
        <v>194.2133313126117</v>
      </c>
      <c r="T572">
        <f t="shared" si="201"/>
        <v>1.3338814408347732</v>
      </c>
      <c r="U572">
        <f t="shared" si="204"/>
        <v>84.535549128615258</v>
      </c>
      <c r="Z572">
        <f t="shared" si="202"/>
        <v>5.875340891556724E-3</v>
      </c>
      <c r="AA572">
        <f>PI()/4*('Config sheet'!$N$38^2-'Config sheet'!$N$41^2)*'Stage 1'!Z572*2</f>
        <v>4.8814795048373607E-4</v>
      </c>
      <c r="AB572">
        <f t="shared" si="203"/>
        <v>3.3044661932265034</v>
      </c>
      <c r="AC572">
        <v>97.856323753158193</v>
      </c>
    </row>
    <row r="573" spans="3:29" x14ac:dyDescent="0.25">
      <c r="C573">
        <f t="shared" si="186"/>
        <v>-20</v>
      </c>
      <c r="D573">
        <f t="shared" si="192"/>
        <v>995</v>
      </c>
      <c r="E573">
        <f t="shared" si="193"/>
        <v>0.17780000000000001</v>
      </c>
      <c r="F573">
        <f t="shared" si="187"/>
        <v>-3.3500837520938024E-3</v>
      </c>
      <c r="G573">
        <f t="shared" si="188"/>
        <v>104.19615634406146</v>
      </c>
      <c r="H573">
        <f t="shared" si="189"/>
        <v>-0.3490658503988659</v>
      </c>
      <c r="I573" s="3">
        <f t="shared" si="194"/>
        <v>8.8900000000000007E-2</v>
      </c>
      <c r="J573" s="3">
        <f t="shared" si="195"/>
        <v>0.40640000000000004</v>
      </c>
      <c r="K573">
        <f t="shared" si="196"/>
        <v>4.6576468305604531E-2</v>
      </c>
      <c r="L573" s="62">
        <f>PI()/4*('Config sheet'!$N$38^2-'Config sheet'!$N$41^2)*'Stage 2'!K573*2</f>
        <v>3.8697682336739075E-3</v>
      </c>
      <c r="M573">
        <f t="shared" si="197"/>
        <v>21.37750034542773</v>
      </c>
      <c r="N573" s="62">
        <f>'Config sheet'!$N$44</f>
        <v>5.8970333333333338</v>
      </c>
      <c r="O573">
        <f t="shared" si="190"/>
        <v>-3.8193826198770475</v>
      </c>
      <c r="P573">
        <f t="shared" si="191"/>
        <v>1068.7021154496185</v>
      </c>
      <c r="Q573">
        <f t="shared" si="198"/>
        <v>180</v>
      </c>
      <c r="R573">
        <f t="shared" si="199"/>
        <v>192.36638078093134</v>
      </c>
      <c r="S573">
        <f t="shared" si="200"/>
        <v>192.36638078093134</v>
      </c>
      <c r="T573">
        <f t="shared" si="201"/>
        <v>1.3338814408347732</v>
      </c>
      <c r="U573">
        <f t="shared" si="204"/>
        <v>83.025822496751189</v>
      </c>
      <c r="Z573">
        <f t="shared" si="202"/>
        <v>6.5003483056045308E-3</v>
      </c>
      <c r="AA573">
        <f>PI()/4*('Config sheet'!$N$38^2-'Config sheet'!$N$41^2)*'Stage 1'!Z573*2</f>
        <v>5.4007618645094974E-4</v>
      </c>
      <c r="AB573">
        <f t="shared" si="203"/>
        <v>3.6559889232871376</v>
      </c>
      <c r="AC573">
        <v>97.625251001877984</v>
      </c>
    </row>
    <row r="574" spans="3:29" x14ac:dyDescent="0.25">
      <c r="C574">
        <f t="shared" ref="C574:C632" si="205">180-C209</f>
        <v>-21</v>
      </c>
      <c r="D574">
        <f t="shared" si="192"/>
        <v>995</v>
      </c>
      <c r="E574">
        <f t="shared" si="193"/>
        <v>0.17780000000000001</v>
      </c>
      <c r="F574">
        <f t="shared" ref="F574:F637" si="206">C574*$G$4</f>
        <v>-3.5175879396984926E-3</v>
      </c>
      <c r="G574">
        <f t="shared" ref="G574:G637" si="207">D574/60*2*PI()</f>
        <v>104.19615634406146</v>
      </c>
      <c r="H574">
        <f t="shared" ref="H574:H637" si="208">G574*F574</f>
        <v>-0.36651914291880916</v>
      </c>
      <c r="I574" s="3">
        <f t="shared" si="194"/>
        <v>8.8900000000000007E-2</v>
      </c>
      <c r="J574" s="3">
        <f t="shared" si="195"/>
        <v>0.40640000000000004</v>
      </c>
      <c r="K574">
        <f t="shared" si="196"/>
        <v>4.723150216805256E-2</v>
      </c>
      <c r="L574" s="62">
        <f>PI()/4*('Config sheet'!$N$38^2-'Config sheet'!$N$41^2)*'Stage 2'!K574*2</f>
        <v>3.92419119284398E-3</v>
      </c>
      <c r="M574">
        <f t="shared" si="197"/>
        <v>21.678145437899552</v>
      </c>
      <c r="N574" s="62">
        <f>'Config sheet'!$N$44</f>
        <v>5.8970333333333338</v>
      </c>
      <c r="O574">
        <f t="shared" ref="O574:O632" si="209">I574*G574*SIN(H574)+I574^2*G574*SIN(2*H574)/(2*J574)</f>
        <v>-3.99750224545642</v>
      </c>
      <c r="P574">
        <f t="shared" ref="P574:P632" si="210">I574*G574^2*COS(H574)+(I574^2*G574^2*COS(2*H574)/J574)</f>
        <v>1057.9679579290273</v>
      </c>
      <c r="Q574">
        <f t="shared" si="198"/>
        <v>180</v>
      </c>
      <c r="R574">
        <f t="shared" si="199"/>
        <v>190.43423242722494</v>
      </c>
      <c r="S574">
        <f t="shared" si="200"/>
        <v>190.43423242722494</v>
      </c>
      <c r="T574">
        <f t="shared" si="201"/>
        <v>1.3338814408347732</v>
      </c>
      <c r="U574">
        <f t="shared" si="204"/>
        <v>81.4934913445706</v>
      </c>
      <c r="Z574">
        <f t="shared" si="202"/>
        <v>7.1553821680525598E-3</v>
      </c>
      <c r="AA574">
        <f>PI()/4*('Config sheet'!$N$38^2-'Config sheet'!$N$41^2)*'Stage 1'!Z574*2</f>
        <v>5.9449914562102247E-4</v>
      </c>
      <c r="AB574">
        <f t="shared" si="203"/>
        <v>4.0243994196021138</v>
      </c>
      <c r="AC574">
        <v>97.382442069322281</v>
      </c>
    </row>
    <row r="575" spans="3:29" x14ac:dyDescent="0.25">
      <c r="C575">
        <f t="shared" si="205"/>
        <v>-22</v>
      </c>
      <c r="D575">
        <f t="shared" si="192"/>
        <v>995</v>
      </c>
      <c r="E575">
        <f t="shared" si="193"/>
        <v>0.17780000000000001</v>
      </c>
      <c r="F575">
        <f t="shared" si="206"/>
        <v>-3.6850921273031828E-3</v>
      </c>
      <c r="G575">
        <f t="shared" si="207"/>
        <v>104.19615634406146</v>
      </c>
      <c r="H575">
        <f t="shared" si="208"/>
        <v>-0.38397243543875248</v>
      </c>
      <c r="I575" s="3">
        <f t="shared" si="194"/>
        <v>8.8900000000000007E-2</v>
      </c>
      <c r="J575" s="3">
        <f t="shared" si="195"/>
        <v>0.40640000000000004</v>
      </c>
      <c r="K575">
        <f t="shared" si="196"/>
        <v>4.7916264651521108E-2</v>
      </c>
      <c r="L575" s="62">
        <f>PI()/4*('Config sheet'!$N$38^2-'Config sheet'!$N$41^2)*'Stage 2'!K575*2</f>
        <v>3.9810841304697246E-3</v>
      </c>
      <c r="M575">
        <f t="shared" si="197"/>
        <v>21.992435266205909</v>
      </c>
      <c r="N575" s="62">
        <f>'Config sheet'!$N$44</f>
        <v>5.8970333333333338</v>
      </c>
      <c r="O575">
        <f t="shared" si="209"/>
        <v>-4.1737847473633476</v>
      </c>
      <c r="P575">
        <f t="shared" si="210"/>
        <v>1046.768166665345</v>
      </c>
      <c r="Q575">
        <f t="shared" si="198"/>
        <v>180</v>
      </c>
      <c r="R575">
        <f t="shared" si="199"/>
        <v>188.41826999976209</v>
      </c>
      <c r="S575">
        <f t="shared" si="200"/>
        <v>188.41826999976209</v>
      </c>
      <c r="T575">
        <f t="shared" si="201"/>
        <v>1.3338814408347732</v>
      </c>
      <c r="U575">
        <f t="shared" si="204"/>
        <v>79.943759704851999</v>
      </c>
      <c r="Z575">
        <f t="shared" si="202"/>
        <v>7.8401446515211082E-3</v>
      </c>
      <c r="AA575">
        <f>PI()/4*('Config sheet'!$N$38^2-'Config sheet'!$N$41^2)*'Stage 1'!Z575*2</f>
        <v>6.5139208324676743E-4</v>
      </c>
      <c r="AB575">
        <f t="shared" si="203"/>
        <v>4.4095301752087224</v>
      </c>
      <c r="AC575">
        <v>97.127915631887447</v>
      </c>
    </row>
    <row r="576" spans="3:29" x14ac:dyDescent="0.25">
      <c r="C576">
        <f t="shared" si="205"/>
        <v>-23</v>
      </c>
      <c r="D576">
        <f t="shared" si="192"/>
        <v>995</v>
      </c>
      <c r="E576">
        <f t="shared" si="193"/>
        <v>0.17780000000000001</v>
      </c>
      <c r="F576">
        <f t="shared" si="206"/>
        <v>-3.852596314907873E-3</v>
      </c>
      <c r="G576">
        <f t="shared" si="207"/>
        <v>104.19615634406146</v>
      </c>
      <c r="H576">
        <f t="shared" si="208"/>
        <v>-0.4014257279586958</v>
      </c>
      <c r="I576" s="3">
        <f t="shared" si="194"/>
        <v>8.8900000000000007E-2</v>
      </c>
      <c r="J576" s="3">
        <f t="shared" si="195"/>
        <v>0.40640000000000004</v>
      </c>
      <c r="K576">
        <f t="shared" si="196"/>
        <v>4.8630444842823424E-2</v>
      </c>
      <c r="L576" s="62">
        <f>PI()/4*('Config sheet'!$N$38^2-'Config sheet'!$N$41^2)*'Stage 2'!K576*2</f>
        <v>4.04042121458025E-3</v>
      </c>
      <c r="M576">
        <f t="shared" si="197"/>
        <v>22.320227128527634</v>
      </c>
      <c r="N576" s="62">
        <f>'Config sheet'!$N$44</f>
        <v>5.8970333333333338</v>
      </c>
      <c r="O576">
        <f t="shared" si="209"/>
        <v>-4.3481527959847419</v>
      </c>
      <c r="P576">
        <f t="shared" si="210"/>
        <v>1035.1107456554482</v>
      </c>
      <c r="Q576">
        <f t="shared" si="198"/>
        <v>180</v>
      </c>
      <c r="R576">
        <f t="shared" si="199"/>
        <v>186.31993421798072</v>
      </c>
      <c r="S576">
        <f t="shared" si="200"/>
        <v>186.31993421798069</v>
      </c>
      <c r="T576">
        <f t="shared" si="201"/>
        <v>1.3338814408347732</v>
      </c>
      <c r="U576">
        <f t="shared" si="204"/>
        <v>78.381577086261686</v>
      </c>
      <c r="Z576">
        <f t="shared" si="202"/>
        <v>8.5543248428234242E-3</v>
      </c>
      <c r="AA576">
        <f>PI()/4*('Config sheet'!$N$38^2-'Config sheet'!$N$41^2)*'Stage 1'!Z576*2</f>
        <v>7.1072916735729242E-4</v>
      </c>
      <c r="AB576">
        <f t="shared" si="203"/>
        <v>4.811206323297764</v>
      </c>
      <c r="AC576">
        <v>96.861691668541809</v>
      </c>
    </row>
    <row r="577" spans="3:29" x14ac:dyDescent="0.25">
      <c r="C577">
        <f t="shared" si="205"/>
        <v>-24</v>
      </c>
      <c r="D577">
        <f t="shared" si="192"/>
        <v>995</v>
      </c>
      <c r="E577">
        <f t="shared" si="193"/>
        <v>0.17780000000000001</v>
      </c>
      <c r="F577">
        <f t="shared" si="206"/>
        <v>-4.0201005025125632E-3</v>
      </c>
      <c r="G577">
        <f t="shared" si="207"/>
        <v>104.19615634406146</v>
      </c>
      <c r="H577">
        <f t="shared" si="208"/>
        <v>-0.41887902047863912</v>
      </c>
      <c r="I577" s="3">
        <f t="shared" si="194"/>
        <v>8.8900000000000007E-2</v>
      </c>
      <c r="J577" s="3">
        <f t="shared" si="195"/>
        <v>0.40640000000000004</v>
      </c>
      <c r="K577">
        <f t="shared" si="196"/>
        <v>4.937371894559562E-2</v>
      </c>
      <c r="L577" s="62">
        <f>PI()/4*('Config sheet'!$N$38^2-'Config sheet'!$N$41^2)*'Stage 2'!K577*2</f>
        <v>4.102175542816301E-3</v>
      </c>
      <c r="M577">
        <f t="shared" si="197"/>
        <v>22.661372409971143</v>
      </c>
      <c r="N577" s="62">
        <f>'Config sheet'!$N$44</f>
        <v>5.8970333333333338</v>
      </c>
      <c r="O577">
        <f t="shared" si="209"/>
        <v>-4.5205304283600398</v>
      </c>
      <c r="P577">
        <f t="shared" si="210"/>
        <v>1023.0040073694375</v>
      </c>
      <c r="Q577">
        <f t="shared" si="198"/>
        <v>180</v>
      </c>
      <c r="R577">
        <f t="shared" si="199"/>
        <v>184.14072132649878</v>
      </c>
      <c r="S577">
        <f t="shared" si="200"/>
        <v>184.14072132649875</v>
      </c>
      <c r="T577">
        <f t="shared" si="201"/>
        <v>1.3338814408347732</v>
      </c>
      <c r="U577">
        <f t="shared" si="204"/>
        <v>76.811619592243829</v>
      </c>
      <c r="Z577">
        <f t="shared" si="202"/>
        <v>9.2975989455956198E-3</v>
      </c>
      <c r="AA577">
        <f>PI()/4*('Config sheet'!$N$38^2-'Config sheet'!$N$41^2)*'Stage 1'!Z577*2</f>
        <v>7.7248349559334319E-4</v>
      </c>
      <c r="AB577">
        <f t="shared" si="203"/>
        <v>5.229245751178639</v>
      </c>
      <c r="AC577">
        <v>96.583791515438733</v>
      </c>
    </row>
    <row r="578" spans="3:29" x14ac:dyDescent="0.25">
      <c r="C578">
        <f t="shared" si="205"/>
        <v>-25</v>
      </c>
      <c r="D578">
        <f t="shared" si="192"/>
        <v>995</v>
      </c>
      <c r="E578">
        <f t="shared" si="193"/>
        <v>0.17780000000000001</v>
      </c>
      <c r="F578">
        <f t="shared" si="206"/>
        <v>-4.1876046901172534E-3</v>
      </c>
      <c r="G578">
        <f t="shared" si="207"/>
        <v>104.19615634406146</v>
      </c>
      <c r="H578">
        <f t="shared" si="208"/>
        <v>-0.43633231299858238</v>
      </c>
      <c r="I578" s="3">
        <f t="shared" si="194"/>
        <v>8.8900000000000007E-2</v>
      </c>
      <c r="J578" s="3">
        <f t="shared" si="195"/>
        <v>0.40640000000000004</v>
      </c>
      <c r="K578">
        <f t="shared" si="196"/>
        <v>5.0145750491522208E-2</v>
      </c>
      <c r="L578" s="62">
        <f>PI()/4*('Config sheet'!$N$38^2-'Config sheet'!$N$41^2)*'Stage 2'!K578*2</f>
        <v>4.1663191599797637E-3</v>
      </c>
      <c r="M578">
        <f t="shared" si="197"/>
        <v>23.015716679515961</v>
      </c>
      <c r="N578" s="62">
        <f>'Config sheet'!$N$44</f>
        <v>5.8970333333333338</v>
      </c>
      <c r="O578">
        <f t="shared" si="209"/>
        <v>-4.6908430991579566</v>
      </c>
      <c r="P578">
        <f t="shared" si="210"/>
        <v>1010.4565644174154</v>
      </c>
      <c r="Q578">
        <f t="shared" si="198"/>
        <v>180</v>
      </c>
      <c r="R578">
        <f t="shared" si="199"/>
        <v>181.88218159513482</v>
      </c>
      <c r="S578">
        <f t="shared" si="200"/>
        <v>181.8821815951348</v>
      </c>
      <c r="T578">
        <f t="shared" si="201"/>
        <v>1.3338814408347732</v>
      </c>
      <c r="U578">
        <f t="shared" si="204"/>
        <v>75.238276049707139</v>
      </c>
      <c r="Z578">
        <f t="shared" si="202"/>
        <v>1.0069630491522208E-2</v>
      </c>
      <c r="AA578">
        <f>PI()/4*('Config sheet'!$N$38^2-'Config sheet'!$N$41^2)*'Stage 1'!Z578*2</f>
        <v>8.3662711275680622E-4</v>
      </c>
      <c r="AB578">
        <f t="shared" si="203"/>
        <v>5.663459219078856</v>
      </c>
      <c r="AC578">
        <v>96.294237922743832</v>
      </c>
    </row>
    <row r="579" spans="3:29" x14ac:dyDescent="0.25">
      <c r="C579">
        <f t="shared" si="205"/>
        <v>-26</v>
      </c>
      <c r="D579">
        <f t="shared" si="192"/>
        <v>995</v>
      </c>
      <c r="E579">
        <f t="shared" si="193"/>
        <v>0.17780000000000001</v>
      </c>
      <c r="F579">
        <f t="shared" si="206"/>
        <v>-4.3551088777219436E-3</v>
      </c>
      <c r="G579">
        <f t="shared" si="207"/>
        <v>104.19615634406146</v>
      </c>
      <c r="H579">
        <f t="shared" si="208"/>
        <v>-0.4537856055185257</v>
      </c>
      <c r="I579" s="3">
        <f t="shared" si="194"/>
        <v>8.8900000000000007E-2</v>
      </c>
      <c r="J579" s="3">
        <f t="shared" si="195"/>
        <v>0.40640000000000004</v>
      </c>
      <c r="K579">
        <f t="shared" si="196"/>
        <v>5.0946190560031419E-2</v>
      </c>
      <c r="L579" s="62">
        <f>PI()/4*('Config sheet'!$N$38^2-'Config sheet'!$N$41^2)*'Stage 2'!K579*2</f>
        <v>4.2328230762868745E-3</v>
      </c>
      <c r="M579">
        <f t="shared" si="197"/>
        <v>23.383099790849691</v>
      </c>
      <c r="N579" s="62">
        <f>'Config sheet'!$N$44</f>
        <v>5.8970333333333338</v>
      </c>
      <c r="O579">
        <f t="shared" si="209"/>
        <v>-4.8590177302329334</v>
      </c>
      <c r="P579">
        <f t="shared" si="210"/>
        <v>997.47732092591582</v>
      </c>
      <c r="Q579">
        <f t="shared" si="198"/>
        <v>180</v>
      </c>
      <c r="R579">
        <f t="shared" si="199"/>
        <v>179.54591776666484</v>
      </c>
      <c r="S579">
        <f t="shared" si="200"/>
        <v>179.54591776666484</v>
      </c>
      <c r="T579">
        <f t="shared" si="201"/>
        <v>1.3338814408347732</v>
      </c>
      <c r="U579">
        <f t="shared" si="204"/>
        <v>73.665638798257447</v>
      </c>
      <c r="Z579">
        <f t="shared" si="202"/>
        <v>1.087007056003142E-2</v>
      </c>
      <c r="AA579">
        <f>PI()/4*('Config sheet'!$N$38^2-'Config sheet'!$N$41^2)*'Stage 1'!Z579*2</f>
        <v>9.031310290639168E-4</v>
      </c>
      <c r="AB579">
        <f t="shared" si="203"/>
        <v>6.1136504837072092</v>
      </c>
      <c r="AC579">
        <v>95.993055113623882</v>
      </c>
    </row>
    <row r="580" spans="3:29" x14ac:dyDescent="0.25">
      <c r="C580">
        <f t="shared" si="205"/>
        <v>-27</v>
      </c>
      <c r="D580">
        <f t="shared" si="192"/>
        <v>995</v>
      </c>
      <c r="E580">
        <f t="shared" si="193"/>
        <v>0.17780000000000001</v>
      </c>
      <c r="F580">
        <f t="shared" si="206"/>
        <v>-4.522613065326633E-3</v>
      </c>
      <c r="G580">
        <f t="shared" si="207"/>
        <v>104.19615634406146</v>
      </c>
      <c r="H580">
        <f t="shared" si="208"/>
        <v>-0.47123889803846891</v>
      </c>
      <c r="I580" s="3">
        <f t="shared" si="194"/>
        <v>8.8900000000000007E-2</v>
      </c>
      <c r="J580" s="3">
        <f t="shared" si="195"/>
        <v>0.40640000000000004</v>
      </c>
      <c r="K580">
        <f t="shared" si="196"/>
        <v>5.1774678006331128E-2</v>
      </c>
      <c r="L580" s="62">
        <f>PI()/4*('Config sheet'!$N$38^2-'Config sheet'!$N$41^2)*'Stage 2'!K580*2</f>
        <v>4.3016572863143971E-3</v>
      </c>
      <c r="M580">
        <f t="shared" si="197"/>
        <v>23.76335598703113</v>
      </c>
      <c r="N580" s="62">
        <f>'Config sheet'!$N$44</f>
        <v>5.8970333333333338</v>
      </c>
      <c r="O580">
        <f t="shared" si="209"/>
        <v>-5.0249827587134765</v>
      </c>
      <c r="P580">
        <f t="shared" si="210"/>
        <v>984.075463633921</v>
      </c>
      <c r="Q580">
        <f t="shared" si="198"/>
        <v>180</v>
      </c>
      <c r="R580">
        <f t="shared" si="199"/>
        <v>177.13358345410583</v>
      </c>
      <c r="S580">
        <f t="shared" si="200"/>
        <v>177.13358345410577</v>
      </c>
      <c r="T580">
        <f t="shared" si="201"/>
        <v>1.3338814408347732</v>
      </c>
      <c r="U580">
        <f t="shared" si="204"/>
        <v>72.097498740762433</v>
      </c>
      <c r="Z580">
        <f t="shared" si="202"/>
        <v>1.1698558006331128E-2</v>
      </c>
      <c r="AA580">
        <f>PI()/4*('Config sheet'!$N$38^2-'Config sheet'!$N$41^2)*'Stage 1'!Z580*2</f>
        <v>9.7196523909143934E-4</v>
      </c>
      <c r="AB580">
        <f t="shared" si="203"/>
        <v>6.5796164265079451</v>
      </c>
      <c r="AC580">
        <v>95.680268845344742</v>
      </c>
    </row>
    <row r="581" spans="3:29" x14ac:dyDescent="0.25">
      <c r="C581">
        <f t="shared" si="205"/>
        <v>-28</v>
      </c>
      <c r="D581">
        <f t="shared" si="192"/>
        <v>995</v>
      </c>
      <c r="E581">
        <f t="shared" si="193"/>
        <v>0.17780000000000001</v>
      </c>
      <c r="F581">
        <f t="shared" si="206"/>
        <v>-4.6901172529313232E-3</v>
      </c>
      <c r="G581">
        <f t="shared" si="207"/>
        <v>104.19615634406146</v>
      </c>
      <c r="H581">
        <f t="shared" si="208"/>
        <v>-0.48869219055841223</v>
      </c>
      <c r="I581" s="3">
        <f t="shared" si="194"/>
        <v>8.8900000000000007E-2</v>
      </c>
      <c r="J581" s="3">
        <f t="shared" si="195"/>
        <v>0.40640000000000004</v>
      </c>
      <c r="K581">
        <f t="shared" si="196"/>
        <v>5.2630839697644545E-2</v>
      </c>
      <c r="L581" s="62">
        <f>PI()/4*('Config sheet'!$N$38^2-'Config sheet'!$N$41^2)*'Stage 2'!K581*2</f>
        <v>4.3727907886270774E-3</v>
      </c>
      <c r="M581">
        <f t="shared" si="197"/>
        <v>24.156314008916876</v>
      </c>
      <c r="N581" s="62">
        <f>'Config sheet'!$N$44</f>
        <v>5.8970333333333338</v>
      </c>
      <c r="O581">
        <f t="shared" si="209"/>
        <v>-5.1886681835762714</v>
      </c>
      <c r="P581">
        <f t="shared" si="210"/>
        <v>970.26045271872283</v>
      </c>
      <c r="Q581">
        <f t="shared" si="198"/>
        <v>180</v>
      </c>
      <c r="R581">
        <f t="shared" si="199"/>
        <v>174.64688148937014</v>
      </c>
      <c r="S581">
        <f t="shared" si="200"/>
        <v>174.64688148937012</v>
      </c>
      <c r="T581">
        <f t="shared" si="201"/>
        <v>1.3338814408347732</v>
      </c>
      <c r="U581">
        <f t="shared" si="204"/>
        <v>70.537344223540842</v>
      </c>
      <c r="Z581">
        <f t="shared" si="202"/>
        <v>1.2554719697644545E-2</v>
      </c>
      <c r="AA581">
        <f>PI()/4*('Config sheet'!$N$38^2-'Config sheet'!$N$41^2)*'Stage 1'!Z581*2</f>
        <v>1.0430987414041194E-3</v>
      </c>
      <c r="AB581">
        <f t="shared" si="203"/>
        <v>7.0611471865267408</v>
      </c>
      <c r="AC581">
        <v>95.355906472419449</v>
      </c>
    </row>
    <row r="582" spans="3:29" x14ac:dyDescent="0.25">
      <c r="C582">
        <f t="shared" si="205"/>
        <v>-29</v>
      </c>
      <c r="D582">
        <f t="shared" si="192"/>
        <v>995</v>
      </c>
      <c r="E582">
        <f t="shared" si="193"/>
        <v>0.17780000000000001</v>
      </c>
      <c r="F582">
        <f t="shared" si="206"/>
        <v>-4.8576214405360134E-3</v>
      </c>
      <c r="G582">
        <f t="shared" si="207"/>
        <v>104.19615634406146</v>
      </c>
      <c r="H582">
        <f t="shared" si="208"/>
        <v>-0.5061454830783555</v>
      </c>
      <c r="I582" s="3">
        <f t="shared" si="194"/>
        <v>8.8900000000000007E-2</v>
      </c>
      <c r="J582" s="3">
        <f t="shared" si="195"/>
        <v>0.40640000000000004</v>
      </c>
      <c r="K582">
        <f t="shared" si="196"/>
        <v>5.351429075749909E-2</v>
      </c>
      <c r="L582" s="62">
        <f>PI()/4*('Config sheet'!$N$38^2-'Config sheet'!$N$41^2)*'Stage 2'!K582*2</f>
        <v>4.4461916060741843E-3</v>
      </c>
      <c r="M582">
        <f t="shared" si="197"/>
        <v>24.561797207284158</v>
      </c>
      <c r="N582" s="62">
        <f>'Config sheet'!$N$44</f>
        <v>5.8970333333333338</v>
      </c>
      <c r="O582">
        <f t="shared" si="209"/>
        <v>-5.3500056106616976</v>
      </c>
      <c r="P582">
        <f t="shared" si="210"/>
        <v>956.04201236218853</v>
      </c>
      <c r="Q582">
        <f t="shared" si="198"/>
        <v>180</v>
      </c>
      <c r="R582">
        <f t="shared" si="199"/>
        <v>172.08756222519398</v>
      </c>
      <c r="S582">
        <f t="shared" si="200"/>
        <v>172.08756222519395</v>
      </c>
      <c r="T582">
        <f t="shared" si="201"/>
        <v>1.3338814408347732</v>
      </c>
      <c r="U582">
        <f t="shared" si="204"/>
        <v>68.988363297614299</v>
      </c>
      <c r="Z582">
        <f t="shared" si="202"/>
        <v>1.3438170757499091E-2</v>
      </c>
      <c r="AA582">
        <f>PI()/4*('Config sheet'!$N$38^2-'Config sheet'!$N$41^2)*'Stage 1'!Z582*2</f>
        <v>1.1164995588512268E-3</v>
      </c>
      <c r="AB582">
        <f t="shared" si="203"/>
        <v>7.5580262978060118</v>
      </c>
      <c r="AC582">
        <v>95.019997011745573</v>
      </c>
    </row>
    <row r="583" spans="3:29" x14ac:dyDescent="0.25">
      <c r="C583">
        <f t="shared" si="205"/>
        <v>-30</v>
      </c>
      <c r="D583">
        <f t="shared" si="192"/>
        <v>995</v>
      </c>
      <c r="E583">
        <f t="shared" si="193"/>
        <v>0.17780000000000001</v>
      </c>
      <c r="F583">
        <f t="shared" si="206"/>
        <v>-5.0251256281407036E-3</v>
      </c>
      <c r="G583">
        <f t="shared" si="207"/>
        <v>104.19615634406146</v>
      </c>
      <c r="H583">
        <f t="shared" si="208"/>
        <v>-0.52359877559829882</v>
      </c>
      <c r="I583" s="3">
        <f t="shared" si="194"/>
        <v>8.8900000000000007E-2</v>
      </c>
      <c r="J583" s="3">
        <f t="shared" si="195"/>
        <v>0.40640000000000004</v>
      </c>
      <c r="K583">
        <f t="shared" si="196"/>
        <v>5.4424634817912827E-2</v>
      </c>
      <c r="L583" s="62">
        <f>PI()/4*('Config sheet'!$N$38^2-'Config sheet'!$N$41^2)*'Stage 2'!K583*2</f>
        <v>4.5218268067422204E-3</v>
      </c>
      <c r="M583">
        <f t="shared" si="197"/>
        <v>24.979623658578475</v>
      </c>
      <c r="N583" s="62">
        <f>'Config sheet'!$N$44</f>
        <v>5.8970333333333338</v>
      </c>
      <c r="O583">
        <f t="shared" si="209"/>
        <v>-5.5089282960881709</v>
      </c>
      <c r="P583">
        <f t="shared" si="210"/>
        <v>941.43012106828996</v>
      </c>
      <c r="Q583">
        <f t="shared" si="198"/>
        <v>180</v>
      </c>
      <c r="R583">
        <f t="shared" si="199"/>
        <v>169.45742179229219</v>
      </c>
      <c r="S583">
        <f t="shared" si="200"/>
        <v>169.45742179229219</v>
      </c>
      <c r="T583">
        <f t="shared" si="201"/>
        <v>1.3338814408347732</v>
      </c>
      <c r="U583">
        <f t="shared" si="204"/>
        <v>67.453448909200873</v>
      </c>
      <c r="Z583">
        <f t="shared" si="202"/>
        <v>1.4348514817912827E-2</v>
      </c>
      <c r="AA583">
        <f>PI()/4*('Config sheet'!$N$38^2-'Config sheet'!$N$41^2)*'Stage 1'!Z583*2</f>
        <v>1.1921347595192624E-3</v>
      </c>
      <c r="AB583">
        <f t="shared" si="203"/>
        <v>8.0700308312220628</v>
      </c>
      <c r="AC583">
        <v>94.672571209665961</v>
      </c>
    </row>
    <row r="584" spans="3:29" x14ac:dyDescent="0.25">
      <c r="C584">
        <f t="shared" si="205"/>
        <v>-31</v>
      </c>
      <c r="D584">
        <f t="shared" si="192"/>
        <v>995</v>
      </c>
      <c r="E584">
        <f t="shared" si="193"/>
        <v>0.17780000000000001</v>
      </c>
      <c r="F584">
        <f t="shared" si="206"/>
        <v>-5.1926298157453938E-3</v>
      </c>
      <c r="G584">
        <f t="shared" si="207"/>
        <v>104.19615634406146</v>
      </c>
      <c r="H584">
        <f t="shared" si="208"/>
        <v>-0.54105206811824214</v>
      </c>
      <c r="I584" s="3">
        <f t="shared" si="194"/>
        <v>8.8900000000000007E-2</v>
      </c>
      <c r="J584" s="3">
        <f t="shared" si="195"/>
        <v>0.40640000000000004</v>
      </c>
      <c r="K584">
        <f t="shared" si="196"/>
        <v>5.536146427931455E-2</v>
      </c>
      <c r="L584" s="62">
        <f>PI()/4*('Config sheet'!$N$38^2-'Config sheet'!$N$41^2)*'Stage 2'!K584*2</f>
        <v>4.5996625255501659E-3</v>
      </c>
      <c r="M584">
        <f t="shared" si="197"/>
        <v>25.409606284210749</v>
      </c>
      <c r="N584" s="62">
        <f>'Config sheet'!$N$44</f>
        <v>5.8970333333333338</v>
      </c>
      <c r="O584">
        <f t="shared" si="209"/>
        <v>-5.6653711880245679</v>
      </c>
      <c r="P584">
        <f t="shared" si="210"/>
        <v>926.43500174303153</v>
      </c>
      <c r="Q584">
        <f t="shared" si="198"/>
        <v>180</v>
      </c>
      <c r="R584">
        <f t="shared" si="199"/>
        <v>166.75830031374568</v>
      </c>
      <c r="S584">
        <f t="shared" si="200"/>
        <v>166.75830031374568</v>
      </c>
      <c r="T584">
        <f t="shared" si="201"/>
        <v>1.3338814408347732</v>
      </c>
      <c r="U584">
        <f t="shared" si="204"/>
        <v>65.935206575773677</v>
      </c>
      <c r="Z584">
        <f t="shared" si="202"/>
        <v>1.528534427931455E-2</v>
      </c>
      <c r="AA584">
        <f>PI()/4*('Config sheet'!$N$38^2-'Config sheet'!$N$41^2)*'Stage 1'!Z584*2</f>
        <v>1.269970478327208E-3</v>
      </c>
      <c r="AB584">
        <f t="shared" si="203"/>
        <v>8.5969315406718483</v>
      </c>
      <c r="AC584">
        <v>94.313661610883059</v>
      </c>
    </row>
    <row r="585" spans="3:29" x14ac:dyDescent="0.25">
      <c r="C585">
        <f t="shared" si="205"/>
        <v>-32</v>
      </c>
      <c r="D585">
        <f t="shared" si="192"/>
        <v>995</v>
      </c>
      <c r="E585">
        <f t="shared" si="193"/>
        <v>0.17780000000000001</v>
      </c>
      <c r="F585">
        <f t="shared" si="206"/>
        <v>-5.360134003350084E-3</v>
      </c>
      <c r="G585">
        <f t="shared" si="207"/>
        <v>104.19615634406146</v>
      </c>
      <c r="H585">
        <f t="shared" si="208"/>
        <v>-0.55850536063818546</v>
      </c>
      <c r="I585" s="3">
        <f t="shared" si="194"/>
        <v>8.8900000000000007E-2</v>
      </c>
      <c r="J585" s="3">
        <f t="shared" si="195"/>
        <v>0.40640000000000004</v>
      </c>
      <c r="K585">
        <f t="shared" si="196"/>
        <v>5.6324360578024098E-2</v>
      </c>
      <c r="L585" s="62">
        <f>PI()/4*('Config sheet'!$N$38^2-'Config sheet'!$N$41^2)*'Stage 2'!K585*2</f>
        <v>4.6796639864728701E-3</v>
      </c>
      <c r="M585">
        <f t="shared" si="197"/>
        <v>25.85155297332452</v>
      </c>
      <c r="N585" s="62">
        <f>'Config sheet'!$N$44</f>
        <v>5.8970333333333338</v>
      </c>
      <c r="O585">
        <f t="shared" si="209"/>
        <v>-5.8192709667818967</v>
      </c>
      <c r="P585">
        <f t="shared" si="210"/>
        <v>911.06711154818379</v>
      </c>
      <c r="Q585">
        <f t="shared" si="198"/>
        <v>180</v>
      </c>
      <c r="R585">
        <f t="shared" si="199"/>
        <v>163.9920800786731</v>
      </c>
      <c r="S585">
        <f t="shared" si="200"/>
        <v>163.9920800786731</v>
      </c>
      <c r="T585">
        <f t="shared" si="201"/>
        <v>1.3338814408347732</v>
      </c>
      <c r="U585">
        <f t="shared" si="204"/>
        <v>64.435964121367178</v>
      </c>
      <c r="Z585">
        <f t="shared" si="202"/>
        <v>1.6248240578024098E-2</v>
      </c>
      <c r="AA585">
        <f>PI()/4*('Config sheet'!$N$38^2-'Config sheet'!$N$41^2)*'Stage 1'!Z585*2</f>
        <v>1.3499719392499122E-3</v>
      </c>
      <c r="AB585">
        <f t="shared" si="203"/>
        <v>9.138493013511864</v>
      </c>
      <c r="AC585">
        <v>93.943302629154488</v>
      </c>
    </row>
    <row r="586" spans="3:29" x14ac:dyDescent="0.25">
      <c r="C586">
        <f t="shared" si="205"/>
        <v>-33</v>
      </c>
      <c r="D586">
        <f t="shared" si="192"/>
        <v>995</v>
      </c>
      <c r="E586">
        <f t="shared" si="193"/>
        <v>0.17780000000000001</v>
      </c>
      <c r="F586">
        <f t="shared" si="206"/>
        <v>-5.5276381909547742E-3</v>
      </c>
      <c r="G586">
        <f t="shared" si="207"/>
        <v>104.19615634406146</v>
      </c>
      <c r="H586">
        <f t="shared" si="208"/>
        <v>-0.57595865315812877</v>
      </c>
      <c r="I586" s="3">
        <f t="shared" si="194"/>
        <v>8.8900000000000007E-2</v>
      </c>
      <c r="J586" s="3">
        <f t="shared" si="195"/>
        <v>0.40640000000000004</v>
      </c>
      <c r="K586">
        <f t="shared" si="196"/>
        <v>5.7312894461112492E-2</v>
      </c>
      <c r="L586" s="62">
        <f>PI()/4*('Config sheet'!$N$38^2-'Config sheet'!$N$41^2)*'Stage 2'!K586*2</f>
        <v>4.7617955253775801E-3</v>
      </c>
      <c r="M586">
        <f t="shared" si="197"/>
        <v>26.305266708950246</v>
      </c>
      <c r="N586" s="62">
        <f>'Config sheet'!$N$44</f>
        <v>5.8970333333333338</v>
      </c>
      <c r="O586">
        <f t="shared" si="209"/>
        <v>-5.9705660831872951</v>
      </c>
      <c r="P586">
        <f t="shared" si="210"/>
        <v>895.33713154047666</v>
      </c>
      <c r="Q586">
        <f t="shared" si="198"/>
        <v>180</v>
      </c>
      <c r="R586">
        <f t="shared" si="199"/>
        <v>161.16068367728582</v>
      </c>
      <c r="S586">
        <f t="shared" si="200"/>
        <v>161.16068367728579</v>
      </c>
      <c r="T586">
        <f t="shared" si="201"/>
        <v>1.3338814408347732</v>
      </c>
      <c r="U586">
        <f t="shared" si="204"/>
        <v>62.957783069283245</v>
      </c>
      <c r="Z586">
        <f t="shared" si="202"/>
        <v>1.7236774461112492E-2</v>
      </c>
      <c r="AA586">
        <f>PI()/4*('Config sheet'!$N$38^2-'Config sheet'!$N$41^2)*'Stage 1'!Z586*2</f>
        <v>1.4321034781546228E-3</v>
      </c>
      <c r="AB586">
        <f t="shared" si="203"/>
        <v>9.6944738251476306</v>
      </c>
      <c r="AC586">
        <v>93.561530619690004</v>
      </c>
    </row>
    <row r="587" spans="3:29" x14ac:dyDescent="0.25">
      <c r="C587">
        <f t="shared" si="205"/>
        <v>-34</v>
      </c>
      <c r="D587">
        <f t="shared" si="192"/>
        <v>995</v>
      </c>
      <c r="E587">
        <f t="shared" si="193"/>
        <v>0.17780000000000001</v>
      </c>
      <c r="F587">
        <f t="shared" si="206"/>
        <v>-5.6951423785594644E-3</v>
      </c>
      <c r="G587">
        <f t="shared" si="207"/>
        <v>104.19615634406146</v>
      </c>
      <c r="H587">
        <f t="shared" si="208"/>
        <v>-0.59341194567807198</v>
      </c>
      <c r="I587" s="3">
        <f t="shared" si="194"/>
        <v>8.8900000000000007E-2</v>
      </c>
      <c r="J587" s="3">
        <f t="shared" si="195"/>
        <v>0.40640000000000004</v>
      </c>
      <c r="K587">
        <f t="shared" si="196"/>
        <v>5.8326626268449151E-2</v>
      </c>
      <c r="L587" s="62">
        <f>PI()/4*('Config sheet'!$N$38^2-'Config sheet'!$N$41^2)*'Stage 2'!K587*2</f>
        <v>4.8460206134576097E-3</v>
      </c>
      <c r="M587">
        <f t="shared" si="197"/>
        <v>26.770545697458328</v>
      </c>
      <c r="N587" s="62">
        <f>'Config sheet'!$N$44</f>
        <v>5.8970333333333338</v>
      </c>
      <c r="O587">
        <f t="shared" si="209"/>
        <v>-6.1191967952054016</v>
      </c>
      <c r="P587">
        <f t="shared" si="210"/>
        <v>879.25595610815617</v>
      </c>
      <c r="Q587">
        <f t="shared" si="198"/>
        <v>180</v>
      </c>
      <c r="R587">
        <f t="shared" si="199"/>
        <v>158.26607209946815</v>
      </c>
      <c r="S587">
        <f t="shared" si="200"/>
        <v>158.26607209946812</v>
      </c>
      <c r="T587">
        <f t="shared" si="201"/>
        <v>1.3338814408347732</v>
      </c>
      <c r="U587">
        <f t="shared" si="204"/>
        <v>61.502471319989873</v>
      </c>
      <c r="Z587">
        <f t="shared" si="202"/>
        <v>1.8250506268449151E-2</v>
      </c>
      <c r="AA587">
        <f>PI()/4*('Config sheet'!$N$38^2-'Config sheet'!$N$41^2)*'Stage 1'!Z587*2</f>
        <v>1.5163285662346524E-3</v>
      </c>
      <c r="AB587">
        <f t="shared" si="203"/>
        <v>10.264626697665438</v>
      </c>
      <c r="AC587">
        <v>93.168383953169609</v>
      </c>
    </row>
    <row r="588" spans="3:29" x14ac:dyDescent="0.25">
      <c r="C588">
        <f t="shared" si="205"/>
        <v>-35</v>
      </c>
      <c r="D588">
        <f t="shared" si="192"/>
        <v>995</v>
      </c>
      <c r="E588">
        <f t="shared" si="193"/>
        <v>0.17780000000000001</v>
      </c>
      <c r="F588">
        <f t="shared" si="206"/>
        <v>-5.8626465661641546E-3</v>
      </c>
      <c r="G588">
        <f t="shared" si="207"/>
        <v>104.19615634406146</v>
      </c>
      <c r="H588">
        <f t="shared" si="208"/>
        <v>-0.6108652381980153</v>
      </c>
      <c r="I588" s="3">
        <f t="shared" si="194"/>
        <v>8.8900000000000007E-2</v>
      </c>
      <c r="J588" s="3">
        <f t="shared" si="195"/>
        <v>0.40640000000000004</v>
      </c>
      <c r="K588">
        <f t="shared" si="196"/>
        <v>5.9365106221739246E-2</v>
      </c>
      <c r="L588" s="62">
        <f>PI()/4*('Config sheet'!$N$38^2-'Config sheet'!$N$41^2)*'Stage 2'!K588*2</f>
        <v>4.93230188124677E-3</v>
      </c>
      <c r="M588">
        <f t="shared" si="197"/>
        <v>27.247183501220441</v>
      </c>
      <c r="N588" s="62">
        <f>'Config sheet'!$N$44</f>
        <v>5.8970333333333338</v>
      </c>
      <c r="O588">
        <f t="shared" si="209"/>
        <v>-6.2651052027741896</v>
      </c>
      <c r="P588">
        <f t="shared" si="210"/>
        <v>862.83468221702321</v>
      </c>
      <c r="Q588">
        <f t="shared" si="198"/>
        <v>180</v>
      </c>
      <c r="R588">
        <f t="shared" si="199"/>
        <v>155.31024279906421</v>
      </c>
      <c r="S588">
        <f t="shared" si="200"/>
        <v>155.31024279906418</v>
      </c>
      <c r="T588">
        <f t="shared" si="201"/>
        <v>1.3338814408347732</v>
      </c>
      <c r="U588">
        <f t="shared" si="204"/>
        <v>60.071596775057969</v>
      </c>
      <c r="Z588">
        <f t="shared" si="202"/>
        <v>1.9288986221739246E-2</v>
      </c>
      <c r="AA588">
        <f>PI()/4*('Config sheet'!$N$38^2-'Config sheet'!$N$41^2)*'Stage 1'!Z588*2</f>
        <v>1.6026098340238121E-3</v>
      </c>
      <c r="AB588">
        <f t="shared" si="203"/>
        <v>10.848698662395526</v>
      </c>
      <c r="AC588">
        <v>92.763903091294665</v>
      </c>
    </row>
    <row r="589" spans="3:29" x14ac:dyDescent="0.25">
      <c r="C589">
        <f t="shared" si="205"/>
        <v>-36</v>
      </c>
      <c r="D589">
        <f t="shared" si="192"/>
        <v>995</v>
      </c>
      <c r="E589">
        <f t="shared" si="193"/>
        <v>0.17780000000000001</v>
      </c>
      <c r="F589">
        <f t="shared" si="206"/>
        <v>-6.0301507537688448E-3</v>
      </c>
      <c r="G589">
        <f t="shared" si="207"/>
        <v>104.19615634406146</v>
      </c>
      <c r="H589">
        <f t="shared" si="208"/>
        <v>-0.62831853071795862</v>
      </c>
      <c r="I589" s="3">
        <f t="shared" si="194"/>
        <v>8.8900000000000007E-2</v>
      </c>
      <c r="J589" s="3">
        <f t="shared" si="195"/>
        <v>0.40640000000000004</v>
      </c>
      <c r="K589">
        <f t="shared" si="196"/>
        <v>6.0427874720338344E-2</v>
      </c>
      <c r="L589" s="62">
        <f>PI()/4*('Config sheet'!$N$38^2-'Config sheet'!$N$41^2)*'Stage 2'!K589*2</f>
        <v>5.0206011431968914E-3</v>
      </c>
      <c r="M589">
        <f t="shared" si="197"/>
        <v>27.734969174381455</v>
      </c>
      <c r="N589" s="62">
        <f>'Config sheet'!$N$44</f>
        <v>5.8970333333333338</v>
      </c>
      <c r="O589">
        <f t="shared" si="209"/>
        <v>-6.4082352808243677</v>
      </c>
      <c r="P589">
        <f t="shared" si="210"/>
        <v>846.0845984782934</v>
      </c>
      <c r="Q589">
        <f t="shared" si="198"/>
        <v>180</v>
      </c>
      <c r="R589">
        <f t="shared" si="199"/>
        <v>152.29522772609283</v>
      </c>
      <c r="S589">
        <f t="shared" si="200"/>
        <v>152.29522772609283</v>
      </c>
      <c r="T589">
        <f t="shared" si="201"/>
        <v>1.3338814408347732</v>
      </c>
      <c r="U589">
        <f t="shared" si="204"/>
        <v>58.666501602954618</v>
      </c>
      <c r="Z589">
        <f t="shared" si="202"/>
        <v>2.0351754720338344E-2</v>
      </c>
      <c r="AA589">
        <f>PI()/4*('Config sheet'!$N$38^2-'Config sheet'!$N$41^2)*'Stage 1'!Z589*2</f>
        <v>1.6909090959739334E-3</v>
      </c>
      <c r="AB589">
        <f t="shared" si="203"/>
        <v>11.446431226287032</v>
      </c>
      <c r="AC589">
        <v>92.348130663781745</v>
      </c>
    </row>
    <row r="590" spans="3:29" x14ac:dyDescent="0.25">
      <c r="C590">
        <f t="shared" si="205"/>
        <v>-37</v>
      </c>
      <c r="D590">
        <f t="shared" si="192"/>
        <v>995</v>
      </c>
      <c r="E590">
        <f t="shared" si="193"/>
        <v>0.17780000000000001</v>
      </c>
      <c r="F590">
        <f t="shared" si="206"/>
        <v>-6.197654941373535E-3</v>
      </c>
      <c r="G590">
        <f t="shared" si="207"/>
        <v>104.19615634406146</v>
      </c>
      <c r="H590">
        <f t="shared" si="208"/>
        <v>-0.64577182323790194</v>
      </c>
      <c r="I590" s="3">
        <f t="shared" si="194"/>
        <v>8.8900000000000007E-2</v>
      </c>
      <c r="J590" s="3">
        <f t="shared" si="195"/>
        <v>0.40640000000000004</v>
      </c>
      <c r="K590">
        <f t="shared" si="196"/>
        <v>6.1514462643629093E-2</v>
      </c>
      <c r="L590" s="62">
        <f>PI()/4*('Config sheet'!$N$38^2-'Config sheet'!$N$41^2)*'Stage 2'!K590*2</f>
        <v>5.1108794228005485E-3</v>
      </c>
      <c r="M590">
        <f t="shared" si="197"/>
        <v>28.233687401643234</v>
      </c>
      <c r="N590" s="62">
        <f>'Config sheet'!$N$44</f>
        <v>5.8970333333333338</v>
      </c>
      <c r="O590">
        <f t="shared" si="209"/>
        <v>-6.5485329104535435</v>
      </c>
      <c r="P590">
        <f t="shared" si="210"/>
        <v>829.01717405080467</v>
      </c>
      <c r="Q590">
        <f t="shared" si="198"/>
        <v>180</v>
      </c>
      <c r="R590">
        <f t="shared" si="199"/>
        <v>149.22309132914484</v>
      </c>
      <c r="S590">
        <f t="shared" si="200"/>
        <v>149.22309132914484</v>
      </c>
      <c r="T590">
        <f t="shared" si="201"/>
        <v>1.3338814408347732</v>
      </c>
      <c r="U590">
        <f t="shared" si="204"/>
        <v>57.288316878093461</v>
      </c>
      <c r="Z590">
        <f t="shared" si="202"/>
        <v>2.1438342643629094E-2</v>
      </c>
      <c r="AA590">
        <f>PI()/4*('Config sheet'!$N$38^2-'Config sheet'!$N$41^2)*'Stage 1'!Z590*2</f>
        <v>1.7811873755775906E-3</v>
      </c>
      <c r="AB590">
        <f t="shared" si="203"/>
        <v>12.057560541973618</v>
      </c>
      <c r="AC590">
        <v>91.921111546702889</v>
      </c>
    </row>
    <row r="591" spans="3:29" x14ac:dyDescent="0.25">
      <c r="C591">
        <f t="shared" si="205"/>
        <v>-38</v>
      </c>
      <c r="D591">
        <f t="shared" si="192"/>
        <v>995</v>
      </c>
      <c r="E591">
        <f t="shared" si="193"/>
        <v>0.17780000000000001</v>
      </c>
      <c r="F591">
        <f t="shared" si="206"/>
        <v>-6.3651591289782244E-3</v>
      </c>
      <c r="G591">
        <f t="shared" si="207"/>
        <v>104.19615634406146</v>
      </c>
      <c r="H591">
        <f t="shared" si="208"/>
        <v>-0.66322511575784515</v>
      </c>
      <c r="I591" s="3">
        <f t="shared" si="194"/>
        <v>8.8900000000000007E-2</v>
      </c>
      <c r="J591" s="3">
        <f t="shared" si="195"/>
        <v>0.40640000000000004</v>
      </c>
      <c r="K591">
        <f t="shared" si="196"/>
        <v>6.2624391659729217E-2</v>
      </c>
      <c r="L591" s="62">
        <f>PI()/4*('Config sheet'!$N$38^2-'Config sheet'!$N$41^2)*'Stage 2'!K591*2</f>
        <v>5.203096978239812E-3</v>
      </c>
      <c r="M591">
        <f t="shared" si="197"/>
        <v>28.743118639954307</v>
      </c>
      <c r="N591" s="62">
        <f>'Config sheet'!$N$44</f>
        <v>5.8970333333333338</v>
      </c>
      <c r="O591">
        <f t="shared" si="209"/>
        <v>-6.6859459082284847</v>
      </c>
      <c r="P591">
        <f t="shared" si="210"/>
        <v>811.64404739028873</v>
      </c>
      <c r="Q591">
        <f t="shared" si="198"/>
        <v>180</v>
      </c>
      <c r="R591">
        <f t="shared" si="199"/>
        <v>146.095928530252</v>
      </c>
      <c r="S591">
        <f t="shared" si="200"/>
        <v>146.095928530252</v>
      </c>
      <c r="T591">
        <f t="shared" si="201"/>
        <v>1.3338814408347732</v>
      </c>
      <c r="U591">
        <f t="shared" si="204"/>
        <v>55.937977359729203</v>
      </c>
      <c r="Z591">
        <f t="shared" si="202"/>
        <v>2.2548271659729224E-2</v>
      </c>
      <c r="AA591">
        <f>PI()/4*('Config sheet'!$N$38^2-'Config sheet'!$N$41^2)*'Stage 1'!Z591*2</f>
        <v>1.8734049310168549E-3</v>
      </c>
      <c r="AB591">
        <f t="shared" si="203"/>
        <v>12.681817581400013</v>
      </c>
      <c r="AC591">
        <v>91.482892942072198</v>
      </c>
    </row>
    <row r="592" spans="3:29" x14ac:dyDescent="0.25">
      <c r="C592">
        <f t="shared" si="205"/>
        <v>-39</v>
      </c>
      <c r="D592">
        <f t="shared" si="192"/>
        <v>995</v>
      </c>
      <c r="E592">
        <f t="shared" si="193"/>
        <v>0.17780000000000001</v>
      </c>
      <c r="F592">
        <f t="shared" si="206"/>
        <v>-6.5326633165829146E-3</v>
      </c>
      <c r="G592">
        <f t="shared" si="207"/>
        <v>104.19615634406146</v>
      </c>
      <c r="H592">
        <f t="shared" si="208"/>
        <v>-0.68067840827778847</v>
      </c>
      <c r="I592" s="3">
        <f t="shared" si="194"/>
        <v>8.8900000000000007E-2</v>
      </c>
      <c r="J592" s="3">
        <f t="shared" si="195"/>
        <v>0.40640000000000004</v>
      </c>
      <c r="K592">
        <f t="shared" si="196"/>
        <v>6.3757174540293282E-2</v>
      </c>
      <c r="L592" s="62">
        <f>PI()/4*('Config sheet'!$N$38^2-'Config sheet'!$N$41^2)*'Stage 2'!K592*2</f>
        <v>5.2972133285413003E-3</v>
      </c>
      <c r="M592">
        <f t="shared" si="197"/>
        <v>29.263039262996461</v>
      </c>
      <c r="N592" s="62">
        <f>'Config sheet'!$N$44</f>
        <v>5.8970333333333338</v>
      </c>
      <c r="O592">
        <f t="shared" si="209"/>
        <v>-6.8204240535909229</v>
      </c>
      <c r="P592">
        <f t="shared" si="210"/>
        <v>793.97701485858056</v>
      </c>
      <c r="Q592">
        <f t="shared" si="198"/>
        <v>180</v>
      </c>
      <c r="R592">
        <f t="shared" si="199"/>
        <v>142.91586267454454</v>
      </c>
      <c r="S592">
        <f t="shared" si="200"/>
        <v>142.91586267454451</v>
      </c>
      <c r="T592">
        <f t="shared" si="201"/>
        <v>1.3338814408347732</v>
      </c>
      <c r="U592">
        <f t="shared" si="204"/>
        <v>54.616236211223253</v>
      </c>
      <c r="Z592">
        <f t="shared" si="202"/>
        <v>2.3681054540293289E-2</v>
      </c>
      <c r="AA592">
        <f>PI()/4*('Config sheet'!$N$38^2-'Config sheet'!$N$41^2)*'Stage 1'!Z592*2</f>
        <v>1.967521281318343E-3</v>
      </c>
      <c r="AB592">
        <f t="shared" si="203"/>
        <v>13.318928312875864</v>
      </c>
      <c r="AC592">
        <v>91.033524458572941</v>
      </c>
    </row>
    <row r="593" spans="3:29" x14ac:dyDescent="0.25">
      <c r="C593">
        <f t="shared" si="205"/>
        <v>-40</v>
      </c>
      <c r="D593">
        <f t="shared" si="192"/>
        <v>995</v>
      </c>
      <c r="E593">
        <f t="shared" si="193"/>
        <v>0.17780000000000001</v>
      </c>
      <c r="F593">
        <f t="shared" si="206"/>
        <v>-6.7001675041876048E-3</v>
      </c>
      <c r="G593">
        <f t="shared" si="207"/>
        <v>104.19615634406146</v>
      </c>
      <c r="H593">
        <f t="shared" si="208"/>
        <v>-0.69813170079773179</v>
      </c>
      <c r="I593" s="3">
        <f t="shared" si="194"/>
        <v>8.8900000000000007E-2</v>
      </c>
      <c r="J593" s="3">
        <f t="shared" si="195"/>
        <v>0.40640000000000004</v>
      </c>
      <c r="K593">
        <f t="shared" si="196"/>
        <v>6.4912315481161498E-2</v>
      </c>
      <c r="L593" s="62">
        <f>PI()/4*('Config sheet'!$N$38^2-'Config sheet'!$N$41^2)*'Stage 2'!K593*2</f>
        <v>5.3931872802170247E-3</v>
      </c>
      <c r="M593">
        <f t="shared" si="197"/>
        <v>29.793221708354956</v>
      </c>
      <c r="N593" s="62">
        <f>'Config sheet'!$N$44</f>
        <v>5.8970333333333338</v>
      </c>
      <c r="O593">
        <f t="shared" si="209"/>
        <v>-6.9519191143445171</v>
      </c>
      <c r="P593">
        <f t="shared" si="210"/>
        <v>776.02801920579793</v>
      </c>
      <c r="Q593">
        <f t="shared" si="198"/>
        <v>180</v>
      </c>
      <c r="R593">
        <f t="shared" si="199"/>
        <v>139.68504345704366</v>
      </c>
      <c r="S593">
        <f t="shared" si="200"/>
        <v>139.68504345704363</v>
      </c>
      <c r="T593">
        <f t="shared" si="201"/>
        <v>1.3338814408347732</v>
      </c>
      <c r="U593">
        <f t="shared" si="204"/>
        <v>53.323679492304286</v>
      </c>
      <c r="Z593">
        <f t="shared" si="202"/>
        <v>2.4836195481161505E-2</v>
      </c>
      <c r="AA593">
        <f>PI()/4*('Config sheet'!$N$38^2-'Config sheet'!$N$41^2)*'Stage 1'!Z593*2</f>
        <v>2.0634952329940679E-3</v>
      </c>
      <c r="AB593">
        <f t="shared" si="203"/>
        <v>13.968613881418168</v>
      </c>
      <c r="AC593">
        <v>90.573058193315958</v>
      </c>
    </row>
    <row r="594" spans="3:29" x14ac:dyDescent="0.25">
      <c r="C594">
        <f t="shared" si="205"/>
        <v>-41</v>
      </c>
      <c r="D594">
        <f t="shared" si="192"/>
        <v>995</v>
      </c>
      <c r="E594">
        <f t="shared" si="193"/>
        <v>0.17780000000000001</v>
      </c>
      <c r="F594">
        <f t="shared" si="206"/>
        <v>-6.867671691792295E-3</v>
      </c>
      <c r="G594">
        <f t="shared" si="207"/>
        <v>104.19615634406146</v>
      </c>
      <c r="H594">
        <f t="shared" si="208"/>
        <v>-0.71558499331767511</v>
      </c>
      <c r="I594" s="3">
        <f t="shared" si="194"/>
        <v>8.8900000000000007E-2</v>
      </c>
      <c r="J594" s="3">
        <f t="shared" si="195"/>
        <v>0.40640000000000004</v>
      </c>
      <c r="K594">
        <f t="shared" si="196"/>
        <v>6.6089310428596615E-2</v>
      </c>
      <c r="L594" s="62">
        <f>PI()/4*('Config sheet'!$N$38^2-'Config sheet'!$N$41^2)*'Stage 2'!K594*2</f>
        <v>5.4909769543695208E-3</v>
      </c>
      <c r="M594">
        <f t="shared" si="197"/>
        <v>30.333434627253606</v>
      </c>
      <c r="N594" s="62">
        <f>'Config sheet'!$N$44</f>
        <v>5.8970333333333338</v>
      </c>
      <c r="O594">
        <f t="shared" si="209"/>
        <v>-7.0803848702028311</v>
      </c>
      <c r="P594">
        <f t="shared" si="210"/>
        <v>757.80913793865045</v>
      </c>
      <c r="Q594">
        <f t="shared" si="198"/>
        <v>180</v>
      </c>
      <c r="R594">
        <f t="shared" si="199"/>
        <v>136.40564482895707</v>
      </c>
      <c r="S594">
        <f t="shared" si="200"/>
        <v>136.40564482895707</v>
      </c>
      <c r="T594">
        <f t="shared" si="201"/>
        <v>1.3338814408347732</v>
      </c>
      <c r="U594">
        <f t="shared" si="204"/>
        <v>52.060740286765061</v>
      </c>
      <c r="Z594">
        <f t="shared" si="202"/>
        <v>2.6013190428596622E-2</v>
      </c>
      <c r="AA594">
        <f>PI()/4*('Config sheet'!$N$38^2-'Config sheet'!$N$41^2)*'Stage 1'!Z594*2</f>
        <v>2.1612849071465635E-3</v>
      </c>
      <c r="AB594">
        <f t="shared" si="203"/>
        <v>14.630590792236569</v>
      </c>
      <c r="AC594">
        <v>90.101548814513805</v>
      </c>
    </row>
    <row r="595" spans="3:29" x14ac:dyDescent="0.25">
      <c r="C595">
        <f t="shared" si="205"/>
        <v>-42</v>
      </c>
      <c r="D595">
        <f t="shared" si="192"/>
        <v>995</v>
      </c>
      <c r="E595">
        <f t="shared" si="193"/>
        <v>0.17780000000000001</v>
      </c>
      <c r="F595">
        <f t="shared" si="206"/>
        <v>-7.0351758793969852E-3</v>
      </c>
      <c r="G595">
        <f t="shared" si="207"/>
        <v>104.19615634406146</v>
      </c>
      <c r="H595">
        <f t="shared" si="208"/>
        <v>-0.73303828583761832</v>
      </c>
      <c r="I595" s="3">
        <f t="shared" si="194"/>
        <v>8.8900000000000007E-2</v>
      </c>
      <c r="J595" s="3">
        <f t="shared" si="195"/>
        <v>0.40640000000000004</v>
      </c>
      <c r="K595">
        <f t="shared" si="196"/>
        <v>6.7287647410842644E-2</v>
      </c>
      <c r="L595" s="62">
        <f>PI()/4*('Config sheet'!$N$38^2-'Config sheet'!$N$41^2)*'Stage 2'!K595*2</f>
        <v>5.590539814239133E-3</v>
      </c>
      <c r="M595">
        <f t="shared" si="197"/>
        <v>30.883443036732363</v>
      </c>
      <c r="N595" s="62">
        <f>'Config sheet'!$N$44</f>
        <v>5.8970333333333338</v>
      </c>
      <c r="O595">
        <f t="shared" si="209"/>
        <v>-7.2057771343803312</v>
      </c>
      <c r="P595">
        <f t="shared" si="210"/>
        <v>739.33257158816434</v>
      </c>
      <c r="Q595">
        <f t="shared" si="198"/>
        <v>180</v>
      </c>
      <c r="R595">
        <f t="shared" si="199"/>
        <v>133.0798628858696</v>
      </c>
      <c r="S595">
        <f t="shared" si="200"/>
        <v>133.07986288586957</v>
      </c>
      <c r="T595">
        <f t="shared" si="201"/>
        <v>1.3338814408347732</v>
      </c>
      <c r="U595">
        <f t="shared" si="204"/>
        <v>50.827712355289762</v>
      </c>
      <c r="Z595">
        <f t="shared" si="202"/>
        <v>2.7211527410842651E-2</v>
      </c>
      <c r="AA595">
        <f>PI()/4*('Config sheet'!$N$38^2-'Config sheet'!$N$41^2)*'Stage 1'!Z595*2</f>
        <v>2.2608477670161757E-3</v>
      </c>
      <c r="AB595">
        <f t="shared" si="203"/>
        <v>15.304571097211838</v>
      </c>
      <c r="AC595">
        <v>89.619053644951279</v>
      </c>
    </row>
    <row r="596" spans="3:29" x14ac:dyDescent="0.25">
      <c r="C596">
        <f t="shared" si="205"/>
        <v>-43</v>
      </c>
      <c r="D596">
        <f t="shared" si="192"/>
        <v>995</v>
      </c>
      <c r="E596">
        <f t="shared" si="193"/>
        <v>0.17780000000000001</v>
      </c>
      <c r="F596">
        <f t="shared" si="206"/>
        <v>-7.2026800670016754E-3</v>
      </c>
      <c r="G596">
        <f t="shared" si="207"/>
        <v>104.19615634406146</v>
      </c>
      <c r="H596">
        <f t="shared" si="208"/>
        <v>-0.75049157835756164</v>
      </c>
      <c r="I596" s="3">
        <f t="shared" si="194"/>
        <v>8.8900000000000007E-2</v>
      </c>
      <c r="J596" s="3">
        <f t="shared" si="195"/>
        <v>0.40640000000000004</v>
      </c>
      <c r="K596">
        <f t="shared" si="196"/>
        <v>6.8506806874727544E-2</v>
      </c>
      <c r="L596" s="62">
        <f>PI()/4*('Config sheet'!$N$38^2-'Config sheet'!$N$41^2)*'Stage 2'!K596*2</f>
        <v>5.6918326931703804E-3</v>
      </c>
      <c r="M596">
        <f t="shared" si="197"/>
        <v>31.443008474140047</v>
      </c>
      <c r="N596" s="62">
        <f>'Config sheet'!$N$44</f>
        <v>5.8970333333333338</v>
      </c>
      <c r="O596">
        <f t="shared" si="209"/>
        <v>-7.3280537732106978</v>
      </c>
      <c r="P596">
        <f t="shared" si="210"/>
        <v>720.61063189020479</v>
      </c>
      <c r="Q596">
        <f t="shared" si="198"/>
        <v>180</v>
      </c>
      <c r="R596">
        <f t="shared" si="199"/>
        <v>129.70991374023686</v>
      </c>
      <c r="S596">
        <f t="shared" si="200"/>
        <v>129.70991374023686</v>
      </c>
      <c r="T596">
        <f t="shared" si="201"/>
        <v>1.3338814408347732</v>
      </c>
      <c r="U596">
        <f t="shared" si="204"/>
        <v>49.624763227656537</v>
      </c>
      <c r="Z596">
        <f t="shared" si="202"/>
        <v>2.8430686874727551E-2</v>
      </c>
      <c r="AA596">
        <f>PI()/4*('Config sheet'!$N$38^2-'Config sheet'!$N$41^2)*'Stage 1'!Z596*2</f>
        <v>2.3621406459474231E-3</v>
      </c>
      <c r="AB596">
        <f t="shared" si="203"/>
        <v>15.990262584211219</v>
      </c>
      <c r="AC596">
        <v>89.125632746128289</v>
      </c>
    </row>
    <row r="597" spans="3:29" x14ac:dyDescent="0.25">
      <c r="C597">
        <f t="shared" si="205"/>
        <v>-44</v>
      </c>
      <c r="D597">
        <f t="shared" si="192"/>
        <v>995</v>
      </c>
      <c r="E597">
        <f t="shared" si="193"/>
        <v>0.17780000000000001</v>
      </c>
      <c r="F597">
        <f t="shared" si="206"/>
        <v>-7.3701842546063656E-3</v>
      </c>
      <c r="G597">
        <f t="shared" si="207"/>
        <v>104.19615634406146</v>
      </c>
      <c r="H597">
        <f t="shared" si="208"/>
        <v>-0.76794487087750496</v>
      </c>
      <c r="I597" s="3">
        <f t="shared" si="194"/>
        <v>8.8900000000000007E-2</v>
      </c>
      <c r="J597" s="3">
        <f t="shared" si="195"/>
        <v>0.40640000000000004</v>
      </c>
      <c r="K597">
        <f t="shared" si="196"/>
        <v>6.9746262027023886E-2</v>
      </c>
      <c r="L597" s="62">
        <f>PI()/4*('Config sheet'!$N$38^2-'Config sheet'!$N$41^2)*'Stage 2'!K597*2</f>
        <v>5.7948118229736315E-3</v>
      </c>
      <c r="M597">
        <f t="shared" si="197"/>
        <v>32.011889153810841</v>
      </c>
      <c r="N597" s="62">
        <f>'Config sheet'!$N$44</f>
        <v>5.8970333333333338</v>
      </c>
      <c r="O597">
        <f t="shared" si="209"/>
        <v>-7.447174723778943</v>
      </c>
      <c r="P597">
        <f t="shared" si="210"/>
        <v>701.65572989227212</v>
      </c>
      <c r="Q597">
        <f t="shared" si="198"/>
        <v>180</v>
      </c>
      <c r="R597">
        <f t="shared" si="199"/>
        <v>126.298031380609</v>
      </c>
      <c r="S597">
        <f t="shared" si="200"/>
        <v>126.29803138060899</v>
      </c>
      <c r="T597">
        <f t="shared" si="201"/>
        <v>1.3338814408347732</v>
      </c>
      <c r="U597">
        <f t="shared" si="204"/>
        <v>48.45194667035954</v>
      </c>
      <c r="Z597">
        <f t="shared" si="202"/>
        <v>2.9670142027023894E-2</v>
      </c>
      <c r="AA597">
        <f>PI()/4*('Config sheet'!$N$38^2-'Config sheet'!$N$41^2)*'Stage 1'!Z597*2</f>
        <v>2.4651197757506742E-3</v>
      </c>
      <c r="AB597">
        <f t="shared" si="203"/>
        <v>16.687368969079806</v>
      </c>
      <c r="AC597">
        <v>88.62134900294491</v>
      </c>
    </row>
    <row r="598" spans="3:29" x14ac:dyDescent="0.25">
      <c r="C598">
        <f t="shared" si="205"/>
        <v>-45</v>
      </c>
      <c r="D598">
        <f t="shared" si="192"/>
        <v>995</v>
      </c>
      <c r="E598">
        <f t="shared" si="193"/>
        <v>0.17780000000000001</v>
      </c>
      <c r="F598">
        <f t="shared" si="206"/>
        <v>-7.5376884422110558E-3</v>
      </c>
      <c r="G598">
        <f t="shared" si="207"/>
        <v>104.19615634406146</v>
      </c>
      <c r="H598">
        <f t="shared" si="208"/>
        <v>-0.78539816339744828</v>
      </c>
      <c r="I598" s="3">
        <f t="shared" si="194"/>
        <v>8.8900000000000007E-2</v>
      </c>
      <c r="J598" s="3">
        <f t="shared" si="195"/>
        <v>0.40640000000000004</v>
      </c>
      <c r="K598">
        <f t="shared" si="196"/>
        <v>7.100547918027017E-2</v>
      </c>
      <c r="L598" s="62">
        <f>PI()/4*('Config sheet'!$N$38^2-'Config sheet'!$N$41^2)*'Stage 2'!K598*2</f>
        <v>5.8994328626573852E-3</v>
      </c>
      <c r="M598">
        <f t="shared" si="197"/>
        <v>32.589840125788072</v>
      </c>
      <c r="N598" s="62">
        <f>'Config sheet'!$N$44</f>
        <v>5.8970333333333338</v>
      </c>
      <c r="O598">
        <f t="shared" si="209"/>
        <v>-7.5631020095561654</v>
      </c>
      <c r="P598">
        <f t="shared" si="210"/>
        <v>682.48036400011233</v>
      </c>
      <c r="Q598">
        <f t="shared" si="198"/>
        <v>180</v>
      </c>
      <c r="R598">
        <f t="shared" si="199"/>
        <v>122.84646552002023</v>
      </c>
      <c r="S598">
        <f t="shared" si="200"/>
        <v>122.84646552002023</v>
      </c>
      <c r="T598">
        <f t="shared" si="201"/>
        <v>1.3338814408347732</v>
      </c>
      <c r="U598">
        <f t="shared" si="204"/>
        <v>47.309214484792406</v>
      </c>
      <c r="Z598">
        <f t="shared" si="202"/>
        <v>3.0929359180270177E-2</v>
      </c>
      <c r="AA598">
        <f>PI()/4*('Config sheet'!$N$38^2-'Config sheet'!$N$41^2)*'Stage 1'!Z598*2</f>
        <v>2.5697408154344279E-3</v>
      </c>
      <c r="AB598">
        <f t="shared" si="203"/>
        <v>17.395590090140708</v>
      </c>
      <c r="AC598">
        <v>88.106268208795427</v>
      </c>
    </row>
    <row r="599" spans="3:29" x14ac:dyDescent="0.25">
      <c r="C599">
        <f t="shared" si="205"/>
        <v>-46</v>
      </c>
      <c r="D599">
        <f t="shared" si="192"/>
        <v>995</v>
      </c>
      <c r="E599">
        <f t="shared" si="193"/>
        <v>0.17780000000000001</v>
      </c>
      <c r="F599">
        <f t="shared" si="206"/>
        <v>-7.705192629815746E-3</v>
      </c>
      <c r="G599">
        <f t="shared" si="207"/>
        <v>104.19615634406146</v>
      </c>
      <c r="H599">
        <f t="shared" si="208"/>
        <v>-0.8028514559173916</v>
      </c>
      <c r="I599" s="3">
        <f t="shared" si="194"/>
        <v>8.8900000000000007E-2</v>
      </c>
      <c r="J599" s="3">
        <f t="shared" si="195"/>
        <v>0.40640000000000004</v>
      </c>
      <c r="K599">
        <f t="shared" si="196"/>
        <v>7.228391810274748E-2</v>
      </c>
      <c r="L599" s="62">
        <f>PI()/4*('Config sheet'!$N$38^2-'Config sheet'!$N$41^2)*'Stage 2'!K599*2</f>
        <v>6.0056509275058035E-3</v>
      </c>
      <c r="M599">
        <f t="shared" si="197"/>
        <v>33.176613436455305</v>
      </c>
      <c r="N599" s="62">
        <f>'Config sheet'!$N$44</f>
        <v>5.8970333333333338</v>
      </c>
      <c r="O599">
        <f t="shared" si="209"/>
        <v>-7.6757997540279401</v>
      </c>
      <c r="P599">
        <f t="shared" si="210"/>
        <v>663.09710797774221</v>
      </c>
      <c r="Q599">
        <f t="shared" si="198"/>
        <v>180</v>
      </c>
      <c r="R599">
        <f t="shared" si="199"/>
        <v>119.35747943599361</v>
      </c>
      <c r="S599">
        <f t="shared" si="200"/>
        <v>119.3574794359936</v>
      </c>
      <c r="T599">
        <f t="shared" si="201"/>
        <v>1.3338814408347732</v>
      </c>
      <c r="U599">
        <f t="shared" si="204"/>
        <v>46.196427607629943</v>
      </c>
      <c r="Z599">
        <f t="shared" si="202"/>
        <v>3.2207798102747487E-2</v>
      </c>
      <c r="AA599">
        <f>PI()/4*('Config sheet'!$N$38^2-'Config sheet'!$N$41^2)*'Stage 1'!Z599*2</f>
        <v>2.6759588802828462E-3</v>
      </c>
      <c r="AB599">
        <f t="shared" si="203"/>
        <v>18.114622105032332</v>
      </c>
      <c r="AC599">
        <v>87.580459150932029</v>
      </c>
    </row>
    <row r="600" spans="3:29" x14ac:dyDescent="0.25">
      <c r="C600">
        <f t="shared" si="205"/>
        <v>-47</v>
      </c>
      <c r="D600">
        <f t="shared" si="192"/>
        <v>995</v>
      </c>
      <c r="E600">
        <f t="shared" si="193"/>
        <v>0.17780000000000001</v>
      </c>
      <c r="F600">
        <f t="shared" si="206"/>
        <v>-7.8726968174204354E-3</v>
      </c>
      <c r="G600">
        <f t="shared" si="207"/>
        <v>104.19615634406146</v>
      </c>
      <c r="H600">
        <f t="shared" si="208"/>
        <v>-0.82030474843733481</v>
      </c>
      <c r="I600" s="3">
        <f t="shared" si="194"/>
        <v>8.8900000000000007E-2</v>
      </c>
      <c r="J600" s="3">
        <f t="shared" si="195"/>
        <v>0.40640000000000004</v>
      </c>
      <c r="K600">
        <f t="shared" si="196"/>
        <v>7.3581032372296129E-2</v>
      </c>
      <c r="L600" s="62">
        <f>PI()/4*('Config sheet'!$N$38^2-'Config sheet'!$N$41^2)*'Stage 2'!K600*2</f>
        <v>6.1134206184752767E-3</v>
      </c>
      <c r="M600">
        <f t="shared" si="197"/>
        <v>33.771958290929788</v>
      </c>
      <c r="N600" s="62">
        <f>'Config sheet'!$N$44</f>
        <v>5.8970333333333338</v>
      </c>
      <c r="O600">
        <f t="shared" si="209"/>
        <v>-7.7852341923097379</v>
      </c>
      <c r="P600">
        <f t="shared" si="210"/>
        <v>643.51859891452682</v>
      </c>
      <c r="Q600">
        <f t="shared" si="198"/>
        <v>180</v>
      </c>
      <c r="R600">
        <f t="shared" si="199"/>
        <v>115.83334780461483</v>
      </c>
      <c r="S600">
        <f t="shared" si="200"/>
        <v>115.83334780461483</v>
      </c>
      <c r="T600">
        <f t="shared" si="201"/>
        <v>1.3338814408347732</v>
      </c>
      <c r="U600">
        <f t="shared" si="204"/>
        <v>45.113366499095157</v>
      </c>
      <c r="Z600">
        <f t="shared" si="202"/>
        <v>3.3504912372296136E-2</v>
      </c>
      <c r="AA600">
        <f>PI()/4*('Config sheet'!$N$38^2-'Config sheet'!$N$41^2)*'Stage 1'!Z600*2</f>
        <v>2.7837285712523198E-3</v>
      </c>
      <c r="AB600">
        <f t="shared" si="203"/>
        <v>18.844157689705359</v>
      </c>
      <c r="AC600">
        <v>87.043993695955223</v>
      </c>
    </row>
    <row r="601" spans="3:29" x14ac:dyDescent="0.25">
      <c r="C601">
        <f t="shared" si="205"/>
        <v>-48</v>
      </c>
      <c r="D601">
        <f t="shared" si="192"/>
        <v>995</v>
      </c>
      <c r="E601">
        <f t="shared" si="193"/>
        <v>0.17780000000000001</v>
      </c>
      <c r="F601">
        <f t="shared" si="206"/>
        <v>-8.0402010050251264E-3</v>
      </c>
      <c r="G601">
        <f t="shared" si="207"/>
        <v>104.19615634406146</v>
      </c>
      <c r="H601">
        <f t="shared" si="208"/>
        <v>-0.83775804095727824</v>
      </c>
      <c r="I601" s="3">
        <f t="shared" si="194"/>
        <v>8.8900000000000007E-2</v>
      </c>
      <c r="J601" s="3">
        <f t="shared" si="195"/>
        <v>0.40640000000000004</v>
      </c>
      <c r="K601">
        <f t="shared" si="196"/>
        <v>7.4896269733647491E-2</v>
      </c>
      <c r="L601" s="62">
        <f>PI()/4*('Config sheet'!$N$38^2-'Config sheet'!$N$41^2)*'Stage 2'!K601*2</f>
        <v>6.2226960518830558E-3</v>
      </c>
      <c r="M601">
        <f t="shared" si="197"/>
        <v>34.375621217069359</v>
      </c>
      <c r="N601" s="62">
        <f>'Config sheet'!$N$44</f>
        <v>5.8970333333333338</v>
      </c>
      <c r="O601">
        <f t="shared" si="209"/>
        <v>-7.8913736807449517</v>
      </c>
      <c r="P601">
        <f t="shared" si="210"/>
        <v>623.75752517296439</v>
      </c>
      <c r="Q601">
        <f t="shared" si="198"/>
        <v>180</v>
      </c>
      <c r="R601">
        <f t="shared" si="199"/>
        <v>112.27635453113361</v>
      </c>
      <c r="S601">
        <f t="shared" si="200"/>
        <v>112.27635453113359</v>
      </c>
      <c r="T601">
        <f t="shared" si="201"/>
        <v>1.3338814408347732</v>
      </c>
      <c r="U601">
        <f t="shared" si="204"/>
        <v>44.05974081658217</v>
      </c>
      <c r="Z601">
        <f t="shared" si="202"/>
        <v>3.4820149733647499E-2</v>
      </c>
      <c r="AA601">
        <f>PI()/4*('Config sheet'!$N$38^2-'Config sheet'!$N$41^2)*'Stage 1'!Z601*2</f>
        <v>2.8930040046600985E-3</v>
      </c>
      <c r="AB601">
        <f t="shared" si="203"/>
        <v>19.583886239396794</v>
      </c>
      <c r="AC601">
        <v>86.496946875282646</v>
      </c>
    </row>
    <row r="602" spans="3:29" x14ac:dyDescent="0.25">
      <c r="C602">
        <f t="shared" si="205"/>
        <v>-49</v>
      </c>
      <c r="D602">
        <f t="shared" si="192"/>
        <v>995</v>
      </c>
      <c r="E602">
        <f t="shared" si="193"/>
        <v>0.17780000000000001</v>
      </c>
      <c r="F602">
        <f t="shared" si="206"/>
        <v>-8.2077051926298158E-3</v>
      </c>
      <c r="G602">
        <f t="shared" si="207"/>
        <v>104.19615634406146</v>
      </c>
      <c r="H602">
        <f t="shared" si="208"/>
        <v>-0.85521133347722145</v>
      </c>
      <c r="I602" s="3">
        <f t="shared" si="194"/>
        <v>8.8900000000000007E-2</v>
      </c>
      <c r="J602" s="3">
        <f t="shared" si="195"/>
        <v>0.40640000000000004</v>
      </c>
      <c r="K602">
        <f t="shared" si="196"/>
        <v>7.622907245893773E-2</v>
      </c>
      <c r="L602" s="62">
        <f>PI()/4*('Config sheet'!$N$38^2-'Config sheet'!$N$41^2)*'Stage 2'!K602*2</f>
        <v>6.3334308893602358E-3</v>
      </c>
      <c r="M602">
        <f t="shared" si="197"/>
        <v>34.987346230939728</v>
      </c>
      <c r="N602" s="62">
        <f>'Config sheet'!$N$44</f>
        <v>5.8970333333333338</v>
      </c>
      <c r="O602">
        <f t="shared" si="209"/>
        <v>-7.9941887044834843</v>
      </c>
      <c r="P602">
        <f t="shared" si="210"/>
        <v>603.82661433085184</v>
      </c>
      <c r="Q602">
        <f t="shared" si="198"/>
        <v>180</v>
      </c>
      <c r="R602">
        <f t="shared" si="199"/>
        <v>108.68879057955334</v>
      </c>
      <c r="S602">
        <f t="shared" si="200"/>
        <v>108.68879057955333</v>
      </c>
      <c r="T602">
        <f t="shared" si="201"/>
        <v>1.3338814408347732</v>
      </c>
      <c r="U602">
        <f t="shared" si="204"/>
        <v>43.03519838082422</v>
      </c>
      <c r="Z602">
        <f t="shared" si="202"/>
        <v>3.6152952458937737E-2</v>
      </c>
      <c r="AA602">
        <f>PI()/4*('Config sheet'!$N$38^2-'Config sheet'!$N$41^2)*'Stage 1'!Z602*2</f>
        <v>3.0037388421372789E-3</v>
      </c>
      <c r="AB602">
        <f t="shared" si="203"/>
        <v>20.333494071393552</v>
      </c>
      <c r="AC602">
        <v>85.939396970444278</v>
      </c>
    </row>
    <row r="603" spans="3:29" x14ac:dyDescent="0.25">
      <c r="C603">
        <f t="shared" si="205"/>
        <v>-50</v>
      </c>
      <c r="D603">
        <f t="shared" si="192"/>
        <v>995</v>
      </c>
      <c r="E603">
        <f t="shared" si="193"/>
        <v>0.17780000000000001</v>
      </c>
      <c r="F603">
        <f t="shared" si="206"/>
        <v>-8.3752093802345069E-3</v>
      </c>
      <c r="G603">
        <f t="shared" si="207"/>
        <v>104.19615634406146</v>
      </c>
      <c r="H603">
        <f t="shared" si="208"/>
        <v>-0.87266462599716477</v>
      </c>
      <c r="I603" s="3">
        <f t="shared" si="194"/>
        <v>8.8900000000000007E-2</v>
      </c>
      <c r="J603" s="3">
        <f t="shared" si="195"/>
        <v>0.40640000000000004</v>
      </c>
      <c r="K603">
        <f t="shared" si="196"/>
        <v>7.75788777110617E-2</v>
      </c>
      <c r="L603" s="62">
        <f>PI()/4*('Config sheet'!$N$38^2-'Config sheet'!$N$41^2)*'Stage 2'!K603*2</f>
        <v>6.4455783680407311E-3</v>
      </c>
      <c r="M603">
        <f t="shared" si="197"/>
        <v>35.606875003585387</v>
      </c>
      <c r="N603" s="62">
        <f>'Config sheet'!$N$44</f>
        <v>5.8970333333333338</v>
      </c>
      <c r="O603">
        <f t="shared" si="209"/>
        <v>-8.0936518830410655</v>
      </c>
      <c r="P603">
        <f t="shared" si="210"/>
        <v>583.73862113147493</v>
      </c>
      <c r="Q603">
        <f t="shared" si="198"/>
        <v>180</v>
      </c>
      <c r="R603">
        <f t="shared" si="199"/>
        <v>105.07295180366552</v>
      </c>
      <c r="S603">
        <f t="shared" si="200"/>
        <v>105.07295180366549</v>
      </c>
      <c r="T603">
        <f t="shared" si="201"/>
        <v>1.3338814408347732</v>
      </c>
      <c r="U603">
        <f t="shared" si="204"/>
        <v>42.039333449657192</v>
      </c>
      <c r="Z603">
        <f t="shared" si="202"/>
        <v>3.7502757711061707E-2</v>
      </c>
      <c r="AA603">
        <f>PI()/4*('Config sheet'!$N$38^2-'Config sheet'!$N$41^2)*'Stage 1'!Z603*2</f>
        <v>3.1158863208177743E-3</v>
      </c>
      <c r="AB603">
        <f t="shared" si="203"/>
        <v>21.092664629393536</v>
      </c>
      <c r="AC603">
        <v>85.371425598047466</v>
      </c>
    </row>
    <row r="604" spans="3:29" x14ac:dyDescent="0.25">
      <c r="C604">
        <f t="shared" si="205"/>
        <v>-51</v>
      </c>
      <c r="D604">
        <f t="shared" si="192"/>
        <v>995</v>
      </c>
      <c r="E604">
        <f t="shared" si="193"/>
        <v>0.17780000000000001</v>
      </c>
      <c r="F604">
        <f t="shared" si="206"/>
        <v>-8.5427135678391962E-3</v>
      </c>
      <c r="G604">
        <f t="shared" si="207"/>
        <v>104.19615634406146</v>
      </c>
      <c r="H604">
        <f t="shared" si="208"/>
        <v>-0.89011791851710798</v>
      </c>
      <c r="I604" s="3">
        <f t="shared" si="194"/>
        <v>8.8900000000000007E-2</v>
      </c>
      <c r="J604" s="3">
        <f t="shared" si="195"/>
        <v>0.40640000000000004</v>
      </c>
      <c r="K604">
        <f t="shared" si="196"/>
        <v>7.8945117909516305E-2</v>
      </c>
      <c r="L604" s="62">
        <f>PI()/4*('Config sheet'!$N$38^2-'Config sheet'!$N$41^2)*'Stage 2'!K604*2</f>
        <v>6.5590913309570668E-3</v>
      </c>
      <c r="M604">
        <f t="shared" si="197"/>
        <v>36.233947028943007</v>
      </c>
      <c r="N604" s="62">
        <f>'Config sheet'!$N$44</f>
        <v>5.8970333333333338</v>
      </c>
      <c r="O604">
        <f t="shared" si="209"/>
        <v>-8.1897379738418081</v>
      </c>
      <c r="P604">
        <f t="shared" si="210"/>
        <v>563.50631545546094</v>
      </c>
      <c r="Q604">
        <f t="shared" si="198"/>
        <v>180</v>
      </c>
      <c r="R604">
        <f t="shared" si="199"/>
        <v>101.43113678198299</v>
      </c>
      <c r="S604">
        <f t="shared" si="200"/>
        <v>101.43113678198296</v>
      </c>
      <c r="T604">
        <f t="shared" si="201"/>
        <v>1.3338814408347732</v>
      </c>
      <c r="U604">
        <f t="shared" si="204"/>
        <v>41.071694320644426</v>
      </c>
      <c r="Z604">
        <f t="shared" si="202"/>
        <v>3.8868997909516312E-2</v>
      </c>
      <c r="AA604">
        <f>PI()/4*('Config sheet'!$N$38^2-'Config sheet'!$N$41^2)*'Stage 1'!Z604*2</f>
        <v>3.2293992837341095E-3</v>
      </c>
      <c r="AB604">
        <f t="shared" si="203"/>
        <v>21.861078689266765</v>
      </c>
      <c r="AC604">
        <v>84.793117794250492</v>
      </c>
    </row>
    <row r="605" spans="3:29" x14ac:dyDescent="0.25">
      <c r="C605">
        <f t="shared" si="205"/>
        <v>-52</v>
      </c>
      <c r="D605">
        <f t="shared" si="192"/>
        <v>995</v>
      </c>
      <c r="E605">
        <f t="shared" si="193"/>
        <v>0.17780000000000001</v>
      </c>
      <c r="F605">
        <f t="shared" si="206"/>
        <v>-8.7102177554438873E-3</v>
      </c>
      <c r="G605">
        <f t="shared" si="207"/>
        <v>104.19615634406146</v>
      </c>
      <c r="H605">
        <f t="shared" si="208"/>
        <v>-0.90757121103705141</v>
      </c>
      <c r="I605" s="3">
        <f t="shared" si="194"/>
        <v>8.8900000000000007E-2</v>
      </c>
      <c r="J605" s="3">
        <f t="shared" si="195"/>
        <v>0.40640000000000004</v>
      </c>
      <c r="K605">
        <f t="shared" si="196"/>
        <v>8.0327221098374813E-2</v>
      </c>
      <c r="L605" s="62">
        <f>PI()/4*('Config sheet'!$N$38^2-'Config sheet'!$N$41^2)*'Stage 2'!K605*2</f>
        <v>6.6739222576132316E-3</v>
      </c>
      <c r="M605">
        <f t="shared" si="197"/>
        <v>36.868299792733048</v>
      </c>
      <c r="N605" s="62">
        <f>'Config sheet'!$N$44</f>
        <v>5.8970333333333338</v>
      </c>
      <c r="O605">
        <f t="shared" si="209"/>
        <v>-8.2824238737487583</v>
      </c>
      <c r="P605">
        <f t="shared" si="210"/>
        <v>543.14247032787148</v>
      </c>
      <c r="Q605">
        <f t="shared" si="198"/>
        <v>180</v>
      </c>
      <c r="R605">
        <f t="shared" si="199"/>
        <v>97.765644659016885</v>
      </c>
      <c r="S605">
        <f t="shared" si="200"/>
        <v>97.765644659016871</v>
      </c>
      <c r="T605">
        <f t="shared" si="201"/>
        <v>1.3338814408347732</v>
      </c>
      <c r="U605">
        <f t="shared" si="204"/>
        <v>41.002122</v>
      </c>
      <c r="Z605">
        <f t="shared" si="202"/>
        <v>4.025110109837482E-2</v>
      </c>
      <c r="AA605">
        <f>PI()/4*('Config sheet'!$N$38^2-'Config sheet'!$N$41^2)*'Stage 1'!Z605*2</f>
        <v>3.3442302103902748E-3</v>
      </c>
      <c r="AB605">
        <f t="shared" si="203"/>
        <v>22.638414566015086</v>
      </c>
      <c r="AC605">
        <v>84.20456209858088</v>
      </c>
    </row>
    <row r="606" spans="3:29" x14ac:dyDescent="0.25">
      <c r="C606">
        <f t="shared" si="205"/>
        <v>-53</v>
      </c>
      <c r="D606">
        <f t="shared" si="192"/>
        <v>995</v>
      </c>
      <c r="E606">
        <f t="shared" si="193"/>
        <v>0.17780000000000001</v>
      </c>
      <c r="F606">
        <f t="shared" si="206"/>
        <v>-8.8777219430485766E-3</v>
      </c>
      <c r="G606">
        <f t="shared" si="207"/>
        <v>104.19615634406146</v>
      </c>
      <c r="H606">
        <f t="shared" si="208"/>
        <v>-0.92502450355699462</v>
      </c>
      <c r="I606" s="3">
        <f t="shared" si="194"/>
        <v>8.8900000000000007E-2</v>
      </c>
      <c r="J606" s="3">
        <f t="shared" si="195"/>
        <v>0.40640000000000004</v>
      </c>
      <c r="K606">
        <f t="shared" si="196"/>
        <v>8.172461131602593E-2</v>
      </c>
      <c r="L606" s="62">
        <f>PI()/4*('Config sheet'!$N$38^2-'Config sheet'!$N$41^2)*'Stage 2'!K606*2</f>
        <v>6.79002329470415E-3</v>
      </c>
      <c r="M606">
        <f t="shared" si="197"/>
        <v>37.509668942161234</v>
      </c>
      <c r="N606" s="62">
        <f>'Config sheet'!$N$44</f>
        <v>5.8970333333333338</v>
      </c>
      <c r="O606">
        <f t="shared" si="209"/>
        <v>-8.3716886185894754</v>
      </c>
      <c r="P606">
        <f t="shared" si="210"/>
        <v>522.65984997406565</v>
      </c>
      <c r="Q606">
        <f t="shared" si="198"/>
        <v>180</v>
      </c>
      <c r="R606">
        <f t="shared" si="199"/>
        <v>94.078772995331832</v>
      </c>
      <c r="S606">
        <f t="shared" si="200"/>
        <v>94.078772995331818</v>
      </c>
      <c r="T606">
        <f t="shared" si="201"/>
        <v>1.3338814408347732</v>
      </c>
      <c r="U606">
        <f t="shared" si="204"/>
        <v>41.002122</v>
      </c>
      <c r="Z606">
        <f t="shared" si="202"/>
        <v>4.1648491316025937E-2</v>
      </c>
      <c r="AA606">
        <f>PI()/4*('Config sheet'!$N$38^2-'Config sheet'!$N$41^2)*'Stage 1'!Z606*2</f>
        <v>3.4603312474811927E-3</v>
      </c>
      <c r="AB606">
        <f t="shared" si="203"/>
        <v>23.424348321724374</v>
      </c>
      <c r="AC606">
        <v>83.605850636929191</v>
      </c>
    </row>
    <row r="607" spans="3:29" x14ac:dyDescent="0.25">
      <c r="C607">
        <f t="shared" si="205"/>
        <v>-54</v>
      </c>
      <c r="D607">
        <f t="shared" si="192"/>
        <v>995</v>
      </c>
      <c r="E607">
        <f t="shared" si="193"/>
        <v>0.17780000000000001</v>
      </c>
      <c r="F607">
        <f t="shared" si="206"/>
        <v>-9.0452261306532659E-3</v>
      </c>
      <c r="G607">
        <f t="shared" si="207"/>
        <v>104.19615634406146</v>
      </c>
      <c r="H607">
        <f t="shared" si="208"/>
        <v>-0.94247779607693782</v>
      </c>
      <c r="I607" s="3">
        <f t="shared" si="194"/>
        <v>8.8900000000000007E-2</v>
      </c>
      <c r="J607" s="3">
        <f t="shared" si="195"/>
        <v>0.40640000000000004</v>
      </c>
      <c r="K607">
        <f t="shared" si="196"/>
        <v>8.3136708966305539E-2</v>
      </c>
      <c r="L607" s="62">
        <f>PI()/4*('Config sheet'!$N$38^2-'Config sheet'!$N$41^2)*'Stage 2'!K607*2</f>
        <v>6.9073462869508606E-3</v>
      </c>
      <c r="M607">
        <f t="shared" si="197"/>
        <v>38.157788456259247</v>
      </c>
      <c r="N607" s="62">
        <f>'Config sheet'!$N$44</f>
        <v>5.8970333333333338</v>
      </c>
      <c r="O607">
        <f t="shared" si="209"/>
        <v>-8.4575133806859544</v>
      </c>
      <c r="P607">
        <f t="shared" si="210"/>
        <v>502.07119793777974</v>
      </c>
      <c r="Q607">
        <f t="shared" si="198"/>
        <v>180</v>
      </c>
      <c r="R607">
        <f t="shared" si="199"/>
        <v>90.372815628800353</v>
      </c>
      <c r="S607">
        <f t="shared" si="200"/>
        <v>90.372815628800353</v>
      </c>
      <c r="T607">
        <f t="shared" si="201"/>
        <v>1.3338814408347732</v>
      </c>
      <c r="U607">
        <f t="shared" si="204"/>
        <v>41.002122</v>
      </c>
      <c r="Z607">
        <f t="shared" si="202"/>
        <v>4.3060588966305546E-2</v>
      </c>
      <c r="AA607">
        <f>PI()/4*('Config sheet'!$N$38^2-'Config sheet'!$N$41^2)*'Stage 1'!Z607*2</f>
        <v>3.5776542397279033E-3</v>
      </c>
      <c r="AB607">
        <f t="shared" si="203"/>
        <v>24.218553974300082</v>
      </c>
      <c r="AC607">
        <v>82.997079203547386</v>
      </c>
    </row>
    <row r="608" spans="3:29" x14ac:dyDescent="0.25">
      <c r="C608">
        <f t="shared" si="205"/>
        <v>-55</v>
      </c>
      <c r="D608">
        <f t="shared" si="192"/>
        <v>995</v>
      </c>
      <c r="E608">
        <f t="shared" si="193"/>
        <v>0.17780000000000001</v>
      </c>
      <c r="F608">
        <f t="shared" si="206"/>
        <v>-9.212730318257957E-3</v>
      </c>
      <c r="G608">
        <f t="shared" si="207"/>
        <v>104.19615634406146</v>
      </c>
      <c r="H608">
        <f t="shared" si="208"/>
        <v>-0.95993108859688125</v>
      </c>
      <c r="I608" s="3">
        <f t="shared" si="194"/>
        <v>8.8900000000000007E-2</v>
      </c>
      <c r="J608" s="3">
        <f t="shared" si="195"/>
        <v>0.40640000000000004</v>
      </c>
      <c r="K608">
        <f t="shared" si="196"/>
        <v>8.4562931190639345E-2</v>
      </c>
      <c r="L608" s="62">
        <f>PI()/4*('Config sheet'!$N$38^2-'Config sheet'!$N$41^2)*'Stage 2'!K608*2</f>
        <v>7.0258428080196894E-3</v>
      </c>
      <c r="M608">
        <f t="shared" si="197"/>
        <v>38.812390816689472</v>
      </c>
      <c r="N608" s="62">
        <f>'Config sheet'!$N$44</f>
        <v>5.8970333333333338</v>
      </c>
      <c r="O608">
        <f t="shared" si="209"/>
        <v>-8.5398814644004126</v>
      </c>
      <c r="P608">
        <f t="shared" si="210"/>
        <v>481.3892252747857</v>
      </c>
      <c r="Q608">
        <f t="shared" si="198"/>
        <v>180</v>
      </c>
      <c r="R608">
        <f t="shared" si="199"/>
        <v>86.650060549461415</v>
      </c>
      <c r="S608">
        <f t="shared" si="200"/>
        <v>86.650060549461429</v>
      </c>
      <c r="T608">
        <f t="shared" si="201"/>
        <v>1.3338814408347732</v>
      </c>
      <c r="U608">
        <f t="shared" si="204"/>
        <v>41.002122</v>
      </c>
      <c r="Z608">
        <f t="shared" si="202"/>
        <v>4.4486811190639353E-2</v>
      </c>
      <c r="AA608">
        <f>PI()/4*('Config sheet'!$N$38^2-'Config sheet'!$N$41^2)*'Stage 1'!Z608*2</f>
        <v>3.6961507607967321E-3</v>
      </c>
      <c r="AB608">
        <f t="shared" si="203"/>
        <v>25.020703706771286</v>
      </c>
      <c r="AC608">
        <v>82.378347341875909</v>
      </c>
    </row>
    <row r="609" spans="3:29" x14ac:dyDescent="0.25">
      <c r="C609">
        <f t="shared" si="205"/>
        <v>-56</v>
      </c>
      <c r="D609">
        <f t="shared" si="192"/>
        <v>995</v>
      </c>
      <c r="E609">
        <f t="shared" si="193"/>
        <v>0.17780000000000001</v>
      </c>
      <c r="F609">
        <f t="shared" si="206"/>
        <v>-9.3802345058626464E-3</v>
      </c>
      <c r="G609">
        <f t="shared" si="207"/>
        <v>104.19615634406146</v>
      </c>
      <c r="H609">
        <f t="shared" si="208"/>
        <v>-0.97738438111682446</v>
      </c>
      <c r="I609" s="3">
        <f t="shared" si="194"/>
        <v>8.8900000000000007E-2</v>
      </c>
      <c r="J609" s="3">
        <f t="shared" si="195"/>
        <v>0.40640000000000004</v>
      </c>
      <c r="K609">
        <f t="shared" si="196"/>
        <v>8.600269224081164E-2</v>
      </c>
      <c r="L609" s="62">
        <f>PI()/4*('Config sheet'!$N$38^2-'Config sheet'!$N$41^2)*'Stage 2'!K609*2</f>
        <v>7.1454641914934398E-3</v>
      </c>
      <c r="M609">
        <f t="shared" si="197"/>
        <v>39.473207178837058</v>
      </c>
      <c r="N609" s="62">
        <f>'Config sheet'!$N$44</f>
        <v>5.8970333333333338</v>
      </c>
      <c r="O609">
        <f t="shared" si="209"/>
        <v>-8.6187782997107139</v>
      </c>
      <c r="P609">
        <f t="shared" si="210"/>
        <v>460.62659883537731</v>
      </c>
      <c r="Q609">
        <f t="shared" si="198"/>
        <v>180</v>
      </c>
      <c r="R609">
        <f t="shared" si="199"/>
        <v>82.912787790367915</v>
      </c>
      <c r="S609">
        <f t="shared" si="200"/>
        <v>82.912787790367915</v>
      </c>
      <c r="T609">
        <f t="shared" si="201"/>
        <v>1.3338814408347732</v>
      </c>
      <c r="U609">
        <f t="shared" si="204"/>
        <v>41.002122</v>
      </c>
      <c r="Z609">
        <f t="shared" si="202"/>
        <v>4.5926572240811647E-2</v>
      </c>
      <c r="AA609">
        <f>PI()/4*('Config sheet'!$N$38^2-'Config sheet'!$N$41^2)*'Stage 1'!Z609*2</f>
        <v>3.815772144270483E-3</v>
      </c>
      <c r="AB609">
        <f t="shared" si="203"/>
        <v>25.830468076946929</v>
      </c>
      <c r="AC609">
        <v>81.749758424021621</v>
      </c>
    </row>
    <row r="610" spans="3:29" x14ac:dyDescent="0.25">
      <c r="C610">
        <f t="shared" si="205"/>
        <v>-57</v>
      </c>
      <c r="D610">
        <f t="shared" si="192"/>
        <v>995</v>
      </c>
      <c r="E610">
        <f t="shared" si="193"/>
        <v>0.17780000000000001</v>
      </c>
      <c r="F610">
        <f t="shared" si="206"/>
        <v>-9.5477386934673374E-3</v>
      </c>
      <c r="G610">
        <f t="shared" si="207"/>
        <v>104.19615634406146</v>
      </c>
      <c r="H610">
        <f t="shared" si="208"/>
        <v>-0.99483767363676778</v>
      </c>
      <c r="I610" s="3">
        <f t="shared" si="194"/>
        <v>8.8900000000000007E-2</v>
      </c>
      <c r="J610" s="3">
        <f t="shared" si="195"/>
        <v>0.40640000000000004</v>
      </c>
      <c r="K610">
        <f t="shared" si="196"/>
        <v>8.7455403851968705E-2</v>
      </c>
      <c r="L610" s="62">
        <f>PI()/4*('Config sheet'!$N$38^2-'Config sheet'!$N$41^2)*'Stage 2'!K610*2</f>
        <v>7.2661615618620822E-3</v>
      </c>
      <c r="M610">
        <f t="shared" si="197"/>
        <v>40.139967543009625</v>
      </c>
      <c r="N610" s="62">
        <f>'Config sheet'!$N$44</f>
        <v>5.8970333333333338</v>
      </c>
      <c r="O610">
        <f t="shared" si="209"/>
        <v>-8.6941914338314383</v>
      </c>
      <c r="P610">
        <f t="shared" si="210"/>
        <v>439.79592964881175</v>
      </c>
      <c r="Q610">
        <f t="shared" si="198"/>
        <v>180</v>
      </c>
      <c r="R610">
        <f t="shared" si="199"/>
        <v>79.16326733678612</v>
      </c>
      <c r="S610">
        <f t="shared" si="200"/>
        <v>79.16326733678612</v>
      </c>
      <c r="T610">
        <f t="shared" si="201"/>
        <v>1.3338814408347732</v>
      </c>
      <c r="U610">
        <f t="shared" si="204"/>
        <v>41.002122</v>
      </c>
      <c r="Z610">
        <f t="shared" si="202"/>
        <v>4.7379283851968712E-2</v>
      </c>
      <c r="AA610">
        <f>PI()/4*('Config sheet'!$N$38^2-'Config sheet'!$N$41^2)*'Stage 1'!Z610*2</f>
        <v>3.9364695146391245E-3</v>
      </c>
      <c r="AB610">
        <f t="shared" si="203"/>
        <v>26.647516227203994</v>
      </c>
      <c r="AC610">
        <v>81.111419728706707</v>
      </c>
    </row>
    <row r="611" spans="3:29" x14ac:dyDescent="0.25">
      <c r="C611">
        <f t="shared" si="205"/>
        <v>-58</v>
      </c>
      <c r="D611">
        <f t="shared" si="192"/>
        <v>995</v>
      </c>
      <c r="E611">
        <f t="shared" si="193"/>
        <v>0.17780000000000001</v>
      </c>
      <c r="F611">
        <f t="shared" si="206"/>
        <v>-9.7152428810720268E-3</v>
      </c>
      <c r="G611">
        <f t="shared" si="207"/>
        <v>104.19615634406146</v>
      </c>
      <c r="H611">
        <f t="shared" si="208"/>
        <v>-1.012290966156711</v>
      </c>
      <c r="I611" s="3">
        <f t="shared" si="194"/>
        <v>8.8900000000000007E-2</v>
      </c>
      <c r="J611" s="3">
        <f t="shared" si="195"/>
        <v>0.40640000000000004</v>
      </c>
      <c r="K611">
        <f t="shared" si="196"/>
        <v>8.8920475615458627E-2</v>
      </c>
      <c r="L611" s="62">
        <f>PI()/4*('Config sheet'!$N$38^2-'Config sheet'!$N$41^2)*'Stage 2'!K611*2</f>
        <v>7.3878858654998422E-3</v>
      </c>
      <c r="M611">
        <f t="shared" si="197"/>
        <v>40.812400925562031</v>
      </c>
      <c r="N611" s="62">
        <f>'Config sheet'!$N$44</f>
        <v>5.8970333333333338</v>
      </c>
      <c r="O611">
        <f t="shared" si="209"/>
        <v>-8.766110520898712</v>
      </c>
      <c r="P611">
        <f t="shared" si="210"/>
        <v>418.90976142269704</v>
      </c>
      <c r="Q611">
        <f t="shared" si="198"/>
        <v>180</v>
      </c>
      <c r="R611">
        <f t="shared" si="199"/>
        <v>75.403757056085468</v>
      </c>
      <c r="S611">
        <f t="shared" si="200"/>
        <v>75.403757056085468</v>
      </c>
      <c r="T611">
        <f t="shared" si="201"/>
        <v>1.3338814408347732</v>
      </c>
      <c r="U611">
        <f t="shared" si="204"/>
        <v>41.002122</v>
      </c>
      <c r="Z611">
        <f t="shared" si="202"/>
        <v>4.8844355615458634E-2</v>
      </c>
      <c r="AA611">
        <f>PI()/4*('Config sheet'!$N$38^2-'Config sheet'!$N$41^2)*'Stage 1'!Z611*2</f>
        <v>4.0581938182768845E-3</v>
      </c>
      <c r="AB611">
        <f t="shared" si="203"/>
        <v>27.471516094183706</v>
      </c>
      <c r="AC611">
        <v>80.463442517504205</v>
      </c>
    </row>
    <row r="612" spans="3:29" x14ac:dyDescent="0.25">
      <c r="C612">
        <f t="shared" si="205"/>
        <v>-59</v>
      </c>
      <c r="D612">
        <f t="shared" si="192"/>
        <v>995</v>
      </c>
      <c r="E612">
        <f t="shared" si="193"/>
        <v>0.17780000000000001</v>
      </c>
      <c r="F612">
        <f t="shared" si="206"/>
        <v>-9.8827470686767178E-3</v>
      </c>
      <c r="G612">
        <f t="shared" si="207"/>
        <v>104.19615634406146</v>
      </c>
      <c r="H612">
        <f t="shared" si="208"/>
        <v>-1.0297442586766545</v>
      </c>
      <c r="I612" s="3">
        <f t="shared" si="194"/>
        <v>8.8900000000000007E-2</v>
      </c>
      <c r="J612" s="3">
        <f t="shared" si="195"/>
        <v>0.40640000000000004</v>
      </c>
      <c r="K612">
        <f t="shared" si="196"/>
        <v>9.0397315351107843E-2</v>
      </c>
      <c r="L612" s="62">
        <f>PI()/4*('Config sheet'!$N$38^2-'Config sheet'!$N$41^2)*'Stage 2'!K612*2</f>
        <v>7.5105879015955031E-3</v>
      </c>
      <c r="M612">
        <f t="shared" si="197"/>
        <v>41.490235529762437</v>
      </c>
      <c r="N612" s="62">
        <f>'Config sheet'!$N$44</f>
        <v>5.8970333333333338</v>
      </c>
      <c r="O612">
        <f t="shared" si="209"/>
        <v>-8.8345273097391956</v>
      </c>
      <c r="P612">
        <f t="shared" si="210"/>
        <v>397.9805591701591</v>
      </c>
      <c r="Q612">
        <f t="shared" si="198"/>
        <v>180</v>
      </c>
      <c r="R612">
        <f t="shared" si="199"/>
        <v>71.636500650628648</v>
      </c>
      <c r="S612">
        <f t="shared" si="200"/>
        <v>71.636500650628648</v>
      </c>
      <c r="T612">
        <f t="shared" si="201"/>
        <v>1.3338814408347732</v>
      </c>
      <c r="U612">
        <f t="shared" si="204"/>
        <v>41.002122</v>
      </c>
      <c r="Z612">
        <f t="shared" si="202"/>
        <v>5.032119535110785E-2</v>
      </c>
      <c r="AA612">
        <f>PI()/4*('Config sheet'!$N$38^2-'Config sheet'!$N$41^2)*'Stage 1'!Z612*2</f>
        <v>4.1808958543725462E-3</v>
      </c>
      <c r="AB612">
        <f t="shared" si="203"/>
        <v>28.302134618170893</v>
      </c>
      <c r="AC612">
        <v>79.805942109176328</v>
      </c>
    </row>
    <row r="613" spans="3:29" x14ac:dyDescent="0.25">
      <c r="C613">
        <f t="shared" si="205"/>
        <v>-60</v>
      </c>
      <c r="D613">
        <f t="shared" si="192"/>
        <v>995</v>
      </c>
      <c r="E613">
        <f t="shared" si="193"/>
        <v>0.17780000000000001</v>
      </c>
      <c r="F613">
        <f t="shared" si="206"/>
        <v>-1.0050251256281407E-2</v>
      </c>
      <c r="G613">
        <f t="shared" si="207"/>
        <v>104.19615634406146</v>
      </c>
      <c r="H613">
        <f t="shared" si="208"/>
        <v>-1.0471975511965976</v>
      </c>
      <c r="I613" s="3">
        <f t="shared" si="194"/>
        <v>8.8900000000000007E-2</v>
      </c>
      <c r="J613" s="3">
        <f t="shared" si="195"/>
        <v>0.40640000000000004</v>
      </c>
      <c r="K613">
        <f t="shared" si="196"/>
        <v>9.1885329478529676E-2</v>
      </c>
      <c r="L613" s="62">
        <f>PI()/4*('Config sheet'!$N$38^2-'Config sheet'!$N$41^2)*'Stage 2'!K613*2</f>
        <v>7.6342183530022732E-3</v>
      </c>
      <c r="M613">
        <f t="shared" si="197"/>
        <v>42.173198916214261</v>
      </c>
      <c r="N613" s="62">
        <f>'Config sheet'!$N$44</f>
        <v>5.8970333333333338</v>
      </c>
      <c r="O613">
        <f t="shared" si="209"/>
        <v>-8.8994356297456321</v>
      </c>
      <c r="P613">
        <f t="shared" si="210"/>
        <v>377.02069797745537</v>
      </c>
      <c r="Q613">
        <f t="shared" si="198"/>
        <v>180</v>
      </c>
      <c r="R613">
        <f t="shared" si="199"/>
        <v>67.863725635941975</v>
      </c>
      <c r="S613">
        <f t="shared" si="200"/>
        <v>67.863725635941975</v>
      </c>
      <c r="T613">
        <f t="shared" si="201"/>
        <v>1.3338814408347732</v>
      </c>
      <c r="U613">
        <f t="shared" si="204"/>
        <v>41.002122</v>
      </c>
      <c r="Z613">
        <f t="shared" si="202"/>
        <v>5.1809209478529683E-2</v>
      </c>
      <c r="AA613">
        <f>PI()/4*('Config sheet'!$N$38^2-'Config sheet'!$N$41^2)*'Stage 1'!Z613*2</f>
        <v>4.3045263057793163E-3</v>
      </c>
      <c r="AB613">
        <f t="shared" si="203"/>
        <v>29.139037951928955</v>
      </c>
      <c r="AC613">
        <v>79.139037951928941</v>
      </c>
    </row>
    <row r="614" spans="3:29" x14ac:dyDescent="0.25">
      <c r="C614">
        <f t="shared" si="205"/>
        <v>-61</v>
      </c>
      <c r="D614">
        <f t="shared" si="192"/>
        <v>995</v>
      </c>
      <c r="E614">
        <f t="shared" si="193"/>
        <v>0.17780000000000001</v>
      </c>
      <c r="F614">
        <f t="shared" si="206"/>
        <v>-1.0217755443886098E-2</v>
      </c>
      <c r="G614">
        <f t="shared" si="207"/>
        <v>104.19615634406146</v>
      </c>
      <c r="H614">
        <f t="shared" si="208"/>
        <v>-1.064650843716541</v>
      </c>
      <c r="I614" s="3">
        <f t="shared" si="194"/>
        <v>8.8900000000000007E-2</v>
      </c>
      <c r="J614" s="3">
        <f t="shared" si="195"/>
        <v>0.40640000000000004</v>
      </c>
      <c r="K614">
        <f t="shared" si="196"/>
        <v>9.3383923387055257E-2</v>
      </c>
      <c r="L614" s="62">
        <f>PI()/4*('Config sheet'!$N$38^2-'Config sheet'!$N$41^2)*'Stage 2'!K614*2</f>
        <v>7.7587278169731965E-3</v>
      </c>
      <c r="M614">
        <f t="shared" si="197"/>
        <v>42.861018172645657</v>
      </c>
      <c r="N614" s="62">
        <f>'Config sheet'!$N$44</f>
        <v>5.8970333333333338</v>
      </c>
      <c r="O614">
        <f t="shared" si="209"/>
        <v>-8.9608313748835773</v>
      </c>
      <c r="P614">
        <f t="shared" si="210"/>
        <v>356.04245192450975</v>
      </c>
      <c r="Q614">
        <f t="shared" si="198"/>
        <v>180</v>
      </c>
      <c r="R614">
        <f t="shared" si="199"/>
        <v>64.087641346411758</v>
      </c>
      <c r="S614">
        <f t="shared" si="200"/>
        <v>64.087641346411758</v>
      </c>
      <c r="T614">
        <f t="shared" si="201"/>
        <v>1.3338814408347732</v>
      </c>
      <c r="U614">
        <f t="shared" si="204"/>
        <v>41.002122</v>
      </c>
      <c r="Z614">
        <f t="shared" si="202"/>
        <v>5.3307803387055264E-2</v>
      </c>
      <c r="AA614">
        <f>PI()/4*('Config sheet'!$N$38^2-'Config sheet'!$N$41^2)*'Stage 1'!Z614*2</f>
        <v>4.4290357697502388E-3</v>
      </c>
      <c r="AB614">
        <f t="shared" si="203"/>
        <v>29.981891668759985</v>
      </c>
      <c r="AC614">
        <v>78.462853693393683</v>
      </c>
    </row>
    <row r="615" spans="3:29" x14ac:dyDescent="0.25">
      <c r="C615">
        <f t="shared" si="205"/>
        <v>-62</v>
      </c>
      <c r="D615">
        <f t="shared" si="192"/>
        <v>995</v>
      </c>
      <c r="E615">
        <f t="shared" si="193"/>
        <v>0.17780000000000001</v>
      </c>
      <c r="F615">
        <f t="shared" si="206"/>
        <v>-1.0385259631490788E-2</v>
      </c>
      <c r="G615">
        <f t="shared" si="207"/>
        <v>104.19615634406146</v>
      </c>
      <c r="H615">
        <f t="shared" si="208"/>
        <v>-1.0821041362364843</v>
      </c>
      <c r="I615" s="3">
        <f t="shared" si="194"/>
        <v>8.8900000000000007E-2</v>
      </c>
      <c r="J615" s="3">
        <f t="shared" si="195"/>
        <v>0.40640000000000004</v>
      </c>
      <c r="K615">
        <f t="shared" si="196"/>
        <v>9.4892501803879759E-2</v>
      </c>
      <c r="L615" s="62">
        <f>PI()/4*('Config sheet'!$N$38^2-'Config sheet'!$N$41^2)*'Stage 2'!K615*2</f>
        <v>7.8840668357482852E-3</v>
      </c>
      <c r="M615">
        <f t="shared" si="197"/>
        <v>43.55342008288001</v>
      </c>
      <c r="N615" s="62">
        <f>'Config sheet'!$N$44</f>
        <v>5.8970333333333338</v>
      </c>
      <c r="O615">
        <f t="shared" si="209"/>
        <v>-9.0187124858559322</v>
      </c>
      <c r="P615">
        <f t="shared" si="210"/>
        <v>335.05798317065921</v>
      </c>
      <c r="Q615">
        <f t="shared" si="198"/>
        <v>180</v>
      </c>
      <c r="R615">
        <f t="shared" si="199"/>
        <v>60.310436970718648</v>
      </c>
      <c r="S615">
        <f t="shared" si="200"/>
        <v>60.310436970718655</v>
      </c>
      <c r="T615">
        <f t="shared" si="201"/>
        <v>1.3338814408347732</v>
      </c>
      <c r="U615">
        <f t="shared" si="204"/>
        <v>41.002122</v>
      </c>
      <c r="Z615">
        <f t="shared" si="202"/>
        <v>5.4816381803879766E-2</v>
      </c>
      <c r="AA615">
        <f>PI()/4*('Config sheet'!$N$38^2-'Config sheet'!$N$41^2)*'Stage 1'!Z615*2</f>
        <v>4.5543747885253292E-3</v>
      </c>
      <c r="AB615">
        <f t="shared" si="203"/>
        <v>30.830360969561173</v>
      </c>
      <c r="AC615">
        <v>77.777517248150261</v>
      </c>
    </row>
    <row r="616" spans="3:29" x14ac:dyDescent="0.25">
      <c r="C616">
        <f t="shared" si="205"/>
        <v>-63</v>
      </c>
      <c r="D616">
        <f t="shared" si="192"/>
        <v>995</v>
      </c>
      <c r="E616">
        <f t="shared" si="193"/>
        <v>0.17780000000000001</v>
      </c>
      <c r="F616">
        <f t="shared" si="206"/>
        <v>-1.0552763819095479E-2</v>
      </c>
      <c r="G616">
        <f t="shared" si="207"/>
        <v>104.19615634406146</v>
      </c>
      <c r="H616">
        <f t="shared" si="208"/>
        <v>-1.0995574287564276</v>
      </c>
      <c r="I616" s="3">
        <f t="shared" si="194"/>
        <v>8.8900000000000007E-2</v>
      </c>
      <c r="J616" s="3">
        <f t="shared" si="195"/>
        <v>0.40640000000000004</v>
      </c>
      <c r="K616">
        <f t="shared" si="196"/>
        <v>9.6410469160009671E-2</v>
      </c>
      <c r="L616" s="62">
        <f>PI()/4*('Config sheet'!$N$38^2-'Config sheet'!$N$41^2)*'Stage 2'!K616*2</f>
        <v>8.010185926958957E-3</v>
      </c>
      <c r="M616">
        <f t="shared" si="197"/>
        <v>44.250131294797093</v>
      </c>
      <c r="N616" s="62">
        <f>'Config sheet'!$N$44</f>
        <v>5.8970333333333338</v>
      </c>
      <c r="O616">
        <f t="shared" si="209"/>
        <v>-9.0730789304539723</v>
      </c>
      <c r="P616">
        <f t="shared" si="210"/>
        <v>314.07933121766916</v>
      </c>
      <c r="Q616">
        <f t="shared" si="198"/>
        <v>180</v>
      </c>
      <c r="R616">
        <f t="shared" si="199"/>
        <v>56.534279619180452</v>
      </c>
      <c r="S616">
        <f t="shared" si="200"/>
        <v>56.534279619180452</v>
      </c>
      <c r="T616">
        <f t="shared" si="201"/>
        <v>1.3338814408347732</v>
      </c>
      <c r="U616">
        <f t="shared" si="204"/>
        <v>41.002122</v>
      </c>
      <c r="Z616">
        <f t="shared" si="202"/>
        <v>5.6334349160009678E-2</v>
      </c>
      <c r="AA616">
        <f>PI()/4*('Config sheet'!$N$38^2-'Config sheet'!$N$41^2)*'Stage 1'!Z616*2</f>
        <v>4.6804938797360002E-3</v>
      </c>
      <c r="AB616">
        <f t="shared" si="203"/>
        <v>31.684110888644359</v>
      </c>
      <c r="AC616">
        <v>77.083160862599044</v>
      </c>
    </row>
    <row r="617" spans="3:29" x14ac:dyDescent="0.25">
      <c r="C617">
        <f t="shared" si="205"/>
        <v>-64</v>
      </c>
      <c r="D617">
        <f t="shared" si="192"/>
        <v>995</v>
      </c>
      <c r="E617">
        <f t="shared" si="193"/>
        <v>0.17780000000000001</v>
      </c>
      <c r="F617">
        <f t="shared" si="206"/>
        <v>-1.0720268006700168E-2</v>
      </c>
      <c r="G617">
        <f t="shared" si="207"/>
        <v>104.19615634406146</v>
      </c>
      <c r="H617">
        <f t="shared" si="208"/>
        <v>-1.1170107212763709</v>
      </c>
      <c r="I617" s="3">
        <f t="shared" si="194"/>
        <v>8.8900000000000007E-2</v>
      </c>
      <c r="J617" s="3">
        <f t="shared" si="195"/>
        <v>0.40640000000000004</v>
      </c>
      <c r="K617">
        <f t="shared" si="196"/>
        <v>9.7937229953601657E-2</v>
      </c>
      <c r="L617" s="62">
        <f>PI()/4*('Config sheet'!$N$38^2-'Config sheet'!$N$41^2)*'Stage 2'!K617*2</f>
        <v>8.1370356138157456E-3</v>
      </c>
      <c r="M617">
        <f t="shared" si="197"/>
        <v>44.950878487097</v>
      </c>
      <c r="N617" s="62">
        <f>'Config sheet'!$N$44</f>
        <v>5.8970333333333338</v>
      </c>
      <c r="O617">
        <f t="shared" si="209"/>
        <v>-9.1239326821255666</v>
      </c>
      <c r="P617">
        <f t="shared" si="210"/>
        <v>293.11840236186299</v>
      </c>
      <c r="Q617">
        <f t="shared" si="198"/>
        <v>180</v>
      </c>
      <c r="R617">
        <f t="shared" si="199"/>
        <v>52.761312425135351</v>
      </c>
      <c r="S617">
        <f t="shared" si="200"/>
        <v>52.761312425135337</v>
      </c>
      <c r="T617">
        <f t="shared" si="201"/>
        <v>1.3338814408347732</v>
      </c>
      <c r="U617">
        <f t="shared" si="204"/>
        <v>41.002122</v>
      </c>
      <c r="Z617">
        <f t="shared" si="202"/>
        <v>5.7861109953601664E-2</v>
      </c>
      <c r="AA617">
        <f>PI()/4*('Config sheet'!$N$38^2-'Config sheet'!$N$41^2)*'Stage 1'!Z617*2</f>
        <v>4.8073435665927887E-3</v>
      </c>
      <c r="AB617">
        <f t="shared" si="203"/>
        <v>32.542806498088673</v>
      </c>
      <c r="AC617">
        <v>76.379921176996419</v>
      </c>
    </row>
    <row r="618" spans="3:29" x14ac:dyDescent="0.25">
      <c r="C618">
        <f t="shared" si="205"/>
        <v>-65</v>
      </c>
      <c r="D618">
        <f t="shared" si="192"/>
        <v>995</v>
      </c>
      <c r="E618">
        <f t="shared" si="193"/>
        <v>0.17780000000000001</v>
      </c>
      <c r="F618">
        <f t="shared" si="206"/>
        <v>-1.0887772194304857E-2</v>
      </c>
      <c r="G618">
        <f t="shared" si="207"/>
        <v>104.19615634406146</v>
      </c>
      <c r="H618">
        <f t="shared" si="208"/>
        <v>-1.134464013796314</v>
      </c>
      <c r="I618" s="3">
        <f t="shared" si="194"/>
        <v>8.8900000000000007E-2</v>
      </c>
      <c r="J618" s="3">
        <f t="shared" si="195"/>
        <v>0.40640000000000004</v>
      </c>
      <c r="K618">
        <f t="shared" si="196"/>
        <v>9.9472189110279163E-2</v>
      </c>
      <c r="L618" s="62">
        <f>PI()/4*('Config sheet'!$N$38^2-'Config sheet'!$N$41^2)*'Stage 2'!K618*2</f>
        <v>8.2645664550449142E-3</v>
      </c>
      <c r="M618">
        <f t="shared" si="197"/>
        <v>45.655388534677023</v>
      </c>
      <c r="N618" s="62">
        <f>'Config sheet'!$N$44</f>
        <v>5.8970333333333338</v>
      </c>
      <c r="O618">
        <f t="shared" si="209"/>
        <v>-9.1712776967932186</v>
      </c>
      <c r="P618">
        <f t="shared" si="210"/>
        <v>272.18695934695711</v>
      </c>
      <c r="Q618">
        <f t="shared" si="198"/>
        <v>180</v>
      </c>
      <c r="R618">
        <f t="shared" si="199"/>
        <v>48.993652682452286</v>
      </c>
      <c r="S618">
        <f t="shared" si="200"/>
        <v>48.993652682452279</v>
      </c>
      <c r="T618">
        <f t="shared" si="201"/>
        <v>1.3338814408347732</v>
      </c>
      <c r="U618">
        <f t="shared" si="204"/>
        <v>41.002122</v>
      </c>
      <c r="Z618">
        <f t="shared" si="202"/>
        <v>5.939606911027917E-2</v>
      </c>
      <c r="AA618">
        <f>PI()/4*('Config sheet'!$N$38^2-'Config sheet'!$N$41^2)*'Stage 1'!Z618*2</f>
        <v>4.9348744078219582E-3</v>
      </c>
      <c r="AB618">
        <f t="shared" si="203"/>
        <v>33.406113110393235</v>
      </c>
      <c r="AC618">
        <v>75.667939284463174</v>
      </c>
    </row>
    <row r="619" spans="3:29" x14ac:dyDescent="0.25">
      <c r="C619">
        <f t="shared" si="205"/>
        <v>-66</v>
      </c>
      <c r="D619">
        <f t="shared" si="192"/>
        <v>995</v>
      </c>
      <c r="E619">
        <f t="shared" si="193"/>
        <v>0.17780000000000001</v>
      </c>
      <c r="F619">
        <f t="shared" si="206"/>
        <v>-1.1055276381909548E-2</v>
      </c>
      <c r="G619">
        <f t="shared" si="207"/>
        <v>104.19615634406146</v>
      </c>
      <c r="H619">
        <f t="shared" si="208"/>
        <v>-1.1519173063162575</v>
      </c>
      <c r="I619" s="3">
        <f t="shared" si="194"/>
        <v>8.8900000000000007E-2</v>
      </c>
      <c r="J619" s="3">
        <f t="shared" si="195"/>
        <v>0.40640000000000004</v>
      </c>
      <c r="K619">
        <f t="shared" si="196"/>
        <v>0.10101475234001839</v>
      </c>
      <c r="L619" s="62">
        <f>PI()/4*('Config sheet'!$N$38^2-'Config sheet'!$N$41^2)*'Stage 2'!K619*2</f>
        <v>8.3927290745400476E-3</v>
      </c>
      <c r="M619">
        <f t="shared" si="197"/>
        <v>46.36338867243385</v>
      </c>
      <c r="N619" s="62">
        <f>'Config sheet'!$N$44</f>
        <v>5.8970333333333338</v>
      </c>
      <c r="O619">
        <f t="shared" si="209"/>
        <v>-9.2151198879565488</v>
      </c>
      <c r="P619">
        <f t="shared" si="210"/>
        <v>251.29661122894296</v>
      </c>
      <c r="Q619">
        <f t="shared" si="198"/>
        <v>180</v>
      </c>
      <c r="R619">
        <f t="shared" si="199"/>
        <v>45.233390021209729</v>
      </c>
      <c r="S619">
        <f t="shared" si="200"/>
        <v>45.233390021209736</v>
      </c>
      <c r="T619">
        <f t="shared" si="201"/>
        <v>1.3338814408347732</v>
      </c>
      <c r="U619">
        <f t="shared" si="204"/>
        <v>41.002122</v>
      </c>
      <c r="Z619">
        <f t="shared" si="202"/>
        <v>6.0938632340018395E-2</v>
      </c>
      <c r="AA619">
        <f>PI()/4*('Config sheet'!$N$38^2-'Config sheet'!$N$41^2)*'Stage 1'!Z619*2</f>
        <v>5.0630370273170898E-3</v>
      </c>
      <c r="AB619">
        <f t="shared" si="203"/>
        <v>34.273696479200446</v>
      </c>
      <c r="AC619">
        <v>74.947360786780465</v>
      </c>
    </row>
    <row r="620" spans="3:29" x14ac:dyDescent="0.25">
      <c r="C620">
        <f t="shared" si="205"/>
        <v>-67</v>
      </c>
      <c r="D620">
        <f t="shared" si="192"/>
        <v>995</v>
      </c>
      <c r="E620">
        <f t="shared" si="193"/>
        <v>0.17780000000000001</v>
      </c>
      <c r="F620">
        <f t="shared" si="206"/>
        <v>-1.1222780569514238E-2</v>
      </c>
      <c r="G620">
        <f t="shared" si="207"/>
        <v>104.19615634406146</v>
      </c>
      <c r="H620">
        <f t="shared" si="208"/>
        <v>-1.1693705988362006</v>
      </c>
      <c r="I620" s="3">
        <f t="shared" si="194"/>
        <v>8.8900000000000007E-2</v>
      </c>
      <c r="J620" s="3">
        <f t="shared" si="195"/>
        <v>0.40640000000000004</v>
      </c>
      <c r="K620">
        <f t="shared" si="196"/>
        <v>0.10256432649019254</v>
      </c>
      <c r="L620" s="62">
        <f>PI()/4*('Config sheet'!$N$38^2-'Config sheet'!$N$41^2)*'Stage 2'!K620*2</f>
        <v>8.5214741906944336E-3</v>
      </c>
      <c r="M620">
        <f t="shared" si="197"/>
        <v>47.074606657302567</v>
      </c>
      <c r="N620" s="62">
        <f>'Config sheet'!$N$44</f>
        <v>5.8970333333333338</v>
      </c>
      <c r="O620">
        <f t="shared" si="209"/>
        <v>-9.2554671001155935</v>
      </c>
      <c r="P620">
        <f t="shared" si="210"/>
        <v>230.45880346408836</v>
      </c>
      <c r="Q620">
        <f t="shared" si="198"/>
        <v>180</v>
      </c>
      <c r="R620">
        <f t="shared" si="199"/>
        <v>41.482584623535907</v>
      </c>
      <c r="S620">
        <f t="shared" si="200"/>
        <v>41.482584623535907</v>
      </c>
      <c r="T620">
        <f t="shared" si="201"/>
        <v>1.3338814408347732</v>
      </c>
      <c r="U620">
        <f t="shared" si="204"/>
        <v>41.002122</v>
      </c>
      <c r="Z620">
        <f t="shared" si="202"/>
        <v>6.2488206490192544E-2</v>
      </c>
      <c r="AA620">
        <f>PI()/4*('Config sheet'!$N$38^2-'Config sheet'!$N$41^2)*'Stage 1'!Z620*2</f>
        <v>5.1917821434714767E-3</v>
      </c>
      <c r="AB620">
        <f t="shared" si="203"/>
        <v>35.145222997858575</v>
      </c>
      <c r="AC620">
        <v>74.218335846785948</v>
      </c>
    </row>
    <row r="621" spans="3:29" x14ac:dyDescent="0.25">
      <c r="C621">
        <f t="shared" si="205"/>
        <v>-68</v>
      </c>
      <c r="D621">
        <f t="shared" si="192"/>
        <v>995</v>
      </c>
      <c r="E621">
        <f t="shared" si="193"/>
        <v>0.17780000000000001</v>
      </c>
      <c r="F621">
        <f t="shared" si="206"/>
        <v>-1.1390284757118929E-2</v>
      </c>
      <c r="G621">
        <f t="shared" si="207"/>
        <v>104.19615634406146</v>
      </c>
      <c r="H621">
        <f t="shared" si="208"/>
        <v>-1.186823891356144</v>
      </c>
      <c r="I621" s="3">
        <f t="shared" si="194"/>
        <v>8.8900000000000007E-2</v>
      </c>
      <c r="J621" s="3">
        <f t="shared" si="195"/>
        <v>0.40640000000000004</v>
      </c>
      <c r="K621">
        <f t="shared" si="196"/>
        <v>0.10412031989437176</v>
      </c>
      <c r="L621" s="62">
        <f>PI()/4*('Config sheet'!$N$38^2-'Config sheet'!$N$41^2)*'Stage 2'!K621*2</f>
        <v>8.6507526453808384E-3</v>
      </c>
      <c r="M621">
        <f t="shared" si="197"/>
        <v>47.78877092834761</v>
      </c>
      <c r="N621" s="62">
        <f>'Config sheet'!$N$44</f>
        <v>5.8970333333333338</v>
      </c>
      <c r="O621">
        <f t="shared" si="209"/>
        <v>-9.2923290805532837</v>
      </c>
      <c r="P621">
        <f t="shared" si="210"/>
        <v>209.68480823083817</v>
      </c>
      <c r="Q621">
        <f t="shared" si="198"/>
        <v>180</v>
      </c>
      <c r="R621">
        <f t="shared" si="199"/>
        <v>37.743265481550878</v>
      </c>
      <c r="S621">
        <f t="shared" si="200"/>
        <v>37.743265481550871</v>
      </c>
      <c r="T621">
        <f t="shared" si="201"/>
        <v>1.3338814408347732</v>
      </c>
      <c r="U621">
        <f t="shared" si="204"/>
        <v>41.002122</v>
      </c>
      <c r="Z621">
        <f t="shared" si="202"/>
        <v>6.4044199894371767E-2</v>
      </c>
      <c r="AA621">
        <f>PI()/4*('Config sheet'!$N$38^2-'Config sheet'!$N$41^2)*'Stage 1'!Z621*2</f>
        <v>5.3210605981578816E-3</v>
      </c>
      <c r="AB621">
        <f t="shared" si="203"/>
        <v>36.020359895597167</v>
      </c>
      <c r="AC621">
        <v>73.481019237188377</v>
      </c>
    </row>
    <row r="622" spans="3:29" x14ac:dyDescent="0.25">
      <c r="C622">
        <f t="shared" si="205"/>
        <v>-69</v>
      </c>
      <c r="D622">
        <f t="shared" si="192"/>
        <v>995</v>
      </c>
      <c r="E622">
        <f t="shared" si="193"/>
        <v>0.17780000000000001</v>
      </c>
      <c r="F622">
        <f t="shared" si="206"/>
        <v>-1.1557788944723618E-2</v>
      </c>
      <c r="G622">
        <f t="shared" si="207"/>
        <v>104.19615634406146</v>
      </c>
      <c r="H622">
        <f t="shared" si="208"/>
        <v>-1.2042771838760873</v>
      </c>
      <c r="I622" s="3">
        <f t="shared" si="194"/>
        <v>8.8900000000000007E-2</v>
      </c>
      <c r="J622" s="3">
        <f t="shared" si="195"/>
        <v>0.40640000000000004</v>
      </c>
      <c r="K622">
        <f t="shared" si="196"/>
        <v>0.10568214271647469</v>
      </c>
      <c r="L622" s="62">
        <f>PI()/4*('Config sheet'!$N$38^2-'Config sheet'!$N$41^2)*'Stage 2'!K622*2</f>
        <v>8.780515432545051E-3</v>
      </c>
      <c r="M622">
        <f t="shared" si="197"/>
        <v>48.505610764720188</v>
      </c>
      <c r="N622" s="62">
        <f>'Config sheet'!$N$44</f>
        <v>5.8970333333333338</v>
      </c>
      <c r="O622">
        <f t="shared" si="209"/>
        <v>-9.3257174495170982</v>
      </c>
      <c r="P622">
        <f t="shared" si="210"/>
        <v>188.98571499611572</v>
      </c>
      <c r="Q622">
        <f t="shared" si="198"/>
        <v>180</v>
      </c>
      <c r="R622">
        <f t="shared" si="199"/>
        <v>34.017428699300837</v>
      </c>
      <c r="S622">
        <f t="shared" si="200"/>
        <v>34.017428699300829</v>
      </c>
      <c r="T622">
        <f t="shared" si="201"/>
        <v>1.3338814408347732</v>
      </c>
      <c r="U622">
        <f t="shared" si="204"/>
        <v>41.002122</v>
      </c>
      <c r="Z622">
        <f t="shared" si="202"/>
        <v>6.5606022716474699E-2</v>
      </c>
      <c r="AA622">
        <f>PI()/4*('Config sheet'!$N$38^2-'Config sheet'!$N$41^2)*'Stage 1'!Z622*2</f>
        <v>5.450823385322095E-3</v>
      </c>
      <c r="AB622">
        <f t="shared" si="203"/>
        <v>36.898775431088133</v>
      </c>
      <c r="AC622">
        <v>72.735570385618161</v>
      </c>
    </row>
    <row r="623" spans="3:29" x14ac:dyDescent="0.25">
      <c r="C623">
        <f t="shared" si="205"/>
        <v>-70</v>
      </c>
      <c r="D623">
        <f t="shared" si="192"/>
        <v>995</v>
      </c>
      <c r="E623">
        <f t="shared" si="193"/>
        <v>0.17780000000000001</v>
      </c>
      <c r="F623">
        <f t="shared" si="206"/>
        <v>-1.1725293132328309E-2</v>
      </c>
      <c r="G623">
        <f t="shared" si="207"/>
        <v>104.19615634406146</v>
      </c>
      <c r="H623">
        <f t="shared" si="208"/>
        <v>-1.2217304763960306</v>
      </c>
      <c r="I623" s="3">
        <f t="shared" si="194"/>
        <v>8.8900000000000007E-2</v>
      </c>
      <c r="J623" s="3">
        <f t="shared" si="195"/>
        <v>0.40640000000000004</v>
      </c>
      <c r="K623">
        <f t="shared" si="196"/>
        <v>0.1072492072898763</v>
      </c>
      <c r="L623" s="62">
        <f>PI()/4*('Config sheet'!$N$38^2-'Config sheet'!$N$41^2)*'Stage 2'!K623*2</f>
        <v>8.9107137263803871E-3</v>
      </c>
      <c r="M623">
        <f t="shared" si="197"/>
        <v>49.224856441300815</v>
      </c>
      <c r="N623" s="62">
        <f>'Config sheet'!$N$44</f>
        <v>5.8970333333333338</v>
      </c>
      <c r="O623">
        <f t="shared" si="209"/>
        <v>-9.3556456688417313</v>
      </c>
      <c r="P623">
        <f t="shared" si="210"/>
        <v>168.37242133619981</v>
      </c>
      <c r="Q623">
        <f t="shared" si="198"/>
        <v>180</v>
      </c>
      <c r="R623">
        <f t="shared" si="199"/>
        <v>30.307035840515969</v>
      </c>
      <c r="S623">
        <f t="shared" si="200"/>
        <v>30.307035840515965</v>
      </c>
      <c r="T623">
        <f t="shared" si="201"/>
        <v>1.3338814408347732</v>
      </c>
      <c r="U623">
        <f t="shared" si="204"/>
        <v>41.002122</v>
      </c>
      <c r="Z623">
        <f t="shared" si="202"/>
        <v>6.717308728987631E-2</v>
      </c>
      <c r="AA623">
        <f>PI()/4*('Config sheet'!$N$38^2-'Config sheet'!$N$41^2)*'Stage 1'!Z623*2</f>
        <v>5.5810216791574302E-3</v>
      </c>
      <c r="AB623">
        <f t="shared" si="203"/>
        <v>37.78013908317002</v>
      </c>
      <c r="AC623">
        <v>71.982153415736889</v>
      </c>
    </row>
    <row r="624" spans="3:29" x14ac:dyDescent="0.25">
      <c r="C624">
        <f t="shared" si="205"/>
        <v>-71</v>
      </c>
      <c r="D624">
        <f t="shared" si="192"/>
        <v>995</v>
      </c>
      <c r="E624">
        <f t="shared" si="193"/>
        <v>0.17780000000000001</v>
      </c>
      <c r="F624">
        <f t="shared" si="206"/>
        <v>-1.1892797319932999E-2</v>
      </c>
      <c r="G624">
        <f t="shared" si="207"/>
        <v>104.19615634406146</v>
      </c>
      <c r="H624">
        <f t="shared" si="208"/>
        <v>-1.2391837689159739</v>
      </c>
      <c r="I624" s="3">
        <f t="shared" si="194"/>
        <v>8.8900000000000007E-2</v>
      </c>
      <c r="J624" s="3">
        <f t="shared" si="195"/>
        <v>0.40640000000000004</v>
      </c>
      <c r="K624">
        <f t="shared" si="196"/>
        <v>0.10882092845108055</v>
      </c>
      <c r="L624" s="62">
        <f>PI()/4*('Config sheet'!$N$38^2-'Config sheet'!$N$41^2)*'Stage 2'!K624*2</f>
        <v>9.0412989090506105E-3</v>
      </c>
      <c r="M624">
        <f t="shared" si="197"/>
        <v>49.946239381847143</v>
      </c>
      <c r="N624" s="62">
        <f>'Config sheet'!$N$44</f>
        <v>5.8970333333333338</v>
      </c>
      <c r="O624">
        <f t="shared" si="209"/>
        <v>-9.3821290090562162</v>
      </c>
      <c r="P624">
        <f t="shared" si="210"/>
        <v>147.85562402204695</v>
      </c>
      <c r="Q624">
        <f t="shared" si="198"/>
        <v>180</v>
      </c>
      <c r="R624">
        <f t="shared" si="199"/>
        <v>26.614012323968449</v>
      </c>
      <c r="S624">
        <f t="shared" si="200"/>
        <v>26.614012323968453</v>
      </c>
      <c r="T624">
        <f t="shared" si="201"/>
        <v>1.3338814408347732</v>
      </c>
      <c r="U624">
        <f t="shared" si="204"/>
        <v>41.002122</v>
      </c>
      <c r="Z624">
        <f t="shared" si="202"/>
        <v>6.8744808451080552E-2</v>
      </c>
      <c r="AA624">
        <f>PI()/4*('Config sheet'!$N$38^2-'Config sheet'!$N$41^2)*'Stage 1'!Z624*2</f>
        <v>5.7116068618276537E-3</v>
      </c>
      <c r="AB624">
        <f t="shared" si="203"/>
        <v>38.66412173851549</v>
      </c>
      <c r="AC624">
        <v>71.220937184231161</v>
      </c>
    </row>
    <row r="625" spans="3:29" x14ac:dyDescent="0.25">
      <c r="C625">
        <f t="shared" si="205"/>
        <v>-72</v>
      </c>
      <c r="D625">
        <f t="shared" si="192"/>
        <v>995</v>
      </c>
      <c r="E625">
        <f t="shared" si="193"/>
        <v>0.17780000000000001</v>
      </c>
      <c r="F625">
        <f t="shared" si="206"/>
        <v>-1.206030150753769E-2</v>
      </c>
      <c r="G625">
        <f t="shared" si="207"/>
        <v>104.19615634406146</v>
      </c>
      <c r="H625">
        <f t="shared" si="208"/>
        <v>-1.2566370614359172</v>
      </c>
      <c r="I625" s="3">
        <f t="shared" si="194"/>
        <v>8.8900000000000007E-2</v>
      </c>
      <c r="J625" s="3">
        <f t="shared" si="195"/>
        <v>0.40640000000000004</v>
      </c>
      <c r="K625">
        <f t="shared" si="196"/>
        <v>0.11039672386757465</v>
      </c>
      <c r="L625" s="62">
        <f>PI()/4*('Config sheet'!$N$38^2-'Config sheet'!$N$41^2)*'Stage 2'!K625*2</f>
        <v>9.1722225979294445E-3</v>
      </c>
      <c r="M625">
        <f t="shared" si="197"/>
        <v>50.669492309471387</v>
      </c>
      <c r="N625" s="62">
        <f>'Config sheet'!$N$44</f>
        <v>5.8970333333333338</v>
      </c>
      <c r="O625">
        <f t="shared" si="209"/>
        <v>-9.4051845150206397</v>
      </c>
      <c r="P625">
        <f t="shared" si="210"/>
        <v>127.44581037858865</v>
      </c>
      <c r="Q625">
        <f t="shared" si="198"/>
        <v>180</v>
      </c>
      <c r="R625">
        <f t="shared" si="199"/>
        <v>22.940245868145958</v>
      </c>
      <c r="S625">
        <f t="shared" si="200"/>
        <v>22.940245868145958</v>
      </c>
      <c r="T625">
        <f t="shared" si="201"/>
        <v>1.3338814408347732</v>
      </c>
      <c r="U625">
        <f t="shared" si="204"/>
        <v>41.002122</v>
      </c>
      <c r="Z625">
        <f t="shared" si="202"/>
        <v>7.032060386757466E-2</v>
      </c>
      <c r="AA625">
        <f>PI()/4*('Config sheet'!$N$38^2-'Config sheet'!$N$41^2)*'Stage 1'!Z625*2</f>
        <v>5.8425305507064885E-3</v>
      </c>
      <c r="AB625">
        <f t="shared" si="203"/>
        <v>39.550395876026244</v>
      </c>
      <c r="AC625">
        <v>70.452095313520971</v>
      </c>
    </row>
    <row r="626" spans="3:29" x14ac:dyDescent="0.25">
      <c r="C626">
        <f t="shared" si="205"/>
        <v>-73</v>
      </c>
      <c r="D626">
        <f t="shared" si="192"/>
        <v>995</v>
      </c>
      <c r="E626">
        <f t="shared" si="193"/>
        <v>0.17780000000000001</v>
      </c>
      <c r="F626">
        <f t="shared" si="206"/>
        <v>-1.2227805695142379E-2</v>
      </c>
      <c r="G626">
        <f t="shared" si="207"/>
        <v>104.19615634406146</v>
      </c>
      <c r="H626">
        <f t="shared" si="208"/>
        <v>-1.2740903539558606</v>
      </c>
      <c r="I626" s="3">
        <f t="shared" si="194"/>
        <v>8.8900000000000007E-2</v>
      </c>
      <c r="J626" s="3">
        <f t="shared" si="195"/>
        <v>0.40640000000000004</v>
      </c>
      <c r="K626">
        <f t="shared" si="196"/>
        <v>0.1119760143594869</v>
      </c>
      <c r="L626" s="62">
        <f>PI()/4*('Config sheet'!$N$38^2-'Config sheet'!$N$41^2)*'Stage 2'!K626*2</f>
        <v>9.3034366723252458E-3</v>
      </c>
      <c r="M626">
        <f t="shared" si="197"/>
        <v>51.394349394273632</v>
      </c>
      <c r="N626" s="62">
        <f>'Config sheet'!$N$44</f>
        <v>5.8970333333333338</v>
      </c>
      <c r="O626">
        <f t="shared" si="209"/>
        <v>-9.4248309701390625</v>
      </c>
      <c r="P626">
        <f t="shared" si="210"/>
        <v>107.15324992719439</v>
      </c>
      <c r="Q626">
        <f t="shared" si="198"/>
        <v>180</v>
      </c>
      <c r="R626">
        <f t="shared" si="199"/>
        <v>19.287584986894995</v>
      </c>
      <c r="S626">
        <f t="shared" si="200"/>
        <v>19.287584986894991</v>
      </c>
      <c r="T626">
        <f t="shared" si="201"/>
        <v>1.3338814408347732</v>
      </c>
      <c r="U626">
        <f t="shared" si="204"/>
        <v>41.002122</v>
      </c>
      <c r="Z626">
        <f t="shared" si="202"/>
        <v>7.1899894359486904E-2</v>
      </c>
      <c r="AA626">
        <f>PI()/4*('Config sheet'!$N$38^2-'Config sheet'!$N$41^2)*'Stage 1'!Z626*2</f>
        <v>5.973744625102289E-3</v>
      </c>
      <c r="AB626">
        <f t="shared" si="203"/>
        <v>40.438635747742914</v>
      </c>
      <c r="AC626">
        <v>69.675806220016568</v>
      </c>
    </row>
    <row r="627" spans="3:29" x14ac:dyDescent="0.25">
      <c r="C627">
        <f t="shared" si="205"/>
        <v>-74</v>
      </c>
      <c r="D627">
        <f t="shared" si="192"/>
        <v>995</v>
      </c>
      <c r="E627">
        <f t="shared" si="193"/>
        <v>0.17780000000000001</v>
      </c>
      <c r="F627">
        <f t="shared" si="206"/>
        <v>-1.239530988274707E-2</v>
      </c>
      <c r="G627">
        <f t="shared" si="207"/>
        <v>104.19615634406146</v>
      </c>
      <c r="H627">
        <f t="shared" si="208"/>
        <v>-1.2915436464758039</v>
      </c>
      <c r="I627" s="3">
        <f t="shared" si="194"/>
        <v>8.8900000000000007E-2</v>
      </c>
      <c r="J627" s="3">
        <f t="shared" si="195"/>
        <v>0.40640000000000004</v>
      </c>
      <c r="K627">
        <f t="shared" si="196"/>
        <v>0.11355822421468287</v>
      </c>
      <c r="L627" s="62">
        <f>PI()/4*('Config sheet'!$N$38^2-'Config sheet'!$N$41^2)*'Stage 2'!K627*2</f>
        <v>9.4348932996605218E-3</v>
      </c>
      <c r="M627">
        <f t="shared" si="197"/>
        <v>52.120546397963608</v>
      </c>
      <c r="N627" s="62">
        <f>'Config sheet'!$N$44</f>
        <v>5.8970333333333338</v>
      </c>
      <c r="O627">
        <f t="shared" si="209"/>
        <v>-9.4410888591968831</v>
      </c>
      <c r="P627">
        <f t="shared" si="210"/>
        <v>86.987986320135349</v>
      </c>
      <c r="Q627">
        <f t="shared" si="198"/>
        <v>180</v>
      </c>
      <c r="R627">
        <f t="shared" si="199"/>
        <v>15.657837537624367</v>
      </c>
      <c r="S627">
        <f t="shared" si="200"/>
        <v>15.657837537624362</v>
      </c>
      <c r="T627">
        <f t="shared" si="201"/>
        <v>1.3338814408347732</v>
      </c>
      <c r="U627">
        <f t="shared" si="204"/>
        <v>41.002122</v>
      </c>
      <c r="Z627">
        <f t="shared" si="202"/>
        <v>7.3482104214682875E-2</v>
      </c>
      <c r="AA627">
        <f>PI()/4*('Config sheet'!$N$38^2-'Config sheet'!$N$41^2)*'Stage 1'!Z627*2</f>
        <v>6.105201252437565E-3</v>
      </c>
      <c r="AB627">
        <f t="shared" si="203"/>
        <v>41.328517556064611</v>
      </c>
      <c r="AC627">
        <v>68.892253137764499</v>
      </c>
    </row>
    <row r="628" spans="3:29" x14ac:dyDescent="0.25">
      <c r="C628">
        <f t="shared" si="205"/>
        <v>-75</v>
      </c>
      <c r="D628">
        <f t="shared" si="192"/>
        <v>995</v>
      </c>
      <c r="E628">
        <f t="shared" si="193"/>
        <v>0.17780000000000001</v>
      </c>
      <c r="F628">
        <f t="shared" si="206"/>
        <v>-1.2562814070351759E-2</v>
      </c>
      <c r="G628">
        <f t="shared" si="207"/>
        <v>104.19615634406146</v>
      </c>
      <c r="H628">
        <f t="shared" si="208"/>
        <v>-1.3089969389957472</v>
      </c>
      <c r="I628" s="3">
        <f t="shared" si="194"/>
        <v>8.8900000000000007E-2</v>
      </c>
      <c r="J628" s="3">
        <f t="shared" si="195"/>
        <v>0.40640000000000004</v>
      </c>
      <c r="K628">
        <f t="shared" si="196"/>
        <v>0.11514278149693974</v>
      </c>
      <c r="L628" s="62">
        <f>PI()/4*('Config sheet'!$N$38^2-'Config sheet'!$N$41^2)*'Stage 2'!K628*2</f>
        <v>9.5665449610763467E-3</v>
      </c>
      <c r="M628">
        <f t="shared" si="197"/>
        <v>52.84782081530539</v>
      </c>
      <c r="N628" s="62">
        <f>'Config sheet'!$N$44</f>
        <v>5.8970333333333338</v>
      </c>
      <c r="O628">
        <f t="shared" si="209"/>
        <v>-9.4539803298722198</v>
      </c>
      <c r="P628">
        <f t="shared" si="210"/>
        <v>66.959829575522463</v>
      </c>
      <c r="Q628">
        <f t="shared" si="198"/>
        <v>180</v>
      </c>
      <c r="R628">
        <f t="shared" si="199"/>
        <v>12.05276932359404</v>
      </c>
      <c r="S628">
        <f t="shared" si="200"/>
        <v>12.052769323594042</v>
      </c>
      <c r="T628">
        <f t="shared" si="201"/>
        <v>1.3338814408347732</v>
      </c>
      <c r="U628">
        <f t="shared" si="204"/>
        <v>41.002122</v>
      </c>
      <c r="Z628">
        <f t="shared" si="202"/>
        <v>7.5066661496939746E-2</v>
      </c>
      <c r="AA628">
        <f>PI()/4*('Config sheet'!$N$38^2-'Config sheet'!$N$41^2)*'Stage 1'!Z628*2</f>
        <v>6.236852913853389E-3</v>
      </c>
      <c r="AB628">
        <f t="shared" si="203"/>
        <v>42.219719627075222</v>
      </c>
      <c r="AC628">
        <v>68.101624137327292</v>
      </c>
    </row>
    <row r="629" spans="3:29" x14ac:dyDescent="0.25">
      <c r="C629">
        <f t="shared" si="205"/>
        <v>-76</v>
      </c>
      <c r="D629">
        <f t="shared" si="192"/>
        <v>995</v>
      </c>
      <c r="E629">
        <f t="shared" si="193"/>
        <v>0.17780000000000001</v>
      </c>
      <c r="F629">
        <f t="shared" si="206"/>
        <v>-1.2730318257956449E-2</v>
      </c>
      <c r="G629">
        <f t="shared" si="207"/>
        <v>104.19615634406146</v>
      </c>
      <c r="H629">
        <f t="shared" si="208"/>
        <v>-1.3264502315156903</v>
      </c>
      <c r="I629" s="3">
        <f t="shared" si="194"/>
        <v>8.8900000000000007E-2</v>
      </c>
      <c r="J629" s="3">
        <f t="shared" si="195"/>
        <v>0.40640000000000004</v>
      </c>
      <c r="K629">
        <f t="shared" si="196"/>
        <v>0.11672911834685451</v>
      </c>
      <c r="L629" s="62">
        <f>PI()/4*('Config sheet'!$N$38^2-'Config sheet'!$N$41^2)*'Stage 2'!K629*2</f>
        <v>9.6983444764330712E-3</v>
      </c>
      <c r="M629">
        <f t="shared" si="197"/>
        <v>53.575912012227192</v>
      </c>
      <c r="N629" s="62">
        <f>'Config sheet'!$N$44</f>
        <v>5.8970333333333338</v>
      </c>
      <c r="O629">
        <f t="shared" si="209"/>
        <v>-9.4635291529723542</v>
      </c>
      <c r="P629">
        <f t="shared" si="210"/>
        <v>47.078348620816115</v>
      </c>
      <c r="Q629">
        <f t="shared" si="198"/>
        <v>180</v>
      </c>
      <c r="R629">
        <f t="shared" si="199"/>
        <v>8.4741027517469014</v>
      </c>
      <c r="S629">
        <f t="shared" si="200"/>
        <v>8.4741027517469014</v>
      </c>
      <c r="T629">
        <f t="shared" si="201"/>
        <v>1.3338814408347732</v>
      </c>
      <c r="U629">
        <f t="shared" si="204"/>
        <v>41.002122</v>
      </c>
      <c r="Z629">
        <f t="shared" si="202"/>
        <v>7.6652998346854517E-2</v>
      </c>
      <c r="AA629">
        <f>PI()/4*('Config sheet'!$N$38^2-'Config sheet'!$N$41^2)*'Stage 1'!Z629*2</f>
        <v>6.3686524292101135E-3</v>
      </c>
      <c r="AB629">
        <f t="shared" si="203"/>
        <v>43.11192257978319</v>
      </c>
      <c r="AC629">
        <v>67.304112139749961</v>
      </c>
    </row>
    <row r="630" spans="3:29" x14ac:dyDescent="0.25">
      <c r="C630">
        <f t="shared" si="205"/>
        <v>-77</v>
      </c>
      <c r="D630">
        <f t="shared" ref="D630:D693" si="211">$D$4</f>
        <v>995</v>
      </c>
      <c r="E630">
        <f t="shared" ref="E630:E693" si="212">$E$4</f>
        <v>0.17780000000000001</v>
      </c>
      <c r="F630">
        <f t="shared" si="206"/>
        <v>-1.289782244556114E-2</v>
      </c>
      <c r="G630">
        <f t="shared" si="207"/>
        <v>104.19615634406146</v>
      </c>
      <c r="H630">
        <f t="shared" si="208"/>
        <v>-1.3439035240356336</v>
      </c>
      <c r="I630" s="3">
        <f t="shared" ref="I630:I693" si="213">$I$4</f>
        <v>8.8900000000000007E-2</v>
      </c>
      <c r="J630" s="3">
        <f t="shared" ref="J630:J693" si="214">$J$4</f>
        <v>0.40640000000000004</v>
      </c>
      <c r="K630">
        <f t="shared" ref="K630:K693" si="215">(J630+I630)-(I630*COS(H630)+(J630^2-I630^2*(SIN(H630))^2)^0.5)+$B$373</f>
        <v>0.11831667127514689</v>
      </c>
      <c r="L630" s="62">
        <f>PI()/4*('Config sheet'!$N$38^2-'Config sheet'!$N$41^2)*'Stage 2'!K630*2</f>
        <v>9.8302450286791628E-3</v>
      </c>
      <c r="M630">
        <f t="shared" ref="M630:M693" si="216">L630*100/$AG$3</f>
        <v>54.304561360440466</v>
      </c>
      <c r="N630" s="62">
        <f>'Config sheet'!$N$44</f>
        <v>5.8970333333333338</v>
      </c>
      <c r="O630">
        <f t="shared" si="209"/>
        <v>-9.4697606814475588</v>
      </c>
      <c r="P630">
        <f t="shared" si="210"/>
        <v>27.352864152622459</v>
      </c>
      <c r="Q630">
        <f t="shared" ref="Q630:Q693" si="217">$V$4</f>
        <v>180</v>
      </c>
      <c r="R630">
        <f t="shared" ref="R630:R693" si="218">Q630*I630*G630^2*(COS(H630)+(I630/J630)*COS(2*H630))*10^-3</f>
        <v>4.9235155474720367</v>
      </c>
      <c r="S630">
        <f t="shared" ref="S630:S693" si="219">Q630*P630*10^-3</f>
        <v>4.923515547472042</v>
      </c>
      <c r="T630">
        <f t="shared" ref="T630:T693" si="220">$V$3</f>
        <v>1.3338814408347732</v>
      </c>
      <c r="U630">
        <f t="shared" si="204"/>
        <v>41.002122</v>
      </c>
      <c r="Z630">
        <f t="shared" ref="Z630:Z693" si="221">(J630+I630)-(I630*COS(H630)+(J630^2-I630^2*(SIN(H630))^2)^0.5)</f>
        <v>7.8240551275146897E-2</v>
      </c>
      <c r="AA630">
        <f>PI()/4*('Config sheet'!$N$38^2-'Config sheet'!$N$41^2)*'Stage 1'!Z630*2</f>
        <v>6.5005529814562051E-3</v>
      </c>
      <c r="AB630">
        <f t="shared" ref="AB630:AB693" si="222">AA630*100/($AG$3-$AG$5)</f>
        <v>44.004809491083734</v>
      </c>
      <c r="AC630">
        <v>66.499914925470264</v>
      </c>
    </row>
    <row r="631" spans="3:29" x14ac:dyDescent="0.25">
      <c r="C631">
        <f t="shared" si="205"/>
        <v>-78</v>
      </c>
      <c r="D631">
        <f t="shared" si="211"/>
        <v>995</v>
      </c>
      <c r="E631">
        <f t="shared" si="212"/>
        <v>0.17780000000000001</v>
      </c>
      <c r="F631">
        <f t="shared" si="206"/>
        <v>-1.3065326633165829E-2</v>
      </c>
      <c r="G631">
        <f t="shared" si="207"/>
        <v>104.19615634406146</v>
      </c>
      <c r="H631">
        <f t="shared" si="208"/>
        <v>-1.3613568165555769</v>
      </c>
      <c r="I631" s="3">
        <f t="shared" si="213"/>
        <v>8.8900000000000007E-2</v>
      </c>
      <c r="J631" s="3">
        <f t="shared" si="214"/>
        <v>0.40640000000000004</v>
      </c>
      <c r="K631">
        <f t="shared" si="215"/>
        <v>0.11990488144803713</v>
      </c>
      <c r="L631" s="62">
        <f>PI()/4*('Config sheet'!$N$38^2-'Config sheet'!$N$41^2)*'Stage 2'!K631*2</f>
        <v>9.9622001875615904E-3</v>
      </c>
      <c r="M631">
        <f t="shared" si="216"/>
        <v>55.033512368421626</v>
      </c>
      <c r="N631" s="62">
        <f>'Config sheet'!$N$44</f>
        <v>5.8970333333333338</v>
      </c>
      <c r="O631">
        <f t="shared" si="209"/>
        <v>-9.4727018082359233</v>
      </c>
      <c r="P631">
        <f t="shared" si="210"/>
        <v>7.7924418201020558</v>
      </c>
      <c r="Q631">
        <f t="shared" si="217"/>
        <v>180</v>
      </c>
      <c r="R631">
        <f t="shared" si="218"/>
        <v>1.4026395276183654</v>
      </c>
      <c r="S631">
        <f t="shared" si="219"/>
        <v>1.4026395276183701</v>
      </c>
      <c r="T631">
        <f t="shared" si="220"/>
        <v>1.3338814408347732</v>
      </c>
      <c r="U631">
        <f t="shared" ref="U631:U694" si="223">IF(AND(L631&lt;=$AG$2, U630*(L630/L631)^T631&lt;$AB$4, U630*(L630/L631)^T631&gt;$AB$2),U630*(L630/L631)^T631,IF(C631&lt;0,$AB$3,IF(L631&gt;=$AG$4,  U630*(L630/L631)^T631,$AB$5)))</f>
        <v>41.002122</v>
      </c>
      <c r="Z631">
        <f t="shared" si="221"/>
        <v>7.9828761448037133E-2</v>
      </c>
      <c r="AA631">
        <f>PI()/4*('Config sheet'!$N$38^2-'Config sheet'!$N$41^2)*'Stage 1'!Z631*2</f>
        <v>6.6325081403386327E-3</v>
      </c>
      <c r="AB631">
        <f t="shared" si="222"/>
        <v>44.898066056263858</v>
      </c>
      <c r="AC631">
        <v>65.689235138039777</v>
      </c>
    </row>
    <row r="632" spans="3:29" x14ac:dyDescent="0.25">
      <c r="C632">
        <f t="shared" si="205"/>
        <v>-79</v>
      </c>
      <c r="D632">
        <f t="shared" si="211"/>
        <v>995</v>
      </c>
      <c r="E632">
        <f t="shared" si="212"/>
        <v>0.17780000000000001</v>
      </c>
      <c r="F632">
        <f t="shared" si="206"/>
        <v>-1.323283082077052E-2</v>
      </c>
      <c r="G632">
        <f t="shared" si="207"/>
        <v>104.19615634406146</v>
      </c>
      <c r="H632">
        <f t="shared" si="208"/>
        <v>-1.3788101090755203</v>
      </c>
      <c r="I632" s="3">
        <f t="shared" si="213"/>
        <v>8.8900000000000007E-2</v>
      </c>
      <c r="J632" s="3">
        <f t="shared" si="214"/>
        <v>0.40640000000000004</v>
      </c>
      <c r="K632">
        <f t="shared" si="215"/>
        <v>0.12149319496438787</v>
      </c>
      <c r="L632" s="62">
        <f>PI()/4*('Config sheet'!$N$38^2-'Config sheet'!$N$41^2)*'Stage 2'!K632*2</f>
        <v>1.0094163932651928E-2</v>
      </c>
      <c r="M632">
        <f t="shared" si="216"/>
        <v>55.762510808613563</v>
      </c>
      <c r="N632" s="62">
        <f>'Config sheet'!$N$44</f>
        <v>5.8970333333333338</v>
      </c>
      <c r="O632">
        <f t="shared" si="209"/>
        <v>-9.4723809229939597</v>
      </c>
      <c r="P632">
        <f t="shared" si="210"/>
        <v>-11.594114261091107</v>
      </c>
      <c r="Q632">
        <f t="shared" si="217"/>
        <v>180</v>
      </c>
      <c r="R632">
        <f t="shared" si="218"/>
        <v>-2.0869405669963972</v>
      </c>
      <c r="S632">
        <f t="shared" si="219"/>
        <v>-2.0869405669963994</v>
      </c>
      <c r="T632">
        <f t="shared" si="220"/>
        <v>1.3338814408347732</v>
      </c>
      <c r="U632">
        <f t="shared" si="223"/>
        <v>41.002122</v>
      </c>
      <c r="Z632">
        <f t="shared" si="221"/>
        <v>8.1417074964387881E-2</v>
      </c>
      <c r="AA632">
        <f>PI()/4*('Config sheet'!$N$38^2-'Config sheet'!$N$41^2)*'Stage 1'!Z632*2</f>
        <v>6.7644718854289708E-3</v>
      </c>
      <c r="AB632">
        <f t="shared" si="222"/>
        <v>45.79138074487507</v>
      </c>
      <c r="AC632">
        <v>64.872280282529559</v>
      </c>
    </row>
    <row r="633" spans="3:29" x14ac:dyDescent="0.25">
      <c r="C633">
        <f t="shared" ref="C633:C664" si="224">180-C268</f>
        <v>-80</v>
      </c>
      <c r="D633">
        <f t="shared" si="211"/>
        <v>995</v>
      </c>
      <c r="E633">
        <f t="shared" si="212"/>
        <v>0.17780000000000001</v>
      </c>
      <c r="F633">
        <f t="shared" si="206"/>
        <v>-1.340033500837521E-2</v>
      </c>
      <c r="G633">
        <f t="shared" si="207"/>
        <v>104.19615634406146</v>
      </c>
      <c r="H633">
        <f t="shared" si="208"/>
        <v>-1.3962634015954636</v>
      </c>
      <c r="I633" s="3">
        <f t="shared" si="213"/>
        <v>8.8900000000000007E-2</v>
      </c>
      <c r="J633" s="3">
        <f t="shared" si="214"/>
        <v>0.40640000000000004</v>
      </c>
      <c r="K633">
        <f t="shared" si="215"/>
        <v>0.12308106312431333</v>
      </c>
      <c r="L633" s="62">
        <f>PI()/4*('Config sheet'!$N$38^2-'Config sheet'!$N$41^2)*'Stage 2'!K633*2</f>
        <v>1.0226090675663536E-2</v>
      </c>
      <c r="M633">
        <f t="shared" si="216"/>
        <v>56.49130484071101</v>
      </c>
      <c r="N633" s="62">
        <f>'Config sheet'!$N$44</f>
        <v>5.8970333333333338</v>
      </c>
      <c r="O633">
        <f>I633*G633*SIN(H633)+I633^2*G633*SIN(2*H633)/(2*J633)</f>
        <v>-9.4688278677688977</v>
      </c>
      <c r="P633">
        <f>I633*G633^2*COS(H633)+(I633^2*G633^2*COS(2*H633)/J633)</f>
        <v>-30.798267657823573</v>
      </c>
      <c r="Q633">
        <f t="shared" si="217"/>
        <v>180</v>
      </c>
      <c r="R633">
        <f t="shared" si="218"/>
        <v>-5.5436881784082486</v>
      </c>
      <c r="S633">
        <f t="shared" si="219"/>
        <v>-5.5436881784082432</v>
      </c>
      <c r="T633">
        <f t="shared" si="220"/>
        <v>1.3338814408347732</v>
      </c>
      <c r="U633">
        <f t="shared" si="223"/>
        <v>41.002122</v>
      </c>
      <c r="Z633">
        <f t="shared" si="221"/>
        <v>8.3004943124313335E-2</v>
      </c>
      <c r="AA633">
        <f>PI()/4*('Config sheet'!$N$38^2-'Config sheet'!$N$41^2)*'Stage 1'!Z633*2</f>
        <v>6.896398628440578E-3</v>
      </c>
      <c r="AB633">
        <f t="shared" si="222"/>
        <v>46.684444951807265</v>
      </c>
      <c r="AC633">
        <v>64.049262718500302</v>
      </c>
    </row>
    <row r="634" spans="3:29" x14ac:dyDescent="0.25">
      <c r="C634">
        <f t="shared" si="224"/>
        <v>-81</v>
      </c>
      <c r="D634">
        <f t="shared" si="211"/>
        <v>995</v>
      </c>
      <c r="E634">
        <f t="shared" si="212"/>
        <v>0.17780000000000001</v>
      </c>
      <c r="F634">
        <f t="shared" si="206"/>
        <v>-1.3567839195979901E-2</v>
      </c>
      <c r="G634">
        <f t="shared" si="207"/>
        <v>104.19615634406146</v>
      </c>
      <c r="H634">
        <f t="shared" si="208"/>
        <v>-1.4137166941154069</v>
      </c>
      <c r="I634" s="3">
        <f t="shared" si="213"/>
        <v>8.8900000000000007E-2</v>
      </c>
      <c r="J634" s="3">
        <f t="shared" si="214"/>
        <v>0.40640000000000004</v>
      </c>
      <c r="K634">
        <f t="shared" si="215"/>
        <v>0.12466794268897791</v>
      </c>
      <c r="L634" s="62">
        <f>PI()/4*('Config sheet'!$N$38^2-'Config sheet'!$N$41^2)*'Stage 2'!K634*2</f>
        <v>1.0357935282036714E-2</v>
      </c>
      <c r="M634">
        <f t="shared" si="216"/>
        <v>57.219645130901867</v>
      </c>
      <c r="N634" s="62">
        <f>'Config sheet'!$N$44</f>
        <v>5.8970333333333338</v>
      </c>
      <c r="O634">
        <f t="shared" ref="O634:O693" si="225">I634*G634*SIN(H634)+I634^2*G634*SIN(2*H634)/(2*J634)</f>
        <v>-9.4620738916696627</v>
      </c>
      <c r="P634">
        <f t="shared" ref="P634:P693" si="226">I634*G634^2*COS(H634)+(I634^2*G634^2*COS(2*H634)/J634)</f>
        <v>-49.811755425353169</v>
      </c>
      <c r="Q634">
        <f t="shared" si="217"/>
        <v>180</v>
      </c>
      <c r="R634">
        <f t="shared" si="218"/>
        <v>-8.9661159765635734</v>
      </c>
      <c r="S634">
        <f t="shared" si="219"/>
        <v>-8.9661159765635716</v>
      </c>
      <c r="T634">
        <f t="shared" si="220"/>
        <v>1.3338814408347732</v>
      </c>
      <c r="U634">
        <f t="shared" si="223"/>
        <v>41.002122</v>
      </c>
      <c r="Z634">
        <f t="shared" si="221"/>
        <v>8.4591822688977913E-2</v>
      </c>
      <c r="AA634">
        <f>PI()/4*('Config sheet'!$N$38^2-'Config sheet'!$N$41^2)*'Stage 1'!Z634*2</f>
        <v>7.028243234813757E-3</v>
      </c>
      <c r="AB634">
        <f t="shared" si="222"/>
        <v>47.576953143407145</v>
      </c>
      <c r="AC634">
        <v>63.220399647430256</v>
      </c>
    </row>
    <row r="635" spans="3:29" x14ac:dyDescent="0.25">
      <c r="C635">
        <f t="shared" si="224"/>
        <v>-82</v>
      </c>
      <c r="D635">
        <f t="shared" si="211"/>
        <v>995</v>
      </c>
      <c r="E635">
        <f t="shared" si="212"/>
        <v>0.17780000000000001</v>
      </c>
      <c r="F635">
        <f t="shared" si="206"/>
        <v>-1.373534338358459E-2</v>
      </c>
      <c r="G635">
        <f t="shared" si="207"/>
        <v>104.19615634406146</v>
      </c>
      <c r="H635">
        <f t="shared" si="208"/>
        <v>-1.4311699866353502</v>
      </c>
      <c r="I635" s="3">
        <f t="shared" si="213"/>
        <v>8.8900000000000007E-2</v>
      </c>
      <c r="J635" s="3">
        <f t="shared" si="214"/>
        <v>0.40640000000000004</v>
      </c>
      <c r="K635">
        <f t="shared" si="215"/>
        <v>0.12625329613131775</v>
      </c>
      <c r="L635" s="62">
        <f>PI()/4*('Config sheet'!$N$38^2-'Config sheet'!$N$41^2)*'Stage 2'!K635*2</f>
        <v>1.0489653091769705E-2</v>
      </c>
      <c r="M635">
        <f t="shared" si="216"/>
        <v>57.947284966942561</v>
      </c>
      <c r="N635" s="62">
        <f>'Config sheet'!$N$44</f>
        <v>5.8970333333333338</v>
      </c>
      <c r="O635">
        <f t="shared" si="225"/>
        <v>-9.4521516045944765</v>
      </c>
      <c r="P635">
        <f t="shared" si="226"/>
        <v>-68.626593564382262</v>
      </c>
      <c r="Q635">
        <f t="shared" si="217"/>
        <v>180</v>
      </c>
      <c r="R635">
        <f t="shared" si="218"/>
        <v>-12.352786841588804</v>
      </c>
      <c r="S635">
        <f t="shared" si="219"/>
        <v>-12.352786841588808</v>
      </c>
      <c r="T635">
        <f t="shared" si="220"/>
        <v>1.3338814408347732</v>
      </c>
      <c r="U635">
        <f t="shared" si="223"/>
        <v>41.002122</v>
      </c>
      <c r="Z635">
        <f t="shared" si="221"/>
        <v>8.6177176131317756E-2</v>
      </c>
      <c r="AA635">
        <f>PI()/4*('Config sheet'!$N$38^2-'Config sheet'!$N$41^2)*'Stage 1'!Z635*2</f>
        <v>7.1599610445467476E-3</v>
      </c>
      <c r="AB635">
        <f t="shared" si="222"/>
        <v>48.46860299849142</v>
      </c>
      <c r="AC635">
        <v>62.385913094497973</v>
      </c>
    </row>
    <row r="636" spans="3:29" x14ac:dyDescent="0.25">
      <c r="C636">
        <f t="shared" si="224"/>
        <v>-83</v>
      </c>
      <c r="D636">
        <f t="shared" si="211"/>
        <v>995</v>
      </c>
      <c r="E636">
        <f t="shared" si="212"/>
        <v>0.17780000000000001</v>
      </c>
      <c r="F636">
        <f t="shared" si="206"/>
        <v>-1.3902847571189281E-2</v>
      </c>
      <c r="G636">
        <f t="shared" si="207"/>
        <v>104.19615634406146</v>
      </c>
      <c r="H636">
        <f t="shared" si="208"/>
        <v>-1.4486232791552935</v>
      </c>
      <c r="I636" s="3">
        <f t="shared" si="213"/>
        <v>8.8900000000000007E-2</v>
      </c>
      <c r="J636" s="3">
        <f t="shared" si="214"/>
        <v>0.40640000000000004</v>
      </c>
      <c r="K636">
        <f t="shared" si="215"/>
        <v>0.12783659187743796</v>
      </c>
      <c r="L636" s="62">
        <f>PI()/4*('Config sheet'!$N$38^2-'Config sheet'!$N$41^2)*'Stage 2'!K636*2</f>
        <v>1.0621199939474982E-2</v>
      </c>
      <c r="M636">
        <f t="shared" si="216"/>
        <v>58.673980368953671</v>
      </c>
      <c r="N636" s="62">
        <f>'Config sheet'!$N$44</f>
        <v>5.8970333333333338</v>
      </c>
      <c r="O636">
        <f t="shared" si="225"/>
        <v>-9.4390949300739582</v>
      </c>
      <c r="P636">
        <f t="shared" si="226"/>
        <v>-87.2350821240491</v>
      </c>
      <c r="Q636">
        <f t="shared" si="217"/>
        <v>180</v>
      </c>
      <c r="R636">
        <f t="shared" si="218"/>
        <v>-15.702314782328839</v>
      </c>
      <c r="S636">
        <f t="shared" si="219"/>
        <v>-15.702314782328839</v>
      </c>
      <c r="T636">
        <f t="shared" si="220"/>
        <v>1.3338814408347732</v>
      </c>
      <c r="U636">
        <f t="shared" si="223"/>
        <v>41.002122</v>
      </c>
      <c r="Z636">
        <f t="shared" si="221"/>
        <v>8.7760471877437962E-2</v>
      </c>
      <c r="AA636">
        <f>PI()/4*('Config sheet'!$N$38^2-'Config sheet'!$N$41^2)*'Stage 1'!Z636*2</f>
        <v>7.2915078922520249E-3</v>
      </c>
      <c r="AB636">
        <f t="shared" si="222"/>
        <v>49.359095544115839</v>
      </c>
      <c r="AC636">
        <v>61.546029884630578</v>
      </c>
    </row>
    <row r="637" spans="3:29" x14ac:dyDescent="0.25">
      <c r="C637">
        <f t="shared" si="224"/>
        <v>-84</v>
      </c>
      <c r="D637">
        <f t="shared" si="211"/>
        <v>995</v>
      </c>
      <c r="E637">
        <f t="shared" si="212"/>
        <v>0.17780000000000001</v>
      </c>
      <c r="F637">
        <f t="shared" si="206"/>
        <v>-1.407035175879397E-2</v>
      </c>
      <c r="G637">
        <f t="shared" si="207"/>
        <v>104.19615634406146</v>
      </c>
      <c r="H637">
        <f t="shared" si="208"/>
        <v>-1.4660765716752366</v>
      </c>
      <c r="I637" s="3">
        <f t="shared" si="213"/>
        <v>8.8900000000000007E-2</v>
      </c>
      <c r="J637" s="3">
        <f t="shared" si="214"/>
        <v>0.40640000000000004</v>
      </c>
      <c r="K637">
        <f t="shared" si="215"/>
        <v>0.12941730453845463</v>
      </c>
      <c r="L637" s="62">
        <f>PI()/4*('Config sheet'!$N$38^2-'Config sheet'!$N$41^2)*'Stage 2'!K637*2</f>
        <v>1.0752532173641659E-2</v>
      </c>
      <c r="M637">
        <f t="shared" si="216"/>
        <v>59.399490195829912</v>
      </c>
      <c r="N637" s="62">
        <f>'Config sheet'!$N$44</f>
        <v>5.8970333333333338</v>
      </c>
      <c r="O637">
        <f t="shared" si="225"/>
        <v>-9.4229390572894669</v>
      </c>
      <c r="P637">
        <f t="shared" si="226"/>
        <v>-105.62980994604939</v>
      </c>
      <c r="Q637">
        <f t="shared" si="217"/>
        <v>180</v>
      </c>
      <c r="R637">
        <f t="shared" si="218"/>
        <v>-19.013365790288891</v>
      </c>
      <c r="S637">
        <f t="shared" si="219"/>
        <v>-19.013365790288891</v>
      </c>
      <c r="T637">
        <f t="shared" si="220"/>
        <v>1.3338814408347732</v>
      </c>
      <c r="U637">
        <f t="shared" si="223"/>
        <v>41.002122</v>
      </c>
      <c r="Z637">
        <f t="shared" si="221"/>
        <v>8.9341184538454632E-2</v>
      </c>
      <c r="AA637">
        <f>PI()/4*('Config sheet'!$N$38^2-'Config sheet'!$N$41^2)*'Stage 1'!Z637*2</f>
        <v>7.4228401264187019E-3</v>
      </c>
      <c r="AB637">
        <f t="shared" si="222"/>
        <v>50.24813528596998</v>
      </c>
      <c r="AC637">
        <v>60.70098161273534</v>
      </c>
    </row>
    <row r="638" spans="3:29" x14ac:dyDescent="0.25">
      <c r="C638">
        <f t="shared" si="224"/>
        <v>-85</v>
      </c>
      <c r="D638">
        <f t="shared" si="211"/>
        <v>995</v>
      </c>
      <c r="E638">
        <f t="shared" si="212"/>
        <v>0.17780000000000001</v>
      </c>
      <c r="F638">
        <f t="shared" ref="F638:F701" si="227">C638*$G$4</f>
        <v>-1.4237855946398661E-2</v>
      </c>
      <c r="G638">
        <f t="shared" ref="G638:G701" si="228">D638/60*2*PI()</f>
        <v>104.19615634406146</v>
      </c>
      <c r="H638">
        <f t="shared" ref="H638:H701" si="229">G638*F638</f>
        <v>-1.4835298641951802</v>
      </c>
      <c r="I638" s="3">
        <f t="shared" si="213"/>
        <v>8.8900000000000007E-2</v>
      </c>
      <c r="J638" s="3">
        <f t="shared" si="214"/>
        <v>0.40640000000000004</v>
      </c>
      <c r="K638">
        <f t="shared" si="215"/>
        <v>0.13099491513256928</v>
      </c>
      <c r="L638" s="62">
        <f>PI()/4*('Config sheet'!$N$38^2-'Config sheet'!$N$41^2)*'Stage 2'!K638*2</f>
        <v>1.0883606675086366E-2</v>
      </c>
      <c r="M638">
        <f t="shared" si="216"/>
        <v>60.123576247167094</v>
      </c>
      <c r="N638" s="62">
        <f>'Config sheet'!$N$44</f>
        <v>5.8970333333333338</v>
      </c>
      <c r="O638">
        <f t="shared" si="225"/>
        <v>-9.4037203923271111</v>
      </c>
      <c r="P638">
        <f t="shared" si="226"/>
        <v>-123.80365904552038</v>
      </c>
      <c r="Q638">
        <f t="shared" si="217"/>
        <v>180</v>
      </c>
      <c r="R638">
        <f t="shared" si="218"/>
        <v>-22.284658628193668</v>
      </c>
      <c r="S638">
        <f t="shared" si="219"/>
        <v>-22.284658628193668</v>
      </c>
      <c r="T638">
        <f t="shared" si="220"/>
        <v>1.3338814408347732</v>
      </c>
      <c r="U638">
        <f t="shared" si="223"/>
        <v>41.002122</v>
      </c>
      <c r="Z638">
        <f t="shared" si="221"/>
        <v>9.0918795132569286E-2</v>
      </c>
      <c r="AA638">
        <f>PI()/4*('Config sheet'!$N$38^2-'Config sheet'!$N$41^2)*'Stage 1'!Z638*2</f>
        <v>7.5539146278634081E-3</v>
      </c>
      <c r="AB638">
        <f t="shared" si="222"/>
        <v>51.135430333278556</v>
      </c>
      <c r="AC638">
        <v>59.851004608044384</v>
      </c>
    </row>
    <row r="639" spans="3:29" x14ac:dyDescent="0.25">
      <c r="C639">
        <f t="shared" si="224"/>
        <v>-86</v>
      </c>
      <c r="D639">
        <f t="shared" si="211"/>
        <v>995</v>
      </c>
      <c r="E639">
        <f t="shared" si="212"/>
        <v>0.17780000000000001</v>
      </c>
      <c r="F639">
        <f t="shared" si="227"/>
        <v>-1.4405360134003351E-2</v>
      </c>
      <c r="G639">
        <f t="shared" si="228"/>
        <v>104.19615634406146</v>
      </c>
      <c r="H639">
        <f t="shared" si="229"/>
        <v>-1.5009831567151233</v>
      </c>
      <c r="I639" s="3">
        <f t="shared" si="213"/>
        <v>8.8900000000000007E-2</v>
      </c>
      <c r="J639" s="3">
        <f t="shared" si="214"/>
        <v>0.40640000000000004</v>
      </c>
      <c r="K639">
        <f t="shared" si="215"/>
        <v>0.13256891129718046</v>
      </c>
      <c r="L639" s="62">
        <f>PI()/4*('Config sheet'!$N$38^2-'Config sheet'!$N$41^2)*'Stage 2'!K639*2</f>
        <v>1.1014380874576369E-2</v>
      </c>
      <c r="M639">
        <f t="shared" si="216"/>
        <v>60.846003360616329</v>
      </c>
      <c r="N639" s="62">
        <f>'Config sheet'!$N$44</f>
        <v>5.8970333333333338</v>
      </c>
      <c r="O639">
        <f t="shared" si="225"/>
        <v>-9.3814765087286762</v>
      </c>
      <c r="P639">
        <f t="shared" si="226"/>
        <v>-141.74980862476281</v>
      </c>
      <c r="Q639">
        <f t="shared" si="217"/>
        <v>180</v>
      </c>
      <c r="R639">
        <f t="shared" si="218"/>
        <v>-25.514965552457308</v>
      </c>
      <c r="S639">
        <f t="shared" si="219"/>
        <v>-25.514965552457308</v>
      </c>
      <c r="T639">
        <f t="shared" si="220"/>
        <v>1.3338814408347732</v>
      </c>
      <c r="U639">
        <f t="shared" si="223"/>
        <v>41.002122</v>
      </c>
      <c r="Z639">
        <f t="shared" si="221"/>
        <v>9.2492791297180466E-2</v>
      </c>
      <c r="AA639">
        <f>PI()/4*('Config sheet'!$N$38^2-'Config sheet'!$N$41^2)*'Stage 1'!Z639*2</f>
        <v>7.6846888273534109E-3</v>
      </c>
      <c r="AB639">
        <f t="shared" si="222"/>
        <v>52.020692518099246</v>
      </c>
      <c r="AC639">
        <v>58.996339892511784</v>
      </c>
    </row>
    <row r="640" spans="3:29" x14ac:dyDescent="0.25">
      <c r="C640">
        <f t="shared" si="224"/>
        <v>-87</v>
      </c>
      <c r="D640">
        <f t="shared" si="211"/>
        <v>995</v>
      </c>
      <c r="E640">
        <f t="shared" si="212"/>
        <v>0.17780000000000001</v>
      </c>
      <c r="F640">
        <f t="shared" si="227"/>
        <v>-1.457286432160804E-2</v>
      </c>
      <c r="G640">
        <f t="shared" si="228"/>
        <v>104.19615634406146</v>
      </c>
      <c r="H640">
        <f t="shared" si="229"/>
        <v>-1.5184364492350666</v>
      </c>
      <c r="I640" s="3">
        <f t="shared" si="213"/>
        <v>8.8900000000000007E-2</v>
      </c>
      <c r="J640" s="3">
        <f t="shared" si="214"/>
        <v>0.40640000000000004</v>
      </c>
      <c r="K640">
        <f t="shared" si="215"/>
        <v>0.1341387874908575</v>
      </c>
      <c r="L640" s="62">
        <f>PI()/4*('Config sheet'!$N$38^2-'Config sheet'!$N$41^2)*'Stage 2'!K640*2</f>
        <v>1.1144812769610397E-2</v>
      </c>
      <c r="M640">
        <f t="shared" si="216"/>
        <v>61.566539504585229</v>
      </c>
      <c r="N640" s="62">
        <f>'Config sheet'!$N$44</f>
        <v>5.8970333333333338</v>
      </c>
      <c r="O640">
        <f t="shared" si="225"/>
        <v>-9.3562460974012165</v>
      </c>
      <c r="P640">
        <f t="shared" si="226"/>
        <v>-159.46173871633783</v>
      </c>
      <c r="Q640">
        <f t="shared" si="217"/>
        <v>180</v>
      </c>
      <c r="R640">
        <f t="shared" si="218"/>
        <v>-28.703112968940818</v>
      </c>
      <c r="S640">
        <f t="shared" si="219"/>
        <v>-28.703112968940811</v>
      </c>
      <c r="T640">
        <f t="shared" si="220"/>
        <v>1.3338814408347732</v>
      </c>
      <c r="U640">
        <f t="shared" si="223"/>
        <v>41.002122</v>
      </c>
      <c r="Z640">
        <f t="shared" si="221"/>
        <v>9.406266749085751E-2</v>
      </c>
      <c r="AA640">
        <f>PI()/4*('Config sheet'!$N$38^2-'Config sheet'!$N$41^2)*'Stage 1'!Z640*2</f>
        <v>7.8151207223874381E-3</v>
      </c>
      <c r="AB640">
        <f t="shared" si="222"/>
        <v>52.903637508918727</v>
      </c>
      <c r="AC640">
        <v>58.137233133213122</v>
      </c>
    </row>
    <row r="641" spans="3:29" x14ac:dyDescent="0.25">
      <c r="C641">
        <f t="shared" si="224"/>
        <v>-88</v>
      </c>
      <c r="D641">
        <f t="shared" si="211"/>
        <v>995</v>
      </c>
      <c r="E641">
        <f t="shared" si="212"/>
        <v>0.17780000000000001</v>
      </c>
      <c r="F641">
        <f t="shared" si="227"/>
        <v>-1.4740368509212731E-2</v>
      </c>
      <c r="G641">
        <f t="shared" si="228"/>
        <v>104.19615634406146</v>
      </c>
      <c r="H641">
        <f t="shared" si="229"/>
        <v>-1.5358897417550099</v>
      </c>
      <c r="I641" s="3">
        <f t="shared" si="213"/>
        <v>8.8900000000000007E-2</v>
      </c>
      <c r="J641" s="3">
        <f t="shared" si="214"/>
        <v>0.40640000000000004</v>
      </c>
      <c r="K641">
        <f t="shared" si="215"/>
        <v>0.13570404518502116</v>
      </c>
      <c r="L641" s="62">
        <f>PI()/4*('Config sheet'!$N$38^2-'Config sheet'!$N$41^2)*'Stage 2'!K641*2</f>
        <v>1.1274860940344271E-2</v>
      </c>
      <c r="M641">
        <f t="shared" si="216"/>
        <v>62.28495586621478</v>
      </c>
      <c r="N641" s="62">
        <f>'Config sheet'!$N$44</f>
        <v>5.8970333333333338</v>
      </c>
      <c r="O641">
        <f t="shared" si="225"/>
        <v>-9.3280689159476609</v>
      </c>
      <c r="P641">
        <f t="shared" si="226"/>
        <v>-176.93323345251116</v>
      </c>
      <c r="Q641">
        <f t="shared" si="217"/>
        <v>180</v>
      </c>
      <c r="R641">
        <f t="shared" si="218"/>
        <v>-31.847982021452012</v>
      </c>
      <c r="S641">
        <f t="shared" si="219"/>
        <v>-31.847982021452008</v>
      </c>
      <c r="T641">
        <f t="shared" si="220"/>
        <v>1.3338814408347732</v>
      </c>
      <c r="U641">
        <f t="shared" si="223"/>
        <v>41.002122</v>
      </c>
      <c r="Z641">
        <f t="shared" si="221"/>
        <v>9.5627925185021168E-2</v>
      </c>
      <c r="AA641">
        <f>PI()/4*('Config sheet'!$N$38^2-'Config sheet'!$N$41^2)*'Stage 1'!Z641*2</f>
        <v>7.9451688931213137E-3</v>
      </c>
      <c r="AB641">
        <f t="shared" si="222"/>
        <v>53.783984918459595</v>
      </c>
      <c r="AC641">
        <v>57.273934588709679</v>
      </c>
    </row>
    <row r="642" spans="3:29" x14ac:dyDescent="0.25">
      <c r="C642">
        <f t="shared" si="224"/>
        <v>-89</v>
      </c>
      <c r="D642">
        <f t="shared" si="211"/>
        <v>995</v>
      </c>
      <c r="E642">
        <f t="shared" si="212"/>
        <v>0.17780000000000001</v>
      </c>
      <c r="F642">
        <f t="shared" si="227"/>
        <v>-1.4907872696817421E-2</v>
      </c>
      <c r="G642">
        <f t="shared" si="228"/>
        <v>104.19615634406146</v>
      </c>
      <c r="H642">
        <f t="shared" si="229"/>
        <v>-1.5533430342749532</v>
      </c>
      <c r="I642" s="3">
        <f t="shared" si="213"/>
        <v>8.8900000000000007E-2</v>
      </c>
      <c r="J642" s="3">
        <f t="shared" si="214"/>
        <v>0.40640000000000004</v>
      </c>
      <c r="K642">
        <f t="shared" si="215"/>
        <v>0.13726419304519333</v>
      </c>
      <c r="L642" s="62">
        <f>PI()/4*('Config sheet'!$N$38^2-'Config sheet'!$N$41^2)*'Stage 2'!K642*2</f>
        <v>1.1404484564649897E-2</v>
      </c>
      <c r="M642">
        <f t="shared" si="216"/>
        <v>63.001026934568749</v>
      </c>
      <c r="N642" s="62">
        <f>'Config sheet'!$N$44</f>
        <v>5.8970333333333338</v>
      </c>
      <c r="O642">
        <f t="shared" si="225"/>
        <v>-9.2969857374812577</v>
      </c>
      <c r="P642">
        <f t="shared" si="226"/>
        <v>-194.15838395849369</v>
      </c>
      <c r="Q642">
        <f t="shared" si="217"/>
        <v>180</v>
      </c>
      <c r="R642">
        <f t="shared" si="218"/>
        <v>-34.948509112528868</v>
      </c>
      <c r="S642">
        <f t="shared" si="219"/>
        <v>-34.94850911252886</v>
      </c>
      <c r="T642">
        <f t="shared" si="220"/>
        <v>1.3338814408347732</v>
      </c>
      <c r="U642">
        <f t="shared" si="223"/>
        <v>41.002122</v>
      </c>
      <c r="Z642">
        <f t="shared" si="221"/>
        <v>9.7188073045193335E-2</v>
      </c>
      <c r="AA642">
        <f>PI()/4*('Config sheet'!$N$38^2-'Config sheet'!$N$41^2)*'Stage 1'!Z642*2</f>
        <v>8.0747925174269406E-3</v>
      </c>
      <c r="AB642">
        <f t="shared" si="222"/>
        <v>54.66145840562055</v>
      </c>
      <c r="AC642">
        <v>56.406699049348902</v>
      </c>
    </row>
    <row r="643" spans="3:29" x14ac:dyDescent="0.25">
      <c r="C643">
        <f t="shared" si="224"/>
        <v>-90</v>
      </c>
      <c r="D643">
        <f t="shared" si="211"/>
        <v>995</v>
      </c>
      <c r="E643">
        <f t="shared" si="212"/>
        <v>0.17780000000000001</v>
      </c>
      <c r="F643">
        <f t="shared" si="227"/>
        <v>-1.5075376884422112E-2</v>
      </c>
      <c r="G643">
        <f t="shared" si="228"/>
        <v>104.19615634406146</v>
      </c>
      <c r="H643">
        <f t="shared" si="229"/>
        <v>-1.5707963267948966</v>
      </c>
      <c r="I643" s="3">
        <f t="shared" si="213"/>
        <v>8.8900000000000007E-2</v>
      </c>
      <c r="J643" s="3">
        <f t="shared" si="214"/>
        <v>0.40640000000000004</v>
      </c>
      <c r="K643">
        <f t="shared" si="215"/>
        <v>0.13881874710170172</v>
      </c>
      <c r="L643" s="62">
        <f>PI()/4*('Config sheet'!$N$38^2-'Config sheet'!$N$41^2)*'Stage 2'!K643*2</f>
        <v>1.1533643432298117E-2</v>
      </c>
      <c r="M643">
        <f t="shared" si="216"/>
        <v>63.714530578983009</v>
      </c>
      <c r="N643" s="62">
        <f>'Config sheet'!$N$44</f>
        <v>5.8970333333333338</v>
      </c>
      <c r="O643">
        <f t="shared" si="225"/>
        <v>-9.2630382989870643</v>
      </c>
      <c r="P643">
        <f t="shared" si="226"/>
        <v>-211.13159086737485</v>
      </c>
      <c r="Q643">
        <f t="shared" si="217"/>
        <v>180</v>
      </c>
      <c r="R643">
        <f t="shared" si="218"/>
        <v>-38.003686356127481</v>
      </c>
      <c r="S643">
        <f t="shared" si="219"/>
        <v>-38.003686356127474</v>
      </c>
      <c r="T643">
        <f t="shared" si="220"/>
        <v>1.3338814408347732</v>
      </c>
      <c r="U643">
        <f t="shared" si="223"/>
        <v>41.002122</v>
      </c>
      <c r="Z643">
        <f t="shared" si="221"/>
        <v>9.874262710170173E-2</v>
      </c>
      <c r="AA643">
        <f>PI()/4*('Config sheet'!$N$38^2-'Config sheet'!$N$41^2)*'Stage 1'!Z643*2</f>
        <v>8.2039513850751603E-3</v>
      </c>
      <c r="AB643">
        <f t="shared" si="222"/>
        <v>55.535785771485784</v>
      </c>
      <c r="AC643">
        <v>55.535785771485784</v>
      </c>
    </row>
    <row r="644" spans="3:29" x14ac:dyDescent="0.25">
      <c r="C644">
        <f t="shared" si="224"/>
        <v>-91</v>
      </c>
      <c r="D644">
        <f t="shared" si="211"/>
        <v>995</v>
      </c>
      <c r="E644">
        <f t="shared" si="212"/>
        <v>0.17780000000000001</v>
      </c>
      <c r="F644">
        <f t="shared" si="227"/>
        <v>-1.5242881072026801E-2</v>
      </c>
      <c r="G644">
        <f t="shared" si="228"/>
        <v>104.19615634406146</v>
      </c>
      <c r="H644">
        <f t="shared" si="229"/>
        <v>-1.5882496193148399</v>
      </c>
      <c r="I644" s="3">
        <f t="shared" si="213"/>
        <v>8.8900000000000007E-2</v>
      </c>
      <c r="J644" s="3">
        <f t="shared" si="214"/>
        <v>0.40640000000000004</v>
      </c>
      <c r="K644">
        <f t="shared" si="215"/>
        <v>0.14036723090974235</v>
      </c>
      <c r="L644" s="62">
        <f>PI()/4*('Config sheet'!$N$38^2-'Config sheet'!$N$41^2)*'Stage 2'!K644*2</f>
        <v>1.1662297958257377E-2</v>
      </c>
      <c r="M644">
        <f t="shared" si="216"/>
        <v>64.425248122530519</v>
      </c>
      <c r="N644" s="62">
        <f>'Config sheet'!$N$44</f>
        <v>5.8970333333333338</v>
      </c>
      <c r="O644">
        <f t="shared" si="225"/>
        <v>-9.2262692492939316</v>
      </c>
      <c r="P644">
        <f t="shared" si="226"/>
        <v>-227.84756645511254</v>
      </c>
      <c r="Q644">
        <f t="shared" si="217"/>
        <v>180</v>
      </c>
      <c r="R644">
        <f t="shared" si="218"/>
        <v>-41.012561961920262</v>
      </c>
      <c r="S644">
        <f t="shared" si="219"/>
        <v>-41.012561961920255</v>
      </c>
      <c r="T644">
        <f t="shared" si="220"/>
        <v>1.3338814408347732</v>
      </c>
      <c r="U644">
        <f t="shared" si="223"/>
        <v>41.002122</v>
      </c>
      <c r="Z644">
        <f t="shared" si="221"/>
        <v>0.10029111090974235</v>
      </c>
      <c r="AA644">
        <f>PI()/4*('Config sheet'!$N$38^2-'Config sheet'!$N$41^2)*'Stage 1'!Z644*2</f>
        <v>8.3326059110344197E-3</v>
      </c>
      <c r="AB644">
        <f t="shared" si="222"/>
        <v>56.406699049348902</v>
      </c>
      <c r="AC644">
        <v>54.66145840562055</v>
      </c>
    </row>
    <row r="645" spans="3:29" x14ac:dyDescent="0.25">
      <c r="C645">
        <f t="shared" si="224"/>
        <v>-92</v>
      </c>
      <c r="D645">
        <f t="shared" si="211"/>
        <v>995</v>
      </c>
      <c r="E645">
        <f t="shared" si="212"/>
        <v>0.17780000000000001</v>
      </c>
      <c r="F645">
        <f t="shared" si="227"/>
        <v>-1.5410385259631492E-2</v>
      </c>
      <c r="G645">
        <f t="shared" si="228"/>
        <v>104.19615634406146</v>
      </c>
      <c r="H645">
        <f t="shared" si="229"/>
        <v>-1.6057029118347832</v>
      </c>
      <c r="I645" s="3">
        <f t="shared" si="213"/>
        <v>8.8900000000000007E-2</v>
      </c>
      <c r="J645" s="3">
        <f t="shared" si="214"/>
        <v>0.40640000000000004</v>
      </c>
      <c r="K645">
        <f t="shared" si="215"/>
        <v>0.1419091756987258</v>
      </c>
      <c r="L645" s="62">
        <f>PI()/4*('Config sheet'!$N$38^2-'Config sheet'!$N$41^2)*'Stage 2'!K645*2</f>
        <v>1.1790409195102039E-2</v>
      </c>
      <c r="M645">
        <f t="shared" si="216"/>
        <v>65.132964410567709</v>
      </c>
      <c r="N645" s="62">
        <f>'Config sheet'!$N$44</f>
        <v>5.8970333333333338</v>
      </c>
      <c r="O645">
        <f t="shared" si="225"/>
        <v>-9.1867220967208212</v>
      </c>
      <c r="P645">
        <f t="shared" si="226"/>
        <v>-244.30133639440598</v>
      </c>
      <c r="Q645">
        <f t="shared" si="217"/>
        <v>180</v>
      </c>
      <c r="R645">
        <f t="shared" si="218"/>
        <v>-43.974240550993073</v>
      </c>
      <c r="S645">
        <f t="shared" si="219"/>
        <v>-43.974240550993073</v>
      </c>
      <c r="T645">
        <f t="shared" si="220"/>
        <v>1.3338814408347732</v>
      </c>
      <c r="U645">
        <f t="shared" si="223"/>
        <v>41.002122</v>
      </c>
      <c r="Z645">
        <f t="shared" si="221"/>
        <v>0.10183305569872581</v>
      </c>
      <c r="AA645">
        <f>PI()/4*('Config sheet'!$N$38^2-'Config sheet'!$N$41^2)*'Stage 1'!Z645*2</f>
        <v>8.4607171478790818E-3</v>
      </c>
      <c r="AB645">
        <f t="shared" si="222"/>
        <v>57.273934588709679</v>
      </c>
      <c r="AC645">
        <v>53.783984918459595</v>
      </c>
    </row>
    <row r="646" spans="3:29" x14ac:dyDescent="0.25">
      <c r="C646">
        <f t="shared" si="224"/>
        <v>-93</v>
      </c>
      <c r="D646">
        <f t="shared" si="211"/>
        <v>995</v>
      </c>
      <c r="E646">
        <f t="shared" si="212"/>
        <v>0.17780000000000001</v>
      </c>
      <c r="F646">
        <f t="shared" si="227"/>
        <v>-1.5577889447236181E-2</v>
      </c>
      <c r="G646">
        <f t="shared" si="228"/>
        <v>104.19615634406146</v>
      </c>
      <c r="H646">
        <f t="shared" si="229"/>
        <v>-1.6231562043547263</v>
      </c>
      <c r="I646" s="3">
        <f t="shared" si="213"/>
        <v>8.8900000000000007E-2</v>
      </c>
      <c r="J646" s="3">
        <f t="shared" si="214"/>
        <v>0.40640000000000004</v>
      </c>
      <c r="K646">
        <f t="shared" si="215"/>
        <v>0.14344412051085292</v>
      </c>
      <c r="L646" s="62">
        <f>PI()/4*('Config sheet'!$N$38^2-'Config sheet'!$N$41^2)*'Stage 2'!K646*2</f>
        <v>1.1917938844525831E-2</v>
      </c>
      <c r="M646">
        <f t="shared" si="216"/>
        <v>65.837467874337449</v>
      </c>
      <c r="N646" s="62">
        <f>'Config sheet'!$N$44</f>
        <v>5.8970333333333338</v>
      </c>
      <c r="O646">
        <f t="shared" si="225"/>
        <v>-9.1444411564612871</v>
      </c>
      <c r="P646">
        <f t="shared" si="226"/>
        <v>-260.48824112674288</v>
      </c>
      <c r="Q646">
        <f t="shared" si="217"/>
        <v>180</v>
      </c>
      <c r="R646">
        <f t="shared" si="218"/>
        <v>-46.887883402813721</v>
      </c>
      <c r="S646">
        <f t="shared" si="219"/>
        <v>-46.887883402813721</v>
      </c>
      <c r="T646">
        <f t="shared" si="220"/>
        <v>1.3338814408347732</v>
      </c>
      <c r="U646">
        <f t="shared" si="223"/>
        <v>41.002122</v>
      </c>
      <c r="Z646">
        <f t="shared" si="221"/>
        <v>0.10336800051085293</v>
      </c>
      <c r="AA646">
        <f>PI()/4*('Config sheet'!$N$38^2-'Config sheet'!$N$41^2)*'Stage 1'!Z646*2</f>
        <v>8.5882467973028738E-3</v>
      </c>
      <c r="AB646">
        <f t="shared" si="222"/>
        <v>58.137233133213122</v>
      </c>
      <c r="AC646">
        <v>52.903637508918727</v>
      </c>
    </row>
    <row r="647" spans="3:29" x14ac:dyDescent="0.25">
      <c r="C647">
        <f t="shared" si="224"/>
        <v>-94</v>
      </c>
      <c r="D647">
        <f t="shared" si="211"/>
        <v>995</v>
      </c>
      <c r="E647">
        <f t="shared" si="212"/>
        <v>0.17780000000000001</v>
      </c>
      <c r="F647">
        <f t="shared" si="227"/>
        <v>-1.5745393634840871E-2</v>
      </c>
      <c r="G647">
        <f t="shared" si="228"/>
        <v>104.19615634406146</v>
      </c>
      <c r="H647">
        <f t="shared" si="229"/>
        <v>-1.6406094968746696</v>
      </c>
      <c r="I647" s="3">
        <f t="shared" si="213"/>
        <v>8.8900000000000007E-2</v>
      </c>
      <c r="J647" s="3">
        <f t="shared" si="214"/>
        <v>0.40640000000000004</v>
      </c>
      <c r="K647">
        <f t="shared" si="215"/>
        <v>0.14497161232888595</v>
      </c>
      <c r="L647" s="62">
        <f>PI()/4*('Config sheet'!$N$38^2-'Config sheet'!$N$41^2)*'Stage 2'!K647*2</f>
        <v>1.2044849267957607E-2</v>
      </c>
      <c r="M647">
        <f t="shared" si="216"/>
        <v>66.53855058961301</v>
      </c>
      <c r="N647" s="62">
        <f>'Config sheet'!$N$44</f>
        <v>5.8970333333333338</v>
      </c>
      <c r="O647">
        <f t="shared" si="225"/>
        <v>-9.099471497770141</v>
      </c>
      <c r="P647">
        <f t="shared" si="226"/>
        <v>-276.40393685237831</v>
      </c>
      <c r="Q647">
        <f t="shared" si="217"/>
        <v>180</v>
      </c>
      <c r="R647">
        <f t="shared" si="218"/>
        <v>-49.752708633428099</v>
      </c>
      <c r="S647">
        <f t="shared" si="219"/>
        <v>-49.752708633428099</v>
      </c>
      <c r="T647">
        <f t="shared" si="220"/>
        <v>1.3338814408347732</v>
      </c>
      <c r="U647">
        <f t="shared" si="223"/>
        <v>41.002122</v>
      </c>
      <c r="Z647">
        <f t="shared" si="221"/>
        <v>0.10489549232888595</v>
      </c>
      <c r="AA647">
        <f>PI()/4*('Config sheet'!$N$38^2-'Config sheet'!$N$41^2)*'Stage 1'!Z647*2</f>
        <v>8.7151572207346505E-3</v>
      </c>
      <c r="AB647">
        <f t="shared" si="222"/>
        <v>58.996339892511784</v>
      </c>
      <c r="AC647">
        <v>52.020692518099246</v>
      </c>
    </row>
    <row r="648" spans="3:29" x14ac:dyDescent="0.25">
      <c r="C648">
        <f t="shared" si="224"/>
        <v>-95</v>
      </c>
      <c r="D648">
        <f t="shared" si="211"/>
        <v>995</v>
      </c>
      <c r="E648">
        <f t="shared" si="212"/>
        <v>0.17780000000000001</v>
      </c>
      <c r="F648">
        <f t="shared" si="227"/>
        <v>-1.5912897822445562E-2</v>
      </c>
      <c r="G648">
        <f t="shared" si="228"/>
        <v>104.19615634406146</v>
      </c>
      <c r="H648">
        <f t="shared" si="229"/>
        <v>-1.6580627893946129</v>
      </c>
      <c r="I648" s="3">
        <f t="shared" si="213"/>
        <v>8.8900000000000007E-2</v>
      </c>
      <c r="J648" s="3">
        <f t="shared" si="214"/>
        <v>0.40640000000000004</v>
      </c>
      <c r="K648">
        <f t="shared" si="215"/>
        <v>0.14649120619310291</v>
      </c>
      <c r="L648" s="62">
        <f>PI()/4*('Config sheet'!$N$38^2-'Config sheet'!$N$41^2)*'Stage 2'!K648*2</f>
        <v>1.2171103496278413E-2</v>
      </c>
      <c r="M648">
        <f t="shared" si="216"/>
        <v>67.236008330377331</v>
      </c>
      <c r="N648" s="62">
        <f>'Config sheet'!$N$44</f>
        <v>5.8970333333333338</v>
      </c>
      <c r="O648">
        <f t="shared" si="225"/>
        <v>-9.0518588910162805</v>
      </c>
      <c r="P648">
        <f t="shared" si="226"/>
        <v>-292.04439613846415</v>
      </c>
      <c r="Q648">
        <f t="shared" si="217"/>
        <v>180</v>
      </c>
      <c r="R648">
        <f t="shared" si="218"/>
        <v>-52.567991304923545</v>
      </c>
      <c r="S648">
        <f t="shared" si="219"/>
        <v>-52.567991304923545</v>
      </c>
      <c r="T648">
        <f t="shared" si="220"/>
        <v>1.3338814408347732</v>
      </c>
      <c r="U648">
        <f t="shared" si="223"/>
        <v>41.002122</v>
      </c>
      <c r="Z648">
        <f t="shared" si="221"/>
        <v>0.10641508619310291</v>
      </c>
      <c r="AA648">
        <f>PI()/4*('Config sheet'!$N$38^2-'Config sheet'!$N$41^2)*'Stage 1'!Z648*2</f>
        <v>8.8414114490554564E-3</v>
      </c>
      <c r="AB648">
        <f t="shared" si="222"/>
        <v>59.851004608044384</v>
      </c>
      <c r="AC648">
        <v>51.135430333278556</v>
      </c>
    </row>
    <row r="649" spans="3:29" x14ac:dyDescent="0.25">
      <c r="C649">
        <f t="shared" si="224"/>
        <v>-96</v>
      </c>
      <c r="D649">
        <f t="shared" si="211"/>
        <v>995</v>
      </c>
      <c r="E649">
        <f t="shared" si="212"/>
        <v>0.17780000000000001</v>
      </c>
      <c r="F649">
        <f t="shared" si="227"/>
        <v>-1.6080402010050253E-2</v>
      </c>
      <c r="G649">
        <f t="shared" si="228"/>
        <v>104.19615634406146</v>
      </c>
      <c r="H649">
        <f t="shared" si="229"/>
        <v>-1.6755160819145565</v>
      </c>
      <c r="I649" s="3">
        <f t="shared" si="213"/>
        <v>8.8900000000000007E-2</v>
      </c>
      <c r="J649" s="3">
        <f t="shared" si="214"/>
        <v>0.40640000000000004</v>
      </c>
      <c r="K649">
        <f t="shared" si="215"/>
        <v>0.14800246530744343</v>
      </c>
      <c r="L649" s="62">
        <f>PI()/4*('Config sheet'!$N$38^2-'Config sheet'!$N$41^2)*'Stage 2'!K649*2</f>
        <v>1.2296665238640519E-2</v>
      </c>
      <c r="M649">
        <f t="shared" si="216"/>
        <v>67.92964061754148</v>
      </c>
      <c r="N649" s="62">
        <f>'Config sheet'!$N$44</f>
        <v>5.8970333333333338</v>
      </c>
      <c r="O649">
        <f t="shared" si="225"/>
        <v>-9.0016497546655767</v>
      </c>
      <c r="P649">
        <f t="shared" si="226"/>
        <v>-307.40590814601899</v>
      </c>
      <c r="Q649">
        <f t="shared" si="217"/>
        <v>180</v>
      </c>
      <c r="R649">
        <f t="shared" si="218"/>
        <v>-55.333063466283413</v>
      </c>
      <c r="S649">
        <f t="shared" si="219"/>
        <v>-55.33306346628342</v>
      </c>
      <c r="T649">
        <f t="shared" si="220"/>
        <v>1.3338814408347732</v>
      </c>
      <c r="U649">
        <f t="shared" si="223"/>
        <v>41.002122</v>
      </c>
      <c r="Z649">
        <f t="shared" si="221"/>
        <v>0.10792634530744344</v>
      </c>
      <c r="AA649">
        <f>PI()/4*('Config sheet'!$N$38^2-'Config sheet'!$N$41^2)*'Stage 1'!Z649*2</f>
        <v>8.966973191417562E-3</v>
      </c>
      <c r="AB649">
        <f t="shared" si="222"/>
        <v>60.70098161273534</v>
      </c>
      <c r="AC649">
        <v>50.24813528596998</v>
      </c>
    </row>
    <row r="650" spans="3:29" x14ac:dyDescent="0.25">
      <c r="C650">
        <f t="shared" si="224"/>
        <v>-97</v>
      </c>
      <c r="D650">
        <f t="shared" si="211"/>
        <v>995</v>
      </c>
      <c r="E650">
        <f t="shared" si="212"/>
        <v>0.17780000000000001</v>
      </c>
      <c r="F650">
        <f t="shared" si="227"/>
        <v>-1.624790619765494E-2</v>
      </c>
      <c r="G650">
        <f t="shared" si="228"/>
        <v>104.19615634406146</v>
      </c>
      <c r="H650">
        <f t="shared" si="229"/>
        <v>-1.6929693744344994</v>
      </c>
      <c r="I650" s="3">
        <f t="shared" si="213"/>
        <v>8.8900000000000007E-2</v>
      </c>
      <c r="J650" s="3">
        <f t="shared" si="214"/>
        <v>0.40640000000000004</v>
      </c>
      <c r="K650">
        <f t="shared" si="215"/>
        <v>0.14950496113487316</v>
      </c>
      <c r="L650" s="62">
        <f>PI()/4*('Config sheet'!$N$38^2-'Config sheet'!$N$41^2)*'Stage 2'!K650*2</f>
        <v>1.24214988903907E-2</v>
      </c>
      <c r="M650">
        <f t="shared" si="216"/>
        <v>68.619250762714685</v>
      </c>
      <c r="N650" s="62">
        <f>'Config sheet'!$N$44</f>
        <v>5.8970333333333338</v>
      </c>
      <c r="O650">
        <f t="shared" si="225"/>
        <v>-8.948891102257619</v>
      </c>
      <c r="P650">
        <f t="shared" si="226"/>
        <v>-322.48507847688279</v>
      </c>
      <c r="Q650">
        <f t="shared" si="217"/>
        <v>180</v>
      </c>
      <c r="R650">
        <f t="shared" si="218"/>
        <v>-58.047314125838902</v>
      </c>
      <c r="S650">
        <f t="shared" si="219"/>
        <v>-58.047314125838902</v>
      </c>
      <c r="T650">
        <f t="shared" si="220"/>
        <v>1.3338814408347732</v>
      </c>
      <c r="U650">
        <f t="shared" si="223"/>
        <v>41.002122</v>
      </c>
      <c r="Z650">
        <f t="shared" si="221"/>
        <v>0.10942884113487317</v>
      </c>
      <c r="AA650">
        <f>PI()/4*('Config sheet'!$N$38^2-'Config sheet'!$N$41^2)*'Stage 1'!Z650*2</f>
        <v>9.0918068431677431E-3</v>
      </c>
      <c r="AB650">
        <f t="shared" si="222"/>
        <v>61.546029884630578</v>
      </c>
      <c r="AC650">
        <v>49.359095544115839</v>
      </c>
    </row>
    <row r="651" spans="3:29" x14ac:dyDescent="0.25">
      <c r="C651">
        <f t="shared" si="224"/>
        <v>-98</v>
      </c>
      <c r="D651">
        <f t="shared" si="211"/>
        <v>995</v>
      </c>
      <c r="E651">
        <f t="shared" si="212"/>
        <v>0.17780000000000001</v>
      </c>
      <c r="F651">
        <f t="shared" si="227"/>
        <v>-1.6415410385259632E-2</v>
      </c>
      <c r="G651">
        <f t="shared" si="228"/>
        <v>104.19615634406146</v>
      </c>
      <c r="H651">
        <f t="shared" si="229"/>
        <v>-1.7104226669544429</v>
      </c>
      <c r="I651" s="3">
        <f t="shared" si="213"/>
        <v>8.8900000000000007E-2</v>
      </c>
      <c r="J651" s="3">
        <f t="shared" si="214"/>
        <v>0.40640000000000004</v>
      </c>
      <c r="K651">
        <f t="shared" si="215"/>
        <v>0.15099827348201739</v>
      </c>
      <c r="L651" s="62">
        <f>PI()/4*('Config sheet'!$N$38^2-'Config sheet'!$N$41^2)*'Stage 2'!K651*2</f>
        <v>1.2545569540101949E-2</v>
      </c>
      <c r="M651">
        <f t="shared" si="216"/>
        <v>69.304645907049093</v>
      </c>
      <c r="N651" s="62">
        <f>'Config sheet'!$N$44</f>
        <v>5.8970333333333338</v>
      </c>
      <c r="O651">
        <f t="shared" si="225"/>
        <v>-8.8936304894397669</v>
      </c>
      <c r="P651">
        <f t="shared" si="226"/>
        <v>-337.27882864227388</v>
      </c>
      <c r="Q651">
        <f t="shared" si="217"/>
        <v>180</v>
      </c>
      <c r="R651">
        <f t="shared" si="218"/>
        <v>-60.710189155609299</v>
      </c>
      <c r="S651">
        <f t="shared" si="219"/>
        <v>-60.710189155609299</v>
      </c>
      <c r="T651">
        <f t="shared" si="220"/>
        <v>1.3338814408347732</v>
      </c>
      <c r="U651">
        <f t="shared" si="223"/>
        <v>41.002122</v>
      </c>
      <c r="Z651">
        <f t="shared" si="221"/>
        <v>0.11092215348201739</v>
      </c>
      <c r="AA651">
        <f>PI()/4*('Config sheet'!$N$38^2-'Config sheet'!$N$41^2)*'Stage 1'!Z651*2</f>
        <v>9.2158774928789919E-3</v>
      </c>
      <c r="AB651">
        <f t="shared" si="222"/>
        <v>62.385913094497973</v>
      </c>
      <c r="AC651">
        <v>48.46860299849142</v>
      </c>
    </row>
    <row r="652" spans="3:29" x14ac:dyDescent="0.25">
      <c r="C652">
        <f t="shared" si="224"/>
        <v>-99</v>
      </c>
      <c r="D652">
        <f t="shared" si="211"/>
        <v>995</v>
      </c>
      <c r="E652">
        <f t="shared" si="212"/>
        <v>0.17780000000000001</v>
      </c>
      <c r="F652">
        <f t="shared" si="227"/>
        <v>-1.6582914572864323E-2</v>
      </c>
      <c r="G652">
        <f t="shared" si="228"/>
        <v>104.19615634406146</v>
      </c>
      <c r="H652">
        <f t="shared" si="229"/>
        <v>-1.7278759594743862</v>
      </c>
      <c r="I652" s="3">
        <f t="shared" si="213"/>
        <v>8.8900000000000007E-2</v>
      </c>
      <c r="J652" s="3">
        <f t="shared" si="214"/>
        <v>0.40640000000000004</v>
      </c>
      <c r="K652">
        <f t="shared" si="215"/>
        <v>0.152481990573131</v>
      </c>
      <c r="L652" s="62">
        <f>PI()/4*('Config sheet'!$N$38^2-'Config sheet'!$N$41^2)*'Stage 2'!K652*2</f>
        <v>1.2668842975719213E-2</v>
      </c>
      <c r="M652">
        <f t="shared" si="216"/>
        <v>69.985637055190352</v>
      </c>
      <c r="N652" s="62">
        <f>'Config sheet'!$N$44</f>
        <v>5.8970333333333338</v>
      </c>
      <c r="O652">
        <f t="shared" si="225"/>
        <v>-8.8359159611218185</v>
      </c>
      <c r="P652">
        <f t="shared" si="226"/>
        <v>-351.7843951550052</v>
      </c>
      <c r="Q652">
        <f t="shared" si="217"/>
        <v>180</v>
      </c>
      <c r="R652">
        <f t="shared" si="218"/>
        <v>-63.321191127900953</v>
      </c>
      <c r="S652">
        <f t="shared" si="219"/>
        <v>-63.321191127900939</v>
      </c>
      <c r="T652">
        <f t="shared" si="220"/>
        <v>1.3338814408347732</v>
      </c>
      <c r="U652">
        <f t="shared" si="223"/>
        <v>41.002122</v>
      </c>
      <c r="Z652">
        <f t="shared" si="221"/>
        <v>0.11240587057313101</v>
      </c>
      <c r="AA652">
        <f>PI()/4*('Config sheet'!$N$38^2-'Config sheet'!$N$41^2)*'Stage 1'!Z652*2</f>
        <v>9.3391509284962565E-3</v>
      </c>
      <c r="AB652">
        <f t="shared" si="222"/>
        <v>63.220399647430256</v>
      </c>
      <c r="AC652">
        <v>47.576953143407145</v>
      </c>
    </row>
    <row r="653" spans="3:29" x14ac:dyDescent="0.25">
      <c r="C653">
        <f t="shared" si="224"/>
        <v>-100</v>
      </c>
      <c r="D653">
        <f t="shared" si="211"/>
        <v>995</v>
      </c>
      <c r="E653">
        <f t="shared" si="212"/>
        <v>0.17780000000000001</v>
      </c>
      <c r="F653">
        <f t="shared" si="227"/>
        <v>-1.6750418760469014E-2</v>
      </c>
      <c r="G653">
        <f t="shared" si="228"/>
        <v>104.19615634406146</v>
      </c>
      <c r="H653">
        <f t="shared" si="229"/>
        <v>-1.7453292519943295</v>
      </c>
      <c r="I653" s="3">
        <f t="shared" si="213"/>
        <v>8.8900000000000007E-2</v>
      </c>
      <c r="J653" s="3">
        <f t="shared" si="214"/>
        <v>0.40640000000000004</v>
      </c>
      <c r="K653">
        <f t="shared" si="215"/>
        <v>0.15395570911349354</v>
      </c>
      <c r="L653" s="62">
        <f>PI()/4*('Config sheet'!$N$38^2-'Config sheet'!$N$41^2)*'Stage 2'!K653*2</f>
        <v>1.2791285689826522E-2</v>
      </c>
      <c r="M653">
        <f t="shared" si="216"/>
        <v>70.66203910437433</v>
      </c>
      <c r="N653" s="62">
        <f>'Config sheet'!$N$44</f>
        <v>5.8970333333333338</v>
      </c>
      <c r="O653">
        <f t="shared" si="225"/>
        <v>-8.7757959988140541</v>
      </c>
      <c r="P653">
        <f t="shared" si="226"/>
        <v>-365.99932824789971</v>
      </c>
      <c r="Q653">
        <f t="shared" si="217"/>
        <v>180</v>
      </c>
      <c r="R653">
        <f t="shared" si="218"/>
        <v>-65.879879084621948</v>
      </c>
      <c r="S653">
        <f t="shared" si="219"/>
        <v>-65.879879084621948</v>
      </c>
      <c r="T653">
        <f t="shared" si="220"/>
        <v>1.3338814408347732</v>
      </c>
      <c r="U653">
        <f t="shared" si="223"/>
        <v>41.002122</v>
      </c>
      <c r="Z653">
        <f t="shared" si="221"/>
        <v>0.11387958911349355</v>
      </c>
      <c r="AA653">
        <f>PI()/4*('Config sheet'!$N$38^2-'Config sheet'!$N$41^2)*'Stage 1'!Z653*2</f>
        <v>9.4615936426035649E-3</v>
      </c>
      <c r="AB653">
        <f t="shared" si="222"/>
        <v>64.049262718500302</v>
      </c>
      <c r="AC653">
        <v>46.684444951807265</v>
      </c>
    </row>
    <row r="654" spans="3:29" x14ac:dyDescent="0.25">
      <c r="C654">
        <f t="shared" si="224"/>
        <v>-101</v>
      </c>
      <c r="D654">
        <f t="shared" si="211"/>
        <v>995</v>
      </c>
      <c r="E654">
        <f t="shared" si="212"/>
        <v>0.17780000000000001</v>
      </c>
      <c r="F654">
        <f t="shared" si="227"/>
        <v>-1.6917922948073701E-2</v>
      </c>
      <c r="G654">
        <f t="shared" si="228"/>
        <v>104.19615634406146</v>
      </c>
      <c r="H654">
        <f t="shared" si="229"/>
        <v>-1.7627825445142726</v>
      </c>
      <c r="I654" s="3">
        <f t="shared" si="213"/>
        <v>8.8900000000000007E-2</v>
      </c>
      <c r="J654" s="3">
        <f t="shared" si="214"/>
        <v>0.40640000000000004</v>
      </c>
      <c r="K654">
        <f t="shared" si="215"/>
        <v>0.15541903434233756</v>
      </c>
      <c r="L654" s="62">
        <f>PI()/4*('Config sheet'!$N$38^2-'Config sheet'!$N$41^2)*'Stage 2'!K654*2</f>
        <v>1.2912864884044492E-2</v>
      </c>
      <c r="M654">
        <f t="shared" si="216"/>
        <v>71.333670868720063</v>
      </c>
      <c r="N654" s="62">
        <f>'Config sheet'!$N$44</f>
        <v>5.8970333333333338</v>
      </c>
      <c r="O654">
        <f t="shared" si="225"/>
        <v>-8.7133194682110648</v>
      </c>
      <c r="P654">
        <f t="shared" si="226"/>
        <v>-379.92149022136982</v>
      </c>
      <c r="Q654">
        <f t="shared" si="217"/>
        <v>180</v>
      </c>
      <c r="R654">
        <f t="shared" si="218"/>
        <v>-68.385868239846559</v>
      </c>
      <c r="S654">
        <f t="shared" si="219"/>
        <v>-68.385868239846573</v>
      </c>
      <c r="T654">
        <f t="shared" si="220"/>
        <v>1.3338814408347732</v>
      </c>
      <c r="U654">
        <f t="shared" si="223"/>
        <v>41.002122</v>
      </c>
      <c r="Z654">
        <f t="shared" si="221"/>
        <v>0.11534291434233757</v>
      </c>
      <c r="AA654">
        <f>PI()/4*('Config sheet'!$N$38^2-'Config sheet'!$N$41^2)*'Stage 1'!Z654*2</f>
        <v>9.5831728368215331E-3</v>
      </c>
      <c r="AB654">
        <f t="shared" si="222"/>
        <v>64.872280282529559</v>
      </c>
      <c r="AC654">
        <v>45.79138074487507</v>
      </c>
    </row>
    <row r="655" spans="3:29" x14ac:dyDescent="0.25">
      <c r="C655">
        <f t="shared" si="224"/>
        <v>-102</v>
      </c>
      <c r="D655">
        <f t="shared" si="211"/>
        <v>995</v>
      </c>
      <c r="E655">
        <f t="shared" si="212"/>
        <v>0.17780000000000001</v>
      </c>
      <c r="F655">
        <f t="shared" si="227"/>
        <v>-1.7085427135678392E-2</v>
      </c>
      <c r="G655">
        <f t="shared" si="228"/>
        <v>104.19615634406146</v>
      </c>
      <c r="H655">
        <f t="shared" si="229"/>
        <v>-1.780235837034216</v>
      </c>
      <c r="I655" s="3">
        <f t="shared" si="213"/>
        <v>8.8900000000000007E-2</v>
      </c>
      <c r="J655" s="3">
        <f t="shared" si="214"/>
        <v>0.40640000000000004</v>
      </c>
      <c r="K655">
        <f t="shared" si="215"/>
        <v>0.15687158007543472</v>
      </c>
      <c r="L655" s="62">
        <f>PI()/4*('Config sheet'!$N$38^2-'Config sheet'!$N$41^2)*'Stage 2'!K655*2</f>
        <v>1.3033548472568561E-2</v>
      </c>
      <c r="M655">
        <f t="shared" si="216"/>
        <v>72.000355098775728</v>
      </c>
      <c r="N655" s="62">
        <f>'Config sheet'!$N$44</f>
        <v>5.8970333333333338</v>
      </c>
      <c r="O655">
        <f t="shared" si="225"/>
        <v>-8.6485355670831758</v>
      </c>
      <c r="P655">
        <f t="shared" si="226"/>
        <v>-393.5490534235945</v>
      </c>
      <c r="Q655">
        <f t="shared" si="217"/>
        <v>180</v>
      </c>
      <c r="R655">
        <f t="shared" si="218"/>
        <v>-70.838829616247025</v>
      </c>
      <c r="S655">
        <f t="shared" si="219"/>
        <v>-70.838829616247011</v>
      </c>
      <c r="T655">
        <f t="shared" si="220"/>
        <v>1.3338814408347732</v>
      </c>
      <c r="U655">
        <f t="shared" si="223"/>
        <v>41.002122</v>
      </c>
      <c r="Z655">
        <f t="shared" si="221"/>
        <v>0.11679546007543473</v>
      </c>
      <c r="AA655">
        <f>PI()/4*('Config sheet'!$N$38^2-'Config sheet'!$N$41^2)*'Stage 1'!Z655*2</f>
        <v>9.7038564253456045E-3</v>
      </c>
      <c r="AB655">
        <f t="shared" si="222"/>
        <v>65.689235138039777</v>
      </c>
      <c r="AC655">
        <v>44.898066056263858</v>
      </c>
    </row>
    <row r="656" spans="3:29" x14ac:dyDescent="0.25">
      <c r="C656">
        <f t="shared" si="224"/>
        <v>-103</v>
      </c>
      <c r="D656">
        <f t="shared" si="211"/>
        <v>995</v>
      </c>
      <c r="E656">
        <f t="shared" si="212"/>
        <v>0.17780000000000001</v>
      </c>
      <c r="F656">
        <f t="shared" si="227"/>
        <v>-1.7252931323283083E-2</v>
      </c>
      <c r="G656">
        <f t="shared" si="228"/>
        <v>104.19615634406146</v>
      </c>
      <c r="H656">
        <f t="shared" si="229"/>
        <v>-1.7976891295541595</v>
      </c>
      <c r="I656" s="3">
        <f t="shared" si="213"/>
        <v>8.8900000000000007E-2</v>
      </c>
      <c r="J656" s="3">
        <f t="shared" si="214"/>
        <v>0.40640000000000004</v>
      </c>
      <c r="K656">
        <f t="shared" si="215"/>
        <v>0.15831296873748613</v>
      </c>
      <c r="L656" s="62">
        <f>PI()/4*('Config sheet'!$N$38^2-'Config sheet'!$N$41^2)*'Stage 2'!K656*2</f>
        <v>1.3153305084860118E-2</v>
      </c>
      <c r="M656">
        <f t="shared" si="216"/>
        <v>72.66191849638507</v>
      </c>
      <c r="N656" s="62">
        <f>'Config sheet'!$N$44</f>
        <v>5.8970333333333338</v>
      </c>
      <c r="O656">
        <f t="shared" si="225"/>
        <v>-8.5814937735367227</v>
      </c>
      <c r="P656">
        <f t="shared" si="226"/>
        <v>-406.88049786715857</v>
      </c>
      <c r="Q656">
        <f t="shared" si="217"/>
        <v>180</v>
      </c>
      <c r="R656">
        <f t="shared" si="218"/>
        <v>-73.238489616088557</v>
      </c>
      <c r="S656">
        <f t="shared" si="219"/>
        <v>-73.238489616088543</v>
      </c>
      <c r="T656">
        <f t="shared" si="220"/>
        <v>1.3338814408347732</v>
      </c>
      <c r="U656">
        <f t="shared" si="223"/>
        <v>41.002122</v>
      </c>
      <c r="Z656">
        <f t="shared" si="221"/>
        <v>0.11823684873748613</v>
      </c>
      <c r="AA656">
        <f>PI()/4*('Config sheet'!$N$38^2-'Config sheet'!$N$41^2)*'Stage 1'!Z656*2</f>
        <v>9.8236130376371609E-3</v>
      </c>
      <c r="AB656">
        <f t="shared" si="222"/>
        <v>66.499914925470264</v>
      </c>
      <c r="AC656">
        <v>44.004809491083734</v>
      </c>
    </row>
    <row r="657" spans="3:29" x14ac:dyDescent="0.25">
      <c r="C657">
        <f t="shared" si="224"/>
        <v>-104</v>
      </c>
      <c r="D657">
        <f t="shared" si="211"/>
        <v>995</v>
      </c>
      <c r="E657">
        <f t="shared" si="212"/>
        <v>0.17780000000000001</v>
      </c>
      <c r="F657">
        <f t="shared" si="227"/>
        <v>-1.7420435510887775E-2</v>
      </c>
      <c r="G657">
        <f t="shared" si="228"/>
        <v>104.19615634406146</v>
      </c>
      <c r="H657">
        <f t="shared" si="229"/>
        <v>-1.8151424220741028</v>
      </c>
      <c r="I657" s="3">
        <f t="shared" si="213"/>
        <v>8.8900000000000007E-2</v>
      </c>
      <c r="J657" s="3">
        <f t="shared" si="214"/>
        <v>0.40640000000000004</v>
      </c>
      <c r="K657">
        <f t="shared" si="215"/>
        <v>0.15974283138447543</v>
      </c>
      <c r="L657" s="62">
        <f>PI()/4*('Config sheet'!$N$38^2-'Config sheet'!$N$41^2)*'Stage 2'!K657*2</f>
        <v>1.3272104067503683E-2</v>
      </c>
      <c r="M657">
        <f t="shared" si="216"/>
        <v>73.318191724946914</v>
      </c>
      <c r="N657" s="62">
        <f>'Config sheet'!$N$44</f>
        <v>5.8970333333333338</v>
      </c>
      <c r="O657">
        <f t="shared" si="225"/>
        <v>-8.5122437947036946</v>
      </c>
      <c r="P657">
        <f t="shared" si="226"/>
        <v>-419.91460848646489</v>
      </c>
      <c r="Q657">
        <f t="shared" si="217"/>
        <v>180</v>
      </c>
      <c r="R657">
        <f t="shared" si="218"/>
        <v>-75.584629527563678</v>
      </c>
      <c r="S657">
        <f t="shared" si="219"/>
        <v>-75.584629527563678</v>
      </c>
      <c r="T657">
        <f t="shared" si="220"/>
        <v>1.3338814408347732</v>
      </c>
      <c r="U657">
        <f t="shared" si="223"/>
        <v>41.002122</v>
      </c>
      <c r="Z657">
        <f t="shared" si="221"/>
        <v>0.11966671138447543</v>
      </c>
      <c r="AA657">
        <f>PI()/4*('Config sheet'!$N$38^2-'Config sheet'!$N$41^2)*'Stage 1'!Z657*2</f>
        <v>9.9424120202807262E-3</v>
      </c>
      <c r="AB657">
        <f t="shared" si="222"/>
        <v>67.304112139749961</v>
      </c>
      <c r="AC657">
        <v>43.11192257978319</v>
      </c>
    </row>
    <row r="658" spans="3:29" x14ac:dyDescent="0.25">
      <c r="C658">
        <f t="shared" si="224"/>
        <v>-105</v>
      </c>
      <c r="D658">
        <f t="shared" si="211"/>
        <v>995</v>
      </c>
      <c r="E658">
        <f t="shared" si="212"/>
        <v>0.17780000000000001</v>
      </c>
      <c r="F658">
        <f t="shared" si="227"/>
        <v>-1.7587939698492462E-2</v>
      </c>
      <c r="G658">
        <f t="shared" si="228"/>
        <v>104.19615634406146</v>
      </c>
      <c r="H658">
        <f t="shared" si="229"/>
        <v>-1.8325957145940459</v>
      </c>
      <c r="I658" s="3">
        <f t="shared" si="213"/>
        <v>8.8900000000000007E-2</v>
      </c>
      <c r="J658" s="3">
        <f t="shared" si="214"/>
        <v>0.40640000000000004</v>
      </c>
      <c r="K658">
        <f t="shared" si="215"/>
        <v>0.16116080771616792</v>
      </c>
      <c r="L658" s="62">
        <f>PI()/4*('Config sheet'!$N$38^2-'Config sheet'!$N$41^2)*'Stage 2'!K658*2</f>
        <v>1.3389915485245393E-2</v>
      </c>
      <c r="M658">
        <f t="shared" si="216"/>
        <v>73.96900941515203</v>
      </c>
      <c r="N658" s="62">
        <f>'Config sheet'!$N$44</f>
        <v>5.8970333333333338</v>
      </c>
      <c r="O658">
        <f t="shared" si="225"/>
        <v>-8.4408355159205115</v>
      </c>
      <c r="P658">
        <f t="shared" si="226"/>
        <v>-432.65047204066093</v>
      </c>
      <c r="Q658">
        <f t="shared" si="217"/>
        <v>180</v>
      </c>
      <c r="R658">
        <f t="shared" si="218"/>
        <v>-77.877084967318964</v>
      </c>
      <c r="S658">
        <f t="shared" si="219"/>
        <v>-77.877084967318964</v>
      </c>
      <c r="T658">
        <f t="shared" si="220"/>
        <v>1.3338814408347732</v>
      </c>
      <c r="U658">
        <f t="shared" si="223"/>
        <v>41.002122</v>
      </c>
      <c r="Z658">
        <f t="shared" si="221"/>
        <v>0.12108468771616793</v>
      </c>
      <c r="AA658">
        <f>PI()/4*('Config sheet'!$N$38^2-'Config sheet'!$N$41^2)*'Stage 1'!Z658*2</f>
        <v>1.0060223438022436E-2</v>
      </c>
      <c r="AB658">
        <f t="shared" si="222"/>
        <v>68.101624137327292</v>
      </c>
      <c r="AC658">
        <v>42.219719627075222</v>
      </c>
    </row>
    <row r="659" spans="3:29" x14ac:dyDescent="0.25">
      <c r="C659">
        <f t="shared" si="224"/>
        <v>-106</v>
      </c>
      <c r="D659">
        <f t="shared" si="211"/>
        <v>995</v>
      </c>
      <c r="E659">
        <f t="shared" si="212"/>
        <v>0.17780000000000001</v>
      </c>
      <c r="F659">
        <f t="shared" si="227"/>
        <v>-1.7755443886097153E-2</v>
      </c>
      <c r="G659">
        <f t="shared" si="228"/>
        <v>104.19615634406146</v>
      </c>
      <c r="H659">
        <f t="shared" si="229"/>
        <v>-1.8500490071139892</v>
      </c>
      <c r="I659" s="3">
        <f t="shared" si="213"/>
        <v>8.8900000000000007E-2</v>
      </c>
      <c r="J659" s="3">
        <f t="shared" si="214"/>
        <v>0.40640000000000004</v>
      </c>
      <c r="K659">
        <f t="shared" si="215"/>
        <v>0.16256654607894527</v>
      </c>
      <c r="L659" s="62">
        <f>PI()/4*('Config sheet'!$N$38^2-'Config sheet'!$N$41^2)*'Stage 2'!K659*2</f>
        <v>1.3506710121228517E-2</v>
      </c>
      <c r="M659">
        <f t="shared" si="216"/>
        <v>74.614210166284067</v>
      </c>
      <c r="N659" s="62">
        <f>'Config sheet'!$N$44</f>
        <v>5.8970333333333338</v>
      </c>
      <c r="O659">
        <f t="shared" si="225"/>
        <v>-8.3673189504549281</v>
      </c>
      <c r="P659">
        <f t="shared" si="226"/>
        <v>-445.08747366724475</v>
      </c>
      <c r="Q659">
        <f t="shared" si="217"/>
        <v>180</v>
      </c>
      <c r="R659">
        <f t="shared" si="218"/>
        <v>-80.115745260104077</v>
      </c>
      <c r="S659">
        <f t="shared" si="219"/>
        <v>-80.115745260104063</v>
      </c>
      <c r="T659">
        <f t="shared" si="220"/>
        <v>1.3338814408347732</v>
      </c>
      <c r="U659">
        <f t="shared" si="223"/>
        <v>41.002122</v>
      </c>
      <c r="Z659">
        <f t="shared" si="221"/>
        <v>0.12249042607894528</v>
      </c>
      <c r="AA659">
        <f>PI()/4*('Config sheet'!$N$38^2-'Config sheet'!$N$41^2)*'Stage 1'!Z659*2</f>
        <v>1.017701807400556E-2</v>
      </c>
      <c r="AB659">
        <f t="shared" si="222"/>
        <v>68.892253137764499</v>
      </c>
      <c r="AC659">
        <v>41.328517556064611</v>
      </c>
    </row>
    <row r="660" spans="3:29" x14ac:dyDescent="0.25">
      <c r="C660">
        <f t="shared" si="224"/>
        <v>-107</v>
      </c>
      <c r="D660">
        <f t="shared" si="211"/>
        <v>995</v>
      </c>
      <c r="E660">
        <f t="shared" si="212"/>
        <v>0.17780000000000001</v>
      </c>
      <c r="F660">
        <f t="shared" si="227"/>
        <v>-1.7922948073701844E-2</v>
      </c>
      <c r="G660">
        <f t="shared" si="228"/>
        <v>104.19615634406146</v>
      </c>
      <c r="H660">
        <f t="shared" si="229"/>
        <v>-1.8675022996339325</v>
      </c>
      <c r="I660" s="3">
        <f t="shared" si="213"/>
        <v>8.8900000000000007E-2</v>
      </c>
      <c r="J660" s="3">
        <f t="shared" si="214"/>
        <v>0.40640000000000004</v>
      </c>
      <c r="K660">
        <f t="shared" si="215"/>
        <v>0.16395970345918948</v>
      </c>
      <c r="L660" s="62">
        <f>PI()/4*('Config sheet'!$N$38^2-'Config sheet'!$N$41^2)*'Stage 2'!K660*2</f>
        <v>1.3622459476443768E-2</v>
      </c>
      <c r="M660">
        <f t="shared" si="216"/>
        <v>75.253636543183106</v>
      </c>
      <c r="N660" s="62">
        <f>'Config sheet'!$N$44</f>
        <v>5.8970333333333338</v>
      </c>
      <c r="O660">
        <f t="shared" si="225"/>
        <v>-8.2917441898390898</v>
      </c>
      <c r="P660">
        <f t="shared" si="226"/>
        <v>-457.22529309193976</v>
      </c>
      <c r="Q660">
        <f t="shared" si="217"/>
        <v>180</v>
      </c>
      <c r="R660">
        <f t="shared" si="218"/>
        <v>-82.300552756549152</v>
      </c>
      <c r="S660">
        <f t="shared" si="219"/>
        <v>-82.300552756549152</v>
      </c>
      <c r="T660">
        <f t="shared" si="220"/>
        <v>1.3338814408347732</v>
      </c>
      <c r="U660">
        <f t="shared" si="223"/>
        <v>41.002122</v>
      </c>
      <c r="Z660">
        <f t="shared" si="221"/>
        <v>0.12388358345918948</v>
      </c>
      <c r="AA660">
        <f>PI()/4*('Config sheet'!$N$38^2-'Config sheet'!$N$41^2)*'Stage 1'!Z660*2</f>
        <v>1.0292767429220811E-2</v>
      </c>
      <c r="AB660">
        <f t="shared" si="222"/>
        <v>69.675806220016568</v>
      </c>
      <c r="AC660">
        <v>40.438635747742914</v>
      </c>
    </row>
    <row r="661" spans="3:29" x14ac:dyDescent="0.25">
      <c r="C661">
        <f t="shared" si="224"/>
        <v>-108</v>
      </c>
      <c r="D661">
        <f t="shared" si="211"/>
        <v>995</v>
      </c>
      <c r="E661">
        <f t="shared" si="212"/>
        <v>0.17780000000000001</v>
      </c>
      <c r="F661">
        <f t="shared" si="227"/>
        <v>-1.8090452261306532E-2</v>
      </c>
      <c r="G661">
        <f t="shared" si="228"/>
        <v>104.19615634406146</v>
      </c>
      <c r="H661">
        <f t="shared" si="229"/>
        <v>-1.8849555921538756</v>
      </c>
      <c r="I661" s="3">
        <f t="shared" si="213"/>
        <v>8.8900000000000007E-2</v>
      </c>
      <c r="J661" s="3">
        <f t="shared" si="214"/>
        <v>0.40640000000000004</v>
      </c>
      <c r="K661">
        <f t="shared" si="215"/>
        <v>0.1653399454674403</v>
      </c>
      <c r="L661" s="62">
        <f>PI()/4*('Config sheet'!$N$38^2-'Config sheet'!$N$41^2)*'Stage 2'!K661*2</f>
        <v>1.3737135768413046E-2</v>
      </c>
      <c r="M661">
        <f t="shared" si="216"/>
        <v>75.887135068974189</v>
      </c>
      <c r="N661" s="62">
        <f>'Config sheet'!$N$44</f>
        <v>5.8970333333333338</v>
      </c>
      <c r="O661">
        <f t="shared" si="225"/>
        <v>-8.2141613548658068</v>
      </c>
      <c r="P661">
        <f t="shared" si="226"/>
        <v>-469.06390050083792</v>
      </c>
      <c r="Q661">
        <f t="shared" si="217"/>
        <v>180</v>
      </c>
      <c r="R661">
        <f t="shared" si="218"/>
        <v>-84.431502090150829</v>
      </c>
      <c r="S661">
        <f t="shared" si="219"/>
        <v>-84.431502090150829</v>
      </c>
      <c r="T661">
        <f t="shared" si="220"/>
        <v>1.3338814408347732</v>
      </c>
      <c r="U661">
        <f t="shared" si="223"/>
        <v>41.002122</v>
      </c>
      <c r="Z661">
        <f t="shared" si="221"/>
        <v>0.1252638254674403</v>
      </c>
      <c r="AA661">
        <f>PI()/4*('Config sheet'!$N$38^2-'Config sheet'!$N$41^2)*'Stage 1'!Z661*2</f>
        <v>1.0407443721190089E-2</v>
      </c>
      <c r="AB661">
        <f t="shared" si="222"/>
        <v>70.452095313520971</v>
      </c>
      <c r="AC661">
        <v>39.550395876026244</v>
      </c>
    </row>
    <row r="662" spans="3:29" x14ac:dyDescent="0.25">
      <c r="C662">
        <f t="shared" si="224"/>
        <v>-109</v>
      </c>
      <c r="D662">
        <f t="shared" si="211"/>
        <v>995</v>
      </c>
      <c r="E662">
        <f t="shared" si="212"/>
        <v>0.17780000000000001</v>
      </c>
      <c r="F662">
        <f t="shared" si="227"/>
        <v>-1.8257956448911223E-2</v>
      </c>
      <c r="G662">
        <f t="shared" si="228"/>
        <v>104.19615634406146</v>
      </c>
      <c r="H662">
        <f t="shared" si="229"/>
        <v>-1.902408884673819</v>
      </c>
      <c r="I662" s="3">
        <f t="shared" si="213"/>
        <v>8.8900000000000007E-2</v>
      </c>
      <c r="J662" s="3">
        <f t="shared" si="214"/>
        <v>0.40640000000000004</v>
      </c>
      <c r="K662">
        <f t="shared" si="215"/>
        <v>0.16670694631356298</v>
      </c>
      <c r="L662" s="62">
        <f>PI()/4*('Config sheet'!$N$38^2-'Config sheet'!$N$41^2)*'Stage 2'!K662*2</f>
        <v>1.3850711929126253E-2</v>
      </c>
      <c r="M662">
        <f t="shared" si="216"/>
        <v>76.514556213669948</v>
      </c>
      <c r="N662" s="62">
        <f>'Config sheet'!$N$44</f>
        <v>5.8970333333333338</v>
      </c>
      <c r="O662">
        <f t="shared" si="225"/>
        <v>-8.1346205473041184</v>
      </c>
      <c r="P662">
        <f t="shared" si="226"/>
        <v>-480.60355208121905</v>
      </c>
      <c r="Q662">
        <f t="shared" si="217"/>
        <v>180</v>
      </c>
      <c r="R662">
        <f t="shared" si="218"/>
        <v>-86.508639374619435</v>
      </c>
      <c r="S662">
        <f t="shared" si="219"/>
        <v>-86.50863937461942</v>
      </c>
      <c r="T662">
        <f t="shared" si="220"/>
        <v>1.3338814408347732</v>
      </c>
      <c r="U662">
        <f t="shared" si="223"/>
        <v>41.002122</v>
      </c>
      <c r="Z662">
        <f t="shared" si="221"/>
        <v>0.12663082631356298</v>
      </c>
      <c r="AA662">
        <f>PI()/4*('Config sheet'!$N$38^2-'Config sheet'!$N$41^2)*'Stage 1'!Z662*2</f>
        <v>1.0521019881903296E-2</v>
      </c>
      <c r="AB662">
        <f t="shared" si="222"/>
        <v>71.220937184231161</v>
      </c>
      <c r="AC662">
        <v>38.66412173851549</v>
      </c>
    </row>
    <row r="663" spans="3:29" x14ac:dyDescent="0.25">
      <c r="C663">
        <f t="shared" si="224"/>
        <v>-110</v>
      </c>
      <c r="D663">
        <f t="shared" si="211"/>
        <v>995</v>
      </c>
      <c r="E663">
        <f t="shared" si="212"/>
        <v>0.17780000000000001</v>
      </c>
      <c r="F663">
        <f t="shared" si="227"/>
        <v>-1.8425460636515914E-2</v>
      </c>
      <c r="G663">
        <f t="shared" si="228"/>
        <v>104.19615634406146</v>
      </c>
      <c r="H663">
        <f t="shared" si="229"/>
        <v>-1.9198621771937625</v>
      </c>
      <c r="I663" s="3">
        <f t="shared" si="213"/>
        <v>8.8900000000000007E-2</v>
      </c>
      <c r="J663" s="3">
        <f t="shared" si="214"/>
        <v>0.40640000000000004</v>
      </c>
      <c r="K663">
        <f t="shared" si="215"/>
        <v>0.16806038877318019</v>
      </c>
      <c r="L663" s="62">
        <f>PI()/4*('Config sheet'!$N$38^2-'Config sheet'!$N$41^2)*'Stage 2'!K663*2</f>
        <v>1.3963161602252326E-2</v>
      </c>
      <c r="M663">
        <f t="shared" si="216"/>
        <v>77.135754378763565</v>
      </c>
      <c r="N663" s="62">
        <f>'Config sheet'!$N$44</f>
        <v>5.8970333333333338</v>
      </c>
      <c r="O663">
        <f t="shared" si="225"/>
        <v>-8.0531718023890644</v>
      </c>
      <c r="P663">
        <f t="shared" si="226"/>
        <v>-491.84478523784389</v>
      </c>
      <c r="Q663">
        <f t="shared" si="217"/>
        <v>180</v>
      </c>
      <c r="R663">
        <f t="shared" si="218"/>
        <v>-88.532061342811915</v>
      </c>
      <c r="S663">
        <f t="shared" si="219"/>
        <v>-88.5320613428119</v>
      </c>
      <c r="T663">
        <f t="shared" si="220"/>
        <v>1.3338814408347732</v>
      </c>
      <c r="U663">
        <f t="shared" si="223"/>
        <v>41.002122</v>
      </c>
      <c r="Z663">
        <f t="shared" si="221"/>
        <v>0.1279842687731802</v>
      </c>
      <c r="AA663">
        <f>PI()/4*('Config sheet'!$N$38^2-'Config sheet'!$N$41^2)*'Stage 1'!Z663*2</f>
        <v>1.0633469555029369E-2</v>
      </c>
      <c r="AB663">
        <f t="shared" si="222"/>
        <v>71.982153415736889</v>
      </c>
      <c r="AC663">
        <v>37.78013908317002</v>
      </c>
    </row>
    <row r="664" spans="3:29" x14ac:dyDescent="0.25">
      <c r="C664">
        <f t="shared" si="224"/>
        <v>-111</v>
      </c>
      <c r="D664">
        <f t="shared" si="211"/>
        <v>995</v>
      </c>
      <c r="E664">
        <f t="shared" si="212"/>
        <v>0.17780000000000001</v>
      </c>
      <c r="F664">
        <f t="shared" si="227"/>
        <v>-1.8592964824120605E-2</v>
      </c>
      <c r="G664">
        <f t="shared" si="228"/>
        <v>104.19615634406146</v>
      </c>
      <c r="H664">
        <f t="shared" si="229"/>
        <v>-1.9373154697137058</v>
      </c>
      <c r="I664" s="3">
        <f t="shared" si="213"/>
        <v>8.8900000000000007E-2</v>
      </c>
      <c r="J664" s="3">
        <f t="shared" si="214"/>
        <v>0.40640000000000004</v>
      </c>
      <c r="K664">
        <f t="shared" si="215"/>
        <v>0.16939996414562908</v>
      </c>
      <c r="L664" s="62">
        <f>PI()/4*('Config sheet'!$N$38^2-'Config sheet'!$N$41^2)*'Stage 2'!K664*2</f>
        <v>1.4074459139646136E-2</v>
      </c>
      <c r="M664">
        <f t="shared" si="216"/>
        <v>77.750587877932233</v>
      </c>
      <c r="N664" s="62">
        <f>'Config sheet'!$N$44</f>
        <v>5.8970333333333338</v>
      </c>
      <c r="O664">
        <f t="shared" si="225"/>
        <v>-7.9698650421394168</v>
      </c>
      <c r="P664">
        <f t="shared" si="226"/>
        <v>-502.78841349191543</v>
      </c>
      <c r="Q664">
        <f t="shared" si="217"/>
        <v>180</v>
      </c>
      <c r="R664">
        <f t="shared" si="218"/>
        <v>-90.501914428544779</v>
      </c>
      <c r="S664">
        <f t="shared" si="219"/>
        <v>-90.501914428544779</v>
      </c>
      <c r="T664">
        <f t="shared" si="220"/>
        <v>1.3338814408347732</v>
      </c>
      <c r="U664">
        <f t="shared" si="223"/>
        <v>41.002122</v>
      </c>
      <c r="Z664">
        <f t="shared" si="221"/>
        <v>0.12932384414562909</v>
      </c>
      <c r="AA664">
        <f>PI()/4*('Config sheet'!$N$38^2-'Config sheet'!$N$41^2)*'Stage 1'!Z664*2</f>
        <v>1.0744767092423179E-2</v>
      </c>
      <c r="AB664">
        <f t="shared" si="222"/>
        <v>72.735570385618161</v>
      </c>
      <c r="AC664">
        <v>36.898775431088133</v>
      </c>
    </row>
    <row r="665" spans="3:29" x14ac:dyDescent="0.25">
      <c r="C665">
        <f t="shared" ref="C665:C696" si="230">180-C300</f>
        <v>-112</v>
      </c>
      <c r="D665">
        <f t="shared" si="211"/>
        <v>995</v>
      </c>
      <c r="E665">
        <f t="shared" si="212"/>
        <v>0.17780000000000001</v>
      </c>
      <c r="F665">
        <f t="shared" si="227"/>
        <v>-1.8760469011725293E-2</v>
      </c>
      <c r="G665">
        <f t="shared" si="228"/>
        <v>104.19615634406146</v>
      </c>
      <c r="H665">
        <f t="shared" si="229"/>
        <v>-1.9547687622336489</v>
      </c>
      <c r="I665" s="3">
        <f t="shared" si="213"/>
        <v>8.8900000000000007E-2</v>
      </c>
      <c r="J665" s="3">
        <f t="shared" si="214"/>
        <v>0.40640000000000004</v>
      </c>
      <c r="K665">
        <f t="shared" si="215"/>
        <v>0.17072537220372092</v>
      </c>
      <c r="L665" s="62">
        <f>PI()/4*('Config sheet'!$N$38^2-'Config sheet'!$N$41^2)*'Stage 2'!K665*2</f>
        <v>1.4184579597174301E-2</v>
      </c>
      <c r="M665">
        <f t="shared" si="216"/>
        <v>78.358918913977774</v>
      </c>
      <c r="N665" s="62">
        <f>'Config sheet'!$N$44</f>
        <v>5.8970333333333338</v>
      </c>
      <c r="O665">
        <f t="shared" si="225"/>
        <v>-7.8847500295559252</v>
      </c>
      <c r="P665">
        <f t="shared" si="226"/>
        <v>-513.43552107027642</v>
      </c>
      <c r="Q665">
        <f t="shared" si="217"/>
        <v>180</v>
      </c>
      <c r="R665">
        <f t="shared" si="218"/>
        <v>-92.418393792649766</v>
      </c>
      <c r="S665">
        <f t="shared" si="219"/>
        <v>-92.418393792649766</v>
      </c>
      <c r="T665">
        <f t="shared" si="220"/>
        <v>1.3338814408347732</v>
      </c>
      <c r="U665">
        <f t="shared" si="223"/>
        <v>41.002122</v>
      </c>
      <c r="Z665">
        <f t="shared" si="221"/>
        <v>0.13064925220372092</v>
      </c>
      <c r="AA665">
        <f>PI()/4*('Config sheet'!$N$38^2-'Config sheet'!$N$41^2)*'Stage 1'!Z665*2</f>
        <v>1.0854887549951344E-2</v>
      </c>
      <c r="AB665">
        <f t="shared" si="222"/>
        <v>73.481019237188377</v>
      </c>
      <c r="AC665">
        <v>36.020359895597167</v>
      </c>
    </row>
    <row r="666" spans="3:29" x14ac:dyDescent="0.25">
      <c r="C666">
        <f t="shared" si="230"/>
        <v>-113</v>
      </c>
      <c r="D666">
        <f t="shared" si="211"/>
        <v>995</v>
      </c>
      <c r="E666">
        <f t="shared" si="212"/>
        <v>0.17780000000000001</v>
      </c>
      <c r="F666">
        <f t="shared" si="227"/>
        <v>-1.8927973199329984E-2</v>
      </c>
      <c r="G666">
        <f t="shared" si="228"/>
        <v>104.19615634406146</v>
      </c>
      <c r="H666">
        <f t="shared" si="229"/>
        <v>-1.9722220547535922</v>
      </c>
      <c r="I666" s="3">
        <f t="shared" si="213"/>
        <v>8.8900000000000007E-2</v>
      </c>
      <c r="J666" s="3">
        <f t="shared" si="214"/>
        <v>0.40640000000000004</v>
      </c>
      <c r="K666">
        <f t="shared" si="215"/>
        <v>0.17203632113558542</v>
      </c>
      <c r="L666" s="62">
        <f>PI()/4*('Config sheet'!$N$38^2-'Config sheet'!$N$41^2)*'Stage 2'!K666*2</f>
        <v>1.4293498729883372E-2</v>
      </c>
      <c r="M666">
        <f t="shared" si="216"/>
        <v>78.960613552134774</v>
      </c>
      <c r="N666" s="62">
        <f>'Config sheet'!$N$44</f>
        <v>5.8970333333333338</v>
      </c>
      <c r="O666">
        <f t="shared" si="225"/>
        <v>-7.7978763237512672</v>
      </c>
      <c r="P666">
        <f t="shared" si="226"/>
        <v>-523.78745719278072</v>
      </c>
      <c r="Q666">
        <f t="shared" si="217"/>
        <v>180</v>
      </c>
      <c r="R666">
        <f t="shared" si="218"/>
        <v>-94.28174229470055</v>
      </c>
      <c r="S666">
        <f t="shared" si="219"/>
        <v>-94.281742294700521</v>
      </c>
      <c r="T666">
        <f t="shared" si="220"/>
        <v>1.3338814408347732</v>
      </c>
      <c r="U666">
        <f t="shared" si="223"/>
        <v>41.002122</v>
      </c>
      <c r="Z666">
        <f t="shared" si="221"/>
        <v>0.13196020113558543</v>
      </c>
      <c r="AA666">
        <f>PI()/4*('Config sheet'!$N$38^2-'Config sheet'!$N$41^2)*'Stage 1'!Z666*2</f>
        <v>1.0963806682660416E-2</v>
      </c>
      <c r="AB666">
        <f t="shared" si="222"/>
        <v>74.218335846785948</v>
      </c>
      <c r="AC666">
        <v>35.145222997858575</v>
      </c>
    </row>
    <row r="667" spans="3:29" x14ac:dyDescent="0.25">
      <c r="C667">
        <f t="shared" si="230"/>
        <v>-114</v>
      </c>
      <c r="D667">
        <f t="shared" si="211"/>
        <v>995</v>
      </c>
      <c r="E667">
        <f t="shared" si="212"/>
        <v>0.17780000000000001</v>
      </c>
      <c r="F667">
        <f t="shared" si="227"/>
        <v>-1.9095477386934675E-2</v>
      </c>
      <c r="G667">
        <f t="shared" si="228"/>
        <v>104.19615634406146</v>
      </c>
      <c r="H667">
        <f t="shared" si="229"/>
        <v>-1.9896753472735356</v>
      </c>
      <c r="I667" s="3">
        <f t="shared" si="213"/>
        <v>8.8900000000000007E-2</v>
      </c>
      <c r="J667" s="3">
        <f t="shared" si="214"/>
        <v>0.40640000000000004</v>
      </c>
      <c r="K667">
        <f t="shared" si="215"/>
        <v>0.17333252747889566</v>
      </c>
      <c r="L667" s="62">
        <f>PI()/4*('Config sheet'!$N$38^2-'Config sheet'!$N$41^2)*'Stage 2'!K667*2</f>
        <v>1.4401192986534965E-2</v>
      </c>
      <c r="M667">
        <f t="shared" si="216"/>
        <v>79.555541689881224</v>
      </c>
      <c r="N667" s="62">
        <f>'Config sheet'!$N$44</f>
        <v>5.8970333333333338</v>
      </c>
      <c r="O667">
        <f t="shared" si="225"/>
        <v>-7.7092932360616073</v>
      </c>
      <c r="P667">
        <f t="shared" si="226"/>
        <v>-533.84583006613673</v>
      </c>
      <c r="Q667">
        <f t="shared" si="217"/>
        <v>180</v>
      </c>
      <c r="R667">
        <f t="shared" si="218"/>
        <v>-96.092249411904632</v>
      </c>
      <c r="S667">
        <f t="shared" si="219"/>
        <v>-96.092249411904618</v>
      </c>
      <c r="T667">
        <f t="shared" si="220"/>
        <v>1.3338814408347732</v>
      </c>
      <c r="U667">
        <f t="shared" si="223"/>
        <v>41.002122</v>
      </c>
      <c r="Z667">
        <f t="shared" si="221"/>
        <v>0.13325640747889567</v>
      </c>
      <c r="AA667">
        <f>PI()/4*('Config sheet'!$N$38^2-'Config sheet'!$N$41^2)*'Stage 1'!Z667*2</f>
        <v>1.1071500939312008E-2</v>
      </c>
      <c r="AB667">
        <f t="shared" si="222"/>
        <v>74.947360786780465</v>
      </c>
      <c r="AC667">
        <v>34.273696479200446</v>
      </c>
    </row>
    <row r="668" spans="3:29" x14ac:dyDescent="0.25">
      <c r="C668">
        <f t="shared" si="230"/>
        <v>-115</v>
      </c>
      <c r="D668">
        <f t="shared" si="211"/>
        <v>995</v>
      </c>
      <c r="E668">
        <f t="shared" si="212"/>
        <v>0.17780000000000001</v>
      </c>
      <c r="F668">
        <f t="shared" si="227"/>
        <v>-1.9262981574539366E-2</v>
      </c>
      <c r="G668">
        <f t="shared" si="228"/>
        <v>104.19615634406146</v>
      </c>
      <c r="H668">
        <f t="shared" si="229"/>
        <v>-2.0071286397934789</v>
      </c>
      <c r="I668" s="3">
        <f t="shared" si="213"/>
        <v>8.8900000000000007E-2</v>
      </c>
      <c r="J668" s="3">
        <f t="shared" si="214"/>
        <v>0.40640000000000004</v>
      </c>
      <c r="K668">
        <f t="shared" si="215"/>
        <v>0.17461371604777554</v>
      </c>
      <c r="L668" s="62">
        <f>PI()/4*('Config sheet'!$N$38^2-'Config sheet'!$N$41^2)*'Stage 2'!K668*2</f>
        <v>1.4507639503532925E-2</v>
      </c>
      <c r="M668">
        <f t="shared" si="216"/>
        <v>80.143577023390876</v>
      </c>
      <c r="N668" s="62">
        <f>'Config sheet'!$N$44</f>
        <v>5.8970333333333338</v>
      </c>
      <c r="O668">
        <f t="shared" si="225"/>
        <v>-7.6190497871881835</v>
      </c>
      <c r="P668">
        <f t="shared" si="226"/>
        <v>-543.61250059286954</v>
      </c>
      <c r="Q668">
        <f t="shared" si="217"/>
        <v>180</v>
      </c>
      <c r="R668">
        <f t="shared" si="218"/>
        <v>-97.850250106716516</v>
      </c>
      <c r="S668">
        <f t="shared" si="219"/>
        <v>-97.850250106716516</v>
      </c>
      <c r="T668">
        <f t="shared" si="220"/>
        <v>1.3338814408347732</v>
      </c>
      <c r="U668">
        <f t="shared" si="223"/>
        <v>41.002122</v>
      </c>
      <c r="Z668">
        <f t="shared" si="221"/>
        <v>0.13453759604777554</v>
      </c>
      <c r="AA668">
        <f>PI()/4*('Config sheet'!$N$38^2-'Config sheet'!$N$41^2)*'Stage 1'!Z668*2</f>
        <v>1.1177947456309968E-2</v>
      </c>
      <c r="AB668">
        <f t="shared" si="222"/>
        <v>75.667939284463174</v>
      </c>
      <c r="AC668">
        <v>33.406113110393235</v>
      </c>
    </row>
    <row r="669" spans="3:29" x14ac:dyDescent="0.25">
      <c r="C669">
        <f t="shared" si="230"/>
        <v>-116</v>
      </c>
      <c r="D669">
        <f t="shared" si="211"/>
        <v>995</v>
      </c>
      <c r="E669">
        <f t="shared" si="212"/>
        <v>0.17780000000000001</v>
      </c>
      <c r="F669">
        <f t="shared" si="227"/>
        <v>-1.9430485762144054E-2</v>
      </c>
      <c r="G669">
        <f t="shared" si="228"/>
        <v>104.19615634406146</v>
      </c>
      <c r="H669">
        <f t="shared" si="229"/>
        <v>-2.024581932313422</v>
      </c>
      <c r="I669" s="3">
        <f t="shared" si="213"/>
        <v>8.8900000000000007E-2</v>
      </c>
      <c r="J669" s="3">
        <f t="shared" si="214"/>
        <v>0.40640000000000004</v>
      </c>
      <c r="K669">
        <f t="shared" si="215"/>
        <v>0.17587961985269962</v>
      </c>
      <c r="L669" s="62">
        <f>PI()/4*('Config sheet'!$N$38^2-'Config sheet'!$N$41^2)*'Stage 2'!K669*2</f>
        <v>1.4612816098268269E-2</v>
      </c>
      <c r="M669">
        <f t="shared" si="216"/>
        <v>80.72459701076906</v>
      </c>
      <c r="N669" s="62">
        <f>'Config sheet'!$N$44</f>
        <v>5.8970333333333338</v>
      </c>
      <c r="O669">
        <f t="shared" si="225"/>
        <v>-7.5271946654159088</v>
      </c>
      <c r="P669">
        <f t="shared" si="226"/>
        <v>-553.0895758043855</v>
      </c>
      <c r="Q669">
        <f t="shared" si="217"/>
        <v>180</v>
      </c>
      <c r="R669">
        <f t="shared" si="218"/>
        <v>-99.556123644789395</v>
      </c>
      <c r="S669">
        <f t="shared" si="219"/>
        <v>-99.556123644789395</v>
      </c>
      <c r="T669">
        <f t="shared" si="220"/>
        <v>1.3338814408347732</v>
      </c>
      <c r="U669">
        <f t="shared" si="223"/>
        <v>41.002122</v>
      </c>
      <c r="Z669">
        <f t="shared" si="221"/>
        <v>0.13580349985269963</v>
      </c>
      <c r="AA669">
        <f>PI()/4*('Config sheet'!$N$38^2-'Config sheet'!$N$41^2)*'Stage 1'!Z669*2</f>
        <v>1.1283124051045312E-2</v>
      </c>
      <c r="AB669">
        <f t="shared" si="222"/>
        <v>76.379921176996419</v>
      </c>
      <c r="AC669">
        <v>32.542806498088673</v>
      </c>
    </row>
    <row r="670" spans="3:29" x14ac:dyDescent="0.25">
      <c r="C670">
        <f t="shared" si="230"/>
        <v>-117</v>
      </c>
      <c r="D670">
        <f t="shared" si="211"/>
        <v>995</v>
      </c>
      <c r="E670">
        <f t="shared" si="212"/>
        <v>0.17780000000000001</v>
      </c>
      <c r="F670">
        <f t="shared" si="227"/>
        <v>-1.9597989949748745E-2</v>
      </c>
      <c r="G670">
        <f t="shared" si="228"/>
        <v>104.19615634406146</v>
      </c>
      <c r="H670">
        <f t="shared" si="229"/>
        <v>-2.0420352248333655</v>
      </c>
      <c r="I670" s="3">
        <f t="shared" si="213"/>
        <v>8.8900000000000007E-2</v>
      </c>
      <c r="J670" s="3">
        <f t="shared" si="214"/>
        <v>0.40640000000000004</v>
      </c>
      <c r="K670">
        <f t="shared" si="215"/>
        <v>0.17712998001370112</v>
      </c>
      <c r="L670" s="62">
        <f>PI()/4*('Config sheet'!$N$38^2-'Config sheet'!$N$41^2)*'Stage 2'!K670*2</f>
        <v>1.471670126190814E-2</v>
      </c>
      <c r="M670">
        <f t="shared" si="216"/>
        <v>81.298482832217275</v>
      </c>
      <c r="N670" s="62">
        <f>'Config sheet'!$N$44</f>
        <v>5.8970333333333338</v>
      </c>
      <c r="O670">
        <f t="shared" si="225"/>
        <v>-7.433776185954418</v>
      </c>
      <c r="P670">
        <f t="shared" si="226"/>
        <v>-562.2794020274514</v>
      </c>
      <c r="Q670">
        <f t="shared" si="217"/>
        <v>180</v>
      </c>
      <c r="R670">
        <f t="shared" si="218"/>
        <v>-101.21029236494127</v>
      </c>
      <c r="S670">
        <f t="shared" si="219"/>
        <v>-101.21029236494125</v>
      </c>
      <c r="T670">
        <f t="shared" si="220"/>
        <v>1.3338814408347732</v>
      </c>
      <c r="U670">
        <f t="shared" si="223"/>
        <v>41.002122</v>
      </c>
      <c r="Z670">
        <f t="shared" si="221"/>
        <v>0.13705386001370112</v>
      </c>
      <c r="AA670">
        <f>PI()/4*('Config sheet'!$N$38^2-'Config sheet'!$N$41^2)*'Stage 1'!Z670*2</f>
        <v>1.1387009214685183E-2</v>
      </c>
      <c r="AB670">
        <f t="shared" si="222"/>
        <v>77.083160862599044</v>
      </c>
      <c r="AC670">
        <v>31.684110888644359</v>
      </c>
    </row>
    <row r="671" spans="3:29" x14ac:dyDescent="0.25">
      <c r="C671">
        <f t="shared" si="230"/>
        <v>-118</v>
      </c>
      <c r="D671">
        <f t="shared" si="211"/>
        <v>995</v>
      </c>
      <c r="E671">
        <f t="shared" si="212"/>
        <v>0.17780000000000001</v>
      </c>
      <c r="F671">
        <f t="shared" si="227"/>
        <v>-1.9765494137353436E-2</v>
      </c>
      <c r="G671">
        <f t="shared" si="228"/>
        <v>104.19615634406146</v>
      </c>
      <c r="H671">
        <f t="shared" si="229"/>
        <v>-2.0594885173533091</v>
      </c>
      <c r="I671" s="3">
        <f t="shared" si="213"/>
        <v>8.8900000000000007E-2</v>
      </c>
      <c r="J671" s="3">
        <f t="shared" si="214"/>
        <v>0.40640000000000004</v>
      </c>
      <c r="K671">
        <f t="shared" si="215"/>
        <v>0.17836454566721116</v>
      </c>
      <c r="L671" s="62">
        <f>PI()/4*('Config sheet'!$N$38^2-'Config sheet'!$N$41^2)*'Stage 2'!K671*2</f>
        <v>1.4819274151655626E-2</v>
      </c>
      <c r="M671">
        <f t="shared" si="216"/>
        <v>81.865119347274572</v>
      </c>
      <c r="N671" s="62">
        <f>'Config sheet'!$N$44</f>
        <v>5.8970333333333338</v>
      </c>
      <c r="O671">
        <f t="shared" si="225"/>
        <v>-7.3388422514454215</v>
      </c>
      <c r="P671">
        <f t="shared" si="226"/>
        <v>-571.18455779370959</v>
      </c>
      <c r="Q671">
        <f t="shared" si="217"/>
        <v>180</v>
      </c>
      <c r="R671">
        <f t="shared" si="218"/>
        <v>-102.81322040286773</v>
      </c>
      <c r="S671">
        <f t="shared" si="219"/>
        <v>-102.81322040286773</v>
      </c>
      <c r="T671">
        <f t="shared" si="220"/>
        <v>1.3338814408347732</v>
      </c>
      <c r="U671">
        <f t="shared" si="223"/>
        <v>41.002122</v>
      </c>
      <c r="Z671">
        <f t="shared" si="221"/>
        <v>0.13828842566721117</v>
      </c>
      <c r="AA671">
        <f>PI()/4*('Config sheet'!$N$38^2-'Config sheet'!$N$41^2)*'Stage 1'!Z671*2</f>
        <v>1.1489582104432669E-2</v>
      </c>
      <c r="AB671">
        <f t="shared" si="222"/>
        <v>77.777517248150261</v>
      </c>
      <c r="AC671">
        <v>30.830360969561173</v>
      </c>
    </row>
    <row r="672" spans="3:29" x14ac:dyDescent="0.25">
      <c r="C672">
        <f t="shared" si="230"/>
        <v>-119</v>
      </c>
      <c r="D672">
        <f t="shared" si="211"/>
        <v>995</v>
      </c>
      <c r="E672">
        <f t="shared" si="212"/>
        <v>0.17780000000000001</v>
      </c>
      <c r="F672">
        <f t="shared" si="227"/>
        <v>-1.9932998324958123E-2</v>
      </c>
      <c r="G672">
        <f t="shared" si="228"/>
        <v>104.19615634406146</v>
      </c>
      <c r="H672">
        <f t="shared" si="229"/>
        <v>-2.0769418098732517</v>
      </c>
      <c r="I672" s="3">
        <f t="shared" si="213"/>
        <v>8.8900000000000007E-2</v>
      </c>
      <c r="J672" s="3">
        <f t="shared" si="214"/>
        <v>0.40640000000000004</v>
      </c>
      <c r="K672">
        <f t="shared" si="215"/>
        <v>0.17958307386685396</v>
      </c>
      <c r="L672" s="62">
        <f>PI()/4*('Config sheet'!$N$38^2-'Config sheet'!$N$41^2)*'Stage 2'!K672*2</f>
        <v>1.4920514582507403E-2</v>
      </c>
      <c r="M672">
        <f t="shared" si="216"/>
        <v>82.424395049284868</v>
      </c>
      <c r="N672" s="62">
        <f>'Config sheet'!$N$44</f>
        <v>5.8970333333333338</v>
      </c>
      <c r="O672">
        <f t="shared" si="225"/>
        <v>-7.2424403136785713</v>
      </c>
      <c r="P672">
        <f t="shared" si="226"/>
        <v>-579.80784650216015</v>
      </c>
      <c r="Q672">
        <f t="shared" si="217"/>
        <v>180</v>
      </c>
      <c r="R672">
        <f t="shared" si="218"/>
        <v>-104.36541237038885</v>
      </c>
      <c r="S672">
        <f t="shared" si="219"/>
        <v>-104.36541237038884</v>
      </c>
      <c r="T672">
        <f t="shared" si="220"/>
        <v>1.3338814408347732</v>
      </c>
      <c r="U672">
        <f t="shared" si="223"/>
        <v>41.002122</v>
      </c>
      <c r="Z672">
        <f t="shared" si="221"/>
        <v>0.13950695386685397</v>
      </c>
      <c r="AA672">
        <f>PI()/4*('Config sheet'!$N$38^2-'Config sheet'!$N$41^2)*'Stage 1'!Z672*2</f>
        <v>1.1590822535284446E-2</v>
      </c>
      <c r="AB672">
        <f t="shared" si="222"/>
        <v>78.462853693393683</v>
      </c>
      <c r="AC672">
        <v>29.981891668759985</v>
      </c>
    </row>
    <row r="673" spans="3:29" x14ac:dyDescent="0.25">
      <c r="C673">
        <f t="shared" si="230"/>
        <v>-120</v>
      </c>
      <c r="D673">
        <f t="shared" si="211"/>
        <v>995</v>
      </c>
      <c r="E673">
        <f t="shared" si="212"/>
        <v>0.17780000000000001</v>
      </c>
      <c r="F673">
        <f t="shared" si="227"/>
        <v>-2.0100502512562814E-2</v>
      </c>
      <c r="G673">
        <f t="shared" si="228"/>
        <v>104.19615634406146</v>
      </c>
      <c r="H673">
        <f t="shared" si="229"/>
        <v>-2.0943951023931953</v>
      </c>
      <c r="I673" s="3">
        <f t="shared" si="213"/>
        <v>8.8900000000000007E-2</v>
      </c>
      <c r="J673" s="3">
        <f t="shared" si="214"/>
        <v>0.40640000000000004</v>
      </c>
      <c r="K673">
        <f t="shared" si="215"/>
        <v>0.18078532947852965</v>
      </c>
      <c r="L673" s="62">
        <f>PI()/4*('Config sheet'!$N$38^2-'Config sheet'!$N$41^2)*'Stage 2'!K673*2</f>
        <v>1.5020403018536783E-2</v>
      </c>
      <c r="M673">
        <f t="shared" si="216"/>
        <v>82.976202017242485</v>
      </c>
      <c r="N673" s="62">
        <f>'Config sheet'!$N$44</f>
        <v>5.8970333333333338</v>
      </c>
      <c r="O673">
        <f t="shared" si="225"/>
        <v>-7.1446173365563537</v>
      </c>
      <c r="P673">
        <f t="shared" si="226"/>
        <v>-588.15228884482997</v>
      </c>
      <c r="Q673">
        <f t="shared" si="217"/>
        <v>180</v>
      </c>
      <c r="R673">
        <f t="shared" si="218"/>
        <v>-105.86741199206941</v>
      </c>
      <c r="S673">
        <f t="shared" si="219"/>
        <v>-105.86741199206939</v>
      </c>
      <c r="T673">
        <f t="shared" si="220"/>
        <v>1.3338814408347732</v>
      </c>
      <c r="U673">
        <f t="shared" si="223"/>
        <v>41.002122</v>
      </c>
      <c r="Z673">
        <f t="shared" si="221"/>
        <v>0.14070920947852966</v>
      </c>
      <c r="AA673">
        <f>PI()/4*('Config sheet'!$N$38^2-'Config sheet'!$N$41^2)*'Stage 1'!Z673*2</f>
        <v>1.1690710971313826E-2</v>
      </c>
      <c r="AB673">
        <f t="shared" si="222"/>
        <v>79.139037951928941</v>
      </c>
      <c r="AC673">
        <v>29.139037951928955</v>
      </c>
    </row>
    <row r="674" spans="3:29" x14ac:dyDescent="0.25">
      <c r="C674">
        <f t="shared" si="230"/>
        <v>-121</v>
      </c>
      <c r="D674">
        <f t="shared" si="211"/>
        <v>995</v>
      </c>
      <c r="E674">
        <f t="shared" si="212"/>
        <v>0.17780000000000001</v>
      </c>
      <c r="F674">
        <f t="shared" si="227"/>
        <v>-2.0268006700167505E-2</v>
      </c>
      <c r="G674">
        <f t="shared" si="228"/>
        <v>104.19615634406146</v>
      </c>
      <c r="H674">
        <f t="shared" si="229"/>
        <v>-2.1118483949131388</v>
      </c>
      <c r="I674" s="3">
        <f t="shared" si="213"/>
        <v>8.8900000000000007E-2</v>
      </c>
      <c r="J674" s="3">
        <f t="shared" si="214"/>
        <v>0.40640000000000004</v>
      </c>
      <c r="K674">
        <f t="shared" si="215"/>
        <v>0.1819710850701155</v>
      </c>
      <c r="L674" s="62">
        <f>PI()/4*('Config sheet'!$N$38^2-'Config sheet'!$N$41^2)*'Stage 2'!K674*2</f>
        <v>1.511892056372962E-2</v>
      </c>
      <c r="M674">
        <f t="shared" si="216"/>
        <v>83.520435865167556</v>
      </c>
      <c r="N674" s="62">
        <f>'Config sheet'!$N$44</f>
        <v>5.8970333333333338</v>
      </c>
      <c r="O674">
        <f t="shared" si="225"/>
        <v>-7.04541976034686</v>
      </c>
      <c r="P674">
        <f t="shared" si="226"/>
        <v>-596.22111500611481</v>
      </c>
      <c r="Q674">
        <f t="shared" si="217"/>
        <v>180</v>
      </c>
      <c r="R674">
        <f t="shared" si="218"/>
        <v>-107.31980070110068</v>
      </c>
      <c r="S674">
        <f t="shared" si="219"/>
        <v>-107.31980070110068</v>
      </c>
      <c r="T674">
        <f t="shared" si="220"/>
        <v>1.3338814408347732</v>
      </c>
      <c r="U674">
        <f t="shared" si="223"/>
        <v>41.002122</v>
      </c>
      <c r="Z674">
        <f t="shared" si="221"/>
        <v>0.14189496507011551</v>
      </c>
      <c r="AA674">
        <f>PI()/4*('Config sheet'!$N$38^2-'Config sheet'!$N$41^2)*'Stage 1'!Z674*2</f>
        <v>1.1789228516506663E-2</v>
      </c>
      <c r="AB674">
        <f t="shared" si="222"/>
        <v>79.805942109176328</v>
      </c>
      <c r="AC674">
        <v>28.302134618170893</v>
      </c>
    </row>
    <row r="675" spans="3:29" x14ac:dyDescent="0.25">
      <c r="C675">
        <f t="shared" si="230"/>
        <v>-122</v>
      </c>
      <c r="D675">
        <f t="shared" si="211"/>
        <v>995</v>
      </c>
      <c r="E675">
        <f t="shared" si="212"/>
        <v>0.17780000000000001</v>
      </c>
      <c r="F675">
        <f t="shared" si="227"/>
        <v>-2.0435510887772197E-2</v>
      </c>
      <c r="G675">
        <f t="shared" si="228"/>
        <v>104.19615634406146</v>
      </c>
      <c r="H675">
        <f t="shared" si="229"/>
        <v>-2.1293016874330819</v>
      </c>
      <c r="I675" s="3">
        <f t="shared" si="213"/>
        <v>8.8900000000000007E-2</v>
      </c>
      <c r="J675" s="3">
        <f t="shared" si="214"/>
        <v>0.40640000000000004</v>
      </c>
      <c r="K675">
        <f t="shared" si="215"/>
        <v>0.18314012079612246</v>
      </c>
      <c r="L675" s="62">
        <f>PI()/4*('Config sheet'!$N$38^2-'Config sheet'!$N$41^2)*'Stage 2'!K675*2</f>
        <v>1.52160489524011E-2</v>
      </c>
      <c r="M675">
        <f t="shared" si="216"/>
        <v>84.056995689166143</v>
      </c>
      <c r="N675" s="62">
        <f>'Config sheet'!$N$44</f>
        <v>5.8970333333333338</v>
      </c>
      <c r="O675">
        <f t="shared" si="225"/>
        <v>-6.9448934672613651</v>
      </c>
      <c r="P675">
        <f t="shared" si="226"/>
        <v>-604.01775664656361</v>
      </c>
      <c r="Q675">
        <f t="shared" si="217"/>
        <v>180</v>
      </c>
      <c r="R675">
        <f t="shared" si="218"/>
        <v>-108.72319619638147</v>
      </c>
      <c r="S675">
        <f t="shared" si="219"/>
        <v>-108.72319619638145</v>
      </c>
      <c r="T675">
        <f t="shared" si="220"/>
        <v>1.3338814408347732</v>
      </c>
      <c r="U675">
        <f t="shared" si="223"/>
        <v>41.002122</v>
      </c>
      <c r="Z675">
        <f t="shared" si="221"/>
        <v>0.14306400079612247</v>
      </c>
      <c r="AA675">
        <f>PI()/4*('Config sheet'!$N$38^2-'Config sheet'!$N$41^2)*'Stage 1'!Z675*2</f>
        <v>1.1886356905178143E-2</v>
      </c>
      <c r="AB675">
        <f t="shared" si="222"/>
        <v>80.463442517504205</v>
      </c>
      <c r="AC675">
        <v>27.471516094183706</v>
      </c>
    </row>
    <row r="676" spans="3:29" x14ac:dyDescent="0.25">
      <c r="C676">
        <f t="shared" si="230"/>
        <v>-123</v>
      </c>
      <c r="D676">
        <f t="shared" si="211"/>
        <v>995</v>
      </c>
      <c r="E676">
        <f t="shared" si="212"/>
        <v>0.17780000000000001</v>
      </c>
      <c r="F676">
        <f t="shared" si="227"/>
        <v>-2.0603015075376884E-2</v>
      </c>
      <c r="G676">
        <f t="shared" si="228"/>
        <v>104.19615634406146</v>
      </c>
      <c r="H676">
        <f t="shared" si="229"/>
        <v>-2.146754979953025</v>
      </c>
      <c r="I676" s="3">
        <f t="shared" si="213"/>
        <v>8.8900000000000007E-2</v>
      </c>
      <c r="J676" s="3">
        <f t="shared" si="214"/>
        <v>0.40640000000000004</v>
      </c>
      <c r="K676">
        <f t="shared" si="215"/>
        <v>0.18429222427764053</v>
      </c>
      <c r="L676" s="62">
        <f>PI()/4*('Config sheet'!$N$38^2-'Config sheet'!$N$41^2)*'Stage 2'!K676*2</f>
        <v>1.5311770539221095E-2</v>
      </c>
      <c r="M676">
        <f t="shared" si="216"/>
        <v>84.585784012327977</v>
      </c>
      <c r="N676" s="62">
        <f>'Config sheet'!$N$44</f>
        <v>5.8970333333333338</v>
      </c>
      <c r="O676">
        <f t="shared" si="225"/>
        <v>-6.8430837483919555</v>
      </c>
      <c r="P676">
        <f t="shared" si="226"/>
        <v>-611.54583868211012</v>
      </c>
      <c r="Q676">
        <f t="shared" si="217"/>
        <v>180</v>
      </c>
      <c r="R676">
        <f t="shared" si="218"/>
        <v>-110.07825096277983</v>
      </c>
      <c r="S676">
        <f t="shared" si="219"/>
        <v>-110.07825096277983</v>
      </c>
      <c r="T676">
        <f t="shared" si="220"/>
        <v>1.3338814408347732</v>
      </c>
      <c r="U676">
        <f t="shared" si="223"/>
        <v>41.002122</v>
      </c>
      <c r="Z676">
        <f t="shared" si="221"/>
        <v>0.14421610427764053</v>
      </c>
      <c r="AA676">
        <f>PI()/4*('Config sheet'!$N$38^2-'Config sheet'!$N$41^2)*'Stage 1'!Z676*2</f>
        <v>1.1982078491998139E-2</v>
      </c>
      <c r="AB676">
        <f t="shared" si="222"/>
        <v>81.111419728706707</v>
      </c>
      <c r="AC676">
        <v>26.647516227203994</v>
      </c>
    </row>
    <row r="677" spans="3:29" x14ac:dyDescent="0.25">
      <c r="C677">
        <f t="shared" si="230"/>
        <v>-124</v>
      </c>
      <c r="D677">
        <f t="shared" si="211"/>
        <v>995</v>
      </c>
      <c r="E677">
        <f t="shared" si="212"/>
        <v>0.17780000000000001</v>
      </c>
      <c r="F677">
        <f t="shared" si="227"/>
        <v>-2.0770519262981575E-2</v>
      </c>
      <c r="G677">
        <f t="shared" si="228"/>
        <v>104.19615634406146</v>
      </c>
      <c r="H677">
        <f t="shared" si="229"/>
        <v>-2.1642082724729685</v>
      </c>
      <c r="I677" s="3">
        <f t="shared" si="213"/>
        <v>8.8900000000000007E-2</v>
      </c>
      <c r="J677" s="3">
        <f t="shared" si="214"/>
        <v>0.40640000000000004</v>
      </c>
      <c r="K677">
        <f t="shared" si="215"/>
        <v>0.18542719047791045</v>
      </c>
      <c r="L677" s="62">
        <f>PI()/4*('Config sheet'!$N$38^2-'Config sheet'!$N$41^2)*'Stage 2'!K677*2</f>
        <v>1.5406068288876144E-2</v>
      </c>
      <c r="M677">
        <f t="shared" si="216"/>
        <v>85.10670672761681</v>
      </c>
      <c r="N677" s="62">
        <f>'Config sheet'!$N$44</f>
        <v>5.8970333333333338</v>
      </c>
      <c r="O677">
        <f t="shared" si="225"/>
        <v>-6.7400352720425216</v>
      </c>
      <c r="P677">
        <f t="shared" si="226"/>
        <v>-618.80917086999591</v>
      </c>
      <c r="Q677">
        <f t="shared" si="217"/>
        <v>180</v>
      </c>
      <c r="R677">
        <f t="shared" si="218"/>
        <v>-111.38565075659928</v>
      </c>
      <c r="S677">
        <f t="shared" si="219"/>
        <v>-111.38565075659926</v>
      </c>
      <c r="T677">
        <f t="shared" si="220"/>
        <v>1.3338814408347732</v>
      </c>
      <c r="U677">
        <f t="shared" si="223"/>
        <v>41.002122</v>
      </c>
      <c r="Z677">
        <f t="shared" si="221"/>
        <v>0.14535107047791046</v>
      </c>
      <c r="AA677">
        <f>PI()/4*('Config sheet'!$N$38^2-'Config sheet'!$N$41^2)*'Stage 1'!Z677*2</f>
        <v>1.2076376241653187E-2</v>
      </c>
      <c r="AB677">
        <f t="shared" si="222"/>
        <v>81.749758424021621</v>
      </c>
      <c r="AC677">
        <v>25.830468076946929</v>
      </c>
    </row>
    <row r="678" spans="3:29" x14ac:dyDescent="0.25">
      <c r="C678">
        <f t="shared" si="230"/>
        <v>-125</v>
      </c>
      <c r="D678">
        <f t="shared" si="211"/>
        <v>995</v>
      </c>
      <c r="E678">
        <f t="shared" si="212"/>
        <v>0.17780000000000001</v>
      </c>
      <c r="F678">
        <f t="shared" si="227"/>
        <v>-2.0938023450586266E-2</v>
      </c>
      <c r="G678">
        <f t="shared" si="228"/>
        <v>104.19615634406146</v>
      </c>
      <c r="H678">
        <f t="shared" si="229"/>
        <v>-2.1816615649929121</v>
      </c>
      <c r="I678" s="3">
        <f t="shared" si="213"/>
        <v>8.8900000000000007E-2</v>
      </c>
      <c r="J678" s="3">
        <f t="shared" si="214"/>
        <v>0.40640000000000004</v>
      </c>
      <c r="K678">
        <f t="shared" si="215"/>
        <v>0.18654482157385538</v>
      </c>
      <c r="L678" s="62">
        <f>PI()/4*('Config sheet'!$N$38^2-'Config sheet'!$N$41^2)*'Stage 2'!K678*2</f>
        <v>1.5498925765395749E-2</v>
      </c>
      <c r="M678">
        <f t="shared" si="216"/>
        <v>85.619673038906413</v>
      </c>
      <c r="N678" s="62">
        <f>'Config sheet'!$N$44</f>
        <v>5.8970333333333338</v>
      </c>
      <c r="O678">
        <f t="shared" si="225"/>
        <v>-6.6357920534845443</v>
      </c>
      <c r="P678">
        <f t="shared" si="226"/>
        <v>-625.81173921285767</v>
      </c>
      <c r="Q678">
        <f t="shared" si="217"/>
        <v>180</v>
      </c>
      <c r="R678">
        <f t="shared" si="218"/>
        <v>-112.6461130583144</v>
      </c>
      <c r="S678">
        <f t="shared" si="219"/>
        <v>-112.64611305831438</v>
      </c>
      <c r="T678">
        <f t="shared" si="220"/>
        <v>1.3338814408347732</v>
      </c>
      <c r="U678">
        <f t="shared" si="223"/>
        <v>41.002122</v>
      </c>
      <c r="Z678">
        <f t="shared" si="221"/>
        <v>0.14646870157385539</v>
      </c>
      <c r="AA678">
        <f>PI()/4*('Config sheet'!$N$38^2-'Config sheet'!$N$41^2)*'Stage 1'!Z678*2</f>
        <v>1.2169233718172792E-2</v>
      </c>
      <c r="AB678">
        <f t="shared" si="222"/>
        <v>82.378347341875909</v>
      </c>
      <c r="AC678">
        <v>25.020703706771286</v>
      </c>
    </row>
    <row r="679" spans="3:29" x14ac:dyDescent="0.25">
      <c r="C679">
        <f t="shared" si="230"/>
        <v>-126</v>
      </c>
      <c r="D679">
        <f t="shared" si="211"/>
        <v>995</v>
      </c>
      <c r="E679">
        <f t="shared" si="212"/>
        <v>0.17780000000000001</v>
      </c>
      <c r="F679">
        <f t="shared" si="227"/>
        <v>-2.1105527638190957E-2</v>
      </c>
      <c r="G679">
        <f t="shared" si="228"/>
        <v>104.19615634406146</v>
      </c>
      <c r="H679">
        <f t="shared" si="229"/>
        <v>-2.1991148575128552</v>
      </c>
      <c r="I679" s="3">
        <f t="shared" si="213"/>
        <v>8.8900000000000007E-2</v>
      </c>
      <c r="J679" s="3">
        <f t="shared" si="214"/>
        <v>0.40640000000000004</v>
      </c>
      <c r="K679">
        <f t="shared" si="215"/>
        <v>0.18764492682390727</v>
      </c>
      <c r="L679" s="62">
        <f>PI()/4*('Config sheet'!$N$38^2-'Config sheet'!$N$41^2)*'Stage 2'!K679*2</f>
        <v>1.5590327121170859E-2</v>
      </c>
      <c r="M679">
        <f t="shared" si="216"/>
        <v>86.124595400316139</v>
      </c>
      <c r="N679" s="62">
        <f>'Config sheet'!$N$44</f>
        <v>5.8970333333333338</v>
      </c>
      <c r="O679">
        <f t="shared" si="225"/>
        <v>-6.5303974261671254</v>
      </c>
      <c r="P679">
        <f t="shared" si="226"/>
        <v>-632.55769719265402</v>
      </c>
      <c r="Q679">
        <f t="shared" si="217"/>
        <v>180</v>
      </c>
      <c r="R679">
        <f t="shared" si="218"/>
        <v>-113.86038549467774</v>
      </c>
      <c r="S679">
        <f t="shared" si="219"/>
        <v>-113.86038549467773</v>
      </c>
      <c r="T679">
        <f t="shared" si="220"/>
        <v>1.3338814408347732</v>
      </c>
      <c r="U679">
        <f t="shared" si="223"/>
        <v>41.002122</v>
      </c>
      <c r="Z679">
        <f t="shared" si="221"/>
        <v>0.14756880682390727</v>
      </c>
      <c r="AA679">
        <f>PI()/4*('Config sheet'!$N$38^2-'Config sheet'!$N$41^2)*'Stage 1'!Z679*2</f>
        <v>1.2260635073947901E-2</v>
      </c>
      <c r="AB679">
        <f t="shared" si="222"/>
        <v>82.997079203547386</v>
      </c>
      <c r="AC679">
        <v>24.218553974300082</v>
      </c>
    </row>
    <row r="680" spans="3:29" x14ac:dyDescent="0.25">
      <c r="C680">
        <f t="shared" si="230"/>
        <v>-127</v>
      </c>
      <c r="D680">
        <f t="shared" si="211"/>
        <v>995</v>
      </c>
      <c r="E680">
        <f t="shared" si="212"/>
        <v>0.17780000000000001</v>
      </c>
      <c r="F680">
        <f t="shared" si="227"/>
        <v>-2.1273031825795645E-2</v>
      </c>
      <c r="G680">
        <f t="shared" si="228"/>
        <v>104.19615634406146</v>
      </c>
      <c r="H680">
        <f t="shared" si="229"/>
        <v>-2.2165681500327983</v>
      </c>
      <c r="I680" s="3">
        <f t="shared" si="213"/>
        <v>8.8900000000000007E-2</v>
      </c>
      <c r="J680" s="3">
        <f t="shared" si="214"/>
        <v>0.40640000000000004</v>
      </c>
      <c r="K680">
        <f t="shared" si="215"/>
        <v>0.1887273224324601</v>
      </c>
      <c r="L680" s="62">
        <f>PI()/4*('Config sheet'!$N$38^2-'Config sheet'!$N$41^2)*'Stage 2'!K680*2</f>
        <v>1.5680257085692061E-2</v>
      </c>
      <c r="M680">
        <f t="shared" si="216"/>
        <v>86.621389453998034</v>
      </c>
      <c r="N680" s="62">
        <f>'Config sheet'!$N$44</f>
        <v>5.8970333333333338</v>
      </c>
      <c r="O680">
        <f t="shared" si="225"/>
        <v>-6.4238940144088108</v>
      </c>
      <c r="P680">
        <f t="shared" si="226"/>
        <v>-639.05135684630488</v>
      </c>
      <c r="Q680">
        <f t="shared" si="217"/>
        <v>180</v>
      </c>
      <c r="R680">
        <f t="shared" si="218"/>
        <v>-115.0292442323349</v>
      </c>
      <c r="S680">
        <f t="shared" si="219"/>
        <v>-115.02924423233489</v>
      </c>
      <c r="T680">
        <f t="shared" si="220"/>
        <v>1.3338814408347732</v>
      </c>
      <c r="U680">
        <f t="shared" si="223"/>
        <v>41.002122</v>
      </c>
      <c r="Z680">
        <f t="shared" si="221"/>
        <v>0.14865120243246011</v>
      </c>
      <c r="AA680">
        <f>PI()/4*('Config sheet'!$N$38^2-'Config sheet'!$N$41^2)*'Stage 1'!Z680*2</f>
        <v>1.2350565038469104E-2</v>
      </c>
      <c r="AB680">
        <f t="shared" si="222"/>
        <v>83.605850636929191</v>
      </c>
      <c r="AC680">
        <v>23.424348321724374</v>
      </c>
    </row>
    <row r="681" spans="3:29" x14ac:dyDescent="0.25">
      <c r="C681">
        <f t="shared" si="230"/>
        <v>-128</v>
      </c>
      <c r="D681">
        <f t="shared" si="211"/>
        <v>995</v>
      </c>
      <c r="E681">
        <f t="shared" si="212"/>
        <v>0.17780000000000001</v>
      </c>
      <c r="F681">
        <f t="shared" si="227"/>
        <v>-2.1440536013400336E-2</v>
      </c>
      <c r="G681">
        <f t="shared" si="228"/>
        <v>104.19615634406146</v>
      </c>
      <c r="H681">
        <f t="shared" si="229"/>
        <v>-2.2340214425527418</v>
      </c>
      <c r="I681" s="3">
        <f t="shared" si="213"/>
        <v>8.8900000000000007E-2</v>
      </c>
      <c r="J681" s="3">
        <f t="shared" si="214"/>
        <v>0.40640000000000004</v>
      </c>
      <c r="K681">
        <f t="shared" si="215"/>
        <v>0.18979183141127681</v>
      </c>
      <c r="L681" s="62">
        <f>PI()/4*('Config sheet'!$N$38^2-'Config sheet'!$N$41^2)*'Stage 2'!K681*2</f>
        <v>1.5768700954034692E-2</v>
      </c>
      <c r="M681">
        <f t="shared" si="216"/>
        <v>87.109973966525942</v>
      </c>
      <c r="N681" s="62">
        <f>'Config sheet'!$N$44</f>
        <v>5.8970333333333338</v>
      </c>
      <c r="O681">
        <f t="shared" si="225"/>
        <v>-6.3163237075966912</v>
      </c>
      <c r="P681">
        <f t="shared" si="226"/>
        <v>-645.2971796950892</v>
      </c>
      <c r="Q681">
        <f t="shared" si="217"/>
        <v>180</v>
      </c>
      <c r="R681">
        <f t="shared" si="218"/>
        <v>-116.15349234511608</v>
      </c>
      <c r="S681">
        <f t="shared" si="219"/>
        <v>-116.15349234511606</v>
      </c>
      <c r="T681">
        <f t="shared" si="220"/>
        <v>1.3338814408347732</v>
      </c>
      <c r="U681">
        <f t="shared" si="223"/>
        <v>41.002122</v>
      </c>
      <c r="Z681">
        <f t="shared" si="221"/>
        <v>0.14971571141127682</v>
      </c>
      <c r="AA681">
        <f>PI()/4*('Config sheet'!$N$38^2-'Config sheet'!$N$41^2)*'Stage 1'!Z681*2</f>
        <v>1.2439008906811733E-2</v>
      </c>
      <c r="AB681">
        <f t="shared" si="222"/>
        <v>84.20456209858088</v>
      </c>
      <c r="AC681">
        <v>22.638414566015086</v>
      </c>
    </row>
    <row r="682" spans="3:29" x14ac:dyDescent="0.25">
      <c r="C682">
        <f t="shared" si="230"/>
        <v>-129</v>
      </c>
      <c r="D682">
        <f t="shared" si="211"/>
        <v>995</v>
      </c>
      <c r="E682">
        <f t="shared" si="212"/>
        <v>0.17780000000000001</v>
      </c>
      <c r="F682">
        <f t="shared" si="227"/>
        <v>-2.1608040201005027E-2</v>
      </c>
      <c r="G682">
        <f t="shared" si="228"/>
        <v>104.19615634406146</v>
      </c>
      <c r="H682">
        <f t="shared" si="229"/>
        <v>-2.2514747350726849</v>
      </c>
      <c r="I682" s="3">
        <f t="shared" si="213"/>
        <v>8.8900000000000007E-2</v>
      </c>
      <c r="J682" s="3">
        <f t="shared" si="214"/>
        <v>0.40640000000000004</v>
      </c>
      <c r="K682">
        <f t="shared" si="215"/>
        <v>0.19083828343817738</v>
      </c>
      <c r="L682" s="62">
        <f>PI()/4*('Config sheet'!$N$38^2-'Config sheet'!$N$41^2)*'Stage 2'!K682*2</f>
        <v>1.5855644575118049E-2</v>
      </c>
      <c r="M682">
        <f t="shared" si="216"/>
        <v>87.590270764036646</v>
      </c>
      <c r="N682" s="62">
        <f>'Config sheet'!$N$44</f>
        <v>5.8970333333333338</v>
      </c>
      <c r="O682">
        <f t="shared" si="225"/>
        <v>-6.2077276359162843</v>
      </c>
      <c r="P682">
        <f t="shared" si="226"/>
        <v>-651.2997675400195</v>
      </c>
      <c r="Q682">
        <f t="shared" si="217"/>
        <v>180</v>
      </c>
      <c r="R682">
        <f t="shared" si="218"/>
        <v>-117.23395815720352</v>
      </c>
      <c r="S682">
        <f t="shared" si="219"/>
        <v>-117.23395815720352</v>
      </c>
      <c r="T682">
        <f t="shared" si="220"/>
        <v>1.3338814408347732</v>
      </c>
      <c r="U682">
        <f t="shared" si="223"/>
        <v>41.002122</v>
      </c>
      <c r="Z682">
        <f t="shared" si="221"/>
        <v>0.15076216343817739</v>
      </c>
      <c r="AA682">
        <f>PI()/4*('Config sheet'!$N$38^2-'Config sheet'!$N$41^2)*'Stage 1'!Z682*2</f>
        <v>1.252595252789509E-2</v>
      </c>
      <c r="AB682">
        <f t="shared" si="222"/>
        <v>84.793117794250492</v>
      </c>
      <c r="AC682">
        <v>21.861078689266765</v>
      </c>
    </row>
    <row r="683" spans="3:29" x14ac:dyDescent="0.25">
      <c r="C683">
        <f t="shared" si="230"/>
        <v>-130</v>
      </c>
      <c r="D683">
        <f t="shared" si="211"/>
        <v>995</v>
      </c>
      <c r="E683">
        <f t="shared" si="212"/>
        <v>0.17780000000000001</v>
      </c>
      <c r="F683">
        <f t="shared" si="227"/>
        <v>-2.1775544388609715E-2</v>
      </c>
      <c r="G683">
        <f t="shared" si="228"/>
        <v>104.19615634406146</v>
      </c>
      <c r="H683">
        <f t="shared" si="229"/>
        <v>-2.268928027592628</v>
      </c>
      <c r="I683" s="3">
        <f t="shared" si="213"/>
        <v>8.8900000000000007E-2</v>
      </c>
      <c r="J683" s="3">
        <f t="shared" si="214"/>
        <v>0.40640000000000004</v>
      </c>
      <c r="K683">
        <f t="shared" si="215"/>
        <v>0.19186651471332838</v>
      </c>
      <c r="L683" s="62">
        <f>PI()/4*('Config sheet'!$N$38^2-'Config sheet'!$N$41^2)*'Stage 2'!K683*2</f>
        <v>1.594107433976533E-2</v>
      </c>
      <c r="M683">
        <f t="shared" si="216"/>
        <v>88.062204666270176</v>
      </c>
      <c r="N683" s="62">
        <f>'Config sheet'!$N$44</f>
        <v>5.8970333333333338</v>
      </c>
      <c r="O683">
        <f t="shared" si="225"/>
        <v>-6.0981461476335586</v>
      </c>
      <c r="P683">
        <f t="shared" si="226"/>
        <v>-657.06385313555393</v>
      </c>
      <c r="Q683">
        <f t="shared" si="217"/>
        <v>180</v>
      </c>
      <c r="R683">
        <f t="shared" si="218"/>
        <v>-118.27149356439972</v>
      </c>
      <c r="S683">
        <f t="shared" si="219"/>
        <v>-118.27149356439971</v>
      </c>
      <c r="T683">
        <f t="shared" si="220"/>
        <v>1.3338814408347732</v>
      </c>
      <c r="U683">
        <f t="shared" si="223"/>
        <v>41.002122</v>
      </c>
      <c r="Z683">
        <f t="shared" si="221"/>
        <v>0.15179039471332839</v>
      </c>
      <c r="AA683">
        <f>PI()/4*('Config sheet'!$N$38^2-'Config sheet'!$N$41^2)*'Stage 1'!Z683*2</f>
        <v>1.2611382292542373E-2</v>
      </c>
      <c r="AB683">
        <f t="shared" si="222"/>
        <v>85.371425598047466</v>
      </c>
      <c r="AC683">
        <v>21.092664629393536</v>
      </c>
    </row>
    <row r="684" spans="3:29" x14ac:dyDescent="0.25">
      <c r="C684">
        <f t="shared" si="230"/>
        <v>-131</v>
      </c>
      <c r="D684">
        <f t="shared" si="211"/>
        <v>995</v>
      </c>
      <c r="E684">
        <f t="shared" si="212"/>
        <v>0.17780000000000001</v>
      </c>
      <c r="F684">
        <f t="shared" si="227"/>
        <v>-2.1943048576214406E-2</v>
      </c>
      <c r="G684">
        <f t="shared" si="228"/>
        <v>104.19615634406146</v>
      </c>
      <c r="H684">
        <f t="shared" si="229"/>
        <v>-2.2863813201125716</v>
      </c>
      <c r="I684" s="3">
        <f t="shared" si="213"/>
        <v>8.8900000000000007E-2</v>
      </c>
      <c r="J684" s="3">
        <f t="shared" si="214"/>
        <v>0.40640000000000004</v>
      </c>
      <c r="K684">
        <f t="shared" si="215"/>
        <v>0.19287636781344991</v>
      </c>
      <c r="L684" s="62">
        <f>PI()/4*('Config sheet'!$N$38^2-'Config sheet'!$N$41^2)*'Stage 2'!K684*2</f>
        <v>1.6024977168590526E-2</v>
      </c>
      <c r="M684">
        <f t="shared" si="216"/>
        <v>88.525703419654207</v>
      </c>
      <c r="N684" s="62">
        <f>'Config sheet'!$N$44</f>
        <v>5.8970333333333338</v>
      </c>
      <c r="O684">
        <f t="shared" si="225"/>
        <v>-5.9876187879484917</v>
      </c>
      <c r="P684">
        <f t="shared" si="226"/>
        <v>-662.59429075414062</v>
      </c>
      <c r="Q684">
        <f t="shared" si="217"/>
        <v>180</v>
      </c>
      <c r="R684">
        <f t="shared" si="218"/>
        <v>-119.26697233574531</v>
      </c>
      <c r="S684">
        <f t="shared" si="219"/>
        <v>-119.26697233574531</v>
      </c>
      <c r="T684">
        <f t="shared" si="220"/>
        <v>1.3338814408347732</v>
      </c>
      <c r="U684">
        <f t="shared" si="223"/>
        <v>41.002122</v>
      </c>
      <c r="Z684">
        <f t="shared" si="221"/>
        <v>0.15280024781344992</v>
      </c>
      <c r="AA684">
        <f>PI()/4*('Config sheet'!$N$38^2-'Config sheet'!$N$41^2)*'Stage 1'!Z684*2</f>
        <v>1.2695285121367571E-2</v>
      </c>
      <c r="AB684">
        <f t="shared" si="222"/>
        <v>85.939396970444278</v>
      </c>
      <c r="AC684">
        <v>20.333494071393552</v>
      </c>
    </row>
    <row r="685" spans="3:29" x14ac:dyDescent="0.25">
      <c r="C685">
        <f t="shared" si="230"/>
        <v>-132</v>
      </c>
      <c r="D685">
        <f t="shared" si="211"/>
        <v>995</v>
      </c>
      <c r="E685">
        <f t="shared" si="212"/>
        <v>0.17780000000000001</v>
      </c>
      <c r="F685">
        <f t="shared" si="227"/>
        <v>-2.2110552763819097E-2</v>
      </c>
      <c r="G685">
        <f t="shared" si="228"/>
        <v>104.19615634406146</v>
      </c>
      <c r="H685">
        <f t="shared" si="229"/>
        <v>-2.3038346126325151</v>
      </c>
      <c r="I685" s="3">
        <f t="shared" si="213"/>
        <v>8.8900000000000007E-2</v>
      </c>
      <c r="J685" s="3">
        <f t="shared" si="214"/>
        <v>0.40640000000000004</v>
      </c>
      <c r="K685">
        <f t="shared" si="215"/>
        <v>0.19386769154425254</v>
      </c>
      <c r="L685" s="62">
        <f>PI()/4*('Config sheet'!$N$38^2-'Config sheet'!$N$41^2)*'Stage 2'!K685*2</f>
        <v>1.6107340499738276E-2</v>
      </c>
      <c r="M685">
        <f t="shared" si="216"/>
        <v>88.98069762957617</v>
      </c>
      <c r="N685" s="62">
        <f>'Config sheet'!$N$44</f>
        <v>5.8970333333333338</v>
      </c>
      <c r="O685">
        <f t="shared" si="225"/>
        <v>-5.8761842794373695</v>
      </c>
      <c r="P685">
        <f t="shared" si="226"/>
        <v>-667.89604665420768</v>
      </c>
      <c r="Q685">
        <f t="shared" si="217"/>
        <v>180</v>
      </c>
      <c r="R685">
        <f t="shared" si="218"/>
        <v>-120.22128839775739</v>
      </c>
      <c r="S685">
        <f t="shared" si="219"/>
        <v>-120.22128839775738</v>
      </c>
      <c r="T685">
        <f t="shared" si="220"/>
        <v>1.3338814408347732</v>
      </c>
      <c r="U685">
        <f t="shared" si="223"/>
        <v>41.002122</v>
      </c>
      <c r="Z685">
        <f t="shared" si="221"/>
        <v>0.15379157154425255</v>
      </c>
      <c r="AA685">
        <f>PI()/4*('Config sheet'!$N$38^2-'Config sheet'!$N$41^2)*'Stage 1'!Z685*2</f>
        <v>1.2777648452515319E-2</v>
      </c>
      <c r="AB685">
        <f t="shared" si="222"/>
        <v>86.496946875282646</v>
      </c>
      <c r="AC685">
        <v>19.583886239396794</v>
      </c>
    </row>
    <row r="686" spans="3:29" x14ac:dyDescent="0.25">
      <c r="C686">
        <f t="shared" si="230"/>
        <v>-133</v>
      </c>
      <c r="D686">
        <f t="shared" si="211"/>
        <v>995</v>
      </c>
      <c r="E686">
        <f t="shared" si="212"/>
        <v>0.17780000000000001</v>
      </c>
      <c r="F686">
        <f t="shared" si="227"/>
        <v>-2.2278056951423788E-2</v>
      </c>
      <c r="G686">
        <f t="shared" si="228"/>
        <v>104.19615634406146</v>
      </c>
      <c r="H686">
        <f t="shared" si="229"/>
        <v>-2.3212879051524582</v>
      </c>
      <c r="I686" s="3">
        <f t="shared" si="213"/>
        <v>8.8900000000000007E-2</v>
      </c>
      <c r="J686" s="3">
        <f t="shared" si="214"/>
        <v>0.40640000000000004</v>
      </c>
      <c r="K686">
        <f t="shared" si="215"/>
        <v>0.19484034079140838</v>
      </c>
      <c r="L686" s="62">
        <f>PI()/4*('Config sheet'!$N$38^2-'Config sheet'!$N$41^2)*'Stage 2'!K686*2</f>
        <v>1.6188152276501899E-2</v>
      </c>
      <c r="M686">
        <f t="shared" si="216"/>
        <v>89.427120691982381</v>
      </c>
      <c r="N686" s="62">
        <f>'Config sheet'!$N$44</f>
        <v>5.8970333333333338</v>
      </c>
      <c r="O686">
        <f t="shared" si="225"/>
        <v>-5.76388050409893</v>
      </c>
      <c r="P686">
        <f t="shared" si="226"/>
        <v>-672.97418946431742</v>
      </c>
      <c r="Q686">
        <f t="shared" si="217"/>
        <v>180</v>
      </c>
      <c r="R686">
        <f t="shared" si="218"/>
        <v>-121.13535410357717</v>
      </c>
      <c r="S686">
        <f t="shared" si="219"/>
        <v>-121.13535410357714</v>
      </c>
      <c r="T686">
        <f t="shared" si="220"/>
        <v>1.3338814408347732</v>
      </c>
      <c r="U686">
        <f t="shared" si="223"/>
        <v>41.002122</v>
      </c>
      <c r="Z686">
        <f t="shared" si="221"/>
        <v>0.15476422079140839</v>
      </c>
      <c r="AA686">
        <f>PI()/4*('Config sheet'!$N$38^2-'Config sheet'!$N$41^2)*'Stage 1'!Z686*2</f>
        <v>1.2858460229278943E-2</v>
      </c>
      <c r="AB686">
        <f t="shared" si="222"/>
        <v>87.043993695955223</v>
      </c>
      <c r="AC686">
        <v>18.844157689705359</v>
      </c>
    </row>
    <row r="687" spans="3:29" x14ac:dyDescent="0.25">
      <c r="C687">
        <f t="shared" si="230"/>
        <v>-134</v>
      </c>
      <c r="D687">
        <f t="shared" si="211"/>
        <v>995</v>
      </c>
      <c r="E687">
        <f t="shared" si="212"/>
        <v>0.17780000000000001</v>
      </c>
      <c r="F687">
        <f t="shared" si="227"/>
        <v>-2.2445561139028476E-2</v>
      </c>
      <c r="G687">
        <f t="shared" si="228"/>
        <v>104.19615634406146</v>
      </c>
      <c r="H687">
        <f t="shared" si="229"/>
        <v>-2.3387411976724013</v>
      </c>
      <c r="I687" s="3">
        <f t="shared" si="213"/>
        <v>8.8900000000000007E-2</v>
      </c>
      <c r="J687" s="3">
        <f t="shared" si="214"/>
        <v>0.40640000000000004</v>
      </c>
      <c r="K687">
        <f t="shared" si="215"/>
        <v>0.19579417637035718</v>
      </c>
      <c r="L687" s="62">
        <f>PI()/4*('Config sheet'!$N$38^2-'Config sheet'!$N$41^2)*'Stage 2'!K687*2</f>
        <v>1.6267400934844675E-2</v>
      </c>
      <c r="M687">
        <f t="shared" si="216"/>
        <v>89.864908724442671</v>
      </c>
      <c r="N687" s="62">
        <f>'Config sheet'!$N$44</f>
        <v>5.8970333333333338</v>
      </c>
      <c r="O687">
        <f t="shared" si="225"/>
        <v>-5.6507444870173291</v>
      </c>
      <c r="P687">
        <f t="shared" si="226"/>
        <v>-677.83388049628161</v>
      </c>
      <c r="Q687">
        <f t="shared" si="217"/>
        <v>180</v>
      </c>
      <c r="R687">
        <f t="shared" si="218"/>
        <v>-122.0100984893307</v>
      </c>
      <c r="S687">
        <f t="shared" si="219"/>
        <v>-122.01009848933069</v>
      </c>
      <c r="T687">
        <f t="shared" si="220"/>
        <v>1.3338814408347732</v>
      </c>
      <c r="U687">
        <f t="shared" si="223"/>
        <v>41.002122</v>
      </c>
      <c r="Z687">
        <f t="shared" si="221"/>
        <v>0.15571805637035718</v>
      </c>
      <c r="AA687">
        <f>PI()/4*('Config sheet'!$N$38^2-'Config sheet'!$N$41^2)*'Stage 1'!Z687*2</f>
        <v>1.2937708887621718E-2</v>
      </c>
      <c r="AB687">
        <f t="shared" si="222"/>
        <v>87.580459150932029</v>
      </c>
      <c r="AC687">
        <v>18.114622105032332</v>
      </c>
    </row>
    <row r="688" spans="3:29" x14ac:dyDescent="0.25">
      <c r="C688">
        <f t="shared" si="230"/>
        <v>-135</v>
      </c>
      <c r="D688">
        <f t="shared" si="211"/>
        <v>995</v>
      </c>
      <c r="E688">
        <f t="shared" si="212"/>
        <v>0.17780000000000001</v>
      </c>
      <c r="F688">
        <f t="shared" si="227"/>
        <v>-2.2613065326633167E-2</v>
      </c>
      <c r="G688">
        <f t="shared" si="228"/>
        <v>104.19615634406146</v>
      </c>
      <c r="H688">
        <f t="shared" si="229"/>
        <v>-2.3561944901923448</v>
      </c>
      <c r="I688" s="3">
        <f t="shared" si="213"/>
        <v>8.8900000000000007E-2</v>
      </c>
      <c r="J688" s="3">
        <f t="shared" si="214"/>
        <v>0.40640000000000004</v>
      </c>
      <c r="K688">
        <f t="shared" si="215"/>
        <v>0.19672906487523828</v>
      </c>
      <c r="L688" s="62">
        <f>PI()/4*('Config sheet'!$N$38^2-'Config sheet'!$N$41^2)*'Stage 2'!K688*2</f>
        <v>1.6345075390848469E-2</v>
      </c>
      <c r="M688">
        <f t="shared" si="216"/>
        <v>90.294000496813638</v>
      </c>
      <c r="N688" s="62">
        <f>'Config sheet'!$N$44</f>
        <v>5.8970333333333338</v>
      </c>
      <c r="O688">
        <f t="shared" si="225"/>
        <v>-5.5368123816527461</v>
      </c>
      <c r="P688">
        <f t="shared" si="226"/>
        <v>-682.48036400011222</v>
      </c>
      <c r="Q688">
        <f t="shared" si="217"/>
        <v>180</v>
      </c>
      <c r="R688">
        <f t="shared" si="218"/>
        <v>-122.8464655200202</v>
      </c>
      <c r="S688">
        <f t="shared" si="219"/>
        <v>-122.8464655200202</v>
      </c>
      <c r="T688">
        <f t="shared" si="220"/>
        <v>1.3338814408347732</v>
      </c>
      <c r="U688">
        <f t="shared" si="223"/>
        <v>41.002122</v>
      </c>
      <c r="Z688">
        <f t="shared" si="221"/>
        <v>0.15665294487523829</v>
      </c>
      <c r="AA688">
        <f>PI()/4*('Config sheet'!$N$38^2-'Config sheet'!$N$41^2)*'Stage 1'!Z688*2</f>
        <v>1.3015383343625514E-2</v>
      </c>
      <c r="AB688">
        <f t="shared" si="222"/>
        <v>88.106268208795427</v>
      </c>
      <c r="AC688">
        <v>17.395590090140708</v>
      </c>
    </row>
    <row r="689" spans="3:29" x14ac:dyDescent="0.25">
      <c r="C689">
        <f t="shared" si="230"/>
        <v>-136</v>
      </c>
      <c r="D689">
        <f t="shared" si="211"/>
        <v>995</v>
      </c>
      <c r="E689">
        <f t="shared" si="212"/>
        <v>0.17780000000000001</v>
      </c>
      <c r="F689">
        <f t="shared" si="227"/>
        <v>-2.2780569514237858E-2</v>
      </c>
      <c r="G689">
        <f t="shared" si="228"/>
        <v>104.19615634406146</v>
      </c>
      <c r="H689">
        <f t="shared" si="229"/>
        <v>-2.3736477827122879</v>
      </c>
      <c r="I689" s="3">
        <f t="shared" si="213"/>
        <v>8.8900000000000007E-2</v>
      </c>
      <c r="J689" s="3">
        <f t="shared" si="214"/>
        <v>0.40640000000000004</v>
      </c>
      <c r="K689">
        <f t="shared" si="215"/>
        <v>0.19764487852723606</v>
      </c>
      <c r="L689" s="62">
        <f>PI()/4*('Config sheet'!$N$38^2-'Config sheet'!$N$41^2)*'Stage 2'!K689*2</f>
        <v>1.6421165028113634E-2</v>
      </c>
      <c r="M689">
        <f t="shared" si="216"/>
        <v>90.714337361632857</v>
      </c>
      <c r="N689" s="62">
        <f>'Config sheet'!$N$44</f>
        <v>5.8970333333333338</v>
      </c>
      <c r="O689">
        <f t="shared" si="225"/>
        <v>-5.4221194567683311</v>
      </c>
      <c r="P689">
        <f t="shared" si="226"/>
        <v>-686.9189573737325</v>
      </c>
      <c r="Q689">
        <f t="shared" si="217"/>
        <v>180</v>
      </c>
      <c r="R689">
        <f t="shared" si="218"/>
        <v>-123.64541232727187</v>
      </c>
      <c r="S689">
        <f t="shared" si="219"/>
        <v>-123.64541232727184</v>
      </c>
      <c r="T689">
        <f t="shared" si="220"/>
        <v>1.3338814408347732</v>
      </c>
      <c r="U689">
        <f t="shared" si="223"/>
        <v>41.002122</v>
      </c>
      <c r="Z689">
        <f t="shared" si="221"/>
        <v>0.15756875852723606</v>
      </c>
      <c r="AA689">
        <f>PI()/4*('Config sheet'!$N$38^2-'Config sheet'!$N$41^2)*'Stage 1'!Z689*2</f>
        <v>1.3091472980890678E-2</v>
      </c>
      <c r="AB689">
        <f t="shared" si="222"/>
        <v>88.62134900294491</v>
      </c>
      <c r="AC689">
        <v>16.687368969079806</v>
      </c>
    </row>
    <row r="690" spans="3:29" x14ac:dyDescent="0.25">
      <c r="C690">
        <f t="shared" si="230"/>
        <v>-137</v>
      </c>
      <c r="D690">
        <f t="shared" si="211"/>
        <v>995</v>
      </c>
      <c r="E690">
        <f t="shared" si="212"/>
        <v>0.17780000000000001</v>
      </c>
      <c r="F690">
        <f t="shared" si="227"/>
        <v>-2.2948073701842549E-2</v>
      </c>
      <c r="G690">
        <f t="shared" si="228"/>
        <v>104.19615634406146</v>
      </c>
      <c r="H690">
        <f t="shared" si="229"/>
        <v>-2.3911010752322315</v>
      </c>
      <c r="I690" s="3">
        <f t="shared" si="213"/>
        <v>8.8900000000000007E-2</v>
      </c>
      <c r="J690" s="3">
        <f t="shared" si="214"/>
        <v>0.40640000000000004</v>
      </c>
      <c r="K690">
        <f t="shared" si="215"/>
        <v>0.19854149502261609</v>
      </c>
      <c r="L690" s="62">
        <f>PI()/4*('Config sheet'!$N$38^2-'Config sheet'!$N$41^2)*'Stage 2'!K690*2</f>
        <v>1.649565968513322E-2</v>
      </c>
      <c r="M690">
        <f t="shared" si="216"/>
        <v>91.125863184371028</v>
      </c>
      <c r="N690" s="62">
        <f>'Config sheet'!$N$44</f>
        <v>5.8970333333333338</v>
      </c>
      <c r="O690">
        <f t="shared" si="225"/>
        <v>-5.30670008499989</v>
      </c>
      <c r="P690">
        <f t="shared" si="226"/>
        <v>-691.15504134041373</v>
      </c>
      <c r="Q690">
        <f t="shared" si="217"/>
        <v>180</v>
      </c>
      <c r="R690">
        <f t="shared" si="218"/>
        <v>-124.4079074412745</v>
      </c>
      <c r="S690">
        <f t="shared" si="219"/>
        <v>-124.40790744127447</v>
      </c>
      <c r="T690">
        <f t="shared" si="220"/>
        <v>1.3338814408347732</v>
      </c>
      <c r="U690">
        <f t="shared" si="223"/>
        <v>41.002122</v>
      </c>
      <c r="Z690">
        <f t="shared" si="221"/>
        <v>0.1584653750226161</v>
      </c>
      <c r="AA690">
        <f>PI()/4*('Config sheet'!$N$38^2-'Config sheet'!$N$41^2)*'Stage 1'!Z690*2</f>
        <v>1.3165967637910265E-2</v>
      </c>
      <c r="AB690">
        <f t="shared" si="222"/>
        <v>89.125632746128289</v>
      </c>
      <c r="AC690">
        <v>15.990262584211219</v>
      </c>
    </row>
    <row r="691" spans="3:29" x14ac:dyDescent="0.25">
      <c r="C691">
        <f t="shared" si="230"/>
        <v>-138</v>
      </c>
      <c r="D691">
        <f t="shared" si="211"/>
        <v>995</v>
      </c>
      <c r="E691">
        <f t="shared" si="212"/>
        <v>0.17780000000000001</v>
      </c>
      <c r="F691">
        <f t="shared" si="227"/>
        <v>-2.3115577889447236E-2</v>
      </c>
      <c r="G691">
        <f t="shared" si="228"/>
        <v>104.19615634406146</v>
      </c>
      <c r="H691">
        <f t="shared" si="229"/>
        <v>-2.4085543677521746</v>
      </c>
      <c r="I691" s="3">
        <f t="shared" si="213"/>
        <v>8.8900000000000007E-2</v>
      </c>
      <c r="J691" s="3">
        <f t="shared" si="214"/>
        <v>0.40640000000000004</v>
      </c>
      <c r="K691">
        <f t="shared" si="215"/>
        <v>0.19941879738072338</v>
      </c>
      <c r="L691" s="62">
        <f>PI()/4*('Config sheet'!$N$38^2-'Config sheet'!$N$41^2)*'Stage 2'!K691*2</f>
        <v>1.6568549642664035E-2</v>
      </c>
      <c r="M691">
        <f t="shared" si="216"/>
        <v>91.528524273666775</v>
      </c>
      <c r="N691" s="62">
        <f>'Config sheet'!$N$44</f>
        <v>5.8970333333333338</v>
      </c>
      <c r="O691">
        <f t="shared" si="225"/>
        <v>-5.1905877330727499</v>
      </c>
      <c r="P691">
        <f t="shared" si="226"/>
        <v>-695.19405010692083</v>
      </c>
      <c r="Q691">
        <f t="shared" si="217"/>
        <v>180</v>
      </c>
      <c r="R691">
        <f t="shared" si="218"/>
        <v>-125.13492901924576</v>
      </c>
      <c r="S691">
        <f t="shared" si="219"/>
        <v>-125.13492901924576</v>
      </c>
      <c r="T691">
        <f t="shared" si="220"/>
        <v>1.3338814408347732</v>
      </c>
      <c r="U691">
        <f t="shared" si="223"/>
        <v>41.002122</v>
      </c>
      <c r="Z691">
        <f t="shared" si="221"/>
        <v>0.15934267738072339</v>
      </c>
      <c r="AA691">
        <f>PI()/4*('Config sheet'!$N$38^2-'Config sheet'!$N$41^2)*'Stage 1'!Z691*2</f>
        <v>1.3238857595441078E-2</v>
      </c>
      <c r="AB691">
        <f t="shared" si="222"/>
        <v>89.619053644951279</v>
      </c>
      <c r="AC691">
        <v>15.304571097211838</v>
      </c>
    </row>
    <row r="692" spans="3:29" x14ac:dyDescent="0.25">
      <c r="C692">
        <f t="shared" si="230"/>
        <v>-139</v>
      </c>
      <c r="D692">
        <f t="shared" si="211"/>
        <v>995</v>
      </c>
      <c r="E692">
        <f t="shared" si="212"/>
        <v>0.17780000000000001</v>
      </c>
      <c r="F692">
        <f t="shared" si="227"/>
        <v>-2.3283082077051927E-2</v>
      </c>
      <c r="G692">
        <f t="shared" si="228"/>
        <v>104.19615634406146</v>
      </c>
      <c r="H692">
        <f t="shared" si="229"/>
        <v>-2.4260076602721181</v>
      </c>
      <c r="I692" s="3">
        <f t="shared" si="213"/>
        <v>8.8900000000000007E-2</v>
      </c>
      <c r="J692" s="3">
        <f t="shared" si="214"/>
        <v>0.40640000000000004</v>
      </c>
      <c r="K692">
        <f t="shared" si="215"/>
        <v>0.20027667379220554</v>
      </c>
      <c r="L692" s="62">
        <f>PI()/4*('Config sheet'!$N$38^2-'Config sheet'!$N$41^2)*'Stage 2'!K692*2</f>
        <v>1.663982561111638E-2</v>
      </c>
      <c r="M692">
        <f t="shared" si="216"/>
        <v>91.922269311664607</v>
      </c>
      <c r="N692" s="62">
        <f>'Config sheet'!$N$44</f>
        <v>5.8970333333333338</v>
      </c>
      <c r="O692">
        <f t="shared" si="225"/>
        <v>-5.0738149536678367</v>
      </c>
      <c r="P692">
        <f t="shared" si="226"/>
        <v>-699.04146151536168</v>
      </c>
      <c r="Q692">
        <f t="shared" si="217"/>
        <v>180</v>
      </c>
      <c r="R692">
        <f t="shared" si="218"/>
        <v>-125.82746307276511</v>
      </c>
      <c r="S692">
        <f t="shared" si="219"/>
        <v>-125.8274630727651</v>
      </c>
      <c r="T692">
        <f t="shared" si="220"/>
        <v>1.3338814408347732</v>
      </c>
      <c r="U692">
        <f t="shared" si="223"/>
        <v>41.002122</v>
      </c>
      <c r="Z692">
        <f t="shared" si="221"/>
        <v>0.16020055379220555</v>
      </c>
      <c r="AA692">
        <f>PI()/4*('Config sheet'!$N$38^2-'Config sheet'!$N$41^2)*'Stage 1'!Z692*2</f>
        <v>1.3310133563893422E-2</v>
      </c>
      <c r="AB692">
        <f t="shared" si="222"/>
        <v>90.101548814513805</v>
      </c>
      <c r="AC692">
        <v>14.630590792236569</v>
      </c>
    </row>
    <row r="693" spans="3:29" x14ac:dyDescent="0.25">
      <c r="C693">
        <f t="shared" si="230"/>
        <v>-140</v>
      </c>
      <c r="D693">
        <f t="shared" si="211"/>
        <v>995</v>
      </c>
      <c r="E693">
        <f t="shared" si="212"/>
        <v>0.17780000000000001</v>
      </c>
      <c r="F693">
        <f t="shared" si="227"/>
        <v>-2.3450586264656618E-2</v>
      </c>
      <c r="G693">
        <f t="shared" si="228"/>
        <v>104.19615634406146</v>
      </c>
      <c r="H693">
        <f t="shared" si="229"/>
        <v>-2.4434609527920612</v>
      </c>
      <c r="I693" s="3">
        <f t="shared" si="213"/>
        <v>8.8900000000000007E-2</v>
      </c>
      <c r="J693" s="3">
        <f t="shared" si="214"/>
        <v>0.40640000000000004</v>
      </c>
      <c r="K693">
        <f t="shared" si="215"/>
        <v>0.20111501746771576</v>
      </c>
      <c r="L693" s="62">
        <f>PI()/4*('Config sheet'!$N$38^2-'Config sheet'!$N$41^2)*'Stage 2'!K693*2</f>
        <v>1.6709478717983662E-2</v>
      </c>
      <c r="M693">
        <f t="shared" si="216"/>
        <v>92.307049284573154</v>
      </c>
      <c r="N693" s="62">
        <f>'Config sheet'!$N$44</f>
        <v>5.8970333333333338</v>
      </c>
      <c r="O693">
        <f t="shared" si="225"/>
        <v>-4.9564133789370084</v>
      </c>
      <c r="P693">
        <f t="shared" si="226"/>
        <v>-702.70278720171871</v>
      </c>
      <c r="Q693">
        <f t="shared" si="217"/>
        <v>180</v>
      </c>
      <c r="R693">
        <f t="shared" si="218"/>
        <v>-126.48650169630938</v>
      </c>
      <c r="S693">
        <f t="shared" si="219"/>
        <v>-126.48650169630938</v>
      </c>
      <c r="T693">
        <f t="shared" si="220"/>
        <v>1.3338814408347732</v>
      </c>
      <c r="U693">
        <f t="shared" si="223"/>
        <v>41.002122</v>
      </c>
      <c r="Z693">
        <f t="shared" si="221"/>
        <v>0.16103889746771577</v>
      </c>
      <c r="AA693">
        <f>PI()/4*('Config sheet'!$N$38^2-'Config sheet'!$N$41^2)*'Stage 1'!Z693*2</f>
        <v>1.3379786670760705E-2</v>
      </c>
      <c r="AB693">
        <f t="shared" si="222"/>
        <v>90.573058193315958</v>
      </c>
      <c r="AC693">
        <v>13.968613881418168</v>
      </c>
    </row>
    <row r="694" spans="3:29" x14ac:dyDescent="0.25">
      <c r="C694">
        <f t="shared" si="230"/>
        <v>-141</v>
      </c>
      <c r="D694">
        <f t="shared" ref="D694:D733" si="231">$D$4</f>
        <v>995</v>
      </c>
      <c r="E694">
        <f t="shared" ref="E694:E733" si="232">$E$4</f>
        <v>0.17780000000000001</v>
      </c>
      <c r="F694">
        <f t="shared" si="227"/>
        <v>-2.3618090452261306E-2</v>
      </c>
      <c r="G694">
        <f t="shared" si="228"/>
        <v>104.19615634406146</v>
      </c>
      <c r="H694">
        <f t="shared" si="229"/>
        <v>-2.4609142453120043</v>
      </c>
      <c r="I694" s="3">
        <f t="shared" ref="I694:I733" si="233">$I$4</f>
        <v>8.8900000000000007E-2</v>
      </c>
      <c r="J694" s="3">
        <f t="shared" ref="J694:J733" si="234">$J$4</f>
        <v>0.40640000000000004</v>
      </c>
      <c r="K694">
        <f t="shared" ref="K694:K733" si="235">(J694+I694)-(I694*COS(H694)+(J694^2-I694^2*(SIN(H694))^2)^0.5)+$B$373</f>
        <v>0.2019337264873427</v>
      </c>
      <c r="L694" s="62">
        <f>PI()/4*('Config sheet'!$N$38^2-'Config sheet'!$N$41^2)*'Stage 2'!K694*2</f>
        <v>1.6777500495332404E-2</v>
      </c>
      <c r="M694">
        <f t="shared" ref="M694:M733" si="236">L694*100/$AG$3</f>
        <v>92.68281741355716</v>
      </c>
      <c r="N694" s="62">
        <f>'Config sheet'!$N$44</f>
        <v>5.8970333333333338</v>
      </c>
      <c r="O694">
        <f>I694*G694*SIN(H694)+I694^2*G694*SIN(2*H694)/(2*J694)</f>
        <v>-4.8384137156653999</v>
      </c>
      <c r="P694">
        <f>I694*G694^2*COS(H694)+(I694^2*G694^2*COS(2*H694)/J694)</f>
        <v>-706.18356277402188</v>
      </c>
      <c r="Q694">
        <f t="shared" ref="Q694:Q733" si="237">$V$4</f>
        <v>180</v>
      </c>
      <c r="R694">
        <f t="shared" ref="R694:R733" si="238">Q694*I694*G694^2*(COS(H694)+(I694/J694)*COS(2*H694))*10^-3</f>
        <v>-127.11304129932395</v>
      </c>
      <c r="S694">
        <f t="shared" ref="S694:S733" si="239">Q694*P694*10^-3</f>
        <v>-127.11304129932395</v>
      </c>
      <c r="T694">
        <f t="shared" ref="T694:T733" si="240">$V$3</f>
        <v>1.3338814408347732</v>
      </c>
      <c r="U694">
        <f t="shared" si="223"/>
        <v>41.002122</v>
      </c>
      <c r="Z694">
        <f t="shared" ref="Z694:Z733" si="241">(J694+I694)-(I694*COS(H694)+(J694^2-I694^2*(SIN(H694))^2)^0.5)</f>
        <v>0.16185760648734271</v>
      </c>
      <c r="AA694">
        <f>PI()/4*('Config sheet'!$N$38^2-'Config sheet'!$N$41^2)*'Stage 1'!Z694*2</f>
        <v>1.3447808448109447E-2</v>
      </c>
      <c r="AB694">
        <f t="shared" ref="AB694:AB733" si="242">AA694*100/($AG$3-$AG$5)</f>
        <v>91.033524458572941</v>
      </c>
      <c r="AC694">
        <v>13.318928312875864</v>
      </c>
    </row>
    <row r="695" spans="3:29" x14ac:dyDescent="0.25">
      <c r="C695">
        <f t="shared" si="230"/>
        <v>-142</v>
      </c>
      <c r="D695">
        <f t="shared" si="231"/>
        <v>995</v>
      </c>
      <c r="E695">
        <f t="shared" si="232"/>
        <v>0.17780000000000001</v>
      </c>
      <c r="F695">
        <f t="shared" si="227"/>
        <v>-2.3785594639865997E-2</v>
      </c>
      <c r="G695">
        <f t="shared" si="228"/>
        <v>104.19615634406146</v>
      </c>
      <c r="H695">
        <f t="shared" si="229"/>
        <v>-2.4783675378319479</v>
      </c>
      <c r="I695" s="3">
        <f t="shared" si="233"/>
        <v>8.8900000000000007E-2</v>
      </c>
      <c r="J695" s="3">
        <f t="shared" si="234"/>
        <v>0.40640000000000004</v>
      </c>
      <c r="K695">
        <f t="shared" si="235"/>
        <v>0.20273270365100438</v>
      </c>
      <c r="L695" s="62">
        <f>PI()/4*('Config sheet'!$N$38^2-'Config sheet'!$N$41^2)*'Stage 2'!K695*2</f>
        <v>1.6843882867372338E-2</v>
      </c>
      <c r="M695">
        <f t="shared" si="236"/>
        <v>93.049529086071644</v>
      </c>
      <c r="N695" s="62">
        <f>'Config sheet'!$N$44</f>
        <v>5.8970333333333338</v>
      </c>
      <c r="O695">
        <f t="shared" ref="O695:O719" si="243">I695*G695*SIN(H695)+I695^2*G695*SIN(2*H695)/(2*J695)</f>
        <v>-4.7198457420764193</v>
      </c>
      <c r="P695">
        <f t="shared" ref="P695:P719" si="244">I695*G695^2*COS(H695)+(I695^2*G695^2*COS(2*H695)/J695)</f>
        <v>-709.48933802307101</v>
      </c>
      <c r="Q695">
        <f t="shared" si="237"/>
        <v>180</v>
      </c>
      <c r="R695">
        <f t="shared" si="238"/>
        <v>-127.70808084415279</v>
      </c>
      <c r="S695">
        <f t="shared" si="239"/>
        <v>-127.70808084415278</v>
      </c>
      <c r="T695">
        <f t="shared" si="240"/>
        <v>1.3338814408347732</v>
      </c>
      <c r="U695">
        <f t="shared" ref="U695:U733" si="245">IF(AND(L695&lt;=$AG$2, U694*(L694/L695)^T695&lt;$AB$4, U694*(L694/L695)^T695&gt;$AB$2),U694*(L694/L695)^T695,IF(C695&lt;0,$AB$3,IF(L695&gt;=$AG$4,  U694*(L694/L695)^T695,$AB$5)))</f>
        <v>41.002122</v>
      </c>
      <c r="Z695">
        <f t="shared" si="241"/>
        <v>0.16265658365100438</v>
      </c>
      <c r="AA695">
        <f>PI()/4*('Config sheet'!$N$38^2-'Config sheet'!$N$41^2)*'Stage 1'!Z695*2</f>
        <v>1.3514190820149381E-2</v>
      </c>
      <c r="AB695">
        <f t="shared" si="242"/>
        <v>91.482892942072198</v>
      </c>
      <c r="AC695">
        <v>12.681817581400013</v>
      </c>
    </row>
    <row r="696" spans="3:29" x14ac:dyDescent="0.25">
      <c r="C696">
        <f t="shared" si="230"/>
        <v>-143</v>
      </c>
      <c r="D696">
        <f t="shared" si="231"/>
        <v>995</v>
      </c>
      <c r="E696">
        <f t="shared" si="232"/>
        <v>0.17780000000000001</v>
      </c>
      <c r="F696">
        <f t="shared" si="227"/>
        <v>-2.3953098827470688E-2</v>
      </c>
      <c r="G696">
        <f t="shared" si="228"/>
        <v>104.19615634406146</v>
      </c>
      <c r="H696">
        <f t="shared" si="229"/>
        <v>-2.495820830351891</v>
      </c>
      <c r="I696" s="3">
        <f t="shared" si="233"/>
        <v>8.8900000000000007E-2</v>
      </c>
      <c r="J696" s="3">
        <f t="shared" si="234"/>
        <v>0.40640000000000004</v>
      </c>
      <c r="K696">
        <f t="shared" si="235"/>
        <v>0.20351185633003777</v>
      </c>
      <c r="L696" s="62">
        <f>PI()/4*('Config sheet'!$N$38^2-'Config sheet'!$N$41^2)*'Stage 2'!K696*2</f>
        <v>1.6908618138125844E-2</v>
      </c>
      <c r="M696">
        <f t="shared" si="236"/>
        <v>93.407141787745147</v>
      </c>
      <c r="N696" s="62">
        <f>'Config sheet'!$N$44</f>
        <v>5.8970333333333338</v>
      </c>
      <c r="O696">
        <f t="shared" si="243"/>
        <v>-4.6007383062728797</v>
      </c>
      <c r="P696">
        <f t="shared" si="244"/>
        <v>-712.6256671785651</v>
      </c>
      <c r="Q696">
        <f t="shared" si="237"/>
        <v>180</v>
      </c>
      <c r="R696">
        <f t="shared" si="238"/>
        <v>-128.27262009214172</v>
      </c>
      <c r="S696">
        <f t="shared" si="239"/>
        <v>-128.27262009214172</v>
      </c>
      <c r="T696">
        <f t="shared" si="240"/>
        <v>1.3338814408347732</v>
      </c>
      <c r="U696">
        <f t="shared" si="245"/>
        <v>41.002122</v>
      </c>
      <c r="Z696">
        <f t="shared" si="241"/>
        <v>0.16343573633003777</v>
      </c>
      <c r="AA696">
        <f>PI()/4*('Config sheet'!$N$38^2-'Config sheet'!$N$41^2)*'Stage 1'!Z696*2</f>
        <v>1.3578926090902886E-2</v>
      </c>
      <c r="AB696">
        <f t="shared" si="242"/>
        <v>91.921111546702889</v>
      </c>
      <c r="AC696">
        <v>12.057560541973618</v>
      </c>
    </row>
    <row r="697" spans="3:29" x14ac:dyDescent="0.25">
      <c r="C697">
        <f t="shared" ref="C697:C728" si="246">180-C332</f>
        <v>-144</v>
      </c>
      <c r="D697">
        <f t="shared" si="231"/>
        <v>995</v>
      </c>
      <c r="E697">
        <f t="shared" si="232"/>
        <v>0.17780000000000001</v>
      </c>
      <c r="F697">
        <f t="shared" si="227"/>
        <v>-2.4120603015075379E-2</v>
      </c>
      <c r="G697">
        <f t="shared" si="228"/>
        <v>104.19615634406146</v>
      </c>
      <c r="H697">
        <f t="shared" si="229"/>
        <v>-2.5132741228718345</v>
      </c>
      <c r="I697" s="3">
        <f t="shared" si="233"/>
        <v>8.8900000000000007E-2</v>
      </c>
      <c r="J697" s="3">
        <f t="shared" si="234"/>
        <v>0.40640000000000004</v>
      </c>
      <c r="K697">
        <f t="shared" si="235"/>
        <v>0.20427109632020396</v>
      </c>
      <c r="L697" s="62">
        <f>PI()/4*('Config sheet'!$N$38^2-'Config sheet'!$N$41^2)*'Stage 2'!K697*2</f>
        <v>1.6971698979215001E-2</v>
      </c>
      <c r="M697">
        <f t="shared" si="236"/>
        <v>93.755615034912481</v>
      </c>
      <c r="N697" s="62">
        <f>'Config sheet'!$N$44</f>
        <v>5.8970333333333338</v>
      </c>
      <c r="O697">
        <f t="shared" si="243"/>
        <v>-4.4811193263055387</v>
      </c>
      <c r="P697">
        <f t="shared" si="244"/>
        <v>-715.59809922341879</v>
      </c>
      <c r="Q697">
        <f t="shared" si="237"/>
        <v>180</v>
      </c>
      <c r="R697">
        <f t="shared" si="238"/>
        <v>-128.80765786021539</v>
      </c>
      <c r="S697">
        <f t="shared" si="239"/>
        <v>-128.80765786021539</v>
      </c>
      <c r="T697">
        <f t="shared" si="240"/>
        <v>1.3338814408347732</v>
      </c>
      <c r="U697">
        <f t="shared" si="245"/>
        <v>41.002122</v>
      </c>
      <c r="Z697">
        <f t="shared" si="241"/>
        <v>0.16419497632020397</v>
      </c>
      <c r="AA697">
        <f>PI()/4*('Config sheet'!$N$38^2-'Config sheet'!$N$41^2)*'Stage 1'!Z697*2</f>
        <v>1.3642006931992044E-2</v>
      </c>
      <c r="AB697">
        <f t="shared" si="242"/>
        <v>92.348130663781745</v>
      </c>
      <c r="AC697">
        <v>11.446431226287032</v>
      </c>
    </row>
    <row r="698" spans="3:29" x14ac:dyDescent="0.25">
      <c r="C698">
        <f t="shared" si="246"/>
        <v>-145</v>
      </c>
      <c r="D698">
        <f t="shared" si="231"/>
        <v>995</v>
      </c>
      <c r="E698">
        <f t="shared" si="232"/>
        <v>0.17780000000000001</v>
      </c>
      <c r="F698">
        <f t="shared" si="227"/>
        <v>-2.4288107202680067E-2</v>
      </c>
      <c r="G698">
        <f t="shared" si="228"/>
        <v>104.19615634406146</v>
      </c>
      <c r="H698">
        <f t="shared" si="229"/>
        <v>-2.5307274153917776</v>
      </c>
      <c r="I698" s="3">
        <f t="shared" si="233"/>
        <v>8.8900000000000007E-2</v>
      </c>
      <c r="J698" s="3">
        <f t="shared" si="234"/>
        <v>0.40640000000000004</v>
      </c>
      <c r="K698">
        <f t="shared" si="235"/>
        <v>0.20501033969632193</v>
      </c>
      <c r="L698" s="62">
        <f>PI()/4*('Config sheet'!$N$38^2-'Config sheet'!$N$41^2)*'Stage 2'!K698*2</f>
        <v>1.703311841778396E-2</v>
      </c>
      <c r="M698">
        <f t="shared" si="236"/>
        <v>94.09491030789512</v>
      </c>
      <c r="N698" s="62">
        <f>'Config sheet'!$N$44</f>
        <v>5.8970333333333338</v>
      </c>
      <c r="O698">
        <f t="shared" si="243"/>
        <v>-4.3610157918583248</v>
      </c>
      <c r="P698">
        <f t="shared" si="244"/>
        <v>-718.41216827895096</v>
      </c>
      <c r="Q698">
        <f t="shared" si="237"/>
        <v>180</v>
      </c>
      <c r="R698">
        <f t="shared" si="238"/>
        <v>-129.3141902902112</v>
      </c>
      <c r="S698">
        <f t="shared" si="239"/>
        <v>-129.31419029021117</v>
      </c>
      <c r="T698">
        <f t="shared" si="240"/>
        <v>1.3338814408347732</v>
      </c>
      <c r="U698">
        <f t="shared" si="245"/>
        <v>41.002122</v>
      </c>
      <c r="Z698">
        <f t="shared" si="241"/>
        <v>0.16493421969632194</v>
      </c>
      <c r="AA698">
        <f>PI()/4*('Config sheet'!$N$38^2-'Config sheet'!$N$41^2)*'Stage 1'!Z698*2</f>
        <v>1.3703426370561003E-2</v>
      </c>
      <c r="AB698">
        <f t="shared" si="242"/>
        <v>92.763903091294665</v>
      </c>
      <c r="AC698">
        <v>10.848698662395526</v>
      </c>
    </row>
    <row r="699" spans="3:29" x14ac:dyDescent="0.25">
      <c r="C699">
        <f t="shared" si="246"/>
        <v>-146</v>
      </c>
      <c r="D699">
        <f t="shared" si="231"/>
        <v>995</v>
      </c>
      <c r="E699">
        <f t="shared" si="232"/>
        <v>0.17780000000000001</v>
      </c>
      <c r="F699">
        <f t="shared" si="227"/>
        <v>-2.4455611390284758E-2</v>
      </c>
      <c r="G699">
        <f t="shared" si="228"/>
        <v>104.19615634406146</v>
      </c>
      <c r="H699">
        <f t="shared" si="229"/>
        <v>-2.5481807079117211</v>
      </c>
      <c r="I699" s="3">
        <f t="shared" si="233"/>
        <v>8.8900000000000007E-2</v>
      </c>
      <c r="J699" s="3">
        <f t="shared" si="234"/>
        <v>0.40640000000000004</v>
      </c>
      <c r="K699">
        <f t="shared" si="235"/>
        <v>0.20572950666873557</v>
      </c>
      <c r="L699" s="62">
        <f>PI()/4*('Config sheet'!$N$38^2-'Config sheet'!$N$41^2)*'Stage 2'!K699*2</f>
        <v>1.7092869824573618E-2</v>
      </c>
      <c r="M699">
        <f t="shared" si="236"/>
        <v>94.424990985122903</v>
      </c>
      <c r="N699" s="62">
        <f>'Config sheet'!$N$44</f>
        <v>5.8970333333333338</v>
      </c>
      <c r="O699">
        <f t="shared" si="243"/>
        <v>-4.2404537675372076</v>
      </c>
      <c r="P699">
        <f t="shared" si="244"/>
        <v>-721.07338407353723</v>
      </c>
      <c r="Q699">
        <f t="shared" si="237"/>
        <v>180</v>
      </c>
      <c r="R699">
        <f t="shared" si="238"/>
        <v>-129.79320913323673</v>
      </c>
      <c r="S699">
        <f t="shared" si="239"/>
        <v>-129.7932091332367</v>
      </c>
      <c r="T699">
        <f t="shared" si="240"/>
        <v>1.3338814408347732</v>
      </c>
      <c r="U699">
        <f t="shared" si="245"/>
        <v>41.002122</v>
      </c>
      <c r="Z699">
        <f t="shared" si="241"/>
        <v>0.16565338666873558</v>
      </c>
      <c r="AA699">
        <f>PI()/4*('Config sheet'!$N$38^2-'Config sheet'!$N$41^2)*'Stage 1'!Z699*2</f>
        <v>1.3763177777350661E-2</v>
      </c>
      <c r="AB699">
        <f t="shared" si="242"/>
        <v>93.168383953169609</v>
      </c>
      <c r="AC699">
        <v>10.264626697665438</v>
      </c>
    </row>
    <row r="700" spans="3:29" x14ac:dyDescent="0.25">
      <c r="C700">
        <f t="shared" si="246"/>
        <v>-147</v>
      </c>
      <c r="D700">
        <f t="shared" si="231"/>
        <v>995</v>
      </c>
      <c r="E700">
        <f t="shared" si="232"/>
        <v>0.17780000000000001</v>
      </c>
      <c r="F700">
        <f t="shared" si="227"/>
        <v>-2.4623115577889449E-2</v>
      </c>
      <c r="G700">
        <f t="shared" si="228"/>
        <v>104.19615634406146</v>
      </c>
      <c r="H700">
        <f t="shared" si="229"/>
        <v>-2.5656340004316642</v>
      </c>
      <c r="I700" s="3">
        <f t="shared" si="233"/>
        <v>8.8900000000000007E-2</v>
      </c>
      <c r="J700" s="3">
        <f t="shared" si="234"/>
        <v>0.40640000000000004</v>
      </c>
      <c r="K700">
        <f t="shared" si="235"/>
        <v>0.20642852144180884</v>
      </c>
      <c r="L700" s="62">
        <f>PI()/4*('Config sheet'!$N$38^2-'Config sheet'!$N$41^2)*'Stage 2'!K700*2</f>
        <v>1.7150946902164798E-2</v>
      </c>
      <c r="M700">
        <f t="shared" si="236"/>
        <v>94.745822278186722</v>
      </c>
      <c r="N700" s="62">
        <f>'Config sheet'!$N$44</f>
        <v>5.8970333333333338</v>
      </c>
      <c r="O700">
        <f t="shared" si="243"/>
        <v>-4.1194583977478123</v>
      </c>
      <c r="P700">
        <f t="shared" si="244"/>
        <v>-723.5872225071779</v>
      </c>
      <c r="Q700">
        <f t="shared" si="237"/>
        <v>180</v>
      </c>
      <c r="R700">
        <f t="shared" si="238"/>
        <v>-130.24570005129206</v>
      </c>
      <c r="S700">
        <f t="shared" si="239"/>
        <v>-130.24570005129203</v>
      </c>
      <c r="T700">
        <f t="shared" si="240"/>
        <v>1.3338814408347732</v>
      </c>
      <c r="U700">
        <f t="shared" si="245"/>
        <v>41.002122</v>
      </c>
      <c r="Z700">
        <f t="shared" si="241"/>
        <v>0.16635240144180885</v>
      </c>
      <c r="AA700">
        <f>PI()/4*('Config sheet'!$N$38^2-'Config sheet'!$N$41^2)*'Stage 1'!Z700*2</f>
        <v>1.3821254854941841E-2</v>
      </c>
      <c r="AB700">
        <f t="shared" si="242"/>
        <v>93.561530619690004</v>
      </c>
      <c r="AC700">
        <v>9.6944738251476306</v>
      </c>
    </row>
    <row r="701" spans="3:29" x14ac:dyDescent="0.25">
      <c r="C701">
        <f t="shared" si="246"/>
        <v>-148</v>
      </c>
      <c r="D701">
        <f t="shared" si="231"/>
        <v>995</v>
      </c>
      <c r="E701">
        <f t="shared" si="232"/>
        <v>0.17780000000000001</v>
      </c>
      <c r="F701">
        <f t="shared" si="227"/>
        <v>-2.479061976549414E-2</v>
      </c>
      <c r="G701">
        <f t="shared" si="228"/>
        <v>104.19615634406146</v>
      </c>
      <c r="H701">
        <f t="shared" si="229"/>
        <v>-2.5830872929516078</v>
      </c>
      <c r="I701" s="3">
        <f t="shared" si="233"/>
        <v>8.8900000000000007E-2</v>
      </c>
      <c r="J701" s="3">
        <f t="shared" si="234"/>
        <v>0.40640000000000004</v>
      </c>
      <c r="K701">
        <f t="shared" si="235"/>
        <v>0.20710731207463667</v>
      </c>
      <c r="L701" s="62">
        <f>PI()/4*('Config sheet'!$N$38^2-'Config sheet'!$N$41^2)*'Stage 2'!K701*2</f>
        <v>1.7207343673405533E-2</v>
      </c>
      <c r="M701">
        <f t="shared" si="236"/>
        <v>95.057371167908016</v>
      </c>
      <c r="N701" s="62">
        <f>'Config sheet'!$N$44</f>
        <v>5.8970333333333338</v>
      </c>
      <c r="O701">
        <f t="shared" si="243"/>
        <v>-3.9980539131445485</v>
      </c>
      <c r="P701">
        <f t="shared" si="244"/>
        <v>-725.95911632431682</v>
      </c>
      <c r="Q701">
        <f t="shared" si="237"/>
        <v>180</v>
      </c>
      <c r="R701">
        <f t="shared" si="238"/>
        <v>-130.67264093837704</v>
      </c>
      <c r="S701">
        <f t="shared" si="239"/>
        <v>-130.67264093837701</v>
      </c>
      <c r="T701">
        <f t="shared" si="240"/>
        <v>1.3338814408347732</v>
      </c>
      <c r="U701">
        <f t="shared" si="245"/>
        <v>41.002122</v>
      </c>
      <c r="Z701">
        <f t="shared" si="241"/>
        <v>0.16703119207463668</v>
      </c>
      <c r="AA701">
        <f>PI()/4*('Config sheet'!$N$38^2-'Config sheet'!$N$41^2)*'Stage 1'!Z701*2</f>
        <v>1.3877651626182576E-2</v>
      </c>
      <c r="AB701">
        <f t="shared" si="242"/>
        <v>93.943302629154488</v>
      </c>
      <c r="AC701">
        <v>9.138493013511864</v>
      </c>
    </row>
    <row r="702" spans="3:29" x14ac:dyDescent="0.25">
      <c r="C702">
        <f t="shared" si="246"/>
        <v>-149</v>
      </c>
      <c r="D702">
        <f t="shared" si="231"/>
        <v>995</v>
      </c>
      <c r="E702">
        <f t="shared" si="232"/>
        <v>0.17780000000000001</v>
      </c>
      <c r="F702">
        <f t="shared" ref="F702:F733" si="247">C702*$G$4</f>
        <v>-2.4958123953098828E-2</v>
      </c>
      <c r="G702">
        <f t="shared" ref="G702:G733" si="248">D702/60*2*PI()</f>
        <v>104.19615634406146</v>
      </c>
      <c r="H702">
        <f t="shared" ref="H702:H733" si="249">G702*F702</f>
        <v>-2.6005405854715509</v>
      </c>
      <c r="I702" s="3">
        <f t="shared" si="233"/>
        <v>8.8900000000000007E-2</v>
      </c>
      <c r="J702" s="3">
        <f t="shared" si="234"/>
        <v>0.40640000000000004</v>
      </c>
      <c r="K702">
        <f t="shared" si="235"/>
        <v>0.20776581034415009</v>
      </c>
      <c r="L702" s="62">
        <f>PI()/4*('Config sheet'!$N$38^2-'Config sheet'!$N$41^2)*'Stage 2'!K702*2</f>
        <v>1.7262054470037265E-2</v>
      </c>
      <c r="M702">
        <f t="shared" si="236"/>
        <v>95.359606341507316</v>
      </c>
      <c r="N702" s="62">
        <f>'Config sheet'!$N$44</f>
        <v>5.8970333333333338</v>
      </c>
      <c r="O702">
        <f t="shared" si="243"/>
        <v>-3.8762636386322349</v>
      </c>
      <c r="P702">
        <f t="shared" si="244"/>
        <v>-728.19444590707587</v>
      </c>
      <c r="Q702">
        <f t="shared" si="237"/>
        <v>180</v>
      </c>
      <c r="R702">
        <f t="shared" si="238"/>
        <v>-131.07500026327367</v>
      </c>
      <c r="S702">
        <f t="shared" si="239"/>
        <v>-131.07500026327367</v>
      </c>
      <c r="T702">
        <f t="shared" si="240"/>
        <v>1.3338814408347732</v>
      </c>
      <c r="U702">
        <f t="shared" si="245"/>
        <v>41.002122</v>
      </c>
      <c r="Z702">
        <f t="shared" si="241"/>
        <v>0.1676896903441501</v>
      </c>
      <c r="AA702">
        <f>PI()/4*('Config sheet'!$N$38^2-'Config sheet'!$N$41^2)*'Stage 1'!Z702*2</f>
        <v>1.3932362422814308E-2</v>
      </c>
      <c r="AB702">
        <f t="shared" si="242"/>
        <v>94.313661610883059</v>
      </c>
      <c r="AC702">
        <v>8.5969315406718483</v>
      </c>
    </row>
    <row r="703" spans="3:29" x14ac:dyDescent="0.25">
      <c r="C703">
        <f t="shared" si="246"/>
        <v>-150</v>
      </c>
      <c r="D703">
        <f t="shared" si="231"/>
        <v>995</v>
      </c>
      <c r="E703">
        <f t="shared" si="232"/>
        <v>0.17780000000000001</v>
      </c>
      <c r="F703">
        <f t="shared" si="247"/>
        <v>-2.5125628140703519E-2</v>
      </c>
      <c r="G703">
        <f t="shared" si="248"/>
        <v>104.19615634406146</v>
      </c>
      <c r="H703">
        <f t="shared" si="249"/>
        <v>-2.6179938779914944</v>
      </c>
      <c r="I703" s="3">
        <f t="shared" si="233"/>
        <v>8.8900000000000007E-2</v>
      </c>
      <c r="J703" s="3">
        <f t="shared" si="234"/>
        <v>0.40640000000000004</v>
      </c>
      <c r="K703">
        <f t="shared" si="235"/>
        <v>0.20840395161078606</v>
      </c>
      <c r="L703" s="62">
        <f>PI()/4*('Config sheet'!$N$38^2-'Config sheet'!$N$41^2)*'Stage 2'!K703*2</f>
        <v>1.7315073921534131E-2</v>
      </c>
      <c r="M703">
        <f t="shared" si="236"/>
        <v>95.652498130949837</v>
      </c>
      <c r="N703" s="62">
        <f>'Config sheet'!$N$44</f>
        <v>5.8970333333333338</v>
      </c>
      <c r="O703">
        <f t="shared" si="243"/>
        <v>-3.7541100028988916</v>
      </c>
      <c r="P703">
        <f t="shared" si="244"/>
        <v>-730.29853020091491</v>
      </c>
      <c r="Q703">
        <f t="shared" si="237"/>
        <v>180</v>
      </c>
      <c r="R703">
        <f t="shared" si="238"/>
        <v>-131.45373543616469</v>
      </c>
      <c r="S703">
        <f t="shared" si="239"/>
        <v>-131.45373543616469</v>
      </c>
      <c r="T703">
        <f t="shared" si="240"/>
        <v>1.3338814408347732</v>
      </c>
      <c r="U703">
        <f t="shared" si="245"/>
        <v>41.002122</v>
      </c>
      <c r="Z703">
        <f t="shared" si="241"/>
        <v>0.16832783161078607</v>
      </c>
      <c r="AA703">
        <f>PI()/4*('Config sheet'!$N$38^2-'Config sheet'!$N$41^2)*'Stage 1'!Z703*2</f>
        <v>1.3985381874311175E-2</v>
      </c>
      <c r="AB703">
        <f t="shared" si="242"/>
        <v>94.672571209665961</v>
      </c>
      <c r="AC703">
        <v>8.0700308312220628</v>
      </c>
    </row>
    <row r="704" spans="3:29" x14ac:dyDescent="0.25">
      <c r="C704">
        <f t="shared" si="246"/>
        <v>-151</v>
      </c>
      <c r="D704">
        <f t="shared" si="231"/>
        <v>995</v>
      </c>
      <c r="E704">
        <f t="shared" si="232"/>
        <v>0.17780000000000001</v>
      </c>
      <c r="F704">
        <f t="shared" si="247"/>
        <v>-2.529313232830821E-2</v>
      </c>
      <c r="G704">
        <f t="shared" si="248"/>
        <v>104.19615634406146</v>
      </c>
      <c r="H704">
        <f t="shared" si="249"/>
        <v>-2.6354471705114375</v>
      </c>
      <c r="I704" s="3">
        <f t="shared" si="233"/>
        <v>8.8900000000000007E-2</v>
      </c>
      <c r="J704" s="3">
        <f t="shared" si="234"/>
        <v>0.40640000000000004</v>
      </c>
      <c r="K704">
        <f t="shared" si="235"/>
        <v>0.20902167468688365</v>
      </c>
      <c r="L704" s="62">
        <f>PI()/4*('Config sheet'!$N$38^2-'Config sheet'!$N$41^2)*'Stage 2'!K704*2</f>
        <v>1.7366396944168763E-2</v>
      </c>
      <c r="M704">
        <f t="shared" si="236"/>
        <v>95.936018452542498</v>
      </c>
      <c r="N704" s="62">
        <f>'Config sheet'!$N$44</f>
        <v>5.8970333333333338</v>
      </c>
      <c r="O704">
        <f t="shared" si="243"/>
        <v>-3.6316145494566912</v>
      </c>
      <c r="P704">
        <f t="shared" si="244"/>
        <v>-732.27661778453773</v>
      </c>
      <c r="Q704">
        <f t="shared" si="237"/>
        <v>180</v>
      </c>
      <c r="R704">
        <f t="shared" si="238"/>
        <v>-131.80979120121683</v>
      </c>
      <c r="S704">
        <f t="shared" si="239"/>
        <v>-131.8097912012168</v>
      </c>
      <c r="T704">
        <f t="shared" si="240"/>
        <v>1.3338814408347732</v>
      </c>
      <c r="U704">
        <f t="shared" si="245"/>
        <v>41.002122</v>
      </c>
      <c r="Z704">
        <f t="shared" si="241"/>
        <v>0.16894555468688366</v>
      </c>
      <c r="AA704">
        <f>PI()/4*('Config sheet'!$N$38^2-'Config sheet'!$N$41^2)*'Stage 1'!Z704*2</f>
        <v>1.4036704896945806E-2</v>
      </c>
      <c r="AB704">
        <f t="shared" si="242"/>
        <v>95.019997011745573</v>
      </c>
      <c r="AC704">
        <v>7.5580262978060118</v>
      </c>
    </row>
    <row r="705" spans="3:29" x14ac:dyDescent="0.25">
      <c r="C705">
        <f t="shared" si="246"/>
        <v>-152</v>
      </c>
      <c r="D705">
        <f t="shared" si="231"/>
        <v>995</v>
      </c>
      <c r="E705">
        <f t="shared" si="232"/>
        <v>0.17780000000000001</v>
      </c>
      <c r="F705">
        <f t="shared" si="247"/>
        <v>-2.5460636515912898E-2</v>
      </c>
      <c r="G705">
        <f t="shared" si="248"/>
        <v>104.19615634406146</v>
      </c>
      <c r="H705">
        <f t="shared" si="249"/>
        <v>-2.6529004630313806</v>
      </c>
      <c r="I705" s="3">
        <f t="shared" si="233"/>
        <v>8.8900000000000007E-2</v>
      </c>
      <c r="J705" s="3">
        <f t="shared" si="234"/>
        <v>0.40640000000000004</v>
      </c>
      <c r="K705">
        <f t="shared" si="235"/>
        <v>0.20961892170796176</v>
      </c>
      <c r="L705" s="62">
        <f>PI()/4*('Config sheet'!$N$38^2-'Config sheet'!$N$41^2)*'Stage 2'!K705*2</f>
        <v>1.7416018730317506E-2</v>
      </c>
      <c r="M705">
        <f t="shared" si="236"/>
        <v>96.210140747853302</v>
      </c>
      <c r="N705" s="62">
        <f>'Config sheet'!$N$44</f>
        <v>5.8970333333333338</v>
      </c>
      <c r="O705">
        <f t="shared" si="243"/>
        <v>-3.5087979491657637</v>
      </c>
      <c r="P705">
        <f t="shared" si="244"/>
        <v>-734.13387809567246</v>
      </c>
      <c r="Q705">
        <f t="shared" si="237"/>
        <v>180</v>
      </c>
      <c r="R705">
        <f t="shared" si="238"/>
        <v>-132.14409805722104</v>
      </c>
      <c r="S705">
        <f t="shared" si="239"/>
        <v>-132.14409805722104</v>
      </c>
      <c r="T705">
        <f t="shared" si="240"/>
        <v>1.3338814408347732</v>
      </c>
      <c r="U705">
        <f t="shared" si="245"/>
        <v>41.002122</v>
      </c>
      <c r="Z705">
        <f t="shared" si="241"/>
        <v>0.16954280170796177</v>
      </c>
      <c r="AA705">
        <f>PI()/4*('Config sheet'!$N$38^2-'Config sheet'!$N$41^2)*'Stage 1'!Z705*2</f>
        <v>1.4086326683094551E-2</v>
      </c>
      <c r="AB705">
        <f t="shared" si="242"/>
        <v>95.355906472419449</v>
      </c>
      <c r="AC705">
        <v>7.0611471865267408</v>
      </c>
    </row>
    <row r="706" spans="3:29" x14ac:dyDescent="0.25">
      <c r="C706">
        <f t="shared" si="246"/>
        <v>-153</v>
      </c>
      <c r="D706">
        <f t="shared" si="231"/>
        <v>995</v>
      </c>
      <c r="E706">
        <f t="shared" si="232"/>
        <v>0.17780000000000001</v>
      </c>
      <c r="F706">
        <f t="shared" si="247"/>
        <v>-2.5628140703517589E-2</v>
      </c>
      <c r="G706">
        <f t="shared" si="248"/>
        <v>104.19615634406146</v>
      </c>
      <c r="H706">
        <f t="shared" si="249"/>
        <v>-2.6703537555513241</v>
      </c>
      <c r="I706" s="3">
        <f t="shared" si="233"/>
        <v>8.8900000000000007E-2</v>
      </c>
      <c r="J706" s="3">
        <f t="shared" si="234"/>
        <v>0.40640000000000004</v>
      </c>
      <c r="K706">
        <f t="shared" si="235"/>
        <v>0.21019563800702296</v>
      </c>
      <c r="L706" s="62">
        <f>PI()/4*('Config sheet'!$N$38^2-'Config sheet'!$N$41^2)*'Stage 2'!K706*2</f>
        <v>1.7463934738017054E-2</v>
      </c>
      <c r="M706">
        <f t="shared" si="236"/>
        <v>96.474839926019882</v>
      </c>
      <c r="N706" s="62">
        <f>'Config sheet'!$N$44</f>
        <v>5.8970333333333338</v>
      </c>
      <c r="O706">
        <f t="shared" si="243"/>
        <v>-3.3856800142139214</v>
      </c>
      <c r="P706">
        <f t="shared" si="244"/>
        <v>-735.87539282413854</v>
      </c>
      <c r="Q706">
        <f t="shared" si="237"/>
        <v>180</v>
      </c>
      <c r="R706">
        <f t="shared" si="238"/>
        <v>-132.45757070834497</v>
      </c>
      <c r="S706">
        <f t="shared" si="239"/>
        <v>-132.45757070834492</v>
      </c>
      <c r="T706">
        <f t="shared" si="240"/>
        <v>1.3338814408347732</v>
      </c>
      <c r="U706">
        <f t="shared" si="245"/>
        <v>41.002122</v>
      </c>
      <c r="Z706">
        <f t="shared" si="241"/>
        <v>0.17011951800702296</v>
      </c>
      <c r="AA706">
        <f>PI()/4*('Config sheet'!$N$38^2-'Config sheet'!$N$41^2)*'Stage 1'!Z706*2</f>
        <v>1.4134242690794096E-2</v>
      </c>
      <c r="AB706">
        <f t="shared" si="242"/>
        <v>95.680268845344742</v>
      </c>
      <c r="AC706">
        <v>6.5796164265079451</v>
      </c>
    </row>
    <row r="707" spans="3:29" x14ac:dyDescent="0.25">
      <c r="C707">
        <f t="shared" si="246"/>
        <v>-154</v>
      </c>
      <c r="D707">
        <f t="shared" si="231"/>
        <v>995</v>
      </c>
      <c r="E707">
        <f t="shared" si="232"/>
        <v>0.17780000000000001</v>
      </c>
      <c r="F707">
        <f t="shared" si="247"/>
        <v>-2.579564489112228E-2</v>
      </c>
      <c r="G707">
        <f t="shared" si="248"/>
        <v>104.19615634406146</v>
      </c>
      <c r="H707">
        <f t="shared" si="249"/>
        <v>-2.6878070480712672</v>
      </c>
      <c r="I707" s="3">
        <f t="shared" si="233"/>
        <v>8.8900000000000007E-2</v>
      </c>
      <c r="J707" s="3">
        <f t="shared" si="234"/>
        <v>0.40640000000000004</v>
      </c>
      <c r="K707">
        <f t="shared" si="235"/>
        <v>0.21075177199202327</v>
      </c>
      <c r="L707" s="62">
        <f>PI()/4*('Config sheet'!$N$38^2-'Config sheet'!$N$41^2)*'Stage 2'!K707*2</f>
        <v>1.7510140680784117E-2</v>
      </c>
      <c r="M707">
        <f t="shared" si="236"/>
        <v>96.73009230751093</v>
      </c>
      <c r="N707" s="62">
        <f>'Config sheet'!$N$44</f>
        <v>5.8970333333333338</v>
      </c>
      <c r="O707">
        <f t="shared" si="243"/>
        <v>-3.2622797135232773</v>
      </c>
      <c r="P707">
        <f t="shared" si="244"/>
        <v>-737.50614748339297</v>
      </c>
      <c r="Q707">
        <f t="shared" si="237"/>
        <v>180</v>
      </c>
      <c r="R707">
        <f t="shared" si="238"/>
        <v>-132.75110654701075</v>
      </c>
      <c r="S707">
        <f t="shared" si="239"/>
        <v>-132.75110654701075</v>
      </c>
      <c r="T707">
        <f t="shared" si="240"/>
        <v>1.3338814408347732</v>
      </c>
      <c r="U707">
        <f t="shared" si="245"/>
        <v>41.002122</v>
      </c>
      <c r="Z707">
        <f t="shared" si="241"/>
        <v>0.17067565199202328</v>
      </c>
      <c r="AA707">
        <f>PI()/4*('Config sheet'!$N$38^2-'Config sheet'!$N$41^2)*'Stage 1'!Z707*2</f>
        <v>1.418044863356116E-2</v>
      </c>
      <c r="AB707">
        <f t="shared" si="242"/>
        <v>95.993055113623882</v>
      </c>
      <c r="AC707">
        <v>6.1136504837072092</v>
      </c>
    </row>
    <row r="708" spans="3:29" x14ac:dyDescent="0.25">
      <c r="C708">
        <f t="shared" si="246"/>
        <v>-155</v>
      </c>
      <c r="D708">
        <f t="shared" si="231"/>
        <v>995</v>
      </c>
      <c r="E708">
        <f t="shared" si="232"/>
        <v>0.17780000000000001</v>
      </c>
      <c r="F708">
        <f t="shared" si="247"/>
        <v>-2.5963149078726971E-2</v>
      </c>
      <c r="G708">
        <f t="shared" si="248"/>
        <v>104.19615634406146</v>
      </c>
      <c r="H708">
        <f t="shared" si="249"/>
        <v>-2.7052603405912108</v>
      </c>
      <c r="I708" s="3">
        <f t="shared" si="233"/>
        <v>8.8900000000000007E-2</v>
      </c>
      <c r="J708" s="3">
        <f t="shared" si="234"/>
        <v>0.40640000000000004</v>
      </c>
      <c r="K708">
        <f t="shared" si="235"/>
        <v>0.21128727502663852</v>
      </c>
      <c r="L708" s="62">
        <f>PI()/4*('Config sheet'!$N$38^2-'Config sheet'!$N$41^2)*'Stage 2'!K708*2</f>
        <v>1.7554632517709001E-2</v>
      </c>
      <c r="M708">
        <f t="shared" si="236"/>
        <v>96.975875569400856</v>
      </c>
      <c r="N708" s="62">
        <f>'Config sheet'!$N$44</f>
        <v>5.8970333333333338</v>
      </c>
      <c r="O708">
        <f t="shared" si="243"/>
        <v>-3.1386151895529206</v>
      </c>
      <c r="P708">
        <f t="shared" si="244"/>
        <v>-739.03102317150274</v>
      </c>
      <c r="Q708">
        <f t="shared" si="237"/>
        <v>180</v>
      </c>
      <c r="R708">
        <f t="shared" si="238"/>
        <v>-133.0255841708705</v>
      </c>
      <c r="S708">
        <f t="shared" si="239"/>
        <v>-133.02558417087047</v>
      </c>
      <c r="T708">
        <f t="shared" si="240"/>
        <v>1.3338814408347732</v>
      </c>
      <c r="U708">
        <f t="shared" si="245"/>
        <v>41.002122</v>
      </c>
      <c r="Z708">
        <f t="shared" si="241"/>
        <v>0.17121115502663853</v>
      </c>
      <c r="AA708">
        <f>PI()/4*('Config sheet'!$N$38^2-'Config sheet'!$N$41^2)*'Stage 1'!Z708*2</f>
        <v>1.4224940470486046E-2</v>
      </c>
      <c r="AB708">
        <f t="shared" si="242"/>
        <v>96.294237922743832</v>
      </c>
      <c r="AC708">
        <v>5.663459219078856</v>
      </c>
    </row>
    <row r="709" spans="3:29" x14ac:dyDescent="0.25">
      <c r="C709">
        <f t="shared" si="246"/>
        <v>-156</v>
      </c>
      <c r="D709">
        <f t="shared" si="231"/>
        <v>995</v>
      </c>
      <c r="E709">
        <f t="shared" si="232"/>
        <v>0.17780000000000001</v>
      </c>
      <c r="F709">
        <f t="shared" si="247"/>
        <v>-2.6130653266331658E-2</v>
      </c>
      <c r="G709">
        <f t="shared" si="248"/>
        <v>104.19615634406146</v>
      </c>
      <c r="H709">
        <f t="shared" si="249"/>
        <v>-2.7227136331111539</v>
      </c>
      <c r="I709" s="3">
        <f t="shared" si="233"/>
        <v>8.8900000000000007E-2</v>
      </c>
      <c r="J709" s="3">
        <f t="shared" si="234"/>
        <v>0.40640000000000004</v>
      </c>
      <c r="K709">
        <f t="shared" si="235"/>
        <v>0.21180210131445004</v>
      </c>
      <c r="L709" s="62">
        <f>PI()/4*('Config sheet'!$N$38^2-'Config sheet'!$N$41^2)*'Stage 2'!K709*2</f>
        <v>1.7597406443833272E-2</v>
      </c>
      <c r="M709">
        <f t="shared" si="236"/>
        <v>97.212168692213751</v>
      </c>
      <c r="N709" s="62">
        <f>'Config sheet'!$N$44</f>
        <v>5.8970333333333338</v>
      </c>
      <c r="O709">
        <f t="shared" si="243"/>
        <v>-3.0147037764651001</v>
      </c>
      <c r="P709">
        <f t="shared" si="244"/>
        <v>-740.4547885322437</v>
      </c>
      <c r="Q709">
        <f t="shared" si="237"/>
        <v>180</v>
      </c>
      <c r="R709">
        <f t="shared" si="238"/>
        <v>-133.28186193580387</v>
      </c>
      <c r="S709">
        <f t="shared" si="239"/>
        <v>-133.28186193580387</v>
      </c>
      <c r="T709">
        <f t="shared" si="240"/>
        <v>1.3338814408347732</v>
      </c>
      <c r="U709">
        <f t="shared" si="245"/>
        <v>41.002122</v>
      </c>
      <c r="Z709">
        <f t="shared" si="241"/>
        <v>0.17172598131445005</v>
      </c>
      <c r="AA709">
        <f>PI()/4*('Config sheet'!$N$38^2-'Config sheet'!$N$41^2)*'Stage 1'!Z709*2</f>
        <v>1.4267714396610315E-2</v>
      </c>
      <c r="AB709">
        <f t="shared" si="242"/>
        <v>96.583791515438733</v>
      </c>
      <c r="AC709">
        <v>5.229245751178639</v>
      </c>
    </row>
    <row r="710" spans="3:29" x14ac:dyDescent="0.25">
      <c r="C710">
        <f t="shared" si="246"/>
        <v>-157</v>
      </c>
      <c r="D710">
        <f t="shared" si="231"/>
        <v>995</v>
      </c>
      <c r="E710">
        <f t="shared" si="232"/>
        <v>0.17780000000000001</v>
      </c>
      <c r="F710">
        <f t="shared" si="247"/>
        <v>-2.6298157453936349E-2</v>
      </c>
      <c r="G710">
        <f t="shared" si="248"/>
        <v>104.19615634406146</v>
      </c>
      <c r="H710">
        <f t="shared" si="249"/>
        <v>-2.7401669256310974</v>
      </c>
      <c r="I710" s="3">
        <f t="shared" si="233"/>
        <v>8.8900000000000007E-2</v>
      </c>
      <c r="J710" s="3">
        <f t="shared" si="234"/>
        <v>0.40640000000000004</v>
      </c>
      <c r="K710">
        <f t="shared" si="235"/>
        <v>0.21229620778666736</v>
      </c>
      <c r="L710" s="62">
        <f>PI()/4*('Config sheet'!$N$38^2-'Config sheet'!$N$41^2)*'Stage 2'!K710*2</f>
        <v>1.7638458880821269E-2</v>
      </c>
      <c r="M710">
        <f t="shared" si="236"/>
        <v>97.438951908390578</v>
      </c>
      <c r="N710" s="62">
        <f>'Config sheet'!$N$44</f>
        <v>5.8970333333333338</v>
      </c>
      <c r="O710">
        <f t="shared" si="243"/>
        <v>-2.8905620196204156</v>
      </c>
      <c r="P710">
        <f t="shared" si="244"/>
        <v>-741.78209192675558</v>
      </c>
      <c r="Q710">
        <f t="shared" si="237"/>
        <v>180</v>
      </c>
      <c r="R710">
        <f t="shared" si="238"/>
        <v>-133.52077654681602</v>
      </c>
      <c r="S710">
        <f t="shared" si="239"/>
        <v>-133.52077654681599</v>
      </c>
      <c r="T710">
        <f t="shared" si="240"/>
        <v>1.3338814408347732</v>
      </c>
      <c r="U710">
        <f t="shared" si="245"/>
        <v>41.002122</v>
      </c>
      <c r="Z710">
        <f t="shared" si="241"/>
        <v>0.17222008778666736</v>
      </c>
      <c r="AA710">
        <f>PI()/4*('Config sheet'!$N$38^2-'Config sheet'!$N$41^2)*'Stage 1'!Z710*2</f>
        <v>1.4308766833598311E-2</v>
      </c>
      <c r="AB710">
        <f t="shared" si="242"/>
        <v>96.861691668541809</v>
      </c>
      <c r="AC710">
        <v>4.811206323297764</v>
      </c>
    </row>
    <row r="711" spans="3:29" x14ac:dyDescent="0.25">
      <c r="C711">
        <f t="shared" si="246"/>
        <v>-158</v>
      </c>
      <c r="D711">
        <f t="shared" si="231"/>
        <v>995</v>
      </c>
      <c r="E711">
        <f t="shared" si="232"/>
        <v>0.17780000000000001</v>
      </c>
      <c r="F711">
        <f t="shared" si="247"/>
        <v>-2.646566164154104E-2</v>
      </c>
      <c r="G711">
        <f t="shared" si="248"/>
        <v>104.19615634406146</v>
      </c>
      <c r="H711">
        <f t="shared" si="249"/>
        <v>-2.7576202181510405</v>
      </c>
      <c r="I711" s="3">
        <f t="shared" si="233"/>
        <v>8.8900000000000007E-2</v>
      </c>
      <c r="J711" s="3">
        <f t="shared" si="234"/>
        <v>0.40640000000000004</v>
      </c>
      <c r="K711">
        <f t="shared" si="235"/>
        <v>0.2127695539934959</v>
      </c>
      <c r="L711" s="62">
        <f>PI()/4*('Config sheet'!$N$38^2-'Config sheet'!$N$41^2)*'Stage 2'!K711*2</f>
        <v>1.7677786467934494E-2</v>
      </c>
      <c r="M711">
        <f t="shared" si="236"/>
        <v>97.656206652429773</v>
      </c>
      <c r="N711" s="62">
        <f>'Config sheet'!$N$44</f>
        <v>5.8970333333333338</v>
      </c>
      <c r="O711">
        <f t="shared" si="243"/>
        <v>-2.7662056963659913</v>
      </c>
      <c r="P711">
        <f t="shared" si="244"/>
        <v>-743.01745382590639</v>
      </c>
      <c r="Q711">
        <f t="shared" si="237"/>
        <v>180</v>
      </c>
      <c r="R711">
        <f t="shared" si="238"/>
        <v>-133.74314168866317</v>
      </c>
      <c r="S711">
        <f t="shared" si="239"/>
        <v>-133.74314168866317</v>
      </c>
      <c r="T711">
        <f t="shared" si="240"/>
        <v>1.3338814408347732</v>
      </c>
      <c r="U711">
        <f t="shared" si="245"/>
        <v>41.002122</v>
      </c>
      <c r="Z711">
        <f t="shared" si="241"/>
        <v>0.1726934339934959</v>
      </c>
      <c r="AA711">
        <f>PI()/4*('Config sheet'!$N$38^2-'Config sheet'!$N$41^2)*'Stage 1'!Z711*2</f>
        <v>1.4348094420711537E-2</v>
      </c>
      <c r="AB711">
        <f t="shared" si="242"/>
        <v>97.127915631887447</v>
      </c>
      <c r="AC711">
        <v>4.4095301752087224</v>
      </c>
    </row>
    <row r="712" spans="3:29" x14ac:dyDescent="0.25">
      <c r="C712">
        <f t="shared" si="246"/>
        <v>-159</v>
      </c>
      <c r="D712">
        <f t="shared" si="231"/>
        <v>995</v>
      </c>
      <c r="E712">
        <f t="shared" si="232"/>
        <v>0.17780000000000001</v>
      </c>
      <c r="F712">
        <f t="shared" si="247"/>
        <v>-2.6633165829145732E-2</v>
      </c>
      <c r="G712">
        <f t="shared" si="248"/>
        <v>104.19615634406146</v>
      </c>
      <c r="H712">
        <f t="shared" si="249"/>
        <v>-2.7750735106709841</v>
      </c>
      <c r="I712" s="3">
        <f t="shared" si="233"/>
        <v>8.8900000000000007E-2</v>
      </c>
      <c r="J712" s="3">
        <f t="shared" si="234"/>
        <v>0.40640000000000004</v>
      </c>
      <c r="K712">
        <f t="shared" si="235"/>
        <v>0.21322210199925501</v>
      </c>
      <c r="L712" s="62">
        <f>PI()/4*('Config sheet'!$N$38^2-'Config sheet'!$N$41^2)*'Stage 2'!K712*2</f>
        <v>1.7715386053317579E-2</v>
      </c>
      <c r="M712">
        <f t="shared" si="236"/>
        <v>97.863915512748719</v>
      </c>
      <c r="N712" s="62">
        <f>'Config sheet'!$N$44</f>
        <v>5.8970333333333338</v>
      </c>
      <c r="O712">
        <f t="shared" si="243"/>
        <v>-2.6416498380787394</v>
      </c>
      <c r="P712">
        <f t="shared" si="244"/>
        <v>-744.16525943322733</v>
      </c>
      <c r="Q712">
        <f t="shared" si="237"/>
        <v>180</v>
      </c>
      <c r="R712">
        <f t="shared" si="238"/>
        <v>-133.94974669798091</v>
      </c>
      <c r="S712">
        <f t="shared" si="239"/>
        <v>-133.94974669798091</v>
      </c>
      <c r="T712">
        <f t="shared" si="240"/>
        <v>1.3338814408347732</v>
      </c>
      <c r="U712">
        <f t="shared" si="245"/>
        <v>41.002122</v>
      </c>
      <c r="Z712">
        <f t="shared" si="241"/>
        <v>0.17314598199925502</v>
      </c>
      <c r="AA712">
        <f>PI()/4*('Config sheet'!$N$38^2-'Config sheet'!$N$41^2)*'Stage 1'!Z712*2</f>
        <v>1.4385694006094622E-2</v>
      </c>
      <c r="AB712">
        <f t="shared" si="242"/>
        <v>97.382442069322281</v>
      </c>
      <c r="AC712">
        <v>4.0243994196021138</v>
      </c>
    </row>
    <row r="713" spans="3:29" x14ac:dyDescent="0.25">
      <c r="C713">
        <f t="shared" si="246"/>
        <v>-160</v>
      </c>
      <c r="D713">
        <f t="shared" si="231"/>
        <v>995</v>
      </c>
      <c r="E713">
        <f t="shared" si="232"/>
        <v>0.17780000000000001</v>
      </c>
      <c r="F713">
        <f t="shared" si="247"/>
        <v>-2.6800670016750419E-2</v>
      </c>
      <c r="G713">
        <f t="shared" si="248"/>
        <v>104.19615634406146</v>
      </c>
      <c r="H713">
        <f t="shared" si="249"/>
        <v>-2.7925268031909272</v>
      </c>
      <c r="I713" s="3">
        <f t="shared" si="233"/>
        <v>8.8900000000000007E-2</v>
      </c>
      <c r="J713" s="3">
        <f t="shared" si="234"/>
        <v>0.40640000000000004</v>
      </c>
      <c r="K713">
        <f t="shared" si="235"/>
        <v>0.21365381628133906</v>
      </c>
      <c r="L713" s="62">
        <f>PI()/4*('Config sheet'!$N$38^2-'Config sheet'!$N$41^2)*'Stage 2'!K713*2</f>
        <v>1.7751254685603533E-2</v>
      </c>
      <c r="M713">
        <f t="shared" si="236"/>
        <v>98.062062185309259</v>
      </c>
      <c r="N713" s="62">
        <f>'Config sheet'!$N$44</f>
        <v>5.8970333333333338</v>
      </c>
      <c r="O713">
        <f t="shared" si="243"/>
        <v>-2.5169087534243824</v>
      </c>
      <c r="P713">
        <f t="shared" si="244"/>
        <v>-745.22975154797427</v>
      </c>
      <c r="Q713">
        <f t="shared" si="237"/>
        <v>180</v>
      </c>
      <c r="R713">
        <f t="shared" si="238"/>
        <v>-134.14135527863536</v>
      </c>
      <c r="S713">
        <f t="shared" si="239"/>
        <v>-134.14135527863536</v>
      </c>
      <c r="T713">
        <f t="shared" si="240"/>
        <v>1.3338814408347732</v>
      </c>
      <c r="U713">
        <f t="shared" si="245"/>
        <v>41.002122</v>
      </c>
      <c r="Z713">
        <f t="shared" si="241"/>
        <v>0.17357769628133907</v>
      </c>
      <c r="AA713">
        <f>PI()/4*('Config sheet'!$N$38^2-'Config sheet'!$N$41^2)*'Stage 1'!Z713*2</f>
        <v>1.4421562638380578E-2</v>
      </c>
      <c r="AB713">
        <f t="shared" si="242"/>
        <v>97.625251001877984</v>
      </c>
      <c r="AC713">
        <v>3.6559889232871376</v>
      </c>
    </row>
    <row r="714" spans="3:29" x14ac:dyDescent="0.25">
      <c r="C714">
        <f t="shared" si="246"/>
        <v>-161</v>
      </c>
      <c r="D714">
        <f t="shared" si="231"/>
        <v>995</v>
      </c>
      <c r="E714">
        <f t="shared" si="232"/>
        <v>0.17780000000000001</v>
      </c>
      <c r="F714">
        <f t="shared" si="247"/>
        <v>-2.696817420435511E-2</v>
      </c>
      <c r="G714">
        <f t="shared" si="248"/>
        <v>104.19615634406146</v>
      </c>
      <c r="H714">
        <f t="shared" si="249"/>
        <v>-2.8099800957108703</v>
      </c>
      <c r="I714" s="3">
        <f t="shared" si="233"/>
        <v>8.8900000000000007E-2</v>
      </c>
      <c r="J714" s="3">
        <f t="shared" si="234"/>
        <v>0.40640000000000004</v>
      </c>
      <c r="K714">
        <f t="shared" si="235"/>
        <v>0.21406466363311527</v>
      </c>
      <c r="L714" s="62">
        <f>PI()/4*('Config sheet'!$N$38^2-'Config sheet'!$N$41^2)*'Stage 2'!K714*2</f>
        <v>1.7785389605846108E-2</v>
      </c>
      <c r="M714">
        <f t="shared" si="236"/>
        <v>98.250631429050244</v>
      </c>
      <c r="N714" s="62">
        <f>'Config sheet'!$N$44</f>
        <v>5.8970333333333338</v>
      </c>
      <c r="O714">
        <f t="shared" si="243"/>
        <v>-2.3919960527911321</v>
      </c>
      <c r="P714">
        <f t="shared" si="244"/>
        <v>-746.2150236775592</v>
      </c>
      <c r="Q714">
        <f t="shared" si="237"/>
        <v>180</v>
      </c>
      <c r="R714">
        <f t="shared" si="238"/>
        <v>-134.31870426196068</v>
      </c>
      <c r="S714">
        <f t="shared" si="239"/>
        <v>-134.31870426196068</v>
      </c>
      <c r="T714">
        <f t="shared" si="240"/>
        <v>1.3338814408347732</v>
      </c>
      <c r="U714">
        <f t="shared" si="245"/>
        <v>41.002122</v>
      </c>
      <c r="Z714">
        <f t="shared" si="241"/>
        <v>0.17398854363311528</v>
      </c>
      <c r="AA714">
        <f>PI()/4*('Config sheet'!$N$38^2-'Config sheet'!$N$41^2)*'Stage 1'!Z714*2</f>
        <v>1.4455697558623153E-2</v>
      </c>
      <c r="AB714">
        <f t="shared" si="242"/>
        <v>97.856323753158193</v>
      </c>
      <c r="AC714">
        <v>3.3044661932265034</v>
      </c>
    </row>
    <row r="715" spans="3:29" x14ac:dyDescent="0.25">
      <c r="C715">
        <f t="shared" si="246"/>
        <v>-162</v>
      </c>
      <c r="D715">
        <f t="shared" si="231"/>
        <v>995</v>
      </c>
      <c r="E715">
        <f t="shared" si="232"/>
        <v>0.17780000000000001</v>
      </c>
      <c r="F715">
        <f t="shared" si="247"/>
        <v>-2.7135678391959801E-2</v>
      </c>
      <c r="G715">
        <f t="shared" si="248"/>
        <v>104.19615634406146</v>
      </c>
      <c r="H715">
        <f t="shared" si="249"/>
        <v>-2.8274333882308138</v>
      </c>
      <c r="I715" s="3">
        <f t="shared" si="233"/>
        <v>8.8900000000000007E-2</v>
      </c>
      <c r="J715" s="3">
        <f t="shared" si="234"/>
        <v>0.40640000000000004</v>
      </c>
      <c r="K715">
        <f t="shared" si="235"/>
        <v>0.21445461307084052</v>
      </c>
      <c r="L715" s="62">
        <f>PI()/4*('Config sheet'!$N$38^2-'Config sheet'!$N$41^2)*'Stage 2'!K715*2</f>
        <v>1.7817788239786043E-2</v>
      </c>
      <c r="M715">
        <f t="shared" si="236"/>
        <v>98.429609023164417</v>
      </c>
      <c r="N715" s="62">
        <f>'Config sheet'!$N$44</f>
        <v>5.8970333333333338</v>
      </c>
      <c r="O715">
        <f t="shared" si="243"/>
        <v>-2.2669246738555922</v>
      </c>
      <c r="P715">
        <f t="shared" si="244"/>
        <v>-747.12501340826611</v>
      </c>
      <c r="Q715">
        <f t="shared" si="237"/>
        <v>180</v>
      </c>
      <c r="R715">
        <f t="shared" si="238"/>
        <v>-134.48250241348791</v>
      </c>
      <c r="S715">
        <f t="shared" si="239"/>
        <v>-134.48250241348791</v>
      </c>
      <c r="T715">
        <f t="shared" si="240"/>
        <v>1.3338814408347732</v>
      </c>
      <c r="U715">
        <f t="shared" si="245"/>
        <v>41.002122</v>
      </c>
      <c r="Z715">
        <f t="shared" si="241"/>
        <v>0.17437849307084052</v>
      </c>
      <c r="AA715">
        <f>PI()/4*('Config sheet'!$N$38^2-'Config sheet'!$N$41^2)*'Stage 1'!Z715*2</f>
        <v>1.4488096192563086E-2</v>
      </c>
      <c r="AB715">
        <f t="shared" si="242"/>
        <v>98.07564289698567</v>
      </c>
      <c r="AC715">
        <v>2.9699912674703293</v>
      </c>
    </row>
    <row r="716" spans="3:29" x14ac:dyDescent="0.25">
      <c r="C716">
        <f t="shared" si="246"/>
        <v>-163</v>
      </c>
      <c r="D716">
        <f t="shared" si="231"/>
        <v>995</v>
      </c>
      <c r="E716">
        <f t="shared" si="232"/>
        <v>0.17780000000000001</v>
      </c>
      <c r="F716">
        <f t="shared" si="247"/>
        <v>-2.7303182579564489E-2</v>
      </c>
      <c r="G716">
        <f t="shared" si="248"/>
        <v>104.19615634406146</v>
      </c>
      <c r="H716">
        <f t="shared" si="249"/>
        <v>-2.8448866807507569</v>
      </c>
      <c r="I716" s="3">
        <f t="shared" si="233"/>
        <v>8.8900000000000007E-2</v>
      </c>
      <c r="J716" s="3">
        <f t="shared" si="234"/>
        <v>0.40640000000000004</v>
      </c>
      <c r="K716">
        <f t="shared" si="235"/>
        <v>0.21482363574467539</v>
      </c>
      <c r="L716" s="62">
        <f>PI()/4*('Config sheet'!$N$38^2-'Config sheet'!$N$41^2)*'Stage 2'!K716*2</f>
        <v>1.7848448190457736E-2</v>
      </c>
      <c r="M716">
        <f t="shared" si="236"/>
        <v>98.5989817262559</v>
      </c>
      <c r="N716" s="62">
        <f>'Config sheet'!$N$44</f>
        <v>5.8970333333333338</v>
      </c>
      <c r="O716">
        <f t="shared" si="243"/>
        <v>-2.1417069082368636</v>
      </c>
      <c r="P716">
        <f t="shared" si="244"/>
        <v>-747.96349604282693</v>
      </c>
      <c r="Q716">
        <f t="shared" si="237"/>
        <v>180</v>
      </c>
      <c r="R716">
        <f t="shared" si="238"/>
        <v>-134.63342928770885</v>
      </c>
      <c r="S716">
        <f t="shared" si="239"/>
        <v>-134.63342928770885</v>
      </c>
      <c r="T716">
        <f t="shared" si="240"/>
        <v>1.3338814408347732</v>
      </c>
      <c r="U716">
        <f t="shared" si="245"/>
        <v>41.002122</v>
      </c>
      <c r="Z716">
        <f t="shared" si="241"/>
        <v>0.1747475157446754</v>
      </c>
      <c r="AA716">
        <f>PI()/4*('Config sheet'!$N$38^2-'Config sheet'!$N$41^2)*'Stage 1'!Z716*2</f>
        <v>1.4518756143234781E-2</v>
      </c>
      <c r="AB716">
        <f t="shared" si="242"/>
        <v>98.283192207353991</v>
      </c>
      <c r="AC716">
        <v>2.6527166110504652</v>
      </c>
    </row>
    <row r="717" spans="3:29" x14ac:dyDescent="0.25">
      <c r="C717">
        <f t="shared" si="246"/>
        <v>-164</v>
      </c>
      <c r="D717">
        <f t="shared" si="231"/>
        <v>995</v>
      </c>
      <c r="E717">
        <f t="shared" si="232"/>
        <v>0.17780000000000001</v>
      </c>
      <c r="F717">
        <f t="shared" si="247"/>
        <v>-2.747068676716918E-2</v>
      </c>
      <c r="G717">
        <f t="shared" si="248"/>
        <v>104.19615634406146</v>
      </c>
      <c r="H717">
        <f t="shared" si="249"/>
        <v>-2.8623399732707004</v>
      </c>
      <c r="I717" s="3">
        <f t="shared" si="233"/>
        <v>8.8900000000000007E-2</v>
      </c>
      <c r="J717" s="3">
        <f t="shared" si="234"/>
        <v>0.40640000000000004</v>
      </c>
      <c r="K717">
        <f t="shared" si="235"/>
        <v>0.21517170485386961</v>
      </c>
      <c r="L717" s="62">
        <f>PI()/4*('Config sheet'!$N$38^2-'Config sheet'!$N$41^2)*'Stage 2'!K717*2</f>
        <v>1.7877367231142513E-2</v>
      </c>
      <c r="M717">
        <f t="shared" si="236"/>
        <v>98.758737237412532</v>
      </c>
      <c r="N717" s="62">
        <f>'Config sheet'!$N$44</f>
        <v>5.8970333333333338</v>
      </c>
      <c r="O717">
        <f t="shared" si="243"/>
        <v>-2.0163544291934112</v>
      </c>
      <c r="P717">
        <f t="shared" si="244"/>
        <v>-748.73407851308798</v>
      </c>
      <c r="Q717">
        <f t="shared" si="237"/>
        <v>180</v>
      </c>
      <c r="R717">
        <f t="shared" si="238"/>
        <v>-134.77213413235586</v>
      </c>
      <c r="S717">
        <f t="shared" si="239"/>
        <v>-134.77213413235583</v>
      </c>
      <c r="T717">
        <f t="shared" si="240"/>
        <v>1.3338814408347732</v>
      </c>
      <c r="U717">
        <f t="shared" si="245"/>
        <v>41.002122</v>
      </c>
      <c r="Z717">
        <f t="shared" si="241"/>
        <v>0.17509558485386961</v>
      </c>
      <c r="AA717">
        <f>PI()/4*('Config sheet'!$N$38^2-'Config sheet'!$N$41^2)*'Stage 1'!Z717*2</f>
        <v>1.4547675183919556E-2</v>
      </c>
      <c r="AB717">
        <f t="shared" si="242"/>
        <v>98.478956610725305</v>
      </c>
      <c r="AC717">
        <v>2.3527870168934344</v>
      </c>
    </row>
    <row r="718" spans="3:29" x14ac:dyDescent="0.25">
      <c r="C718">
        <f t="shared" si="246"/>
        <v>-165</v>
      </c>
      <c r="D718">
        <f t="shared" si="231"/>
        <v>995</v>
      </c>
      <c r="E718">
        <f t="shared" si="232"/>
        <v>0.17780000000000001</v>
      </c>
      <c r="F718">
        <f t="shared" si="247"/>
        <v>-2.7638190954773871E-2</v>
      </c>
      <c r="G718">
        <f t="shared" si="248"/>
        <v>104.19615634406146</v>
      </c>
      <c r="H718">
        <f t="shared" si="249"/>
        <v>-2.8797932657906435</v>
      </c>
      <c r="I718" s="3">
        <f t="shared" si="233"/>
        <v>8.8900000000000007E-2</v>
      </c>
      <c r="J718" s="3">
        <f t="shared" si="234"/>
        <v>0.40640000000000004</v>
      </c>
      <c r="K718">
        <f t="shared" si="235"/>
        <v>0.2154987955661849</v>
      </c>
      <c r="L718" s="62">
        <f>PI()/4*('Config sheet'!$N$38^2-'Config sheet'!$N$41^2)*'Stage 2'!K718*2</f>
        <v>1.7904543298673917E-2</v>
      </c>
      <c r="M718">
        <f t="shared" si="236"/>
        <v>98.908864159222631</v>
      </c>
      <c r="N718" s="62">
        <f>'Config sheet'!$N$44</f>
        <v>5.8970333333333338</v>
      </c>
      <c r="O718">
        <f t="shared" si="243"/>
        <v>-1.8908783203160571</v>
      </c>
      <c r="P718">
        <f t="shared" si="244"/>
        <v>-749.44019357563468</v>
      </c>
      <c r="Q718">
        <f t="shared" si="237"/>
        <v>180</v>
      </c>
      <c r="R718">
        <f t="shared" si="238"/>
        <v>-134.89923484361424</v>
      </c>
      <c r="S718">
        <f t="shared" si="239"/>
        <v>-134.89923484361424</v>
      </c>
      <c r="T718">
        <f t="shared" si="240"/>
        <v>1.3338814408347732</v>
      </c>
      <c r="U718">
        <f t="shared" si="245"/>
        <v>41.002122</v>
      </c>
      <c r="Z718">
        <f t="shared" si="241"/>
        <v>0.1754226755661849</v>
      </c>
      <c r="AA718">
        <f>PI()/4*('Config sheet'!$N$38^2-'Config sheet'!$N$41^2)*'Stage 1'!Z718*2</f>
        <v>1.4574851251450962E-2</v>
      </c>
      <c r="AB718">
        <f t="shared" si="242"/>
        <v>98.662922140711416</v>
      </c>
      <c r="AC718">
        <v>2.0703395118045882</v>
      </c>
    </row>
    <row r="719" spans="3:29" x14ac:dyDescent="0.25">
      <c r="C719">
        <f t="shared" si="246"/>
        <v>-166</v>
      </c>
      <c r="D719">
        <f t="shared" si="231"/>
        <v>995</v>
      </c>
      <c r="E719">
        <f t="shared" si="232"/>
        <v>0.17780000000000001</v>
      </c>
      <c r="F719">
        <f t="shared" si="247"/>
        <v>-2.7805695142378562E-2</v>
      </c>
      <c r="G719">
        <f t="shared" si="248"/>
        <v>104.19615634406146</v>
      </c>
      <c r="H719">
        <f t="shared" si="249"/>
        <v>-2.8972465583105871</v>
      </c>
      <c r="I719" s="3">
        <f t="shared" si="233"/>
        <v>8.8900000000000007E-2</v>
      </c>
      <c r="J719" s="3">
        <f t="shared" si="234"/>
        <v>0.40640000000000004</v>
      </c>
      <c r="K719">
        <f t="shared" si="235"/>
        <v>0.21580488494161859</v>
      </c>
      <c r="L719" s="62">
        <f>PI()/4*('Config sheet'!$N$38^2-'Config sheet'!$N$41^2)*'Stage 2'!K719*2</f>
        <v>1.7929974487100368E-2</v>
      </c>
      <c r="M719">
        <f t="shared" si="236"/>
        <v>99.049351962766082</v>
      </c>
      <c r="N719" s="62">
        <f>'Config sheet'!$N$44</f>
        <v>5.8970333333333338</v>
      </c>
      <c r="O719">
        <f t="shared" si="243"/>
        <v>-1.7652891051689423</v>
      </c>
      <c r="P719">
        <f t="shared" si="244"/>
        <v>-750.08509429787773</v>
      </c>
      <c r="Q719">
        <f t="shared" si="237"/>
        <v>180</v>
      </c>
      <c r="R719">
        <f t="shared" si="238"/>
        <v>-135.01531697361801</v>
      </c>
      <c r="S719">
        <f t="shared" si="239"/>
        <v>-135.01531697361801</v>
      </c>
      <c r="T719">
        <f t="shared" si="240"/>
        <v>1.3338814408347732</v>
      </c>
      <c r="U719">
        <f t="shared" si="245"/>
        <v>41.002122</v>
      </c>
      <c r="Z719">
        <f t="shared" si="241"/>
        <v>0.1757287649416186</v>
      </c>
      <c r="AA719">
        <f>PI()/4*('Config sheet'!$N$38^2-'Config sheet'!$N$41^2)*'Stage 1'!Z719*2</f>
        <v>1.4600282439877411E-2</v>
      </c>
      <c r="AB719">
        <f t="shared" si="242"/>
        <v>98.83507589517356</v>
      </c>
      <c r="AC719">
        <v>1.8055032675739264</v>
      </c>
    </row>
    <row r="720" spans="3:29" x14ac:dyDescent="0.25">
      <c r="C720">
        <f t="shared" si="246"/>
        <v>-167</v>
      </c>
      <c r="D720">
        <f t="shared" si="231"/>
        <v>995</v>
      </c>
      <c r="E720">
        <f t="shared" si="232"/>
        <v>0.17780000000000001</v>
      </c>
      <c r="F720">
        <f t="shared" si="247"/>
        <v>-2.797319932998325E-2</v>
      </c>
      <c r="G720">
        <f t="shared" si="248"/>
        <v>104.19615634406146</v>
      </c>
      <c r="H720">
        <f t="shared" si="249"/>
        <v>-2.9146998508305302</v>
      </c>
      <c r="I720" s="3">
        <f t="shared" si="233"/>
        <v>8.8900000000000007E-2</v>
      </c>
      <c r="J720" s="3">
        <f t="shared" si="234"/>
        <v>0.40640000000000004</v>
      </c>
      <c r="K720">
        <f t="shared" si="235"/>
        <v>0.21608995186048569</v>
      </c>
      <c r="L720" s="62">
        <f>PI()/4*('Config sheet'!$N$38^2-'Config sheet'!$N$41^2)*'Stage 2'!K720*2</f>
        <v>1.79536590417099E-2</v>
      </c>
      <c r="M720">
        <f t="shared" si="236"/>
        <v>99.180190954605621</v>
      </c>
      <c r="N720" s="62">
        <f>'Config sheet'!$N$44</f>
        <v>5.8970333333333338</v>
      </c>
      <c r="O720">
        <f>I720*G720*SIN(H720)+I720^2*G720*SIN(2*H720)/(2*J720)</f>
        <v>-1.6395967778293259</v>
      </c>
      <c r="P720">
        <f>I720*G720^2*COS(H720)+(I720^2*G720^2*COS(2*H720)/J720)</f>
        <v>-750.67184884172093</v>
      </c>
      <c r="Q720">
        <f t="shared" si="237"/>
        <v>180</v>
      </c>
      <c r="R720">
        <f t="shared" si="238"/>
        <v>-135.12093279150977</v>
      </c>
      <c r="S720">
        <f t="shared" si="239"/>
        <v>-135.12093279150977</v>
      </c>
      <c r="T720">
        <f t="shared" si="240"/>
        <v>1.3338814408347732</v>
      </c>
      <c r="U720">
        <f t="shared" si="245"/>
        <v>41.002122</v>
      </c>
      <c r="Z720">
        <f t="shared" si="241"/>
        <v>0.17601383186048569</v>
      </c>
      <c r="AA720">
        <f>PI()/4*('Config sheet'!$N$38^2-'Config sheet'!$N$41^2)*'Stage 1'!Z720*2</f>
        <v>1.4623966994486943E-2</v>
      </c>
      <c r="AB720">
        <f t="shared" si="242"/>
        <v>98.995405995773723</v>
      </c>
      <c r="AC720">
        <v>1.5583995172502323</v>
      </c>
    </row>
    <row r="721" spans="3:29" x14ac:dyDescent="0.25">
      <c r="C721">
        <f t="shared" si="246"/>
        <v>-168</v>
      </c>
      <c r="D721">
        <f t="shared" si="231"/>
        <v>995</v>
      </c>
      <c r="E721">
        <f t="shared" si="232"/>
        <v>0.17780000000000001</v>
      </c>
      <c r="F721">
        <f t="shared" si="247"/>
        <v>-2.8140703517587941E-2</v>
      </c>
      <c r="G721">
        <f t="shared" si="248"/>
        <v>104.19615634406146</v>
      </c>
      <c r="H721">
        <f t="shared" si="249"/>
        <v>-2.9321531433504733</v>
      </c>
      <c r="I721" s="3">
        <f t="shared" si="233"/>
        <v>8.8900000000000007E-2</v>
      </c>
      <c r="J721" s="3">
        <f t="shared" si="234"/>
        <v>0.40640000000000004</v>
      </c>
      <c r="K721">
        <f t="shared" si="235"/>
        <v>0.21635397695591113</v>
      </c>
      <c r="L721" s="62">
        <f>PI()/4*('Config sheet'!$N$38^2-'Config sheet'!$N$41^2)*'Stage 2'!K721*2</f>
        <v>1.7975595353421348E-2</v>
      </c>
      <c r="M721">
        <f t="shared" si="236"/>
        <v>99.301372245802398</v>
      </c>
      <c r="N721" s="62">
        <f>'Config sheet'!$N$44</f>
        <v>5.8970333333333338</v>
      </c>
      <c r="O721">
        <f t="shared" ref="O721:O733" si="250">I721*G721*SIN(H721)+I721^2*G721*SIN(2*H721)/(2*J721)</f>
        <v>-1.51381083427569</v>
      </c>
      <c r="P721">
        <f t="shared" ref="P721:P733" si="251">I721*G721^2*COS(H721)+(I721^2*G721^2*COS(2*H721)/J721)</f>
        <v>-751.20333555155298</v>
      </c>
      <c r="Q721">
        <f t="shared" si="237"/>
        <v>180</v>
      </c>
      <c r="R721">
        <f t="shared" si="238"/>
        <v>-135.21660039927957</v>
      </c>
      <c r="S721">
        <f t="shared" si="239"/>
        <v>-135.21660039927954</v>
      </c>
      <c r="T721">
        <f t="shared" si="240"/>
        <v>1.3338814408347732</v>
      </c>
      <c r="U721">
        <f t="shared" si="245"/>
        <v>41.002122</v>
      </c>
      <c r="Z721">
        <f t="shared" si="241"/>
        <v>0.17627785695591114</v>
      </c>
      <c r="AA721">
        <f>PI()/4*('Config sheet'!$N$38^2-'Config sheet'!$N$41^2)*'Stage 1'!Z721*2</f>
        <v>1.4645903306198391E-2</v>
      </c>
      <c r="AB721">
        <f t="shared" si="242"/>
        <v>99.143901550006262</v>
      </c>
      <c r="AC721">
        <v>1.3291414766256724</v>
      </c>
    </row>
    <row r="722" spans="3:29" x14ac:dyDescent="0.25">
      <c r="C722">
        <f t="shared" si="246"/>
        <v>-169</v>
      </c>
      <c r="D722">
        <f t="shared" si="231"/>
        <v>995</v>
      </c>
      <c r="E722">
        <f t="shared" si="232"/>
        <v>0.17780000000000001</v>
      </c>
      <c r="F722">
        <f t="shared" si="247"/>
        <v>-2.8308207705192632E-2</v>
      </c>
      <c r="G722">
        <f t="shared" si="248"/>
        <v>104.19615634406146</v>
      </c>
      <c r="H722">
        <f t="shared" si="249"/>
        <v>-2.9496064358704168</v>
      </c>
      <c r="I722" s="3">
        <f t="shared" si="233"/>
        <v>8.8900000000000007E-2</v>
      </c>
      <c r="J722" s="3">
        <f t="shared" si="234"/>
        <v>0.40640000000000004</v>
      </c>
      <c r="K722">
        <f t="shared" si="235"/>
        <v>0.21659694255078238</v>
      </c>
      <c r="L722" s="62">
        <f>PI()/4*('Config sheet'!$N$38^2-'Config sheet'!$N$41^2)*'Stage 2'!K722*2</f>
        <v>1.7995781953546099E-2</v>
      </c>
      <c r="M722">
        <f t="shared" si="236"/>
        <v>99.412887722978709</v>
      </c>
      <c r="N722" s="62">
        <f>'Config sheet'!$N$44</f>
        <v>5.8970333333333338</v>
      </c>
      <c r="O722">
        <f t="shared" si="250"/>
        <v>-1.3879403045727332</v>
      </c>
      <c r="P722">
        <f t="shared" si="251"/>
        <v>-751.68223835289871</v>
      </c>
      <c r="Q722">
        <f t="shared" si="237"/>
        <v>180</v>
      </c>
      <c r="R722">
        <f t="shared" si="238"/>
        <v>-135.30280290352178</v>
      </c>
      <c r="S722">
        <f t="shared" si="239"/>
        <v>-135.30280290352178</v>
      </c>
      <c r="T722">
        <f t="shared" si="240"/>
        <v>1.3338814408347732</v>
      </c>
      <c r="U722">
        <f t="shared" si="245"/>
        <v>41.002122</v>
      </c>
      <c r="Z722">
        <f t="shared" si="241"/>
        <v>0.17652082255078239</v>
      </c>
      <c r="AA722">
        <f>PI()/4*('Config sheet'!$N$38^2-'Config sheet'!$N$41^2)*'Stage 1'!Z722*2</f>
        <v>1.4666089906323143E-2</v>
      </c>
      <c r="AB722">
        <f t="shared" si="242"/>
        <v>99.280552615738117</v>
      </c>
      <c r="AC722">
        <v>1.117834270971751</v>
      </c>
    </row>
    <row r="723" spans="3:29" x14ac:dyDescent="0.25">
      <c r="C723">
        <f t="shared" si="246"/>
        <v>-170</v>
      </c>
      <c r="D723">
        <f t="shared" si="231"/>
        <v>995</v>
      </c>
      <c r="E723">
        <f t="shared" si="232"/>
        <v>0.17780000000000001</v>
      </c>
      <c r="F723">
        <f t="shared" si="247"/>
        <v>-2.8475711892797323E-2</v>
      </c>
      <c r="G723">
        <f t="shared" si="248"/>
        <v>104.19615634406146</v>
      </c>
      <c r="H723">
        <f t="shared" si="249"/>
        <v>-2.9670597283903604</v>
      </c>
      <c r="I723" s="3">
        <f t="shared" si="233"/>
        <v>8.8900000000000007E-2</v>
      </c>
      <c r="J723" s="3">
        <f t="shared" si="234"/>
        <v>0.40640000000000004</v>
      </c>
      <c r="K723">
        <f t="shared" si="235"/>
        <v>0.21681883259920537</v>
      </c>
      <c r="L723" s="62">
        <f>PI()/4*('Config sheet'!$N$38^2-'Config sheet'!$N$41^2)*'Stage 2'!K723*2</f>
        <v>1.8014217508924013E-2</v>
      </c>
      <c r="M723">
        <f t="shared" si="236"/>
        <v>99.514730021447676</v>
      </c>
      <c r="N723" s="62">
        <f>'Config sheet'!$N$44</f>
        <v>5.8970333333333338</v>
      </c>
      <c r="O723">
        <f t="shared" si="250"/>
        <v>-1.2619937858006636</v>
      </c>
      <c r="P723">
        <f t="shared" si="251"/>
        <v>-752.11104246767457</v>
      </c>
      <c r="Q723">
        <f t="shared" si="237"/>
        <v>180</v>
      </c>
      <c r="R723">
        <f t="shared" si="238"/>
        <v>-135.37998764418145</v>
      </c>
      <c r="S723">
        <f t="shared" si="239"/>
        <v>-135.37998764418143</v>
      </c>
      <c r="T723">
        <f t="shared" si="240"/>
        <v>1.3338814408347732</v>
      </c>
      <c r="U723">
        <f t="shared" si="245"/>
        <v>41.002122</v>
      </c>
      <c r="Z723">
        <f t="shared" si="241"/>
        <v>0.17674271259920538</v>
      </c>
      <c r="AA723">
        <f>PI()/4*('Config sheet'!$N$38^2-'Config sheet'!$N$41^2)*'Stage 1'!Z723*2</f>
        <v>1.4684525461701058E-2</v>
      </c>
      <c r="AB723">
        <f t="shared" si="242"/>
        <v>99.405350168281998</v>
      </c>
      <c r="AC723">
        <v>0.92457486706116254</v>
      </c>
    </row>
    <row r="724" spans="3:29" x14ac:dyDescent="0.25">
      <c r="C724">
        <f t="shared" si="246"/>
        <v>-171</v>
      </c>
      <c r="D724">
        <f t="shared" si="231"/>
        <v>995</v>
      </c>
      <c r="E724">
        <f t="shared" si="232"/>
        <v>0.17780000000000001</v>
      </c>
      <c r="F724">
        <f t="shared" si="247"/>
        <v>-2.8643216080402011E-2</v>
      </c>
      <c r="G724">
        <f t="shared" si="248"/>
        <v>104.19615634406146</v>
      </c>
      <c r="H724">
        <f t="shared" si="249"/>
        <v>-2.9845130209103035</v>
      </c>
      <c r="I724" s="3">
        <f t="shared" si="233"/>
        <v>8.8900000000000007E-2</v>
      </c>
      <c r="J724" s="3">
        <f t="shared" si="234"/>
        <v>0.40640000000000004</v>
      </c>
      <c r="K724">
        <f t="shared" si="235"/>
        <v>0.21701963263250396</v>
      </c>
      <c r="L724" s="62">
        <f>PI()/4*('Config sheet'!$N$38^2-'Config sheet'!$N$41^2)*'Stage 2'!K724*2</f>
        <v>1.8030900817436826E-2</v>
      </c>
      <c r="M724">
        <f t="shared" si="236"/>
        <v>99.606892500428202</v>
      </c>
      <c r="N724" s="62">
        <f>'Config sheet'!$N$44</f>
        <v>5.8970333333333338</v>
      </c>
      <c r="O724">
        <f t="shared" si="250"/>
        <v>-1.1359794756752897</v>
      </c>
      <c r="P724">
        <f t="shared" si="251"/>
        <v>-752.49203045157651</v>
      </c>
      <c r="Q724">
        <f t="shared" si="237"/>
        <v>180</v>
      </c>
      <c r="R724">
        <f t="shared" si="238"/>
        <v>-135.44856548128377</v>
      </c>
      <c r="S724">
        <f t="shared" si="239"/>
        <v>-135.44856548128377</v>
      </c>
      <c r="T724">
        <f t="shared" si="240"/>
        <v>1.3338814408347732</v>
      </c>
      <c r="U724">
        <f t="shared" si="245"/>
        <v>41.002122</v>
      </c>
      <c r="Z724">
        <f t="shared" si="241"/>
        <v>0.17694351263250396</v>
      </c>
      <c r="AA724">
        <f>PI()/4*('Config sheet'!$N$38^2-'Config sheet'!$N$41^2)*'Stage 1'!Z724*2</f>
        <v>1.4701208770213867E-2</v>
      </c>
      <c r="AB724">
        <f t="shared" si="242"/>
        <v>99.518286070024715</v>
      </c>
      <c r="AC724">
        <v>0.74945201051093646</v>
      </c>
    </row>
    <row r="725" spans="3:29" x14ac:dyDescent="0.25">
      <c r="C725">
        <f t="shared" si="246"/>
        <v>-172</v>
      </c>
      <c r="D725">
        <f t="shared" si="231"/>
        <v>995</v>
      </c>
      <c r="E725">
        <f t="shared" si="232"/>
        <v>0.17780000000000001</v>
      </c>
      <c r="F725">
        <f t="shared" si="247"/>
        <v>-2.8810720268006702E-2</v>
      </c>
      <c r="G725">
        <f t="shared" si="248"/>
        <v>104.19615634406146</v>
      </c>
      <c r="H725">
        <f t="shared" si="249"/>
        <v>-3.0019663134302466</v>
      </c>
      <c r="I725" s="3">
        <f t="shared" si="233"/>
        <v>8.8900000000000007E-2</v>
      </c>
      <c r="J725" s="3">
        <f t="shared" si="234"/>
        <v>0.40640000000000004</v>
      </c>
      <c r="K725">
        <f t="shared" si="235"/>
        <v>0.21719932970980027</v>
      </c>
      <c r="L725" s="62">
        <f>PI()/4*('Config sheet'!$N$38^2-'Config sheet'!$N$41^2)*'Stage 2'!K725*2</f>
        <v>1.8045830803902149E-2</v>
      </c>
      <c r="M725">
        <f t="shared" si="236"/>
        <v>99.689369220362579</v>
      </c>
      <c r="N725" s="62">
        <f>'Config sheet'!$N$44</f>
        <v>5.8970333333333338</v>
      </c>
      <c r="O725">
        <f t="shared" si="250"/>
        <v>-1.0099052068045267</v>
      </c>
      <c r="P725">
        <f t="shared" si="251"/>
        <v>-752.82727855870951</v>
      </c>
      <c r="Q725">
        <f t="shared" si="237"/>
        <v>180</v>
      </c>
      <c r="R725">
        <f t="shared" si="238"/>
        <v>-135.50891014056774</v>
      </c>
      <c r="S725">
        <f t="shared" si="239"/>
        <v>-135.50891014056774</v>
      </c>
      <c r="T725">
        <f t="shared" si="240"/>
        <v>1.3338814408347732</v>
      </c>
      <c r="U725">
        <f t="shared" si="245"/>
        <v>41.002122</v>
      </c>
      <c r="Z725">
        <f t="shared" si="241"/>
        <v>0.17712320970980028</v>
      </c>
      <c r="AA725">
        <f>PI()/4*('Config sheet'!$N$38^2-'Config sheet'!$N$41^2)*'Stage 1'!Z725*2</f>
        <v>1.4716138756679193E-2</v>
      </c>
      <c r="AB725">
        <f t="shared" si="242"/>
        <v>99.619353042632326</v>
      </c>
      <c r="AC725">
        <v>0.59254616847529074</v>
      </c>
    </row>
    <row r="726" spans="3:29" x14ac:dyDescent="0.25">
      <c r="C726">
        <f t="shared" si="246"/>
        <v>-173</v>
      </c>
      <c r="D726">
        <f t="shared" si="231"/>
        <v>995</v>
      </c>
      <c r="E726">
        <f t="shared" si="232"/>
        <v>0.17780000000000001</v>
      </c>
      <c r="F726">
        <f t="shared" si="247"/>
        <v>-2.8978224455611393E-2</v>
      </c>
      <c r="G726">
        <f t="shared" si="248"/>
        <v>104.19615634406146</v>
      </c>
      <c r="H726">
        <f t="shared" si="249"/>
        <v>-3.0194196059501901</v>
      </c>
      <c r="I726" s="3">
        <f t="shared" si="233"/>
        <v>8.8900000000000007E-2</v>
      </c>
      <c r="J726" s="3">
        <f t="shared" si="234"/>
        <v>0.40640000000000004</v>
      </c>
      <c r="K726">
        <f t="shared" si="235"/>
        <v>0.21735791237320695</v>
      </c>
      <c r="L726" s="62">
        <f>PI()/4*('Config sheet'!$N$38^2-'Config sheet'!$N$41^2)*'Stage 2'!K726*2</f>
        <v>1.8059006516350676E-2</v>
      </c>
      <c r="M726">
        <f t="shared" si="236"/>
        <v>99.762154922350803</v>
      </c>
      <c r="N726" s="62">
        <f>'Config sheet'!$N$44</f>
        <v>5.8970333333333338</v>
      </c>
      <c r="O726">
        <f t="shared" si="250"/>
        <v>-0.88377848152611782</v>
      </c>
      <c r="P726">
        <f t="shared" si="251"/>
        <v>-753.11865343815361</v>
      </c>
      <c r="Q726">
        <f t="shared" si="237"/>
        <v>180</v>
      </c>
      <c r="R726">
        <f t="shared" si="238"/>
        <v>-135.56135761886765</v>
      </c>
      <c r="S726">
        <f t="shared" si="239"/>
        <v>-135.56135761886765</v>
      </c>
      <c r="T726">
        <f t="shared" si="240"/>
        <v>1.3338814408347732</v>
      </c>
      <c r="U726">
        <f t="shared" si="245"/>
        <v>41.002122</v>
      </c>
      <c r="Z726">
        <f t="shared" si="241"/>
        <v>0.17728179237320696</v>
      </c>
      <c r="AA726">
        <f>PI()/4*('Config sheet'!$N$38^2-'Config sheet'!$N$41^2)*'Stage 1'!Z726*2</f>
        <v>1.472931446912772E-2</v>
      </c>
      <c r="AB726">
        <f t="shared" si="242"/>
        <v>99.708544641848675</v>
      </c>
      <c r="AC726">
        <v>0.45392947771651238</v>
      </c>
    </row>
    <row r="727" spans="3:29" x14ac:dyDescent="0.25">
      <c r="C727">
        <f t="shared" si="246"/>
        <v>-174</v>
      </c>
      <c r="D727">
        <f t="shared" si="231"/>
        <v>995</v>
      </c>
      <c r="E727">
        <f t="shared" si="232"/>
        <v>0.17780000000000001</v>
      </c>
      <c r="F727">
        <f t="shared" si="247"/>
        <v>-2.914572864321608E-2</v>
      </c>
      <c r="G727">
        <f t="shared" si="248"/>
        <v>104.19615634406146</v>
      </c>
      <c r="H727">
        <f t="shared" si="249"/>
        <v>-3.0368728984701332</v>
      </c>
      <c r="I727" s="3">
        <f t="shared" si="233"/>
        <v>8.8900000000000007E-2</v>
      </c>
      <c r="J727" s="3">
        <f t="shared" si="234"/>
        <v>0.40640000000000004</v>
      </c>
      <c r="K727">
        <f t="shared" si="235"/>
        <v>0.21749537060766139</v>
      </c>
      <c r="L727" s="62">
        <f>PI()/4*('Config sheet'!$N$38^2-'Config sheet'!$N$41^2)*'Stage 2'!K727*2</f>
        <v>1.8070427122689022E-2</v>
      </c>
      <c r="M727">
        <f t="shared" si="236"/>
        <v>99.825245009715331</v>
      </c>
      <c r="N727" s="62">
        <f>'Config sheet'!$N$44</f>
        <v>5.8970333333333338</v>
      </c>
      <c r="O727">
        <f t="shared" si="250"/>
        <v>-0.75760650727059431</v>
      </c>
      <c r="P727">
        <f t="shared" si="251"/>
        <v>-753.3678091667224</v>
      </c>
      <c r="Q727">
        <f t="shared" si="237"/>
        <v>180</v>
      </c>
      <c r="R727">
        <f t="shared" si="238"/>
        <v>-135.60620565001005</v>
      </c>
      <c r="S727">
        <f t="shared" si="239"/>
        <v>-135.60620565001003</v>
      </c>
      <c r="T727">
        <f t="shared" si="240"/>
        <v>1.3338814408347732</v>
      </c>
      <c r="U727">
        <f t="shared" si="245"/>
        <v>41.002122</v>
      </c>
      <c r="Z727">
        <f t="shared" si="241"/>
        <v>0.17741925060766139</v>
      </c>
      <c r="AA727">
        <f>PI()/4*('Config sheet'!$N$38^2-'Config sheet'!$N$41^2)*'Stage 1'!Z727*2</f>
        <v>1.4740735075466064E-2</v>
      </c>
      <c r="AB727">
        <f t="shared" si="242"/>
        <v>99.785855234905156</v>
      </c>
      <c r="AC727">
        <v>0.33366569807780688</v>
      </c>
    </row>
    <row r="728" spans="3:29" x14ac:dyDescent="0.25">
      <c r="C728">
        <f t="shared" si="246"/>
        <v>-175</v>
      </c>
      <c r="D728">
        <f t="shared" si="231"/>
        <v>995</v>
      </c>
      <c r="E728">
        <f t="shared" si="232"/>
        <v>0.17780000000000001</v>
      </c>
      <c r="F728">
        <f t="shared" si="247"/>
        <v>-2.9313232830820771E-2</v>
      </c>
      <c r="G728">
        <f t="shared" si="248"/>
        <v>104.19615634406146</v>
      </c>
      <c r="H728">
        <f t="shared" si="249"/>
        <v>-3.0543261909900763</v>
      </c>
      <c r="I728" s="3">
        <f t="shared" si="233"/>
        <v>8.8900000000000007E-2</v>
      </c>
      <c r="J728" s="3">
        <f t="shared" si="234"/>
        <v>0.40640000000000004</v>
      </c>
      <c r="K728">
        <f t="shared" si="235"/>
        <v>0.21761169580542672</v>
      </c>
      <c r="L728" s="62">
        <f>PI()/4*('Config sheet'!$N$38^2-'Config sheet'!$N$41^2)*'Stage 2'!K728*2</f>
        <v>1.8080091907750322E-2</v>
      </c>
      <c r="M728">
        <f t="shared" si="236"/>
        <v>99.878635531707985</v>
      </c>
      <c r="N728" s="62">
        <f>'Config sheet'!$N$44</f>
        <v>5.8970333333333338</v>
      </c>
      <c r="O728">
        <f t="shared" si="250"/>
        <v>-0.63139623239280951</v>
      </c>
      <c r="P728">
        <f t="shared" si="251"/>
        <v>-753.57618462174253</v>
      </c>
      <c r="Q728">
        <f t="shared" si="237"/>
        <v>180</v>
      </c>
      <c r="R728">
        <f t="shared" si="238"/>
        <v>-135.64371323191367</v>
      </c>
      <c r="S728">
        <f t="shared" si="239"/>
        <v>-135.64371323191367</v>
      </c>
      <c r="T728">
        <f t="shared" si="240"/>
        <v>1.3338814408347732</v>
      </c>
      <c r="U728">
        <f t="shared" si="245"/>
        <v>41.002122</v>
      </c>
      <c r="Z728">
        <f t="shared" si="241"/>
        <v>0.17753557580542673</v>
      </c>
      <c r="AA728">
        <f>PI()/4*('Config sheet'!$N$38^2-'Config sheet'!$N$41^2)*'Stage 1'!Z728*2</f>
        <v>1.4750399860527364E-2</v>
      </c>
      <c r="AB728">
        <f t="shared" si="242"/>
        <v>99.851279980554949</v>
      </c>
      <c r="AC728">
        <v>0.23181017138041368</v>
      </c>
    </row>
    <row r="729" spans="3:29" x14ac:dyDescent="0.25">
      <c r="C729">
        <f>180-C364</f>
        <v>-176</v>
      </c>
      <c r="D729">
        <f t="shared" si="231"/>
        <v>995</v>
      </c>
      <c r="E729">
        <f t="shared" si="232"/>
        <v>0.17780000000000001</v>
      </c>
      <c r="F729">
        <f t="shared" si="247"/>
        <v>-2.9480737018425462E-2</v>
      </c>
      <c r="G729">
        <f t="shared" si="248"/>
        <v>104.19615634406146</v>
      </c>
      <c r="H729">
        <f t="shared" si="249"/>
        <v>-3.0717794835100198</v>
      </c>
      <c r="I729" s="3">
        <f t="shared" si="233"/>
        <v>8.8900000000000007E-2</v>
      </c>
      <c r="J729" s="3">
        <f t="shared" si="234"/>
        <v>0.40640000000000004</v>
      </c>
      <c r="K729">
        <f t="shared" si="235"/>
        <v>0.21770688073528277</v>
      </c>
      <c r="L729" s="62">
        <f>PI()/4*('Config sheet'!$N$38^2-'Config sheet'!$N$41^2)*'Stage 2'!K729*2</f>
        <v>1.808800027073449E-2</v>
      </c>
      <c r="M729">
        <f t="shared" si="236"/>
        <v>99.92232316936925</v>
      </c>
      <c r="N729" s="62">
        <f>'Config sheet'!$N$44</f>
        <v>5.8970333333333338</v>
      </c>
      <c r="O729">
        <f t="shared" si="250"/>
        <v>-0.50515438241485178</v>
      </c>
      <c r="P729">
        <f t="shared" si="251"/>
        <v>-753.74500119724019</v>
      </c>
      <c r="Q729">
        <f t="shared" si="237"/>
        <v>180</v>
      </c>
      <c r="R729">
        <f t="shared" si="238"/>
        <v>-135.67410021550324</v>
      </c>
      <c r="S729">
        <f t="shared" si="239"/>
        <v>-135.67410021550324</v>
      </c>
      <c r="T729">
        <f t="shared" si="240"/>
        <v>1.3338814408347732</v>
      </c>
      <c r="U729">
        <f t="shared" si="245"/>
        <v>41.002122</v>
      </c>
      <c r="Z729">
        <f t="shared" si="241"/>
        <v>0.17763076073528278</v>
      </c>
      <c r="AA729">
        <f>PI()/4*('Config sheet'!$N$38^2-'Config sheet'!$N$41^2)*'Stage 1'!Z729*2</f>
        <v>1.4758308223511535E-2</v>
      </c>
      <c r="AB729">
        <f t="shared" si="242"/>
        <v>99.904814811745098</v>
      </c>
      <c r="AC729">
        <v>0.14840978576268662</v>
      </c>
    </row>
    <row r="730" spans="3:29" x14ac:dyDescent="0.25">
      <c r="C730">
        <f>180-C365</f>
        <v>-177</v>
      </c>
      <c r="D730">
        <f t="shared" si="231"/>
        <v>995</v>
      </c>
      <c r="E730">
        <f t="shared" si="232"/>
        <v>0.17780000000000001</v>
      </c>
      <c r="F730">
        <f t="shared" si="247"/>
        <v>-2.9648241206030154E-2</v>
      </c>
      <c r="G730">
        <f t="shared" si="248"/>
        <v>104.19615634406146</v>
      </c>
      <c r="H730">
        <f t="shared" si="249"/>
        <v>-3.0892327760299634</v>
      </c>
      <c r="I730" s="3">
        <f t="shared" si="233"/>
        <v>8.8900000000000007E-2</v>
      </c>
      <c r="J730" s="3">
        <f t="shared" si="234"/>
        <v>0.40640000000000004</v>
      </c>
      <c r="K730">
        <f t="shared" si="235"/>
        <v>0.21778091951642459</v>
      </c>
      <c r="L730" s="62">
        <f>PI()/4*('Config sheet'!$N$38^2-'Config sheet'!$N$41^2)*'Stage 2'!K730*2</f>
        <v>1.8094151723039603E-2</v>
      </c>
      <c r="M730">
        <f t="shared" si="236"/>
        <v>99.956305223548398</v>
      </c>
      <c r="N730" s="62">
        <f>'Config sheet'!$N$44</f>
        <v>5.8970333333333338</v>
      </c>
      <c r="O730">
        <f t="shared" si="250"/>
        <v>-0.37888749662253474</v>
      </c>
      <c r="P730">
        <f t="shared" si="251"/>
        <v>-753.87526086648063</v>
      </c>
      <c r="Q730">
        <f t="shared" si="237"/>
        <v>180</v>
      </c>
      <c r="R730">
        <f t="shared" si="238"/>
        <v>-135.69754695596654</v>
      </c>
      <c r="S730">
        <f t="shared" si="239"/>
        <v>-135.69754695596652</v>
      </c>
      <c r="T730">
        <f t="shared" si="240"/>
        <v>1.3338814408347732</v>
      </c>
      <c r="U730">
        <f t="shared" si="245"/>
        <v>41.002122</v>
      </c>
      <c r="Z730">
        <f t="shared" si="241"/>
        <v>0.17770479951642459</v>
      </c>
      <c r="AA730">
        <f>PI()/4*('Config sheet'!$N$38^2-'Config sheet'!$N$41^2)*'Stage 1'!Z730*2</f>
        <v>1.4764459675816648E-2</v>
      </c>
      <c r="AB730">
        <f t="shared" si="242"/>
        <v>99.946456420936215</v>
      </c>
      <c r="AC730">
        <v>8.350294547884321E-2</v>
      </c>
    </row>
    <row r="731" spans="3:29" x14ac:dyDescent="0.25">
      <c r="C731">
        <f>180-C366</f>
        <v>-178</v>
      </c>
      <c r="D731">
        <f t="shared" si="231"/>
        <v>995</v>
      </c>
      <c r="E731">
        <f t="shared" si="232"/>
        <v>0.17780000000000001</v>
      </c>
      <c r="F731">
        <f t="shared" si="247"/>
        <v>-2.9815745393634841E-2</v>
      </c>
      <c r="G731">
        <f t="shared" si="248"/>
        <v>104.19615634406146</v>
      </c>
      <c r="H731">
        <f t="shared" si="249"/>
        <v>-3.1066860685499065</v>
      </c>
      <c r="I731" s="3">
        <f t="shared" si="233"/>
        <v>8.8900000000000007E-2</v>
      </c>
      <c r="J731" s="3">
        <f t="shared" si="234"/>
        <v>0.40640000000000004</v>
      </c>
      <c r="K731">
        <f t="shared" si="235"/>
        <v>0.21783380759708559</v>
      </c>
      <c r="L731" s="62">
        <f>PI()/4*('Config sheet'!$N$38^2-'Config sheet'!$N$41^2)*'Stage 2'!K731*2</f>
        <v>1.8098545886485812E-2</v>
      </c>
      <c r="M731">
        <f t="shared" si="236"/>
        <v>99.980579605091918</v>
      </c>
      <c r="N731" s="62">
        <f>'Config sheet'!$N$44</f>
        <v>5.8970333333333338</v>
      </c>
      <c r="O731">
        <f t="shared" si="250"/>
        <v>-0.25260196495722137</v>
      </c>
      <c r="P731">
        <f t="shared" si="251"/>
        <v>-753.96774459335586</v>
      </c>
      <c r="Q731">
        <f t="shared" si="237"/>
        <v>180</v>
      </c>
      <c r="R731">
        <f t="shared" si="238"/>
        <v>-135.71419402680408</v>
      </c>
      <c r="S731">
        <f t="shared" si="239"/>
        <v>-135.71419402680408</v>
      </c>
      <c r="T731">
        <f t="shared" si="240"/>
        <v>1.3338814408347732</v>
      </c>
      <c r="U731">
        <f t="shared" si="245"/>
        <v>41.002122</v>
      </c>
      <c r="Z731">
        <f t="shared" si="241"/>
        <v>0.1777576875970856</v>
      </c>
      <c r="AA731">
        <f>PI()/4*('Config sheet'!$N$38^2-'Config sheet'!$N$41^2)*'Stage 1'!Z731*2</f>
        <v>1.4768853839262856E-2</v>
      </c>
      <c r="AB731">
        <f t="shared" si="242"/>
        <v>99.976202248079645</v>
      </c>
      <c r="AC731">
        <v>3.7119546170057839E-2</v>
      </c>
    </row>
    <row r="732" spans="3:29" x14ac:dyDescent="0.25">
      <c r="C732">
        <f>180-C367</f>
        <v>-179</v>
      </c>
      <c r="D732">
        <f t="shared" si="231"/>
        <v>995</v>
      </c>
      <c r="E732">
        <f t="shared" si="232"/>
        <v>0.17780000000000001</v>
      </c>
      <c r="F732">
        <f t="shared" si="247"/>
        <v>-2.9983249581239532E-2</v>
      </c>
      <c r="G732">
        <f t="shared" si="248"/>
        <v>104.19615634406146</v>
      </c>
      <c r="H732">
        <f t="shared" si="249"/>
        <v>-3.1241393610698496</v>
      </c>
      <c r="I732" s="3">
        <f t="shared" si="233"/>
        <v>8.8900000000000007E-2</v>
      </c>
      <c r="J732" s="3">
        <f t="shared" si="234"/>
        <v>0.40640000000000004</v>
      </c>
      <c r="K732">
        <f t="shared" si="235"/>
        <v>0.21786554173789796</v>
      </c>
      <c r="L732" s="62">
        <f>PI()/4*('Config sheet'!$N$38^2-'Config sheet'!$N$41^2)*'Stage 2'!K732*2</f>
        <v>1.8101182491932856E-2</v>
      </c>
      <c r="M732">
        <f t="shared" si="236"/>
        <v>99.995144827206374</v>
      </c>
      <c r="N732" s="62">
        <f>'Config sheet'!$N$44</f>
        <v>5.8970333333333338</v>
      </c>
      <c r="O732">
        <f t="shared" si="250"/>
        <v>-0.12630406514438458</v>
      </c>
      <c r="P732">
        <f t="shared" si="251"/>
        <v>-754.02301109466885</v>
      </c>
      <c r="Q732">
        <f t="shared" si="237"/>
        <v>180</v>
      </c>
      <c r="R732">
        <f t="shared" si="238"/>
        <v>-135.72414199704039</v>
      </c>
      <c r="S732">
        <f t="shared" si="239"/>
        <v>-135.72414199704039</v>
      </c>
      <c r="T732">
        <f t="shared" si="240"/>
        <v>1.3338814408347732</v>
      </c>
      <c r="U732">
        <f t="shared" si="245"/>
        <v>41.002122</v>
      </c>
      <c r="Z732">
        <f t="shared" si="241"/>
        <v>0.17778942173789797</v>
      </c>
      <c r="AA732">
        <f>PI()/4*('Config sheet'!$N$38^2-'Config sheet'!$N$41^2)*'Stage 1'!Z732*2</f>
        <v>1.4771490444709899E-2</v>
      </c>
      <c r="AB732">
        <f t="shared" si="242"/>
        <v>99.994050471258689</v>
      </c>
      <c r="AC732">
        <v>9.28095561954515E-3</v>
      </c>
    </row>
    <row r="733" spans="3:29" x14ac:dyDescent="0.25">
      <c r="C733">
        <f>180-C368</f>
        <v>-180</v>
      </c>
      <c r="D733">
        <f t="shared" si="231"/>
        <v>995</v>
      </c>
      <c r="E733">
        <f t="shared" si="232"/>
        <v>0.17780000000000001</v>
      </c>
      <c r="F733">
        <f t="shared" si="247"/>
        <v>-3.0150753768844223E-2</v>
      </c>
      <c r="G733">
        <f t="shared" si="248"/>
        <v>104.19615634406146</v>
      </c>
      <c r="H733">
        <f t="shared" si="249"/>
        <v>-3.1415926535897931</v>
      </c>
      <c r="I733" s="3">
        <f t="shared" si="233"/>
        <v>8.8900000000000007E-2</v>
      </c>
      <c r="J733" s="3">
        <f t="shared" si="234"/>
        <v>0.40640000000000004</v>
      </c>
      <c r="K733">
        <f t="shared" si="235"/>
        <v>0.21787612000000006</v>
      </c>
      <c r="L733" s="62">
        <f>PI()/4*('Config sheet'!$N$38^2-'Config sheet'!$N$41^2)*'Stage 2'!K733*2</f>
        <v>1.8102061378291984E-2</v>
      </c>
      <c r="M733">
        <f t="shared" si="236"/>
        <v>100.00000000000001</v>
      </c>
      <c r="N733" s="62">
        <f>'Config sheet'!$N$44</f>
        <v>5.8970333333333338</v>
      </c>
      <c r="O733">
        <f t="shared" si="250"/>
        <v>-8.8660914529401357E-16</v>
      </c>
      <c r="P733">
        <f t="shared" si="251"/>
        <v>-754.0413959549104</v>
      </c>
      <c r="Q733">
        <f t="shared" si="237"/>
        <v>180</v>
      </c>
      <c r="R733">
        <f t="shared" si="238"/>
        <v>-135.72745127188389</v>
      </c>
      <c r="S733">
        <f t="shared" si="239"/>
        <v>-135.72745127188389</v>
      </c>
      <c r="T733">
        <f t="shared" si="240"/>
        <v>1.3338814408347732</v>
      </c>
      <c r="U733">
        <f t="shared" si="245"/>
        <v>41.002122</v>
      </c>
      <c r="Z733">
        <f t="shared" si="241"/>
        <v>0.17780000000000007</v>
      </c>
      <c r="AA733">
        <f>PI()/4*('Config sheet'!$N$38^2-'Config sheet'!$N$41^2)*'Stage 1'!Z733*2</f>
        <v>1.4772369331069029E-2</v>
      </c>
      <c r="AB733">
        <f t="shared" si="242"/>
        <v>100.00000000000003</v>
      </c>
      <c r="AC733">
        <v>0</v>
      </c>
    </row>
    <row r="734" spans="3:29" x14ac:dyDescent="0.25">
      <c r="I734" s="3"/>
      <c r="J734" s="3"/>
      <c r="L734" s="62"/>
      <c r="N734" s="62"/>
    </row>
    <row r="735" spans="3:29" x14ac:dyDescent="0.25">
      <c r="I735" s="3"/>
      <c r="J735" s="3"/>
      <c r="L735" s="62"/>
      <c r="N735" s="62"/>
    </row>
    <row r="736" spans="3:29" x14ac:dyDescent="0.25">
      <c r="I736" s="3"/>
      <c r="J736" s="3"/>
      <c r="L736" s="62"/>
      <c r="N736" s="62"/>
    </row>
    <row r="737" spans="2:34" x14ac:dyDescent="0.25">
      <c r="I737" s="3"/>
      <c r="J737" s="3"/>
      <c r="L737" s="62"/>
      <c r="N737" s="62"/>
    </row>
    <row r="738" spans="2:34" x14ac:dyDescent="0.25">
      <c r="I738" s="3"/>
      <c r="J738" s="3"/>
      <c r="L738" s="62"/>
      <c r="N738" s="62"/>
      <c r="U738" t="s">
        <v>338</v>
      </c>
      <c r="V738">
        <f>'Stage 1'!V738</f>
        <v>39</v>
      </c>
    </row>
    <row r="739" spans="2:34" x14ac:dyDescent="0.25">
      <c r="N739" s="80"/>
      <c r="U739" s="62" t="s">
        <v>284</v>
      </c>
      <c r="V739" s="62">
        <f ca="1">INDIRECT("GERC_A_PARA!CM"&amp;V738)</f>
        <v>34.508899999999997</v>
      </c>
      <c r="W739" t="s">
        <v>296</v>
      </c>
      <c r="Y739" s="119" t="s">
        <v>294</v>
      </c>
      <c r="Z739" s="119"/>
      <c r="AA739" s="119"/>
      <c r="AB739" s="119"/>
      <c r="AF739" t="s">
        <v>297</v>
      </c>
    </row>
    <row r="740" spans="2:34" x14ac:dyDescent="0.25">
      <c r="G740" t="s">
        <v>265</v>
      </c>
      <c r="U740" s="62" t="s">
        <v>283</v>
      </c>
      <c r="V740" s="62">
        <f ca="1">INDIRECT("GERC_A_PARA!CN"&amp;V738)</f>
        <v>65.638900000000007</v>
      </c>
      <c r="W740" t="s">
        <v>296</v>
      </c>
      <c r="Y740" t="s">
        <v>292</v>
      </c>
      <c r="Z740">
        <f ca="1">Z743*(AB743/AB740)^(1/AD740)</f>
        <v>7.3001883306281871E-3</v>
      </c>
      <c r="AA740" t="s">
        <v>287</v>
      </c>
      <c r="AB740">
        <f ca="1">V739</f>
        <v>34.508899999999997</v>
      </c>
      <c r="AC740" t="s">
        <v>203</v>
      </c>
      <c r="AD740">
        <f ca="1">V741</f>
        <v>1.3924272678729401</v>
      </c>
      <c r="AF740" t="s">
        <v>292</v>
      </c>
      <c r="AG740">
        <f ca="1">AG743*(AB743/AB740)^(1/AD740)</f>
        <v>5.2837092098774264E-3</v>
      </c>
      <c r="AH740">
        <f ca="1">AG740*995</f>
        <v>5.257290663828039</v>
      </c>
    </row>
    <row r="741" spans="2:34" x14ac:dyDescent="0.25">
      <c r="C741" t="s">
        <v>307</v>
      </c>
      <c r="D741" t="s">
        <v>66</v>
      </c>
      <c r="E741" t="s">
        <v>263</v>
      </c>
      <c r="F741" t="s">
        <v>266</v>
      </c>
      <c r="G741" t="s">
        <v>267</v>
      </c>
      <c r="H741" t="s">
        <v>1</v>
      </c>
      <c r="I741" t="s">
        <v>264</v>
      </c>
      <c r="J741" s="3" t="s">
        <v>271</v>
      </c>
      <c r="U741" s="62" t="s">
        <v>291</v>
      </c>
      <c r="V741" s="62">
        <f ca="1">INDIRECT("GERC_A_PARA!CS"&amp;V738)</f>
        <v>1.3924272678729401</v>
      </c>
      <c r="W741" t="s">
        <v>296</v>
      </c>
      <c r="X741">
        <v>180</v>
      </c>
      <c r="Y741" t="s">
        <v>285</v>
      </c>
      <c r="Z741">
        <f>Z743+'Config sheet'!$P$42</f>
        <v>2.0862150909710143E-2</v>
      </c>
      <c r="AA741" t="s">
        <v>288</v>
      </c>
      <c r="AB741">
        <f ca="1">V739</f>
        <v>34.508899999999997</v>
      </c>
      <c r="AF741" t="s">
        <v>285</v>
      </c>
      <c r="AG741">
        <f>AG743+'Config sheet'!$P$46</f>
        <v>1.810206137829198E-2</v>
      </c>
      <c r="AH741">
        <f>AG741*995</f>
        <v>18.011551071400522</v>
      </c>
    </row>
    <row r="742" spans="2:34" x14ac:dyDescent="0.25">
      <c r="D742">
        <f>'Config sheet'!$C$40</f>
        <v>995</v>
      </c>
      <c r="E742">
        <f>'Config sheet'!$N$39</f>
        <v>0.17780000000000001</v>
      </c>
      <c r="F742">
        <f>1*60/D742</f>
        <v>6.030150753768844E-2</v>
      </c>
      <c r="G742">
        <f>1/(D742*6)</f>
        <v>1.6750418760469013E-4</v>
      </c>
      <c r="H742">
        <v>0</v>
      </c>
      <c r="I742">
        <f>E742</f>
        <v>0.17780000000000001</v>
      </c>
      <c r="J742">
        <v>2.5</v>
      </c>
      <c r="U742" s="62" t="s">
        <v>304</v>
      </c>
      <c r="V742">
        <f>'Config sheet'!$N$147</f>
        <v>180</v>
      </c>
      <c r="Y742" t="s">
        <v>293</v>
      </c>
      <c r="Z742">
        <f ca="1">Z741*(AB741/AB742)^(1/AD740)</f>
        <v>1.3146926754063086E-2</v>
      </c>
      <c r="AA742" t="s">
        <v>289</v>
      </c>
      <c r="AB742">
        <f ca="1">V740</f>
        <v>65.638900000000007</v>
      </c>
      <c r="AF742" t="s">
        <v>293</v>
      </c>
      <c r="AG742">
        <f ca="1">AG741*(AB741/AB742)^(1/AD740)</f>
        <v>1.1407571351005317E-2</v>
      </c>
      <c r="AH742">
        <f ca="1">AG742*995</f>
        <v>11.350533494250291</v>
      </c>
    </row>
    <row r="743" spans="2:34" x14ac:dyDescent="0.25">
      <c r="V743">
        <f ca="1">MAX(V746:V1106)</f>
        <v>114.86734092090265</v>
      </c>
      <c r="W743">
        <f ca="1">MAX(W746:W1106)</f>
        <v>132.67989365057304</v>
      </c>
      <c r="X743">
        <v>0</v>
      </c>
      <c r="Y743" t="s">
        <v>286</v>
      </c>
      <c r="Z743">
        <f>'Config sheet'!$P$50</f>
        <v>4.6004384537820554E-3</v>
      </c>
      <c r="AA743" t="s">
        <v>290</v>
      </c>
      <c r="AB743">
        <f ca="1">V740</f>
        <v>65.638900000000007</v>
      </c>
      <c r="AF743" t="s">
        <v>286</v>
      </c>
      <c r="AG743">
        <f>'Config sheet'!$P$51</f>
        <v>3.3296920472229577E-3</v>
      </c>
      <c r="AH743">
        <f>AG743*995</f>
        <v>3.3130435869868431</v>
      </c>
    </row>
    <row r="744" spans="2:34" x14ac:dyDescent="0.25">
      <c r="G744" t="s">
        <v>280</v>
      </c>
      <c r="I744" t="s">
        <v>278</v>
      </c>
      <c r="L744" t="s">
        <v>339</v>
      </c>
      <c r="U744" s="62" t="s">
        <v>299</v>
      </c>
      <c r="V744">
        <f ca="1">MIN(V746:V1106)</f>
        <v>-156.81178338427739</v>
      </c>
      <c r="W744">
        <f ca="1">MIN(W746:W1106)</f>
        <v>-183.72630798200356</v>
      </c>
    </row>
    <row r="745" spans="2:34" x14ac:dyDescent="0.25">
      <c r="C745" t="s">
        <v>262</v>
      </c>
      <c r="D745" t="s">
        <v>66</v>
      </c>
      <c r="E745" t="s">
        <v>263</v>
      </c>
      <c r="F745" t="s">
        <v>268</v>
      </c>
      <c r="G745" t="s">
        <v>269</v>
      </c>
      <c r="H745" t="s">
        <v>270</v>
      </c>
      <c r="I745" s="3" t="s">
        <v>273</v>
      </c>
      <c r="J745" s="3" t="s">
        <v>271</v>
      </c>
      <c r="K745" t="s">
        <v>272</v>
      </c>
      <c r="L745" t="s">
        <v>192</v>
      </c>
      <c r="M745" t="s">
        <v>305</v>
      </c>
      <c r="N745" t="s">
        <v>274</v>
      </c>
      <c r="O745" t="s">
        <v>275</v>
      </c>
      <c r="P745" t="s">
        <v>276</v>
      </c>
      <c r="Q745" t="s">
        <v>277</v>
      </c>
      <c r="R745" t="s">
        <v>279</v>
      </c>
      <c r="S745" t="s">
        <v>281</v>
      </c>
      <c r="T745" t="s">
        <v>203</v>
      </c>
      <c r="U745" t="s">
        <v>295</v>
      </c>
      <c r="V745" t="s">
        <v>361</v>
      </c>
      <c r="W745" t="s">
        <v>362</v>
      </c>
      <c r="X745" t="s">
        <v>363</v>
      </c>
      <c r="Y745" t="s">
        <v>364</v>
      </c>
      <c r="Z745" s="19" t="s">
        <v>272</v>
      </c>
      <c r="AA745" s="69" t="s">
        <v>192</v>
      </c>
      <c r="AB745" s="69" t="s">
        <v>305</v>
      </c>
    </row>
    <row r="746" spans="2:34" x14ac:dyDescent="0.25">
      <c r="B746" s="68">
        <f>'Config sheet'!N50/100*E746</f>
        <v>5.0299620000000003E-2</v>
      </c>
      <c r="C746">
        <v>0</v>
      </c>
      <c r="D746">
        <f>$D$4</f>
        <v>995</v>
      </c>
      <c r="E746">
        <f>$E$4</f>
        <v>0.17780000000000001</v>
      </c>
      <c r="F746">
        <f t="shared" ref="F746:F809" si="252">C746*$G$4</f>
        <v>0</v>
      </c>
      <c r="G746">
        <f>D746/60*2*PI()</f>
        <v>104.19615634406146</v>
      </c>
      <c r="H746">
        <f>G746*F746</f>
        <v>0</v>
      </c>
      <c r="I746" s="3">
        <f>$I$4</f>
        <v>8.8900000000000007E-2</v>
      </c>
      <c r="J746" s="3">
        <f>$J$4</f>
        <v>0.40640000000000004</v>
      </c>
      <c r="K746">
        <f>(J746+I746)-(I746*COS(H746)+(J746^2-I746^2*(SIN(H746))^2)^0.5)+$B$746</f>
        <v>5.0299620000000003E-2</v>
      </c>
      <c r="L746" s="62">
        <f>PI()/4*('Config sheet'!$N$38^2)*'Stage 2'!K746*2</f>
        <v>4.6004384537820563E-3</v>
      </c>
      <c r="M746">
        <f>L746/$Z$741*100</f>
        <v>22.051601839582201</v>
      </c>
      <c r="N746" s="62">
        <f>'Config sheet'!$N$44</f>
        <v>5.8970333333333338</v>
      </c>
      <c r="O746">
        <f t="shared" ref="O746:O777" si="253">I746*G746*SIN(H746)+I746^2*G746*SIN(2*H746)/(2*J746)</f>
        <v>0</v>
      </c>
      <c r="P746">
        <f t="shared" ref="P746:P777" si="254">I746*G746^2*COS(H746)+(I746^2*G746^2*COS(2*H746)/J746)</f>
        <v>1176.3045776896602</v>
      </c>
      <c r="Q746">
        <f>$V$4</f>
        <v>180</v>
      </c>
      <c r="R746">
        <f>Q746*I746*G746^2*(COS(H746)+(I746/(J746))*COS(2*H746))*10^-3</f>
        <v>211.73482398413887</v>
      </c>
      <c r="S746">
        <f>Q746*P746*10^-3</f>
        <v>211.73482398413884</v>
      </c>
      <c r="T746">
        <f ca="1">$V$741</f>
        <v>1.3924272678729401</v>
      </c>
      <c r="U746">
        <f ca="1">AB743</f>
        <v>65.638900000000007</v>
      </c>
      <c r="V746">
        <f ca="1">(-U746*'Config sheet'!$N$134+'Config sheet'!$N$135*'Stage 2'!U1111)*10^2</f>
        <v>-156.81178338427739</v>
      </c>
      <c r="W746">
        <f t="shared" ref="W746:W809" ca="1" si="255">R746+V746</f>
        <v>54.92304059986148</v>
      </c>
      <c r="X746" s="62">
        <f>'Config sheet'!$N$150*10^-3</f>
        <v>-333.6</v>
      </c>
      <c r="Y746" s="62">
        <f>'Config sheet'!$N$149*10^-3</f>
        <v>333.6</v>
      </c>
      <c r="Z746">
        <f>(J746+I746)-(I746*COS(H746)+(J746^2-I746^2*(SIN(H746))^2)^0.5)</f>
        <v>0</v>
      </c>
      <c r="AA746" s="62">
        <f>PI()/4*('Config sheet'!$N$38^2)*'Stage 2'!Z746*2</f>
        <v>0</v>
      </c>
      <c r="AB746">
        <f>AA746/($Z$741-$Z$743)*100</f>
        <v>0</v>
      </c>
    </row>
    <row r="747" spans="2:34" x14ac:dyDescent="0.25">
      <c r="C747">
        <v>1</v>
      </c>
      <c r="D747">
        <f t="shared" ref="D747:D810" si="256">$D$4</f>
        <v>995</v>
      </c>
      <c r="E747">
        <f t="shared" ref="E747:E810" si="257">$E$4</f>
        <v>0.17780000000000001</v>
      </c>
      <c r="F747">
        <f t="shared" si="252"/>
        <v>1.6750418760469013E-4</v>
      </c>
      <c r="G747">
        <f t="shared" ref="G747:G810" si="258">D747/60*2*PI()</f>
        <v>104.19615634406146</v>
      </c>
      <c r="H747">
        <f t="shared" ref="H747:H810" si="259">G747*F747</f>
        <v>1.7453292519943295E-2</v>
      </c>
      <c r="I747" s="3">
        <f t="shared" ref="I747:I810" si="260">$I$4</f>
        <v>8.8900000000000007E-2</v>
      </c>
      <c r="J747" s="3">
        <f t="shared" ref="J747:J810" si="261">$J$4</f>
        <v>0.40640000000000004</v>
      </c>
      <c r="K747">
        <f t="shared" ref="K747:K810" si="262">(J747+I747)-(I747*COS(H747)+(J747^2-I747^2*(SIN(H747))^2)^0.5)+$B$746</f>
        <v>5.0316121539091554E-2</v>
      </c>
      <c r="L747" s="62">
        <f>PI()/4*('Config sheet'!$N$38^2)*'Stage 2'!K747*2</f>
        <v>4.6019476960980693E-3</v>
      </c>
      <c r="M747">
        <f t="shared" ref="M747:M810" si="263">L747/$Z$741*100</f>
        <v>22.058836195821613</v>
      </c>
      <c r="N747" s="62">
        <f>'Config sheet'!$N$44</f>
        <v>5.8970333333333338</v>
      </c>
      <c r="O747">
        <f t="shared" si="253"/>
        <v>0.19702055333170923</v>
      </c>
      <c r="P747">
        <f t="shared" si="254"/>
        <v>1176.0289615082752</v>
      </c>
      <c r="Q747">
        <f t="shared" ref="Q747:Q810" si="264">$V$4</f>
        <v>180</v>
      </c>
      <c r="R747">
        <f t="shared" ref="R747:R810" si="265">Q747*I747*G747^2*(COS(H747)+(I747/(J747))*COS(2*H747))*10^-3</f>
        <v>211.68521307148953</v>
      </c>
      <c r="S747">
        <f t="shared" ref="S747:S810" si="266">Q747*P747*10^-3</f>
        <v>211.68521307148953</v>
      </c>
      <c r="T747">
        <f t="shared" ref="T747:T810" ca="1" si="267">$V$741</f>
        <v>1.3924272678729401</v>
      </c>
      <c r="U747">
        <f ca="1">IF(AND(L747&lt;=$Z$740, U746*(L746/L747)^T747&lt;$AB$742, U746*(L746/L747)^T747&gt;$AB$740),U746*(L746/L747)^T747,IF(C747&lt;=180,$AB$741,IF(L747&gt;=$Z$742,  U746*(L746/L747)^T747,$AB$743)))</f>
        <v>65.608927486846952</v>
      </c>
      <c r="V747">
        <f ca="1">(-U747*'Config sheet'!$N$134+'Config sheet'!$N$135*'Stage 2'!U1112)*10^2</f>
        <v>-156.66502584182808</v>
      </c>
      <c r="W747">
        <f t="shared" ca="1" si="255"/>
        <v>55.020187229661445</v>
      </c>
      <c r="X747" s="62">
        <f>'Config sheet'!$N$150*10^-3</f>
        <v>-333.6</v>
      </c>
      <c r="Y747" s="62">
        <f>'Config sheet'!$N$149*10^-3</f>
        <v>333.6</v>
      </c>
      <c r="Z747">
        <f>(J747+I747)-(I747*COS(H747)+(J747^2-I747^2*(SIN(H747))^2)^0.5)</f>
        <v>1.6501539091551276E-5</v>
      </c>
      <c r="AA747" s="62">
        <f>PI()/4*('Config sheet'!$N$38^2)*'Stage 2'!Z747*2</f>
        <v>1.5092423160127314E-6</v>
      </c>
      <c r="AB747">
        <f>AA747/($Z$741-$Z$743)*100</f>
        <v>9.28095561954515E-3</v>
      </c>
    </row>
    <row r="748" spans="2:34" x14ac:dyDescent="0.25">
      <c r="C748">
        <v>2</v>
      </c>
      <c r="D748">
        <f t="shared" si="256"/>
        <v>995</v>
      </c>
      <c r="E748">
        <f t="shared" si="257"/>
        <v>0.17780000000000001</v>
      </c>
      <c r="F748">
        <f t="shared" si="252"/>
        <v>3.3500837520938025E-4</v>
      </c>
      <c r="G748">
        <f t="shared" si="258"/>
        <v>104.19615634406146</v>
      </c>
      <c r="H748">
        <f t="shared" si="259"/>
        <v>3.4906585039886591E-2</v>
      </c>
      <c r="I748" s="3">
        <f t="shared" si="260"/>
        <v>8.8900000000000007E-2</v>
      </c>
      <c r="J748" s="3">
        <f t="shared" si="261"/>
        <v>0.40640000000000004</v>
      </c>
      <c r="K748">
        <f t="shared" si="262"/>
        <v>5.0365618553090366E-2</v>
      </c>
      <c r="L748" s="62">
        <f>PI()/4*('Config sheet'!$N$38^2)*'Stage 2'!K748*2</f>
        <v>4.606474727645176E-3</v>
      </c>
      <c r="M748">
        <f t="shared" si="263"/>
        <v>22.080535931226173</v>
      </c>
      <c r="N748" s="62">
        <f>'Config sheet'!$N$44</f>
        <v>5.8970333333333338</v>
      </c>
      <c r="O748">
        <f t="shared" si="253"/>
        <v>0.39394878418405843</v>
      </c>
      <c r="P748">
        <f t="shared" si="254"/>
        <v>1175.2023144402731</v>
      </c>
      <c r="Q748">
        <f t="shared" si="264"/>
        <v>180</v>
      </c>
      <c r="R748">
        <f t="shared" si="265"/>
        <v>211.53641659924918</v>
      </c>
      <c r="S748">
        <f t="shared" si="266"/>
        <v>211.53641659924915</v>
      </c>
      <c r="T748">
        <f t="shared" ca="1" si="267"/>
        <v>1.3924272678729401</v>
      </c>
      <c r="U748">
        <f t="shared" ref="U748:U811" ca="1" si="268">IF(AND(L748&lt;=$Z$740, U747*(L747/L748)^T748&lt;$AB$742, U747*(L747/L748)^T748&gt;$AB$740),U747*(L747/L748)^T748,IF(C748&lt;=180,$AB$741,IF(L748&gt;=$Z$742,  U747*(L747/L748)^T748,$AB$743)))</f>
        <v>65.519164660994406</v>
      </c>
      <c r="V748">
        <f ca="1">(-U748*'Config sheet'!$N$134+'Config sheet'!$N$135*'Stage 2'!U1113)*10^2</f>
        <v>-156.22545456055693</v>
      </c>
      <c r="W748">
        <f t="shared" ca="1" si="255"/>
        <v>55.310962038692253</v>
      </c>
      <c r="X748" s="62">
        <f>'Config sheet'!$N$150*10^-3</f>
        <v>-333.6</v>
      </c>
      <c r="Y748" s="62">
        <f>'Config sheet'!$N$149*10^-3</f>
        <v>333.6</v>
      </c>
      <c r="Z748">
        <f t="shared" ref="Z748:Z811" si="269">(J748+I748)-(I748*COS(H748)+(J748^2-I748^2*(SIN(H748))^2)^0.5)</f>
        <v>6.5998553090362844E-5</v>
      </c>
      <c r="AA748" s="62">
        <f>PI()/4*('Config sheet'!$N$38^2)*'Stage 2'!Z748*2</f>
        <v>6.0362738631202735E-6</v>
      </c>
      <c r="AB748">
        <f t="shared" ref="AB748:AB811" si="270">AA748/($Z$741-$Z$743)*100</f>
        <v>3.7119546170057846E-2</v>
      </c>
    </row>
    <row r="749" spans="2:34" x14ac:dyDescent="0.25">
      <c r="C749">
        <v>3</v>
      </c>
      <c r="D749">
        <f t="shared" si="256"/>
        <v>995</v>
      </c>
      <c r="E749">
        <f t="shared" si="257"/>
        <v>0.17780000000000001</v>
      </c>
      <c r="F749">
        <f t="shared" si="252"/>
        <v>5.025125628140704E-4</v>
      </c>
      <c r="G749">
        <f t="shared" si="258"/>
        <v>104.19615634406146</v>
      </c>
      <c r="H749">
        <f t="shared" si="259"/>
        <v>5.235987755982989E-2</v>
      </c>
      <c r="I749" s="3">
        <f t="shared" si="260"/>
        <v>8.8900000000000007E-2</v>
      </c>
      <c r="J749" s="3">
        <f t="shared" si="261"/>
        <v>0.40640000000000004</v>
      </c>
      <c r="K749">
        <f t="shared" si="262"/>
        <v>5.0448088237061386E-2</v>
      </c>
      <c r="L749" s="62">
        <f>PI()/4*('Config sheet'!$N$38^2)*'Stage 2'!K749*2</f>
        <v>4.6140174626680564E-3</v>
      </c>
      <c r="M749">
        <f t="shared" si="263"/>
        <v>22.116691047999726</v>
      </c>
      <c r="N749" s="62">
        <f>'Config sheet'!$N$44</f>
        <v>5.8970333333333338</v>
      </c>
      <c r="O749">
        <f t="shared" si="253"/>
        <v>0.59069243756246481</v>
      </c>
      <c r="P749">
        <f t="shared" si="254"/>
        <v>1173.8252407095617</v>
      </c>
      <c r="Q749">
        <f t="shared" si="264"/>
        <v>180</v>
      </c>
      <c r="R749">
        <f t="shared" si="265"/>
        <v>211.28854332772113</v>
      </c>
      <c r="S749">
        <f t="shared" si="266"/>
        <v>211.28854332772113</v>
      </c>
      <c r="T749">
        <f t="shared" ca="1" si="267"/>
        <v>1.3924272678729401</v>
      </c>
      <c r="U749">
        <f t="shared" ca="1" si="268"/>
        <v>65.370073767945769</v>
      </c>
      <c r="V749">
        <f ca="1">(-U749*'Config sheet'!$N$134+'Config sheet'!$N$135*'Stage 2'!U1114)*10^2</f>
        <v>-155.49516490445779</v>
      </c>
      <c r="W749">
        <f t="shared" ca="1" si="255"/>
        <v>55.793378423263334</v>
      </c>
      <c r="X749" s="62">
        <f>'Config sheet'!$N$150*10^-3</f>
        <v>-333.6</v>
      </c>
      <c r="Y749" s="62">
        <f>'Config sheet'!$N$149*10^-3</f>
        <v>333.6</v>
      </c>
      <c r="Z749">
        <f t="shared" si="269"/>
        <v>1.4846823706138323E-4</v>
      </c>
      <c r="AA749" s="62">
        <f>PI()/4*('Config sheet'!$N$38^2)*'Stage 2'!Z749*2</f>
        <v>1.3579008885999887E-5</v>
      </c>
      <c r="AB749">
        <f t="shared" si="270"/>
        <v>8.350294547884321E-2</v>
      </c>
    </row>
    <row r="750" spans="2:34" x14ac:dyDescent="0.25">
      <c r="C750">
        <v>4</v>
      </c>
      <c r="D750">
        <f t="shared" si="256"/>
        <v>995</v>
      </c>
      <c r="E750">
        <f t="shared" si="257"/>
        <v>0.17780000000000001</v>
      </c>
      <c r="F750">
        <f t="shared" si="252"/>
        <v>6.700167504187605E-4</v>
      </c>
      <c r="G750">
        <f t="shared" si="258"/>
        <v>104.19615634406146</v>
      </c>
      <c r="H750">
        <f t="shared" si="259"/>
        <v>6.9813170079773182E-2</v>
      </c>
      <c r="I750" s="3">
        <f t="shared" si="260"/>
        <v>8.8900000000000007E-2</v>
      </c>
      <c r="J750" s="3">
        <f t="shared" si="261"/>
        <v>0.40640000000000004</v>
      </c>
      <c r="K750">
        <f t="shared" si="262"/>
        <v>5.056349259908606E-2</v>
      </c>
      <c r="L750" s="62">
        <f>PI()/4*('Config sheet'!$N$38^2)*'Stage 2'!K750*2</f>
        <v>4.6245724263992436E-3</v>
      </c>
      <c r="M750">
        <f t="shared" si="263"/>
        <v>22.167284890297523</v>
      </c>
      <c r="N750" s="62">
        <f>'Config sheet'!$N$44</f>
        <v>5.8970333333333338</v>
      </c>
      <c r="O750">
        <f t="shared" si="253"/>
        <v>0.78715939337338636</v>
      </c>
      <c r="P750">
        <f t="shared" si="254"/>
        <v>1171.8987466743818</v>
      </c>
      <c r="Q750">
        <f t="shared" si="264"/>
        <v>180</v>
      </c>
      <c r="R750">
        <f t="shared" si="265"/>
        <v>210.9417744013887</v>
      </c>
      <c r="S750">
        <f t="shared" si="266"/>
        <v>210.94177440138873</v>
      </c>
      <c r="T750">
        <f t="shared" ca="1" si="267"/>
        <v>1.3924272678729401</v>
      </c>
      <c r="U750">
        <f t="shared" ca="1" si="268"/>
        <v>65.162418941245974</v>
      </c>
      <c r="V750">
        <f ca="1">(-U750*'Config sheet'!$N$134+'Config sheet'!$N$135*'Stage 2'!U1115)*10^2</f>
        <v>-154.47762042521992</v>
      </c>
      <c r="W750">
        <f t="shared" ca="1" si="255"/>
        <v>56.464153976168774</v>
      </c>
      <c r="X750" s="62">
        <f>'Config sheet'!$N$150*10^-3</f>
        <v>-333.6</v>
      </c>
      <c r="Y750" s="62">
        <f>'Config sheet'!$N$149*10^-3</f>
        <v>333.6</v>
      </c>
      <c r="Z750">
        <f t="shared" si="269"/>
        <v>2.6387259908605687E-4</v>
      </c>
      <c r="AA750" s="62">
        <f>PI()/4*('Config sheet'!$N$38^2)*'Stage 2'!Z750*2</f>
        <v>2.4133972617187006E-5</v>
      </c>
      <c r="AB750">
        <f t="shared" si="270"/>
        <v>0.14840978576268665</v>
      </c>
    </row>
    <row r="751" spans="2:34" x14ac:dyDescent="0.25">
      <c r="C751">
        <v>5</v>
      </c>
      <c r="D751">
        <f t="shared" si="256"/>
        <v>995</v>
      </c>
      <c r="E751">
        <f t="shared" si="257"/>
        <v>0.17780000000000001</v>
      </c>
      <c r="F751">
        <f t="shared" si="252"/>
        <v>8.375209380234506E-4</v>
      </c>
      <c r="G751">
        <f t="shared" si="258"/>
        <v>104.19615634406146</v>
      </c>
      <c r="H751">
        <f t="shared" si="259"/>
        <v>8.7266462599716474E-2</v>
      </c>
      <c r="I751" s="3">
        <f t="shared" si="260"/>
        <v>8.8900000000000007E-2</v>
      </c>
      <c r="J751" s="3">
        <f t="shared" si="261"/>
        <v>0.40640000000000004</v>
      </c>
      <c r="K751">
        <f t="shared" si="262"/>
        <v>5.0711778484714379E-2</v>
      </c>
      <c r="L751" s="62">
        <f>PI()/4*('Config sheet'!$N$38^2)*'Stage 2'!K751*2</f>
        <v>4.6381347572955331E-3</v>
      </c>
      <c r="M751">
        <f t="shared" si="263"/>
        <v>22.23229415494615</v>
      </c>
      <c r="N751" s="62">
        <f>'Config sheet'!$N$44</f>
        <v>5.8970333333333338</v>
      </c>
      <c r="O751">
        <f t="shared" si="253"/>
        <v>0.98325773370363734</v>
      </c>
      <c r="P751">
        <f t="shared" si="254"/>
        <v>1169.4242398057272</v>
      </c>
      <c r="Q751">
        <f t="shared" si="264"/>
        <v>180</v>
      </c>
      <c r="R751">
        <f t="shared" si="265"/>
        <v>210.49636316503094</v>
      </c>
      <c r="S751">
        <f t="shared" si="266"/>
        <v>210.49636316503091</v>
      </c>
      <c r="T751">
        <f t="shared" ca="1" si="267"/>
        <v>1.3924272678729401</v>
      </c>
      <c r="U751">
        <f t="shared" ca="1" si="268"/>
        <v>64.897256934898365</v>
      </c>
      <c r="V751">
        <f ca="1">(-U751*'Config sheet'!$N$134+'Config sheet'!$N$135*'Stage 2'!U1116)*10^2</f>
        <v>-153.17761044675117</v>
      </c>
      <c r="W751">
        <f t="shared" ca="1" si="255"/>
        <v>57.318752718279768</v>
      </c>
      <c r="X751" s="62">
        <f>'Config sheet'!$N$150*10^-3</f>
        <v>-333.6</v>
      </c>
      <c r="Y751" s="62">
        <f>'Config sheet'!$N$149*10^-3</f>
        <v>333.6</v>
      </c>
      <c r="Z751">
        <f t="shared" si="269"/>
        <v>4.1215848471437555E-4</v>
      </c>
      <c r="AA751" s="62">
        <f>PI()/4*('Config sheet'!$N$38^2)*'Stage 2'!Z751*2</f>
        <v>3.7696303513476978E-5</v>
      </c>
      <c r="AB751">
        <f t="shared" si="270"/>
        <v>0.23181017138041368</v>
      </c>
    </row>
    <row r="752" spans="2:34" x14ac:dyDescent="0.25">
      <c r="C752">
        <v>6</v>
      </c>
      <c r="D752">
        <f t="shared" si="256"/>
        <v>995</v>
      </c>
      <c r="E752">
        <f t="shared" si="257"/>
        <v>0.17780000000000001</v>
      </c>
      <c r="F752">
        <f t="shared" si="252"/>
        <v>1.0050251256281408E-3</v>
      </c>
      <c r="G752">
        <f t="shared" si="258"/>
        <v>104.19615634406146</v>
      </c>
      <c r="H752">
        <f t="shared" si="259"/>
        <v>0.10471975511965978</v>
      </c>
      <c r="I752" s="3">
        <f t="shared" si="260"/>
        <v>8.8900000000000007E-2</v>
      </c>
      <c r="J752" s="3">
        <f t="shared" si="261"/>
        <v>0.40640000000000004</v>
      </c>
      <c r="K752">
        <f t="shared" si="262"/>
        <v>5.0892877611182344E-2</v>
      </c>
      <c r="L752" s="62">
        <f>PI()/4*('Config sheet'!$N$38^2)*'Stage 2'!K752*2</f>
        <v>4.6546982101675341E-3</v>
      </c>
      <c r="M752">
        <f t="shared" si="263"/>
        <v>22.311688906444623</v>
      </c>
      <c r="N752" s="62">
        <f>'Config sheet'!$N$44</f>
        <v>5.8970333333333338</v>
      </c>
      <c r="O752">
        <f t="shared" si="253"/>
        <v>1.1788958098944808</v>
      </c>
      <c r="P752">
        <f t="shared" si="254"/>
        <v>1166.403527258791</v>
      </c>
      <c r="Q752">
        <f t="shared" si="264"/>
        <v>180</v>
      </c>
      <c r="R752">
        <f t="shared" si="265"/>
        <v>209.9526349065824</v>
      </c>
      <c r="S752">
        <f t="shared" si="266"/>
        <v>209.9526349065824</v>
      </c>
      <c r="T752">
        <f t="shared" ca="1" si="267"/>
        <v>1.3924272678729401</v>
      </c>
      <c r="U752">
        <f t="shared" ca="1" si="268"/>
        <v>64.575924435238107</v>
      </c>
      <c r="V752">
        <f ca="1">(-U752*'Config sheet'!$N$134+'Config sheet'!$N$135*'Stage 2'!U1117)*10^2</f>
        <v>-151.6011919935606</v>
      </c>
      <c r="W752">
        <f t="shared" ca="1" si="255"/>
        <v>58.351442913021799</v>
      </c>
      <c r="X752" s="62">
        <f>'Config sheet'!$N$150*10^-3</f>
        <v>-333.6</v>
      </c>
      <c r="Y752" s="62">
        <f>'Config sheet'!$N$149*10^-3</f>
        <v>333.6</v>
      </c>
      <c r="Z752">
        <f t="shared" si="269"/>
        <v>5.9325761118234066E-4</v>
      </c>
      <c r="AA752" s="62">
        <f>PI()/4*('Config sheet'!$N$38^2)*'Stage 2'!Z752*2</f>
        <v>5.4259756385478126E-5</v>
      </c>
      <c r="AB752">
        <f t="shared" si="270"/>
        <v>0.33366569807780683</v>
      </c>
    </row>
    <row r="753" spans="3:28" x14ac:dyDescent="0.25">
      <c r="C753">
        <v>7</v>
      </c>
      <c r="D753">
        <f t="shared" si="256"/>
        <v>995</v>
      </c>
      <c r="E753">
        <f t="shared" si="257"/>
        <v>0.17780000000000001</v>
      </c>
      <c r="F753">
        <f t="shared" si="252"/>
        <v>1.1725293132328308E-3</v>
      </c>
      <c r="G753">
        <f t="shared" si="258"/>
        <v>104.19615634406146</v>
      </c>
      <c r="H753">
        <f t="shared" si="259"/>
        <v>0.12217304763960306</v>
      </c>
      <c r="I753" s="3">
        <f t="shared" si="260"/>
        <v>8.8900000000000007E-2</v>
      </c>
      <c r="J753" s="3">
        <f t="shared" si="261"/>
        <v>0.40640000000000004</v>
      </c>
      <c r="K753">
        <f t="shared" si="262"/>
        <v>5.1106706611379962E-2</v>
      </c>
      <c r="L753" s="62">
        <f>PI()/4*('Config sheet'!$N$38^2)*'Stage 2'!K753*2</f>
        <v>4.6742551602010117E-3</v>
      </c>
      <c r="M753">
        <f t="shared" si="263"/>
        <v>22.405432596240171</v>
      </c>
      <c r="N753" s="62">
        <f>'Config sheet'!$N$44</f>
        <v>5.8970333333333338</v>
      </c>
      <c r="O753">
        <f t="shared" si="253"/>
        <v>1.3739823093424579</v>
      </c>
      <c r="P753">
        <f t="shared" si="254"/>
        <v>1162.8388140390857</v>
      </c>
      <c r="Q753">
        <f t="shared" si="264"/>
        <v>180</v>
      </c>
      <c r="R753">
        <f t="shared" si="265"/>
        <v>209.31098652703548</v>
      </c>
      <c r="S753">
        <f t="shared" si="266"/>
        <v>209.31098652703542</v>
      </c>
      <c r="T753">
        <f t="shared" ca="1" si="267"/>
        <v>1.3924272678729401</v>
      </c>
      <c r="U753">
        <f t="shared" ca="1" si="268"/>
        <v>64.200022226821432</v>
      </c>
      <c r="V753">
        <f ca="1">(-U753*'Config sheet'!$N$134+'Config sheet'!$N$135*'Stage 2'!U1118)*10^2</f>
        <v>-149.75561731849169</v>
      </c>
      <c r="W753">
        <f t="shared" ca="1" si="255"/>
        <v>59.555369208543794</v>
      </c>
      <c r="X753" s="62">
        <f>'Config sheet'!$N$150*10^-3</f>
        <v>-333.6</v>
      </c>
      <c r="Y753" s="62">
        <f>'Config sheet'!$N$149*10^-3</f>
        <v>333.6</v>
      </c>
      <c r="Z753">
        <f t="shared" si="269"/>
        <v>8.0708661137995907E-4</v>
      </c>
      <c r="AA753" s="62">
        <f>PI()/4*('Config sheet'!$N$38^2)*'Stage 2'!Z753*2</f>
        <v>7.3816706418955409E-5</v>
      </c>
      <c r="AB753">
        <f t="shared" si="270"/>
        <v>0.45392947771651243</v>
      </c>
    </row>
    <row r="754" spans="3:28" x14ac:dyDescent="0.25">
      <c r="C754">
        <v>8</v>
      </c>
      <c r="D754">
        <f t="shared" si="256"/>
        <v>995</v>
      </c>
      <c r="E754">
        <f t="shared" si="257"/>
        <v>0.17780000000000001</v>
      </c>
      <c r="F754">
        <f t="shared" si="252"/>
        <v>1.340033500837521E-3</v>
      </c>
      <c r="G754">
        <f t="shared" si="258"/>
        <v>104.19615634406146</v>
      </c>
      <c r="H754">
        <f t="shared" si="259"/>
        <v>0.13962634015954636</v>
      </c>
      <c r="I754" s="3">
        <f t="shared" si="260"/>
        <v>8.8900000000000007E-2</v>
      </c>
      <c r="J754" s="3">
        <f t="shared" si="261"/>
        <v>0.40640000000000004</v>
      </c>
      <c r="K754">
        <f t="shared" si="262"/>
        <v>5.135316708754907E-2</v>
      </c>
      <c r="L754" s="62">
        <f>PI()/4*('Config sheet'!$N$38^2)*'Stage 2'!K754*2</f>
        <v>4.696796607868127E-3</v>
      </c>
      <c r="M754">
        <f t="shared" si="263"/>
        <v>22.513482086269619</v>
      </c>
      <c r="N754" s="62">
        <f>'Config sheet'!$N$44</f>
        <v>5.8970333333333338</v>
      </c>
      <c r="O754">
        <f t="shared" si="253"/>
        <v>1.5684263219592345</v>
      </c>
      <c r="P754">
        <f t="shared" si="254"/>
        <v>1158.7327007653657</v>
      </c>
      <c r="Q754">
        <f t="shared" si="264"/>
        <v>180</v>
      </c>
      <c r="R754">
        <f t="shared" si="265"/>
        <v>208.57188613776586</v>
      </c>
      <c r="S754">
        <f t="shared" si="266"/>
        <v>208.57188613776583</v>
      </c>
      <c r="T754">
        <f t="shared" ca="1" si="267"/>
        <v>1.3924272678729401</v>
      </c>
      <c r="U754">
        <f t="shared" ca="1" si="268"/>
        <v>63.77139654896682</v>
      </c>
      <c r="V754">
        <f ca="1">(-U754*'Config sheet'!$N$134+'Config sheet'!$N$135*'Stage 2'!U1119)*10^2</f>
        <v>-147.64924856915357</v>
      </c>
      <c r="W754">
        <f t="shared" ca="1" si="255"/>
        <v>60.922637568612288</v>
      </c>
      <c r="X754" s="62">
        <f>'Config sheet'!$N$150*10^-3</f>
        <v>-333.6</v>
      </c>
      <c r="Y754" s="62">
        <f>'Config sheet'!$N$149*10^-3</f>
        <v>333.6</v>
      </c>
      <c r="Z754">
        <f t="shared" si="269"/>
        <v>1.0535470875490671E-3</v>
      </c>
      <c r="AA754" s="62">
        <f>PI()/4*('Config sheet'!$N$38^2)*'Stage 2'!Z754*2</f>
        <v>9.6358154086070998E-5</v>
      </c>
      <c r="AB754">
        <f t="shared" si="270"/>
        <v>0.59254616847529085</v>
      </c>
    </row>
    <row r="755" spans="3:28" x14ac:dyDescent="0.25">
      <c r="C755">
        <v>9</v>
      </c>
      <c r="D755">
        <f t="shared" si="256"/>
        <v>995</v>
      </c>
      <c r="E755">
        <f t="shared" si="257"/>
        <v>0.17780000000000001</v>
      </c>
      <c r="F755">
        <f t="shared" si="252"/>
        <v>1.5075376884422112E-3</v>
      </c>
      <c r="G755">
        <f t="shared" si="258"/>
        <v>104.19615634406146</v>
      </c>
      <c r="H755">
        <f t="shared" si="259"/>
        <v>0.15707963267948966</v>
      </c>
      <c r="I755" s="3">
        <f t="shared" si="260"/>
        <v>8.8900000000000007E-2</v>
      </c>
      <c r="J755" s="3">
        <f t="shared" si="261"/>
        <v>0.40640000000000004</v>
      </c>
      <c r="K755">
        <f t="shared" si="262"/>
        <v>5.1632145674688448E-2</v>
      </c>
      <c r="L755" s="62">
        <f>PI()/4*('Config sheet'!$N$38^2)*'Stage 2'!K755*2</f>
        <v>4.7223121847265164E-3</v>
      </c>
      <c r="M755">
        <f t="shared" si="263"/>
        <v>22.635787676756518</v>
      </c>
      <c r="N755" s="62">
        <f>'Config sheet'!$N$44</f>
        <v>5.8970333333333338</v>
      </c>
      <c r="O755">
        <f t="shared" si="253"/>
        <v>1.7621374062231343</v>
      </c>
      <c r="P755">
        <f t="shared" si="254"/>
        <v>1154.0881810319349</v>
      </c>
      <c r="Q755">
        <f t="shared" si="264"/>
        <v>180</v>
      </c>
      <c r="R755">
        <f t="shared" si="265"/>
        <v>207.73587258574833</v>
      </c>
      <c r="S755">
        <f t="shared" si="266"/>
        <v>207.7358725857483</v>
      </c>
      <c r="T755">
        <f t="shared" ca="1" si="267"/>
        <v>1.3924272678729401</v>
      </c>
      <c r="U755">
        <f t="shared" ca="1" si="268"/>
        <v>63.292118030497925</v>
      </c>
      <c r="V755">
        <f ca="1">(-U755*'Config sheet'!$N$134+'Config sheet'!$N$135*'Stage 2'!U1120)*10^2</f>
        <v>-145.29146136520609</v>
      </c>
      <c r="W755">
        <f t="shared" ca="1" si="255"/>
        <v>62.444411220542236</v>
      </c>
      <c r="X755" s="62">
        <f>'Config sheet'!$N$150*10^-3</f>
        <v>-333.6</v>
      </c>
      <c r="Y755" s="62">
        <f>'Config sheet'!$N$149*10^-3</f>
        <v>333.6</v>
      </c>
      <c r="Z755">
        <f t="shared" si="269"/>
        <v>1.3325256746884451E-3</v>
      </c>
      <c r="AA755" s="62">
        <f>PI()/4*('Config sheet'!$N$38^2)*'Stage 2'!Z755*2</f>
        <v>1.2187373094446044E-4</v>
      </c>
      <c r="AB755">
        <f t="shared" si="270"/>
        <v>0.74945201051093646</v>
      </c>
    </row>
    <row r="756" spans="3:28" x14ac:dyDescent="0.25">
      <c r="C756">
        <v>10</v>
      </c>
      <c r="D756">
        <f t="shared" si="256"/>
        <v>995</v>
      </c>
      <c r="E756">
        <f t="shared" si="257"/>
        <v>0.17780000000000001</v>
      </c>
      <c r="F756">
        <f t="shared" si="252"/>
        <v>1.6750418760469012E-3</v>
      </c>
      <c r="G756">
        <f t="shared" si="258"/>
        <v>104.19615634406146</v>
      </c>
      <c r="H756">
        <f t="shared" si="259"/>
        <v>0.17453292519943295</v>
      </c>
      <c r="I756" s="3">
        <f t="shared" si="260"/>
        <v>8.8900000000000007E-2</v>
      </c>
      <c r="J756" s="3">
        <f t="shared" si="261"/>
        <v>0.40640000000000004</v>
      </c>
      <c r="K756">
        <f t="shared" si="262"/>
        <v>5.1943514113634751E-2</v>
      </c>
      <c r="L756" s="62">
        <f>PI()/4*('Config sheet'!$N$38^2)*'Stage 2'!K756*2</f>
        <v>4.7507901601033216E-3</v>
      </c>
      <c r="M756">
        <f t="shared" si="263"/>
        <v>22.772293138250184</v>
      </c>
      <c r="N756" s="62">
        <f>'Config sheet'!$N$44</f>
        <v>5.8970333333333338</v>
      </c>
      <c r="O756">
        <f t="shared" si="253"/>
        <v>1.9550256547555076</v>
      </c>
      <c r="P756">
        <f t="shared" si="254"/>
        <v>1148.9086383733979</v>
      </c>
      <c r="Q756">
        <f t="shared" si="264"/>
        <v>180</v>
      </c>
      <c r="R756">
        <f t="shared" si="265"/>
        <v>206.80355490721163</v>
      </c>
      <c r="S756">
        <f t="shared" si="266"/>
        <v>206.80355490721163</v>
      </c>
      <c r="T756">
        <f t="shared" ca="1" si="267"/>
        <v>1.3924272678729401</v>
      </c>
      <c r="U756">
        <f t="shared" ca="1" si="268"/>
        <v>62.764458628682412</v>
      </c>
      <c r="V756">
        <f ca="1">(-U756*'Config sheet'!$N$134+'Config sheet'!$N$135*'Stage 2'!U1121)*10^2</f>
        <v>-142.69253923443739</v>
      </c>
      <c r="W756">
        <f t="shared" ca="1" si="255"/>
        <v>64.111015672774244</v>
      </c>
      <c r="X756" s="62">
        <f>'Config sheet'!$N$150*10^-3</f>
        <v>-333.6</v>
      </c>
      <c r="Y756" s="62">
        <f>'Config sheet'!$N$149*10^-3</f>
        <v>333.6</v>
      </c>
      <c r="Z756">
        <f t="shared" si="269"/>
        <v>1.6438941136347474E-3</v>
      </c>
      <c r="AA756" s="62">
        <f>PI()/4*('Config sheet'!$N$38^2)*'Stage 2'!Z756*2</f>
        <v>1.5035170632126565E-4</v>
      </c>
      <c r="AB756">
        <f t="shared" si="270"/>
        <v>0.92457486706116265</v>
      </c>
    </row>
    <row r="757" spans="3:28" x14ac:dyDescent="0.25">
      <c r="C757">
        <v>11</v>
      </c>
      <c r="D757">
        <f t="shared" si="256"/>
        <v>995</v>
      </c>
      <c r="E757">
        <f t="shared" si="257"/>
        <v>0.17780000000000001</v>
      </c>
      <c r="F757">
        <f t="shared" si="252"/>
        <v>1.8425460636515914E-3</v>
      </c>
      <c r="G757">
        <f t="shared" si="258"/>
        <v>104.19615634406146</v>
      </c>
      <c r="H757">
        <f t="shared" si="259"/>
        <v>0.19198621771937624</v>
      </c>
      <c r="I757" s="3">
        <f t="shared" si="260"/>
        <v>8.8900000000000007E-2</v>
      </c>
      <c r="J757" s="3">
        <f t="shared" si="261"/>
        <v>0.40640000000000004</v>
      </c>
      <c r="K757">
        <f t="shared" si="262"/>
        <v>5.2287129333787777E-2</v>
      </c>
      <c r="L757" s="62">
        <f>PI()/4*('Config sheet'!$N$38^2)*'Stage 2'!K757*2</f>
        <v>4.7822174486613026E-3</v>
      </c>
      <c r="M757">
        <f t="shared" si="263"/>
        <v>22.922935747892865</v>
      </c>
      <c r="N757" s="62">
        <f>'Config sheet'!$N$44</f>
        <v>5.8970333333333338</v>
      </c>
      <c r="O757">
        <f t="shared" si="253"/>
        <v>2.1470017593556285</v>
      </c>
      <c r="P757">
        <f t="shared" si="254"/>
        <v>1143.19784283536</v>
      </c>
      <c r="Q757">
        <f t="shared" si="264"/>
        <v>180</v>
      </c>
      <c r="R757">
        <f t="shared" si="265"/>
        <v>205.77561171036481</v>
      </c>
      <c r="S757">
        <f t="shared" si="266"/>
        <v>205.77561171036481</v>
      </c>
      <c r="T757">
        <f t="shared" ca="1" si="267"/>
        <v>1.3924272678729401</v>
      </c>
      <c r="U757">
        <f t="shared" ca="1" si="268"/>
        <v>62.190867023552286</v>
      </c>
      <c r="V757">
        <f ca="1">(-U757*'Config sheet'!$N$134+'Config sheet'!$N$135*'Stage 2'!U1122)*10^2</f>
        <v>-139.86356097075344</v>
      </c>
      <c r="W757">
        <f t="shared" ca="1" si="255"/>
        <v>65.912050739611374</v>
      </c>
      <c r="X757" s="62">
        <f>'Config sheet'!$N$150*10^-3</f>
        <v>-333.6</v>
      </c>
      <c r="Y757" s="62">
        <f>'Config sheet'!$N$149*10^-3</f>
        <v>333.6</v>
      </c>
      <c r="Z757">
        <f t="shared" si="269"/>
        <v>1.9875093337877736E-3</v>
      </c>
      <c r="AA757" s="62">
        <f>PI()/4*('Config sheet'!$N$38^2)*'Stage 2'!Z757*2</f>
        <v>1.8177899487924619E-4</v>
      </c>
      <c r="AB757">
        <f t="shared" si="270"/>
        <v>1.117834270971751</v>
      </c>
    </row>
    <row r="758" spans="3:28" x14ac:dyDescent="0.25">
      <c r="C758">
        <v>12</v>
      </c>
      <c r="D758">
        <f t="shared" si="256"/>
        <v>995</v>
      </c>
      <c r="E758">
        <f t="shared" si="257"/>
        <v>0.17780000000000001</v>
      </c>
      <c r="F758">
        <f t="shared" si="252"/>
        <v>2.0100502512562816E-3</v>
      </c>
      <c r="G758">
        <f t="shared" si="258"/>
        <v>104.19615634406146</v>
      </c>
      <c r="H758">
        <f t="shared" si="259"/>
        <v>0.20943951023931956</v>
      </c>
      <c r="I758" s="3">
        <f t="shared" si="260"/>
        <v>8.8900000000000007E-2</v>
      </c>
      <c r="J758" s="3">
        <f t="shared" si="261"/>
        <v>0.40640000000000004</v>
      </c>
      <c r="K758">
        <f t="shared" si="262"/>
        <v>5.2662833545440449E-2</v>
      </c>
      <c r="L758" s="62">
        <f>PI()/4*('Config sheet'!$N$38^2)*'Stage 2'!K758*2</f>
        <v>4.8165796188433998E-3</v>
      </c>
      <c r="M758">
        <f t="shared" si="263"/>
        <v>23.087646329897634</v>
      </c>
      <c r="N758" s="62">
        <f>'Config sheet'!$N$44</f>
        <v>5.8970333333333338</v>
      </c>
      <c r="O758">
        <f t="shared" si="253"/>
        <v>2.3379770754284368</v>
      </c>
      <c r="P758">
        <f t="shared" si="254"/>
        <v>1136.9599471550459</v>
      </c>
      <c r="Q758">
        <f t="shared" si="264"/>
        <v>180</v>
      </c>
      <c r="R758">
        <f t="shared" si="265"/>
        <v>204.65279048790828</v>
      </c>
      <c r="S758">
        <f t="shared" si="266"/>
        <v>204.65279048790828</v>
      </c>
      <c r="T758">
        <f t="shared" ca="1" si="267"/>
        <v>1.3924272678729401</v>
      </c>
      <c r="U758">
        <f t="shared" ca="1" si="268"/>
        <v>61.573942930581964</v>
      </c>
      <c r="V758">
        <f ca="1">(-U758*'Config sheet'!$N$134+'Config sheet'!$N$135*'Stage 2'!U1123)*10^2</f>
        <v>-136.81628303109008</v>
      </c>
      <c r="W758">
        <f t="shared" ca="1" si="255"/>
        <v>67.836507456818197</v>
      </c>
      <c r="X758" s="62">
        <f>'Config sheet'!$N$150*10^-3</f>
        <v>-333.6</v>
      </c>
      <c r="Y758" s="62">
        <f>'Config sheet'!$N$149*10^-3</f>
        <v>333.6</v>
      </c>
      <c r="Z758">
        <f t="shared" si="269"/>
        <v>2.3632135454404457E-3</v>
      </c>
      <c r="AA758" s="62">
        <f>PI()/4*('Config sheet'!$N$38^2)*'Stage 2'!Z758*2</f>
        <v>2.1614116506134349E-4</v>
      </c>
      <c r="AB758">
        <f t="shared" si="270"/>
        <v>1.3291414766256724</v>
      </c>
    </row>
    <row r="759" spans="3:28" x14ac:dyDescent="0.25">
      <c r="C759">
        <v>13</v>
      </c>
      <c r="D759">
        <f t="shared" si="256"/>
        <v>995</v>
      </c>
      <c r="E759">
        <f t="shared" si="257"/>
        <v>0.17780000000000001</v>
      </c>
      <c r="F759">
        <f t="shared" si="252"/>
        <v>2.1775544388609718E-3</v>
      </c>
      <c r="G759">
        <f t="shared" si="258"/>
        <v>104.19615634406146</v>
      </c>
      <c r="H759">
        <f t="shared" si="259"/>
        <v>0.22689280275926285</v>
      </c>
      <c r="I759" s="3">
        <f t="shared" si="260"/>
        <v>8.8900000000000007E-2</v>
      </c>
      <c r="J759" s="3">
        <f t="shared" si="261"/>
        <v>0.40640000000000004</v>
      </c>
      <c r="K759">
        <f t="shared" si="262"/>
        <v>5.3070454341670917E-2</v>
      </c>
      <c r="L759" s="62">
        <f>PI()/4*('Config sheet'!$N$38^2)*'Stage 2'!K759*2</f>
        <v>4.8538609021918601E-3</v>
      </c>
      <c r="M759">
        <f t="shared" si="263"/>
        <v>23.266349300218437</v>
      </c>
      <c r="N759" s="62">
        <f>'Config sheet'!$N$44</f>
        <v>5.8970333333333338</v>
      </c>
      <c r="O759">
        <f t="shared" si="253"/>
        <v>2.5278636857401597</v>
      </c>
      <c r="P759">
        <f t="shared" si="254"/>
        <v>1130.1994825562574</v>
      </c>
      <c r="Q759">
        <f t="shared" si="264"/>
        <v>180</v>
      </c>
      <c r="R759">
        <f t="shared" si="265"/>
        <v>203.43590686012635</v>
      </c>
      <c r="S759">
        <f t="shared" si="266"/>
        <v>203.43590686012632</v>
      </c>
      <c r="T759">
        <f t="shared" ca="1" si="267"/>
        <v>1.3924272678729401</v>
      </c>
      <c r="U759">
        <f t="shared" ca="1" si="268"/>
        <v>60.916410793440377</v>
      </c>
      <c r="V759">
        <f ca="1">(-U759*'Config sheet'!$N$134+'Config sheet'!$N$135*'Stage 2'!U1124)*10^2</f>
        <v>-133.56301908247644</v>
      </c>
      <c r="W759">
        <f t="shared" ca="1" si="255"/>
        <v>69.872887777649908</v>
      </c>
      <c r="X759" s="62">
        <f>'Config sheet'!$N$150*10^-3</f>
        <v>-333.6</v>
      </c>
      <c r="Y759" s="62">
        <f>'Config sheet'!$N$149*10^-3</f>
        <v>333.6</v>
      </c>
      <c r="Z759">
        <f t="shared" si="269"/>
        <v>2.7708343416709136E-3</v>
      </c>
      <c r="AA759" s="62">
        <f>PI()/4*('Config sheet'!$N$38^2)*'Stage 2'!Z759*2</f>
        <v>2.5342244840980424E-4</v>
      </c>
      <c r="AB759">
        <f t="shared" si="270"/>
        <v>1.5583995172502325</v>
      </c>
    </row>
    <row r="760" spans="3:28" x14ac:dyDescent="0.25">
      <c r="C760">
        <v>14</v>
      </c>
      <c r="D760">
        <f t="shared" si="256"/>
        <v>995</v>
      </c>
      <c r="E760">
        <f t="shared" si="257"/>
        <v>0.17780000000000001</v>
      </c>
      <c r="F760">
        <f t="shared" si="252"/>
        <v>2.3450586264656616E-3</v>
      </c>
      <c r="G760">
        <f t="shared" si="258"/>
        <v>104.19615634406146</v>
      </c>
      <c r="H760">
        <f t="shared" si="259"/>
        <v>0.24434609527920612</v>
      </c>
      <c r="I760" s="3">
        <f t="shared" si="260"/>
        <v>8.8900000000000007E-2</v>
      </c>
      <c r="J760" s="3">
        <f t="shared" si="261"/>
        <v>0.40640000000000004</v>
      </c>
      <c r="K760">
        <f t="shared" si="262"/>
        <v>5.3509804809746445E-2</v>
      </c>
      <c r="L760" s="62">
        <f>PI()/4*('Config sheet'!$N$38^2)*'Stage 2'!K760*2</f>
        <v>4.8940442035373139E-3</v>
      </c>
      <c r="M760">
        <f t="shared" si="263"/>
        <v>23.458962715390076</v>
      </c>
      <c r="N760" s="62">
        <f>'Config sheet'!$N$44</f>
        <v>5.8970333333333338</v>
      </c>
      <c r="O760">
        <f t="shared" si="253"/>
        <v>2.7165744634376017</v>
      </c>
      <c r="P760">
        <f t="shared" si="254"/>
        <v>1122.9213541635268</v>
      </c>
      <c r="Q760">
        <f t="shared" si="264"/>
        <v>180</v>
      </c>
      <c r="R760">
        <f t="shared" si="265"/>
        <v>202.12584374943481</v>
      </c>
      <c r="S760">
        <f t="shared" si="266"/>
        <v>202.12584374943481</v>
      </c>
      <c r="T760">
        <f t="shared" ca="1" si="267"/>
        <v>1.3924272678729401</v>
      </c>
      <c r="U760">
        <f t="shared" ca="1" si="268"/>
        <v>60.221093305110749</v>
      </c>
      <c r="V760">
        <f ca="1">(-U760*'Config sheet'!$N$134+'Config sheet'!$N$135*'Stage 2'!U1125)*10^2</f>
        <v>-130.11651874906977</v>
      </c>
      <c r="W760">
        <f t="shared" ca="1" si="255"/>
        <v>72.009325000365038</v>
      </c>
      <c r="X760" s="62">
        <f>'Config sheet'!$N$150*10^-3</f>
        <v>-333.6</v>
      </c>
      <c r="Y760" s="62">
        <f>'Config sheet'!$N$149*10^-3</f>
        <v>333.6</v>
      </c>
      <c r="Z760">
        <f t="shared" si="269"/>
        <v>3.2101848097464414E-3</v>
      </c>
      <c r="AA760" s="62">
        <f>PI()/4*('Config sheet'!$N$38^2)*'Stage 2'!Z760*2</f>
        <v>2.9360574975525783E-4</v>
      </c>
      <c r="AB760">
        <f t="shared" si="270"/>
        <v>1.8055032675739264</v>
      </c>
    </row>
    <row r="761" spans="3:28" x14ac:dyDescent="0.25">
      <c r="C761">
        <v>15</v>
      </c>
      <c r="D761">
        <f t="shared" si="256"/>
        <v>995</v>
      </c>
      <c r="E761">
        <f t="shared" si="257"/>
        <v>0.17780000000000001</v>
      </c>
      <c r="F761">
        <f t="shared" si="252"/>
        <v>2.5125628140703518E-3</v>
      </c>
      <c r="G761">
        <f t="shared" si="258"/>
        <v>104.19615634406146</v>
      </c>
      <c r="H761">
        <f t="shared" si="259"/>
        <v>0.26179938779914941</v>
      </c>
      <c r="I761" s="3">
        <f t="shared" si="260"/>
        <v>8.8900000000000007E-2</v>
      </c>
      <c r="J761" s="3">
        <f t="shared" si="261"/>
        <v>0.40640000000000004</v>
      </c>
      <c r="K761">
        <f t="shared" si="262"/>
        <v>5.3980683651988562E-2</v>
      </c>
      <c r="L761" s="62">
        <f>PI()/4*('Config sheet'!$N$38^2)*'Stage 2'!K761*2</f>
        <v>4.9371111120531837E-3</v>
      </c>
      <c r="M761">
        <f t="shared" si="263"/>
        <v>23.665398325516087</v>
      </c>
      <c r="N761" s="62">
        <f>'Config sheet'!$N$44</f>
        <v>5.8970333333333338</v>
      </c>
      <c r="O761">
        <f t="shared" si="253"/>
        <v>2.9040231342677649</v>
      </c>
      <c r="P761">
        <f t="shared" si="254"/>
        <v>1115.1308360407731</v>
      </c>
      <c r="Q761">
        <f t="shared" si="264"/>
        <v>180</v>
      </c>
      <c r="R761">
        <f t="shared" si="265"/>
        <v>200.7235504873392</v>
      </c>
      <c r="S761">
        <f t="shared" si="266"/>
        <v>200.72355048733917</v>
      </c>
      <c r="T761">
        <f t="shared" ca="1" si="267"/>
        <v>1.3924272678729401</v>
      </c>
      <c r="U761">
        <f t="shared" ca="1" si="268"/>
        <v>59.490885181353612</v>
      </c>
      <c r="V761">
        <f ca="1">(-U761*'Config sheet'!$N$134+'Config sheet'!$N$135*'Stage 2'!U1126)*10^2</f>
        <v>-126.48984749774949</v>
      </c>
      <c r="W761">
        <f t="shared" ca="1" si="255"/>
        <v>74.233702989589702</v>
      </c>
      <c r="X761" s="62">
        <f>'Config sheet'!$N$150*10^-3</f>
        <v>-333.6</v>
      </c>
      <c r="Y761" s="62">
        <f>'Config sheet'!$N$149*10^-3</f>
        <v>333.6</v>
      </c>
      <c r="Z761">
        <f t="shared" si="269"/>
        <v>3.6810636519885587E-3</v>
      </c>
      <c r="AA761" s="62">
        <f>PI()/4*('Config sheet'!$N$38^2)*'Stage 2'!Z761*2</f>
        <v>3.3667265827112754E-4</v>
      </c>
      <c r="AB761">
        <f t="shared" si="270"/>
        <v>2.0703395118045886</v>
      </c>
    </row>
    <row r="762" spans="3:28" x14ac:dyDescent="0.25">
      <c r="C762">
        <v>16</v>
      </c>
      <c r="D762">
        <f t="shared" si="256"/>
        <v>995</v>
      </c>
      <c r="E762">
        <f t="shared" si="257"/>
        <v>0.17780000000000001</v>
      </c>
      <c r="F762">
        <f t="shared" si="252"/>
        <v>2.680067001675042E-3</v>
      </c>
      <c r="G762">
        <f t="shared" si="258"/>
        <v>104.19615634406146</v>
      </c>
      <c r="H762">
        <f t="shared" si="259"/>
        <v>0.27925268031909273</v>
      </c>
      <c r="I762" s="3">
        <f t="shared" si="260"/>
        <v>8.8900000000000007E-2</v>
      </c>
      <c r="J762" s="3">
        <f t="shared" si="261"/>
        <v>0.40640000000000004</v>
      </c>
      <c r="K762">
        <f t="shared" si="262"/>
        <v>5.448287531603653E-2</v>
      </c>
      <c r="L762" s="62">
        <f>PI()/4*('Config sheet'!$N$38^2)*'Stage 2'!K762*2</f>
        <v>4.983041913169675E-3</v>
      </c>
      <c r="M762">
        <f t="shared" si="263"/>
        <v>23.885561631376909</v>
      </c>
      <c r="N762" s="62">
        <f>'Config sheet'!$N$44</f>
        <v>5.8970333333333338</v>
      </c>
      <c r="O762">
        <f t="shared" si="253"/>
        <v>3.0901243379353658</v>
      </c>
      <c r="P762">
        <f t="shared" si="254"/>
        <v>1106.8335658601975</v>
      </c>
      <c r="Q762">
        <f t="shared" si="264"/>
        <v>180</v>
      </c>
      <c r="R762">
        <f t="shared" si="265"/>
        <v>199.23004185483558</v>
      </c>
      <c r="S762">
        <f t="shared" si="266"/>
        <v>199.23004185483555</v>
      </c>
      <c r="T762">
        <f t="shared" ca="1" si="267"/>
        <v>1.3924272678729401</v>
      </c>
      <c r="U762">
        <f t="shared" ca="1" si="268"/>
        <v>58.728727576920924</v>
      </c>
      <c r="V762">
        <f ca="1">(-U762*'Config sheet'!$N$134+'Config sheet'!$N$135*'Stage 2'!U1127)*10^2</f>
        <v>-122.69626944732619</v>
      </c>
      <c r="W762">
        <f t="shared" ca="1" si="255"/>
        <v>76.533772407509389</v>
      </c>
      <c r="X762" s="62">
        <f>'Config sheet'!$N$150*10^-3</f>
        <v>-333.6</v>
      </c>
      <c r="Y762" s="62">
        <f>'Config sheet'!$N$149*10^-3</f>
        <v>333.6</v>
      </c>
      <c r="Z762">
        <f t="shared" si="269"/>
        <v>4.1832553160365271E-3</v>
      </c>
      <c r="AA762" s="62">
        <f>PI()/4*('Config sheet'!$N$38^2)*'Stage 2'!Z762*2</f>
        <v>3.8260345938761857E-4</v>
      </c>
      <c r="AB762">
        <f t="shared" si="270"/>
        <v>2.3527870168934348</v>
      </c>
    </row>
    <row r="763" spans="3:28" x14ac:dyDescent="0.25">
      <c r="C763">
        <v>17</v>
      </c>
      <c r="D763">
        <f t="shared" si="256"/>
        <v>995</v>
      </c>
      <c r="E763">
        <f t="shared" si="257"/>
        <v>0.17780000000000001</v>
      </c>
      <c r="F763">
        <f t="shared" si="252"/>
        <v>2.8475711892797322E-3</v>
      </c>
      <c r="G763">
        <f t="shared" si="258"/>
        <v>104.19615634406146</v>
      </c>
      <c r="H763">
        <f t="shared" si="259"/>
        <v>0.29670597283903599</v>
      </c>
      <c r="I763" s="3">
        <f t="shared" si="260"/>
        <v>8.8900000000000007E-2</v>
      </c>
      <c r="J763" s="3">
        <f t="shared" si="261"/>
        <v>0.40640000000000004</v>
      </c>
      <c r="K763">
        <f t="shared" si="262"/>
        <v>5.5016150134447731E-2</v>
      </c>
      <c r="L763" s="62">
        <f>PI()/4*('Config sheet'!$N$38^2)*'Stage 2'!K763*2</f>
        <v>5.0318156013417232E-3</v>
      </c>
      <c r="M763">
        <f t="shared" si="263"/>
        <v>24.119351945631358</v>
      </c>
      <c r="N763" s="62">
        <f>'Config sheet'!$N$44</f>
        <v>5.8970333333333338</v>
      </c>
      <c r="O763">
        <f t="shared" si="253"/>
        <v>3.2747936885368336</v>
      </c>
      <c r="P763">
        <f t="shared" si="254"/>
        <v>1098.0355392075724</v>
      </c>
      <c r="Q763">
        <f t="shared" si="264"/>
        <v>180</v>
      </c>
      <c r="R763">
        <f t="shared" si="265"/>
        <v>197.64639705736306</v>
      </c>
      <c r="S763">
        <f t="shared" si="266"/>
        <v>197.64639705736303</v>
      </c>
      <c r="T763">
        <f t="shared" ca="1" si="267"/>
        <v>1.3924272678729401</v>
      </c>
      <c r="U763">
        <f t="shared" ca="1" si="268"/>
        <v>57.937583493900519</v>
      </c>
      <c r="V763">
        <f ca="1">(-U763*'Config sheet'!$N$134+'Config sheet'!$N$135*'Stage 2'!U1128)*10^2</f>
        <v>-118.74913469877183</v>
      </c>
      <c r="W763">
        <f t="shared" ca="1" si="255"/>
        <v>78.897262358591234</v>
      </c>
      <c r="X763" s="62">
        <f>'Config sheet'!$N$150*10^-3</f>
        <v>-333.6</v>
      </c>
      <c r="Y763" s="62">
        <f>'Config sheet'!$N$149*10^-3</f>
        <v>333.6</v>
      </c>
      <c r="Z763">
        <f t="shared" si="269"/>
        <v>4.7165301344477273E-3</v>
      </c>
      <c r="AA763" s="62">
        <f>PI()/4*('Config sheet'!$N$38^2)*'Stage 2'!Z763*2</f>
        <v>4.3137714755966695E-4</v>
      </c>
      <c r="AB763">
        <f t="shared" si="270"/>
        <v>2.6527166110504652</v>
      </c>
    </row>
    <row r="764" spans="3:28" x14ac:dyDescent="0.25">
      <c r="C764">
        <v>18</v>
      </c>
      <c r="D764">
        <f t="shared" si="256"/>
        <v>995</v>
      </c>
      <c r="E764">
        <f t="shared" si="257"/>
        <v>0.17780000000000001</v>
      </c>
      <c r="F764">
        <f t="shared" si="252"/>
        <v>3.0150753768844224E-3</v>
      </c>
      <c r="G764">
        <f t="shared" si="258"/>
        <v>104.19615634406146</v>
      </c>
      <c r="H764">
        <f t="shared" si="259"/>
        <v>0.31415926535897931</v>
      </c>
      <c r="I764" s="3">
        <f t="shared" si="260"/>
        <v>8.8900000000000007E-2</v>
      </c>
      <c r="J764" s="3">
        <f t="shared" si="261"/>
        <v>0.40640000000000004</v>
      </c>
      <c r="K764">
        <f t="shared" si="262"/>
        <v>5.5580264473562249E-2</v>
      </c>
      <c r="L764" s="62">
        <f>PI()/4*('Config sheet'!$N$38^2)*'Stage 2'!K764*2</f>
        <v>5.0834098936642551E-3</v>
      </c>
      <c r="M764">
        <f t="shared" si="263"/>
        <v>24.366662458079606</v>
      </c>
      <c r="N764" s="62">
        <f>'Config sheet'!$N$44</f>
        <v>5.8970333333333338</v>
      </c>
      <c r="O764">
        <f t="shared" si="253"/>
        <v>3.457947834010425</v>
      </c>
      <c r="P764">
        <f t="shared" si="254"/>
        <v>1088.7431035305156</v>
      </c>
      <c r="Q764">
        <f t="shared" si="264"/>
        <v>180</v>
      </c>
      <c r="R764">
        <f t="shared" si="265"/>
        <v>195.97375863549283</v>
      </c>
      <c r="S764">
        <f t="shared" si="266"/>
        <v>195.9737586354928</v>
      </c>
      <c r="T764">
        <f t="shared" ca="1" si="267"/>
        <v>1.3924272678729401</v>
      </c>
      <c r="U764">
        <f t="shared" ca="1" si="268"/>
        <v>57.120414485070881</v>
      </c>
      <c r="V764">
        <f ca="1">(-U764*'Config sheet'!$N$134+'Config sheet'!$N$135*'Stage 2'!U1129)*10^2</f>
        <v>-114.66177257120546</v>
      </c>
      <c r="W764">
        <f t="shared" ca="1" si="255"/>
        <v>81.311986064287368</v>
      </c>
      <c r="X764" s="62">
        <f>'Config sheet'!$N$150*10^-3</f>
        <v>-333.6</v>
      </c>
      <c r="Y764" s="62">
        <f>'Config sheet'!$N$149*10^-3</f>
        <v>333.6</v>
      </c>
      <c r="Z764">
        <f t="shared" si="269"/>
        <v>5.280644473562246E-3</v>
      </c>
      <c r="AA764" s="62">
        <f>PI()/4*('Config sheet'!$N$38^2)*'Stage 2'!Z764*2</f>
        <v>4.8297143988219903E-4</v>
      </c>
      <c r="AB764">
        <f t="shared" si="270"/>
        <v>2.9699912674703293</v>
      </c>
    </row>
    <row r="765" spans="3:28" x14ac:dyDescent="0.25">
      <c r="C765">
        <v>19</v>
      </c>
      <c r="D765">
        <f t="shared" si="256"/>
        <v>995</v>
      </c>
      <c r="E765">
        <f t="shared" si="257"/>
        <v>0.17780000000000001</v>
      </c>
      <c r="F765">
        <f t="shared" si="252"/>
        <v>3.1825795644891122E-3</v>
      </c>
      <c r="G765">
        <f t="shared" si="258"/>
        <v>104.19615634406146</v>
      </c>
      <c r="H765">
        <f t="shared" si="259"/>
        <v>0.33161255787892258</v>
      </c>
      <c r="I765" s="3">
        <f t="shared" si="260"/>
        <v>8.8900000000000007E-2</v>
      </c>
      <c r="J765" s="3">
        <f t="shared" si="261"/>
        <v>0.40640000000000004</v>
      </c>
      <c r="K765">
        <f t="shared" si="262"/>
        <v>5.6174960891556727E-2</v>
      </c>
      <c r="L765" s="62">
        <f>PI()/4*('Config sheet'!$N$38^2)*'Stage 2'!K765*2</f>
        <v>5.1378012443279034E-3</v>
      </c>
      <c r="M765">
        <f t="shared" si="263"/>
        <v>24.627380304954794</v>
      </c>
      <c r="N765" s="62">
        <f>'Config sheet'!$N$44</f>
        <v>5.8970333333333338</v>
      </c>
      <c r="O765">
        <f t="shared" si="253"/>
        <v>3.6395045145432272</v>
      </c>
      <c r="P765">
        <f t="shared" si="254"/>
        <v>1078.9629517367316</v>
      </c>
      <c r="Q765">
        <f t="shared" si="264"/>
        <v>180</v>
      </c>
      <c r="R765">
        <f t="shared" si="265"/>
        <v>194.2133313126117</v>
      </c>
      <c r="S765">
        <f t="shared" si="266"/>
        <v>194.2133313126117</v>
      </c>
      <c r="T765">
        <f t="shared" ca="1" si="267"/>
        <v>1.3924272678729401</v>
      </c>
      <c r="U765">
        <f t="shared" ca="1" si="268"/>
        <v>56.280158905104273</v>
      </c>
      <c r="V765">
        <f ca="1">(-U765*'Config sheet'!$N$134+'Config sheet'!$N$135*'Stage 2'!U1130)*10^2</f>
        <v>-110.44739189949924</v>
      </c>
      <c r="W765">
        <f t="shared" ca="1" si="255"/>
        <v>83.765939413112463</v>
      </c>
      <c r="X765" s="62">
        <f>'Config sheet'!$N$150*10^-3</f>
        <v>-333.6</v>
      </c>
      <c r="Y765" s="62">
        <f>'Config sheet'!$N$149*10^-3</f>
        <v>333.6</v>
      </c>
      <c r="Z765">
        <f t="shared" si="269"/>
        <v>5.875340891556724E-3</v>
      </c>
      <c r="AA765" s="62">
        <f>PI()/4*('Config sheet'!$N$38^2)*'Stage 2'!Z765*2</f>
        <v>5.373627905458471E-4</v>
      </c>
      <c r="AB765">
        <f t="shared" si="270"/>
        <v>3.3044661932265038</v>
      </c>
    </row>
    <row r="766" spans="3:28" x14ac:dyDescent="0.25">
      <c r="C766">
        <v>20</v>
      </c>
      <c r="D766">
        <f t="shared" si="256"/>
        <v>995</v>
      </c>
      <c r="E766">
        <f t="shared" si="257"/>
        <v>0.17780000000000001</v>
      </c>
      <c r="F766">
        <f t="shared" si="252"/>
        <v>3.3500837520938024E-3</v>
      </c>
      <c r="G766">
        <f t="shared" si="258"/>
        <v>104.19615634406146</v>
      </c>
      <c r="H766">
        <f t="shared" si="259"/>
        <v>0.3490658503988659</v>
      </c>
      <c r="I766" s="3">
        <f t="shared" si="260"/>
        <v>8.8900000000000007E-2</v>
      </c>
      <c r="J766" s="3">
        <f t="shared" si="261"/>
        <v>0.40640000000000004</v>
      </c>
      <c r="K766">
        <f t="shared" si="262"/>
        <v>5.6799968305604534E-2</v>
      </c>
      <c r="L766" s="62">
        <f>PI()/4*('Config sheet'!$N$38^2)*'Stage 2'!K766*2</f>
        <v>5.194964859907592E-3</v>
      </c>
      <c r="M766">
        <f t="shared" si="263"/>
        <v>24.90138664220683</v>
      </c>
      <c r="N766" s="62">
        <f>'Config sheet'!$N$44</f>
        <v>5.8970333333333338</v>
      </c>
      <c r="O766">
        <f t="shared" si="253"/>
        <v>3.8193826198770475</v>
      </c>
      <c r="P766">
        <f t="shared" si="254"/>
        <v>1068.7021154496185</v>
      </c>
      <c r="Q766">
        <f t="shared" si="264"/>
        <v>180</v>
      </c>
      <c r="R766">
        <f t="shared" si="265"/>
        <v>192.36638078093134</v>
      </c>
      <c r="S766">
        <f t="shared" si="266"/>
        <v>192.36638078093134</v>
      </c>
      <c r="T766">
        <f t="shared" ca="1" si="267"/>
        <v>1.3924272678729401</v>
      </c>
      <c r="U766">
        <f t="shared" ca="1" si="268"/>
        <v>55.419711910781693</v>
      </c>
      <c r="V766">
        <f ca="1">(-U766*'Config sheet'!$N$134+'Config sheet'!$N$135*'Stage 2'!U1131)*10^2</f>
        <v>-106.1189893130323</v>
      </c>
      <c r="W766">
        <f t="shared" ca="1" si="255"/>
        <v>86.247391467899035</v>
      </c>
      <c r="X766" s="62">
        <f>'Config sheet'!$N$150*10^-3</f>
        <v>-333.6</v>
      </c>
      <c r="Y766" s="62">
        <f>'Config sheet'!$N$149*10^-3</f>
        <v>333.6</v>
      </c>
      <c r="Z766">
        <f t="shared" si="269"/>
        <v>6.5003483056045308E-3</v>
      </c>
      <c r="AA766" s="62">
        <f>PI()/4*('Config sheet'!$N$38^2)*'Stage 2'!Z766*2</f>
        <v>5.9452640612553561E-4</v>
      </c>
      <c r="AB766">
        <f t="shared" si="270"/>
        <v>3.6559889232871372</v>
      </c>
    </row>
    <row r="767" spans="3:28" x14ac:dyDescent="0.25">
      <c r="C767">
        <v>21</v>
      </c>
      <c r="D767">
        <f t="shared" si="256"/>
        <v>995</v>
      </c>
      <c r="E767">
        <f t="shared" si="257"/>
        <v>0.17780000000000001</v>
      </c>
      <c r="F767">
        <f t="shared" si="252"/>
        <v>3.5175879396984926E-3</v>
      </c>
      <c r="G767">
        <f t="shared" si="258"/>
        <v>104.19615634406146</v>
      </c>
      <c r="H767">
        <f t="shared" si="259"/>
        <v>0.36651914291880916</v>
      </c>
      <c r="I767" s="3">
        <f t="shared" si="260"/>
        <v>8.8900000000000007E-2</v>
      </c>
      <c r="J767" s="3">
        <f t="shared" si="261"/>
        <v>0.40640000000000004</v>
      </c>
      <c r="K767">
        <f t="shared" si="262"/>
        <v>5.7455002168052563E-2</v>
      </c>
      <c r="L767" s="62">
        <f>PI()/4*('Config sheet'!$N$38^2)*'Stage 2'!K767*2</f>
        <v>5.2548747154757911E-3</v>
      </c>
      <c r="M767">
        <f t="shared" si="263"/>
        <v>25.188556722739197</v>
      </c>
      <c r="N767" s="62">
        <f>'Config sheet'!$N$44</f>
        <v>5.8970333333333338</v>
      </c>
      <c r="O767">
        <f t="shared" si="253"/>
        <v>3.99750224545642</v>
      </c>
      <c r="P767">
        <f t="shared" si="254"/>
        <v>1057.9679579290273</v>
      </c>
      <c r="Q767">
        <f t="shared" si="264"/>
        <v>180</v>
      </c>
      <c r="R767">
        <f t="shared" si="265"/>
        <v>190.43423242722494</v>
      </c>
      <c r="S767">
        <f t="shared" si="266"/>
        <v>190.43423242722494</v>
      </c>
      <c r="T767">
        <f t="shared" ca="1" si="267"/>
        <v>1.3924272678729401</v>
      </c>
      <c r="U767">
        <f t="shared" ca="1" si="268"/>
        <v>54.541907359805791</v>
      </c>
      <c r="V767">
        <f ca="1">(-U767*'Config sheet'!$N$134+'Config sheet'!$N$135*'Stage 2'!U1132)*10^2</f>
        <v>-101.68926617922433</v>
      </c>
      <c r="W767">
        <f t="shared" ca="1" si="255"/>
        <v>88.744966248000608</v>
      </c>
      <c r="X767" s="62">
        <f>'Config sheet'!$N$150*10^-3</f>
        <v>-333.6</v>
      </c>
      <c r="Y767" s="62">
        <f>'Config sheet'!$N$149*10^-3</f>
        <v>333.6</v>
      </c>
      <c r="Z767">
        <f t="shared" si="269"/>
        <v>7.1553821680525598E-3</v>
      </c>
      <c r="AA767" s="62">
        <f>PI()/4*('Config sheet'!$N$38^2)*'Stage 2'!Z767*2</f>
        <v>6.5443626169373471E-4</v>
      </c>
      <c r="AB767">
        <f t="shared" si="270"/>
        <v>4.0243994196021138</v>
      </c>
    </row>
    <row r="768" spans="3:28" x14ac:dyDescent="0.25">
      <c r="C768">
        <v>22</v>
      </c>
      <c r="D768">
        <f t="shared" si="256"/>
        <v>995</v>
      </c>
      <c r="E768">
        <f t="shared" si="257"/>
        <v>0.17780000000000001</v>
      </c>
      <c r="F768">
        <f t="shared" si="252"/>
        <v>3.6850921273031828E-3</v>
      </c>
      <c r="G768">
        <f t="shared" si="258"/>
        <v>104.19615634406146</v>
      </c>
      <c r="H768">
        <f t="shared" si="259"/>
        <v>0.38397243543875248</v>
      </c>
      <c r="I768" s="3">
        <f t="shared" si="260"/>
        <v>8.8900000000000007E-2</v>
      </c>
      <c r="J768" s="3">
        <f t="shared" si="261"/>
        <v>0.40640000000000004</v>
      </c>
      <c r="K768">
        <f t="shared" si="262"/>
        <v>5.8139764651521111E-2</v>
      </c>
      <c r="L768" s="62">
        <f>PI()/4*('Config sheet'!$N$38^2)*'Stage 2'!K768*2</f>
        <v>5.3175035715318803E-3</v>
      </c>
      <c r="M768">
        <f t="shared" si="263"/>
        <v>25.488759977557663</v>
      </c>
      <c r="N768" s="62">
        <f>'Config sheet'!$N$44</f>
        <v>5.8970333333333338</v>
      </c>
      <c r="O768">
        <f t="shared" si="253"/>
        <v>4.1737847473633476</v>
      </c>
      <c r="P768">
        <f t="shared" si="254"/>
        <v>1046.768166665345</v>
      </c>
      <c r="Q768">
        <f t="shared" si="264"/>
        <v>180</v>
      </c>
      <c r="R768">
        <f t="shared" si="265"/>
        <v>188.41826999976209</v>
      </c>
      <c r="S768">
        <f t="shared" si="266"/>
        <v>188.41826999976209</v>
      </c>
      <c r="T768">
        <f t="shared" ca="1" si="267"/>
        <v>1.3924272678729401</v>
      </c>
      <c r="U768">
        <f t="shared" ca="1" si="268"/>
        <v>53.649501707848458</v>
      </c>
      <c r="V768">
        <f ca="1">(-U768*'Config sheet'!$N$134+'Config sheet'!$N$135*'Stage 2'!U1133)*10^2</f>
        <v>-97.170554667033684</v>
      </c>
      <c r="W768">
        <f t="shared" ca="1" si="255"/>
        <v>91.247715332728404</v>
      </c>
      <c r="X768" s="62">
        <f>'Config sheet'!$N$150*10^-3</f>
        <v>-333.6</v>
      </c>
      <c r="Y768" s="62">
        <f>'Config sheet'!$N$149*10^-3</f>
        <v>333.6</v>
      </c>
      <c r="Z768">
        <f t="shared" si="269"/>
        <v>7.8401446515211082E-3</v>
      </c>
      <c r="AA768" s="62">
        <f>PI()/4*('Config sheet'!$N$38^2)*'Stage 2'!Z768*2</f>
        <v>7.1706511774982434E-4</v>
      </c>
      <c r="AB768">
        <f t="shared" si="270"/>
        <v>4.4095301752087215</v>
      </c>
    </row>
    <row r="769" spans="3:28" x14ac:dyDescent="0.25">
      <c r="C769">
        <v>23</v>
      </c>
      <c r="D769">
        <f t="shared" si="256"/>
        <v>995</v>
      </c>
      <c r="E769">
        <f t="shared" si="257"/>
        <v>0.17780000000000001</v>
      </c>
      <c r="F769">
        <f t="shared" si="252"/>
        <v>3.852596314907873E-3</v>
      </c>
      <c r="G769">
        <f t="shared" si="258"/>
        <v>104.19615634406146</v>
      </c>
      <c r="H769">
        <f t="shared" si="259"/>
        <v>0.4014257279586958</v>
      </c>
      <c r="I769" s="3">
        <f t="shared" si="260"/>
        <v>8.8900000000000007E-2</v>
      </c>
      <c r="J769" s="3">
        <f t="shared" si="261"/>
        <v>0.40640000000000004</v>
      </c>
      <c r="K769">
        <f t="shared" si="262"/>
        <v>5.8853944842823427E-2</v>
      </c>
      <c r="L769" s="62">
        <f>PI()/4*('Config sheet'!$N$38^2)*'Stage 2'!K769*2</f>
        <v>5.3828229917381688E-3</v>
      </c>
      <c r="M769">
        <f t="shared" si="263"/>
        <v>25.801860100785539</v>
      </c>
      <c r="N769" s="62">
        <f>'Config sheet'!$N$44</f>
        <v>5.8970333333333338</v>
      </c>
      <c r="O769">
        <f t="shared" si="253"/>
        <v>4.3481527959847419</v>
      </c>
      <c r="P769">
        <f t="shared" si="254"/>
        <v>1035.1107456554482</v>
      </c>
      <c r="Q769">
        <f t="shared" si="264"/>
        <v>180</v>
      </c>
      <c r="R769">
        <f t="shared" si="265"/>
        <v>186.31993421798072</v>
      </c>
      <c r="S769">
        <f t="shared" si="266"/>
        <v>186.31993421798069</v>
      </c>
      <c r="T769">
        <f t="shared" ca="1" si="267"/>
        <v>1.3924272678729401</v>
      </c>
      <c r="U769">
        <f t="shared" ca="1" si="268"/>
        <v>52.745159956450237</v>
      </c>
      <c r="V769">
        <f ca="1">(-U769*'Config sheet'!$N$134+'Config sheet'!$N$135*'Stage 2'!U1134)*10^2</f>
        <v>-92.574753170548462</v>
      </c>
      <c r="W769">
        <f t="shared" ca="1" si="255"/>
        <v>93.745181047432254</v>
      </c>
      <c r="X769" s="62">
        <f>'Config sheet'!$N$150*10^-3</f>
        <v>-333.6</v>
      </c>
      <c r="Y769" s="62">
        <f>'Config sheet'!$N$149*10^-3</f>
        <v>333.6</v>
      </c>
      <c r="Z769">
        <f t="shared" si="269"/>
        <v>8.5543248428234242E-3</v>
      </c>
      <c r="AA769" s="62">
        <f>PI()/4*('Config sheet'!$N$38^2)*'Stage 2'!Z769*2</f>
        <v>7.8238453795611217E-4</v>
      </c>
      <c r="AB769">
        <f t="shared" si="270"/>
        <v>4.8112063232977631</v>
      </c>
    </row>
    <row r="770" spans="3:28" x14ac:dyDescent="0.25">
      <c r="C770">
        <v>24</v>
      </c>
      <c r="D770">
        <f t="shared" si="256"/>
        <v>995</v>
      </c>
      <c r="E770">
        <f t="shared" si="257"/>
        <v>0.17780000000000001</v>
      </c>
      <c r="F770">
        <f t="shared" si="252"/>
        <v>4.0201005025125632E-3</v>
      </c>
      <c r="G770">
        <f t="shared" si="258"/>
        <v>104.19615634406146</v>
      </c>
      <c r="H770">
        <f t="shared" si="259"/>
        <v>0.41887902047863912</v>
      </c>
      <c r="I770" s="3">
        <f t="shared" si="260"/>
        <v>8.8900000000000007E-2</v>
      </c>
      <c r="J770" s="3">
        <f t="shared" si="261"/>
        <v>0.40640000000000004</v>
      </c>
      <c r="K770">
        <f t="shared" si="262"/>
        <v>5.9597218945595623E-2</v>
      </c>
      <c r="L770" s="62">
        <f>PI()/4*('Config sheet'!$N$38^2)*'Stage 2'!K770*2</f>
        <v>5.4508033614525629E-3</v>
      </c>
      <c r="M770">
        <f t="shared" si="263"/>
        <v>26.127715138497653</v>
      </c>
      <c r="N770" s="62">
        <f>'Config sheet'!$N$44</f>
        <v>5.8970333333333338</v>
      </c>
      <c r="O770">
        <f t="shared" si="253"/>
        <v>4.5205304283600398</v>
      </c>
      <c r="P770">
        <f t="shared" si="254"/>
        <v>1023.0040073694375</v>
      </c>
      <c r="Q770">
        <f t="shared" si="264"/>
        <v>180</v>
      </c>
      <c r="R770">
        <f t="shared" si="265"/>
        <v>184.14072132649878</v>
      </c>
      <c r="S770">
        <f t="shared" si="266"/>
        <v>184.14072132649875</v>
      </c>
      <c r="T770">
        <f t="shared" ca="1" si="267"/>
        <v>1.3924272678729401</v>
      </c>
      <c r="U770">
        <f t="shared" ca="1" si="268"/>
        <v>51.831443661306132</v>
      </c>
      <c r="V770">
        <f ca="1">(-U770*'Config sheet'!$N$134+'Config sheet'!$N$135*'Stage 2'!U1135)*10^2</f>
        <v>-87.913271135752197</v>
      </c>
      <c r="W770">
        <f t="shared" ca="1" si="255"/>
        <v>96.22745019074658</v>
      </c>
      <c r="X770" s="62">
        <f>'Config sheet'!$N$150*10^-3</f>
        <v>-333.6</v>
      </c>
      <c r="Y770" s="62">
        <f>'Config sheet'!$N$149*10^-3</f>
        <v>333.6</v>
      </c>
      <c r="Z770">
        <f t="shared" si="269"/>
        <v>9.2975989455956198E-3</v>
      </c>
      <c r="AA770" s="62">
        <f>PI()/4*('Config sheet'!$N$38^2)*'Stage 2'!Z770*2</f>
        <v>8.5036490767050694E-4</v>
      </c>
      <c r="AB770">
        <f t="shared" si="270"/>
        <v>5.2292457511786381</v>
      </c>
    </row>
    <row r="771" spans="3:28" x14ac:dyDescent="0.25">
      <c r="C771">
        <v>25</v>
      </c>
      <c r="D771">
        <f t="shared" si="256"/>
        <v>995</v>
      </c>
      <c r="E771">
        <f t="shared" si="257"/>
        <v>0.17780000000000001</v>
      </c>
      <c r="F771">
        <f t="shared" si="252"/>
        <v>4.1876046901172534E-3</v>
      </c>
      <c r="G771">
        <f t="shared" si="258"/>
        <v>104.19615634406146</v>
      </c>
      <c r="H771">
        <f t="shared" si="259"/>
        <v>0.43633231299858238</v>
      </c>
      <c r="I771" s="3">
        <f t="shared" si="260"/>
        <v>8.8900000000000007E-2</v>
      </c>
      <c r="J771" s="3">
        <f t="shared" si="261"/>
        <v>0.40640000000000004</v>
      </c>
      <c r="K771">
        <f t="shared" si="262"/>
        <v>6.0369250491522211E-2</v>
      </c>
      <c r="L771" s="62">
        <f>PI()/4*('Config sheet'!$N$38^2)*'Stage 2'!K771*2</f>
        <v>5.5214139070474105E-3</v>
      </c>
      <c r="M771">
        <f t="shared" si="263"/>
        <v>26.466177581322675</v>
      </c>
      <c r="N771" s="62">
        <f>'Config sheet'!$N$44</f>
        <v>5.8970333333333338</v>
      </c>
      <c r="O771">
        <f t="shared" si="253"/>
        <v>4.6908430991579566</v>
      </c>
      <c r="P771">
        <f t="shared" si="254"/>
        <v>1010.4565644174154</v>
      </c>
      <c r="Q771">
        <f t="shared" si="264"/>
        <v>180</v>
      </c>
      <c r="R771">
        <f t="shared" si="265"/>
        <v>181.88218159513482</v>
      </c>
      <c r="S771">
        <f t="shared" si="266"/>
        <v>181.8821815951348</v>
      </c>
      <c r="T771">
        <f t="shared" ca="1" si="267"/>
        <v>1.3924272678729401</v>
      </c>
      <c r="U771">
        <f t="shared" ca="1" si="268"/>
        <v>50.91080097208264</v>
      </c>
      <c r="V771">
        <f ca="1">(-U771*'Config sheet'!$N$134+'Config sheet'!$N$135*'Stage 2'!U1136)*10^2</f>
        <v>-83.196983157956069</v>
      </c>
      <c r="W771">
        <f t="shared" ca="1" si="255"/>
        <v>98.685198437178755</v>
      </c>
      <c r="X771" s="62">
        <f>'Config sheet'!$N$150*10^-3</f>
        <v>-333.6</v>
      </c>
      <c r="Y771" s="62">
        <f>'Config sheet'!$N$149*10^-3</f>
        <v>333.6</v>
      </c>
      <c r="Z771">
        <f t="shared" si="269"/>
        <v>1.0069630491522208E-2</v>
      </c>
      <c r="AA771" s="62">
        <f>PI()/4*('Config sheet'!$N$38^2)*'Stage 2'!Z771*2</f>
        <v>9.2097545326535405E-4</v>
      </c>
      <c r="AB771">
        <f t="shared" si="270"/>
        <v>5.663459219078856</v>
      </c>
    </row>
    <row r="772" spans="3:28" x14ac:dyDescent="0.25">
      <c r="C772">
        <v>26</v>
      </c>
      <c r="D772">
        <f t="shared" si="256"/>
        <v>995</v>
      </c>
      <c r="E772">
        <f t="shared" si="257"/>
        <v>0.17780000000000001</v>
      </c>
      <c r="F772">
        <f t="shared" si="252"/>
        <v>4.3551088777219436E-3</v>
      </c>
      <c r="G772">
        <f t="shared" si="258"/>
        <v>104.19615634406146</v>
      </c>
      <c r="H772">
        <f t="shared" si="259"/>
        <v>0.4537856055185257</v>
      </c>
      <c r="I772" s="3">
        <f t="shared" si="260"/>
        <v>8.8900000000000007E-2</v>
      </c>
      <c r="J772" s="3">
        <f t="shared" si="261"/>
        <v>0.40640000000000004</v>
      </c>
      <c r="K772">
        <f t="shared" si="262"/>
        <v>6.1169690560031423E-2</v>
      </c>
      <c r="L772" s="62">
        <f>PI()/4*('Config sheet'!$N$38^2)*'Stage 2'!K772*2</f>
        <v>5.5946227160029796E-3</v>
      </c>
      <c r="M772">
        <f t="shared" si="263"/>
        <v>26.817094460758607</v>
      </c>
      <c r="N772" s="62">
        <f>'Config sheet'!$N$44</f>
        <v>5.8970333333333338</v>
      </c>
      <c r="O772">
        <f t="shared" si="253"/>
        <v>4.8590177302329334</v>
      </c>
      <c r="P772">
        <f t="shared" si="254"/>
        <v>997.47732092591582</v>
      </c>
      <c r="Q772">
        <f t="shared" si="264"/>
        <v>180</v>
      </c>
      <c r="R772">
        <f t="shared" si="265"/>
        <v>179.54591776666484</v>
      </c>
      <c r="S772">
        <f t="shared" si="266"/>
        <v>179.54591776666484</v>
      </c>
      <c r="T772">
        <f t="shared" ca="1" si="267"/>
        <v>1.3924272678729401</v>
      </c>
      <c r="U772">
        <f t="shared" ca="1" si="268"/>
        <v>49.985558641709105</v>
      </c>
      <c r="V772">
        <f ca="1">(-U772*'Config sheet'!$N$134+'Config sheet'!$N$135*'Stage 2'!U1137)*10^2</f>
        <v>-78.436192065519464</v>
      </c>
      <c r="W772">
        <f t="shared" ca="1" si="255"/>
        <v>101.10972570114538</v>
      </c>
      <c r="X772" s="62">
        <f>'Config sheet'!$N$150*10^-3</f>
        <v>-333.6</v>
      </c>
      <c r="Y772" s="62">
        <f>'Config sheet'!$N$149*10^-3</f>
        <v>333.6</v>
      </c>
      <c r="Z772">
        <f t="shared" si="269"/>
        <v>1.087007056003142E-2</v>
      </c>
      <c r="AA772" s="62">
        <f>PI()/4*('Config sheet'!$N$38^2)*'Stage 2'!Z772*2</f>
        <v>9.941842622209231E-4</v>
      </c>
      <c r="AB772">
        <f t="shared" si="270"/>
        <v>6.1136504837072092</v>
      </c>
    </row>
    <row r="773" spans="3:28" x14ac:dyDescent="0.25">
      <c r="C773">
        <v>27</v>
      </c>
      <c r="D773">
        <f t="shared" si="256"/>
        <v>995</v>
      </c>
      <c r="E773">
        <f t="shared" si="257"/>
        <v>0.17780000000000001</v>
      </c>
      <c r="F773">
        <f t="shared" si="252"/>
        <v>4.522613065326633E-3</v>
      </c>
      <c r="G773">
        <f t="shared" si="258"/>
        <v>104.19615634406146</v>
      </c>
      <c r="H773">
        <f t="shared" si="259"/>
        <v>0.47123889803846891</v>
      </c>
      <c r="I773" s="3">
        <f t="shared" si="260"/>
        <v>8.8900000000000007E-2</v>
      </c>
      <c r="J773" s="3">
        <f t="shared" si="261"/>
        <v>0.40640000000000004</v>
      </c>
      <c r="K773">
        <f t="shared" si="262"/>
        <v>6.1998178006331131E-2</v>
      </c>
      <c r="L773" s="62">
        <f>PI()/4*('Config sheet'!$N$38^2)*'Stage 2'!K773*2</f>
        <v>5.6703967577637895E-3</v>
      </c>
      <c r="M773">
        <f t="shared" si="263"/>
        <v>27.180307449144863</v>
      </c>
      <c r="N773" s="62">
        <f>'Config sheet'!$N$44</f>
        <v>5.8970333333333338</v>
      </c>
      <c r="O773">
        <f t="shared" si="253"/>
        <v>5.0249827587134765</v>
      </c>
      <c r="P773">
        <f t="shared" si="254"/>
        <v>984.075463633921</v>
      </c>
      <c r="Q773">
        <f t="shared" si="264"/>
        <v>180</v>
      </c>
      <c r="R773">
        <f t="shared" si="265"/>
        <v>177.13358345410583</v>
      </c>
      <c r="S773">
        <f t="shared" si="266"/>
        <v>177.13358345410577</v>
      </c>
      <c r="T773">
        <f t="shared" ca="1" si="267"/>
        <v>1.3924272678729401</v>
      </c>
      <c r="U773">
        <f t="shared" ca="1" si="268"/>
        <v>49.057915915296853</v>
      </c>
      <c r="V773">
        <f ca="1">(-U773*'Config sheet'!$N$134+'Config sheet'!$N$135*'Stage 2'!U1138)*10^2</f>
        <v>-73.640600578367852</v>
      </c>
      <c r="W773">
        <f t="shared" ca="1" si="255"/>
        <v>103.49298287573798</v>
      </c>
      <c r="X773" s="62">
        <f>'Config sheet'!$N$150*10^-3</f>
        <v>-333.6</v>
      </c>
      <c r="Y773" s="62">
        <f>'Config sheet'!$N$149*10^-3</f>
        <v>333.6</v>
      </c>
      <c r="Z773">
        <f t="shared" si="269"/>
        <v>1.1698558006331128E-2</v>
      </c>
      <c r="AA773" s="62">
        <f>PI()/4*('Config sheet'!$N$38^2)*'Stage 2'!Z773*2</f>
        <v>1.0699583039817332E-3</v>
      </c>
      <c r="AB773">
        <f t="shared" si="270"/>
        <v>6.579616426507946</v>
      </c>
    </row>
    <row r="774" spans="3:28" x14ac:dyDescent="0.25">
      <c r="C774">
        <v>28</v>
      </c>
      <c r="D774">
        <f t="shared" si="256"/>
        <v>995</v>
      </c>
      <c r="E774">
        <f t="shared" si="257"/>
        <v>0.17780000000000001</v>
      </c>
      <c r="F774">
        <f t="shared" si="252"/>
        <v>4.6901172529313232E-3</v>
      </c>
      <c r="G774">
        <f t="shared" si="258"/>
        <v>104.19615634406146</v>
      </c>
      <c r="H774">
        <f t="shared" si="259"/>
        <v>0.48869219055841223</v>
      </c>
      <c r="I774" s="3">
        <f t="shared" si="260"/>
        <v>8.8900000000000007E-2</v>
      </c>
      <c r="J774" s="3">
        <f t="shared" si="261"/>
        <v>0.40640000000000004</v>
      </c>
      <c r="K774">
        <f t="shared" si="262"/>
        <v>6.2854339697644548E-2</v>
      </c>
      <c r="L774" s="62">
        <f>PI()/4*('Config sheet'!$N$38^2)*'Stage 2'!K774*2</f>
        <v>5.7487019053448912E-3</v>
      </c>
      <c r="M774">
        <f t="shared" si="263"/>
        <v>27.555652963229203</v>
      </c>
      <c r="N774" s="62">
        <f>'Config sheet'!$N$44</f>
        <v>5.8970333333333338</v>
      </c>
      <c r="O774">
        <f t="shared" si="253"/>
        <v>5.1886681835762714</v>
      </c>
      <c r="P774">
        <f t="shared" si="254"/>
        <v>970.26045271872283</v>
      </c>
      <c r="Q774">
        <f t="shared" si="264"/>
        <v>180</v>
      </c>
      <c r="R774">
        <f t="shared" si="265"/>
        <v>174.64688148937014</v>
      </c>
      <c r="S774">
        <f t="shared" si="266"/>
        <v>174.64688148937012</v>
      </c>
      <c r="T774">
        <f t="shared" ca="1" si="267"/>
        <v>1.3924272678729401</v>
      </c>
      <c r="U774">
        <f t="shared" ca="1" si="268"/>
        <v>48.129940186513004</v>
      </c>
      <c r="V774">
        <f ca="1">(-U774*'Config sheet'!$N$134+'Config sheet'!$N$135*'Stage 2'!U1139)*10^2</f>
        <v>-68.8192910276791</v>
      </c>
      <c r="W774">
        <f t="shared" ca="1" si="255"/>
        <v>105.82759046169105</v>
      </c>
      <c r="X774" s="62">
        <f>'Config sheet'!$N$150*10^-3</f>
        <v>-333.6</v>
      </c>
      <c r="Y774" s="62">
        <f>'Config sheet'!$N$149*10^-3</f>
        <v>333.6</v>
      </c>
      <c r="Z774">
        <f t="shared" si="269"/>
        <v>1.2554719697644545E-2</v>
      </c>
      <c r="AA774" s="62">
        <f>PI()/4*('Config sheet'!$N$38^2)*'Stage 2'!Z774*2</f>
        <v>1.1482634515628347E-3</v>
      </c>
      <c r="AB774">
        <f t="shared" si="270"/>
        <v>7.0611471865267408</v>
      </c>
    </row>
    <row r="775" spans="3:28" x14ac:dyDescent="0.25">
      <c r="C775">
        <v>29</v>
      </c>
      <c r="D775">
        <f t="shared" si="256"/>
        <v>995</v>
      </c>
      <c r="E775">
        <f t="shared" si="257"/>
        <v>0.17780000000000001</v>
      </c>
      <c r="F775">
        <f t="shared" si="252"/>
        <v>4.8576214405360134E-3</v>
      </c>
      <c r="G775">
        <f t="shared" si="258"/>
        <v>104.19615634406146</v>
      </c>
      <c r="H775">
        <f t="shared" si="259"/>
        <v>0.5061454830783555</v>
      </c>
      <c r="I775" s="3">
        <f t="shared" si="260"/>
        <v>8.8900000000000007E-2</v>
      </c>
      <c r="J775" s="3">
        <f t="shared" si="261"/>
        <v>0.40640000000000004</v>
      </c>
      <c r="K775">
        <f t="shared" si="262"/>
        <v>6.3737790757499094E-2</v>
      </c>
      <c r="L775" s="62">
        <f>PI()/4*('Config sheet'!$N$38^2)*'Stage 2'!K775*2</f>
        <v>5.8295029576746968E-3</v>
      </c>
      <c r="M775">
        <f t="shared" si="263"/>
        <v>27.942962271265117</v>
      </c>
      <c r="N775" s="62">
        <f>'Config sheet'!$N$44</f>
        <v>5.8970333333333338</v>
      </c>
      <c r="O775">
        <f t="shared" si="253"/>
        <v>5.3500056106616976</v>
      </c>
      <c r="P775">
        <f t="shared" si="254"/>
        <v>956.04201236218853</v>
      </c>
      <c r="Q775">
        <f t="shared" si="264"/>
        <v>180</v>
      </c>
      <c r="R775">
        <f t="shared" si="265"/>
        <v>172.08756222519398</v>
      </c>
      <c r="S775">
        <f t="shared" si="266"/>
        <v>172.08756222519395</v>
      </c>
      <c r="T775">
        <f t="shared" ca="1" si="267"/>
        <v>1.3924272678729401</v>
      </c>
      <c r="U775">
        <f t="shared" ca="1" si="268"/>
        <v>47.203564292196425</v>
      </c>
      <c r="V775">
        <f ca="1">(-U775*'Config sheet'!$N$134+'Config sheet'!$N$135*'Stage 2'!U1140)*10^2</f>
        <v>-63.980712545149608</v>
      </c>
      <c r="W775">
        <f t="shared" ca="1" si="255"/>
        <v>108.10684968004438</v>
      </c>
      <c r="X775" s="62">
        <f>'Config sheet'!$N$150*10^-3</f>
        <v>-333.6</v>
      </c>
      <c r="Y775" s="62">
        <f>'Config sheet'!$N$149*10^-3</f>
        <v>333.6</v>
      </c>
      <c r="Z775">
        <f t="shared" si="269"/>
        <v>1.3438170757499091E-2</v>
      </c>
      <c r="AA775" s="62">
        <f>PI()/4*('Config sheet'!$N$38^2)*'Stage 2'!Z775*2</f>
        <v>1.2290645038926409E-3</v>
      </c>
      <c r="AB775">
        <f t="shared" si="270"/>
        <v>7.5580262978060126</v>
      </c>
    </row>
    <row r="776" spans="3:28" x14ac:dyDescent="0.25">
      <c r="C776">
        <v>30</v>
      </c>
      <c r="D776">
        <f t="shared" si="256"/>
        <v>995</v>
      </c>
      <c r="E776">
        <f t="shared" si="257"/>
        <v>0.17780000000000001</v>
      </c>
      <c r="F776">
        <f t="shared" si="252"/>
        <v>5.0251256281407036E-3</v>
      </c>
      <c r="G776">
        <f t="shared" si="258"/>
        <v>104.19615634406146</v>
      </c>
      <c r="H776">
        <f t="shared" si="259"/>
        <v>0.52359877559829882</v>
      </c>
      <c r="I776" s="3">
        <f t="shared" si="260"/>
        <v>8.8900000000000007E-2</v>
      </c>
      <c r="J776" s="3">
        <f t="shared" si="261"/>
        <v>0.40640000000000004</v>
      </c>
      <c r="K776">
        <f t="shared" si="262"/>
        <v>6.4648134817912831E-2</v>
      </c>
      <c r="L776" s="62">
        <f>PI()/4*('Config sheet'!$N$38^2)*'Stage 2'!K776*2</f>
        <v>5.9127636626601313E-3</v>
      </c>
      <c r="M776">
        <f t="shared" si="263"/>
        <v>28.342061603571644</v>
      </c>
      <c r="N776" s="62">
        <f>'Config sheet'!$N$44</f>
        <v>5.8970333333333338</v>
      </c>
      <c r="O776">
        <f t="shared" si="253"/>
        <v>5.5089282960881709</v>
      </c>
      <c r="P776">
        <f t="shared" si="254"/>
        <v>941.43012106828996</v>
      </c>
      <c r="Q776">
        <f t="shared" si="264"/>
        <v>180</v>
      </c>
      <c r="R776">
        <f t="shared" si="265"/>
        <v>169.45742179229219</v>
      </c>
      <c r="S776">
        <f t="shared" si="266"/>
        <v>169.45742179229219</v>
      </c>
      <c r="T776">
        <f t="shared" ca="1" si="267"/>
        <v>1.3924272678729401</v>
      </c>
      <c r="U776">
        <f t="shared" ca="1" si="268"/>
        <v>46.280585303963356</v>
      </c>
      <c r="V776">
        <f ca="1">(-U776*'Config sheet'!$N$134+'Config sheet'!$N$135*'Stage 2'!U1141)*10^2</f>
        <v>-59.132675075156001</v>
      </c>
      <c r="W776">
        <f t="shared" ca="1" si="255"/>
        <v>110.32474671713619</v>
      </c>
      <c r="X776" s="62">
        <f>'Config sheet'!$N$150*10^-3</f>
        <v>-333.6</v>
      </c>
      <c r="Y776" s="62">
        <f>'Config sheet'!$N$149*10^-3</f>
        <v>333.6</v>
      </c>
      <c r="Z776">
        <f t="shared" si="269"/>
        <v>1.4348514817912827E-2</v>
      </c>
      <c r="AA776" s="62">
        <f>PI()/4*('Config sheet'!$N$38^2)*'Stage 2'!Z776*2</f>
        <v>1.312325208878075E-3</v>
      </c>
      <c r="AB776">
        <f t="shared" si="270"/>
        <v>8.0700308312220628</v>
      </c>
    </row>
    <row r="777" spans="3:28" x14ac:dyDescent="0.25">
      <c r="C777">
        <v>31</v>
      </c>
      <c r="D777">
        <f t="shared" si="256"/>
        <v>995</v>
      </c>
      <c r="E777">
        <f t="shared" si="257"/>
        <v>0.17780000000000001</v>
      </c>
      <c r="F777">
        <f t="shared" si="252"/>
        <v>5.1926298157453938E-3</v>
      </c>
      <c r="G777">
        <f t="shared" si="258"/>
        <v>104.19615634406146</v>
      </c>
      <c r="H777">
        <f t="shared" si="259"/>
        <v>0.54105206811824214</v>
      </c>
      <c r="I777" s="3">
        <f t="shared" si="260"/>
        <v>8.8900000000000007E-2</v>
      </c>
      <c r="J777" s="3">
        <f t="shared" si="261"/>
        <v>0.40640000000000004</v>
      </c>
      <c r="K777">
        <f t="shared" si="262"/>
        <v>6.5584964279314553E-2</v>
      </c>
      <c r="L777" s="62">
        <f>PI()/4*('Config sheet'!$N$38^2)*'Stage 2'!K777*2</f>
        <v>5.9984467409591007E-3</v>
      </c>
      <c r="M777">
        <f t="shared" si="263"/>
        <v>28.752772266483628</v>
      </c>
      <c r="N777" s="62">
        <f>'Config sheet'!$N$44</f>
        <v>5.8970333333333338</v>
      </c>
      <c r="O777">
        <f t="shared" si="253"/>
        <v>5.6653711880245679</v>
      </c>
      <c r="P777">
        <f t="shared" si="254"/>
        <v>926.43500174303153</v>
      </c>
      <c r="Q777">
        <f t="shared" si="264"/>
        <v>180</v>
      </c>
      <c r="R777">
        <f t="shared" si="265"/>
        <v>166.75830031374568</v>
      </c>
      <c r="S777">
        <f t="shared" si="266"/>
        <v>166.75830031374568</v>
      </c>
      <c r="T777">
        <f t="shared" ca="1" si="267"/>
        <v>1.3924272678729401</v>
      </c>
      <c r="U777">
        <f t="shared" ca="1" si="268"/>
        <v>45.362664668090346</v>
      </c>
      <c r="V777">
        <f ca="1">(-U777*'Config sheet'!$N$134+'Config sheet'!$N$135*'Stage 2'!U1142)*10^2</f>
        <v>-54.282349528972993</v>
      </c>
      <c r="W777">
        <f t="shared" ca="1" si="255"/>
        <v>112.47595078477269</v>
      </c>
      <c r="X777" s="62">
        <f>'Config sheet'!$N$150*10^-3</f>
        <v>-333.6</v>
      </c>
      <c r="Y777" s="62">
        <f>'Config sheet'!$N$149*10^-3</f>
        <v>333.6</v>
      </c>
      <c r="Z777">
        <f t="shared" si="269"/>
        <v>1.528534427931455E-2</v>
      </c>
      <c r="AA777" s="62">
        <f>PI()/4*('Config sheet'!$N$38^2)*'Stage 2'!Z777*2</f>
        <v>1.3980082871770448E-3</v>
      </c>
      <c r="AB777">
        <f t="shared" si="270"/>
        <v>8.5969315406718518</v>
      </c>
    </row>
    <row r="778" spans="3:28" x14ac:dyDescent="0.25">
      <c r="C778">
        <v>32</v>
      </c>
      <c r="D778">
        <f t="shared" si="256"/>
        <v>995</v>
      </c>
      <c r="E778">
        <f t="shared" si="257"/>
        <v>0.17780000000000001</v>
      </c>
      <c r="F778">
        <f t="shared" si="252"/>
        <v>5.360134003350084E-3</v>
      </c>
      <c r="G778">
        <f t="shared" si="258"/>
        <v>104.19615634406146</v>
      </c>
      <c r="H778">
        <f t="shared" si="259"/>
        <v>0.55850536063818546</v>
      </c>
      <c r="I778" s="3">
        <f t="shared" si="260"/>
        <v>8.8900000000000007E-2</v>
      </c>
      <c r="J778" s="3">
        <f t="shared" si="261"/>
        <v>0.40640000000000004</v>
      </c>
      <c r="K778">
        <f t="shared" si="262"/>
        <v>6.6547860578024101E-2</v>
      </c>
      <c r="L778" s="62">
        <f>PI()/4*('Config sheet'!$N$38^2)*'Stage 2'!K778*2</f>
        <v>6.0865139104444334E-3</v>
      </c>
      <c r="M778">
        <f t="shared" si="263"/>
        <v>29.174910759616392</v>
      </c>
      <c r="N778" s="62">
        <f>'Config sheet'!$N$44</f>
        <v>5.8970333333333338</v>
      </c>
      <c r="O778">
        <f t="shared" ref="O778:O809" si="271">I778*G778*SIN(H778)+I778^2*G778*SIN(2*H778)/(2*J778)</f>
        <v>5.8192709667818967</v>
      </c>
      <c r="P778">
        <f t="shared" ref="P778:P809" si="272">I778*G778^2*COS(H778)+(I778^2*G778^2*COS(2*H778)/J778)</f>
        <v>911.06711154818379</v>
      </c>
      <c r="Q778">
        <f t="shared" si="264"/>
        <v>180</v>
      </c>
      <c r="R778">
        <f t="shared" si="265"/>
        <v>163.9920800786731</v>
      </c>
      <c r="S778">
        <f t="shared" si="266"/>
        <v>163.9920800786731</v>
      </c>
      <c r="T778">
        <f t="shared" ca="1" si="267"/>
        <v>1.3924272678729401</v>
      </c>
      <c r="U778">
        <f t="shared" ca="1" si="268"/>
        <v>44.451329541595868</v>
      </c>
      <c r="V778">
        <f ca="1">(-U778*'Config sheet'!$N$134+'Config sheet'!$N$135*'Stage 2'!U1143)*10^2</f>
        <v>-49.436273384775454</v>
      </c>
      <c r="W778">
        <f t="shared" ca="1" si="255"/>
        <v>114.55580669389764</v>
      </c>
      <c r="X778" s="62">
        <f>'Config sheet'!$N$150*10^-3</f>
        <v>-333.6</v>
      </c>
      <c r="Y778" s="62">
        <f>'Config sheet'!$N$149*10^-3</f>
        <v>333.6</v>
      </c>
      <c r="Z778">
        <f t="shared" si="269"/>
        <v>1.6248240578024098E-2</v>
      </c>
      <c r="AA778" s="62">
        <f>PI()/4*('Config sheet'!$N$38^2)*'Stage 2'!Z778*2</f>
        <v>1.4860754566623771E-3</v>
      </c>
      <c r="AB778">
        <f t="shared" si="270"/>
        <v>9.1384930135118658</v>
      </c>
    </row>
    <row r="779" spans="3:28" x14ac:dyDescent="0.25">
      <c r="C779">
        <v>33</v>
      </c>
      <c r="D779">
        <f t="shared" si="256"/>
        <v>995</v>
      </c>
      <c r="E779">
        <f t="shared" si="257"/>
        <v>0.17780000000000001</v>
      </c>
      <c r="F779">
        <f t="shared" si="252"/>
        <v>5.5276381909547742E-3</v>
      </c>
      <c r="G779">
        <f t="shared" si="258"/>
        <v>104.19615634406146</v>
      </c>
      <c r="H779">
        <f t="shared" si="259"/>
        <v>0.57595865315812877</v>
      </c>
      <c r="I779" s="3">
        <f t="shared" si="260"/>
        <v>8.8900000000000007E-2</v>
      </c>
      <c r="J779" s="3">
        <f t="shared" si="261"/>
        <v>0.40640000000000004</v>
      </c>
      <c r="K779">
        <f t="shared" si="262"/>
        <v>6.7536394461112495E-2</v>
      </c>
      <c r="L779" s="62">
        <f>PI()/4*('Config sheet'!$N$38^2)*'Stage 2'!K779*2</f>
        <v>6.1769259113427771E-3</v>
      </c>
      <c r="M779">
        <f t="shared" si="263"/>
        <v>29.60828889636576</v>
      </c>
      <c r="N779" s="62">
        <f>'Config sheet'!$N$44</f>
        <v>5.8970333333333338</v>
      </c>
      <c r="O779">
        <f t="shared" si="271"/>
        <v>5.9705660831872951</v>
      </c>
      <c r="P779">
        <f t="shared" si="272"/>
        <v>895.33713154047666</v>
      </c>
      <c r="Q779">
        <f t="shared" si="264"/>
        <v>180</v>
      </c>
      <c r="R779">
        <f t="shared" si="265"/>
        <v>161.16068367728582</v>
      </c>
      <c r="S779">
        <f t="shared" si="266"/>
        <v>161.16068367728579</v>
      </c>
      <c r="T779">
        <f t="shared" ca="1" si="267"/>
        <v>1.3924272678729401</v>
      </c>
      <c r="U779">
        <f t="shared" ca="1" si="268"/>
        <v>43.547975172630714</v>
      </c>
      <c r="V779">
        <f ca="1">(-U779*'Config sheet'!$N$134+'Config sheet'!$N$135*'Stage 2'!U1144)*10^2</f>
        <v>-44.600361037969961</v>
      </c>
      <c r="W779">
        <f t="shared" ca="1" si="255"/>
        <v>116.56032263931586</v>
      </c>
      <c r="X779" s="62">
        <f>'Config sheet'!$N$150*10^-3</f>
        <v>-333.6</v>
      </c>
      <c r="Y779" s="62">
        <f>'Config sheet'!$N$149*10^-3</f>
        <v>333.6</v>
      </c>
      <c r="Z779">
        <f t="shared" si="269"/>
        <v>1.7236774461112492E-2</v>
      </c>
      <c r="AA779" s="62">
        <f>PI()/4*('Config sheet'!$N$38^2)*'Stage 2'!Z779*2</f>
        <v>1.5764874575607208E-3</v>
      </c>
      <c r="AB779">
        <f t="shared" si="270"/>
        <v>9.6944738251476323</v>
      </c>
    </row>
    <row r="780" spans="3:28" x14ac:dyDescent="0.25">
      <c r="C780">
        <v>34</v>
      </c>
      <c r="D780">
        <f t="shared" si="256"/>
        <v>995</v>
      </c>
      <c r="E780">
        <f t="shared" si="257"/>
        <v>0.17780000000000001</v>
      </c>
      <c r="F780">
        <f t="shared" si="252"/>
        <v>5.6951423785594644E-3</v>
      </c>
      <c r="G780">
        <f t="shared" si="258"/>
        <v>104.19615634406146</v>
      </c>
      <c r="H780">
        <f t="shared" si="259"/>
        <v>0.59341194567807198</v>
      </c>
      <c r="I780" s="3">
        <f t="shared" si="260"/>
        <v>8.8900000000000007E-2</v>
      </c>
      <c r="J780" s="3">
        <f t="shared" si="261"/>
        <v>0.40640000000000004</v>
      </c>
      <c r="K780">
        <f t="shared" si="262"/>
        <v>6.8550126268449155E-2</v>
      </c>
      <c r="L780" s="62">
        <f>PI()/4*('Config sheet'!$N$38^2)*'Stage 2'!K780*2</f>
        <v>6.2696425320308367E-3</v>
      </c>
      <c r="M780">
        <f t="shared" si="263"/>
        <v>30.052713927559001</v>
      </c>
      <c r="N780" s="62">
        <f>'Config sheet'!$N$44</f>
        <v>5.8970333333333338</v>
      </c>
      <c r="O780">
        <f t="shared" si="271"/>
        <v>6.1191967952054016</v>
      </c>
      <c r="P780">
        <f t="shared" si="272"/>
        <v>879.25595610815617</v>
      </c>
      <c r="Q780">
        <f t="shared" si="264"/>
        <v>180</v>
      </c>
      <c r="R780">
        <f t="shared" si="265"/>
        <v>158.26607209946815</v>
      </c>
      <c r="S780">
        <f t="shared" si="266"/>
        <v>158.26607209946812</v>
      </c>
      <c r="T780">
        <f t="shared" ca="1" si="267"/>
        <v>1.3924272678729401</v>
      </c>
      <c r="U780">
        <f t="shared" ca="1" si="268"/>
        <v>42.653868176485247</v>
      </c>
      <c r="V780">
        <f ca="1">(-U780*'Config sheet'!$N$134+'Config sheet'!$N$135*'Stage 2'!U1145)*10^2</f>
        <v>-39.77991822098523</v>
      </c>
      <c r="W780">
        <f t="shared" ca="1" si="255"/>
        <v>118.48615387848292</v>
      </c>
      <c r="X780" s="62">
        <f>'Config sheet'!$N$150*10^-3</f>
        <v>-333.6</v>
      </c>
      <c r="Y780" s="62">
        <f>'Config sheet'!$N$149*10^-3</f>
        <v>333.6</v>
      </c>
      <c r="Z780">
        <f t="shared" si="269"/>
        <v>1.8250506268449151E-2</v>
      </c>
      <c r="AA780" s="62">
        <f>PI()/4*('Config sheet'!$N$38^2)*'Stage 2'!Z780*2</f>
        <v>1.6692040782487806E-3</v>
      </c>
      <c r="AB780">
        <f t="shared" si="270"/>
        <v>10.264626697665438</v>
      </c>
    </row>
    <row r="781" spans="3:28" x14ac:dyDescent="0.25">
      <c r="C781">
        <v>35</v>
      </c>
      <c r="D781">
        <f t="shared" si="256"/>
        <v>995</v>
      </c>
      <c r="E781">
        <f t="shared" si="257"/>
        <v>0.17780000000000001</v>
      </c>
      <c r="F781">
        <f t="shared" si="252"/>
        <v>5.8626465661641546E-3</v>
      </c>
      <c r="G781">
        <f t="shared" si="258"/>
        <v>104.19615634406146</v>
      </c>
      <c r="H781">
        <f t="shared" si="259"/>
        <v>0.6108652381980153</v>
      </c>
      <c r="I781" s="3">
        <f t="shared" si="260"/>
        <v>8.8900000000000007E-2</v>
      </c>
      <c r="J781" s="3">
        <f t="shared" si="261"/>
        <v>0.40640000000000004</v>
      </c>
      <c r="K781">
        <f t="shared" si="262"/>
        <v>6.9588606221739249E-2</v>
      </c>
      <c r="L781" s="62">
        <f>PI()/4*('Config sheet'!$N$38^2)*'Stage 2'!K781*2</f>
        <v>6.3646226354709332E-3</v>
      </c>
      <c r="M781">
        <f t="shared" si="263"/>
        <v>30.507988668170182</v>
      </c>
      <c r="N781" s="62">
        <f>'Config sheet'!$N$44</f>
        <v>5.8970333333333338</v>
      </c>
      <c r="O781">
        <f t="shared" si="271"/>
        <v>6.2651052027741896</v>
      </c>
      <c r="P781">
        <f t="shared" si="272"/>
        <v>862.83468221702321</v>
      </c>
      <c r="Q781">
        <f t="shared" si="264"/>
        <v>180</v>
      </c>
      <c r="R781">
        <f t="shared" si="265"/>
        <v>155.31024279906421</v>
      </c>
      <c r="S781">
        <f t="shared" si="266"/>
        <v>155.31024279906418</v>
      </c>
      <c r="T781">
        <f t="shared" ca="1" si="267"/>
        <v>1.3924272678729401</v>
      </c>
      <c r="U781">
        <f t="shared" ca="1" si="268"/>
        <v>41.770150564167984</v>
      </c>
      <c r="V781">
        <f ca="1">(-U781*'Config sheet'!$N$134+'Config sheet'!$N$135*'Stage 2'!U1146)*10^2</f>
        <v>-34.979659837425395</v>
      </c>
      <c r="W781">
        <f t="shared" ca="1" si="255"/>
        <v>120.33058296163881</v>
      </c>
      <c r="X781" s="62">
        <f>'Config sheet'!$N$150*10^-3</f>
        <v>-333.6</v>
      </c>
      <c r="Y781" s="62">
        <f>'Config sheet'!$N$149*10^-3</f>
        <v>333.6</v>
      </c>
      <c r="Z781">
        <f t="shared" si="269"/>
        <v>1.9288986221739246E-2</v>
      </c>
      <c r="AA781" s="62">
        <f>PI()/4*('Config sheet'!$N$38^2)*'Stage 2'!Z781*2</f>
        <v>1.7641841816888771E-3</v>
      </c>
      <c r="AB781">
        <f t="shared" si="270"/>
        <v>10.848698662395526</v>
      </c>
    </row>
    <row r="782" spans="3:28" x14ac:dyDescent="0.25">
      <c r="C782">
        <v>36</v>
      </c>
      <c r="D782">
        <f t="shared" si="256"/>
        <v>995</v>
      </c>
      <c r="E782">
        <f t="shared" si="257"/>
        <v>0.17780000000000001</v>
      </c>
      <c r="F782">
        <f t="shared" si="252"/>
        <v>6.0301507537688448E-3</v>
      </c>
      <c r="G782">
        <f t="shared" si="258"/>
        <v>104.19615634406146</v>
      </c>
      <c r="H782">
        <f t="shared" si="259"/>
        <v>0.62831853071795862</v>
      </c>
      <c r="I782" s="3">
        <f t="shared" si="260"/>
        <v>8.8900000000000007E-2</v>
      </c>
      <c r="J782" s="3">
        <f t="shared" si="261"/>
        <v>0.40640000000000004</v>
      </c>
      <c r="K782">
        <f t="shared" si="262"/>
        <v>7.0651374720338347E-2</v>
      </c>
      <c r="L782" s="62">
        <f>PI()/4*('Config sheet'!$N$38^2)*'Stage 2'!K782*2</f>
        <v>6.4618241862664169E-3</v>
      </c>
      <c r="M782">
        <f t="shared" si="263"/>
        <v>30.97391162700681</v>
      </c>
      <c r="N782" s="62">
        <f>'Config sheet'!$N$44</f>
        <v>5.8970333333333338</v>
      </c>
      <c r="O782">
        <f t="shared" si="271"/>
        <v>6.4082352808243677</v>
      </c>
      <c r="P782">
        <f t="shared" si="272"/>
        <v>846.0845984782934</v>
      </c>
      <c r="Q782">
        <f t="shared" si="264"/>
        <v>180</v>
      </c>
      <c r="R782">
        <f t="shared" si="265"/>
        <v>152.29522772609283</v>
      </c>
      <c r="S782">
        <f t="shared" si="266"/>
        <v>152.29522772609283</v>
      </c>
      <c r="T782">
        <f t="shared" ca="1" si="267"/>
        <v>1.3924272678729401</v>
      </c>
      <c r="U782">
        <f t="shared" ca="1" si="268"/>
        <v>40.897844388097496</v>
      </c>
      <c r="V782">
        <f ca="1">(-U782*'Config sheet'!$N$134+'Config sheet'!$N$135*'Stage 2'!U1147)*10^2</f>
        <v>-30.203730590140854</v>
      </c>
      <c r="W782">
        <f t="shared" ca="1" si="255"/>
        <v>122.09149713595198</v>
      </c>
      <c r="X782" s="62">
        <f>'Config sheet'!$N$150*10^-3</f>
        <v>-333.6</v>
      </c>
      <c r="Y782" s="62">
        <f>'Config sheet'!$N$149*10^-3</f>
        <v>333.6</v>
      </c>
      <c r="Z782">
        <f t="shared" si="269"/>
        <v>2.0351754720338344E-2</v>
      </c>
      <c r="AA782" s="62">
        <f>PI()/4*('Config sheet'!$N$38^2)*'Stage 2'!Z782*2</f>
        <v>1.8613857324843604E-3</v>
      </c>
      <c r="AB782">
        <f t="shared" si="270"/>
        <v>11.446431226287032</v>
      </c>
    </row>
    <row r="783" spans="3:28" x14ac:dyDescent="0.25">
      <c r="C783">
        <v>37</v>
      </c>
      <c r="D783">
        <f t="shared" si="256"/>
        <v>995</v>
      </c>
      <c r="E783">
        <f t="shared" si="257"/>
        <v>0.17780000000000001</v>
      </c>
      <c r="F783">
        <f t="shared" si="252"/>
        <v>6.197654941373535E-3</v>
      </c>
      <c r="G783">
        <f t="shared" si="258"/>
        <v>104.19615634406146</v>
      </c>
      <c r="H783">
        <f t="shared" si="259"/>
        <v>0.64577182323790194</v>
      </c>
      <c r="I783" s="3">
        <f t="shared" si="260"/>
        <v>8.8900000000000007E-2</v>
      </c>
      <c r="J783" s="3">
        <f t="shared" si="261"/>
        <v>0.40640000000000004</v>
      </c>
      <c r="K783">
        <f t="shared" si="262"/>
        <v>7.1737962643629097E-2</v>
      </c>
      <c r="L783" s="62">
        <f>PI()/4*('Config sheet'!$N$38^2)*'Stage 2'!K783*2</f>
        <v>6.5612042783172505E-3</v>
      </c>
      <c r="M783">
        <f t="shared" si="263"/>
        <v>31.450277139273226</v>
      </c>
      <c r="N783" s="62">
        <f>'Config sheet'!$N$44</f>
        <v>5.8970333333333338</v>
      </c>
      <c r="O783">
        <f t="shared" si="271"/>
        <v>6.5485329104535435</v>
      </c>
      <c r="P783">
        <f t="shared" si="272"/>
        <v>829.01717405080467</v>
      </c>
      <c r="Q783">
        <f t="shared" si="264"/>
        <v>180</v>
      </c>
      <c r="R783">
        <f t="shared" si="265"/>
        <v>149.22309132914484</v>
      </c>
      <c r="S783">
        <f t="shared" si="266"/>
        <v>149.22309132914484</v>
      </c>
      <c r="T783">
        <f t="shared" ca="1" si="267"/>
        <v>1.3924272678729401</v>
      </c>
      <c r="U783">
        <f t="shared" ca="1" si="268"/>
        <v>40.037856878465746</v>
      </c>
      <c r="V783">
        <f ca="1">(-U783*'Config sheet'!$N$134+'Config sheet'!$N$135*'Stage 2'!U1148)*10^2</f>
        <v>-25.455727823955488</v>
      </c>
      <c r="W783">
        <f t="shared" ca="1" si="255"/>
        <v>123.76736350518935</v>
      </c>
      <c r="X783" s="62">
        <f>'Config sheet'!$N$150*10^-3</f>
        <v>-333.6</v>
      </c>
      <c r="Y783" s="62">
        <f>'Config sheet'!$N$149*10^-3</f>
        <v>333.6</v>
      </c>
      <c r="Z783">
        <f t="shared" si="269"/>
        <v>2.1438342643629094E-2</v>
      </c>
      <c r="AA783" s="62">
        <f>PI()/4*('Config sheet'!$N$38^2)*'Stage 2'!Z783*2</f>
        <v>1.9607658245351942E-3</v>
      </c>
      <c r="AB783">
        <f t="shared" si="270"/>
        <v>12.057560541973618</v>
      </c>
    </row>
    <row r="784" spans="3:28" x14ac:dyDescent="0.25">
      <c r="C784">
        <v>38</v>
      </c>
      <c r="D784">
        <f t="shared" si="256"/>
        <v>995</v>
      </c>
      <c r="E784">
        <f t="shared" si="257"/>
        <v>0.17780000000000001</v>
      </c>
      <c r="F784">
        <f t="shared" si="252"/>
        <v>6.3651591289782244E-3</v>
      </c>
      <c r="G784">
        <f t="shared" si="258"/>
        <v>104.19615634406146</v>
      </c>
      <c r="H784">
        <f t="shared" si="259"/>
        <v>0.66322511575784515</v>
      </c>
      <c r="I784" s="3">
        <f t="shared" si="260"/>
        <v>8.8900000000000007E-2</v>
      </c>
      <c r="J784" s="3">
        <f t="shared" si="261"/>
        <v>0.40640000000000004</v>
      </c>
      <c r="K784">
        <f t="shared" si="262"/>
        <v>7.2847891659729228E-2</v>
      </c>
      <c r="L784" s="62">
        <f>PI()/4*('Config sheet'!$N$38^2)*'Stage 2'!K784*2</f>
        <v>6.6627191630546602E-3</v>
      </c>
      <c r="M784">
        <f t="shared" si="263"/>
        <v>31.936875501909746</v>
      </c>
      <c r="N784" s="62">
        <f>'Config sheet'!$N$44</f>
        <v>5.8970333333333338</v>
      </c>
      <c r="O784">
        <f t="shared" si="271"/>
        <v>6.6859459082284847</v>
      </c>
      <c r="P784">
        <f t="shared" si="272"/>
        <v>811.64404739028873</v>
      </c>
      <c r="Q784">
        <f t="shared" si="264"/>
        <v>180</v>
      </c>
      <c r="R784">
        <f t="shared" si="265"/>
        <v>146.095928530252</v>
      </c>
      <c r="S784">
        <f t="shared" si="266"/>
        <v>146.095928530252</v>
      </c>
      <c r="T784">
        <f t="shared" ca="1" si="267"/>
        <v>1.3924272678729401</v>
      </c>
      <c r="U784">
        <f t="shared" ca="1" si="268"/>
        <v>39.19098595385671</v>
      </c>
      <c r="V784">
        <f ca="1">(-U784*'Config sheet'!$N$134+'Config sheet'!$N$135*'Stage 2'!U1149)*10^2</f>
        <v>-20.738726049585864</v>
      </c>
      <c r="W784">
        <f t="shared" ca="1" si="255"/>
        <v>125.35720248066613</v>
      </c>
      <c r="X784" s="62">
        <f>'Config sheet'!$N$150*10^-3</f>
        <v>-333.6</v>
      </c>
      <c r="Y784" s="62">
        <f>'Config sheet'!$N$149*10^-3</f>
        <v>333.6</v>
      </c>
      <c r="Z784">
        <f t="shared" si="269"/>
        <v>2.2548271659729224E-2</v>
      </c>
      <c r="AA784" s="62">
        <f>PI()/4*('Config sheet'!$N$38^2)*'Stage 2'!Z784*2</f>
        <v>2.0622807092726043E-3</v>
      </c>
      <c r="AB784">
        <f t="shared" si="270"/>
        <v>12.681817581400015</v>
      </c>
    </row>
    <row r="785" spans="3:28" x14ac:dyDescent="0.25">
      <c r="C785">
        <v>39</v>
      </c>
      <c r="D785">
        <f t="shared" si="256"/>
        <v>995</v>
      </c>
      <c r="E785">
        <f t="shared" si="257"/>
        <v>0.17780000000000001</v>
      </c>
      <c r="F785">
        <f t="shared" si="252"/>
        <v>6.5326633165829146E-3</v>
      </c>
      <c r="G785">
        <f t="shared" si="258"/>
        <v>104.19615634406146</v>
      </c>
      <c r="H785">
        <f t="shared" si="259"/>
        <v>0.68067840827778847</v>
      </c>
      <c r="I785" s="3">
        <f t="shared" si="260"/>
        <v>8.8900000000000007E-2</v>
      </c>
      <c r="J785" s="3">
        <f t="shared" si="261"/>
        <v>0.40640000000000004</v>
      </c>
      <c r="K785">
        <f t="shared" si="262"/>
        <v>7.3980674540293292E-2</v>
      </c>
      <c r="L785" s="62">
        <f>PI()/4*('Config sheet'!$N$38^2)*'Stage 2'!K785*2</f>
        <v>6.7663242782331238E-3</v>
      </c>
      <c r="M785">
        <f t="shared" si="263"/>
        <v>32.433493111603298</v>
      </c>
      <c r="N785" s="62">
        <f>'Config sheet'!$N$44</f>
        <v>5.8970333333333338</v>
      </c>
      <c r="O785">
        <f t="shared" si="271"/>
        <v>6.8204240535909229</v>
      </c>
      <c r="P785">
        <f t="shared" si="272"/>
        <v>793.97701485858056</v>
      </c>
      <c r="Q785">
        <f t="shared" si="264"/>
        <v>180</v>
      </c>
      <c r="R785">
        <f t="shared" si="265"/>
        <v>142.91586267454454</v>
      </c>
      <c r="S785">
        <f t="shared" si="266"/>
        <v>142.91586267454451</v>
      </c>
      <c r="T785">
        <f t="shared" ca="1" si="267"/>
        <v>1.3924272678729401</v>
      </c>
      <c r="U785">
        <f t="shared" ca="1" si="268"/>
        <v>38.357926000328142</v>
      </c>
      <c r="V785">
        <f ca="1">(-U785*'Config sheet'!$N$134+'Config sheet'!$N$135*'Stage 2'!U1150)*10^2</f>
        <v>-16.055302663821536</v>
      </c>
      <c r="W785">
        <f t="shared" ca="1" si="255"/>
        <v>126.86056001072301</v>
      </c>
      <c r="X785" s="62">
        <f>'Config sheet'!$N$150*10^-3</f>
        <v>-333.6</v>
      </c>
      <c r="Y785" s="62">
        <f>'Config sheet'!$N$149*10^-3</f>
        <v>333.6</v>
      </c>
      <c r="Z785">
        <f t="shared" si="269"/>
        <v>2.3681054540293289E-2</v>
      </c>
      <c r="AA785" s="62">
        <f>PI()/4*('Config sheet'!$N$38^2)*'Stage 2'!Z785*2</f>
        <v>2.1658858244510671E-3</v>
      </c>
      <c r="AB785">
        <f t="shared" si="270"/>
        <v>13.318928312875864</v>
      </c>
    </row>
    <row r="786" spans="3:28" x14ac:dyDescent="0.25">
      <c r="C786">
        <v>40</v>
      </c>
      <c r="D786">
        <f t="shared" si="256"/>
        <v>995</v>
      </c>
      <c r="E786">
        <f t="shared" si="257"/>
        <v>0.17780000000000001</v>
      </c>
      <c r="F786">
        <f t="shared" si="252"/>
        <v>6.7001675041876048E-3</v>
      </c>
      <c r="G786">
        <f t="shared" si="258"/>
        <v>104.19615634406146</v>
      </c>
      <c r="H786">
        <f t="shared" si="259"/>
        <v>0.69813170079773179</v>
      </c>
      <c r="I786" s="3">
        <f t="shared" si="260"/>
        <v>8.8900000000000007E-2</v>
      </c>
      <c r="J786" s="3">
        <f t="shared" si="261"/>
        <v>0.40640000000000004</v>
      </c>
      <c r="K786">
        <f t="shared" si="262"/>
        <v>7.5135815481161508E-2</v>
      </c>
      <c r="L786" s="62">
        <f>PI()/4*('Config sheet'!$N$38^2)*'Stage 2'!K786*2</f>
        <v>6.8719742772571342E-3</v>
      </c>
      <c r="M786">
        <f t="shared" si="263"/>
        <v>32.939912605361421</v>
      </c>
      <c r="N786" s="62">
        <f>'Config sheet'!$N$44</f>
        <v>5.8970333333333338</v>
      </c>
      <c r="O786">
        <f t="shared" si="271"/>
        <v>6.9519191143445171</v>
      </c>
      <c r="P786">
        <f t="shared" si="272"/>
        <v>776.02801920579793</v>
      </c>
      <c r="Q786">
        <f t="shared" si="264"/>
        <v>180</v>
      </c>
      <c r="R786">
        <f t="shared" si="265"/>
        <v>139.68504345704366</v>
      </c>
      <c r="S786">
        <f t="shared" si="266"/>
        <v>139.68504345704363</v>
      </c>
      <c r="T786">
        <f t="shared" ca="1" si="267"/>
        <v>1.3924272678729401</v>
      </c>
      <c r="U786">
        <f t="shared" ca="1" si="268"/>
        <v>37.539273824059329</v>
      </c>
      <c r="V786">
        <f ca="1">(-U786*'Config sheet'!$N$134+'Config sheet'!$N$135*'Stage 2'!U1151)*10^2</f>
        <v>-11.407564430803664</v>
      </c>
      <c r="W786">
        <f t="shared" ca="1" si="255"/>
        <v>128.27747902624</v>
      </c>
      <c r="X786" s="62">
        <f>'Config sheet'!$N$150*10^-3</f>
        <v>-333.6</v>
      </c>
      <c r="Y786" s="62">
        <f>'Config sheet'!$N$149*10^-3</f>
        <v>333.6</v>
      </c>
      <c r="Z786">
        <f t="shared" si="269"/>
        <v>2.4836195481161505E-2</v>
      </c>
      <c r="AA786" s="62">
        <f>PI()/4*('Config sheet'!$N$38^2)*'Stage 2'!Z786*2</f>
        <v>2.2715358234750784E-3</v>
      </c>
      <c r="AB786">
        <f t="shared" si="270"/>
        <v>13.968613881418168</v>
      </c>
    </row>
    <row r="787" spans="3:28" x14ac:dyDescent="0.25">
      <c r="C787">
        <v>41</v>
      </c>
      <c r="D787">
        <f t="shared" si="256"/>
        <v>995</v>
      </c>
      <c r="E787">
        <f t="shared" si="257"/>
        <v>0.17780000000000001</v>
      </c>
      <c r="F787">
        <f t="shared" si="252"/>
        <v>6.867671691792295E-3</v>
      </c>
      <c r="G787">
        <f t="shared" si="258"/>
        <v>104.19615634406146</v>
      </c>
      <c r="H787">
        <f t="shared" si="259"/>
        <v>0.71558499331767511</v>
      </c>
      <c r="I787" s="3">
        <f t="shared" si="260"/>
        <v>8.8900000000000007E-2</v>
      </c>
      <c r="J787" s="3">
        <f t="shared" si="261"/>
        <v>0.40640000000000004</v>
      </c>
      <c r="K787">
        <f t="shared" si="262"/>
        <v>7.6312810428596625E-2</v>
      </c>
      <c r="L787" s="62">
        <f>PI()/4*('Config sheet'!$N$38^2)*'Stage 2'!K787*2</f>
        <v>6.9796230590190586E-3</v>
      </c>
      <c r="M787">
        <f t="shared" si="263"/>
        <v>33.455913003536189</v>
      </c>
      <c r="N787" s="62">
        <f>'Config sheet'!$N$44</f>
        <v>5.8970333333333338</v>
      </c>
      <c r="O787">
        <f t="shared" si="271"/>
        <v>7.0803848702028311</v>
      </c>
      <c r="P787">
        <f t="shared" si="272"/>
        <v>757.80913793865045</v>
      </c>
      <c r="Q787">
        <f t="shared" si="264"/>
        <v>180</v>
      </c>
      <c r="R787">
        <f t="shared" si="265"/>
        <v>136.40564482895707</v>
      </c>
      <c r="S787">
        <f t="shared" si="266"/>
        <v>136.40564482895707</v>
      </c>
      <c r="T787">
        <f t="shared" ca="1" si="267"/>
        <v>1.3924272678729401</v>
      </c>
      <c r="U787">
        <f t="shared" ca="1" si="268"/>
        <v>36.735534693550647</v>
      </c>
      <c r="V787">
        <f ca="1">(-U787*'Config sheet'!$N$134+'Config sheet'!$N$135*'Stage 2'!U1152)*10^2</f>
        <v>-6.7971743389551698</v>
      </c>
      <c r="W787">
        <f t="shared" ca="1" si="255"/>
        <v>129.60847049000191</v>
      </c>
      <c r="X787" s="62">
        <f>'Config sheet'!$N$150*10^-3</f>
        <v>-333.6</v>
      </c>
      <c r="Y787" s="62">
        <f>'Config sheet'!$N$149*10^-3</f>
        <v>333.6</v>
      </c>
      <c r="Z787">
        <f t="shared" si="269"/>
        <v>2.6013190428596622E-2</v>
      </c>
      <c r="AA787" s="62">
        <f>PI()/4*('Config sheet'!$N$38^2)*'Stage 2'!Z787*2</f>
        <v>2.3791846052370023E-3</v>
      </c>
      <c r="AB787">
        <f t="shared" si="270"/>
        <v>14.630590792236569</v>
      </c>
    </row>
    <row r="788" spans="3:28" x14ac:dyDescent="0.25">
      <c r="C788">
        <v>42</v>
      </c>
      <c r="D788">
        <f t="shared" si="256"/>
        <v>995</v>
      </c>
      <c r="E788">
        <f t="shared" si="257"/>
        <v>0.17780000000000001</v>
      </c>
      <c r="F788">
        <f t="shared" si="252"/>
        <v>7.0351758793969852E-3</v>
      </c>
      <c r="G788">
        <f t="shared" si="258"/>
        <v>104.19615634406146</v>
      </c>
      <c r="H788">
        <f t="shared" si="259"/>
        <v>0.73303828583761832</v>
      </c>
      <c r="I788" s="3">
        <f t="shared" si="260"/>
        <v>8.8900000000000007E-2</v>
      </c>
      <c r="J788" s="3">
        <f t="shared" si="261"/>
        <v>0.40640000000000004</v>
      </c>
      <c r="K788">
        <f t="shared" si="262"/>
        <v>7.7511147410842654E-2</v>
      </c>
      <c r="L788" s="62">
        <f>PI()/4*('Config sheet'!$N$38^2)*'Stage 2'!K788*2</f>
        <v>7.0892237982237236E-3</v>
      </c>
      <c r="M788">
        <f t="shared" si="263"/>
        <v>33.981269855181104</v>
      </c>
      <c r="N788" s="62">
        <f>'Config sheet'!$N$44</f>
        <v>5.8970333333333338</v>
      </c>
      <c r="O788">
        <f t="shared" si="271"/>
        <v>7.2057771343803312</v>
      </c>
      <c r="P788">
        <f t="shared" si="272"/>
        <v>739.33257158816434</v>
      </c>
      <c r="Q788">
        <f t="shared" si="264"/>
        <v>180</v>
      </c>
      <c r="R788">
        <f t="shared" si="265"/>
        <v>133.0798628858696</v>
      </c>
      <c r="S788">
        <f t="shared" si="266"/>
        <v>133.07986288586957</v>
      </c>
      <c r="T788">
        <f t="shared" ca="1" si="267"/>
        <v>1.3924272678729401</v>
      </c>
      <c r="U788">
        <f t="shared" ca="1" si="268"/>
        <v>35.947128397995293</v>
      </c>
      <c r="V788">
        <f ca="1">(-U788*'Config sheet'!$N$134+'Config sheet'!$N$135*'Stage 2'!U1153)*10^2</f>
        <v>-2.2253784966869361</v>
      </c>
      <c r="W788">
        <f t="shared" ca="1" si="255"/>
        <v>130.85448438918266</v>
      </c>
      <c r="X788" s="62">
        <f>'Config sheet'!$N$150*10^-3</f>
        <v>-333.6</v>
      </c>
      <c r="Y788" s="62">
        <f>'Config sheet'!$N$149*10^-3</f>
        <v>333.6</v>
      </c>
      <c r="Z788">
        <f t="shared" si="269"/>
        <v>2.7211527410842651E-2</v>
      </c>
      <c r="AA788" s="62">
        <f>PI()/4*('Config sheet'!$N$38^2)*'Stage 2'!Z788*2</f>
        <v>2.4887853444416678E-3</v>
      </c>
      <c r="AB788">
        <f t="shared" si="270"/>
        <v>15.304571097211838</v>
      </c>
    </row>
    <row r="789" spans="3:28" x14ac:dyDescent="0.25">
      <c r="C789">
        <v>43</v>
      </c>
      <c r="D789">
        <f t="shared" si="256"/>
        <v>995</v>
      </c>
      <c r="E789">
        <f t="shared" si="257"/>
        <v>0.17780000000000001</v>
      </c>
      <c r="F789">
        <f t="shared" si="252"/>
        <v>7.2026800670016754E-3</v>
      </c>
      <c r="G789">
        <f t="shared" si="258"/>
        <v>104.19615634406146</v>
      </c>
      <c r="H789">
        <f t="shared" si="259"/>
        <v>0.75049157835756164</v>
      </c>
      <c r="I789" s="3">
        <f t="shared" si="260"/>
        <v>8.8900000000000007E-2</v>
      </c>
      <c r="J789" s="3">
        <f t="shared" si="261"/>
        <v>0.40640000000000004</v>
      </c>
      <c r="K789">
        <f t="shared" si="262"/>
        <v>7.8730306874727554E-2</v>
      </c>
      <c r="L789" s="62">
        <f>PI()/4*('Config sheet'!$N$38^2)*'Stage 2'!K789*2</f>
        <v>7.200728976174341E-3</v>
      </c>
      <c r="M789">
        <f t="shared" si="263"/>
        <v>34.515755385619471</v>
      </c>
      <c r="N789" s="62">
        <f>'Config sheet'!$N$44</f>
        <v>5.8970333333333338</v>
      </c>
      <c r="O789">
        <f t="shared" si="271"/>
        <v>7.3280537732106978</v>
      </c>
      <c r="P789">
        <f t="shared" si="272"/>
        <v>720.61063189020479</v>
      </c>
      <c r="Q789">
        <f t="shared" si="264"/>
        <v>180</v>
      </c>
      <c r="R789">
        <f t="shared" si="265"/>
        <v>129.70991374023686</v>
      </c>
      <c r="S789">
        <f t="shared" si="266"/>
        <v>129.70991374023686</v>
      </c>
      <c r="T789">
        <f t="shared" ca="1" si="267"/>
        <v>1.3924272678729401</v>
      </c>
      <c r="U789">
        <f t="shared" ca="1" si="268"/>
        <v>35.174395258654485</v>
      </c>
      <c r="V789">
        <f ca="1">(-U789*'Config sheet'!$N$134+'Config sheet'!$N$135*'Stage 2'!U1154)*10^2</f>
        <v>2.3069672233533511</v>
      </c>
      <c r="W789">
        <f t="shared" ca="1" si="255"/>
        <v>132.01688096359021</v>
      </c>
      <c r="X789" s="62">
        <f>'Config sheet'!$N$150*10^-3</f>
        <v>-333.6</v>
      </c>
      <c r="Y789" s="62">
        <f>'Config sheet'!$N$149*10^-3</f>
        <v>333.6</v>
      </c>
      <c r="Z789">
        <f t="shared" si="269"/>
        <v>2.8430686874727551E-2</v>
      </c>
      <c r="AA789" s="62">
        <f>PI()/4*('Config sheet'!$N$38^2)*'Stage 2'!Z789*2</f>
        <v>2.6002905223922847E-3</v>
      </c>
      <c r="AB789">
        <f t="shared" si="270"/>
        <v>15.990262584211221</v>
      </c>
    </row>
    <row r="790" spans="3:28" x14ac:dyDescent="0.25">
      <c r="C790">
        <v>44</v>
      </c>
      <c r="D790">
        <f t="shared" si="256"/>
        <v>995</v>
      </c>
      <c r="E790">
        <f t="shared" si="257"/>
        <v>0.17780000000000001</v>
      </c>
      <c r="F790">
        <f t="shared" si="252"/>
        <v>7.3701842546063656E-3</v>
      </c>
      <c r="G790">
        <f t="shared" si="258"/>
        <v>104.19615634406146</v>
      </c>
      <c r="H790">
        <f t="shared" si="259"/>
        <v>0.76794487087750496</v>
      </c>
      <c r="I790" s="3">
        <f t="shared" si="260"/>
        <v>8.8900000000000007E-2</v>
      </c>
      <c r="J790" s="3">
        <f t="shared" si="261"/>
        <v>0.40640000000000004</v>
      </c>
      <c r="K790">
        <f t="shared" si="262"/>
        <v>7.9969762027023897E-2</v>
      </c>
      <c r="L790" s="62">
        <f>PI()/4*('Config sheet'!$N$38^2)*'Stage 2'!K790*2</f>
        <v>7.3140904119935856E-3</v>
      </c>
      <c r="M790">
        <f t="shared" si="263"/>
        <v>35.059138646098532</v>
      </c>
      <c r="N790" s="62">
        <f>'Config sheet'!$N$44</f>
        <v>5.8970333333333338</v>
      </c>
      <c r="O790">
        <f t="shared" si="271"/>
        <v>7.447174723778943</v>
      </c>
      <c r="P790">
        <f t="shared" si="272"/>
        <v>701.65572989227212</v>
      </c>
      <c r="Q790">
        <f t="shared" si="264"/>
        <v>180</v>
      </c>
      <c r="R790">
        <f t="shared" si="265"/>
        <v>126.298031380609</v>
      </c>
      <c r="S790">
        <f t="shared" si="266"/>
        <v>126.29803138060899</v>
      </c>
      <c r="T790">
        <f t="shared" ca="1" si="267"/>
        <v>1.3924272678729401</v>
      </c>
      <c r="U790">
        <f t="shared" ca="1" si="268"/>
        <v>34.508899999999997</v>
      </c>
      <c r="V790">
        <f ca="1">(-U790*'Config sheet'!$N$134+'Config sheet'!$N$135*'Stage 2'!U1155)*10^2</f>
        <v>6.3818622699640226</v>
      </c>
      <c r="W790">
        <f t="shared" ca="1" si="255"/>
        <v>132.67989365057304</v>
      </c>
      <c r="X790" s="62">
        <f>'Config sheet'!$N$150*10^-3</f>
        <v>-333.6</v>
      </c>
      <c r="Y790" s="62">
        <f>'Config sheet'!$N$149*10^-3</f>
        <v>333.6</v>
      </c>
      <c r="Z790">
        <f t="shared" si="269"/>
        <v>2.9670142027023894E-2</v>
      </c>
      <c r="AA790" s="62">
        <f>PI()/4*('Config sheet'!$N$38^2)*'Stage 2'!Z790*2</f>
        <v>2.7136519582115293E-3</v>
      </c>
      <c r="AB790">
        <f t="shared" si="270"/>
        <v>16.687368969079806</v>
      </c>
    </row>
    <row r="791" spans="3:28" x14ac:dyDescent="0.25">
      <c r="C791">
        <v>45</v>
      </c>
      <c r="D791">
        <f t="shared" si="256"/>
        <v>995</v>
      </c>
      <c r="E791">
        <f t="shared" si="257"/>
        <v>0.17780000000000001</v>
      </c>
      <c r="F791">
        <f t="shared" si="252"/>
        <v>7.5376884422110558E-3</v>
      </c>
      <c r="G791">
        <f t="shared" si="258"/>
        <v>104.19615634406146</v>
      </c>
      <c r="H791">
        <f t="shared" si="259"/>
        <v>0.78539816339744828</v>
      </c>
      <c r="I791" s="3">
        <f t="shared" si="260"/>
        <v>8.8900000000000007E-2</v>
      </c>
      <c r="J791" s="3">
        <f t="shared" si="261"/>
        <v>0.40640000000000004</v>
      </c>
      <c r="K791">
        <f t="shared" si="262"/>
        <v>8.122897918027018E-2</v>
      </c>
      <c r="L791" s="62">
        <f>PI()/4*('Config sheet'!$N$38^2)*'Stage 2'!K791*2</f>
        <v>7.4292592942526593E-3</v>
      </c>
      <c r="M791">
        <f t="shared" si="263"/>
        <v>35.611185665399262</v>
      </c>
      <c r="N791" s="62">
        <f>'Config sheet'!$N$44</f>
        <v>5.8970333333333338</v>
      </c>
      <c r="O791">
        <f t="shared" si="271"/>
        <v>7.5631020095561654</v>
      </c>
      <c r="P791">
        <f t="shared" si="272"/>
        <v>682.48036400011233</v>
      </c>
      <c r="Q791">
        <f t="shared" si="264"/>
        <v>180</v>
      </c>
      <c r="R791">
        <f t="shared" si="265"/>
        <v>122.84646552002023</v>
      </c>
      <c r="S791">
        <f t="shared" si="266"/>
        <v>122.84646552002023</v>
      </c>
      <c r="T791">
        <f t="shared" ca="1" si="267"/>
        <v>1.3924272678729401</v>
      </c>
      <c r="U791">
        <f t="shared" ca="1" si="268"/>
        <v>34.508899999999997</v>
      </c>
      <c r="V791">
        <f ca="1">(-U791*'Config sheet'!$N$134+'Config sheet'!$N$135*'Stage 2'!U1156)*10^2</f>
        <v>7.4471328872744769</v>
      </c>
      <c r="W791">
        <f t="shared" ca="1" si="255"/>
        <v>130.2935984072947</v>
      </c>
      <c r="X791" s="62">
        <f>'Config sheet'!$N$150*10^-3</f>
        <v>-333.6</v>
      </c>
      <c r="Y791" s="62">
        <f>'Config sheet'!$N$149*10^-3</f>
        <v>333.6</v>
      </c>
      <c r="Z791">
        <f t="shared" si="269"/>
        <v>3.0929359180270177E-2</v>
      </c>
      <c r="AA791" s="62">
        <f>PI()/4*('Config sheet'!$N$38^2)*'Stage 2'!Z791*2</f>
        <v>2.8288208404706034E-3</v>
      </c>
      <c r="AB791">
        <f t="shared" si="270"/>
        <v>17.395590090140704</v>
      </c>
    </row>
    <row r="792" spans="3:28" x14ac:dyDescent="0.25">
      <c r="C792">
        <v>46</v>
      </c>
      <c r="D792">
        <f t="shared" si="256"/>
        <v>995</v>
      </c>
      <c r="E792">
        <f t="shared" si="257"/>
        <v>0.17780000000000001</v>
      </c>
      <c r="F792">
        <f t="shared" si="252"/>
        <v>7.705192629815746E-3</v>
      </c>
      <c r="G792">
        <f t="shared" si="258"/>
        <v>104.19615634406146</v>
      </c>
      <c r="H792">
        <f t="shared" si="259"/>
        <v>0.8028514559173916</v>
      </c>
      <c r="I792" s="3">
        <f t="shared" si="260"/>
        <v>8.8900000000000007E-2</v>
      </c>
      <c r="J792" s="3">
        <f t="shared" si="261"/>
        <v>0.40640000000000004</v>
      </c>
      <c r="K792">
        <f t="shared" si="262"/>
        <v>8.250741810274749E-2</v>
      </c>
      <c r="L792" s="62">
        <f>PI()/4*('Config sheet'!$N$38^2)*'Stage 2'!K792*2</f>
        <v>7.5461862129804014E-3</v>
      </c>
      <c r="M792">
        <f t="shared" si="263"/>
        <v>36.171659603267855</v>
      </c>
      <c r="N792" s="62">
        <f>'Config sheet'!$N$44</f>
        <v>5.8970333333333338</v>
      </c>
      <c r="O792">
        <f t="shared" si="271"/>
        <v>7.6757997540279401</v>
      </c>
      <c r="P792">
        <f t="shared" si="272"/>
        <v>663.09710797774221</v>
      </c>
      <c r="Q792">
        <f t="shared" si="264"/>
        <v>180</v>
      </c>
      <c r="R792">
        <f t="shared" si="265"/>
        <v>119.35747943599361</v>
      </c>
      <c r="S792">
        <f t="shared" si="266"/>
        <v>119.3574794359936</v>
      </c>
      <c r="T792">
        <f t="shared" ca="1" si="267"/>
        <v>1.3924272678729401</v>
      </c>
      <c r="U792">
        <f t="shared" ca="1" si="268"/>
        <v>34.508899999999997</v>
      </c>
      <c r="V792">
        <f ca="1">(-U792*'Config sheet'!$N$134+'Config sheet'!$N$135*'Stage 2'!U1157)*10^2</f>
        <v>8.5468985545127154</v>
      </c>
      <c r="W792">
        <f t="shared" ca="1" si="255"/>
        <v>127.90437799050633</v>
      </c>
      <c r="X792" s="62">
        <f>'Config sheet'!$N$150*10^-3</f>
        <v>-333.6</v>
      </c>
      <c r="Y792" s="62">
        <f>'Config sheet'!$N$149*10^-3</f>
        <v>333.6</v>
      </c>
      <c r="Z792">
        <f t="shared" si="269"/>
        <v>3.2207798102747487E-2</v>
      </c>
      <c r="AA792" s="62">
        <f>PI()/4*('Config sheet'!$N$38^2)*'Stage 2'!Z792*2</f>
        <v>2.9457477591983455E-3</v>
      </c>
      <c r="AB792">
        <f t="shared" si="270"/>
        <v>18.114622105032332</v>
      </c>
    </row>
    <row r="793" spans="3:28" x14ac:dyDescent="0.25">
      <c r="C793">
        <v>47</v>
      </c>
      <c r="D793">
        <f t="shared" si="256"/>
        <v>995</v>
      </c>
      <c r="E793">
        <f t="shared" si="257"/>
        <v>0.17780000000000001</v>
      </c>
      <c r="F793">
        <f t="shared" si="252"/>
        <v>7.8726968174204354E-3</v>
      </c>
      <c r="G793">
        <f t="shared" si="258"/>
        <v>104.19615634406146</v>
      </c>
      <c r="H793">
        <f t="shared" si="259"/>
        <v>0.82030474843733481</v>
      </c>
      <c r="I793" s="3">
        <f t="shared" si="260"/>
        <v>8.8900000000000007E-2</v>
      </c>
      <c r="J793" s="3">
        <f t="shared" si="261"/>
        <v>0.40640000000000004</v>
      </c>
      <c r="K793">
        <f t="shared" si="262"/>
        <v>8.3804532372296139E-2</v>
      </c>
      <c r="L793" s="62">
        <f>PI()/4*('Config sheet'!$N$38^2)*'Stage 2'!K793*2</f>
        <v>7.6648211920236041E-3</v>
      </c>
      <c r="M793">
        <f t="shared" si="263"/>
        <v>36.74032090553073</v>
      </c>
      <c r="N793" s="62">
        <f>'Config sheet'!$N$44</f>
        <v>5.8970333333333338</v>
      </c>
      <c r="O793">
        <f t="shared" si="271"/>
        <v>7.7852341923097379</v>
      </c>
      <c r="P793">
        <f t="shared" si="272"/>
        <v>643.51859891452682</v>
      </c>
      <c r="Q793">
        <f t="shared" si="264"/>
        <v>180</v>
      </c>
      <c r="R793">
        <f t="shared" si="265"/>
        <v>115.83334780461483</v>
      </c>
      <c r="S793">
        <f t="shared" si="266"/>
        <v>115.83334780461483</v>
      </c>
      <c r="T793">
        <f t="shared" ca="1" si="267"/>
        <v>1.3924272678729401</v>
      </c>
      <c r="U793">
        <f t="shared" ca="1" si="268"/>
        <v>34.508899999999997</v>
      </c>
      <c r="V793">
        <f ca="1">(-U793*'Config sheet'!$N$134+'Config sheet'!$N$135*'Stage 2'!U1158)*10^2</f>
        <v>9.6819762464121162</v>
      </c>
      <c r="W793">
        <f t="shared" ca="1" si="255"/>
        <v>125.51532405102695</v>
      </c>
      <c r="X793" s="62">
        <f>'Config sheet'!$N$150*10^-3</f>
        <v>-333.6</v>
      </c>
      <c r="Y793" s="62">
        <f>'Config sheet'!$N$149*10^-3</f>
        <v>333.6</v>
      </c>
      <c r="Z793">
        <f t="shared" si="269"/>
        <v>3.3504912372296136E-2</v>
      </c>
      <c r="AA793" s="62">
        <f>PI()/4*('Config sheet'!$N$38^2)*'Stage 2'!Z793*2</f>
        <v>3.0643827382415474E-3</v>
      </c>
      <c r="AB793">
        <f t="shared" si="270"/>
        <v>18.844157689705362</v>
      </c>
    </row>
    <row r="794" spans="3:28" x14ac:dyDescent="0.25">
      <c r="C794">
        <v>48</v>
      </c>
      <c r="D794">
        <f t="shared" si="256"/>
        <v>995</v>
      </c>
      <c r="E794">
        <f t="shared" si="257"/>
        <v>0.17780000000000001</v>
      </c>
      <c r="F794">
        <f t="shared" si="252"/>
        <v>8.0402010050251264E-3</v>
      </c>
      <c r="G794">
        <f t="shared" si="258"/>
        <v>104.19615634406146</v>
      </c>
      <c r="H794">
        <f t="shared" si="259"/>
        <v>0.83775804095727824</v>
      </c>
      <c r="I794" s="3">
        <f t="shared" si="260"/>
        <v>8.8900000000000007E-2</v>
      </c>
      <c r="J794" s="3">
        <f t="shared" si="261"/>
        <v>0.40640000000000004</v>
      </c>
      <c r="K794">
        <f t="shared" si="262"/>
        <v>8.5119769733647502E-2</v>
      </c>
      <c r="L794" s="62">
        <f>PI()/4*('Config sheet'!$N$38^2)*'Stage 2'!K794*2</f>
        <v>7.785113721728831E-3</v>
      </c>
      <c r="M794">
        <f t="shared" si="263"/>
        <v>37.316927460750485</v>
      </c>
      <c r="N794" s="62">
        <f>'Config sheet'!$N$44</f>
        <v>5.8970333333333338</v>
      </c>
      <c r="O794">
        <f t="shared" si="271"/>
        <v>7.8913736807449517</v>
      </c>
      <c r="P794">
        <f t="shared" si="272"/>
        <v>623.75752517296439</v>
      </c>
      <c r="Q794">
        <f t="shared" si="264"/>
        <v>180</v>
      </c>
      <c r="R794">
        <f t="shared" si="265"/>
        <v>112.27635453113361</v>
      </c>
      <c r="S794">
        <f t="shared" si="266"/>
        <v>112.27635453113359</v>
      </c>
      <c r="T794">
        <f t="shared" ca="1" si="267"/>
        <v>1.3924272678729401</v>
      </c>
      <c r="U794">
        <f t="shared" ca="1" si="268"/>
        <v>34.508899999999997</v>
      </c>
      <c r="V794">
        <f ca="1">(-U794*'Config sheet'!$N$134+'Config sheet'!$N$135*'Stage 2'!U1159)*10^2</f>
        <v>10.853214593932471</v>
      </c>
      <c r="W794">
        <f t="shared" ca="1" si="255"/>
        <v>123.12956912506607</v>
      </c>
      <c r="X794" s="62">
        <f>'Config sheet'!$N$150*10^-3</f>
        <v>-333.6</v>
      </c>
      <c r="Y794" s="62">
        <f>'Config sheet'!$N$149*10^-3</f>
        <v>333.6</v>
      </c>
      <c r="Z794">
        <f t="shared" si="269"/>
        <v>3.4820149733647499E-2</v>
      </c>
      <c r="AA794" s="62">
        <f>PI()/4*('Config sheet'!$N$38^2)*'Stage 2'!Z794*2</f>
        <v>3.1846752679467751E-3</v>
      </c>
      <c r="AB794">
        <f t="shared" si="270"/>
        <v>19.58388623939679</v>
      </c>
    </row>
    <row r="795" spans="3:28" x14ac:dyDescent="0.25">
      <c r="C795">
        <v>49</v>
      </c>
      <c r="D795">
        <f t="shared" si="256"/>
        <v>995</v>
      </c>
      <c r="E795">
        <f t="shared" si="257"/>
        <v>0.17780000000000001</v>
      </c>
      <c r="F795">
        <f t="shared" si="252"/>
        <v>8.2077051926298158E-3</v>
      </c>
      <c r="G795">
        <f t="shared" si="258"/>
        <v>104.19615634406146</v>
      </c>
      <c r="H795">
        <f t="shared" si="259"/>
        <v>0.85521133347722145</v>
      </c>
      <c r="I795" s="3">
        <f t="shared" si="260"/>
        <v>8.8900000000000007E-2</v>
      </c>
      <c r="J795" s="3">
        <f t="shared" si="261"/>
        <v>0.40640000000000004</v>
      </c>
      <c r="K795">
        <f t="shared" si="262"/>
        <v>8.645257245893774E-2</v>
      </c>
      <c r="L795" s="62">
        <f>PI()/4*('Config sheet'!$N$38^2)*'Stage 2'!K795*2</f>
        <v>7.9070127919152605E-3</v>
      </c>
      <c r="M795">
        <f t="shared" si="263"/>
        <v>37.901234758276992</v>
      </c>
      <c r="N795" s="62">
        <f>'Config sheet'!$N$44</f>
        <v>5.8970333333333338</v>
      </c>
      <c r="O795">
        <f t="shared" si="271"/>
        <v>7.9941887044834843</v>
      </c>
      <c r="P795">
        <f t="shared" si="272"/>
        <v>603.82661433085184</v>
      </c>
      <c r="Q795">
        <f t="shared" si="264"/>
        <v>180</v>
      </c>
      <c r="R795">
        <f t="shared" si="265"/>
        <v>108.68879057955334</v>
      </c>
      <c r="S795">
        <f t="shared" si="266"/>
        <v>108.68879057955333</v>
      </c>
      <c r="T795">
        <f t="shared" ca="1" si="267"/>
        <v>1.3924272678729401</v>
      </c>
      <c r="U795">
        <f t="shared" ca="1" si="268"/>
        <v>34.508899999999997</v>
      </c>
      <c r="V795">
        <f ca="1">(-U795*'Config sheet'!$N$134+'Config sheet'!$N$135*'Stage 2'!U1160)*10^2</f>
        <v>12.06149498163407</v>
      </c>
      <c r="W795">
        <f t="shared" ca="1" si="255"/>
        <v>120.75028556118741</v>
      </c>
      <c r="X795" s="62">
        <f>'Config sheet'!$N$150*10^-3</f>
        <v>-333.6</v>
      </c>
      <c r="Y795" s="62">
        <f>'Config sheet'!$N$149*10^-3</f>
        <v>333.6</v>
      </c>
      <c r="Z795">
        <f t="shared" si="269"/>
        <v>3.6152952458937737E-2</v>
      </c>
      <c r="AA795" s="62">
        <f>PI()/4*('Config sheet'!$N$38^2)*'Stage 2'!Z795*2</f>
        <v>3.3065743381332047E-3</v>
      </c>
      <c r="AB795">
        <f t="shared" si="270"/>
        <v>20.333494071393552</v>
      </c>
    </row>
    <row r="796" spans="3:28" x14ac:dyDescent="0.25">
      <c r="C796">
        <v>50</v>
      </c>
      <c r="D796">
        <f t="shared" si="256"/>
        <v>995</v>
      </c>
      <c r="E796">
        <f t="shared" si="257"/>
        <v>0.17780000000000001</v>
      </c>
      <c r="F796">
        <f t="shared" si="252"/>
        <v>8.3752093802345069E-3</v>
      </c>
      <c r="G796">
        <f t="shared" si="258"/>
        <v>104.19615634406146</v>
      </c>
      <c r="H796">
        <f t="shared" si="259"/>
        <v>0.87266462599716477</v>
      </c>
      <c r="I796" s="3">
        <f t="shared" si="260"/>
        <v>8.8900000000000007E-2</v>
      </c>
      <c r="J796" s="3">
        <f t="shared" si="261"/>
        <v>0.40640000000000004</v>
      </c>
      <c r="K796">
        <f t="shared" si="262"/>
        <v>8.780237771106171E-2</v>
      </c>
      <c r="L796" s="62">
        <f>PI()/4*('Config sheet'!$N$38^2)*'Stage 2'!K796*2</f>
        <v>8.0304669251072824E-3</v>
      </c>
      <c r="M796">
        <f t="shared" si="263"/>
        <v>38.492996047543485</v>
      </c>
      <c r="N796" s="62">
        <f>'Config sheet'!$N$44</f>
        <v>5.8970333333333338</v>
      </c>
      <c r="O796">
        <f t="shared" si="271"/>
        <v>8.0936518830410655</v>
      </c>
      <c r="P796">
        <f t="shared" si="272"/>
        <v>583.73862113147493</v>
      </c>
      <c r="Q796">
        <f t="shared" si="264"/>
        <v>180</v>
      </c>
      <c r="R796">
        <f t="shared" si="265"/>
        <v>105.07295180366552</v>
      </c>
      <c r="S796">
        <f t="shared" si="266"/>
        <v>105.07295180366549</v>
      </c>
      <c r="T796">
        <f t="shared" ca="1" si="267"/>
        <v>1.3924272678729401</v>
      </c>
      <c r="U796">
        <f t="shared" ca="1" si="268"/>
        <v>34.508899999999997</v>
      </c>
      <c r="V796">
        <f ca="1">(-U796*'Config sheet'!$N$134+'Config sheet'!$N$135*'Stage 2'!U1161)*10^2</f>
        <v>13.30773269292138</v>
      </c>
      <c r="W796">
        <f t="shared" ca="1" si="255"/>
        <v>118.38068449658689</v>
      </c>
      <c r="X796" s="62">
        <f>'Config sheet'!$N$150*10^-3</f>
        <v>-333.6</v>
      </c>
      <c r="Y796" s="62">
        <f>'Config sheet'!$N$149*10^-3</f>
        <v>333.6</v>
      </c>
      <c r="Z796">
        <f t="shared" si="269"/>
        <v>3.7502757711061707E-2</v>
      </c>
      <c r="AA796" s="62">
        <f>PI()/4*('Config sheet'!$N$38^2)*'Stage 2'!Z796*2</f>
        <v>3.4300284713252266E-3</v>
      </c>
      <c r="AB796">
        <f t="shared" si="270"/>
        <v>21.092664629393536</v>
      </c>
    </row>
    <row r="797" spans="3:28" x14ac:dyDescent="0.25">
      <c r="C797">
        <v>51</v>
      </c>
      <c r="D797">
        <f t="shared" si="256"/>
        <v>995</v>
      </c>
      <c r="E797">
        <f t="shared" si="257"/>
        <v>0.17780000000000001</v>
      </c>
      <c r="F797">
        <f t="shared" si="252"/>
        <v>8.5427135678391962E-3</v>
      </c>
      <c r="G797">
        <f t="shared" si="258"/>
        <v>104.19615634406146</v>
      </c>
      <c r="H797">
        <f t="shared" si="259"/>
        <v>0.89011791851710798</v>
      </c>
      <c r="I797" s="3">
        <f t="shared" si="260"/>
        <v>8.8900000000000007E-2</v>
      </c>
      <c r="J797" s="3">
        <f t="shared" si="261"/>
        <v>0.40640000000000004</v>
      </c>
      <c r="K797">
        <f t="shared" si="262"/>
        <v>8.9168617909516315E-2</v>
      </c>
      <c r="L797" s="62">
        <f>PI()/4*('Config sheet'!$N$38^2)*'Stage 2'!K797*2</f>
        <v>8.1554242099947903E-3</v>
      </c>
      <c r="M797">
        <f t="shared" si="263"/>
        <v>39.091962498454102</v>
      </c>
      <c r="N797" s="62">
        <f>'Config sheet'!$N$44</f>
        <v>5.8970333333333338</v>
      </c>
      <c r="O797">
        <f t="shared" si="271"/>
        <v>8.1897379738418081</v>
      </c>
      <c r="P797">
        <f t="shared" si="272"/>
        <v>563.50631545546094</v>
      </c>
      <c r="Q797">
        <f t="shared" si="264"/>
        <v>180</v>
      </c>
      <c r="R797">
        <f t="shared" si="265"/>
        <v>101.43113678198299</v>
      </c>
      <c r="S797">
        <f t="shared" si="266"/>
        <v>101.43113678198296</v>
      </c>
      <c r="T797">
        <f t="shared" ca="1" si="267"/>
        <v>1.3924272678729401</v>
      </c>
      <c r="U797">
        <f t="shared" ca="1" si="268"/>
        <v>34.508899999999997</v>
      </c>
      <c r="V797">
        <f ca="1">(-U797*'Config sheet'!$N$134+'Config sheet'!$N$135*'Stage 2'!U1162)*10^2</f>
        <v>14.592878105052321</v>
      </c>
      <c r="W797">
        <f t="shared" ca="1" si="255"/>
        <v>116.02401488703531</v>
      </c>
      <c r="X797" s="62">
        <f>'Config sheet'!$N$150*10^-3</f>
        <v>-333.6</v>
      </c>
      <c r="Y797" s="62">
        <f>'Config sheet'!$N$149*10^-3</f>
        <v>333.6</v>
      </c>
      <c r="Z797">
        <f t="shared" si="269"/>
        <v>3.8868997909516312E-2</v>
      </c>
      <c r="AA797" s="62">
        <f>PI()/4*('Config sheet'!$N$38^2)*'Stage 2'!Z797*2</f>
        <v>3.5549857562127344E-3</v>
      </c>
      <c r="AB797">
        <f t="shared" si="270"/>
        <v>21.861078689266765</v>
      </c>
    </row>
    <row r="798" spans="3:28" x14ac:dyDescent="0.25">
      <c r="C798">
        <v>52</v>
      </c>
      <c r="D798">
        <f t="shared" si="256"/>
        <v>995</v>
      </c>
      <c r="E798">
        <f t="shared" si="257"/>
        <v>0.17780000000000001</v>
      </c>
      <c r="F798">
        <f t="shared" si="252"/>
        <v>8.7102177554438873E-3</v>
      </c>
      <c r="G798">
        <f t="shared" si="258"/>
        <v>104.19615634406146</v>
      </c>
      <c r="H798">
        <f t="shared" si="259"/>
        <v>0.90757121103705141</v>
      </c>
      <c r="I798" s="3">
        <f t="shared" si="260"/>
        <v>8.8900000000000007E-2</v>
      </c>
      <c r="J798" s="3">
        <f t="shared" si="261"/>
        <v>0.40640000000000004</v>
      </c>
      <c r="K798">
        <f t="shared" si="262"/>
        <v>9.0550721098374823E-2</v>
      </c>
      <c r="L798" s="62">
        <f>PI()/4*('Config sheet'!$N$38^2)*'Stage 2'!K798*2</f>
        <v>8.2818323350883696E-3</v>
      </c>
      <c r="M798">
        <f t="shared" si="263"/>
        <v>39.697883362705653</v>
      </c>
      <c r="N798" s="62">
        <f>'Config sheet'!$N$44</f>
        <v>5.8970333333333338</v>
      </c>
      <c r="O798">
        <f t="shared" si="271"/>
        <v>8.2824238737487583</v>
      </c>
      <c r="P798">
        <f t="shared" si="272"/>
        <v>543.14247032787148</v>
      </c>
      <c r="Q798">
        <f t="shared" si="264"/>
        <v>180</v>
      </c>
      <c r="R798">
        <f t="shared" si="265"/>
        <v>97.765644659016885</v>
      </c>
      <c r="S798">
        <f t="shared" si="266"/>
        <v>97.765644659016871</v>
      </c>
      <c r="T798">
        <f t="shared" ca="1" si="267"/>
        <v>1.3924272678729401</v>
      </c>
      <c r="U798">
        <f t="shared" ca="1" si="268"/>
        <v>34.508899999999997</v>
      </c>
      <c r="V798">
        <f ca="1">(-U798*'Config sheet'!$N$134+'Config sheet'!$N$135*'Stage 2'!U1163)*10^2</f>
        <v>15.917917935872495</v>
      </c>
      <c r="W798">
        <f t="shared" ca="1" si="255"/>
        <v>113.68356259488938</v>
      </c>
      <c r="X798" s="62">
        <f>'Config sheet'!$N$150*10^-3</f>
        <v>-333.6</v>
      </c>
      <c r="Y798" s="62">
        <f>'Config sheet'!$N$149*10^-3</f>
        <v>333.6</v>
      </c>
      <c r="Z798">
        <f t="shared" si="269"/>
        <v>4.025110109837482E-2</v>
      </c>
      <c r="AA798" s="62">
        <f>PI()/4*('Config sheet'!$N$38^2)*'Stage 2'!Z798*2</f>
        <v>3.6813938813063133E-3</v>
      </c>
      <c r="AB798">
        <f t="shared" si="270"/>
        <v>22.638414566015083</v>
      </c>
    </row>
    <row r="799" spans="3:28" x14ac:dyDescent="0.25">
      <c r="C799">
        <v>53</v>
      </c>
      <c r="D799">
        <f t="shared" si="256"/>
        <v>995</v>
      </c>
      <c r="E799">
        <f t="shared" si="257"/>
        <v>0.17780000000000001</v>
      </c>
      <c r="F799">
        <f t="shared" si="252"/>
        <v>8.8777219430485766E-3</v>
      </c>
      <c r="G799">
        <f t="shared" si="258"/>
        <v>104.19615634406146</v>
      </c>
      <c r="H799">
        <f t="shared" si="259"/>
        <v>0.92502450355699462</v>
      </c>
      <c r="I799" s="3">
        <f t="shared" si="260"/>
        <v>8.8900000000000007E-2</v>
      </c>
      <c r="J799" s="3">
        <f t="shared" si="261"/>
        <v>0.40640000000000004</v>
      </c>
      <c r="K799">
        <f t="shared" si="262"/>
        <v>9.1948111316025941E-2</v>
      </c>
      <c r="L799" s="62">
        <f>PI()/4*('Config sheet'!$N$38^2)*'Stage 2'!K799*2</f>
        <v>8.4096386225358914E-3</v>
      </c>
      <c r="M799">
        <f t="shared" si="263"/>
        <v>40.31050613588306</v>
      </c>
      <c r="N799" s="62">
        <f>'Config sheet'!$N$44</f>
        <v>5.8970333333333338</v>
      </c>
      <c r="O799">
        <f t="shared" si="271"/>
        <v>8.3716886185894754</v>
      </c>
      <c r="P799">
        <f t="shared" si="272"/>
        <v>522.65984997406565</v>
      </c>
      <c r="Q799">
        <f t="shared" si="264"/>
        <v>180</v>
      </c>
      <c r="R799">
        <f t="shared" si="265"/>
        <v>94.078772995331832</v>
      </c>
      <c r="S799">
        <f t="shared" si="266"/>
        <v>94.078772995331818</v>
      </c>
      <c r="T799">
        <f t="shared" ca="1" si="267"/>
        <v>1.3924272678729401</v>
      </c>
      <c r="U799">
        <f t="shared" ca="1" si="268"/>
        <v>34.508899999999997</v>
      </c>
      <c r="V799">
        <f ca="1">(-U799*'Config sheet'!$N$134+'Config sheet'!$N$135*'Stage 2'!U1164)*10^2</f>
        <v>17.283876544314936</v>
      </c>
      <c r="W799">
        <f t="shared" ca="1" si="255"/>
        <v>111.36264953964677</v>
      </c>
      <c r="X799" s="62">
        <f>'Config sheet'!$N$150*10^-3</f>
        <v>-333.6</v>
      </c>
      <c r="Y799" s="62">
        <f>'Config sheet'!$N$149*10^-3</f>
        <v>333.6</v>
      </c>
      <c r="Z799">
        <f t="shared" si="269"/>
        <v>4.1648491316025937E-2</v>
      </c>
      <c r="AA799" s="62">
        <f>PI()/4*('Config sheet'!$N$38^2)*'Stage 2'!Z799*2</f>
        <v>3.8092001687538343E-3</v>
      </c>
      <c r="AB799">
        <f t="shared" si="270"/>
        <v>23.424348321724374</v>
      </c>
    </row>
    <row r="800" spans="3:28" x14ac:dyDescent="0.25">
      <c r="C800">
        <v>54</v>
      </c>
      <c r="D800">
        <f t="shared" si="256"/>
        <v>995</v>
      </c>
      <c r="E800">
        <f t="shared" si="257"/>
        <v>0.17780000000000001</v>
      </c>
      <c r="F800">
        <f t="shared" si="252"/>
        <v>9.0452261306532659E-3</v>
      </c>
      <c r="G800">
        <f t="shared" si="258"/>
        <v>104.19615634406146</v>
      </c>
      <c r="H800">
        <f t="shared" si="259"/>
        <v>0.94247779607693782</v>
      </c>
      <c r="I800" s="3">
        <f t="shared" si="260"/>
        <v>8.8900000000000007E-2</v>
      </c>
      <c r="J800" s="3">
        <f t="shared" si="261"/>
        <v>0.40640000000000004</v>
      </c>
      <c r="K800">
        <f t="shared" si="262"/>
        <v>9.336020896630555E-2</v>
      </c>
      <c r="L800" s="62">
        <f>PI()/4*('Config sheet'!$N$38^2)*'Stage 2'!K800*2</f>
        <v>8.5387900620664797E-3</v>
      </c>
      <c r="M800">
        <f t="shared" si="263"/>
        <v>40.929576720165315</v>
      </c>
      <c r="N800" s="62">
        <f>'Config sheet'!$N$44</f>
        <v>5.8970333333333338</v>
      </c>
      <c r="O800">
        <f t="shared" si="271"/>
        <v>8.4575133806859544</v>
      </c>
      <c r="P800">
        <f t="shared" si="272"/>
        <v>502.07119793777974</v>
      </c>
      <c r="Q800">
        <f t="shared" si="264"/>
        <v>180</v>
      </c>
      <c r="R800">
        <f t="shared" si="265"/>
        <v>90.372815628800353</v>
      </c>
      <c r="S800">
        <f t="shared" si="266"/>
        <v>90.372815628800353</v>
      </c>
      <c r="T800">
        <f t="shared" ca="1" si="267"/>
        <v>1.3924272678729401</v>
      </c>
      <c r="U800">
        <f t="shared" ca="1" si="268"/>
        <v>34.508899999999997</v>
      </c>
      <c r="V800">
        <f ca="1">(-U800*'Config sheet'!$N$134+'Config sheet'!$N$135*'Stage 2'!U1165)*10^2</f>
        <v>18.691817286773471</v>
      </c>
      <c r="W800">
        <f t="shared" ca="1" si="255"/>
        <v>109.06463291557382</v>
      </c>
      <c r="X800" s="62">
        <f>'Config sheet'!$N$150*10^-3</f>
        <v>-333.6</v>
      </c>
      <c r="Y800" s="62">
        <f>'Config sheet'!$N$149*10^-3</f>
        <v>333.6</v>
      </c>
      <c r="Z800">
        <f t="shared" si="269"/>
        <v>4.3060588966305546E-2</v>
      </c>
      <c r="AA800" s="62">
        <f>PI()/4*('Config sheet'!$N$38^2)*'Stage 2'!Z800*2</f>
        <v>3.9383516082844234E-3</v>
      </c>
      <c r="AB800">
        <f t="shared" si="270"/>
        <v>24.218553974300079</v>
      </c>
    </row>
    <row r="801" spans="3:28" x14ac:dyDescent="0.25">
      <c r="C801">
        <v>55</v>
      </c>
      <c r="D801">
        <f t="shared" si="256"/>
        <v>995</v>
      </c>
      <c r="E801">
        <f t="shared" si="257"/>
        <v>0.17780000000000001</v>
      </c>
      <c r="F801">
        <f t="shared" si="252"/>
        <v>9.212730318257957E-3</v>
      </c>
      <c r="G801">
        <f t="shared" si="258"/>
        <v>104.19615634406146</v>
      </c>
      <c r="H801">
        <f t="shared" si="259"/>
        <v>0.95993108859688125</v>
      </c>
      <c r="I801" s="3">
        <f t="shared" si="260"/>
        <v>8.8900000000000007E-2</v>
      </c>
      <c r="J801" s="3">
        <f t="shared" si="261"/>
        <v>0.40640000000000004</v>
      </c>
      <c r="K801">
        <f t="shared" si="262"/>
        <v>9.4786431190639356E-2</v>
      </c>
      <c r="L801" s="62">
        <f>PI()/4*('Config sheet'!$N$38^2)*'Stage 2'!K801*2</f>
        <v>8.6692333450269429E-3</v>
      </c>
      <c r="M801">
        <f t="shared" si="263"/>
        <v>41.554839587474696</v>
      </c>
      <c r="N801" s="62">
        <f>'Config sheet'!$N$44</f>
        <v>5.8970333333333338</v>
      </c>
      <c r="O801">
        <f t="shared" si="271"/>
        <v>8.5398814644004126</v>
      </c>
      <c r="P801">
        <f t="shared" si="272"/>
        <v>481.3892252747857</v>
      </c>
      <c r="Q801">
        <f t="shared" si="264"/>
        <v>180</v>
      </c>
      <c r="R801">
        <f t="shared" si="265"/>
        <v>86.650060549461415</v>
      </c>
      <c r="S801">
        <f t="shared" si="266"/>
        <v>86.650060549461429</v>
      </c>
      <c r="T801">
        <f t="shared" ca="1" si="267"/>
        <v>1.3924272678729401</v>
      </c>
      <c r="U801">
        <f t="shared" ca="1" si="268"/>
        <v>34.508899999999997</v>
      </c>
      <c r="V801">
        <f ca="1">(-U801*'Config sheet'!$N$134+'Config sheet'!$N$135*'Stage 2'!U1166)*10^2</f>
        <v>20.142843931536824</v>
      </c>
      <c r="W801">
        <f t="shared" ca="1" si="255"/>
        <v>106.79290448099823</v>
      </c>
      <c r="X801" s="62">
        <f>'Config sheet'!$N$150*10^-3</f>
        <v>-333.6</v>
      </c>
      <c r="Y801" s="62">
        <f>'Config sheet'!$N$149*10^-3</f>
        <v>333.6</v>
      </c>
      <c r="Z801">
        <f t="shared" si="269"/>
        <v>4.4486811190639353E-2</v>
      </c>
      <c r="AA801" s="62">
        <f>PI()/4*('Config sheet'!$N$38^2)*'Stage 2'!Z801*2</f>
        <v>4.0687948912448875E-3</v>
      </c>
      <c r="AB801">
        <f t="shared" si="270"/>
        <v>25.02070370677129</v>
      </c>
    </row>
    <row r="802" spans="3:28" x14ac:dyDescent="0.25">
      <c r="C802">
        <v>56</v>
      </c>
      <c r="D802">
        <f t="shared" si="256"/>
        <v>995</v>
      </c>
      <c r="E802">
        <f t="shared" si="257"/>
        <v>0.17780000000000001</v>
      </c>
      <c r="F802">
        <f t="shared" si="252"/>
        <v>9.3802345058626464E-3</v>
      </c>
      <c r="G802">
        <f t="shared" si="258"/>
        <v>104.19615634406146</v>
      </c>
      <c r="H802">
        <f t="shared" si="259"/>
        <v>0.97738438111682446</v>
      </c>
      <c r="I802" s="3">
        <f t="shared" si="260"/>
        <v>8.8900000000000007E-2</v>
      </c>
      <c r="J802" s="3">
        <f t="shared" si="261"/>
        <v>0.40640000000000004</v>
      </c>
      <c r="K802">
        <f t="shared" si="262"/>
        <v>9.622619224081165E-2</v>
      </c>
      <c r="L802" s="62">
        <f>PI()/4*('Config sheet'!$N$38^2)*'Stage 2'!K802*2</f>
        <v>8.8009148984754641E-3</v>
      </c>
      <c r="M802">
        <f t="shared" si="263"/>
        <v>42.186037942900413</v>
      </c>
      <c r="N802" s="62">
        <f>'Config sheet'!$N$44</f>
        <v>5.8970333333333338</v>
      </c>
      <c r="O802">
        <f t="shared" si="271"/>
        <v>8.6187782997107139</v>
      </c>
      <c r="P802">
        <f t="shared" si="272"/>
        <v>460.62659883537731</v>
      </c>
      <c r="Q802">
        <f t="shared" si="264"/>
        <v>180</v>
      </c>
      <c r="R802">
        <f t="shared" si="265"/>
        <v>82.912787790367915</v>
      </c>
      <c r="S802">
        <f t="shared" si="266"/>
        <v>82.912787790367915</v>
      </c>
      <c r="T802">
        <f t="shared" ca="1" si="267"/>
        <v>1.3924272678729401</v>
      </c>
      <c r="U802">
        <f t="shared" ca="1" si="268"/>
        <v>34.508899999999997</v>
      </c>
      <c r="V802">
        <f ca="1">(-U802*'Config sheet'!$N$134+'Config sheet'!$N$135*'Stage 2'!U1167)*10^2</f>
        <v>21.638102133541693</v>
      </c>
      <c r="W802">
        <f t="shared" ca="1" si="255"/>
        <v>104.55088992390961</v>
      </c>
      <c r="X802" s="62">
        <f>'Config sheet'!$N$150*10^-3</f>
        <v>-333.6</v>
      </c>
      <c r="Y802" s="62">
        <f>'Config sheet'!$N$149*10^-3</f>
        <v>333.6</v>
      </c>
      <c r="Z802">
        <f t="shared" si="269"/>
        <v>4.5926572240811647E-2</v>
      </c>
      <c r="AA802" s="62">
        <f>PI()/4*('Config sheet'!$N$38^2)*'Stage 2'!Z802*2</f>
        <v>4.2004764446934078E-3</v>
      </c>
      <c r="AB802">
        <f t="shared" si="270"/>
        <v>25.830468076946932</v>
      </c>
    </row>
    <row r="803" spans="3:28" x14ac:dyDescent="0.25">
      <c r="C803">
        <v>57</v>
      </c>
      <c r="D803">
        <f t="shared" si="256"/>
        <v>995</v>
      </c>
      <c r="E803">
        <f t="shared" si="257"/>
        <v>0.17780000000000001</v>
      </c>
      <c r="F803">
        <f t="shared" si="252"/>
        <v>9.5477386934673374E-3</v>
      </c>
      <c r="G803">
        <f t="shared" si="258"/>
        <v>104.19615634406146</v>
      </c>
      <c r="H803">
        <f t="shared" si="259"/>
        <v>0.99483767363676778</v>
      </c>
      <c r="I803" s="3">
        <f t="shared" si="260"/>
        <v>8.8900000000000007E-2</v>
      </c>
      <c r="J803" s="3">
        <f t="shared" si="261"/>
        <v>0.40640000000000004</v>
      </c>
      <c r="K803">
        <f t="shared" si="262"/>
        <v>9.7678903851968715E-2</v>
      </c>
      <c r="L803" s="62">
        <f>PI()/4*('Config sheet'!$N$38^2)*'Stage 2'!K803*2</f>
        <v>8.9337809192967469E-3</v>
      </c>
      <c r="M803">
        <f t="shared" si="263"/>
        <v>42.822913888225109</v>
      </c>
      <c r="N803" s="62">
        <f>'Config sheet'!$N$44</f>
        <v>5.8970333333333338</v>
      </c>
      <c r="O803">
        <f t="shared" si="271"/>
        <v>8.6941914338314383</v>
      </c>
      <c r="P803">
        <f t="shared" si="272"/>
        <v>439.79592964881175</v>
      </c>
      <c r="Q803">
        <f t="shared" si="264"/>
        <v>180</v>
      </c>
      <c r="R803">
        <f t="shared" si="265"/>
        <v>79.16326733678612</v>
      </c>
      <c r="S803">
        <f t="shared" si="266"/>
        <v>79.16326733678612</v>
      </c>
      <c r="T803">
        <f t="shared" ca="1" si="267"/>
        <v>1.3924272678729401</v>
      </c>
      <c r="U803">
        <f t="shared" ca="1" si="268"/>
        <v>34.508899999999997</v>
      </c>
      <c r="V803">
        <f ca="1">(-U803*'Config sheet'!$N$134+'Config sheet'!$N$135*'Stage 2'!U1168)*10^2</f>
        <v>23.17878097177719</v>
      </c>
      <c r="W803">
        <f t="shared" ca="1" si="255"/>
        <v>102.34204830856331</v>
      </c>
      <c r="X803" s="62">
        <f>'Config sheet'!$N$150*10^-3</f>
        <v>-333.6</v>
      </c>
      <c r="Y803" s="62">
        <f>'Config sheet'!$N$149*10^-3</f>
        <v>333.6</v>
      </c>
      <c r="Z803">
        <f t="shared" si="269"/>
        <v>4.7379283851968712E-2</v>
      </c>
      <c r="AA803" s="62">
        <f>PI()/4*('Config sheet'!$N$38^2)*'Stage 2'!Z803*2</f>
        <v>4.3333424655146915E-3</v>
      </c>
      <c r="AB803">
        <f t="shared" si="270"/>
        <v>26.647516227203997</v>
      </c>
    </row>
    <row r="804" spans="3:28" x14ac:dyDescent="0.25">
      <c r="C804">
        <v>58</v>
      </c>
      <c r="D804">
        <f t="shared" si="256"/>
        <v>995</v>
      </c>
      <c r="E804">
        <f t="shared" si="257"/>
        <v>0.17780000000000001</v>
      </c>
      <c r="F804">
        <f t="shared" si="252"/>
        <v>9.7152428810720268E-3</v>
      </c>
      <c r="G804">
        <f t="shared" si="258"/>
        <v>104.19615634406146</v>
      </c>
      <c r="H804">
        <f t="shared" si="259"/>
        <v>1.012290966156711</v>
      </c>
      <c r="I804" s="3">
        <f t="shared" si="260"/>
        <v>8.8900000000000007E-2</v>
      </c>
      <c r="J804" s="3">
        <f t="shared" si="261"/>
        <v>0.40640000000000004</v>
      </c>
      <c r="K804">
        <f t="shared" si="262"/>
        <v>9.9143975615458638E-2</v>
      </c>
      <c r="L804" s="62">
        <f>PI()/4*('Config sheet'!$N$38^2)*'Stage 2'!K804*2</f>
        <v>9.0677774083022175E-3</v>
      </c>
      <c r="M804">
        <f t="shared" si="263"/>
        <v>43.46520858537977</v>
      </c>
      <c r="N804" s="62">
        <f>'Config sheet'!$N$44</f>
        <v>5.8970333333333338</v>
      </c>
      <c r="O804">
        <f t="shared" si="271"/>
        <v>8.766110520898712</v>
      </c>
      <c r="P804">
        <f t="shared" si="272"/>
        <v>418.90976142269704</v>
      </c>
      <c r="Q804">
        <f t="shared" si="264"/>
        <v>180</v>
      </c>
      <c r="R804">
        <f t="shared" si="265"/>
        <v>75.403757056085468</v>
      </c>
      <c r="S804">
        <f t="shared" si="266"/>
        <v>75.403757056085468</v>
      </c>
      <c r="T804">
        <f t="shared" ca="1" si="267"/>
        <v>1.3924272678729401</v>
      </c>
      <c r="U804">
        <f t="shared" ca="1" si="268"/>
        <v>34.508899999999997</v>
      </c>
      <c r="V804">
        <f ca="1">(-U804*'Config sheet'!$N$134+'Config sheet'!$N$135*'Stage 2'!U1169)*10^2</f>
        <v>24.766114551748686</v>
      </c>
      <c r="W804">
        <f t="shared" ca="1" si="255"/>
        <v>100.16987160783415</v>
      </c>
      <c r="X804" s="62">
        <f>'Config sheet'!$N$150*10^-3</f>
        <v>-333.6</v>
      </c>
      <c r="Y804" s="62">
        <f>'Config sheet'!$N$149*10^-3</f>
        <v>333.6</v>
      </c>
      <c r="Z804">
        <f t="shared" si="269"/>
        <v>4.8844355615458634E-2</v>
      </c>
      <c r="AA804" s="62">
        <f>PI()/4*('Config sheet'!$N$38^2)*'Stage 2'!Z804*2</f>
        <v>4.4673389545201612E-3</v>
      </c>
      <c r="AB804">
        <f t="shared" si="270"/>
        <v>27.471516094183706</v>
      </c>
    </row>
    <row r="805" spans="3:28" x14ac:dyDescent="0.25">
      <c r="C805">
        <v>59</v>
      </c>
      <c r="D805">
        <f t="shared" si="256"/>
        <v>995</v>
      </c>
      <c r="E805">
        <f t="shared" si="257"/>
        <v>0.17780000000000001</v>
      </c>
      <c r="F805">
        <f t="shared" si="252"/>
        <v>9.8827470686767178E-3</v>
      </c>
      <c r="G805">
        <f t="shared" si="258"/>
        <v>104.19615634406146</v>
      </c>
      <c r="H805">
        <f t="shared" si="259"/>
        <v>1.0297442586766545</v>
      </c>
      <c r="I805" s="3">
        <f t="shared" si="260"/>
        <v>8.8900000000000007E-2</v>
      </c>
      <c r="J805" s="3">
        <f t="shared" si="261"/>
        <v>0.40640000000000004</v>
      </c>
      <c r="K805">
        <f t="shared" si="262"/>
        <v>0.10062081535110785</v>
      </c>
      <c r="L805" s="62">
        <f>PI()/4*('Config sheet'!$N$38^2)*'Stage 2'!K805*2</f>
        <v>9.202850204278688E-3</v>
      </c>
      <c r="M805">
        <f t="shared" si="263"/>
        <v>44.112662419651485</v>
      </c>
      <c r="N805" s="62">
        <f>'Config sheet'!$N$44</f>
        <v>5.8970333333333338</v>
      </c>
      <c r="O805">
        <f t="shared" si="271"/>
        <v>8.8345273097391956</v>
      </c>
      <c r="P805">
        <f t="shared" si="272"/>
        <v>397.9805591701591</v>
      </c>
      <c r="Q805">
        <f t="shared" si="264"/>
        <v>180</v>
      </c>
      <c r="R805">
        <f t="shared" si="265"/>
        <v>71.636500650628648</v>
      </c>
      <c r="S805">
        <f t="shared" si="266"/>
        <v>71.636500650628648</v>
      </c>
      <c r="T805">
        <f t="shared" ca="1" si="267"/>
        <v>1.3924272678729401</v>
      </c>
      <c r="U805">
        <f t="shared" ca="1" si="268"/>
        <v>34.508899999999997</v>
      </c>
      <c r="V805">
        <f ca="1">(-U805*'Config sheet'!$N$134+'Config sheet'!$N$135*'Stage 2'!U1170)*10^2</f>
        <v>26.401383675477884</v>
      </c>
      <c r="W805">
        <f t="shared" ca="1" si="255"/>
        <v>98.037884326106536</v>
      </c>
      <c r="X805" s="62">
        <f>'Config sheet'!$N$150*10^-3</f>
        <v>-333.6</v>
      </c>
      <c r="Y805" s="62">
        <f>'Config sheet'!$N$149*10^-3</f>
        <v>333.6</v>
      </c>
      <c r="Z805">
        <f t="shared" si="269"/>
        <v>5.032119535110785E-2</v>
      </c>
      <c r="AA805" s="62">
        <f>PI()/4*('Config sheet'!$N$38^2)*'Stage 2'!Z805*2</f>
        <v>4.6024117504966317E-3</v>
      </c>
      <c r="AB805">
        <f t="shared" si="270"/>
        <v>28.302134618170893</v>
      </c>
    </row>
    <row r="806" spans="3:28" x14ac:dyDescent="0.25">
      <c r="C806">
        <v>60</v>
      </c>
      <c r="D806">
        <f t="shared" si="256"/>
        <v>995</v>
      </c>
      <c r="E806">
        <f t="shared" si="257"/>
        <v>0.17780000000000001</v>
      </c>
      <c r="F806">
        <f t="shared" si="252"/>
        <v>1.0050251256281407E-2</v>
      </c>
      <c r="G806">
        <f t="shared" si="258"/>
        <v>104.19615634406146</v>
      </c>
      <c r="H806">
        <f t="shared" si="259"/>
        <v>1.0471975511965976</v>
      </c>
      <c r="I806" s="3">
        <f t="shared" si="260"/>
        <v>8.8900000000000007E-2</v>
      </c>
      <c r="J806" s="3">
        <f t="shared" si="261"/>
        <v>0.40640000000000004</v>
      </c>
      <c r="K806">
        <f t="shared" si="262"/>
        <v>0.10210882947852969</v>
      </c>
      <c r="L806" s="62">
        <f>PI()/4*('Config sheet'!$N$38^2)*'Stage 2'!K806*2</f>
        <v>9.3389450179484999E-3</v>
      </c>
      <c r="M806">
        <f t="shared" si="263"/>
        <v>44.76501516246703</v>
      </c>
      <c r="N806" s="62">
        <f>'Config sheet'!$N$44</f>
        <v>5.8970333333333338</v>
      </c>
      <c r="O806">
        <f t="shared" si="271"/>
        <v>8.8994356297456321</v>
      </c>
      <c r="P806">
        <f t="shared" si="272"/>
        <v>377.02069797745537</v>
      </c>
      <c r="Q806">
        <f t="shared" si="264"/>
        <v>180</v>
      </c>
      <c r="R806">
        <f t="shared" si="265"/>
        <v>67.863725635941975</v>
      </c>
      <c r="S806">
        <f t="shared" si="266"/>
        <v>67.863725635941975</v>
      </c>
      <c r="T806">
        <f t="shared" ca="1" si="267"/>
        <v>1.3924272678729401</v>
      </c>
      <c r="U806">
        <f t="shared" ca="1" si="268"/>
        <v>34.508899999999997</v>
      </c>
      <c r="V806">
        <f ca="1">(-U806*'Config sheet'!$N$134+'Config sheet'!$N$135*'Stage 2'!U1171)*10^2</f>
        <v>28.085917581586095</v>
      </c>
      <c r="W806">
        <f t="shared" ca="1" si="255"/>
        <v>95.949643217528063</v>
      </c>
      <c r="X806" s="62">
        <f>'Config sheet'!$N$150*10^-3</f>
        <v>-333.6</v>
      </c>
      <c r="Y806" s="62">
        <f>'Config sheet'!$N$149*10^-3</f>
        <v>333.6</v>
      </c>
      <c r="Z806">
        <f t="shared" si="269"/>
        <v>5.1809209478529683E-2</v>
      </c>
      <c r="AA806" s="62">
        <f>PI()/4*('Config sheet'!$N$38^2)*'Stage 2'!Z806*2</f>
        <v>4.7385065641664436E-3</v>
      </c>
      <c r="AB806">
        <f t="shared" si="270"/>
        <v>29.139037951928952</v>
      </c>
    </row>
    <row r="807" spans="3:28" x14ac:dyDescent="0.25">
      <c r="C807">
        <v>61</v>
      </c>
      <c r="D807">
        <f t="shared" si="256"/>
        <v>995</v>
      </c>
      <c r="E807">
        <f t="shared" si="257"/>
        <v>0.17780000000000001</v>
      </c>
      <c r="F807">
        <f t="shared" si="252"/>
        <v>1.0217755443886098E-2</v>
      </c>
      <c r="G807">
        <f t="shared" si="258"/>
        <v>104.19615634406146</v>
      </c>
      <c r="H807">
        <f t="shared" si="259"/>
        <v>1.064650843716541</v>
      </c>
      <c r="I807" s="3">
        <f t="shared" si="260"/>
        <v>8.8900000000000007E-2</v>
      </c>
      <c r="J807" s="3">
        <f t="shared" si="261"/>
        <v>0.40640000000000004</v>
      </c>
      <c r="K807">
        <f t="shared" si="262"/>
        <v>0.10360742338705527</v>
      </c>
      <c r="L807" s="62">
        <f>PI()/4*('Config sheet'!$N$38^2)*'Stage 2'!K807*2</f>
        <v>9.4760074658036646E-3</v>
      </c>
      <c r="M807">
        <f t="shared" si="263"/>
        <v>45.422006133572367</v>
      </c>
      <c r="N807" s="62">
        <f>'Config sheet'!$N$44</f>
        <v>5.8970333333333338</v>
      </c>
      <c r="O807">
        <f t="shared" si="271"/>
        <v>8.9608313748835773</v>
      </c>
      <c r="P807">
        <f t="shared" si="272"/>
        <v>356.04245192450975</v>
      </c>
      <c r="Q807">
        <f t="shared" si="264"/>
        <v>180</v>
      </c>
      <c r="R807">
        <f t="shared" si="265"/>
        <v>64.087641346411758</v>
      </c>
      <c r="S807">
        <f t="shared" si="266"/>
        <v>64.087641346411758</v>
      </c>
      <c r="T807">
        <f t="shared" ca="1" si="267"/>
        <v>1.3924272678729401</v>
      </c>
      <c r="U807">
        <f t="shared" ca="1" si="268"/>
        <v>34.508899999999997</v>
      </c>
      <c r="V807">
        <f ca="1">(-U807*'Config sheet'!$N$134+'Config sheet'!$N$135*'Stage 2'!U1172)*10^2</f>
        <v>29.821095758077831</v>
      </c>
      <c r="W807">
        <f t="shared" ca="1" si="255"/>
        <v>93.908737104489589</v>
      </c>
      <c r="X807" s="62">
        <f>'Config sheet'!$N$150*10^-3</f>
        <v>-333.6</v>
      </c>
      <c r="Y807" s="62">
        <f>'Config sheet'!$N$149*10^-3</f>
        <v>333.6</v>
      </c>
      <c r="Z807">
        <f t="shared" si="269"/>
        <v>5.3307803387055264E-2</v>
      </c>
      <c r="AA807" s="62">
        <f>PI()/4*('Config sheet'!$N$38^2)*'Stage 2'!Z807*2</f>
        <v>4.8755690120216091E-3</v>
      </c>
      <c r="AB807">
        <f t="shared" si="270"/>
        <v>29.981891668759992</v>
      </c>
    </row>
    <row r="808" spans="3:28" x14ac:dyDescent="0.25">
      <c r="C808">
        <v>62</v>
      </c>
      <c r="D808">
        <f t="shared" si="256"/>
        <v>995</v>
      </c>
      <c r="E808">
        <f t="shared" si="257"/>
        <v>0.17780000000000001</v>
      </c>
      <c r="F808">
        <f t="shared" si="252"/>
        <v>1.0385259631490788E-2</v>
      </c>
      <c r="G808">
        <f t="shared" si="258"/>
        <v>104.19615634406146</v>
      </c>
      <c r="H808">
        <f t="shared" si="259"/>
        <v>1.0821041362364843</v>
      </c>
      <c r="I808" s="3">
        <f t="shared" si="260"/>
        <v>8.8900000000000007E-2</v>
      </c>
      <c r="J808" s="3">
        <f t="shared" si="261"/>
        <v>0.40640000000000004</v>
      </c>
      <c r="K808">
        <f t="shared" si="262"/>
        <v>0.10511600180387977</v>
      </c>
      <c r="L808" s="62">
        <f>PI()/4*('Config sheet'!$N$38^2)*'Stage 2'!K808*2</f>
        <v>9.6139831037767767E-3</v>
      </c>
      <c r="M808">
        <f t="shared" si="263"/>
        <v>46.083374362429787</v>
      </c>
      <c r="N808" s="62">
        <f>'Config sheet'!$N$44</f>
        <v>5.8970333333333338</v>
      </c>
      <c r="O808">
        <f t="shared" si="271"/>
        <v>9.0187124858559322</v>
      </c>
      <c r="P808">
        <f t="shared" si="272"/>
        <v>335.05798317065921</v>
      </c>
      <c r="Q808">
        <f t="shared" si="264"/>
        <v>180</v>
      </c>
      <c r="R808">
        <f t="shared" si="265"/>
        <v>60.310436970718648</v>
      </c>
      <c r="S808">
        <f t="shared" si="266"/>
        <v>60.310436970718655</v>
      </c>
      <c r="T808">
        <f t="shared" ca="1" si="267"/>
        <v>1.3924272678729401</v>
      </c>
      <c r="U808">
        <f t="shared" ca="1" si="268"/>
        <v>34.508899999999997</v>
      </c>
      <c r="V808">
        <f ca="1">(-U808*'Config sheet'!$N$134+'Config sheet'!$N$135*'Stage 2'!U1173)*10^2</f>
        <v>31.608349830500735</v>
      </c>
      <c r="W808">
        <f t="shared" ca="1" si="255"/>
        <v>91.918786801219383</v>
      </c>
      <c r="X808" s="62">
        <f>'Config sheet'!$N$150*10^-3</f>
        <v>-333.6</v>
      </c>
      <c r="Y808" s="62">
        <f>'Config sheet'!$N$149*10^-3</f>
        <v>333.6</v>
      </c>
      <c r="Z808">
        <f t="shared" si="269"/>
        <v>5.4816381803879766E-2</v>
      </c>
      <c r="AA808" s="62">
        <f>PI()/4*('Config sheet'!$N$38^2)*'Stage 2'!Z808*2</f>
        <v>5.0135446499947204E-3</v>
      </c>
      <c r="AB808">
        <f t="shared" si="270"/>
        <v>30.83036096956117</v>
      </c>
    </row>
    <row r="809" spans="3:28" x14ac:dyDescent="0.25">
      <c r="C809">
        <v>63</v>
      </c>
      <c r="D809">
        <f t="shared" si="256"/>
        <v>995</v>
      </c>
      <c r="E809">
        <f t="shared" si="257"/>
        <v>0.17780000000000001</v>
      </c>
      <c r="F809">
        <f t="shared" si="252"/>
        <v>1.0552763819095479E-2</v>
      </c>
      <c r="G809">
        <f t="shared" si="258"/>
        <v>104.19615634406146</v>
      </c>
      <c r="H809">
        <f t="shared" si="259"/>
        <v>1.0995574287564276</v>
      </c>
      <c r="I809" s="3">
        <f t="shared" si="260"/>
        <v>8.8900000000000007E-2</v>
      </c>
      <c r="J809" s="3">
        <f t="shared" si="261"/>
        <v>0.40640000000000004</v>
      </c>
      <c r="K809">
        <f t="shared" si="262"/>
        <v>0.10663396916000968</v>
      </c>
      <c r="L809" s="62">
        <f>PI()/4*('Config sheet'!$N$38^2)*'Stage 2'!K809*2</f>
        <v>9.7528174607108033E-3</v>
      </c>
      <c r="M809">
        <f t="shared" si="263"/>
        <v>46.748858748650996</v>
      </c>
      <c r="N809" s="62">
        <f>'Config sheet'!$N$44</f>
        <v>5.8970333333333338</v>
      </c>
      <c r="O809">
        <f t="shared" si="271"/>
        <v>9.0730789304539723</v>
      </c>
      <c r="P809">
        <f t="shared" si="272"/>
        <v>314.07933121766916</v>
      </c>
      <c r="Q809">
        <f t="shared" si="264"/>
        <v>180</v>
      </c>
      <c r="R809">
        <f t="shared" si="265"/>
        <v>56.534279619180452</v>
      </c>
      <c r="S809">
        <f t="shared" si="266"/>
        <v>56.534279619180452</v>
      </c>
      <c r="T809">
        <f t="shared" ca="1" si="267"/>
        <v>1.3924272678729401</v>
      </c>
      <c r="U809">
        <f t="shared" ca="1" si="268"/>
        <v>34.508899999999997</v>
      </c>
      <c r="V809">
        <f ca="1">(-U809*'Config sheet'!$N$134+'Config sheet'!$N$135*'Stage 2'!U1174)*10^2</f>
        <v>33.449165528222899</v>
      </c>
      <c r="W809">
        <f t="shared" ca="1" si="255"/>
        <v>89.983445147403359</v>
      </c>
      <c r="X809" s="62">
        <f>'Config sheet'!$N$150*10^-3</f>
        <v>-333.6</v>
      </c>
      <c r="Y809" s="62">
        <f>'Config sheet'!$N$149*10^-3</f>
        <v>333.6</v>
      </c>
      <c r="Z809">
        <f t="shared" si="269"/>
        <v>5.6334349160009678E-2</v>
      </c>
      <c r="AA809" s="62">
        <f>PI()/4*('Config sheet'!$N$38^2)*'Stage 2'!Z809*2</f>
        <v>5.1523790069287478E-3</v>
      </c>
      <c r="AB809">
        <f t="shared" si="270"/>
        <v>31.684110888644362</v>
      </c>
    </row>
    <row r="810" spans="3:28" x14ac:dyDescent="0.25">
      <c r="C810">
        <v>64</v>
      </c>
      <c r="D810">
        <f t="shared" si="256"/>
        <v>995</v>
      </c>
      <c r="E810">
        <f t="shared" si="257"/>
        <v>0.17780000000000001</v>
      </c>
      <c r="F810">
        <f t="shared" ref="F810:F873" si="273">C810*$G$4</f>
        <v>1.0720268006700168E-2</v>
      </c>
      <c r="G810">
        <f t="shared" si="258"/>
        <v>104.19615634406146</v>
      </c>
      <c r="H810">
        <f t="shared" si="259"/>
        <v>1.1170107212763709</v>
      </c>
      <c r="I810" s="3">
        <f t="shared" si="260"/>
        <v>8.8900000000000007E-2</v>
      </c>
      <c r="J810" s="3">
        <f t="shared" si="261"/>
        <v>0.40640000000000004</v>
      </c>
      <c r="K810">
        <f t="shared" si="262"/>
        <v>0.10816072995360167</v>
      </c>
      <c r="L810" s="62">
        <f>PI()/4*('Config sheet'!$N$38^2)*'Stage 2'!K810*2</f>
        <v>9.8924560715903179E-3</v>
      </c>
      <c r="M810">
        <f t="shared" si="263"/>
        <v>47.41819822128668</v>
      </c>
      <c r="N810" s="62">
        <f>'Config sheet'!$N$44</f>
        <v>5.8970333333333338</v>
      </c>
      <c r="O810">
        <f t="shared" ref="O810:O818" si="274">I810*G810*SIN(H810)+I810^2*G810*SIN(2*H810)/(2*J810)</f>
        <v>9.1239326821255666</v>
      </c>
      <c r="P810">
        <f t="shared" ref="P810:P818" si="275">I810*G810^2*COS(H810)+(I810^2*G810^2*COS(2*H810)/J810)</f>
        <v>293.11840236186299</v>
      </c>
      <c r="Q810">
        <f t="shared" si="264"/>
        <v>180</v>
      </c>
      <c r="R810">
        <f t="shared" si="265"/>
        <v>52.761312425135351</v>
      </c>
      <c r="S810">
        <f t="shared" si="266"/>
        <v>52.761312425135337</v>
      </c>
      <c r="T810">
        <f t="shared" ca="1" si="267"/>
        <v>1.3924272678729401</v>
      </c>
      <c r="U810">
        <f t="shared" ca="1" si="268"/>
        <v>34.508899999999997</v>
      </c>
      <c r="V810">
        <f ca="1">(-U810*'Config sheet'!$N$134+'Config sheet'!$N$135*'Stage 2'!U1175)*10^2</f>
        <v>35.345084731614577</v>
      </c>
      <c r="W810">
        <f t="shared" ref="W810:W818" ca="1" si="276">R810+V810</f>
        <v>88.106397156749921</v>
      </c>
      <c r="X810" s="62">
        <f>'Config sheet'!$N$150*10^-3</f>
        <v>-333.6</v>
      </c>
      <c r="Y810" s="62">
        <f>'Config sheet'!$N$149*10^-3</f>
        <v>333.6</v>
      </c>
      <c r="Z810">
        <f t="shared" si="269"/>
        <v>5.7861109953601664E-2</v>
      </c>
      <c r="AA810" s="62">
        <f>PI()/4*('Config sheet'!$N$38^2)*'Stage 2'!Z810*2</f>
        <v>5.2920176178082607E-3</v>
      </c>
      <c r="AB810">
        <f t="shared" si="270"/>
        <v>32.542806498088673</v>
      </c>
    </row>
    <row r="811" spans="3:28" x14ac:dyDescent="0.25">
      <c r="C811">
        <v>65</v>
      </c>
      <c r="D811">
        <f t="shared" ref="D811:D874" si="277">$D$4</f>
        <v>995</v>
      </c>
      <c r="E811">
        <f t="shared" ref="E811:E874" si="278">$E$4</f>
        <v>0.17780000000000001</v>
      </c>
      <c r="F811">
        <f t="shared" si="273"/>
        <v>1.0887772194304857E-2</v>
      </c>
      <c r="G811">
        <f t="shared" ref="G811:G874" si="279">D811/60*2*PI()</f>
        <v>104.19615634406146</v>
      </c>
      <c r="H811">
        <f t="shared" ref="H811:H874" si="280">G811*F811</f>
        <v>1.134464013796314</v>
      </c>
      <c r="I811" s="3">
        <f t="shared" ref="I811:I874" si="281">$I$4</f>
        <v>8.8900000000000007E-2</v>
      </c>
      <c r="J811" s="3">
        <f t="shared" ref="J811:J874" si="282">$J$4</f>
        <v>0.40640000000000004</v>
      </c>
      <c r="K811">
        <f t="shared" ref="K811:K874" si="283">(J811+I811)-(I811*COS(H811)+(J811^2-I811^2*(SIN(H811))^2)^0.5)+$B$746</f>
        <v>0.10969568911027917</v>
      </c>
      <c r="L811" s="62">
        <f>PI()/4*('Config sheet'!$N$38^2)*'Stage 2'!K811*2</f>
        <v>1.0032844510496299E-2</v>
      </c>
      <c r="M811">
        <f t="shared" ref="M811:M874" si="284">L811/$Z$741*100</f>
        <v>48.091131896791047</v>
      </c>
      <c r="N811" s="62">
        <f>'Config sheet'!$N$44</f>
        <v>5.8970333333333338</v>
      </c>
      <c r="O811">
        <f t="shared" si="274"/>
        <v>9.1712776967932186</v>
      </c>
      <c r="P811">
        <f t="shared" si="275"/>
        <v>272.18695934695711</v>
      </c>
      <c r="Q811">
        <f t="shared" ref="Q811:Q874" si="285">$V$4</f>
        <v>180</v>
      </c>
      <c r="R811">
        <f t="shared" ref="R811:R874" si="286">Q811*I811*G811^2*(COS(H811)+(I811/(J811))*COS(2*H811))*10^-3</f>
        <v>48.993652682452286</v>
      </c>
      <c r="S811">
        <f t="shared" ref="S811:S874" si="287">Q811*P811*10^-3</f>
        <v>48.993652682452279</v>
      </c>
      <c r="T811">
        <f t="shared" ref="T811:T874" ca="1" si="288">$V$741</f>
        <v>1.3924272678729401</v>
      </c>
      <c r="U811">
        <f t="shared" ca="1" si="268"/>
        <v>34.508899999999997</v>
      </c>
      <c r="V811">
        <f ca="1">(-U811*'Config sheet'!$N$134+'Config sheet'!$N$135*'Stage 2'!U1176)*10^2</f>
        <v>37.297707602978434</v>
      </c>
      <c r="W811">
        <f t="shared" ca="1" si="276"/>
        <v>86.291360285430727</v>
      </c>
      <c r="X811" s="62">
        <f>'Config sheet'!$N$150*10^-3</f>
        <v>-333.6</v>
      </c>
      <c r="Y811" s="62">
        <f>'Config sheet'!$N$149*10^-3</f>
        <v>333.6</v>
      </c>
      <c r="Z811">
        <f t="shared" si="269"/>
        <v>5.939606911027917E-2</v>
      </c>
      <c r="AA811" s="62">
        <f>PI()/4*('Config sheet'!$N$38^2)*'Stage 2'!Z811*2</f>
        <v>5.4324060567142425E-3</v>
      </c>
      <c r="AB811">
        <f t="shared" si="270"/>
        <v>33.406113110393235</v>
      </c>
    </row>
    <row r="812" spans="3:28" x14ac:dyDescent="0.25">
      <c r="C812">
        <v>66</v>
      </c>
      <c r="D812">
        <f t="shared" si="277"/>
        <v>995</v>
      </c>
      <c r="E812">
        <f t="shared" si="278"/>
        <v>0.17780000000000001</v>
      </c>
      <c r="F812">
        <f t="shared" si="273"/>
        <v>1.1055276381909548E-2</v>
      </c>
      <c r="G812">
        <f t="shared" si="279"/>
        <v>104.19615634406146</v>
      </c>
      <c r="H812">
        <f t="shared" si="280"/>
        <v>1.1519173063162575</v>
      </c>
      <c r="I812" s="3">
        <f t="shared" si="281"/>
        <v>8.8900000000000007E-2</v>
      </c>
      <c r="J812" s="3">
        <f t="shared" si="282"/>
        <v>0.40640000000000004</v>
      </c>
      <c r="K812">
        <f t="shared" si="283"/>
        <v>0.1112382523400184</v>
      </c>
      <c r="L812" s="62">
        <f>PI()/4*('Config sheet'!$N$38^2)*'Stage 2'!K812*2</f>
        <v>1.0173928423247181E-2</v>
      </c>
      <c r="M812">
        <f t="shared" si="284"/>
        <v>48.767399235482458</v>
      </c>
      <c r="N812" s="62">
        <f>'Config sheet'!$N$44</f>
        <v>5.8970333333333338</v>
      </c>
      <c r="O812">
        <f t="shared" si="274"/>
        <v>9.2151198879565488</v>
      </c>
      <c r="P812">
        <f t="shared" si="275"/>
        <v>251.29661122894296</v>
      </c>
      <c r="Q812">
        <f t="shared" si="285"/>
        <v>180</v>
      </c>
      <c r="R812">
        <f t="shared" si="286"/>
        <v>45.233390021209729</v>
      </c>
      <c r="S812">
        <f t="shared" si="287"/>
        <v>45.233390021209736</v>
      </c>
      <c r="T812">
        <f t="shared" ca="1" si="288"/>
        <v>1.3924272678729401</v>
      </c>
      <c r="U812">
        <f t="shared" ref="U812:U875" ca="1" si="289">IF(AND(L812&lt;=$Z$740, U811*(L811/L812)^T812&lt;$AB$742, U811*(L811/L812)^T812&gt;$AB$740),U811*(L811/L812)^T812,IF(C812&lt;=180,$AB$741,IF(L812&gt;=$Z$742,  U811*(L811/L812)^T812,$AB$743)))</f>
        <v>34.508899999999997</v>
      </c>
      <c r="V812">
        <f ca="1">(-U812*'Config sheet'!$N$134+'Config sheet'!$N$135*'Stage 2'!U1177)*10^2</f>
        <v>39.308694804101684</v>
      </c>
      <c r="W812">
        <f t="shared" ca="1" si="276"/>
        <v>84.542084825311406</v>
      </c>
      <c r="X812" s="62">
        <f>'Config sheet'!$N$150*10^-3</f>
        <v>-333.6</v>
      </c>
      <c r="Y812" s="62">
        <f>'Config sheet'!$N$149*10^-3</f>
        <v>333.6</v>
      </c>
      <c r="Z812">
        <f t="shared" ref="Z812:Z875" si="290">(J812+I812)-(I812*COS(H812)+(J812^2-I812^2*(SIN(H812))^2)^0.5)</f>
        <v>6.0938632340018395E-2</v>
      </c>
      <c r="AA812" s="62">
        <f>PI()/4*('Config sheet'!$N$38^2)*'Stage 2'!Z812*2</f>
        <v>5.5734899694651254E-3</v>
      </c>
      <c r="AB812">
        <f t="shared" ref="AB812:AB875" si="291">AA812/($Z$741-$Z$743)*100</f>
        <v>34.273696479200446</v>
      </c>
    </row>
    <row r="813" spans="3:28" x14ac:dyDescent="0.25">
      <c r="C813">
        <v>67</v>
      </c>
      <c r="D813">
        <f t="shared" si="277"/>
        <v>995</v>
      </c>
      <c r="E813">
        <f t="shared" si="278"/>
        <v>0.17780000000000001</v>
      </c>
      <c r="F813">
        <f t="shared" si="273"/>
        <v>1.1222780569514238E-2</v>
      </c>
      <c r="G813">
        <f t="shared" si="279"/>
        <v>104.19615634406146</v>
      </c>
      <c r="H813">
        <f t="shared" si="280"/>
        <v>1.1693705988362006</v>
      </c>
      <c r="I813" s="3">
        <f t="shared" si="281"/>
        <v>8.8900000000000007E-2</v>
      </c>
      <c r="J813" s="3">
        <f t="shared" si="282"/>
        <v>0.40640000000000004</v>
      </c>
      <c r="K813">
        <f t="shared" si="283"/>
        <v>0.11278782649019255</v>
      </c>
      <c r="L813" s="62">
        <f>PI()/4*('Config sheet'!$N$38^2)*'Stage 2'!K813*2</f>
        <v>1.0315653559688526E-2</v>
      </c>
      <c r="M813">
        <f t="shared" si="284"/>
        <v>49.446740196319723</v>
      </c>
      <c r="N813" s="62">
        <f>'Config sheet'!$N$44</f>
        <v>5.8970333333333338</v>
      </c>
      <c r="O813">
        <f t="shared" si="274"/>
        <v>9.2554671001155935</v>
      </c>
      <c r="P813">
        <f t="shared" si="275"/>
        <v>230.45880346408836</v>
      </c>
      <c r="Q813">
        <f t="shared" si="285"/>
        <v>180</v>
      </c>
      <c r="R813">
        <f t="shared" si="286"/>
        <v>41.482584623535907</v>
      </c>
      <c r="S813">
        <f t="shared" si="287"/>
        <v>41.482584623535907</v>
      </c>
      <c r="T813">
        <f t="shared" ca="1" si="288"/>
        <v>1.3924272678729401</v>
      </c>
      <c r="U813">
        <f t="shared" ca="1" si="289"/>
        <v>34.508899999999997</v>
      </c>
      <c r="V813">
        <f ca="1">(-U813*'Config sheet'!$N$134+'Config sheet'!$N$135*'Stage 2'!U1178)*10^2</f>
        <v>41.379769803340906</v>
      </c>
      <c r="W813">
        <f t="shared" ca="1" si="276"/>
        <v>82.862354426876806</v>
      </c>
      <c r="X813" s="62">
        <f>'Config sheet'!$N$150*10^-3</f>
        <v>-333.6</v>
      </c>
      <c r="Y813" s="62">
        <f>'Config sheet'!$N$149*10^-3</f>
        <v>333.6</v>
      </c>
      <c r="Z813">
        <f t="shared" si="290"/>
        <v>6.2488206490192544E-2</v>
      </c>
      <c r="AA813" s="62">
        <f>PI()/4*('Config sheet'!$N$38^2)*'Stage 2'!Z813*2</f>
        <v>5.7152151059064703E-3</v>
      </c>
      <c r="AB813">
        <f t="shared" si="291"/>
        <v>35.145222997858575</v>
      </c>
    </row>
    <row r="814" spans="3:28" x14ac:dyDescent="0.25">
      <c r="C814">
        <v>68</v>
      </c>
      <c r="D814">
        <f t="shared" si="277"/>
        <v>995</v>
      </c>
      <c r="E814">
        <f t="shared" si="278"/>
        <v>0.17780000000000001</v>
      </c>
      <c r="F814">
        <f t="shared" si="273"/>
        <v>1.1390284757118929E-2</v>
      </c>
      <c r="G814">
        <f t="shared" si="279"/>
        <v>104.19615634406146</v>
      </c>
      <c r="H814">
        <f t="shared" si="280"/>
        <v>1.186823891356144</v>
      </c>
      <c r="I814" s="3">
        <f t="shared" si="281"/>
        <v>8.8900000000000007E-2</v>
      </c>
      <c r="J814" s="3">
        <f t="shared" si="282"/>
        <v>0.40640000000000004</v>
      </c>
      <c r="K814">
        <f t="shared" si="283"/>
        <v>0.11434381989437177</v>
      </c>
      <c r="L814" s="62">
        <f>PI()/4*('Config sheet'!$N$38^2)*'Stage 2'!K814*2</f>
        <v>1.0457965805594506E-2</v>
      </c>
      <c r="M814">
        <f t="shared" si="284"/>
        <v>50.128895389817728</v>
      </c>
      <c r="N814" s="62">
        <f>'Config sheet'!$N$44</f>
        <v>5.8970333333333338</v>
      </c>
      <c r="O814">
        <f t="shared" si="274"/>
        <v>9.2923290805532837</v>
      </c>
      <c r="P814">
        <f t="shared" si="275"/>
        <v>209.68480823083817</v>
      </c>
      <c r="Q814">
        <f t="shared" si="285"/>
        <v>180</v>
      </c>
      <c r="R814">
        <f t="shared" si="286"/>
        <v>37.743265481550878</v>
      </c>
      <c r="S814">
        <f t="shared" si="287"/>
        <v>37.743265481550871</v>
      </c>
      <c r="T814">
        <f t="shared" ca="1" si="288"/>
        <v>1.3924272678729401</v>
      </c>
      <c r="U814">
        <f t="shared" ca="1" si="289"/>
        <v>34.508899999999997</v>
      </c>
      <c r="V814">
        <f ca="1">(-U814*'Config sheet'!$N$134+'Config sheet'!$N$135*'Stage 2'!U1179)*10^2</f>
        <v>43.512721275162193</v>
      </c>
      <c r="W814">
        <f t="shared" ca="1" si="276"/>
        <v>81.255986756713071</v>
      </c>
      <c r="X814" s="62">
        <f>'Config sheet'!$N$150*10^-3</f>
        <v>-333.6</v>
      </c>
      <c r="Y814" s="62">
        <f>'Config sheet'!$N$149*10^-3</f>
        <v>333.6</v>
      </c>
      <c r="Z814">
        <f t="shared" si="290"/>
        <v>6.4044199894371767E-2</v>
      </c>
      <c r="AA814" s="62">
        <f>PI()/4*('Config sheet'!$N$38^2)*'Stage 2'!Z814*2</f>
        <v>5.8575273518124502E-3</v>
      </c>
      <c r="AB814">
        <f t="shared" si="291"/>
        <v>36.020359895597167</v>
      </c>
    </row>
    <row r="815" spans="3:28" x14ac:dyDescent="0.25">
      <c r="C815">
        <v>69</v>
      </c>
      <c r="D815">
        <f t="shared" si="277"/>
        <v>995</v>
      </c>
      <c r="E815">
        <f t="shared" si="278"/>
        <v>0.17780000000000001</v>
      </c>
      <c r="F815">
        <f t="shared" si="273"/>
        <v>1.1557788944723618E-2</v>
      </c>
      <c r="G815">
        <f t="shared" si="279"/>
        <v>104.19615634406146</v>
      </c>
      <c r="H815">
        <f t="shared" si="280"/>
        <v>1.2042771838760873</v>
      </c>
      <c r="I815" s="3">
        <f t="shared" si="281"/>
        <v>8.8900000000000007E-2</v>
      </c>
      <c r="J815" s="3">
        <f t="shared" si="282"/>
        <v>0.40640000000000004</v>
      </c>
      <c r="K815">
        <f t="shared" si="283"/>
        <v>0.1159056427164747</v>
      </c>
      <c r="L815" s="62">
        <f>PI()/4*('Config sheet'!$N$38^2)*'Stage 2'!K815*2</f>
        <v>1.0600811214144247E-2</v>
      </c>
      <c r="M815">
        <f t="shared" si="284"/>
        <v>50.813606228925188</v>
      </c>
      <c r="N815" s="62">
        <f>'Config sheet'!$N$44</f>
        <v>5.8970333333333338</v>
      </c>
      <c r="O815">
        <f t="shared" si="274"/>
        <v>9.3257174495170982</v>
      </c>
      <c r="P815">
        <f t="shared" si="275"/>
        <v>188.98571499611572</v>
      </c>
      <c r="Q815">
        <f t="shared" si="285"/>
        <v>180</v>
      </c>
      <c r="R815">
        <f t="shared" si="286"/>
        <v>34.017428699300837</v>
      </c>
      <c r="S815">
        <f t="shared" si="287"/>
        <v>34.017428699300829</v>
      </c>
      <c r="T815">
        <f t="shared" ca="1" si="288"/>
        <v>1.3924272678729401</v>
      </c>
      <c r="U815">
        <f t="shared" ca="1" si="289"/>
        <v>34.508899999999997</v>
      </c>
      <c r="V815">
        <f ca="1">(-U815*'Config sheet'!$N$134+'Config sheet'!$N$135*'Stage 2'!U1180)*10^2</f>
        <v>45.709405595068219</v>
      </c>
      <c r="W815">
        <f t="shared" ca="1" si="276"/>
        <v>79.726834294369056</v>
      </c>
      <c r="X815" s="62">
        <f>'Config sheet'!$N$150*10^-3</f>
        <v>-333.6</v>
      </c>
      <c r="Y815" s="62">
        <f>'Config sheet'!$N$149*10^-3</f>
        <v>333.6</v>
      </c>
      <c r="Z815">
        <f t="shared" si="290"/>
        <v>6.5606022716474699E-2</v>
      </c>
      <c r="AA815" s="62">
        <f>PI()/4*('Config sheet'!$N$38^2)*'Stage 2'!Z815*2</f>
        <v>6.000372760362192E-3</v>
      </c>
      <c r="AB815">
        <f t="shared" si="291"/>
        <v>36.898775431088133</v>
      </c>
    </row>
    <row r="816" spans="3:28" x14ac:dyDescent="0.25">
      <c r="C816">
        <v>70</v>
      </c>
      <c r="D816">
        <f t="shared" si="277"/>
        <v>995</v>
      </c>
      <c r="E816">
        <f t="shared" si="278"/>
        <v>0.17780000000000001</v>
      </c>
      <c r="F816">
        <f t="shared" si="273"/>
        <v>1.1725293132328309E-2</v>
      </c>
      <c r="G816">
        <f t="shared" si="279"/>
        <v>104.19615634406146</v>
      </c>
      <c r="H816">
        <f t="shared" si="280"/>
        <v>1.2217304763960306</v>
      </c>
      <c r="I816" s="3">
        <f t="shared" si="281"/>
        <v>8.8900000000000007E-2</v>
      </c>
      <c r="J816" s="3">
        <f t="shared" si="282"/>
        <v>0.40640000000000004</v>
      </c>
      <c r="K816">
        <f t="shared" si="283"/>
        <v>0.11747270728987631</v>
      </c>
      <c r="L816" s="62">
        <f>PI()/4*('Config sheet'!$N$38^2)*'Stage 2'!K816*2</f>
        <v>1.0744136036936872E-2</v>
      </c>
      <c r="M816">
        <f t="shared" si="284"/>
        <v>51.500615077691194</v>
      </c>
      <c r="N816" s="62">
        <f>'Config sheet'!$N$44</f>
        <v>5.8970333333333338</v>
      </c>
      <c r="O816">
        <f t="shared" si="274"/>
        <v>9.3556456688417313</v>
      </c>
      <c r="P816">
        <f t="shared" si="275"/>
        <v>168.37242133619981</v>
      </c>
      <c r="Q816">
        <f t="shared" si="285"/>
        <v>180</v>
      </c>
      <c r="R816">
        <f t="shared" si="286"/>
        <v>30.307035840515969</v>
      </c>
      <c r="S816">
        <f t="shared" si="287"/>
        <v>30.307035840515965</v>
      </c>
      <c r="T816">
        <f t="shared" ca="1" si="288"/>
        <v>1.3924272678729401</v>
      </c>
      <c r="U816">
        <f t="shared" ca="1" si="289"/>
        <v>34.508899999999997</v>
      </c>
      <c r="V816">
        <f ca="1">(-U816*'Config sheet'!$N$134+'Config sheet'!$N$135*'Stage 2'!U1181)*10^2</f>
        <v>47.971749432832198</v>
      </c>
      <c r="W816">
        <f t="shared" ca="1" si="276"/>
        <v>78.278785273348163</v>
      </c>
      <c r="X816" s="62">
        <f>'Config sheet'!$N$150*10^-3</f>
        <v>-333.6</v>
      </c>
      <c r="Y816" s="62">
        <f>'Config sheet'!$N$149*10^-3</f>
        <v>333.6</v>
      </c>
      <c r="Z816">
        <f t="shared" si="290"/>
        <v>6.717308728987631E-2</v>
      </c>
      <c r="AA816" s="62">
        <f>PI()/4*('Config sheet'!$N$38^2)*'Stage 2'!Z816*2</f>
        <v>6.1436975831548161E-3</v>
      </c>
      <c r="AB816">
        <f t="shared" si="291"/>
        <v>37.780139083170027</v>
      </c>
    </row>
    <row r="817" spans="3:28" x14ac:dyDescent="0.25">
      <c r="C817">
        <v>71</v>
      </c>
      <c r="D817">
        <f t="shared" si="277"/>
        <v>995</v>
      </c>
      <c r="E817">
        <f t="shared" si="278"/>
        <v>0.17780000000000001</v>
      </c>
      <c r="F817">
        <f t="shared" si="273"/>
        <v>1.1892797319932999E-2</v>
      </c>
      <c r="G817">
        <f t="shared" si="279"/>
        <v>104.19615634406146</v>
      </c>
      <c r="H817">
        <f t="shared" si="280"/>
        <v>1.2391837689159739</v>
      </c>
      <c r="I817" s="3">
        <f t="shared" si="281"/>
        <v>8.8900000000000007E-2</v>
      </c>
      <c r="J817" s="3">
        <f t="shared" si="282"/>
        <v>0.40640000000000004</v>
      </c>
      <c r="K817">
        <f t="shared" si="283"/>
        <v>0.11904442845108056</v>
      </c>
      <c r="L817" s="62">
        <f>PI()/4*('Config sheet'!$N$38^2)*'Stage 2'!K817*2</f>
        <v>1.088788675450943E-2</v>
      </c>
      <c r="M817">
        <f t="shared" si="284"/>
        <v>52.189665397548914</v>
      </c>
      <c r="N817" s="62">
        <f>'Config sheet'!$N$44</f>
        <v>5.8970333333333338</v>
      </c>
      <c r="O817">
        <f t="shared" si="274"/>
        <v>9.3821290090562162</v>
      </c>
      <c r="P817">
        <f t="shared" si="275"/>
        <v>147.85562402204695</v>
      </c>
      <c r="Q817">
        <f t="shared" si="285"/>
        <v>180</v>
      </c>
      <c r="R817">
        <f t="shared" si="286"/>
        <v>26.614012323968449</v>
      </c>
      <c r="S817">
        <f t="shared" si="287"/>
        <v>26.614012323968453</v>
      </c>
      <c r="T817">
        <f t="shared" ca="1" si="288"/>
        <v>1.3924272678729401</v>
      </c>
      <c r="U817">
        <f t="shared" ca="1" si="289"/>
        <v>34.508899999999997</v>
      </c>
      <c r="V817">
        <f ca="1">(-U817*'Config sheet'!$N$134+'Config sheet'!$N$135*'Stage 2'!U1182)*10^2</f>
        <v>50.301752446926628</v>
      </c>
      <c r="W817">
        <f t="shared" ca="1" si="276"/>
        <v>76.91576477089508</v>
      </c>
      <c r="X817" s="62">
        <f>'Config sheet'!$N$150*10^-3</f>
        <v>-333.6</v>
      </c>
      <c r="Y817" s="62">
        <f>'Config sheet'!$N$149*10^-3</f>
        <v>333.6</v>
      </c>
      <c r="Z817">
        <f t="shared" si="290"/>
        <v>6.8744808451080552E-2</v>
      </c>
      <c r="AA817" s="62">
        <f>PI()/4*('Config sheet'!$N$38^2)*'Stage 2'!Z817*2</f>
        <v>6.2874483007273737E-3</v>
      </c>
      <c r="AB817">
        <f t="shared" si="291"/>
        <v>38.664121738515497</v>
      </c>
    </row>
    <row r="818" spans="3:28" x14ac:dyDescent="0.25">
      <c r="C818">
        <v>72</v>
      </c>
      <c r="D818">
        <f t="shared" si="277"/>
        <v>995</v>
      </c>
      <c r="E818">
        <f t="shared" si="278"/>
        <v>0.17780000000000001</v>
      </c>
      <c r="F818">
        <f t="shared" si="273"/>
        <v>1.206030150753769E-2</v>
      </c>
      <c r="G818">
        <f t="shared" si="279"/>
        <v>104.19615634406146</v>
      </c>
      <c r="H818">
        <f t="shared" si="280"/>
        <v>1.2566370614359172</v>
      </c>
      <c r="I818" s="3">
        <f t="shared" si="281"/>
        <v>8.8900000000000007E-2</v>
      </c>
      <c r="J818" s="3">
        <f t="shared" si="282"/>
        <v>0.40640000000000004</v>
      </c>
      <c r="K818">
        <f t="shared" si="283"/>
        <v>0.12062022386757466</v>
      </c>
      <c r="L818" s="62">
        <f>PI()/4*('Config sheet'!$N$38^2)*'Stage 2'!K818*2</f>
        <v>1.1032010106322685E-2</v>
      </c>
      <c r="M818">
        <f t="shared" si="284"/>
        <v>52.880501891048603</v>
      </c>
      <c r="N818" s="62">
        <f>'Config sheet'!$N$44</f>
        <v>5.8970333333333338</v>
      </c>
      <c r="O818">
        <f t="shared" si="274"/>
        <v>9.4051845150206397</v>
      </c>
      <c r="P818">
        <f t="shared" si="275"/>
        <v>127.44581037858865</v>
      </c>
      <c r="Q818">
        <f t="shared" si="285"/>
        <v>180</v>
      </c>
      <c r="R818">
        <f t="shared" si="286"/>
        <v>22.940245868145958</v>
      </c>
      <c r="S818">
        <f t="shared" si="287"/>
        <v>22.940245868145958</v>
      </c>
      <c r="T818">
        <f t="shared" ca="1" si="288"/>
        <v>1.3924272678729401</v>
      </c>
      <c r="U818">
        <f t="shared" ca="1" si="289"/>
        <v>34.508899999999997</v>
      </c>
      <c r="V818">
        <f ca="1">(-U818*'Config sheet'!$N$134+'Config sheet'!$N$135*'Stage 2'!U1183)*10^2</f>
        <v>52.701490082988101</v>
      </c>
      <c r="W818">
        <f t="shared" ca="1" si="276"/>
        <v>75.641735951134052</v>
      </c>
      <c r="X818" s="62">
        <f>'Config sheet'!$N$150*10^-3</f>
        <v>-333.6</v>
      </c>
      <c r="Y818" s="62">
        <f>'Config sheet'!$N$149*10^-3</f>
        <v>333.6</v>
      </c>
      <c r="Z818">
        <f t="shared" si="290"/>
        <v>7.032060386757466E-2</v>
      </c>
      <c r="AA818" s="62">
        <f>PI()/4*('Config sheet'!$N$38^2)*'Stage 2'!Z818*2</f>
        <v>6.4315716525406279E-3</v>
      </c>
      <c r="AB818">
        <f t="shared" si="291"/>
        <v>39.550395876026236</v>
      </c>
    </row>
    <row r="819" spans="3:28" x14ac:dyDescent="0.25">
      <c r="C819">
        <v>73</v>
      </c>
      <c r="D819">
        <f t="shared" si="277"/>
        <v>995</v>
      </c>
      <c r="E819">
        <f t="shared" si="278"/>
        <v>0.17780000000000001</v>
      </c>
      <c r="F819">
        <f t="shared" si="273"/>
        <v>1.2227805695142379E-2</v>
      </c>
      <c r="G819">
        <f t="shared" si="279"/>
        <v>104.19615634406146</v>
      </c>
      <c r="H819">
        <f t="shared" si="280"/>
        <v>1.2740903539558606</v>
      </c>
      <c r="I819" s="3">
        <f t="shared" si="281"/>
        <v>8.8900000000000007E-2</v>
      </c>
      <c r="J819" s="3">
        <f t="shared" si="282"/>
        <v>0.40640000000000004</v>
      </c>
      <c r="K819">
        <f t="shared" si="283"/>
        <v>0.12219951435948691</v>
      </c>
      <c r="L819" s="62">
        <f>PI()/4*('Config sheet'!$N$38^2)*'Stage 2'!K819*2</f>
        <v>1.1176453120180153E-2</v>
      </c>
      <c r="M819">
        <f t="shared" si="284"/>
        <v>53.572870642873895</v>
      </c>
      <c r="N819" s="62">
        <f>'Config sheet'!$N$44</f>
        <v>5.8970333333333338</v>
      </c>
      <c r="O819">
        <f t="shared" ref="O819:O882" si="292">I819*G819*SIN(H819)+I819^2*G819*SIN(2*H819)/(2*J819)</f>
        <v>9.4248309701390625</v>
      </c>
      <c r="P819">
        <f t="shared" ref="P819:P882" si="293">I819*G819^2*COS(H819)+(I819^2*G819^2*COS(2*H819)/J819)</f>
        <v>107.15324992719439</v>
      </c>
      <c r="Q819">
        <f t="shared" si="285"/>
        <v>180</v>
      </c>
      <c r="R819">
        <f t="shared" si="286"/>
        <v>19.287584986894995</v>
      </c>
      <c r="S819">
        <f t="shared" si="287"/>
        <v>19.287584986894991</v>
      </c>
      <c r="T819">
        <f t="shared" ca="1" si="288"/>
        <v>1.3924272678729401</v>
      </c>
      <c r="U819">
        <f t="shared" ca="1" si="289"/>
        <v>34.508899999999997</v>
      </c>
      <c r="V819">
        <f ca="1">(-U819*'Config sheet'!$N$134+'Config sheet'!$N$135*'Stage 2'!U1184)*10^2</f>
        <v>55.173116479085024</v>
      </c>
      <c r="W819">
        <f t="shared" ref="W819:W882" ca="1" si="294">R819+V819</f>
        <v>74.460701465980023</v>
      </c>
      <c r="X819" s="62">
        <f>'Config sheet'!$N$150*10^-3</f>
        <v>-333.6</v>
      </c>
      <c r="Y819" s="62">
        <f>'Config sheet'!$N$149*10^-3</f>
        <v>333.6</v>
      </c>
      <c r="Z819">
        <f t="shared" si="290"/>
        <v>7.1899894359486904E-2</v>
      </c>
      <c r="AA819" s="62">
        <f>PI()/4*('Config sheet'!$N$38^2)*'Stage 2'!Z819*2</f>
        <v>6.576014666398098E-3</v>
      </c>
      <c r="AB819">
        <f t="shared" si="291"/>
        <v>40.438635747742914</v>
      </c>
    </row>
    <row r="820" spans="3:28" x14ac:dyDescent="0.25">
      <c r="C820">
        <v>74</v>
      </c>
      <c r="D820">
        <f t="shared" si="277"/>
        <v>995</v>
      </c>
      <c r="E820">
        <f t="shared" si="278"/>
        <v>0.17780000000000001</v>
      </c>
      <c r="F820">
        <f t="shared" si="273"/>
        <v>1.239530988274707E-2</v>
      </c>
      <c r="G820">
        <f t="shared" si="279"/>
        <v>104.19615634406146</v>
      </c>
      <c r="H820">
        <f t="shared" si="280"/>
        <v>1.2915436464758039</v>
      </c>
      <c r="I820" s="3">
        <f t="shared" si="281"/>
        <v>8.8900000000000007E-2</v>
      </c>
      <c r="J820" s="3">
        <f t="shared" si="282"/>
        <v>0.40640000000000004</v>
      </c>
      <c r="K820">
        <f t="shared" si="283"/>
        <v>0.12378172421468288</v>
      </c>
      <c r="L820" s="62">
        <f>PI()/4*('Config sheet'!$N$38^2)*'Stage 2'!K820*2</f>
        <v>1.1321163141047041E-2</v>
      </c>
      <c r="M820">
        <f t="shared" si="284"/>
        <v>54.266519257981614</v>
      </c>
      <c r="N820" s="62">
        <f>'Config sheet'!$N$44</f>
        <v>5.8970333333333338</v>
      </c>
      <c r="O820">
        <f t="shared" si="292"/>
        <v>9.4410888591968831</v>
      </c>
      <c r="P820">
        <f t="shared" si="293"/>
        <v>86.987986320135349</v>
      </c>
      <c r="Q820">
        <f t="shared" si="285"/>
        <v>180</v>
      </c>
      <c r="R820">
        <f t="shared" si="286"/>
        <v>15.657837537624367</v>
      </c>
      <c r="S820">
        <f t="shared" si="287"/>
        <v>15.657837537624362</v>
      </c>
      <c r="T820">
        <f t="shared" ca="1" si="288"/>
        <v>1.3924272678729401</v>
      </c>
      <c r="U820">
        <f t="shared" ca="1" si="289"/>
        <v>34.508899999999997</v>
      </c>
      <c r="V820">
        <f ca="1">(-U820*'Config sheet'!$N$134+'Config sheet'!$N$135*'Stage 2'!U1185)*10^2</f>
        <v>57.718867480447614</v>
      </c>
      <c r="W820">
        <f t="shared" ca="1" si="294"/>
        <v>73.376705018071988</v>
      </c>
      <c r="X820" s="62">
        <f>'Config sheet'!$N$150*10^-3</f>
        <v>-333.6</v>
      </c>
      <c r="Y820" s="62">
        <f>'Config sheet'!$N$149*10^-3</f>
        <v>333.6</v>
      </c>
      <c r="Z820">
        <f t="shared" si="290"/>
        <v>7.3482104214682875E-2</v>
      </c>
      <c r="AA820" s="62">
        <f>PI()/4*('Config sheet'!$N$38^2)*'Stage 2'!Z820*2</f>
        <v>6.7207246872649845E-3</v>
      </c>
      <c r="AB820">
        <f t="shared" si="291"/>
        <v>41.328517556064604</v>
      </c>
    </row>
    <row r="821" spans="3:28" x14ac:dyDescent="0.25">
      <c r="C821">
        <v>75</v>
      </c>
      <c r="D821">
        <f t="shared" si="277"/>
        <v>995</v>
      </c>
      <c r="E821">
        <f t="shared" si="278"/>
        <v>0.17780000000000001</v>
      </c>
      <c r="F821">
        <f t="shared" si="273"/>
        <v>1.2562814070351759E-2</v>
      </c>
      <c r="G821">
        <f t="shared" si="279"/>
        <v>104.19615634406146</v>
      </c>
      <c r="H821">
        <f t="shared" si="280"/>
        <v>1.3089969389957472</v>
      </c>
      <c r="I821" s="3">
        <f t="shared" si="281"/>
        <v>8.8900000000000007E-2</v>
      </c>
      <c r="J821" s="3">
        <f t="shared" si="282"/>
        <v>0.40640000000000004</v>
      </c>
      <c r="K821">
        <f t="shared" si="283"/>
        <v>0.12536628149693974</v>
      </c>
      <c r="L821" s="62">
        <f>PI()/4*('Config sheet'!$N$38^2)*'Stage 2'!K821*2</f>
        <v>1.1466087859236062E-2</v>
      </c>
      <c r="M821">
        <f t="shared" si="284"/>
        <v>54.961196996706853</v>
      </c>
      <c r="N821" s="62">
        <f>'Config sheet'!$N$44</f>
        <v>5.8970333333333338</v>
      </c>
      <c r="O821">
        <f t="shared" si="292"/>
        <v>9.4539803298722198</v>
      </c>
      <c r="P821">
        <f t="shared" si="293"/>
        <v>66.959829575522463</v>
      </c>
      <c r="Q821">
        <f t="shared" si="285"/>
        <v>180</v>
      </c>
      <c r="R821">
        <f t="shared" si="286"/>
        <v>12.05276932359404</v>
      </c>
      <c r="S821">
        <f t="shared" si="287"/>
        <v>12.052769323594042</v>
      </c>
      <c r="T821">
        <f t="shared" ca="1" si="288"/>
        <v>1.3924272678729401</v>
      </c>
      <c r="U821">
        <f t="shared" ca="1" si="289"/>
        <v>34.508899999999997</v>
      </c>
      <c r="V821">
        <f ca="1">(-U821*'Config sheet'!$N$134+'Config sheet'!$N$135*'Stage 2'!U1186)*10^2</f>
        <v>60.341063766193706</v>
      </c>
      <c r="W821">
        <f t="shared" ca="1" si="294"/>
        <v>72.393833089787748</v>
      </c>
      <c r="X821" s="62">
        <f>'Config sheet'!$N$150*10^-3</f>
        <v>-333.6</v>
      </c>
      <c r="Y821" s="62">
        <f>'Config sheet'!$N$149*10^-3</f>
        <v>333.6</v>
      </c>
      <c r="Z821">
        <f t="shared" si="290"/>
        <v>7.5066661496939746E-2</v>
      </c>
      <c r="AA821" s="62">
        <f>PI()/4*('Config sheet'!$N$38^2)*'Stage 2'!Z821*2</f>
        <v>6.8656494054540069E-3</v>
      </c>
      <c r="AB821">
        <f t="shared" si="291"/>
        <v>42.219719627075222</v>
      </c>
    </row>
    <row r="822" spans="3:28" x14ac:dyDescent="0.25">
      <c r="C822">
        <v>76</v>
      </c>
      <c r="D822">
        <f t="shared" si="277"/>
        <v>995</v>
      </c>
      <c r="E822">
        <f t="shared" si="278"/>
        <v>0.17780000000000001</v>
      </c>
      <c r="F822">
        <f t="shared" si="273"/>
        <v>1.2730318257956449E-2</v>
      </c>
      <c r="G822">
        <f t="shared" si="279"/>
        <v>104.19615634406146</v>
      </c>
      <c r="H822">
        <f t="shared" si="280"/>
        <v>1.3264502315156903</v>
      </c>
      <c r="I822" s="3">
        <f t="shared" si="281"/>
        <v>8.8900000000000007E-2</v>
      </c>
      <c r="J822" s="3">
        <f t="shared" si="282"/>
        <v>0.40640000000000004</v>
      </c>
      <c r="K822">
        <f t="shared" si="283"/>
        <v>0.12695261834685451</v>
      </c>
      <c r="L822" s="62">
        <f>PI()/4*('Config sheet'!$N$38^2)*'Stage 2'!K822*2</f>
        <v>1.1611175337928731E-2</v>
      </c>
      <c r="M822">
        <f t="shared" si="284"/>
        <v>55.656654906682654</v>
      </c>
      <c r="N822" s="62">
        <f>'Config sheet'!$N$44</f>
        <v>5.8970333333333338</v>
      </c>
      <c r="O822">
        <f t="shared" si="292"/>
        <v>9.4635291529723542</v>
      </c>
      <c r="P822">
        <f t="shared" si="293"/>
        <v>47.078348620816115</v>
      </c>
      <c r="Q822">
        <f t="shared" si="285"/>
        <v>180</v>
      </c>
      <c r="R822">
        <f t="shared" si="286"/>
        <v>8.4741027517469014</v>
      </c>
      <c r="S822">
        <f t="shared" si="287"/>
        <v>8.4741027517469014</v>
      </c>
      <c r="T822">
        <f t="shared" ca="1" si="288"/>
        <v>1.3924272678729401</v>
      </c>
      <c r="U822">
        <f t="shared" ca="1" si="289"/>
        <v>34.508899999999997</v>
      </c>
      <c r="V822">
        <f ca="1">(-U822*'Config sheet'!$N$134+'Config sheet'!$N$135*'Stage 2'!U1187)*10^2</f>
        <v>63.042114090403459</v>
      </c>
      <c r="W822">
        <f t="shared" ca="1" si="294"/>
        <v>71.516216842150357</v>
      </c>
      <c r="X822" s="62">
        <f>'Config sheet'!$N$150*10^-3</f>
        <v>-333.6</v>
      </c>
      <c r="Y822" s="62">
        <f>'Config sheet'!$N$149*10^-3</f>
        <v>333.6</v>
      </c>
      <c r="Z822">
        <f t="shared" si="290"/>
        <v>7.6652998346854517E-2</v>
      </c>
      <c r="AA822" s="62">
        <f>PI()/4*('Config sheet'!$N$38^2)*'Stage 2'!Z822*2</f>
        <v>7.0107368841466769E-3</v>
      </c>
      <c r="AB822">
        <f t="shared" si="291"/>
        <v>43.11192257978319</v>
      </c>
    </row>
    <row r="823" spans="3:28" x14ac:dyDescent="0.25">
      <c r="C823">
        <v>77</v>
      </c>
      <c r="D823">
        <f t="shared" si="277"/>
        <v>995</v>
      </c>
      <c r="E823">
        <f t="shared" si="278"/>
        <v>0.17780000000000001</v>
      </c>
      <c r="F823">
        <f t="shared" si="273"/>
        <v>1.289782244556114E-2</v>
      </c>
      <c r="G823">
        <f t="shared" si="279"/>
        <v>104.19615634406146</v>
      </c>
      <c r="H823">
        <f t="shared" si="280"/>
        <v>1.3439035240356336</v>
      </c>
      <c r="I823" s="3">
        <f t="shared" si="281"/>
        <v>8.8900000000000007E-2</v>
      </c>
      <c r="J823" s="3">
        <f t="shared" si="282"/>
        <v>0.40640000000000004</v>
      </c>
      <c r="K823">
        <f t="shared" si="283"/>
        <v>0.12854017127514689</v>
      </c>
      <c r="L823" s="62">
        <f>PI()/4*('Config sheet'!$N$38^2)*'Stage 2'!K823*2</f>
        <v>1.1756374040001046E-2</v>
      </c>
      <c r="M823">
        <f t="shared" si="284"/>
        <v>56.352645951425473</v>
      </c>
      <c r="N823" s="62">
        <f>'Config sheet'!$N$44</f>
        <v>5.8970333333333338</v>
      </c>
      <c r="O823">
        <f t="shared" si="292"/>
        <v>9.4697606814475588</v>
      </c>
      <c r="P823">
        <f t="shared" si="293"/>
        <v>27.352864152622459</v>
      </c>
      <c r="Q823">
        <f t="shared" si="285"/>
        <v>180</v>
      </c>
      <c r="R823">
        <f t="shared" si="286"/>
        <v>4.9235155474720367</v>
      </c>
      <c r="S823">
        <f t="shared" si="287"/>
        <v>4.923515547472042</v>
      </c>
      <c r="T823">
        <f t="shared" ca="1" si="288"/>
        <v>1.3924272678729401</v>
      </c>
      <c r="U823">
        <f t="shared" ca="1" si="289"/>
        <v>34.508899999999997</v>
      </c>
      <c r="V823">
        <f ca="1">(-U823*'Config sheet'!$N$134+'Config sheet'!$N$135*'Stage 2'!U1188)*10^2</f>
        <v>65.824518639693579</v>
      </c>
      <c r="W823">
        <f t="shared" ca="1" si="294"/>
        <v>70.748034187165615</v>
      </c>
      <c r="X823" s="62">
        <f>'Config sheet'!$N$150*10^-3</f>
        <v>-333.6</v>
      </c>
      <c r="Y823" s="62">
        <f>'Config sheet'!$N$149*10^-3</f>
        <v>333.6</v>
      </c>
      <c r="Z823">
        <f t="shared" si="290"/>
        <v>7.8240551275146897E-2</v>
      </c>
      <c r="AA823" s="62">
        <f>PI()/4*('Config sheet'!$N$38^2)*'Stage 2'!Z823*2</f>
        <v>7.1559355862189904E-3</v>
      </c>
      <c r="AB823">
        <f t="shared" si="291"/>
        <v>44.004809491083741</v>
      </c>
    </row>
    <row r="824" spans="3:28" x14ac:dyDescent="0.25">
      <c r="C824">
        <v>78</v>
      </c>
      <c r="D824">
        <f t="shared" si="277"/>
        <v>995</v>
      </c>
      <c r="E824">
        <f t="shared" si="278"/>
        <v>0.17780000000000001</v>
      </c>
      <c r="F824">
        <f t="shared" si="273"/>
        <v>1.3065326633165829E-2</v>
      </c>
      <c r="G824">
        <f t="shared" si="279"/>
        <v>104.19615634406146</v>
      </c>
      <c r="H824">
        <f t="shared" si="280"/>
        <v>1.3613568165555769</v>
      </c>
      <c r="I824" s="3">
        <f t="shared" si="281"/>
        <v>8.8900000000000007E-2</v>
      </c>
      <c r="J824" s="3">
        <f t="shared" si="282"/>
        <v>0.40640000000000004</v>
      </c>
      <c r="K824">
        <f t="shared" si="283"/>
        <v>0.13012838144803712</v>
      </c>
      <c r="L824" s="62">
        <f>PI()/4*('Config sheet'!$N$38^2)*'Stage 2'!K824*2</f>
        <v>1.1901632854124334E-2</v>
      </c>
      <c r="M824">
        <f t="shared" si="284"/>
        <v>57.04892513544614</v>
      </c>
      <c r="N824" s="62">
        <f>'Config sheet'!$N$44</f>
        <v>5.8970333333333338</v>
      </c>
      <c r="O824">
        <f t="shared" si="292"/>
        <v>9.4727018082359233</v>
      </c>
      <c r="P824">
        <f t="shared" si="293"/>
        <v>7.7924418201020558</v>
      </c>
      <c r="Q824">
        <f t="shared" si="285"/>
        <v>180</v>
      </c>
      <c r="R824">
        <f t="shared" si="286"/>
        <v>1.4026395276183654</v>
      </c>
      <c r="S824">
        <f t="shared" si="287"/>
        <v>1.4026395276183701</v>
      </c>
      <c r="T824">
        <f t="shared" ca="1" si="288"/>
        <v>1.3924272678729401</v>
      </c>
      <c r="U824">
        <f t="shared" ca="1" si="289"/>
        <v>34.508899999999997</v>
      </c>
      <c r="V824">
        <f ca="1">(-U824*'Config sheet'!$N$134+'Config sheet'!$N$135*'Stage 2'!U1189)*10^2</f>
        <v>68.690872509173246</v>
      </c>
      <c r="W824">
        <f t="shared" ca="1" si="294"/>
        <v>70.093512036791608</v>
      </c>
      <c r="X824" s="62">
        <f>'Config sheet'!$N$150*10^-3</f>
        <v>-333.6</v>
      </c>
      <c r="Y824" s="62">
        <f>'Config sheet'!$N$149*10^-3</f>
        <v>333.6</v>
      </c>
      <c r="Z824">
        <f t="shared" si="290"/>
        <v>7.9828761448037133E-2</v>
      </c>
      <c r="AA824" s="62">
        <f>PI()/4*('Config sheet'!$N$38^2)*'Stage 2'!Z824*2</f>
        <v>7.3011944003422797E-3</v>
      </c>
      <c r="AB824">
        <f t="shared" si="291"/>
        <v>44.89806605626385</v>
      </c>
    </row>
    <row r="825" spans="3:28" x14ac:dyDescent="0.25">
      <c r="C825">
        <v>79</v>
      </c>
      <c r="D825">
        <f t="shared" si="277"/>
        <v>995</v>
      </c>
      <c r="E825">
        <f t="shared" si="278"/>
        <v>0.17780000000000001</v>
      </c>
      <c r="F825">
        <f t="shared" si="273"/>
        <v>1.323283082077052E-2</v>
      </c>
      <c r="G825">
        <f t="shared" si="279"/>
        <v>104.19615634406146</v>
      </c>
      <c r="H825">
        <f t="shared" si="280"/>
        <v>1.3788101090755203</v>
      </c>
      <c r="I825" s="3">
        <f t="shared" si="281"/>
        <v>8.8900000000000007E-2</v>
      </c>
      <c r="J825" s="3">
        <f t="shared" si="282"/>
        <v>0.40640000000000004</v>
      </c>
      <c r="K825">
        <f t="shared" si="283"/>
        <v>0.13171669496438787</v>
      </c>
      <c r="L825" s="62">
        <f>PI()/4*('Config sheet'!$N$38^2)*'Stage 2'!K825*2</f>
        <v>1.2046901120112861E-2</v>
      </c>
      <c r="M825">
        <f t="shared" si="284"/>
        <v>57.745249625750304</v>
      </c>
      <c r="N825" s="62">
        <f>'Config sheet'!$N$44</f>
        <v>5.8970333333333338</v>
      </c>
      <c r="O825">
        <f t="shared" si="292"/>
        <v>9.4723809229939597</v>
      </c>
      <c r="P825">
        <f t="shared" si="293"/>
        <v>-11.594114261091107</v>
      </c>
      <c r="Q825">
        <f t="shared" si="285"/>
        <v>180</v>
      </c>
      <c r="R825">
        <f t="shared" si="286"/>
        <v>-2.0869405669963972</v>
      </c>
      <c r="S825">
        <f t="shared" si="287"/>
        <v>-2.0869405669963994</v>
      </c>
      <c r="T825">
        <f t="shared" ca="1" si="288"/>
        <v>1.3924272678729401</v>
      </c>
      <c r="U825">
        <f t="shared" ca="1" si="289"/>
        <v>34.508899999999997</v>
      </c>
      <c r="V825">
        <f ca="1">(-U825*'Config sheet'!$N$134+'Config sheet'!$N$135*'Stage 2'!U1190)*10^2</f>
        <v>71.643869298353266</v>
      </c>
      <c r="W825">
        <f t="shared" ca="1" si="294"/>
        <v>69.556928731356862</v>
      </c>
      <c r="X825" s="62">
        <f>'Config sheet'!$N$150*10^-3</f>
        <v>-333.6</v>
      </c>
      <c r="Y825" s="62">
        <f>'Config sheet'!$N$149*10^-3</f>
        <v>333.6</v>
      </c>
      <c r="Z825">
        <f t="shared" si="290"/>
        <v>8.1417074964387881E-2</v>
      </c>
      <c r="AA825" s="62">
        <f>PI()/4*('Config sheet'!$N$38^2)*'Stage 2'!Z825*2</f>
        <v>7.4464626663308057E-3</v>
      </c>
      <c r="AB825">
        <f t="shared" si="291"/>
        <v>45.79138074487507</v>
      </c>
    </row>
    <row r="826" spans="3:28" x14ac:dyDescent="0.25">
      <c r="C826">
        <v>80</v>
      </c>
      <c r="D826">
        <f t="shared" si="277"/>
        <v>995</v>
      </c>
      <c r="E826">
        <f t="shared" si="278"/>
        <v>0.17780000000000001</v>
      </c>
      <c r="F826">
        <f t="shared" si="273"/>
        <v>1.340033500837521E-2</v>
      </c>
      <c r="G826">
        <f t="shared" si="279"/>
        <v>104.19615634406146</v>
      </c>
      <c r="H826">
        <f t="shared" si="280"/>
        <v>1.3962634015954636</v>
      </c>
      <c r="I826" s="3">
        <f t="shared" si="281"/>
        <v>8.8900000000000007E-2</v>
      </c>
      <c r="J826" s="3">
        <f t="shared" si="282"/>
        <v>0.40640000000000004</v>
      </c>
      <c r="K826">
        <f t="shared" si="283"/>
        <v>0.13330456312431332</v>
      </c>
      <c r="L826" s="62">
        <f>PI()/4*('Config sheet'!$N$38^2)*'Stage 2'!K826*2</f>
        <v>1.219212865349099E-2</v>
      </c>
      <c r="M826">
        <f t="shared" si="284"/>
        <v>58.441378869598005</v>
      </c>
      <c r="N826" s="62">
        <f>'Config sheet'!$N$44</f>
        <v>5.8970333333333338</v>
      </c>
      <c r="O826">
        <f t="shared" si="292"/>
        <v>9.4688278677688977</v>
      </c>
      <c r="P826">
        <f t="shared" si="293"/>
        <v>-30.798267657823573</v>
      </c>
      <c r="Q826">
        <f t="shared" si="285"/>
        <v>180</v>
      </c>
      <c r="R826">
        <f t="shared" si="286"/>
        <v>-5.5436881784082486</v>
      </c>
      <c r="S826">
        <f t="shared" si="287"/>
        <v>-5.5436881784082432</v>
      </c>
      <c r="T826">
        <f t="shared" ca="1" si="288"/>
        <v>1.3924272678729401</v>
      </c>
      <c r="U826">
        <f t="shared" ca="1" si="289"/>
        <v>34.508899999999997</v>
      </c>
      <c r="V826">
        <f ca="1">(-U826*'Config sheet'!$N$134+'Config sheet'!$N$135*'Stage 2'!U1191)*10^2</f>
        <v>74.686304828213167</v>
      </c>
      <c r="W826">
        <f t="shared" ca="1" si="294"/>
        <v>69.142616649804921</v>
      </c>
      <c r="X826" s="62">
        <f>'Config sheet'!$N$150*10^-3</f>
        <v>-333.6</v>
      </c>
      <c r="Y826" s="62">
        <f>'Config sheet'!$N$149*10^-3</f>
        <v>333.6</v>
      </c>
      <c r="Z826">
        <f t="shared" si="290"/>
        <v>8.3004943124313335E-2</v>
      </c>
      <c r="AA826" s="62">
        <f>PI()/4*('Config sheet'!$N$38^2)*'Stage 2'!Z826*2</f>
        <v>7.591690199708935E-3</v>
      </c>
      <c r="AB826">
        <f t="shared" si="291"/>
        <v>46.684444951807272</v>
      </c>
    </row>
    <row r="827" spans="3:28" x14ac:dyDescent="0.25">
      <c r="C827">
        <v>81</v>
      </c>
      <c r="D827">
        <f t="shared" si="277"/>
        <v>995</v>
      </c>
      <c r="E827">
        <f t="shared" si="278"/>
        <v>0.17780000000000001</v>
      </c>
      <c r="F827">
        <f t="shared" si="273"/>
        <v>1.3567839195979901E-2</v>
      </c>
      <c r="G827">
        <f t="shared" si="279"/>
        <v>104.19615634406146</v>
      </c>
      <c r="H827">
        <f t="shared" si="280"/>
        <v>1.4137166941154069</v>
      </c>
      <c r="I827" s="3">
        <f t="shared" si="281"/>
        <v>8.8900000000000007E-2</v>
      </c>
      <c r="J827" s="3">
        <f t="shared" si="282"/>
        <v>0.40640000000000004</v>
      </c>
      <c r="K827">
        <f t="shared" si="283"/>
        <v>0.1348914426889779</v>
      </c>
      <c r="L827" s="62">
        <f>PI()/4*('Config sheet'!$N$38^2)*'Stage 2'!K827*2</f>
        <v>1.2337265769254565E-2</v>
      </c>
      <c r="M827">
        <f t="shared" si="284"/>
        <v>59.137074708400604</v>
      </c>
      <c r="N827" s="62">
        <f>'Config sheet'!$N$44</f>
        <v>5.8970333333333338</v>
      </c>
      <c r="O827">
        <f t="shared" si="292"/>
        <v>9.4620738916696627</v>
      </c>
      <c r="P827">
        <f t="shared" si="293"/>
        <v>-49.811755425353169</v>
      </c>
      <c r="Q827">
        <f t="shared" si="285"/>
        <v>180</v>
      </c>
      <c r="R827">
        <f t="shared" si="286"/>
        <v>-8.9661159765635734</v>
      </c>
      <c r="S827">
        <f t="shared" si="287"/>
        <v>-8.9661159765635716</v>
      </c>
      <c r="T827">
        <f t="shared" ca="1" si="288"/>
        <v>1.3924272678729401</v>
      </c>
      <c r="U827">
        <f t="shared" ca="1" si="289"/>
        <v>34.508899999999997</v>
      </c>
      <c r="V827">
        <f ca="1">(-U827*'Config sheet'!$N$134+'Config sheet'!$N$135*'Stage 2'!U1192)*10^2</f>
        <v>77.821080980171004</v>
      </c>
      <c r="W827">
        <f t="shared" ca="1" si="294"/>
        <v>68.854965003607433</v>
      </c>
      <c r="X827" s="62">
        <f>'Config sheet'!$N$150*10^-3</f>
        <v>-333.6</v>
      </c>
      <c r="Y827" s="62">
        <f>'Config sheet'!$N$149*10^-3</f>
        <v>333.6</v>
      </c>
      <c r="Z827">
        <f t="shared" si="290"/>
        <v>8.4591822688977913E-2</v>
      </c>
      <c r="AA827" s="62">
        <f>PI()/4*('Config sheet'!$N$38^2)*'Stage 2'!Z827*2</f>
        <v>7.73682731547251E-3</v>
      </c>
      <c r="AB827">
        <f t="shared" si="291"/>
        <v>47.576953143407145</v>
      </c>
    </row>
    <row r="828" spans="3:28" x14ac:dyDescent="0.25">
      <c r="C828">
        <v>82</v>
      </c>
      <c r="D828">
        <f t="shared" si="277"/>
        <v>995</v>
      </c>
      <c r="E828">
        <f t="shared" si="278"/>
        <v>0.17780000000000001</v>
      </c>
      <c r="F828">
        <f t="shared" si="273"/>
        <v>1.373534338358459E-2</v>
      </c>
      <c r="G828">
        <f t="shared" si="279"/>
        <v>104.19615634406146</v>
      </c>
      <c r="H828">
        <f t="shared" si="280"/>
        <v>1.4311699866353502</v>
      </c>
      <c r="I828" s="3">
        <f t="shared" si="281"/>
        <v>8.8900000000000007E-2</v>
      </c>
      <c r="J828" s="3">
        <f t="shared" si="282"/>
        <v>0.40640000000000004</v>
      </c>
      <c r="K828">
        <f t="shared" si="283"/>
        <v>0.13647679613131775</v>
      </c>
      <c r="L828" s="62">
        <f>PI()/4*('Config sheet'!$N$38^2)*'Stage 2'!K828*2</f>
        <v>1.2482263304802069E-2</v>
      </c>
      <c r="M828">
        <f t="shared" si="284"/>
        <v>59.832101487638489</v>
      </c>
      <c r="N828" s="62">
        <f>'Config sheet'!$N$44</f>
        <v>5.8970333333333338</v>
      </c>
      <c r="O828">
        <f t="shared" si="292"/>
        <v>9.4521516045944765</v>
      </c>
      <c r="P828">
        <f t="shared" si="293"/>
        <v>-68.626593564382262</v>
      </c>
      <c r="Q828">
        <f t="shared" si="285"/>
        <v>180</v>
      </c>
      <c r="R828">
        <f t="shared" si="286"/>
        <v>-12.352786841588804</v>
      </c>
      <c r="S828">
        <f t="shared" si="287"/>
        <v>-12.352786841588808</v>
      </c>
      <c r="T828">
        <f t="shared" ca="1" si="288"/>
        <v>1.3924272678729401</v>
      </c>
      <c r="U828">
        <f t="shared" ca="1" si="289"/>
        <v>34.508899999999997</v>
      </c>
      <c r="V828">
        <f ca="1">(-U828*'Config sheet'!$N$134+'Config sheet'!$N$135*'Stage 2'!U1193)*10^2</f>
        <v>81.05120965720036</v>
      </c>
      <c r="W828">
        <f t="shared" ca="1" si="294"/>
        <v>68.698422815611551</v>
      </c>
      <c r="X828" s="62">
        <f>'Config sheet'!$N$150*10^-3</f>
        <v>-333.6</v>
      </c>
      <c r="Y828" s="62">
        <f>'Config sheet'!$N$149*10^-3</f>
        <v>333.6</v>
      </c>
      <c r="Z828">
        <f t="shared" si="290"/>
        <v>8.6177176131317756E-2</v>
      </c>
      <c r="AA828" s="62">
        <f>PI()/4*('Config sheet'!$N$38^2)*'Stage 2'!Z828*2</f>
        <v>7.881824851020014E-3</v>
      </c>
      <c r="AB828">
        <f t="shared" si="291"/>
        <v>48.46860299849142</v>
      </c>
    </row>
    <row r="829" spans="3:28" x14ac:dyDescent="0.25">
      <c r="C829">
        <v>83</v>
      </c>
      <c r="D829">
        <f t="shared" si="277"/>
        <v>995</v>
      </c>
      <c r="E829">
        <f t="shared" si="278"/>
        <v>0.17780000000000001</v>
      </c>
      <c r="F829">
        <f t="shared" si="273"/>
        <v>1.3902847571189281E-2</v>
      </c>
      <c r="G829">
        <f t="shared" si="279"/>
        <v>104.19615634406146</v>
      </c>
      <c r="H829">
        <f t="shared" si="280"/>
        <v>1.4486232791552935</v>
      </c>
      <c r="I829" s="3">
        <f t="shared" si="281"/>
        <v>8.8900000000000007E-2</v>
      </c>
      <c r="J829" s="3">
        <f t="shared" si="282"/>
        <v>0.40640000000000004</v>
      </c>
      <c r="K829">
        <f t="shared" si="283"/>
        <v>0.13806009187743795</v>
      </c>
      <c r="L829" s="62">
        <f>PI()/4*('Config sheet'!$N$38^2)*'Stage 2'!K829*2</f>
        <v>1.2627072642012986E-2</v>
      </c>
      <c r="M829">
        <f t="shared" si="284"/>
        <v>60.526226162690641</v>
      </c>
      <c r="N829" s="62">
        <f>'Config sheet'!$N$44</f>
        <v>5.8970333333333338</v>
      </c>
      <c r="O829">
        <f t="shared" si="292"/>
        <v>9.4390949300739582</v>
      </c>
      <c r="P829">
        <f t="shared" si="293"/>
        <v>-87.2350821240491</v>
      </c>
      <c r="Q829">
        <f t="shared" si="285"/>
        <v>180</v>
      </c>
      <c r="R829">
        <f t="shared" si="286"/>
        <v>-15.702314782328839</v>
      </c>
      <c r="S829">
        <f t="shared" si="287"/>
        <v>-15.702314782328839</v>
      </c>
      <c r="T829">
        <f t="shared" ca="1" si="288"/>
        <v>1.3924272678729401</v>
      </c>
      <c r="U829">
        <f t="shared" ca="1" si="289"/>
        <v>34.508899999999997</v>
      </c>
      <c r="V829">
        <f ca="1">(-U829*'Config sheet'!$N$134+'Config sheet'!$N$135*'Stage 2'!U1194)*10^2</f>
        <v>84.379816866713881</v>
      </c>
      <c r="W829">
        <f t="shared" ca="1" si="294"/>
        <v>68.67750208438504</v>
      </c>
      <c r="X829" s="62">
        <f>'Config sheet'!$N$150*10^-3</f>
        <v>-333.6</v>
      </c>
      <c r="Y829" s="62">
        <f>'Config sheet'!$N$149*10^-3</f>
        <v>333.6</v>
      </c>
      <c r="Z829">
        <f t="shared" si="290"/>
        <v>8.7760471877437962E-2</v>
      </c>
      <c r="AA829" s="62">
        <f>PI()/4*('Config sheet'!$N$38^2)*'Stage 2'!Z829*2</f>
        <v>8.0266341882309303E-3</v>
      </c>
      <c r="AB829">
        <f t="shared" si="291"/>
        <v>49.359095544115831</v>
      </c>
    </row>
    <row r="830" spans="3:28" x14ac:dyDescent="0.25">
      <c r="C830">
        <v>84</v>
      </c>
      <c r="D830">
        <f t="shared" si="277"/>
        <v>995</v>
      </c>
      <c r="E830">
        <f t="shared" si="278"/>
        <v>0.17780000000000001</v>
      </c>
      <c r="F830">
        <f t="shared" si="273"/>
        <v>1.407035175879397E-2</v>
      </c>
      <c r="G830">
        <f t="shared" si="279"/>
        <v>104.19615634406146</v>
      </c>
      <c r="H830">
        <f t="shared" si="280"/>
        <v>1.4660765716752366</v>
      </c>
      <c r="I830" s="3">
        <f t="shared" si="281"/>
        <v>8.8900000000000007E-2</v>
      </c>
      <c r="J830" s="3">
        <f t="shared" si="282"/>
        <v>0.40640000000000004</v>
      </c>
      <c r="K830">
        <f t="shared" si="283"/>
        <v>0.13964080453845462</v>
      </c>
      <c r="L830" s="62">
        <f>PI()/4*('Config sheet'!$N$38^2)*'Stage 2'!K830*2</f>
        <v>1.2771645728452232E-2</v>
      </c>
      <c r="M830">
        <f t="shared" si="284"/>
        <v>61.219218400475469</v>
      </c>
      <c r="N830" s="62">
        <f>'Config sheet'!$N$44</f>
        <v>5.8970333333333338</v>
      </c>
      <c r="O830">
        <f t="shared" si="292"/>
        <v>9.4229390572894669</v>
      </c>
      <c r="P830">
        <f t="shared" si="293"/>
        <v>-105.62980994604939</v>
      </c>
      <c r="Q830">
        <f t="shared" si="285"/>
        <v>180</v>
      </c>
      <c r="R830">
        <f t="shared" si="286"/>
        <v>-19.013365790288891</v>
      </c>
      <c r="S830">
        <f t="shared" si="287"/>
        <v>-19.013365790288891</v>
      </c>
      <c r="T830">
        <f t="shared" ca="1" si="288"/>
        <v>1.3924272678729401</v>
      </c>
      <c r="U830">
        <f t="shared" ca="1" si="289"/>
        <v>34.508899999999997</v>
      </c>
      <c r="V830">
        <f ca="1">(-U830*'Config sheet'!$N$134+'Config sheet'!$N$135*'Stage 2'!U1195)*10^2</f>
        <v>87.810146924139005</v>
      </c>
      <c r="W830">
        <f t="shared" ca="1" si="294"/>
        <v>68.796781133850118</v>
      </c>
      <c r="X830" s="62">
        <f>'Config sheet'!$N$150*10^-3</f>
        <v>-333.6</v>
      </c>
      <c r="Y830" s="62">
        <f>'Config sheet'!$N$149*10^-3</f>
        <v>333.6</v>
      </c>
      <c r="Z830">
        <f t="shared" si="290"/>
        <v>8.9341184538454632E-2</v>
      </c>
      <c r="AA830" s="62">
        <f>PI()/4*('Config sheet'!$N$38^2)*'Stage 2'!Z830*2</f>
        <v>8.171207274670177E-3</v>
      </c>
      <c r="AB830">
        <f t="shared" si="291"/>
        <v>50.248135285969973</v>
      </c>
    </row>
    <row r="831" spans="3:28" x14ac:dyDescent="0.25">
      <c r="C831">
        <v>85</v>
      </c>
      <c r="D831">
        <f t="shared" si="277"/>
        <v>995</v>
      </c>
      <c r="E831">
        <f t="shared" si="278"/>
        <v>0.17780000000000001</v>
      </c>
      <c r="F831">
        <f t="shared" si="273"/>
        <v>1.4237855946398661E-2</v>
      </c>
      <c r="G831">
        <f t="shared" si="279"/>
        <v>104.19615634406146</v>
      </c>
      <c r="H831">
        <f t="shared" si="280"/>
        <v>1.4835298641951802</v>
      </c>
      <c r="I831" s="3">
        <f t="shared" si="281"/>
        <v>8.8900000000000007E-2</v>
      </c>
      <c r="J831" s="3">
        <f t="shared" si="282"/>
        <v>0.40640000000000004</v>
      </c>
      <c r="K831">
        <f t="shared" si="283"/>
        <v>0.14121841513256927</v>
      </c>
      <c r="L831" s="62">
        <f>PI()/4*('Config sheet'!$N$38^2)*'Stage 2'!K831*2</f>
        <v>1.2915935097681245E-2</v>
      </c>
      <c r="M831">
        <f t="shared" si="284"/>
        <v>61.910850676809225</v>
      </c>
      <c r="N831" s="62">
        <f>'Config sheet'!$N$44</f>
        <v>5.8970333333333338</v>
      </c>
      <c r="O831">
        <f t="shared" si="292"/>
        <v>9.4037203923271111</v>
      </c>
      <c r="P831">
        <f t="shared" si="293"/>
        <v>-123.80365904552038</v>
      </c>
      <c r="Q831">
        <f t="shared" si="285"/>
        <v>180</v>
      </c>
      <c r="R831">
        <f t="shared" si="286"/>
        <v>-22.284658628193668</v>
      </c>
      <c r="S831">
        <f t="shared" si="287"/>
        <v>-22.284658628193668</v>
      </c>
      <c r="T831">
        <f t="shared" ca="1" si="288"/>
        <v>1.3924272678729401</v>
      </c>
      <c r="U831">
        <f t="shared" ca="1" si="289"/>
        <v>34.508899999999997</v>
      </c>
      <c r="V831">
        <f ca="1">(-U831*'Config sheet'!$N$134+'Config sheet'!$N$135*'Stage 2'!U1196)*10^2</f>
        <v>91.345566775286329</v>
      </c>
      <c r="W831">
        <f t="shared" ca="1" si="294"/>
        <v>69.060908147092661</v>
      </c>
      <c r="X831" s="62">
        <f>'Config sheet'!$N$150*10^-3</f>
        <v>-333.6</v>
      </c>
      <c r="Y831" s="62">
        <f>'Config sheet'!$N$149*10^-3</f>
        <v>333.6</v>
      </c>
      <c r="Z831">
        <f t="shared" si="290"/>
        <v>9.0918795132569286E-2</v>
      </c>
      <c r="AA831" s="62">
        <f>PI()/4*('Config sheet'!$N$38^2)*'Stage 2'!Z831*2</f>
        <v>8.3154966438991895E-3</v>
      </c>
      <c r="AB831">
        <f t="shared" si="291"/>
        <v>51.135430333278563</v>
      </c>
    </row>
    <row r="832" spans="3:28" x14ac:dyDescent="0.25">
      <c r="C832">
        <v>86</v>
      </c>
      <c r="D832">
        <f t="shared" si="277"/>
        <v>995</v>
      </c>
      <c r="E832">
        <f t="shared" si="278"/>
        <v>0.17780000000000001</v>
      </c>
      <c r="F832">
        <f t="shared" si="273"/>
        <v>1.4405360134003351E-2</v>
      </c>
      <c r="G832">
        <f t="shared" si="279"/>
        <v>104.19615634406146</v>
      </c>
      <c r="H832">
        <f t="shared" si="280"/>
        <v>1.5009831567151233</v>
      </c>
      <c r="I832" s="3">
        <f t="shared" si="281"/>
        <v>8.8900000000000007E-2</v>
      </c>
      <c r="J832" s="3">
        <f t="shared" si="282"/>
        <v>0.40640000000000004</v>
      </c>
      <c r="K832">
        <f t="shared" si="283"/>
        <v>0.14279241129718045</v>
      </c>
      <c r="L832" s="62">
        <f>PI()/4*('Config sheet'!$N$38^2)*'Stage 2'!K832*2</f>
        <v>1.3059893888657852E-2</v>
      </c>
      <c r="M832">
        <f t="shared" si="284"/>
        <v>62.600898369396873</v>
      </c>
      <c r="N832" s="62">
        <f>'Config sheet'!$N$44</f>
        <v>5.8970333333333338</v>
      </c>
      <c r="O832">
        <f t="shared" si="292"/>
        <v>9.3814765087286762</v>
      </c>
      <c r="P832">
        <f t="shared" si="293"/>
        <v>-141.74980862476281</v>
      </c>
      <c r="Q832">
        <f t="shared" si="285"/>
        <v>180</v>
      </c>
      <c r="R832">
        <f t="shared" si="286"/>
        <v>-25.514965552457308</v>
      </c>
      <c r="S832">
        <f t="shared" si="287"/>
        <v>-25.514965552457308</v>
      </c>
      <c r="T832">
        <f t="shared" ca="1" si="288"/>
        <v>1.3924272678729401</v>
      </c>
      <c r="U832">
        <f t="shared" ca="1" si="289"/>
        <v>34.508899999999997</v>
      </c>
      <c r="V832">
        <f ca="1">(-U832*'Config sheet'!$N$134+'Config sheet'!$N$135*'Stage 2'!U1197)*10^2</f>
        <v>94.989570434676168</v>
      </c>
      <c r="W832">
        <f t="shared" ca="1" si="294"/>
        <v>69.474604882218856</v>
      </c>
      <c r="X832" s="62">
        <f>'Config sheet'!$N$150*10^-3</f>
        <v>-333.6</v>
      </c>
      <c r="Y832" s="62">
        <f>'Config sheet'!$N$149*10^-3</f>
        <v>333.6</v>
      </c>
      <c r="Z832">
        <f t="shared" si="290"/>
        <v>9.2492791297180466E-2</v>
      </c>
      <c r="AA832" s="62">
        <f>PI()/4*('Config sheet'!$N$38^2)*'Stage 2'!Z832*2</f>
        <v>8.4594554348757962E-3</v>
      </c>
      <c r="AB832">
        <f t="shared" si="291"/>
        <v>52.020692518099246</v>
      </c>
    </row>
    <row r="833" spans="3:28" x14ac:dyDescent="0.25">
      <c r="C833">
        <v>87</v>
      </c>
      <c r="D833">
        <f t="shared" si="277"/>
        <v>995</v>
      </c>
      <c r="E833">
        <f t="shared" si="278"/>
        <v>0.17780000000000001</v>
      </c>
      <c r="F833">
        <f t="shared" si="273"/>
        <v>1.457286432160804E-2</v>
      </c>
      <c r="G833">
        <f t="shared" si="279"/>
        <v>104.19615634406146</v>
      </c>
      <c r="H833">
        <f t="shared" si="280"/>
        <v>1.5184364492350666</v>
      </c>
      <c r="I833" s="3">
        <f t="shared" si="281"/>
        <v>8.8900000000000007E-2</v>
      </c>
      <c r="J833" s="3">
        <f t="shared" si="282"/>
        <v>0.40640000000000004</v>
      </c>
      <c r="K833">
        <f t="shared" si="283"/>
        <v>0.1443622874908575</v>
      </c>
      <c r="L833" s="62">
        <f>PI()/4*('Config sheet'!$N$38^2)*'Stage 2'!K833*2</f>
        <v>1.3203475864208936E-2</v>
      </c>
      <c r="M833">
        <f t="shared" si="284"/>
        <v>63.289139846378305</v>
      </c>
      <c r="N833" s="62">
        <f>'Config sheet'!$N$44</f>
        <v>5.8970333333333338</v>
      </c>
      <c r="O833">
        <f t="shared" si="292"/>
        <v>9.3562460974012165</v>
      </c>
      <c r="P833">
        <f t="shared" si="293"/>
        <v>-159.46173871633783</v>
      </c>
      <c r="Q833">
        <f t="shared" si="285"/>
        <v>180</v>
      </c>
      <c r="R833">
        <f t="shared" si="286"/>
        <v>-28.703112968940818</v>
      </c>
      <c r="S833">
        <f t="shared" si="287"/>
        <v>-28.703112968940811</v>
      </c>
      <c r="T833">
        <f t="shared" ca="1" si="288"/>
        <v>1.3924272678729401</v>
      </c>
      <c r="U833">
        <f t="shared" ca="1" si="289"/>
        <v>34.508899999999997</v>
      </c>
      <c r="V833">
        <f ca="1">(-U833*'Config sheet'!$N$134+'Config sheet'!$N$135*'Stage 2'!U1198)*10^2</f>
        <v>98.745783535908885</v>
      </c>
      <c r="W833">
        <f t="shared" ca="1" si="294"/>
        <v>70.04267056696807</v>
      </c>
      <c r="X833" s="62">
        <f>'Config sheet'!$N$150*10^-3</f>
        <v>-333.6</v>
      </c>
      <c r="Y833" s="62">
        <f>'Config sheet'!$N$149*10^-3</f>
        <v>333.6</v>
      </c>
      <c r="Z833">
        <f t="shared" si="290"/>
        <v>9.406266749085751E-2</v>
      </c>
      <c r="AA833" s="62">
        <f>PI()/4*('Config sheet'!$N$38^2)*'Stage 2'!Z833*2</f>
        <v>8.6030374104268809E-3</v>
      </c>
      <c r="AB833">
        <f t="shared" si="291"/>
        <v>52.903637508918735</v>
      </c>
    </row>
    <row r="834" spans="3:28" x14ac:dyDescent="0.25">
      <c r="C834">
        <v>88</v>
      </c>
      <c r="D834">
        <f t="shared" si="277"/>
        <v>995</v>
      </c>
      <c r="E834">
        <f t="shared" si="278"/>
        <v>0.17780000000000001</v>
      </c>
      <c r="F834">
        <f t="shared" si="273"/>
        <v>1.4740368509212731E-2</v>
      </c>
      <c r="G834">
        <f t="shared" si="279"/>
        <v>104.19615634406146</v>
      </c>
      <c r="H834">
        <f t="shared" si="280"/>
        <v>1.5358897417550099</v>
      </c>
      <c r="I834" s="3">
        <f t="shared" si="281"/>
        <v>8.8900000000000007E-2</v>
      </c>
      <c r="J834" s="3">
        <f t="shared" si="282"/>
        <v>0.40640000000000004</v>
      </c>
      <c r="K834">
        <f t="shared" si="283"/>
        <v>0.14592754518502116</v>
      </c>
      <c r="L834" s="62">
        <f>PI()/4*('Config sheet'!$N$38^2)*'Stage 2'!K834*2</f>
        <v>1.3346635428561683E-2</v>
      </c>
      <c r="M834">
        <f t="shared" si="284"/>
        <v>63.975356550362136</v>
      </c>
      <c r="N834" s="62">
        <f>'Config sheet'!$N$44</f>
        <v>5.8970333333333338</v>
      </c>
      <c r="O834">
        <f t="shared" si="292"/>
        <v>9.3280689159476609</v>
      </c>
      <c r="P834">
        <f t="shared" si="293"/>
        <v>-176.93323345251116</v>
      </c>
      <c r="Q834">
        <f t="shared" si="285"/>
        <v>180</v>
      </c>
      <c r="R834">
        <f t="shared" si="286"/>
        <v>-31.847982021452012</v>
      </c>
      <c r="S834">
        <f t="shared" si="287"/>
        <v>-31.847982021452008</v>
      </c>
      <c r="T834">
        <f t="shared" ca="1" si="288"/>
        <v>1.3924272678729401</v>
      </c>
      <c r="U834">
        <f t="shared" ca="1" si="289"/>
        <v>34.508899999999997</v>
      </c>
      <c r="V834">
        <f ca="1">(-U834*'Config sheet'!$N$134+'Config sheet'!$N$135*'Stage 2'!U1199)*10^2</f>
        <v>102.61796798892739</v>
      </c>
      <c r="W834">
        <f t="shared" ca="1" si="294"/>
        <v>70.769985967475378</v>
      </c>
      <c r="X834" s="62">
        <f>'Config sheet'!$N$150*10^-3</f>
        <v>-333.6</v>
      </c>
      <c r="Y834" s="62">
        <f>'Config sheet'!$N$149*10^-3</f>
        <v>333.6</v>
      </c>
      <c r="Z834">
        <f t="shared" si="290"/>
        <v>9.5627925185021168E-2</v>
      </c>
      <c r="AA834" s="62">
        <f>PI()/4*('Config sheet'!$N$38^2)*'Stage 2'!Z834*2</f>
        <v>8.746196974779628E-3</v>
      </c>
      <c r="AB834">
        <f t="shared" si="291"/>
        <v>53.783984918459595</v>
      </c>
    </row>
    <row r="835" spans="3:28" x14ac:dyDescent="0.25">
      <c r="C835">
        <v>89</v>
      </c>
      <c r="D835">
        <f t="shared" si="277"/>
        <v>995</v>
      </c>
      <c r="E835">
        <f t="shared" si="278"/>
        <v>0.17780000000000001</v>
      </c>
      <c r="F835">
        <f t="shared" si="273"/>
        <v>1.4907872696817421E-2</v>
      </c>
      <c r="G835">
        <f t="shared" si="279"/>
        <v>104.19615634406146</v>
      </c>
      <c r="H835">
        <f t="shared" si="280"/>
        <v>1.5533430342749532</v>
      </c>
      <c r="I835" s="3">
        <f t="shared" si="281"/>
        <v>8.8900000000000007E-2</v>
      </c>
      <c r="J835" s="3">
        <f t="shared" si="282"/>
        <v>0.40640000000000004</v>
      </c>
      <c r="K835">
        <f t="shared" si="283"/>
        <v>0.14748769304519332</v>
      </c>
      <c r="L835" s="62">
        <f>PI()/4*('Config sheet'!$N$38^2)*'Stage 2'!K835*2</f>
        <v>1.3489327643920803E-2</v>
      </c>
      <c r="M835">
        <f t="shared" si="284"/>
        <v>64.659333077886458</v>
      </c>
      <c r="N835" s="62">
        <f>'Config sheet'!$N$44</f>
        <v>5.8970333333333338</v>
      </c>
      <c r="O835">
        <f t="shared" si="292"/>
        <v>9.2969857374812577</v>
      </c>
      <c r="P835">
        <f t="shared" si="293"/>
        <v>-194.15838395849369</v>
      </c>
      <c r="Q835">
        <f t="shared" si="285"/>
        <v>180</v>
      </c>
      <c r="R835">
        <f t="shared" si="286"/>
        <v>-34.948509112528868</v>
      </c>
      <c r="S835">
        <f t="shared" si="287"/>
        <v>-34.94850911252886</v>
      </c>
      <c r="T835">
        <f t="shared" ca="1" si="288"/>
        <v>1.3924272678729401</v>
      </c>
      <c r="U835">
        <f t="shared" ca="1" si="289"/>
        <v>34.508899999999997</v>
      </c>
      <c r="V835">
        <f ca="1">(-U835*'Config sheet'!$N$134+'Config sheet'!$N$135*'Stage 2'!U1200)*10^2</f>
        <v>106.61002673761992</v>
      </c>
      <c r="W835">
        <f t="shared" ca="1" si="294"/>
        <v>71.661517625091051</v>
      </c>
      <c r="X835" s="62">
        <f>'Config sheet'!$N$150*10^-3</f>
        <v>-333.6</v>
      </c>
      <c r="Y835" s="62">
        <f>'Config sheet'!$N$149*10^-3</f>
        <v>333.6</v>
      </c>
      <c r="Z835">
        <f t="shared" si="290"/>
        <v>9.7188073045193335E-2</v>
      </c>
      <c r="AA835" s="62">
        <f>PI()/4*('Config sheet'!$N$38^2)*'Stage 2'!Z835*2</f>
        <v>8.8888891901387473E-3</v>
      </c>
      <c r="AB835">
        <f t="shared" si="291"/>
        <v>54.661458405620543</v>
      </c>
    </row>
    <row r="836" spans="3:28" x14ac:dyDescent="0.25">
      <c r="C836">
        <v>90</v>
      </c>
      <c r="D836">
        <f t="shared" si="277"/>
        <v>995</v>
      </c>
      <c r="E836">
        <f t="shared" si="278"/>
        <v>0.17780000000000001</v>
      </c>
      <c r="F836">
        <f t="shared" si="273"/>
        <v>1.5075376884422112E-2</v>
      </c>
      <c r="G836">
        <f t="shared" si="279"/>
        <v>104.19615634406146</v>
      </c>
      <c r="H836">
        <f t="shared" si="280"/>
        <v>1.5707963267948966</v>
      </c>
      <c r="I836" s="3">
        <f t="shared" si="281"/>
        <v>8.8900000000000007E-2</v>
      </c>
      <c r="J836" s="3">
        <f t="shared" si="282"/>
        <v>0.40640000000000004</v>
      </c>
      <c r="K836">
        <f t="shared" si="283"/>
        <v>0.14904224710170172</v>
      </c>
      <c r="L836" s="62">
        <f>PI()/4*('Config sheet'!$N$38^2)*'Stage 2'!K836*2</f>
        <v>1.3631508246081298E-2</v>
      </c>
      <c r="M836">
        <f t="shared" si="284"/>
        <v>65.340857254256591</v>
      </c>
      <c r="N836" s="62">
        <f>'Config sheet'!$N$44</f>
        <v>5.8970333333333338</v>
      </c>
      <c r="O836">
        <f t="shared" si="292"/>
        <v>9.2630382989870643</v>
      </c>
      <c r="P836">
        <f t="shared" si="293"/>
        <v>-211.13159086737485</v>
      </c>
      <c r="Q836">
        <f t="shared" si="285"/>
        <v>180</v>
      </c>
      <c r="R836">
        <f t="shared" si="286"/>
        <v>-38.003686356127481</v>
      </c>
      <c r="S836">
        <f t="shared" si="287"/>
        <v>-38.003686356127474</v>
      </c>
      <c r="T836">
        <f t="shared" ca="1" si="288"/>
        <v>1.3924272678729401</v>
      </c>
      <c r="U836">
        <f t="shared" ca="1" si="289"/>
        <v>34.508899999999997</v>
      </c>
      <c r="V836">
        <f ca="1">(-U836*'Config sheet'!$N$134+'Config sheet'!$N$135*'Stage 2'!U1201)*10^2</f>
        <v>110.72600860960497</v>
      </c>
      <c r="W836">
        <f t="shared" ca="1" si="294"/>
        <v>72.7223222534775</v>
      </c>
      <c r="X836" s="62">
        <f>'Config sheet'!$N$150*10^-3</f>
        <v>-333.6</v>
      </c>
      <c r="Y836" s="62">
        <f>'Config sheet'!$N$149*10^-3</f>
        <v>333.6</v>
      </c>
      <c r="Z836">
        <f t="shared" si="290"/>
        <v>9.874262710170173E-2</v>
      </c>
      <c r="AA836" s="62">
        <f>PI()/4*('Config sheet'!$N$38^2)*'Stage 2'!Z836*2</f>
        <v>9.0310697922992428E-3</v>
      </c>
      <c r="AB836">
        <f t="shared" si="291"/>
        <v>55.535785771485791</v>
      </c>
    </row>
    <row r="837" spans="3:28" x14ac:dyDescent="0.25">
      <c r="C837">
        <v>91</v>
      </c>
      <c r="D837">
        <f t="shared" si="277"/>
        <v>995</v>
      </c>
      <c r="E837">
        <f t="shared" si="278"/>
        <v>0.17780000000000001</v>
      </c>
      <c r="F837">
        <f t="shared" si="273"/>
        <v>1.5242881072026801E-2</v>
      </c>
      <c r="G837">
        <f t="shared" si="279"/>
        <v>104.19615634406146</v>
      </c>
      <c r="H837">
        <f t="shared" si="280"/>
        <v>1.5882496193148399</v>
      </c>
      <c r="I837" s="3">
        <f t="shared" si="281"/>
        <v>8.8900000000000007E-2</v>
      </c>
      <c r="J837" s="3">
        <f t="shared" si="282"/>
        <v>0.40640000000000004</v>
      </c>
      <c r="K837">
        <f t="shared" si="283"/>
        <v>0.15059073090974234</v>
      </c>
      <c r="L837" s="62">
        <f>PI()/4*('Config sheet'!$N$38^2)*'Stage 2'!K837*2</f>
        <v>1.3773133659067896E-2</v>
      </c>
      <c r="M837">
        <f t="shared" si="284"/>
        <v>66.019720203717284</v>
      </c>
      <c r="N837" s="62">
        <f>'Config sheet'!$N$44</f>
        <v>5.8970333333333338</v>
      </c>
      <c r="O837">
        <f t="shared" si="292"/>
        <v>9.2262692492939316</v>
      </c>
      <c r="P837">
        <f t="shared" si="293"/>
        <v>-227.84756645511254</v>
      </c>
      <c r="Q837">
        <f t="shared" si="285"/>
        <v>180</v>
      </c>
      <c r="R837">
        <f t="shared" si="286"/>
        <v>-41.012561961920262</v>
      </c>
      <c r="S837">
        <f t="shared" si="287"/>
        <v>-41.012561961920255</v>
      </c>
      <c r="T837">
        <f t="shared" ca="1" si="288"/>
        <v>1.3924272678729401</v>
      </c>
      <c r="U837">
        <f t="shared" ca="1" si="289"/>
        <v>34.508899999999997</v>
      </c>
      <c r="V837">
        <f ca="1">(-U837*'Config sheet'!$N$134+'Config sheet'!$N$135*'Stage 2'!U1202)*10^2</f>
        <v>114.86734092090265</v>
      </c>
      <c r="W837">
        <f t="shared" ca="1" si="294"/>
        <v>73.854778958982394</v>
      </c>
      <c r="X837" s="62">
        <f>'Config sheet'!$N$150*10^-3</f>
        <v>-333.6</v>
      </c>
      <c r="Y837" s="62">
        <f>'Config sheet'!$N$149*10^-3</f>
        <v>333.6</v>
      </c>
      <c r="Z837">
        <f t="shared" si="290"/>
        <v>0.10029111090974235</v>
      </c>
      <c r="AA837" s="62">
        <f>PI()/4*('Config sheet'!$N$38^2)*'Stage 2'!Z837*2</f>
        <v>9.1726952052858402E-3</v>
      </c>
      <c r="AB837">
        <f t="shared" si="291"/>
        <v>56.406699049348894</v>
      </c>
    </row>
    <row r="838" spans="3:28" x14ac:dyDescent="0.25">
      <c r="C838">
        <v>92</v>
      </c>
      <c r="D838">
        <f t="shared" si="277"/>
        <v>995</v>
      </c>
      <c r="E838">
        <f t="shared" si="278"/>
        <v>0.17780000000000001</v>
      </c>
      <c r="F838">
        <f t="shared" si="273"/>
        <v>1.5410385259631492E-2</v>
      </c>
      <c r="G838">
        <f t="shared" si="279"/>
        <v>104.19615634406146</v>
      </c>
      <c r="H838">
        <f t="shared" si="280"/>
        <v>1.6057029118347832</v>
      </c>
      <c r="I838" s="3">
        <f t="shared" si="281"/>
        <v>8.8900000000000007E-2</v>
      </c>
      <c r="J838" s="3">
        <f t="shared" si="282"/>
        <v>0.40640000000000004</v>
      </c>
      <c r="K838">
        <f t="shared" si="283"/>
        <v>0.15213267569872579</v>
      </c>
      <c r="L838" s="62">
        <f>PI()/4*('Config sheet'!$N$38^2)*'Stage 2'!K838*2</f>
        <v>1.3914161008794361E-2</v>
      </c>
      <c r="M838">
        <f t="shared" si="284"/>
        <v>66.695716414926849</v>
      </c>
      <c r="N838" s="62">
        <f>'Config sheet'!$N$44</f>
        <v>5.8970333333333338</v>
      </c>
      <c r="O838">
        <f t="shared" si="292"/>
        <v>9.1867220967208212</v>
      </c>
      <c r="P838">
        <f t="shared" si="293"/>
        <v>-244.30133639440598</v>
      </c>
      <c r="Q838">
        <f t="shared" si="285"/>
        <v>180</v>
      </c>
      <c r="R838">
        <f t="shared" si="286"/>
        <v>-43.974240550993073</v>
      </c>
      <c r="S838">
        <f t="shared" si="287"/>
        <v>-43.974240550993073</v>
      </c>
      <c r="T838">
        <f t="shared" ca="1" si="288"/>
        <v>1.3924272678729401</v>
      </c>
      <c r="U838">
        <f t="shared" ca="1" si="289"/>
        <v>34.508899999999997</v>
      </c>
      <c r="V838">
        <f ca="1">(-U838*'Config sheet'!$N$134+'Config sheet'!$N$135*'Stage 2'!U1203)*10^2</f>
        <v>114.86734092090265</v>
      </c>
      <c r="W838">
        <f t="shared" ca="1" si="294"/>
        <v>70.893100369909575</v>
      </c>
      <c r="X838" s="62">
        <f>'Config sheet'!$N$150*10^-3</f>
        <v>-333.6</v>
      </c>
      <c r="Y838" s="62">
        <f>'Config sheet'!$N$149*10^-3</f>
        <v>333.6</v>
      </c>
      <c r="Z838">
        <f t="shared" si="290"/>
        <v>0.10183305569872581</v>
      </c>
      <c r="AA838" s="62">
        <f>PI()/4*('Config sheet'!$N$38^2)*'Stage 2'!Z838*2</f>
        <v>9.3137225550123069E-3</v>
      </c>
      <c r="AB838">
        <f t="shared" si="291"/>
        <v>57.273934588709672</v>
      </c>
    </row>
    <row r="839" spans="3:28" x14ac:dyDescent="0.25">
      <c r="C839">
        <v>93</v>
      </c>
      <c r="D839">
        <f t="shared" si="277"/>
        <v>995</v>
      </c>
      <c r="E839">
        <f t="shared" si="278"/>
        <v>0.17780000000000001</v>
      </c>
      <c r="F839">
        <f t="shared" si="273"/>
        <v>1.5577889447236181E-2</v>
      </c>
      <c r="G839">
        <f t="shared" si="279"/>
        <v>104.19615634406146</v>
      </c>
      <c r="H839">
        <f t="shared" si="280"/>
        <v>1.6231562043547263</v>
      </c>
      <c r="I839" s="3">
        <f t="shared" si="281"/>
        <v>8.8900000000000007E-2</v>
      </c>
      <c r="J839" s="3">
        <f t="shared" si="282"/>
        <v>0.40640000000000004</v>
      </c>
      <c r="K839">
        <f t="shared" si="283"/>
        <v>0.15366762051085292</v>
      </c>
      <c r="L839" s="62">
        <f>PI()/4*('Config sheet'!$N$38^2)*'Stage 2'!K839*2</f>
        <v>1.4054548135737725E-2</v>
      </c>
      <c r="M839">
        <f t="shared" si="284"/>
        <v>67.36864380170951</v>
      </c>
      <c r="N839" s="62">
        <f>'Config sheet'!$N$44</f>
        <v>5.8970333333333338</v>
      </c>
      <c r="O839">
        <f t="shared" si="292"/>
        <v>9.1444411564612871</v>
      </c>
      <c r="P839">
        <f t="shared" si="293"/>
        <v>-260.48824112674288</v>
      </c>
      <c r="Q839">
        <f t="shared" si="285"/>
        <v>180</v>
      </c>
      <c r="R839">
        <f t="shared" si="286"/>
        <v>-46.887883402813721</v>
      </c>
      <c r="S839">
        <f t="shared" si="287"/>
        <v>-46.887883402813721</v>
      </c>
      <c r="T839">
        <f t="shared" ca="1" si="288"/>
        <v>1.3924272678729401</v>
      </c>
      <c r="U839">
        <f t="shared" ca="1" si="289"/>
        <v>34.508899999999997</v>
      </c>
      <c r="V839">
        <f ca="1">(-U839*'Config sheet'!$N$134+'Config sheet'!$N$135*'Stage 2'!U1204)*10^2</f>
        <v>114.86734092090265</v>
      </c>
      <c r="W839">
        <f t="shared" ca="1" si="294"/>
        <v>67.979457518088935</v>
      </c>
      <c r="X839" s="62">
        <f>'Config sheet'!$N$150*10^-3</f>
        <v>-333.6</v>
      </c>
      <c r="Y839" s="62">
        <f>'Config sheet'!$N$149*10^-3</f>
        <v>333.6</v>
      </c>
      <c r="Z839">
        <f t="shared" si="290"/>
        <v>0.10336800051085293</v>
      </c>
      <c r="AA839" s="62">
        <f>PI()/4*('Config sheet'!$N$38^2)*'Stage 2'!Z839*2</f>
        <v>9.4541096819556695E-3</v>
      </c>
      <c r="AB839">
        <f t="shared" si="291"/>
        <v>58.137233133213115</v>
      </c>
    </row>
    <row r="840" spans="3:28" x14ac:dyDescent="0.25">
      <c r="C840">
        <v>94</v>
      </c>
      <c r="D840">
        <f t="shared" si="277"/>
        <v>995</v>
      </c>
      <c r="E840">
        <f t="shared" si="278"/>
        <v>0.17780000000000001</v>
      </c>
      <c r="F840">
        <f t="shared" si="273"/>
        <v>1.5745393634840871E-2</v>
      </c>
      <c r="G840">
        <f t="shared" si="279"/>
        <v>104.19615634406146</v>
      </c>
      <c r="H840">
        <f t="shared" si="280"/>
        <v>1.6406094968746696</v>
      </c>
      <c r="I840" s="3">
        <f t="shared" si="281"/>
        <v>8.8900000000000007E-2</v>
      </c>
      <c r="J840" s="3">
        <f t="shared" si="282"/>
        <v>0.40640000000000004</v>
      </c>
      <c r="K840">
        <f t="shared" si="283"/>
        <v>0.15519511232888594</v>
      </c>
      <c r="L840" s="62">
        <f>PI()/4*('Config sheet'!$N$38^2)*'Stage 2'!K840*2</f>
        <v>1.4194253606624315E-2</v>
      </c>
      <c r="M840">
        <f t="shared" si="284"/>
        <v>68.038303759070686</v>
      </c>
      <c r="N840" s="62">
        <f>'Config sheet'!$N$44</f>
        <v>5.8970333333333338</v>
      </c>
      <c r="O840">
        <f t="shared" si="292"/>
        <v>9.099471497770141</v>
      </c>
      <c r="P840">
        <f t="shared" si="293"/>
        <v>-276.40393685237831</v>
      </c>
      <c r="Q840">
        <f t="shared" si="285"/>
        <v>180</v>
      </c>
      <c r="R840">
        <f t="shared" si="286"/>
        <v>-49.752708633428099</v>
      </c>
      <c r="S840">
        <f t="shared" si="287"/>
        <v>-49.752708633428099</v>
      </c>
      <c r="T840">
        <f t="shared" ca="1" si="288"/>
        <v>1.3924272678729401</v>
      </c>
      <c r="U840">
        <f t="shared" ca="1" si="289"/>
        <v>34.508899999999997</v>
      </c>
      <c r="V840">
        <f ca="1">(-U840*'Config sheet'!$N$134+'Config sheet'!$N$135*'Stage 2'!U1205)*10^2</f>
        <v>114.86734092090265</v>
      </c>
      <c r="W840">
        <f t="shared" ca="1" si="294"/>
        <v>65.114632287474549</v>
      </c>
      <c r="X840" s="62">
        <f>'Config sheet'!$N$150*10^-3</f>
        <v>-333.6</v>
      </c>
      <c r="Y840" s="62">
        <f>'Config sheet'!$N$149*10^-3</f>
        <v>333.6</v>
      </c>
      <c r="Z840">
        <f t="shared" si="290"/>
        <v>0.10489549232888595</v>
      </c>
      <c r="AA840" s="62">
        <f>PI()/4*('Config sheet'!$N$38^2)*'Stage 2'!Z840*2</f>
        <v>9.59381515284226E-3</v>
      </c>
      <c r="AB840">
        <f t="shared" si="291"/>
        <v>58.996339892511784</v>
      </c>
    </row>
    <row r="841" spans="3:28" x14ac:dyDescent="0.25">
      <c r="C841">
        <v>95</v>
      </c>
      <c r="D841">
        <f t="shared" si="277"/>
        <v>995</v>
      </c>
      <c r="E841">
        <f t="shared" si="278"/>
        <v>0.17780000000000001</v>
      </c>
      <c r="F841">
        <f t="shared" si="273"/>
        <v>1.5912897822445562E-2</v>
      </c>
      <c r="G841">
        <f t="shared" si="279"/>
        <v>104.19615634406146</v>
      </c>
      <c r="H841">
        <f t="shared" si="280"/>
        <v>1.6580627893946129</v>
      </c>
      <c r="I841" s="3">
        <f t="shared" si="281"/>
        <v>8.8900000000000007E-2</v>
      </c>
      <c r="J841" s="3">
        <f t="shared" si="282"/>
        <v>0.40640000000000004</v>
      </c>
      <c r="K841">
        <f t="shared" si="283"/>
        <v>0.1567147061931029</v>
      </c>
      <c r="L841" s="62">
        <f>PI()/4*('Config sheet'!$N$38^2)*'Stage 2'!K841*2</f>
        <v>1.4333236725126501E-2</v>
      </c>
      <c r="M841">
        <f t="shared" si="284"/>
        <v>68.704501214470639</v>
      </c>
      <c r="N841" s="62">
        <f>'Config sheet'!$N$44</f>
        <v>5.8970333333333338</v>
      </c>
      <c r="O841">
        <f t="shared" si="292"/>
        <v>9.0518588910162805</v>
      </c>
      <c r="P841">
        <f t="shared" si="293"/>
        <v>-292.04439613846415</v>
      </c>
      <c r="Q841">
        <f t="shared" si="285"/>
        <v>180</v>
      </c>
      <c r="R841">
        <f t="shared" si="286"/>
        <v>-52.567991304923545</v>
      </c>
      <c r="S841">
        <f t="shared" si="287"/>
        <v>-52.567991304923545</v>
      </c>
      <c r="T841">
        <f t="shared" ca="1" si="288"/>
        <v>1.3924272678729401</v>
      </c>
      <c r="U841">
        <f t="shared" ca="1" si="289"/>
        <v>34.508899999999997</v>
      </c>
      <c r="V841">
        <f ca="1">(-U841*'Config sheet'!$N$134+'Config sheet'!$N$135*'Stage 2'!U1206)*10^2</f>
        <v>114.86734092090265</v>
      </c>
      <c r="W841">
        <f t="shared" ca="1" si="294"/>
        <v>62.299349615979104</v>
      </c>
      <c r="X841" s="62">
        <f>'Config sheet'!$N$150*10^-3</f>
        <v>-333.6</v>
      </c>
      <c r="Y841" s="62">
        <f>'Config sheet'!$N$149*10^-3</f>
        <v>333.6</v>
      </c>
      <c r="Z841">
        <f t="shared" si="290"/>
        <v>0.10641508619310291</v>
      </c>
      <c r="AA841" s="62">
        <f>PI()/4*('Config sheet'!$N$38^2)*'Stage 2'!Z841*2</f>
        <v>9.7327982713444477E-3</v>
      </c>
      <c r="AB841">
        <f t="shared" si="291"/>
        <v>59.851004608044391</v>
      </c>
    </row>
    <row r="842" spans="3:28" x14ac:dyDescent="0.25">
      <c r="C842">
        <v>96</v>
      </c>
      <c r="D842">
        <f t="shared" si="277"/>
        <v>995</v>
      </c>
      <c r="E842">
        <f t="shared" si="278"/>
        <v>0.17780000000000001</v>
      </c>
      <c r="F842">
        <f t="shared" si="273"/>
        <v>1.6080402010050253E-2</v>
      </c>
      <c r="G842">
        <f t="shared" si="279"/>
        <v>104.19615634406146</v>
      </c>
      <c r="H842">
        <f t="shared" si="280"/>
        <v>1.6755160819145565</v>
      </c>
      <c r="I842" s="3">
        <f t="shared" si="281"/>
        <v>8.8900000000000007E-2</v>
      </c>
      <c r="J842" s="3">
        <f t="shared" si="282"/>
        <v>0.40640000000000004</v>
      </c>
      <c r="K842">
        <f t="shared" si="283"/>
        <v>0.15822596530744343</v>
      </c>
      <c r="L842" s="62">
        <f>PI()/4*('Config sheet'!$N$38^2)*'Stage 2'!K842*2</f>
        <v>1.4471457541570856E-2</v>
      </c>
      <c r="M842">
        <f t="shared" si="284"/>
        <v>69.367044674359136</v>
      </c>
      <c r="N842" s="62">
        <f>'Config sheet'!$N$44</f>
        <v>5.8970333333333338</v>
      </c>
      <c r="O842">
        <f t="shared" si="292"/>
        <v>9.0016497546655767</v>
      </c>
      <c r="P842">
        <f t="shared" si="293"/>
        <v>-307.40590814601899</v>
      </c>
      <c r="Q842">
        <f t="shared" si="285"/>
        <v>180</v>
      </c>
      <c r="R842">
        <f t="shared" si="286"/>
        <v>-55.333063466283413</v>
      </c>
      <c r="S842">
        <f t="shared" si="287"/>
        <v>-55.33306346628342</v>
      </c>
      <c r="T842">
        <f t="shared" ca="1" si="288"/>
        <v>1.3924272678729401</v>
      </c>
      <c r="U842">
        <f t="shared" ca="1" si="289"/>
        <v>34.508899999999997</v>
      </c>
      <c r="V842">
        <f ca="1">(-U842*'Config sheet'!$N$134+'Config sheet'!$N$135*'Stage 2'!U1207)*10^2</f>
        <v>114.86734092090265</v>
      </c>
      <c r="W842">
        <f t="shared" ca="1" si="294"/>
        <v>59.534277454619236</v>
      </c>
      <c r="X842" s="62">
        <f>'Config sheet'!$N$150*10^-3</f>
        <v>-333.6</v>
      </c>
      <c r="Y842" s="62">
        <f>'Config sheet'!$N$149*10^-3</f>
        <v>333.6</v>
      </c>
      <c r="Z842">
        <f t="shared" si="290"/>
        <v>0.10792634530744344</v>
      </c>
      <c r="AA842" s="62">
        <f>PI()/4*('Config sheet'!$N$38^2)*'Stage 2'!Z842*2</f>
        <v>9.8710190877888005E-3</v>
      </c>
      <c r="AB842">
        <f t="shared" si="291"/>
        <v>60.70098161273534</v>
      </c>
    </row>
    <row r="843" spans="3:28" x14ac:dyDescent="0.25">
      <c r="C843">
        <v>97</v>
      </c>
      <c r="D843">
        <f t="shared" si="277"/>
        <v>995</v>
      </c>
      <c r="E843">
        <f t="shared" si="278"/>
        <v>0.17780000000000001</v>
      </c>
      <c r="F843">
        <f t="shared" si="273"/>
        <v>1.624790619765494E-2</v>
      </c>
      <c r="G843">
        <f t="shared" si="279"/>
        <v>104.19615634406146</v>
      </c>
      <c r="H843">
        <f t="shared" si="280"/>
        <v>1.6929693744344994</v>
      </c>
      <c r="I843" s="3">
        <f t="shared" si="281"/>
        <v>8.8900000000000007E-2</v>
      </c>
      <c r="J843" s="3">
        <f t="shared" si="282"/>
        <v>0.40640000000000004</v>
      </c>
      <c r="K843">
        <f t="shared" si="283"/>
        <v>0.15972846113487316</v>
      </c>
      <c r="L843" s="62">
        <f>PI()/4*('Config sheet'!$N$38^2)*'Stage 2'!K843*2</f>
        <v>1.4608876861660248E-2</v>
      </c>
      <c r="M843">
        <f t="shared" si="284"/>
        <v>70.025746265983756</v>
      </c>
      <c r="N843" s="62">
        <f>'Config sheet'!$N$44</f>
        <v>5.8970333333333338</v>
      </c>
      <c r="O843">
        <f t="shared" si="292"/>
        <v>8.948891102257619</v>
      </c>
      <c r="P843">
        <f t="shared" si="293"/>
        <v>-322.48507847688279</v>
      </c>
      <c r="Q843">
        <f t="shared" si="285"/>
        <v>180</v>
      </c>
      <c r="R843">
        <f t="shared" si="286"/>
        <v>-58.047314125838902</v>
      </c>
      <c r="S843">
        <f t="shared" si="287"/>
        <v>-58.047314125838902</v>
      </c>
      <c r="T843">
        <f t="shared" ca="1" si="288"/>
        <v>1.3924272678729401</v>
      </c>
      <c r="U843">
        <f t="shared" ca="1" si="289"/>
        <v>34.508899999999997</v>
      </c>
      <c r="V843">
        <f ca="1">(-U843*'Config sheet'!$N$134+'Config sheet'!$N$135*'Stage 2'!U1208)*10^2</f>
        <v>114.86734092090265</v>
      </c>
      <c r="W843">
        <f t="shared" ca="1" si="294"/>
        <v>56.820026795063747</v>
      </c>
      <c r="X843" s="62">
        <f>'Config sheet'!$N$150*10^-3</f>
        <v>-333.6</v>
      </c>
      <c r="Y843" s="62">
        <f>'Config sheet'!$N$149*10^-3</f>
        <v>333.6</v>
      </c>
      <c r="Z843">
        <f t="shared" si="290"/>
        <v>0.10942884113487317</v>
      </c>
      <c r="AA843" s="62">
        <f>PI()/4*('Config sheet'!$N$38^2)*'Stage 2'!Z843*2</f>
        <v>1.0008438407878193E-2</v>
      </c>
      <c r="AB843">
        <f t="shared" si="291"/>
        <v>61.54602988463057</v>
      </c>
    </row>
    <row r="844" spans="3:28" x14ac:dyDescent="0.25">
      <c r="C844">
        <v>98</v>
      </c>
      <c r="D844">
        <f t="shared" si="277"/>
        <v>995</v>
      </c>
      <c r="E844">
        <f t="shared" si="278"/>
        <v>0.17780000000000001</v>
      </c>
      <c r="F844">
        <f t="shared" si="273"/>
        <v>1.6415410385259632E-2</v>
      </c>
      <c r="G844">
        <f t="shared" si="279"/>
        <v>104.19615634406146</v>
      </c>
      <c r="H844">
        <f t="shared" si="280"/>
        <v>1.7104226669544429</v>
      </c>
      <c r="I844" s="3">
        <f t="shared" si="281"/>
        <v>8.8900000000000007E-2</v>
      </c>
      <c r="J844" s="3">
        <f t="shared" si="282"/>
        <v>0.40640000000000004</v>
      </c>
      <c r="K844">
        <f t="shared" si="283"/>
        <v>0.16122177348201738</v>
      </c>
      <c r="L844" s="62">
        <f>PI()/4*('Config sheet'!$N$38^2)*'Stage 2'!K844*2</f>
        <v>1.4745456254214502E-2</v>
      </c>
      <c r="M844">
        <f t="shared" si="284"/>
        <v>70.680421774493695</v>
      </c>
      <c r="N844" s="62">
        <f>'Config sheet'!$N$44</f>
        <v>5.8970333333333338</v>
      </c>
      <c r="O844">
        <f t="shared" si="292"/>
        <v>8.8936304894397669</v>
      </c>
      <c r="P844">
        <f t="shared" si="293"/>
        <v>-337.27882864227388</v>
      </c>
      <c r="Q844">
        <f t="shared" si="285"/>
        <v>180</v>
      </c>
      <c r="R844">
        <f t="shared" si="286"/>
        <v>-60.710189155609299</v>
      </c>
      <c r="S844">
        <f t="shared" si="287"/>
        <v>-60.710189155609299</v>
      </c>
      <c r="T844">
        <f t="shared" ca="1" si="288"/>
        <v>1.3924272678729401</v>
      </c>
      <c r="U844">
        <f t="shared" ca="1" si="289"/>
        <v>34.508899999999997</v>
      </c>
      <c r="V844">
        <f ca="1">(-U844*'Config sheet'!$N$134+'Config sheet'!$N$135*'Stage 2'!U1209)*10^2</f>
        <v>114.86734092090265</v>
      </c>
      <c r="W844">
        <f t="shared" ca="1" si="294"/>
        <v>54.157151765293349</v>
      </c>
      <c r="X844" s="62">
        <f>'Config sheet'!$N$150*10^-3</f>
        <v>-333.6</v>
      </c>
      <c r="Y844" s="62">
        <f>'Config sheet'!$N$149*10^-3</f>
        <v>333.6</v>
      </c>
      <c r="Z844">
        <f t="shared" si="290"/>
        <v>0.11092215348201739</v>
      </c>
      <c r="AA844" s="62">
        <f>PI()/4*('Config sheet'!$N$38^2)*'Stage 2'!Z844*2</f>
        <v>1.0145017800432449E-2</v>
      </c>
      <c r="AB844">
        <f t="shared" si="291"/>
        <v>62.385913094497965</v>
      </c>
    </row>
    <row r="845" spans="3:28" x14ac:dyDescent="0.25">
      <c r="C845">
        <v>99</v>
      </c>
      <c r="D845">
        <f t="shared" si="277"/>
        <v>995</v>
      </c>
      <c r="E845">
        <f t="shared" si="278"/>
        <v>0.17780000000000001</v>
      </c>
      <c r="F845">
        <f t="shared" si="273"/>
        <v>1.6582914572864323E-2</v>
      </c>
      <c r="G845">
        <f t="shared" si="279"/>
        <v>104.19615634406146</v>
      </c>
      <c r="H845">
        <f t="shared" si="280"/>
        <v>1.7278759594743862</v>
      </c>
      <c r="I845" s="3">
        <f t="shared" si="281"/>
        <v>8.8900000000000007E-2</v>
      </c>
      <c r="J845" s="3">
        <f t="shared" si="282"/>
        <v>0.40640000000000004</v>
      </c>
      <c r="K845">
        <f t="shared" si="283"/>
        <v>0.162705490573131</v>
      </c>
      <c r="L845" s="62">
        <f>PI()/4*('Config sheet'!$N$38^2)*'Stage 2'!K845*2</f>
        <v>1.4881158057935738E-2</v>
      </c>
      <c r="M845">
        <f t="shared" si="284"/>
        <v>71.330890675368508</v>
      </c>
      <c r="N845" s="62">
        <f>'Config sheet'!$N$44</f>
        <v>5.8970333333333338</v>
      </c>
      <c r="O845">
        <f t="shared" si="292"/>
        <v>8.8359159611218185</v>
      </c>
      <c r="P845">
        <f t="shared" si="293"/>
        <v>-351.7843951550052</v>
      </c>
      <c r="Q845">
        <f t="shared" si="285"/>
        <v>180</v>
      </c>
      <c r="R845">
        <f t="shared" si="286"/>
        <v>-63.321191127900953</v>
      </c>
      <c r="S845">
        <f t="shared" si="287"/>
        <v>-63.321191127900939</v>
      </c>
      <c r="T845">
        <f t="shared" ca="1" si="288"/>
        <v>1.3924272678729401</v>
      </c>
      <c r="U845">
        <f t="shared" ca="1" si="289"/>
        <v>34.508899999999997</v>
      </c>
      <c r="V845">
        <f ca="1">(-U845*'Config sheet'!$N$134+'Config sheet'!$N$135*'Stage 2'!U1210)*10^2</f>
        <v>114.86734092090265</v>
      </c>
      <c r="W845">
        <f t="shared" ca="1" si="294"/>
        <v>51.546149793001696</v>
      </c>
      <c r="X845" s="62">
        <f>'Config sheet'!$N$150*10^-3</f>
        <v>-333.6</v>
      </c>
      <c r="Y845" s="62">
        <f>'Config sheet'!$N$149*10^-3</f>
        <v>333.6</v>
      </c>
      <c r="Z845">
        <f t="shared" si="290"/>
        <v>0.11240587057313101</v>
      </c>
      <c r="AA845" s="62">
        <f>PI()/4*('Config sheet'!$N$38^2)*'Stage 2'!Z845*2</f>
        <v>1.0280719604153683E-2</v>
      </c>
      <c r="AB845">
        <f t="shared" si="291"/>
        <v>63.220399647430256</v>
      </c>
    </row>
    <row r="846" spans="3:28" x14ac:dyDescent="0.25">
      <c r="C846">
        <v>100</v>
      </c>
      <c r="D846">
        <f t="shared" si="277"/>
        <v>995</v>
      </c>
      <c r="E846">
        <f t="shared" si="278"/>
        <v>0.17780000000000001</v>
      </c>
      <c r="F846">
        <f t="shared" si="273"/>
        <v>1.6750418760469014E-2</v>
      </c>
      <c r="G846">
        <f t="shared" si="279"/>
        <v>104.19615634406146</v>
      </c>
      <c r="H846">
        <f t="shared" si="280"/>
        <v>1.7453292519943295</v>
      </c>
      <c r="I846" s="3">
        <f t="shared" si="281"/>
        <v>8.8900000000000007E-2</v>
      </c>
      <c r="J846" s="3">
        <f t="shared" si="282"/>
        <v>0.40640000000000004</v>
      </c>
      <c r="K846">
        <f t="shared" si="283"/>
        <v>0.16417920911349354</v>
      </c>
      <c r="L846" s="62">
        <f>PI()/4*('Config sheet'!$N$38^2)*'Stage 2'!K846*2</f>
        <v>1.5015945387206525E-2</v>
      </c>
      <c r="M846">
        <f t="shared" si="284"/>
        <v>71.97697616221086</v>
      </c>
      <c r="N846" s="62">
        <f>'Config sheet'!$N$44</f>
        <v>5.8970333333333338</v>
      </c>
      <c r="O846">
        <f t="shared" si="292"/>
        <v>8.7757959988140541</v>
      </c>
      <c r="P846">
        <f t="shared" si="293"/>
        <v>-365.99932824789971</v>
      </c>
      <c r="Q846">
        <f t="shared" si="285"/>
        <v>180</v>
      </c>
      <c r="R846">
        <f t="shared" si="286"/>
        <v>-65.879879084621948</v>
      </c>
      <c r="S846">
        <f t="shared" si="287"/>
        <v>-65.879879084621948</v>
      </c>
      <c r="T846">
        <f t="shared" ca="1" si="288"/>
        <v>1.3924272678729401</v>
      </c>
      <c r="U846">
        <f t="shared" ca="1" si="289"/>
        <v>34.508899999999997</v>
      </c>
      <c r="V846">
        <f ca="1">(-U846*'Config sheet'!$N$134+'Config sheet'!$N$135*'Stage 2'!U1211)*10^2</f>
        <v>114.86734092090265</v>
      </c>
      <c r="W846">
        <f t="shared" ca="1" si="294"/>
        <v>48.987461836280701</v>
      </c>
      <c r="X846" s="62">
        <f>'Config sheet'!$N$150*10^-3</f>
        <v>-333.6</v>
      </c>
      <c r="Y846" s="62">
        <f>'Config sheet'!$N$149*10^-3</f>
        <v>333.6</v>
      </c>
      <c r="Z846">
        <f t="shared" si="290"/>
        <v>0.11387958911349355</v>
      </c>
      <c r="AA846" s="62">
        <f>PI()/4*('Config sheet'!$N$38^2)*'Stage 2'!Z846*2</f>
        <v>1.0415506933424469E-2</v>
      </c>
      <c r="AB846">
        <f t="shared" si="291"/>
        <v>64.049262718500316</v>
      </c>
    </row>
    <row r="847" spans="3:28" x14ac:dyDescent="0.25">
      <c r="C847">
        <v>101</v>
      </c>
      <c r="D847">
        <f t="shared" si="277"/>
        <v>995</v>
      </c>
      <c r="E847">
        <f t="shared" si="278"/>
        <v>0.17780000000000001</v>
      </c>
      <c r="F847">
        <f t="shared" si="273"/>
        <v>1.6917922948073701E-2</v>
      </c>
      <c r="G847">
        <f t="shared" si="279"/>
        <v>104.19615634406146</v>
      </c>
      <c r="H847">
        <f t="shared" si="280"/>
        <v>1.7627825445142726</v>
      </c>
      <c r="I847" s="3">
        <f t="shared" si="281"/>
        <v>8.8900000000000007E-2</v>
      </c>
      <c r="J847" s="3">
        <f t="shared" si="282"/>
        <v>0.40640000000000004</v>
      </c>
      <c r="K847">
        <f t="shared" si="283"/>
        <v>0.16564253434233756</v>
      </c>
      <c r="L847" s="62">
        <f>PI()/4*('Config sheet'!$N$38^2)*'Stage 2'!K847*2</f>
        <v>1.5149782136930745E-2</v>
      </c>
      <c r="M847">
        <f t="shared" si="284"/>
        <v>72.618505169950538</v>
      </c>
      <c r="N847" s="62">
        <f>'Config sheet'!$N$44</f>
        <v>5.8970333333333338</v>
      </c>
      <c r="O847">
        <f t="shared" si="292"/>
        <v>8.7133194682110648</v>
      </c>
      <c r="P847">
        <f t="shared" si="293"/>
        <v>-379.92149022136982</v>
      </c>
      <c r="Q847">
        <f t="shared" si="285"/>
        <v>180</v>
      </c>
      <c r="R847">
        <f t="shared" si="286"/>
        <v>-68.385868239846559</v>
      </c>
      <c r="S847">
        <f t="shared" si="287"/>
        <v>-68.385868239846573</v>
      </c>
      <c r="T847">
        <f t="shared" ca="1" si="288"/>
        <v>1.3924272678729401</v>
      </c>
      <c r="U847">
        <f t="shared" ca="1" si="289"/>
        <v>34.508899999999997</v>
      </c>
      <c r="V847">
        <f ca="1">(-U847*'Config sheet'!$N$134+'Config sheet'!$N$135*'Stage 2'!U1212)*10^2</f>
        <v>114.86734092090265</v>
      </c>
      <c r="W847">
        <f t="shared" ca="1" si="294"/>
        <v>46.48147268105609</v>
      </c>
      <c r="X847" s="62">
        <f>'Config sheet'!$N$150*10^-3</f>
        <v>-333.6</v>
      </c>
      <c r="Y847" s="62">
        <f>'Config sheet'!$N$149*10^-3</f>
        <v>333.6</v>
      </c>
      <c r="Z847">
        <f t="shared" si="290"/>
        <v>0.11534291434233757</v>
      </c>
      <c r="AA847" s="62">
        <f>PI()/4*('Config sheet'!$N$38^2)*'Stage 2'!Z847*2</f>
        <v>1.0549343683148691E-2</v>
      </c>
      <c r="AB847">
        <f t="shared" si="291"/>
        <v>64.872280282529559</v>
      </c>
    </row>
    <row r="848" spans="3:28" x14ac:dyDescent="0.25">
      <c r="C848">
        <v>102</v>
      </c>
      <c r="D848">
        <f t="shared" si="277"/>
        <v>995</v>
      </c>
      <c r="E848">
        <f t="shared" si="278"/>
        <v>0.17780000000000001</v>
      </c>
      <c r="F848">
        <f t="shared" si="273"/>
        <v>1.7085427135678392E-2</v>
      </c>
      <c r="G848">
        <f t="shared" si="279"/>
        <v>104.19615634406146</v>
      </c>
      <c r="H848">
        <f t="shared" si="280"/>
        <v>1.780235837034216</v>
      </c>
      <c r="I848" s="3">
        <f t="shared" si="281"/>
        <v>8.8900000000000007E-2</v>
      </c>
      <c r="J848" s="3">
        <f t="shared" si="282"/>
        <v>0.40640000000000004</v>
      </c>
      <c r="K848">
        <f t="shared" si="283"/>
        <v>0.16709508007543472</v>
      </c>
      <c r="L848" s="62">
        <f>PI()/4*('Config sheet'!$N$38^2)*'Stage 2'!K848*2</f>
        <v>1.5282632986428559E-2</v>
      </c>
      <c r="M848">
        <f t="shared" si="284"/>
        <v>73.255308393514511</v>
      </c>
      <c r="N848" s="62">
        <f>'Config sheet'!$N$44</f>
        <v>5.8970333333333338</v>
      </c>
      <c r="O848">
        <f t="shared" si="292"/>
        <v>8.6485355670831758</v>
      </c>
      <c r="P848">
        <f t="shared" si="293"/>
        <v>-393.5490534235945</v>
      </c>
      <c r="Q848">
        <f t="shared" si="285"/>
        <v>180</v>
      </c>
      <c r="R848">
        <f t="shared" si="286"/>
        <v>-70.838829616247025</v>
      </c>
      <c r="S848">
        <f t="shared" si="287"/>
        <v>-70.838829616247011</v>
      </c>
      <c r="T848">
        <f t="shared" ca="1" si="288"/>
        <v>1.3924272678729401</v>
      </c>
      <c r="U848">
        <f t="shared" ca="1" si="289"/>
        <v>34.508899999999997</v>
      </c>
      <c r="V848">
        <f ca="1">(-U848*'Config sheet'!$N$134+'Config sheet'!$N$135*'Stage 2'!U1213)*10^2</f>
        <v>114.86734092090265</v>
      </c>
      <c r="W848">
        <f t="shared" ca="1" si="294"/>
        <v>44.028511304655623</v>
      </c>
      <c r="X848" s="62">
        <f>'Config sheet'!$N$150*10^-3</f>
        <v>-333.6</v>
      </c>
      <c r="Y848" s="62">
        <f>'Config sheet'!$N$149*10^-3</f>
        <v>333.6</v>
      </c>
      <c r="Z848">
        <f t="shared" si="290"/>
        <v>0.11679546007543473</v>
      </c>
      <c r="AA848" s="62">
        <f>PI()/4*('Config sheet'!$N$38^2)*'Stage 2'!Z848*2</f>
        <v>1.0682194532646506E-2</v>
      </c>
      <c r="AB848">
        <f t="shared" si="291"/>
        <v>65.689235138039777</v>
      </c>
    </row>
    <row r="849" spans="3:28" x14ac:dyDescent="0.25">
      <c r="C849">
        <v>103</v>
      </c>
      <c r="D849">
        <f t="shared" si="277"/>
        <v>995</v>
      </c>
      <c r="E849">
        <f t="shared" si="278"/>
        <v>0.17780000000000001</v>
      </c>
      <c r="F849">
        <f t="shared" si="273"/>
        <v>1.7252931323283083E-2</v>
      </c>
      <c r="G849">
        <f t="shared" si="279"/>
        <v>104.19615634406146</v>
      </c>
      <c r="H849">
        <f t="shared" si="280"/>
        <v>1.7976891295541595</v>
      </c>
      <c r="I849" s="3">
        <f t="shared" si="281"/>
        <v>8.8900000000000007E-2</v>
      </c>
      <c r="J849" s="3">
        <f t="shared" si="282"/>
        <v>0.40640000000000004</v>
      </c>
      <c r="K849">
        <f t="shared" si="283"/>
        <v>0.16853646873748612</v>
      </c>
      <c r="L849" s="62">
        <f>PI()/4*('Config sheet'!$N$38^2)*'Stage 2'!K849*2</f>
        <v>1.5414463402398835E-2</v>
      </c>
      <c r="M849">
        <f t="shared" si="284"/>
        <v>73.887220302026861</v>
      </c>
      <c r="N849" s="62">
        <f>'Config sheet'!$N$44</f>
        <v>5.8970333333333338</v>
      </c>
      <c r="O849">
        <f t="shared" si="292"/>
        <v>8.5814937735367227</v>
      </c>
      <c r="P849">
        <f t="shared" si="293"/>
        <v>-406.88049786715857</v>
      </c>
      <c r="Q849">
        <f t="shared" si="285"/>
        <v>180</v>
      </c>
      <c r="R849">
        <f t="shared" si="286"/>
        <v>-73.238489616088557</v>
      </c>
      <c r="S849">
        <f t="shared" si="287"/>
        <v>-73.238489616088543</v>
      </c>
      <c r="T849">
        <f t="shared" ca="1" si="288"/>
        <v>1.3924272678729401</v>
      </c>
      <c r="U849">
        <f t="shared" ca="1" si="289"/>
        <v>34.508899999999997</v>
      </c>
      <c r="V849">
        <f ca="1">(-U849*'Config sheet'!$N$134+'Config sheet'!$N$135*'Stage 2'!U1214)*10^2</f>
        <v>114.86734092090265</v>
      </c>
      <c r="W849">
        <f t="shared" ca="1" si="294"/>
        <v>41.628851304814091</v>
      </c>
      <c r="X849" s="62">
        <f>'Config sheet'!$N$150*10^-3</f>
        <v>-333.6</v>
      </c>
      <c r="Y849" s="62">
        <f>'Config sheet'!$N$149*10^-3</f>
        <v>333.6</v>
      </c>
      <c r="Z849">
        <f t="shared" si="290"/>
        <v>0.11823684873748613</v>
      </c>
      <c r="AA849" s="62">
        <f>PI()/4*('Config sheet'!$N$38^2)*'Stage 2'!Z849*2</f>
        <v>1.0814024948616779E-2</v>
      </c>
      <c r="AB849">
        <f t="shared" si="291"/>
        <v>66.499914925470264</v>
      </c>
    </row>
    <row r="850" spans="3:28" x14ac:dyDescent="0.25">
      <c r="C850">
        <v>104</v>
      </c>
      <c r="D850">
        <f t="shared" si="277"/>
        <v>995</v>
      </c>
      <c r="E850">
        <f t="shared" si="278"/>
        <v>0.17780000000000001</v>
      </c>
      <c r="F850">
        <f t="shared" si="273"/>
        <v>1.7420435510887775E-2</v>
      </c>
      <c r="G850">
        <f t="shared" si="279"/>
        <v>104.19615634406146</v>
      </c>
      <c r="H850">
        <f t="shared" si="280"/>
        <v>1.8151424220741028</v>
      </c>
      <c r="I850" s="3">
        <f t="shared" si="281"/>
        <v>8.8900000000000007E-2</v>
      </c>
      <c r="J850" s="3">
        <f t="shared" si="282"/>
        <v>0.40640000000000004</v>
      </c>
      <c r="K850">
        <f t="shared" si="283"/>
        <v>0.16996633138447542</v>
      </c>
      <c r="L850" s="62">
        <f>PI()/4*('Config sheet'!$N$38^2)*'Stage 2'!K850*2</f>
        <v>1.5545239640963583E-2</v>
      </c>
      <c r="M850">
        <f t="shared" si="284"/>
        <v>74.514079148608587</v>
      </c>
      <c r="N850" s="62">
        <f>'Config sheet'!$N$44</f>
        <v>5.8970333333333338</v>
      </c>
      <c r="O850">
        <f t="shared" si="292"/>
        <v>8.5122437947036946</v>
      </c>
      <c r="P850">
        <f t="shared" si="293"/>
        <v>-419.91460848646489</v>
      </c>
      <c r="Q850">
        <f t="shared" si="285"/>
        <v>180</v>
      </c>
      <c r="R850">
        <f t="shared" si="286"/>
        <v>-75.584629527563678</v>
      </c>
      <c r="S850">
        <f t="shared" si="287"/>
        <v>-75.584629527563678</v>
      </c>
      <c r="T850">
        <f t="shared" ca="1" si="288"/>
        <v>1.3924272678729401</v>
      </c>
      <c r="U850">
        <f t="shared" ca="1" si="289"/>
        <v>34.508899999999997</v>
      </c>
      <c r="V850">
        <f ca="1">(-U850*'Config sheet'!$N$134+'Config sheet'!$N$135*'Stage 2'!U1215)*10^2</f>
        <v>114.86734092090265</v>
      </c>
      <c r="W850">
        <f t="shared" ca="1" si="294"/>
        <v>39.282711393338971</v>
      </c>
      <c r="X850" s="62">
        <f>'Config sheet'!$N$150*10^-3</f>
        <v>-333.6</v>
      </c>
      <c r="Y850" s="62">
        <f>'Config sheet'!$N$149*10^-3</f>
        <v>333.6</v>
      </c>
      <c r="Z850">
        <f t="shared" si="290"/>
        <v>0.11966671138447543</v>
      </c>
      <c r="AA850" s="62">
        <f>PI()/4*('Config sheet'!$N$38^2)*'Stage 2'!Z850*2</f>
        <v>1.0944801187181528E-2</v>
      </c>
      <c r="AB850">
        <f t="shared" si="291"/>
        <v>67.304112139749961</v>
      </c>
    </row>
    <row r="851" spans="3:28" x14ac:dyDescent="0.25">
      <c r="C851">
        <v>105</v>
      </c>
      <c r="D851">
        <f t="shared" si="277"/>
        <v>995</v>
      </c>
      <c r="E851">
        <f t="shared" si="278"/>
        <v>0.17780000000000001</v>
      </c>
      <c r="F851">
        <f t="shared" si="273"/>
        <v>1.7587939698492462E-2</v>
      </c>
      <c r="G851">
        <f t="shared" si="279"/>
        <v>104.19615634406146</v>
      </c>
      <c r="H851">
        <f t="shared" si="280"/>
        <v>1.8325957145940459</v>
      </c>
      <c r="I851" s="3">
        <f t="shared" si="281"/>
        <v>8.8900000000000007E-2</v>
      </c>
      <c r="J851" s="3">
        <f t="shared" si="282"/>
        <v>0.40640000000000004</v>
      </c>
      <c r="K851">
        <f t="shared" si="283"/>
        <v>0.17138430771616792</v>
      </c>
      <c r="L851" s="62">
        <f>PI()/4*('Config sheet'!$N$38^2)*'Stage 2'!K851*2</f>
        <v>1.5674928748811136E-2</v>
      </c>
      <c r="M851">
        <f t="shared" si="284"/>
        <v>75.135726975857267</v>
      </c>
      <c r="N851" s="62">
        <f>'Config sheet'!$N$44</f>
        <v>5.8970333333333338</v>
      </c>
      <c r="O851">
        <f t="shared" si="292"/>
        <v>8.4408355159205115</v>
      </c>
      <c r="P851">
        <f t="shared" si="293"/>
        <v>-432.65047204066093</v>
      </c>
      <c r="Q851">
        <f t="shared" si="285"/>
        <v>180</v>
      </c>
      <c r="R851">
        <f t="shared" si="286"/>
        <v>-77.877084967318964</v>
      </c>
      <c r="S851">
        <f t="shared" si="287"/>
        <v>-77.877084967318964</v>
      </c>
      <c r="T851">
        <f t="shared" ca="1" si="288"/>
        <v>1.3924272678729401</v>
      </c>
      <c r="U851">
        <f t="shared" ca="1" si="289"/>
        <v>34.508899999999997</v>
      </c>
      <c r="V851">
        <f ca="1">(-U851*'Config sheet'!$N$134+'Config sheet'!$N$135*'Stage 2'!U1216)*10^2</f>
        <v>114.86734092090265</v>
      </c>
      <c r="W851">
        <f t="shared" ca="1" si="294"/>
        <v>36.990255953583684</v>
      </c>
      <c r="X851" s="62">
        <f>'Config sheet'!$N$150*10^-3</f>
        <v>-333.6</v>
      </c>
      <c r="Y851" s="62">
        <f>'Config sheet'!$N$149*10^-3</f>
        <v>333.6</v>
      </c>
      <c r="Z851">
        <f t="shared" si="290"/>
        <v>0.12108468771616793</v>
      </c>
      <c r="AA851" s="62">
        <f>PI()/4*('Config sheet'!$N$38^2)*'Stage 2'!Z851*2</f>
        <v>1.107449029502908E-2</v>
      </c>
      <c r="AB851">
        <f t="shared" si="291"/>
        <v>68.101624137327292</v>
      </c>
    </row>
    <row r="852" spans="3:28" x14ac:dyDescent="0.25">
      <c r="C852">
        <v>106</v>
      </c>
      <c r="D852">
        <f t="shared" si="277"/>
        <v>995</v>
      </c>
      <c r="E852">
        <f t="shared" si="278"/>
        <v>0.17780000000000001</v>
      </c>
      <c r="F852">
        <f t="shared" si="273"/>
        <v>1.7755443886097153E-2</v>
      </c>
      <c r="G852">
        <f t="shared" si="279"/>
        <v>104.19615634406146</v>
      </c>
      <c r="H852">
        <f t="shared" si="280"/>
        <v>1.8500490071139892</v>
      </c>
      <c r="I852" s="3">
        <f t="shared" si="281"/>
        <v>8.8900000000000007E-2</v>
      </c>
      <c r="J852" s="3">
        <f t="shared" si="282"/>
        <v>0.40640000000000004</v>
      </c>
      <c r="K852">
        <f t="shared" si="283"/>
        <v>0.17279004607894527</v>
      </c>
      <c r="L852" s="62">
        <f>PI()/4*('Config sheet'!$N$38^2)*'Stage 2'!K852*2</f>
        <v>1.5803498563455413E-2</v>
      </c>
      <c r="M852">
        <f t="shared" si="284"/>
        <v>75.752009617089783</v>
      </c>
      <c r="N852" s="62">
        <f>'Config sheet'!$N$44</f>
        <v>5.8970333333333338</v>
      </c>
      <c r="O852">
        <f t="shared" si="292"/>
        <v>8.3673189504549281</v>
      </c>
      <c r="P852">
        <f t="shared" si="293"/>
        <v>-445.08747366724475</v>
      </c>
      <c r="Q852">
        <f t="shared" si="285"/>
        <v>180</v>
      </c>
      <c r="R852">
        <f t="shared" si="286"/>
        <v>-80.115745260104077</v>
      </c>
      <c r="S852">
        <f t="shared" si="287"/>
        <v>-80.115745260104063</v>
      </c>
      <c r="T852">
        <f t="shared" ca="1" si="288"/>
        <v>1.3924272678729401</v>
      </c>
      <c r="U852">
        <f t="shared" ca="1" si="289"/>
        <v>34.508899999999997</v>
      </c>
      <c r="V852">
        <f ca="1">(-U852*'Config sheet'!$N$134+'Config sheet'!$N$135*'Stage 2'!U1217)*10^2</f>
        <v>114.86734092090265</v>
      </c>
      <c r="W852">
        <f t="shared" ca="1" si="294"/>
        <v>34.751595660798571</v>
      </c>
      <c r="X852" s="62">
        <f>'Config sheet'!$N$150*10^-3</f>
        <v>-333.6</v>
      </c>
      <c r="Y852" s="62">
        <f>'Config sheet'!$N$149*10^-3</f>
        <v>333.6</v>
      </c>
      <c r="Z852">
        <f t="shared" si="290"/>
        <v>0.12249042607894528</v>
      </c>
      <c r="AA852" s="62">
        <f>PI()/4*('Config sheet'!$N$38^2)*'Stage 2'!Z852*2</f>
        <v>1.1203060109673358E-2</v>
      </c>
      <c r="AB852">
        <f t="shared" si="291"/>
        <v>68.892253137764499</v>
      </c>
    </row>
    <row r="853" spans="3:28" x14ac:dyDescent="0.25">
      <c r="C853">
        <v>107</v>
      </c>
      <c r="D853">
        <f t="shared" si="277"/>
        <v>995</v>
      </c>
      <c r="E853">
        <f t="shared" si="278"/>
        <v>0.17780000000000001</v>
      </c>
      <c r="F853">
        <f t="shared" si="273"/>
        <v>1.7922948073701844E-2</v>
      </c>
      <c r="G853">
        <f t="shared" si="279"/>
        <v>104.19615634406146</v>
      </c>
      <c r="H853">
        <f t="shared" si="280"/>
        <v>1.8675022996339325</v>
      </c>
      <c r="I853" s="3">
        <f t="shared" si="281"/>
        <v>8.8900000000000007E-2</v>
      </c>
      <c r="J853" s="3">
        <f t="shared" si="282"/>
        <v>0.40640000000000004</v>
      </c>
      <c r="K853">
        <f t="shared" si="283"/>
        <v>0.17418320345918947</v>
      </c>
      <c r="L853" s="62">
        <f>PI()/4*('Config sheet'!$N$38^2)*'Stage 2'!K853*2</f>
        <v>1.5930917712630808E-2</v>
      </c>
      <c r="M853">
        <f t="shared" si="284"/>
        <v>76.362776693441873</v>
      </c>
      <c r="N853" s="62">
        <f>'Config sheet'!$N$44</f>
        <v>5.8970333333333338</v>
      </c>
      <c r="O853">
        <f t="shared" si="292"/>
        <v>8.2917441898390898</v>
      </c>
      <c r="P853">
        <f t="shared" si="293"/>
        <v>-457.22529309193976</v>
      </c>
      <c r="Q853">
        <f t="shared" si="285"/>
        <v>180</v>
      </c>
      <c r="R853">
        <f t="shared" si="286"/>
        <v>-82.300552756549152</v>
      </c>
      <c r="S853">
        <f t="shared" si="287"/>
        <v>-82.300552756549152</v>
      </c>
      <c r="T853">
        <f t="shared" ca="1" si="288"/>
        <v>1.3924272678729401</v>
      </c>
      <c r="U853">
        <f t="shared" ca="1" si="289"/>
        <v>34.508899999999997</v>
      </c>
      <c r="V853">
        <f ca="1">(-U853*'Config sheet'!$N$134+'Config sheet'!$N$135*'Stage 2'!U1218)*10^2</f>
        <v>114.86734092090265</v>
      </c>
      <c r="W853">
        <f t="shared" ca="1" si="294"/>
        <v>32.566788164353497</v>
      </c>
      <c r="X853" s="62">
        <f>'Config sheet'!$N$150*10^-3</f>
        <v>-333.6</v>
      </c>
      <c r="Y853" s="62">
        <f>'Config sheet'!$N$149*10^-3</f>
        <v>333.6</v>
      </c>
      <c r="Z853">
        <f t="shared" si="290"/>
        <v>0.12388358345918948</v>
      </c>
      <c r="AA853" s="62">
        <f>PI()/4*('Config sheet'!$N$38^2)*'Stage 2'!Z853*2</f>
        <v>1.1330479258848754E-2</v>
      </c>
      <c r="AB853">
        <f t="shared" si="291"/>
        <v>69.675806220016582</v>
      </c>
    </row>
    <row r="854" spans="3:28" x14ac:dyDescent="0.25">
      <c r="C854">
        <v>108</v>
      </c>
      <c r="D854">
        <f t="shared" si="277"/>
        <v>995</v>
      </c>
      <c r="E854">
        <f t="shared" si="278"/>
        <v>0.17780000000000001</v>
      </c>
      <c r="F854">
        <f t="shared" si="273"/>
        <v>1.8090452261306532E-2</v>
      </c>
      <c r="G854">
        <f t="shared" si="279"/>
        <v>104.19615634406146</v>
      </c>
      <c r="H854">
        <f t="shared" si="280"/>
        <v>1.8849555921538756</v>
      </c>
      <c r="I854" s="3">
        <f t="shared" si="281"/>
        <v>8.8900000000000007E-2</v>
      </c>
      <c r="J854" s="3">
        <f t="shared" si="282"/>
        <v>0.40640000000000004</v>
      </c>
      <c r="K854">
        <f t="shared" si="283"/>
        <v>0.17556344546744029</v>
      </c>
      <c r="L854" s="62">
        <f>PI()/4*('Config sheet'!$N$38^2)*'Stage 2'!K854*2</f>
        <v>1.6057155612843224E-2</v>
      </c>
      <c r="M854">
        <f t="shared" si="284"/>
        <v>76.967881606922575</v>
      </c>
      <c r="N854" s="62">
        <f>'Config sheet'!$N$44</f>
        <v>5.8970333333333338</v>
      </c>
      <c r="O854">
        <f t="shared" si="292"/>
        <v>8.2141613548658068</v>
      </c>
      <c r="P854">
        <f t="shared" si="293"/>
        <v>-469.06390050083792</v>
      </c>
      <c r="Q854">
        <f t="shared" si="285"/>
        <v>180</v>
      </c>
      <c r="R854">
        <f t="shared" si="286"/>
        <v>-84.431502090150829</v>
      </c>
      <c r="S854">
        <f t="shared" si="287"/>
        <v>-84.431502090150829</v>
      </c>
      <c r="T854">
        <f t="shared" ca="1" si="288"/>
        <v>1.3924272678729401</v>
      </c>
      <c r="U854">
        <f t="shared" ca="1" si="289"/>
        <v>34.508899999999997</v>
      </c>
      <c r="V854">
        <f ca="1">(-U854*'Config sheet'!$N$134+'Config sheet'!$N$135*'Stage 2'!U1219)*10^2</f>
        <v>114.86734092090265</v>
      </c>
      <c r="W854">
        <f t="shared" ca="1" si="294"/>
        <v>30.43583883075182</v>
      </c>
      <c r="X854" s="62">
        <f>'Config sheet'!$N$150*10^-3</f>
        <v>-333.6</v>
      </c>
      <c r="Y854" s="62">
        <f>'Config sheet'!$N$149*10^-3</f>
        <v>333.6</v>
      </c>
      <c r="Z854">
        <f t="shared" si="290"/>
        <v>0.1252638254674403</v>
      </c>
      <c r="AA854" s="62">
        <f>PI()/4*('Config sheet'!$N$38^2)*'Stage 2'!Z854*2</f>
        <v>1.1456717159061169E-2</v>
      </c>
      <c r="AB854">
        <f t="shared" si="291"/>
        <v>70.452095313520971</v>
      </c>
    </row>
    <row r="855" spans="3:28" x14ac:dyDescent="0.25">
      <c r="C855">
        <v>109</v>
      </c>
      <c r="D855">
        <f t="shared" si="277"/>
        <v>995</v>
      </c>
      <c r="E855">
        <f t="shared" si="278"/>
        <v>0.17780000000000001</v>
      </c>
      <c r="F855">
        <f t="shared" si="273"/>
        <v>1.8257956448911223E-2</v>
      </c>
      <c r="G855">
        <f t="shared" si="279"/>
        <v>104.19615634406146</v>
      </c>
      <c r="H855">
        <f t="shared" si="280"/>
        <v>1.902408884673819</v>
      </c>
      <c r="I855" s="3">
        <f t="shared" si="281"/>
        <v>8.8900000000000007E-2</v>
      </c>
      <c r="J855" s="3">
        <f t="shared" si="282"/>
        <v>0.40640000000000004</v>
      </c>
      <c r="K855">
        <f t="shared" si="283"/>
        <v>0.17693044631356297</v>
      </c>
      <c r="L855" s="62">
        <f>PI()/4*('Config sheet'!$N$38^2)*'Stage 2'!K855*2</f>
        <v>1.6182182467098891E-2</v>
      </c>
      <c r="M855">
        <f t="shared" si="284"/>
        <v>77.567181529527744</v>
      </c>
      <c r="N855" s="62">
        <f>'Config sheet'!$N$44</f>
        <v>5.8970333333333338</v>
      </c>
      <c r="O855">
        <f t="shared" si="292"/>
        <v>8.1346205473041184</v>
      </c>
      <c r="P855">
        <f t="shared" si="293"/>
        <v>-480.60355208121905</v>
      </c>
      <c r="Q855">
        <f t="shared" si="285"/>
        <v>180</v>
      </c>
      <c r="R855">
        <f t="shared" si="286"/>
        <v>-86.508639374619435</v>
      </c>
      <c r="S855">
        <f t="shared" si="287"/>
        <v>-86.50863937461942</v>
      </c>
      <c r="T855">
        <f t="shared" ca="1" si="288"/>
        <v>1.3924272678729401</v>
      </c>
      <c r="U855">
        <f t="shared" ca="1" si="289"/>
        <v>34.508899999999997</v>
      </c>
      <c r="V855">
        <f ca="1">(-U855*'Config sheet'!$N$134+'Config sheet'!$N$135*'Stage 2'!U1220)*10^2</f>
        <v>114.86734092090265</v>
      </c>
      <c r="W855">
        <f t="shared" ca="1" si="294"/>
        <v>28.358701546283214</v>
      </c>
      <c r="X855" s="62">
        <f>'Config sheet'!$N$150*10^-3</f>
        <v>-333.6</v>
      </c>
      <c r="Y855" s="62">
        <f>'Config sheet'!$N$149*10^-3</f>
        <v>333.6</v>
      </c>
      <c r="Z855">
        <f t="shared" si="290"/>
        <v>0.12663082631356298</v>
      </c>
      <c r="AA855" s="62">
        <f>PI()/4*('Config sheet'!$N$38^2)*'Stage 2'!Z855*2</f>
        <v>1.1581744013316835E-2</v>
      </c>
      <c r="AB855">
        <f t="shared" si="291"/>
        <v>71.220937184231147</v>
      </c>
    </row>
    <row r="856" spans="3:28" x14ac:dyDescent="0.25">
      <c r="C856">
        <v>110</v>
      </c>
      <c r="D856">
        <f t="shared" si="277"/>
        <v>995</v>
      </c>
      <c r="E856">
        <f t="shared" si="278"/>
        <v>0.17780000000000001</v>
      </c>
      <c r="F856">
        <f t="shared" si="273"/>
        <v>1.8425460636515914E-2</v>
      </c>
      <c r="G856">
        <f t="shared" si="279"/>
        <v>104.19615634406146</v>
      </c>
      <c r="H856">
        <f t="shared" si="280"/>
        <v>1.9198621771937625</v>
      </c>
      <c r="I856" s="3">
        <f t="shared" si="281"/>
        <v>8.8900000000000007E-2</v>
      </c>
      <c r="J856" s="3">
        <f t="shared" si="282"/>
        <v>0.40640000000000004</v>
      </c>
      <c r="K856">
        <f t="shared" si="283"/>
        <v>0.17828388877318019</v>
      </c>
      <c r="L856" s="62">
        <f>PI()/4*('Config sheet'!$N$38^2)*'Stage 2'!K856*2</f>
        <v>1.6305969261834207E-2</v>
      </c>
      <c r="M856">
        <f t="shared" si="284"/>
        <v>78.160537388523579</v>
      </c>
      <c r="N856" s="62">
        <f>'Config sheet'!$N$44</f>
        <v>5.8970333333333338</v>
      </c>
      <c r="O856">
        <f t="shared" si="292"/>
        <v>8.0531718023890644</v>
      </c>
      <c r="P856">
        <f t="shared" si="293"/>
        <v>-491.84478523784389</v>
      </c>
      <c r="Q856">
        <f t="shared" si="285"/>
        <v>180</v>
      </c>
      <c r="R856">
        <f t="shared" si="286"/>
        <v>-88.532061342811915</v>
      </c>
      <c r="S856">
        <f t="shared" si="287"/>
        <v>-88.5320613428119</v>
      </c>
      <c r="T856">
        <f t="shared" ca="1" si="288"/>
        <v>1.3924272678729401</v>
      </c>
      <c r="U856">
        <f t="shared" ca="1" si="289"/>
        <v>34.508899999999997</v>
      </c>
      <c r="V856">
        <f ca="1">(-U856*'Config sheet'!$N$134+'Config sheet'!$N$135*'Stage 2'!U1221)*10^2</f>
        <v>114.86734092090265</v>
      </c>
      <c r="W856">
        <f t="shared" ca="1" si="294"/>
        <v>26.335279578090734</v>
      </c>
      <c r="X856" s="62">
        <f>'Config sheet'!$N$150*10^-3</f>
        <v>-333.6</v>
      </c>
      <c r="Y856" s="62">
        <f>'Config sheet'!$N$149*10^-3</f>
        <v>333.6</v>
      </c>
      <c r="Z856">
        <f t="shared" si="290"/>
        <v>0.1279842687731802</v>
      </c>
      <c r="AA856" s="62">
        <f>PI()/4*('Config sheet'!$N$38^2)*'Stage 2'!Z856*2</f>
        <v>1.1705530808052152E-2</v>
      </c>
      <c r="AB856">
        <f t="shared" si="291"/>
        <v>71.982153415736889</v>
      </c>
    </row>
    <row r="857" spans="3:28" x14ac:dyDescent="0.25">
      <c r="C857">
        <v>111</v>
      </c>
      <c r="D857">
        <f t="shared" si="277"/>
        <v>995</v>
      </c>
      <c r="E857">
        <f t="shared" si="278"/>
        <v>0.17780000000000001</v>
      </c>
      <c r="F857">
        <f t="shared" si="273"/>
        <v>1.8592964824120605E-2</v>
      </c>
      <c r="G857">
        <f t="shared" si="279"/>
        <v>104.19615634406146</v>
      </c>
      <c r="H857">
        <f t="shared" si="280"/>
        <v>1.9373154697137058</v>
      </c>
      <c r="I857" s="3">
        <f t="shared" si="281"/>
        <v>8.8900000000000007E-2</v>
      </c>
      <c r="J857" s="3">
        <f t="shared" si="282"/>
        <v>0.40640000000000004</v>
      </c>
      <c r="K857">
        <f t="shared" si="283"/>
        <v>0.17962346414562907</v>
      </c>
      <c r="L857" s="62">
        <f>PI()/4*('Config sheet'!$N$38^2)*'Stage 2'!K857*2</f>
        <v>1.6428487763070463E-2</v>
      </c>
      <c r="M857">
        <f t="shared" si="284"/>
        <v>78.747813848014772</v>
      </c>
      <c r="N857" s="62">
        <f>'Config sheet'!$N$44</f>
        <v>5.8970333333333338</v>
      </c>
      <c r="O857">
        <f t="shared" si="292"/>
        <v>7.9698650421394168</v>
      </c>
      <c r="P857">
        <f t="shared" si="293"/>
        <v>-502.78841349191543</v>
      </c>
      <c r="Q857">
        <f t="shared" si="285"/>
        <v>180</v>
      </c>
      <c r="R857">
        <f t="shared" si="286"/>
        <v>-90.501914428544779</v>
      </c>
      <c r="S857">
        <f t="shared" si="287"/>
        <v>-90.501914428544779</v>
      </c>
      <c r="T857">
        <f t="shared" ca="1" si="288"/>
        <v>1.3924272678729401</v>
      </c>
      <c r="U857">
        <f t="shared" ca="1" si="289"/>
        <v>34.508899999999997</v>
      </c>
      <c r="V857">
        <f ca="1">(-U857*'Config sheet'!$N$134+'Config sheet'!$N$135*'Stage 2'!U1222)*10^2</f>
        <v>114.86734092090265</v>
      </c>
      <c r="W857">
        <f t="shared" ca="1" si="294"/>
        <v>24.365426492357869</v>
      </c>
      <c r="X857" s="62">
        <f>'Config sheet'!$N$150*10^-3</f>
        <v>-333.6</v>
      </c>
      <c r="Y857" s="62">
        <f>'Config sheet'!$N$149*10^-3</f>
        <v>333.6</v>
      </c>
      <c r="Z857">
        <f t="shared" si="290"/>
        <v>0.12932384414562909</v>
      </c>
      <c r="AA857" s="62">
        <f>PI()/4*('Config sheet'!$N$38^2)*'Stage 2'!Z857*2</f>
        <v>1.1828049309288409E-2</v>
      </c>
      <c r="AB857">
        <f t="shared" si="291"/>
        <v>72.735570385618161</v>
      </c>
    </row>
    <row r="858" spans="3:28" x14ac:dyDescent="0.25">
      <c r="C858">
        <v>112</v>
      </c>
      <c r="D858">
        <f t="shared" si="277"/>
        <v>995</v>
      </c>
      <c r="E858">
        <f t="shared" si="278"/>
        <v>0.17780000000000001</v>
      </c>
      <c r="F858">
        <f t="shared" si="273"/>
        <v>1.8760469011725293E-2</v>
      </c>
      <c r="G858">
        <f t="shared" si="279"/>
        <v>104.19615634406146</v>
      </c>
      <c r="H858">
        <f t="shared" si="280"/>
        <v>1.9547687622336489</v>
      </c>
      <c r="I858" s="3">
        <f t="shared" si="281"/>
        <v>8.8900000000000007E-2</v>
      </c>
      <c r="J858" s="3">
        <f t="shared" si="282"/>
        <v>0.40640000000000004</v>
      </c>
      <c r="K858">
        <f t="shared" si="283"/>
        <v>0.18094887220372091</v>
      </c>
      <c r="L858" s="62">
        <f>PI()/4*('Config sheet'!$N$38^2)*'Stage 2'!K858*2</f>
        <v>1.6549710511818829E-2</v>
      </c>
      <c r="M858">
        <f t="shared" si="284"/>
        <v>79.328879286918976</v>
      </c>
      <c r="N858" s="62">
        <f>'Config sheet'!$N$44</f>
        <v>5.8970333333333338</v>
      </c>
      <c r="O858">
        <f t="shared" si="292"/>
        <v>7.8847500295559252</v>
      </c>
      <c r="P858">
        <f t="shared" si="293"/>
        <v>-513.43552107027642</v>
      </c>
      <c r="Q858">
        <f t="shared" si="285"/>
        <v>180</v>
      </c>
      <c r="R858">
        <f t="shared" si="286"/>
        <v>-92.418393792649766</v>
      </c>
      <c r="S858">
        <f t="shared" si="287"/>
        <v>-92.418393792649766</v>
      </c>
      <c r="T858">
        <f t="shared" ca="1" si="288"/>
        <v>1.3924272678729401</v>
      </c>
      <c r="U858">
        <f t="shared" ca="1" si="289"/>
        <v>34.508899999999997</v>
      </c>
      <c r="V858">
        <f ca="1">(-U858*'Config sheet'!$N$134+'Config sheet'!$N$135*'Stage 2'!U1223)*10^2</f>
        <v>114.86734092090265</v>
      </c>
      <c r="W858">
        <f t="shared" ca="1" si="294"/>
        <v>22.448947128252883</v>
      </c>
      <c r="X858" s="62">
        <f>'Config sheet'!$N$150*10^-3</f>
        <v>-333.6</v>
      </c>
      <c r="Y858" s="62">
        <f>'Config sheet'!$N$149*10^-3</f>
        <v>333.6</v>
      </c>
      <c r="Z858">
        <f t="shared" si="290"/>
        <v>0.13064925220372092</v>
      </c>
      <c r="AA858" s="62">
        <f>PI()/4*('Config sheet'!$N$38^2)*'Stage 2'!Z858*2</f>
        <v>1.1949272058036775E-2</v>
      </c>
      <c r="AB858">
        <f t="shared" si="291"/>
        <v>73.481019237188377</v>
      </c>
    </row>
    <row r="859" spans="3:28" x14ac:dyDescent="0.25">
      <c r="C859">
        <v>113</v>
      </c>
      <c r="D859">
        <f t="shared" si="277"/>
        <v>995</v>
      </c>
      <c r="E859">
        <f t="shared" si="278"/>
        <v>0.17780000000000001</v>
      </c>
      <c r="F859">
        <f t="shared" si="273"/>
        <v>1.8927973199329984E-2</v>
      </c>
      <c r="G859">
        <f t="shared" si="279"/>
        <v>104.19615634406146</v>
      </c>
      <c r="H859">
        <f t="shared" si="280"/>
        <v>1.9722220547535922</v>
      </c>
      <c r="I859" s="3">
        <f t="shared" si="281"/>
        <v>8.8900000000000007E-2</v>
      </c>
      <c r="J859" s="3">
        <f t="shared" si="282"/>
        <v>0.40640000000000004</v>
      </c>
      <c r="K859">
        <f t="shared" si="283"/>
        <v>0.18225982113558542</v>
      </c>
      <c r="L859" s="62">
        <f>PI()/4*('Config sheet'!$N$38^2)*'Stage 2'!K859*2</f>
        <v>1.6669610818761386E-2</v>
      </c>
      <c r="M859">
        <f t="shared" si="284"/>
        <v>79.903605773471</v>
      </c>
      <c r="N859" s="62">
        <f>'Config sheet'!$N$44</f>
        <v>5.8970333333333338</v>
      </c>
      <c r="O859">
        <f t="shared" si="292"/>
        <v>7.7978763237512672</v>
      </c>
      <c r="P859">
        <f t="shared" si="293"/>
        <v>-523.78745719278072</v>
      </c>
      <c r="Q859">
        <f t="shared" si="285"/>
        <v>180</v>
      </c>
      <c r="R859">
        <f t="shared" si="286"/>
        <v>-94.28174229470055</v>
      </c>
      <c r="S859">
        <f t="shared" si="287"/>
        <v>-94.281742294700521</v>
      </c>
      <c r="T859">
        <f t="shared" ca="1" si="288"/>
        <v>1.3924272678729401</v>
      </c>
      <c r="U859">
        <f t="shared" ca="1" si="289"/>
        <v>34.508899999999997</v>
      </c>
      <c r="V859">
        <f ca="1">(-U859*'Config sheet'!$N$134+'Config sheet'!$N$135*'Stage 2'!U1224)*10^2</f>
        <v>114.86734092090265</v>
      </c>
      <c r="W859">
        <f t="shared" ca="1" si="294"/>
        <v>20.585598626202099</v>
      </c>
      <c r="X859" s="62">
        <f>'Config sheet'!$N$150*10^-3</f>
        <v>-333.6</v>
      </c>
      <c r="Y859" s="62">
        <f>'Config sheet'!$N$149*10^-3</f>
        <v>333.6</v>
      </c>
      <c r="Z859">
        <f t="shared" si="290"/>
        <v>0.13196020113558543</v>
      </c>
      <c r="AA859" s="62">
        <f>PI()/4*('Config sheet'!$N$38^2)*'Stage 2'!Z859*2</f>
        <v>1.2069172364979333E-2</v>
      </c>
      <c r="AB859">
        <f t="shared" si="291"/>
        <v>74.218335846785948</v>
      </c>
    </row>
    <row r="860" spans="3:28" x14ac:dyDescent="0.25">
      <c r="C860">
        <v>114</v>
      </c>
      <c r="D860">
        <f t="shared" si="277"/>
        <v>995</v>
      </c>
      <c r="E860">
        <f t="shared" si="278"/>
        <v>0.17780000000000001</v>
      </c>
      <c r="F860">
        <f t="shared" si="273"/>
        <v>1.9095477386934675E-2</v>
      </c>
      <c r="G860">
        <f t="shared" si="279"/>
        <v>104.19615634406146</v>
      </c>
      <c r="H860">
        <f t="shared" si="280"/>
        <v>1.9896753472735356</v>
      </c>
      <c r="I860" s="3">
        <f t="shared" si="281"/>
        <v>8.8900000000000007E-2</v>
      </c>
      <c r="J860" s="3">
        <f t="shared" si="282"/>
        <v>0.40640000000000004</v>
      </c>
      <c r="K860">
        <f t="shared" si="283"/>
        <v>0.18355602747889566</v>
      </c>
      <c r="L860" s="62">
        <f>PI()/4*('Config sheet'!$N$38^2)*'Stage 2'!K860*2</f>
        <v>1.6788162758235296E-2</v>
      </c>
      <c r="M860">
        <f t="shared" si="284"/>
        <v>80.471869036386664</v>
      </c>
      <c r="N860" s="62">
        <f>'Config sheet'!$N$44</f>
        <v>5.8970333333333338</v>
      </c>
      <c r="O860">
        <f t="shared" si="292"/>
        <v>7.7092932360616073</v>
      </c>
      <c r="P860">
        <f t="shared" si="293"/>
        <v>-533.84583006613673</v>
      </c>
      <c r="Q860">
        <f t="shared" si="285"/>
        <v>180</v>
      </c>
      <c r="R860">
        <f t="shared" si="286"/>
        <v>-96.092249411904632</v>
      </c>
      <c r="S860">
        <f t="shared" si="287"/>
        <v>-96.092249411904618</v>
      </c>
      <c r="T860">
        <f t="shared" ca="1" si="288"/>
        <v>1.3924272678729401</v>
      </c>
      <c r="U860">
        <f t="shared" ca="1" si="289"/>
        <v>34.508899999999997</v>
      </c>
      <c r="V860">
        <f ca="1">(-U860*'Config sheet'!$N$134+'Config sheet'!$N$135*'Stage 2'!U1225)*10^2</f>
        <v>114.86734092090265</v>
      </c>
      <c r="W860">
        <f t="shared" ca="1" si="294"/>
        <v>18.775091508998017</v>
      </c>
      <c r="X860" s="62">
        <f>'Config sheet'!$N$150*10^-3</f>
        <v>-333.6</v>
      </c>
      <c r="Y860" s="62">
        <f>'Config sheet'!$N$149*10^-3</f>
        <v>333.6</v>
      </c>
      <c r="Z860">
        <f t="shared" si="290"/>
        <v>0.13325640747889567</v>
      </c>
      <c r="AA860" s="62">
        <f>PI()/4*('Config sheet'!$N$38^2)*'Stage 2'!Z860*2</f>
        <v>1.2187724304453241E-2</v>
      </c>
      <c r="AB860">
        <f t="shared" si="291"/>
        <v>74.947360786780465</v>
      </c>
    </row>
    <row r="861" spans="3:28" x14ac:dyDescent="0.25">
      <c r="C861">
        <v>115</v>
      </c>
      <c r="D861">
        <f t="shared" si="277"/>
        <v>995</v>
      </c>
      <c r="E861">
        <f t="shared" si="278"/>
        <v>0.17780000000000001</v>
      </c>
      <c r="F861">
        <f t="shared" si="273"/>
        <v>1.9262981574539366E-2</v>
      </c>
      <c r="G861">
        <f t="shared" si="279"/>
        <v>104.19615634406146</v>
      </c>
      <c r="H861">
        <f t="shared" si="280"/>
        <v>2.0071286397934789</v>
      </c>
      <c r="I861" s="3">
        <f t="shared" si="281"/>
        <v>8.8900000000000007E-2</v>
      </c>
      <c r="J861" s="3">
        <f t="shared" si="282"/>
        <v>0.40640000000000004</v>
      </c>
      <c r="K861">
        <f t="shared" si="283"/>
        <v>0.18483721604777553</v>
      </c>
      <c r="L861" s="62">
        <f>PI()/4*('Config sheet'!$N$38^2)*'Stage 2'!K861*2</f>
        <v>1.6905341161547707E-2</v>
      </c>
      <c r="M861">
        <f t="shared" si="284"/>
        <v>81.033548432818748</v>
      </c>
      <c r="N861" s="62">
        <f>'Config sheet'!$N$44</f>
        <v>5.8970333333333338</v>
      </c>
      <c r="O861">
        <f t="shared" si="292"/>
        <v>7.6190497871881835</v>
      </c>
      <c r="P861">
        <f t="shared" si="293"/>
        <v>-543.61250059286954</v>
      </c>
      <c r="Q861">
        <f t="shared" si="285"/>
        <v>180</v>
      </c>
      <c r="R861">
        <f t="shared" si="286"/>
        <v>-97.850250106716516</v>
      </c>
      <c r="S861">
        <f t="shared" si="287"/>
        <v>-97.850250106716516</v>
      </c>
      <c r="T861">
        <f t="shared" ca="1" si="288"/>
        <v>1.3924272678729401</v>
      </c>
      <c r="U861">
        <f t="shared" ca="1" si="289"/>
        <v>34.508899999999997</v>
      </c>
      <c r="V861">
        <f ca="1">(-U861*'Config sheet'!$N$134+'Config sheet'!$N$135*'Stage 2'!U1226)*10^2</f>
        <v>114.86734092090265</v>
      </c>
      <c r="W861">
        <f t="shared" ca="1" si="294"/>
        <v>17.017090814186133</v>
      </c>
      <c r="X861" s="62">
        <f>'Config sheet'!$N$150*10^-3</f>
        <v>-333.6</v>
      </c>
      <c r="Y861" s="62">
        <f>'Config sheet'!$N$149*10^-3</f>
        <v>333.6</v>
      </c>
      <c r="Z861">
        <f t="shared" si="290"/>
        <v>0.13453759604777554</v>
      </c>
      <c r="AA861" s="62">
        <f>PI()/4*('Config sheet'!$N$38^2)*'Stage 2'!Z861*2</f>
        <v>1.2304902707765653E-2</v>
      </c>
      <c r="AB861">
        <f t="shared" si="291"/>
        <v>75.667939284463188</v>
      </c>
    </row>
    <row r="862" spans="3:28" x14ac:dyDescent="0.25">
      <c r="C862">
        <v>116</v>
      </c>
      <c r="D862">
        <f t="shared" si="277"/>
        <v>995</v>
      </c>
      <c r="E862">
        <f t="shared" si="278"/>
        <v>0.17780000000000001</v>
      </c>
      <c r="F862">
        <f t="shared" si="273"/>
        <v>1.9430485762144054E-2</v>
      </c>
      <c r="G862">
        <f t="shared" si="279"/>
        <v>104.19615634406146</v>
      </c>
      <c r="H862">
        <f t="shared" si="280"/>
        <v>2.024581932313422</v>
      </c>
      <c r="I862" s="3">
        <f t="shared" si="281"/>
        <v>8.8900000000000007E-2</v>
      </c>
      <c r="J862" s="3">
        <f t="shared" si="282"/>
        <v>0.40640000000000004</v>
      </c>
      <c r="K862">
        <f t="shared" si="283"/>
        <v>0.18610311985269962</v>
      </c>
      <c r="L862" s="62">
        <f>PI()/4*('Config sheet'!$N$38^2)*'Stage 2'!K862*2</f>
        <v>1.7021121609649737E-2</v>
      </c>
      <c r="M862">
        <f t="shared" si="284"/>
        <v>81.588526913240628</v>
      </c>
      <c r="N862" s="62">
        <f>'Config sheet'!$N$44</f>
        <v>5.8970333333333338</v>
      </c>
      <c r="O862">
        <f t="shared" si="292"/>
        <v>7.5271946654159088</v>
      </c>
      <c r="P862">
        <f t="shared" si="293"/>
        <v>-553.0895758043855</v>
      </c>
      <c r="Q862">
        <f t="shared" si="285"/>
        <v>180</v>
      </c>
      <c r="R862">
        <f t="shared" si="286"/>
        <v>-99.556123644789395</v>
      </c>
      <c r="S862">
        <f t="shared" si="287"/>
        <v>-99.556123644789395</v>
      </c>
      <c r="T862">
        <f t="shared" ca="1" si="288"/>
        <v>1.3924272678729401</v>
      </c>
      <c r="U862">
        <f t="shared" ca="1" si="289"/>
        <v>34.508899999999997</v>
      </c>
      <c r="V862">
        <f ca="1">(-U862*'Config sheet'!$N$134+'Config sheet'!$N$135*'Stage 2'!U1227)*10^2</f>
        <v>114.86734092090265</v>
      </c>
      <c r="W862">
        <f t="shared" ca="1" si="294"/>
        <v>15.311217276113254</v>
      </c>
      <c r="X862" s="62">
        <f>'Config sheet'!$N$150*10^-3</f>
        <v>-333.6</v>
      </c>
      <c r="Y862" s="62">
        <f>'Config sheet'!$N$149*10^-3</f>
        <v>333.6</v>
      </c>
      <c r="Z862">
        <f t="shared" si="290"/>
        <v>0.13580349985269963</v>
      </c>
      <c r="AA862" s="62">
        <f>PI()/4*('Config sheet'!$N$38^2)*'Stage 2'!Z862*2</f>
        <v>1.2420683155867682E-2</v>
      </c>
      <c r="AB862">
        <f t="shared" si="291"/>
        <v>76.379921176996419</v>
      </c>
    </row>
    <row r="863" spans="3:28" x14ac:dyDescent="0.25">
      <c r="C863">
        <v>117</v>
      </c>
      <c r="D863">
        <f t="shared" si="277"/>
        <v>995</v>
      </c>
      <c r="E863">
        <f t="shared" si="278"/>
        <v>0.17780000000000001</v>
      </c>
      <c r="F863">
        <f t="shared" si="273"/>
        <v>1.9597989949748745E-2</v>
      </c>
      <c r="G863">
        <f t="shared" si="279"/>
        <v>104.19615634406146</v>
      </c>
      <c r="H863">
        <f t="shared" si="280"/>
        <v>2.0420352248333655</v>
      </c>
      <c r="I863" s="3">
        <f t="shared" si="281"/>
        <v>8.8900000000000007E-2</v>
      </c>
      <c r="J863" s="3">
        <f t="shared" si="282"/>
        <v>0.40640000000000004</v>
      </c>
      <c r="K863">
        <f t="shared" si="283"/>
        <v>0.18735348001370111</v>
      </c>
      <c r="L863" s="62">
        <f>PI()/4*('Config sheet'!$N$38^2)*'Stage 2'!K863*2</f>
        <v>1.7135480425198409E-2</v>
      </c>
      <c r="M863">
        <f t="shared" si="284"/>
        <v>82.13669098339625</v>
      </c>
      <c r="N863" s="62">
        <f>'Config sheet'!$N$44</f>
        <v>5.8970333333333338</v>
      </c>
      <c r="O863">
        <f t="shared" si="292"/>
        <v>7.433776185954418</v>
      </c>
      <c r="P863">
        <f t="shared" si="293"/>
        <v>-562.2794020274514</v>
      </c>
      <c r="Q863">
        <f t="shared" si="285"/>
        <v>180</v>
      </c>
      <c r="R863">
        <f t="shared" si="286"/>
        <v>-101.21029236494127</v>
      </c>
      <c r="S863">
        <f t="shared" si="287"/>
        <v>-101.21029236494125</v>
      </c>
      <c r="T863">
        <f t="shared" ca="1" si="288"/>
        <v>1.3924272678729401</v>
      </c>
      <c r="U863">
        <f t="shared" ca="1" si="289"/>
        <v>34.508899999999997</v>
      </c>
      <c r="V863">
        <f ca="1">(-U863*'Config sheet'!$N$134+'Config sheet'!$N$135*'Stage 2'!U1228)*10^2</f>
        <v>114.86734092090265</v>
      </c>
      <c r="W863">
        <f t="shared" ca="1" si="294"/>
        <v>13.657048555961381</v>
      </c>
      <c r="X863" s="62">
        <f>'Config sheet'!$N$150*10^-3</f>
        <v>-333.6</v>
      </c>
      <c r="Y863" s="62">
        <f>'Config sheet'!$N$149*10^-3</f>
        <v>333.6</v>
      </c>
      <c r="Z863">
        <f t="shared" si="290"/>
        <v>0.13705386001370112</v>
      </c>
      <c r="AA863" s="62">
        <f>PI()/4*('Config sheet'!$N$38^2)*'Stage 2'!Z863*2</f>
        <v>1.2535041971416356E-2</v>
      </c>
      <c r="AB863">
        <f t="shared" si="291"/>
        <v>77.083160862599058</v>
      </c>
    </row>
    <row r="864" spans="3:28" x14ac:dyDescent="0.25">
      <c r="C864">
        <v>118</v>
      </c>
      <c r="D864">
        <f t="shared" si="277"/>
        <v>995</v>
      </c>
      <c r="E864">
        <f t="shared" si="278"/>
        <v>0.17780000000000001</v>
      </c>
      <c r="F864">
        <f t="shared" si="273"/>
        <v>1.9765494137353436E-2</v>
      </c>
      <c r="G864">
        <f t="shared" si="279"/>
        <v>104.19615634406146</v>
      </c>
      <c r="H864">
        <f t="shared" si="280"/>
        <v>2.0594885173533091</v>
      </c>
      <c r="I864" s="3">
        <f t="shared" si="281"/>
        <v>8.8900000000000007E-2</v>
      </c>
      <c r="J864" s="3">
        <f t="shared" si="282"/>
        <v>0.40640000000000004</v>
      </c>
      <c r="K864">
        <f t="shared" si="283"/>
        <v>0.18858804566721116</v>
      </c>
      <c r="L864" s="62">
        <f>PI()/4*('Config sheet'!$N$38^2)*'Stage 2'!K864*2</f>
        <v>1.7248394664036121E-2</v>
      </c>
      <c r="M864">
        <f t="shared" si="284"/>
        <v>82.677930663457985</v>
      </c>
      <c r="N864" s="62">
        <f>'Config sheet'!$N$44</f>
        <v>5.8970333333333338</v>
      </c>
      <c r="O864">
        <f t="shared" si="292"/>
        <v>7.3388422514454215</v>
      </c>
      <c r="P864">
        <f t="shared" si="293"/>
        <v>-571.18455779370959</v>
      </c>
      <c r="Q864">
        <f t="shared" si="285"/>
        <v>180</v>
      </c>
      <c r="R864">
        <f t="shared" si="286"/>
        <v>-102.81322040286773</v>
      </c>
      <c r="S864">
        <f t="shared" si="287"/>
        <v>-102.81322040286773</v>
      </c>
      <c r="T864">
        <f t="shared" ca="1" si="288"/>
        <v>1.3924272678729401</v>
      </c>
      <c r="U864">
        <f t="shared" ca="1" si="289"/>
        <v>34.508899999999997</v>
      </c>
      <c r="V864">
        <f ca="1">(-U864*'Config sheet'!$N$134+'Config sheet'!$N$135*'Stage 2'!U1229)*10^2</f>
        <v>114.86734092090265</v>
      </c>
      <c r="W864">
        <f t="shared" ca="1" si="294"/>
        <v>12.054120518034921</v>
      </c>
      <c r="X864" s="62">
        <f>'Config sheet'!$N$150*10^-3</f>
        <v>-333.6</v>
      </c>
      <c r="Y864" s="62">
        <f>'Config sheet'!$N$149*10^-3</f>
        <v>333.6</v>
      </c>
      <c r="Z864">
        <f t="shared" si="290"/>
        <v>0.13828842566721117</v>
      </c>
      <c r="AA864" s="62">
        <f>PI()/4*('Config sheet'!$N$38^2)*'Stage 2'!Z864*2</f>
        <v>1.2647956210254068E-2</v>
      </c>
      <c r="AB864">
        <f t="shared" si="291"/>
        <v>77.777517248150261</v>
      </c>
    </row>
    <row r="865" spans="3:28" x14ac:dyDescent="0.25">
      <c r="C865">
        <v>119</v>
      </c>
      <c r="D865">
        <f t="shared" si="277"/>
        <v>995</v>
      </c>
      <c r="E865">
        <f t="shared" si="278"/>
        <v>0.17780000000000001</v>
      </c>
      <c r="F865">
        <f t="shared" si="273"/>
        <v>1.9932998324958123E-2</v>
      </c>
      <c r="G865">
        <f t="shared" si="279"/>
        <v>104.19615634406146</v>
      </c>
      <c r="H865">
        <f t="shared" si="280"/>
        <v>2.0769418098732517</v>
      </c>
      <c r="I865" s="3">
        <f t="shared" si="281"/>
        <v>8.8900000000000007E-2</v>
      </c>
      <c r="J865" s="3">
        <f t="shared" si="282"/>
        <v>0.40640000000000004</v>
      </c>
      <c r="K865">
        <f t="shared" si="283"/>
        <v>0.18980657386685396</v>
      </c>
      <c r="L865" s="62">
        <f>PI()/4*('Config sheet'!$N$38^2)*'Stage 2'!K865*2</f>
        <v>1.7359842106117285E-2</v>
      </c>
      <c r="M865">
        <f t="shared" si="284"/>
        <v>83.212139444534785</v>
      </c>
      <c r="N865" s="62">
        <f>'Config sheet'!$N$44</f>
        <v>5.8970333333333338</v>
      </c>
      <c r="O865">
        <f t="shared" si="292"/>
        <v>7.2424403136785713</v>
      </c>
      <c r="P865">
        <f t="shared" si="293"/>
        <v>-579.80784650216015</v>
      </c>
      <c r="Q865">
        <f t="shared" si="285"/>
        <v>180</v>
      </c>
      <c r="R865">
        <f t="shared" si="286"/>
        <v>-104.36541237038885</v>
      </c>
      <c r="S865">
        <f t="shared" si="287"/>
        <v>-104.36541237038884</v>
      </c>
      <c r="T865">
        <f t="shared" ca="1" si="288"/>
        <v>1.3924272678729401</v>
      </c>
      <c r="U865">
        <f t="shared" ca="1" si="289"/>
        <v>34.508899999999997</v>
      </c>
      <c r="V865">
        <f ca="1">(-U865*'Config sheet'!$N$134+'Config sheet'!$N$135*'Stage 2'!U1230)*10^2</f>
        <v>114.86734092090265</v>
      </c>
      <c r="W865">
        <f t="shared" ca="1" si="294"/>
        <v>10.501928550513796</v>
      </c>
      <c r="X865" s="62">
        <f>'Config sheet'!$N$150*10^-3</f>
        <v>-333.6</v>
      </c>
      <c r="Y865" s="62">
        <f>'Config sheet'!$N$149*10^-3</f>
        <v>333.6</v>
      </c>
      <c r="Z865">
        <f t="shared" si="290"/>
        <v>0.13950695386685397</v>
      </c>
      <c r="AA865" s="62">
        <f>PI()/4*('Config sheet'!$N$38^2)*'Stage 2'!Z865*2</f>
        <v>1.2759403652335232E-2</v>
      </c>
      <c r="AB865">
        <f t="shared" si="291"/>
        <v>78.462853693393669</v>
      </c>
    </row>
    <row r="866" spans="3:28" x14ac:dyDescent="0.25">
      <c r="C866">
        <v>120</v>
      </c>
      <c r="D866">
        <f t="shared" si="277"/>
        <v>995</v>
      </c>
      <c r="E866">
        <f t="shared" si="278"/>
        <v>0.17780000000000001</v>
      </c>
      <c r="F866">
        <f t="shared" si="273"/>
        <v>2.0100502512562814E-2</v>
      </c>
      <c r="G866">
        <f t="shared" si="279"/>
        <v>104.19615634406146</v>
      </c>
      <c r="H866">
        <f t="shared" si="280"/>
        <v>2.0943951023931953</v>
      </c>
      <c r="I866" s="3">
        <f t="shared" si="281"/>
        <v>8.8900000000000007E-2</v>
      </c>
      <c r="J866" s="3">
        <f t="shared" si="282"/>
        <v>0.40640000000000004</v>
      </c>
      <c r="K866">
        <f t="shared" si="283"/>
        <v>0.19100882947852965</v>
      </c>
      <c r="L866" s="62">
        <f>PI()/4*('Config sheet'!$N$38^2)*'Stage 2'!K866*2</f>
        <v>1.746980124591254E-2</v>
      </c>
      <c r="M866">
        <f t="shared" si="284"/>
        <v>83.739214242675914</v>
      </c>
      <c r="N866" s="62">
        <f>'Config sheet'!$N$44</f>
        <v>5.8970333333333338</v>
      </c>
      <c r="O866">
        <f t="shared" si="292"/>
        <v>7.1446173365563537</v>
      </c>
      <c r="P866">
        <f t="shared" si="293"/>
        <v>-588.15228884482997</v>
      </c>
      <c r="Q866">
        <f t="shared" si="285"/>
        <v>180</v>
      </c>
      <c r="R866">
        <f t="shared" si="286"/>
        <v>-105.86741199206941</v>
      </c>
      <c r="S866">
        <f t="shared" si="287"/>
        <v>-105.86741199206939</v>
      </c>
      <c r="T866">
        <f t="shared" ca="1" si="288"/>
        <v>1.3924272678729401</v>
      </c>
      <c r="U866">
        <f t="shared" ca="1" si="289"/>
        <v>34.508899999999997</v>
      </c>
      <c r="V866">
        <f ca="1">(-U866*'Config sheet'!$N$134+'Config sheet'!$N$135*'Stage 2'!U1231)*10^2</f>
        <v>114.86734092090265</v>
      </c>
      <c r="W866">
        <f t="shared" ca="1" si="294"/>
        <v>8.999928928833242</v>
      </c>
      <c r="X866" s="62">
        <f>'Config sheet'!$N$150*10^-3</f>
        <v>-333.6</v>
      </c>
      <c r="Y866" s="62">
        <f>'Config sheet'!$N$149*10^-3</f>
        <v>333.6</v>
      </c>
      <c r="Z866">
        <f t="shared" si="290"/>
        <v>0.14070920947852966</v>
      </c>
      <c r="AA866" s="62">
        <f>PI()/4*('Config sheet'!$N$38^2)*'Stage 2'!Z866*2</f>
        <v>1.2869362792130485E-2</v>
      </c>
      <c r="AB866">
        <f t="shared" si="291"/>
        <v>79.139037951928941</v>
      </c>
    </row>
    <row r="867" spans="3:28" x14ac:dyDescent="0.25">
      <c r="C867">
        <v>121</v>
      </c>
      <c r="D867">
        <f t="shared" si="277"/>
        <v>995</v>
      </c>
      <c r="E867">
        <f t="shared" si="278"/>
        <v>0.17780000000000001</v>
      </c>
      <c r="F867">
        <f t="shared" si="273"/>
        <v>2.0268006700167505E-2</v>
      </c>
      <c r="G867">
        <f t="shared" si="279"/>
        <v>104.19615634406146</v>
      </c>
      <c r="H867">
        <f t="shared" si="280"/>
        <v>2.1118483949131388</v>
      </c>
      <c r="I867" s="3">
        <f t="shared" si="281"/>
        <v>8.8900000000000007E-2</v>
      </c>
      <c r="J867" s="3">
        <f t="shared" si="282"/>
        <v>0.40640000000000004</v>
      </c>
      <c r="K867">
        <f t="shared" si="283"/>
        <v>0.1921945850701155</v>
      </c>
      <c r="L867" s="62">
        <f>PI()/4*('Config sheet'!$N$38^2)*'Stage 2'!K867*2</f>
        <v>1.7578251282320739E-2</v>
      </c>
      <c r="M867">
        <f t="shared" si="284"/>
        <v>84.259055350515482</v>
      </c>
      <c r="N867" s="62">
        <f>'Config sheet'!$N$44</f>
        <v>5.8970333333333338</v>
      </c>
      <c r="O867">
        <f t="shared" si="292"/>
        <v>7.04541976034686</v>
      </c>
      <c r="P867">
        <f t="shared" si="293"/>
        <v>-596.22111500611481</v>
      </c>
      <c r="Q867">
        <f t="shared" si="285"/>
        <v>180</v>
      </c>
      <c r="R867">
        <f t="shared" si="286"/>
        <v>-107.31980070110068</v>
      </c>
      <c r="S867">
        <f t="shared" si="287"/>
        <v>-107.31980070110068</v>
      </c>
      <c r="T867">
        <f t="shared" ca="1" si="288"/>
        <v>1.3924272678729401</v>
      </c>
      <c r="U867">
        <f t="shared" ca="1" si="289"/>
        <v>34.508899999999997</v>
      </c>
      <c r="V867">
        <f ca="1">(-U867*'Config sheet'!$N$134+'Config sheet'!$N$135*'Stage 2'!U1232)*10^2</f>
        <v>114.86734092090265</v>
      </c>
      <c r="W867">
        <f t="shared" ca="1" si="294"/>
        <v>7.5475402198019736</v>
      </c>
      <c r="X867" s="62">
        <f>'Config sheet'!$N$150*10^-3</f>
        <v>-333.6</v>
      </c>
      <c r="Y867" s="62">
        <f>'Config sheet'!$N$149*10^-3</f>
        <v>333.6</v>
      </c>
      <c r="Z867">
        <f t="shared" si="290"/>
        <v>0.14189496507011551</v>
      </c>
      <c r="AA867" s="62">
        <f>PI()/4*('Config sheet'!$N$38^2)*'Stage 2'!Z867*2</f>
        <v>1.2977812828538686E-2</v>
      </c>
      <c r="AB867">
        <f t="shared" si="291"/>
        <v>79.805942109176314</v>
      </c>
    </row>
    <row r="868" spans="3:28" x14ac:dyDescent="0.25">
      <c r="C868">
        <v>122</v>
      </c>
      <c r="D868">
        <f t="shared" si="277"/>
        <v>995</v>
      </c>
      <c r="E868">
        <f t="shared" si="278"/>
        <v>0.17780000000000001</v>
      </c>
      <c r="F868">
        <f t="shared" si="273"/>
        <v>2.0435510887772197E-2</v>
      </c>
      <c r="G868">
        <f t="shared" si="279"/>
        <v>104.19615634406146</v>
      </c>
      <c r="H868">
        <f t="shared" si="280"/>
        <v>2.1293016874330819</v>
      </c>
      <c r="I868" s="3">
        <f t="shared" si="281"/>
        <v>8.8900000000000007E-2</v>
      </c>
      <c r="J868" s="3">
        <f t="shared" si="282"/>
        <v>0.40640000000000004</v>
      </c>
      <c r="K868">
        <f t="shared" si="283"/>
        <v>0.19336362079612246</v>
      </c>
      <c r="L868" s="62">
        <f>PI()/4*('Config sheet'!$N$38^2)*'Stage 2'!K868*2</f>
        <v>1.7685172108119571E-2</v>
      </c>
      <c r="M868">
        <f t="shared" si="284"/>
        <v>84.77156638670526</v>
      </c>
      <c r="N868" s="62">
        <f>'Config sheet'!$N$44</f>
        <v>5.8970333333333338</v>
      </c>
      <c r="O868">
        <f t="shared" si="292"/>
        <v>6.9448934672613651</v>
      </c>
      <c r="P868">
        <f t="shared" si="293"/>
        <v>-604.01775664656361</v>
      </c>
      <c r="Q868">
        <f t="shared" si="285"/>
        <v>180</v>
      </c>
      <c r="R868">
        <f t="shared" si="286"/>
        <v>-108.72319619638147</v>
      </c>
      <c r="S868">
        <f t="shared" si="287"/>
        <v>-108.72319619638145</v>
      </c>
      <c r="T868">
        <f t="shared" ca="1" si="288"/>
        <v>1.3924272678729401</v>
      </c>
      <c r="U868">
        <f t="shared" ca="1" si="289"/>
        <v>34.508899999999997</v>
      </c>
      <c r="V868">
        <f ca="1">(-U868*'Config sheet'!$N$134+'Config sheet'!$N$135*'Stage 2'!U1233)*10^2</f>
        <v>114.86734092090265</v>
      </c>
      <c r="W868">
        <f t="shared" ca="1" si="294"/>
        <v>6.1441447245211833</v>
      </c>
      <c r="X868" s="62">
        <f>'Config sheet'!$N$150*10^-3</f>
        <v>-333.6</v>
      </c>
      <c r="Y868" s="62">
        <f>'Config sheet'!$N$149*10^-3</f>
        <v>333.6</v>
      </c>
      <c r="Z868">
        <f t="shared" si="290"/>
        <v>0.14306400079612247</v>
      </c>
      <c r="AA868" s="62">
        <f>PI()/4*('Config sheet'!$N$38^2)*'Stage 2'!Z868*2</f>
        <v>1.3084733654337518E-2</v>
      </c>
      <c r="AB868">
        <f t="shared" si="291"/>
        <v>80.463442517504205</v>
      </c>
    </row>
    <row r="869" spans="3:28" x14ac:dyDescent="0.25">
      <c r="C869">
        <v>123</v>
      </c>
      <c r="D869">
        <f t="shared" si="277"/>
        <v>995</v>
      </c>
      <c r="E869">
        <f t="shared" si="278"/>
        <v>0.17780000000000001</v>
      </c>
      <c r="F869">
        <f t="shared" si="273"/>
        <v>2.0603015075376884E-2</v>
      </c>
      <c r="G869">
        <f t="shared" si="279"/>
        <v>104.19615634406146</v>
      </c>
      <c r="H869">
        <f t="shared" si="280"/>
        <v>2.146754979953025</v>
      </c>
      <c r="I869" s="3">
        <f t="shared" si="281"/>
        <v>8.8900000000000007E-2</v>
      </c>
      <c r="J869" s="3">
        <f t="shared" si="282"/>
        <v>0.40640000000000004</v>
      </c>
      <c r="K869">
        <f t="shared" si="283"/>
        <v>0.19451572427764052</v>
      </c>
      <c r="L869" s="62">
        <f>PI()/4*('Config sheet'!$N$38^2)*'Stage 2'!K869*2</f>
        <v>1.7790544298985266E-2</v>
      </c>
      <c r="M869">
        <f t="shared" si="284"/>
        <v>85.276654243282167</v>
      </c>
      <c r="N869" s="62">
        <f>'Config sheet'!$N$44</f>
        <v>5.8970333333333338</v>
      </c>
      <c r="O869">
        <f t="shared" si="292"/>
        <v>6.8430837483919555</v>
      </c>
      <c r="P869">
        <f t="shared" si="293"/>
        <v>-611.54583868211012</v>
      </c>
      <c r="Q869">
        <f t="shared" si="285"/>
        <v>180</v>
      </c>
      <c r="R869">
        <f t="shared" si="286"/>
        <v>-110.07825096277983</v>
      </c>
      <c r="S869">
        <f t="shared" si="287"/>
        <v>-110.07825096277983</v>
      </c>
      <c r="T869">
        <f t="shared" ca="1" si="288"/>
        <v>1.3924272678729401</v>
      </c>
      <c r="U869">
        <f t="shared" ca="1" si="289"/>
        <v>34.508899999999997</v>
      </c>
      <c r="V869">
        <f ca="1">(-U869*'Config sheet'!$N$134+'Config sheet'!$N$135*'Stage 2'!U1234)*10^2</f>
        <v>114.86734092090265</v>
      </c>
      <c r="W869">
        <f t="shared" ca="1" si="294"/>
        <v>4.7890899581228155</v>
      </c>
      <c r="X869" s="62">
        <f>'Config sheet'!$N$150*10^-3</f>
        <v>-333.6</v>
      </c>
      <c r="Y869" s="62">
        <f>'Config sheet'!$N$149*10^-3</f>
        <v>333.6</v>
      </c>
      <c r="Z869">
        <f t="shared" si="290"/>
        <v>0.14421610427764053</v>
      </c>
      <c r="AA869" s="62">
        <f>PI()/4*('Config sheet'!$N$38^2)*'Stage 2'!Z869*2</f>
        <v>1.3190105845203212E-2</v>
      </c>
      <c r="AB869">
        <f t="shared" si="291"/>
        <v>81.111419728706707</v>
      </c>
    </row>
    <row r="870" spans="3:28" x14ac:dyDescent="0.25">
      <c r="C870">
        <v>124</v>
      </c>
      <c r="D870">
        <f t="shared" si="277"/>
        <v>995</v>
      </c>
      <c r="E870">
        <f t="shared" si="278"/>
        <v>0.17780000000000001</v>
      </c>
      <c r="F870">
        <f t="shared" si="273"/>
        <v>2.0770519262981575E-2</v>
      </c>
      <c r="G870">
        <f t="shared" si="279"/>
        <v>104.19615634406146</v>
      </c>
      <c r="H870">
        <f t="shared" si="280"/>
        <v>2.1642082724729685</v>
      </c>
      <c r="I870" s="3">
        <f t="shared" si="281"/>
        <v>8.8900000000000007E-2</v>
      </c>
      <c r="J870" s="3">
        <f t="shared" si="282"/>
        <v>0.40640000000000004</v>
      </c>
      <c r="K870">
        <f t="shared" si="283"/>
        <v>0.19565069047791045</v>
      </c>
      <c r="L870" s="62">
        <f>PI()/4*('Config sheet'!$N$38^2)*'Stage 2'!K870*2</f>
        <v>1.7894349102112302E-2</v>
      </c>
      <c r="M870">
        <f t="shared" si="284"/>
        <v>85.774229031118267</v>
      </c>
      <c r="N870" s="62">
        <f>'Config sheet'!$N$44</f>
        <v>5.8970333333333338</v>
      </c>
      <c r="O870">
        <f t="shared" si="292"/>
        <v>6.7400352720425216</v>
      </c>
      <c r="P870">
        <f t="shared" si="293"/>
        <v>-618.80917086999591</v>
      </c>
      <c r="Q870">
        <f t="shared" si="285"/>
        <v>180</v>
      </c>
      <c r="R870">
        <f t="shared" si="286"/>
        <v>-111.38565075659928</v>
      </c>
      <c r="S870">
        <f t="shared" si="287"/>
        <v>-111.38565075659926</v>
      </c>
      <c r="T870">
        <f t="shared" ca="1" si="288"/>
        <v>1.3924272678729401</v>
      </c>
      <c r="U870">
        <f t="shared" ca="1" si="289"/>
        <v>34.508899999999997</v>
      </c>
      <c r="V870">
        <f ca="1">(-U870*'Config sheet'!$N$134+'Config sheet'!$N$135*'Stage 2'!U1235)*10^2</f>
        <v>114.86734092090265</v>
      </c>
      <c r="W870">
        <f t="shared" ca="1" si="294"/>
        <v>3.4816901643033731</v>
      </c>
      <c r="X870" s="62">
        <f>'Config sheet'!$N$150*10^-3</f>
        <v>-333.6</v>
      </c>
      <c r="Y870" s="62">
        <f>'Config sheet'!$N$149*10^-3</f>
        <v>333.6</v>
      </c>
      <c r="Z870">
        <f t="shared" si="290"/>
        <v>0.14535107047791046</v>
      </c>
      <c r="AA870" s="62">
        <f>PI()/4*('Config sheet'!$N$38^2)*'Stage 2'!Z870*2</f>
        <v>1.3293910648330246E-2</v>
      </c>
      <c r="AB870">
        <f t="shared" si="291"/>
        <v>81.749758424021621</v>
      </c>
    </row>
    <row r="871" spans="3:28" x14ac:dyDescent="0.25">
      <c r="C871">
        <v>125</v>
      </c>
      <c r="D871">
        <f t="shared" si="277"/>
        <v>995</v>
      </c>
      <c r="E871">
        <f t="shared" si="278"/>
        <v>0.17780000000000001</v>
      </c>
      <c r="F871">
        <f t="shared" si="273"/>
        <v>2.0938023450586266E-2</v>
      </c>
      <c r="G871">
        <f t="shared" si="279"/>
        <v>104.19615634406146</v>
      </c>
      <c r="H871">
        <f t="shared" si="280"/>
        <v>2.1816615649929121</v>
      </c>
      <c r="I871" s="3">
        <f t="shared" si="281"/>
        <v>8.8900000000000007E-2</v>
      </c>
      <c r="J871" s="3">
        <f t="shared" si="282"/>
        <v>0.40640000000000004</v>
      </c>
      <c r="K871">
        <f t="shared" si="283"/>
        <v>0.19676832157385538</v>
      </c>
      <c r="L871" s="62">
        <f>PI()/4*('Config sheet'!$N$38^2)*'Stage 2'!K871*2</f>
        <v>1.7996568424463597E-2</v>
      </c>
      <c r="M871">
        <f t="shared" si="284"/>
        <v>86.264204023599603</v>
      </c>
      <c r="N871" s="62">
        <f>'Config sheet'!$N$44</f>
        <v>5.8970333333333338</v>
      </c>
      <c r="O871">
        <f t="shared" si="292"/>
        <v>6.6357920534845443</v>
      </c>
      <c r="P871">
        <f t="shared" si="293"/>
        <v>-625.81173921285767</v>
      </c>
      <c r="Q871">
        <f t="shared" si="285"/>
        <v>180</v>
      </c>
      <c r="R871">
        <f t="shared" si="286"/>
        <v>-112.6461130583144</v>
      </c>
      <c r="S871">
        <f t="shared" si="287"/>
        <v>-112.64611305831438</v>
      </c>
      <c r="T871">
        <f t="shared" ca="1" si="288"/>
        <v>1.3924272678729401</v>
      </c>
      <c r="U871">
        <f t="shared" ca="1" si="289"/>
        <v>34.508899999999997</v>
      </c>
      <c r="V871">
        <f ca="1">(-U871*'Config sheet'!$N$134+'Config sheet'!$N$135*'Stage 2'!U1236)*10^2</f>
        <v>114.86734092090265</v>
      </c>
      <c r="W871">
        <f t="shared" ca="1" si="294"/>
        <v>2.2212278625882504</v>
      </c>
      <c r="X871" s="62">
        <f>'Config sheet'!$N$150*10^-3</f>
        <v>-333.6</v>
      </c>
      <c r="Y871" s="62">
        <f>'Config sheet'!$N$149*10^-3</f>
        <v>333.6</v>
      </c>
      <c r="Z871">
        <f t="shared" si="290"/>
        <v>0.14646870157385539</v>
      </c>
      <c r="AA871" s="62">
        <f>PI()/4*('Config sheet'!$N$38^2)*'Stage 2'!Z871*2</f>
        <v>1.339612997068154E-2</v>
      </c>
      <c r="AB871">
        <f t="shared" si="291"/>
        <v>82.378347341875909</v>
      </c>
    </row>
    <row r="872" spans="3:28" x14ac:dyDescent="0.25">
      <c r="C872">
        <v>126</v>
      </c>
      <c r="D872">
        <f t="shared" si="277"/>
        <v>995</v>
      </c>
      <c r="E872">
        <f t="shared" si="278"/>
        <v>0.17780000000000001</v>
      </c>
      <c r="F872">
        <f t="shared" si="273"/>
        <v>2.1105527638190957E-2</v>
      </c>
      <c r="G872">
        <f t="shared" si="279"/>
        <v>104.19615634406146</v>
      </c>
      <c r="H872">
        <f t="shared" si="280"/>
        <v>2.1991148575128552</v>
      </c>
      <c r="I872" s="3">
        <f t="shared" si="281"/>
        <v>8.8900000000000007E-2</v>
      </c>
      <c r="J872" s="3">
        <f t="shared" si="282"/>
        <v>0.40640000000000004</v>
      </c>
      <c r="K872">
        <f t="shared" si="283"/>
        <v>0.19786842682390726</v>
      </c>
      <c r="L872" s="62">
        <f>PI()/4*('Config sheet'!$N$38^2)*'Stage 2'!K872*2</f>
        <v>1.8097184820681823E-2</v>
      </c>
      <c r="M872">
        <f t="shared" si="284"/>
        <v>86.746495598680639</v>
      </c>
      <c r="N872" s="62">
        <f>'Config sheet'!$N$44</f>
        <v>5.8970333333333338</v>
      </c>
      <c r="O872">
        <f t="shared" si="292"/>
        <v>6.5303974261671254</v>
      </c>
      <c r="P872">
        <f t="shared" si="293"/>
        <v>-632.55769719265402</v>
      </c>
      <c r="Q872">
        <f t="shared" si="285"/>
        <v>180</v>
      </c>
      <c r="R872">
        <f t="shared" si="286"/>
        <v>-113.86038549467774</v>
      </c>
      <c r="S872">
        <f t="shared" si="287"/>
        <v>-113.86038549467773</v>
      </c>
      <c r="T872">
        <f t="shared" ca="1" si="288"/>
        <v>1.3924272678729401</v>
      </c>
      <c r="U872">
        <f t="shared" ca="1" si="289"/>
        <v>34.508899999999997</v>
      </c>
      <c r="V872">
        <f ca="1">(-U872*'Config sheet'!$N$134+'Config sheet'!$N$135*'Stage 2'!U1237)*10^2</f>
        <v>114.86734092090265</v>
      </c>
      <c r="W872">
        <f t="shared" ca="1" si="294"/>
        <v>1.0069554262249056</v>
      </c>
      <c r="X872" s="62">
        <f>'Config sheet'!$N$150*10^-3</f>
        <v>-333.6</v>
      </c>
      <c r="Y872" s="62">
        <f>'Config sheet'!$N$149*10^-3</f>
        <v>333.6</v>
      </c>
      <c r="Z872">
        <f t="shared" si="290"/>
        <v>0.14756880682390727</v>
      </c>
      <c r="AA872" s="62">
        <f>PI()/4*('Config sheet'!$N$38^2)*'Stage 2'!Z872*2</f>
        <v>1.3496746366899768E-2</v>
      </c>
      <c r="AB872">
        <f t="shared" si="291"/>
        <v>82.997079203547401</v>
      </c>
    </row>
    <row r="873" spans="3:28" x14ac:dyDescent="0.25">
      <c r="C873">
        <v>127</v>
      </c>
      <c r="D873">
        <f t="shared" si="277"/>
        <v>995</v>
      </c>
      <c r="E873">
        <f t="shared" si="278"/>
        <v>0.17780000000000001</v>
      </c>
      <c r="F873">
        <f t="shared" si="273"/>
        <v>2.1273031825795645E-2</v>
      </c>
      <c r="G873">
        <f t="shared" si="279"/>
        <v>104.19615634406146</v>
      </c>
      <c r="H873">
        <f t="shared" si="280"/>
        <v>2.2165681500327983</v>
      </c>
      <c r="I873" s="3">
        <f t="shared" si="281"/>
        <v>8.8900000000000007E-2</v>
      </c>
      <c r="J873" s="3">
        <f t="shared" si="282"/>
        <v>0.40640000000000004</v>
      </c>
      <c r="K873">
        <f t="shared" si="283"/>
        <v>0.19895082243246009</v>
      </c>
      <c r="L873" s="62">
        <f>PI()/4*('Config sheet'!$N$38^2)*'Stage 2'!K873*2</f>
        <v>1.81961814806922E-2</v>
      </c>
      <c r="M873">
        <f t="shared" si="284"/>
        <v>87.221023179459962</v>
      </c>
      <c r="N873" s="62">
        <f>'Config sheet'!$N$44</f>
        <v>5.8970333333333338</v>
      </c>
      <c r="O873">
        <f t="shared" si="292"/>
        <v>6.4238940144088108</v>
      </c>
      <c r="P873">
        <f t="shared" si="293"/>
        <v>-639.05135684630488</v>
      </c>
      <c r="Q873">
        <f t="shared" si="285"/>
        <v>180</v>
      </c>
      <c r="R873">
        <f t="shared" si="286"/>
        <v>-115.0292442323349</v>
      </c>
      <c r="S873">
        <f t="shared" si="287"/>
        <v>-115.02924423233489</v>
      </c>
      <c r="T873">
        <f t="shared" ca="1" si="288"/>
        <v>1.3924272678729401</v>
      </c>
      <c r="U873">
        <f t="shared" ca="1" si="289"/>
        <v>34.508899999999997</v>
      </c>
      <c r="V873">
        <f ca="1">(-U873*'Config sheet'!$N$134+'Config sheet'!$N$135*'Stage 2'!U1238)*10^2</f>
        <v>114.86734092090265</v>
      </c>
      <c r="W873">
        <f t="shared" ca="1" si="294"/>
        <v>-0.16190331143225478</v>
      </c>
      <c r="X873" s="62">
        <f>'Config sheet'!$N$150*10^-3</f>
        <v>-333.6</v>
      </c>
      <c r="Y873" s="62">
        <f>'Config sheet'!$N$149*10^-3</f>
        <v>333.6</v>
      </c>
      <c r="Z873">
        <f t="shared" si="290"/>
        <v>0.14865120243246011</v>
      </c>
      <c r="AA873" s="62">
        <f>PI()/4*('Config sheet'!$N$38^2)*'Stage 2'!Z873*2</f>
        <v>1.3595743026910146E-2</v>
      </c>
      <c r="AB873">
        <f t="shared" si="291"/>
        <v>83.605850636929191</v>
      </c>
    </row>
    <row r="874" spans="3:28" x14ac:dyDescent="0.25">
      <c r="C874">
        <v>128</v>
      </c>
      <c r="D874">
        <f t="shared" si="277"/>
        <v>995</v>
      </c>
      <c r="E874">
        <f t="shared" si="278"/>
        <v>0.17780000000000001</v>
      </c>
      <c r="F874">
        <f t="shared" ref="F874:F937" si="295">C874*$G$4</f>
        <v>2.1440536013400336E-2</v>
      </c>
      <c r="G874">
        <f t="shared" si="279"/>
        <v>104.19615634406146</v>
      </c>
      <c r="H874">
        <f t="shared" si="280"/>
        <v>2.2340214425527418</v>
      </c>
      <c r="I874" s="3">
        <f t="shared" si="281"/>
        <v>8.8900000000000007E-2</v>
      </c>
      <c r="J874" s="3">
        <f t="shared" si="282"/>
        <v>0.40640000000000004</v>
      </c>
      <c r="K874">
        <f t="shared" si="283"/>
        <v>0.20001533141127681</v>
      </c>
      <c r="L874" s="62">
        <f>PI()/4*('Config sheet'!$N$38^2)*'Stage 2'!K874*2</f>
        <v>1.8293542217026684E-2</v>
      </c>
      <c r="M874">
        <f t="shared" si="284"/>
        <v>87.687709173420274</v>
      </c>
      <c r="N874" s="62">
        <f>'Config sheet'!$N$44</f>
        <v>5.8970333333333338</v>
      </c>
      <c r="O874">
        <f t="shared" si="292"/>
        <v>6.3163237075966912</v>
      </c>
      <c r="P874">
        <f t="shared" si="293"/>
        <v>-645.2971796950892</v>
      </c>
      <c r="Q874">
        <f t="shared" si="285"/>
        <v>180</v>
      </c>
      <c r="R874">
        <f t="shared" si="286"/>
        <v>-116.15349234511608</v>
      </c>
      <c r="S874">
        <f t="shared" si="287"/>
        <v>-116.15349234511606</v>
      </c>
      <c r="T874">
        <f t="shared" ca="1" si="288"/>
        <v>1.3924272678729401</v>
      </c>
      <c r="U874">
        <f t="shared" ca="1" si="289"/>
        <v>34.508899999999997</v>
      </c>
      <c r="V874">
        <f ca="1">(-U874*'Config sheet'!$N$134+'Config sheet'!$N$135*'Stage 2'!U1239)*10^2</f>
        <v>114.86734092090265</v>
      </c>
      <c r="W874">
        <f t="shared" ca="1" si="294"/>
        <v>-1.2861514242134291</v>
      </c>
      <c r="X874" s="62">
        <f>'Config sheet'!$N$150*10^-3</f>
        <v>-333.6</v>
      </c>
      <c r="Y874" s="62">
        <f>'Config sheet'!$N$149*10^-3</f>
        <v>333.6</v>
      </c>
      <c r="Z874">
        <f t="shared" si="290"/>
        <v>0.14971571141127682</v>
      </c>
      <c r="AA874" s="62">
        <f>PI()/4*('Config sheet'!$N$38^2)*'Stage 2'!Z874*2</f>
        <v>1.3693103763244629E-2</v>
      </c>
      <c r="AB874">
        <f t="shared" si="291"/>
        <v>84.20456209858088</v>
      </c>
    </row>
    <row r="875" spans="3:28" x14ac:dyDescent="0.25">
      <c r="C875">
        <v>129</v>
      </c>
      <c r="D875">
        <f t="shared" ref="D875:D938" si="296">$D$4</f>
        <v>995</v>
      </c>
      <c r="E875">
        <f t="shared" ref="E875:E938" si="297">$E$4</f>
        <v>0.17780000000000001</v>
      </c>
      <c r="F875">
        <f t="shared" si="295"/>
        <v>2.1608040201005027E-2</v>
      </c>
      <c r="G875">
        <f t="shared" ref="G875:G938" si="298">D875/60*2*PI()</f>
        <v>104.19615634406146</v>
      </c>
      <c r="H875">
        <f t="shared" ref="H875:H938" si="299">G875*F875</f>
        <v>2.2514747350726849</v>
      </c>
      <c r="I875" s="3">
        <f t="shared" ref="I875:I938" si="300">$I$4</f>
        <v>8.8900000000000007E-2</v>
      </c>
      <c r="J875" s="3">
        <f t="shared" ref="J875:J938" si="301">$J$4</f>
        <v>0.40640000000000004</v>
      </c>
      <c r="K875">
        <f t="shared" ref="K875:K938" si="302">(J875+I875)-(I875*COS(H875)+(J875^2-I875^2*(SIN(H875))^2)^0.5)+$B$746</f>
        <v>0.20106178343817738</v>
      </c>
      <c r="L875" s="62">
        <f>PI()/4*('Config sheet'!$N$38^2)*'Stage 2'!K875*2</f>
        <v>1.8389251451899465E-2</v>
      </c>
      <c r="M875">
        <f t="shared" ref="M875:M938" si="303">L875/$Z$741*100</f>
        <v>88.14647891047666</v>
      </c>
      <c r="N875" s="62">
        <f>'Config sheet'!$N$44</f>
        <v>5.8970333333333338</v>
      </c>
      <c r="O875">
        <f t="shared" si="292"/>
        <v>6.2077276359162843</v>
      </c>
      <c r="P875">
        <f t="shared" si="293"/>
        <v>-651.2997675400195</v>
      </c>
      <c r="Q875">
        <f t="shared" ref="Q875:Q938" si="304">$V$4</f>
        <v>180</v>
      </c>
      <c r="R875">
        <f t="shared" ref="R875:R938" si="305">Q875*I875*G875^2*(COS(H875)+(I875/(J875))*COS(2*H875))*10^-3</f>
        <v>-117.23395815720352</v>
      </c>
      <c r="S875">
        <f t="shared" ref="S875:S938" si="306">Q875*P875*10^-3</f>
        <v>-117.23395815720352</v>
      </c>
      <c r="T875">
        <f t="shared" ref="T875:T938" ca="1" si="307">$V$741</f>
        <v>1.3924272678729401</v>
      </c>
      <c r="U875">
        <f t="shared" ca="1" si="289"/>
        <v>34.508899999999997</v>
      </c>
      <c r="V875">
        <f ca="1">(-U875*'Config sheet'!$N$134+'Config sheet'!$N$135*'Stage 2'!U1240)*10^2</f>
        <v>114.86734092090265</v>
      </c>
      <c r="W875">
        <f t="shared" ca="1" si="294"/>
        <v>-2.3666172363008684</v>
      </c>
      <c r="X875" s="62">
        <f>'Config sheet'!$N$150*10^-3</f>
        <v>-333.6</v>
      </c>
      <c r="Y875" s="62">
        <f>'Config sheet'!$N$149*10^-3</f>
        <v>333.6</v>
      </c>
      <c r="Z875">
        <f t="shared" si="290"/>
        <v>0.15076216343817739</v>
      </c>
      <c r="AA875" s="62">
        <f>PI()/4*('Config sheet'!$N$38^2)*'Stage 2'!Z875*2</f>
        <v>1.3788812998117409E-2</v>
      </c>
      <c r="AB875">
        <f t="shared" si="291"/>
        <v>84.793117794250492</v>
      </c>
    </row>
    <row r="876" spans="3:28" x14ac:dyDescent="0.25">
      <c r="C876">
        <v>130</v>
      </c>
      <c r="D876">
        <f t="shared" si="296"/>
        <v>995</v>
      </c>
      <c r="E876">
        <f t="shared" si="297"/>
        <v>0.17780000000000001</v>
      </c>
      <c r="F876">
        <f t="shared" si="295"/>
        <v>2.1775544388609715E-2</v>
      </c>
      <c r="G876">
        <f t="shared" si="298"/>
        <v>104.19615634406146</v>
      </c>
      <c r="H876">
        <f t="shared" si="299"/>
        <v>2.268928027592628</v>
      </c>
      <c r="I876" s="3">
        <f t="shared" si="300"/>
        <v>8.8900000000000007E-2</v>
      </c>
      <c r="J876" s="3">
        <f t="shared" si="301"/>
        <v>0.40640000000000004</v>
      </c>
      <c r="K876">
        <f t="shared" si="302"/>
        <v>0.20209001471332838</v>
      </c>
      <c r="L876" s="62">
        <f>PI()/4*('Config sheet'!$N$38^2)*'Stage 2'!K876*2</f>
        <v>1.8483294204063118E-2</v>
      </c>
      <c r="M876">
        <f t="shared" si="303"/>
        <v>88.597260579973067</v>
      </c>
      <c r="N876" s="62">
        <f>'Config sheet'!$N$44</f>
        <v>5.8970333333333338</v>
      </c>
      <c r="O876">
        <f t="shared" si="292"/>
        <v>6.0981461476335586</v>
      </c>
      <c r="P876">
        <f t="shared" si="293"/>
        <v>-657.06385313555393</v>
      </c>
      <c r="Q876">
        <f t="shared" si="304"/>
        <v>180</v>
      </c>
      <c r="R876">
        <f t="shared" si="305"/>
        <v>-118.27149356439972</v>
      </c>
      <c r="S876">
        <f t="shared" si="306"/>
        <v>-118.27149356439971</v>
      </c>
      <c r="T876">
        <f t="shared" ca="1" si="307"/>
        <v>1.3924272678729401</v>
      </c>
      <c r="U876">
        <f t="shared" ref="U876:U939" ca="1" si="308">IF(AND(L876&lt;=$Z$740, U875*(L875/L876)^T876&lt;$AB$742, U875*(L875/L876)^T876&gt;$AB$740),U875*(L875/L876)^T876,IF(C876&lt;=180,$AB$741,IF(L876&gt;=$Z$742,  U875*(L875/L876)^T876,$AB$743)))</f>
        <v>34.508899999999997</v>
      </c>
      <c r="V876">
        <f ca="1">(-U876*'Config sheet'!$N$134+'Config sheet'!$N$135*'Stage 2'!U1241)*10^2</f>
        <v>114.86734092090265</v>
      </c>
      <c r="W876">
        <f t="shared" ca="1" si="294"/>
        <v>-3.4041526434970706</v>
      </c>
      <c r="X876" s="62">
        <f>'Config sheet'!$N$150*10^-3</f>
        <v>-333.6</v>
      </c>
      <c r="Y876" s="62">
        <f>'Config sheet'!$N$149*10^-3</f>
        <v>333.6</v>
      </c>
      <c r="Z876">
        <f t="shared" ref="Z876:Z939" si="309">(J876+I876)-(I876*COS(H876)+(J876^2-I876^2*(SIN(H876))^2)^0.5)</f>
        <v>0.15179039471332839</v>
      </c>
      <c r="AA876" s="62">
        <f>PI()/4*('Config sheet'!$N$38^2)*'Stage 2'!Z876*2</f>
        <v>1.3882855750281064E-2</v>
      </c>
      <c r="AB876">
        <f t="shared" ref="AB876:AB939" si="310">AA876/($Z$741-$Z$743)*100</f>
        <v>85.371425598047452</v>
      </c>
    </row>
    <row r="877" spans="3:28" x14ac:dyDescent="0.25">
      <c r="C877">
        <v>131</v>
      </c>
      <c r="D877">
        <f t="shared" si="296"/>
        <v>995</v>
      </c>
      <c r="E877">
        <f t="shared" si="297"/>
        <v>0.17780000000000001</v>
      </c>
      <c r="F877">
        <f t="shared" si="295"/>
        <v>2.1943048576214406E-2</v>
      </c>
      <c r="G877">
        <f t="shared" si="298"/>
        <v>104.19615634406146</v>
      </c>
      <c r="H877">
        <f t="shared" si="299"/>
        <v>2.2863813201125716</v>
      </c>
      <c r="I877" s="3">
        <f t="shared" si="300"/>
        <v>8.8900000000000007E-2</v>
      </c>
      <c r="J877" s="3">
        <f t="shared" si="301"/>
        <v>0.40640000000000004</v>
      </c>
      <c r="K877">
        <f t="shared" si="302"/>
        <v>0.20309986781344991</v>
      </c>
      <c r="L877" s="62">
        <f>PI()/4*('Config sheet'!$N$38^2)*'Stage 2'!K877*2</f>
        <v>1.8575656075474276E-2</v>
      </c>
      <c r="M877">
        <f t="shared" si="303"/>
        <v>89.039985166766115</v>
      </c>
      <c r="N877" s="62">
        <f>'Config sheet'!$N$44</f>
        <v>5.8970333333333338</v>
      </c>
      <c r="O877">
        <f t="shared" si="292"/>
        <v>5.9876187879484917</v>
      </c>
      <c r="P877">
        <f t="shared" si="293"/>
        <v>-662.59429075414062</v>
      </c>
      <c r="Q877">
        <f t="shared" si="304"/>
        <v>180</v>
      </c>
      <c r="R877">
        <f t="shared" si="305"/>
        <v>-119.26697233574531</v>
      </c>
      <c r="S877">
        <f t="shared" si="306"/>
        <v>-119.26697233574531</v>
      </c>
      <c r="T877">
        <f t="shared" ca="1" si="307"/>
        <v>1.3924272678729401</v>
      </c>
      <c r="U877">
        <f t="shared" ca="1" si="308"/>
        <v>34.508899999999997</v>
      </c>
      <c r="V877">
        <f ca="1">(-U877*'Config sheet'!$N$134+'Config sheet'!$N$135*'Stage 2'!U1242)*10^2</f>
        <v>114.86734092090265</v>
      </c>
      <c r="W877">
        <f t="shared" ca="1" si="294"/>
        <v>-4.3996314148426592</v>
      </c>
      <c r="X877" s="62">
        <f>'Config sheet'!$N$150*10^-3</f>
        <v>-333.6</v>
      </c>
      <c r="Y877" s="62">
        <f>'Config sheet'!$N$149*10^-3</f>
        <v>333.6</v>
      </c>
      <c r="Z877">
        <f t="shared" si="309"/>
        <v>0.15280024781344992</v>
      </c>
      <c r="AA877" s="62">
        <f>PI()/4*('Config sheet'!$N$38^2)*'Stage 2'!Z877*2</f>
        <v>1.3975217621692222E-2</v>
      </c>
      <c r="AB877">
        <f t="shared" si="310"/>
        <v>85.939396970444264</v>
      </c>
    </row>
    <row r="878" spans="3:28" x14ac:dyDescent="0.25">
      <c r="C878">
        <v>132</v>
      </c>
      <c r="D878">
        <f t="shared" si="296"/>
        <v>995</v>
      </c>
      <c r="E878">
        <f t="shared" si="297"/>
        <v>0.17780000000000001</v>
      </c>
      <c r="F878">
        <f t="shared" si="295"/>
        <v>2.2110552763819097E-2</v>
      </c>
      <c r="G878">
        <f t="shared" si="298"/>
        <v>104.19615634406146</v>
      </c>
      <c r="H878">
        <f t="shared" si="299"/>
        <v>2.3038346126325151</v>
      </c>
      <c r="I878" s="3">
        <f t="shared" si="300"/>
        <v>8.8900000000000007E-2</v>
      </c>
      <c r="J878" s="3">
        <f t="shared" si="301"/>
        <v>0.40640000000000004</v>
      </c>
      <c r="K878">
        <f t="shared" si="302"/>
        <v>0.20409119154425254</v>
      </c>
      <c r="L878" s="62">
        <f>PI()/4*('Config sheet'!$N$38^2)*'Stage 2'!K878*2</f>
        <v>1.8666323237797395E-2</v>
      </c>
      <c r="M878">
        <f t="shared" si="303"/>
        <v>89.474586386532579</v>
      </c>
      <c r="N878" s="62">
        <f>'Config sheet'!$N$44</f>
        <v>5.8970333333333338</v>
      </c>
      <c r="O878">
        <f t="shared" si="292"/>
        <v>5.8761842794373695</v>
      </c>
      <c r="P878">
        <f t="shared" si="293"/>
        <v>-667.89604665420768</v>
      </c>
      <c r="Q878">
        <f t="shared" si="304"/>
        <v>180</v>
      </c>
      <c r="R878">
        <f t="shared" si="305"/>
        <v>-120.22128839775739</v>
      </c>
      <c r="S878">
        <f t="shared" si="306"/>
        <v>-120.22128839775738</v>
      </c>
      <c r="T878">
        <f t="shared" ca="1" si="307"/>
        <v>1.3924272678729401</v>
      </c>
      <c r="U878">
        <f t="shared" ca="1" si="308"/>
        <v>34.508899999999997</v>
      </c>
      <c r="V878">
        <f ca="1">(-U878*'Config sheet'!$N$134+'Config sheet'!$N$135*'Stage 2'!U1243)*10^2</f>
        <v>114.86734092090265</v>
      </c>
      <c r="W878">
        <f t="shared" ca="1" si="294"/>
        <v>-5.3539474768547421</v>
      </c>
      <c r="X878" s="62">
        <f>'Config sheet'!$N$150*10^-3</f>
        <v>-333.6</v>
      </c>
      <c r="Y878" s="62">
        <f>'Config sheet'!$N$149*10^-3</f>
        <v>333.6</v>
      </c>
      <c r="Z878">
        <f t="shared" si="309"/>
        <v>0.15379157154425255</v>
      </c>
      <c r="AA878" s="62">
        <f>PI()/4*('Config sheet'!$N$38^2)*'Stage 2'!Z878*2</f>
        <v>1.4065884784015339E-2</v>
      </c>
      <c r="AB878">
        <f t="shared" si="310"/>
        <v>86.496946875282646</v>
      </c>
    </row>
    <row r="879" spans="3:28" x14ac:dyDescent="0.25">
      <c r="C879">
        <v>133</v>
      </c>
      <c r="D879">
        <f t="shared" si="296"/>
        <v>995</v>
      </c>
      <c r="E879">
        <f t="shared" si="297"/>
        <v>0.17780000000000001</v>
      </c>
      <c r="F879">
        <f t="shared" si="295"/>
        <v>2.2278056951423788E-2</v>
      </c>
      <c r="G879">
        <f t="shared" si="298"/>
        <v>104.19615634406146</v>
      </c>
      <c r="H879">
        <f t="shared" si="299"/>
        <v>2.3212879051524582</v>
      </c>
      <c r="I879" s="3">
        <f t="shared" si="300"/>
        <v>8.8900000000000007E-2</v>
      </c>
      <c r="J879" s="3">
        <f t="shared" si="301"/>
        <v>0.40640000000000004</v>
      </c>
      <c r="K879">
        <f t="shared" si="302"/>
        <v>0.20506384079140838</v>
      </c>
      <c r="L879" s="62">
        <f>PI()/4*('Config sheet'!$N$38^2)*'Stage 2'!K879*2</f>
        <v>1.8755282418774465E-2</v>
      </c>
      <c r="M879">
        <f t="shared" si="303"/>
        <v>89.901000620434345</v>
      </c>
      <c r="N879" s="62">
        <f>'Config sheet'!$N$44</f>
        <v>5.8970333333333338</v>
      </c>
      <c r="O879">
        <f t="shared" si="292"/>
        <v>5.76388050409893</v>
      </c>
      <c r="P879">
        <f t="shared" si="293"/>
        <v>-672.97418946431742</v>
      </c>
      <c r="Q879">
        <f t="shared" si="304"/>
        <v>180</v>
      </c>
      <c r="R879">
        <f t="shared" si="305"/>
        <v>-121.13535410357717</v>
      </c>
      <c r="S879">
        <f t="shared" si="306"/>
        <v>-121.13535410357714</v>
      </c>
      <c r="T879">
        <f t="shared" ca="1" si="307"/>
        <v>1.3924272678729401</v>
      </c>
      <c r="U879">
        <f t="shared" ca="1" si="308"/>
        <v>34.508899999999997</v>
      </c>
      <c r="V879">
        <f ca="1">(-U879*'Config sheet'!$N$134+'Config sheet'!$N$135*'Stage 2'!U1244)*10^2</f>
        <v>114.86734092090265</v>
      </c>
      <c r="W879">
        <f t="shared" ca="1" si="294"/>
        <v>-6.2680131826745225</v>
      </c>
      <c r="X879" s="62">
        <f>'Config sheet'!$N$150*10^-3</f>
        <v>-333.6</v>
      </c>
      <c r="Y879" s="62">
        <f>'Config sheet'!$N$149*10^-3</f>
        <v>333.6</v>
      </c>
      <c r="Z879">
        <f t="shared" si="309"/>
        <v>0.15476422079140839</v>
      </c>
      <c r="AA879" s="62">
        <f>PI()/4*('Config sheet'!$N$38^2)*'Stage 2'!Z879*2</f>
        <v>1.4154843964992409E-2</v>
      </c>
      <c r="AB879">
        <f t="shared" si="310"/>
        <v>87.043993695955209</v>
      </c>
    </row>
    <row r="880" spans="3:28" x14ac:dyDescent="0.25">
      <c r="C880">
        <v>134</v>
      </c>
      <c r="D880">
        <f t="shared" si="296"/>
        <v>995</v>
      </c>
      <c r="E880">
        <f t="shared" si="297"/>
        <v>0.17780000000000001</v>
      </c>
      <c r="F880">
        <f t="shared" si="295"/>
        <v>2.2445561139028476E-2</v>
      </c>
      <c r="G880">
        <f t="shared" si="298"/>
        <v>104.19615634406146</v>
      </c>
      <c r="H880">
        <f t="shared" si="299"/>
        <v>2.3387411976724013</v>
      </c>
      <c r="I880" s="3">
        <f t="shared" si="300"/>
        <v>8.8900000000000007E-2</v>
      </c>
      <c r="J880" s="3">
        <f t="shared" si="301"/>
        <v>0.40640000000000004</v>
      </c>
      <c r="K880">
        <f t="shared" si="302"/>
        <v>0.20601767637035717</v>
      </c>
      <c r="L880" s="62">
        <f>PI()/4*('Config sheet'!$N$38^2)*'Stage 2'!K880*2</f>
        <v>1.8842520888488184E-2</v>
      </c>
      <c r="M880">
        <f t="shared" si="303"/>
        <v>90.319166849272776</v>
      </c>
      <c r="N880" s="62">
        <f>'Config sheet'!$N$44</f>
        <v>5.8970333333333338</v>
      </c>
      <c r="O880">
        <f t="shared" si="292"/>
        <v>5.6507444870173291</v>
      </c>
      <c r="P880">
        <f t="shared" si="293"/>
        <v>-677.83388049628161</v>
      </c>
      <c r="Q880">
        <f t="shared" si="304"/>
        <v>180</v>
      </c>
      <c r="R880">
        <f t="shared" si="305"/>
        <v>-122.0100984893307</v>
      </c>
      <c r="S880">
        <f t="shared" si="306"/>
        <v>-122.01009848933069</v>
      </c>
      <c r="T880">
        <f t="shared" ca="1" si="307"/>
        <v>1.3924272678729401</v>
      </c>
      <c r="U880">
        <f t="shared" ca="1" si="308"/>
        <v>34.508899999999997</v>
      </c>
      <c r="V880">
        <f ca="1">(-U880*'Config sheet'!$N$134+'Config sheet'!$N$135*'Stage 2'!U1245)*10^2</f>
        <v>114.86734092090265</v>
      </c>
      <c r="W880">
        <f t="shared" ca="1" si="294"/>
        <v>-7.1427575684280527</v>
      </c>
      <c r="X880" s="62">
        <f>'Config sheet'!$N$150*10^-3</f>
        <v>-333.6</v>
      </c>
      <c r="Y880" s="62">
        <f>'Config sheet'!$N$149*10^-3</f>
        <v>333.6</v>
      </c>
      <c r="Z880">
        <f t="shared" si="309"/>
        <v>0.15571805637035718</v>
      </c>
      <c r="AA880" s="62">
        <f>PI()/4*('Config sheet'!$N$38^2)*'Stage 2'!Z880*2</f>
        <v>1.4242082434706127E-2</v>
      </c>
      <c r="AB880">
        <f t="shared" si="310"/>
        <v>87.580459150932043</v>
      </c>
    </row>
    <row r="881" spans="3:28" x14ac:dyDescent="0.25">
      <c r="C881">
        <v>135</v>
      </c>
      <c r="D881">
        <f t="shared" si="296"/>
        <v>995</v>
      </c>
      <c r="E881">
        <f t="shared" si="297"/>
        <v>0.17780000000000001</v>
      </c>
      <c r="F881">
        <f t="shared" si="295"/>
        <v>2.2613065326633167E-2</v>
      </c>
      <c r="G881">
        <f t="shared" si="298"/>
        <v>104.19615634406146</v>
      </c>
      <c r="H881">
        <f t="shared" si="299"/>
        <v>2.3561944901923448</v>
      </c>
      <c r="I881" s="3">
        <f t="shared" si="300"/>
        <v>8.8900000000000007E-2</v>
      </c>
      <c r="J881" s="3">
        <f t="shared" si="301"/>
        <v>0.40640000000000004</v>
      </c>
      <c r="K881">
        <f t="shared" si="302"/>
        <v>0.20695256487523828</v>
      </c>
      <c r="L881" s="62">
        <f>PI()/4*('Config sheet'!$N$38^2)*'Stage 2'!K881*2</f>
        <v>1.892802644554515E-2</v>
      </c>
      <c r="M881">
        <f t="shared" si="303"/>
        <v>90.729026587259668</v>
      </c>
      <c r="N881" s="62">
        <f>'Config sheet'!$N$44</f>
        <v>5.8970333333333338</v>
      </c>
      <c r="O881">
        <f t="shared" si="292"/>
        <v>5.5368123816527461</v>
      </c>
      <c r="P881">
        <f t="shared" si="293"/>
        <v>-682.48036400011222</v>
      </c>
      <c r="Q881">
        <f t="shared" si="304"/>
        <v>180</v>
      </c>
      <c r="R881">
        <f t="shared" si="305"/>
        <v>-122.8464655200202</v>
      </c>
      <c r="S881">
        <f t="shared" si="306"/>
        <v>-122.8464655200202</v>
      </c>
      <c r="T881">
        <f t="shared" ca="1" si="307"/>
        <v>1.3924272678729401</v>
      </c>
      <c r="U881">
        <f t="shared" ca="1" si="308"/>
        <v>34.508899999999997</v>
      </c>
      <c r="V881">
        <f ca="1">(-U881*'Config sheet'!$N$134+'Config sheet'!$N$135*'Stage 2'!U1246)*10^2</f>
        <v>114.86734092090265</v>
      </c>
      <c r="W881">
        <f t="shared" ca="1" si="294"/>
        <v>-7.9791245991175543</v>
      </c>
      <c r="X881" s="62">
        <f>'Config sheet'!$N$150*10^-3</f>
        <v>-333.6</v>
      </c>
      <c r="Y881" s="62">
        <f>'Config sheet'!$N$149*10^-3</f>
        <v>333.6</v>
      </c>
      <c r="Z881">
        <f t="shared" si="309"/>
        <v>0.15665294487523829</v>
      </c>
      <c r="AA881" s="62">
        <f>PI()/4*('Config sheet'!$N$38^2)*'Stage 2'!Z881*2</f>
        <v>1.4327587991763096E-2</v>
      </c>
      <c r="AB881">
        <f t="shared" si="310"/>
        <v>88.106268208795441</v>
      </c>
    </row>
    <row r="882" spans="3:28" x14ac:dyDescent="0.25">
      <c r="C882">
        <v>136</v>
      </c>
      <c r="D882">
        <f t="shared" si="296"/>
        <v>995</v>
      </c>
      <c r="E882">
        <f t="shared" si="297"/>
        <v>0.17780000000000001</v>
      </c>
      <c r="F882">
        <f t="shared" si="295"/>
        <v>2.2780569514237858E-2</v>
      </c>
      <c r="G882">
        <f t="shared" si="298"/>
        <v>104.19615634406146</v>
      </c>
      <c r="H882">
        <f t="shared" si="299"/>
        <v>2.3736477827122879</v>
      </c>
      <c r="I882" s="3">
        <f t="shared" si="300"/>
        <v>8.8900000000000007E-2</v>
      </c>
      <c r="J882" s="3">
        <f t="shared" si="301"/>
        <v>0.40640000000000004</v>
      </c>
      <c r="K882">
        <f t="shared" si="302"/>
        <v>0.20786837852723605</v>
      </c>
      <c r="L882" s="62">
        <f>PI()/4*('Config sheet'!$N$38^2)*'Stage 2'!K882*2</f>
        <v>1.901178740320545E-2</v>
      </c>
      <c r="M882">
        <f t="shared" si="303"/>
        <v>91.130523815531149</v>
      </c>
      <c r="N882" s="62">
        <f>'Config sheet'!$N$44</f>
        <v>5.8970333333333338</v>
      </c>
      <c r="O882">
        <f t="shared" si="292"/>
        <v>5.4221194567683311</v>
      </c>
      <c r="P882">
        <f t="shared" si="293"/>
        <v>-686.9189573737325</v>
      </c>
      <c r="Q882">
        <f t="shared" si="304"/>
        <v>180</v>
      </c>
      <c r="R882">
        <f t="shared" si="305"/>
        <v>-123.64541232727187</v>
      </c>
      <c r="S882">
        <f t="shared" si="306"/>
        <v>-123.64541232727184</v>
      </c>
      <c r="T882">
        <f t="shared" ca="1" si="307"/>
        <v>1.3924272678729401</v>
      </c>
      <c r="U882">
        <f t="shared" ca="1" si="308"/>
        <v>34.508899999999997</v>
      </c>
      <c r="V882">
        <f ca="1">(-U882*'Config sheet'!$N$134+'Config sheet'!$N$135*'Stage 2'!U1247)*10^2</f>
        <v>114.86734092090265</v>
      </c>
      <c r="W882">
        <f t="shared" ca="1" si="294"/>
        <v>-8.7780714063692216</v>
      </c>
      <c r="X882" s="62">
        <f>'Config sheet'!$N$150*10^-3</f>
        <v>-333.6</v>
      </c>
      <c r="Y882" s="62">
        <f>'Config sheet'!$N$149*10^-3</f>
        <v>333.6</v>
      </c>
      <c r="Z882">
        <f t="shared" si="309"/>
        <v>0.15756875852723606</v>
      </c>
      <c r="AA882" s="62">
        <f>PI()/4*('Config sheet'!$N$38^2)*'Stage 2'!Z882*2</f>
        <v>1.4411348949423395E-2</v>
      </c>
      <c r="AB882">
        <f t="shared" si="310"/>
        <v>88.62134900294491</v>
      </c>
    </row>
    <row r="883" spans="3:28" x14ac:dyDescent="0.25">
      <c r="C883">
        <v>137</v>
      </c>
      <c r="D883">
        <f t="shared" si="296"/>
        <v>995</v>
      </c>
      <c r="E883">
        <f t="shared" si="297"/>
        <v>0.17780000000000001</v>
      </c>
      <c r="F883">
        <f t="shared" si="295"/>
        <v>2.2948073701842549E-2</v>
      </c>
      <c r="G883">
        <f t="shared" si="298"/>
        <v>104.19615634406146</v>
      </c>
      <c r="H883">
        <f t="shared" si="299"/>
        <v>2.3911010752322315</v>
      </c>
      <c r="I883" s="3">
        <f t="shared" si="300"/>
        <v>8.8900000000000007E-2</v>
      </c>
      <c r="J883" s="3">
        <f t="shared" si="301"/>
        <v>0.40640000000000004</v>
      </c>
      <c r="K883">
        <f t="shared" si="302"/>
        <v>0.20876499502261608</v>
      </c>
      <c r="L883" s="62">
        <f>PI()/4*('Config sheet'!$N$38^2)*'Stage 2'!K883*2</f>
        <v>1.9093792575483919E-2</v>
      </c>
      <c r="M883">
        <f t="shared" si="303"/>
        <v>91.523604915525965</v>
      </c>
      <c r="N883" s="62">
        <f>'Config sheet'!$N$44</f>
        <v>5.8970333333333338</v>
      </c>
      <c r="O883">
        <f t="shared" ref="O883:O946" si="311">I883*G883*SIN(H883)+I883^2*G883*SIN(2*H883)/(2*J883)</f>
        <v>5.30670008499989</v>
      </c>
      <c r="P883">
        <f t="shared" ref="P883:P946" si="312">I883*G883^2*COS(H883)+(I883^2*G883^2*COS(2*H883)/J883)</f>
        <v>-691.15504134041373</v>
      </c>
      <c r="Q883">
        <f t="shared" si="304"/>
        <v>180</v>
      </c>
      <c r="R883">
        <f t="shared" si="305"/>
        <v>-124.4079074412745</v>
      </c>
      <c r="S883">
        <f t="shared" si="306"/>
        <v>-124.40790744127447</v>
      </c>
      <c r="T883">
        <f t="shared" ca="1" si="307"/>
        <v>1.3924272678729401</v>
      </c>
      <c r="U883">
        <f t="shared" ca="1" si="308"/>
        <v>34.508899999999997</v>
      </c>
      <c r="V883">
        <f ca="1">(-U883*'Config sheet'!$N$134+'Config sheet'!$N$135*'Stage 2'!U1248)*10^2</f>
        <v>114.86734092090265</v>
      </c>
      <c r="W883">
        <f t="shared" ref="W883:W946" ca="1" si="313">R883+V883</f>
        <v>-9.5405665203718542</v>
      </c>
      <c r="X883" s="62">
        <f>'Config sheet'!$N$150*10^-3</f>
        <v>-333.6</v>
      </c>
      <c r="Y883" s="62">
        <f>'Config sheet'!$N$149*10^-3</f>
        <v>333.6</v>
      </c>
      <c r="Z883">
        <f t="shared" si="309"/>
        <v>0.1584653750226161</v>
      </c>
      <c r="AA883" s="62">
        <f>PI()/4*('Config sheet'!$N$38^2)*'Stage 2'!Z883*2</f>
        <v>1.4493354121701866E-2</v>
      </c>
      <c r="AB883">
        <f t="shared" si="310"/>
        <v>89.125632746128275</v>
      </c>
    </row>
    <row r="884" spans="3:28" x14ac:dyDescent="0.25">
      <c r="C884">
        <v>138</v>
      </c>
      <c r="D884">
        <f t="shared" si="296"/>
        <v>995</v>
      </c>
      <c r="E884">
        <f t="shared" si="297"/>
        <v>0.17780000000000001</v>
      </c>
      <c r="F884">
        <f t="shared" si="295"/>
        <v>2.3115577889447236E-2</v>
      </c>
      <c r="G884">
        <f t="shared" si="298"/>
        <v>104.19615634406146</v>
      </c>
      <c r="H884">
        <f t="shared" si="299"/>
        <v>2.4085543677521746</v>
      </c>
      <c r="I884" s="3">
        <f t="shared" si="300"/>
        <v>8.8900000000000007E-2</v>
      </c>
      <c r="J884" s="3">
        <f t="shared" si="301"/>
        <v>0.40640000000000004</v>
      </c>
      <c r="K884">
        <f t="shared" si="302"/>
        <v>0.20964229738072337</v>
      </c>
      <c r="L884" s="62">
        <f>PI()/4*('Config sheet'!$N$38^2)*'Stage 2'!K884*2</f>
        <v>1.9174031263247973E-2</v>
      </c>
      <c r="M884">
        <f t="shared" si="303"/>
        <v>91.908218602347247</v>
      </c>
      <c r="N884" s="62">
        <f>'Config sheet'!$N$44</f>
        <v>5.8970333333333338</v>
      </c>
      <c r="O884">
        <f t="shared" si="311"/>
        <v>5.1905877330727499</v>
      </c>
      <c r="P884">
        <f t="shared" si="312"/>
        <v>-695.19405010692083</v>
      </c>
      <c r="Q884">
        <f t="shared" si="304"/>
        <v>180</v>
      </c>
      <c r="R884">
        <f t="shared" si="305"/>
        <v>-125.13492901924576</v>
      </c>
      <c r="S884">
        <f t="shared" si="306"/>
        <v>-125.13492901924576</v>
      </c>
      <c r="T884">
        <f t="shared" ca="1" si="307"/>
        <v>1.3924272678729401</v>
      </c>
      <c r="U884">
        <f t="shared" ca="1" si="308"/>
        <v>34.508899999999997</v>
      </c>
      <c r="V884">
        <f ca="1">(-U884*'Config sheet'!$N$134+'Config sheet'!$N$135*'Stage 2'!U1249)*10^2</f>
        <v>114.86734092090265</v>
      </c>
      <c r="W884">
        <f t="shared" ca="1" si="313"/>
        <v>-10.267588098343111</v>
      </c>
      <c r="X884" s="62">
        <f>'Config sheet'!$N$150*10^-3</f>
        <v>-333.6</v>
      </c>
      <c r="Y884" s="62">
        <f>'Config sheet'!$N$149*10^-3</f>
        <v>333.6</v>
      </c>
      <c r="Z884">
        <f t="shared" si="309"/>
        <v>0.15934267738072339</v>
      </c>
      <c r="AA884" s="62">
        <f>PI()/4*('Config sheet'!$N$38^2)*'Stage 2'!Z884*2</f>
        <v>1.4573592809465918E-2</v>
      </c>
      <c r="AB884">
        <f t="shared" si="310"/>
        <v>89.619053644951279</v>
      </c>
    </row>
    <row r="885" spans="3:28" x14ac:dyDescent="0.25">
      <c r="C885">
        <v>139</v>
      </c>
      <c r="D885">
        <f t="shared" si="296"/>
        <v>995</v>
      </c>
      <c r="E885">
        <f t="shared" si="297"/>
        <v>0.17780000000000001</v>
      </c>
      <c r="F885">
        <f t="shared" si="295"/>
        <v>2.3283082077051927E-2</v>
      </c>
      <c r="G885">
        <f t="shared" si="298"/>
        <v>104.19615634406146</v>
      </c>
      <c r="H885">
        <f t="shared" si="299"/>
        <v>2.4260076602721181</v>
      </c>
      <c r="I885" s="3">
        <f t="shared" si="300"/>
        <v>8.8900000000000007E-2</v>
      </c>
      <c r="J885" s="3">
        <f t="shared" si="301"/>
        <v>0.40640000000000004</v>
      </c>
      <c r="K885">
        <f t="shared" si="302"/>
        <v>0.21050017379220554</v>
      </c>
      <c r="L885" s="62">
        <f>PI()/4*('Config sheet'!$N$38^2)*'Stage 2'!K885*2</f>
        <v>1.9252493240335972E-2</v>
      </c>
      <c r="M885">
        <f t="shared" si="303"/>
        <v>92.284315858222627</v>
      </c>
      <c r="N885" s="62">
        <f>'Config sheet'!$N$44</f>
        <v>5.8970333333333338</v>
      </c>
      <c r="O885">
        <f t="shared" si="311"/>
        <v>5.0738149536678367</v>
      </c>
      <c r="P885">
        <f t="shared" si="312"/>
        <v>-699.04146151536168</v>
      </c>
      <c r="Q885">
        <f t="shared" si="304"/>
        <v>180</v>
      </c>
      <c r="R885">
        <f t="shared" si="305"/>
        <v>-125.82746307276511</v>
      </c>
      <c r="S885">
        <f t="shared" si="306"/>
        <v>-125.8274630727651</v>
      </c>
      <c r="T885">
        <f t="shared" ca="1" si="307"/>
        <v>1.3924272678729401</v>
      </c>
      <c r="U885">
        <f t="shared" ca="1" si="308"/>
        <v>34.508899999999997</v>
      </c>
      <c r="V885">
        <f ca="1">(-U885*'Config sheet'!$N$134+'Config sheet'!$N$135*'Stage 2'!U1250)*10^2</f>
        <v>114.86734092090265</v>
      </c>
      <c r="W885">
        <f t="shared" ca="1" si="313"/>
        <v>-10.960122151862464</v>
      </c>
      <c r="X885" s="62">
        <f>'Config sheet'!$N$150*10^-3</f>
        <v>-333.6</v>
      </c>
      <c r="Y885" s="62">
        <f>'Config sheet'!$N$149*10^-3</f>
        <v>333.6</v>
      </c>
      <c r="Z885">
        <f t="shared" si="309"/>
        <v>0.16020055379220555</v>
      </c>
      <c r="AA885" s="62">
        <f>PI()/4*('Config sheet'!$N$38^2)*'Stage 2'!Z885*2</f>
        <v>1.4652054786553917E-2</v>
      </c>
      <c r="AB885">
        <f t="shared" si="310"/>
        <v>90.101548814513805</v>
      </c>
    </row>
    <row r="886" spans="3:28" x14ac:dyDescent="0.25">
      <c r="C886">
        <v>140</v>
      </c>
      <c r="D886">
        <f t="shared" si="296"/>
        <v>995</v>
      </c>
      <c r="E886">
        <f t="shared" si="297"/>
        <v>0.17780000000000001</v>
      </c>
      <c r="F886">
        <f t="shared" si="295"/>
        <v>2.3450586264656618E-2</v>
      </c>
      <c r="G886">
        <f t="shared" si="298"/>
        <v>104.19615634406146</v>
      </c>
      <c r="H886">
        <f t="shared" si="299"/>
        <v>2.4434609527920612</v>
      </c>
      <c r="I886" s="3">
        <f t="shared" si="300"/>
        <v>8.8900000000000007E-2</v>
      </c>
      <c r="J886" s="3">
        <f t="shared" si="301"/>
        <v>0.40640000000000004</v>
      </c>
      <c r="K886">
        <f t="shared" si="302"/>
        <v>0.21133851746771576</v>
      </c>
      <c r="L886" s="62">
        <f>PI()/4*('Config sheet'!$N$38^2)*'Stage 2'!K886*2</f>
        <v>1.9329168739719512E-2</v>
      </c>
      <c r="M886">
        <f t="shared" si="303"/>
        <v>92.651849866175041</v>
      </c>
      <c r="N886" s="62">
        <f>'Config sheet'!$N$44</f>
        <v>5.8970333333333338</v>
      </c>
      <c r="O886">
        <f t="shared" si="311"/>
        <v>4.9564133789370084</v>
      </c>
      <c r="P886">
        <f t="shared" si="312"/>
        <v>-702.70278720171871</v>
      </c>
      <c r="Q886">
        <f t="shared" si="304"/>
        <v>180</v>
      </c>
      <c r="R886">
        <f t="shared" si="305"/>
        <v>-126.48650169630938</v>
      </c>
      <c r="S886">
        <f t="shared" si="306"/>
        <v>-126.48650169630938</v>
      </c>
      <c r="T886">
        <f t="shared" ca="1" si="307"/>
        <v>1.3924272678729401</v>
      </c>
      <c r="U886">
        <f t="shared" ca="1" si="308"/>
        <v>34.508899999999997</v>
      </c>
      <c r="V886">
        <f ca="1">(-U886*'Config sheet'!$N$134+'Config sheet'!$N$135*'Stage 2'!U1251)*10^2</f>
        <v>114.86734092090265</v>
      </c>
      <c r="W886">
        <f t="shared" ca="1" si="313"/>
        <v>-11.619160775406726</v>
      </c>
      <c r="X886" s="62">
        <f>'Config sheet'!$N$150*10^-3</f>
        <v>-333.6</v>
      </c>
      <c r="Y886" s="62">
        <f>'Config sheet'!$N$149*10^-3</f>
        <v>333.6</v>
      </c>
      <c r="Z886">
        <f t="shared" si="309"/>
        <v>0.16103889746771577</v>
      </c>
      <c r="AA886" s="62">
        <f>PI()/4*('Config sheet'!$N$38^2)*'Stage 2'!Z886*2</f>
        <v>1.4728730285937455E-2</v>
      </c>
      <c r="AB886">
        <f t="shared" si="310"/>
        <v>90.573058193315944</v>
      </c>
    </row>
    <row r="887" spans="3:28" x14ac:dyDescent="0.25">
      <c r="C887">
        <v>141</v>
      </c>
      <c r="D887">
        <f t="shared" si="296"/>
        <v>995</v>
      </c>
      <c r="E887">
        <f t="shared" si="297"/>
        <v>0.17780000000000001</v>
      </c>
      <c r="F887">
        <f t="shared" si="295"/>
        <v>2.3618090452261306E-2</v>
      </c>
      <c r="G887">
        <f t="shared" si="298"/>
        <v>104.19615634406146</v>
      </c>
      <c r="H887">
        <f t="shared" si="299"/>
        <v>2.4609142453120043</v>
      </c>
      <c r="I887" s="3">
        <f t="shared" si="300"/>
        <v>8.8900000000000007E-2</v>
      </c>
      <c r="J887" s="3">
        <f t="shared" si="301"/>
        <v>0.40640000000000004</v>
      </c>
      <c r="K887">
        <f t="shared" si="302"/>
        <v>0.2121572264873427</v>
      </c>
      <c r="L887" s="62">
        <f>PI()/4*('Config sheet'!$N$38^2)*'Stage 2'!K887*2</f>
        <v>1.9404048439732154E-2</v>
      </c>
      <c r="M887">
        <f t="shared" si="303"/>
        <v>93.010775944011954</v>
      </c>
      <c r="N887" s="62">
        <f>'Config sheet'!$N$44</f>
        <v>5.8970333333333338</v>
      </c>
      <c r="O887">
        <f t="shared" si="311"/>
        <v>4.8384137156653999</v>
      </c>
      <c r="P887">
        <f t="shared" si="312"/>
        <v>-706.18356277402188</v>
      </c>
      <c r="Q887">
        <f t="shared" si="304"/>
        <v>180</v>
      </c>
      <c r="R887">
        <f t="shared" si="305"/>
        <v>-127.11304129932395</v>
      </c>
      <c r="S887">
        <f t="shared" si="306"/>
        <v>-127.11304129932395</v>
      </c>
      <c r="T887">
        <f t="shared" ca="1" si="307"/>
        <v>1.3924272678729401</v>
      </c>
      <c r="U887">
        <f t="shared" ca="1" si="308"/>
        <v>34.508899999999997</v>
      </c>
      <c r="V887">
        <f ca="1">(-U887*'Config sheet'!$N$134+'Config sheet'!$N$135*'Stage 2'!U1252)*10^2</f>
        <v>114.86734092090265</v>
      </c>
      <c r="W887">
        <f t="shared" ca="1" si="313"/>
        <v>-12.245700378421304</v>
      </c>
      <c r="X887" s="62">
        <f>'Config sheet'!$N$150*10^-3</f>
        <v>-333.6</v>
      </c>
      <c r="Y887" s="62">
        <f>'Config sheet'!$N$149*10^-3</f>
        <v>333.6</v>
      </c>
      <c r="Z887">
        <f t="shared" si="309"/>
        <v>0.16185760648734271</v>
      </c>
      <c r="AA887" s="62">
        <f>PI()/4*('Config sheet'!$N$38^2)*'Stage 2'!Z887*2</f>
        <v>1.48036099859501E-2</v>
      </c>
      <c r="AB887">
        <f t="shared" si="310"/>
        <v>91.033524458572941</v>
      </c>
    </row>
    <row r="888" spans="3:28" x14ac:dyDescent="0.25">
      <c r="C888">
        <v>142</v>
      </c>
      <c r="D888">
        <f t="shared" si="296"/>
        <v>995</v>
      </c>
      <c r="E888">
        <f t="shared" si="297"/>
        <v>0.17780000000000001</v>
      </c>
      <c r="F888">
        <f t="shared" si="295"/>
        <v>2.3785594639865997E-2</v>
      </c>
      <c r="G888">
        <f t="shared" si="298"/>
        <v>104.19615634406146</v>
      </c>
      <c r="H888">
        <f t="shared" si="299"/>
        <v>2.4783675378319479</v>
      </c>
      <c r="I888" s="3">
        <f t="shared" si="300"/>
        <v>8.8900000000000007E-2</v>
      </c>
      <c r="J888" s="3">
        <f t="shared" si="301"/>
        <v>0.40640000000000004</v>
      </c>
      <c r="K888">
        <f t="shared" si="302"/>
        <v>0.21295620365100437</v>
      </c>
      <c r="L888" s="62">
        <f>PI()/4*('Config sheet'!$N$38^2)*'Stage 2'!K888*2</f>
        <v>1.947712345038637E-2</v>
      </c>
      <c r="M888">
        <f t="shared" si="303"/>
        <v>93.361051478737394</v>
      </c>
      <c r="N888" s="62">
        <f>'Config sheet'!$N$44</f>
        <v>5.8970333333333338</v>
      </c>
      <c r="O888">
        <f t="shared" si="311"/>
        <v>4.7198457420764193</v>
      </c>
      <c r="P888">
        <f t="shared" si="312"/>
        <v>-709.48933802307101</v>
      </c>
      <c r="Q888">
        <f t="shared" si="304"/>
        <v>180</v>
      </c>
      <c r="R888">
        <f t="shared" si="305"/>
        <v>-127.70808084415279</v>
      </c>
      <c r="S888">
        <f t="shared" si="306"/>
        <v>-127.70808084415278</v>
      </c>
      <c r="T888">
        <f t="shared" ca="1" si="307"/>
        <v>1.3924272678729401</v>
      </c>
      <c r="U888">
        <f t="shared" ca="1" si="308"/>
        <v>34.508899999999997</v>
      </c>
      <c r="V888">
        <f ca="1">(-U888*'Config sheet'!$N$134+'Config sheet'!$N$135*'Stage 2'!U1253)*10^2</f>
        <v>114.86734092090265</v>
      </c>
      <c r="W888">
        <f t="shared" ca="1" si="313"/>
        <v>-12.84073992325014</v>
      </c>
      <c r="X888" s="62">
        <f>'Config sheet'!$N$150*10^-3</f>
        <v>-333.6</v>
      </c>
      <c r="Y888" s="62">
        <f>'Config sheet'!$N$149*10^-3</f>
        <v>333.6</v>
      </c>
      <c r="Z888">
        <f t="shared" si="309"/>
        <v>0.16265658365100438</v>
      </c>
      <c r="AA888" s="62">
        <f>PI()/4*('Config sheet'!$N$38^2)*'Stage 2'!Z888*2</f>
        <v>1.4876684996604312E-2</v>
      </c>
      <c r="AB888">
        <f t="shared" si="310"/>
        <v>91.482892942072198</v>
      </c>
    </row>
    <row r="889" spans="3:28" x14ac:dyDescent="0.25">
      <c r="C889">
        <v>143</v>
      </c>
      <c r="D889">
        <f t="shared" si="296"/>
        <v>995</v>
      </c>
      <c r="E889">
        <f t="shared" si="297"/>
        <v>0.17780000000000001</v>
      </c>
      <c r="F889">
        <f t="shared" si="295"/>
        <v>2.3953098827470688E-2</v>
      </c>
      <c r="G889">
        <f t="shared" si="298"/>
        <v>104.19615634406146</v>
      </c>
      <c r="H889">
        <f t="shared" si="299"/>
        <v>2.495820830351891</v>
      </c>
      <c r="I889" s="3">
        <f t="shared" si="300"/>
        <v>8.8900000000000007E-2</v>
      </c>
      <c r="J889" s="3">
        <f t="shared" si="301"/>
        <v>0.40640000000000004</v>
      </c>
      <c r="K889">
        <f t="shared" si="302"/>
        <v>0.21373535633003776</v>
      </c>
      <c r="L889" s="62">
        <f>PI()/4*('Config sheet'!$N$38^2)*'Stage 2'!K889*2</f>
        <v>1.9548385299799794E-2</v>
      </c>
      <c r="M889">
        <f t="shared" si="303"/>
        <v>93.702635861487963</v>
      </c>
      <c r="N889" s="62">
        <f>'Config sheet'!$N$44</f>
        <v>5.8970333333333338</v>
      </c>
      <c r="O889">
        <f t="shared" si="311"/>
        <v>4.6007383062728797</v>
      </c>
      <c r="P889">
        <f t="shared" si="312"/>
        <v>-712.6256671785651</v>
      </c>
      <c r="Q889">
        <f t="shared" si="304"/>
        <v>180</v>
      </c>
      <c r="R889">
        <f t="shared" si="305"/>
        <v>-128.27262009214172</v>
      </c>
      <c r="S889">
        <f t="shared" si="306"/>
        <v>-128.27262009214172</v>
      </c>
      <c r="T889">
        <f t="shared" ca="1" si="307"/>
        <v>1.3924272678729401</v>
      </c>
      <c r="U889">
        <f t="shared" ca="1" si="308"/>
        <v>34.508899999999997</v>
      </c>
      <c r="V889">
        <f ca="1">(-U889*'Config sheet'!$N$134+'Config sheet'!$N$135*'Stage 2'!U1254)*10^2</f>
        <v>114.86734092090265</v>
      </c>
      <c r="W889">
        <f t="shared" ca="1" si="313"/>
        <v>-13.405279171239073</v>
      </c>
      <c r="X889" s="62">
        <f>'Config sheet'!$N$150*10^-3</f>
        <v>-333.6</v>
      </c>
      <c r="Y889" s="62">
        <f>'Config sheet'!$N$149*10^-3</f>
        <v>333.6</v>
      </c>
      <c r="Z889">
        <f t="shared" si="309"/>
        <v>0.16343573633003777</v>
      </c>
      <c r="AA889" s="62">
        <f>PI()/4*('Config sheet'!$N$38^2)*'Stage 2'!Z889*2</f>
        <v>1.4947946846017739E-2</v>
      </c>
      <c r="AB889">
        <f t="shared" si="310"/>
        <v>91.921111546702903</v>
      </c>
    </row>
    <row r="890" spans="3:28" x14ac:dyDescent="0.25">
      <c r="C890">
        <v>144</v>
      </c>
      <c r="D890">
        <f t="shared" si="296"/>
        <v>995</v>
      </c>
      <c r="E890">
        <f t="shared" si="297"/>
        <v>0.17780000000000001</v>
      </c>
      <c r="F890">
        <f t="shared" si="295"/>
        <v>2.4120603015075379E-2</v>
      </c>
      <c r="G890">
        <f t="shared" si="298"/>
        <v>104.19615634406146</v>
      </c>
      <c r="H890">
        <f t="shared" si="299"/>
        <v>2.5132741228718345</v>
      </c>
      <c r="I890" s="3">
        <f t="shared" si="300"/>
        <v>8.8900000000000007E-2</v>
      </c>
      <c r="J890" s="3">
        <f t="shared" si="301"/>
        <v>0.40640000000000004</v>
      </c>
      <c r="K890">
        <f t="shared" si="302"/>
        <v>0.21449459632020396</v>
      </c>
      <c r="L890" s="62">
        <f>PI()/4*('Config sheet'!$N$38^2)*'Stage 2'!K890*2</f>
        <v>1.9617825920750998E-2</v>
      </c>
      <c r="M890">
        <f t="shared" si="303"/>
        <v>94.035490423089669</v>
      </c>
      <c r="N890" s="62">
        <f>'Config sheet'!$N$44</f>
        <v>5.8970333333333338</v>
      </c>
      <c r="O890">
        <f t="shared" si="311"/>
        <v>4.4811193263055387</v>
      </c>
      <c r="P890">
        <f t="shared" si="312"/>
        <v>-715.59809922341879</v>
      </c>
      <c r="Q890">
        <f t="shared" si="304"/>
        <v>180</v>
      </c>
      <c r="R890">
        <f t="shared" si="305"/>
        <v>-128.80765786021539</v>
      </c>
      <c r="S890">
        <f t="shared" si="306"/>
        <v>-128.80765786021539</v>
      </c>
      <c r="T890">
        <f t="shared" ca="1" si="307"/>
        <v>1.3924272678729401</v>
      </c>
      <c r="U890">
        <f t="shared" ca="1" si="308"/>
        <v>34.508899999999997</v>
      </c>
      <c r="V890">
        <f ca="1">(-U890*'Config sheet'!$N$134+'Config sheet'!$N$135*'Stage 2'!U1255)*10^2</f>
        <v>114.86734092090265</v>
      </c>
      <c r="W890">
        <f t="shared" ca="1" si="313"/>
        <v>-13.940316939312737</v>
      </c>
      <c r="X890" s="62">
        <f>'Config sheet'!$N$150*10^-3</f>
        <v>-333.6</v>
      </c>
      <c r="Y890" s="62">
        <f>'Config sheet'!$N$149*10^-3</f>
        <v>333.6</v>
      </c>
      <c r="Z890">
        <f t="shared" si="309"/>
        <v>0.16419497632020397</v>
      </c>
      <c r="AA890" s="62">
        <f>PI()/4*('Config sheet'!$N$38^2)*'Stage 2'!Z890*2</f>
        <v>1.5017387466968943E-2</v>
      </c>
      <c r="AB890">
        <f t="shared" si="310"/>
        <v>92.348130663781745</v>
      </c>
    </row>
    <row r="891" spans="3:28" x14ac:dyDescent="0.25">
      <c r="C891">
        <v>145</v>
      </c>
      <c r="D891">
        <f t="shared" si="296"/>
        <v>995</v>
      </c>
      <c r="E891">
        <f t="shared" si="297"/>
        <v>0.17780000000000001</v>
      </c>
      <c r="F891">
        <f t="shared" si="295"/>
        <v>2.4288107202680067E-2</v>
      </c>
      <c r="G891">
        <f t="shared" si="298"/>
        <v>104.19615634406146</v>
      </c>
      <c r="H891">
        <f t="shared" si="299"/>
        <v>2.5307274153917776</v>
      </c>
      <c r="I891" s="3">
        <f t="shared" si="300"/>
        <v>8.8900000000000007E-2</v>
      </c>
      <c r="J891" s="3">
        <f t="shared" si="301"/>
        <v>0.40640000000000004</v>
      </c>
      <c r="K891">
        <f t="shared" si="302"/>
        <v>0.21523383969632193</v>
      </c>
      <c r="L891" s="62">
        <f>PI()/4*('Config sheet'!$N$38^2)*'Stage 2'!K891*2</f>
        <v>1.968543763738418E-2</v>
      </c>
      <c r="M891">
        <f t="shared" si="303"/>
        <v>94.359578370328677</v>
      </c>
      <c r="N891" s="62">
        <f>'Config sheet'!$N$44</f>
        <v>5.8970333333333338</v>
      </c>
      <c r="O891">
        <f t="shared" si="311"/>
        <v>4.3610157918583248</v>
      </c>
      <c r="P891">
        <f t="shared" si="312"/>
        <v>-718.41216827895096</v>
      </c>
      <c r="Q891">
        <f t="shared" si="304"/>
        <v>180</v>
      </c>
      <c r="R891">
        <f t="shared" si="305"/>
        <v>-129.3141902902112</v>
      </c>
      <c r="S891">
        <f t="shared" si="306"/>
        <v>-129.31419029021117</v>
      </c>
      <c r="T891">
        <f t="shared" ca="1" si="307"/>
        <v>1.3924272678729401</v>
      </c>
      <c r="U891">
        <f t="shared" ca="1" si="308"/>
        <v>34.508899999999997</v>
      </c>
      <c r="V891">
        <f ca="1">(-U891*'Config sheet'!$N$134+'Config sheet'!$N$135*'Stage 2'!U1256)*10^2</f>
        <v>114.86734092090265</v>
      </c>
      <c r="W891">
        <f t="shared" ca="1" si="313"/>
        <v>-14.446849369308552</v>
      </c>
      <c r="X891" s="62">
        <f>'Config sheet'!$N$150*10^-3</f>
        <v>-333.6</v>
      </c>
      <c r="Y891" s="62">
        <f>'Config sheet'!$N$149*10^-3</f>
        <v>333.6</v>
      </c>
      <c r="Z891">
        <f t="shared" si="309"/>
        <v>0.16493421969632194</v>
      </c>
      <c r="AA891" s="62">
        <f>PI()/4*('Config sheet'!$N$38^2)*'Stage 2'!Z891*2</f>
        <v>1.5084999183602127E-2</v>
      </c>
      <c r="AB891">
        <f t="shared" si="310"/>
        <v>92.763903091294679</v>
      </c>
    </row>
    <row r="892" spans="3:28" x14ac:dyDescent="0.25">
      <c r="C892">
        <v>146</v>
      </c>
      <c r="D892">
        <f t="shared" si="296"/>
        <v>995</v>
      </c>
      <c r="E892">
        <f t="shared" si="297"/>
        <v>0.17780000000000001</v>
      </c>
      <c r="F892">
        <f t="shared" si="295"/>
        <v>2.4455611390284758E-2</v>
      </c>
      <c r="G892">
        <f t="shared" si="298"/>
        <v>104.19615634406146</v>
      </c>
      <c r="H892">
        <f t="shared" si="299"/>
        <v>2.5481807079117211</v>
      </c>
      <c r="I892" s="3">
        <f t="shared" si="300"/>
        <v>8.8900000000000007E-2</v>
      </c>
      <c r="J892" s="3">
        <f t="shared" si="301"/>
        <v>0.40640000000000004</v>
      </c>
      <c r="K892">
        <f t="shared" si="302"/>
        <v>0.21595300666873557</v>
      </c>
      <c r="L892" s="62">
        <f>PI()/4*('Config sheet'!$N$38^2)*'Stage 2'!K892*2</f>
        <v>1.9751213152081545E-2</v>
      </c>
      <c r="M892">
        <f t="shared" si="303"/>
        <v>94.674864723025664</v>
      </c>
      <c r="N892" s="62">
        <f>'Config sheet'!$N$44</f>
        <v>5.8970333333333338</v>
      </c>
      <c r="O892">
        <f t="shared" si="311"/>
        <v>4.2404537675372076</v>
      </c>
      <c r="P892">
        <f t="shared" si="312"/>
        <v>-721.07338407353723</v>
      </c>
      <c r="Q892">
        <f t="shared" si="304"/>
        <v>180</v>
      </c>
      <c r="R892">
        <f t="shared" si="305"/>
        <v>-129.79320913323673</v>
      </c>
      <c r="S892">
        <f t="shared" si="306"/>
        <v>-129.7932091332367</v>
      </c>
      <c r="T892">
        <f t="shared" ca="1" si="307"/>
        <v>1.3924272678729401</v>
      </c>
      <c r="U892">
        <f t="shared" ca="1" si="308"/>
        <v>34.508899999999997</v>
      </c>
      <c r="V892">
        <f ca="1">(-U892*'Config sheet'!$N$134+'Config sheet'!$N$135*'Stage 2'!U1257)*10^2</f>
        <v>114.86734092090265</v>
      </c>
      <c r="W892">
        <f t="shared" ca="1" si="313"/>
        <v>-14.92586821233408</v>
      </c>
      <c r="X892" s="62">
        <f>'Config sheet'!$N$150*10^-3</f>
        <v>-333.6</v>
      </c>
      <c r="Y892" s="62">
        <f>'Config sheet'!$N$149*10^-3</f>
        <v>333.6</v>
      </c>
      <c r="Z892">
        <f t="shared" si="309"/>
        <v>0.16565338666873558</v>
      </c>
      <c r="AA892" s="62">
        <f>PI()/4*('Config sheet'!$N$38^2)*'Stage 2'!Z892*2</f>
        <v>1.5150774698299488E-2</v>
      </c>
      <c r="AB892">
        <f t="shared" si="310"/>
        <v>93.168383953169609</v>
      </c>
    </row>
    <row r="893" spans="3:28" x14ac:dyDescent="0.25">
      <c r="C893">
        <v>147</v>
      </c>
      <c r="D893">
        <f t="shared" si="296"/>
        <v>995</v>
      </c>
      <c r="E893">
        <f t="shared" si="297"/>
        <v>0.17780000000000001</v>
      </c>
      <c r="F893">
        <f t="shared" si="295"/>
        <v>2.4623115577889449E-2</v>
      </c>
      <c r="G893">
        <f t="shared" si="298"/>
        <v>104.19615634406146</v>
      </c>
      <c r="H893">
        <f t="shared" si="299"/>
        <v>2.5656340004316642</v>
      </c>
      <c r="I893" s="3">
        <f t="shared" si="300"/>
        <v>8.8900000000000007E-2</v>
      </c>
      <c r="J893" s="3">
        <f t="shared" si="301"/>
        <v>0.40640000000000004</v>
      </c>
      <c r="K893">
        <f t="shared" si="302"/>
        <v>0.21665202144180884</v>
      </c>
      <c r="L893" s="62">
        <f>PI()/4*('Config sheet'!$N$38^2)*'Stage 2'!K893*2</f>
        <v>1.9815145532521158E-2</v>
      </c>
      <c r="M893">
        <f t="shared" si="303"/>
        <v>94.981316251999388</v>
      </c>
      <c r="N893" s="62">
        <f>'Config sheet'!$N$44</f>
        <v>5.8970333333333338</v>
      </c>
      <c r="O893">
        <f t="shared" si="311"/>
        <v>4.1194583977478123</v>
      </c>
      <c r="P893">
        <f t="shared" si="312"/>
        <v>-723.5872225071779</v>
      </c>
      <c r="Q893">
        <f t="shared" si="304"/>
        <v>180</v>
      </c>
      <c r="R893">
        <f t="shared" si="305"/>
        <v>-130.24570005129206</v>
      </c>
      <c r="S893">
        <f t="shared" si="306"/>
        <v>-130.24570005129203</v>
      </c>
      <c r="T893">
        <f t="shared" ca="1" si="307"/>
        <v>1.3924272678729401</v>
      </c>
      <c r="U893">
        <f t="shared" ca="1" si="308"/>
        <v>34.508899999999997</v>
      </c>
      <c r="V893">
        <f ca="1">(-U893*'Config sheet'!$N$134+'Config sheet'!$N$135*'Stage 2'!U1258)*10^2</f>
        <v>114.86734092090265</v>
      </c>
      <c r="W893">
        <f t="shared" ca="1" si="313"/>
        <v>-15.378359130389413</v>
      </c>
      <c r="X893" s="62">
        <f>'Config sheet'!$N$150*10^-3</f>
        <v>-333.6</v>
      </c>
      <c r="Y893" s="62">
        <f>'Config sheet'!$N$149*10^-3</f>
        <v>333.6</v>
      </c>
      <c r="Z893">
        <f t="shared" si="309"/>
        <v>0.16635240144180885</v>
      </c>
      <c r="AA893" s="62">
        <f>PI()/4*('Config sheet'!$N$38^2)*'Stage 2'!Z893*2</f>
        <v>1.5214707078739103E-2</v>
      </c>
      <c r="AB893">
        <f t="shared" si="310"/>
        <v>93.561530619690018</v>
      </c>
    </row>
    <row r="894" spans="3:28" x14ac:dyDescent="0.25">
      <c r="C894">
        <v>148</v>
      </c>
      <c r="D894">
        <f t="shared" si="296"/>
        <v>995</v>
      </c>
      <c r="E894">
        <f t="shared" si="297"/>
        <v>0.17780000000000001</v>
      </c>
      <c r="F894">
        <f t="shared" si="295"/>
        <v>2.479061976549414E-2</v>
      </c>
      <c r="G894">
        <f t="shared" si="298"/>
        <v>104.19615634406146</v>
      </c>
      <c r="H894">
        <f t="shared" si="299"/>
        <v>2.5830872929516078</v>
      </c>
      <c r="I894" s="3">
        <f t="shared" si="300"/>
        <v>8.8900000000000007E-2</v>
      </c>
      <c r="J894" s="3">
        <f t="shared" si="301"/>
        <v>0.40640000000000004</v>
      </c>
      <c r="K894">
        <f t="shared" si="302"/>
        <v>0.21733081207463667</v>
      </c>
      <c r="L894" s="62">
        <f>PI()/4*('Config sheet'!$N$38^2)*'Stage 2'!K894*2</f>
        <v>1.9877228198937488E-2</v>
      </c>
      <c r="M894">
        <f t="shared" si="303"/>
        <v>95.278901418001766</v>
      </c>
      <c r="N894" s="62">
        <f>'Config sheet'!$N$44</f>
        <v>5.8970333333333338</v>
      </c>
      <c r="O894">
        <f t="shared" si="311"/>
        <v>3.9980539131445485</v>
      </c>
      <c r="P894">
        <f t="shared" si="312"/>
        <v>-725.95911632431682</v>
      </c>
      <c r="Q894">
        <f t="shared" si="304"/>
        <v>180</v>
      </c>
      <c r="R894">
        <f t="shared" si="305"/>
        <v>-130.67264093837704</v>
      </c>
      <c r="S894">
        <f t="shared" si="306"/>
        <v>-130.67264093837701</v>
      </c>
      <c r="T894">
        <f t="shared" ca="1" si="307"/>
        <v>1.3924272678729401</v>
      </c>
      <c r="U894">
        <f t="shared" ca="1" si="308"/>
        <v>34.508899999999997</v>
      </c>
      <c r="V894">
        <f ca="1">(-U894*'Config sheet'!$N$134+'Config sheet'!$N$135*'Stage 2'!U1259)*10^2</f>
        <v>114.86734092090265</v>
      </c>
      <c r="W894">
        <f t="shared" ca="1" si="313"/>
        <v>-15.805300017474394</v>
      </c>
      <c r="X894" s="62">
        <f>'Config sheet'!$N$150*10^-3</f>
        <v>-333.6</v>
      </c>
      <c r="Y894" s="62">
        <f>'Config sheet'!$N$149*10^-3</f>
        <v>333.6</v>
      </c>
      <c r="Z894">
        <f t="shared" si="309"/>
        <v>0.16703119207463668</v>
      </c>
      <c r="AA894" s="62">
        <f>PI()/4*('Config sheet'!$N$38^2)*'Stage 2'!Z894*2</f>
        <v>1.5276789745155433E-2</v>
      </c>
      <c r="AB894">
        <f t="shared" si="310"/>
        <v>93.943302629154473</v>
      </c>
    </row>
    <row r="895" spans="3:28" x14ac:dyDescent="0.25">
      <c r="C895">
        <v>149</v>
      </c>
      <c r="D895">
        <f t="shared" si="296"/>
        <v>995</v>
      </c>
      <c r="E895">
        <f t="shared" si="297"/>
        <v>0.17780000000000001</v>
      </c>
      <c r="F895">
        <f t="shared" si="295"/>
        <v>2.4958123953098828E-2</v>
      </c>
      <c r="G895">
        <f t="shared" si="298"/>
        <v>104.19615634406146</v>
      </c>
      <c r="H895">
        <f t="shared" si="299"/>
        <v>2.6005405854715509</v>
      </c>
      <c r="I895" s="3">
        <f t="shared" si="300"/>
        <v>8.8900000000000007E-2</v>
      </c>
      <c r="J895" s="3">
        <f t="shared" si="301"/>
        <v>0.40640000000000004</v>
      </c>
      <c r="K895">
        <f t="shared" si="302"/>
        <v>0.21798931034415009</v>
      </c>
      <c r="L895" s="62">
        <f>PI()/4*('Config sheet'!$N$38^2)*'Stage 2'!K895*2</f>
        <v>1.9937454911600892E-2</v>
      </c>
      <c r="M895">
        <f t="shared" si="303"/>
        <v>95.567590311702432</v>
      </c>
      <c r="N895" s="62">
        <f>'Config sheet'!$N$44</f>
        <v>5.8970333333333338</v>
      </c>
      <c r="O895">
        <f t="shared" si="311"/>
        <v>3.8762636386322349</v>
      </c>
      <c r="P895">
        <f t="shared" si="312"/>
        <v>-728.19444590707587</v>
      </c>
      <c r="Q895">
        <f t="shared" si="304"/>
        <v>180</v>
      </c>
      <c r="R895">
        <f t="shared" si="305"/>
        <v>-131.07500026327367</v>
      </c>
      <c r="S895">
        <f t="shared" si="306"/>
        <v>-131.07500026327367</v>
      </c>
      <c r="T895">
        <f t="shared" ca="1" si="307"/>
        <v>1.3924272678729401</v>
      </c>
      <c r="U895">
        <f t="shared" ca="1" si="308"/>
        <v>34.508899999999997</v>
      </c>
      <c r="V895">
        <f ca="1">(-U895*'Config sheet'!$N$134+'Config sheet'!$N$135*'Stage 2'!U1260)*10^2</f>
        <v>114.86734092090265</v>
      </c>
      <c r="W895">
        <f t="shared" ca="1" si="313"/>
        <v>-16.207659342371016</v>
      </c>
      <c r="X895" s="62">
        <f>'Config sheet'!$N$150*10^-3</f>
        <v>-333.6</v>
      </c>
      <c r="Y895" s="62">
        <f>'Config sheet'!$N$149*10^-3</f>
        <v>333.6</v>
      </c>
      <c r="Z895">
        <f t="shared" si="309"/>
        <v>0.1676896903441501</v>
      </c>
      <c r="AA895" s="62">
        <f>PI()/4*('Config sheet'!$N$38^2)*'Stage 2'!Z895*2</f>
        <v>1.5337016457818839E-2</v>
      </c>
      <c r="AB895">
        <f t="shared" si="310"/>
        <v>94.313661610883059</v>
      </c>
    </row>
    <row r="896" spans="3:28" x14ac:dyDescent="0.25">
      <c r="C896">
        <v>150</v>
      </c>
      <c r="D896">
        <f t="shared" si="296"/>
        <v>995</v>
      </c>
      <c r="E896">
        <f t="shared" si="297"/>
        <v>0.17780000000000001</v>
      </c>
      <c r="F896">
        <f t="shared" si="295"/>
        <v>2.5125628140703519E-2</v>
      </c>
      <c r="G896">
        <f t="shared" si="298"/>
        <v>104.19615634406146</v>
      </c>
      <c r="H896">
        <f t="shared" si="299"/>
        <v>2.6179938779914944</v>
      </c>
      <c r="I896" s="3">
        <f t="shared" si="300"/>
        <v>8.8900000000000007E-2</v>
      </c>
      <c r="J896" s="3">
        <f t="shared" si="301"/>
        <v>0.40640000000000004</v>
      </c>
      <c r="K896">
        <f t="shared" si="302"/>
        <v>0.21862745161078606</v>
      </c>
      <c r="L896" s="62">
        <f>PI()/4*('Config sheet'!$N$38^2)*'Stage 2'!K896*2</f>
        <v>1.999581975853169E-2</v>
      </c>
      <c r="M896">
        <f t="shared" si="303"/>
        <v>95.847354594797679</v>
      </c>
      <c r="N896" s="62">
        <f>'Config sheet'!$N$44</f>
        <v>5.8970333333333338</v>
      </c>
      <c r="O896">
        <f t="shared" si="311"/>
        <v>3.7541100028988916</v>
      </c>
      <c r="P896">
        <f t="shared" si="312"/>
        <v>-730.29853020091491</v>
      </c>
      <c r="Q896">
        <f t="shared" si="304"/>
        <v>180</v>
      </c>
      <c r="R896">
        <f t="shared" si="305"/>
        <v>-131.45373543616469</v>
      </c>
      <c r="S896">
        <f t="shared" si="306"/>
        <v>-131.45373543616469</v>
      </c>
      <c r="T896">
        <f t="shared" ca="1" si="307"/>
        <v>1.3924272678729401</v>
      </c>
      <c r="U896">
        <f t="shared" ca="1" si="308"/>
        <v>34.508899999999997</v>
      </c>
      <c r="V896">
        <f ca="1">(-U896*'Config sheet'!$N$134+'Config sheet'!$N$135*'Stage 2'!U1261)*10^2</f>
        <v>114.86734092090265</v>
      </c>
      <c r="W896">
        <f t="shared" ca="1" si="313"/>
        <v>-16.586394515262043</v>
      </c>
      <c r="X896" s="62">
        <f>'Config sheet'!$N$150*10^-3</f>
        <v>-333.6</v>
      </c>
      <c r="Y896" s="62">
        <f>'Config sheet'!$N$149*10^-3</f>
        <v>333.6</v>
      </c>
      <c r="Z896">
        <f t="shared" si="309"/>
        <v>0.16832783161078607</v>
      </c>
      <c r="AA896" s="62">
        <f>PI()/4*('Config sheet'!$N$38^2)*'Stage 2'!Z896*2</f>
        <v>1.5395381304749637E-2</v>
      </c>
      <c r="AB896">
        <f t="shared" si="310"/>
        <v>94.672571209665946</v>
      </c>
    </row>
    <row r="897" spans="3:28" x14ac:dyDescent="0.25">
      <c r="C897">
        <v>151</v>
      </c>
      <c r="D897">
        <f t="shared" si="296"/>
        <v>995</v>
      </c>
      <c r="E897">
        <f t="shared" si="297"/>
        <v>0.17780000000000001</v>
      </c>
      <c r="F897">
        <f t="shared" si="295"/>
        <v>2.529313232830821E-2</v>
      </c>
      <c r="G897">
        <f t="shared" si="298"/>
        <v>104.19615634406146</v>
      </c>
      <c r="H897">
        <f t="shared" si="299"/>
        <v>2.6354471705114375</v>
      </c>
      <c r="I897" s="3">
        <f t="shared" si="300"/>
        <v>8.8900000000000007E-2</v>
      </c>
      <c r="J897" s="3">
        <f t="shared" si="301"/>
        <v>0.40640000000000004</v>
      </c>
      <c r="K897">
        <f t="shared" si="302"/>
        <v>0.21924517468688365</v>
      </c>
      <c r="L897" s="62">
        <f>PI()/4*('Config sheet'!$N$38^2)*'Stage 2'!K897*2</f>
        <v>2.0052317143463585E-2</v>
      </c>
      <c r="M897">
        <f t="shared" si="303"/>
        <v>96.118167442314757</v>
      </c>
      <c r="N897" s="62">
        <f>'Config sheet'!$N$44</f>
        <v>5.8970333333333338</v>
      </c>
      <c r="O897">
        <f t="shared" si="311"/>
        <v>3.6316145494566912</v>
      </c>
      <c r="P897">
        <f t="shared" si="312"/>
        <v>-732.27661778453773</v>
      </c>
      <c r="Q897">
        <f t="shared" si="304"/>
        <v>180</v>
      </c>
      <c r="R897">
        <f t="shared" si="305"/>
        <v>-131.80979120121683</v>
      </c>
      <c r="S897">
        <f t="shared" si="306"/>
        <v>-131.8097912012168</v>
      </c>
      <c r="T897">
        <f t="shared" ca="1" si="307"/>
        <v>1.3924272678729401</v>
      </c>
      <c r="U897">
        <f t="shared" ca="1" si="308"/>
        <v>34.508899999999997</v>
      </c>
      <c r="V897">
        <f ca="1">(-U897*'Config sheet'!$N$134+'Config sheet'!$N$135*'Stage 2'!U1262)*10^2</f>
        <v>114.86734092090265</v>
      </c>
      <c r="W897">
        <f t="shared" ca="1" si="313"/>
        <v>-16.942450280314176</v>
      </c>
      <c r="X897" s="62">
        <f>'Config sheet'!$N$150*10^-3</f>
        <v>-333.6</v>
      </c>
      <c r="Y897" s="62">
        <f>'Config sheet'!$N$149*10^-3</f>
        <v>333.6</v>
      </c>
      <c r="Z897">
        <f t="shared" si="309"/>
        <v>0.16894555468688366</v>
      </c>
      <c r="AA897" s="62">
        <f>PI()/4*('Config sheet'!$N$38^2)*'Stage 2'!Z897*2</f>
        <v>1.5451878689681529E-2</v>
      </c>
      <c r="AB897">
        <f t="shared" si="310"/>
        <v>95.019997011745588</v>
      </c>
    </row>
    <row r="898" spans="3:28" x14ac:dyDescent="0.25">
      <c r="C898">
        <v>152</v>
      </c>
      <c r="D898">
        <f t="shared" si="296"/>
        <v>995</v>
      </c>
      <c r="E898">
        <f t="shared" si="297"/>
        <v>0.17780000000000001</v>
      </c>
      <c r="F898">
        <f t="shared" si="295"/>
        <v>2.5460636515912898E-2</v>
      </c>
      <c r="G898">
        <f t="shared" si="298"/>
        <v>104.19615634406146</v>
      </c>
      <c r="H898">
        <f t="shared" si="299"/>
        <v>2.6529004630313806</v>
      </c>
      <c r="I898" s="3">
        <f t="shared" si="300"/>
        <v>8.8900000000000007E-2</v>
      </c>
      <c r="J898" s="3">
        <f t="shared" si="301"/>
        <v>0.40640000000000004</v>
      </c>
      <c r="K898">
        <f t="shared" si="302"/>
        <v>0.21984242170796175</v>
      </c>
      <c r="L898" s="62">
        <f>PI()/4*('Config sheet'!$N$38^2)*'Stage 2'!K898*2</f>
        <v>2.0106941774070623E-2</v>
      </c>
      <c r="M898">
        <f t="shared" si="303"/>
        <v>96.380003486179305</v>
      </c>
      <c r="N898" s="62">
        <f>'Config sheet'!$N$44</f>
        <v>5.8970333333333338</v>
      </c>
      <c r="O898">
        <f t="shared" si="311"/>
        <v>3.5087979491657637</v>
      </c>
      <c r="P898">
        <f t="shared" si="312"/>
        <v>-734.13387809567246</v>
      </c>
      <c r="Q898">
        <f t="shared" si="304"/>
        <v>180</v>
      </c>
      <c r="R898">
        <f t="shared" si="305"/>
        <v>-132.14409805722104</v>
      </c>
      <c r="S898">
        <f t="shared" si="306"/>
        <v>-132.14409805722104</v>
      </c>
      <c r="T898">
        <f t="shared" ca="1" si="307"/>
        <v>1.3924272678729401</v>
      </c>
      <c r="U898">
        <f t="shared" ca="1" si="308"/>
        <v>34.508899999999997</v>
      </c>
      <c r="V898">
        <f ca="1">(-U898*'Config sheet'!$N$134+'Config sheet'!$N$135*'Stage 2'!U1263)*10^2</f>
        <v>114.86734092090265</v>
      </c>
      <c r="W898">
        <f t="shared" ca="1" si="313"/>
        <v>-17.276757136318395</v>
      </c>
      <c r="X898" s="62">
        <f>'Config sheet'!$N$150*10^-3</f>
        <v>-333.6</v>
      </c>
      <c r="Y898" s="62">
        <f>'Config sheet'!$N$149*10^-3</f>
        <v>333.6</v>
      </c>
      <c r="Z898">
        <f t="shared" si="309"/>
        <v>0.16954280170796177</v>
      </c>
      <c r="AA898" s="62">
        <f>PI()/4*('Config sheet'!$N$38^2)*'Stage 2'!Z898*2</f>
        <v>1.550650332028857E-2</v>
      </c>
      <c r="AB898">
        <f t="shared" si="310"/>
        <v>95.355906472419434</v>
      </c>
    </row>
    <row r="899" spans="3:28" x14ac:dyDescent="0.25">
      <c r="C899">
        <v>153</v>
      </c>
      <c r="D899">
        <f t="shared" si="296"/>
        <v>995</v>
      </c>
      <c r="E899">
        <f t="shared" si="297"/>
        <v>0.17780000000000001</v>
      </c>
      <c r="F899">
        <f t="shared" si="295"/>
        <v>2.5628140703517589E-2</v>
      </c>
      <c r="G899">
        <f t="shared" si="298"/>
        <v>104.19615634406146</v>
      </c>
      <c r="H899">
        <f t="shared" si="299"/>
        <v>2.6703537555513241</v>
      </c>
      <c r="I899" s="3">
        <f t="shared" si="300"/>
        <v>8.8900000000000007E-2</v>
      </c>
      <c r="J899" s="3">
        <f t="shared" si="301"/>
        <v>0.40640000000000004</v>
      </c>
      <c r="K899">
        <f t="shared" si="302"/>
        <v>0.22041913800702295</v>
      </c>
      <c r="L899" s="62">
        <f>PI()/4*('Config sheet'!$N$38^2)*'Stage 2'!K899*2</f>
        <v>2.0159688650470964E-2</v>
      </c>
      <c r="M899">
        <f t="shared" si="303"/>
        <v>96.632838760109706</v>
      </c>
      <c r="N899" s="62">
        <f>'Config sheet'!$N$44</f>
        <v>5.8970333333333338</v>
      </c>
      <c r="O899">
        <f t="shared" si="311"/>
        <v>3.3856800142139214</v>
      </c>
      <c r="P899">
        <f t="shared" si="312"/>
        <v>-735.87539282413854</v>
      </c>
      <c r="Q899">
        <f t="shared" si="304"/>
        <v>180</v>
      </c>
      <c r="R899">
        <f t="shared" si="305"/>
        <v>-132.45757070834497</v>
      </c>
      <c r="S899">
        <f t="shared" si="306"/>
        <v>-132.45757070834492</v>
      </c>
      <c r="T899">
        <f t="shared" ca="1" si="307"/>
        <v>1.3924272678729401</v>
      </c>
      <c r="U899">
        <f t="shared" ca="1" si="308"/>
        <v>34.508899999999997</v>
      </c>
      <c r="V899">
        <f ca="1">(-U899*'Config sheet'!$N$134+'Config sheet'!$N$135*'Stage 2'!U1264)*10^2</f>
        <v>114.86734092090265</v>
      </c>
      <c r="W899">
        <f t="shared" ca="1" si="313"/>
        <v>-17.590229787442325</v>
      </c>
      <c r="X899" s="62">
        <f>'Config sheet'!$N$150*10^-3</f>
        <v>-333.6</v>
      </c>
      <c r="Y899" s="62">
        <f>'Config sheet'!$N$149*10^-3</f>
        <v>333.6</v>
      </c>
      <c r="Z899">
        <f t="shared" si="309"/>
        <v>0.17011951800702296</v>
      </c>
      <c r="AA899" s="62">
        <f>PI()/4*('Config sheet'!$N$38^2)*'Stage 2'!Z899*2</f>
        <v>1.5559250196688908E-2</v>
      </c>
      <c r="AB899">
        <f t="shared" si="310"/>
        <v>95.680268845344756</v>
      </c>
    </row>
    <row r="900" spans="3:28" x14ac:dyDescent="0.25">
      <c r="C900">
        <v>154</v>
      </c>
      <c r="D900">
        <f t="shared" si="296"/>
        <v>995</v>
      </c>
      <c r="E900">
        <f t="shared" si="297"/>
        <v>0.17780000000000001</v>
      </c>
      <c r="F900">
        <f t="shared" si="295"/>
        <v>2.579564489112228E-2</v>
      </c>
      <c r="G900">
        <f t="shared" si="298"/>
        <v>104.19615634406146</v>
      </c>
      <c r="H900">
        <f t="shared" si="299"/>
        <v>2.6878070480712672</v>
      </c>
      <c r="I900" s="3">
        <f t="shared" si="300"/>
        <v>8.8900000000000007E-2</v>
      </c>
      <c r="J900" s="3">
        <f t="shared" si="301"/>
        <v>0.40640000000000004</v>
      </c>
      <c r="K900">
        <f t="shared" si="302"/>
        <v>0.22097527199202327</v>
      </c>
      <c r="L900" s="62">
        <f>PI()/4*('Config sheet'!$N$38^2)*'Stage 2'!K900*2</f>
        <v>2.0210553054020145E-2</v>
      </c>
      <c r="M900">
        <f t="shared" si="303"/>
        <v>96.876650645899048</v>
      </c>
      <c r="N900" s="62">
        <f>'Config sheet'!$N$44</f>
        <v>5.8970333333333338</v>
      </c>
      <c r="O900">
        <f t="shared" si="311"/>
        <v>3.2622797135232773</v>
      </c>
      <c r="P900">
        <f t="shared" si="312"/>
        <v>-737.50614748339297</v>
      </c>
      <c r="Q900">
        <f t="shared" si="304"/>
        <v>180</v>
      </c>
      <c r="R900">
        <f t="shared" si="305"/>
        <v>-132.75110654701075</v>
      </c>
      <c r="S900">
        <f t="shared" si="306"/>
        <v>-132.75110654701075</v>
      </c>
      <c r="T900">
        <f t="shared" ca="1" si="307"/>
        <v>1.3924272678729401</v>
      </c>
      <c r="U900">
        <f t="shared" ca="1" si="308"/>
        <v>34.508899999999997</v>
      </c>
      <c r="V900">
        <f ca="1">(-U900*'Config sheet'!$N$134+'Config sheet'!$N$135*'Stage 2'!U1265)*10^2</f>
        <v>114.86734092090265</v>
      </c>
      <c r="W900">
        <f t="shared" ca="1" si="313"/>
        <v>-17.883765626108101</v>
      </c>
      <c r="X900" s="62">
        <f>'Config sheet'!$N$150*10^-3</f>
        <v>-333.6</v>
      </c>
      <c r="Y900" s="62">
        <f>'Config sheet'!$N$149*10^-3</f>
        <v>333.6</v>
      </c>
      <c r="Z900">
        <f t="shared" si="309"/>
        <v>0.17067565199202328</v>
      </c>
      <c r="AA900" s="62">
        <f>PI()/4*('Config sheet'!$N$38^2)*'Stage 2'!Z900*2</f>
        <v>1.561011460023809E-2</v>
      </c>
      <c r="AB900">
        <f t="shared" si="310"/>
        <v>95.993055113623882</v>
      </c>
    </row>
    <row r="901" spans="3:28" x14ac:dyDescent="0.25">
      <c r="C901">
        <v>155</v>
      </c>
      <c r="D901">
        <f t="shared" si="296"/>
        <v>995</v>
      </c>
      <c r="E901">
        <f t="shared" si="297"/>
        <v>0.17780000000000001</v>
      </c>
      <c r="F901">
        <f t="shared" si="295"/>
        <v>2.5963149078726971E-2</v>
      </c>
      <c r="G901">
        <f t="shared" si="298"/>
        <v>104.19615634406146</v>
      </c>
      <c r="H901">
        <f t="shared" si="299"/>
        <v>2.7052603405912108</v>
      </c>
      <c r="I901" s="3">
        <f t="shared" si="300"/>
        <v>8.8900000000000007E-2</v>
      </c>
      <c r="J901" s="3">
        <f t="shared" si="301"/>
        <v>0.40640000000000004</v>
      </c>
      <c r="K901">
        <f t="shared" si="302"/>
        <v>0.22151077502663852</v>
      </c>
      <c r="L901" s="62">
        <f>PI()/4*('Config sheet'!$N$38^2)*'Stage 2'!K901*2</f>
        <v>2.0259530536405918E-2</v>
      </c>
      <c r="M901">
        <f t="shared" si="303"/>
        <v>97.111417821142581</v>
      </c>
      <c r="N901" s="62">
        <f>'Config sheet'!$N$44</f>
        <v>5.8970333333333338</v>
      </c>
      <c r="O901">
        <f t="shared" si="311"/>
        <v>3.1386151895529206</v>
      </c>
      <c r="P901">
        <f t="shared" si="312"/>
        <v>-739.03102317150274</v>
      </c>
      <c r="Q901">
        <f t="shared" si="304"/>
        <v>180</v>
      </c>
      <c r="R901">
        <f t="shared" si="305"/>
        <v>-133.0255841708705</v>
      </c>
      <c r="S901">
        <f t="shared" si="306"/>
        <v>-133.02558417087047</v>
      </c>
      <c r="T901">
        <f t="shared" ca="1" si="307"/>
        <v>1.3924272678729401</v>
      </c>
      <c r="U901">
        <f t="shared" ca="1" si="308"/>
        <v>34.508899999999997</v>
      </c>
      <c r="V901">
        <f ca="1">(-U901*'Config sheet'!$N$134+'Config sheet'!$N$135*'Stage 2'!U1266)*10^2</f>
        <v>114.86734092090265</v>
      </c>
      <c r="W901">
        <f t="shared" ca="1" si="313"/>
        <v>-18.158243249967853</v>
      </c>
      <c r="X901" s="62">
        <f>'Config sheet'!$N$150*10^-3</f>
        <v>-333.6</v>
      </c>
      <c r="Y901" s="62">
        <f>'Config sheet'!$N$149*10^-3</f>
        <v>333.6</v>
      </c>
      <c r="Z901">
        <f t="shared" si="309"/>
        <v>0.17121115502663853</v>
      </c>
      <c r="AA901" s="62">
        <f>PI()/4*('Config sheet'!$N$38^2)*'Stage 2'!Z901*2</f>
        <v>1.5659092082623862E-2</v>
      </c>
      <c r="AB901">
        <f t="shared" si="310"/>
        <v>96.294237922743832</v>
      </c>
    </row>
    <row r="902" spans="3:28" x14ac:dyDescent="0.25">
      <c r="C902">
        <v>156</v>
      </c>
      <c r="D902">
        <f t="shared" si="296"/>
        <v>995</v>
      </c>
      <c r="E902">
        <f t="shared" si="297"/>
        <v>0.17780000000000001</v>
      </c>
      <c r="F902">
        <f t="shared" si="295"/>
        <v>2.6130653266331658E-2</v>
      </c>
      <c r="G902">
        <f t="shared" si="298"/>
        <v>104.19615634406146</v>
      </c>
      <c r="H902">
        <f t="shared" si="299"/>
        <v>2.7227136331111539</v>
      </c>
      <c r="I902" s="3">
        <f t="shared" si="300"/>
        <v>8.8900000000000007E-2</v>
      </c>
      <c r="J902" s="3">
        <f t="shared" si="301"/>
        <v>0.40640000000000004</v>
      </c>
      <c r="K902">
        <f t="shared" si="302"/>
        <v>0.22202560131445004</v>
      </c>
      <c r="L902" s="62">
        <f>PI()/4*('Config sheet'!$N$38^2)*'Stage 2'!K902*2</f>
        <v>2.0306616909055768E-2</v>
      </c>
      <c r="M902">
        <f t="shared" si="303"/>
        <v>97.337120208464185</v>
      </c>
      <c r="N902" s="62">
        <f>'Config sheet'!$N$44</f>
        <v>5.8970333333333338</v>
      </c>
      <c r="O902">
        <f t="shared" si="311"/>
        <v>3.0147037764651001</v>
      </c>
      <c r="P902">
        <f t="shared" si="312"/>
        <v>-740.4547885322437</v>
      </c>
      <c r="Q902">
        <f t="shared" si="304"/>
        <v>180</v>
      </c>
      <c r="R902">
        <f t="shared" si="305"/>
        <v>-133.28186193580387</v>
      </c>
      <c r="S902">
        <f t="shared" si="306"/>
        <v>-133.28186193580387</v>
      </c>
      <c r="T902">
        <f t="shared" ca="1" si="307"/>
        <v>1.3924272678729401</v>
      </c>
      <c r="U902">
        <f t="shared" ca="1" si="308"/>
        <v>34.508899999999997</v>
      </c>
      <c r="V902">
        <f ca="1">(-U902*'Config sheet'!$N$134+'Config sheet'!$N$135*'Stage 2'!U1267)*10^2</f>
        <v>114.86734092090265</v>
      </c>
      <c r="W902">
        <f t="shared" ca="1" si="313"/>
        <v>-18.414521014901226</v>
      </c>
      <c r="X902" s="62">
        <f>'Config sheet'!$N$150*10^-3</f>
        <v>-333.6</v>
      </c>
      <c r="Y902" s="62">
        <f>'Config sheet'!$N$149*10^-3</f>
        <v>333.6</v>
      </c>
      <c r="Z902">
        <f t="shared" si="309"/>
        <v>0.17172598131445005</v>
      </c>
      <c r="AA902" s="62">
        <f>PI()/4*('Config sheet'!$N$38^2)*'Stage 2'!Z902*2</f>
        <v>1.5706178455273712E-2</v>
      </c>
      <c r="AB902">
        <f t="shared" si="310"/>
        <v>96.583791515438705</v>
      </c>
    </row>
    <row r="903" spans="3:28" x14ac:dyDescent="0.25">
      <c r="C903">
        <v>157</v>
      </c>
      <c r="D903">
        <f t="shared" si="296"/>
        <v>995</v>
      </c>
      <c r="E903">
        <f t="shared" si="297"/>
        <v>0.17780000000000001</v>
      </c>
      <c r="F903">
        <f t="shared" si="295"/>
        <v>2.6298157453936349E-2</v>
      </c>
      <c r="G903">
        <f t="shared" si="298"/>
        <v>104.19615634406146</v>
      </c>
      <c r="H903">
        <f t="shared" si="299"/>
        <v>2.7401669256310974</v>
      </c>
      <c r="I903" s="3">
        <f t="shared" si="300"/>
        <v>8.8900000000000007E-2</v>
      </c>
      <c r="J903" s="3">
        <f t="shared" si="301"/>
        <v>0.40640000000000004</v>
      </c>
      <c r="K903">
        <f t="shared" si="302"/>
        <v>0.22251970778666735</v>
      </c>
      <c r="L903" s="62">
        <f>PI()/4*('Config sheet'!$N$38^2)*'Stage 2'!K903*2</f>
        <v>2.0351808232867977E-2</v>
      </c>
      <c r="M903">
        <f t="shared" si="303"/>
        <v>97.553738926293391</v>
      </c>
      <c r="N903" s="62">
        <f>'Config sheet'!$N$44</f>
        <v>5.8970333333333338</v>
      </c>
      <c r="O903">
        <f t="shared" si="311"/>
        <v>2.8905620196204156</v>
      </c>
      <c r="P903">
        <f t="shared" si="312"/>
        <v>-741.78209192675558</v>
      </c>
      <c r="Q903">
        <f t="shared" si="304"/>
        <v>180</v>
      </c>
      <c r="R903">
        <f t="shared" si="305"/>
        <v>-133.52077654681602</v>
      </c>
      <c r="S903">
        <f t="shared" si="306"/>
        <v>-133.52077654681599</v>
      </c>
      <c r="T903">
        <f t="shared" ca="1" si="307"/>
        <v>1.3924272678729401</v>
      </c>
      <c r="U903">
        <f t="shared" ca="1" si="308"/>
        <v>34.508899999999997</v>
      </c>
      <c r="V903">
        <f ca="1">(-U903*'Config sheet'!$N$134+'Config sheet'!$N$135*'Stage 2'!U1268)*10^2</f>
        <v>114.86734092090265</v>
      </c>
      <c r="W903">
        <f t="shared" ca="1" si="313"/>
        <v>-18.653435625913374</v>
      </c>
      <c r="X903" s="62">
        <f>'Config sheet'!$N$150*10^-3</f>
        <v>-333.6</v>
      </c>
      <c r="Y903" s="62">
        <f>'Config sheet'!$N$149*10^-3</f>
        <v>333.6</v>
      </c>
      <c r="Z903">
        <f t="shared" si="309"/>
        <v>0.17222008778666736</v>
      </c>
      <c r="AA903" s="62">
        <f>PI()/4*('Config sheet'!$N$38^2)*'Stage 2'!Z903*2</f>
        <v>1.5751369779085925E-2</v>
      </c>
      <c r="AB903">
        <f t="shared" si="310"/>
        <v>96.861691668541823</v>
      </c>
    </row>
    <row r="904" spans="3:28" x14ac:dyDescent="0.25">
      <c r="C904">
        <v>158</v>
      </c>
      <c r="D904">
        <f t="shared" si="296"/>
        <v>995</v>
      </c>
      <c r="E904">
        <f t="shared" si="297"/>
        <v>0.17780000000000001</v>
      </c>
      <c r="F904">
        <f t="shared" si="295"/>
        <v>2.646566164154104E-2</v>
      </c>
      <c r="G904">
        <f t="shared" si="298"/>
        <v>104.19615634406146</v>
      </c>
      <c r="H904">
        <f t="shared" si="299"/>
        <v>2.7576202181510405</v>
      </c>
      <c r="I904" s="3">
        <f t="shared" si="300"/>
        <v>8.8900000000000007E-2</v>
      </c>
      <c r="J904" s="3">
        <f t="shared" si="301"/>
        <v>0.40640000000000004</v>
      </c>
      <c r="K904">
        <f t="shared" si="302"/>
        <v>0.22299305399349589</v>
      </c>
      <c r="L904" s="62">
        <f>PI()/4*('Config sheet'!$N$38^2)*'Stage 2'!K904*2</f>
        <v>2.0395100808276022E-2</v>
      </c>
      <c r="M904">
        <f t="shared" si="303"/>
        <v>97.761256241240517</v>
      </c>
      <c r="N904" s="62">
        <f>'Config sheet'!$N$44</f>
        <v>5.8970333333333338</v>
      </c>
      <c r="O904">
        <f t="shared" si="311"/>
        <v>2.7662056963659913</v>
      </c>
      <c r="P904">
        <f t="shared" si="312"/>
        <v>-743.01745382590639</v>
      </c>
      <c r="Q904">
        <f t="shared" si="304"/>
        <v>180</v>
      </c>
      <c r="R904">
        <f t="shared" si="305"/>
        <v>-133.74314168866317</v>
      </c>
      <c r="S904">
        <f t="shared" si="306"/>
        <v>-133.74314168866317</v>
      </c>
      <c r="T904">
        <f t="shared" ca="1" si="307"/>
        <v>1.3924272678729401</v>
      </c>
      <c r="U904">
        <f t="shared" ca="1" si="308"/>
        <v>34.508899999999997</v>
      </c>
      <c r="V904">
        <f ca="1">(-U904*'Config sheet'!$N$134+'Config sheet'!$N$135*'Stage 2'!U1269)*10^2</f>
        <v>114.86734092090265</v>
      </c>
      <c r="W904">
        <f t="shared" ca="1" si="313"/>
        <v>-18.875800767760524</v>
      </c>
      <c r="X904" s="62">
        <f>'Config sheet'!$N$150*10^-3</f>
        <v>-333.6</v>
      </c>
      <c r="Y904" s="62">
        <f>'Config sheet'!$N$149*10^-3</f>
        <v>333.6</v>
      </c>
      <c r="Z904">
        <f t="shared" si="309"/>
        <v>0.1726934339934959</v>
      </c>
      <c r="AA904" s="62">
        <f>PI()/4*('Config sheet'!$N$38^2)*'Stage 2'!Z904*2</f>
        <v>1.5794662354493966E-2</v>
      </c>
      <c r="AB904">
        <f t="shared" si="310"/>
        <v>97.127915631887447</v>
      </c>
    </row>
    <row r="905" spans="3:28" x14ac:dyDescent="0.25">
      <c r="C905">
        <v>159</v>
      </c>
      <c r="D905">
        <f t="shared" si="296"/>
        <v>995</v>
      </c>
      <c r="E905">
        <f t="shared" si="297"/>
        <v>0.17780000000000001</v>
      </c>
      <c r="F905">
        <f t="shared" si="295"/>
        <v>2.6633165829145732E-2</v>
      </c>
      <c r="G905">
        <f t="shared" si="298"/>
        <v>104.19615634406146</v>
      </c>
      <c r="H905">
        <f t="shared" si="299"/>
        <v>2.7750735106709841</v>
      </c>
      <c r="I905" s="3">
        <f t="shared" si="300"/>
        <v>8.8900000000000007E-2</v>
      </c>
      <c r="J905" s="3">
        <f t="shared" si="301"/>
        <v>0.40640000000000004</v>
      </c>
      <c r="K905">
        <f t="shared" si="302"/>
        <v>0.22344560199925501</v>
      </c>
      <c r="L905" s="62">
        <f>PI()/4*('Config sheet'!$N$38^2)*'Stage 2'!K905*2</f>
        <v>2.043649116565599E-2</v>
      </c>
      <c r="M905">
        <f t="shared" si="303"/>
        <v>97.959655522115725</v>
      </c>
      <c r="N905" s="62">
        <f>'Config sheet'!$N$44</f>
        <v>5.8970333333333338</v>
      </c>
      <c r="O905">
        <f t="shared" si="311"/>
        <v>2.6416498380787394</v>
      </c>
      <c r="P905">
        <f t="shared" si="312"/>
        <v>-744.16525943322733</v>
      </c>
      <c r="Q905">
        <f t="shared" si="304"/>
        <v>180</v>
      </c>
      <c r="R905">
        <f t="shared" si="305"/>
        <v>-133.94974669798091</v>
      </c>
      <c r="S905">
        <f t="shared" si="306"/>
        <v>-133.94974669798091</v>
      </c>
      <c r="T905">
        <f t="shared" ca="1" si="307"/>
        <v>1.3924272678729401</v>
      </c>
      <c r="U905">
        <f t="shared" ca="1" si="308"/>
        <v>34.508899999999997</v>
      </c>
      <c r="V905">
        <f ca="1">(-U905*'Config sheet'!$N$134+'Config sheet'!$N$135*'Stage 2'!U1270)*10^2</f>
        <v>114.86734092090265</v>
      </c>
      <c r="W905">
        <f t="shared" ca="1" si="313"/>
        <v>-19.082405777078264</v>
      </c>
      <c r="X905" s="62">
        <f>'Config sheet'!$N$150*10^-3</f>
        <v>-333.6</v>
      </c>
      <c r="Y905" s="62">
        <f>'Config sheet'!$N$149*10^-3</f>
        <v>333.6</v>
      </c>
      <c r="Z905">
        <f t="shared" si="309"/>
        <v>0.17314598199925502</v>
      </c>
      <c r="AA905" s="62">
        <f>PI()/4*('Config sheet'!$N$38^2)*'Stage 2'!Z905*2</f>
        <v>1.5836052711873935E-2</v>
      </c>
      <c r="AB905">
        <f t="shared" si="310"/>
        <v>97.382442069322266</v>
      </c>
    </row>
    <row r="906" spans="3:28" x14ac:dyDescent="0.25">
      <c r="C906">
        <v>160</v>
      </c>
      <c r="D906">
        <f t="shared" si="296"/>
        <v>995</v>
      </c>
      <c r="E906">
        <f t="shared" si="297"/>
        <v>0.17780000000000001</v>
      </c>
      <c r="F906">
        <f t="shared" si="295"/>
        <v>2.6800670016750419E-2</v>
      </c>
      <c r="G906">
        <f t="shared" si="298"/>
        <v>104.19615634406146</v>
      </c>
      <c r="H906">
        <f t="shared" si="299"/>
        <v>2.7925268031909272</v>
      </c>
      <c r="I906" s="3">
        <f t="shared" si="300"/>
        <v>8.8900000000000007E-2</v>
      </c>
      <c r="J906" s="3">
        <f t="shared" si="301"/>
        <v>0.40640000000000004</v>
      </c>
      <c r="K906">
        <f t="shared" si="302"/>
        <v>0.22387731628133906</v>
      </c>
      <c r="L906" s="62">
        <f>PI()/4*('Config sheet'!$N$38^2)*'Stage 2'!K906*2</f>
        <v>2.0475976056085508E-2</v>
      </c>
      <c r="M906">
        <f t="shared" si="303"/>
        <v>98.148921195633321</v>
      </c>
      <c r="N906" s="62">
        <f>'Config sheet'!$N$44</f>
        <v>5.8970333333333338</v>
      </c>
      <c r="O906">
        <f t="shared" si="311"/>
        <v>2.5169087534243824</v>
      </c>
      <c r="P906">
        <f t="shared" si="312"/>
        <v>-745.22975154797427</v>
      </c>
      <c r="Q906">
        <f t="shared" si="304"/>
        <v>180</v>
      </c>
      <c r="R906">
        <f t="shared" si="305"/>
        <v>-134.14135527863536</v>
      </c>
      <c r="S906">
        <f t="shared" si="306"/>
        <v>-134.14135527863536</v>
      </c>
      <c r="T906">
        <f t="shared" ca="1" si="307"/>
        <v>1.3924272678729401</v>
      </c>
      <c r="U906">
        <f t="shared" ca="1" si="308"/>
        <v>34.508899999999997</v>
      </c>
      <c r="V906">
        <f ca="1">(-U906*'Config sheet'!$N$134+'Config sheet'!$N$135*'Stage 2'!U1271)*10^2</f>
        <v>114.86734092090265</v>
      </c>
      <c r="W906">
        <f t="shared" ca="1" si="313"/>
        <v>-19.27401435773271</v>
      </c>
      <c r="X906" s="62">
        <f>'Config sheet'!$N$150*10^-3</f>
        <v>-333.6</v>
      </c>
      <c r="Y906" s="62">
        <f>'Config sheet'!$N$149*10^-3</f>
        <v>333.6</v>
      </c>
      <c r="Z906">
        <f t="shared" si="309"/>
        <v>0.17357769628133907</v>
      </c>
      <c r="AA906" s="62">
        <f>PI()/4*('Config sheet'!$N$38^2)*'Stage 2'!Z906*2</f>
        <v>1.5875537602303452E-2</v>
      </c>
      <c r="AB906">
        <f t="shared" si="310"/>
        <v>97.625251001877984</v>
      </c>
    </row>
    <row r="907" spans="3:28" x14ac:dyDescent="0.25">
      <c r="C907">
        <v>161</v>
      </c>
      <c r="D907">
        <f t="shared" si="296"/>
        <v>995</v>
      </c>
      <c r="E907">
        <f t="shared" si="297"/>
        <v>0.17780000000000001</v>
      </c>
      <c r="F907">
        <f t="shared" si="295"/>
        <v>2.696817420435511E-2</v>
      </c>
      <c r="G907">
        <f t="shared" si="298"/>
        <v>104.19615634406146</v>
      </c>
      <c r="H907">
        <f t="shared" si="299"/>
        <v>2.8099800957108703</v>
      </c>
      <c r="I907" s="3">
        <f t="shared" si="300"/>
        <v>8.8900000000000007E-2</v>
      </c>
      <c r="J907" s="3">
        <f t="shared" si="301"/>
        <v>0.40640000000000004</v>
      </c>
      <c r="K907">
        <f t="shared" si="302"/>
        <v>0.22428816363311527</v>
      </c>
      <c r="L907" s="62">
        <f>PI()/4*('Config sheet'!$N$38^2)*'Stage 2'!K907*2</f>
        <v>2.0513552442462696E-2</v>
      </c>
      <c r="M907">
        <f t="shared" si="303"/>
        <v>98.329038703841448</v>
      </c>
      <c r="N907" s="62">
        <f>'Config sheet'!$N$44</f>
        <v>5.8970333333333338</v>
      </c>
      <c r="O907">
        <f t="shared" si="311"/>
        <v>2.3919960527911321</v>
      </c>
      <c r="P907">
        <f t="shared" si="312"/>
        <v>-746.2150236775592</v>
      </c>
      <c r="Q907">
        <f t="shared" si="304"/>
        <v>180</v>
      </c>
      <c r="R907">
        <f t="shared" si="305"/>
        <v>-134.31870426196068</v>
      </c>
      <c r="S907">
        <f t="shared" si="306"/>
        <v>-134.31870426196068</v>
      </c>
      <c r="T907">
        <f t="shared" ca="1" si="307"/>
        <v>1.3924272678729401</v>
      </c>
      <c r="U907">
        <f t="shared" ca="1" si="308"/>
        <v>34.508899999999997</v>
      </c>
      <c r="V907">
        <f ca="1">(-U907*'Config sheet'!$N$134+'Config sheet'!$N$135*'Stage 2'!U1272)*10^2</f>
        <v>114.86734092090265</v>
      </c>
      <c r="W907">
        <f t="shared" ca="1" si="313"/>
        <v>-19.451363341058027</v>
      </c>
      <c r="X907" s="62">
        <f>'Config sheet'!$N$150*10^-3</f>
        <v>-333.6</v>
      </c>
      <c r="Y907" s="62">
        <f>'Config sheet'!$N$149*10^-3</f>
        <v>333.6</v>
      </c>
      <c r="Z907">
        <f t="shared" si="309"/>
        <v>0.17398854363311528</v>
      </c>
      <c r="AA907" s="62">
        <f>PI()/4*('Config sheet'!$N$38^2)*'Stage 2'!Z907*2</f>
        <v>1.5913113988680644E-2</v>
      </c>
      <c r="AB907">
        <f t="shared" si="310"/>
        <v>97.856323753158208</v>
      </c>
    </row>
    <row r="908" spans="3:28" x14ac:dyDescent="0.25">
      <c r="C908">
        <v>162</v>
      </c>
      <c r="D908">
        <f t="shared" si="296"/>
        <v>995</v>
      </c>
      <c r="E908">
        <f t="shared" si="297"/>
        <v>0.17780000000000001</v>
      </c>
      <c r="F908">
        <f t="shared" si="295"/>
        <v>2.7135678391959801E-2</v>
      </c>
      <c r="G908">
        <f t="shared" si="298"/>
        <v>104.19615634406146</v>
      </c>
      <c r="H908">
        <f t="shared" si="299"/>
        <v>2.8274333882308138</v>
      </c>
      <c r="I908" s="3">
        <f t="shared" si="300"/>
        <v>8.8900000000000007E-2</v>
      </c>
      <c r="J908" s="3">
        <f t="shared" si="301"/>
        <v>0.40640000000000004</v>
      </c>
      <c r="K908">
        <f t="shared" si="302"/>
        <v>0.22467811307084051</v>
      </c>
      <c r="L908" s="62">
        <f>PI()/4*('Config sheet'!$N$38^2)*'Stage 2'!K908*2</f>
        <v>2.0549217490992724E-2</v>
      </c>
      <c r="M908">
        <f t="shared" si="303"/>
        <v>98.499994463314096</v>
      </c>
      <c r="N908" s="62">
        <f>'Config sheet'!$N$44</f>
        <v>5.8970333333333338</v>
      </c>
      <c r="O908">
        <f t="shared" si="311"/>
        <v>2.2669246738555922</v>
      </c>
      <c r="P908">
        <f t="shared" si="312"/>
        <v>-747.12501340826611</v>
      </c>
      <c r="Q908">
        <f t="shared" si="304"/>
        <v>180</v>
      </c>
      <c r="R908">
        <f t="shared" si="305"/>
        <v>-134.48250241348791</v>
      </c>
      <c r="S908">
        <f t="shared" si="306"/>
        <v>-134.48250241348791</v>
      </c>
      <c r="T908">
        <f t="shared" ca="1" si="307"/>
        <v>1.3924272678729401</v>
      </c>
      <c r="U908">
        <f t="shared" ca="1" si="308"/>
        <v>34.508899999999997</v>
      </c>
      <c r="V908">
        <f ca="1">(-U908*'Config sheet'!$N$134+'Config sheet'!$N$135*'Stage 2'!U1273)*10^2</f>
        <v>114.86734092090265</v>
      </c>
      <c r="W908">
        <f t="shared" ca="1" si="313"/>
        <v>-19.615161492585258</v>
      </c>
      <c r="X908" s="62">
        <f>'Config sheet'!$N$150*10^-3</f>
        <v>-333.6</v>
      </c>
      <c r="Y908" s="62">
        <f>'Config sheet'!$N$149*10^-3</f>
        <v>333.6</v>
      </c>
      <c r="Z908">
        <f t="shared" si="309"/>
        <v>0.17437849307084052</v>
      </c>
      <c r="AA908" s="62">
        <f>PI()/4*('Config sheet'!$N$38^2)*'Stage 2'!Z908*2</f>
        <v>1.5948779037210668E-2</v>
      </c>
      <c r="AB908">
        <f t="shared" si="310"/>
        <v>98.075642896985656</v>
      </c>
    </row>
    <row r="909" spans="3:28" x14ac:dyDescent="0.25">
      <c r="C909">
        <v>163</v>
      </c>
      <c r="D909">
        <f t="shared" si="296"/>
        <v>995</v>
      </c>
      <c r="E909">
        <f t="shared" si="297"/>
        <v>0.17780000000000001</v>
      </c>
      <c r="F909">
        <f t="shared" si="295"/>
        <v>2.7303182579564489E-2</v>
      </c>
      <c r="G909">
        <f t="shared" si="298"/>
        <v>104.19615634406146</v>
      </c>
      <c r="H909">
        <f t="shared" si="299"/>
        <v>2.8448866807507569</v>
      </c>
      <c r="I909" s="3">
        <f t="shared" si="300"/>
        <v>8.8900000000000007E-2</v>
      </c>
      <c r="J909" s="3">
        <f t="shared" si="301"/>
        <v>0.40640000000000004</v>
      </c>
      <c r="K909">
        <f t="shared" si="302"/>
        <v>0.22504713574467539</v>
      </c>
      <c r="L909" s="62">
        <f>PI()/4*('Config sheet'!$N$38^2)*'Stage 2'!K909*2</f>
        <v>2.0582968563049083E-2</v>
      </c>
      <c r="M909">
        <f t="shared" si="303"/>
        <v>98.661775826139205</v>
      </c>
      <c r="N909" s="62">
        <f>'Config sheet'!$N$44</f>
        <v>5.8970333333333338</v>
      </c>
      <c r="O909">
        <f t="shared" si="311"/>
        <v>2.1417069082368636</v>
      </c>
      <c r="P909">
        <f t="shared" si="312"/>
        <v>-747.96349604282693</v>
      </c>
      <c r="Q909">
        <f t="shared" si="304"/>
        <v>180</v>
      </c>
      <c r="R909">
        <f t="shared" si="305"/>
        <v>-134.63342928770885</v>
      </c>
      <c r="S909">
        <f t="shared" si="306"/>
        <v>-134.63342928770885</v>
      </c>
      <c r="T909">
        <f t="shared" ca="1" si="307"/>
        <v>1.3924272678729401</v>
      </c>
      <c r="U909">
        <f t="shared" ca="1" si="308"/>
        <v>34.508899999999997</v>
      </c>
      <c r="V909">
        <f ca="1">(-U909*'Config sheet'!$N$134+'Config sheet'!$N$135*'Stage 2'!U1274)*10^2</f>
        <v>114.86734092090265</v>
      </c>
      <c r="W909">
        <f t="shared" ca="1" si="313"/>
        <v>-19.766088366806201</v>
      </c>
      <c r="X909" s="62">
        <f>'Config sheet'!$N$150*10^-3</f>
        <v>-333.6</v>
      </c>
      <c r="Y909" s="62">
        <f>'Config sheet'!$N$149*10^-3</f>
        <v>333.6</v>
      </c>
      <c r="Z909">
        <f t="shared" si="309"/>
        <v>0.1747475157446754</v>
      </c>
      <c r="AA909" s="62">
        <f>PI()/4*('Config sheet'!$N$38^2)*'Stage 2'!Z909*2</f>
        <v>1.5982530109267028E-2</v>
      </c>
      <c r="AB909">
        <f t="shared" si="310"/>
        <v>98.283192207353991</v>
      </c>
    </row>
    <row r="910" spans="3:28" x14ac:dyDescent="0.25">
      <c r="C910">
        <v>164</v>
      </c>
      <c r="D910">
        <f t="shared" si="296"/>
        <v>995</v>
      </c>
      <c r="E910">
        <f t="shared" si="297"/>
        <v>0.17780000000000001</v>
      </c>
      <c r="F910">
        <f t="shared" si="295"/>
        <v>2.747068676716918E-2</v>
      </c>
      <c r="G910">
        <f t="shared" si="298"/>
        <v>104.19615634406146</v>
      </c>
      <c r="H910">
        <f t="shared" si="299"/>
        <v>2.8623399732707004</v>
      </c>
      <c r="I910" s="3">
        <f t="shared" si="300"/>
        <v>8.8900000000000007E-2</v>
      </c>
      <c r="J910" s="3">
        <f t="shared" si="301"/>
        <v>0.40640000000000004</v>
      </c>
      <c r="K910">
        <f t="shared" si="302"/>
        <v>0.2253952048538696</v>
      </c>
      <c r="L910" s="62">
        <f>PI()/4*('Config sheet'!$N$38^2)*'Stage 2'!K910*2</f>
        <v>2.0614803207416391E-2</v>
      </c>
      <c r="M910">
        <f t="shared" si="303"/>
        <v>98.814371042735445</v>
      </c>
      <c r="N910" s="62">
        <f>'Config sheet'!$N$44</f>
        <v>5.8970333333333338</v>
      </c>
      <c r="O910">
        <f t="shared" si="311"/>
        <v>2.0163544291934112</v>
      </c>
      <c r="P910">
        <f t="shared" si="312"/>
        <v>-748.73407851308798</v>
      </c>
      <c r="Q910">
        <f t="shared" si="304"/>
        <v>180</v>
      </c>
      <c r="R910">
        <f t="shared" si="305"/>
        <v>-134.77213413235586</v>
      </c>
      <c r="S910">
        <f t="shared" si="306"/>
        <v>-134.77213413235583</v>
      </c>
      <c r="T910">
        <f t="shared" ca="1" si="307"/>
        <v>1.3924272678729401</v>
      </c>
      <c r="U910">
        <f t="shared" ca="1" si="308"/>
        <v>34.508899999999997</v>
      </c>
      <c r="V910">
        <f ca="1">(-U910*'Config sheet'!$N$134+'Config sheet'!$N$135*'Stage 2'!U1275)*10^2</f>
        <v>114.86734092090265</v>
      </c>
      <c r="W910">
        <f t="shared" ca="1" si="313"/>
        <v>-19.90479321145321</v>
      </c>
      <c r="X910" s="62">
        <f>'Config sheet'!$N$150*10^-3</f>
        <v>-333.6</v>
      </c>
      <c r="Y910" s="62">
        <f>'Config sheet'!$N$149*10^-3</f>
        <v>333.6</v>
      </c>
      <c r="Z910">
        <f t="shared" si="309"/>
        <v>0.17509558485386961</v>
      </c>
      <c r="AA910" s="62">
        <f>PI()/4*('Config sheet'!$N$38^2)*'Stage 2'!Z910*2</f>
        <v>1.6014364753634335E-2</v>
      </c>
      <c r="AB910">
        <f t="shared" si="310"/>
        <v>98.478956610725305</v>
      </c>
    </row>
    <row r="911" spans="3:28" x14ac:dyDescent="0.25">
      <c r="C911">
        <v>165</v>
      </c>
      <c r="D911">
        <f t="shared" si="296"/>
        <v>995</v>
      </c>
      <c r="E911">
        <f t="shared" si="297"/>
        <v>0.17780000000000001</v>
      </c>
      <c r="F911">
        <f t="shared" si="295"/>
        <v>2.7638190954773871E-2</v>
      </c>
      <c r="G911">
        <f t="shared" si="298"/>
        <v>104.19615634406146</v>
      </c>
      <c r="H911">
        <f t="shared" si="299"/>
        <v>2.8797932657906435</v>
      </c>
      <c r="I911" s="3">
        <f t="shared" si="300"/>
        <v>8.8900000000000007E-2</v>
      </c>
      <c r="J911" s="3">
        <f t="shared" si="301"/>
        <v>0.40640000000000004</v>
      </c>
      <c r="K911">
        <f t="shared" si="302"/>
        <v>0.22572229556618489</v>
      </c>
      <c r="L911" s="62">
        <f>PI()/4*('Config sheet'!$N$38^2)*'Stage 2'!K911*2</f>
        <v>2.0644719152920755E-2</v>
      </c>
      <c r="M911">
        <f t="shared" si="303"/>
        <v>98.957769226526935</v>
      </c>
      <c r="N911" s="62">
        <f>'Config sheet'!$N$44</f>
        <v>5.8970333333333338</v>
      </c>
      <c r="O911">
        <f t="shared" si="311"/>
        <v>1.8908783203160571</v>
      </c>
      <c r="P911">
        <f t="shared" si="312"/>
        <v>-749.44019357563468</v>
      </c>
      <c r="Q911">
        <f t="shared" si="304"/>
        <v>180</v>
      </c>
      <c r="R911">
        <f t="shared" si="305"/>
        <v>-134.89923484361424</v>
      </c>
      <c r="S911">
        <f t="shared" si="306"/>
        <v>-134.89923484361424</v>
      </c>
      <c r="T911">
        <f t="shared" ca="1" si="307"/>
        <v>1.3924272678729401</v>
      </c>
      <c r="U911">
        <f t="shared" ca="1" si="308"/>
        <v>34.508899999999997</v>
      </c>
      <c r="V911">
        <f ca="1">(-U911*'Config sheet'!$N$134+'Config sheet'!$N$135*'Stage 2'!U1276)*10^2</f>
        <v>114.86734092090265</v>
      </c>
      <c r="W911">
        <f t="shared" ca="1" si="313"/>
        <v>-20.031893922711589</v>
      </c>
      <c r="X911" s="62">
        <f>'Config sheet'!$N$150*10^-3</f>
        <v>-333.6</v>
      </c>
      <c r="Y911" s="62">
        <f>'Config sheet'!$N$149*10^-3</f>
        <v>333.6</v>
      </c>
      <c r="Z911">
        <f t="shared" si="309"/>
        <v>0.1754226755661849</v>
      </c>
      <c r="AA911" s="62">
        <f>PI()/4*('Config sheet'!$N$38^2)*'Stage 2'!Z911*2</f>
        <v>1.6044280699138699E-2</v>
      </c>
      <c r="AB911">
        <f t="shared" si="310"/>
        <v>98.662922140711416</v>
      </c>
    </row>
    <row r="912" spans="3:28" x14ac:dyDescent="0.25">
      <c r="C912">
        <v>166</v>
      </c>
      <c r="D912">
        <f t="shared" si="296"/>
        <v>995</v>
      </c>
      <c r="E912">
        <f t="shared" si="297"/>
        <v>0.17780000000000001</v>
      </c>
      <c r="F912">
        <f t="shared" si="295"/>
        <v>2.7805695142378562E-2</v>
      </c>
      <c r="G912">
        <f t="shared" si="298"/>
        <v>104.19615634406146</v>
      </c>
      <c r="H912">
        <f t="shared" si="299"/>
        <v>2.8972465583105871</v>
      </c>
      <c r="I912" s="3">
        <f t="shared" si="300"/>
        <v>8.8900000000000007E-2</v>
      </c>
      <c r="J912" s="3">
        <f t="shared" si="301"/>
        <v>0.40640000000000004</v>
      </c>
      <c r="K912">
        <f t="shared" si="302"/>
        <v>0.22602838494161859</v>
      </c>
      <c r="L912" s="62">
        <f>PI()/4*('Config sheet'!$N$38^2)*'Stage 2'!K912*2</f>
        <v>2.0672714301453472E-2</v>
      </c>
      <c r="M912">
        <f t="shared" si="303"/>
        <v>99.09196032050319</v>
      </c>
      <c r="N912" s="62">
        <f>'Config sheet'!$N$44</f>
        <v>5.8970333333333338</v>
      </c>
      <c r="O912">
        <f t="shared" si="311"/>
        <v>1.7652891051689423</v>
      </c>
      <c r="P912">
        <f t="shared" si="312"/>
        <v>-750.08509429787773</v>
      </c>
      <c r="Q912">
        <f t="shared" si="304"/>
        <v>180</v>
      </c>
      <c r="R912">
        <f t="shared" si="305"/>
        <v>-135.01531697361801</v>
      </c>
      <c r="S912">
        <f t="shared" si="306"/>
        <v>-135.01531697361801</v>
      </c>
      <c r="T912">
        <f t="shared" ca="1" si="307"/>
        <v>1.3924272678729401</v>
      </c>
      <c r="U912">
        <f t="shared" ca="1" si="308"/>
        <v>34.508899999999997</v>
      </c>
      <c r="V912">
        <f ca="1">(-U912*'Config sheet'!$N$134+'Config sheet'!$N$135*'Stage 2'!U1277)*10^2</f>
        <v>114.86734092090265</v>
      </c>
      <c r="W912">
        <f t="shared" ca="1" si="313"/>
        <v>-20.147976052715364</v>
      </c>
      <c r="X912" s="62">
        <f>'Config sheet'!$N$150*10^-3</f>
        <v>-333.6</v>
      </c>
      <c r="Y912" s="62">
        <f>'Config sheet'!$N$149*10^-3</f>
        <v>333.6</v>
      </c>
      <c r="Z912">
        <f t="shared" si="309"/>
        <v>0.1757287649416186</v>
      </c>
      <c r="AA912" s="62">
        <f>PI()/4*('Config sheet'!$N$38^2)*'Stage 2'!Z912*2</f>
        <v>1.607227584767142E-2</v>
      </c>
      <c r="AB912">
        <f t="shared" si="310"/>
        <v>98.835075895173574</v>
      </c>
    </row>
    <row r="913" spans="3:28" x14ac:dyDescent="0.25">
      <c r="C913">
        <v>167</v>
      </c>
      <c r="D913">
        <f t="shared" si="296"/>
        <v>995</v>
      </c>
      <c r="E913">
        <f t="shared" si="297"/>
        <v>0.17780000000000001</v>
      </c>
      <c r="F913">
        <f t="shared" si="295"/>
        <v>2.797319932998325E-2</v>
      </c>
      <c r="G913">
        <f t="shared" si="298"/>
        <v>104.19615634406146</v>
      </c>
      <c r="H913">
        <f t="shared" si="299"/>
        <v>2.9146998508305302</v>
      </c>
      <c r="I913" s="3">
        <f t="shared" si="300"/>
        <v>8.8900000000000007E-2</v>
      </c>
      <c r="J913" s="3">
        <f t="shared" si="301"/>
        <v>0.40640000000000004</v>
      </c>
      <c r="K913">
        <f t="shared" si="302"/>
        <v>0.22631345186048568</v>
      </c>
      <c r="L913" s="62">
        <f>PI()/4*('Config sheet'!$N$38^2)*'Stage 2'!K913*2</f>
        <v>2.0698786721393372E-2</v>
      </c>
      <c r="M913">
        <f t="shared" si="303"/>
        <v>99.216935065690009</v>
      </c>
      <c r="N913" s="62">
        <f>'Config sheet'!$N$44</f>
        <v>5.8970333333333338</v>
      </c>
      <c r="O913">
        <f t="shared" si="311"/>
        <v>1.6395967778293259</v>
      </c>
      <c r="P913">
        <f t="shared" si="312"/>
        <v>-750.67184884172093</v>
      </c>
      <c r="Q913">
        <f t="shared" si="304"/>
        <v>180</v>
      </c>
      <c r="R913">
        <f t="shared" si="305"/>
        <v>-135.12093279150977</v>
      </c>
      <c r="S913">
        <f t="shared" si="306"/>
        <v>-135.12093279150977</v>
      </c>
      <c r="T913">
        <f t="shared" ca="1" si="307"/>
        <v>1.3924272678729401</v>
      </c>
      <c r="U913">
        <f t="shared" ca="1" si="308"/>
        <v>34.508899999999997</v>
      </c>
      <c r="V913">
        <f ca="1">(-U913*'Config sheet'!$N$134+'Config sheet'!$N$135*'Stage 2'!U1278)*10^2</f>
        <v>114.86734092090265</v>
      </c>
      <c r="W913">
        <f t="shared" ca="1" si="313"/>
        <v>-20.253591870607124</v>
      </c>
      <c r="X913" s="62">
        <f>'Config sheet'!$N$150*10^-3</f>
        <v>-333.6</v>
      </c>
      <c r="Y913" s="62">
        <f>'Config sheet'!$N$149*10^-3</f>
        <v>333.6</v>
      </c>
      <c r="Z913">
        <f t="shared" si="309"/>
        <v>0.17601383186048569</v>
      </c>
      <c r="AA913" s="62">
        <f>PI()/4*('Config sheet'!$N$38^2)*'Stage 2'!Z913*2</f>
        <v>1.6098348267611317E-2</v>
      </c>
      <c r="AB913">
        <f t="shared" si="310"/>
        <v>98.995405995773723</v>
      </c>
    </row>
    <row r="914" spans="3:28" x14ac:dyDescent="0.25">
      <c r="C914">
        <v>168</v>
      </c>
      <c r="D914">
        <f t="shared" si="296"/>
        <v>995</v>
      </c>
      <c r="E914">
        <f t="shared" si="297"/>
        <v>0.17780000000000001</v>
      </c>
      <c r="F914">
        <f t="shared" si="295"/>
        <v>2.8140703517587941E-2</v>
      </c>
      <c r="G914">
        <f t="shared" si="298"/>
        <v>104.19615634406146</v>
      </c>
      <c r="H914">
        <f t="shared" si="299"/>
        <v>2.9321531433504733</v>
      </c>
      <c r="I914" s="3">
        <f t="shared" si="300"/>
        <v>8.8900000000000007E-2</v>
      </c>
      <c r="J914" s="3">
        <f t="shared" si="301"/>
        <v>0.40640000000000004</v>
      </c>
      <c r="K914">
        <f t="shared" si="302"/>
        <v>0.22657747695591113</v>
      </c>
      <c r="L914" s="62">
        <f>PI()/4*('Config sheet'!$N$38^2)*'Stage 2'!K914*2</f>
        <v>2.0722934641432503E-2</v>
      </c>
      <c r="M914">
        <f t="shared" si="303"/>
        <v>99.332684971553704</v>
      </c>
      <c r="N914" s="62">
        <f>'Config sheet'!$N$44</f>
        <v>5.8970333333333338</v>
      </c>
      <c r="O914">
        <f t="shared" si="311"/>
        <v>1.51381083427569</v>
      </c>
      <c r="P914">
        <f t="shared" si="312"/>
        <v>-751.20333555155298</v>
      </c>
      <c r="Q914">
        <f t="shared" si="304"/>
        <v>180</v>
      </c>
      <c r="R914">
        <f t="shared" si="305"/>
        <v>-135.21660039927957</v>
      </c>
      <c r="S914">
        <f t="shared" si="306"/>
        <v>-135.21660039927954</v>
      </c>
      <c r="T914">
        <f t="shared" ca="1" si="307"/>
        <v>1.3924272678729401</v>
      </c>
      <c r="U914">
        <f t="shared" ca="1" si="308"/>
        <v>34.508899999999997</v>
      </c>
      <c r="V914">
        <f ca="1">(-U914*'Config sheet'!$N$134+'Config sheet'!$N$135*'Stage 2'!U1279)*10^2</f>
        <v>114.86734092090265</v>
      </c>
      <c r="W914">
        <f t="shared" ca="1" si="313"/>
        <v>-20.349259478376922</v>
      </c>
      <c r="X914" s="62">
        <f>'Config sheet'!$N$150*10^-3</f>
        <v>-333.6</v>
      </c>
      <c r="Y914" s="62">
        <f>'Config sheet'!$N$149*10^-3</f>
        <v>333.6</v>
      </c>
      <c r="Z914">
        <f t="shared" si="309"/>
        <v>0.17627785695591114</v>
      </c>
      <c r="AA914" s="62">
        <f>PI()/4*('Config sheet'!$N$38^2)*'Stage 2'!Z914*2</f>
        <v>1.6122496187650447E-2</v>
      </c>
      <c r="AB914">
        <f t="shared" si="310"/>
        <v>99.143901550006248</v>
      </c>
    </row>
    <row r="915" spans="3:28" x14ac:dyDescent="0.25">
      <c r="C915">
        <v>169</v>
      </c>
      <c r="D915">
        <f t="shared" si="296"/>
        <v>995</v>
      </c>
      <c r="E915">
        <f t="shared" si="297"/>
        <v>0.17780000000000001</v>
      </c>
      <c r="F915">
        <f t="shared" si="295"/>
        <v>2.8308207705192632E-2</v>
      </c>
      <c r="G915">
        <f t="shared" si="298"/>
        <v>104.19615634406146</v>
      </c>
      <c r="H915">
        <f t="shared" si="299"/>
        <v>2.9496064358704168</v>
      </c>
      <c r="I915" s="3">
        <f t="shared" si="300"/>
        <v>8.8900000000000007E-2</v>
      </c>
      <c r="J915" s="3">
        <f t="shared" si="301"/>
        <v>0.40640000000000004</v>
      </c>
      <c r="K915">
        <f t="shared" si="302"/>
        <v>0.22682044255078238</v>
      </c>
      <c r="L915" s="62">
        <f>PI()/4*('Config sheet'!$N$38^2)*'Stage 2'!K915*2</f>
        <v>2.074515644480978E-2</v>
      </c>
      <c r="M915">
        <f t="shared" si="303"/>
        <v>99.439202288360846</v>
      </c>
      <c r="N915" s="62">
        <f>'Config sheet'!$N$44</f>
        <v>5.8970333333333338</v>
      </c>
      <c r="O915">
        <f t="shared" si="311"/>
        <v>1.3879403045727332</v>
      </c>
      <c r="P915">
        <f t="shared" si="312"/>
        <v>-751.68223835289871</v>
      </c>
      <c r="Q915">
        <f t="shared" si="304"/>
        <v>180</v>
      </c>
      <c r="R915">
        <f t="shared" si="305"/>
        <v>-135.30280290352178</v>
      </c>
      <c r="S915">
        <f t="shared" si="306"/>
        <v>-135.30280290352178</v>
      </c>
      <c r="T915">
        <f t="shared" ca="1" si="307"/>
        <v>1.3924272678729401</v>
      </c>
      <c r="U915">
        <f t="shared" ca="1" si="308"/>
        <v>34.508899999999997</v>
      </c>
      <c r="V915">
        <f ca="1">(-U915*'Config sheet'!$N$134+'Config sheet'!$N$135*'Stage 2'!U1280)*10^2</f>
        <v>114.86734092090265</v>
      </c>
      <c r="W915">
        <f t="shared" ca="1" si="313"/>
        <v>-20.435461982619131</v>
      </c>
      <c r="X915" s="62">
        <f>'Config sheet'!$N$150*10^-3</f>
        <v>-333.6</v>
      </c>
      <c r="Y915" s="62">
        <f>'Config sheet'!$N$149*10^-3</f>
        <v>333.6</v>
      </c>
      <c r="Z915">
        <f t="shared" si="309"/>
        <v>0.17652082255078239</v>
      </c>
      <c r="AA915" s="62">
        <f>PI()/4*('Config sheet'!$N$38^2)*'Stage 2'!Z915*2</f>
        <v>1.6144717991027725E-2</v>
      </c>
      <c r="AB915">
        <f t="shared" si="310"/>
        <v>99.280552615738117</v>
      </c>
    </row>
    <row r="916" spans="3:28" x14ac:dyDescent="0.25">
      <c r="C916">
        <v>170</v>
      </c>
      <c r="D916">
        <f t="shared" si="296"/>
        <v>995</v>
      </c>
      <c r="E916">
        <f t="shared" si="297"/>
        <v>0.17780000000000001</v>
      </c>
      <c r="F916">
        <f t="shared" si="295"/>
        <v>2.8475711892797323E-2</v>
      </c>
      <c r="G916">
        <f t="shared" si="298"/>
        <v>104.19615634406146</v>
      </c>
      <c r="H916">
        <f t="shared" si="299"/>
        <v>2.9670597283903604</v>
      </c>
      <c r="I916" s="3">
        <f t="shared" si="300"/>
        <v>8.8900000000000007E-2</v>
      </c>
      <c r="J916" s="3">
        <f t="shared" si="301"/>
        <v>0.40640000000000004</v>
      </c>
      <c r="K916">
        <f t="shared" si="302"/>
        <v>0.22704233259920537</v>
      </c>
      <c r="L916" s="62">
        <f>PI()/4*('Config sheet'!$N$38^2)*'Stage 2'!K916*2</f>
        <v>2.0765450663956499E-2</v>
      </c>
      <c r="M916">
        <f t="shared" si="303"/>
        <v>99.536479981512187</v>
      </c>
      <c r="N916" s="62">
        <f>'Config sheet'!$N$44</f>
        <v>5.8970333333333338</v>
      </c>
      <c r="O916">
        <f t="shared" si="311"/>
        <v>1.2619937858006636</v>
      </c>
      <c r="P916">
        <f t="shared" si="312"/>
        <v>-752.11104246767457</v>
      </c>
      <c r="Q916">
        <f t="shared" si="304"/>
        <v>180</v>
      </c>
      <c r="R916">
        <f t="shared" si="305"/>
        <v>-135.37998764418145</v>
      </c>
      <c r="S916">
        <f t="shared" si="306"/>
        <v>-135.37998764418143</v>
      </c>
      <c r="T916">
        <f t="shared" ca="1" si="307"/>
        <v>1.3924272678729401</v>
      </c>
      <c r="U916">
        <f t="shared" ca="1" si="308"/>
        <v>34.508899999999997</v>
      </c>
      <c r="V916">
        <f ca="1">(-U916*'Config sheet'!$N$134+'Config sheet'!$N$135*'Stage 2'!U1281)*10^2</f>
        <v>114.86734092090265</v>
      </c>
      <c r="W916">
        <f t="shared" ca="1" si="313"/>
        <v>-20.512646723278806</v>
      </c>
      <c r="X916" s="62">
        <f>'Config sheet'!$N$150*10^-3</f>
        <v>-333.6</v>
      </c>
      <c r="Y916" s="62">
        <f>'Config sheet'!$N$149*10^-3</f>
        <v>333.6</v>
      </c>
      <c r="Z916">
        <f t="shared" si="309"/>
        <v>0.17674271259920538</v>
      </c>
      <c r="AA916" s="62">
        <f>PI()/4*('Config sheet'!$N$38^2)*'Stage 2'!Z916*2</f>
        <v>1.6165012210174443E-2</v>
      </c>
      <c r="AB916">
        <f t="shared" si="310"/>
        <v>99.405350168281984</v>
      </c>
    </row>
    <row r="917" spans="3:28" x14ac:dyDescent="0.25">
      <c r="C917">
        <v>171</v>
      </c>
      <c r="D917">
        <f t="shared" si="296"/>
        <v>995</v>
      </c>
      <c r="E917">
        <f t="shared" si="297"/>
        <v>0.17780000000000001</v>
      </c>
      <c r="F917">
        <f t="shared" si="295"/>
        <v>2.8643216080402011E-2</v>
      </c>
      <c r="G917">
        <f t="shared" si="298"/>
        <v>104.19615634406146</v>
      </c>
      <c r="H917">
        <f t="shared" si="299"/>
        <v>2.9845130209103035</v>
      </c>
      <c r="I917" s="3">
        <f t="shared" si="300"/>
        <v>8.8900000000000007E-2</v>
      </c>
      <c r="J917" s="3">
        <f t="shared" si="301"/>
        <v>0.40640000000000004</v>
      </c>
      <c r="K917">
        <f t="shared" si="302"/>
        <v>0.22724313263250395</v>
      </c>
      <c r="L917" s="62">
        <f>PI()/4*('Config sheet'!$N$38^2)*'Stage 2'!K917*2</f>
        <v>2.0783815975557413E-2</v>
      </c>
      <c r="M917">
        <f t="shared" si="303"/>
        <v>99.624511707868677</v>
      </c>
      <c r="N917" s="62">
        <f>'Config sheet'!$N$44</f>
        <v>5.8970333333333338</v>
      </c>
      <c r="O917">
        <f t="shared" si="311"/>
        <v>1.1359794756752897</v>
      </c>
      <c r="P917">
        <f t="shared" si="312"/>
        <v>-752.49203045157651</v>
      </c>
      <c r="Q917">
        <f t="shared" si="304"/>
        <v>180</v>
      </c>
      <c r="R917">
        <f t="shared" si="305"/>
        <v>-135.44856548128377</v>
      </c>
      <c r="S917">
        <f t="shared" si="306"/>
        <v>-135.44856548128377</v>
      </c>
      <c r="T917">
        <f t="shared" ca="1" si="307"/>
        <v>1.3924272678729401</v>
      </c>
      <c r="U917">
        <f t="shared" ca="1" si="308"/>
        <v>34.508899999999997</v>
      </c>
      <c r="V917">
        <f ca="1">(-U917*'Config sheet'!$N$134+'Config sheet'!$N$135*'Stage 2'!U1282)*10^2</f>
        <v>114.86734092090265</v>
      </c>
      <c r="W917">
        <f t="shared" ca="1" si="313"/>
        <v>-20.581224560381116</v>
      </c>
      <c r="X917" s="62">
        <f>'Config sheet'!$N$150*10^-3</f>
        <v>-333.6</v>
      </c>
      <c r="Y917" s="62">
        <f>'Config sheet'!$N$149*10^-3</f>
        <v>333.6</v>
      </c>
      <c r="Z917">
        <f t="shared" si="309"/>
        <v>0.17694351263250396</v>
      </c>
      <c r="AA917" s="62">
        <f>PI()/4*('Config sheet'!$N$38^2)*'Stage 2'!Z917*2</f>
        <v>1.6183377521775358E-2</v>
      </c>
      <c r="AB917">
        <f t="shared" si="310"/>
        <v>99.518286070024715</v>
      </c>
    </row>
    <row r="918" spans="3:28" x14ac:dyDescent="0.25">
      <c r="C918">
        <v>172</v>
      </c>
      <c r="D918">
        <f t="shared" si="296"/>
        <v>995</v>
      </c>
      <c r="E918">
        <f t="shared" si="297"/>
        <v>0.17780000000000001</v>
      </c>
      <c r="F918">
        <f t="shared" si="295"/>
        <v>2.8810720268006702E-2</v>
      </c>
      <c r="G918">
        <f t="shared" si="298"/>
        <v>104.19615634406146</v>
      </c>
      <c r="H918">
        <f t="shared" si="299"/>
        <v>3.0019663134302466</v>
      </c>
      <c r="I918" s="3">
        <f t="shared" si="300"/>
        <v>8.8900000000000007E-2</v>
      </c>
      <c r="J918" s="3">
        <f t="shared" si="301"/>
        <v>0.40640000000000004</v>
      </c>
      <c r="K918">
        <f t="shared" si="302"/>
        <v>0.22742282970980027</v>
      </c>
      <c r="L918" s="62">
        <f>PI()/4*('Config sheet'!$N$38^2)*'Stage 2'!K918*2</f>
        <v>2.080025119603077E-2</v>
      </c>
      <c r="M918">
        <f t="shared" si="303"/>
        <v>99.703291794085516</v>
      </c>
      <c r="N918" s="62">
        <f>'Config sheet'!$N$44</f>
        <v>5.8970333333333338</v>
      </c>
      <c r="O918">
        <f t="shared" si="311"/>
        <v>1.0099052068045267</v>
      </c>
      <c r="P918">
        <f t="shared" si="312"/>
        <v>-752.82727855870951</v>
      </c>
      <c r="Q918">
        <f t="shared" si="304"/>
        <v>180</v>
      </c>
      <c r="R918">
        <f t="shared" si="305"/>
        <v>-135.50891014056774</v>
      </c>
      <c r="S918">
        <f t="shared" si="306"/>
        <v>-135.50891014056774</v>
      </c>
      <c r="T918">
        <f t="shared" ca="1" si="307"/>
        <v>1.3924272678729401</v>
      </c>
      <c r="U918">
        <f t="shared" ca="1" si="308"/>
        <v>34.508899999999997</v>
      </c>
      <c r="V918">
        <f ca="1">(-U918*'Config sheet'!$N$134+'Config sheet'!$N$135*'Stage 2'!U1283)*10^2</f>
        <v>114.86734092090265</v>
      </c>
      <c r="W918">
        <f t="shared" ca="1" si="313"/>
        <v>-20.641569219665087</v>
      </c>
      <c r="X918" s="62">
        <f>'Config sheet'!$N$150*10^-3</f>
        <v>-333.6</v>
      </c>
      <c r="Y918" s="62">
        <f>'Config sheet'!$N$149*10^-3</f>
        <v>333.6</v>
      </c>
      <c r="Z918">
        <f t="shared" si="309"/>
        <v>0.17712320970980028</v>
      </c>
      <c r="AA918" s="62">
        <f>PI()/4*('Config sheet'!$N$38^2)*'Stage 2'!Z918*2</f>
        <v>1.6199812742248718E-2</v>
      </c>
      <c r="AB918">
        <f t="shared" si="310"/>
        <v>99.619353042632326</v>
      </c>
    </row>
    <row r="919" spans="3:28" x14ac:dyDescent="0.25">
      <c r="C919">
        <v>173</v>
      </c>
      <c r="D919">
        <f t="shared" si="296"/>
        <v>995</v>
      </c>
      <c r="E919">
        <f t="shared" si="297"/>
        <v>0.17780000000000001</v>
      </c>
      <c r="F919">
        <f t="shared" si="295"/>
        <v>2.8978224455611393E-2</v>
      </c>
      <c r="G919">
        <f t="shared" si="298"/>
        <v>104.19615634406146</v>
      </c>
      <c r="H919">
        <f t="shared" si="299"/>
        <v>3.0194196059501901</v>
      </c>
      <c r="I919" s="3">
        <f t="shared" si="300"/>
        <v>8.8900000000000007E-2</v>
      </c>
      <c r="J919" s="3">
        <f t="shared" si="301"/>
        <v>0.40640000000000004</v>
      </c>
      <c r="K919">
        <f t="shared" si="302"/>
        <v>0.22758141237320695</v>
      </c>
      <c r="L919" s="62">
        <f>PI()/4*('Config sheet'!$N$38^2)*'Stage 2'!K919*2</f>
        <v>2.081475527743018E-2</v>
      </c>
      <c r="M919">
        <f t="shared" si="303"/>
        <v>99.77281521696834</v>
      </c>
      <c r="N919" s="62">
        <f>'Config sheet'!$N$44</f>
        <v>5.8970333333333338</v>
      </c>
      <c r="O919">
        <f t="shared" si="311"/>
        <v>0.88377848152611782</v>
      </c>
      <c r="P919">
        <f t="shared" si="312"/>
        <v>-753.11865343815361</v>
      </c>
      <c r="Q919">
        <f t="shared" si="304"/>
        <v>180</v>
      </c>
      <c r="R919">
        <f t="shared" si="305"/>
        <v>-135.56135761886765</v>
      </c>
      <c r="S919">
        <f t="shared" si="306"/>
        <v>-135.56135761886765</v>
      </c>
      <c r="T919">
        <f t="shared" ca="1" si="307"/>
        <v>1.3924272678729401</v>
      </c>
      <c r="U919">
        <f t="shared" ca="1" si="308"/>
        <v>34.508899999999997</v>
      </c>
      <c r="V919">
        <f ca="1">(-U919*'Config sheet'!$N$134+'Config sheet'!$N$135*'Stage 2'!U1284)*10^2</f>
        <v>114.86734092090265</v>
      </c>
      <c r="W919">
        <f t="shared" ca="1" si="313"/>
        <v>-20.694016697964997</v>
      </c>
      <c r="X919" s="62">
        <f>'Config sheet'!$N$150*10^-3</f>
        <v>-333.6</v>
      </c>
      <c r="Y919" s="62">
        <f>'Config sheet'!$N$149*10^-3</f>
        <v>333.6</v>
      </c>
      <c r="Z919">
        <f t="shared" si="309"/>
        <v>0.17728179237320696</v>
      </c>
      <c r="AA919" s="62">
        <f>PI()/4*('Config sheet'!$N$38^2)*'Stage 2'!Z919*2</f>
        <v>1.6214316823648125E-2</v>
      </c>
      <c r="AB919">
        <f t="shared" si="310"/>
        <v>99.70854464184869</v>
      </c>
    </row>
    <row r="920" spans="3:28" x14ac:dyDescent="0.25">
      <c r="C920">
        <v>174</v>
      </c>
      <c r="D920">
        <f t="shared" si="296"/>
        <v>995</v>
      </c>
      <c r="E920">
        <f t="shared" si="297"/>
        <v>0.17780000000000001</v>
      </c>
      <c r="F920">
        <f t="shared" si="295"/>
        <v>2.914572864321608E-2</v>
      </c>
      <c r="G920">
        <f t="shared" si="298"/>
        <v>104.19615634406146</v>
      </c>
      <c r="H920">
        <f t="shared" si="299"/>
        <v>3.0368728984701332</v>
      </c>
      <c r="I920" s="3">
        <f t="shared" si="300"/>
        <v>8.8900000000000007E-2</v>
      </c>
      <c r="J920" s="3">
        <f t="shared" si="301"/>
        <v>0.40640000000000004</v>
      </c>
      <c r="K920">
        <f t="shared" si="302"/>
        <v>0.22771887060766138</v>
      </c>
      <c r="L920" s="62">
        <f>PI()/4*('Config sheet'!$N$38^2)*'Stage 2'!K920*2</f>
        <v>2.0827327303770998E-2</v>
      </c>
      <c r="M920">
        <f t="shared" si="303"/>
        <v>99.833077585864189</v>
      </c>
      <c r="N920" s="62">
        <f>'Config sheet'!$N$44</f>
        <v>5.8970333333333338</v>
      </c>
      <c r="O920">
        <f t="shared" si="311"/>
        <v>0.75760650727059431</v>
      </c>
      <c r="P920">
        <f t="shared" si="312"/>
        <v>-753.3678091667224</v>
      </c>
      <c r="Q920">
        <f t="shared" si="304"/>
        <v>180</v>
      </c>
      <c r="R920">
        <f t="shared" si="305"/>
        <v>-135.60620565001005</v>
      </c>
      <c r="S920">
        <f t="shared" si="306"/>
        <v>-135.60620565001003</v>
      </c>
      <c r="T920">
        <f t="shared" ca="1" si="307"/>
        <v>1.3924272678729401</v>
      </c>
      <c r="U920">
        <f t="shared" ca="1" si="308"/>
        <v>34.508899999999997</v>
      </c>
      <c r="V920">
        <f ca="1">(-U920*'Config sheet'!$N$134+'Config sheet'!$N$135*'Stage 2'!U1285)*10^2</f>
        <v>114.86734092090265</v>
      </c>
      <c r="W920">
        <f t="shared" ca="1" si="313"/>
        <v>-20.738864729107405</v>
      </c>
      <c r="X920" s="62">
        <f>'Config sheet'!$N$150*10^-3</f>
        <v>-333.6</v>
      </c>
      <c r="Y920" s="62">
        <f>'Config sheet'!$N$149*10^-3</f>
        <v>333.6</v>
      </c>
      <c r="Z920">
        <f t="shared" si="309"/>
        <v>0.17741925060766139</v>
      </c>
      <c r="AA920" s="62">
        <f>PI()/4*('Config sheet'!$N$38^2)*'Stage 2'!Z920*2</f>
        <v>1.6226888849988942E-2</v>
      </c>
      <c r="AB920">
        <f t="shared" si="310"/>
        <v>99.785855234905156</v>
      </c>
    </row>
    <row r="921" spans="3:28" x14ac:dyDescent="0.25">
      <c r="C921">
        <v>175</v>
      </c>
      <c r="D921">
        <f t="shared" si="296"/>
        <v>995</v>
      </c>
      <c r="E921">
        <f t="shared" si="297"/>
        <v>0.17780000000000001</v>
      </c>
      <c r="F921">
        <f t="shared" si="295"/>
        <v>2.9313232830820771E-2</v>
      </c>
      <c r="G921">
        <f t="shared" si="298"/>
        <v>104.19615634406146</v>
      </c>
      <c r="H921">
        <f t="shared" si="299"/>
        <v>3.0543261909900763</v>
      </c>
      <c r="I921" s="3">
        <f t="shared" si="300"/>
        <v>8.8900000000000007E-2</v>
      </c>
      <c r="J921" s="3">
        <f t="shared" si="301"/>
        <v>0.40640000000000004</v>
      </c>
      <c r="K921">
        <f t="shared" si="302"/>
        <v>0.22783519580542672</v>
      </c>
      <c r="L921" s="62">
        <f>PI()/4*('Config sheet'!$N$38^2)*'Stage 2'!K921*2</f>
        <v>2.0837966487783591E-2</v>
      </c>
      <c r="M921">
        <f t="shared" si="303"/>
        <v>99.884075127098725</v>
      </c>
      <c r="N921" s="62">
        <f>'Config sheet'!$N$44</f>
        <v>5.8970333333333338</v>
      </c>
      <c r="O921">
        <f t="shared" si="311"/>
        <v>0.63139623239280951</v>
      </c>
      <c r="P921">
        <f t="shared" si="312"/>
        <v>-753.57618462174253</v>
      </c>
      <c r="Q921">
        <f t="shared" si="304"/>
        <v>180</v>
      </c>
      <c r="R921">
        <f t="shared" si="305"/>
        <v>-135.64371323191367</v>
      </c>
      <c r="S921">
        <f t="shared" si="306"/>
        <v>-135.64371323191367</v>
      </c>
      <c r="T921">
        <f t="shared" ca="1" si="307"/>
        <v>1.3924272678729401</v>
      </c>
      <c r="U921">
        <f t="shared" ca="1" si="308"/>
        <v>34.508899999999997</v>
      </c>
      <c r="V921">
        <f ca="1">(-U921*'Config sheet'!$N$134+'Config sheet'!$N$135*'Stage 2'!U1286)*10^2</f>
        <v>114.86734092090265</v>
      </c>
      <c r="W921">
        <f t="shared" ca="1" si="313"/>
        <v>-20.776372311011016</v>
      </c>
      <c r="X921" s="62">
        <f>'Config sheet'!$N$150*10^-3</f>
        <v>-333.6</v>
      </c>
      <c r="Y921" s="62">
        <f>'Config sheet'!$N$149*10^-3</f>
        <v>333.6</v>
      </c>
      <c r="Z921">
        <f t="shared" si="309"/>
        <v>0.17753557580542673</v>
      </c>
      <c r="AA921" s="62">
        <f>PI()/4*('Config sheet'!$N$38^2)*'Stage 2'!Z921*2</f>
        <v>1.6237528034001535E-2</v>
      </c>
      <c r="AB921">
        <f t="shared" si="310"/>
        <v>99.851279980554963</v>
      </c>
    </row>
    <row r="922" spans="3:28" x14ac:dyDescent="0.25">
      <c r="C922">
        <v>176</v>
      </c>
      <c r="D922">
        <f t="shared" si="296"/>
        <v>995</v>
      </c>
      <c r="E922">
        <f t="shared" si="297"/>
        <v>0.17780000000000001</v>
      </c>
      <c r="F922">
        <f t="shared" si="295"/>
        <v>2.9480737018425462E-2</v>
      </c>
      <c r="G922">
        <f t="shared" si="298"/>
        <v>104.19615634406146</v>
      </c>
      <c r="H922">
        <f t="shared" si="299"/>
        <v>3.0717794835100198</v>
      </c>
      <c r="I922" s="3">
        <f t="shared" si="300"/>
        <v>8.8900000000000007E-2</v>
      </c>
      <c r="J922" s="3">
        <f t="shared" si="301"/>
        <v>0.40640000000000004</v>
      </c>
      <c r="K922">
        <f t="shared" si="302"/>
        <v>0.22793038073528277</v>
      </c>
      <c r="L922" s="62">
        <f>PI()/4*('Config sheet'!$N$38^2)*'Stage 2'!K922*2</f>
        <v>2.0846672168095496E-2</v>
      </c>
      <c r="M922">
        <f t="shared" si="303"/>
        <v>99.925804670469319</v>
      </c>
      <c r="N922" s="62">
        <f>'Config sheet'!$N$44</f>
        <v>5.8970333333333338</v>
      </c>
      <c r="O922">
        <f t="shared" si="311"/>
        <v>0.50515438241485178</v>
      </c>
      <c r="P922">
        <f t="shared" si="312"/>
        <v>-753.74500119724019</v>
      </c>
      <c r="Q922">
        <f t="shared" si="304"/>
        <v>180</v>
      </c>
      <c r="R922">
        <f t="shared" si="305"/>
        <v>-135.67410021550324</v>
      </c>
      <c r="S922">
        <f t="shared" si="306"/>
        <v>-135.67410021550324</v>
      </c>
      <c r="T922">
        <f t="shared" ca="1" si="307"/>
        <v>1.3924272678729401</v>
      </c>
      <c r="U922">
        <f t="shared" ca="1" si="308"/>
        <v>34.508899999999997</v>
      </c>
      <c r="V922">
        <f ca="1">(-U922*'Config sheet'!$N$134+'Config sheet'!$N$135*'Stage 2'!U1287)*10^2</f>
        <v>114.86734092090265</v>
      </c>
      <c r="W922">
        <f t="shared" ca="1" si="313"/>
        <v>-20.806759294600596</v>
      </c>
      <c r="X922" s="62">
        <f>'Config sheet'!$N$150*10^-3</f>
        <v>-333.6</v>
      </c>
      <c r="Y922" s="62">
        <f>'Config sheet'!$N$149*10^-3</f>
        <v>333.6</v>
      </c>
      <c r="Z922">
        <f t="shared" si="309"/>
        <v>0.17763076073528278</v>
      </c>
      <c r="AA922" s="62">
        <f>PI()/4*('Config sheet'!$N$38^2)*'Stage 2'!Z922*2</f>
        <v>1.6246233714313441E-2</v>
      </c>
      <c r="AB922">
        <f t="shared" si="310"/>
        <v>99.904814811745098</v>
      </c>
    </row>
    <row r="923" spans="3:28" x14ac:dyDescent="0.25">
      <c r="C923">
        <v>177</v>
      </c>
      <c r="D923">
        <f t="shared" si="296"/>
        <v>995</v>
      </c>
      <c r="E923">
        <f t="shared" si="297"/>
        <v>0.17780000000000001</v>
      </c>
      <c r="F923">
        <f t="shared" si="295"/>
        <v>2.9648241206030154E-2</v>
      </c>
      <c r="G923">
        <f t="shared" si="298"/>
        <v>104.19615634406146</v>
      </c>
      <c r="H923">
        <f t="shared" si="299"/>
        <v>3.0892327760299634</v>
      </c>
      <c r="I923" s="3">
        <f t="shared" si="300"/>
        <v>8.8900000000000007E-2</v>
      </c>
      <c r="J923" s="3">
        <f t="shared" si="301"/>
        <v>0.40640000000000004</v>
      </c>
      <c r="K923">
        <f t="shared" si="302"/>
        <v>0.22800441951642458</v>
      </c>
      <c r="L923" s="62">
        <f>PI()/4*('Config sheet'!$N$38^2)*'Stage 2'!K923*2</f>
        <v>2.0853443806844178E-2</v>
      </c>
      <c r="M923">
        <f t="shared" si="303"/>
        <v>99.95826363780202</v>
      </c>
      <c r="N923" s="62">
        <f>'Config sheet'!$N$44</f>
        <v>5.8970333333333338</v>
      </c>
      <c r="O923">
        <f t="shared" si="311"/>
        <v>0.37888749662253474</v>
      </c>
      <c r="P923">
        <f t="shared" si="312"/>
        <v>-753.87526086648063</v>
      </c>
      <c r="Q923">
        <f t="shared" si="304"/>
        <v>180</v>
      </c>
      <c r="R923">
        <f t="shared" si="305"/>
        <v>-135.69754695596654</v>
      </c>
      <c r="S923">
        <f t="shared" si="306"/>
        <v>-135.69754695596652</v>
      </c>
      <c r="T923">
        <f t="shared" ca="1" si="307"/>
        <v>1.3924272678729401</v>
      </c>
      <c r="U923">
        <f t="shared" ca="1" si="308"/>
        <v>34.508899999999997</v>
      </c>
      <c r="V923">
        <f ca="1">(-U923*'Config sheet'!$N$134+'Config sheet'!$N$135*'Stage 2'!U1288)*10^2</f>
        <v>114.86734092090265</v>
      </c>
      <c r="W923">
        <f t="shared" ca="1" si="313"/>
        <v>-20.830206035063895</v>
      </c>
      <c r="X923" s="62">
        <f>'Config sheet'!$N$150*10^-3</f>
        <v>-333.6</v>
      </c>
      <c r="Y923" s="62">
        <f>'Config sheet'!$N$149*10^-3</f>
        <v>333.6</v>
      </c>
      <c r="Z923">
        <f t="shared" si="309"/>
        <v>0.17770479951642459</v>
      </c>
      <c r="AA923" s="62">
        <f>PI()/4*('Config sheet'!$N$38^2)*'Stage 2'!Z923*2</f>
        <v>1.6253005353062122E-2</v>
      </c>
      <c r="AB923">
        <f t="shared" si="310"/>
        <v>99.946456420936215</v>
      </c>
    </row>
    <row r="924" spans="3:28" x14ac:dyDescent="0.25">
      <c r="C924">
        <v>178</v>
      </c>
      <c r="D924">
        <f t="shared" si="296"/>
        <v>995</v>
      </c>
      <c r="E924">
        <f t="shared" si="297"/>
        <v>0.17780000000000001</v>
      </c>
      <c r="F924">
        <f t="shared" si="295"/>
        <v>2.9815745393634841E-2</v>
      </c>
      <c r="G924">
        <f t="shared" si="298"/>
        <v>104.19615634406146</v>
      </c>
      <c r="H924">
        <f t="shared" si="299"/>
        <v>3.1066860685499065</v>
      </c>
      <c r="I924" s="3">
        <f t="shared" si="300"/>
        <v>8.8900000000000007E-2</v>
      </c>
      <c r="J924" s="3">
        <f t="shared" si="301"/>
        <v>0.40640000000000004</v>
      </c>
      <c r="K924">
        <f t="shared" si="302"/>
        <v>0.22805730759708559</v>
      </c>
      <c r="L924" s="62">
        <f>PI()/4*('Config sheet'!$N$38^2)*'Stage 2'!K924*2</f>
        <v>2.0858280987721876E-2</v>
      </c>
      <c r="M924">
        <f t="shared" si="303"/>
        <v>99.981450033579875</v>
      </c>
      <c r="N924" s="62">
        <f>'Config sheet'!$N$44</f>
        <v>5.8970333333333338</v>
      </c>
      <c r="O924">
        <f t="shared" si="311"/>
        <v>0.25260196495722137</v>
      </c>
      <c r="P924">
        <f t="shared" si="312"/>
        <v>-753.96774459335586</v>
      </c>
      <c r="Q924">
        <f t="shared" si="304"/>
        <v>180</v>
      </c>
      <c r="R924">
        <f t="shared" si="305"/>
        <v>-135.71419402680408</v>
      </c>
      <c r="S924">
        <f t="shared" si="306"/>
        <v>-135.71419402680408</v>
      </c>
      <c r="T924">
        <f t="shared" ca="1" si="307"/>
        <v>1.3924272678729401</v>
      </c>
      <c r="U924">
        <f t="shared" ca="1" si="308"/>
        <v>34.508899999999997</v>
      </c>
      <c r="V924">
        <f ca="1">(-U924*'Config sheet'!$N$134+'Config sheet'!$N$135*'Stage 2'!U1289)*10^2</f>
        <v>114.86734092090265</v>
      </c>
      <c r="W924">
        <f t="shared" ca="1" si="313"/>
        <v>-20.846853105901431</v>
      </c>
      <c r="X924" s="62">
        <f>'Config sheet'!$N$150*10^-3</f>
        <v>-333.6</v>
      </c>
      <c r="Y924" s="62">
        <f>'Config sheet'!$N$149*10^-3</f>
        <v>333.6</v>
      </c>
      <c r="Z924">
        <f t="shared" si="309"/>
        <v>0.1777576875970856</v>
      </c>
      <c r="AA924" s="62">
        <f>PI()/4*('Config sheet'!$N$38^2)*'Stage 2'!Z924*2</f>
        <v>1.6257842533939824E-2</v>
      </c>
      <c r="AB924">
        <f t="shared" si="310"/>
        <v>99.97620224807963</v>
      </c>
    </row>
    <row r="925" spans="3:28" x14ac:dyDescent="0.25">
      <c r="C925">
        <v>179</v>
      </c>
      <c r="D925">
        <f t="shared" si="296"/>
        <v>995</v>
      </c>
      <c r="E925">
        <f t="shared" si="297"/>
        <v>0.17780000000000001</v>
      </c>
      <c r="F925">
        <f t="shared" si="295"/>
        <v>2.9983249581239532E-2</v>
      </c>
      <c r="G925">
        <f t="shared" si="298"/>
        <v>104.19615634406146</v>
      </c>
      <c r="H925">
        <f t="shared" si="299"/>
        <v>3.1241393610698496</v>
      </c>
      <c r="I925" s="3">
        <f t="shared" si="300"/>
        <v>8.8900000000000007E-2</v>
      </c>
      <c r="J925" s="3">
        <f t="shared" si="301"/>
        <v>0.40640000000000004</v>
      </c>
      <c r="K925">
        <f t="shared" si="302"/>
        <v>0.22808904173789796</v>
      </c>
      <c r="L925" s="62">
        <f>PI()/4*('Config sheet'!$N$38^2)*'Stage 2'!K925*2</f>
        <v>2.0861183414453748E-2</v>
      </c>
      <c r="M925">
        <f t="shared" si="303"/>
        <v>99.995362437648055</v>
      </c>
      <c r="N925" s="62">
        <f>'Config sheet'!$N$44</f>
        <v>5.8970333333333338</v>
      </c>
      <c r="O925">
        <f t="shared" si="311"/>
        <v>0.12630406514438458</v>
      </c>
      <c r="P925">
        <f t="shared" si="312"/>
        <v>-754.02301109466885</v>
      </c>
      <c r="Q925">
        <f t="shared" si="304"/>
        <v>180</v>
      </c>
      <c r="R925">
        <f t="shared" si="305"/>
        <v>-135.72414199704039</v>
      </c>
      <c r="S925">
        <f t="shared" si="306"/>
        <v>-135.72414199704039</v>
      </c>
      <c r="T925">
        <f t="shared" ca="1" si="307"/>
        <v>1.3924272678729401</v>
      </c>
      <c r="U925">
        <f t="shared" ca="1" si="308"/>
        <v>34.508899999999997</v>
      </c>
      <c r="V925">
        <f ca="1">(-U925*'Config sheet'!$N$134+'Config sheet'!$N$135*'Stage 2'!U1290)*10^2</f>
        <v>114.86734092090265</v>
      </c>
      <c r="W925">
        <f t="shared" ca="1" si="313"/>
        <v>-20.856801076137742</v>
      </c>
      <c r="X925" s="62">
        <f>'Config sheet'!$N$150*10^-3</f>
        <v>-333.6</v>
      </c>
      <c r="Y925" s="62">
        <f>'Config sheet'!$N$149*10^-3</f>
        <v>333.6</v>
      </c>
      <c r="Z925">
        <f t="shared" si="309"/>
        <v>0.17778942173789797</v>
      </c>
      <c r="AA925" s="62">
        <f>PI()/4*('Config sheet'!$N$38^2)*'Stage 2'!Z925*2</f>
        <v>1.6260744960671696E-2</v>
      </c>
      <c r="AB925">
        <f t="shared" si="310"/>
        <v>99.994050471258703</v>
      </c>
    </row>
    <row r="926" spans="3:28" x14ac:dyDescent="0.25">
      <c r="C926">
        <v>180</v>
      </c>
      <c r="D926">
        <f t="shared" si="296"/>
        <v>995</v>
      </c>
      <c r="E926">
        <f t="shared" si="297"/>
        <v>0.17780000000000001</v>
      </c>
      <c r="F926">
        <f t="shared" si="295"/>
        <v>3.0150753768844223E-2</v>
      </c>
      <c r="G926">
        <f t="shared" si="298"/>
        <v>104.19615634406146</v>
      </c>
      <c r="H926">
        <f t="shared" si="299"/>
        <v>3.1415926535897931</v>
      </c>
      <c r="I926" s="3">
        <f t="shared" si="300"/>
        <v>8.8900000000000007E-2</v>
      </c>
      <c r="J926" s="3">
        <f t="shared" si="301"/>
        <v>0.40640000000000004</v>
      </c>
      <c r="K926">
        <f t="shared" si="302"/>
        <v>0.22809962000000006</v>
      </c>
      <c r="L926" s="62">
        <f>PI()/4*('Config sheet'!$N$38^2)*'Stage 2'!K926*2</f>
        <v>2.0862150909710147E-2</v>
      </c>
      <c r="M926">
        <f t="shared" si="303"/>
        <v>100.00000000000003</v>
      </c>
      <c r="N926" s="62">
        <f>'Config sheet'!$N$44</f>
        <v>5.8970333333333338</v>
      </c>
      <c r="O926">
        <f t="shared" si="311"/>
        <v>8.8660914529401357E-16</v>
      </c>
      <c r="P926">
        <f t="shared" si="312"/>
        <v>-754.0413959549104</v>
      </c>
      <c r="Q926">
        <f t="shared" si="304"/>
        <v>180</v>
      </c>
      <c r="R926">
        <f t="shared" si="305"/>
        <v>-135.72745127188389</v>
      </c>
      <c r="S926">
        <f t="shared" si="306"/>
        <v>-135.72745127188389</v>
      </c>
      <c r="T926">
        <f t="shared" ca="1" si="307"/>
        <v>1.3924272678729401</v>
      </c>
      <c r="U926">
        <f t="shared" ca="1" si="308"/>
        <v>34.508899999999997</v>
      </c>
      <c r="V926">
        <f ca="1">(-U926*'Config sheet'!$N$134+'Config sheet'!$N$135*'Stage 2'!U1291)*10^2</f>
        <v>114.86734092090265</v>
      </c>
      <c r="W926">
        <f t="shared" ca="1" si="313"/>
        <v>-20.860110350981245</v>
      </c>
      <c r="X926" s="62">
        <f>'Config sheet'!$N$150*10^-3</f>
        <v>-333.6</v>
      </c>
      <c r="Y926" s="62">
        <f>'Config sheet'!$N$149*10^-3</f>
        <v>333.6</v>
      </c>
      <c r="Z926">
        <f t="shared" si="309"/>
        <v>0.17780000000000007</v>
      </c>
      <c r="AA926" s="62">
        <f>PI()/4*('Config sheet'!$N$38^2)*'Stage 2'!Z926*2</f>
        <v>1.6261712455928095E-2</v>
      </c>
      <c r="AB926">
        <f t="shared" si="310"/>
        <v>100.00000000000004</v>
      </c>
    </row>
    <row r="927" spans="3:28" x14ac:dyDescent="0.25">
      <c r="C927">
        <v>181</v>
      </c>
      <c r="D927">
        <f t="shared" si="296"/>
        <v>995</v>
      </c>
      <c r="E927">
        <f t="shared" si="297"/>
        <v>0.17780000000000001</v>
      </c>
      <c r="F927">
        <f t="shared" si="295"/>
        <v>3.0318257956448914E-2</v>
      </c>
      <c r="G927">
        <f t="shared" si="298"/>
        <v>104.19615634406146</v>
      </c>
      <c r="H927">
        <f t="shared" si="299"/>
        <v>3.1590459461097367</v>
      </c>
      <c r="I927" s="3">
        <f t="shared" si="300"/>
        <v>8.8900000000000007E-2</v>
      </c>
      <c r="J927" s="3">
        <f t="shared" si="301"/>
        <v>0.40640000000000004</v>
      </c>
      <c r="K927">
        <f t="shared" si="302"/>
        <v>0.22808904173789796</v>
      </c>
      <c r="L927" s="62">
        <f>PI()/4*('Config sheet'!$N$38^2)*'Stage 2'!K927*2</f>
        <v>2.0861183414453748E-2</v>
      </c>
      <c r="M927">
        <f t="shared" si="303"/>
        <v>99.995362437648055</v>
      </c>
      <c r="N927" s="62">
        <f>'Config sheet'!$N$44</f>
        <v>5.8970333333333338</v>
      </c>
      <c r="O927">
        <f t="shared" si="311"/>
        <v>-0.12630406514438278</v>
      </c>
      <c r="P927">
        <f t="shared" si="312"/>
        <v>-754.02301109466885</v>
      </c>
      <c r="Q927">
        <f t="shared" si="304"/>
        <v>180</v>
      </c>
      <c r="R927">
        <f t="shared" si="305"/>
        <v>-135.72414199704039</v>
      </c>
      <c r="S927">
        <f t="shared" si="306"/>
        <v>-135.72414199704039</v>
      </c>
      <c r="T927">
        <f t="shared" ca="1" si="307"/>
        <v>1.3924272678729401</v>
      </c>
      <c r="U927">
        <f t="shared" ca="1" si="308"/>
        <v>34.511128524897046</v>
      </c>
      <c r="V927">
        <f ca="1">(-U927*'Config sheet'!$N$134+'Config sheet'!$N$135*'Stage 2'!U1292)*10^2</f>
        <v>114.70089004341287</v>
      </c>
      <c r="W927">
        <f t="shared" ca="1" si="313"/>
        <v>-21.023251953627522</v>
      </c>
      <c r="X927" s="62">
        <f>'Config sheet'!$N$150*10^-3</f>
        <v>-333.6</v>
      </c>
      <c r="Y927" s="62">
        <f>'Config sheet'!$N$149*10^-3</f>
        <v>333.6</v>
      </c>
      <c r="Z927">
        <f t="shared" si="309"/>
        <v>0.17778942173789797</v>
      </c>
      <c r="AA927" s="62">
        <f>PI()/4*('Config sheet'!$N$38^2)*'Stage 2'!Z927*2</f>
        <v>1.6260744960671696E-2</v>
      </c>
      <c r="AB927">
        <f t="shared" si="310"/>
        <v>99.994050471258703</v>
      </c>
    </row>
    <row r="928" spans="3:28" x14ac:dyDescent="0.25">
      <c r="C928">
        <v>182</v>
      </c>
      <c r="D928">
        <f t="shared" si="296"/>
        <v>995</v>
      </c>
      <c r="E928">
        <f t="shared" si="297"/>
        <v>0.17780000000000001</v>
      </c>
      <c r="F928">
        <f t="shared" si="295"/>
        <v>3.0485762144053602E-2</v>
      </c>
      <c r="G928">
        <f t="shared" si="298"/>
        <v>104.19615634406146</v>
      </c>
      <c r="H928">
        <f t="shared" si="299"/>
        <v>3.1764992386296798</v>
      </c>
      <c r="I928" s="3">
        <f t="shared" si="300"/>
        <v>8.8900000000000007E-2</v>
      </c>
      <c r="J928" s="3">
        <f t="shared" si="301"/>
        <v>0.40640000000000004</v>
      </c>
      <c r="K928">
        <f t="shared" si="302"/>
        <v>0.22805730759708559</v>
      </c>
      <c r="L928" s="62">
        <f>PI()/4*('Config sheet'!$N$38^2)*'Stage 2'!K928*2</f>
        <v>2.0858280987721876E-2</v>
      </c>
      <c r="M928">
        <f t="shared" si="303"/>
        <v>99.981450033579875</v>
      </c>
      <c r="N928" s="62">
        <f>'Config sheet'!$N$44</f>
        <v>5.8970333333333338</v>
      </c>
      <c r="O928">
        <f t="shared" si="311"/>
        <v>-0.25260196495721954</v>
      </c>
      <c r="P928">
        <f t="shared" si="312"/>
        <v>-753.96774459335586</v>
      </c>
      <c r="Q928">
        <f t="shared" si="304"/>
        <v>180</v>
      </c>
      <c r="R928">
        <f t="shared" si="305"/>
        <v>-135.71419402680408</v>
      </c>
      <c r="S928">
        <f t="shared" si="306"/>
        <v>-135.71419402680408</v>
      </c>
      <c r="T928">
        <f t="shared" ca="1" si="307"/>
        <v>1.3924272678729401</v>
      </c>
      <c r="U928">
        <f t="shared" ca="1" si="308"/>
        <v>34.517815447388912</v>
      </c>
      <c r="V928">
        <f ca="1">(-U928*'Config sheet'!$N$134+'Config sheet'!$N$135*'Stage 2'!U1293)*10^2</f>
        <v>114.20252488906723</v>
      </c>
      <c r="W928">
        <f t="shared" ca="1" si="313"/>
        <v>-21.511669137736845</v>
      </c>
      <c r="X928" s="62">
        <f>'Config sheet'!$N$150*10^-3</f>
        <v>-333.6</v>
      </c>
      <c r="Y928" s="62">
        <f>'Config sheet'!$N$149*10^-3</f>
        <v>333.6</v>
      </c>
      <c r="Z928">
        <f t="shared" si="309"/>
        <v>0.1777576875970856</v>
      </c>
      <c r="AA928" s="62">
        <f>PI()/4*('Config sheet'!$N$38^2)*'Stage 2'!Z928*2</f>
        <v>1.6257842533939824E-2</v>
      </c>
      <c r="AB928">
        <f t="shared" si="310"/>
        <v>99.97620224807963</v>
      </c>
    </row>
    <row r="929" spans="3:28" x14ac:dyDescent="0.25">
      <c r="C929">
        <v>183</v>
      </c>
      <c r="D929">
        <f t="shared" si="296"/>
        <v>995</v>
      </c>
      <c r="E929">
        <f t="shared" si="297"/>
        <v>0.17780000000000001</v>
      </c>
      <c r="F929">
        <f t="shared" si="295"/>
        <v>3.0653266331658293E-2</v>
      </c>
      <c r="G929">
        <f t="shared" si="298"/>
        <v>104.19615634406146</v>
      </c>
      <c r="H929">
        <f t="shared" si="299"/>
        <v>3.1939525311496229</v>
      </c>
      <c r="I929" s="3">
        <f t="shared" si="300"/>
        <v>8.8900000000000007E-2</v>
      </c>
      <c r="J929" s="3">
        <f t="shared" si="301"/>
        <v>0.40640000000000004</v>
      </c>
      <c r="K929">
        <f t="shared" si="302"/>
        <v>0.22800441951642458</v>
      </c>
      <c r="L929" s="62">
        <f>PI()/4*('Config sheet'!$N$38^2)*'Stage 2'!K929*2</f>
        <v>2.0853443806844178E-2</v>
      </c>
      <c r="M929">
        <f t="shared" si="303"/>
        <v>99.95826363780202</v>
      </c>
      <c r="N929" s="62">
        <f>'Config sheet'!$N$44</f>
        <v>5.8970333333333338</v>
      </c>
      <c r="O929">
        <f t="shared" si="311"/>
        <v>-0.37888749662253296</v>
      </c>
      <c r="P929">
        <f t="shared" si="312"/>
        <v>-753.87526086648063</v>
      </c>
      <c r="Q929">
        <f t="shared" si="304"/>
        <v>180</v>
      </c>
      <c r="R929">
        <f t="shared" si="305"/>
        <v>-135.69754695596654</v>
      </c>
      <c r="S929">
        <f t="shared" si="306"/>
        <v>-135.69754695596652</v>
      </c>
      <c r="T929">
        <f t="shared" ca="1" si="307"/>
        <v>1.3924272678729401</v>
      </c>
      <c r="U929">
        <f t="shared" ca="1" si="308"/>
        <v>34.528964812258316</v>
      </c>
      <c r="V929">
        <f ca="1">(-U929*'Config sheet'!$N$134+'Config sheet'!$N$135*'Stage 2'!U1294)*10^2</f>
        <v>113.37519290478349</v>
      </c>
      <c r="W929">
        <f t="shared" ca="1" si="313"/>
        <v>-22.322354051183055</v>
      </c>
      <c r="X929" s="62">
        <f>'Config sheet'!$N$150*10^-3</f>
        <v>-333.6</v>
      </c>
      <c r="Y929" s="62">
        <f>'Config sheet'!$N$149*10^-3</f>
        <v>333.6</v>
      </c>
      <c r="Z929">
        <f t="shared" si="309"/>
        <v>0.17770479951642459</v>
      </c>
      <c r="AA929" s="62">
        <f>PI()/4*('Config sheet'!$N$38^2)*'Stage 2'!Z929*2</f>
        <v>1.6253005353062122E-2</v>
      </c>
      <c r="AB929">
        <f t="shared" si="310"/>
        <v>99.946456420936215</v>
      </c>
    </row>
    <row r="930" spans="3:28" x14ac:dyDescent="0.25">
      <c r="C930">
        <v>184</v>
      </c>
      <c r="D930">
        <f t="shared" si="296"/>
        <v>995</v>
      </c>
      <c r="E930">
        <f t="shared" si="297"/>
        <v>0.17780000000000001</v>
      </c>
      <c r="F930">
        <f t="shared" si="295"/>
        <v>3.0820770519262984E-2</v>
      </c>
      <c r="G930">
        <f t="shared" si="298"/>
        <v>104.19615634406146</v>
      </c>
      <c r="H930">
        <f t="shared" si="299"/>
        <v>3.2114058236695664</v>
      </c>
      <c r="I930" s="3">
        <f t="shared" si="300"/>
        <v>8.8900000000000007E-2</v>
      </c>
      <c r="J930" s="3">
        <f t="shared" si="301"/>
        <v>0.40640000000000004</v>
      </c>
      <c r="K930">
        <f t="shared" si="302"/>
        <v>0.22793038073528277</v>
      </c>
      <c r="L930" s="62">
        <f>PI()/4*('Config sheet'!$N$38^2)*'Stage 2'!K930*2</f>
        <v>2.0846672168095496E-2</v>
      </c>
      <c r="M930">
        <f t="shared" si="303"/>
        <v>99.925804670469319</v>
      </c>
      <c r="N930" s="62">
        <f>'Config sheet'!$N$44</f>
        <v>5.8970333333333338</v>
      </c>
      <c r="O930">
        <f t="shared" si="311"/>
        <v>-0.50515438241484989</v>
      </c>
      <c r="P930">
        <f t="shared" si="312"/>
        <v>-753.74500119724019</v>
      </c>
      <c r="Q930">
        <f t="shared" si="304"/>
        <v>180</v>
      </c>
      <c r="R930">
        <f t="shared" si="305"/>
        <v>-135.67410021550324</v>
      </c>
      <c r="S930">
        <f t="shared" si="306"/>
        <v>-135.67410021550324</v>
      </c>
      <c r="T930">
        <f t="shared" ca="1" si="307"/>
        <v>1.3924272678729401</v>
      </c>
      <c r="U930">
        <f t="shared" ca="1" si="308"/>
        <v>34.544583365413743</v>
      </c>
      <c r="V930">
        <f ca="1">(-U930*'Config sheet'!$N$134+'Config sheet'!$N$135*'Stage 2'!U1295)*10^2</f>
        <v>112.22375695296081</v>
      </c>
      <c r="W930">
        <f t="shared" ca="1" si="313"/>
        <v>-23.450343262542432</v>
      </c>
      <c r="X930" s="62">
        <f>'Config sheet'!$N$150*10^-3</f>
        <v>-333.6</v>
      </c>
      <c r="Y930" s="62">
        <f>'Config sheet'!$N$149*10^-3</f>
        <v>333.6</v>
      </c>
      <c r="Z930">
        <f t="shared" si="309"/>
        <v>0.17763076073528278</v>
      </c>
      <c r="AA930" s="62">
        <f>PI()/4*('Config sheet'!$N$38^2)*'Stage 2'!Z930*2</f>
        <v>1.6246233714313441E-2</v>
      </c>
      <c r="AB930">
        <f t="shared" si="310"/>
        <v>99.904814811745098</v>
      </c>
    </row>
    <row r="931" spans="3:28" x14ac:dyDescent="0.25">
      <c r="C931">
        <v>185</v>
      </c>
      <c r="D931">
        <f t="shared" si="296"/>
        <v>995</v>
      </c>
      <c r="E931">
        <f t="shared" si="297"/>
        <v>0.17780000000000001</v>
      </c>
      <c r="F931">
        <f t="shared" si="295"/>
        <v>3.0988274706867672E-2</v>
      </c>
      <c r="G931">
        <f t="shared" si="298"/>
        <v>104.19615634406146</v>
      </c>
      <c r="H931">
        <f t="shared" si="299"/>
        <v>3.2288591161895095</v>
      </c>
      <c r="I931" s="3">
        <f t="shared" si="300"/>
        <v>8.8900000000000007E-2</v>
      </c>
      <c r="J931" s="3">
        <f t="shared" si="301"/>
        <v>0.40640000000000004</v>
      </c>
      <c r="K931">
        <f t="shared" si="302"/>
        <v>0.22783519580542672</v>
      </c>
      <c r="L931" s="62">
        <f>PI()/4*('Config sheet'!$N$38^2)*'Stage 2'!K931*2</f>
        <v>2.0837966487783591E-2</v>
      </c>
      <c r="M931">
        <f t="shared" si="303"/>
        <v>99.884075127098725</v>
      </c>
      <c r="N931" s="62">
        <f>'Config sheet'!$N$44</f>
        <v>5.8970333333333338</v>
      </c>
      <c r="O931">
        <f t="shared" si="311"/>
        <v>-0.6313962323928044</v>
      </c>
      <c r="P931">
        <f t="shared" si="312"/>
        <v>-753.57618462174253</v>
      </c>
      <c r="Q931">
        <f t="shared" si="304"/>
        <v>180</v>
      </c>
      <c r="R931">
        <f t="shared" si="305"/>
        <v>-135.64371323191367</v>
      </c>
      <c r="S931">
        <f t="shared" si="306"/>
        <v>-135.64371323191367</v>
      </c>
      <c r="T931">
        <f t="shared" ca="1" si="307"/>
        <v>1.3924272678729401</v>
      </c>
      <c r="U931">
        <f t="shared" ca="1" si="308"/>
        <v>34.564680560802003</v>
      </c>
      <c r="V931">
        <f ca="1">(-U931*'Config sheet'!$N$134+'Config sheet'!$N$135*'Stage 2'!U1296)*10^2</f>
        <v>110.75492240189139</v>
      </c>
      <c r="W931">
        <f t="shared" ca="1" si="313"/>
        <v>-24.888790830022273</v>
      </c>
      <c r="X931" s="62">
        <f>'Config sheet'!$N$150*10^-3</f>
        <v>-333.6</v>
      </c>
      <c r="Y931" s="62">
        <f>'Config sheet'!$N$149*10^-3</f>
        <v>333.6</v>
      </c>
      <c r="Z931">
        <f t="shared" si="309"/>
        <v>0.17753557580542673</v>
      </c>
      <c r="AA931" s="62">
        <f>PI()/4*('Config sheet'!$N$38^2)*'Stage 2'!Z931*2</f>
        <v>1.6237528034001535E-2</v>
      </c>
      <c r="AB931">
        <f t="shared" si="310"/>
        <v>99.851279980554963</v>
      </c>
    </row>
    <row r="932" spans="3:28" x14ac:dyDescent="0.25">
      <c r="C932">
        <v>186</v>
      </c>
      <c r="D932">
        <f t="shared" si="296"/>
        <v>995</v>
      </c>
      <c r="E932">
        <f t="shared" si="297"/>
        <v>0.17780000000000001</v>
      </c>
      <c r="F932">
        <f t="shared" si="295"/>
        <v>3.1155778894472363E-2</v>
      </c>
      <c r="G932">
        <f t="shared" si="298"/>
        <v>104.19615634406146</v>
      </c>
      <c r="H932">
        <f t="shared" si="299"/>
        <v>3.2463124087094526</v>
      </c>
      <c r="I932" s="3">
        <f t="shared" si="300"/>
        <v>8.8900000000000007E-2</v>
      </c>
      <c r="J932" s="3">
        <f t="shared" si="301"/>
        <v>0.40640000000000004</v>
      </c>
      <c r="K932">
        <f t="shared" si="302"/>
        <v>0.22771887060766138</v>
      </c>
      <c r="L932" s="62">
        <f>PI()/4*('Config sheet'!$N$38^2)*'Stage 2'!K932*2</f>
        <v>2.0827327303770998E-2</v>
      </c>
      <c r="M932">
        <f t="shared" si="303"/>
        <v>99.833077585864189</v>
      </c>
      <c r="N932" s="62">
        <f>'Config sheet'!$N$44</f>
        <v>5.8970333333333338</v>
      </c>
      <c r="O932">
        <f t="shared" si="311"/>
        <v>-0.75760650727058931</v>
      </c>
      <c r="P932">
        <f t="shared" si="312"/>
        <v>-753.36780916672251</v>
      </c>
      <c r="Q932">
        <f t="shared" si="304"/>
        <v>180</v>
      </c>
      <c r="R932">
        <f t="shared" si="305"/>
        <v>-135.60620565001005</v>
      </c>
      <c r="S932">
        <f t="shared" si="306"/>
        <v>-135.60620565001005</v>
      </c>
      <c r="T932">
        <f t="shared" ca="1" si="307"/>
        <v>1.3924272678729401</v>
      </c>
      <c r="U932">
        <f t="shared" ca="1" si="308"/>
        <v>34.589268570099293</v>
      </c>
      <c r="V932">
        <f ca="1">(-U932*'Config sheet'!$N$134+'Config sheet'!$N$135*'Stage 2'!U1297)*10^2</f>
        <v>108.97713781836518</v>
      </c>
      <c r="W932">
        <f t="shared" ca="1" si="313"/>
        <v>-26.629067831644875</v>
      </c>
      <c r="X932" s="62">
        <f>'Config sheet'!$N$150*10^-3</f>
        <v>-333.6</v>
      </c>
      <c r="Y932" s="62">
        <f>'Config sheet'!$N$149*10^-3</f>
        <v>333.6</v>
      </c>
      <c r="Z932">
        <f t="shared" si="309"/>
        <v>0.17741925060766139</v>
      </c>
      <c r="AA932" s="62">
        <f>PI()/4*('Config sheet'!$N$38^2)*'Stage 2'!Z932*2</f>
        <v>1.6226888849988942E-2</v>
      </c>
      <c r="AB932">
        <f t="shared" si="310"/>
        <v>99.785855234905156</v>
      </c>
    </row>
    <row r="933" spans="3:28" x14ac:dyDescent="0.25">
      <c r="C933">
        <v>187</v>
      </c>
      <c r="D933">
        <f t="shared" si="296"/>
        <v>995</v>
      </c>
      <c r="E933">
        <f t="shared" si="297"/>
        <v>0.17780000000000001</v>
      </c>
      <c r="F933">
        <f t="shared" si="295"/>
        <v>3.1323283082077054E-2</v>
      </c>
      <c r="G933">
        <f t="shared" si="298"/>
        <v>104.19615634406146</v>
      </c>
      <c r="H933">
        <f t="shared" si="299"/>
        <v>3.2637657012293961</v>
      </c>
      <c r="I933" s="3">
        <f t="shared" si="300"/>
        <v>8.8900000000000007E-2</v>
      </c>
      <c r="J933" s="3">
        <f t="shared" si="301"/>
        <v>0.40640000000000004</v>
      </c>
      <c r="K933">
        <f t="shared" si="302"/>
        <v>0.227581412373207</v>
      </c>
      <c r="L933" s="62">
        <f>PI()/4*('Config sheet'!$N$38^2)*'Stage 2'!K933*2</f>
        <v>2.0814755277430184E-2</v>
      </c>
      <c r="M933">
        <f t="shared" si="303"/>
        <v>99.772815216968354</v>
      </c>
      <c r="N933" s="62">
        <f>'Config sheet'!$N$44</f>
        <v>5.8970333333333338</v>
      </c>
      <c r="O933">
        <f t="shared" si="311"/>
        <v>-0.88377848152611604</v>
      </c>
      <c r="P933">
        <f t="shared" si="312"/>
        <v>-753.11865343815361</v>
      </c>
      <c r="Q933">
        <f t="shared" si="304"/>
        <v>180</v>
      </c>
      <c r="R933">
        <f t="shared" si="305"/>
        <v>-135.56135761886767</v>
      </c>
      <c r="S933">
        <f t="shared" si="306"/>
        <v>-135.56135761886765</v>
      </c>
      <c r="T933">
        <f t="shared" ca="1" si="307"/>
        <v>1.3924272678729401</v>
      </c>
      <c r="U933">
        <f t="shared" ca="1" si="308"/>
        <v>34.618362295193982</v>
      </c>
      <c r="V933">
        <f ca="1">(-U933*'Config sheet'!$N$134+'Config sheet'!$N$135*'Stage 2'!U1298)*10^2</f>
        <v>106.90047188729281</v>
      </c>
      <c r="W933">
        <f t="shared" ca="1" si="313"/>
        <v>-28.660885731574865</v>
      </c>
      <c r="X933" s="62">
        <f>'Config sheet'!$N$150*10^-3</f>
        <v>-333.6</v>
      </c>
      <c r="Y933" s="62">
        <f>'Config sheet'!$N$149*10^-3</f>
        <v>333.6</v>
      </c>
      <c r="Z933">
        <f t="shared" si="309"/>
        <v>0.17728179237320701</v>
      </c>
      <c r="AA933" s="62">
        <f>PI()/4*('Config sheet'!$N$38^2)*'Stage 2'!Z933*2</f>
        <v>1.6214316823648128E-2</v>
      </c>
      <c r="AB933">
        <f t="shared" si="310"/>
        <v>99.70854464184869</v>
      </c>
    </row>
    <row r="934" spans="3:28" x14ac:dyDescent="0.25">
      <c r="C934">
        <v>188</v>
      </c>
      <c r="D934">
        <f t="shared" si="296"/>
        <v>995</v>
      </c>
      <c r="E934">
        <f t="shared" si="297"/>
        <v>0.17780000000000001</v>
      </c>
      <c r="F934">
        <f t="shared" si="295"/>
        <v>3.1490787269681741E-2</v>
      </c>
      <c r="G934">
        <f t="shared" si="298"/>
        <v>104.19615634406146</v>
      </c>
      <c r="H934">
        <f t="shared" si="299"/>
        <v>3.2812189937493392</v>
      </c>
      <c r="I934" s="3">
        <f t="shared" si="300"/>
        <v>8.8900000000000007E-2</v>
      </c>
      <c r="J934" s="3">
        <f t="shared" si="301"/>
        <v>0.40640000000000004</v>
      </c>
      <c r="K934">
        <f t="shared" si="302"/>
        <v>0.22742282970980027</v>
      </c>
      <c r="L934" s="62">
        <f>PI()/4*('Config sheet'!$N$38^2)*'Stage 2'!K934*2</f>
        <v>2.080025119603077E-2</v>
      </c>
      <c r="M934">
        <f t="shared" si="303"/>
        <v>99.703291794085516</v>
      </c>
      <c r="N934" s="62">
        <f>'Config sheet'!$N$44</f>
        <v>5.8970333333333338</v>
      </c>
      <c r="O934">
        <f t="shared" si="311"/>
        <v>-1.0099052068045218</v>
      </c>
      <c r="P934">
        <f t="shared" si="312"/>
        <v>-752.82727855870951</v>
      </c>
      <c r="Q934">
        <f t="shared" si="304"/>
        <v>180</v>
      </c>
      <c r="R934">
        <f t="shared" si="305"/>
        <v>-135.50891014056774</v>
      </c>
      <c r="S934">
        <f t="shared" si="306"/>
        <v>-135.50891014056774</v>
      </c>
      <c r="T934">
        <f t="shared" ca="1" si="307"/>
        <v>1.3924272678729401</v>
      </c>
      <c r="U934">
        <f t="shared" ca="1" si="308"/>
        <v>34.651979383478519</v>
      </c>
      <c r="V934">
        <f ca="1">(-U934*'Config sheet'!$N$134+'Config sheet'!$N$135*'Stage 2'!U1299)*10^2</f>
        <v>104.53646974113005</v>
      </c>
      <c r="W934">
        <f t="shared" ca="1" si="313"/>
        <v>-30.972440399437687</v>
      </c>
      <c r="X934" s="62">
        <f>'Config sheet'!$N$150*10^-3</f>
        <v>-333.6</v>
      </c>
      <c r="Y934" s="62">
        <f>'Config sheet'!$N$149*10^-3</f>
        <v>333.6</v>
      </c>
      <c r="Z934">
        <f t="shared" si="309"/>
        <v>0.17712320970980028</v>
      </c>
      <c r="AA934" s="62">
        <f>PI()/4*('Config sheet'!$N$38^2)*'Stage 2'!Z934*2</f>
        <v>1.6199812742248718E-2</v>
      </c>
      <c r="AB934">
        <f t="shared" si="310"/>
        <v>99.619353042632326</v>
      </c>
    </row>
    <row r="935" spans="3:28" x14ac:dyDescent="0.25">
      <c r="C935">
        <v>189</v>
      </c>
      <c r="D935">
        <f t="shared" si="296"/>
        <v>995</v>
      </c>
      <c r="E935">
        <f t="shared" si="297"/>
        <v>0.17780000000000001</v>
      </c>
      <c r="F935">
        <f t="shared" si="295"/>
        <v>3.1658291457286436E-2</v>
      </c>
      <c r="G935">
        <f t="shared" si="298"/>
        <v>104.19615634406146</v>
      </c>
      <c r="H935">
        <f t="shared" si="299"/>
        <v>3.2986722862692828</v>
      </c>
      <c r="I935" s="3">
        <f t="shared" si="300"/>
        <v>8.8900000000000007E-2</v>
      </c>
      <c r="J935" s="3">
        <f t="shared" si="301"/>
        <v>0.40640000000000004</v>
      </c>
      <c r="K935">
        <f t="shared" si="302"/>
        <v>0.22724313263250395</v>
      </c>
      <c r="L935" s="62">
        <f>PI()/4*('Config sheet'!$N$38^2)*'Stage 2'!K935*2</f>
        <v>2.0783815975557413E-2</v>
      </c>
      <c r="M935">
        <f t="shared" si="303"/>
        <v>99.624511707868677</v>
      </c>
      <c r="N935" s="62">
        <f>'Config sheet'!$N$44</f>
        <v>5.8970333333333338</v>
      </c>
      <c r="O935">
        <f t="shared" si="311"/>
        <v>-1.1359794756752877</v>
      </c>
      <c r="P935">
        <f t="shared" si="312"/>
        <v>-752.49203045157651</v>
      </c>
      <c r="Q935">
        <f t="shared" si="304"/>
        <v>180</v>
      </c>
      <c r="R935">
        <f t="shared" si="305"/>
        <v>-135.44856548128379</v>
      </c>
      <c r="S935">
        <f t="shared" si="306"/>
        <v>-135.44856548128377</v>
      </c>
      <c r="T935">
        <f t="shared" ca="1" si="307"/>
        <v>1.3924272678729401</v>
      </c>
      <c r="U935">
        <f t="shared" ca="1" si="308"/>
        <v>34.690140245971541</v>
      </c>
      <c r="V935">
        <f ca="1">(-U935*'Config sheet'!$N$134+'Config sheet'!$N$135*'Stage 2'!U1300)*10^2</f>
        <v>101.89799231191381</v>
      </c>
      <c r="W935">
        <f t="shared" ca="1" si="313"/>
        <v>-33.550573169369983</v>
      </c>
      <c r="X935" s="62">
        <f>'Config sheet'!$N$150*10^-3</f>
        <v>-333.6</v>
      </c>
      <c r="Y935" s="62">
        <f>'Config sheet'!$N$149*10^-3</f>
        <v>333.6</v>
      </c>
      <c r="Z935">
        <f t="shared" si="309"/>
        <v>0.17694351263250396</v>
      </c>
      <c r="AA935" s="62">
        <f>PI()/4*('Config sheet'!$N$38^2)*'Stage 2'!Z935*2</f>
        <v>1.6183377521775358E-2</v>
      </c>
      <c r="AB935">
        <f t="shared" si="310"/>
        <v>99.518286070024715</v>
      </c>
    </row>
    <row r="936" spans="3:28" x14ac:dyDescent="0.25">
      <c r="C936">
        <v>190</v>
      </c>
      <c r="D936">
        <f t="shared" si="296"/>
        <v>995</v>
      </c>
      <c r="E936">
        <f t="shared" si="297"/>
        <v>0.17780000000000001</v>
      </c>
      <c r="F936">
        <f t="shared" si="295"/>
        <v>3.1825795644891124E-2</v>
      </c>
      <c r="G936">
        <f t="shared" si="298"/>
        <v>104.19615634406146</v>
      </c>
      <c r="H936">
        <f t="shared" si="299"/>
        <v>3.3161255787892259</v>
      </c>
      <c r="I936" s="3">
        <f t="shared" si="300"/>
        <v>8.8900000000000007E-2</v>
      </c>
      <c r="J936" s="3">
        <f t="shared" si="301"/>
        <v>0.40640000000000004</v>
      </c>
      <c r="K936">
        <f t="shared" si="302"/>
        <v>0.22704233259920537</v>
      </c>
      <c r="L936" s="62">
        <f>PI()/4*('Config sheet'!$N$38^2)*'Stage 2'!K936*2</f>
        <v>2.0765450663956499E-2</v>
      </c>
      <c r="M936">
        <f t="shared" si="303"/>
        <v>99.536479981512187</v>
      </c>
      <c r="N936" s="62">
        <f>'Config sheet'!$N$44</f>
        <v>5.8970333333333338</v>
      </c>
      <c r="O936">
        <f t="shared" si="311"/>
        <v>-1.2619937858006618</v>
      </c>
      <c r="P936">
        <f t="shared" si="312"/>
        <v>-752.11104246767468</v>
      </c>
      <c r="Q936">
        <f t="shared" si="304"/>
        <v>180</v>
      </c>
      <c r="R936">
        <f t="shared" si="305"/>
        <v>-135.37998764418148</v>
      </c>
      <c r="S936">
        <f t="shared" si="306"/>
        <v>-135.37998764418145</v>
      </c>
      <c r="T936">
        <f t="shared" ca="1" si="307"/>
        <v>1.3924272678729401</v>
      </c>
      <c r="U936">
        <f t="shared" ca="1" si="308"/>
        <v>34.732868078295382</v>
      </c>
      <c r="V936">
        <f ca="1">(-U936*'Config sheet'!$N$134+'Config sheet'!$N$135*'Stage 2'!U1301)*10^2</f>
        <v>98.999042608745242</v>
      </c>
      <c r="W936">
        <f t="shared" ca="1" si="313"/>
        <v>-36.380945035436241</v>
      </c>
      <c r="X936" s="62">
        <f>'Config sheet'!$N$150*10^-3</f>
        <v>-333.6</v>
      </c>
      <c r="Y936" s="62">
        <f>'Config sheet'!$N$149*10^-3</f>
        <v>333.6</v>
      </c>
      <c r="Z936">
        <f t="shared" si="309"/>
        <v>0.17674271259920538</v>
      </c>
      <c r="AA936" s="62">
        <f>PI()/4*('Config sheet'!$N$38^2)*'Stage 2'!Z936*2</f>
        <v>1.6165012210174443E-2</v>
      </c>
      <c r="AB936">
        <f t="shared" si="310"/>
        <v>99.405350168281984</v>
      </c>
    </row>
    <row r="937" spans="3:28" x14ac:dyDescent="0.25">
      <c r="C937">
        <v>191</v>
      </c>
      <c r="D937">
        <f t="shared" si="296"/>
        <v>995</v>
      </c>
      <c r="E937">
        <f t="shared" si="297"/>
        <v>0.17780000000000001</v>
      </c>
      <c r="F937">
        <f t="shared" si="295"/>
        <v>3.1993299832495811E-2</v>
      </c>
      <c r="G937">
        <f t="shared" si="298"/>
        <v>104.19615634406146</v>
      </c>
      <c r="H937">
        <f t="shared" si="299"/>
        <v>3.333578871309169</v>
      </c>
      <c r="I937" s="3">
        <f t="shared" si="300"/>
        <v>8.8900000000000007E-2</v>
      </c>
      <c r="J937" s="3">
        <f t="shared" si="301"/>
        <v>0.40640000000000004</v>
      </c>
      <c r="K937">
        <f t="shared" si="302"/>
        <v>0.22682044255078243</v>
      </c>
      <c r="L937" s="62">
        <f>PI()/4*('Config sheet'!$N$38^2)*'Stage 2'!K937*2</f>
        <v>2.0745156444809783E-2</v>
      </c>
      <c r="M937">
        <f t="shared" si="303"/>
        <v>99.439202288360846</v>
      </c>
      <c r="N937" s="62">
        <f>'Config sheet'!$N$44</f>
        <v>5.8970333333333338</v>
      </c>
      <c r="O937">
        <f t="shared" si="311"/>
        <v>-1.3879403045727283</v>
      </c>
      <c r="P937">
        <f t="shared" si="312"/>
        <v>-751.68223835289871</v>
      </c>
      <c r="Q937">
        <f t="shared" si="304"/>
        <v>180</v>
      </c>
      <c r="R937">
        <f t="shared" si="305"/>
        <v>-135.30280290352178</v>
      </c>
      <c r="S937">
        <f t="shared" si="306"/>
        <v>-135.30280290352178</v>
      </c>
      <c r="T937">
        <f t="shared" ca="1" si="307"/>
        <v>1.3924272678729401</v>
      </c>
      <c r="U937">
        <f t="shared" ca="1" si="308"/>
        <v>34.780188884537722</v>
      </c>
      <c r="V937">
        <f ca="1">(-U937*'Config sheet'!$N$134+'Config sheet'!$N$135*'Stage 2'!U1302)*10^2</f>
        <v>95.854582968926366</v>
      </c>
      <c r="W937">
        <f t="shared" ca="1" si="313"/>
        <v>-39.448219934595414</v>
      </c>
      <c r="X937" s="62">
        <f>'Config sheet'!$N$150*10^-3</f>
        <v>-333.6</v>
      </c>
      <c r="Y937" s="62">
        <f>'Config sheet'!$N$149*10^-3</f>
        <v>333.6</v>
      </c>
      <c r="Z937">
        <f t="shared" si="309"/>
        <v>0.17652082255078244</v>
      </c>
      <c r="AA937" s="62">
        <f>PI()/4*('Config sheet'!$N$38^2)*'Stage 2'!Z937*2</f>
        <v>1.6144717991027732E-2</v>
      </c>
      <c r="AB937">
        <f t="shared" si="310"/>
        <v>99.280552615738159</v>
      </c>
    </row>
    <row r="938" spans="3:28" x14ac:dyDescent="0.25">
      <c r="C938">
        <v>192</v>
      </c>
      <c r="D938">
        <f t="shared" si="296"/>
        <v>995</v>
      </c>
      <c r="E938">
        <f t="shared" si="297"/>
        <v>0.17780000000000001</v>
      </c>
      <c r="F938">
        <f t="shared" ref="F938:F1001" si="314">C938*$G$4</f>
        <v>3.2160804020100506E-2</v>
      </c>
      <c r="G938">
        <f t="shared" si="298"/>
        <v>104.19615634406146</v>
      </c>
      <c r="H938">
        <f t="shared" si="299"/>
        <v>3.351032163829113</v>
      </c>
      <c r="I938" s="3">
        <f t="shared" si="300"/>
        <v>8.8900000000000007E-2</v>
      </c>
      <c r="J938" s="3">
        <f t="shared" si="301"/>
        <v>0.40640000000000004</v>
      </c>
      <c r="K938">
        <f t="shared" si="302"/>
        <v>0.22657747695591113</v>
      </c>
      <c r="L938" s="62">
        <f>PI()/4*('Config sheet'!$N$38^2)*'Stage 2'!K938*2</f>
        <v>2.0722934641432503E-2</v>
      </c>
      <c r="M938">
        <f t="shared" si="303"/>
        <v>99.332684971553704</v>
      </c>
      <c r="N938" s="62">
        <f>'Config sheet'!$N$44</f>
        <v>5.8970333333333338</v>
      </c>
      <c r="O938">
        <f t="shared" si="311"/>
        <v>-1.5138108342756884</v>
      </c>
      <c r="P938">
        <f t="shared" si="312"/>
        <v>-751.20333555155298</v>
      </c>
      <c r="Q938">
        <f t="shared" si="304"/>
        <v>180</v>
      </c>
      <c r="R938">
        <f t="shared" si="305"/>
        <v>-135.21660039927954</v>
      </c>
      <c r="S938">
        <f t="shared" si="306"/>
        <v>-135.21660039927954</v>
      </c>
      <c r="T938">
        <f t="shared" ca="1" si="307"/>
        <v>1.3924272678729401</v>
      </c>
      <c r="U938">
        <f t="shared" ca="1" si="308"/>
        <v>34.832131504030656</v>
      </c>
      <c r="V938">
        <f ca="1">(-U938*'Config sheet'!$N$134+'Config sheet'!$N$135*'Stage 2'!U1303)*10^2</f>
        <v>92.480347334737317</v>
      </c>
      <c r="W938">
        <f t="shared" ca="1" si="313"/>
        <v>-42.736253064542225</v>
      </c>
      <c r="X938" s="62">
        <f>'Config sheet'!$N$150*10^-3</f>
        <v>-333.6</v>
      </c>
      <c r="Y938" s="62">
        <f>'Config sheet'!$N$149*10^-3</f>
        <v>333.6</v>
      </c>
      <c r="Z938">
        <f t="shared" si="309"/>
        <v>0.17627785695591114</v>
      </c>
      <c r="AA938" s="62">
        <f>PI()/4*('Config sheet'!$N$38^2)*'Stage 2'!Z938*2</f>
        <v>1.6122496187650447E-2</v>
      </c>
      <c r="AB938">
        <f t="shared" si="310"/>
        <v>99.143901550006248</v>
      </c>
    </row>
    <row r="939" spans="3:28" x14ac:dyDescent="0.25">
      <c r="C939">
        <v>193</v>
      </c>
      <c r="D939">
        <f t="shared" ref="D939:D1002" si="315">$D$4</f>
        <v>995</v>
      </c>
      <c r="E939">
        <f t="shared" ref="E939:E1002" si="316">$E$4</f>
        <v>0.17780000000000001</v>
      </c>
      <c r="F939">
        <f t="shared" si="314"/>
        <v>3.2328308207705193E-2</v>
      </c>
      <c r="G939">
        <f t="shared" ref="G939:G1002" si="317">D939/60*2*PI()</f>
        <v>104.19615634406146</v>
      </c>
      <c r="H939">
        <f t="shared" ref="H939:H1002" si="318">G939*F939</f>
        <v>3.3684854563490556</v>
      </c>
      <c r="I939" s="3">
        <f t="shared" ref="I939:I1002" si="319">$I$4</f>
        <v>8.8900000000000007E-2</v>
      </c>
      <c r="J939" s="3">
        <f t="shared" ref="J939:J1002" si="320">$J$4</f>
        <v>0.40640000000000004</v>
      </c>
      <c r="K939">
        <f t="shared" ref="K939:K1002" si="321">(J939+I939)-(I939*COS(H939)+(J939^2-I939^2*(SIN(H939))^2)^0.5)+$B$746</f>
        <v>0.22631345186048574</v>
      </c>
      <c r="L939" s="62">
        <f>PI()/4*('Config sheet'!$N$38^2)*'Stage 2'!K939*2</f>
        <v>2.0698786721393376E-2</v>
      </c>
      <c r="M939">
        <f t="shared" ref="M939:M1002" si="322">L939/$Z$741*100</f>
        <v>99.216935065690038</v>
      </c>
      <c r="N939" s="62">
        <f>'Config sheet'!$N$44</f>
        <v>5.8970333333333338</v>
      </c>
      <c r="O939">
        <f t="shared" si="311"/>
        <v>-1.639596777829321</v>
      </c>
      <c r="P939">
        <f t="shared" si="312"/>
        <v>-750.67184884172104</v>
      </c>
      <c r="Q939">
        <f t="shared" ref="Q939:Q1002" si="323">$V$4</f>
        <v>180</v>
      </c>
      <c r="R939">
        <f t="shared" ref="R939:R1002" si="324">Q939*I939*G939^2*(COS(H939)+(I939/(J939))*COS(2*H939))*10^-3</f>
        <v>-135.1209327915098</v>
      </c>
      <c r="S939">
        <f t="shared" ref="S939:S1002" si="325">Q939*P939*10^-3</f>
        <v>-135.12093279150977</v>
      </c>
      <c r="T939">
        <f t="shared" ref="T939:T1002" ca="1" si="326">$V$741</f>
        <v>1.3924272678729401</v>
      </c>
      <c r="U939">
        <f t="shared" ca="1" si="308"/>
        <v>34.88872764108401</v>
      </c>
      <c r="V939">
        <f ca="1">(-U939*'Config sheet'!$N$134+'Config sheet'!$N$135*'Stage 2'!U1304)*10^2</f>
        <v>88.892652479583333</v>
      </c>
      <c r="W939">
        <f t="shared" ca="1" si="313"/>
        <v>-46.228280311926468</v>
      </c>
      <c r="X939" s="62">
        <f>'Config sheet'!$N$150*10^-3</f>
        <v>-333.6</v>
      </c>
      <c r="Y939" s="62">
        <f>'Config sheet'!$N$149*10^-3</f>
        <v>333.6</v>
      </c>
      <c r="Z939">
        <f t="shared" si="309"/>
        <v>0.17601383186048575</v>
      </c>
      <c r="AA939" s="62">
        <f>PI()/4*('Config sheet'!$N$38^2)*'Stage 2'!Z939*2</f>
        <v>1.6098348267611324E-2</v>
      </c>
      <c r="AB939">
        <f t="shared" si="310"/>
        <v>98.995405995773766</v>
      </c>
    </row>
    <row r="940" spans="3:28" x14ac:dyDescent="0.25">
      <c r="C940">
        <v>194</v>
      </c>
      <c r="D940">
        <f t="shared" si="315"/>
        <v>995</v>
      </c>
      <c r="E940">
        <f t="shared" si="316"/>
        <v>0.17780000000000001</v>
      </c>
      <c r="F940">
        <f t="shared" si="314"/>
        <v>3.2495812395309881E-2</v>
      </c>
      <c r="G940">
        <f t="shared" si="317"/>
        <v>104.19615634406146</v>
      </c>
      <c r="H940">
        <f t="shared" si="318"/>
        <v>3.3859387488689987</v>
      </c>
      <c r="I940" s="3">
        <f t="shared" si="319"/>
        <v>8.8900000000000007E-2</v>
      </c>
      <c r="J940" s="3">
        <f t="shared" si="320"/>
        <v>0.40640000000000004</v>
      </c>
      <c r="K940">
        <f t="shared" si="321"/>
        <v>0.22602838494161859</v>
      </c>
      <c r="L940" s="62">
        <f>PI()/4*('Config sheet'!$N$38^2)*'Stage 2'!K940*2</f>
        <v>2.0672714301453472E-2</v>
      </c>
      <c r="M940">
        <f t="shared" si="322"/>
        <v>99.09196032050319</v>
      </c>
      <c r="N940" s="62">
        <f>'Config sheet'!$N$44</f>
        <v>5.8970333333333338</v>
      </c>
      <c r="O940">
        <f t="shared" si="311"/>
        <v>-1.7652891051689374</v>
      </c>
      <c r="P940">
        <f t="shared" si="312"/>
        <v>-750.08509429787762</v>
      </c>
      <c r="Q940">
        <f t="shared" si="323"/>
        <v>180</v>
      </c>
      <c r="R940">
        <f t="shared" si="324"/>
        <v>-135.01531697361798</v>
      </c>
      <c r="S940">
        <f t="shared" si="325"/>
        <v>-135.01531697361798</v>
      </c>
      <c r="T940">
        <f t="shared" ca="1" si="326"/>
        <v>1.3924272678729401</v>
      </c>
      <c r="U940">
        <f t="shared" ref="U940:U1003" ca="1" si="327">IF(AND(L940&lt;=$Z$740, U939*(L939/L940)^T940&lt;$AB$742, U939*(L939/L940)^T940&gt;$AB$740),U939*(L939/L940)^T940,IF(C940&lt;=180,$AB$741,IF(L940&gt;=$Z$742,  U939*(L939/L940)^T940,$AB$743)))</f>
        <v>34.950011897714255</v>
      </c>
      <c r="V940">
        <f ca="1">(-U940*'Config sheet'!$N$134+'Config sheet'!$N$135*'Stage 2'!U1305)*10^2</f>
        <v>85.108211862295462</v>
      </c>
      <c r="W940">
        <f t="shared" ca="1" si="313"/>
        <v>-49.907105111322522</v>
      </c>
      <c r="X940" s="62">
        <f>'Config sheet'!$N$150*10^-3</f>
        <v>-333.6</v>
      </c>
      <c r="Y940" s="62">
        <f>'Config sheet'!$N$149*10^-3</f>
        <v>333.6</v>
      </c>
      <c r="Z940">
        <f t="shared" ref="Z940:Z1003" si="328">(J940+I940)-(I940*COS(H940)+(J940^2-I940^2*(SIN(H940))^2)^0.5)</f>
        <v>0.1757287649416186</v>
      </c>
      <c r="AA940" s="62">
        <f>PI()/4*('Config sheet'!$N$38^2)*'Stage 2'!Z940*2</f>
        <v>1.607227584767142E-2</v>
      </c>
      <c r="AB940">
        <f t="shared" ref="AB940:AB1003" si="329">AA940/($Z$741-$Z$743)*100</f>
        <v>98.835075895173574</v>
      </c>
    </row>
    <row r="941" spans="3:28" x14ac:dyDescent="0.25">
      <c r="C941">
        <v>195</v>
      </c>
      <c r="D941">
        <f t="shared" si="315"/>
        <v>995</v>
      </c>
      <c r="E941">
        <f t="shared" si="316"/>
        <v>0.17780000000000001</v>
      </c>
      <c r="F941">
        <f t="shared" si="314"/>
        <v>3.2663316582914576E-2</v>
      </c>
      <c r="G941">
        <f t="shared" si="317"/>
        <v>104.19615634406146</v>
      </c>
      <c r="H941">
        <f t="shared" si="318"/>
        <v>3.4033920413889427</v>
      </c>
      <c r="I941" s="3">
        <f t="shared" si="319"/>
        <v>8.8900000000000007E-2</v>
      </c>
      <c r="J941" s="3">
        <f t="shared" si="320"/>
        <v>0.40640000000000004</v>
      </c>
      <c r="K941">
        <f t="shared" si="321"/>
        <v>0.22572229556618489</v>
      </c>
      <c r="L941" s="62">
        <f>PI()/4*('Config sheet'!$N$38^2)*'Stage 2'!K941*2</f>
        <v>2.0644719152920755E-2</v>
      </c>
      <c r="M941">
        <f t="shared" si="322"/>
        <v>98.957769226526935</v>
      </c>
      <c r="N941" s="62">
        <f>'Config sheet'!$N$44</f>
        <v>5.8970333333333338</v>
      </c>
      <c r="O941">
        <f t="shared" si="311"/>
        <v>-1.8908783203160553</v>
      </c>
      <c r="P941">
        <f t="shared" si="312"/>
        <v>-749.44019357563468</v>
      </c>
      <c r="Q941">
        <f t="shared" si="323"/>
        <v>180</v>
      </c>
      <c r="R941">
        <f t="shared" si="324"/>
        <v>-134.89923484361429</v>
      </c>
      <c r="S941">
        <f t="shared" si="325"/>
        <v>-134.89923484361424</v>
      </c>
      <c r="T941">
        <f t="shared" ca="1" si="326"/>
        <v>1.3924272678729401</v>
      </c>
      <c r="U941">
        <f t="shared" ca="1" si="327"/>
        <v>35.0160218094138</v>
      </c>
      <c r="V941">
        <f ca="1">(-U941*'Config sheet'!$N$134+'Config sheet'!$N$135*'Stage 2'!U1306)*10^2</f>
        <v>81.143955446164455</v>
      </c>
      <c r="W941">
        <f t="shared" ca="1" si="313"/>
        <v>-53.75527939744984</v>
      </c>
      <c r="X941" s="62">
        <f>'Config sheet'!$N$150*10^-3</f>
        <v>-333.6</v>
      </c>
      <c r="Y941" s="62">
        <f>'Config sheet'!$N$149*10^-3</f>
        <v>333.6</v>
      </c>
      <c r="Z941">
        <f t="shared" si="328"/>
        <v>0.1754226755661849</v>
      </c>
      <c r="AA941" s="62">
        <f>PI()/4*('Config sheet'!$N$38^2)*'Stage 2'!Z941*2</f>
        <v>1.6044280699138699E-2</v>
      </c>
      <c r="AB941">
        <f t="shared" si="329"/>
        <v>98.662922140711416</v>
      </c>
    </row>
    <row r="942" spans="3:28" x14ac:dyDescent="0.25">
      <c r="C942">
        <v>196</v>
      </c>
      <c r="D942">
        <f t="shared" si="315"/>
        <v>995</v>
      </c>
      <c r="E942">
        <f t="shared" si="316"/>
        <v>0.17780000000000001</v>
      </c>
      <c r="F942">
        <f t="shared" si="314"/>
        <v>3.2830820770519263E-2</v>
      </c>
      <c r="G942">
        <f t="shared" si="317"/>
        <v>104.19615634406146</v>
      </c>
      <c r="H942">
        <f t="shared" si="318"/>
        <v>3.4208453339088858</v>
      </c>
      <c r="I942" s="3">
        <f t="shared" si="319"/>
        <v>8.8900000000000007E-2</v>
      </c>
      <c r="J942" s="3">
        <f t="shared" si="320"/>
        <v>0.40640000000000004</v>
      </c>
      <c r="K942">
        <f t="shared" si="321"/>
        <v>0.2253952048538696</v>
      </c>
      <c r="L942" s="62">
        <f>PI()/4*('Config sheet'!$N$38^2)*'Stage 2'!K942*2</f>
        <v>2.0614803207416391E-2</v>
      </c>
      <c r="M942">
        <f t="shared" si="322"/>
        <v>98.814371042735445</v>
      </c>
      <c r="N942" s="62">
        <f>'Config sheet'!$N$44</f>
        <v>5.8970333333333338</v>
      </c>
      <c r="O942">
        <f t="shared" si="311"/>
        <v>-2.0163544291934095</v>
      </c>
      <c r="P942">
        <f t="shared" si="312"/>
        <v>-748.73407851308798</v>
      </c>
      <c r="Q942">
        <f t="shared" si="323"/>
        <v>180</v>
      </c>
      <c r="R942">
        <f t="shared" si="324"/>
        <v>-134.77213413235583</v>
      </c>
      <c r="S942">
        <f t="shared" si="325"/>
        <v>-134.77213413235583</v>
      </c>
      <c r="T942">
        <f t="shared" ca="1" si="326"/>
        <v>1.3924272678729401</v>
      </c>
      <c r="U942">
        <f t="shared" ca="1" si="327"/>
        <v>35.086797884010949</v>
      </c>
      <c r="V942">
        <f ca="1">(-U942*'Config sheet'!$N$134+'Config sheet'!$N$135*'Stage 2'!U1307)*10^2</f>
        <v>77.016858402212932</v>
      </c>
      <c r="W942">
        <f t="shared" ca="1" si="313"/>
        <v>-57.755275730142898</v>
      </c>
      <c r="X942" s="62">
        <f>'Config sheet'!$N$150*10^-3</f>
        <v>-333.6</v>
      </c>
      <c r="Y942" s="62">
        <f>'Config sheet'!$N$149*10^-3</f>
        <v>333.6</v>
      </c>
      <c r="Z942">
        <f t="shared" si="328"/>
        <v>0.17509558485386961</v>
      </c>
      <c r="AA942" s="62">
        <f>PI()/4*('Config sheet'!$N$38^2)*'Stage 2'!Z942*2</f>
        <v>1.6014364753634335E-2</v>
      </c>
      <c r="AB942">
        <f t="shared" si="329"/>
        <v>98.478956610725305</v>
      </c>
    </row>
    <row r="943" spans="3:28" x14ac:dyDescent="0.25">
      <c r="C943">
        <v>197</v>
      </c>
      <c r="D943">
        <f t="shared" si="315"/>
        <v>995</v>
      </c>
      <c r="E943">
        <f t="shared" si="316"/>
        <v>0.17780000000000001</v>
      </c>
      <c r="F943">
        <f t="shared" si="314"/>
        <v>3.2998324958123958E-2</v>
      </c>
      <c r="G943">
        <f t="shared" si="317"/>
        <v>104.19615634406146</v>
      </c>
      <c r="H943">
        <f t="shared" si="318"/>
        <v>3.4382986264288293</v>
      </c>
      <c r="I943" s="3">
        <f t="shared" si="319"/>
        <v>8.8900000000000007E-2</v>
      </c>
      <c r="J943" s="3">
        <f t="shared" si="320"/>
        <v>0.40640000000000004</v>
      </c>
      <c r="K943">
        <f t="shared" si="321"/>
        <v>0.22504713574467539</v>
      </c>
      <c r="L943" s="62">
        <f>PI()/4*('Config sheet'!$N$38^2)*'Stage 2'!K943*2</f>
        <v>2.0582968563049083E-2</v>
      </c>
      <c r="M943">
        <f t="shared" si="322"/>
        <v>98.661775826139205</v>
      </c>
      <c r="N943" s="62">
        <f>'Config sheet'!$N$44</f>
        <v>5.8970333333333338</v>
      </c>
      <c r="O943">
        <f t="shared" si="311"/>
        <v>-2.1417069082368614</v>
      </c>
      <c r="P943">
        <f t="shared" si="312"/>
        <v>-747.96349604282682</v>
      </c>
      <c r="Q943">
        <f t="shared" si="323"/>
        <v>180</v>
      </c>
      <c r="R943">
        <f t="shared" si="324"/>
        <v>-134.63342928770885</v>
      </c>
      <c r="S943">
        <f t="shared" si="325"/>
        <v>-134.63342928770882</v>
      </c>
      <c r="T943">
        <f t="shared" ca="1" si="326"/>
        <v>1.3924272678729401</v>
      </c>
      <c r="U943">
        <f t="shared" ca="1" si="327"/>
        <v>35.162383643673152</v>
      </c>
      <c r="V943">
        <f ca="1">(-U943*'Config sheet'!$N$134+'Config sheet'!$N$135*'Stage 2'!U1308)*10^2</f>
        <v>72.743781147489514</v>
      </c>
      <c r="W943">
        <f t="shared" ca="1" si="313"/>
        <v>-61.889648140219336</v>
      </c>
      <c r="X943" s="62">
        <f>'Config sheet'!$N$150*10^-3</f>
        <v>-333.6</v>
      </c>
      <c r="Y943" s="62">
        <f>'Config sheet'!$N$149*10^-3</f>
        <v>333.6</v>
      </c>
      <c r="Z943">
        <f t="shared" si="328"/>
        <v>0.1747475157446754</v>
      </c>
      <c r="AA943" s="62">
        <f>PI()/4*('Config sheet'!$N$38^2)*'Stage 2'!Z943*2</f>
        <v>1.5982530109267028E-2</v>
      </c>
      <c r="AB943">
        <f t="shared" si="329"/>
        <v>98.283192207353991</v>
      </c>
    </row>
    <row r="944" spans="3:28" x14ac:dyDescent="0.25">
      <c r="C944">
        <v>198</v>
      </c>
      <c r="D944">
        <f t="shared" si="315"/>
        <v>995</v>
      </c>
      <c r="E944">
        <f t="shared" si="316"/>
        <v>0.17780000000000001</v>
      </c>
      <c r="F944">
        <f t="shared" si="314"/>
        <v>3.3165829145728645E-2</v>
      </c>
      <c r="G944">
        <f t="shared" si="317"/>
        <v>104.19615634406146</v>
      </c>
      <c r="H944">
        <f t="shared" si="318"/>
        <v>3.4557519189487724</v>
      </c>
      <c r="I944" s="3">
        <f t="shared" si="319"/>
        <v>8.8900000000000007E-2</v>
      </c>
      <c r="J944" s="3">
        <f t="shared" si="320"/>
        <v>0.40640000000000004</v>
      </c>
      <c r="K944">
        <f t="shared" si="321"/>
        <v>0.22467811307084051</v>
      </c>
      <c r="L944" s="62">
        <f>PI()/4*('Config sheet'!$N$38^2)*'Stage 2'!K944*2</f>
        <v>2.0549217490992724E-2</v>
      </c>
      <c r="M944">
        <f t="shared" si="322"/>
        <v>98.499994463314096</v>
      </c>
      <c r="N944" s="62">
        <f>'Config sheet'!$N$44</f>
        <v>5.8970333333333338</v>
      </c>
      <c r="O944">
        <f t="shared" si="311"/>
        <v>-2.2669246738555904</v>
      </c>
      <c r="P944">
        <f t="shared" si="312"/>
        <v>-747.12501340826611</v>
      </c>
      <c r="Q944">
        <f t="shared" si="323"/>
        <v>180</v>
      </c>
      <c r="R944">
        <f t="shared" si="324"/>
        <v>-134.48250241348791</v>
      </c>
      <c r="S944">
        <f t="shared" si="325"/>
        <v>-134.48250241348791</v>
      </c>
      <c r="T944">
        <f t="shared" ca="1" si="326"/>
        <v>1.3924272678729401</v>
      </c>
      <c r="U944">
        <f t="shared" ca="1" si="327"/>
        <v>35.24282567011258</v>
      </c>
      <c r="V944">
        <f ca="1">(-U944*'Config sheet'!$N$134+'Config sheet'!$N$135*'Stage 2'!U1309)*10^2</f>
        <v>68.341322672181917</v>
      </c>
      <c r="W944">
        <f t="shared" ca="1" si="313"/>
        <v>-66.14117974130599</v>
      </c>
      <c r="X944" s="62">
        <f>'Config sheet'!$N$150*10^-3</f>
        <v>-333.6</v>
      </c>
      <c r="Y944" s="62">
        <f>'Config sheet'!$N$149*10^-3</f>
        <v>333.6</v>
      </c>
      <c r="Z944">
        <f t="shared" si="328"/>
        <v>0.17437849307084052</v>
      </c>
      <c r="AA944" s="62">
        <f>PI()/4*('Config sheet'!$N$38^2)*'Stage 2'!Z944*2</f>
        <v>1.5948779037210668E-2</v>
      </c>
      <c r="AB944">
        <f t="shared" si="329"/>
        <v>98.075642896985656</v>
      </c>
    </row>
    <row r="945" spans="3:28" x14ac:dyDescent="0.25">
      <c r="C945">
        <v>199</v>
      </c>
      <c r="D945">
        <f t="shared" si="315"/>
        <v>995</v>
      </c>
      <c r="E945">
        <f t="shared" si="316"/>
        <v>0.17780000000000001</v>
      </c>
      <c r="F945">
        <f t="shared" si="314"/>
        <v>3.3333333333333333E-2</v>
      </c>
      <c r="G945">
        <f t="shared" si="317"/>
        <v>104.19615634406146</v>
      </c>
      <c r="H945">
        <f t="shared" si="318"/>
        <v>3.4732052114687155</v>
      </c>
      <c r="I945" s="3">
        <f t="shared" si="319"/>
        <v>8.8900000000000007E-2</v>
      </c>
      <c r="J945" s="3">
        <f t="shared" si="320"/>
        <v>0.40640000000000004</v>
      </c>
      <c r="K945">
        <f t="shared" si="321"/>
        <v>0.22428816363311532</v>
      </c>
      <c r="L945" s="62">
        <f>PI()/4*('Config sheet'!$N$38^2)*'Stage 2'!K945*2</f>
        <v>2.0513552442462703E-2</v>
      </c>
      <c r="M945">
        <f t="shared" si="322"/>
        <v>98.329038703841476</v>
      </c>
      <c r="N945" s="62">
        <f>'Config sheet'!$N$44</f>
        <v>5.8970333333333338</v>
      </c>
      <c r="O945">
        <f t="shared" si="311"/>
        <v>-2.3919960527911268</v>
      </c>
      <c r="P945">
        <f t="shared" si="312"/>
        <v>-746.2150236775592</v>
      </c>
      <c r="Q945">
        <f t="shared" si="323"/>
        <v>180</v>
      </c>
      <c r="R945">
        <f t="shared" si="324"/>
        <v>-134.3187042619607</v>
      </c>
      <c r="S945">
        <f t="shared" si="325"/>
        <v>-134.31870426196068</v>
      </c>
      <c r="T945">
        <f t="shared" ca="1" si="326"/>
        <v>1.3924272678729401</v>
      </c>
      <c r="U945">
        <f t="shared" ca="1" si="327"/>
        <v>35.328173653055792</v>
      </c>
      <c r="V945">
        <f ca="1">(-U945*'Config sheet'!$N$134+'Config sheet'!$N$135*'Stage 2'!U1310)*10^2</f>
        <v>63.825688605667821</v>
      </c>
      <c r="W945">
        <f t="shared" ca="1" si="313"/>
        <v>-70.493015656292883</v>
      </c>
      <c r="X945" s="62">
        <f>'Config sheet'!$N$150*10^-3</f>
        <v>-333.6</v>
      </c>
      <c r="Y945" s="62">
        <f>'Config sheet'!$N$149*10^-3</f>
        <v>333.6</v>
      </c>
      <c r="Z945">
        <f t="shared" si="328"/>
        <v>0.17398854363311533</v>
      </c>
      <c r="AA945" s="62">
        <f>PI()/4*('Config sheet'!$N$38^2)*'Stage 2'!Z945*2</f>
        <v>1.5913113988680647E-2</v>
      </c>
      <c r="AB945">
        <f t="shared" si="329"/>
        <v>97.856323753158222</v>
      </c>
    </row>
    <row r="946" spans="3:28" x14ac:dyDescent="0.25">
      <c r="C946">
        <v>200</v>
      </c>
      <c r="D946">
        <f t="shared" si="315"/>
        <v>995</v>
      </c>
      <c r="E946">
        <f t="shared" si="316"/>
        <v>0.17780000000000001</v>
      </c>
      <c r="F946">
        <f t="shared" si="314"/>
        <v>3.3500837520938027E-2</v>
      </c>
      <c r="G946">
        <f t="shared" si="317"/>
        <v>104.19615634406146</v>
      </c>
      <c r="H946">
        <f t="shared" si="318"/>
        <v>3.4906585039886591</v>
      </c>
      <c r="I946" s="3">
        <f t="shared" si="319"/>
        <v>8.8900000000000007E-2</v>
      </c>
      <c r="J946" s="3">
        <f t="shared" si="320"/>
        <v>0.40640000000000004</v>
      </c>
      <c r="K946">
        <f t="shared" si="321"/>
        <v>0.22387731628133911</v>
      </c>
      <c r="L946" s="62">
        <f>PI()/4*('Config sheet'!$N$38^2)*'Stage 2'!K946*2</f>
        <v>2.0475976056085511E-2</v>
      </c>
      <c r="M946">
        <f t="shared" si="322"/>
        <v>98.148921195633335</v>
      </c>
      <c r="N946" s="62">
        <f>'Config sheet'!$N$44</f>
        <v>5.8970333333333338</v>
      </c>
      <c r="O946">
        <f t="shared" si="311"/>
        <v>-2.5169087534243806</v>
      </c>
      <c r="P946">
        <f t="shared" si="312"/>
        <v>-745.22975154797427</v>
      </c>
      <c r="Q946">
        <f t="shared" si="323"/>
        <v>180</v>
      </c>
      <c r="R946">
        <f t="shared" si="324"/>
        <v>-134.14135527863536</v>
      </c>
      <c r="S946">
        <f t="shared" si="325"/>
        <v>-134.14135527863536</v>
      </c>
      <c r="T946">
        <f t="shared" ca="1" si="326"/>
        <v>1.3924272678729401</v>
      </c>
      <c r="U946">
        <f t="shared" ca="1" si="327"/>
        <v>35.418480442044881</v>
      </c>
      <c r="V946">
        <f ca="1">(-U946*'Config sheet'!$N$134+'Config sheet'!$N$135*'Stage 2'!U1311)*10^2</f>
        <v>59.212574980641051</v>
      </c>
      <c r="W946">
        <f t="shared" ca="1" si="313"/>
        <v>-74.928780297994308</v>
      </c>
      <c r="X946" s="62">
        <f>'Config sheet'!$N$150*10^-3</f>
        <v>-333.6</v>
      </c>
      <c r="Y946" s="62">
        <f>'Config sheet'!$N$149*10^-3</f>
        <v>333.6</v>
      </c>
      <c r="Z946">
        <f t="shared" si="328"/>
        <v>0.17357769628133912</v>
      </c>
      <c r="AA946" s="62">
        <f>PI()/4*('Config sheet'!$N$38^2)*'Stage 2'!Z946*2</f>
        <v>1.5875537602303459E-2</v>
      </c>
      <c r="AB946">
        <f t="shared" si="329"/>
        <v>97.625251001878027</v>
      </c>
    </row>
    <row r="947" spans="3:28" x14ac:dyDescent="0.25">
      <c r="C947">
        <v>201</v>
      </c>
      <c r="D947">
        <f t="shared" si="315"/>
        <v>995</v>
      </c>
      <c r="E947">
        <f t="shared" si="316"/>
        <v>0.17780000000000001</v>
      </c>
      <c r="F947">
        <f t="shared" si="314"/>
        <v>3.3668341708542715E-2</v>
      </c>
      <c r="G947">
        <f t="shared" si="317"/>
        <v>104.19615634406146</v>
      </c>
      <c r="H947">
        <f t="shared" si="318"/>
        <v>3.5081117965086022</v>
      </c>
      <c r="I947" s="3">
        <f t="shared" si="319"/>
        <v>8.8900000000000007E-2</v>
      </c>
      <c r="J947" s="3">
        <f t="shared" si="320"/>
        <v>0.40640000000000004</v>
      </c>
      <c r="K947">
        <f t="shared" si="321"/>
        <v>0.22344560199925501</v>
      </c>
      <c r="L947" s="62">
        <f>PI()/4*('Config sheet'!$N$38^2)*'Stage 2'!K947*2</f>
        <v>2.043649116565599E-2</v>
      </c>
      <c r="M947">
        <f t="shared" si="322"/>
        <v>97.959655522115725</v>
      </c>
      <c r="N947" s="62">
        <f>'Config sheet'!$N$44</f>
        <v>5.8970333333333338</v>
      </c>
      <c r="O947">
        <f t="shared" ref="O947:O1010" si="330">I947*G947*SIN(H947)+I947^2*G947*SIN(2*H947)/(2*J947)</f>
        <v>-2.6416498380787381</v>
      </c>
      <c r="P947">
        <f t="shared" ref="P947:P1010" si="331">I947*G947^2*COS(H947)+(I947^2*G947^2*COS(2*H947)/J947)</f>
        <v>-744.16525943322745</v>
      </c>
      <c r="Q947">
        <f t="shared" si="323"/>
        <v>180</v>
      </c>
      <c r="R947">
        <f t="shared" si="324"/>
        <v>-133.94974669798094</v>
      </c>
      <c r="S947">
        <f t="shared" si="325"/>
        <v>-133.94974669798094</v>
      </c>
      <c r="T947">
        <f t="shared" ca="1" si="326"/>
        <v>1.3924272678729401</v>
      </c>
      <c r="U947">
        <f t="shared" ca="1" si="327"/>
        <v>35.513802101641183</v>
      </c>
      <c r="V947">
        <f ca="1">(-U947*'Config sheet'!$N$134+'Config sheet'!$N$135*'Stage 2'!U1312)*10^2</f>
        <v>54.517068192325844</v>
      </c>
      <c r="W947">
        <f t="shared" ref="W947:W1010" ca="1" si="332">R947+V947</f>
        <v>-79.432678505655105</v>
      </c>
      <c r="X947" s="62">
        <f>'Config sheet'!$N$150*10^-3</f>
        <v>-333.6</v>
      </c>
      <c r="Y947" s="62">
        <f>'Config sheet'!$N$149*10^-3</f>
        <v>333.6</v>
      </c>
      <c r="Z947">
        <f t="shared" si="328"/>
        <v>0.17314598199925502</v>
      </c>
      <c r="AA947" s="62">
        <f>PI()/4*('Config sheet'!$N$38^2)*'Stage 2'!Z947*2</f>
        <v>1.5836052711873935E-2</v>
      </c>
      <c r="AB947">
        <f t="shared" si="329"/>
        <v>97.382442069322266</v>
      </c>
    </row>
    <row r="948" spans="3:28" x14ac:dyDescent="0.25">
      <c r="C948">
        <v>202</v>
      </c>
      <c r="D948">
        <f t="shared" si="315"/>
        <v>995</v>
      </c>
      <c r="E948">
        <f t="shared" si="316"/>
        <v>0.17780000000000001</v>
      </c>
      <c r="F948">
        <f t="shared" si="314"/>
        <v>3.3835845896147403E-2</v>
      </c>
      <c r="G948">
        <f t="shared" si="317"/>
        <v>104.19615634406146</v>
      </c>
      <c r="H948">
        <f t="shared" si="318"/>
        <v>3.5255650890285453</v>
      </c>
      <c r="I948" s="3">
        <f t="shared" si="319"/>
        <v>8.8900000000000007E-2</v>
      </c>
      <c r="J948" s="3">
        <f t="shared" si="320"/>
        <v>0.40640000000000004</v>
      </c>
      <c r="K948">
        <f t="shared" si="321"/>
        <v>0.22299305399349595</v>
      </c>
      <c r="L948" s="62">
        <f>PI()/4*('Config sheet'!$N$38^2)*'Stage 2'!K948*2</f>
        <v>2.0395100808276025E-2</v>
      </c>
      <c r="M948">
        <f t="shared" si="322"/>
        <v>97.761256241240517</v>
      </c>
      <c r="N948" s="62">
        <f>'Config sheet'!$N$44</f>
        <v>5.8970333333333338</v>
      </c>
      <c r="O948">
        <f t="shared" si="330"/>
        <v>-2.766205696365986</v>
      </c>
      <c r="P948">
        <f t="shared" si="331"/>
        <v>-743.01745382590627</v>
      </c>
      <c r="Q948">
        <f t="shared" si="323"/>
        <v>180</v>
      </c>
      <c r="R948">
        <f t="shared" si="324"/>
        <v>-133.74314168866317</v>
      </c>
      <c r="S948">
        <f t="shared" si="325"/>
        <v>-133.74314168866314</v>
      </c>
      <c r="T948">
        <f t="shared" ca="1" si="326"/>
        <v>1.3924272678729401</v>
      </c>
      <c r="U948">
        <f t="shared" ca="1" si="327"/>
        <v>35.614197970108002</v>
      </c>
      <c r="V948">
        <f ca="1">(-U948*'Config sheet'!$N$134+'Config sheet'!$N$135*'Stage 2'!U1313)*10^2</f>
        <v>49.753561229200052</v>
      </c>
      <c r="W948">
        <f t="shared" ca="1" si="332"/>
        <v>-83.989580459463127</v>
      </c>
      <c r="X948" s="62">
        <f>'Config sheet'!$N$150*10^-3</f>
        <v>-333.6</v>
      </c>
      <c r="Y948" s="62">
        <f>'Config sheet'!$N$149*10^-3</f>
        <v>333.6</v>
      </c>
      <c r="Z948">
        <f t="shared" si="328"/>
        <v>0.17269343399349596</v>
      </c>
      <c r="AA948" s="62">
        <f>PI()/4*('Config sheet'!$N$38^2)*'Stage 2'!Z948*2</f>
        <v>1.5794662354493973E-2</v>
      </c>
      <c r="AB948">
        <f t="shared" si="329"/>
        <v>97.12791563188749</v>
      </c>
    </row>
    <row r="949" spans="3:28" x14ac:dyDescent="0.25">
      <c r="C949">
        <v>203</v>
      </c>
      <c r="D949">
        <f t="shared" si="315"/>
        <v>995</v>
      </c>
      <c r="E949">
        <f t="shared" si="316"/>
        <v>0.17780000000000001</v>
      </c>
      <c r="F949">
        <f t="shared" si="314"/>
        <v>3.4003350083752097E-2</v>
      </c>
      <c r="G949">
        <f t="shared" si="317"/>
        <v>104.19615634406146</v>
      </c>
      <c r="H949">
        <f t="shared" si="318"/>
        <v>3.5430183815484888</v>
      </c>
      <c r="I949" s="3">
        <f t="shared" si="319"/>
        <v>8.8900000000000007E-2</v>
      </c>
      <c r="J949" s="3">
        <f t="shared" si="320"/>
        <v>0.40640000000000004</v>
      </c>
      <c r="K949">
        <f t="shared" si="321"/>
        <v>0.22251970778666735</v>
      </c>
      <c r="L949" s="62">
        <f>PI()/4*('Config sheet'!$N$38^2)*'Stage 2'!K949*2</f>
        <v>2.0351808232867977E-2</v>
      </c>
      <c r="M949">
        <f t="shared" si="322"/>
        <v>97.553738926293391</v>
      </c>
      <c r="N949" s="62">
        <f>'Config sheet'!$N$44</f>
        <v>5.8970333333333338</v>
      </c>
      <c r="O949">
        <f t="shared" si="330"/>
        <v>-2.8905620196204138</v>
      </c>
      <c r="P949">
        <f t="shared" si="331"/>
        <v>-741.78209192675547</v>
      </c>
      <c r="Q949">
        <f t="shared" si="323"/>
        <v>180</v>
      </c>
      <c r="R949">
        <f t="shared" si="324"/>
        <v>-133.52077654681599</v>
      </c>
      <c r="S949">
        <f t="shared" si="325"/>
        <v>-133.52077654681599</v>
      </c>
      <c r="T949">
        <f t="shared" ca="1" si="326"/>
        <v>1.3924272678729401</v>
      </c>
      <c r="U949">
        <f t="shared" ca="1" si="327"/>
        <v>35.719730721653107</v>
      </c>
      <c r="V949">
        <f ca="1">(-U949*'Config sheet'!$N$134+'Config sheet'!$N$135*'Stage 2'!U1314)*10^2</f>
        <v>44.935685881781673</v>
      </c>
      <c r="W949">
        <f t="shared" ca="1" si="332"/>
        <v>-88.585090665034329</v>
      </c>
      <c r="X949" s="62">
        <f>'Config sheet'!$N$150*10^-3</f>
        <v>-333.6</v>
      </c>
      <c r="Y949" s="62">
        <f>'Config sheet'!$N$149*10^-3</f>
        <v>333.6</v>
      </c>
      <c r="Z949">
        <f t="shared" si="328"/>
        <v>0.17222008778666736</v>
      </c>
      <c r="AA949" s="62">
        <f>PI()/4*('Config sheet'!$N$38^2)*'Stage 2'!Z949*2</f>
        <v>1.5751369779085925E-2</v>
      </c>
      <c r="AB949">
        <f t="shared" si="329"/>
        <v>96.861691668541823</v>
      </c>
    </row>
    <row r="950" spans="3:28" x14ac:dyDescent="0.25">
      <c r="C950">
        <v>204</v>
      </c>
      <c r="D950">
        <f t="shared" si="315"/>
        <v>995</v>
      </c>
      <c r="E950">
        <f t="shared" si="316"/>
        <v>0.17780000000000001</v>
      </c>
      <c r="F950">
        <f t="shared" si="314"/>
        <v>3.4170854271356785E-2</v>
      </c>
      <c r="G950">
        <f t="shared" si="317"/>
        <v>104.19615634406146</v>
      </c>
      <c r="H950">
        <f t="shared" si="318"/>
        <v>3.5604716740684319</v>
      </c>
      <c r="I950" s="3">
        <f t="shared" si="319"/>
        <v>8.8900000000000007E-2</v>
      </c>
      <c r="J950" s="3">
        <f t="shared" si="320"/>
        <v>0.40640000000000004</v>
      </c>
      <c r="K950">
        <f t="shared" si="321"/>
        <v>0.22202560131445009</v>
      </c>
      <c r="L950" s="62">
        <f>PI()/4*('Config sheet'!$N$38^2)*'Stage 2'!K950*2</f>
        <v>2.0306616909055775E-2</v>
      </c>
      <c r="M950">
        <f t="shared" si="322"/>
        <v>97.337120208464228</v>
      </c>
      <c r="N950" s="62">
        <f>'Config sheet'!$N$44</f>
        <v>5.8970333333333338</v>
      </c>
      <c r="O950">
        <f t="shared" si="330"/>
        <v>-3.0147037764650957</v>
      </c>
      <c r="P950">
        <f t="shared" si="331"/>
        <v>-740.45478853224381</v>
      </c>
      <c r="Q950">
        <f t="shared" si="323"/>
        <v>180</v>
      </c>
      <c r="R950">
        <f t="shared" si="324"/>
        <v>-133.28186193580387</v>
      </c>
      <c r="S950">
        <f t="shared" si="325"/>
        <v>-133.2818619358039</v>
      </c>
      <c r="T950">
        <f t="shared" ca="1" si="326"/>
        <v>1.3924272678729401</v>
      </c>
      <c r="U950">
        <f t="shared" ca="1" si="327"/>
        <v>35.83046643231669</v>
      </c>
      <c r="V950">
        <f ca="1">(-U950*'Config sheet'!$N$134+'Config sheet'!$N$135*'Stage 2'!U1315)*10^2</f>
        <v>40.076260322423039</v>
      </c>
      <c r="W950">
        <f t="shared" ca="1" si="332"/>
        <v>-93.205601613380836</v>
      </c>
      <c r="X950" s="62">
        <f>'Config sheet'!$N$150*10^-3</f>
        <v>-333.6</v>
      </c>
      <c r="Y950" s="62">
        <f>'Config sheet'!$N$149*10^-3</f>
        <v>333.6</v>
      </c>
      <c r="Z950">
        <f t="shared" si="328"/>
        <v>0.1717259813144501</v>
      </c>
      <c r="AA950" s="62">
        <f>PI()/4*('Config sheet'!$N$38^2)*'Stage 2'!Z950*2</f>
        <v>1.5706178455273719E-2</v>
      </c>
      <c r="AB950">
        <f t="shared" si="329"/>
        <v>96.583791515438762</v>
      </c>
    </row>
    <row r="951" spans="3:28" x14ac:dyDescent="0.25">
      <c r="C951">
        <v>205</v>
      </c>
      <c r="D951">
        <f t="shared" si="315"/>
        <v>995</v>
      </c>
      <c r="E951">
        <f t="shared" si="316"/>
        <v>0.17780000000000001</v>
      </c>
      <c r="F951">
        <f t="shared" si="314"/>
        <v>3.4338358458961472E-2</v>
      </c>
      <c r="G951">
        <f t="shared" si="317"/>
        <v>104.19615634406146</v>
      </c>
      <c r="H951">
        <f t="shared" si="318"/>
        <v>3.577924966588375</v>
      </c>
      <c r="I951" s="3">
        <f t="shared" si="319"/>
        <v>8.8900000000000007E-2</v>
      </c>
      <c r="J951" s="3">
        <f t="shared" si="320"/>
        <v>0.40640000000000004</v>
      </c>
      <c r="K951">
        <f t="shared" si="321"/>
        <v>0.22151077502663857</v>
      </c>
      <c r="L951" s="62">
        <f>PI()/4*('Config sheet'!$N$38^2)*'Stage 2'!K951*2</f>
        <v>2.0259530536405921E-2</v>
      </c>
      <c r="M951">
        <f t="shared" si="322"/>
        <v>97.111417821142609</v>
      </c>
      <c r="N951" s="62">
        <f>'Config sheet'!$N$44</f>
        <v>5.8970333333333338</v>
      </c>
      <c r="O951">
        <f t="shared" si="330"/>
        <v>-3.1386151895529157</v>
      </c>
      <c r="P951">
        <f t="shared" si="331"/>
        <v>-739.03102317150297</v>
      </c>
      <c r="Q951">
        <f t="shared" si="323"/>
        <v>180</v>
      </c>
      <c r="R951">
        <f t="shared" si="324"/>
        <v>-133.02558417087053</v>
      </c>
      <c r="S951">
        <f t="shared" si="325"/>
        <v>-133.02558417087053</v>
      </c>
      <c r="T951">
        <f t="shared" ca="1" si="326"/>
        <v>1.3924272678729401</v>
      </c>
      <c r="U951">
        <f t="shared" ca="1" si="327"/>
        <v>35.946474649595416</v>
      </c>
      <c r="V951">
        <f ca="1">(-U951*'Config sheet'!$N$134+'Config sheet'!$N$135*'Stage 2'!U1316)*10^2</f>
        <v>35.187251194180448</v>
      </c>
      <c r="W951">
        <f t="shared" ca="1" si="332"/>
        <v>-97.838332976690083</v>
      </c>
      <c r="X951" s="62">
        <f>'Config sheet'!$N$150*10^-3</f>
        <v>-333.6</v>
      </c>
      <c r="Y951" s="62">
        <f>'Config sheet'!$N$149*10^-3</f>
        <v>333.6</v>
      </c>
      <c r="Z951">
        <f t="shared" si="328"/>
        <v>0.17121115502663858</v>
      </c>
      <c r="AA951" s="62">
        <f>PI()/4*('Config sheet'!$N$38^2)*'Stage 2'!Z951*2</f>
        <v>1.5659092082623866E-2</v>
      </c>
      <c r="AB951">
        <f t="shared" si="329"/>
        <v>96.294237922743847</v>
      </c>
    </row>
    <row r="952" spans="3:28" x14ac:dyDescent="0.25">
      <c r="C952">
        <v>206</v>
      </c>
      <c r="D952">
        <f t="shared" si="315"/>
        <v>995</v>
      </c>
      <c r="E952">
        <f t="shared" si="316"/>
        <v>0.17780000000000001</v>
      </c>
      <c r="F952">
        <f t="shared" si="314"/>
        <v>3.4505862646566167E-2</v>
      </c>
      <c r="G952">
        <f t="shared" si="317"/>
        <v>104.19615634406146</v>
      </c>
      <c r="H952">
        <f t="shared" si="318"/>
        <v>3.595378259108319</v>
      </c>
      <c r="I952" s="3">
        <f t="shared" si="319"/>
        <v>8.8900000000000007E-2</v>
      </c>
      <c r="J952" s="3">
        <f t="shared" si="320"/>
        <v>0.40640000000000004</v>
      </c>
      <c r="K952">
        <f t="shared" si="321"/>
        <v>0.22097527199202327</v>
      </c>
      <c r="L952" s="62">
        <f>PI()/4*('Config sheet'!$N$38^2)*'Stage 2'!K952*2</f>
        <v>2.0210553054020145E-2</v>
      </c>
      <c r="M952">
        <f t="shared" si="322"/>
        <v>96.876650645899048</v>
      </c>
      <c r="N952" s="62">
        <f>'Config sheet'!$N$44</f>
        <v>5.8970333333333338</v>
      </c>
      <c r="O952">
        <f t="shared" si="330"/>
        <v>-3.2622797135232755</v>
      </c>
      <c r="P952">
        <f t="shared" si="331"/>
        <v>-737.50614748339308</v>
      </c>
      <c r="Q952">
        <f t="shared" si="323"/>
        <v>180</v>
      </c>
      <c r="R952">
        <f t="shared" si="324"/>
        <v>-132.75110654701078</v>
      </c>
      <c r="S952">
        <f t="shared" si="325"/>
        <v>-132.75110654701075</v>
      </c>
      <c r="T952">
        <f t="shared" ca="1" si="326"/>
        <v>1.3924272678729401</v>
      </c>
      <c r="U952">
        <f t="shared" ca="1" si="327"/>
        <v>36.067828465898266</v>
      </c>
      <c r="V952">
        <f ca="1">(-U952*'Config sheet'!$N$134+'Config sheet'!$N$135*'Stage 2'!U1317)*10^2</f>
        <v>30.279749150390245</v>
      </c>
      <c r="W952">
        <f t="shared" ca="1" si="332"/>
        <v>-102.47135739662053</v>
      </c>
      <c r="X952" s="62">
        <f>'Config sheet'!$N$150*10^-3</f>
        <v>-333.6</v>
      </c>
      <c r="Y952" s="62">
        <f>'Config sheet'!$N$149*10^-3</f>
        <v>333.6</v>
      </c>
      <c r="Z952">
        <f t="shared" si="328"/>
        <v>0.17067565199202328</v>
      </c>
      <c r="AA952" s="62">
        <f>PI()/4*('Config sheet'!$N$38^2)*'Stage 2'!Z952*2</f>
        <v>1.561011460023809E-2</v>
      </c>
      <c r="AB952">
        <f t="shared" si="329"/>
        <v>95.993055113623882</v>
      </c>
    </row>
    <row r="953" spans="3:28" x14ac:dyDescent="0.25">
      <c r="C953">
        <v>207</v>
      </c>
      <c r="D953">
        <f t="shared" si="315"/>
        <v>995</v>
      </c>
      <c r="E953">
        <f t="shared" si="316"/>
        <v>0.17780000000000001</v>
      </c>
      <c r="F953">
        <f t="shared" si="314"/>
        <v>3.4673366834170855E-2</v>
      </c>
      <c r="G953">
        <f t="shared" si="317"/>
        <v>104.19615634406146</v>
      </c>
      <c r="H953">
        <f t="shared" si="318"/>
        <v>3.6128315516282616</v>
      </c>
      <c r="I953" s="3">
        <f t="shared" si="319"/>
        <v>8.8900000000000007E-2</v>
      </c>
      <c r="J953" s="3">
        <f t="shared" si="320"/>
        <v>0.40640000000000004</v>
      </c>
      <c r="K953">
        <f t="shared" si="321"/>
        <v>0.22041913800702295</v>
      </c>
      <c r="L953" s="62">
        <f>PI()/4*('Config sheet'!$N$38^2)*'Stage 2'!K953*2</f>
        <v>2.0159688650470964E-2</v>
      </c>
      <c r="M953">
        <f t="shared" si="322"/>
        <v>96.632838760109706</v>
      </c>
      <c r="N953" s="62">
        <f>'Config sheet'!$N$44</f>
        <v>5.8970333333333338</v>
      </c>
      <c r="O953">
        <f t="shared" si="330"/>
        <v>-3.385680014213917</v>
      </c>
      <c r="P953">
        <f t="shared" si="331"/>
        <v>-735.87539282413866</v>
      </c>
      <c r="Q953">
        <f t="shared" si="323"/>
        <v>180</v>
      </c>
      <c r="R953">
        <f t="shared" si="324"/>
        <v>-132.45757070834497</v>
      </c>
      <c r="S953">
        <f t="shared" si="325"/>
        <v>-132.45757070834495</v>
      </c>
      <c r="T953">
        <f t="shared" ca="1" si="326"/>
        <v>1.3924272678729401</v>
      </c>
      <c r="U953">
        <f t="shared" ca="1" si="327"/>
        <v>36.194604595934841</v>
      </c>
      <c r="V953">
        <f ca="1">(-U953*'Config sheet'!$N$134+'Config sheet'!$N$135*'Stage 2'!U1318)*10^2</f>
        <v>25.363956645915952</v>
      </c>
      <c r="W953">
        <f t="shared" ca="1" si="332"/>
        <v>-107.09361406242903</v>
      </c>
      <c r="X953" s="62">
        <f>'Config sheet'!$N$150*10^-3</f>
        <v>-333.6</v>
      </c>
      <c r="Y953" s="62">
        <f>'Config sheet'!$N$149*10^-3</f>
        <v>333.6</v>
      </c>
      <c r="Z953">
        <f t="shared" si="328"/>
        <v>0.17011951800702296</v>
      </c>
      <c r="AA953" s="62">
        <f>PI()/4*('Config sheet'!$N$38^2)*'Stage 2'!Z953*2</f>
        <v>1.5559250196688908E-2</v>
      </c>
      <c r="AB953">
        <f t="shared" si="329"/>
        <v>95.680268845344756</v>
      </c>
    </row>
    <row r="954" spans="3:28" x14ac:dyDescent="0.25">
      <c r="C954">
        <v>208</v>
      </c>
      <c r="D954">
        <f t="shared" si="315"/>
        <v>995</v>
      </c>
      <c r="E954">
        <f t="shared" si="316"/>
        <v>0.17780000000000001</v>
      </c>
      <c r="F954">
        <f t="shared" si="314"/>
        <v>3.4840871021775549E-2</v>
      </c>
      <c r="G954">
        <f t="shared" si="317"/>
        <v>104.19615634406146</v>
      </c>
      <c r="H954">
        <f t="shared" si="318"/>
        <v>3.6302848441482056</v>
      </c>
      <c r="I954" s="3">
        <f t="shared" si="319"/>
        <v>8.8900000000000007E-2</v>
      </c>
      <c r="J954" s="3">
        <f t="shared" si="320"/>
        <v>0.40640000000000004</v>
      </c>
      <c r="K954">
        <f t="shared" si="321"/>
        <v>0.21984242170796175</v>
      </c>
      <c r="L954" s="62">
        <f>PI()/4*('Config sheet'!$N$38^2)*'Stage 2'!K954*2</f>
        <v>2.0106941774070623E-2</v>
      </c>
      <c r="M954">
        <f t="shared" si="322"/>
        <v>96.380003486179305</v>
      </c>
      <c r="N954" s="62">
        <f>'Config sheet'!$N$44</f>
        <v>5.8970333333333338</v>
      </c>
      <c r="O954">
        <f t="shared" si="330"/>
        <v>-3.5087979491657619</v>
      </c>
      <c r="P954">
        <f t="shared" si="331"/>
        <v>-734.13387809567246</v>
      </c>
      <c r="Q954">
        <f t="shared" si="323"/>
        <v>180</v>
      </c>
      <c r="R954">
        <f t="shared" si="324"/>
        <v>-132.14409805722104</v>
      </c>
      <c r="S954">
        <f t="shared" si="325"/>
        <v>-132.14409805722104</v>
      </c>
      <c r="T954">
        <f t="shared" ca="1" si="326"/>
        <v>1.3924272678729401</v>
      </c>
      <c r="U954">
        <f t="shared" ca="1" si="327"/>
        <v>36.32688345814239</v>
      </c>
      <c r="V954">
        <f ca="1">(-U954*'Config sheet'!$N$134+'Config sheet'!$N$135*'Stage 2'!U1319)*10^2</f>
        <v>20.449186691905339</v>
      </c>
      <c r="W954">
        <f t="shared" ca="1" si="332"/>
        <v>-111.6949113653157</v>
      </c>
      <c r="X954" s="62">
        <f>'Config sheet'!$N$150*10^-3</f>
        <v>-333.6</v>
      </c>
      <c r="Y954" s="62">
        <f>'Config sheet'!$N$149*10^-3</f>
        <v>333.6</v>
      </c>
      <c r="Z954">
        <f t="shared" si="328"/>
        <v>0.16954280170796177</v>
      </c>
      <c r="AA954" s="62">
        <f>PI()/4*('Config sheet'!$N$38^2)*'Stage 2'!Z954*2</f>
        <v>1.550650332028857E-2</v>
      </c>
      <c r="AB954">
        <f t="shared" si="329"/>
        <v>95.355906472419434</v>
      </c>
    </row>
    <row r="955" spans="3:28" x14ac:dyDescent="0.25">
      <c r="C955">
        <v>209</v>
      </c>
      <c r="D955">
        <f t="shared" si="315"/>
        <v>995</v>
      </c>
      <c r="E955">
        <f t="shared" si="316"/>
        <v>0.17780000000000001</v>
      </c>
      <c r="F955">
        <f t="shared" si="314"/>
        <v>3.5008375209380237E-2</v>
      </c>
      <c r="G955">
        <f t="shared" si="317"/>
        <v>104.19615634406146</v>
      </c>
      <c r="H955">
        <f t="shared" si="318"/>
        <v>3.6477381366681487</v>
      </c>
      <c r="I955" s="3">
        <f t="shared" si="319"/>
        <v>8.8900000000000007E-2</v>
      </c>
      <c r="J955" s="3">
        <f t="shared" si="320"/>
        <v>0.40640000000000004</v>
      </c>
      <c r="K955">
        <f t="shared" si="321"/>
        <v>0.21924517468688365</v>
      </c>
      <c r="L955" s="62">
        <f>PI()/4*('Config sheet'!$N$38^2)*'Stage 2'!K955*2</f>
        <v>2.0052317143463585E-2</v>
      </c>
      <c r="M955">
        <f t="shared" si="322"/>
        <v>96.118167442314757</v>
      </c>
      <c r="N955" s="62">
        <f>'Config sheet'!$N$44</f>
        <v>5.8970333333333338</v>
      </c>
      <c r="O955">
        <f t="shared" si="330"/>
        <v>-3.6316145494566898</v>
      </c>
      <c r="P955">
        <f t="shared" si="331"/>
        <v>-732.27661778453773</v>
      </c>
      <c r="Q955">
        <f t="shared" si="323"/>
        <v>180</v>
      </c>
      <c r="R955">
        <f t="shared" si="324"/>
        <v>-131.80979120121683</v>
      </c>
      <c r="S955">
        <f t="shared" si="325"/>
        <v>-131.8097912012168</v>
      </c>
      <c r="T955">
        <f t="shared" ca="1" si="326"/>
        <v>1.3924272678729401</v>
      </c>
      <c r="U955">
        <f t="shared" ca="1" si="327"/>
        <v>36.464749260262337</v>
      </c>
      <c r="V955">
        <f ca="1">(-U955*'Config sheet'!$N$134+'Config sheet'!$N$135*'Stage 2'!U1320)*10^2</f>
        <v>15.543871242706375</v>
      </c>
      <c r="W955">
        <f t="shared" ca="1" si="332"/>
        <v>-116.26591995851045</v>
      </c>
      <c r="X955" s="62">
        <f>'Config sheet'!$N$150*10^-3</f>
        <v>-333.6</v>
      </c>
      <c r="Y955" s="62">
        <f>'Config sheet'!$N$149*10^-3</f>
        <v>333.6</v>
      </c>
      <c r="Z955">
        <f t="shared" si="328"/>
        <v>0.16894555468688366</v>
      </c>
      <c r="AA955" s="62">
        <f>PI()/4*('Config sheet'!$N$38^2)*'Stage 2'!Z955*2</f>
        <v>1.5451878689681529E-2</v>
      </c>
      <c r="AB955">
        <f t="shared" si="329"/>
        <v>95.019997011745588</v>
      </c>
    </row>
    <row r="956" spans="3:28" x14ac:dyDescent="0.25">
      <c r="C956">
        <v>210</v>
      </c>
      <c r="D956">
        <f t="shared" si="315"/>
        <v>995</v>
      </c>
      <c r="E956">
        <f t="shared" si="316"/>
        <v>0.17780000000000001</v>
      </c>
      <c r="F956">
        <f t="shared" si="314"/>
        <v>3.5175879396984924E-2</v>
      </c>
      <c r="G956">
        <f t="shared" si="317"/>
        <v>104.19615634406146</v>
      </c>
      <c r="H956">
        <f t="shared" si="318"/>
        <v>3.6651914291880918</v>
      </c>
      <c r="I956" s="3">
        <f t="shared" si="319"/>
        <v>8.8900000000000007E-2</v>
      </c>
      <c r="J956" s="3">
        <f t="shared" si="320"/>
        <v>0.40640000000000004</v>
      </c>
      <c r="K956">
        <f t="shared" si="321"/>
        <v>0.21862745161078601</v>
      </c>
      <c r="L956" s="62">
        <f>PI()/4*('Config sheet'!$N$38^2)*'Stage 2'!K956*2</f>
        <v>1.9995819758531687E-2</v>
      </c>
      <c r="M956">
        <f t="shared" si="322"/>
        <v>95.847354594797665</v>
      </c>
      <c r="N956" s="62">
        <f>'Config sheet'!$N$44</f>
        <v>5.8970333333333338</v>
      </c>
      <c r="O956">
        <f t="shared" si="330"/>
        <v>-3.7541100028988899</v>
      </c>
      <c r="P956">
        <f t="shared" si="331"/>
        <v>-730.29853020091491</v>
      </c>
      <c r="Q956">
        <f t="shared" si="323"/>
        <v>180</v>
      </c>
      <c r="R956">
        <f t="shared" si="324"/>
        <v>-131.45373543616469</v>
      </c>
      <c r="S956">
        <f t="shared" si="325"/>
        <v>-131.45373543616469</v>
      </c>
      <c r="T956">
        <f t="shared" ca="1" si="326"/>
        <v>1.3924272678729401</v>
      </c>
      <c r="U956">
        <f t="shared" ca="1" si="327"/>
        <v>36.608290089183754</v>
      </c>
      <c r="V956">
        <f ca="1">(-U956*'Config sheet'!$N$134+'Config sheet'!$N$135*'Stage 2'!U1321)*10^2</f>
        <v>10.655577880086685</v>
      </c>
      <c r="W956">
        <f t="shared" ca="1" si="332"/>
        <v>-120.79815755607801</v>
      </c>
      <c r="X956" s="62">
        <f>'Config sheet'!$N$150*10^-3</f>
        <v>-333.6</v>
      </c>
      <c r="Y956" s="62">
        <f>'Config sheet'!$N$149*10^-3</f>
        <v>333.6</v>
      </c>
      <c r="Z956">
        <f t="shared" si="328"/>
        <v>0.16832783161078602</v>
      </c>
      <c r="AA956" s="62">
        <f>PI()/4*('Config sheet'!$N$38^2)*'Stage 2'!Z956*2</f>
        <v>1.5395381304749631E-2</v>
      </c>
      <c r="AB956">
        <f t="shared" si="329"/>
        <v>94.672571209665918</v>
      </c>
    </row>
    <row r="957" spans="3:28" x14ac:dyDescent="0.25">
      <c r="C957">
        <v>211</v>
      </c>
      <c r="D957">
        <f t="shared" si="315"/>
        <v>995</v>
      </c>
      <c r="E957">
        <f t="shared" si="316"/>
        <v>0.17780000000000001</v>
      </c>
      <c r="F957">
        <f t="shared" si="314"/>
        <v>3.5343383584589619E-2</v>
      </c>
      <c r="G957">
        <f t="shared" si="317"/>
        <v>104.19615634406146</v>
      </c>
      <c r="H957">
        <f t="shared" si="318"/>
        <v>3.6826447217080354</v>
      </c>
      <c r="I957" s="3">
        <f t="shared" si="319"/>
        <v>8.8900000000000007E-2</v>
      </c>
      <c r="J957" s="3">
        <f t="shared" si="320"/>
        <v>0.40640000000000004</v>
      </c>
      <c r="K957">
        <f t="shared" si="321"/>
        <v>0.21798931034415009</v>
      </c>
      <c r="L957" s="62">
        <f>PI()/4*('Config sheet'!$N$38^2)*'Stage 2'!K957*2</f>
        <v>1.9937454911600892E-2</v>
      </c>
      <c r="M957">
        <f t="shared" si="322"/>
        <v>95.567590311702432</v>
      </c>
      <c r="N957" s="62">
        <f>'Config sheet'!$N$44</f>
        <v>5.8970333333333338</v>
      </c>
      <c r="O957">
        <f t="shared" si="330"/>
        <v>-3.8762636386322322</v>
      </c>
      <c r="P957">
        <f t="shared" si="331"/>
        <v>-728.19444590707599</v>
      </c>
      <c r="Q957">
        <f t="shared" si="323"/>
        <v>180</v>
      </c>
      <c r="R957">
        <f t="shared" si="324"/>
        <v>-131.07500026327369</v>
      </c>
      <c r="S957">
        <f t="shared" si="325"/>
        <v>-131.07500026327369</v>
      </c>
      <c r="T957">
        <f t="shared" ca="1" si="326"/>
        <v>1.3924272678729401</v>
      </c>
      <c r="U957">
        <f t="shared" ca="1" si="327"/>
        <v>36.757598005175346</v>
      </c>
      <c r="V957">
        <f ca="1">(-U957*'Config sheet'!$N$134+'Config sheet'!$N$135*'Stage 2'!U1322)*10^2</f>
        <v>5.7910334895016957</v>
      </c>
      <c r="W957">
        <f t="shared" ca="1" si="332"/>
        <v>-125.28396677377199</v>
      </c>
      <c r="X957" s="62">
        <f>'Config sheet'!$N$150*10^-3</f>
        <v>-333.6</v>
      </c>
      <c r="Y957" s="62">
        <f>'Config sheet'!$N$149*10^-3</f>
        <v>333.6</v>
      </c>
      <c r="Z957">
        <f t="shared" si="328"/>
        <v>0.1676896903441501</v>
      </c>
      <c r="AA957" s="62">
        <f>PI()/4*('Config sheet'!$N$38^2)*'Stage 2'!Z957*2</f>
        <v>1.5337016457818839E-2</v>
      </c>
      <c r="AB957">
        <f t="shared" si="329"/>
        <v>94.313661610883059</v>
      </c>
    </row>
    <row r="958" spans="3:28" x14ac:dyDescent="0.25">
      <c r="C958">
        <v>212</v>
      </c>
      <c r="D958">
        <f t="shared" si="315"/>
        <v>995</v>
      </c>
      <c r="E958">
        <f t="shared" si="316"/>
        <v>0.17780000000000001</v>
      </c>
      <c r="F958">
        <f t="shared" si="314"/>
        <v>3.5510887772194306E-2</v>
      </c>
      <c r="G958">
        <f t="shared" si="317"/>
        <v>104.19615634406146</v>
      </c>
      <c r="H958">
        <f t="shared" si="318"/>
        <v>3.7000980142279785</v>
      </c>
      <c r="I958" s="3">
        <f t="shared" si="319"/>
        <v>8.8900000000000007E-2</v>
      </c>
      <c r="J958" s="3">
        <f t="shared" si="320"/>
        <v>0.40640000000000004</v>
      </c>
      <c r="K958">
        <f t="shared" si="321"/>
        <v>0.21733081207463667</v>
      </c>
      <c r="L958" s="62">
        <f>PI()/4*('Config sheet'!$N$38^2)*'Stage 2'!K958*2</f>
        <v>1.9877228198937488E-2</v>
      </c>
      <c r="M958">
        <f t="shared" si="322"/>
        <v>95.278901418001766</v>
      </c>
      <c r="N958" s="62">
        <f>'Config sheet'!$N$44</f>
        <v>5.8970333333333338</v>
      </c>
      <c r="O958">
        <f t="shared" si="330"/>
        <v>-3.9980539131445481</v>
      </c>
      <c r="P958">
        <f t="shared" si="331"/>
        <v>-725.95911632431694</v>
      </c>
      <c r="Q958">
        <f t="shared" si="323"/>
        <v>180</v>
      </c>
      <c r="R958">
        <f t="shared" si="324"/>
        <v>-130.67264093837704</v>
      </c>
      <c r="S958">
        <f t="shared" si="325"/>
        <v>-130.67264093837704</v>
      </c>
      <c r="T958">
        <f t="shared" ca="1" si="326"/>
        <v>1.3924272678729401</v>
      </c>
      <c r="U958">
        <f t="shared" ca="1" si="327"/>
        <v>36.912769140634346</v>
      </c>
      <c r="V958">
        <f ca="1">(-U958*'Config sheet'!$N$134+'Config sheet'!$N$135*'Stage 2'!U1323)*10^2</f>
        <v>0.95615367926469297</v>
      </c>
      <c r="W958">
        <f t="shared" ca="1" si="332"/>
        <v>-129.71648725911234</v>
      </c>
      <c r="X958" s="62">
        <f>'Config sheet'!$N$150*10^-3</f>
        <v>-333.6</v>
      </c>
      <c r="Y958" s="62">
        <f>'Config sheet'!$N$149*10^-3</f>
        <v>333.6</v>
      </c>
      <c r="Z958">
        <f t="shared" si="328"/>
        <v>0.16703119207463668</v>
      </c>
      <c r="AA958" s="62">
        <f>PI()/4*('Config sheet'!$N$38^2)*'Stage 2'!Z958*2</f>
        <v>1.5276789745155433E-2</v>
      </c>
      <c r="AB958">
        <f t="shared" si="329"/>
        <v>93.943302629154473</v>
      </c>
    </row>
    <row r="959" spans="3:28" x14ac:dyDescent="0.25">
      <c r="C959">
        <v>213</v>
      </c>
      <c r="D959">
        <f t="shared" si="315"/>
        <v>995</v>
      </c>
      <c r="E959">
        <f t="shared" si="316"/>
        <v>0.17780000000000001</v>
      </c>
      <c r="F959">
        <f t="shared" si="314"/>
        <v>3.5678391959798994E-2</v>
      </c>
      <c r="G959">
        <f t="shared" si="317"/>
        <v>104.19615634406146</v>
      </c>
      <c r="H959">
        <f t="shared" si="318"/>
        <v>3.7175513067479216</v>
      </c>
      <c r="I959" s="3">
        <f t="shared" si="319"/>
        <v>8.8900000000000007E-2</v>
      </c>
      <c r="J959" s="3">
        <f t="shared" si="320"/>
        <v>0.40640000000000004</v>
      </c>
      <c r="K959">
        <f t="shared" si="321"/>
        <v>0.2166520214418089</v>
      </c>
      <c r="L959" s="62">
        <f>PI()/4*('Config sheet'!$N$38^2)*'Stage 2'!K959*2</f>
        <v>1.9815145532521162E-2</v>
      </c>
      <c r="M959">
        <f t="shared" si="322"/>
        <v>94.981316251999402</v>
      </c>
      <c r="N959" s="62">
        <f>'Config sheet'!$N$44</f>
        <v>5.8970333333333338</v>
      </c>
      <c r="O959">
        <f t="shared" si="330"/>
        <v>-4.119458397747807</v>
      </c>
      <c r="P959">
        <f t="shared" si="331"/>
        <v>-723.58722250717801</v>
      </c>
      <c r="Q959">
        <f t="shared" si="323"/>
        <v>180</v>
      </c>
      <c r="R959">
        <f t="shared" si="324"/>
        <v>-130.24570005129206</v>
      </c>
      <c r="S959">
        <f t="shared" si="325"/>
        <v>-130.24570005129206</v>
      </c>
      <c r="T959">
        <f t="shared" ca="1" si="326"/>
        <v>1.3924272678729401</v>
      </c>
      <c r="U959">
        <f t="shared" ca="1" si="327"/>
        <v>37.073903803485543</v>
      </c>
      <c r="V959">
        <f ca="1">(-U959*'Config sheet'!$N$134+'Config sheet'!$N$135*'Stage 2'!U1324)*10^2</f>
        <v>-3.8439232301602511</v>
      </c>
      <c r="W959">
        <f t="shared" ca="1" si="332"/>
        <v>-134.0896232814523</v>
      </c>
      <c r="X959" s="62">
        <f>'Config sheet'!$N$150*10^-3</f>
        <v>-333.6</v>
      </c>
      <c r="Y959" s="62">
        <f>'Config sheet'!$N$149*10^-3</f>
        <v>333.6</v>
      </c>
      <c r="Z959">
        <f t="shared" si="328"/>
        <v>0.16635240144180891</v>
      </c>
      <c r="AA959" s="62">
        <f>PI()/4*('Config sheet'!$N$38^2)*'Stage 2'!Z959*2</f>
        <v>1.5214707078739108E-2</v>
      </c>
      <c r="AB959">
        <f t="shared" si="329"/>
        <v>93.561530619690046</v>
      </c>
    </row>
    <row r="960" spans="3:28" x14ac:dyDescent="0.25">
      <c r="C960">
        <v>214</v>
      </c>
      <c r="D960">
        <f t="shared" si="315"/>
        <v>995</v>
      </c>
      <c r="E960">
        <f t="shared" si="316"/>
        <v>0.17780000000000001</v>
      </c>
      <c r="F960">
        <f t="shared" si="314"/>
        <v>3.5845896147403689E-2</v>
      </c>
      <c r="G960">
        <f t="shared" si="317"/>
        <v>104.19615634406146</v>
      </c>
      <c r="H960">
        <f t="shared" si="318"/>
        <v>3.7350045992678651</v>
      </c>
      <c r="I960" s="3">
        <f t="shared" si="319"/>
        <v>8.8900000000000007E-2</v>
      </c>
      <c r="J960" s="3">
        <f t="shared" si="320"/>
        <v>0.40640000000000004</v>
      </c>
      <c r="K960">
        <f t="shared" si="321"/>
        <v>0.21595300666873563</v>
      </c>
      <c r="L960" s="62">
        <f>PI()/4*('Config sheet'!$N$38^2)*'Stage 2'!K960*2</f>
        <v>1.9751213152081549E-2</v>
      </c>
      <c r="M960">
        <f t="shared" si="322"/>
        <v>94.674864723025678</v>
      </c>
      <c r="N960" s="62">
        <f>'Config sheet'!$N$44</f>
        <v>5.8970333333333338</v>
      </c>
      <c r="O960">
        <f t="shared" si="330"/>
        <v>-4.2404537675372058</v>
      </c>
      <c r="P960">
        <f t="shared" si="331"/>
        <v>-721.07338407353734</v>
      </c>
      <c r="Q960">
        <f t="shared" si="323"/>
        <v>180</v>
      </c>
      <c r="R960">
        <f t="shared" si="324"/>
        <v>-129.79320913323673</v>
      </c>
      <c r="S960">
        <f t="shared" si="325"/>
        <v>-129.79320913323673</v>
      </c>
      <c r="T960">
        <f t="shared" ca="1" si="326"/>
        <v>1.3924272678729401</v>
      </c>
      <c r="U960">
        <f t="shared" ca="1" si="327"/>
        <v>37.241106585370112</v>
      </c>
      <c r="V960">
        <f ca="1">(-U960*'Config sheet'!$N$134+'Config sheet'!$N$135*'Stage 2'!U1325)*10^2</f>
        <v>-8.6047987286641323</v>
      </c>
      <c r="W960">
        <f t="shared" ca="1" si="332"/>
        <v>-138.39800786190085</v>
      </c>
      <c r="X960" s="62">
        <f>'Config sheet'!$N$150*10^-3</f>
        <v>-333.6</v>
      </c>
      <c r="Y960" s="62">
        <f>'Config sheet'!$N$149*10^-3</f>
        <v>333.6</v>
      </c>
      <c r="Z960">
        <f t="shared" si="328"/>
        <v>0.16565338666873564</v>
      </c>
      <c r="AA960" s="62">
        <f>PI()/4*('Config sheet'!$N$38^2)*'Stage 2'!Z960*2</f>
        <v>1.5150774698299493E-2</v>
      </c>
      <c r="AB960">
        <f t="shared" si="329"/>
        <v>93.168383953169638</v>
      </c>
    </row>
    <row r="961" spans="3:28" x14ac:dyDescent="0.25">
      <c r="C961">
        <v>215</v>
      </c>
      <c r="D961">
        <f t="shared" si="315"/>
        <v>995</v>
      </c>
      <c r="E961">
        <f t="shared" si="316"/>
        <v>0.17780000000000001</v>
      </c>
      <c r="F961">
        <f t="shared" si="314"/>
        <v>3.6013400335008376E-2</v>
      </c>
      <c r="G961">
        <f t="shared" si="317"/>
        <v>104.19615634406146</v>
      </c>
      <c r="H961">
        <f t="shared" si="318"/>
        <v>3.7524578917878082</v>
      </c>
      <c r="I961" s="3">
        <f t="shared" si="319"/>
        <v>8.8900000000000007E-2</v>
      </c>
      <c r="J961" s="3">
        <f t="shared" si="320"/>
        <v>0.40640000000000004</v>
      </c>
      <c r="K961">
        <f t="shared" si="321"/>
        <v>0.21523383969632198</v>
      </c>
      <c r="L961" s="62">
        <f>PI()/4*('Config sheet'!$N$38^2)*'Stage 2'!K961*2</f>
        <v>1.9685437637384187E-2</v>
      </c>
      <c r="M961">
        <f t="shared" si="322"/>
        <v>94.359578370328705</v>
      </c>
      <c r="N961" s="62">
        <f>'Config sheet'!$N$44</f>
        <v>5.8970333333333338</v>
      </c>
      <c r="O961">
        <f t="shared" si="330"/>
        <v>-4.3610157918583203</v>
      </c>
      <c r="P961">
        <f t="shared" si="331"/>
        <v>-718.41216827895119</v>
      </c>
      <c r="Q961">
        <f t="shared" si="323"/>
        <v>180</v>
      </c>
      <c r="R961">
        <f t="shared" si="324"/>
        <v>-129.31419029021123</v>
      </c>
      <c r="S961">
        <f t="shared" si="325"/>
        <v>-129.31419029021123</v>
      </c>
      <c r="T961">
        <f t="shared" ca="1" si="326"/>
        <v>1.3924272678729401</v>
      </c>
      <c r="U961">
        <f t="shared" ca="1" si="327"/>
        <v>37.414486474769248</v>
      </c>
      <c r="V961">
        <f ca="1">(-U961*'Config sheet'!$N$134+'Config sheet'!$N$135*'Stage 2'!U1326)*10^2</f>
        <v>-13.322774132547943</v>
      </c>
      <c r="W961">
        <f t="shared" ca="1" si="332"/>
        <v>-142.63696442275918</v>
      </c>
      <c r="X961" s="62">
        <f>'Config sheet'!$N$150*10^-3</f>
        <v>-333.6</v>
      </c>
      <c r="Y961" s="62">
        <f>'Config sheet'!$N$149*10^-3</f>
        <v>333.6</v>
      </c>
      <c r="Z961">
        <f t="shared" si="328"/>
        <v>0.16493421969632199</v>
      </c>
      <c r="AA961" s="62">
        <f>PI()/4*('Config sheet'!$N$38^2)*'Stage 2'!Z961*2</f>
        <v>1.5084999183602132E-2</v>
      </c>
      <c r="AB961">
        <f t="shared" si="329"/>
        <v>92.763903091294708</v>
      </c>
    </row>
    <row r="962" spans="3:28" x14ac:dyDescent="0.25">
      <c r="C962">
        <v>216</v>
      </c>
      <c r="D962">
        <f t="shared" si="315"/>
        <v>995</v>
      </c>
      <c r="E962">
        <f t="shared" si="316"/>
        <v>0.17780000000000001</v>
      </c>
      <c r="F962">
        <f t="shared" si="314"/>
        <v>3.6180904522613064E-2</v>
      </c>
      <c r="G962">
        <f t="shared" si="317"/>
        <v>104.19615634406146</v>
      </c>
      <c r="H962">
        <f t="shared" si="318"/>
        <v>3.7699111843077513</v>
      </c>
      <c r="I962" s="3">
        <f t="shared" si="319"/>
        <v>8.8900000000000007E-2</v>
      </c>
      <c r="J962" s="3">
        <f t="shared" si="320"/>
        <v>0.40640000000000004</v>
      </c>
      <c r="K962">
        <f t="shared" si="321"/>
        <v>0.21449459632020401</v>
      </c>
      <c r="L962" s="62">
        <f>PI()/4*('Config sheet'!$N$38^2)*'Stage 2'!K962*2</f>
        <v>1.9617825920751005E-2</v>
      </c>
      <c r="M962">
        <f t="shared" si="322"/>
        <v>94.035490423089712</v>
      </c>
      <c r="N962" s="62">
        <f>'Config sheet'!$N$44</f>
        <v>5.8970333333333338</v>
      </c>
      <c r="O962">
        <f t="shared" si="330"/>
        <v>-4.4811193263055342</v>
      </c>
      <c r="P962">
        <f t="shared" si="331"/>
        <v>-715.59809922341879</v>
      </c>
      <c r="Q962">
        <f t="shared" si="323"/>
        <v>180</v>
      </c>
      <c r="R962">
        <f t="shared" si="324"/>
        <v>-128.80765786021541</v>
      </c>
      <c r="S962">
        <f t="shared" si="325"/>
        <v>-128.80765786021539</v>
      </c>
      <c r="T962">
        <f t="shared" ca="1" si="326"/>
        <v>1.3924272678729401</v>
      </c>
      <c r="U962">
        <f t="shared" ca="1" si="327"/>
        <v>37.594156975214133</v>
      </c>
      <c r="V962">
        <f ca="1">(-U962*'Config sheet'!$N$134+'Config sheet'!$N$135*'Stage 2'!U1327)*10^2</f>
        <v>-17.994808970773789</v>
      </c>
      <c r="W962">
        <f t="shared" ca="1" si="332"/>
        <v>-146.8024668309892</v>
      </c>
      <c r="X962" s="62">
        <f>'Config sheet'!$N$150*10^-3</f>
        <v>-333.6</v>
      </c>
      <c r="Y962" s="62">
        <f>'Config sheet'!$N$149*10^-3</f>
        <v>333.6</v>
      </c>
      <c r="Z962">
        <f t="shared" si="328"/>
        <v>0.16419497632020402</v>
      </c>
      <c r="AA962" s="62">
        <f>PI()/4*('Config sheet'!$N$38^2)*'Stage 2'!Z962*2</f>
        <v>1.5017387466968948E-2</v>
      </c>
      <c r="AB962">
        <f t="shared" si="329"/>
        <v>92.348130663781774</v>
      </c>
    </row>
    <row r="963" spans="3:28" x14ac:dyDescent="0.25">
      <c r="C963">
        <v>217</v>
      </c>
      <c r="D963">
        <f t="shared" si="315"/>
        <v>995</v>
      </c>
      <c r="E963">
        <f t="shared" si="316"/>
        <v>0.17780000000000001</v>
      </c>
      <c r="F963">
        <f t="shared" si="314"/>
        <v>3.6348408710217758E-2</v>
      </c>
      <c r="G963">
        <f t="shared" si="317"/>
        <v>104.19615634406146</v>
      </c>
      <c r="H963">
        <f t="shared" si="318"/>
        <v>3.7873644768276948</v>
      </c>
      <c r="I963" s="3">
        <f t="shared" si="319"/>
        <v>8.8900000000000007E-2</v>
      </c>
      <c r="J963" s="3">
        <f t="shared" si="320"/>
        <v>0.40640000000000004</v>
      </c>
      <c r="K963">
        <f t="shared" si="321"/>
        <v>0.21373535633003782</v>
      </c>
      <c r="L963" s="62">
        <f>PI()/4*('Config sheet'!$N$38^2)*'Stage 2'!K963*2</f>
        <v>1.9548385299799798E-2</v>
      </c>
      <c r="M963">
        <f t="shared" si="322"/>
        <v>93.702635861487977</v>
      </c>
      <c r="N963" s="62">
        <f>'Config sheet'!$N$44</f>
        <v>5.8970333333333338</v>
      </c>
      <c r="O963">
        <f t="shared" si="330"/>
        <v>-4.6007383062728744</v>
      </c>
      <c r="P963">
        <f t="shared" si="331"/>
        <v>-712.62566717856521</v>
      </c>
      <c r="Q963">
        <f t="shared" si="323"/>
        <v>180</v>
      </c>
      <c r="R963">
        <f t="shared" si="324"/>
        <v>-128.27262009214175</v>
      </c>
      <c r="S963">
        <f t="shared" si="325"/>
        <v>-128.27262009214172</v>
      </c>
      <c r="T963">
        <f t="shared" ca="1" si="326"/>
        <v>1.3924272678729401</v>
      </c>
      <c r="U963">
        <f t="shared" ca="1" si="327"/>
        <v>37.780236228739248</v>
      </c>
      <c r="V963">
        <f ca="1">(-U963*'Config sheet'!$N$134+'Config sheet'!$N$135*'Stage 2'!U1328)*10^2</f>
        <v>-22.618478511831054</v>
      </c>
      <c r="W963">
        <f t="shared" ca="1" si="332"/>
        <v>-150.89109860397281</v>
      </c>
      <c r="X963" s="62">
        <f>'Config sheet'!$N$150*10^-3</f>
        <v>-333.6</v>
      </c>
      <c r="Y963" s="62">
        <f>'Config sheet'!$N$149*10^-3</f>
        <v>333.6</v>
      </c>
      <c r="Z963">
        <f t="shared" si="328"/>
        <v>0.16343573633003783</v>
      </c>
      <c r="AA963" s="62">
        <f>PI()/4*('Config sheet'!$N$38^2)*'Stage 2'!Z963*2</f>
        <v>1.4947946846017744E-2</v>
      </c>
      <c r="AB963">
        <f t="shared" si="329"/>
        <v>91.921111546702932</v>
      </c>
    </row>
    <row r="964" spans="3:28" x14ac:dyDescent="0.25">
      <c r="C964">
        <v>218</v>
      </c>
      <c r="D964">
        <f t="shared" si="315"/>
        <v>995</v>
      </c>
      <c r="E964">
        <f t="shared" si="316"/>
        <v>0.17780000000000001</v>
      </c>
      <c r="F964">
        <f t="shared" si="314"/>
        <v>3.6515912897822446E-2</v>
      </c>
      <c r="G964">
        <f t="shared" si="317"/>
        <v>104.19615634406146</v>
      </c>
      <c r="H964">
        <f t="shared" si="318"/>
        <v>3.8048177693476379</v>
      </c>
      <c r="I964" s="3">
        <f t="shared" si="319"/>
        <v>8.8900000000000007E-2</v>
      </c>
      <c r="J964" s="3">
        <f t="shared" si="320"/>
        <v>0.40640000000000004</v>
      </c>
      <c r="K964">
        <f t="shared" si="321"/>
        <v>0.21295620365100443</v>
      </c>
      <c r="L964" s="62">
        <f>PI()/4*('Config sheet'!$N$38^2)*'Stage 2'!K964*2</f>
        <v>1.9477123450386373E-2</v>
      </c>
      <c r="M964">
        <f t="shared" si="322"/>
        <v>93.361051478737409</v>
      </c>
      <c r="N964" s="62">
        <f>'Config sheet'!$N$44</f>
        <v>5.8970333333333338</v>
      </c>
      <c r="O964">
        <f t="shared" si="330"/>
        <v>-4.7198457420764148</v>
      </c>
      <c r="P964">
        <f t="shared" si="331"/>
        <v>-709.48933802307101</v>
      </c>
      <c r="Q964">
        <f t="shared" si="323"/>
        <v>180</v>
      </c>
      <c r="R964">
        <f t="shared" si="324"/>
        <v>-127.70808084415279</v>
      </c>
      <c r="S964">
        <f t="shared" si="325"/>
        <v>-127.70808084415278</v>
      </c>
      <c r="T964">
        <f t="shared" ca="1" si="326"/>
        <v>1.3924272678729401</v>
      </c>
      <c r="U964">
        <f t="shared" ca="1" si="327"/>
        <v>37.972847144742445</v>
      </c>
      <c r="V964">
        <f ca="1">(-U964*'Config sheet'!$N$134+'Config sheet'!$N$135*'Stage 2'!U1329)*10^2</f>
        <v>-27.191931097199927</v>
      </c>
      <c r="W964">
        <f t="shared" ca="1" si="332"/>
        <v>-154.90001194135272</v>
      </c>
      <c r="X964" s="62">
        <f>'Config sheet'!$N$150*10^-3</f>
        <v>-333.6</v>
      </c>
      <c r="Y964" s="62">
        <f>'Config sheet'!$N$149*10^-3</f>
        <v>333.6</v>
      </c>
      <c r="Z964">
        <f t="shared" si="328"/>
        <v>0.16265658365100444</v>
      </c>
      <c r="AA964" s="62">
        <f>PI()/4*('Config sheet'!$N$38^2)*'Stage 2'!Z964*2</f>
        <v>1.4876684996604318E-2</v>
      </c>
      <c r="AB964">
        <f t="shared" si="329"/>
        <v>91.482892942072226</v>
      </c>
    </row>
    <row r="965" spans="3:28" x14ac:dyDescent="0.25">
      <c r="C965">
        <v>219</v>
      </c>
      <c r="D965">
        <f t="shared" si="315"/>
        <v>995</v>
      </c>
      <c r="E965">
        <f t="shared" si="316"/>
        <v>0.17780000000000001</v>
      </c>
      <c r="F965">
        <f t="shared" si="314"/>
        <v>3.668341708542714E-2</v>
      </c>
      <c r="G965">
        <f t="shared" si="317"/>
        <v>104.19615634406146</v>
      </c>
      <c r="H965">
        <f t="shared" si="318"/>
        <v>3.8222710618675819</v>
      </c>
      <c r="I965" s="3">
        <f t="shared" si="319"/>
        <v>8.8900000000000007E-2</v>
      </c>
      <c r="J965" s="3">
        <f t="shared" si="320"/>
        <v>0.40640000000000004</v>
      </c>
      <c r="K965">
        <f t="shared" si="321"/>
        <v>0.2121572264873427</v>
      </c>
      <c r="L965" s="62">
        <f>PI()/4*('Config sheet'!$N$38^2)*'Stage 2'!K965*2</f>
        <v>1.9404048439732154E-2</v>
      </c>
      <c r="M965">
        <f t="shared" si="322"/>
        <v>93.010775944011954</v>
      </c>
      <c r="N965" s="62">
        <f>'Config sheet'!$N$44</f>
        <v>5.8970333333333338</v>
      </c>
      <c r="O965">
        <f t="shared" si="330"/>
        <v>-4.838413715665399</v>
      </c>
      <c r="P965">
        <f t="shared" si="331"/>
        <v>-706.18356277402188</v>
      </c>
      <c r="Q965">
        <f t="shared" si="323"/>
        <v>180</v>
      </c>
      <c r="R965">
        <f t="shared" si="324"/>
        <v>-127.11304129932395</v>
      </c>
      <c r="S965">
        <f t="shared" si="325"/>
        <v>-127.11304129932395</v>
      </c>
      <c r="T965">
        <f t="shared" ca="1" si="326"/>
        <v>1.3924272678729401</v>
      </c>
      <c r="U965">
        <f t="shared" ca="1" si="327"/>
        <v>38.172117534421488</v>
      </c>
      <c r="V965">
        <f ca="1">(-U965*'Config sheet'!$N$134+'Config sheet'!$N$135*'Stage 2'!U1330)*10^2</f>
        <v>-31.205225863252274</v>
      </c>
      <c r="W965">
        <f t="shared" ca="1" si="332"/>
        <v>-158.31826716257623</v>
      </c>
      <c r="X965" s="62">
        <f>'Config sheet'!$N$150*10^-3</f>
        <v>-333.6</v>
      </c>
      <c r="Y965" s="62">
        <f>'Config sheet'!$N$149*10^-3</f>
        <v>333.6</v>
      </c>
      <c r="Z965">
        <f t="shared" si="328"/>
        <v>0.16185760648734271</v>
      </c>
      <c r="AA965" s="62">
        <f>PI()/4*('Config sheet'!$N$38^2)*'Stage 2'!Z965*2</f>
        <v>1.48036099859501E-2</v>
      </c>
      <c r="AB965">
        <f t="shared" si="329"/>
        <v>91.033524458572941</v>
      </c>
    </row>
    <row r="966" spans="3:28" x14ac:dyDescent="0.25">
      <c r="C966">
        <v>220</v>
      </c>
      <c r="D966">
        <f t="shared" si="315"/>
        <v>995</v>
      </c>
      <c r="E966">
        <f t="shared" si="316"/>
        <v>0.17780000000000001</v>
      </c>
      <c r="F966">
        <f t="shared" si="314"/>
        <v>3.6850921273031828E-2</v>
      </c>
      <c r="G966">
        <f t="shared" si="317"/>
        <v>104.19615634406146</v>
      </c>
      <c r="H966">
        <f t="shared" si="318"/>
        <v>3.839724354387525</v>
      </c>
      <c r="I966" s="3">
        <f t="shared" si="319"/>
        <v>8.8900000000000007E-2</v>
      </c>
      <c r="J966" s="3">
        <f t="shared" si="320"/>
        <v>0.40640000000000004</v>
      </c>
      <c r="K966">
        <f t="shared" si="321"/>
        <v>0.21133851746771576</v>
      </c>
      <c r="L966" s="62">
        <f>PI()/4*('Config sheet'!$N$38^2)*'Stage 2'!K966*2</f>
        <v>1.9329168739719512E-2</v>
      </c>
      <c r="M966">
        <f t="shared" si="322"/>
        <v>92.651849866175041</v>
      </c>
      <c r="N966" s="62">
        <f>'Config sheet'!$N$44</f>
        <v>5.8970333333333338</v>
      </c>
      <c r="O966">
        <f t="shared" si="330"/>
        <v>-4.9564133789370066</v>
      </c>
      <c r="P966">
        <f t="shared" si="331"/>
        <v>-702.70278720171871</v>
      </c>
      <c r="Q966">
        <f t="shared" si="323"/>
        <v>180</v>
      </c>
      <c r="R966">
        <f t="shared" si="324"/>
        <v>-126.48650169630938</v>
      </c>
      <c r="S966">
        <f t="shared" si="325"/>
        <v>-126.48650169630938</v>
      </c>
      <c r="T966">
        <f t="shared" ca="1" si="326"/>
        <v>1.3924272678729401</v>
      </c>
      <c r="U966">
        <f t="shared" ca="1" si="327"/>
        <v>38.378180250962252</v>
      </c>
      <c r="V966">
        <f ca="1">(-U966*'Config sheet'!$N$134+'Config sheet'!$N$135*'Stage 2'!U1331)*10^2</f>
        <v>-32.147557877952316</v>
      </c>
      <c r="W966">
        <f t="shared" ca="1" si="332"/>
        <v>-158.6340595742617</v>
      </c>
      <c r="X966" s="62">
        <f>'Config sheet'!$N$150*10^-3</f>
        <v>-333.6</v>
      </c>
      <c r="Y966" s="62">
        <f>'Config sheet'!$N$149*10^-3</f>
        <v>333.6</v>
      </c>
      <c r="Z966">
        <f t="shared" si="328"/>
        <v>0.16103889746771577</v>
      </c>
      <c r="AA966" s="62">
        <f>PI()/4*('Config sheet'!$N$38^2)*'Stage 2'!Z966*2</f>
        <v>1.4728730285937455E-2</v>
      </c>
      <c r="AB966">
        <f t="shared" si="329"/>
        <v>90.573058193315944</v>
      </c>
    </row>
    <row r="967" spans="3:28" x14ac:dyDescent="0.25">
      <c r="C967">
        <v>221</v>
      </c>
      <c r="D967">
        <f t="shared" si="315"/>
        <v>995</v>
      </c>
      <c r="E967">
        <f t="shared" si="316"/>
        <v>0.17780000000000001</v>
      </c>
      <c r="F967">
        <f t="shared" si="314"/>
        <v>3.7018425460636516E-2</v>
      </c>
      <c r="G967">
        <f t="shared" si="317"/>
        <v>104.19615634406146</v>
      </c>
      <c r="H967">
        <f t="shared" si="318"/>
        <v>3.8571776469074681</v>
      </c>
      <c r="I967" s="3">
        <f t="shared" si="319"/>
        <v>8.8900000000000007E-2</v>
      </c>
      <c r="J967" s="3">
        <f t="shared" si="320"/>
        <v>0.40640000000000004</v>
      </c>
      <c r="K967">
        <f t="shared" si="321"/>
        <v>0.21050017379220554</v>
      </c>
      <c r="L967" s="62">
        <f>PI()/4*('Config sheet'!$N$38^2)*'Stage 2'!K967*2</f>
        <v>1.9252493240335972E-2</v>
      </c>
      <c r="M967">
        <f t="shared" si="322"/>
        <v>92.284315858222627</v>
      </c>
      <c r="N967" s="62">
        <f>'Config sheet'!$N$44</f>
        <v>5.8970333333333338</v>
      </c>
      <c r="O967">
        <f t="shared" si="330"/>
        <v>-5.0738149536678341</v>
      </c>
      <c r="P967">
        <f t="shared" si="331"/>
        <v>-699.04146151536168</v>
      </c>
      <c r="Q967">
        <f t="shared" si="323"/>
        <v>180</v>
      </c>
      <c r="R967">
        <f t="shared" si="324"/>
        <v>-125.82746307276511</v>
      </c>
      <c r="S967">
        <f t="shared" si="325"/>
        <v>-125.8274630727651</v>
      </c>
      <c r="T967">
        <f t="shared" ca="1" si="326"/>
        <v>1.3924272678729401</v>
      </c>
      <c r="U967">
        <f t="shared" ca="1" si="327"/>
        <v>38.591173335660962</v>
      </c>
      <c r="V967">
        <f ca="1">(-U967*'Config sheet'!$N$134+'Config sheet'!$N$135*'Stage 2'!U1332)*10^2</f>
        <v>-33.121582708793575</v>
      </c>
      <c r="W967">
        <f t="shared" ca="1" si="332"/>
        <v>-158.94904578155868</v>
      </c>
      <c r="X967" s="62">
        <f>'Config sheet'!$N$150*10^-3</f>
        <v>-333.6</v>
      </c>
      <c r="Y967" s="62">
        <f>'Config sheet'!$N$149*10^-3</f>
        <v>333.6</v>
      </c>
      <c r="Z967">
        <f t="shared" si="328"/>
        <v>0.16020055379220555</v>
      </c>
      <c r="AA967" s="62">
        <f>PI()/4*('Config sheet'!$N$38^2)*'Stage 2'!Z967*2</f>
        <v>1.4652054786553917E-2</v>
      </c>
      <c r="AB967">
        <f t="shared" si="329"/>
        <v>90.101548814513805</v>
      </c>
    </row>
    <row r="968" spans="3:28" x14ac:dyDescent="0.25">
      <c r="C968">
        <v>222</v>
      </c>
      <c r="D968">
        <f t="shared" si="315"/>
        <v>995</v>
      </c>
      <c r="E968">
        <f t="shared" si="316"/>
        <v>0.17780000000000001</v>
      </c>
      <c r="F968">
        <f t="shared" si="314"/>
        <v>3.718592964824121E-2</v>
      </c>
      <c r="G968">
        <f t="shared" si="317"/>
        <v>104.19615634406146</v>
      </c>
      <c r="H968">
        <f t="shared" si="318"/>
        <v>3.8746309394274117</v>
      </c>
      <c r="I968" s="3">
        <f t="shared" si="319"/>
        <v>8.8900000000000007E-2</v>
      </c>
      <c r="J968" s="3">
        <f t="shared" si="320"/>
        <v>0.40640000000000004</v>
      </c>
      <c r="K968">
        <f t="shared" si="321"/>
        <v>0.20964229738072337</v>
      </c>
      <c r="L968" s="62">
        <f>PI()/4*('Config sheet'!$N$38^2)*'Stage 2'!K968*2</f>
        <v>1.9174031263247973E-2</v>
      </c>
      <c r="M968">
        <f t="shared" si="322"/>
        <v>91.908218602347247</v>
      </c>
      <c r="N968" s="62">
        <f>'Config sheet'!$N$44</f>
        <v>5.8970333333333338</v>
      </c>
      <c r="O968">
        <f t="shared" si="330"/>
        <v>-5.1905877330727499</v>
      </c>
      <c r="P968">
        <f t="shared" si="331"/>
        <v>-695.19405010692094</v>
      </c>
      <c r="Q968">
        <f t="shared" si="323"/>
        <v>180</v>
      </c>
      <c r="R968">
        <f t="shared" si="324"/>
        <v>-125.13492901924579</v>
      </c>
      <c r="S968">
        <f t="shared" si="325"/>
        <v>-125.13492901924577</v>
      </c>
      <c r="T968">
        <f t="shared" ca="1" si="326"/>
        <v>1.3924272678729401</v>
      </c>
      <c r="U968">
        <f t="shared" ca="1" si="327"/>
        <v>38.81124017016797</v>
      </c>
      <c r="V968">
        <f ca="1">(-U968*'Config sheet'!$N$134+'Config sheet'!$N$135*'Stage 2'!U1333)*10^2</f>
        <v>-34.127956045081341</v>
      </c>
      <c r="W968">
        <f t="shared" ca="1" si="332"/>
        <v>-159.26288506432712</v>
      </c>
      <c r="X968" s="62">
        <f>'Config sheet'!$N$150*10^-3</f>
        <v>-333.6</v>
      </c>
      <c r="Y968" s="62">
        <f>'Config sheet'!$N$149*10^-3</f>
        <v>333.6</v>
      </c>
      <c r="Z968">
        <f t="shared" si="328"/>
        <v>0.15934267738072339</v>
      </c>
      <c r="AA968" s="62">
        <f>PI()/4*('Config sheet'!$N$38^2)*'Stage 2'!Z968*2</f>
        <v>1.4573592809465918E-2</v>
      </c>
      <c r="AB968">
        <f t="shared" si="329"/>
        <v>89.619053644951279</v>
      </c>
    </row>
    <row r="969" spans="3:28" x14ac:dyDescent="0.25">
      <c r="C969">
        <v>223</v>
      </c>
      <c r="D969">
        <f t="shared" si="315"/>
        <v>995</v>
      </c>
      <c r="E969">
        <f t="shared" si="316"/>
        <v>0.17780000000000001</v>
      </c>
      <c r="F969">
        <f t="shared" si="314"/>
        <v>3.7353433835845898E-2</v>
      </c>
      <c r="G969">
        <f t="shared" si="317"/>
        <v>104.19615634406146</v>
      </c>
      <c r="H969">
        <f t="shared" si="318"/>
        <v>3.8920842319473548</v>
      </c>
      <c r="I969" s="3">
        <f t="shared" si="319"/>
        <v>8.8900000000000007E-2</v>
      </c>
      <c r="J969" s="3">
        <f t="shared" si="320"/>
        <v>0.40640000000000004</v>
      </c>
      <c r="K969">
        <f t="shared" si="321"/>
        <v>0.20876499502261608</v>
      </c>
      <c r="L969" s="62">
        <f>PI()/4*('Config sheet'!$N$38^2)*'Stage 2'!K969*2</f>
        <v>1.9093792575483919E-2</v>
      </c>
      <c r="M969">
        <f t="shared" si="322"/>
        <v>91.523604915525965</v>
      </c>
      <c r="N969" s="62">
        <f>'Config sheet'!$N$44</f>
        <v>5.8970333333333338</v>
      </c>
      <c r="O969">
        <f t="shared" si="330"/>
        <v>-5.3067000849998891</v>
      </c>
      <c r="P969">
        <f t="shared" si="331"/>
        <v>-691.15504134041373</v>
      </c>
      <c r="Q969">
        <f t="shared" si="323"/>
        <v>180</v>
      </c>
      <c r="R969">
        <f t="shared" si="324"/>
        <v>-124.4079074412745</v>
      </c>
      <c r="S969">
        <f t="shared" si="325"/>
        <v>-124.40790744127447</v>
      </c>
      <c r="T969">
        <f t="shared" ca="1" si="326"/>
        <v>1.3924272678729401</v>
      </c>
      <c r="U969">
        <f t="shared" ca="1" si="327"/>
        <v>39.038529635047333</v>
      </c>
      <c r="V969">
        <f ca="1">(-U969*'Config sheet'!$N$134+'Config sheet'!$N$135*'Stage 2'!U1334)*10^2</f>
        <v>-35.167358722845663</v>
      </c>
      <c r="W969">
        <f t="shared" ca="1" si="332"/>
        <v>-159.57526616412017</v>
      </c>
      <c r="X969" s="62">
        <f>'Config sheet'!$N$150*10^-3</f>
        <v>-333.6</v>
      </c>
      <c r="Y969" s="62">
        <f>'Config sheet'!$N$149*10^-3</f>
        <v>333.6</v>
      </c>
      <c r="Z969">
        <f t="shared" si="328"/>
        <v>0.1584653750226161</v>
      </c>
      <c r="AA969" s="62">
        <f>PI()/4*('Config sheet'!$N$38^2)*'Stage 2'!Z969*2</f>
        <v>1.4493354121701866E-2</v>
      </c>
      <c r="AB969">
        <f t="shared" si="329"/>
        <v>89.125632746128275</v>
      </c>
    </row>
    <row r="970" spans="3:28" x14ac:dyDescent="0.25">
      <c r="C970">
        <v>224</v>
      </c>
      <c r="D970">
        <f t="shared" si="315"/>
        <v>995</v>
      </c>
      <c r="E970">
        <f t="shared" si="316"/>
        <v>0.17780000000000001</v>
      </c>
      <c r="F970">
        <f t="shared" si="314"/>
        <v>3.7520938023450585E-2</v>
      </c>
      <c r="G970">
        <f t="shared" si="317"/>
        <v>104.19615634406146</v>
      </c>
      <c r="H970">
        <f t="shared" si="318"/>
        <v>3.9095375244672979</v>
      </c>
      <c r="I970" s="3">
        <f t="shared" si="319"/>
        <v>8.8900000000000007E-2</v>
      </c>
      <c r="J970" s="3">
        <f t="shared" si="320"/>
        <v>0.40640000000000004</v>
      </c>
      <c r="K970">
        <f t="shared" si="321"/>
        <v>0.20786837852723605</v>
      </c>
      <c r="L970" s="62">
        <f>PI()/4*('Config sheet'!$N$38^2)*'Stage 2'!K970*2</f>
        <v>1.901178740320545E-2</v>
      </c>
      <c r="M970">
        <f t="shared" si="322"/>
        <v>91.130523815531149</v>
      </c>
      <c r="N970" s="62">
        <f>'Config sheet'!$N$44</f>
        <v>5.8970333333333338</v>
      </c>
      <c r="O970">
        <f t="shared" si="330"/>
        <v>-5.4221194567683266</v>
      </c>
      <c r="P970">
        <f t="shared" si="331"/>
        <v>-686.91895737373272</v>
      </c>
      <c r="Q970">
        <f t="shared" si="323"/>
        <v>180</v>
      </c>
      <c r="R970">
        <f t="shared" si="324"/>
        <v>-123.64541232727188</v>
      </c>
      <c r="S970">
        <f t="shared" si="325"/>
        <v>-123.64541232727188</v>
      </c>
      <c r="T970">
        <f t="shared" ca="1" si="326"/>
        <v>1.3924272678729401</v>
      </c>
      <c r="U970">
        <f t="shared" ca="1" si="327"/>
        <v>39.273196274852317</v>
      </c>
      <c r="V970">
        <f ca="1">(-U970*'Config sheet'!$N$134+'Config sheet'!$N$135*'Stage 2'!U1335)*10^2</f>
        <v>-36.240497479737542</v>
      </c>
      <c r="W970">
        <f t="shared" ca="1" si="332"/>
        <v>-159.88590980700943</v>
      </c>
      <c r="X970" s="62">
        <f>'Config sheet'!$N$150*10^-3</f>
        <v>-333.6</v>
      </c>
      <c r="Y970" s="62">
        <f>'Config sheet'!$N$149*10^-3</f>
        <v>333.6</v>
      </c>
      <c r="Z970">
        <f t="shared" si="328"/>
        <v>0.15756875852723606</v>
      </c>
      <c r="AA970" s="62">
        <f>PI()/4*('Config sheet'!$N$38^2)*'Stage 2'!Z970*2</f>
        <v>1.4411348949423395E-2</v>
      </c>
      <c r="AB970">
        <f t="shared" si="329"/>
        <v>88.62134900294491</v>
      </c>
    </row>
    <row r="971" spans="3:28" x14ac:dyDescent="0.25">
      <c r="C971">
        <v>225</v>
      </c>
      <c r="D971">
        <f t="shared" si="315"/>
        <v>995</v>
      </c>
      <c r="E971">
        <f t="shared" si="316"/>
        <v>0.17780000000000001</v>
      </c>
      <c r="F971">
        <f t="shared" si="314"/>
        <v>3.768844221105528E-2</v>
      </c>
      <c r="G971">
        <f t="shared" si="317"/>
        <v>104.19615634406146</v>
      </c>
      <c r="H971">
        <f t="shared" si="318"/>
        <v>3.9269908169872414</v>
      </c>
      <c r="I971" s="3">
        <f t="shared" si="319"/>
        <v>8.8900000000000007E-2</v>
      </c>
      <c r="J971" s="3">
        <f t="shared" si="320"/>
        <v>0.40640000000000004</v>
      </c>
      <c r="K971">
        <f t="shared" si="321"/>
        <v>0.20695256487523833</v>
      </c>
      <c r="L971" s="62">
        <f>PI()/4*('Config sheet'!$N$38^2)*'Stage 2'!K971*2</f>
        <v>1.8928026445545157E-2</v>
      </c>
      <c r="M971">
        <f t="shared" si="322"/>
        <v>90.729026587259696</v>
      </c>
      <c r="N971" s="62">
        <f>'Config sheet'!$N$44</f>
        <v>5.8970333333333338</v>
      </c>
      <c r="O971">
        <f t="shared" si="330"/>
        <v>-5.5368123816527453</v>
      </c>
      <c r="P971">
        <f t="shared" si="331"/>
        <v>-682.48036400011233</v>
      </c>
      <c r="Q971">
        <f t="shared" si="323"/>
        <v>180</v>
      </c>
      <c r="R971">
        <f t="shared" si="324"/>
        <v>-122.84646552002023</v>
      </c>
      <c r="S971">
        <f t="shared" si="325"/>
        <v>-122.84646552002023</v>
      </c>
      <c r="T971">
        <f t="shared" ca="1" si="326"/>
        <v>1.3924272678729401</v>
      </c>
      <c r="U971">
        <f t="shared" ca="1" si="327"/>
        <v>39.515400469923058</v>
      </c>
      <c r="V971">
        <f ca="1">(-U971*'Config sheet'!$N$134+'Config sheet'!$N$135*'Stage 2'!U1336)*10^2</f>
        <v>-37.348105740665517</v>
      </c>
      <c r="W971">
        <f t="shared" ca="1" si="332"/>
        <v>-160.19457126068573</v>
      </c>
      <c r="X971" s="62">
        <f>'Config sheet'!$N$150*10^-3</f>
        <v>-333.6</v>
      </c>
      <c r="Y971" s="62">
        <f>'Config sheet'!$N$149*10^-3</f>
        <v>333.6</v>
      </c>
      <c r="Z971">
        <f t="shared" si="328"/>
        <v>0.15665294487523834</v>
      </c>
      <c r="AA971" s="62">
        <f>PI()/4*('Config sheet'!$N$38^2)*'Stage 2'!Z971*2</f>
        <v>1.4327587991763101E-2</v>
      </c>
      <c r="AB971">
        <f t="shared" si="329"/>
        <v>88.10626820879547</v>
      </c>
    </row>
    <row r="972" spans="3:28" x14ac:dyDescent="0.25">
      <c r="C972">
        <v>226</v>
      </c>
      <c r="D972">
        <f t="shared" si="315"/>
        <v>995</v>
      </c>
      <c r="E972">
        <f t="shared" si="316"/>
        <v>0.17780000000000001</v>
      </c>
      <c r="F972">
        <f t="shared" si="314"/>
        <v>3.7855946398659968E-2</v>
      </c>
      <c r="G972">
        <f t="shared" si="317"/>
        <v>104.19615634406146</v>
      </c>
      <c r="H972">
        <f t="shared" si="318"/>
        <v>3.9444441095071845</v>
      </c>
      <c r="I972" s="3">
        <f t="shared" si="319"/>
        <v>8.8900000000000007E-2</v>
      </c>
      <c r="J972" s="3">
        <f t="shared" si="320"/>
        <v>0.40640000000000004</v>
      </c>
      <c r="K972">
        <f t="shared" si="321"/>
        <v>0.20601767637035723</v>
      </c>
      <c r="L972" s="62">
        <f>PI()/4*('Config sheet'!$N$38^2)*'Stage 2'!K972*2</f>
        <v>1.8842520888488187E-2</v>
      </c>
      <c r="M972">
        <f t="shared" si="322"/>
        <v>90.319166849272804</v>
      </c>
      <c r="N972" s="62">
        <f>'Config sheet'!$N$44</f>
        <v>5.8970333333333338</v>
      </c>
      <c r="O972">
        <f t="shared" si="330"/>
        <v>-5.6507444870173238</v>
      </c>
      <c r="P972">
        <f t="shared" si="331"/>
        <v>-677.83388049628195</v>
      </c>
      <c r="Q972">
        <f t="shared" si="323"/>
        <v>180</v>
      </c>
      <c r="R972">
        <f t="shared" si="324"/>
        <v>-122.01009848933074</v>
      </c>
      <c r="S972">
        <f t="shared" si="325"/>
        <v>-122.01009848933074</v>
      </c>
      <c r="T972">
        <f t="shared" ca="1" si="326"/>
        <v>1.3924272678729401</v>
      </c>
      <c r="U972">
        <f t="shared" ca="1" si="327"/>
        <v>39.765308615118052</v>
      </c>
      <c r="V972">
        <f ca="1">(-U972*'Config sheet'!$N$134+'Config sheet'!$N$135*'Stage 2'!U1337)*10^2</f>
        <v>-38.490944435141138</v>
      </c>
      <c r="W972">
        <f t="shared" ca="1" si="332"/>
        <v>-160.50104292447188</v>
      </c>
      <c r="X972" s="62">
        <f>'Config sheet'!$N$150*10^-3</f>
        <v>-333.6</v>
      </c>
      <c r="Y972" s="62">
        <f>'Config sheet'!$N$149*10^-3</f>
        <v>333.6</v>
      </c>
      <c r="Z972">
        <f t="shared" si="328"/>
        <v>0.15571805637035724</v>
      </c>
      <c r="AA972" s="62">
        <f>PI()/4*('Config sheet'!$N$38^2)*'Stage 2'!Z972*2</f>
        <v>1.4242082434706132E-2</v>
      </c>
      <c r="AB972">
        <f t="shared" si="329"/>
        <v>87.580459150932072</v>
      </c>
    </row>
    <row r="973" spans="3:28" x14ac:dyDescent="0.25">
      <c r="C973">
        <v>227</v>
      </c>
      <c r="D973">
        <f t="shared" si="315"/>
        <v>995</v>
      </c>
      <c r="E973">
        <f t="shared" si="316"/>
        <v>0.17780000000000001</v>
      </c>
      <c r="F973">
        <f t="shared" si="314"/>
        <v>3.8023450586264655E-2</v>
      </c>
      <c r="G973">
        <f t="shared" si="317"/>
        <v>104.19615634406146</v>
      </c>
      <c r="H973">
        <f t="shared" si="318"/>
        <v>3.9618974020271276</v>
      </c>
      <c r="I973" s="3">
        <f t="shared" si="319"/>
        <v>8.8900000000000007E-2</v>
      </c>
      <c r="J973" s="3">
        <f t="shared" si="320"/>
        <v>0.40640000000000004</v>
      </c>
      <c r="K973">
        <f t="shared" si="321"/>
        <v>0.20506384079140838</v>
      </c>
      <c r="L973" s="62">
        <f>PI()/4*('Config sheet'!$N$38^2)*'Stage 2'!K973*2</f>
        <v>1.8755282418774465E-2</v>
      </c>
      <c r="M973">
        <f t="shared" si="322"/>
        <v>89.901000620434345</v>
      </c>
      <c r="N973" s="62">
        <f>'Config sheet'!$N$44</f>
        <v>5.8970333333333338</v>
      </c>
      <c r="O973">
        <f t="shared" si="330"/>
        <v>-5.7638805040989265</v>
      </c>
      <c r="P973">
        <f t="shared" si="331"/>
        <v>-672.97418946431776</v>
      </c>
      <c r="Q973">
        <f t="shared" si="323"/>
        <v>180</v>
      </c>
      <c r="R973">
        <f t="shared" si="324"/>
        <v>-121.1353541035772</v>
      </c>
      <c r="S973">
        <f t="shared" si="325"/>
        <v>-121.1353541035772</v>
      </c>
      <c r="T973">
        <f t="shared" ca="1" si="326"/>
        <v>1.3924272678729401</v>
      </c>
      <c r="U973">
        <f t="shared" ca="1" si="327"/>
        <v>40.023093305697124</v>
      </c>
      <c r="V973">
        <f ca="1">(-U973*'Config sheet'!$N$134+'Config sheet'!$N$135*'Stage 2'!U1338)*10^2</f>
        <v>-39.669802847328242</v>
      </c>
      <c r="W973">
        <f t="shared" ca="1" si="332"/>
        <v>-160.80515695090543</v>
      </c>
      <c r="X973" s="62">
        <f>'Config sheet'!$N$150*10^-3</f>
        <v>-333.6</v>
      </c>
      <c r="Y973" s="62">
        <f>'Config sheet'!$N$149*10^-3</f>
        <v>333.6</v>
      </c>
      <c r="Z973">
        <f t="shared" si="328"/>
        <v>0.15476422079140839</v>
      </c>
      <c r="AA973" s="62">
        <f>PI()/4*('Config sheet'!$N$38^2)*'Stage 2'!Z973*2</f>
        <v>1.4154843964992409E-2</v>
      </c>
      <c r="AB973">
        <f t="shared" si="329"/>
        <v>87.043993695955209</v>
      </c>
    </row>
    <row r="974" spans="3:28" x14ac:dyDescent="0.25">
      <c r="C974">
        <v>228</v>
      </c>
      <c r="D974">
        <f t="shared" si="315"/>
        <v>995</v>
      </c>
      <c r="E974">
        <f t="shared" si="316"/>
        <v>0.17780000000000001</v>
      </c>
      <c r="F974">
        <f t="shared" si="314"/>
        <v>3.819095477386935E-2</v>
      </c>
      <c r="G974">
        <f t="shared" si="317"/>
        <v>104.19615634406146</v>
      </c>
      <c r="H974">
        <f t="shared" si="318"/>
        <v>3.9793506945470711</v>
      </c>
      <c r="I974" s="3">
        <f t="shared" si="319"/>
        <v>8.8900000000000007E-2</v>
      </c>
      <c r="J974" s="3">
        <f t="shared" si="320"/>
        <v>0.40640000000000004</v>
      </c>
      <c r="K974">
        <f t="shared" si="321"/>
        <v>0.20409119154425254</v>
      </c>
      <c r="L974" s="62">
        <f>PI()/4*('Config sheet'!$N$38^2)*'Stage 2'!K974*2</f>
        <v>1.8666323237797395E-2</v>
      </c>
      <c r="M974">
        <f t="shared" si="322"/>
        <v>89.474586386532579</v>
      </c>
      <c r="N974" s="62">
        <f>'Config sheet'!$N$44</f>
        <v>5.8970333333333338</v>
      </c>
      <c r="O974">
        <f t="shared" si="330"/>
        <v>-5.8761842794373678</v>
      </c>
      <c r="P974">
        <f t="shared" si="331"/>
        <v>-667.89604665420779</v>
      </c>
      <c r="Q974">
        <f t="shared" si="323"/>
        <v>180</v>
      </c>
      <c r="R974">
        <f t="shared" si="324"/>
        <v>-120.22128839775742</v>
      </c>
      <c r="S974">
        <f t="shared" si="325"/>
        <v>-120.22128839775741</v>
      </c>
      <c r="T974">
        <f t="shared" ca="1" si="326"/>
        <v>1.3924272678729401</v>
      </c>
      <c r="U974">
        <f t="shared" ca="1" si="327"/>
        <v>40.288933530578866</v>
      </c>
      <c r="V974">
        <f ca="1">(-U974*'Config sheet'!$N$134+'Config sheet'!$N$135*'Stage 2'!U1339)*10^2</f>
        <v>-40.8854994998159</v>
      </c>
      <c r="W974">
        <f t="shared" ca="1" si="332"/>
        <v>-161.10678789757333</v>
      </c>
      <c r="X974" s="62">
        <f>'Config sheet'!$N$150*10^-3</f>
        <v>-333.6</v>
      </c>
      <c r="Y974" s="62">
        <f>'Config sheet'!$N$149*10^-3</f>
        <v>333.6</v>
      </c>
      <c r="Z974">
        <f t="shared" si="328"/>
        <v>0.15379157154425255</v>
      </c>
      <c r="AA974" s="62">
        <f>PI()/4*('Config sheet'!$N$38^2)*'Stage 2'!Z974*2</f>
        <v>1.4065884784015339E-2</v>
      </c>
      <c r="AB974">
        <f t="shared" si="329"/>
        <v>86.496946875282646</v>
      </c>
    </row>
    <row r="975" spans="3:28" x14ac:dyDescent="0.25">
      <c r="C975">
        <v>229</v>
      </c>
      <c r="D975">
        <f t="shared" si="315"/>
        <v>995</v>
      </c>
      <c r="E975">
        <f t="shared" si="316"/>
        <v>0.17780000000000001</v>
      </c>
      <c r="F975">
        <f t="shared" si="314"/>
        <v>3.8358458961474037E-2</v>
      </c>
      <c r="G975">
        <f t="shared" si="317"/>
        <v>104.19615634406146</v>
      </c>
      <c r="H975">
        <f t="shared" si="318"/>
        <v>3.9968039870670142</v>
      </c>
      <c r="I975" s="3">
        <f t="shared" si="319"/>
        <v>8.8900000000000007E-2</v>
      </c>
      <c r="J975" s="3">
        <f t="shared" si="320"/>
        <v>0.40640000000000004</v>
      </c>
      <c r="K975">
        <f t="shared" si="321"/>
        <v>0.20309986781344991</v>
      </c>
      <c r="L975" s="62">
        <f>PI()/4*('Config sheet'!$N$38^2)*'Stage 2'!K975*2</f>
        <v>1.8575656075474276E-2</v>
      </c>
      <c r="M975">
        <f t="shared" si="322"/>
        <v>89.039985166766115</v>
      </c>
      <c r="N975" s="62">
        <f>'Config sheet'!$N$44</f>
        <v>5.8970333333333338</v>
      </c>
      <c r="O975">
        <f t="shared" si="330"/>
        <v>-5.9876187879484863</v>
      </c>
      <c r="P975">
        <f t="shared" si="331"/>
        <v>-662.59429075414073</v>
      </c>
      <c r="Q975">
        <f t="shared" si="323"/>
        <v>180</v>
      </c>
      <c r="R975">
        <f t="shared" si="324"/>
        <v>-119.26697233574534</v>
      </c>
      <c r="S975">
        <f t="shared" si="325"/>
        <v>-119.26697233574534</v>
      </c>
      <c r="T975">
        <f t="shared" ca="1" si="326"/>
        <v>1.3924272678729401</v>
      </c>
      <c r="U975">
        <f t="shared" ca="1" si="327"/>
        <v>40.563014873200807</v>
      </c>
      <c r="V975">
        <f ca="1">(-U975*'Config sheet'!$N$134+'Config sheet'!$N$135*'Stage 2'!U1340)*10^2</f>
        <v>-42.138883072159182</v>
      </c>
      <c r="W975">
        <f t="shared" ca="1" si="332"/>
        <v>-161.40585540790451</v>
      </c>
      <c r="X975" s="62">
        <f>'Config sheet'!$N$150*10^-3</f>
        <v>-333.6</v>
      </c>
      <c r="Y975" s="62">
        <f>'Config sheet'!$N$149*10^-3</f>
        <v>333.6</v>
      </c>
      <c r="Z975">
        <f t="shared" si="328"/>
        <v>0.15280024781344992</v>
      </c>
      <c r="AA975" s="62">
        <f>PI()/4*('Config sheet'!$N$38^2)*'Stage 2'!Z975*2</f>
        <v>1.3975217621692222E-2</v>
      </c>
      <c r="AB975">
        <f t="shared" si="329"/>
        <v>85.939396970444264</v>
      </c>
    </row>
    <row r="976" spans="3:28" x14ac:dyDescent="0.25">
      <c r="C976">
        <v>230</v>
      </c>
      <c r="D976">
        <f t="shared" si="315"/>
        <v>995</v>
      </c>
      <c r="E976">
        <f t="shared" si="316"/>
        <v>0.17780000000000001</v>
      </c>
      <c r="F976">
        <f t="shared" si="314"/>
        <v>3.8525963149078732E-2</v>
      </c>
      <c r="G976">
        <f t="shared" si="317"/>
        <v>104.19615634406146</v>
      </c>
      <c r="H976">
        <f t="shared" si="318"/>
        <v>4.0142572795869578</v>
      </c>
      <c r="I976" s="3">
        <f t="shared" si="319"/>
        <v>8.8900000000000007E-2</v>
      </c>
      <c r="J976" s="3">
        <f t="shared" si="320"/>
        <v>0.40640000000000004</v>
      </c>
      <c r="K976">
        <f t="shared" si="321"/>
        <v>0.20209001471332844</v>
      </c>
      <c r="L976" s="62">
        <f>PI()/4*('Config sheet'!$N$38^2)*'Stage 2'!K976*2</f>
        <v>1.8483294204063125E-2</v>
      </c>
      <c r="M976">
        <f t="shared" si="322"/>
        <v>88.597260579973096</v>
      </c>
      <c r="N976" s="62">
        <f>'Config sheet'!$N$44</f>
        <v>5.8970333333333338</v>
      </c>
      <c r="O976">
        <f t="shared" si="330"/>
        <v>-6.098146147633555</v>
      </c>
      <c r="P976">
        <f t="shared" si="331"/>
        <v>-657.06385313555415</v>
      </c>
      <c r="Q976">
        <f t="shared" si="323"/>
        <v>180</v>
      </c>
      <c r="R976">
        <f t="shared" si="324"/>
        <v>-118.27149356439976</v>
      </c>
      <c r="S976">
        <f t="shared" si="325"/>
        <v>-118.27149356439975</v>
      </c>
      <c r="T976">
        <f t="shared" ca="1" si="326"/>
        <v>1.3924272678729401</v>
      </c>
      <c r="U976">
        <f t="shared" ca="1" si="327"/>
        <v>40.845529720214479</v>
      </c>
      <c r="V976">
        <f ca="1">(-U976*'Config sheet'!$N$134+'Config sheet'!$N$135*'Stage 2'!U1341)*10^2</f>
        <v>-43.430833355248843</v>
      </c>
      <c r="W976">
        <f t="shared" ca="1" si="332"/>
        <v>-161.70232691964861</v>
      </c>
      <c r="X976" s="62">
        <f>'Config sheet'!$N$150*10^-3</f>
        <v>-333.6</v>
      </c>
      <c r="Y976" s="62">
        <f>'Config sheet'!$N$149*10^-3</f>
        <v>333.6</v>
      </c>
      <c r="Z976">
        <f t="shared" si="328"/>
        <v>0.15179039471332845</v>
      </c>
      <c r="AA976" s="62">
        <f>PI()/4*('Config sheet'!$N$38^2)*'Stage 2'!Z976*2</f>
        <v>1.3882855750281069E-2</v>
      </c>
      <c r="AB976">
        <f t="shared" si="329"/>
        <v>85.371425598047495</v>
      </c>
    </row>
    <row r="977" spans="3:28" x14ac:dyDescent="0.25">
      <c r="C977">
        <v>231</v>
      </c>
      <c r="D977">
        <f t="shared" si="315"/>
        <v>995</v>
      </c>
      <c r="E977">
        <f t="shared" si="316"/>
        <v>0.17780000000000001</v>
      </c>
      <c r="F977">
        <f t="shared" si="314"/>
        <v>3.8693467336683419E-2</v>
      </c>
      <c r="G977">
        <f t="shared" si="317"/>
        <v>104.19615634406146</v>
      </c>
      <c r="H977">
        <f t="shared" si="318"/>
        <v>4.0317105721069009</v>
      </c>
      <c r="I977" s="3">
        <f t="shared" si="319"/>
        <v>8.8900000000000007E-2</v>
      </c>
      <c r="J977" s="3">
        <f t="shared" si="320"/>
        <v>0.40640000000000004</v>
      </c>
      <c r="K977">
        <f t="shared" si="321"/>
        <v>0.20106178343817743</v>
      </c>
      <c r="L977" s="62">
        <f>PI()/4*('Config sheet'!$N$38^2)*'Stage 2'!K977*2</f>
        <v>1.8389251451899468E-2</v>
      </c>
      <c r="M977">
        <f t="shared" si="322"/>
        <v>88.146478910476674</v>
      </c>
      <c r="N977" s="62">
        <f>'Config sheet'!$N$44</f>
        <v>5.8970333333333338</v>
      </c>
      <c r="O977">
        <f t="shared" si="330"/>
        <v>-6.2077276359162799</v>
      </c>
      <c r="P977">
        <f t="shared" si="331"/>
        <v>-651.29976754001973</v>
      </c>
      <c r="Q977">
        <f t="shared" si="323"/>
        <v>180</v>
      </c>
      <c r="R977">
        <f t="shared" si="324"/>
        <v>-117.23395815720357</v>
      </c>
      <c r="S977">
        <f t="shared" si="325"/>
        <v>-117.23395815720356</v>
      </c>
      <c r="T977">
        <f t="shared" ca="1" si="326"/>
        <v>1.3924272678729401</v>
      </c>
      <c r="U977">
        <f t="shared" ca="1" si="327"/>
        <v>41.136677478253802</v>
      </c>
      <c r="V977">
        <f ca="1">(-U977*'Config sheet'!$N$134+'Config sheet'!$N$135*'Stage 2'!U1342)*10^2</f>
        <v>-44.762262242600805</v>
      </c>
      <c r="W977">
        <f t="shared" ca="1" si="332"/>
        <v>-161.99622039980437</v>
      </c>
      <c r="X977" s="62">
        <f>'Config sheet'!$N$150*10^-3</f>
        <v>-333.6</v>
      </c>
      <c r="Y977" s="62">
        <f>'Config sheet'!$N$149*10^-3</f>
        <v>333.6</v>
      </c>
      <c r="Z977">
        <f t="shared" si="328"/>
        <v>0.15076216343817744</v>
      </c>
      <c r="AA977" s="62">
        <f>PI()/4*('Config sheet'!$N$38^2)*'Stage 2'!Z977*2</f>
        <v>1.3788812998117414E-2</v>
      </c>
      <c r="AB977">
        <f t="shared" si="329"/>
        <v>84.793117794250534</v>
      </c>
    </row>
    <row r="978" spans="3:28" x14ac:dyDescent="0.25">
      <c r="C978">
        <v>232</v>
      </c>
      <c r="D978">
        <f t="shared" si="315"/>
        <v>995</v>
      </c>
      <c r="E978">
        <f t="shared" si="316"/>
        <v>0.17780000000000001</v>
      </c>
      <c r="F978">
        <f t="shared" si="314"/>
        <v>3.8860971524288107E-2</v>
      </c>
      <c r="G978">
        <f t="shared" si="317"/>
        <v>104.19615634406146</v>
      </c>
      <c r="H978">
        <f t="shared" si="318"/>
        <v>4.049163864626844</v>
      </c>
      <c r="I978" s="3">
        <f t="shared" si="319"/>
        <v>8.8900000000000007E-2</v>
      </c>
      <c r="J978" s="3">
        <f t="shared" si="320"/>
        <v>0.40640000000000004</v>
      </c>
      <c r="K978">
        <f t="shared" si="321"/>
        <v>0.20001533141127681</v>
      </c>
      <c r="L978" s="62">
        <f>PI()/4*('Config sheet'!$N$38^2)*'Stage 2'!K978*2</f>
        <v>1.8293542217026684E-2</v>
      </c>
      <c r="M978">
        <f t="shared" si="322"/>
        <v>87.687709173420274</v>
      </c>
      <c r="N978" s="62">
        <f>'Config sheet'!$N$44</f>
        <v>5.8970333333333338</v>
      </c>
      <c r="O978">
        <f t="shared" si="330"/>
        <v>-6.3163237075966867</v>
      </c>
      <c r="P978">
        <f t="shared" si="331"/>
        <v>-645.29717969508943</v>
      </c>
      <c r="Q978">
        <f t="shared" si="323"/>
        <v>180</v>
      </c>
      <c r="R978">
        <f t="shared" si="324"/>
        <v>-116.15349234511612</v>
      </c>
      <c r="S978">
        <f t="shared" si="325"/>
        <v>-116.15349234511611</v>
      </c>
      <c r="T978">
        <f t="shared" ca="1" si="326"/>
        <v>1.3924272678729401</v>
      </c>
      <c r="U978">
        <f t="shared" ca="1" si="327"/>
        <v>41.436664799016476</v>
      </c>
      <c r="V978">
        <f ca="1">(-U978*'Config sheet'!$N$134+'Config sheet'!$N$135*'Stage 2'!U1343)*10^2</f>
        <v>-46.134114759661252</v>
      </c>
      <c r="W978">
        <f t="shared" ca="1" si="332"/>
        <v>-162.28760710477738</v>
      </c>
      <c r="X978" s="62">
        <f>'Config sheet'!$N$150*10^-3</f>
        <v>-333.6</v>
      </c>
      <c r="Y978" s="62">
        <f>'Config sheet'!$N$149*10^-3</f>
        <v>333.6</v>
      </c>
      <c r="Z978">
        <f t="shared" si="328"/>
        <v>0.14971571141127682</v>
      </c>
      <c r="AA978" s="62">
        <f>PI()/4*('Config sheet'!$N$38^2)*'Stage 2'!Z978*2</f>
        <v>1.3693103763244629E-2</v>
      </c>
      <c r="AB978">
        <f t="shared" si="329"/>
        <v>84.20456209858088</v>
      </c>
    </row>
    <row r="979" spans="3:28" x14ac:dyDescent="0.25">
      <c r="C979">
        <v>233</v>
      </c>
      <c r="D979">
        <f t="shared" si="315"/>
        <v>995</v>
      </c>
      <c r="E979">
        <f t="shared" si="316"/>
        <v>0.17780000000000001</v>
      </c>
      <c r="F979">
        <f t="shared" si="314"/>
        <v>3.9028475711892802E-2</v>
      </c>
      <c r="G979">
        <f t="shared" si="317"/>
        <v>104.19615634406146</v>
      </c>
      <c r="H979">
        <f t="shared" si="318"/>
        <v>4.066617157146788</v>
      </c>
      <c r="I979" s="3">
        <f t="shared" si="319"/>
        <v>8.8900000000000007E-2</v>
      </c>
      <c r="J979" s="3">
        <f t="shared" si="320"/>
        <v>0.40640000000000004</v>
      </c>
      <c r="K979">
        <f t="shared" si="321"/>
        <v>0.19895082243246015</v>
      </c>
      <c r="L979" s="62">
        <f>PI()/4*('Config sheet'!$N$38^2)*'Stage 2'!K979*2</f>
        <v>1.8196181480692207E-2</v>
      </c>
      <c r="M979">
        <f t="shared" si="322"/>
        <v>87.221023179459991</v>
      </c>
      <c r="N979" s="62">
        <f>'Config sheet'!$N$44</f>
        <v>5.8970333333333338</v>
      </c>
      <c r="O979">
        <f t="shared" si="330"/>
        <v>-6.423894014408809</v>
      </c>
      <c r="P979">
        <f t="shared" si="331"/>
        <v>-639.051356846305</v>
      </c>
      <c r="Q979">
        <f t="shared" si="323"/>
        <v>180</v>
      </c>
      <c r="R979">
        <f t="shared" si="324"/>
        <v>-115.02924423233492</v>
      </c>
      <c r="S979">
        <f t="shared" si="325"/>
        <v>-115.0292442323349</v>
      </c>
      <c r="T979">
        <f t="shared" ca="1" si="326"/>
        <v>1.3924272678729401</v>
      </c>
      <c r="U979">
        <f t="shared" ca="1" si="327"/>
        <v>41.745705812904013</v>
      </c>
      <c r="V979">
        <f ca="1">(-U979*'Config sheet'!$N$134+'Config sheet'!$N$135*'Stage 2'!U1344)*10^2</f>
        <v>-47.547370132250563</v>
      </c>
      <c r="W979">
        <f t="shared" ca="1" si="332"/>
        <v>-162.57661436458548</v>
      </c>
      <c r="X979" s="62">
        <f>'Config sheet'!$N$150*10^-3</f>
        <v>-333.6</v>
      </c>
      <c r="Y979" s="62">
        <f>'Config sheet'!$N$149*10^-3</f>
        <v>333.6</v>
      </c>
      <c r="Z979">
        <f t="shared" si="328"/>
        <v>0.14865120243246016</v>
      </c>
      <c r="AA979" s="62">
        <f>PI()/4*('Config sheet'!$N$38^2)*'Stage 2'!Z979*2</f>
        <v>1.3595743026910152E-2</v>
      </c>
      <c r="AB979">
        <f t="shared" si="329"/>
        <v>83.605850636929219</v>
      </c>
    </row>
    <row r="980" spans="3:28" x14ac:dyDescent="0.25">
      <c r="C980">
        <v>234</v>
      </c>
      <c r="D980">
        <f t="shared" si="315"/>
        <v>995</v>
      </c>
      <c r="E980">
        <f t="shared" si="316"/>
        <v>0.17780000000000001</v>
      </c>
      <c r="F980">
        <f t="shared" si="314"/>
        <v>3.9195979899497489E-2</v>
      </c>
      <c r="G980">
        <f t="shared" si="317"/>
        <v>104.19615634406146</v>
      </c>
      <c r="H980">
        <f t="shared" si="318"/>
        <v>4.0840704496667311</v>
      </c>
      <c r="I980" s="3">
        <f t="shared" si="319"/>
        <v>8.8900000000000007E-2</v>
      </c>
      <c r="J980" s="3">
        <f t="shared" si="320"/>
        <v>0.40640000000000004</v>
      </c>
      <c r="K980">
        <f t="shared" si="321"/>
        <v>0.19786842682390732</v>
      </c>
      <c r="L980" s="62">
        <f>PI()/4*('Config sheet'!$N$38^2)*'Stage 2'!K980*2</f>
        <v>1.8097184820681827E-2</v>
      </c>
      <c r="M980">
        <f t="shared" si="322"/>
        <v>86.746495598680667</v>
      </c>
      <c r="N980" s="62">
        <f>'Config sheet'!$N$44</f>
        <v>5.8970333333333338</v>
      </c>
      <c r="O980">
        <f t="shared" si="330"/>
        <v>-6.5303974261671254</v>
      </c>
      <c r="P980">
        <f t="shared" si="331"/>
        <v>-632.55769719265413</v>
      </c>
      <c r="Q980">
        <f t="shared" si="323"/>
        <v>180</v>
      </c>
      <c r="R980">
        <f t="shared" si="324"/>
        <v>-113.86038549467776</v>
      </c>
      <c r="S980">
        <f t="shared" si="325"/>
        <v>-113.86038549467774</v>
      </c>
      <c r="T980">
        <f t="shared" ca="1" si="326"/>
        <v>1.3924272678729401</v>
      </c>
      <c r="U980">
        <f t="shared" ca="1" si="327"/>
        <v>42.064022371466557</v>
      </c>
      <c r="V980">
        <f ca="1">(-U980*'Config sheet'!$N$134+'Config sheet'!$N$135*'Stage 2'!U1345)*10^2</f>
        <v>-49.00304289527211</v>
      </c>
      <c r="W980">
        <f t="shared" ca="1" si="332"/>
        <v>-162.86342838994986</v>
      </c>
      <c r="X980" s="62">
        <f>'Config sheet'!$N$150*10^-3</f>
        <v>-333.6</v>
      </c>
      <c r="Y980" s="62">
        <f>'Config sheet'!$N$149*10^-3</f>
        <v>333.6</v>
      </c>
      <c r="Z980">
        <f t="shared" si="328"/>
        <v>0.14756880682390733</v>
      </c>
      <c r="AA980" s="62">
        <f>PI()/4*('Config sheet'!$N$38^2)*'Stage 2'!Z980*2</f>
        <v>1.3496746366899771E-2</v>
      </c>
      <c r="AB980">
        <f t="shared" si="329"/>
        <v>82.997079203547415</v>
      </c>
    </row>
    <row r="981" spans="3:28" x14ac:dyDescent="0.25">
      <c r="C981">
        <v>235</v>
      </c>
      <c r="D981">
        <f t="shared" si="315"/>
        <v>995</v>
      </c>
      <c r="E981">
        <f t="shared" si="316"/>
        <v>0.17780000000000001</v>
      </c>
      <c r="F981">
        <f t="shared" si="314"/>
        <v>3.9363484087102177E-2</v>
      </c>
      <c r="G981">
        <f t="shared" si="317"/>
        <v>104.19615634406146</v>
      </c>
      <c r="H981">
        <f t="shared" si="318"/>
        <v>4.1015237421866741</v>
      </c>
      <c r="I981" s="3">
        <f t="shared" si="319"/>
        <v>8.8900000000000007E-2</v>
      </c>
      <c r="J981" s="3">
        <f t="shared" si="320"/>
        <v>0.40640000000000004</v>
      </c>
      <c r="K981">
        <f t="shared" si="321"/>
        <v>0.19676832157385538</v>
      </c>
      <c r="L981" s="62">
        <f>PI()/4*('Config sheet'!$N$38^2)*'Stage 2'!K981*2</f>
        <v>1.7996568424463597E-2</v>
      </c>
      <c r="M981">
        <f t="shared" si="322"/>
        <v>86.264204023599603</v>
      </c>
      <c r="N981" s="62">
        <f>'Config sheet'!$N$44</f>
        <v>5.8970333333333338</v>
      </c>
      <c r="O981">
        <f t="shared" si="330"/>
        <v>-6.6357920534845434</v>
      </c>
      <c r="P981">
        <f t="shared" si="331"/>
        <v>-625.81173921285767</v>
      </c>
      <c r="Q981">
        <f t="shared" si="323"/>
        <v>180</v>
      </c>
      <c r="R981">
        <f t="shared" si="324"/>
        <v>-112.6461130583144</v>
      </c>
      <c r="S981">
        <f t="shared" si="325"/>
        <v>-112.64611305831438</v>
      </c>
      <c r="T981">
        <f t="shared" ca="1" si="326"/>
        <v>1.3924272678729401</v>
      </c>
      <c r="U981">
        <f t="shared" ca="1" si="327"/>
        <v>42.391844298901475</v>
      </c>
      <c r="V981">
        <f ca="1">(-U981*'Config sheet'!$N$134+'Config sheet'!$N$135*'Stage 2'!U1346)*10^2</f>
        <v>-50.502184042824069</v>
      </c>
      <c r="W981">
        <f t="shared" ca="1" si="332"/>
        <v>-163.14829710113847</v>
      </c>
      <c r="X981" s="62">
        <f>'Config sheet'!$N$150*10^-3</f>
        <v>-333.6</v>
      </c>
      <c r="Y981" s="62">
        <f>'Config sheet'!$N$149*10^-3</f>
        <v>333.6</v>
      </c>
      <c r="Z981">
        <f t="shared" si="328"/>
        <v>0.14646870157385539</v>
      </c>
      <c r="AA981" s="62">
        <f>PI()/4*('Config sheet'!$N$38^2)*'Stage 2'!Z981*2</f>
        <v>1.339612997068154E-2</v>
      </c>
      <c r="AB981">
        <f t="shared" si="329"/>
        <v>82.378347341875909</v>
      </c>
    </row>
    <row r="982" spans="3:28" x14ac:dyDescent="0.25">
      <c r="C982">
        <v>236</v>
      </c>
      <c r="D982">
        <f t="shared" si="315"/>
        <v>995</v>
      </c>
      <c r="E982">
        <f t="shared" si="316"/>
        <v>0.17780000000000001</v>
      </c>
      <c r="F982">
        <f t="shared" si="314"/>
        <v>3.9530988274706871E-2</v>
      </c>
      <c r="G982">
        <f t="shared" si="317"/>
        <v>104.19615634406146</v>
      </c>
      <c r="H982">
        <f t="shared" si="318"/>
        <v>4.1189770347066181</v>
      </c>
      <c r="I982" s="3">
        <f t="shared" si="319"/>
        <v>8.8900000000000007E-2</v>
      </c>
      <c r="J982" s="3">
        <f t="shared" si="320"/>
        <v>0.40640000000000004</v>
      </c>
      <c r="K982">
        <f t="shared" si="321"/>
        <v>0.19565069047791045</v>
      </c>
      <c r="L982" s="62">
        <f>PI()/4*('Config sheet'!$N$38^2)*'Stage 2'!K982*2</f>
        <v>1.7894349102112302E-2</v>
      </c>
      <c r="M982">
        <f t="shared" si="322"/>
        <v>85.774229031118267</v>
      </c>
      <c r="N982" s="62">
        <f>'Config sheet'!$N$44</f>
        <v>5.8970333333333338</v>
      </c>
      <c r="O982">
        <f t="shared" si="330"/>
        <v>-6.7400352720425225</v>
      </c>
      <c r="P982">
        <f t="shared" si="331"/>
        <v>-618.8091708699958</v>
      </c>
      <c r="Q982">
        <f t="shared" si="323"/>
        <v>180</v>
      </c>
      <c r="R982">
        <f t="shared" si="324"/>
        <v>-111.38565075659926</v>
      </c>
      <c r="S982">
        <f t="shared" si="325"/>
        <v>-111.38565075659923</v>
      </c>
      <c r="T982">
        <f t="shared" ca="1" si="326"/>
        <v>1.3924272678729401</v>
      </c>
      <c r="U982">
        <f t="shared" ca="1" si="327"/>
        <v>42.729409652855701</v>
      </c>
      <c r="V982">
        <f ca="1">(-U982*'Config sheet'!$N$134+'Config sheet'!$N$135*'Stage 2'!U1347)*10^2</f>
        <v>-52.0458822208576</v>
      </c>
      <c r="W982">
        <f t="shared" ca="1" si="332"/>
        <v>-163.43153297745687</v>
      </c>
      <c r="X982" s="62">
        <f>'Config sheet'!$N$150*10^-3</f>
        <v>-333.6</v>
      </c>
      <c r="Y982" s="62">
        <f>'Config sheet'!$N$149*10^-3</f>
        <v>333.6</v>
      </c>
      <c r="Z982">
        <f t="shared" si="328"/>
        <v>0.14535107047791046</v>
      </c>
      <c r="AA982" s="62">
        <f>PI()/4*('Config sheet'!$N$38^2)*'Stage 2'!Z982*2</f>
        <v>1.3293910648330246E-2</v>
      </c>
      <c r="AB982">
        <f t="shared" si="329"/>
        <v>81.749758424021621</v>
      </c>
    </row>
    <row r="983" spans="3:28" x14ac:dyDescent="0.25">
      <c r="C983">
        <v>237</v>
      </c>
      <c r="D983">
        <f t="shared" si="315"/>
        <v>995</v>
      </c>
      <c r="E983">
        <f t="shared" si="316"/>
        <v>0.17780000000000001</v>
      </c>
      <c r="F983">
        <f t="shared" si="314"/>
        <v>3.9698492462311559E-2</v>
      </c>
      <c r="G983">
        <f t="shared" si="317"/>
        <v>104.19615634406146</v>
      </c>
      <c r="H983">
        <f t="shared" si="318"/>
        <v>4.1364303272265603</v>
      </c>
      <c r="I983" s="3">
        <f t="shared" si="319"/>
        <v>8.8900000000000007E-2</v>
      </c>
      <c r="J983" s="3">
        <f t="shared" si="320"/>
        <v>0.40640000000000004</v>
      </c>
      <c r="K983">
        <f t="shared" si="321"/>
        <v>0.19451572427764063</v>
      </c>
      <c r="L983" s="62">
        <f>PI()/4*('Config sheet'!$N$38^2)*'Stage 2'!K983*2</f>
        <v>1.7790544298985276E-2</v>
      </c>
      <c r="M983">
        <f t="shared" si="322"/>
        <v>85.276654243282223</v>
      </c>
      <c r="N983" s="62">
        <f>'Config sheet'!$N$44</f>
        <v>5.8970333333333338</v>
      </c>
      <c r="O983">
        <f t="shared" si="330"/>
        <v>-6.8430837483919484</v>
      </c>
      <c r="P983">
        <f t="shared" si="331"/>
        <v>-611.54583868211057</v>
      </c>
      <c r="Q983">
        <f t="shared" si="323"/>
        <v>180</v>
      </c>
      <c r="R983">
        <f t="shared" si="324"/>
        <v>-110.07825096277992</v>
      </c>
      <c r="S983">
        <f t="shared" si="325"/>
        <v>-110.0782509627799</v>
      </c>
      <c r="T983">
        <f t="shared" ca="1" si="326"/>
        <v>1.3924272678729401</v>
      </c>
      <c r="U983">
        <f t="shared" ca="1" si="327"/>
        <v>43.076964994780596</v>
      </c>
      <c r="V983">
        <f ca="1">(-U983*'Config sheet'!$N$134+'Config sheet'!$N$135*'Stage 2'!U1348)*10^2</f>
        <v>-53.635264963519134</v>
      </c>
      <c r="W983">
        <f t="shared" ca="1" si="332"/>
        <v>-163.71351592629907</v>
      </c>
      <c r="X983" s="62">
        <f>'Config sheet'!$N$150*10^-3</f>
        <v>-333.6</v>
      </c>
      <c r="Y983" s="62">
        <f>'Config sheet'!$N$149*10^-3</f>
        <v>333.6</v>
      </c>
      <c r="Z983">
        <f t="shared" si="328"/>
        <v>0.14421610427764064</v>
      </c>
      <c r="AA983" s="62">
        <f>PI()/4*('Config sheet'!$N$38^2)*'Stage 2'!Z983*2</f>
        <v>1.3190105845203222E-2</v>
      </c>
      <c r="AB983">
        <f t="shared" si="329"/>
        <v>81.111419728706778</v>
      </c>
    </row>
    <row r="984" spans="3:28" x14ac:dyDescent="0.25">
      <c r="C984">
        <v>238</v>
      </c>
      <c r="D984">
        <f t="shared" si="315"/>
        <v>995</v>
      </c>
      <c r="E984">
        <f t="shared" si="316"/>
        <v>0.17780000000000001</v>
      </c>
      <c r="F984">
        <f t="shared" si="314"/>
        <v>3.9865996649916247E-2</v>
      </c>
      <c r="G984">
        <f t="shared" si="317"/>
        <v>104.19615634406146</v>
      </c>
      <c r="H984">
        <f t="shared" si="318"/>
        <v>4.1538836197465034</v>
      </c>
      <c r="I984" s="3">
        <f t="shared" si="319"/>
        <v>8.8900000000000007E-2</v>
      </c>
      <c r="J984" s="3">
        <f t="shared" si="320"/>
        <v>0.40640000000000004</v>
      </c>
      <c r="K984">
        <f t="shared" si="321"/>
        <v>0.19336362079612257</v>
      </c>
      <c r="L984" s="62">
        <f>PI()/4*('Config sheet'!$N$38^2)*'Stage 2'!K984*2</f>
        <v>1.7685172108119582E-2</v>
      </c>
      <c r="M984">
        <f t="shared" si="322"/>
        <v>84.771566386705317</v>
      </c>
      <c r="N984" s="62">
        <f>'Config sheet'!$N$44</f>
        <v>5.8970333333333338</v>
      </c>
      <c r="O984">
        <f t="shared" si="330"/>
        <v>-6.9448934672613598</v>
      </c>
      <c r="P984">
        <f t="shared" si="331"/>
        <v>-604.01775664656418</v>
      </c>
      <c r="Q984">
        <f t="shared" si="323"/>
        <v>180</v>
      </c>
      <c r="R984">
        <f t="shared" si="324"/>
        <v>-108.72319619638154</v>
      </c>
      <c r="S984">
        <f t="shared" si="325"/>
        <v>-108.72319619638156</v>
      </c>
      <c r="T984">
        <f t="shared" ca="1" si="326"/>
        <v>1.3924272678729401</v>
      </c>
      <c r="U984">
        <f t="shared" ca="1" si="327"/>
        <v>43.434765670088282</v>
      </c>
      <c r="V984">
        <f ca="1">(-U984*'Config sheet'!$N$134+'Config sheet'!$N$135*'Stage 2'!U1349)*10^2</f>
        <v>-55.271499974315105</v>
      </c>
      <c r="W984">
        <f t="shared" ca="1" si="332"/>
        <v>-163.99469617069664</v>
      </c>
      <c r="X984" s="62">
        <f>'Config sheet'!$N$150*10^-3</f>
        <v>-333.6</v>
      </c>
      <c r="Y984" s="62">
        <f>'Config sheet'!$N$149*10^-3</f>
        <v>333.6</v>
      </c>
      <c r="Z984">
        <f t="shared" si="328"/>
        <v>0.14306400079612258</v>
      </c>
      <c r="AA984" s="62">
        <f>PI()/4*('Config sheet'!$N$38^2)*'Stage 2'!Z984*2</f>
        <v>1.3084733654337528E-2</v>
      </c>
      <c r="AB984">
        <f t="shared" si="329"/>
        <v>80.463442517504262</v>
      </c>
    </row>
    <row r="985" spans="3:28" x14ac:dyDescent="0.25">
      <c r="C985">
        <v>239</v>
      </c>
      <c r="D985">
        <f t="shared" si="315"/>
        <v>995</v>
      </c>
      <c r="E985">
        <f t="shared" si="316"/>
        <v>0.17780000000000001</v>
      </c>
      <c r="F985">
        <f t="shared" si="314"/>
        <v>4.0033500837520941E-2</v>
      </c>
      <c r="G985">
        <f t="shared" si="317"/>
        <v>104.19615634406146</v>
      </c>
      <c r="H985">
        <f t="shared" si="318"/>
        <v>4.1713369122664474</v>
      </c>
      <c r="I985" s="3">
        <f t="shared" si="319"/>
        <v>8.8900000000000007E-2</v>
      </c>
      <c r="J985" s="3">
        <f t="shared" si="320"/>
        <v>0.40640000000000004</v>
      </c>
      <c r="K985">
        <f t="shared" si="321"/>
        <v>0.1921945850701155</v>
      </c>
      <c r="L985" s="62">
        <f>PI()/4*('Config sheet'!$N$38^2)*'Stage 2'!K985*2</f>
        <v>1.7578251282320739E-2</v>
      </c>
      <c r="M985">
        <f t="shared" si="322"/>
        <v>84.259055350515482</v>
      </c>
      <c r="N985" s="62">
        <f>'Config sheet'!$N$44</f>
        <v>5.8970333333333338</v>
      </c>
      <c r="O985">
        <f t="shared" si="330"/>
        <v>-7.0454197603468582</v>
      </c>
      <c r="P985">
        <f t="shared" si="331"/>
        <v>-596.22111500611493</v>
      </c>
      <c r="Q985">
        <f t="shared" si="323"/>
        <v>180</v>
      </c>
      <c r="R985">
        <f t="shared" si="324"/>
        <v>-107.3198007011007</v>
      </c>
      <c r="S985">
        <f t="shared" si="325"/>
        <v>-107.31980070110069</v>
      </c>
      <c r="T985">
        <f t="shared" ca="1" si="326"/>
        <v>1.3924272678729401</v>
      </c>
      <c r="U985">
        <f t="shared" ca="1" si="327"/>
        <v>43.80307609835377</v>
      </c>
      <c r="V985">
        <f ca="1">(-U985*'Config sheet'!$N$134+'Config sheet'!$N$135*'Stage 2'!U1350)*10^2</f>
        <v>-56.955796453216443</v>
      </c>
      <c r="W985">
        <f t="shared" ca="1" si="332"/>
        <v>-164.27559715431715</v>
      </c>
      <c r="X985" s="62">
        <f>'Config sheet'!$N$150*10^-3</f>
        <v>-333.6</v>
      </c>
      <c r="Y985" s="62">
        <f>'Config sheet'!$N$149*10^-3</f>
        <v>333.6</v>
      </c>
      <c r="Z985">
        <f t="shared" si="328"/>
        <v>0.14189496507011551</v>
      </c>
      <c r="AA985" s="62">
        <f>PI()/4*('Config sheet'!$N$38^2)*'Stage 2'!Z985*2</f>
        <v>1.2977812828538686E-2</v>
      </c>
      <c r="AB985">
        <f t="shared" si="329"/>
        <v>79.805942109176314</v>
      </c>
    </row>
    <row r="986" spans="3:28" x14ac:dyDescent="0.25">
      <c r="C986">
        <v>240</v>
      </c>
      <c r="D986">
        <f t="shared" si="315"/>
        <v>995</v>
      </c>
      <c r="E986">
        <f t="shared" si="316"/>
        <v>0.17780000000000001</v>
      </c>
      <c r="F986">
        <f t="shared" si="314"/>
        <v>4.0201005025125629E-2</v>
      </c>
      <c r="G986">
        <f t="shared" si="317"/>
        <v>104.19615634406146</v>
      </c>
      <c r="H986">
        <f t="shared" si="318"/>
        <v>4.1887902047863905</v>
      </c>
      <c r="I986" s="3">
        <f t="shared" si="319"/>
        <v>8.8900000000000007E-2</v>
      </c>
      <c r="J986" s="3">
        <f t="shared" si="320"/>
        <v>0.40640000000000004</v>
      </c>
      <c r="K986">
        <f t="shared" si="321"/>
        <v>0.19100882947852971</v>
      </c>
      <c r="L986" s="62">
        <f>PI()/4*('Config sheet'!$N$38^2)*'Stage 2'!K986*2</f>
        <v>1.7469801245912544E-2</v>
      </c>
      <c r="M986">
        <f t="shared" si="322"/>
        <v>83.739214242675942</v>
      </c>
      <c r="N986" s="62">
        <f>'Config sheet'!$N$44</f>
        <v>5.8970333333333338</v>
      </c>
      <c r="O986">
        <f t="shared" si="330"/>
        <v>-7.1446173365563492</v>
      </c>
      <c r="P986">
        <f t="shared" si="331"/>
        <v>-588.15228884483042</v>
      </c>
      <c r="Q986">
        <f t="shared" si="323"/>
        <v>180</v>
      </c>
      <c r="R986">
        <f t="shared" si="324"/>
        <v>-105.86741199206946</v>
      </c>
      <c r="S986">
        <f t="shared" si="325"/>
        <v>-105.86741199206948</v>
      </c>
      <c r="T986">
        <f t="shared" ca="1" si="326"/>
        <v>1.3924272678729401</v>
      </c>
      <c r="U986">
        <f t="shared" ca="1" si="327"/>
        <v>44.182170073804194</v>
      </c>
      <c r="V986">
        <f ca="1">(-U986*'Config sheet'!$N$134+'Config sheet'!$N$135*'Stage 2'!U1351)*10^2</f>
        <v>-58.689406470806247</v>
      </c>
      <c r="W986">
        <f t="shared" ca="1" si="332"/>
        <v>-164.5568184628757</v>
      </c>
      <c r="X986" s="62">
        <f>'Config sheet'!$N$150*10^-3</f>
        <v>-333.6</v>
      </c>
      <c r="Y986" s="62">
        <f>'Config sheet'!$N$149*10^-3</f>
        <v>333.6</v>
      </c>
      <c r="Z986">
        <f t="shared" si="328"/>
        <v>0.14070920947852972</v>
      </c>
      <c r="AA986" s="62">
        <f>PI()/4*('Config sheet'!$N$38^2)*'Stage 2'!Z986*2</f>
        <v>1.286936279213049E-2</v>
      </c>
      <c r="AB986">
        <f t="shared" si="329"/>
        <v>79.13903795192897</v>
      </c>
    </row>
    <row r="987" spans="3:28" x14ac:dyDescent="0.25">
      <c r="C987">
        <v>241</v>
      </c>
      <c r="D987">
        <f t="shared" si="315"/>
        <v>995</v>
      </c>
      <c r="E987">
        <f t="shared" si="316"/>
        <v>0.17780000000000001</v>
      </c>
      <c r="F987">
        <f t="shared" si="314"/>
        <v>4.0368509212730323E-2</v>
      </c>
      <c r="G987">
        <f t="shared" si="317"/>
        <v>104.19615634406146</v>
      </c>
      <c r="H987">
        <f t="shared" si="318"/>
        <v>4.2062434973063345</v>
      </c>
      <c r="I987" s="3">
        <f t="shared" si="319"/>
        <v>8.8900000000000007E-2</v>
      </c>
      <c r="J987" s="3">
        <f t="shared" si="320"/>
        <v>0.40640000000000004</v>
      </c>
      <c r="K987">
        <f t="shared" si="321"/>
        <v>0.18980657386685396</v>
      </c>
      <c r="L987" s="62">
        <f>PI()/4*('Config sheet'!$N$38^2)*'Stage 2'!K987*2</f>
        <v>1.7359842106117285E-2</v>
      </c>
      <c r="M987">
        <f t="shared" si="322"/>
        <v>83.212139444534785</v>
      </c>
      <c r="N987" s="62">
        <f>'Config sheet'!$N$44</f>
        <v>5.8970333333333338</v>
      </c>
      <c r="O987">
        <f t="shared" si="330"/>
        <v>-7.2424403136785713</v>
      </c>
      <c r="P987">
        <f t="shared" si="331"/>
        <v>-579.80784650216026</v>
      </c>
      <c r="Q987">
        <f t="shared" si="323"/>
        <v>180</v>
      </c>
      <c r="R987">
        <f t="shared" si="324"/>
        <v>-104.36541237038885</v>
      </c>
      <c r="S987">
        <f t="shared" si="325"/>
        <v>-104.36541237038885</v>
      </c>
      <c r="T987">
        <f t="shared" ca="1" si="326"/>
        <v>1.3924272678729401</v>
      </c>
      <c r="U987">
        <f t="shared" ca="1" si="327"/>
        <v>44.572331076330478</v>
      </c>
      <c r="V987">
        <f ca="1">(-U987*'Config sheet'!$N$134+'Config sheet'!$N$135*'Stage 2'!U1352)*10^2</f>
        <v>-60.473626390547295</v>
      </c>
      <c r="W987">
        <f t="shared" ca="1" si="332"/>
        <v>-164.83903876093615</v>
      </c>
      <c r="X987" s="62">
        <f>'Config sheet'!$N$150*10^-3</f>
        <v>-333.6</v>
      </c>
      <c r="Y987" s="62">
        <f>'Config sheet'!$N$149*10^-3</f>
        <v>333.6</v>
      </c>
      <c r="Z987">
        <f t="shared" si="328"/>
        <v>0.13950695386685397</v>
      </c>
      <c r="AA987" s="62">
        <f>PI()/4*('Config sheet'!$N$38^2)*'Stage 2'!Z987*2</f>
        <v>1.2759403652335232E-2</v>
      </c>
      <c r="AB987">
        <f t="shared" si="329"/>
        <v>78.462853693393669</v>
      </c>
    </row>
    <row r="988" spans="3:28" x14ac:dyDescent="0.25">
      <c r="C988">
        <v>242</v>
      </c>
      <c r="D988">
        <f t="shared" si="315"/>
        <v>995</v>
      </c>
      <c r="E988">
        <f t="shared" si="316"/>
        <v>0.17780000000000001</v>
      </c>
      <c r="F988">
        <f t="shared" si="314"/>
        <v>4.0536013400335011E-2</v>
      </c>
      <c r="G988">
        <f t="shared" si="317"/>
        <v>104.19615634406146</v>
      </c>
      <c r="H988">
        <f t="shared" si="318"/>
        <v>4.2236967898262776</v>
      </c>
      <c r="I988" s="3">
        <f t="shared" si="319"/>
        <v>8.8900000000000007E-2</v>
      </c>
      <c r="J988" s="3">
        <f t="shared" si="320"/>
        <v>0.40640000000000004</v>
      </c>
      <c r="K988">
        <f t="shared" si="321"/>
        <v>0.18858804566721116</v>
      </c>
      <c r="L988" s="62">
        <f>PI()/4*('Config sheet'!$N$38^2)*'Stage 2'!K988*2</f>
        <v>1.7248394664036121E-2</v>
      </c>
      <c r="M988">
        <f t="shared" si="322"/>
        <v>82.677930663457985</v>
      </c>
      <c r="N988" s="62">
        <f>'Config sheet'!$N$44</f>
        <v>5.8970333333333338</v>
      </c>
      <c r="O988">
        <f t="shared" si="330"/>
        <v>-7.3388422514454232</v>
      </c>
      <c r="P988">
        <f t="shared" si="331"/>
        <v>-571.18455779370947</v>
      </c>
      <c r="Q988">
        <f t="shared" si="323"/>
        <v>180</v>
      </c>
      <c r="R988">
        <f t="shared" si="324"/>
        <v>-102.81322040286771</v>
      </c>
      <c r="S988">
        <f t="shared" si="325"/>
        <v>-102.81322040286771</v>
      </c>
      <c r="T988">
        <f t="shared" ca="1" si="326"/>
        <v>1.3924272678729401</v>
      </c>
      <c r="U988">
        <f t="shared" ca="1" si="327"/>
        <v>44.97385259324637</v>
      </c>
      <c r="V988">
        <f ca="1">(-U988*'Config sheet'!$N$134+'Config sheet'!$N$135*'Stage 2'!U1353)*10^2</f>
        <v>-62.309798340196963</v>
      </c>
      <c r="W988">
        <f t="shared" ca="1" si="332"/>
        <v>-165.12301874306468</v>
      </c>
      <c r="X988" s="62">
        <f>'Config sheet'!$N$150*10^-3</f>
        <v>-333.6</v>
      </c>
      <c r="Y988" s="62">
        <f>'Config sheet'!$N$149*10^-3</f>
        <v>333.6</v>
      </c>
      <c r="Z988">
        <f t="shared" si="328"/>
        <v>0.13828842566721117</v>
      </c>
      <c r="AA988" s="62">
        <f>PI()/4*('Config sheet'!$N$38^2)*'Stage 2'!Z988*2</f>
        <v>1.2647956210254068E-2</v>
      </c>
      <c r="AB988">
        <f t="shared" si="329"/>
        <v>77.777517248150261</v>
      </c>
    </row>
    <row r="989" spans="3:28" x14ac:dyDescent="0.25">
      <c r="C989">
        <v>243</v>
      </c>
      <c r="D989">
        <f t="shared" si="315"/>
        <v>995</v>
      </c>
      <c r="E989">
        <f t="shared" si="316"/>
        <v>0.17780000000000001</v>
      </c>
      <c r="F989">
        <f t="shared" si="314"/>
        <v>4.0703517587939698E-2</v>
      </c>
      <c r="G989">
        <f t="shared" si="317"/>
        <v>104.19615634406146</v>
      </c>
      <c r="H989">
        <f t="shared" si="318"/>
        <v>4.2411500823462207</v>
      </c>
      <c r="I989" s="3">
        <f t="shared" si="319"/>
        <v>8.8900000000000007E-2</v>
      </c>
      <c r="J989" s="3">
        <f t="shared" si="320"/>
        <v>0.40640000000000004</v>
      </c>
      <c r="K989">
        <f t="shared" si="321"/>
        <v>0.18735348001370111</v>
      </c>
      <c r="L989" s="62">
        <f>PI()/4*('Config sheet'!$N$38^2)*'Stage 2'!K989*2</f>
        <v>1.7135480425198409E-2</v>
      </c>
      <c r="M989">
        <f t="shared" si="322"/>
        <v>82.13669098339625</v>
      </c>
      <c r="N989" s="62">
        <f>'Config sheet'!$N$44</f>
        <v>5.8970333333333338</v>
      </c>
      <c r="O989">
        <f t="shared" si="330"/>
        <v>-7.4337761859544162</v>
      </c>
      <c r="P989">
        <f t="shared" si="331"/>
        <v>-562.27940202745162</v>
      </c>
      <c r="Q989">
        <f t="shared" si="323"/>
        <v>180</v>
      </c>
      <c r="R989">
        <f t="shared" si="324"/>
        <v>-101.2102923649413</v>
      </c>
      <c r="S989">
        <f t="shared" si="325"/>
        <v>-101.2102923649413</v>
      </c>
      <c r="T989">
        <f t="shared" ca="1" si="326"/>
        <v>1.3924272678729401</v>
      </c>
      <c r="U989">
        <f t="shared" ca="1" si="327"/>
        <v>45.387038452012618</v>
      </c>
      <c r="V989">
        <f ca="1">(-U989*'Config sheet'!$N$134+'Config sheet'!$N$135*'Stage 2'!U1354)*10^2</f>
        <v>-64.199311733366926</v>
      </c>
      <c r="W989">
        <f t="shared" ca="1" si="332"/>
        <v>-165.40960409830822</v>
      </c>
      <c r="X989" s="62">
        <f>'Config sheet'!$N$150*10^-3</f>
        <v>-333.6</v>
      </c>
      <c r="Y989" s="62">
        <f>'Config sheet'!$N$149*10^-3</f>
        <v>333.6</v>
      </c>
      <c r="Z989">
        <f t="shared" si="328"/>
        <v>0.13705386001370112</v>
      </c>
      <c r="AA989" s="62">
        <f>PI()/4*('Config sheet'!$N$38^2)*'Stage 2'!Z989*2</f>
        <v>1.2535041971416356E-2</v>
      </c>
      <c r="AB989">
        <f t="shared" si="329"/>
        <v>77.083160862599058</v>
      </c>
    </row>
    <row r="990" spans="3:28" x14ac:dyDescent="0.25">
      <c r="C990">
        <v>244</v>
      </c>
      <c r="D990">
        <f t="shared" si="315"/>
        <v>995</v>
      </c>
      <c r="E990">
        <f t="shared" si="316"/>
        <v>0.17780000000000001</v>
      </c>
      <c r="F990">
        <f t="shared" si="314"/>
        <v>4.0871021775544393E-2</v>
      </c>
      <c r="G990">
        <f t="shared" si="317"/>
        <v>104.19615634406146</v>
      </c>
      <c r="H990">
        <f t="shared" si="318"/>
        <v>4.2586033748661638</v>
      </c>
      <c r="I990" s="3">
        <f t="shared" si="319"/>
        <v>8.8900000000000007E-2</v>
      </c>
      <c r="J990" s="3">
        <f t="shared" si="320"/>
        <v>0.40640000000000004</v>
      </c>
      <c r="K990">
        <f t="shared" si="321"/>
        <v>0.18610311985269967</v>
      </c>
      <c r="L990" s="62">
        <f>PI()/4*('Config sheet'!$N$38^2)*'Stage 2'!K990*2</f>
        <v>1.7021121609649741E-2</v>
      </c>
      <c r="M990">
        <f t="shared" si="322"/>
        <v>81.588526913240656</v>
      </c>
      <c r="N990" s="62">
        <f>'Config sheet'!$N$44</f>
        <v>5.8970333333333338</v>
      </c>
      <c r="O990">
        <f t="shared" si="330"/>
        <v>-7.5271946654159043</v>
      </c>
      <c r="P990">
        <f t="shared" si="331"/>
        <v>-553.08957580438585</v>
      </c>
      <c r="Q990">
        <f t="shared" si="323"/>
        <v>180</v>
      </c>
      <c r="R990">
        <f t="shared" si="324"/>
        <v>-99.556123644789452</v>
      </c>
      <c r="S990">
        <f t="shared" si="325"/>
        <v>-99.556123644789452</v>
      </c>
      <c r="T990">
        <f t="shared" ca="1" si="326"/>
        <v>1.3924272678729401</v>
      </c>
      <c r="U990">
        <f t="shared" ca="1" si="327"/>
        <v>45.812203164127538</v>
      </c>
      <c r="V990">
        <f ca="1">(-U990*'Config sheet'!$N$134+'Config sheet'!$N$135*'Stage 2'!U1355)*10^2</f>
        <v>-66.143604842146559</v>
      </c>
      <c r="W990">
        <f t="shared" ca="1" si="332"/>
        <v>-165.69972848693601</v>
      </c>
      <c r="X990" s="62">
        <f>'Config sheet'!$N$150*10^-3</f>
        <v>-333.6</v>
      </c>
      <c r="Y990" s="62">
        <f>'Config sheet'!$N$149*10^-3</f>
        <v>333.6</v>
      </c>
      <c r="Z990">
        <f t="shared" si="328"/>
        <v>0.13580349985269968</v>
      </c>
      <c r="AA990" s="62">
        <f>PI()/4*('Config sheet'!$N$38^2)*'Stage 2'!Z990*2</f>
        <v>1.2420683155867687E-2</v>
      </c>
      <c r="AB990">
        <f t="shared" si="329"/>
        <v>76.379921176996447</v>
      </c>
    </row>
    <row r="991" spans="3:28" x14ac:dyDescent="0.25">
      <c r="C991">
        <v>245</v>
      </c>
      <c r="D991">
        <f t="shared" si="315"/>
        <v>995</v>
      </c>
      <c r="E991">
        <f t="shared" si="316"/>
        <v>0.17780000000000001</v>
      </c>
      <c r="F991">
        <f t="shared" si="314"/>
        <v>4.1038525963149081E-2</v>
      </c>
      <c r="G991">
        <f t="shared" si="317"/>
        <v>104.19615634406146</v>
      </c>
      <c r="H991">
        <f t="shared" si="318"/>
        <v>4.2760566673861069</v>
      </c>
      <c r="I991" s="3">
        <f t="shared" si="319"/>
        <v>8.8900000000000007E-2</v>
      </c>
      <c r="J991" s="3">
        <f t="shared" si="320"/>
        <v>0.40640000000000004</v>
      </c>
      <c r="K991">
        <f t="shared" si="321"/>
        <v>0.18483721604777559</v>
      </c>
      <c r="L991" s="62">
        <f>PI()/4*('Config sheet'!$N$38^2)*'Stage 2'!K991*2</f>
        <v>1.6905341161547714E-2</v>
      </c>
      <c r="M991">
        <f t="shared" si="322"/>
        <v>81.033548432818776</v>
      </c>
      <c r="N991" s="62">
        <f>'Config sheet'!$N$44</f>
        <v>5.8970333333333338</v>
      </c>
      <c r="O991">
        <f t="shared" si="330"/>
        <v>-7.619049787188179</v>
      </c>
      <c r="P991">
        <f t="shared" si="331"/>
        <v>-543.61250059286988</v>
      </c>
      <c r="Q991">
        <f t="shared" si="323"/>
        <v>180</v>
      </c>
      <c r="R991">
        <f t="shared" si="324"/>
        <v>-97.850250106716572</v>
      </c>
      <c r="S991">
        <f t="shared" si="325"/>
        <v>-97.850250106716572</v>
      </c>
      <c r="T991">
        <f t="shared" ca="1" si="326"/>
        <v>1.3924272678729401</v>
      </c>
      <c r="U991">
        <f t="shared" ca="1" si="327"/>
        <v>46.249672280372067</v>
      </c>
      <c r="V991">
        <f ca="1">(-U991*'Config sheet'!$N$134+'Config sheet'!$N$135*'Stage 2'!U1356)*10^2</f>
        <v>-68.144166421650937</v>
      </c>
      <c r="W991">
        <f t="shared" ca="1" si="332"/>
        <v>-165.99441652836751</v>
      </c>
      <c r="X991" s="62">
        <f>'Config sheet'!$N$150*10^-3</f>
        <v>-333.6</v>
      </c>
      <c r="Y991" s="62">
        <f>'Config sheet'!$N$149*10^-3</f>
        <v>333.6</v>
      </c>
      <c r="Z991">
        <f t="shared" si="328"/>
        <v>0.1345375960477756</v>
      </c>
      <c r="AA991" s="62">
        <f>PI()/4*('Config sheet'!$N$38^2)*'Stage 2'!Z991*2</f>
        <v>1.2304902707765656E-2</v>
      </c>
      <c r="AB991">
        <f t="shared" si="329"/>
        <v>75.667939284463202</v>
      </c>
    </row>
    <row r="992" spans="3:28" x14ac:dyDescent="0.25">
      <c r="C992">
        <v>246</v>
      </c>
      <c r="D992">
        <f t="shared" si="315"/>
        <v>995</v>
      </c>
      <c r="E992">
        <f t="shared" si="316"/>
        <v>0.17780000000000001</v>
      </c>
      <c r="F992">
        <f t="shared" si="314"/>
        <v>4.1206030150753768E-2</v>
      </c>
      <c r="G992">
        <f t="shared" si="317"/>
        <v>104.19615634406146</v>
      </c>
      <c r="H992">
        <f t="shared" si="318"/>
        <v>4.29350995990605</v>
      </c>
      <c r="I992" s="3">
        <f t="shared" si="319"/>
        <v>8.8900000000000007E-2</v>
      </c>
      <c r="J992" s="3">
        <f t="shared" si="320"/>
        <v>0.40640000000000004</v>
      </c>
      <c r="K992">
        <f t="shared" si="321"/>
        <v>0.18355602747889571</v>
      </c>
      <c r="L992" s="62">
        <f>PI()/4*('Config sheet'!$N$38^2)*'Stage 2'!K992*2</f>
        <v>1.6788162758235303E-2</v>
      </c>
      <c r="M992">
        <f t="shared" si="322"/>
        <v>80.471869036386707</v>
      </c>
      <c r="N992" s="62">
        <f>'Config sheet'!$N$44</f>
        <v>5.8970333333333338</v>
      </c>
      <c r="O992">
        <f t="shared" si="330"/>
        <v>-7.709293236061602</v>
      </c>
      <c r="P992">
        <f t="shared" si="331"/>
        <v>-533.8458300661373</v>
      </c>
      <c r="Q992">
        <f t="shared" si="323"/>
        <v>180</v>
      </c>
      <c r="R992">
        <f t="shared" si="324"/>
        <v>-96.092249411904717</v>
      </c>
      <c r="S992">
        <f t="shared" si="325"/>
        <v>-96.092249411904717</v>
      </c>
      <c r="T992">
        <f t="shared" ca="1" si="326"/>
        <v>1.3924272678729401</v>
      </c>
      <c r="U992">
        <f t="shared" ca="1" si="327"/>
        <v>46.699782757575761</v>
      </c>
      <c r="V992">
        <f ca="1">(-U992*'Config sheet'!$N$134+'Config sheet'!$N$135*'Stage 2'!U1357)*10^2</f>
        <v>-70.202537387254708</v>
      </c>
      <c r="W992">
        <f t="shared" ca="1" si="332"/>
        <v>-166.29478679915943</v>
      </c>
      <c r="X992" s="62">
        <f>'Config sheet'!$N$150*10^-3</f>
        <v>-333.6</v>
      </c>
      <c r="Y992" s="62">
        <f>'Config sheet'!$N$149*10^-3</f>
        <v>333.6</v>
      </c>
      <c r="Z992">
        <f t="shared" si="328"/>
        <v>0.13325640747889572</v>
      </c>
      <c r="AA992" s="62">
        <f>PI()/4*('Config sheet'!$N$38^2)*'Stage 2'!Z992*2</f>
        <v>1.2187724304453246E-2</v>
      </c>
      <c r="AB992">
        <f t="shared" si="329"/>
        <v>74.947360786780493</v>
      </c>
    </row>
    <row r="993" spans="3:28" x14ac:dyDescent="0.25">
      <c r="C993">
        <v>247</v>
      </c>
      <c r="D993">
        <f t="shared" si="315"/>
        <v>995</v>
      </c>
      <c r="E993">
        <f t="shared" si="316"/>
        <v>0.17780000000000001</v>
      </c>
      <c r="F993">
        <f t="shared" si="314"/>
        <v>4.1373534338358463E-2</v>
      </c>
      <c r="G993">
        <f t="shared" si="317"/>
        <v>104.19615634406146</v>
      </c>
      <c r="H993">
        <f t="shared" si="318"/>
        <v>4.310963252425994</v>
      </c>
      <c r="I993" s="3">
        <f t="shared" si="319"/>
        <v>8.8900000000000007E-2</v>
      </c>
      <c r="J993" s="3">
        <f t="shared" si="320"/>
        <v>0.40640000000000004</v>
      </c>
      <c r="K993">
        <f t="shared" si="321"/>
        <v>0.18225982113558542</v>
      </c>
      <c r="L993" s="62">
        <f>PI()/4*('Config sheet'!$N$38^2)*'Stage 2'!K993*2</f>
        <v>1.6669610818761386E-2</v>
      </c>
      <c r="M993">
        <f t="shared" si="322"/>
        <v>79.903605773471</v>
      </c>
      <c r="N993" s="62">
        <f>'Config sheet'!$N$44</f>
        <v>5.8970333333333338</v>
      </c>
      <c r="O993">
        <f t="shared" si="330"/>
        <v>-7.7978763237512672</v>
      </c>
      <c r="P993">
        <f t="shared" si="331"/>
        <v>-523.78745719278095</v>
      </c>
      <c r="Q993">
        <f t="shared" si="323"/>
        <v>180</v>
      </c>
      <c r="R993">
        <f t="shared" si="324"/>
        <v>-94.281742294700564</v>
      </c>
      <c r="S993">
        <f t="shared" si="325"/>
        <v>-94.281742294700564</v>
      </c>
      <c r="T993">
        <f t="shared" ca="1" si="326"/>
        <v>1.3924272678729401</v>
      </c>
      <c r="U993">
        <f t="shared" ca="1" si="327"/>
        <v>47.162883337049266</v>
      </c>
      <c r="V993">
        <f ca="1">(-U993*'Config sheet'!$N$134+'Config sheet'!$N$135*'Stage 2'!U1358)*10^2</f>
        <v>-72.320312545177018</v>
      </c>
      <c r="W993">
        <f t="shared" ca="1" si="332"/>
        <v>-166.60205483987758</v>
      </c>
      <c r="X993" s="62">
        <f>'Config sheet'!$N$150*10^-3</f>
        <v>-333.6</v>
      </c>
      <c r="Y993" s="62">
        <f>'Config sheet'!$N$149*10^-3</f>
        <v>333.6</v>
      </c>
      <c r="Z993">
        <f t="shared" si="328"/>
        <v>0.13196020113558543</v>
      </c>
      <c r="AA993" s="62">
        <f>PI()/4*('Config sheet'!$N$38^2)*'Stage 2'!Z993*2</f>
        <v>1.2069172364979333E-2</v>
      </c>
      <c r="AB993">
        <f t="shared" si="329"/>
        <v>74.218335846785948</v>
      </c>
    </row>
    <row r="994" spans="3:28" x14ac:dyDescent="0.25">
      <c r="C994">
        <v>248</v>
      </c>
      <c r="D994">
        <f t="shared" si="315"/>
        <v>995</v>
      </c>
      <c r="E994">
        <f t="shared" si="316"/>
        <v>0.17780000000000001</v>
      </c>
      <c r="F994">
        <f t="shared" si="314"/>
        <v>4.154103852596315E-2</v>
      </c>
      <c r="G994">
        <f t="shared" si="317"/>
        <v>104.19615634406146</v>
      </c>
      <c r="H994">
        <f t="shared" si="318"/>
        <v>4.3284165449459371</v>
      </c>
      <c r="I994" s="3">
        <f t="shared" si="319"/>
        <v>8.8900000000000007E-2</v>
      </c>
      <c r="J994" s="3">
        <f t="shared" si="320"/>
        <v>0.40640000000000004</v>
      </c>
      <c r="K994">
        <f t="shared" si="321"/>
        <v>0.18094887220372097</v>
      </c>
      <c r="L994" s="62">
        <f>PI()/4*('Config sheet'!$N$38^2)*'Stage 2'!K994*2</f>
        <v>1.6549710511818836E-2</v>
      </c>
      <c r="M994">
        <f t="shared" si="322"/>
        <v>79.328879286919005</v>
      </c>
      <c r="N994" s="62">
        <f>'Config sheet'!$N$44</f>
        <v>5.8970333333333338</v>
      </c>
      <c r="O994">
        <f t="shared" si="330"/>
        <v>-7.8847500295559243</v>
      </c>
      <c r="P994">
        <f t="shared" si="331"/>
        <v>-513.43552107027665</v>
      </c>
      <c r="Q994">
        <f t="shared" si="323"/>
        <v>180</v>
      </c>
      <c r="R994">
        <f t="shared" si="324"/>
        <v>-92.418393792649809</v>
      </c>
      <c r="S994">
        <f t="shared" si="325"/>
        <v>-92.418393792649809</v>
      </c>
      <c r="T994">
        <f t="shared" ca="1" si="326"/>
        <v>1.3924272678729401</v>
      </c>
      <c r="U994">
        <f t="shared" ca="1" si="327"/>
        <v>47.639334934799663</v>
      </c>
      <c r="V994">
        <f ca="1">(-U994*'Config sheet'!$N$134+'Config sheet'!$N$135*'Stage 2'!U1359)*10^2</f>
        <v>-74.499142376949919</v>
      </c>
      <c r="W994">
        <f t="shared" ca="1" si="332"/>
        <v>-166.91753616959971</v>
      </c>
      <c r="X994" s="62">
        <f>'Config sheet'!$N$150*10^-3</f>
        <v>-333.6</v>
      </c>
      <c r="Y994" s="62">
        <f>'Config sheet'!$N$149*10^-3</f>
        <v>333.6</v>
      </c>
      <c r="Z994">
        <f t="shared" si="328"/>
        <v>0.13064925220372098</v>
      </c>
      <c r="AA994" s="62">
        <f>PI()/4*('Config sheet'!$N$38^2)*'Stage 2'!Z994*2</f>
        <v>1.1949272058036781E-2</v>
      </c>
      <c r="AB994">
        <f t="shared" si="329"/>
        <v>73.481019237188406</v>
      </c>
    </row>
    <row r="995" spans="3:28" x14ac:dyDescent="0.25">
      <c r="C995">
        <v>249</v>
      </c>
      <c r="D995">
        <f t="shared" si="315"/>
        <v>995</v>
      </c>
      <c r="E995">
        <f t="shared" si="316"/>
        <v>0.17780000000000001</v>
      </c>
      <c r="F995">
        <f t="shared" si="314"/>
        <v>4.1708542713567838E-2</v>
      </c>
      <c r="G995">
        <f t="shared" si="317"/>
        <v>104.19615634406146</v>
      </c>
      <c r="H995">
        <f t="shared" si="318"/>
        <v>4.3458698374658802</v>
      </c>
      <c r="I995" s="3">
        <f t="shared" si="319"/>
        <v>8.8900000000000007E-2</v>
      </c>
      <c r="J995" s="3">
        <f t="shared" si="320"/>
        <v>0.40640000000000004</v>
      </c>
      <c r="K995">
        <f t="shared" si="321"/>
        <v>0.17962346414562913</v>
      </c>
      <c r="L995" s="62">
        <f>PI()/4*('Config sheet'!$N$38^2)*'Stage 2'!K995*2</f>
        <v>1.642848776307047E-2</v>
      </c>
      <c r="M995">
        <f t="shared" si="322"/>
        <v>78.7478138480148</v>
      </c>
      <c r="N995" s="62">
        <f>'Config sheet'!$N$44</f>
        <v>5.8970333333333338</v>
      </c>
      <c r="O995">
        <f t="shared" si="330"/>
        <v>-7.9698650421394159</v>
      </c>
      <c r="P995">
        <f t="shared" si="331"/>
        <v>-502.78841349191578</v>
      </c>
      <c r="Q995">
        <f t="shared" si="323"/>
        <v>180</v>
      </c>
      <c r="R995">
        <f t="shared" si="324"/>
        <v>-90.50191442854485</v>
      </c>
      <c r="S995">
        <f t="shared" si="325"/>
        <v>-90.50191442854485</v>
      </c>
      <c r="T995">
        <f t="shared" ca="1" si="326"/>
        <v>1.3924272678729401</v>
      </c>
      <c r="U995">
        <f t="shared" ca="1" si="327"/>
        <v>48.129511043615516</v>
      </c>
      <c r="V995">
        <f ca="1">(-U995*'Config sheet'!$N$134+'Config sheet'!$N$135*'Stage 2'!U1360)*10^2</f>
        <v>-76.740734878167331</v>
      </c>
      <c r="W995">
        <f t="shared" ca="1" si="332"/>
        <v>-167.24264930671217</v>
      </c>
      <c r="X995" s="62">
        <f>'Config sheet'!$N$150*10^-3</f>
        <v>-333.6</v>
      </c>
      <c r="Y995" s="62">
        <f>'Config sheet'!$N$149*10^-3</f>
        <v>333.6</v>
      </c>
      <c r="Z995">
        <f t="shared" si="328"/>
        <v>0.12932384414562914</v>
      </c>
      <c r="AA995" s="62">
        <f>PI()/4*('Config sheet'!$N$38^2)*'Stage 2'!Z995*2</f>
        <v>1.1828049309288415E-2</v>
      </c>
      <c r="AB995">
        <f t="shared" si="329"/>
        <v>72.735570385618189</v>
      </c>
    </row>
    <row r="996" spans="3:28" x14ac:dyDescent="0.25">
      <c r="C996">
        <v>250</v>
      </c>
      <c r="D996">
        <f t="shared" si="315"/>
        <v>995</v>
      </c>
      <c r="E996">
        <f t="shared" si="316"/>
        <v>0.17780000000000001</v>
      </c>
      <c r="F996">
        <f t="shared" si="314"/>
        <v>4.1876046901172533E-2</v>
      </c>
      <c r="G996">
        <f t="shared" si="317"/>
        <v>104.19615634406146</v>
      </c>
      <c r="H996">
        <f t="shared" si="318"/>
        <v>4.3633231299858242</v>
      </c>
      <c r="I996" s="3">
        <f t="shared" si="319"/>
        <v>8.8900000000000007E-2</v>
      </c>
      <c r="J996" s="3">
        <f t="shared" si="320"/>
        <v>0.40640000000000004</v>
      </c>
      <c r="K996">
        <f t="shared" si="321"/>
        <v>0.17828388877318019</v>
      </c>
      <c r="L996" s="62">
        <f>PI()/4*('Config sheet'!$N$38^2)*'Stage 2'!K996*2</f>
        <v>1.6305969261834207E-2</v>
      </c>
      <c r="M996">
        <f t="shared" si="322"/>
        <v>78.160537388523579</v>
      </c>
      <c r="N996" s="62">
        <f>'Config sheet'!$N$44</f>
        <v>5.8970333333333338</v>
      </c>
      <c r="O996">
        <f t="shared" si="330"/>
        <v>-8.0531718023890644</v>
      </c>
      <c r="P996">
        <f t="shared" si="331"/>
        <v>-491.84478523784384</v>
      </c>
      <c r="Q996">
        <f t="shared" si="323"/>
        <v>180</v>
      </c>
      <c r="R996">
        <f t="shared" si="324"/>
        <v>-88.5320613428119</v>
      </c>
      <c r="S996">
        <f t="shared" si="325"/>
        <v>-88.5320613428119</v>
      </c>
      <c r="T996">
        <f t="shared" ca="1" si="326"/>
        <v>1.3924272678729401</v>
      </c>
      <c r="U996">
        <f t="shared" ca="1" si="327"/>
        <v>48.633798147069442</v>
      </c>
      <c r="V996">
        <f ca="1">(-U996*'Config sheet'!$N$134+'Config sheet'!$N$135*'Stage 2'!U1361)*10^2</f>
        <v>-79.046857451733345</v>
      </c>
      <c r="W996">
        <f t="shared" ca="1" si="332"/>
        <v>-167.57891879454525</v>
      </c>
      <c r="X996" s="62">
        <f>'Config sheet'!$N$150*10^-3</f>
        <v>-333.6</v>
      </c>
      <c r="Y996" s="62">
        <f>'Config sheet'!$N$149*10^-3</f>
        <v>333.6</v>
      </c>
      <c r="Z996">
        <f t="shared" si="328"/>
        <v>0.1279842687731802</v>
      </c>
      <c r="AA996" s="62">
        <f>PI()/4*('Config sheet'!$N$38^2)*'Stage 2'!Z996*2</f>
        <v>1.1705530808052152E-2</v>
      </c>
      <c r="AB996">
        <f t="shared" si="329"/>
        <v>71.982153415736889</v>
      </c>
    </row>
    <row r="997" spans="3:28" x14ac:dyDescent="0.25">
      <c r="C997">
        <v>251</v>
      </c>
      <c r="D997">
        <f t="shared" si="315"/>
        <v>995</v>
      </c>
      <c r="E997">
        <f t="shared" si="316"/>
        <v>0.17780000000000001</v>
      </c>
      <c r="F997">
        <f t="shared" si="314"/>
        <v>4.204355108877722E-2</v>
      </c>
      <c r="G997">
        <f t="shared" si="317"/>
        <v>104.19615634406146</v>
      </c>
      <c r="H997">
        <f t="shared" si="318"/>
        <v>4.3807764225057664</v>
      </c>
      <c r="I997" s="3">
        <f t="shared" si="319"/>
        <v>8.8900000000000007E-2</v>
      </c>
      <c r="J997" s="3">
        <f t="shared" si="320"/>
        <v>0.40640000000000004</v>
      </c>
      <c r="K997">
        <f t="shared" si="321"/>
        <v>0.17693044631356308</v>
      </c>
      <c r="L997" s="62">
        <f>PI()/4*('Config sheet'!$N$38^2)*'Stage 2'!K997*2</f>
        <v>1.6182182467098901E-2</v>
      </c>
      <c r="M997">
        <f t="shared" si="322"/>
        <v>77.567181529527801</v>
      </c>
      <c r="N997" s="62">
        <f>'Config sheet'!$N$44</f>
        <v>5.8970333333333338</v>
      </c>
      <c r="O997">
        <f t="shared" si="330"/>
        <v>-8.1346205473041149</v>
      </c>
      <c r="P997">
        <f t="shared" si="331"/>
        <v>-480.60355208121979</v>
      </c>
      <c r="Q997">
        <f t="shared" si="323"/>
        <v>180</v>
      </c>
      <c r="R997">
        <f t="shared" si="324"/>
        <v>-86.508639374619577</v>
      </c>
      <c r="S997">
        <f t="shared" si="325"/>
        <v>-86.508639374619577</v>
      </c>
      <c r="T997">
        <f t="shared" ca="1" si="326"/>
        <v>1.3924272678729401</v>
      </c>
      <c r="U997">
        <f t="shared" ca="1" si="327"/>
        <v>49.152596145445429</v>
      </c>
      <c r="V997">
        <f ca="1">(-U997*'Config sheet'!$N$134+'Config sheet'!$N$135*'Stage 2'!U1362)*10^2</f>
        <v>-81.419338855642607</v>
      </c>
      <c r="W997">
        <f t="shared" ca="1" si="332"/>
        <v>-167.92797823026217</v>
      </c>
      <c r="X997" s="62">
        <f>'Config sheet'!$N$150*10^-3</f>
        <v>-333.6</v>
      </c>
      <c r="Y997" s="62">
        <f>'Config sheet'!$N$149*10^-3</f>
        <v>333.6</v>
      </c>
      <c r="Z997">
        <f t="shared" si="328"/>
        <v>0.12663082631356309</v>
      </c>
      <c r="AA997" s="62">
        <f>PI()/4*('Config sheet'!$N$38^2)*'Stage 2'!Z997*2</f>
        <v>1.1581744013316846E-2</v>
      </c>
      <c r="AB997">
        <f t="shared" si="329"/>
        <v>71.220937184231204</v>
      </c>
    </row>
    <row r="998" spans="3:28" x14ac:dyDescent="0.25">
      <c r="C998">
        <v>252</v>
      </c>
      <c r="D998">
        <f t="shared" si="315"/>
        <v>995</v>
      </c>
      <c r="E998">
        <f t="shared" si="316"/>
        <v>0.17780000000000001</v>
      </c>
      <c r="F998">
        <f t="shared" si="314"/>
        <v>4.2211055276381915E-2</v>
      </c>
      <c r="G998">
        <f t="shared" si="317"/>
        <v>104.19615634406146</v>
      </c>
      <c r="H998">
        <f t="shared" si="318"/>
        <v>4.3982297150257104</v>
      </c>
      <c r="I998" s="3">
        <f t="shared" si="319"/>
        <v>8.8900000000000007E-2</v>
      </c>
      <c r="J998" s="3">
        <f t="shared" si="320"/>
        <v>0.40640000000000004</v>
      </c>
      <c r="K998">
        <f t="shared" si="321"/>
        <v>0.17556344546744029</v>
      </c>
      <c r="L998" s="62">
        <f>PI()/4*('Config sheet'!$N$38^2)*'Stage 2'!K998*2</f>
        <v>1.6057155612843224E-2</v>
      </c>
      <c r="M998">
        <f t="shared" si="322"/>
        <v>76.967881606922575</v>
      </c>
      <c r="N998" s="62">
        <f>'Config sheet'!$N$44</f>
        <v>5.8970333333333338</v>
      </c>
      <c r="O998">
        <f t="shared" si="330"/>
        <v>-8.214161354865805</v>
      </c>
      <c r="P998">
        <f t="shared" si="331"/>
        <v>-469.0639005008382</v>
      </c>
      <c r="Q998">
        <f t="shared" si="323"/>
        <v>180</v>
      </c>
      <c r="R998">
        <f t="shared" si="324"/>
        <v>-84.431502090150886</v>
      </c>
      <c r="S998">
        <f t="shared" si="325"/>
        <v>-84.431502090150886</v>
      </c>
      <c r="T998">
        <f t="shared" ca="1" si="326"/>
        <v>1.3924272678729401</v>
      </c>
      <c r="U998">
        <f t="shared" ca="1" si="327"/>
        <v>49.686318793548168</v>
      </c>
      <c r="V998">
        <f ca="1">(-U998*'Config sheet'!$N$134+'Config sheet'!$N$135*'Stage 2'!U1363)*10^2</f>
        <v>-83.860071205097952</v>
      </c>
      <c r="W998">
        <f t="shared" ca="1" si="332"/>
        <v>-168.29157329524884</v>
      </c>
      <c r="X998" s="62">
        <f>'Config sheet'!$N$150*10^-3</f>
        <v>-333.6</v>
      </c>
      <c r="Y998" s="62">
        <f>'Config sheet'!$N$149*10^-3</f>
        <v>333.6</v>
      </c>
      <c r="Z998">
        <f t="shared" si="328"/>
        <v>0.1252638254674403</v>
      </c>
      <c r="AA998" s="62">
        <f>PI()/4*('Config sheet'!$N$38^2)*'Stage 2'!Z998*2</f>
        <v>1.1456717159061169E-2</v>
      </c>
      <c r="AB998">
        <f t="shared" si="329"/>
        <v>70.452095313520971</v>
      </c>
    </row>
    <row r="999" spans="3:28" x14ac:dyDescent="0.25">
      <c r="C999">
        <v>253</v>
      </c>
      <c r="D999">
        <f t="shared" si="315"/>
        <v>995</v>
      </c>
      <c r="E999">
        <f t="shared" si="316"/>
        <v>0.17780000000000001</v>
      </c>
      <c r="F999">
        <f t="shared" si="314"/>
        <v>4.2378559463986602E-2</v>
      </c>
      <c r="G999">
        <f t="shared" si="317"/>
        <v>104.19615634406146</v>
      </c>
      <c r="H999">
        <f t="shared" si="318"/>
        <v>4.4156830075456535</v>
      </c>
      <c r="I999" s="3">
        <f t="shared" si="319"/>
        <v>8.8900000000000007E-2</v>
      </c>
      <c r="J999" s="3">
        <f t="shared" si="320"/>
        <v>0.40640000000000004</v>
      </c>
      <c r="K999">
        <f t="shared" si="321"/>
        <v>0.17418320345918953</v>
      </c>
      <c r="L999" s="62">
        <f>PI()/4*('Config sheet'!$N$38^2)*'Stage 2'!K999*2</f>
        <v>1.5930917712630815E-2</v>
      </c>
      <c r="M999">
        <f t="shared" si="322"/>
        <v>76.362776693441901</v>
      </c>
      <c r="N999" s="62">
        <f>'Config sheet'!$N$44</f>
        <v>5.8970333333333338</v>
      </c>
      <c r="O999">
        <f t="shared" si="330"/>
        <v>-8.291744189839088</v>
      </c>
      <c r="P999">
        <f t="shared" si="331"/>
        <v>-457.2252930919401</v>
      </c>
      <c r="Q999">
        <f t="shared" si="323"/>
        <v>180</v>
      </c>
      <c r="R999">
        <f t="shared" si="324"/>
        <v>-82.300552756549209</v>
      </c>
      <c r="S999">
        <f t="shared" si="325"/>
        <v>-82.300552756549223</v>
      </c>
      <c r="T999">
        <f t="shared" ca="1" si="326"/>
        <v>1.3924272678729401</v>
      </c>
      <c r="U999">
        <f t="shared" ca="1" si="327"/>
        <v>50.235394150295505</v>
      </c>
      <c r="V999">
        <f ca="1">(-U999*'Config sheet'!$N$134+'Config sheet'!$N$135*'Stage 2'!U1364)*10^2</f>
        <v>-86.371012028512254</v>
      </c>
      <c r="W999">
        <f t="shared" ca="1" si="332"/>
        <v>-168.67156478506146</v>
      </c>
      <c r="X999" s="62">
        <f>'Config sheet'!$N$150*10^-3</f>
        <v>-333.6</v>
      </c>
      <c r="Y999" s="62">
        <f>'Config sheet'!$N$149*10^-3</f>
        <v>333.6</v>
      </c>
      <c r="Z999">
        <f t="shared" si="328"/>
        <v>0.12388358345918954</v>
      </c>
      <c r="AA999" s="62">
        <f>PI()/4*('Config sheet'!$N$38^2)*'Stage 2'!Z999*2</f>
        <v>1.1330479258848759E-2</v>
      </c>
      <c r="AB999">
        <f t="shared" si="329"/>
        <v>69.675806220016611</v>
      </c>
    </row>
    <row r="1000" spans="3:28" x14ac:dyDescent="0.25">
      <c r="C1000">
        <v>254</v>
      </c>
      <c r="D1000">
        <f t="shared" si="315"/>
        <v>995</v>
      </c>
      <c r="E1000">
        <f t="shared" si="316"/>
        <v>0.17780000000000001</v>
      </c>
      <c r="F1000">
        <f t="shared" si="314"/>
        <v>4.254606365159129E-2</v>
      </c>
      <c r="G1000">
        <f t="shared" si="317"/>
        <v>104.19615634406146</v>
      </c>
      <c r="H1000">
        <f t="shared" si="318"/>
        <v>4.4331363000655966</v>
      </c>
      <c r="I1000" s="3">
        <f t="shared" si="319"/>
        <v>8.8900000000000007E-2</v>
      </c>
      <c r="J1000" s="3">
        <f t="shared" si="320"/>
        <v>0.40640000000000004</v>
      </c>
      <c r="K1000">
        <f t="shared" si="321"/>
        <v>0.17279004607894527</v>
      </c>
      <c r="L1000" s="62">
        <f>PI()/4*('Config sheet'!$N$38^2)*'Stage 2'!K1000*2</f>
        <v>1.5803498563455413E-2</v>
      </c>
      <c r="M1000">
        <f t="shared" si="322"/>
        <v>75.752009617089783</v>
      </c>
      <c r="N1000" s="62">
        <f>'Config sheet'!$N$44</f>
        <v>5.8970333333333338</v>
      </c>
      <c r="O1000">
        <f t="shared" si="330"/>
        <v>-8.3673189504549246</v>
      </c>
      <c r="P1000">
        <f t="shared" si="331"/>
        <v>-445.08747366724526</v>
      </c>
      <c r="Q1000">
        <f t="shared" si="323"/>
        <v>180</v>
      </c>
      <c r="R1000">
        <f t="shared" si="324"/>
        <v>-80.115745260104163</v>
      </c>
      <c r="S1000">
        <f t="shared" si="325"/>
        <v>-80.115745260104148</v>
      </c>
      <c r="T1000">
        <f t="shared" ca="1" si="326"/>
        <v>1.3924272678729401</v>
      </c>
      <c r="U1000">
        <f t="shared" ca="1" si="327"/>
        <v>50.800265039932697</v>
      </c>
      <c r="V1000">
        <f ca="1">(-U1000*'Config sheet'!$N$134+'Config sheet'!$N$135*'Stage 2'!U1365)*10^2</f>
        <v>-88.954186376657461</v>
      </c>
      <c r="W1000">
        <f t="shared" ca="1" si="332"/>
        <v>-169.06993163676162</v>
      </c>
      <c r="X1000" s="62">
        <f>'Config sheet'!$N$150*10^-3</f>
        <v>-333.6</v>
      </c>
      <c r="Y1000" s="62">
        <f>'Config sheet'!$N$149*10^-3</f>
        <v>333.6</v>
      </c>
      <c r="Z1000">
        <f t="shared" si="328"/>
        <v>0.12249042607894528</v>
      </c>
      <c r="AA1000" s="62">
        <f>PI()/4*('Config sheet'!$N$38^2)*'Stage 2'!Z1000*2</f>
        <v>1.1203060109673358E-2</v>
      </c>
      <c r="AB1000">
        <f t="shared" si="329"/>
        <v>68.892253137764499</v>
      </c>
    </row>
    <row r="1001" spans="3:28" x14ac:dyDescent="0.25">
      <c r="C1001">
        <v>255</v>
      </c>
      <c r="D1001">
        <f t="shared" si="315"/>
        <v>995</v>
      </c>
      <c r="E1001">
        <f t="shared" si="316"/>
        <v>0.17780000000000001</v>
      </c>
      <c r="F1001">
        <f t="shared" si="314"/>
        <v>4.2713567839195984E-2</v>
      </c>
      <c r="G1001">
        <f t="shared" si="317"/>
        <v>104.19615634406146</v>
      </c>
      <c r="H1001">
        <f t="shared" si="318"/>
        <v>4.4505895925855405</v>
      </c>
      <c r="I1001" s="3">
        <f t="shared" si="319"/>
        <v>8.8900000000000007E-2</v>
      </c>
      <c r="J1001" s="3">
        <f t="shared" si="320"/>
        <v>0.40640000000000004</v>
      </c>
      <c r="K1001">
        <f t="shared" si="321"/>
        <v>0.17138430771616792</v>
      </c>
      <c r="L1001" s="62">
        <f>PI()/4*('Config sheet'!$N$38^2)*'Stage 2'!K1001*2</f>
        <v>1.5674928748811136E-2</v>
      </c>
      <c r="M1001">
        <f t="shared" si="322"/>
        <v>75.135726975857267</v>
      </c>
      <c r="N1001" s="62">
        <f>'Config sheet'!$N$44</f>
        <v>5.8970333333333338</v>
      </c>
      <c r="O1001">
        <f t="shared" si="330"/>
        <v>-8.4408355159205115</v>
      </c>
      <c r="P1001">
        <f t="shared" si="331"/>
        <v>-432.65047204066093</v>
      </c>
      <c r="Q1001">
        <f t="shared" si="323"/>
        <v>180</v>
      </c>
      <c r="R1001">
        <f t="shared" si="324"/>
        <v>-77.877084967318964</v>
      </c>
      <c r="S1001">
        <f t="shared" si="325"/>
        <v>-77.877084967318964</v>
      </c>
      <c r="T1001">
        <f t="shared" ca="1" si="326"/>
        <v>1.3924272678729401</v>
      </c>
      <c r="U1001">
        <f t="shared" ca="1" si="327"/>
        <v>51.381389524632652</v>
      </c>
      <c r="V1001">
        <f ca="1">(-U1001*'Config sheet'!$N$134+'Config sheet'!$N$135*'Stage 2'!U1366)*10^2</f>
        <v>-91.611688983881876</v>
      </c>
      <c r="W1001">
        <f t="shared" ca="1" si="332"/>
        <v>-169.48877395120084</v>
      </c>
      <c r="X1001" s="62">
        <f>'Config sheet'!$N$150*10^-3</f>
        <v>-333.6</v>
      </c>
      <c r="Y1001" s="62">
        <f>'Config sheet'!$N$149*10^-3</f>
        <v>333.6</v>
      </c>
      <c r="Z1001">
        <f t="shared" si="328"/>
        <v>0.12108468771616793</v>
      </c>
      <c r="AA1001" s="62">
        <f>PI()/4*('Config sheet'!$N$38^2)*'Stage 2'!Z1001*2</f>
        <v>1.107449029502908E-2</v>
      </c>
      <c r="AB1001">
        <f t="shared" si="329"/>
        <v>68.101624137327292</v>
      </c>
    </row>
    <row r="1002" spans="3:28" x14ac:dyDescent="0.25">
      <c r="C1002">
        <v>256</v>
      </c>
      <c r="D1002">
        <f t="shared" si="315"/>
        <v>995</v>
      </c>
      <c r="E1002">
        <f t="shared" si="316"/>
        <v>0.17780000000000001</v>
      </c>
      <c r="F1002">
        <f t="shared" ref="F1002:F1065" si="333">C1002*$G$4</f>
        <v>4.2881072026800672E-2</v>
      </c>
      <c r="G1002">
        <f t="shared" si="317"/>
        <v>104.19615634406146</v>
      </c>
      <c r="H1002">
        <f t="shared" si="318"/>
        <v>4.4680428851054836</v>
      </c>
      <c r="I1002" s="3">
        <f t="shared" si="319"/>
        <v>8.8900000000000007E-2</v>
      </c>
      <c r="J1002" s="3">
        <f t="shared" si="320"/>
        <v>0.40640000000000004</v>
      </c>
      <c r="K1002">
        <f t="shared" si="321"/>
        <v>0.16996633138447542</v>
      </c>
      <c r="L1002" s="62">
        <f>PI()/4*('Config sheet'!$N$38^2)*'Stage 2'!K1002*2</f>
        <v>1.5545239640963583E-2</v>
      </c>
      <c r="M1002">
        <f t="shared" si="322"/>
        <v>74.514079148608587</v>
      </c>
      <c r="N1002" s="62">
        <f>'Config sheet'!$N$44</f>
        <v>5.8970333333333338</v>
      </c>
      <c r="O1002">
        <f t="shared" si="330"/>
        <v>-8.5122437947036946</v>
      </c>
      <c r="P1002">
        <f t="shared" si="331"/>
        <v>-419.91460848646489</v>
      </c>
      <c r="Q1002">
        <f t="shared" si="323"/>
        <v>180</v>
      </c>
      <c r="R1002">
        <f t="shared" si="324"/>
        <v>-75.584629527563678</v>
      </c>
      <c r="S1002">
        <f t="shared" si="325"/>
        <v>-75.584629527563678</v>
      </c>
      <c r="T1002">
        <f t="shared" ca="1" si="326"/>
        <v>1.3924272678729401</v>
      </c>
      <c r="U1002">
        <f t="shared" ca="1" si="327"/>
        <v>51.979241388165875</v>
      </c>
      <c r="V1002">
        <f ca="1">(-U1002*'Config sheet'!$N$134+'Config sheet'!$N$135*'Stage 2'!U1367)*10^2</f>
        <v>-94.345686479949947</v>
      </c>
      <c r="W1002">
        <f t="shared" ca="1" si="332"/>
        <v>-169.93031600751362</v>
      </c>
      <c r="X1002" s="62">
        <f>'Config sheet'!$N$150*10^-3</f>
        <v>-333.6</v>
      </c>
      <c r="Y1002" s="62">
        <f>'Config sheet'!$N$149*10^-3</f>
        <v>333.6</v>
      </c>
      <c r="Z1002">
        <f t="shared" si="328"/>
        <v>0.11966671138447543</v>
      </c>
      <c r="AA1002" s="62">
        <f>PI()/4*('Config sheet'!$N$38^2)*'Stage 2'!Z1002*2</f>
        <v>1.0944801187181528E-2</v>
      </c>
      <c r="AB1002">
        <f t="shared" si="329"/>
        <v>67.304112139749961</v>
      </c>
    </row>
    <row r="1003" spans="3:28" x14ac:dyDescent="0.25">
      <c r="C1003">
        <v>257</v>
      </c>
      <c r="D1003">
        <f t="shared" ref="D1003:D1066" si="334">$D$4</f>
        <v>995</v>
      </c>
      <c r="E1003">
        <f t="shared" ref="E1003:E1066" si="335">$E$4</f>
        <v>0.17780000000000001</v>
      </c>
      <c r="F1003">
        <f t="shared" si="333"/>
        <v>4.304857621440536E-2</v>
      </c>
      <c r="G1003">
        <f t="shared" ref="G1003:G1066" si="336">D1003/60*2*PI()</f>
        <v>104.19615634406146</v>
      </c>
      <c r="H1003">
        <f t="shared" ref="H1003:H1066" si="337">G1003*F1003</f>
        <v>4.4854961776254267</v>
      </c>
      <c r="I1003" s="3">
        <f t="shared" ref="I1003:I1066" si="338">$I$4</f>
        <v>8.8900000000000007E-2</v>
      </c>
      <c r="J1003" s="3">
        <f t="shared" ref="J1003:J1066" si="339">$J$4</f>
        <v>0.40640000000000004</v>
      </c>
      <c r="K1003">
        <f t="shared" ref="K1003:K1066" si="340">(J1003+I1003)-(I1003*COS(H1003)+(J1003^2-I1003^2*(SIN(H1003))^2)^0.5)+$B$746</f>
        <v>0.16853646873748612</v>
      </c>
      <c r="L1003" s="62">
        <f>PI()/4*('Config sheet'!$N$38^2)*'Stage 2'!K1003*2</f>
        <v>1.5414463402398835E-2</v>
      </c>
      <c r="M1003">
        <f t="shared" ref="M1003:M1066" si="341">L1003/$Z$741*100</f>
        <v>73.887220302026861</v>
      </c>
      <c r="N1003" s="62">
        <f>'Config sheet'!$N$44</f>
        <v>5.8970333333333338</v>
      </c>
      <c r="O1003">
        <f t="shared" si="330"/>
        <v>-8.5814937735367227</v>
      </c>
      <c r="P1003">
        <f t="shared" si="331"/>
        <v>-406.88049786715874</v>
      </c>
      <c r="Q1003">
        <f t="shared" ref="Q1003:Q1066" si="342">$V$4</f>
        <v>180</v>
      </c>
      <c r="R1003">
        <f t="shared" ref="R1003:R1066" si="343">Q1003*I1003*G1003^2*(COS(H1003)+(I1003/(J1003))*COS(2*H1003))*10^-3</f>
        <v>-73.238489616088586</v>
      </c>
      <c r="S1003">
        <f t="shared" ref="S1003:S1066" si="344">Q1003*P1003*10^-3</f>
        <v>-73.238489616088572</v>
      </c>
      <c r="T1003">
        <f t="shared" ref="T1003:T1066" ca="1" si="345">$V$741</f>
        <v>1.3924272678729401</v>
      </c>
      <c r="U1003">
        <f t="shared" ca="1" si="327"/>
        <v>52.594310630230538</v>
      </c>
      <c r="V1003">
        <f ca="1">(-U1003*'Config sheet'!$N$134+'Config sheet'!$N$135*'Stage 2'!U1368)*10^2</f>
        <v>-97.158419650630805</v>
      </c>
      <c r="W1003">
        <f t="shared" ca="1" si="332"/>
        <v>-170.39690926671938</v>
      </c>
      <c r="X1003" s="62">
        <f>'Config sheet'!$N$150*10^-3</f>
        <v>-333.6</v>
      </c>
      <c r="Y1003" s="62">
        <f>'Config sheet'!$N$149*10^-3</f>
        <v>333.6</v>
      </c>
      <c r="Z1003">
        <f t="shared" si="328"/>
        <v>0.11823684873748613</v>
      </c>
      <c r="AA1003" s="62">
        <f>PI()/4*('Config sheet'!$N$38^2)*'Stage 2'!Z1003*2</f>
        <v>1.0814024948616779E-2</v>
      </c>
      <c r="AB1003">
        <f t="shared" si="329"/>
        <v>66.499914925470264</v>
      </c>
    </row>
    <row r="1004" spans="3:28" x14ac:dyDescent="0.25">
      <c r="C1004">
        <v>258</v>
      </c>
      <c r="D1004">
        <f t="shared" si="334"/>
        <v>995</v>
      </c>
      <c r="E1004">
        <f t="shared" si="335"/>
        <v>0.17780000000000001</v>
      </c>
      <c r="F1004">
        <f t="shared" si="333"/>
        <v>4.3216080402010054E-2</v>
      </c>
      <c r="G1004">
        <f t="shared" si="336"/>
        <v>104.19615634406146</v>
      </c>
      <c r="H1004">
        <f t="shared" si="337"/>
        <v>4.5029494701453698</v>
      </c>
      <c r="I1004" s="3">
        <f t="shared" si="338"/>
        <v>8.8900000000000007E-2</v>
      </c>
      <c r="J1004" s="3">
        <f t="shared" si="339"/>
        <v>0.40640000000000004</v>
      </c>
      <c r="K1004">
        <f t="shared" si="340"/>
        <v>0.16709508007543478</v>
      </c>
      <c r="L1004" s="62">
        <f>PI()/4*('Config sheet'!$N$38^2)*'Stage 2'!K1004*2</f>
        <v>1.5282632986428565E-2</v>
      </c>
      <c r="M1004">
        <f t="shared" si="341"/>
        <v>73.255308393514539</v>
      </c>
      <c r="N1004" s="62">
        <f>'Config sheet'!$N$44</f>
        <v>5.8970333333333338</v>
      </c>
      <c r="O1004">
        <f t="shared" si="330"/>
        <v>-8.6485355670831723</v>
      </c>
      <c r="P1004">
        <f t="shared" si="331"/>
        <v>-393.54905342359507</v>
      </c>
      <c r="Q1004">
        <f t="shared" si="342"/>
        <v>180</v>
      </c>
      <c r="R1004">
        <f t="shared" si="343"/>
        <v>-70.838829616247125</v>
      </c>
      <c r="S1004">
        <f t="shared" si="344"/>
        <v>-70.838829616247111</v>
      </c>
      <c r="T1004">
        <f t="shared" ca="1" si="345"/>
        <v>1.3924272678729401</v>
      </c>
      <c r="U1004">
        <f t="shared" ref="U1004:U1067" ca="1" si="346">IF(AND(L1004&lt;=$Z$740, U1003*(L1003/L1004)^T1004&lt;$AB$742, U1003*(L1003/L1004)^T1004&gt;$AB$740),U1003*(L1003/L1004)^T1004,IF(C1004&lt;=180,$AB$741,IF(L1004&gt;=$Z$742,  U1003*(L1003/L1004)^T1004,$AB$743)))</f>
        <v>53.227103970927999</v>
      </c>
      <c r="V1004">
        <f ca="1">(-U1004*'Config sheet'!$N$134+'Config sheet'!$N$135*'Stage 2'!U1369)*10^2</f>
        <v>-100.05220574468261</v>
      </c>
      <c r="W1004">
        <f t="shared" ca="1" si="332"/>
        <v>-170.89103536092972</v>
      </c>
      <c r="X1004" s="62">
        <f>'Config sheet'!$N$150*10^-3</f>
        <v>-333.6</v>
      </c>
      <c r="Y1004" s="62">
        <f>'Config sheet'!$N$149*10^-3</f>
        <v>333.6</v>
      </c>
      <c r="Z1004">
        <f t="shared" ref="Z1004:Z1067" si="347">(J1004+I1004)-(I1004*COS(H1004)+(J1004^2-I1004^2*(SIN(H1004))^2)^0.5)</f>
        <v>0.11679546007543479</v>
      </c>
      <c r="AA1004" s="62">
        <f>PI()/4*('Config sheet'!$N$38^2)*'Stage 2'!Z1004*2</f>
        <v>1.0682194532646509E-2</v>
      </c>
      <c r="AB1004">
        <f t="shared" ref="AB1004:AB1067" si="348">AA1004/($Z$741-$Z$743)*100</f>
        <v>65.689235138039805</v>
      </c>
    </row>
    <row r="1005" spans="3:28" x14ac:dyDescent="0.25">
      <c r="C1005">
        <v>259</v>
      </c>
      <c r="D1005">
        <f t="shared" si="334"/>
        <v>995</v>
      </c>
      <c r="E1005">
        <f t="shared" si="335"/>
        <v>0.17780000000000001</v>
      </c>
      <c r="F1005">
        <f t="shared" si="333"/>
        <v>4.3383584589614742E-2</v>
      </c>
      <c r="G1005">
        <f t="shared" si="336"/>
        <v>104.19615634406146</v>
      </c>
      <c r="H1005">
        <f t="shared" si="337"/>
        <v>4.5204027626653129</v>
      </c>
      <c r="I1005" s="3">
        <f t="shared" si="338"/>
        <v>8.8900000000000007E-2</v>
      </c>
      <c r="J1005" s="3">
        <f t="shared" si="339"/>
        <v>0.40640000000000004</v>
      </c>
      <c r="K1005">
        <f t="shared" si="340"/>
        <v>0.16564253434233756</v>
      </c>
      <c r="L1005" s="62">
        <f>PI()/4*('Config sheet'!$N$38^2)*'Stage 2'!K1005*2</f>
        <v>1.5149782136930745E-2</v>
      </c>
      <c r="M1005">
        <f t="shared" si="341"/>
        <v>72.618505169950538</v>
      </c>
      <c r="N1005" s="62">
        <f>'Config sheet'!$N$44</f>
        <v>5.8970333333333338</v>
      </c>
      <c r="O1005">
        <f t="shared" si="330"/>
        <v>-8.7133194682110613</v>
      </c>
      <c r="P1005">
        <f t="shared" si="331"/>
        <v>-379.9214902213705</v>
      </c>
      <c r="Q1005">
        <f t="shared" si="342"/>
        <v>180</v>
      </c>
      <c r="R1005">
        <f t="shared" si="343"/>
        <v>-68.385868239846701</v>
      </c>
      <c r="S1005">
        <f t="shared" si="344"/>
        <v>-68.385868239846687</v>
      </c>
      <c r="T1005">
        <f t="shared" ca="1" si="345"/>
        <v>1.3924272678729401</v>
      </c>
      <c r="U1005">
        <f t="shared" ca="1" si="346"/>
        <v>53.87814536475161</v>
      </c>
      <c r="V1005">
        <f ca="1">(-U1005*'Config sheet'!$N$134+'Config sheet'!$N$135*'Stage 2'!U1370)*10^2</f>
        <v>-103.02944082434129</v>
      </c>
      <c r="W1005">
        <f t="shared" ca="1" si="332"/>
        <v>-171.41530906418799</v>
      </c>
      <c r="X1005" s="62">
        <f>'Config sheet'!$N$150*10^-3</f>
        <v>-333.6</v>
      </c>
      <c r="Y1005" s="62">
        <f>'Config sheet'!$N$149*10^-3</f>
        <v>333.6</v>
      </c>
      <c r="Z1005">
        <f t="shared" si="347"/>
        <v>0.11534291434233757</v>
      </c>
      <c r="AA1005" s="62">
        <f>PI()/4*('Config sheet'!$N$38^2)*'Stage 2'!Z1005*2</f>
        <v>1.0549343683148691E-2</v>
      </c>
      <c r="AB1005">
        <f t="shared" si="348"/>
        <v>64.872280282529559</v>
      </c>
    </row>
    <row r="1006" spans="3:28" x14ac:dyDescent="0.25">
      <c r="C1006">
        <v>260</v>
      </c>
      <c r="D1006">
        <f t="shared" si="334"/>
        <v>995</v>
      </c>
      <c r="E1006">
        <f t="shared" si="335"/>
        <v>0.17780000000000001</v>
      </c>
      <c r="F1006">
        <f t="shared" si="333"/>
        <v>4.3551088777219429E-2</v>
      </c>
      <c r="G1006">
        <f t="shared" si="336"/>
        <v>104.19615634406146</v>
      </c>
      <c r="H1006">
        <f t="shared" si="337"/>
        <v>4.537856055185256</v>
      </c>
      <c r="I1006" s="3">
        <f t="shared" si="338"/>
        <v>8.8900000000000007E-2</v>
      </c>
      <c r="J1006" s="3">
        <f t="shared" si="339"/>
        <v>0.40640000000000004</v>
      </c>
      <c r="K1006">
        <f t="shared" si="340"/>
        <v>0.1641792091134936</v>
      </c>
      <c r="L1006" s="62">
        <f>PI()/4*('Config sheet'!$N$38^2)*'Stage 2'!K1006*2</f>
        <v>1.501594538720653E-2</v>
      </c>
      <c r="M1006">
        <f t="shared" si="341"/>
        <v>71.976976162210889</v>
      </c>
      <c r="N1006" s="62">
        <f>'Config sheet'!$N$44</f>
        <v>5.8970333333333338</v>
      </c>
      <c r="O1006">
        <f t="shared" si="330"/>
        <v>-8.7757959988140524</v>
      </c>
      <c r="P1006">
        <f t="shared" si="331"/>
        <v>-365.99932824790039</v>
      </c>
      <c r="Q1006">
        <f t="shared" si="342"/>
        <v>180</v>
      </c>
      <c r="R1006">
        <f t="shared" si="343"/>
        <v>-65.879879084622075</v>
      </c>
      <c r="S1006">
        <f t="shared" si="344"/>
        <v>-65.879879084622061</v>
      </c>
      <c r="T1006">
        <f t="shared" ca="1" si="345"/>
        <v>1.3924272678729401</v>
      </c>
      <c r="U1006">
        <f t="shared" ca="1" si="346"/>
        <v>54.547976523326355</v>
      </c>
      <c r="V1006">
        <f ca="1">(-U1006*'Config sheet'!$N$134+'Config sheet'!$N$135*'Stage 2'!U1371)*10^2</f>
        <v>-106.09260215582714</v>
      </c>
      <c r="W1006">
        <f t="shared" ca="1" si="332"/>
        <v>-171.97248124044921</v>
      </c>
      <c r="X1006" s="62">
        <f>'Config sheet'!$N$150*10^-3</f>
        <v>-333.6</v>
      </c>
      <c r="Y1006" s="62">
        <f>'Config sheet'!$N$149*10^-3</f>
        <v>333.6</v>
      </c>
      <c r="Z1006">
        <f t="shared" si="347"/>
        <v>0.11387958911349361</v>
      </c>
      <c r="AA1006" s="62">
        <f>PI()/4*('Config sheet'!$N$38^2)*'Stage 2'!Z1006*2</f>
        <v>1.0415506933424475E-2</v>
      </c>
      <c r="AB1006">
        <f t="shared" si="348"/>
        <v>64.04926271850033</v>
      </c>
    </row>
    <row r="1007" spans="3:28" x14ac:dyDescent="0.25">
      <c r="C1007">
        <v>261</v>
      </c>
      <c r="D1007">
        <f t="shared" si="334"/>
        <v>995</v>
      </c>
      <c r="E1007">
        <f t="shared" si="335"/>
        <v>0.17780000000000001</v>
      </c>
      <c r="F1007">
        <f t="shared" si="333"/>
        <v>4.3718592964824124E-2</v>
      </c>
      <c r="G1007">
        <f t="shared" si="336"/>
        <v>104.19615634406146</v>
      </c>
      <c r="H1007">
        <f t="shared" si="337"/>
        <v>4.5553093477052</v>
      </c>
      <c r="I1007" s="3">
        <f t="shared" si="338"/>
        <v>8.8900000000000007E-2</v>
      </c>
      <c r="J1007" s="3">
        <f t="shared" si="339"/>
        <v>0.40640000000000004</v>
      </c>
      <c r="K1007">
        <f t="shared" si="340"/>
        <v>0.162705490573131</v>
      </c>
      <c r="L1007" s="62">
        <f>PI()/4*('Config sheet'!$N$38^2)*'Stage 2'!K1007*2</f>
        <v>1.4881158057935738E-2</v>
      </c>
      <c r="M1007">
        <f t="shared" si="341"/>
        <v>71.330890675368508</v>
      </c>
      <c r="N1007" s="62">
        <f>'Config sheet'!$N$44</f>
        <v>5.8970333333333338</v>
      </c>
      <c r="O1007">
        <f t="shared" si="330"/>
        <v>-8.8359159611218168</v>
      </c>
      <c r="P1007">
        <f t="shared" si="331"/>
        <v>-351.78439515500537</v>
      </c>
      <c r="Q1007">
        <f t="shared" si="342"/>
        <v>180</v>
      </c>
      <c r="R1007">
        <f t="shared" si="343"/>
        <v>-63.321191127900967</v>
      </c>
      <c r="S1007">
        <f t="shared" si="344"/>
        <v>-63.321191127900967</v>
      </c>
      <c r="T1007">
        <f t="shared" ca="1" si="345"/>
        <v>1.3924272678729401</v>
      </c>
      <c r="U1007">
        <f t="shared" ca="1" si="346"/>
        <v>55.237157445986334</v>
      </c>
      <c r="V1007">
        <f ca="1">(-U1007*'Config sheet'!$N$134+'Config sheet'!$N$135*'Stage 2'!U1372)*10^2</f>
        <v>-109.24425063569436</v>
      </c>
      <c r="W1007">
        <f t="shared" ca="1" si="332"/>
        <v>-172.56544176359532</v>
      </c>
      <c r="X1007" s="62">
        <f>'Config sheet'!$N$150*10^-3</f>
        <v>-333.6</v>
      </c>
      <c r="Y1007" s="62">
        <f>'Config sheet'!$N$149*10^-3</f>
        <v>333.6</v>
      </c>
      <c r="Z1007">
        <f t="shared" si="347"/>
        <v>0.11240587057313101</v>
      </c>
      <c r="AA1007" s="62">
        <f>PI()/4*('Config sheet'!$N$38^2)*'Stage 2'!Z1007*2</f>
        <v>1.0280719604153683E-2</v>
      </c>
      <c r="AB1007">
        <f t="shared" si="348"/>
        <v>63.220399647430256</v>
      </c>
    </row>
    <row r="1008" spans="3:28" x14ac:dyDescent="0.25">
      <c r="C1008">
        <v>262</v>
      </c>
      <c r="D1008">
        <f t="shared" si="334"/>
        <v>995</v>
      </c>
      <c r="E1008">
        <f t="shared" si="335"/>
        <v>0.17780000000000001</v>
      </c>
      <c r="F1008">
        <f t="shared" si="333"/>
        <v>4.3886097152428812E-2</v>
      </c>
      <c r="G1008">
        <f t="shared" si="336"/>
        <v>104.19615634406146</v>
      </c>
      <c r="H1008">
        <f t="shared" si="337"/>
        <v>4.5727626402251431</v>
      </c>
      <c r="I1008" s="3">
        <f t="shared" si="338"/>
        <v>8.8900000000000007E-2</v>
      </c>
      <c r="J1008" s="3">
        <f t="shared" si="339"/>
        <v>0.40640000000000004</v>
      </c>
      <c r="K1008">
        <f t="shared" si="340"/>
        <v>0.16122177348201744</v>
      </c>
      <c r="L1008" s="62">
        <f>PI()/4*('Config sheet'!$N$38^2)*'Stage 2'!K1008*2</f>
        <v>1.4745456254214508E-2</v>
      </c>
      <c r="M1008">
        <f t="shared" si="341"/>
        <v>70.680421774493723</v>
      </c>
      <c r="N1008" s="62">
        <f>'Config sheet'!$N$44</f>
        <v>5.8970333333333338</v>
      </c>
      <c r="O1008">
        <f t="shared" si="330"/>
        <v>-8.8936304894397651</v>
      </c>
      <c r="P1008">
        <f t="shared" si="331"/>
        <v>-337.27882864227422</v>
      </c>
      <c r="Q1008">
        <f t="shared" si="342"/>
        <v>180</v>
      </c>
      <c r="R1008">
        <f t="shared" si="343"/>
        <v>-60.710189155609363</v>
      </c>
      <c r="S1008">
        <f t="shared" si="344"/>
        <v>-60.710189155609363</v>
      </c>
      <c r="T1008">
        <f t="shared" ca="1" si="345"/>
        <v>1.3924272678729401</v>
      </c>
      <c r="U1008">
        <f t="shared" ca="1" si="346"/>
        <v>55.94626695711397</v>
      </c>
      <c r="V1008">
        <f ca="1">(-U1008*'Config sheet'!$N$134+'Config sheet'!$N$135*'Stage 2'!U1373)*10^2</f>
        <v>-112.48703324810192</v>
      </c>
      <c r="W1008">
        <f t="shared" ca="1" si="332"/>
        <v>-173.19722240371129</v>
      </c>
      <c r="X1008" s="62">
        <f>'Config sheet'!$N$150*10^-3</f>
        <v>-333.6</v>
      </c>
      <c r="Y1008" s="62">
        <f>'Config sheet'!$N$149*10^-3</f>
        <v>333.6</v>
      </c>
      <c r="Z1008">
        <f t="shared" si="347"/>
        <v>0.11092215348201745</v>
      </c>
      <c r="AA1008" s="62">
        <f>PI()/4*('Config sheet'!$N$38^2)*'Stage 2'!Z1008*2</f>
        <v>1.0145017800432454E-2</v>
      </c>
      <c r="AB1008">
        <f t="shared" si="348"/>
        <v>62.385913094498001</v>
      </c>
    </row>
    <row r="1009" spans="3:28" x14ac:dyDescent="0.25">
      <c r="C1009">
        <v>263</v>
      </c>
      <c r="D1009">
        <f t="shared" si="334"/>
        <v>995</v>
      </c>
      <c r="E1009">
        <f t="shared" si="335"/>
        <v>0.17780000000000001</v>
      </c>
      <c r="F1009">
        <f t="shared" si="333"/>
        <v>4.4053601340033506E-2</v>
      </c>
      <c r="G1009">
        <f t="shared" si="336"/>
        <v>104.19615634406146</v>
      </c>
      <c r="H1009">
        <f t="shared" si="337"/>
        <v>4.5902159327450871</v>
      </c>
      <c r="I1009" s="3">
        <f t="shared" si="338"/>
        <v>8.8900000000000007E-2</v>
      </c>
      <c r="J1009" s="3">
        <f t="shared" si="339"/>
        <v>0.40640000000000004</v>
      </c>
      <c r="K1009">
        <f t="shared" si="340"/>
        <v>0.15972846113487316</v>
      </c>
      <c r="L1009" s="62">
        <f>PI()/4*('Config sheet'!$N$38^2)*'Stage 2'!K1009*2</f>
        <v>1.4608876861660248E-2</v>
      </c>
      <c r="M1009">
        <f t="shared" si="341"/>
        <v>70.025746265983756</v>
      </c>
      <c r="N1009" s="62">
        <f>'Config sheet'!$N$44</f>
        <v>5.8970333333333338</v>
      </c>
      <c r="O1009">
        <f t="shared" si="330"/>
        <v>-8.948891102257619</v>
      </c>
      <c r="P1009">
        <f t="shared" si="331"/>
        <v>-322.48507847688279</v>
      </c>
      <c r="Q1009">
        <f t="shared" si="342"/>
        <v>180</v>
      </c>
      <c r="R1009">
        <f t="shared" si="343"/>
        <v>-58.047314125838909</v>
      </c>
      <c r="S1009">
        <f t="shared" si="344"/>
        <v>-58.047314125838902</v>
      </c>
      <c r="T1009">
        <f t="shared" ca="1" si="345"/>
        <v>1.3924272678729401</v>
      </c>
      <c r="U1009">
        <f t="shared" ca="1" si="346"/>
        <v>56.675903248980745</v>
      </c>
      <c r="V1009">
        <f ca="1">(-U1009*'Config sheet'!$N$134+'Config sheet'!$N$135*'Stage 2'!U1374)*10^2</f>
        <v>-115.82368554724343</v>
      </c>
      <c r="W1009">
        <f t="shared" ca="1" si="332"/>
        <v>-173.87099967308234</v>
      </c>
      <c r="X1009" s="62">
        <f>'Config sheet'!$N$150*10^-3</f>
        <v>-333.6</v>
      </c>
      <c r="Y1009" s="62">
        <f>'Config sheet'!$N$149*10^-3</f>
        <v>333.6</v>
      </c>
      <c r="Z1009">
        <f t="shared" si="347"/>
        <v>0.10942884113487317</v>
      </c>
      <c r="AA1009" s="62">
        <f>PI()/4*('Config sheet'!$N$38^2)*'Stage 2'!Z1009*2</f>
        <v>1.0008438407878193E-2</v>
      </c>
      <c r="AB1009">
        <f t="shared" si="348"/>
        <v>61.54602988463057</v>
      </c>
    </row>
    <row r="1010" spans="3:28" x14ac:dyDescent="0.25">
      <c r="C1010">
        <v>264</v>
      </c>
      <c r="D1010">
        <f t="shared" si="334"/>
        <v>995</v>
      </c>
      <c r="E1010">
        <f t="shared" si="335"/>
        <v>0.17780000000000001</v>
      </c>
      <c r="F1010">
        <f t="shared" si="333"/>
        <v>4.4221105527638194E-2</v>
      </c>
      <c r="G1010">
        <f t="shared" si="336"/>
        <v>104.19615634406146</v>
      </c>
      <c r="H1010">
        <f t="shared" si="337"/>
        <v>4.6076692252650302</v>
      </c>
      <c r="I1010" s="3">
        <f t="shared" si="338"/>
        <v>8.8900000000000007E-2</v>
      </c>
      <c r="J1010" s="3">
        <f t="shared" si="339"/>
        <v>0.40640000000000004</v>
      </c>
      <c r="K1010">
        <f t="shared" si="340"/>
        <v>0.15822596530744343</v>
      </c>
      <c r="L1010" s="62">
        <f>PI()/4*('Config sheet'!$N$38^2)*'Stage 2'!K1010*2</f>
        <v>1.4471457541570856E-2</v>
      </c>
      <c r="M1010">
        <f t="shared" si="341"/>
        <v>69.367044674359136</v>
      </c>
      <c r="N1010" s="62">
        <f>'Config sheet'!$N$44</f>
        <v>5.8970333333333338</v>
      </c>
      <c r="O1010">
        <f t="shared" si="330"/>
        <v>-9.0016497546655785</v>
      </c>
      <c r="P1010">
        <f t="shared" si="331"/>
        <v>-307.40590814601876</v>
      </c>
      <c r="Q1010">
        <f t="shared" si="342"/>
        <v>180</v>
      </c>
      <c r="R1010">
        <f t="shared" si="343"/>
        <v>-55.333063466283384</v>
      </c>
      <c r="S1010">
        <f t="shared" si="344"/>
        <v>-55.333063466283377</v>
      </c>
      <c r="T1010">
        <f t="shared" ca="1" si="345"/>
        <v>1.3924272678729401</v>
      </c>
      <c r="U1010">
        <f t="shared" ca="1" si="346"/>
        <v>57.42668442862265</v>
      </c>
      <c r="V1010">
        <f ca="1">(-U1010*'Config sheet'!$N$134+'Config sheet'!$N$135*'Stage 2'!U1375)*10^2</f>
        <v>-119.25703415822744</v>
      </c>
      <c r="W1010">
        <f t="shared" ca="1" si="332"/>
        <v>-174.59009762451083</v>
      </c>
      <c r="X1010" s="62">
        <f>'Config sheet'!$N$150*10^-3</f>
        <v>-333.6</v>
      </c>
      <c r="Y1010" s="62">
        <f>'Config sheet'!$N$149*10^-3</f>
        <v>333.6</v>
      </c>
      <c r="Z1010">
        <f t="shared" si="347"/>
        <v>0.10792634530744344</v>
      </c>
      <c r="AA1010" s="62">
        <f>PI()/4*('Config sheet'!$N$38^2)*'Stage 2'!Z1010*2</f>
        <v>9.8710190877888005E-3</v>
      </c>
      <c r="AB1010">
        <f t="shared" si="348"/>
        <v>60.70098161273534</v>
      </c>
    </row>
    <row r="1011" spans="3:28" x14ac:dyDescent="0.25">
      <c r="C1011">
        <v>265</v>
      </c>
      <c r="D1011">
        <f t="shared" si="334"/>
        <v>995</v>
      </c>
      <c r="E1011">
        <f t="shared" si="335"/>
        <v>0.17780000000000001</v>
      </c>
      <c r="F1011">
        <f t="shared" si="333"/>
        <v>4.4388609715242881E-2</v>
      </c>
      <c r="G1011">
        <f t="shared" si="336"/>
        <v>104.19615634406146</v>
      </c>
      <c r="H1011">
        <f t="shared" si="337"/>
        <v>4.6251225177849733</v>
      </c>
      <c r="I1011" s="3">
        <f t="shared" si="338"/>
        <v>8.8900000000000007E-2</v>
      </c>
      <c r="J1011" s="3">
        <f t="shared" si="339"/>
        <v>0.40640000000000004</v>
      </c>
      <c r="K1011">
        <f t="shared" si="340"/>
        <v>0.1567147061931029</v>
      </c>
      <c r="L1011" s="62">
        <f>PI()/4*('Config sheet'!$N$38^2)*'Stage 2'!K1011*2</f>
        <v>1.4333236725126501E-2</v>
      </c>
      <c r="M1011">
        <f t="shared" si="341"/>
        <v>68.704501214470639</v>
      </c>
      <c r="N1011" s="62">
        <f>'Config sheet'!$N$44</f>
        <v>5.8970333333333338</v>
      </c>
      <c r="O1011">
        <f t="shared" ref="O1011:O1074" si="349">I1011*G1011*SIN(H1011)+I1011^2*G1011*SIN(2*H1011)/(2*J1011)</f>
        <v>-9.0518588910162787</v>
      </c>
      <c r="P1011">
        <f t="shared" ref="P1011:P1074" si="350">I1011*G1011^2*COS(H1011)+(I1011^2*G1011^2*COS(2*H1011)/J1011)</f>
        <v>-292.04439613846438</v>
      </c>
      <c r="Q1011">
        <f t="shared" si="342"/>
        <v>180</v>
      </c>
      <c r="R1011">
        <f t="shared" si="343"/>
        <v>-52.567991304923595</v>
      </c>
      <c r="S1011">
        <f t="shared" si="344"/>
        <v>-52.567991304923595</v>
      </c>
      <c r="T1011">
        <f t="shared" ca="1" si="345"/>
        <v>1.3924272678729401</v>
      </c>
      <c r="U1011">
        <f t="shared" ca="1" si="346"/>
        <v>58.199249067056883</v>
      </c>
      <c r="V1011">
        <f ca="1">(-U1011*'Config sheet'!$N$134+'Config sheet'!$N$135*'Stage 2'!U1376)*10^2</f>
        <v>-122.78999928866487</v>
      </c>
      <c r="W1011">
        <f t="shared" ref="W1011:W1074" ca="1" si="351">R1011+V1011</f>
        <v>-175.35799059358845</v>
      </c>
      <c r="X1011" s="62">
        <f>'Config sheet'!$N$150*10^-3</f>
        <v>-333.6</v>
      </c>
      <c r="Y1011" s="62">
        <f>'Config sheet'!$N$149*10^-3</f>
        <v>333.6</v>
      </c>
      <c r="Z1011">
        <f t="shared" si="347"/>
        <v>0.10641508619310291</v>
      </c>
      <c r="AA1011" s="62">
        <f>PI()/4*('Config sheet'!$N$38^2)*'Stage 2'!Z1011*2</f>
        <v>9.7327982713444477E-3</v>
      </c>
      <c r="AB1011">
        <f t="shared" si="348"/>
        <v>59.851004608044391</v>
      </c>
    </row>
    <row r="1012" spans="3:28" x14ac:dyDescent="0.25">
      <c r="C1012">
        <v>266</v>
      </c>
      <c r="D1012">
        <f t="shared" si="334"/>
        <v>995</v>
      </c>
      <c r="E1012">
        <f t="shared" si="335"/>
        <v>0.17780000000000001</v>
      </c>
      <c r="F1012">
        <f t="shared" si="333"/>
        <v>4.4556113902847576E-2</v>
      </c>
      <c r="G1012">
        <f t="shared" si="336"/>
        <v>104.19615634406146</v>
      </c>
      <c r="H1012">
        <f t="shared" si="337"/>
        <v>4.6425758103049164</v>
      </c>
      <c r="I1012" s="3">
        <f t="shared" si="338"/>
        <v>8.8900000000000007E-2</v>
      </c>
      <c r="J1012" s="3">
        <f t="shared" si="339"/>
        <v>0.40640000000000004</v>
      </c>
      <c r="K1012">
        <f t="shared" si="340"/>
        <v>0.15519511232888594</v>
      </c>
      <c r="L1012" s="62">
        <f>PI()/4*('Config sheet'!$N$38^2)*'Stage 2'!K1012*2</f>
        <v>1.4194253606624315E-2</v>
      </c>
      <c r="M1012">
        <f t="shared" si="341"/>
        <v>68.038303759070686</v>
      </c>
      <c r="N1012" s="62">
        <f>'Config sheet'!$N$44</f>
        <v>5.8970333333333338</v>
      </c>
      <c r="O1012">
        <f t="shared" si="349"/>
        <v>-9.0994714977701392</v>
      </c>
      <c r="P1012">
        <f t="shared" si="350"/>
        <v>-276.40393685237871</v>
      </c>
      <c r="Q1012">
        <f t="shared" si="342"/>
        <v>180</v>
      </c>
      <c r="R1012">
        <f t="shared" si="343"/>
        <v>-49.752708633428178</v>
      </c>
      <c r="S1012">
        <f t="shared" si="344"/>
        <v>-49.752708633428171</v>
      </c>
      <c r="T1012">
        <f t="shared" ca="1" si="345"/>
        <v>1.3924272678729401</v>
      </c>
      <c r="U1012">
        <f t="shared" ca="1" si="346"/>
        <v>58.994256748892035</v>
      </c>
      <c r="V1012">
        <f ca="1">(-U1012*'Config sheet'!$N$134+'Config sheet'!$N$135*'Stage 2'!U1377)*10^2</f>
        <v>-126.42559724205552</v>
      </c>
      <c r="W1012">
        <f t="shared" ca="1" si="351"/>
        <v>-176.17830587548369</v>
      </c>
      <c r="X1012" s="62">
        <f>'Config sheet'!$N$150*10^-3</f>
        <v>-333.6</v>
      </c>
      <c r="Y1012" s="62">
        <f>'Config sheet'!$N$149*10^-3</f>
        <v>333.6</v>
      </c>
      <c r="Z1012">
        <f t="shared" si="347"/>
        <v>0.10489549232888595</v>
      </c>
      <c r="AA1012" s="62">
        <f>PI()/4*('Config sheet'!$N$38^2)*'Stage 2'!Z1012*2</f>
        <v>9.59381515284226E-3</v>
      </c>
      <c r="AB1012">
        <f t="shared" si="348"/>
        <v>58.996339892511784</v>
      </c>
    </row>
    <row r="1013" spans="3:28" x14ac:dyDescent="0.25">
      <c r="C1013">
        <v>267</v>
      </c>
      <c r="D1013">
        <f t="shared" si="334"/>
        <v>995</v>
      </c>
      <c r="E1013">
        <f t="shared" si="335"/>
        <v>0.17780000000000001</v>
      </c>
      <c r="F1013">
        <f t="shared" si="333"/>
        <v>4.4723618090452263E-2</v>
      </c>
      <c r="G1013">
        <f t="shared" si="336"/>
        <v>104.19615634406146</v>
      </c>
      <c r="H1013">
        <f t="shared" si="337"/>
        <v>4.6600291028248595</v>
      </c>
      <c r="I1013" s="3">
        <f t="shared" si="338"/>
        <v>8.8900000000000007E-2</v>
      </c>
      <c r="J1013" s="3">
        <f t="shared" si="339"/>
        <v>0.40640000000000004</v>
      </c>
      <c r="K1013">
        <f t="shared" si="340"/>
        <v>0.15366762051085298</v>
      </c>
      <c r="L1013" s="62">
        <f>PI()/4*('Config sheet'!$N$38^2)*'Stage 2'!K1013*2</f>
        <v>1.4054548135737728E-2</v>
      </c>
      <c r="M1013">
        <f t="shared" si="341"/>
        <v>67.36864380170951</v>
      </c>
      <c r="N1013" s="62">
        <f>'Config sheet'!$N$44</f>
        <v>5.8970333333333338</v>
      </c>
      <c r="O1013">
        <f t="shared" si="349"/>
        <v>-9.1444411564612853</v>
      </c>
      <c r="P1013">
        <f t="shared" si="350"/>
        <v>-260.4882411267435</v>
      </c>
      <c r="Q1013">
        <f t="shared" si="342"/>
        <v>180</v>
      </c>
      <c r="R1013">
        <f t="shared" si="343"/>
        <v>-46.887883402813841</v>
      </c>
      <c r="S1013">
        <f t="shared" si="344"/>
        <v>-46.887883402813834</v>
      </c>
      <c r="T1013">
        <f t="shared" ca="1" si="345"/>
        <v>1.3924272678729401</v>
      </c>
      <c r="U1013">
        <f t="shared" ca="1" si="346"/>
        <v>59.812388620104294</v>
      </c>
      <c r="V1013">
        <f ca="1">(-U1013*'Config sheet'!$N$134+'Config sheet'!$N$135*'Stage 2'!U1378)*10^2</f>
        <v>-130.16694292278785</v>
      </c>
      <c r="W1013">
        <f t="shared" ca="1" si="351"/>
        <v>-177.05482632560171</v>
      </c>
      <c r="X1013" s="62">
        <f>'Config sheet'!$N$150*10^-3</f>
        <v>-333.6</v>
      </c>
      <c r="Y1013" s="62">
        <f>'Config sheet'!$N$149*10^-3</f>
        <v>333.6</v>
      </c>
      <c r="Z1013">
        <f t="shared" si="347"/>
        <v>0.10336800051085299</v>
      </c>
      <c r="AA1013" s="62">
        <f>PI()/4*('Config sheet'!$N$38^2)*'Stage 2'!Z1013*2</f>
        <v>9.4541096819556747E-3</v>
      </c>
      <c r="AB1013">
        <f t="shared" si="348"/>
        <v>58.137233133213151</v>
      </c>
    </row>
    <row r="1014" spans="3:28" x14ac:dyDescent="0.25">
      <c r="C1014">
        <v>268</v>
      </c>
      <c r="D1014">
        <f t="shared" si="334"/>
        <v>995</v>
      </c>
      <c r="E1014">
        <f t="shared" si="335"/>
        <v>0.17780000000000001</v>
      </c>
      <c r="F1014">
        <f t="shared" si="333"/>
        <v>4.4891122278056951E-2</v>
      </c>
      <c r="G1014">
        <f t="shared" si="336"/>
        <v>104.19615634406146</v>
      </c>
      <c r="H1014">
        <f t="shared" si="337"/>
        <v>4.6774823953448026</v>
      </c>
      <c r="I1014" s="3">
        <f t="shared" si="338"/>
        <v>8.8900000000000007E-2</v>
      </c>
      <c r="J1014" s="3">
        <f t="shared" si="339"/>
        <v>0.40640000000000004</v>
      </c>
      <c r="K1014">
        <f t="shared" si="340"/>
        <v>0.15213267569872585</v>
      </c>
      <c r="L1014" s="62">
        <f>PI()/4*('Config sheet'!$N$38^2)*'Stage 2'!K1014*2</f>
        <v>1.3914161008794366E-2</v>
      </c>
      <c r="M1014">
        <f t="shared" si="341"/>
        <v>66.695716414926892</v>
      </c>
      <c r="N1014" s="62">
        <f>'Config sheet'!$N$44</f>
        <v>5.8970333333333338</v>
      </c>
      <c r="O1014">
        <f t="shared" si="349"/>
        <v>-9.1867220967208194</v>
      </c>
      <c r="P1014">
        <f t="shared" si="350"/>
        <v>-244.30133639440666</v>
      </c>
      <c r="Q1014">
        <f t="shared" si="342"/>
        <v>180</v>
      </c>
      <c r="R1014">
        <f t="shared" si="343"/>
        <v>-43.974240550993201</v>
      </c>
      <c r="S1014">
        <f t="shared" si="344"/>
        <v>-43.974240550993201</v>
      </c>
      <c r="T1014">
        <f t="shared" ca="1" si="345"/>
        <v>1.3924272678729401</v>
      </c>
      <c r="U1014">
        <f t="shared" ca="1" si="346"/>
        <v>60.654347931439872</v>
      </c>
      <c r="V1014">
        <f ca="1">(-U1014*'Config sheet'!$N$134+'Config sheet'!$N$135*'Stage 2'!U1379)*10^2</f>
        <v>-134.01725232113725</v>
      </c>
      <c r="W1014">
        <f t="shared" ca="1" si="351"/>
        <v>-177.99149287213044</v>
      </c>
      <c r="X1014" s="62">
        <f>'Config sheet'!$N$150*10^-3</f>
        <v>-333.6</v>
      </c>
      <c r="Y1014" s="62">
        <f>'Config sheet'!$N$149*10^-3</f>
        <v>333.6</v>
      </c>
      <c r="Z1014">
        <f t="shared" si="347"/>
        <v>0.10183305569872586</v>
      </c>
      <c r="AA1014" s="62">
        <f>PI()/4*('Config sheet'!$N$38^2)*'Stage 2'!Z1014*2</f>
        <v>9.3137225550123121E-3</v>
      </c>
      <c r="AB1014">
        <f t="shared" si="348"/>
        <v>57.273934588709707</v>
      </c>
    </row>
    <row r="1015" spans="3:28" x14ac:dyDescent="0.25">
      <c r="C1015">
        <v>269</v>
      </c>
      <c r="D1015">
        <f t="shared" si="334"/>
        <v>995</v>
      </c>
      <c r="E1015">
        <f t="shared" si="335"/>
        <v>0.17780000000000001</v>
      </c>
      <c r="F1015">
        <f t="shared" si="333"/>
        <v>4.5058626465661646E-2</v>
      </c>
      <c r="G1015">
        <f t="shared" si="336"/>
        <v>104.19615634406146</v>
      </c>
      <c r="H1015">
        <f t="shared" si="337"/>
        <v>4.6949356878647466</v>
      </c>
      <c r="I1015" s="3">
        <f t="shared" si="338"/>
        <v>8.8900000000000007E-2</v>
      </c>
      <c r="J1015" s="3">
        <f t="shared" si="339"/>
        <v>0.40640000000000004</v>
      </c>
      <c r="K1015">
        <f t="shared" si="340"/>
        <v>0.15059073090974234</v>
      </c>
      <c r="L1015" s="62">
        <f>PI()/4*('Config sheet'!$N$38^2)*'Stage 2'!K1015*2</f>
        <v>1.3773133659067896E-2</v>
      </c>
      <c r="M1015">
        <f t="shared" si="341"/>
        <v>66.019720203717284</v>
      </c>
      <c r="N1015" s="62">
        <f>'Config sheet'!$N$44</f>
        <v>5.8970333333333338</v>
      </c>
      <c r="O1015">
        <f t="shared" si="349"/>
        <v>-9.2262692492939316</v>
      </c>
      <c r="P1015">
        <f t="shared" si="350"/>
        <v>-227.84756645511257</v>
      </c>
      <c r="Q1015">
        <f t="shared" si="342"/>
        <v>180</v>
      </c>
      <c r="R1015">
        <f t="shared" si="343"/>
        <v>-41.012561961920262</v>
      </c>
      <c r="S1015">
        <f t="shared" si="344"/>
        <v>-41.012561961920262</v>
      </c>
      <c r="T1015">
        <f t="shared" ca="1" si="345"/>
        <v>1.3924272678729401</v>
      </c>
      <c r="U1015">
        <f t="shared" ca="1" si="346"/>
        <v>61.520860574562001</v>
      </c>
      <c r="V1015">
        <f ca="1">(-U1015*'Config sheet'!$N$134+'Config sheet'!$N$135*'Stage 2'!U1380)*10^2</f>
        <v>-137.97984496508499</v>
      </c>
      <c r="W1015">
        <f t="shared" ca="1" si="351"/>
        <v>-178.99240692700525</v>
      </c>
      <c r="X1015" s="62">
        <f>'Config sheet'!$N$150*10^-3</f>
        <v>-333.6</v>
      </c>
      <c r="Y1015" s="62">
        <f>'Config sheet'!$N$149*10^-3</f>
        <v>333.6</v>
      </c>
      <c r="Z1015">
        <f t="shared" si="347"/>
        <v>0.10029111090974235</v>
      </c>
      <c r="AA1015" s="62">
        <f>PI()/4*('Config sheet'!$N$38^2)*'Stage 2'!Z1015*2</f>
        <v>9.1726952052858402E-3</v>
      </c>
      <c r="AB1015">
        <f t="shared" si="348"/>
        <v>56.406699049348894</v>
      </c>
    </row>
    <row r="1016" spans="3:28" x14ac:dyDescent="0.25">
      <c r="C1016">
        <v>270</v>
      </c>
      <c r="D1016">
        <f t="shared" si="334"/>
        <v>995</v>
      </c>
      <c r="E1016">
        <f t="shared" si="335"/>
        <v>0.17780000000000001</v>
      </c>
      <c r="F1016">
        <f t="shared" si="333"/>
        <v>4.5226130653266333E-2</v>
      </c>
      <c r="G1016">
        <f t="shared" si="336"/>
        <v>104.19615634406146</v>
      </c>
      <c r="H1016">
        <f t="shared" si="337"/>
        <v>4.7123889803846897</v>
      </c>
      <c r="I1016" s="3">
        <f t="shared" si="338"/>
        <v>8.8900000000000007E-2</v>
      </c>
      <c r="J1016" s="3">
        <f t="shared" si="339"/>
        <v>0.40640000000000004</v>
      </c>
      <c r="K1016">
        <f t="shared" si="340"/>
        <v>0.14904224710170172</v>
      </c>
      <c r="L1016" s="62">
        <f>PI()/4*('Config sheet'!$N$38^2)*'Stage 2'!K1016*2</f>
        <v>1.3631508246081298E-2</v>
      </c>
      <c r="M1016">
        <f t="shared" si="341"/>
        <v>65.340857254256591</v>
      </c>
      <c r="N1016" s="62">
        <f>'Config sheet'!$N$44</f>
        <v>5.8970333333333338</v>
      </c>
      <c r="O1016">
        <f t="shared" si="349"/>
        <v>-9.2630382989870643</v>
      </c>
      <c r="P1016">
        <f t="shared" si="350"/>
        <v>-211.13159086737508</v>
      </c>
      <c r="Q1016">
        <f t="shared" si="342"/>
        <v>180</v>
      </c>
      <c r="R1016">
        <f t="shared" si="343"/>
        <v>-38.003686356127524</v>
      </c>
      <c r="S1016">
        <f t="shared" si="344"/>
        <v>-38.003686356127517</v>
      </c>
      <c r="T1016">
        <f t="shared" ca="1" si="345"/>
        <v>1.3924272678729401</v>
      </c>
      <c r="U1016">
        <f t="shared" ca="1" si="346"/>
        <v>62.412675607680463</v>
      </c>
      <c r="V1016">
        <f ca="1">(-U1016*'Config sheet'!$N$134+'Config sheet'!$N$135*'Stage 2'!U1381)*10^2</f>
        <v>-142.05814632404068</v>
      </c>
      <c r="W1016">
        <f t="shared" ca="1" si="351"/>
        <v>-180.06183268016821</v>
      </c>
      <c r="X1016" s="62">
        <f>'Config sheet'!$N$150*10^-3</f>
        <v>-333.6</v>
      </c>
      <c r="Y1016" s="62">
        <f>'Config sheet'!$N$149*10^-3</f>
        <v>333.6</v>
      </c>
      <c r="Z1016">
        <f t="shared" si="347"/>
        <v>9.874262710170173E-2</v>
      </c>
      <c r="AA1016" s="62">
        <f>PI()/4*('Config sheet'!$N$38^2)*'Stage 2'!Z1016*2</f>
        <v>9.0310697922992428E-3</v>
      </c>
      <c r="AB1016">
        <f t="shared" si="348"/>
        <v>55.535785771485791</v>
      </c>
    </row>
    <row r="1017" spans="3:28" x14ac:dyDescent="0.25">
      <c r="C1017">
        <v>271</v>
      </c>
      <c r="D1017">
        <f t="shared" si="334"/>
        <v>995</v>
      </c>
      <c r="E1017">
        <f t="shared" si="335"/>
        <v>0.17780000000000001</v>
      </c>
      <c r="F1017">
        <f t="shared" si="333"/>
        <v>4.5393634840871021E-2</v>
      </c>
      <c r="G1017">
        <f t="shared" si="336"/>
        <v>104.19615634406146</v>
      </c>
      <c r="H1017">
        <f t="shared" si="337"/>
        <v>4.7298422729046328</v>
      </c>
      <c r="I1017" s="3">
        <f t="shared" si="338"/>
        <v>8.8900000000000007E-2</v>
      </c>
      <c r="J1017" s="3">
        <f t="shared" si="339"/>
        <v>0.40640000000000004</v>
      </c>
      <c r="K1017">
        <f t="shared" si="340"/>
        <v>0.14748769304519338</v>
      </c>
      <c r="L1017" s="62">
        <f>PI()/4*('Config sheet'!$N$38^2)*'Stage 2'!K1017*2</f>
        <v>1.3489327643920808E-2</v>
      </c>
      <c r="M1017">
        <f t="shared" si="341"/>
        <v>64.659333077886487</v>
      </c>
      <c r="N1017" s="62">
        <f>'Config sheet'!$N$44</f>
        <v>5.8970333333333338</v>
      </c>
      <c r="O1017">
        <f t="shared" si="349"/>
        <v>-9.2969857374812577</v>
      </c>
      <c r="P1017">
        <f t="shared" si="350"/>
        <v>-194.15838395849414</v>
      </c>
      <c r="Q1017">
        <f t="shared" si="342"/>
        <v>180</v>
      </c>
      <c r="R1017">
        <f t="shared" si="343"/>
        <v>-34.948509112528946</v>
      </c>
      <c r="S1017">
        <f t="shared" si="344"/>
        <v>-34.948509112528946</v>
      </c>
      <c r="T1017">
        <f t="shared" ca="1" si="345"/>
        <v>1.3924272678729401</v>
      </c>
      <c r="U1017">
        <f t="shared" ca="1" si="346"/>
        <v>63.330565766984392</v>
      </c>
      <c r="V1017">
        <f ca="1">(-U1017*'Config sheet'!$N$134+'Config sheet'!$N$135*'Stage 2'!U1382)*10^2</f>
        <v>-146.25569014764207</v>
      </c>
      <c r="W1017">
        <f t="shared" ca="1" si="351"/>
        <v>-181.20419926017101</v>
      </c>
      <c r="X1017" s="62">
        <f>'Config sheet'!$N$150*10^-3</f>
        <v>-333.6</v>
      </c>
      <c r="Y1017" s="62">
        <f>'Config sheet'!$N$149*10^-3</f>
        <v>333.6</v>
      </c>
      <c r="Z1017">
        <f t="shared" si="347"/>
        <v>9.7188073045193391E-2</v>
      </c>
      <c r="AA1017" s="62">
        <f>PI()/4*('Config sheet'!$N$38^2)*'Stage 2'!Z1017*2</f>
        <v>8.8888891901387525E-3</v>
      </c>
      <c r="AB1017">
        <f t="shared" si="348"/>
        <v>54.661458405620579</v>
      </c>
    </row>
    <row r="1018" spans="3:28" x14ac:dyDescent="0.25">
      <c r="C1018">
        <v>272</v>
      </c>
      <c r="D1018">
        <f t="shared" si="334"/>
        <v>995</v>
      </c>
      <c r="E1018">
        <f t="shared" si="335"/>
        <v>0.17780000000000001</v>
      </c>
      <c r="F1018">
        <f t="shared" si="333"/>
        <v>4.5561139028475715E-2</v>
      </c>
      <c r="G1018">
        <f t="shared" si="336"/>
        <v>104.19615634406146</v>
      </c>
      <c r="H1018">
        <f t="shared" si="337"/>
        <v>4.7472955654245759</v>
      </c>
      <c r="I1018" s="3">
        <f t="shared" si="338"/>
        <v>8.8900000000000007E-2</v>
      </c>
      <c r="J1018" s="3">
        <f t="shared" si="339"/>
        <v>0.40640000000000004</v>
      </c>
      <c r="K1018">
        <f t="shared" si="340"/>
        <v>0.14592754518502121</v>
      </c>
      <c r="L1018" s="62">
        <f>PI()/4*('Config sheet'!$N$38^2)*'Stage 2'!K1018*2</f>
        <v>1.3346635428561689E-2</v>
      </c>
      <c r="M1018">
        <f t="shared" si="341"/>
        <v>63.975356550362172</v>
      </c>
      <c r="N1018" s="62">
        <f>'Config sheet'!$N$44</f>
        <v>5.8970333333333338</v>
      </c>
      <c r="O1018">
        <f t="shared" si="349"/>
        <v>-9.3280689159476591</v>
      </c>
      <c r="P1018">
        <f t="shared" si="350"/>
        <v>-176.93323345251184</v>
      </c>
      <c r="Q1018">
        <f t="shared" si="342"/>
        <v>180</v>
      </c>
      <c r="R1018">
        <f t="shared" si="343"/>
        <v>-31.847982021452136</v>
      </c>
      <c r="S1018">
        <f t="shared" si="344"/>
        <v>-31.847982021452133</v>
      </c>
      <c r="T1018">
        <f t="shared" ca="1" si="345"/>
        <v>1.3924272678729401</v>
      </c>
      <c r="U1018">
        <f t="shared" ca="1" si="346"/>
        <v>64.275327959738689</v>
      </c>
      <c r="V1018">
        <f ca="1">(-U1018*'Config sheet'!$N$134+'Config sheet'!$N$135*'Stage 2'!U1383)*10^2</f>
        <v>-150.57612072070242</v>
      </c>
      <c r="W1018">
        <f t="shared" ca="1" si="351"/>
        <v>-182.42410274215456</v>
      </c>
      <c r="X1018" s="62">
        <f>'Config sheet'!$N$150*10^-3</f>
        <v>-333.6</v>
      </c>
      <c r="Y1018" s="62">
        <f>'Config sheet'!$N$149*10^-3</f>
        <v>333.6</v>
      </c>
      <c r="Z1018">
        <f t="shared" si="347"/>
        <v>9.5627925185021223E-2</v>
      </c>
      <c r="AA1018" s="62">
        <f>PI()/4*('Config sheet'!$N$38^2)*'Stage 2'!Z1018*2</f>
        <v>8.7461969747796332E-3</v>
      </c>
      <c r="AB1018">
        <f t="shared" si="348"/>
        <v>53.783984918459623</v>
      </c>
    </row>
    <row r="1019" spans="3:28" x14ac:dyDescent="0.25">
      <c r="C1019">
        <v>273</v>
      </c>
      <c r="D1019">
        <f t="shared" si="334"/>
        <v>995</v>
      </c>
      <c r="E1019">
        <f t="shared" si="335"/>
        <v>0.17780000000000001</v>
      </c>
      <c r="F1019">
        <f t="shared" si="333"/>
        <v>4.5728643216080403E-2</v>
      </c>
      <c r="G1019">
        <f t="shared" si="336"/>
        <v>104.19615634406146</v>
      </c>
      <c r="H1019">
        <f t="shared" si="337"/>
        <v>4.764748857944519</v>
      </c>
      <c r="I1019" s="3">
        <f t="shared" si="338"/>
        <v>8.8900000000000007E-2</v>
      </c>
      <c r="J1019" s="3">
        <f t="shared" si="339"/>
        <v>0.40640000000000004</v>
      </c>
      <c r="K1019">
        <f t="shared" si="340"/>
        <v>0.14436228749085761</v>
      </c>
      <c r="L1019" s="62">
        <f>PI()/4*('Config sheet'!$N$38^2)*'Stage 2'!K1019*2</f>
        <v>1.3203475864208947E-2</v>
      </c>
      <c r="M1019">
        <f t="shared" si="341"/>
        <v>63.289139846378347</v>
      </c>
      <c r="N1019" s="62">
        <f>'Config sheet'!$N$44</f>
        <v>5.8970333333333338</v>
      </c>
      <c r="O1019">
        <f t="shared" si="349"/>
        <v>-9.3562460974012165</v>
      </c>
      <c r="P1019">
        <f t="shared" si="350"/>
        <v>-159.4617387163388</v>
      </c>
      <c r="Q1019">
        <f t="shared" si="342"/>
        <v>180</v>
      </c>
      <c r="R1019">
        <f t="shared" si="343"/>
        <v>-28.703112968940985</v>
      </c>
      <c r="S1019">
        <f t="shared" si="344"/>
        <v>-28.703112968940982</v>
      </c>
      <c r="T1019">
        <f t="shared" ca="1" si="345"/>
        <v>1.3924272678729401</v>
      </c>
      <c r="U1019">
        <f t="shared" ca="1" si="346"/>
        <v>65.247783734399007</v>
      </c>
      <c r="V1019">
        <f ca="1">(-U1019*'Config sheet'!$N$134+'Config sheet'!$N$135*'Stage 2'!U1384)*10^2</f>
        <v>-155.02319501306258</v>
      </c>
      <c r="W1019">
        <f t="shared" ca="1" si="351"/>
        <v>-183.72630798200356</v>
      </c>
      <c r="X1019" s="62">
        <f>'Config sheet'!$N$150*10^-3</f>
        <v>-333.6</v>
      </c>
      <c r="Y1019" s="62">
        <f>'Config sheet'!$N$149*10^-3</f>
        <v>333.6</v>
      </c>
      <c r="Z1019">
        <f t="shared" si="347"/>
        <v>9.4062667490857621E-2</v>
      </c>
      <c r="AA1019" s="62">
        <f>PI()/4*('Config sheet'!$N$38^2)*'Stage 2'!Z1019*2</f>
        <v>8.6030374104268913E-3</v>
      </c>
      <c r="AB1019">
        <f t="shared" si="348"/>
        <v>52.903637508918791</v>
      </c>
    </row>
    <row r="1020" spans="3:28" x14ac:dyDescent="0.25">
      <c r="C1020">
        <v>274</v>
      </c>
      <c r="D1020">
        <f t="shared" si="334"/>
        <v>995</v>
      </c>
      <c r="E1020">
        <f t="shared" si="335"/>
        <v>0.17780000000000001</v>
      </c>
      <c r="F1020">
        <f t="shared" si="333"/>
        <v>4.5896147403685097E-2</v>
      </c>
      <c r="G1020">
        <f t="shared" si="336"/>
        <v>104.19615634406146</v>
      </c>
      <c r="H1020">
        <f t="shared" si="337"/>
        <v>4.782202150464463</v>
      </c>
      <c r="I1020" s="3">
        <f t="shared" si="338"/>
        <v>8.8900000000000007E-2</v>
      </c>
      <c r="J1020" s="3">
        <f t="shared" si="339"/>
        <v>0.40640000000000004</v>
      </c>
      <c r="K1020">
        <f t="shared" si="340"/>
        <v>0.14279241129718045</v>
      </c>
      <c r="L1020" s="62">
        <f>PI()/4*('Config sheet'!$N$38^2)*'Stage 2'!K1020*2</f>
        <v>1.3059893888657852E-2</v>
      </c>
      <c r="M1020">
        <f t="shared" si="341"/>
        <v>62.600898369396873</v>
      </c>
      <c r="N1020" s="62">
        <f>'Config sheet'!$N$44</f>
        <v>5.8970333333333338</v>
      </c>
      <c r="O1020">
        <f t="shared" si="349"/>
        <v>-9.3814765087286762</v>
      </c>
      <c r="P1020">
        <f t="shared" si="350"/>
        <v>-141.74980862476309</v>
      </c>
      <c r="Q1020">
        <f t="shared" si="342"/>
        <v>180</v>
      </c>
      <c r="R1020">
        <f t="shared" si="343"/>
        <v>-25.514965552457358</v>
      </c>
      <c r="S1020">
        <f t="shared" si="344"/>
        <v>-25.514965552457358</v>
      </c>
      <c r="T1020">
        <f t="shared" ca="1" si="345"/>
        <v>1.3924272678729401</v>
      </c>
      <c r="U1020">
        <f t="shared" ca="1" si="346"/>
        <v>65.638900000000007</v>
      </c>
      <c r="V1020">
        <f ca="1">(-U1020*'Config sheet'!$N$134+'Config sheet'!$N$135*'Stage 2'!U1385)*10^2</f>
        <v>-156.81178338427739</v>
      </c>
      <c r="W1020">
        <f t="shared" ca="1" si="351"/>
        <v>-182.32674893673476</v>
      </c>
      <c r="X1020" s="62">
        <f>'Config sheet'!$N$150*10^-3</f>
        <v>-333.6</v>
      </c>
      <c r="Y1020" s="62">
        <f>'Config sheet'!$N$149*10^-3</f>
        <v>333.6</v>
      </c>
      <c r="Z1020">
        <f t="shared" si="347"/>
        <v>9.2492791297180466E-2</v>
      </c>
      <c r="AA1020" s="62">
        <f>PI()/4*('Config sheet'!$N$38^2)*'Stage 2'!Z1020*2</f>
        <v>8.4594554348757962E-3</v>
      </c>
      <c r="AB1020">
        <f t="shared" si="348"/>
        <v>52.020692518099246</v>
      </c>
    </row>
    <row r="1021" spans="3:28" x14ac:dyDescent="0.25">
      <c r="C1021">
        <v>275</v>
      </c>
      <c r="D1021">
        <f t="shared" si="334"/>
        <v>995</v>
      </c>
      <c r="E1021">
        <f t="shared" si="335"/>
        <v>0.17780000000000001</v>
      </c>
      <c r="F1021">
        <f t="shared" si="333"/>
        <v>4.6063651591289785E-2</v>
      </c>
      <c r="G1021">
        <f t="shared" si="336"/>
        <v>104.19615634406146</v>
      </c>
      <c r="H1021">
        <f t="shared" si="337"/>
        <v>4.7996554429844061</v>
      </c>
      <c r="I1021" s="3">
        <f t="shared" si="338"/>
        <v>8.8900000000000007E-2</v>
      </c>
      <c r="J1021" s="3">
        <f t="shared" si="339"/>
        <v>0.40640000000000004</v>
      </c>
      <c r="K1021">
        <f t="shared" si="340"/>
        <v>0.14121841513256927</v>
      </c>
      <c r="L1021" s="62">
        <f>PI()/4*('Config sheet'!$N$38^2)*'Stage 2'!K1021*2</f>
        <v>1.2915935097681245E-2</v>
      </c>
      <c r="M1021">
        <f t="shared" si="341"/>
        <v>61.910850676809225</v>
      </c>
      <c r="N1021" s="62">
        <f>'Config sheet'!$N$44</f>
        <v>5.8970333333333338</v>
      </c>
      <c r="O1021">
        <f t="shared" si="349"/>
        <v>-9.4037203923271093</v>
      </c>
      <c r="P1021">
        <f t="shared" si="350"/>
        <v>-123.80365904552062</v>
      </c>
      <c r="Q1021">
        <f t="shared" si="342"/>
        <v>180</v>
      </c>
      <c r="R1021">
        <f t="shared" si="343"/>
        <v>-22.284658628193718</v>
      </c>
      <c r="S1021">
        <f t="shared" si="344"/>
        <v>-22.284658628193714</v>
      </c>
      <c r="T1021">
        <f t="shared" ca="1" si="345"/>
        <v>1.3924272678729401</v>
      </c>
      <c r="U1021">
        <f t="shared" ca="1" si="346"/>
        <v>65.638900000000007</v>
      </c>
      <c r="V1021">
        <f ca="1">(-U1021*'Config sheet'!$N$134+'Config sheet'!$N$135*'Stage 2'!U1386)*10^2</f>
        <v>-156.81178338427739</v>
      </c>
      <c r="W1021">
        <f t="shared" ca="1" si="351"/>
        <v>-179.0964420124711</v>
      </c>
      <c r="X1021" s="62">
        <f>'Config sheet'!$N$150*10^-3</f>
        <v>-333.6</v>
      </c>
      <c r="Y1021" s="62">
        <f>'Config sheet'!$N$149*10^-3</f>
        <v>333.6</v>
      </c>
      <c r="Z1021">
        <f t="shared" si="347"/>
        <v>9.0918795132569286E-2</v>
      </c>
      <c r="AA1021" s="62">
        <f>PI()/4*('Config sheet'!$N$38^2)*'Stage 2'!Z1021*2</f>
        <v>8.3154966438991895E-3</v>
      </c>
      <c r="AB1021">
        <f t="shared" si="348"/>
        <v>51.135430333278563</v>
      </c>
    </row>
    <row r="1022" spans="3:28" x14ac:dyDescent="0.25">
      <c r="C1022">
        <v>276</v>
      </c>
      <c r="D1022">
        <f t="shared" si="334"/>
        <v>995</v>
      </c>
      <c r="E1022">
        <f t="shared" si="335"/>
        <v>0.17780000000000001</v>
      </c>
      <c r="F1022">
        <f t="shared" si="333"/>
        <v>4.6231155778894473E-2</v>
      </c>
      <c r="G1022">
        <f t="shared" si="336"/>
        <v>104.19615634406146</v>
      </c>
      <c r="H1022">
        <f t="shared" si="337"/>
        <v>4.8171087355043491</v>
      </c>
      <c r="I1022" s="3">
        <f t="shared" si="338"/>
        <v>8.8900000000000007E-2</v>
      </c>
      <c r="J1022" s="3">
        <f t="shared" si="339"/>
        <v>0.40640000000000004</v>
      </c>
      <c r="K1022">
        <f t="shared" si="340"/>
        <v>0.13964080453845468</v>
      </c>
      <c r="L1022" s="62">
        <f>PI()/4*('Config sheet'!$N$38^2)*'Stage 2'!K1022*2</f>
        <v>1.2771645728452238E-2</v>
      </c>
      <c r="M1022">
        <f t="shared" si="341"/>
        <v>61.219218400475498</v>
      </c>
      <c r="N1022" s="62">
        <f>'Config sheet'!$N$44</f>
        <v>5.8970333333333338</v>
      </c>
      <c r="O1022">
        <f t="shared" si="349"/>
        <v>-9.4229390572894651</v>
      </c>
      <c r="P1022">
        <f t="shared" si="350"/>
        <v>-105.62980994605009</v>
      </c>
      <c r="Q1022">
        <f t="shared" si="342"/>
        <v>180</v>
      </c>
      <c r="R1022">
        <f t="shared" si="343"/>
        <v>-19.013365790289022</v>
      </c>
      <c r="S1022">
        <f t="shared" si="344"/>
        <v>-19.013365790289015</v>
      </c>
      <c r="T1022">
        <f t="shared" ca="1" si="345"/>
        <v>1.3924272678729401</v>
      </c>
      <c r="U1022">
        <f t="shared" ca="1" si="346"/>
        <v>65.638900000000007</v>
      </c>
      <c r="V1022">
        <f ca="1">(-U1022*'Config sheet'!$N$134+'Config sheet'!$N$135*'Stage 2'!U1387)*10^2</f>
        <v>-156.81178338427739</v>
      </c>
      <c r="W1022">
        <f t="shared" ca="1" si="351"/>
        <v>-175.82514917456641</v>
      </c>
      <c r="X1022" s="62">
        <f>'Config sheet'!$N$150*10^-3</f>
        <v>-333.6</v>
      </c>
      <c r="Y1022" s="62">
        <f>'Config sheet'!$N$149*10^-3</f>
        <v>333.6</v>
      </c>
      <c r="Z1022">
        <f t="shared" si="347"/>
        <v>8.9341184538454688E-2</v>
      </c>
      <c r="AA1022" s="62">
        <f>PI()/4*('Config sheet'!$N$38^2)*'Stage 2'!Z1022*2</f>
        <v>8.1712072746701822E-3</v>
      </c>
      <c r="AB1022">
        <f t="shared" si="348"/>
        <v>50.248135285970008</v>
      </c>
    </row>
    <row r="1023" spans="3:28" x14ac:dyDescent="0.25">
      <c r="C1023">
        <v>277</v>
      </c>
      <c r="D1023">
        <f t="shared" si="334"/>
        <v>995</v>
      </c>
      <c r="E1023">
        <f t="shared" si="335"/>
        <v>0.17780000000000001</v>
      </c>
      <c r="F1023">
        <f t="shared" si="333"/>
        <v>4.6398659966499167E-2</v>
      </c>
      <c r="G1023">
        <f t="shared" si="336"/>
        <v>104.19615634406146</v>
      </c>
      <c r="H1023">
        <f t="shared" si="337"/>
        <v>4.8345620280242931</v>
      </c>
      <c r="I1023" s="3">
        <f t="shared" si="338"/>
        <v>8.8900000000000007E-2</v>
      </c>
      <c r="J1023" s="3">
        <f t="shared" si="339"/>
        <v>0.40640000000000004</v>
      </c>
      <c r="K1023">
        <f t="shared" si="340"/>
        <v>0.13806009187743795</v>
      </c>
      <c r="L1023" s="62">
        <f>PI()/4*('Config sheet'!$N$38^2)*'Stage 2'!K1023*2</f>
        <v>1.2627072642012986E-2</v>
      </c>
      <c r="M1023">
        <f t="shared" si="341"/>
        <v>60.526226162690641</v>
      </c>
      <c r="N1023" s="62">
        <f>'Config sheet'!$N$44</f>
        <v>5.8970333333333338</v>
      </c>
      <c r="O1023">
        <f t="shared" si="349"/>
        <v>-9.4390949300739582</v>
      </c>
      <c r="P1023">
        <f t="shared" si="350"/>
        <v>-87.235082124048901</v>
      </c>
      <c r="Q1023">
        <f t="shared" si="342"/>
        <v>180</v>
      </c>
      <c r="R1023">
        <f t="shared" si="343"/>
        <v>-15.702314782328806</v>
      </c>
      <c r="S1023">
        <f t="shared" si="344"/>
        <v>-15.702314782328802</v>
      </c>
      <c r="T1023">
        <f t="shared" ca="1" si="345"/>
        <v>1.3924272678729401</v>
      </c>
      <c r="U1023">
        <f t="shared" ca="1" si="346"/>
        <v>65.638900000000007</v>
      </c>
      <c r="V1023">
        <f ca="1">(-U1023*'Config sheet'!$N$134+'Config sheet'!$N$135*'Stage 2'!U1388)*10^2</f>
        <v>-156.81178338427739</v>
      </c>
      <c r="W1023">
        <f t="shared" ca="1" si="351"/>
        <v>-172.5140981666062</v>
      </c>
      <c r="X1023" s="62">
        <f>'Config sheet'!$N$150*10^-3</f>
        <v>-333.6</v>
      </c>
      <c r="Y1023" s="62">
        <f>'Config sheet'!$N$149*10^-3</f>
        <v>333.6</v>
      </c>
      <c r="Z1023">
        <f t="shared" si="347"/>
        <v>8.7760471877437962E-2</v>
      </c>
      <c r="AA1023" s="62">
        <f>PI()/4*('Config sheet'!$N$38^2)*'Stage 2'!Z1023*2</f>
        <v>8.0266341882309303E-3</v>
      </c>
      <c r="AB1023">
        <f t="shared" si="348"/>
        <v>49.359095544115831</v>
      </c>
    </row>
    <row r="1024" spans="3:28" x14ac:dyDescent="0.25">
      <c r="C1024">
        <v>278</v>
      </c>
      <c r="D1024">
        <f t="shared" si="334"/>
        <v>995</v>
      </c>
      <c r="E1024">
        <f t="shared" si="335"/>
        <v>0.17780000000000001</v>
      </c>
      <c r="F1024">
        <f t="shared" si="333"/>
        <v>4.6566164154103855E-2</v>
      </c>
      <c r="G1024">
        <f t="shared" si="336"/>
        <v>104.19615634406146</v>
      </c>
      <c r="H1024">
        <f t="shared" si="337"/>
        <v>4.8520153205442362</v>
      </c>
      <c r="I1024" s="3">
        <f t="shared" si="338"/>
        <v>8.8900000000000007E-2</v>
      </c>
      <c r="J1024" s="3">
        <f t="shared" si="339"/>
        <v>0.40640000000000004</v>
      </c>
      <c r="K1024">
        <f t="shared" si="340"/>
        <v>0.13647679613131775</v>
      </c>
      <c r="L1024" s="62">
        <f>PI()/4*('Config sheet'!$N$38^2)*'Stage 2'!K1024*2</f>
        <v>1.2482263304802069E-2</v>
      </c>
      <c r="M1024">
        <f t="shared" si="341"/>
        <v>59.832101487638489</v>
      </c>
      <c r="N1024" s="62">
        <f>'Config sheet'!$N$44</f>
        <v>5.8970333333333338</v>
      </c>
      <c r="O1024">
        <f t="shared" si="349"/>
        <v>-9.4521516045944765</v>
      </c>
      <c r="P1024">
        <f t="shared" si="350"/>
        <v>-68.626593564382262</v>
      </c>
      <c r="Q1024">
        <f t="shared" si="342"/>
        <v>180</v>
      </c>
      <c r="R1024">
        <f t="shared" si="343"/>
        <v>-12.352786841588804</v>
      </c>
      <c r="S1024">
        <f t="shared" si="344"/>
        <v>-12.352786841588808</v>
      </c>
      <c r="T1024">
        <f t="shared" ca="1" si="345"/>
        <v>1.3924272678729401</v>
      </c>
      <c r="U1024">
        <f t="shared" ca="1" si="346"/>
        <v>65.638900000000007</v>
      </c>
      <c r="V1024">
        <f ca="1">(-U1024*'Config sheet'!$N$134+'Config sheet'!$N$135*'Stage 2'!U1389)*10^2</f>
        <v>-156.81178338427739</v>
      </c>
      <c r="W1024">
        <f t="shared" ca="1" si="351"/>
        <v>-169.16457022586619</v>
      </c>
      <c r="X1024" s="62">
        <f>'Config sheet'!$N$150*10^-3</f>
        <v>-333.6</v>
      </c>
      <c r="Y1024" s="62">
        <f>'Config sheet'!$N$149*10^-3</f>
        <v>333.6</v>
      </c>
      <c r="Z1024">
        <f t="shared" si="347"/>
        <v>8.6177176131317756E-2</v>
      </c>
      <c r="AA1024" s="62">
        <f>PI()/4*('Config sheet'!$N$38^2)*'Stage 2'!Z1024*2</f>
        <v>7.881824851020014E-3</v>
      </c>
      <c r="AB1024">
        <f t="shared" si="348"/>
        <v>48.46860299849142</v>
      </c>
    </row>
    <row r="1025" spans="3:28" x14ac:dyDescent="0.25">
      <c r="C1025">
        <v>279</v>
      </c>
      <c r="D1025">
        <f t="shared" si="334"/>
        <v>995</v>
      </c>
      <c r="E1025">
        <f t="shared" si="335"/>
        <v>0.17780000000000001</v>
      </c>
      <c r="F1025">
        <f t="shared" si="333"/>
        <v>4.6733668341708542E-2</v>
      </c>
      <c r="G1025">
        <f t="shared" si="336"/>
        <v>104.19615634406146</v>
      </c>
      <c r="H1025">
        <f t="shared" si="337"/>
        <v>4.8694686130641793</v>
      </c>
      <c r="I1025" s="3">
        <f t="shared" si="338"/>
        <v>8.8900000000000007E-2</v>
      </c>
      <c r="J1025" s="3">
        <f t="shared" si="339"/>
        <v>0.40640000000000004</v>
      </c>
      <c r="K1025">
        <f t="shared" si="340"/>
        <v>0.13489144268897796</v>
      </c>
      <c r="L1025" s="62">
        <f>PI()/4*('Config sheet'!$N$38^2)*'Stage 2'!K1025*2</f>
        <v>1.233726576925457E-2</v>
      </c>
      <c r="M1025">
        <f t="shared" si="341"/>
        <v>59.137074708400625</v>
      </c>
      <c r="N1025" s="62">
        <f>'Config sheet'!$N$44</f>
        <v>5.8970333333333338</v>
      </c>
      <c r="O1025">
        <f t="shared" si="349"/>
        <v>-9.4620738916696627</v>
      </c>
      <c r="P1025">
        <f t="shared" si="350"/>
        <v>-49.811755425353454</v>
      </c>
      <c r="Q1025">
        <f t="shared" si="342"/>
        <v>180</v>
      </c>
      <c r="R1025">
        <f t="shared" si="343"/>
        <v>-8.9661159765636231</v>
      </c>
      <c r="S1025">
        <f t="shared" si="344"/>
        <v>-8.9661159765636231</v>
      </c>
      <c r="T1025">
        <f t="shared" ca="1" si="345"/>
        <v>1.3924272678729401</v>
      </c>
      <c r="U1025">
        <f t="shared" ca="1" si="346"/>
        <v>65.638900000000007</v>
      </c>
      <c r="V1025">
        <f ca="1">(-U1025*'Config sheet'!$N$134+'Config sheet'!$N$135*'Stage 2'!U1390)*10^2</f>
        <v>-156.81178338427739</v>
      </c>
      <c r="W1025">
        <f t="shared" ca="1" si="351"/>
        <v>-165.77789936084102</v>
      </c>
      <c r="X1025" s="62">
        <f>'Config sheet'!$N$150*10^-3</f>
        <v>-333.6</v>
      </c>
      <c r="Y1025" s="62">
        <f>'Config sheet'!$N$149*10^-3</f>
        <v>333.6</v>
      </c>
      <c r="Z1025">
        <f t="shared" si="347"/>
        <v>8.4591822688977969E-2</v>
      </c>
      <c r="AA1025" s="62">
        <f>PI()/4*('Config sheet'!$N$38^2)*'Stage 2'!Z1025*2</f>
        <v>7.7368273154725152E-3</v>
      </c>
      <c r="AB1025">
        <f t="shared" si="348"/>
        <v>47.576953143407181</v>
      </c>
    </row>
    <row r="1026" spans="3:28" x14ac:dyDescent="0.25">
      <c r="C1026">
        <v>280</v>
      </c>
      <c r="D1026">
        <f t="shared" si="334"/>
        <v>995</v>
      </c>
      <c r="E1026">
        <f t="shared" si="335"/>
        <v>0.17780000000000001</v>
      </c>
      <c r="F1026">
        <f t="shared" si="333"/>
        <v>4.6901172529313237E-2</v>
      </c>
      <c r="G1026">
        <f t="shared" si="336"/>
        <v>104.19615634406146</v>
      </c>
      <c r="H1026">
        <f t="shared" si="337"/>
        <v>4.8869219055841224</v>
      </c>
      <c r="I1026" s="3">
        <f t="shared" si="338"/>
        <v>8.8900000000000007E-2</v>
      </c>
      <c r="J1026" s="3">
        <f t="shared" si="339"/>
        <v>0.40640000000000004</v>
      </c>
      <c r="K1026">
        <f t="shared" si="340"/>
        <v>0.13330456312431338</v>
      </c>
      <c r="L1026" s="62">
        <f>PI()/4*('Config sheet'!$N$38^2)*'Stage 2'!K1026*2</f>
        <v>1.2192128653490994E-2</v>
      </c>
      <c r="M1026">
        <f t="shared" si="341"/>
        <v>58.441378869598012</v>
      </c>
      <c r="N1026" s="62">
        <f>'Config sheet'!$N$44</f>
        <v>5.8970333333333338</v>
      </c>
      <c r="O1026">
        <f t="shared" si="349"/>
        <v>-9.4688278677688995</v>
      </c>
      <c r="P1026">
        <f t="shared" si="350"/>
        <v>-30.798267657824084</v>
      </c>
      <c r="Q1026">
        <f t="shared" si="342"/>
        <v>180</v>
      </c>
      <c r="R1026">
        <f t="shared" si="343"/>
        <v>-5.5436881784083356</v>
      </c>
      <c r="S1026">
        <f t="shared" si="344"/>
        <v>-5.5436881784083356</v>
      </c>
      <c r="T1026">
        <f t="shared" ca="1" si="345"/>
        <v>1.3924272678729401</v>
      </c>
      <c r="U1026">
        <f t="shared" ca="1" si="346"/>
        <v>65.638900000000007</v>
      </c>
      <c r="V1026">
        <f ca="1">(-U1026*'Config sheet'!$N$134+'Config sheet'!$N$135*'Stage 2'!U1391)*10^2</f>
        <v>-156.81178338427739</v>
      </c>
      <c r="W1026">
        <f t="shared" ca="1" si="351"/>
        <v>-162.35547156268572</v>
      </c>
      <c r="X1026" s="62">
        <f>'Config sheet'!$N$150*10^-3</f>
        <v>-333.6</v>
      </c>
      <c r="Y1026" s="62">
        <f>'Config sheet'!$N$149*10^-3</f>
        <v>333.6</v>
      </c>
      <c r="Z1026">
        <f t="shared" si="347"/>
        <v>8.3004943124313391E-2</v>
      </c>
      <c r="AA1026" s="62">
        <f>PI()/4*('Config sheet'!$N$38^2)*'Stage 2'!Z1026*2</f>
        <v>7.5916901997089403E-3</v>
      </c>
      <c r="AB1026">
        <f t="shared" si="348"/>
        <v>46.684444951807308</v>
      </c>
    </row>
    <row r="1027" spans="3:28" x14ac:dyDescent="0.25">
      <c r="C1027">
        <v>281</v>
      </c>
      <c r="D1027">
        <f t="shared" si="334"/>
        <v>995</v>
      </c>
      <c r="E1027">
        <f t="shared" si="335"/>
        <v>0.17780000000000001</v>
      </c>
      <c r="F1027">
        <f t="shared" si="333"/>
        <v>4.7068676716917925E-2</v>
      </c>
      <c r="G1027">
        <f t="shared" si="336"/>
        <v>104.19615634406146</v>
      </c>
      <c r="H1027">
        <f t="shared" si="337"/>
        <v>4.9043751981040655</v>
      </c>
      <c r="I1027" s="3">
        <f t="shared" si="338"/>
        <v>8.8900000000000007E-2</v>
      </c>
      <c r="J1027" s="3">
        <f t="shared" si="339"/>
        <v>0.40640000000000004</v>
      </c>
      <c r="K1027">
        <f t="shared" si="340"/>
        <v>0.13171669496438793</v>
      </c>
      <c r="L1027" s="62">
        <f>PI()/4*('Config sheet'!$N$38^2)*'Stage 2'!K1027*2</f>
        <v>1.2046901120112866E-2</v>
      </c>
      <c r="M1027">
        <f t="shared" si="341"/>
        <v>57.745249625750326</v>
      </c>
      <c r="N1027" s="62">
        <f>'Config sheet'!$N$44</f>
        <v>5.8970333333333338</v>
      </c>
      <c r="O1027">
        <f t="shared" si="349"/>
        <v>-9.4723809229939615</v>
      </c>
      <c r="P1027">
        <f t="shared" si="350"/>
        <v>-11.594114261091818</v>
      </c>
      <c r="Q1027">
        <f t="shared" si="342"/>
        <v>180</v>
      </c>
      <c r="R1027">
        <f t="shared" si="343"/>
        <v>-2.0869405669965322</v>
      </c>
      <c r="S1027">
        <f t="shared" si="344"/>
        <v>-2.0869405669965273</v>
      </c>
      <c r="T1027">
        <f t="shared" ca="1" si="345"/>
        <v>1.3924272678729401</v>
      </c>
      <c r="U1027">
        <f t="shared" ca="1" si="346"/>
        <v>65.638900000000007</v>
      </c>
      <c r="V1027">
        <f ca="1">(-U1027*'Config sheet'!$N$134+'Config sheet'!$N$135*'Stage 2'!U1392)*10^2</f>
        <v>-156.81178338427739</v>
      </c>
      <c r="W1027">
        <f t="shared" ca="1" si="351"/>
        <v>-158.89872395127392</v>
      </c>
      <c r="X1027" s="62">
        <f>'Config sheet'!$N$150*10^-3</f>
        <v>-333.6</v>
      </c>
      <c r="Y1027" s="62">
        <f>'Config sheet'!$N$149*10^-3</f>
        <v>333.6</v>
      </c>
      <c r="Z1027">
        <f t="shared" si="347"/>
        <v>8.1417074964387937E-2</v>
      </c>
      <c r="AA1027" s="62">
        <f>PI()/4*('Config sheet'!$N$38^2)*'Stage 2'!Z1027*2</f>
        <v>7.4464626663308109E-3</v>
      </c>
      <c r="AB1027">
        <f t="shared" si="348"/>
        <v>45.791380744875106</v>
      </c>
    </row>
    <row r="1028" spans="3:28" x14ac:dyDescent="0.25">
      <c r="C1028">
        <v>282</v>
      </c>
      <c r="D1028">
        <f t="shared" si="334"/>
        <v>995</v>
      </c>
      <c r="E1028">
        <f t="shared" si="335"/>
        <v>0.17780000000000001</v>
      </c>
      <c r="F1028">
        <f t="shared" si="333"/>
        <v>4.7236180904522612E-2</v>
      </c>
      <c r="G1028">
        <f t="shared" si="336"/>
        <v>104.19615634406146</v>
      </c>
      <c r="H1028">
        <f t="shared" si="337"/>
        <v>4.9218284906240086</v>
      </c>
      <c r="I1028" s="3">
        <f t="shared" si="338"/>
        <v>8.8900000000000007E-2</v>
      </c>
      <c r="J1028" s="3">
        <f t="shared" si="339"/>
        <v>0.40640000000000004</v>
      </c>
      <c r="K1028">
        <f t="shared" si="340"/>
        <v>0.13012838144803723</v>
      </c>
      <c r="L1028" s="62">
        <f>PI()/4*('Config sheet'!$N$38^2)*'Stage 2'!K1028*2</f>
        <v>1.1901632854124345E-2</v>
      </c>
      <c r="M1028">
        <f t="shared" si="341"/>
        <v>57.048925135446183</v>
      </c>
      <c r="N1028" s="62">
        <f>'Config sheet'!$N$44</f>
        <v>5.8970333333333338</v>
      </c>
      <c r="O1028">
        <f t="shared" si="349"/>
        <v>-9.4727018082359233</v>
      </c>
      <c r="P1028">
        <f t="shared" si="350"/>
        <v>7.7924418201010326</v>
      </c>
      <c r="Q1028">
        <f t="shared" si="342"/>
        <v>180</v>
      </c>
      <c r="R1028">
        <f t="shared" si="343"/>
        <v>1.4026395276181822</v>
      </c>
      <c r="S1028">
        <f t="shared" si="344"/>
        <v>1.402639527618186</v>
      </c>
      <c r="T1028">
        <f t="shared" ca="1" si="345"/>
        <v>1.3924272678729401</v>
      </c>
      <c r="U1028">
        <f t="shared" ca="1" si="346"/>
        <v>65.638900000000007</v>
      </c>
      <c r="V1028">
        <f ca="1">(-U1028*'Config sheet'!$N$134+'Config sheet'!$N$135*'Stage 2'!U1393)*10^2</f>
        <v>-156.81178338427739</v>
      </c>
      <c r="W1028">
        <f t="shared" ca="1" si="351"/>
        <v>-155.4091438566592</v>
      </c>
      <c r="X1028" s="62">
        <f>'Config sheet'!$N$150*10^-3</f>
        <v>-333.6</v>
      </c>
      <c r="Y1028" s="62">
        <f>'Config sheet'!$N$149*10^-3</f>
        <v>333.6</v>
      </c>
      <c r="Z1028">
        <f t="shared" si="347"/>
        <v>7.9828761448037244E-2</v>
      </c>
      <c r="AA1028" s="62">
        <f>PI()/4*('Config sheet'!$N$38^2)*'Stage 2'!Z1028*2</f>
        <v>7.3011944003422901E-3</v>
      </c>
      <c r="AB1028">
        <f t="shared" si="348"/>
        <v>44.898066056263922</v>
      </c>
    </row>
    <row r="1029" spans="3:28" x14ac:dyDescent="0.25">
      <c r="C1029">
        <v>283</v>
      </c>
      <c r="D1029">
        <f t="shared" si="334"/>
        <v>995</v>
      </c>
      <c r="E1029">
        <f t="shared" si="335"/>
        <v>0.17780000000000001</v>
      </c>
      <c r="F1029">
        <f t="shared" si="333"/>
        <v>4.7403685092127307E-2</v>
      </c>
      <c r="G1029">
        <f t="shared" si="336"/>
        <v>104.19615634406146</v>
      </c>
      <c r="H1029">
        <f t="shared" si="337"/>
        <v>4.9392817831439526</v>
      </c>
      <c r="I1029" s="3">
        <f t="shared" si="338"/>
        <v>8.8900000000000007E-2</v>
      </c>
      <c r="J1029" s="3">
        <f t="shared" si="339"/>
        <v>0.40640000000000004</v>
      </c>
      <c r="K1029">
        <f t="shared" si="340"/>
        <v>0.12854017127514689</v>
      </c>
      <c r="L1029" s="62">
        <f>PI()/4*('Config sheet'!$N$38^2)*'Stage 2'!K1029*2</f>
        <v>1.1756374040001046E-2</v>
      </c>
      <c r="M1029">
        <f t="shared" si="341"/>
        <v>56.352645951425473</v>
      </c>
      <c r="N1029" s="62">
        <f>'Config sheet'!$N$44</f>
        <v>5.8970333333333338</v>
      </c>
      <c r="O1029">
        <f t="shared" si="349"/>
        <v>-9.4697606814475588</v>
      </c>
      <c r="P1029">
        <f t="shared" si="350"/>
        <v>27.352864152622146</v>
      </c>
      <c r="Q1029">
        <f t="shared" si="342"/>
        <v>180</v>
      </c>
      <c r="R1029">
        <f t="shared" si="343"/>
        <v>4.9235155474719887</v>
      </c>
      <c r="S1029">
        <f t="shared" si="344"/>
        <v>4.9235155474719869</v>
      </c>
      <c r="T1029">
        <f t="shared" ca="1" si="345"/>
        <v>1.3924272678729401</v>
      </c>
      <c r="U1029">
        <f t="shared" ca="1" si="346"/>
        <v>65.638900000000007</v>
      </c>
      <c r="V1029">
        <f ca="1">(-U1029*'Config sheet'!$N$134+'Config sheet'!$N$135*'Stage 2'!U1394)*10^2</f>
        <v>-156.81178338427739</v>
      </c>
      <c r="W1029">
        <f t="shared" ca="1" si="351"/>
        <v>-151.8882678368054</v>
      </c>
      <c r="X1029" s="62">
        <f>'Config sheet'!$N$150*10^-3</f>
        <v>-333.6</v>
      </c>
      <c r="Y1029" s="62">
        <f>'Config sheet'!$N$149*10^-3</f>
        <v>333.6</v>
      </c>
      <c r="Z1029">
        <f t="shared" si="347"/>
        <v>7.8240551275146897E-2</v>
      </c>
      <c r="AA1029" s="62">
        <f>PI()/4*('Config sheet'!$N$38^2)*'Stage 2'!Z1029*2</f>
        <v>7.1559355862189904E-3</v>
      </c>
      <c r="AB1029">
        <f t="shared" si="348"/>
        <v>44.004809491083741</v>
      </c>
    </row>
    <row r="1030" spans="3:28" x14ac:dyDescent="0.25">
      <c r="C1030">
        <v>284</v>
      </c>
      <c r="D1030">
        <f t="shared" si="334"/>
        <v>995</v>
      </c>
      <c r="E1030">
        <f t="shared" si="335"/>
        <v>0.17780000000000001</v>
      </c>
      <c r="F1030">
        <f t="shared" si="333"/>
        <v>4.7571189279731994E-2</v>
      </c>
      <c r="G1030">
        <f t="shared" si="336"/>
        <v>104.19615634406146</v>
      </c>
      <c r="H1030">
        <f t="shared" si="337"/>
        <v>4.9567350756638957</v>
      </c>
      <c r="I1030" s="3">
        <f t="shared" si="338"/>
        <v>8.8900000000000007E-2</v>
      </c>
      <c r="J1030" s="3">
        <f t="shared" si="339"/>
        <v>0.40640000000000004</v>
      </c>
      <c r="K1030">
        <f t="shared" si="340"/>
        <v>0.12695261834685451</v>
      </c>
      <c r="L1030" s="62">
        <f>PI()/4*('Config sheet'!$N$38^2)*'Stage 2'!K1030*2</f>
        <v>1.1611175337928731E-2</v>
      </c>
      <c r="M1030">
        <f t="shared" si="341"/>
        <v>55.656654906682654</v>
      </c>
      <c r="N1030" s="62">
        <f>'Config sheet'!$N$44</f>
        <v>5.8970333333333338</v>
      </c>
      <c r="O1030">
        <f t="shared" si="349"/>
        <v>-9.463529152972356</v>
      </c>
      <c r="P1030">
        <f t="shared" si="350"/>
        <v>47.078348620815575</v>
      </c>
      <c r="Q1030">
        <f t="shared" si="342"/>
        <v>180</v>
      </c>
      <c r="R1030">
        <f t="shared" si="343"/>
        <v>8.4741027517468055</v>
      </c>
      <c r="S1030">
        <f t="shared" si="344"/>
        <v>8.4741027517468037</v>
      </c>
      <c r="T1030">
        <f t="shared" ca="1" si="345"/>
        <v>1.3924272678729401</v>
      </c>
      <c r="U1030">
        <f t="shared" ca="1" si="346"/>
        <v>65.638900000000007</v>
      </c>
      <c r="V1030">
        <f ca="1">(-U1030*'Config sheet'!$N$134+'Config sheet'!$N$135*'Stage 2'!U1395)*10^2</f>
        <v>-156.81178338427739</v>
      </c>
      <c r="W1030">
        <f t="shared" ca="1" si="351"/>
        <v>-148.33768063253058</v>
      </c>
      <c r="X1030" s="62">
        <f>'Config sheet'!$N$150*10^-3</f>
        <v>-333.6</v>
      </c>
      <c r="Y1030" s="62">
        <f>'Config sheet'!$N$149*10^-3</f>
        <v>333.6</v>
      </c>
      <c r="Z1030">
        <f t="shared" si="347"/>
        <v>7.6652998346854517E-2</v>
      </c>
      <c r="AA1030" s="62">
        <f>PI()/4*('Config sheet'!$N$38^2)*'Stage 2'!Z1030*2</f>
        <v>7.0107368841466769E-3</v>
      </c>
      <c r="AB1030">
        <f t="shared" si="348"/>
        <v>43.11192257978319</v>
      </c>
    </row>
    <row r="1031" spans="3:28" x14ac:dyDescent="0.25">
      <c r="C1031">
        <v>285</v>
      </c>
      <c r="D1031">
        <f t="shared" si="334"/>
        <v>995</v>
      </c>
      <c r="E1031">
        <f t="shared" si="335"/>
        <v>0.17780000000000001</v>
      </c>
      <c r="F1031">
        <f t="shared" si="333"/>
        <v>4.7738693467336689E-2</v>
      </c>
      <c r="G1031">
        <f t="shared" si="336"/>
        <v>104.19615634406146</v>
      </c>
      <c r="H1031">
        <f t="shared" si="337"/>
        <v>4.9741883681838397</v>
      </c>
      <c r="I1031" s="3">
        <f t="shared" si="338"/>
        <v>8.8900000000000007E-2</v>
      </c>
      <c r="J1031" s="3">
        <f t="shared" si="339"/>
        <v>0.40640000000000004</v>
      </c>
      <c r="K1031">
        <f t="shared" si="340"/>
        <v>0.12536628149693974</v>
      </c>
      <c r="L1031" s="62">
        <f>PI()/4*('Config sheet'!$N$38^2)*'Stage 2'!K1031*2</f>
        <v>1.1466087859236062E-2</v>
      </c>
      <c r="M1031">
        <f t="shared" si="341"/>
        <v>54.961196996706853</v>
      </c>
      <c r="N1031" s="62">
        <f>'Config sheet'!$N$44</f>
        <v>5.8970333333333338</v>
      </c>
      <c r="O1031">
        <f t="shared" si="349"/>
        <v>-9.4539803298722216</v>
      </c>
      <c r="P1031">
        <f t="shared" si="350"/>
        <v>66.959829575522917</v>
      </c>
      <c r="Q1031">
        <f t="shared" si="342"/>
        <v>180</v>
      </c>
      <c r="R1031">
        <f t="shared" si="343"/>
        <v>12.052769323594127</v>
      </c>
      <c r="S1031">
        <f t="shared" si="344"/>
        <v>12.052769323594127</v>
      </c>
      <c r="T1031">
        <f t="shared" ca="1" si="345"/>
        <v>1.3924272678729401</v>
      </c>
      <c r="U1031">
        <f t="shared" ca="1" si="346"/>
        <v>65.638900000000007</v>
      </c>
      <c r="V1031">
        <f ca="1">(-U1031*'Config sheet'!$N$134+'Config sheet'!$N$135*'Stage 2'!U1396)*10^2</f>
        <v>-156.81178338427739</v>
      </c>
      <c r="W1031">
        <f t="shared" ca="1" si="351"/>
        <v>-144.75901406068326</v>
      </c>
      <c r="X1031" s="62">
        <f>'Config sheet'!$N$150*10^-3</f>
        <v>-333.6</v>
      </c>
      <c r="Y1031" s="62">
        <f>'Config sheet'!$N$149*10^-3</f>
        <v>333.6</v>
      </c>
      <c r="Z1031">
        <f t="shared" si="347"/>
        <v>7.5066661496939746E-2</v>
      </c>
      <c r="AA1031" s="62">
        <f>PI()/4*('Config sheet'!$N$38^2)*'Stage 2'!Z1031*2</f>
        <v>6.8656494054540069E-3</v>
      </c>
      <c r="AB1031">
        <f t="shared" si="348"/>
        <v>42.219719627075222</v>
      </c>
    </row>
    <row r="1032" spans="3:28" x14ac:dyDescent="0.25">
      <c r="C1032">
        <v>286</v>
      </c>
      <c r="D1032">
        <f t="shared" si="334"/>
        <v>995</v>
      </c>
      <c r="E1032">
        <f t="shared" si="335"/>
        <v>0.17780000000000001</v>
      </c>
      <c r="F1032">
        <f t="shared" si="333"/>
        <v>4.7906197654941376E-2</v>
      </c>
      <c r="G1032">
        <f t="shared" si="336"/>
        <v>104.19615634406146</v>
      </c>
      <c r="H1032">
        <f t="shared" si="337"/>
        <v>4.9916416607037819</v>
      </c>
      <c r="I1032" s="3">
        <f t="shared" si="338"/>
        <v>8.8900000000000007E-2</v>
      </c>
      <c r="J1032" s="3">
        <f t="shared" si="339"/>
        <v>0.40640000000000004</v>
      </c>
      <c r="K1032">
        <f t="shared" si="340"/>
        <v>0.12378172421468293</v>
      </c>
      <c r="L1032" s="62">
        <f>PI()/4*('Config sheet'!$N$38^2)*'Stage 2'!K1032*2</f>
        <v>1.1321163141047046E-2</v>
      </c>
      <c r="M1032">
        <f t="shared" si="341"/>
        <v>54.266519257981635</v>
      </c>
      <c r="N1032" s="62">
        <f>'Config sheet'!$N$44</f>
        <v>5.8970333333333338</v>
      </c>
      <c r="O1032">
        <f t="shared" si="349"/>
        <v>-9.4410888591968831</v>
      </c>
      <c r="P1032">
        <f t="shared" si="350"/>
        <v>86.987986320134581</v>
      </c>
      <c r="Q1032">
        <f t="shared" si="342"/>
        <v>180</v>
      </c>
      <c r="R1032">
        <f t="shared" si="343"/>
        <v>15.657837537624225</v>
      </c>
      <c r="S1032">
        <f t="shared" si="344"/>
        <v>15.657837537624225</v>
      </c>
      <c r="T1032">
        <f t="shared" ca="1" si="345"/>
        <v>1.3924272678729401</v>
      </c>
      <c r="U1032">
        <f t="shared" ca="1" si="346"/>
        <v>65.638900000000007</v>
      </c>
      <c r="V1032">
        <f ca="1">(-U1032*'Config sheet'!$N$134+'Config sheet'!$N$135*'Stage 2'!U1397)*10^2</f>
        <v>-156.81178338427739</v>
      </c>
      <c r="W1032">
        <f t="shared" ca="1" si="351"/>
        <v>-141.15394584665316</v>
      </c>
      <c r="X1032" s="62">
        <f>'Config sheet'!$N$150*10^-3</f>
        <v>-333.6</v>
      </c>
      <c r="Y1032" s="62">
        <f>'Config sheet'!$N$149*10^-3</f>
        <v>333.6</v>
      </c>
      <c r="Z1032">
        <f t="shared" si="347"/>
        <v>7.3482104214682931E-2</v>
      </c>
      <c r="AA1032" s="62">
        <f>PI()/4*('Config sheet'!$N$38^2)*'Stage 2'!Z1032*2</f>
        <v>6.7207246872649897E-3</v>
      </c>
      <c r="AB1032">
        <f t="shared" si="348"/>
        <v>41.328517556064639</v>
      </c>
    </row>
    <row r="1033" spans="3:28" x14ac:dyDescent="0.25">
      <c r="C1033">
        <v>287</v>
      </c>
      <c r="D1033">
        <f t="shared" si="334"/>
        <v>995</v>
      </c>
      <c r="E1033">
        <f t="shared" si="335"/>
        <v>0.17780000000000001</v>
      </c>
      <c r="F1033">
        <f t="shared" si="333"/>
        <v>4.8073701842546064E-2</v>
      </c>
      <c r="G1033">
        <f t="shared" si="336"/>
        <v>104.19615634406146</v>
      </c>
      <c r="H1033">
        <f t="shared" si="337"/>
        <v>5.009094953223725</v>
      </c>
      <c r="I1033" s="3">
        <f t="shared" si="338"/>
        <v>8.8900000000000007E-2</v>
      </c>
      <c r="J1033" s="3">
        <f t="shared" si="339"/>
        <v>0.40640000000000004</v>
      </c>
      <c r="K1033">
        <f t="shared" si="340"/>
        <v>0.12219951435948702</v>
      </c>
      <c r="L1033" s="62">
        <f>PI()/4*('Config sheet'!$N$38^2)*'Stage 2'!K1033*2</f>
        <v>1.1176453120180164E-2</v>
      </c>
      <c r="M1033">
        <f t="shared" si="341"/>
        <v>53.572870642873937</v>
      </c>
      <c r="N1033" s="62">
        <f>'Config sheet'!$N$44</f>
        <v>5.8970333333333338</v>
      </c>
      <c r="O1033">
        <f t="shared" si="349"/>
        <v>-9.4248309701390625</v>
      </c>
      <c r="P1033">
        <f t="shared" si="350"/>
        <v>107.15324992719334</v>
      </c>
      <c r="Q1033">
        <f t="shared" si="342"/>
        <v>180</v>
      </c>
      <c r="R1033">
        <f t="shared" si="343"/>
        <v>19.287584986894803</v>
      </c>
      <c r="S1033">
        <f t="shared" si="344"/>
        <v>19.287584986894803</v>
      </c>
      <c r="T1033">
        <f t="shared" ca="1" si="345"/>
        <v>1.3924272678729401</v>
      </c>
      <c r="U1033">
        <f t="shared" ca="1" si="346"/>
        <v>65.638900000000007</v>
      </c>
      <c r="V1033">
        <f ca="1">(-U1033*'Config sheet'!$N$134+'Config sheet'!$N$135*'Stage 2'!U1398)*10^2</f>
        <v>-156.81178338427739</v>
      </c>
      <c r="W1033">
        <f t="shared" ca="1" si="351"/>
        <v>-137.52419839738258</v>
      </c>
      <c r="X1033" s="62">
        <f>'Config sheet'!$N$150*10^-3</f>
        <v>-333.6</v>
      </c>
      <c r="Y1033" s="62">
        <f>'Config sheet'!$N$149*10^-3</f>
        <v>333.6</v>
      </c>
      <c r="Z1033">
        <f t="shared" si="347"/>
        <v>7.1899894359487015E-2</v>
      </c>
      <c r="AA1033" s="62">
        <f>PI()/4*('Config sheet'!$N$38^2)*'Stage 2'!Z1033*2</f>
        <v>6.5760146663981084E-3</v>
      </c>
      <c r="AB1033">
        <f t="shared" si="348"/>
        <v>40.438635747742978</v>
      </c>
    </row>
    <row r="1034" spans="3:28" x14ac:dyDescent="0.25">
      <c r="C1034">
        <v>288</v>
      </c>
      <c r="D1034">
        <f t="shared" si="334"/>
        <v>995</v>
      </c>
      <c r="E1034">
        <f t="shared" si="335"/>
        <v>0.17780000000000001</v>
      </c>
      <c r="F1034">
        <f t="shared" si="333"/>
        <v>4.8241206030150759E-2</v>
      </c>
      <c r="G1034">
        <f t="shared" si="336"/>
        <v>104.19615634406146</v>
      </c>
      <c r="H1034">
        <f t="shared" si="337"/>
        <v>5.026548245743669</v>
      </c>
      <c r="I1034" s="3">
        <f t="shared" si="338"/>
        <v>8.8900000000000007E-2</v>
      </c>
      <c r="J1034" s="3">
        <f t="shared" si="339"/>
        <v>0.40640000000000004</v>
      </c>
      <c r="K1034">
        <f t="shared" si="340"/>
        <v>0.12062022386757466</v>
      </c>
      <c r="L1034" s="62">
        <f>PI()/4*('Config sheet'!$N$38^2)*'Stage 2'!K1034*2</f>
        <v>1.1032010106322685E-2</v>
      </c>
      <c r="M1034">
        <f t="shared" si="341"/>
        <v>52.880501891048603</v>
      </c>
      <c r="N1034" s="62">
        <f>'Config sheet'!$N$44</f>
        <v>5.8970333333333338</v>
      </c>
      <c r="O1034">
        <f t="shared" si="349"/>
        <v>-9.4051845150206379</v>
      </c>
      <c r="P1034">
        <f t="shared" si="350"/>
        <v>127.44581037858833</v>
      </c>
      <c r="Q1034">
        <f t="shared" si="342"/>
        <v>180</v>
      </c>
      <c r="R1034">
        <f t="shared" si="343"/>
        <v>22.940245868145908</v>
      </c>
      <c r="S1034">
        <f t="shared" si="344"/>
        <v>22.940245868145901</v>
      </c>
      <c r="T1034">
        <f t="shared" ca="1" si="345"/>
        <v>1.3924272678729401</v>
      </c>
      <c r="U1034">
        <f t="shared" ca="1" si="346"/>
        <v>65.638900000000007</v>
      </c>
      <c r="V1034">
        <f ca="1">(-U1034*'Config sheet'!$N$134+'Config sheet'!$N$135*'Stage 2'!U1399)*10^2</f>
        <v>-156.81178338427739</v>
      </c>
      <c r="W1034">
        <f t="shared" ca="1" si="351"/>
        <v>-133.87153751613147</v>
      </c>
      <c r="X1034" s="62">
        <f>'Config sheet'!$N$150*10^-3</f>
        <v>-333.6</v>
      </c>
      <c r="Y1034" s="62">
        <f>'Config sheet'!$N$149*10^-3</f>
        <v>333.6</v>
      </c>
      <c r="Z1034">
        <f t="shared" si="347"/>
        <v>7.032060386757466E-2</v>
      </c>
      <c r="AA1034" s="62">
        <f>PI()/4*('Config sheet'!$N$38^2)*'Stage 2'!Z1034*2</f>
        <v>6.4315716525406279E-3</v>
      </c>
      <c r="AB1034">
        <f t="shared" si="348"/>
        <v>39.550395876026236</v>
      </c>
    </row>
    <row r="1035" spans="3:28" x14ac:dyDescent="0.25">
      <c r="C1035">
        <v>289</v>
      </c>
      <c r="D1035">
        <f t="shared" si="334"/>
        <v>995</v>
      </c>
      <c r="E1035">
        <f t="shared" si="335"/>
        <v>0.17780000000000001</v>
      </c>
      <c r="F1035">
        <f t="shared" si="333"/>
        <v>4.8408710217755446E-2</v>
      </c>
      <c r="G1035">
        <f t="shared" si="336"/>
        <v>104.19615634406146</v>
      </c>
      <c r="H1035">
        <f t="shared" si="337"/>
        <v>5.0440015382636121</v>
      </c>
      <c r="I1035" s="3">
        <f t="shared" si="338"/>
        <v>8.8900000000000007E-2</v>
      </c>
      <c r="J1035" s="3">
        <f t="shared" si="339"/>
        <v>0.40640000000000004</v>
      </c>
      <c r="K1035">
        <f t="shared" si="340"/>
        <v>0.11904442845108061</v>
      </c>
      <c r="L1035" s="62">
        <f>PI()/4*('Config sheet'!$N$38^2)*'Stage 2'!K1035*2</f>
        <v>1.0887886754509435E-2</v>
      </c>
      <c r="M1035">
        <f t="shared" si="341"/>
        <v>52.189665397548936</v>
      </c>
      <c r="N1035" s="62">
        <f>'Config sheet'!$N$44</f>
        <v>5.8970333333333338</v>
      </c>
      <c r="O1035">
        <f t="shared" si="349"/>
        <v>-9.3821290090562179</v>
      </c>
      <c r="P1035">
        <f t="shared" si="350"/>
        <v>147.85562402204636</v>
      </c>
      <c r="Q1035">
        <f t="shared" si="342"/>
        <v>180</v>
      </c>
      <c r="R1035">
        <f t="shared" si="343"/>
        <v>26.614012323968353</v>
      </c>
      <c r="S1035">
        <f t="shared" si="344"/>
        <v>26.614012323968346</v>
      </c>
      <c r="T1035">
        <f t="shared" ca="1" si="345"/>
        <v>1.3924272678729401</v>
      </c>
      <c r="U1035">
        <f t="shared" ca="1" si="346"/>
        <v>65.638900000000007</v>
      </c>
      <c r="V1035">
        <f ca="1">(-U1035*'Config sheet'!$N$134+'Config sheet'!$N$135*'Stage 2'!U1400)*10^2</f>
        <v>-156.81178338427739</v>
      </c>
      <c r="W1035">
        <f t="shared" ca="1" si="351"/>
        <v>-130.19777106030904</v>
      </c>
      <c r="X1035" s="62">
        <f>'Config sheet'!$N$150*10^-3</f>
        <v>-333.6</v>
      </c>
      <c r="Y1035" s="62">
        <f>'Config sheet'!$N$149*10^-3</f>
        <v>333.6</v>
      </c>
      <c r="Z1035">
        <f t="shared" si="347"/>
        <v>6.8744808451080608E-2</v>
      </c>
      <c r="AA1035" s="62">
        <f>PI()/4*('Config sheet'!$N$38^2)*'Stage 2'!Z1035*2</f>
        <v>6.2874483007273789E-3</v>
      </c>
      <c r="AB1035">
        <f t="shared" si="348"/>
        <v>38.664121738515526</v>
      </c>
    </row>
    <row r="1036" spans="3:28" x14ac:dyDescent="0.25">
      <c r="C1036">
        <v>290</v>
      </c>
      <c r="D1036">
        <f t="shared" si="334"/>
        <v>995</v>
      </c>
      <c r="E1036">
        <f t="shared" si="335"/>
        <v>0.17780000000000001</v>
      </c>
      <c r="F1036">
        <f t="shared" si="333"/>
        <v>4.8576214405360134E-2</v>
      </c>
      <c r="G1036">
        <f t="shared" si="336"/>
        <v>104.19615634406146</v>
      </c>
      <c r="H1036">
        <f t="shared" si="337"/>
        <v>5.0614548307835552</v>
      </c>
      <c r="I1036" s="3">
        <f t="shared" si="338"/>
        <v>8.8900000000000007E-2</v>
      </c>
      <c r="J1036" s="3">
        <f t="shared" si="339"/>
        <v>0.40640000000000004</v>
      </c>
      <c r="K1036">
        <f t="shared" si="340"/>
        <v>0.11747270728987637</v>
      </c>
      <c r="L1036" s="62">
        <f>PI()/4*('Config sheet'!$N$38^2)*'Stage 2'!K1036*2</f>
        <v>1.0744136036936877E-2</v>
      </c>
      <c r="M1036">
        <f t="shared" si="341"/>
        <v>51.500615077691215</v>
      </c>
      <c r="N1036" s="62">
        <f>'Config sheet'!$N$44</f>
        <v>5.8970333333333338</v>
      </c>
      <c r="O1036">
        <f t="shared" si="349"/>
        <v>-9.3556456688417313</v>
      </c>
      <c r="P1036">
        <f t="shared" si="350"/>
        <v>168.37242133619895</v>
      </c>
      <c r="Q1036">
        <f t="shared" si="342"/>
        <v>180</v>
      </c>
      <c r="R1036">
        <f t="shared" si="343"/>
        <v>30.30703584051582</v>
      </c>
      <c r="S1036">
        <f t="shared" si="344"/>
        <v>30.307035840515812</v>
      </c>
      <c r="T1036">
        <f t="shared" ca="1" si="345"/>
        <v>1.3924272678729401</v>
      </c>
      <c r="U1036">
        <f t="shared" ca="1" si="346"/>
        <v>65.638900000000007</v>
      </c>
      <c r="V1036">
        <f ca="1">(-U1036*'Config sheet'!$N$134+'Config sheet'!$N$135*'Stage 2'!U1401)*10^2</f>
        <v>-156.81178338427739</v>
      </c>
      <c r="W1036">
        <f t="shared" ca="1" si="351"/>
        <v>-126.50474754376157</v>
      </c>
      <c r="X1036" s="62">
        <f>'Config sheet'!$N$150*10^-3</f>
        <v>-333.6</v>
      </c>
      <c r="Y1036" s="62">
        <f>'Config sheet'!$N$149*10^-3</f>
        <v>333.6</v>
      </c>
      <c r="Z1036">
        <f t="shared" si="347"/>
        <v>6.7173087289876365E-2</v>
      </c>
      <c r="AA1036" s="62">
        <f>PI()/4*('Config sheet'!$N$38^2)*'Stage 2'!Z1036*2</f>
        <v>6.1436975831548214E-3</v>
      </c>
      <c r="AB1036">
        <f t="shared" si="348"/>
        <v>37.780139083170063</v>
      </c>
    </row>
    <row r="1037" spans="3:28" x14ac:dyDescent="0.25">
      <c r="C1037">
        <v>291</v>
      </c>
      <c r="D1037">
        <f t="shared" si="334"/>
        <v>995</v>
      </c>
      <c r="E1037">
        <f t="shared" si="335"/>
        <v>0.17780000000000001</v>
      </c>
      <c r="F1037">
        <f t="shared" si="333"/>
        <v>4.8743718592964828E-2</v>
      </c>
      <c r="G1037">
        <f t="shared" si="336"/>
        <v>104.19615634406146</v>
      </c>
      <c r="H1037">
        <f t="shared" si="337"/>
        <v>5.0789081233034992</v>
      </c>
      <c r="I1037" s="3">
        <f t="shared" si="338"/>
        <v>8.8900000000000007E-2</v>
      </c>
      <c r="J1037" s="3">
        <f t="shared" si="339"/>
        <v>0.40640000000000004</v>
      </c>
      <c r="K1037">
        <f t="shared" si="340"/>
        <v>0.1159056427164747</v>
      </c>
      <c r="L1037" s="62">
        <f>PI()/4*('Config sheet'!$N$38^2)*'Stage 2'!K1037*2</f>
        <v>1.0600811214144247E-2</v>
      </c>
      <c r="M1037">
        <f t="shared" si="341"/>
        <v>50.813606228925188</v>
      </c>
      <c r="N1037" s="62">
        <f>'Config sheet'!$N$44</f>
        <v>5.8970333333333338</v>
      </c>
      <c r="O1037">
        <f t="shared" si="349"/>
        <v>-9.3257174495170982</v>
      </c>
      <c r="P1037">
        <f t="shared" si="350"/>
        <v>188.98571499611572</v>
      </c>
      <c r="Q1037">
        <f t="shared" si="342"/>
        <v>180</v>
      </c>
      <c r="R1037">
        <f t="shared" si="343"/>
        <v>34.017428699300829</v>
      </c>
      <c r="S1037">
        <f t="shared" si="344"/>
        <v>34.017428699300829</v>
      </c>
      <c r="T1037">
        <f t="shared" ca="1" si="345"/>
        <v>1.3924272678729401</v>
      </c>
      <c r="U1037">
        <f t="shared" ca="1" si="346"/>
        <v>65.638900000000007</v>
      </c>
      <c r="V1037">
        <f ca="1">(-U1037*'Config sheet'!$N$134+'Config sheet'!$N$135*'Stage 2'!U1402)*10^2</f>
        <v>-156.81178338427739</v>
      </c>
      <c r="W1037">
        <f t="shared" ca="1" si="351"/>
        <v>-122.79435468497655</v>
      </c>
      <c r="X1037" s="62">
        <f>'Config sheet'!$N$150*10^-3</f>
        <v>-333.6</v>
      </c>
      <c r="Y1037" s="62">
        <f>'Config sheet'!$N$149*10^-3</f>
        <v>333.6</v>
      </c>
      <c r="Z1037">
        <f t="shared" si="347"/>
        <v>6.5606022716474699E-2</v>
      </c>
      <c r="AA1037" s="62">
        <f>PI()/4*('Config sheet'!$N$38^2)*'Stage 2'!Z1037*2</f>
        <v>6.000372760362192E-3</v>
      </c>
      <c r="AB1037">
        <f t="shared" si="348"/>
        <v>36.898775431088133</v>
      </c>
    </row>
    <row r="1038" spans="3:28" x14ac:dyDescent="0.25">
      <c r="C1038">
        <v>292</v>
      </c>
      <c r="D1038">
        <f t="shared" si="334"/>
        <v>995</v>
      </c>
      <c r="E1038">
        <f t="shared" si="335"/>
        <v>0.17780000000000001</v>
      </c>
      <c r="F1038">
        <f t="shared" si="333"/>
        <v>4.8911222780569516E-2</v>
      </c>
      <c r="G1038">
        <f t="shared" si="336"/>
        <v>104.19615634406146</v>
      </c>
      <c r="H1038">
        <f t="shared" si="337"/>
        <v>5.0963614158234423</v>
      </c>
      <c r="I1038" s="3">
        <f t="shared" si="338"/>
        <v>8.8900000000000007E-2</v>
      </c>
      <c r="J1038" s="3">
        <f t="shared" si="339"/>
        <v>0.40640000000000004</v>
      </c>
      <c r="K1038">
        <f t="shared" si="340"/>
        <v>0.11434381989437183</v>
      </c>
      <c r="L1038" s="62">
        <f>PI()/4*('Config sheet'!$N$38^2)*'Stage 2'!K1038*2</f>
        <v>1.0457965805594511E-2</v>
      </c>
      <c r="M1038">
        <f t="shared" si="341"/>
        <v>50.12889538981775</v>
      </c>
      <c r="N1038" s="62">
        <f>'Config sheet'!$N$44</f>
        <v>5.8970333333333338</v>
      </c>
      <c r="O1038">
        <f t="shared" si="349"/>
        <v>-9.2923290805532837</v>
      </c>
      <c r="P1038">
        <f t="shared" si="350"/>
        <v>209.68480823083789</v>
      </c>
      <c r="Q1038">
        <f t="shared" si="342"/>
        <v>180</v>
      </c>
      <c r="R1038">
        <f t="shared" si="343"/>
        <v>37.743265481550829</v>
      </c>
      <c r="S1038">
        <f t="shared" si="344"/>
        <v>37.743265481550822</v>
      </c>
      <c r="T1038">
        <f t="shared" ca="1" si="345"/>
        <v>1.3924272678729401</v>
      </c>
      <c r="U1038">
        <f t="shared" ca="1" si="346"/>
        <v>65.638900000000007</v>
      </c>
      <c r="V1038">
        <f ca="1">(-U1038*'Config sheet'!$N$134+'Config sheet'!$N$135*'Stage 2'!U1403)*10^2</f>
        <v>-156.81178338427739</v>
      </c>
      <c r="W1038">
        <f t="shared" ca="1" si="351"/>
        <v>-119.06851790272657</v>
      </c>
      <c r="X1038" s="62">
        <f>'Config sheet'!$N$150*10^-3</f>
        <v>-333.6</v>
      </c>
      <c r="Y1038" s="62">
        <f>'Config sheet'!$N$149*10^-3</f>
        <v>333.6</v>
      </c>
      <c r="Z1038">
        <f t="shared" si="347"/>
        <v>6.4044199894371823E-2</v>
      </c>
      <c r="AA1038" s="62">
        <f>PI()/4*('Config sheet'!$N$38^2)*'Stage 2'!Z1038*2</f>
        <v>5.8575273518124554E-3</v>
      </c>
      <c r="AB1038">
        <f t="shared" si="348"/>
        <v>36.020359895597196</v>
      </c>
    </row>
    <row r="1039" spans="3:28" x14ac:dyDescent="0.25">
      <c r="C1039">
        <v>293</v>
      </c>
      <c r="D1039">
        <f t="shared" si="334"/>
        <v>995</v>
      </c>
      <c r="E1039">
        <f t="shared" si="335"/>
        <v>0.17780000000000001</v>
      </c>
      <c r="F1039">
        <f t="shared" si="333"/>
        <v>4.9078726968174204E-2</v>
      </c>
      <c r="G1039">
        <f t="shared" si="336"/>
        <v>104.19615634406146</v>
      </c>
      <c r="H1039">
        <f t="shared" si="337"/>
        <v>5.1138147083433854</v>
      </c>
      <c r="I1039" s="3">
        <f t="shared" si="338"/>
        <v>8.8900000000000007E-2</v>
      </c>
      <c r="J1039" s="3">
        <f t="shared" si="339"/>
        <v>0.40640000000000004</v>
      </c>
      <c r="K1039">
        <f t="shared" si="340"/>
        <v>0.1127878264901926</v>
      </c>
      <c r="L1039" s="62">
        <f>PI()/4*('Config sheet'!$N$38^2)*'Stage 2'!K1039*2</f>
        <v>1.0315653559688531E-2</v>
      </c>
      <c r="M1039">
        <f t="shared" si="341"/>
        <v>49.446740196319745</v>
      </c>
      <c r="N1039" s="62">
        <f>'Config sheet'!$N$44</f>
        <v>5.8970333333333338</v>
      </c>
      <c r="O1039">
        <f t="shared" si="349"/>
        <v>-9.2554671001155935</v>
      </c>
      <c r="P1039">
        <f t="shared" si="350"/>
        <v>230.45880346408777</v>
      </c>
      <c r="Q1039">
        <f t="shared" si="342"/>
        <v>180</v>
      </c>
      <c r="R1039">
        <f t="shared" si="343"/>
        <v>41.482584623535807</v>
      </c>
      <c r="S1039">
        <f t="shared" si="344"/>
        <v>41.4825846235358</v>
      </c>
      <c r="T1039">
        <f t="shared" ca="1" si="345"/>
        <v>1.3924272678729401</v>
      </c>
      <c r="U1039">
        <f t="shared" ca="1" si="346"/>
        <v>65.638900000000007</v>
      </c>
      <c r="V1039">
        <f ca="1">(-U1039*'Config sheet'!$N$134+'Config sheet'!$N$135*'Stage 2'!U1404)*10^2</f>
        <v>-156.81178338427739</v>
      </c>
      <c r="W1039">
        <f t="shared" ca="1" si="351"/>
        <v>-115.32919876074158</v>
      </c>
      <c r="X1039" s="62">
        <f>'Config sheet'!$N$150*10^-3</f>
        <v>-333.6</v>
      </c>
      <c r="Y1039" s="62">
        <f>'Config sheet'!$N$149*10^-3</f>
        <v>333.6</v>
      </c>
      <c r="Z1039">
        <f t="shared" si="347"/>
        <v>6.2488206490192599E-2</v>
      </c>
      <c r="AA1039" s="62">
        <f>PI()/4*('Config sheet'!$N$38^2)*'Stage 2'!Z1039*2</f>
        <v>5.7152151059064755E-3</v>
      </c>
      <c r="AB1039">
        <f t="shared" si="348"/>
        <v>35.145222997858603</v>
      </c>
    </row>
    <row r="1040" spans="3:28" x14ac:dyDescent="0.25">
      <c r="C1040">
        <v>294</v>
      </c>
      <c r="D1040">
        <f t="shared" si="334"/>
        <v>995</v>
      </c>
      <c r="E1040">
        <f t="shared" si="335"/>
        <v>0.17780000000000001</v>
      </c>
      <c r="F1040">
        <f t="shared" si="333"/>
        <v>4.9246231155778898E-2</v>
      </c>
      <c r="G1040">
        <f t="shared" si="336"/>
        <v>104.19615634406146</v>
      </c>
      <c r="H1040">
        <f t="shared" si="337"/>
        <v>5.1312680008633285</v>
      </c>
      <c r="I1040" s="3">
        <f t="shared" si="338"/>
        <v>8.8900000000000007E-2</v>
      </c>
      <c r="J1040" s="3">
        <f t="shared" si="339"/>
        <v>0.40640000000000004</v>
      </c>
      <c r="K1040">
        <f t="shared" si="340"/>
        <v>0.11123825234001845</v>
      </c>
      <c r="L1040" s="62">
        <f>PI()/4*('Config sheet'!$N$38^2)*'Stage 2'!K1040*2</f>
        <v>1.0173928423247186E-2</v>
      </c>
      <c r="M1040">
        <f t="shared" si="341"/>
        <v>48.767399235482486</v>
      </c>
      <c r="N1040" s="62">
        <f>'Config sheet'!$N$44</f>
        <v>5.8970333333333338</v>
      </c>
      <c r="O1040">
        <f t="shared" si="349"/>
        <v>-9.2151198879565488</v>
      </c>
      <c r="P1040">
        <f t="shared" si="350"/>
        <v>251.29661122894237</v>
      </c>
      <c r="Q1040">
        <f t="shared" si="342"/>
        <v>180</v>
      </c>
      <c r="R1040">
        <f t="shared" si="343"/>
        <v>45.233390021209637</v>
      </c>
      <c r="S1040">
        <f t="shared" si="344"/>
        <v>45.23339002120963</v>
      </c>
      <c r="T1040">
        <f t="shared" ca="1" si="345"/>
        <v>1.3924272678729401</v>
      </c>
      <c r="U1040">
        <f t="shared" ca="1" si="346"/>
        <v>65.638900000000007</v>
      </c>
      <c r="V1040">
        <f ca="1">(-U1040*'Config sheet'!$N$134+'Config sheet'!$N$135*'Stage 2'!U1405)*10^2</f>
        <v>-156.81178338427739</v>
      </c>
      <c r="W1040">
        <f t="shared" ca="1" si="351"/>
        <v>-111.57839336306776</v>
      </c>
      <c r="X1040" s="62">
        <f>'Config sheet'!$N$150*10^-3</f>
        <v>-333.6</v>
      </c>
      <c r="Y1040" s="62">
        <f>'Config sheet'!$N$149*10^-3</f>
        <v>333.6</v>
      </c>
      <c r="Z1040">
        <f t="shared" si="347"/>
        <v>6.093863234001845E-2</v>
      </c>
      <c r="AA1040" s="62">
        <f>PI()/4*('Config sheet'!$N$38^2)*'Stage 2'!Z1040*2</f>
        <v>5.5734899694651306E-3</v>
      </c>
      <c r="AB1040">
        <f t="shared" si="348"/>
        <v>34.273696479200474</v>
      </c>
    </row>
    <row r="1041" spans="3:28" x14ac:dyDescent="0.25">
      <c r="C1041">
        <v>295</v>
      </c>
      <c r="D1041">
        <f t="shared" si="334"/>
        <v>995</v>
      </c>
      <c r="E1041">
        <f t="shared" si="335"/>
        <v>0.17780000000000001</v>
      </c>
      <c r="F1041">
        <f t="shared" si="333"/>
        <v>4.9413735343383586E-2</v>
      </c>
      <c r="G1041">
        <f t="shared" si="336"/>
        <v>104.19615634406146</v>
      </c>
      <c r="H1041">
        <f t="shared" si="337"/>
        <v>5.1487212933832716</v>
      </c>
      <c r="I1041" s="3">
        <f t="shared" si="338"/>
        <v>8.8900000000000007E-2</v>
      </c>
      <c r="J1041" s="3">
        <f t="shared" si="339"/>
        <v>0.40640000000000004</v>
      </c>
      <c r="K1041">
        <f t="shared" si="340"/>
        <v>0.10969568911027928</v>
      </c>
      <c r="L1041" s="62">
        <f>PI()/4*('Config sheet'!$N$38^2)*'Stage 2'!K1041*2</f>
        <v>1.0032844510496309E-2</v>
      </c>
      <c r="M1041">
        <f t="shared" si="341"/>
        <v>48.091131896791097</v>
      </c>
      <c r="N1041" s="62">
        <f>'Config sheet'!$N$44</f>
        <v>5.8970333333333338</v>
      </c>
      <c r="O1041">
        <f t="shared" si="349"/>
        <v>-9.1712776967932204</v>
      </c>
      <c r="P1041">
        <f t="shared" si="350"/>
        <v>272.18695934695609</v>
      </c>
      <c r="Q1041">
        <f t="shared" si="342"/>
        <v>180</v>
      </c>
      <c r="R1041">
        <f t="shared" si="343"/>
        <v>48.993652682452115</v>
      </c>
      <c r="S1041">
        <f t="shared" si="344"/>
        <v>48.993652682452101</v>
      </c>
      <c r="T1041">
        <f t="shared" ca="1" si="345"/>
        <v>1.3924272678729401</v>
      </c>
      <c r="U1041">
        <f t="shared" ca="1" si="346"/>
        <v>65.638900000000007</v>
      </c>
      <c r="V1041">
        <f ca="1">(-U1041*'Config sheet'!$N$134+'Config sheet'!$N$135*'Stage 2'!U1406)*10^2</f>
        <v>-156.81178338427739</v>
      </c>
      <c r="W1041">
        <f t="shared" ca="1" si="351"/>
        <v>-107.81813070182528</v>
      </c>
      <c r="X1041" s="62">
        <f>'Config sheet'!$N$150*10^-3</f>
        <v>-333.6</v>
      </c>
      <c r="Y1041" s="62">
        <f>'Config sheet'!$N$149*10^-3</f>
        <v>333.6</v>
      </c>
      <c r="Z1041">
        <f t="shared" si="347"/>
        <v>5.9396069110279281E-2</v>
      </c>
      <c r="AA1041" s="62">
        <f>PI()/4*('Config sheet'!$N$38^2)*'Stage 2'!Z1041*2</f>
        <v>5.4324060567142521E-3</v>
      </c>
      <c r="AB1041">
        <f t="shared" si="348"/>
        <v>33.406113110393292</v>
      </c>
    </row>
    <row r="1042" spans="3:28" x14ac:dyDescent="0.25">
      <c r="C1042">
        <v>296</v>
      </c>
      <c r="D1042">
        <f t="shared" si="334"/>
        <v>995</v>
      </c>
      <c r="E1042">
        <f t="shared" si="335"/>
        <v>0.17780000000000001</v>
      </c>
      <c r="F1042">
        <f t="shared" si="333"/>
        <v>4.958123953098828E-2</v>
      </c>
      <c r="G1042">
        <f t="shared" si="336"/>
        <v>104.19615634406146</v>
      </c>
      <c r="H1042">
        <f t="shared" si="337"/>
        <v>5.1661745859032155</v>
      </c>
      <c r="I1042" s="3">
        <f t="shared" si="338"/>
        <v>8.8900000000000007E-2</v>
      </c>
      <c r="J1042" s="3">
        <f t="shared" si="339"/>
        <v>0.40640000000000004</v>
      </c>
      <c r="K1042">
        <f t="shared" si="340"/>
        <v>0.10816072995360167</v>
      </c>
      <c r="L1042" s="62">
        <f>PI()/4*('Config sheet'!$N$38^2)*'Stage 2'!K1042*2</f>
        <v>9.8924560715903179E-3</v>
      </c>
      <c r="M1042">
        <f t="shared" si="341"/>
        <v>47.41819822128668</v>
      </c>
      <c r="N1042" s="62">
        <f>'Config sheet'!$N$44</f>
        <v>5.8970333333333338</v>
      </c>
      <c r="O1042">
        <f t="shared" si="349"/>
        <v>-9.1239326821255666</v>
      </c>
      <c r="P1042">
        <f t="shared" si="350"/>
        <v>293.11840236186299</v>
      </c>
      <c r="Q1042">
        <f t="shared" si="342"/>
        <v>180</v>
      </c>
      <c r="R1042">
        <f t="shared" si="343"/>
        <v>52.761312425135344</v>
      </c>
      <c r="S1042">
        <f t="shared" si="344"/>
        <v>52.761312425135337</v>
      </c>
      <c r="T1042">
        <f t="shared" ca="1" si="345"/>
        <v>1.3924272678729401</v>
      </c>
      <c r="U1042">
        <f t="shared" ca="1" si="346"/>
        <v>65.638900000000007</v>
      </c>
      <c r="V1042">
        <f ca="1">(-U1042*'Config sheet'!$N$134+'Config sheet'!$N$135*'Stage 2'!U1407)*10^2</f>
        <v>-156.81178338427739</v>
      </c>
      <c r="W1042">
        <f t="shared" ca="1" si="351"/>
        <v>-104.05047095914205</v>
      </c>
      <c r="X1042" s="62">
        <f>'Config sheet'!$N$150*10^-3</f>
        <v>-333.6</v>
      </c>
      <c r="Y1042" s="62">
        <f>'Config sheet'!$N$149*10^-3</f>
        <v>333.6</v>
      </c>
      <c r="Z1042">
        <f t="shared" si="347"/>
        <v>5.7861109953601664E-2</v>
      </c>
      <c r="AA1042" s="62">
        <f>PI()/4*('Config sheet'!$N$38^2)*'Stage 2'!Z1042*2</f>
        <v>5.2920176178082607E-3</v>
      </c>
      <c r="AB1042">
        <f t="shared" si="348"/>
        <v>32.542806498088673</v>
      </c>
    </row>
    <row r="1043" spans="3:28" x14ac:dyDescent="0.25">
      <c r="C1043">
        <v>297</v>
      </c>
      <c r="D1043">
        <f t="shared" si="334"/>
        <v>995</v>
      </c>
      <c r="E1043">
        <f t="shared" si="335"/>
        <v>0.17780000000000001</v>
      </c>
      <c r="F1043">
        <f t="shared" si="333"/>
        <v>4.9748743718592968E-2</v>
      </c>
      <c r="G1043">
        <f t="shared" si="336"/>
        <v>104.19615634406146</v>
      </c>
      <c r="H1043">
        <f t="shared" si="337"/>
        <v>5.1836278784231586</v>
      </c>
      <c r="I1043" s="3">
        <f t="shared" si="338"/>
        <v>8.8900000000000007E-2</v>
      </c>
      <c r="J1043" s="3">
        <f t="shared" si="339"/>
        <v>0.40640000000000004</v>
      </c>
      <c r="K1043">
        <f t="shared" si="340"/>
        <v>0.10663396916000968</v>
      </c>
      <c r="L1043" s="62">
        <f>PI()/4*('Config sheet'!$N$38^2)*'Stage 2'!K1043*2</f>
        <v>9.7528174607108033E-3</v>
      </c>
      <c r="M1043">
        <f t="shared" si="341"/>
        <v>46.748858748650996</v>
      </c>
      <c r="N1043" s="62">
        <f>'Config sheet'!$N$44</f>
        <v>5.8970333333333338</v>
      </c>
      <c r="O1043">
        <f t="shared" si="349"/>
        <v>-9.0730789304539741</v>
      </c>
      <c r="P1043">
        <f t="shared" si="350"/>
        <v>314.07933121766894</v>
      </c>
      <c r="Q1043">
        <f t="shared" si="342"/>
        <v>180</v>
      </c>
      <c r="R1043">
        <f t="shared" si="343"/>
        <v>56.534279619180417</v>
      </c>
      <c r="S1043">
        <f t="shared" si="344"/>
        <v>56.53427961918041</v>
      </c>
      <c r="T1043">
        <f t="shared" ca="1" si="345"/>
        <v>1.3924272678729401</v>
      </c>
      <c r="U1043">
        <f t="shared" ca="1" si="346"/>
        <v>65.638900000000007</v>
      </c>
      <c r="V1043">
        <f ca="1">(-U1043*'Config sheet'!$N$134+'Config sheet'!$N$135*'Stage 2'!U1408)*10^2</f>
        <v>-156.81178338427739</v>
      </c>
      <c r="W1043">
        <f t="shared" ca="1" si="351"/>
        <v>-100.27750376509698</v>
      </c>
      <c r="X1043" s="62">
        <f>'Config sheet'!$N$150*10^-3</f>
        <v>-333.6</v>
      </c>
      <c r="Y1043" s="62">
        <f>'Config sheet'!$N$149*10^-3</f>
        <v>333.6</v>
      </c>
      <c r="Z1043">
        <f t="shared" si="347"/>
        <v>5.6334349160009678E-2</v>
      </c>
      <c r="AA1043" s="62">
        <f>PI()/4*('Config sheet'!$N$38^2)*'Stage 2'!Z1043*2</f>
        <v>5.1523790069287478E-3</v>
      </c>
      <c r="AB1043">
        <f t="shared" si="348"/>
        <v>31.684110888644362</v>
      </c>
    </row>
    <row r="1044" spans="3:28" x14ac:dyDescent="0.25">
      <c r="C1044">
        <v>298</v>
      </c>
      <c r="D1044">
        <f t="shared" si="334"/>
        <v>995</v>
      </c>
      <c r="E1044">
        <f t="shared" si="335"/>
        <v>0.17780000000000001</v>
      </c>
      <c r="F1044">
        <f t="shared" si="333"/>
        <v>4.9916247906197656E-2</v>
      </c>
      <c r="G1044">
        <f t="shared" si="336"/>
        <v>104.19615634406146</v>
      </c>
      <c r="H1044">
        <f t="shared" si="337"/>
        <v>5.2010811709431017</v>
      </c>
      <c r="I1044" s="3">
        <f t="shared" si="338"/>
        <v>8.8900000000000007E-2</v>
      </c>
      <c r="J1044" s="3">
        <f t="shared" si="339"/>
        <v>0.40640000000000004</v>
      </c>
      <c r="K1044">
        <f t="shared" si="340"/>
        <v>0.10511600180387982</v>
      </c>
      <c r="L1044" s="62">
        <f>PI()/4*('Config sheet'!$N$38^2)*'Stage 2'!K1044*2</f>
        <v>9.6139831037767819E-3</v>
      </c>
      <c r="M1044">
        <f t="shared" si="341"/>
        <v>46.083374362429815</v>
      </c>
      <c r="N1044" s="62">
        <f>'Config sheet'!$N$44</f>
        <v>5.8970333333333338</v>
      </c>
      <c r="O1044">
        <f t="shared" si="349"/>
        <v>-9.018712485855934</v>
      </c>
      <c r="P1044">
        <f t="shared" si="350"/>
        <v>335.05798317065853</v>
      </c>
      <c r="Q1044">
        <f t="shared" si="342"/>
        <v>180</v>
      </c>
      <c r="R1044">
        <f t="shared" si="343"/>
        <v>60.310436970718555</v>
      </c>
      <c r="S1044">
        <f t="shared" si="344"/>
        <v>60.310436970718534</v>
      </c>
      <c r="T1044">
        <f t="shared" ca="1" si="345"/>
        <v>1.3924272678729401</v>
      </c>
      <c r="U1044">
        <f t="shared" ca="1" si="346"/>
        <v>65.638900000000007</v>
      </c>
      <c r="V1044">
        <f ca="1">(-U1044*'Config sheet'!$N$134+'Config sheet'!$N$135*'Stage 2'!U1409)*10^2</f>
        <v>-156.81178338427739</v>
      </c>
      <c r="W1044">
        <f t="shared" ca="1" si="351"/>
        <v>-96.501346413558835</v>
      </c>
      <c r="X1044" s="62">
        <f>'Config sheet'!$N$150*10^-3</f>
        <v>-333.6</v>
      </c>
      <c r="Y1044" s="62">
        <f>'Config sheet'!$N$149*10^-3</f>
        <v>333.6</v>
      </c>
      <c r="Z1044">
        <f t="shared" si="347"/>
        <v>5.4816381803879821E-2</v>
      </c>
      <c r="AA1044" s="62">
        <f>PI()/4*('Config sheet'!$N$38^2)*'Stage 2'!Z1044*2</f>
        <v>5.0135446499947256E-3</v>
      </c>
      <c r="AB1044">
        <f t="shared" si="348"/>
        <v>30.830360969561198</v>
      </c>
    </row>
    <row r="1045" spans="3:28" x14ac:dyDescent="0.25">
      <c r="C1045">
        <v>299</v>
      </c>
      <c r="D1045">
        <f t="shared" si="334"/>
        <v>995</v>
      </c>
      <c r="E1045">
        <f t="shared" si="335"/>
        <v>0.17780000000000001</v>
      </c>
      <c r="F1045">
        <f t="shared" si="333"/>
        <v>5.008375209380235E-2</v>
      </c>
      <c r="G1045">
        <f t="shared" si="336"/>
        <v>104.19615634406146</v>
      </c>
      <c r="H1045">
        <f t="shared" si="337"/>
        <v>5.2185344634630457</v>
      </c>
      <c r="I1045" s="3">
        <f t="shared" si="338"/>
        <v>8.8900000000000007E-2</v>
      </c>
      <c r="J1045" s="3">
        <f t="shared" si="339"/>
        <v>0.40640000000000004</v>
      </c>
      <c r="K1045">
        <f t="shared" si="340"/>
        <v>0.10360742338705527</v>
      </c>
      <c r="L1045" s="62">
        <f>PI()/4*('Config sheet'!$N$38^2)*'Stage 2'!K1045*2</f>
        <v>9.4760074658036646E-3</v>
      </c>
      <c r="M1045">
        <f t="shared" si="341"/>
        <v>45.422006133572367</v>
      </c>
      <c r="N1045" s="62">
        <f>'Config sheet'!$N$44</f>
        <v>5.8970333333333338</v>
      </c>
      <c r="O1045">
        <f t="shared" si="349"/>
        <v>-8.9608313748835755</v>
      </c>
      <c r="P1045">
        <f t="shared" si="350"/>
        <v>356.04245192450998</v>
      </c>
      <c r="Q1045">
        <f t="shared" si="342"/>
        <v>180</v>
      </c>
      <c r="R1045">
        <f t="shared" si="343"/>
        <v>64.0876413464118</v>
      </c>
      <c r="S1045">
        <f t="shared" si="344"/>
        <v>64.0876413464118</v>
      </c>
      <c r="T1045">
        <f t="shared" ca="1" si="345"/>
        <v>1.3924272678729401</v>
      </c>
      <c r="U1045">
        <f t="shared" ca="1" si="346"/>
        <v>65.638900000000007</v>
      </c>
      <c r="V1045">
        <f ca="1">(-U1045*'Config sheet'!$N$134+'Config sheet'!$N$135*'Stage 2'!U1410)*10^2</f>
        <v>-156.81178338427739</v>
      </c>
      <c r="W1045">
        <f t="shared" ca="1" si="351"/>
        <v>-92.72414203786559</v>
      </c>
      <c r="X1045" s="62">
        <f>'Config sheet'!$N$150*10^-3</f>
        <v>-333.6</v>
      </c>
      <c r="Y1045" s="62">
        <f>'Config sheet'!$N$149*10^-3</f>
        <v>333.6</v>
      </c>
      <c r="Z1045">
        <f t="shared" si="347"/>
        <v>5.3307803387055264E-2</v>
      </c>
      <c r="AA1045" s="62">
        <f>PI()/4*('Config sheet'!$N$38^2)*'Stage 2'!Z1045*2</f>
        <v>4.8755690120216091E-3</v>
      </c>
      <c r="AB1045">
        <f t="shared" si="348"/>
        <v>29.981891668759992</v>
      </c>
    </row>
    <row r="1046" spans="3:28" x14ac:dyDescent="0.25">
      <c r="C1046">
        <v>300</v>
      </c>
      <c r="D1046">
        <f t="shared" si="334"/>
        <v>995</v>
      </c>
      <c r="E1046">
        <f t="shared" si="335"/>
        <v>0.17780000000000001</v>
      </c>
      <c r="F1046">
        <f t="shared" si="333"/>
        <v>5.0251256281407038E-2</v>
      </c>
      <c r="G1046">
        <f t="shared" si="336"/>
        <v>104.19615634406146</v>
      </c>
      <c r="H1046">
        <f t="shared" si="337"/>
        <v>5.2359877559829888</v>
      </c>
      <c r="I1046" s="3">
        <f t="shared" si="338"/>
        <v>8.8900000000000007E-2</v>
      </c>
      <c r="J1046" s="3">
        <f t="shared" si="339"/>
        <v>0.40640000000000004</v>
      </c>
      <c r="K1046">
        <f t="shared" si="340"/>
        <v>0.10210882947852969</v>
      </c>
      <c r="L1046" s="62">
        <f>PI()/4*('Config sheet'!$N$38^2)*'Stage 2'!K1046*2</f>
        <v>9.3389450179484999E-3</v>
      </c>
      <c r="M1046">
        <f t="shared" si="341"/>
        <v>44.76501516246703</v>
      </c>
      <c r="N1046" s="62">
        <f>'Config sheet'!$N$44</f>
        <v>5.8970333333333338</v>
      </c>
      <c r="O1046">
        <f t="shared" si="349"/>
        <v>-8.8994356297456321</v>
      </c>
      <c r="P1046">
        <f t="shared" si="350"/>
        <v>377.02069797745537</v>
      </c>
      <c r="Q1046">
        <f t="shared" si="342"/>
        <v>180</v>
      </c>
      <c r="R1046">
        <f t="shared" si="343"/>
        <v>67.863725635941975</v>
      </c>
      <c r="S1046">
        <f t="shared" si="344"/>
        <v>67.863725635941975</v>
      </c>
      <c r="T1046">
        <f t="shared" ca="1" si="345"/>
        <v>1.3924272678729401</v>
      </c>
      <c r="U1046">
        <f t="shared" ca="1" si="346"/>
        <v>65.638900000000007</v>
      </c>
      <c r="V1046">
        <f ca="1">(-U1046*'Config sheet'!$N$134+'Config sheet'!$N$135*'Stage 2'!U1411)*10^2</f>
        <v>-156.81178338427739</v>
      </c>
      <c r="W1046">
        <f t="shared" ca="1" si="351"/>
        <v>-88.948057748335415</v>
      </c>
      <c r="X1046" s="62">
        <f>'Config sheet'!$N$150*10^-3</f>
        <v>-333.6</v>
      </c>
      <c r="Y1046" s="62">
        <f>'Config sheet'!$N$149*10^-3</f>
        <v>333.6</v>
      </c>
      <c r="Z1046">
        <f t="shared" si="347"/>
        <v>5.1809209478529683E-2</v>
      </c>
      <c r="AA1046" s="62">
        <f>PI()/4*('Config sheet'!$N$38^2)*'Stage 2'!Z1046*2</f>
        <v>4.7385065641664436E-3</v>
      </c>
      <c r="AB1046">
        <f t="shared" si="348"/>
        <v>29.139037951928952</v>
      </c>
    </row>
    <row r="1047" spans="3:28" x14ac:dyDescent="0.25">
      <c r="C1047">
        <v>301</v>
      </c>
      <c r="D1047">
        <f t="shared" si="334"/>
        <v>995</v>
      </c>
      <c r="E1047">
        <f t="shared" si="335"/>
        <v>0.17780000000000001</v>
      </c>
      <c r="F1047">
        <f t="shared" si="333"/>
        <v>5.0418760469011725E-2</v>
      </c>
      <c r="G1047">
        <f t="shared" si="336"/>
        <v>104.19615634406146</v>
      </c>
      <c r="H1047">
        <f t="shared" si="337"/>
        <v>5.253441048502931</v>
      </c>
      <c r="I1047" s="3">
        <f t="shared" si="338"/>
        <v>8.8900000000000007E-2</v>
      </c>
      <c r="J1047" s="3">
        <f t="shared" si="339"/>
        <v>0.40640000000000004</v>
      </c>
      <c r="K1047">
        <f t="shared" si="340"/>
        <v>0.10062081535110802</v>
      </c>
      <c r="L1047" s="62">
        <f>PI()/4*('Config sheet'!$N$38^2)*'Stage 2'!K1047*2</f>
        <v>9.2028502042787036E-3</v>
      </c>
      <c r="M1047">
        <f t="shared" si="341"/>
        <v>44.112662419651564</v>
      </c>
      <c r="N1047" s="62">
        <f>'Config sheet'!$N$44</f>
        <v>5.8970333333333338</v>
      </c>
      <c r="O1047">
        <f t="shared" si="349"/>
        <v>-8.8345273097391992</v>
      </c>
      <c r="P1047">
        <f t="shared" si="350"/>
        <v>397.98055917015796</v>
      </c>
      <c r="Q1047">
        <f t="shared" si="342"/>
        <v>180</v>
      </c>
      <c r="R1047">
        <f t="shared" si="343"/>
        <v>71.636500650628449</v>
      </c>
      <c r="S1047">
        <f t="shared" si="344"/>
        <v>71.636500650628435</v>
      </c>
      <c r="T1047">
        <f t="shared" ca="1" si="345"/>
        <v>1.3924272678729401</v>
      </c>
      <c r="U1047">
        <f t="shared" ca="1" si="346"/>
        <v>65.638900000000007</v>
      </c>
      <c r="V1047">
        <f ca="1">(-U1047*'Config sheet'!$N$134+'Config sheet'!$N$135*'Stage 2'!U1412)*10^2</f>
        <v>-156.81178338427739</v>
      </c>
      <c r="W1047">
        <f t="shared" ca="1" si="351"/>
        <v>-85.175282733648942</v>
      </c>
      <c r="X1047" s="62">
        <f>'Config sheet'!$N$150*10^-3</f>
        <v>-333.6</v>
      </c>
      <c r="Y1047" s="62">
        <f>'Config sheet'!$N$149*10^-3</f>
        <v>333.6</v>
      </c>
      <c r="Z1047">
        <f t="shared" si="347"/>
        <v>5.0321195351108017E-2</v>
      </c>
      <c r="AA1047" s="62">
        <f>PI()/4*('Config sheet'!$N$38^2)*'Stage 2'!Z1047*2</f>
        <v>4.6024117504966464E-3</v>
      </c>
      <c r="AB1047">
        <f t="shared" si="348"/>
        <v>28.302134618170982</v>
      </c>
    </row>
    <row r="1048" spans="3:28" x14ac:dyDescent="0.25">
      <c r="C1048">
        <v>302</v>
      </c>
      <c r="D1048">
        <f t="shared" si="334"/>
        <v>995</v>
      </c>
      <c r="E1048">
        <f t="shared" si="335"/>
        <v>0.17780000000000001</v>
      </c>
      <c r="F1048">
        <f t="shared" si="333"/>
        <v>5.058626465661642E-2</v>
      </c>
      <c r="G1048">
        <f t="shared" si="336"/>
        <v>104.19615634406146</v>
      </c>
      <c r="H1048">
        <f t="shared" si="337"/>
        <v>5.270894341022875</v>
      </c>
      <c r="I1048" s="3">
        <f t="shared" si="338"/>
        <v>8.8900000000000007E-2</v>
      </c>
      <c r="J1048" s="3">
        <f t="shared" si="339"/>
        <v>0.40640000000000004</v>
      </c>
      <c r="K1048">
        <f t="shared" si="340"/>
        <v>9.9143975615458638E-2</v>
      </c>
      <c r="L1048" s="62">
        <f>PI()/4*('Config sheet'!$N$38^2)*'Stage 2'!K1048*2</f>
        <v>9.0677774083022175E-3</v>
      </c>
      <c r="M1048">
        <f t="shared" si="341"/>
        <v>43.46520858537977</v>
      </c>
      <c r="N1048" s="62">
        <f>'Config sheet'!$N$44</f>
        <v>5.8970333333333338</v>
      </c>
      <c r="O1048">
        <f t="shared" si="349"/>
        <v>-8.7661105208987138</v>
      </c>
      <c r="P1048">
        <f t="shared" si="350"/>
        <v>418.90976142269648</v>
      </c>
      <c r="Q1048">
        <f t="shared" si="342"/>
        <v>180</v>
      </c>
      <c r="R1048">
        <f t="shared" si="343"/>
        <v>75.403757056085368</v>
      </c>
      <c r="S1048">
        <f t="shared" si="344"/>
        <v>75.403757056085368</v>
      </c>
      <c r="T1048">
        <f t="shared" ca="1" si="345"/>
        <v>1.3924272678729401</v>
      </c>
      <c r="U1048">
        <f t="shared" ca="1" si="346"/>
        <v>65.638900000000007</v>
      </c>
      <c r="V1048">
        <f ca="1">(-U1048*'Config sheet'!$N$134+'Config sheet'!$N$135*'Stage 2'!U1413)*10^2</f>
        <v>-156.81178338427739</v>
      </c>
      <c r="W1048">
        <f t="shared" ca="1" si="351"/>
        <v>-81.408026328192022</v>
      </c>
      <c r="X1048" s="62">
        <f>'Config sheet'!$N$150*10^-3</f>
        <v>-333.6</v>
      </c>
      <c r="Y1048" s="62">
        <f>'Config sheet'!$N$149*10^-3</f>
        <v>333.6</v>
      </c>
      <c r="Z1048">
        <f t="shared" si="347"/>
        <v>4.8844355615458634E-2</v>
      </c>
      <c r="AA1048" s="62">
        <f>PI()/4*('Config sheet'!$N$38^2)*'Stage 2'!Z1048*2</f>
        <v>4.4673389545201612E-3</v>
      </c>
      <c r="AB1048">
        <f t="shared" si="348"/>
        <v>27.471516094183706</v>
      </c>
    </row>
    <row r="1049" spans="3:28" x14ac:dyDescent="0.25">
      <c r="C1049">
        <v>303</v>
      </c>
      <c r="D1049">
        <f t="shared" si="334"/>
        <v>995</v>
      </c>
      <c r="E1049">
        <f t="shared" si="335"/>
        <v>0.17780000000000001</v>
      </c>
      <c r="F1049">
        <f t="shared" si="333"/>
        <v>5.0753768844221107E-2</v>
      </c>
      <c r="G1049">
        <f t="shared" si="336"/>
        <v>104.19615634406146</v>
      </c>
      <c r="H1049">
        <f t="shared" si="337"/>
        <v>5.2883476335428181</v>
      </c>
      <c r="I1049" s="3">
        <f t="shared" si="338"/>
        <v>8.8900000000000007E-2</v>
      </c>
      <c r="J1049" s="3">
        <f t="shared" si="339"/>
        <v>0.40640000000000004</v>
      </c>
      <c r="K1049">
        <f t="shared" si="340"/>
        <v>9.7678903851968771E-2</v>
      </c>
      <c r="L1049" s="62">
        <f>PI()/4*('Config sheet'!$N$38^2)*'Stage 2'!K1049*2</f>
        <v>8.9337809192967521E-3</v>
      </c>
      <c r="M1049">
        <f t="shared" si="341"/>
        <v>42.822913888225138</v>
      </c>
      <c r="N1049" s="62">
        <f>'Config sheet'!$N$44</f>
        <v>5.8970333333333338</v>
      </c>
      <c r="O1049">
        <f t="shared" si="349"/>
        <v>-8.6941914338314401</v>
      </c>
      <c r="P1049">
        <f t="shared" si="350"/>
        <v>439.79592964881095</v>
      </c>
      <c r="Q1049">
        <f t="shared" si="342"/>
        <v>180</v>
      </c>
      <c r="R1049">
        <f t="shared" si="343"/>
        <v>79.163267336785964</v>
      </c>
      <c r="S1049">
        <f t="shared" si="344"/>
        <v>79.163267336785964</v>
      </c>
      <c r="T1049">
        <f t="shared" ca="1" si="345"/>
        <v>1.3924272678729401</v>
      </c>
      <c r="U1049">
        <f t="shared" ca="1" si="346"/>
        <v>65.638900000000007</v>
      </c>
      <c r="V1049">
        <f ca="1">(-U1049*'Config sheet'!$N$134+'Config sheet'!$N$135*'Stage 2'!U1414)*10^2</f>
        <v>-156.81178338427739</v>
      </c>
      <c r="W1049">
        <f t="shared" ca="1" si="351"/>
        <v>-77.648516047491427</v>
      </c>
      <c r="X1049" s="62">
        <f>'Config sheet'!$N$150*10^-3</f>
        <v>-333.6</v>
      </c>
      <c r="Y1049" s="62">
        <f>'Config sheet'!$N$149*10^-3</f>
        <v>333.6</v>
      </c>
      <c r="Z1049">
        <f t="shared" si="347"/>
        <v>4.7379283851968768E-2</v>
      </c>
      <c r="AA1049" s="62">
        <f>PI()/4*('Config sheet'!$N$38^2)*'Stage 2'!Z1049*2</f>
        <v>4.3333424655146958E-3</v>
      </c>
      <c r="AB1049">
        <f t="shared" si="348"/>
        <v>26.647516227204026</v>
      </c>
    </row>
    <row r="1050" spans="3:28" x14ac:dyDescent="0.25">
      <c r="C1050">
        <v>304</v>
      </c>
      <c r="D1050">
        <f t="shared" si="334"/>
        <v>995</v>
      </c>
      <c r="E1050">
        <f t="shared" si="335"/>
        <v>0.17780000000000001</v>
      </c>
      <c r="F1050">
        <f t="shared" si="333"/>
        <v>5.0921273031825795E-2</v>
      </c>
      <c r="G1050">
        <f t="shared" si="336"/>
        <v>104.19615634406146</v>
      </c>
      <c r="H1050">
        <f t="shared" si="337"/>
        <v>5.3058009260627612</v>
      </c>
      <c r="I1050" s="3">
        <f t="shared" si="338"/>
        <v>8.8900000000000007E-2</v>
      </c>
      <c r="J1050" s="3">
        <f t="shared" si="339"/>
        <v>0.40640000000000004</v>
      </c>
      <c r="K1050">
        <f t="shared" si="340"/>
        <v>9.6226192240811761E-2</v>
      </c>
      <c r="L1050" s="62">
        <f>PI()/4*('Config sheet'!$N$38^2)*'Stage 2'!K1050*2</f>
        <v>8.8009148984754745E-3</v>
      </c>
      <c r="M1050">
        <f t="shared" si="341"/>
        <v>42.186037942900462</v>
      </c>
      <c r="N1050" s="62">
        <f>'Config sheet'!$N$44</f>
        <v>5.8970333333333338</v>
      </c>
      <c r="O1050">
        <f t="shared" si="349"/>
        <v>-8.6187782997107192</v>
      </c>
      <c r="P1050">
        <f t="shared" si="350"/>
        <v>460.62659883537629</v>
      </c>
      <c r="Q1050">
        <f t="shared" si="342"/>
        <v>180</v>
      </c>
      <c r="R1050">
        <f t="shared" si="343"/>
        <v>82.912787790367744</v>
      </c>
      <c r="S1050">
        <f t="shared" si="344"/>
        <v>82.91278779036773</v>
      </c>
      <c r="T1050">
        <f t="shared" ca="1" si="345"/>
        <v>1.3924272678729401</v>
      </c>
      <c r="U1050">
        <f t="shared" ca="1" si="346"/>
        <v>65.638900000000007</v>
      </c>
      <c r="V1050">
        <f ca="1">(-U1050*'Config sheet'!$N$134+'Config sheet'!$N$135*'Stage 2'!U1415)*10^2</f>
        <v>-156.81178338427739</v>
      </c>
      <c r="W1050">
        <f t="shared" ca="1" si="351"/>
        <v>-73.898995593909646</v>
      </c>
      <c r="X1050" s="62">
        <f>'Config sheet'!$N$150*10^-3</f>
        <v>-333.6</v>
      </c>
      <c r="Y1050" s="62">
        <f>'Config sheet'!$N$149*10^-3</f>
        <v>333.6</v>
      </c>
      <c r="Z1050">
        <f t="shared" si="347"/>
        <v>4.5926572240811758E-2</v>
      </c>
      <c r="AA1050" s="62">
        <f>PI()/4*('Config sheet'!$N$38^2)*'Stage 2'!Z1050*2</f>
        <v>4.2004764446934182E-3</v>
      </c>
      <c r="AB1050">
        <f t="shared" si="348"/>
        <v>25.830468076946993</v>
      </c>
    </row>
    <row r="1051" spans="3:28" x14ac:dyDescent="0.25">
      <c r="C1051">
        <v>305</v>
      </c>
      <c r="D1051">
        <f t="shared" si="334"/>
        <v>995</v>
      </c>
      <c r="E1051">
        <f t="shared" si="335"/>
        <v>0.17780000000000001</v>
      </c>
      <c r="F1051">
        <f t="shared" si="333"/>
        <v>5.108877721943049E-2</v>
      </c>
      <c r="G1051">
        <f t="shared" si="336"/>
        <v>104.19615634406146</v>
      </c>
      <c r="H1051">
        <f t="shared" si="337"/>
        <v>5.3232542185827052</v>
      </c>
      <c r="I1051" s="3">
        <f t="shared" si="338"/>
        <v>8.8900000000000007E-2</v>
      </c>
      <c r="J1051" s="3">
        <f t="shared" si="339"/>
        <v>0.40640000000000004</v>
      </c>
      <c r="K1051">
        <f t="shared" si="340"/>
        <v>9.4786431190639356E-2</v>
      </c>
      <c r="L1051" s="62">
        <f>PI()/4*('Config sheet'!$N$38^2)*'Stage 2'!K1051*2</f>
        <v>8.6692333450269429E-3</v>
      </c>
      <c r="M1051">
        <f t="shared" si="341"/>
        <v>41.554839587474696</v>
      </c>
      <c r="N1051" s="62">
        <f>'Config sheet'!$N$44</f>
        <v>5.8970333333333338</v>
      </c>
      <c r="O1051">
        <f t="shared" si="349"/>
        <v>-8.5398814644004126</v>
      </c>
      <c r="P1051">
        <f t="shared" si="350"/>
        <v>481.38922527478559</v>
      </c>
      <c r="Q1051">
        <f t="shared" si="342"/>
        <v>180</v>
      </c>
      <c r="R1051">
        <f t="shared" si="343"/>
        <v>86.650060549461401</v>
      </c>
      <c r="S1051">
        <f t="shared" si="344"/>
        <v>86.650060549461401</v>
      </c>
      <c r="T1051">
        <f t="shared" ca="1" si="345"/>
        <v>1.3924272678729401</v>
      </c>
      <c r="U1051">
        <f t="shared" ca="1" si="346"/>
        <v>65.638900000000007</v>
      </c>
      <c r="V1051">
        <f ca="1">(-U1051*'Config sheet'!$N$134+'Config sheet'!$N$135*'Stage 2'!U1416)*10^2</f>
        <v>-156.81178338427739</v>
      </c>
      <c r="W1051">
        <f t="shared" ca="1" si="351"/>
        <v>-70.16172283481599</v>
      </c>
      <c r="X1051" s="62">
        <f>'Config sheet'!$N$150*10^-3</f>
        <v>-333.6</v>
      </c>
      <c r="Y1051" s="62">
        <f>'Config sheet'!$N$149*10^-3</f>
        <v>333.6</v>
      </c>
      <c r="Z1051">
        <f t="shared" si="347"/>
        <v>4.4486811190639353E-2</v>
      </c>
      <c r="AA1051" s="62">
        <f>PI()/4*('Config sheet'!$N$38^2)*'Stage 2'!Z1051*2</f>
        <v>4.0687948912448875E-3</v>
      </c>
      <c r="AB1051">
        <f t="shared" si="348"/>
        <v>25.02070370677129</v>
      </c>
    </row>
    <row r="1052" spans="3:28" x14ac:dyDescent="0.25">
      <c r="C1052">
        <v>306</v>
      </c>
      <c r="D1052">
        <f t="shared" si="334"/>
        <v>995</v>
      </c>
      <c r="E1052">
        <f t="shared" si="335"/>
        <v>0.17780000000000001</v>
      </c>
      <c r="F1052">
        <f t="shared" si="333"/>
        <v>5.1256281407035177E-2</v>
      </c>
      <c r="G1052">
        <f t="shared" si="336"/>
        <v>104.19615634406146</v>
      </c>
      <c r="H1052">
        <f t="shared" si="337"/>
        <v>5.3407075111026483</v>
      </c>
      <c r="I1052" s="3">
        <f t="shared" si="338"/>
        <v>8.8900000000000007E-2</v>
      </c>
      <c r="J1052" s="3">
        <f t="shared" si="339"/>
        <v>0.40640000000000004</v>
      </c>
      <c r="K1052">
        <f t="shared" si="340"/>
        <v>9.3360208966305605E-2</v>
      </c>
      <c r="L1052" s="62">
        <f>PI()/4*('Config sheet'!$N$38^2)*'Stage 2'!K1052*2</f>
        <v>8.5387900620664849E-3</v>
      </c>
      <c r="M1052">
        <f t="shared" si="341"/>
        <v>40.929576720165336</v>
      </c>
      <c r="N1052" s="62">
        <f>'Config sheet'!$N$44</f>
        <v>5.8970333333333338</v>
      </c>
      <c r="O1052">
        <f t="shared" si="349"/>
        <v>-8.4575133806859562</v>
      </c>
      <c r="P1052">
        <f t="shared" si="350"/>
        <v>502.07119793777923</v>
      </c>
      <c r="Q1052">
        <f t="shared" si="342"/>
        <v>180</v>
      </c>
      <c r="R1052">
        <f t="shared" si="343"/>
        <v>90.372815628800268</v>
      </c>
      <c r="S1052">
        <f t="shared" si="344"/>
        <v>90.372815628800268</v>
      </c>
      <c r="T1052">
        <f t="shared" ca="1" si="345"/>
        <v>1.3924272678729401</v>
      </c>
      <c r="U1052">
        <f t="shared" ca="1" si="346"/>
        <v>65.638900000000007</v>
      </c>
      <c r="V1052">
        <f ca="1">(-U1052*'Config sheet'!$N$134+'Config sheet'!$N$135*'Stage 2'!U1417)*10^2</f>
        <v>-156.81178338427739</v>
      </c>
      <c r="W1052">
        <f t="shared" ca="1" si="351"/>
        <v>-66.438967755477123</v>
      </c>
      <c r="X1052" s="62">
        <f>'Config sheet'!$N$150*10^-3</f>
        <v>-333.6</v>
      </c>
      <c r="Y1052" s="62">
        <f>'Config sheet'!$N$149*10^-3</f>
        <v>333.6</v>
      </c>
      <c r="Z1052">
        <f t="shared" si="347"/>
        <v>4.3060588966305602E-2</v>
      </c>
      <c r="AA1052" s="62">
        <f>PI()/4*('Config sheet'!$N$38^2)*'Stage 2'!Z1052*2</f>
        <v>3.9383516082844286E-3</v>
      </c>
      <c r="AB1052">
        <f t="shared" si="348"/>
        <v>24.218553974300114</v>
      </c>
    </row>
    <row r="1053" spans="3:28" x14ac:dyDescent="0.25">
      <c r="C1053">
        <v>307</v>
      </c>
      <c r="D1053">
        <f t="shared" si="334"/>
        <v>995</v>
      </c>
      <c r="E1053">
        <f t="shared" si="335"/>
        <v>0.17780000000000001</v>
      </c>
      <c r="F1053">
        <f t="shared" si="333"/>
        <v>5.1423785594639872E-2</v>
      </c>
      <c r="G1053">
        <f t="shared" si="336"/>
        <v>104.19615634406146</v>
      </c>
      <c r="H1053">
        <f t="shared" si="337"/>
        <v>5.3581608036225914</v>
      </c>
      <c r="I1053" s="3">
        <f t="shared" si="338"/>
        <v>8.8900000000000007E-2</v>
      </c>
      <c r="J1053" s="3">
        <f t="shared" si="339"/>
        <v>0.40640000000000004</v>
      </c>
      <c r="K1053">
        <f t="shared" si="340"/>
        <v>9.1948111316025996E-2</v>
      </c>
      <c r="L1053" s="62">
        <f>PI()/4*('Config sheet'!$N$38^2)*'Stage 2'!K1053*2</f>
        <v>8.4096386225358949E-3</v>
      </c>
      <c r="M1053">
        <f t="shared" si="341"/>
        <v>40.310506135883081</v>
      </c>
      <c r="N1053" s="62">
        <f>'Config sheet'!$N$44</f>
        <v>5.8970333333333338</v>
      </c>
      <c r="O1053">
        <f t="shared" si="349"/>
        <v>-8.3716886185894772</v>
      </c>
      <c r="P1053">
        <f t="shared" si="350"/>
        <v>522.65984997406508</v>
      </c>
      <c r="Q1053">
        <f t="shared" si="342"/>
        <v>180</v>
      </c>
      <c r="R1053">
        <f t="shared" si="343"/>
        <v>94.078772995331718</v>
      </c>
      <c r="S1053">
        <f t="shared" si="344"/>
        <v>94.078772995331718</v>
      </c>
      <c r="T1053">
        <f t="shared" ca="1" si="345"/>
        <v>1.3924272678729401</v>
      </c>
      <c r="U1053">
        <f t="shared" ca="1" si="346"/>
        <v>65.638900000000007</v>
      </c>
      <c r="V1053">
        <f ca="1">(-U1053*'Config sheet'!$N$134+'Config sheet'!$N$135*'Stage 2'!U1418)*10^2</f>
        <v>-156.81178338427739</v>
      </c>
      <c r="W1053">
        <f t="shared" ca="1" si="351"/>
        <v>-62.733010388945672</v>
      </c>
      <c r="X1053" s="62">
        <f>'Config sheet'!$N$150*10^-3</f>
        <v>-333.6</v>
      </c>
      <c r="Y1053" s="62">
        <f>'Config sheet'!$N$149*10^-3</f>
        <v>333.6</v>
      </c>
      <c r="Z1053">
        <f t="shared" si="347"/>
        <v>4.1648491316025993E-2</v>
      </c>
      <c r="AA1053" s="62">
        <f>PI()/4*('Config sheet'!$N$38^2)*'Stage 2'!Z1053*2</f>
        <v>3.8092001687538395E-3</v>
      </c>
      <c r="AB1053">
        <f t="shared" si="348"/>
        <v>23.424348321724402</v>
      </c>
    </row>
    <row r="1054" spans="3:28" x14ac:dyDescent="0.25">
      <c r="C1054">
        <v>308</v>
      </c>
      <c r="D1054">
        <f t="shared" si="334"/>
        <v>995</v>
      </c>
      <c r="E1054">
        <f t="shared" si="335"/>
        <v>0.17780000000000001</v>
      </c>
      <c r="F1054">
        <f t="shared" si="333"/>
        <v>5.1591289782244559E-2</v>
      </c>
      <c r="G1054">
        <f t="shared" si="336"/>
        <v>104.19615634406146</v>
      </c>
      <c r="H1054">
        <f t="shared" si="337"/>
        <v>5.3756140961425345</v>
      </c>
      <c r="I1054" s="3">
        <f t="shared" si="338"/>
        <v>8.8900000000000007E-2</v>
      </c>
      <c r="J1054" s="3">
        <f t="shared" si="339"/>
        <v>0.40640000000000004</v>
      </c>
      <c r="K1054">
        <f t="shared" si="340"/>
        <v>9.0550721098374823E-2</v>
      </c>
      <c r="L1054" s="62">
        <f>PI()/4*('Config sheet'!$N$38^2)*'Stage 2'!K1054*2</f>
        <v>8.2818323350883696E-3</v>
      </c>
      <c r="M1054">
        <f t="shared" si="341"/>
        <v>39.697883362705653</v>
      </c>
      <c r="N1054" s="62">
        <f>'Config sheet'!$N$44</f>
        <v>5.8970333333333338</v>
      </c>
      <c r="O1054">
        <f t="shared" si="349"/>
        <v>-8.2824238737487619</v>
      </c>
      <c r="P1054">
        <f t="shared" si="350"/>
        <v>543.1424703278708</v>
      </c>
      <c r="Q1054">
        <f t="shared" si="342"/>
        <v>180</v>
      </c>
      <c r="R1054">
        <f t="shared" si="343"/>
        <v>97.765644659016758</v>
      </c>
      <c r="S1054">
        <f t="shared" si="344"/>
        <v>97.765644659016743</v>
      </c>
      <c r="T1054">
        <f t="shared" ca="1" si="345"/>
        <v>1.3924272678729401</v>
      </c>
      <c r="U1054">
        <f t="shared" ca="1" si="346"/>
        <v>65.638900000000007</v>
      </c>
      <c r="V1054">
        <f ca="1">(-U1054*'Config sheet'!$N$134+'Config sheet'!$N$135*'Stage 2'!U1419)*10^2</f>
        <v>-156.81178338427739</v>
      </c>
      <c r="W1054">
        <f t="shared" ca="1" si="351"/>
        <v>-59.046138725260633</v>
      </c>
      <c r="X1054" s="62">
        <f>'Config sheet'!$N$150*10^-3</f>
        <v>-333.6</v>
      </c>
      <c r="Y1054" s="62">
        <f>'Config sheet'!$N$149*10^-3</f>
        <v>333.6</v>
      </c>
      <c r="Z1054">
        <f t="shared" si="347"/>
        <v>4.025110109837482E-2</v>
      </c>
      <c r="AA1054" s="62">
        <f>PI()/4*('Config sheet'!$N$38^2)*'Stage 2'!Z1054*2</f>
        <v>3.6813938813063133E-3</v>
      </c>
      <c r="AB1054">
        <f t="shared" si="348"/>
        <v>22.638414566015083</v>
      </c>
    </row>
    <row r="1055" spans="3:28" x14ac:dyDescent="0.25">
      <c r="C1055">
        <v>309</v>
      </c>
      <c r="D1055">
        <f t="shared" si="334"/>
        <v>995</v>
      </c>
      <c r="E1055">
        <f t="shared" si="335"/>
        <v>0.17780000000000001</v>
      </c>
      <c r="F1055">
        <f t="shared" si="333"/>
        <v>5.1758793969849247E-2</v>
      </c>
      <c r="G1055">
        <f t="shared" si="336"/>
        <v>104.19615634406146</v>
      </c>
      <c r="H1055">
        <f t="shared" si="337"/>
        <v>5.3930673886624776</v>
      </c>
      <c r="I1055" s="3">
        <f t="shared" si="338"/>
        <v>8.8900000000000007E-2</v>
      </c>
      <c r="J1055" s="3">
        <f t="shared" si="339"/>
        <v>0.40640000000000004</v>
      </c>
      <c r="K1055">
        <f t="shared" si="340"/>
        <v>8.9168617909516371E-2</v>
      </c>
      <c r="L1055" s="62">
        <f>PI()/4*('Config sheet'!$N$38^2)*'Stage 2'!K1055*2</f>
        <v>8.1554242099947955E-3</v>
      </c>
      <c r="M1055">
        <f t="shared" si="341"/>
        <v>39.091962498454123</v>
      </c>
      <c r="N1055" s="62">
        <f>'Config sheet'!$N$44</f>
        <v>5.8970333333333338</v>
      </c>
      <c r="O1055">
        <f t="shared" si="349"/>
        <v>-8.1897379738418135</v>
      </c>
      <c r="P1055">
        <f t="shared" si="350"/>
        <v>563.50631545546003</v>
      </c>
      <c r="Q1055">
        <f t="shared" si="342"/>
        <v>180</v>
      </c>
      <c r="R1055">
        <f t="shared" si="343"/>
        <v>101.43113678198281</v>
      </c>
      <c r="S1055">
        <f t="shared" si="344"/>
        <v>101.4311367819828</v>
      </c>
      <c r="T1055">
        <f t="shared" ca="1" si="345"/>
        <v>1.3924272678729401</v>
      </c>
      <c r="U1055">
        <f t="shared" ca="1" si="346"/>
        <v>65.638900000000007</v>
      </c>
      <c r="V1055">
        <f ca="1">(-U1055*'Config sheet'!$N$134+'Config sheet'!$N$135*'Stage 2'!U1420)*10^2</f>
        <v>-156.81178338427739</v>
      </c>
      <c r="W1055">
        <f t="shared" ca="1" si="351"/>
        <v>-55.380646602294576</v>
      </c>
      <c r="X1055" s="62">
        <f>'Config sheet'!$N$150*10^-3</f>
        <v>-333.6</v>
      </c>
      <c r="Y1055" s="62">
        <f>'Config sheet'!$N$149*10^-3</f>
        <v>333.6</v>
      </c>
      <c r="Z1055">
        <f t="shared" si="347"/>
        <v>3.8868997909516367E-2</v>
      </c>
      <c r="AA1055" s="62">
        <f>PI()/4*('Config sheet'!$N$38^2)*'Stage 2'!Z1055*2</f>
        <v>3.5549857562127397E-3</v>
      </c>
      <c r="AB1055">
        <f t="shared" si="348"/>
        <v>21.861078689266797</v>
      </c>
    </row>
    <row r="1056" spans="3:28" x14ac:dyDescent="0.25">
      <c r="C1056">
        <v>310</v>
      </c>
      <c r="D1056">
        <f t="shared" si="334"/>
        <v>995</v>
      </c>
      <c r="E1056">
        <f t="shared" si="335"/>
        <v>0.17780000000000001</v>
      </c>
      <c r="F1056">
        <f t="shared" si="333"/>
        <v>5.1926298157453941E-2</v>
      </c>
      <c r="G1056">
        <f t="shared" si="336"/>
        <v>104.19615634406146</v>
      </c>
      <c r="H1056">
        <f t="shared" si="337"/>
        <v>5.4105206811824216</v>
      </c>
      <c r="I1056" s="3">
        <f t="shared" si="338"/>
        <v>8.8900000000000007E-2</v>
      </c>
      <c r="J1056" s="3">
        <f t="shared" si="339"/>
        <v>0.40640000000000004</v>
      </c>
      <c r="K1056">
        <f t="shared" si="340"/>
        <v>8.780237771106171E-2</v>
      </c>
      <c r="L1056" s="62">
        <f>PI()/4*('Config sheet'!$N$38^2)*'Stage 2'!K1056*2</f>
        <v>8.0304669251072824E-3</v>
      </c>
      <c r="M1056">
        <f t="shared" si="341"/>
        <v>38.492996047543485</v>
      </c>
      <c r="N1056" s="62">
        <f>'Config sheet'!$N$44</f>
        <v>5.8970333333333338</v>
      </c>
      <c r="O1056">
        <f t="shared" si="349"/>
        <v>-8.0936518830410673</v>
      </c>
      <c r="P1056">
        <f t="shared" si="350"/>
        <v>583.73862113147482</v>
      </c>
      <c r="Q1056">
        <f t="shared" si="342"/>
        <v>180</v>
      </c>
      <c r="R1056">
        <f t="shared" si="343"/>
        <v>105.07295180366548</v>
      </c>
      <c r="S1056">
        <f t="shared" si="344"/>
        <v>105.07295180366546</v>
      </c>
      <c r="T1056">
        <f t="shared" ca="1" si="345"/>
        <v>1.3924272678729401</v>
      </c>
      <c r="U1056">
        <f t="shared" ca="1" si="346"/>
        <v>65.638900000000007</v>
      </c>
      <c r="V1056">
        <f ca="1">(-U1056*'Config sheet'!$N$134+'Config sheet'!$N$135*'Stage 2'!U1421)*10^2</f>
        <v>-156.81178338427739</v>
      </c>
      <c r="W1056">
        <f t="shared" ca="1" si="351"/>
        <v>-51.738831580611915</v>
      </c>
      <c r="X1056" s="62">
        <f>'Config sheet'!$N$150*10^-3</f>
        <v>-333.6</v>
      </c>
      <c r="Y1056" s="62">
        <f>'Config sheet'!$N$149*10^-3</f>
        <v>333.6</v>
      </c>
      <c r="Z1056">
        <f t="shared" si="347"/>
        <v>3.7502757711061707E-2</v>
      </c>
      <c r="AA1056" s="62">
        <f>PI()/4*('Config sheet'!$N$38^2)*'Stage 2'!Z1056*2</f>
        <v>3.4300284713252266E-3</v>
      </c>
      <c r="AB1056">
        <f t="shared" si="348"/>
        <v>21.092664629393536</v>
      </c>
    </row>
    <row r="1057" spans="3:28" x14ac:dyDescent="0.25">
      <c r="C1057">
        <v>311</v>
      </c>
      <c r="D1057">
        <f t="shared" si="334"/>
        <v>995</v>
      </c>
      <c r="E1057">
        <f t="shared" si="335"/>
        <v>0.17780000000000001</v>
      </c>
      <c r="F1057">
        <f t="shared" si="333"/>
        <v>5.2093802345058629E-2</v>
      </c>
      <c r="G1057">
        <f t="shared" si="336"/>
        <v>104.19615634406146</v>
      </c>
      <c r="H1057">
        <f t="shared" si="337"/>
        <v>5.4279739737023647</v>
      </c>
      <c r="I1057" s="3">
        <f t="shared" si="338"/>
        <v>8.8900000000000007E-2</v>
      </c>
      <c r="J1057" s="3">
        <f t="shared" si="339"/>
        <v>0.40640000000000004</v>
      </c>
      <c r="K1057">
        <f t="shared" si="340"/>
        <v>8.6452572458937796E-2</v>
      </c>
      <c r="L1057" s="62">
        <f>PI()/4*('Config sheet'!$N$38^2)*'Stage 2'!K1057*2</f>
        <v>7.9070127919152657E-3</v>
      </c>
      <c r="M1057">
        <f t="shared" si="341"/>
        <v>37.90123475827702</v>
      </c>
      <c r="N1057" s="62">
        <f>'Config sheet'!$N$44</f>
        <v>5.8970333333333338</v>
      </c>
      <c r="O1057">
        <f t="shared" si="349"/>
        <v>-7.994188704483487</v>
      </c>
      <c r="P1057">
        <f t="shared" si="350"/>
        <v>603.8266143308515</v>
      </c>
      <c r="Q1057">
        <f t="shared" si="342"/>
        <v>180</v>
      </c>
      <c r="R1057">
        <f t="shared" si="343"/>
        <v>108.68879057955326</v>
      </c>
      <c r="S1057">
        <f t="shared" si="344"/>
        <v>108.68879057955327</v>
      </c>
      <c r="T1057">
        <f t="shared" ca="1" si="345"/>
        <v>1.3924272678729401</v>
      </c>
      <c r="U1057">
        <f t="shared" ca="1" si="346"/>
        <v>65.638900000000007</v>
      </c>
      <c r="V1057">
        <f ca="1">(-U1057*'Config sheet'!$N$134+'Config sheet'!$N$135*'Stage 2'!U1422)*10^2</f>
        <v>-156.81178338427739</v>
      </c>
      <c r="W1057">
        <f t="shared" ca="1" si="351"/>
        <v>-48.122992804724134</v>
      </c>
      <c r="X1057" s="62">
        <f>'Config sheet'!$N$150*10^-3</f>
        <v>-333.6</v>
      </c>
      <c r="Y1057" s="62">
        <f>'Config sheet'!$N$149*10^-3</f>
        <v>333.6</v>
      </c>
      <c r="Z1057">
        <f t="shared" si="347"/>
        <v>3.6152952458937793E-2</v>
      </c>
      <c r="AA1057" s="62">
        <f>PI()/4*('Config sheet'!$N$38^2)*'Stage 2'!Z1057*2</f>
        <v>3.3065743381332094E-3</v>
      </c>
      <c r="AB1057">
        <f t="shared" si="348"/>
        <v>20.333494071393581</v>
      </c>
    </row>
    <row r="1058" spans="3:28" x14ac:dyDescent="0.25">
      <c r="C1058">
        <v>312</v>
      </c>
      <c r="D1058">
        <f t="shared" si="334"/>
        <v>995</v>
      </c>
      <c r="E1058">
        <f t="shared" si="335"/>
        <v>0.17780000000000001</v>
      </c>
      <c r="F1058">
        <f t="shared" si="333"/>
        <v>5.2261306532663317E-2</v>
      </c>
      <c r="G1058">
        <f t="shared" si="336"/>
        <v>104.19615634406146</v>
      </c>
      <c r="H1058">
        <f t="shared" si="337"/>
        <v>5.4454272662223078</v>
      </c>
      <c r="I1058" s="3">
        <f t="shared" si="338"/>
        <v>8.8900000000000007E-2</v>
      </c>
      <c r="J1058" s="3">
        <f t="shared" si="339"/>
        <v>0.40640000000000004</v>
      </c>
      <c r="K1058">
        <f t="shared" si="340"/>
        <v>8.5119769733647557E-2</v>
      </c>
      <c r="L1058" s="62">
        <f>PI()/4*('Config sheet'!$N$38^2)*'Stage 2'!K1058*2</f>
        <v>7.7851137217288362E-3</v>
      </c>
      <c r="M1058">
        <f t="shared" si="341"/>
        <v>37.316927460750506</v>
      </c>
      <c r="N1058" s="62">
        <f>'Config sheet'!$N$44</f>
        <v>5.8970333333333338</v>
      </c>
      <c r="O1058">
        <f t="shared" si="349"/>
        <v>-7.8913736807449553</v>
      </c>
      <c r="P1058">
        <f t="shared" si="350"/>
        <v>623.75752517296382</v>
      </c>
      <c r="Q1058">
        <f t="shared" si="342"/>
        <v>180</v>
      </c>
      <c r="R1058">
        <f t="shared" si="343"/>
        <v>112.27635453113349</v>
      </c>
      <c r="S1058">
        <f t="shared" si="344"/>
        <v>112.27635453113349</v>
      </c>
      <c r="T1058">
        <f t="shared" ca="1" si="345"/>
        <v>1.3924272678729401</v>
      </c>
      <c r="U1058">
        <f t="shared" ca="1" si="346"/>
        <v>65.638900000000007</v>
      </c>
      <c r="V1058">
        <f ca="1">(-U1058*'Config sheet'!$N$134+'Config sheet'!$N$135*'Stage 2'!U1423)*10^2</f>
        <v>-156.81178338427739</v>
      </c>
      <c r="W1058">
        <f t="shared" ca="1" si="351"/>
        <v>-44.535428853143898</v>
      </c>
      <c r="X1058" s="62">
        <f>'Config sheet'!$N$150*10^-3</f>
        <v>-333.6</v>
      </c>
      <c r="Y1058" s="62">
        <f>'Config sheet'!$N$149*10^-3</f>
        <v>333.6</v>
      </c>
      <c r="Z1058">
        <f t="shared" si="347"/>
        <v>3.4820149733647554E-2</v>
      </c>
      <c r="AA1058" s="62">
        <f>PI()/4*('Config sheet'!$N$38^2)*'Stage 2'!Z1058*2</f>
        <v>3.1846752679467799E-3</v>
      </c>
      <c r="AB1058">
        <f t="shared" si="348"/>
        <v>19.583886239396822</v>
      </c>
    </row>
    <row r="1059" spans="3:28" x14ac:dyDescent="0.25">
      <c r="C1059">
        <v>313</v>
      </c>
      <c r="D1059">
        <f t="shared" si="334"/>
        <v>995</v>
      </c>
      <c r="E1059">
        <f t="shared" si="335"/>
        <v>0.17780000000000001</v>
      </c>
      <c r="F1059">
        <f t="shared" si="333"/>
        <v>5.2428810720268011E-2</v>
      </c>
      <c r="G1059">
        <f t="shared" si="336"/>
        <v>104.19615634406146</v>
      </c>
      <c r="H1059">
        <f t="shared" si="337"/>
        <v>5.4628805587422518</v>
      </c>
      <c r="I1059" s="3">
        <f t="shared" si="338"/>
        <v>8.8900000000000007E-2</v>
      </c>
      <c r="J1059" s="3">
        <f t="shared" si="339"/>
        <v>0.40640000000000004</v>
      </c>
      <c r="K1059">
        <f t="shared" si="340"/>
        <v>8.3804532372296139E-2</v>
      </c>
      <c r="L1059" s="62">
        <f>PI()/4*('Config sheet'!$N$38^2)*'Stage 2'!K1059*2</f>
        <v>7.6648211920236041E-3</v>
      </c>
      <c r="M1059">
        <f t="shared" si="341"/>
        <v>36.74032090553073</v>
      </c>
      <c r="N1059" s="62">
        <f>'Config sheet'!$N$44</f>
        <v>5.8970333333333338</v>
      </c>
      <c r="O1059">
        <f t="shared" si="349"/>
        <v>-7.785234192309737</v>
      </c>
      <c r="P1059">
        <f t="shared" si="350"/>
        <v>643.51859891452682</v>
      </c>
      <c r="Q1059">
        <f t="shared" si="342"/>
        <v>180</v>
      </c>
      <c r="R1059">
        <f t="shared" si="343"/>
        <v>115.83334780461485</v>
      </c>
      <c r="S1059">
        <f t="shared" si="344"/>
        <v>115.83334780461483</v>
      </c>
      <c r="T1059">
        <f t="shared" ca="1" si="345"/>
        <v>1.3924272678729401</v>
      </c>
      <c r="U1059">
        <f t="shared" ca="1" si="346"/>
        <v>65.638900000000007</v>
      </c>
      <c r="V1059">
        <f ca="1">(-U1059*'Config sheet'!$N$134+'Config sheet'!$N$135*'Stage 2'!U1424)*10^2</f>
        <v>-156.81178338427739</v>
      </c>
      <c r="W1059">
        <f t="shared" ca="1" si="351"/>
        <v>-40.978435579662545</v>
      </c>
      <c r="X1059" s="62">
        <f>'Config sheet'!$N$150*10^-3</f>
        <v>-333.6</v>
      </c>
      <c r="Y1059" s="62">
        <f>'Config sheet'!$N$149*10^-3</f>
        <v>333.6</v>
      </c>
      <c r="Z1059">
        <f t="shared" si="347"/>
        <v>3.3504912372296136E-2</v>
      </c>
      <c r="AA1059" s="62">
        <f>PI()/4*('Config sheet'!$N$38^2)*'Stage 2'!Z1059*2</f>
        <v>3.0643827382415474E-3</v>
      </c>
      <c r="AB1059">
        <f t="shared" si="348"/>
        <v>18.844157689705362</v>
      </c>
    </row>
    <row r="1060" spans="3:28" x14ac:dyDescent="0.25">
      <c r="C1060">
        <v>314</v>
      </c>
      <c r="D1060">
        <f t="shared" si="334"/>
        <v>995</v>
      </c>
      <c r="E1060">
        <f t="shared" si="335"/>
        <v>0.17780000000000001</v>
      </c>
      <c r="F1060">
        <f t="shared" si="333"/>
        <v>5.2596314907872699E-2</v>
      </c>
      <c r="G1060">
        <f t="shared" si="336"/>
        <v>104.19615634406146</v>
      </c>
      <c r="H1060">
        <f t="shared" si="337"/>
        <v>5.4803338512621949</v>
      </c>
      <c r="I1060" s="3">
        <f t="shared" si="338"/>
        <v>8.8900000000000007E-2</v>
      </c>
      <c r="J1060" s="3">
        <f t="shared" si="339"/>
        <v>0.40640000000000004</v>
      </c>
      <c r="K1060">
        <f t="shared" si="340"/>
        <v>8.250741810274749E-2</v>
      </c>
      <c r="L1060" s="62">
        <f>PI()/4*('Config sheet'!$N$38^2)*'Stage 2'!K1060*2</f>
        <v>7.5461862129804014E-3</v>
      </c>
      <c r="M1060">
        <f t="shared" si="341"/>
        <v>36.171659603267855</v>
      </c>
      <c r="N1060" s="62">
        <f>'Config sheet'!$N$44</f>
        <v>5.8970333333333338</v>
      </c>
      <c r="O1060">
        <f t="shared" si="349"/>
        <v>-7.675799754027941</v>
      </c>
      <c r="P1060">
        <f t="shared" si="350"/>
        <v>663.09710797774221</v>
      </c>
      <c r="Q1060">
        <f t="shared" si="342"/>
        <v>180</v>
      </c>
      <c r="R1060">
        <f t="shared" si="343"/>
        <v>119.35747943599361</v>
      </c>
      <c r="S1060">
        <f t="shared" si="344"/>
        <v>119.3574794359936</v>
      </c>
      <c r="T1060">
        <f t="shared" ca="1" si="345"/>
        <v>1.3924272678729401</v>
      </c>
      <c r="U1060">
        <f t="shared" ca="1" si="346"/>
        <v>65.638900000000007</v>
      </c>
      <c r="V1060">
        <f ca="1">(-U1060*'Config sheet'!$N$134+'Config sheet'!$N$135*'Stage 2'!U1425)*10^2</f>
        <v>-156.81178338427739</v>
      </c>
      <c r="W1060">
        <f t="shared" ca="1" si="351"/>
        <v>-37.45430394828378</v>
      </c>
      <c r="X1060" s="62">
        <f>'Config sheet'!$N$150*10^-3</f>
        <v>-333.6</v>
      </c>
      <c r="Y1060" s="62">
        <f>'Config sheet'!$N$149*10^-3</f>
        <v>333.6</v>
      </c>
      <c r="Z1060">
        <f t="shared" si="347"/>
        <v>3.2207798102747487E-2</v>
      </c>
      <c r="AA1060" s="62">
        <f>PI()/4*('Config sheet'!$N$38^2)*'Stage 2'!Z1060*2</f>
        <v>2.9457477591983455E-3</v>
      </c>
      <c r="AB1060">
        <f t="shared" si="348"/>
        <v>18.114622105032332</v>
      </c>
    </row>
    <row r="1061" spans="3:28" x14ac:dyDescent="0.25">
      <c r="C1061">
        <v>315</v>
      </c>
      <c r="D1061">
        <f t="shared" si="334"/>
        <v>995</v>
      </c>
      <c r="E1061">
        <f t="shared" si="335"/>
        <v>0.17780000000000001</v>
      </c>
      <c r="F1061">
        <f t="shared" si="333"/>
        <v>5.2763819095477386E-2</v>
      </c>
      <c r="G1061">
        <f t="shared" si="336"/>
        <v>104.19615634406146</v>
      </c>
      <c r="H1061">
        <f t="shared" si="337"/>
        <v>5.4977871437821371</v>
      </c>
      <c r="I1061" s="3">
        <f t="shared" si="338"/>
        <v>8.8900000000000007E-2</v>
      </c>
      <c r="J1061" s="3">
        <f t="shared" si="339"/>
        <v>0.40640000000000004</v>
      </c>
      <c r="K1061">
        <f t="shared" si="340"/>
        <v>8.1228979180270236E-2</v>
      </c>
      <c r="L1061" s="62">
        <f>PI()/4*('Config sheet'!$N$38^2)*'Stage 2'!K1061*2</f>
        <v>7.4292592942526645E-3</v>
      </c>
      <c r="M1061">
        <f t="shared" si="341"/>
        <v>35.611185665399283</v>
      </c>
      <c r="N1061" s="62">
        <f>'Config sheet'!$N$44</f>
        <v>5.8970333333333338</v>
      </c>
      <c r="O1061">
        <f t="shared" si="349"/>
        <v>-7.5631020095561734</v>
      </c>
      <c r="P1061">
        <f t="shared" si="350"/>
        <v>682.48036400011108</v>
      </c>
      <c r="Q1061">
        <f t="shared" si="342"/>
        <v>180</v>
      </c>
      <c r="R1061">
        <f t="shared" si="343"/>
        <v>122.84646552002</v>
      </c>
      <c r="S1061">
        <f t="shared" si="344"/>
        <v>122.84646552001999</v>
      </c>
      <c r="T1061">
        <f t="shared" ca="1" si="345"/>
        <v>1.3924272678729401</v>
      </c>
      <c r="U1061">
        <f t="shared" ca="1" si="346"/>
        <v>65.638900000000007</v>
      </c>
      <c r="V1061">
        <f ca="1">(-U1061*'Config sheet'!$N$134+'Config sheet'!$N$135*'Stage 2'!U1426)*10^2</f>
        <v>-156.81178338427739</v>
      </c>
      <c r="W1061">
        <f t="shared" ca="1" si="351"/>
        <v>-33.965317864257386</v>
      </c>
      <c r="X1061" s="62">
        <f>'Config sheet'!$N$150*10^-3</f>
        <v>-333.6</v>
      </c>
      <c r="Y1061" s="62">
        <f>'Config sheet'!$N$149*10^-3</f>
        <v>333.6</v>
      </c>
      <c r="Z1061">
        <f t="shared" si="347"/>
        <v>3.0929359180270233E-2</v>
      </c>
      <c r="AA1061" s="62">
        <f>PI()/4*('Config sheet'!$N$38^2)*'Stage 2'!Z1061*2</f>
        <v>2.8288208404706086E-3</v>
      </c>
      <c r="AB1061">
        <f t="shared" si="348"/>
        <v>17.39559009014074</v>
      </c>
    </row>
    <row r="1062" spans="3:28" x14ac:dyDescent="0.25">
      <c r="C1062">
        <v>316</v>
      </c>
      <c r="D1062">
        <f t="shared" si="334"/>
        <v>995</v>
      </c>
      <c r="E1062">
        <f t="shared" si="335"/>
        <v>0.17780000000000001</v>
      </c>
      <c r="F1062">
        <f t="shared" si="333"/>
        <v>5.2931323283082081E-2</v>
      </c>
      <c r="G1062">
        <f t="shared" si="336"/>
        <v>104.19615634406146</v>
      </c>
      <c r="H1062">
        <f t="shared" si="337"/>
        <v>5.5152404363020811</v>
      </c>
      <c r="I1062" s="3">
        <f t="shared" si="338"/>
        <v>8.8900000000000007E-2</v>
      </c>
      <c r="J1062" s="3">
        <f t="shared" si="339"/>
        <v>0.40640000000000004</v>
      </c>
      <c r="K1062">
        <f t="shared" si="340"/>
        <v>7.9969762027023897E-2</v>
      </c>
      <c r="L1062" s="62">
        <f>PI()/4*('Config sheet'!$N$38^2)*'Stage 2'!K1062*2</f>
        <v>7.3140904119935856E-3</v>
      </c>
      <c r="M1062">
        <f t="shared" si="341"/>
        <v>35.059138646098532</v>
      </c>
      <c r="N1062" s="62">
        <f>'Config sheet'!$N$44</f>
        <v>5.8970333333333338</v>
      </c>
      <c r="O1062">
        <f t="shared" si="349"/>
        <v>-7.4471747237789465</v>
      </c>
      <c r="P1062">
        <f t="shared" si="350"/>
        <v>701.65572989227155</v>
      </c>
      <c r="Q1062">
        <f t="shared" si="342"/>
        <v>180</v>
      </c>
      <c r="R1062">
        <f t="shared" si="343"/>
        <v>126.2980313806089</v>
      </c>
      <c r="S1062">
        <f t="shared" si="344"/>
        <v>126.29803138060889</v>
      </c>
      <c r="T1062">
        <f t="shared" ca="1" si="345"/>
        <v>1.3924272678729401</v>
      </c>
      <c r="U1062">
        <f t="shared" ca="1" si="346"/>
        <v>65.638900000000007</v>
      </c>
      <c r="V1062">
        <f ca="1">(-U1062*'Config sheet'!$N$134+'Config sheet'!$N$135*'Stage 2'!U1427)*10^2</f>
        <v>-156.81178338427739</v>
      </c>
      <c r="W1062">
        <f t="shared" ca="1" si="351"/>
        <v>-30.513752003668486</v>
      </c>
      <c r="X1062" s="62">
        <f>'Config sheet'!$N$150*10^-3</f>
        <v>-333.6</v>
      </c>
      <c r="Y1062" s="62">
        <f>'Config sheet'!$N$149*10^-3</f>
        <v>333.6</v>
      </c>
      <c r="Z1062">
        <f t="shared" si="347"/>
        <v>2.9670142027023894E-2</v>
      </c>
      <c r="AA1062" s="62">
        <f>PI()/4*('Config sheet'!$N$38^2)*'Stage 2'!Z1062*2</f>
        <v>2.7136519582115293E-3</v>
      </c>
      <c r="AB1062">
        <f t="shared" si="348"/>
        <v>16.687368969079806</v>
      </c>
    </row>
    <row r="1063" spans="3:28" x14ac:dyDescent="0.25">
      <c r="C1063">
        <v>317</v>
      </c>
      <c r="D1063">
        <f t="shared" si="334"/>
        <v>995</v>
      </c>
      <c r="E1063">
        <f t="shared" si="335"/>
        <v>0.17780000000000001</v>
      </c>
      <c r="F1063">
        <f t="shared" si="333"/>
        <v>5.3098827470686769E-2</v>
      </c>
      <c r="G1063">
        <f t="shared" si="336"/>
        <v>104.19615634406146</v>
      </c>
      <c r="H1063">
        <f t="shared" si="337"/>
        <v>5.5326937288220241</v>
      </c>
      <c r="I1063" s="3">
        <f t="shared" si="338"/>
        <v>8.8900000000000007E-2</v>
      </c>
      <c r="J1063" s="3">
        <f t="shared" si="339"/>
        <v>0.40640000000000004</v>
      </c>
      <c r="K1063">
        <f t="shared" si="340"/>
        <v>7.873030687472761E-2</v>
      </c>
      <c r="L1063" s="62">
        <f>PI()/4*('Config sheet'!$N$38^2)*'Stage 2'!K1063*2</f>
        <v>7.2007289761743462E-3</v>
      </c>
      <c r="M1063">
        <f t="shared" si="341"/>
        <v>34.515755385619499</v>
      </c>
      <c r="N1063" s="62">
        <f>'Config sheet'!$N$44</f>
        <v>5.8970333333333338</v>
      </c>
      <c r="O1063">
        <f t="shared" si="349"/>
        <v>-7.3280537732107014</v>
      </c>
      <c r="P1063">
        <f t="shared" si="350"/>
        <v>720.61063189020388</v>
      </c>
      <c r="Q1063">
        <f t="shared" si="342"/>
        <v>180</v>
      </c>
      <c r="R1063">
        <f t="shared" si="343"/>
        <v>129.70991374023674</v>
      </c>
      <c r="S1063">
        <f t="shared" si="344"/>
        <v>129.70991374023669</v>
      </c>
      <c r="T1063">
        <f t="shared" ca="1" si="345"/>
        <v>1.3924272678729401</v>
      </c>
      <c r="U1063">
        <f t="shared" ca="1" si="346"/>
        <v>65.638900000000007</v>
      </c>
      <c r="V1063">
        <f ca="1">(-U1063*'Config sheet'!$N$134+'Config sheet'!$N$135*'Stage 2'!U1428)*10^2</f>
        <v>-156.81178338427739</v>
      </c>
      <c r="W1063">
        <f t="shared" ca="1" si="351"/>
        <v>-27.101869644040647</v>
      </c>
      <c r="X1063" s="62">
        <f>'Config sheet'!$N$150*10^-3</f>
        <v>-333.6</v>
      </c>
      <c r="Y1063" s="62">
        <f>'Config sheet'!$N$149*10^-3</f>
        <v>333.6</v>
      </c>
      <c r="Z1063">
        <f t="shared" si="347"/>
        <v>2.8430686874727606E-2</v>
      </c>
      <c r="AA1063" s="62">
        <f>PI()/4*('Config sheet'!$N$38^2)*'Stage 2'!Z1063*2</f>
        <v>2.6002905223922895E-3</v>
      </c>
      <c r="AB1063">
        <f t="shared" si="348"/>
        <v>15.990262584211251</v>
      </c>
    </row>
    <row r="1064" spans="3:28" x14ac:dyDescent="0.25">
      <c r="C1064">
        <v>318</v>
      </c>
      <c r="D1064">
        <f t="shared" si="334"/>
        <v>995</v>
      </c>
      <c r="E1064">
        <f t="shared" si="335"/>
        <v>0.17780000000000001</v>
      </c>
      <c r="F1064">
        <f t="shared" si="333"/>
        <v>5.3266331658291463E-2</v>
      </c>
      <c r="G1064">
        <f t="shared" si="336"/>
        <v>104.19615634406146</v>
      </c>
      <c r="H1064">
        <f t="shared" si="337"/>
        <v>5.5501470213419681</v>
      </c>
      <c r="I1064" s="3">
        <f t="shared" si="338"/>
        <v>8.8900000000000007E-2</v>
      </c>
      <c r="J1064" s="3">
        <f t="shared" si="339"/>
        <v>0.40640000000000004</v>
      </c>
      <c r="K1064">
        <f t="shared" si="340"/>
        <v>7.7511147410842654E-2</v>
      </c>
      <c r="L1064" s="62">
        <f>PI()/4*('Config sheet'!$N$38^2)*'Stage 2'!K1064*2</f>
        <v>7.0892237982237236E-3</v>
      </c>
      <c r="M1064">
        <f t="shared" si="341"/>
        <v>33.981269855181104</v>
      </c>
      <c r="N1064" s="62">
        <f>'Config sheet'!$N$44</f>
        <v>5.8970333333333338</v>
      </c>
      <c r="O1064">
        <f t="shared" si="349"/>
        <v>-7.2057771343803312</v>
      </c>
      <c r="P1064">
        <f t="shared" si="350"/>
        <v>739.33257158816423</v>
      </c>
      <c r="Q1064">
        <f t="shared" si="342"/>
        <v>180</v>
      </c>
      <c r="R1064">
        <f t="shared" si="343"/>
        <v>133.07986288586957</v>
      </c>
      <c r="S1064">
        <f t="shared" si="344"/>
        <v>133.07986288586957</v>
      </c>
      <c r="T1064">
        <f t="shared" ca="1" si="345"/>
        <v>1.3924272678729401</v>
      </c>
      <c r="U1064">
        <f t="shared" ca="1" si="346"/>
        <v>65.638900000000007</v>
      </c>
      <c r="V1064">
        <f ca="1">(-U1064*'Config sheet'!$N$134+'Config sheet'!$N$135*'Stage 2'!U1429)*10^2</f>
        <v>-156.81178338427739</v>
      </c>
      <c r="W1064">
        <f t="shared" ca="1" si="351"/>
        <v>-23.731920498407817</v>
      </c>
      <c r="X1064" s="62">
        <f>'Config sheet'!$N$150*10^-3</f>
        <v>-333.6</v>
      </c>
      <c r="Y1064" s="62">
        <f>'Config sheet'!$N$149*10^-3</f>
        <v>333.6</v>
      </c>
      <c r="Z1064">
        <f t="shared" si="347"/>
        <v>2.7211527410842651E-2</v>
      </c>
      <c r="AA1064" s="62">
        <f>PI()/4*('Config sheet'!$N$38^2)*'Stage 2'!Z1064*2</f>
        <v>2.4887853444416678E-3</v>
      </c>
      <c r="AB1064">
        <f t="shared" si="348"/>
        <v>15.304571097211838</v>
      </c>
    </row>
    <row r="1065" spans="3:28" x14ac:dyDescent="0.25">
      <c r="C1065">
        <v>319</v>
      </c>
      <c r="D1065">
        <f t="shared" si="334"/>
        <v>995</v>
      </c>
      <c r="E1065">
        <f t="shared" si="335"/>
        <v>0.17780000000000001</v>
      </c>
      <c r="F1065">
        <f t="shared" si="333"/>
        <v>5.3433835845896151E-2</v>
      </c>
      <c r="G1065">
        <f t="shared" si="336"/>
        <v>104.19615634406146</v>
      </c>
      <c r="H1065">
        <f t="shared" si="337"/>
        <v>5.5676003138619112</v>
      </c>
      <c r="I1065" s="3">
        <f t="shared" si="338"/>
        <v>8.8900000000000007E-2</v>
      </c>
      <c r="J1065" s="3">
        <f t="shared" si="339"/>
        <v>0.40640000000000004</v>
      </c>
      <c r="K1065">
        <f t="shared" si="340"/>
        <v>7.6312810428596681E-2</v>
      </c>
      <c r="L1065" s="62">
        <f>PI()/4*('Config sheet'!$N$38^2)*'Stage 2'!K1065*2</f>
        <v>6.979623059019063E-3</v>
      </c>
      <c r="M1065">
        <f t="shared" si="341"/>
        <v>33.45591300353621</v>
      </c>
      <c r="N1065" s="62">
        <f>'Config sheet'!$N$44</f>
        <v>5.8970333333333338</v>
      </c>
      <c r="O1065">
        <f t="shared" si="349"/>
        <v>-7.0803848702028329</v>
      </c>
      <c r="P1065">
        <f t="shared" si="350"/>
        <v>757.80913793865034</v>
      </c>
      <c r="Q1065">
        <f t="shared" si="342"/>
        <v>180</v>
      </c>
      <c r="R1065">
        <f t="shared" si="343"/>
        <v>136.40564482895707</v>
      </c>
      <c r="S1065">
        <f t="shared" si="344"/>
        <v>136.40564482895707</v>
      </c>
      <c r="T1065">
        <f t="shared" ca="1" si="345"/>
        <v>1.3924272678729401</v>
      </c>
      <c r="U1065">
        <f t="shared" ca="1" si="346"/>
        <v>65.638900000000007</v>
      </c>
      <c r="V1065">
        <f ca="1">(-U1065*'Config sheet'!$N$134+'Config sheet'!$N$135*'Stage 2'!U1430)*10^2</f>
        <v>-156.81178338427739</v>
      </c>
      <c r="W1065">
        <f t="shared" ca="1" si="351"/>
        <v>-20.406138555320325</v>
      </c>
      <c r="X1065" s="62">
        <f>'Config sheet'!$N$150*10^-3</f>
        <v>-333.6</v>
      </c>
      <c r="Y1065" s="62">
        <f>'Config sheet'!$N$149*10^-3</f>
        <v>333.6</v>
      </c>
      <c r="Z1065">
        <f t="shared" si="347"/>
        <v>2.6013190428596678E-2</v>
      </c>
      <c r="AA1065" s="62">
        <f>PI()/4*('Config sheet'!$N$38^2)*'Stage 2'!Z1065*2</f>
        <v>2.3791846052370071E-3</v>
      </c>
      <c r="AB1065">
        <f t="shared" si="348"/>
        <v>14.6305907922366</v>
      </c>
    </row>
    <row r="1066" spans="3:28" x14ac:dyDescent="0.25">
      <c r="C1066">
        <v>320</v>
      </c>
      <c r="D1066">
        <f t="shared" si="334"/>
        <v>995</v>
      </c>
      <c r="E1066">
        <f t="shared" si="335"/>
        <v>0.17780000000000001</v>
      </c>
      <c r="F1066">
        <f t="shared" ref="F1066:F1106" si="352">C1066*$G$4</f>
        <v>5.3601340033500838E-2</v>
      </c>
      <c r="G1066">
        <f t="shared" si="336"/>
        <v>104.19615634406146</v>
      </c>
      <c r="H1066">
        <f t="shared" si="337"/>
        <v>5.5850536063818543</v>
      </c>
      <c r="I1066" s="3">
        <f t="shared" si="338"/>
        <v>8.8900000000000007E-2</v>
      </c>
      <c r="J1066" s="3">
        <f t="shared" si="339"/>
        <v>0.40640000000000004</v>
      </c>
      <c r="K1066">
        <f t="shared" si="340"/>
        <v>7.5135815481161564E-2</v>
      </c>
      <c r="L1066" s="62">
        <f>PI()/4*('Config sheet'!$N$38^2)*'Stage 2'!K1066*2</f>
        <v>6.8719742772571394E-3</v>
      </c>
      <c r="M1066">
        <f t="shared" si="341"/>
        <v>32.939912605361449</v>
      </c>
      <c r="N1066" s="62">
        <f>'Config sheet'!$N$44</f>
        <v>5.8970333333333338</v>
      </c>
      <c r="O1066">
        <f t="shared" si="349"/>
        <v>-6.9519191143445198</v>
      </c>
      <c r="P1066">
        <f t="shared" si="350"/>
        <v>776.02801920579748</v>
      </c>
      <c r="Q1066">
        <f t="shared" si="342"/>
        <v>180</v>
      </c>
      <c r="R1066">
        <f t="shared" si="343"/>
        <v>139.68504345704358</v>
      </c>
      <c r="S1066">
        <f t="shared" si="344"/>
        <v>139.68504345704355</v>
      </c>
      <c r="T1066">
        <f t="shared" ca="1" si="345"/>
        <v>1.3924272678729401</v>
      </c>
      <c r="U1066">
        <f t="shared" ca="1" si="346"/>
        <v>65.638900000000007</v>
      </c>
      <c r="V1066">
        <f ca="1">(-U1066*'Config sheet'!$N$134+'Config sheet'!$N$135*'Stage 2'!U1431)*10^2</f>
        <v>-156.81178338427739</v>
      </c>
      <c r="W1066">
        <f t="shared" ca="1" si="351"/>
        <v>-17.126739927233814</v>
      </c>
      <c r="X1066" s="62">
        <f>'Config sheet'!$N$150*10^-3</f>
        <v>-333.6</v>
      </c>
      <c r="Y1066" s="62">
        <f>'Config sheet'!$N$149*10^-3</f>
        <v>333.6</v>
      </c>
      <c r="Z1066">
        <f t="shared" si="347"/>
        <v>2.483619548116156E-2</v>
      </c>
      <c r="AA1066" s="62">
        <f>PI()/4*('Config sheet'!$N$38^2)*'Stage 2'!Z1066*2</f>
        <v>2.2715358234750831E-3</v>
      </c>
      <c r="AB1066">
        <f t="shared" si="348"/>
        <v>13.968613881418198</v>
      </c>
    </row>
    <row r="1067" spans="3:28" x14ac:dyDescent="0.25">
      <c r="C1067">
        <v>321</v>
      </c>
      <c r="D1067">
        <f t="shared" ref="D1067:D1106" si="353">$D$4</f>
        <v>995</v>
      </c>
      <c r="E1067">
        <f t="shared" ref="E1067:E1106" si="354">$E$4</f>
        <v>0.17780000000000001</v>
      </c>
      <c r="F1067">
        <f t="shared" si="352"/>
        <v>5.3768844221105533E-2</v>
      </c>
      <c r="G1067">
        <f t="shared" ref="G1067:G1106" si="355">D1067/60*2*PI()</f>
        <v>104.19615634406146</v>
      </c>
      <c r="H1067">
        <f t="shared" ref="H1067:H1106" si="356">G1067*F1067</f>
        <v>5.6025068989017974</v>
      </c>
      <c r="I1067" s="3">
        <f t="shared" ref="I1067:I1106" si="357">$I$4</f>
        <v>8.8900000000000007E-2</v>
      </c>
      <c r="J1067" s="3">
        <f t="shared" ref="J1067:J1106" si="358">$J$4</f>
        <v>0.40640000000000004</v>
      </c>
      <c r="K1067">
        <f t="shared" ref="K1067:K1106" si="359">(J1067+I1067)-(I1067*COS(H1067)+(J1067^2-I1067^2*(SIN(H1067))^2)^0.5)+$B$746</f>
        <v>7.3980674540293348E-2</v>
      </c>
      <c r="L1067" s="62">
        <f>PI()/4*('Config sheet'!$N$38^2)*'Stage 2'!K1067*2</f>
        <v>6.7663242782331282E-3</v>
      </c>
      <c r="M1067">
        <f t="shared" ref="M1067:M1106" si="360">L1067/$Z$741*100</f>
        <v>32.433493111603319</v>
      </c>
      <c r="N1067" s="62">
        <f>'Config sheet'!$N$44</f>
        <v>5.8970333333333338</v>
      </c>
      <c r="O1067">
        <f t="shared" si="349"/>
        <v>-6.8204240535909273</v>
      </c>
      <c r="P1067">
        <f t="shared" si="350"/>
        <v>793.97701485857999</v>
      </c>
      <c r="Q1067">
        <f t="shared" ref="Q1067:Q1106" si="361">$V$4</f>
        <v>180</v>
      </c>
      <c r="R1067">
        <f t="shared" ref="R1067:R1106" si="362">Q1067*I1067*G1067^2*(COS(H1067)+(I1067/(J1067))*COS(2*H1067))*10^-3</f>
        <v>142.91586267454443</v>
      </c>
      <c r="S1067">
        <f t="shared" ref="S1067:S1106" si="363">Q1067*P1067*10^-3</f>
        <v>142.9158626745444</v>
      </c>
      <c r="T1067">
        <f t="shared" ref="T1067:T1106" ca="1" si="364">$V$741</f>
        <v>1.3924272678729401</v>
      </c>
      <c r="U1067">
        <f t="shared" ca="1" si="346"/>
        <v>65.638900000000007</v>
      </c>
      <c r="V1067">
        <f ca="1">(-U1067*'Config sheet'!$N$134+'Config sheet'!$N$135*'Stage 2'!U1432)*10^2</f>
        <v>-156.81178338427739</v>
      </c>
      <c r="W1067">
        <f t="shared" ca="1" si="351"/>
        <v>-13.895920709732962</v>
      </c>
      <c r="X1067" s="62">
        <f>'Config sheet'!$N$150*10^-3</f>
        <v>-333.6</v>
      </c>
      <c r="Y1067" s="62">
        <f>'Config sheet'!$N$149*10^-3</f>
        <v>333.6</v>
      </c>
      <c r="Z1067">
        <f t="shared" si="347"/>
        <v>2.3681054540293345E-2</v>
      </c>
      <c r="AA1067" s="62">
        <f>PI()/4*('Config sheet'!$N$38^2)*'Stage 2'!Z1067*2</f>
        <v>2.1658858244510723E-3</v>
      </c>
      <c r="AB1067">
        <f t="shared" si="348"/>
        <v>13.318928312875897</v>
      </c>
    </row>
    <row r="1068" spans="3:28" x14ac:dyDescent="0.25">
      <c r="C1068">
        <v>322</v>
      </c>
      <c r="D1068">
        <f t="shared" si="353"/>
        <v>995</v>
      </c>
      <c r="E1068">
        <f t="shared" si="354"/>
        <v>0.17780000000000001</v>
      </c>
      <c r="F1068">
        <f t="shared" si="352"/>
        <v>5.393634840871022E-2</v>
      </c>
      <c r="G1068">
        <f t="shared" si="355"/>
        <v>104.19615634406146</v>
      </c>
      <c r="H1068">
        <f t="shared" si="356"/>
        <v>5.6199601914217405</v>
      </c>
      <c r="I1068" s="3">
        <f t="shared" si="357"/>
        <v>8.8900000000000007E-2</v>
      </c>
      <c r="J1068" s="3">
        <f t="shared" si="358"/>
        <v>0.40640000000000004</v>
      </c>
      <c r="K1068">
        <f t="shared" si="359"/>
        <v>7.2847891659729283E-2</v>
      </c>
      <c r="L1068" s="62">
        <f>PI()/4*('Config sheet'!$N$38^2)*'Stage 2'!K1068*2</f>
        <v>6.6627191630546654E-3</v>
      </c>
      <c r="M1068">
        <f t="shared" si="360"/>
        <v>31.936875501909771</v>
      </c>
      <c r="N1068" s="62">
        <f>'Config sheet'!$N$44</f>
        <v>5.8970333333333338</v>
      </c>
      <c r="O1068">
        <f t="shared" si="349"/>
        <v>-6.6859459082284918</v>
      </c>
      <c r="P1068">
        <f t="shared" si="350"/>
        <v>811.64404739028794</v>
      </c>
      <c r="Q1068">
        <f t="shared" si="361"/>
        <v>180</v>
      </c>
      <c r="R1068">
        <f t="shared" si="362"/>
        <v>146.09592853025185</v>
      </c>
      <c r="S1068">
        <f t="shared" si="363"/>
        <v>146.09592853025185</v>
      </c>
      <c r="T1068">
        <f t="shared" ca="1" si="364"/>
        <v>1.3924272678729401</v>
      </c>
      <c r="U1068">
        <f t="shared" ref="U1068:U1106" ca="1" si="365">IF(AND(L1068&lt;=$Z$740, U1067*(L1067/L1068)^T1068&lt;$AB$742, U1067*(L1067/L1068)^T1068&gt;$AB$740),U1067*(L1067/L1068)^T1068,IF(C1068&lt;=180,$AB$741,IF(L1068&gt;=$Z$742,  U1067*(L1067/L1068)^T1068,$AB$743)))</f>
        <v>65.638900000000007</v>
      </c>
      <c r="V1068">
        <f ca="1">(-U1068*'Config sheet'!$N$134+'Config sheet'!$N$135*'Stage 2'!U1433)*10^2</f>
        <v>-156.81178338427739</v>
      </c>
      <c r="W1068">
        <f t="shared" ca="1" si="351"/>
        <v>-10.715854854025537</v>
      </c>
      <c r="X1068" s="62">
        <f>'Config sheet'!$N$150*10^-3</f>
        <v>-333.6</v>
      </c>
      <c r="Y1068" s="62">
        <f>'Config sheet'!$N$149*10^-3</f>
        <v>333.6</v>
      </c>
      <c r="Z1068">
        <f t="shared" ref="Z1068:Z1106" si="366">(J1068+I1068)-(I1068*COS(H1068)+(J1068^2-I1068^2*(SIN(H1068))^2)^0.5)</f>
        <v>2.254827165972928E-2</v>
      </c>
      <c r="AA1068" s="62">
        <f>PI()/4*('Config sheet'!$N$38^2)*'Stage 2'!Z1068*2</f>
        <v>2.0622807092726091E-3</v>
      </c>
      <c r="AB1068">
        <f t="shared" ref="AB1068:AB1106" si="367">AA1068/($Z$741-$Z$743)*100</f>
        <v>12.681817581400043</v>
      </c>
    </row>
    <row r="1069" spans="3:28" x14ac:dyDescent="0.25">
      <c r="C1069">
        <v>323</v>
      </c>
      <c r="D1069">
        <f t="shared" si="353"/>
        <v>995</v>
      </c>
      <c r="E1069">
        <f t="shared" si="354"/>
        <v>0.17780000000000001</v>
      </c>
      <c r="F1069">
        <f t="shared" si="352"/>
        <v>5.4103852596314908E-2</v>
      </c>
      <c r="G1069">
        <f t="shared" si="355"/>
        <v>104.19615634406146</v>
      </c>
      <c r="H1069">
        <f t="shared" si="356"/>
        <v>5.6374134839416836</v>
      </c>
      <c r="I1069" s="3">
        <f t="shared" si="357"/>
        <v>8.8900000000000007E-2</v>
      </c>
      <c r="J1069" s="3">
        <f t="shared" si="358"/>
        <v>0.40640000000000004</v>
      </c>
      <c r="K1069">
        <f t="shared" si="359"/>
        <v>7.1737962643629208E-2</v>
      </c>
      <c r="L1069" s="62">
        <f>PI()/4*('Config sheet'!$N$38^2)*'Stage 2'!K1069*2</f>
        <v>6.56120427831726E-3</v>
      </c>
      <c r="M1069">
        <f t="shared" si="360"/>
        <v>31.450277139273268</v>
      </c>
      <c r="N1069" s="62">
        <f>'Config sheet'!$N$44</f>
        <v>5.8970333333333338</v>
      </c>
      <c r="O1069">
        <f t="shared" si="349"/>
        <v>-6.5485329104535515</v>
      </c>
      <c r="P1069">
        <f t="shared" si="350"/>
        <v>829.01717405080376</v>
      </c>
      <c r="Q1069">
        <f t="shared" si="361"/>
        <v>180</v>
      </c>
      <c r="R1069">
        <f t="shared" si="362"/>
        <v>149.22309132914469</v>
      </c>
      <c r="S1069">
        <f t="shared" si="363"/>
        <v>149.22309132914467</v>
      </c>
      <c r="T1069">
        <f t="shared" ca="1" si="364"/>
        <v>1.3924272678729401</v>
      </c>
      <c r="U1069">
        <f t="shared" ca="1" si="365"/>
        <v>65.638900000000007</v>
      </c>
      <c r="V1069">
        <f ca="1">(-U1069*'Config sheet'!$N$134+'Config sheet'!$N$135*'Stage 2'!U1434)*10^2</f>
        <v>-156.81178338427739</v>
      </c>
      <c r="W1069">
        <f t="shared" ca="1" si="351"/>
        <v>-7.5886920551326966</v>
      </c>
      <c r="X1069" s="62">
        <f>'Config sheet'!$N$150*10^-3</f>
        <v>-333.6</v>
      </c>
      <c r="Y1069" s="62">
        <f>'Config sheet'!$N$149*10^-3</f>
        <v>333.6</v>
      </c>
      <c r="Z1069">
        <f t="shared" si="366"/>
        <v>2.1438342643629205E-2</v>
      </c>
      <c r="AA1069" s="62">
        <f>PI()/4*('Config sheet'!$N$38^2)*'Stage 2'!Z1069*2</f>
        <v>1.9607658245352042E-3</v>
      </c>
      <c r="AB1069">
        <f t="shared" si="367"/>
        <v>12.057560541973681</v>
      </c>
    </row>
    <row r="1070" spans="3:28" x14ac:dyDescent="0.25">
      <c r="C1070">
        <v>324</v>
      </c>
      <c r="D1070">
        <f t="shared" si="353"/>
        <v>995</v>
      </c>
      <c r="E1070">
        <f t="shared" si="354"/>
        <v>0.17780000000000001</v>
      </c>
      <c r="F1070">
        <f t="shared" si="352"/>
        <v>5.4271356783919603E-2</v>
      </c>
      <c r="G1070">
        <f t="shared" si="355"/>
        <v>104.19615634406146</v>
      </c>
      <c r="H1070">
        <f t="shared" si="356"/>
        <v>5.6548667764616276</v>
      </c>
      <c r="I1070" s="3">
        <f t="shared" si="357"/>
        <v>8.8900000000000007E-2</v>
      </c>
      <c r="J1070" s="3">
        <f t="shared" si="358"/>
        <v>0.40640000000000004</v>
      </c>
      <c r="K1070">
        <f t="shared" si="359"/>
        <v>7.0651374720338347E-2</v>
      </c>
      <c r="L1070" s="62">
        <f>PI()/4*('Config sheet'!$N$38^2)*'Stage 2'!K1070*2</f>
        <v>6.4618241862664169E-3</v>
      </c>
      <c r="M1070">
        <f t="shared" si="360"/>
        <v>30.97391162700681</v>
      </c>
      <c r="N1070" s="62">
        <f>'Config sheet'!$N$44</f>
        <v>5.8970333333333338</v>
      </c>
      <c r="O1070">
        <f t="shared" si="349"/>
        <v>-6.4082352808243703</v>
      </c>
      <c r="P1070">
        <f t="shared" si="350"/>
        <v>846.08459847829317</v>
      </c>
      <c r="Q1070">
        <f t="shared" si="361"/>
        <v>180</v>
      </c>
      <c r="R1070">
        <f t="shared" si="362"/>
        <v>152.2952277260928</v>
      </c>
      <c r="S1070">
        <f t="shared" si="363"/>
        <v>152.29522772609278</v>
      </c>
      <c r="T1070">
        <f t="shared" ca="1" si="364"/>
        <v>1.3924272678729401</v>
      </c>
      <c r="U1070">
        <f t="shared" ca="1" si="365"/>
        <v>65.638900000000007</v>
      </c>
      <c r="V1070">
        <f ca="1">(-U1070*'Config sheet'!$N$134+'Config sheet'!$N$135*'Stage 2'!U1435)*10^2</f>
        <v>-156.81178338427739</v>
      </c>
      <c r="W1070">
        <f t="shared" ca="1" si="351"/>
        <v>-4.5165556581845863</v>
      </c>
      <c r="X1070" s="62">
        <f>'Config sheet'!$N$150*10^-3</f>
        <v>-333.6</v>
      </c>
      <c r="Y1070" s="62">
        <f>'Config sheet'!$N$149*10^-3</f>
        <v>333.6</v>
      </c>
      <c r="Z1070">
        <f t="shared" si="366"/>
        <v>2.0351754720338344E-2</v>
      </c>
      <c r="AA1070" s="62">
        <f>PI()/4*('Config sheet'!$N$38^2)*'Stage 2'!Z1070*2</f>
        <v>1.8613857324843604E-3</v>
      </c>
      <c r="AB1070">
        <f t="shared" si="367"/>
        <v>11.446431226287032</v>
      </c>
    </row>
    <row r="1071" spans="3:28" x14ac:dyDescent="0.25">
      <c r="C1071">
        <v>325</v>
      </c>
      <c r="D1071">
        <f t="shared" si="353"/>
        <v>995</v>
      </c>
      <c r="E1071">
        <f t="shared" si="354"/>
        <v>0.17780000000000001</v>
      </c>
      <c r="F1071">
        <f t="shared" si="352"/>
        <v>5.443886097152429E-2</v>
      </c>
      <c r="G1071">
        <f t="shared" si="355"/>
        <v>104.19615634406146</v>
      </c>
      <c r="H1071">
        <f t="shared" si="356"/>
        <v>5.6723200689815707</v>
      </c>
      <c r="I1071" s="3">
        <f t="shared" si="357"/>
        <v>8.8900000000000007E-2</v>
      </c>
      <c r="J1071" s="3">
        <f t="shared" si="358"/>
        <v>0.40640000000000004</v>
      </c>
      <c r="K1071">
        <f t="shared" si="359"/>
        <v>6.9588606221739249E-2</v>
      </c>
      <c r="L1071" s="62">
        <f>PI()/4*('Config sheet'!$N$38^2)*'Stage 2'!K1071*2</f>
        <v>6.3646226354709332E-3</v>
      </c>
      <c r="M1071">
        <f t="shared" si="360"/>
        <v>30.507988668170182</v>
      </c>
      <c r="N1071" s="62">
        <f>'Config sheet'!$N$44</f>
        <v>5.8970333333333338</v>
      </c>
      <c r="O1071">
        <f t="shared" si="349"/>
        <v>-6.265105202774194</v>
      </c>
      <c r="P1071">
        <f t="shared" si="350"/>
        <v>862.83468221702276</v>
      </c>
      <c r="Q1071">
        <f t="shared" si="361"/>
        <v>180</v>
      </c>
      <c r="R1071">
        <f t="shared" si="362"/>
        <v>155.31024279906413</v>
      </c>
      <c r="S1071">
        <f t="shared" si="363"/>
        <v>155.3102427990641</v>
      </c>
      <c r="T1071">
        <f t="shared" ca="1" si="364"/>
        <v>1.3924272678729401</v>
      </c>
      <c r="U1071">
        <f t="shared" ca="1" si="365"/>
        <v>65.638900000000007</v>
      </c>
      <c r="V1071">
        <f ca="1">(-U1071*'Config sheet'!$N$134+'Config sheet'!$N$135*'Stage 2'!U1436)*10^2</f>
        <v>-156.81178338427739</v>
      </c>
      <c r="W1071">
        <f t="shared" ca="1" si="351"/>
        <v>-1.5015405852132631</v>
      </c>
      <c r="X1071" s="62">
        <f>'Config sheet'!$N$150*10^-3</f>
        <v>-333.6</v>
      </c>
      <c r="Y1071" s="62">
        <f>'Config sheet'!$N$149*10^-3</f>
        <v>333.6</v>
      </c>
      <c r="Z1071">
        <f t="shared" si="366"/>
        <v>1.9288986221739246E-2</v>
      </c>
      <c r="AA1071" s="62">
        <f>PI()/4*('Config sheet'!$N$38^2)*'Stage 2'!Z1071*2</f>
        <v>1.7641841816888771E-3</v>
      </c>
      <c r="AB1071">
        <f t="shared" si="367"/>
        <v>10.848698662395526</v>
      </c>
    </row>
    <row r="1072" spans="3:28" x14ac:dyDescent="0.25">
      <c r="C1072">
        <v>326</v>
      </c>
      <c r="D1072">
        <f t="shared" si="353"/>
        <v>995</v>
      </c>
      <c r="E1072">
        <f t="shared" si="354"/>
        <v>0.17780000000000001</v>
      </c>
      <c r="F1072">
        <f t="shared" si="352"/>
        <v>5.4606365159128978E-2</v>
      </c>
      <c r="G1072">
        <f t="shared" si="355"/>
        <v>104.19615634406146</v>
      </c>
      <c r="H1072">
        <f t="shared" si="356"/>
        <v>5.6897733615015138</v>
      </c>
      <c r="I1072" s="3">
        <f t="shared" si="357"/>
        <v>8.8900000000000007E-2</v>
      </c>
      <c r="J1072" s="3">
        <f t="shared" si="358"/>
        <v>0.40640000000000004</v>
      </c>
      <c r="K1072">
        <f t="shared" si="359"/>
        <v>6.855012626844921E-2</v>
      </c>
      <c r="L1072" s="62">
        <f>PI()/4*('Config sheet'!$N$38^2)*'Stage 2'!K1072*2</f>
        <v>6.2696425320308419E-3</v>
      </c>
      <c r="M1072">
        <f t="shared" si="360"/>
        <v>30.052713927559022</v>
      </c>
      <c r="N1072" s="62">
        <f>'Config sheet'!$N$44</f>
        <v>5.8970333333333338</v>
      </c>
      <c r="O1072">
        <f t="shared" si="349"/>
        <v>-6.1191967952054069</v>
      </c>
      <c r="P1072">
        <f t="shared" si="350"/>
        <v>879.25595610815549</v>
      </c>
      <c r="Q1072">
        <f t="shared" si="361"/>
        <v>180</v>
      </c>
      <c r="R1072">
        <f t="shared" si="362"/>
        <v>158.26607209946803</v>
      </c>
      <c r="S1072">
        <f t="shared" si="363"/>
        <v>158.266072099468</v>
      </c>
      <c r="T1072">
        <f t="shared" ca="1" si="364"/>
        <v>1.3924272678729401</v>
      </c>
      <c r="U1072">
        <f t="shared" ca="1" si="365"/>
        <v>65.638900000000007</v>
      </c>
      <c r="V1072">
        <f ca="1">(-U1072*'Config sheet'!$N$134+'Config sheet'!$N$135*'Stage 2'!U1437)*10^2</f>
        <v>-156.81178338427739</v>
      </c>
      <c r="W1072">
        <f t="shared" ca="1" si="351"/>
        <v>1.4542887151906427</v>
      </c>
      <c r="X1072" s="62">
        <f>'Config sheet'!$N$150*10^-3</f>
        <v>-333.6</v>
      </c>
      <c r="Y1072" s="62">
        <f>'Config sheet'!$N$149*10^-3</f>
        <v>333.6</v>
      </c>
      <c r="Z1072">
        <f t="shared" si="366"/>
        <v>1.8250506268449207E-2</v>
      </c>
      <c r="AA1072" s="62">
        <f>PI()/4*('Config sheet'!$N$38^2)*'Stage 2'!Z1072*2</f>
        <v>1.6692040782487858E-3</v>
      </c>
      <c r="AB1072">
        <f t="shared" si="367"/>
        <v>10.26462669766547</v>
      </c>
    </row>
    <row r="1073" spans="3:28" x14ac:dyDescent="0.25">
      <c r="C1073">
        <v>327</v>
      </c>
      <c r="D1073">
        <f t="shared" si="353"/>
        <v>995</v>
      </c>
      <c r="E1073">
        <f t="shared" si="354"/>
        <v>0.17780000000000001</v>
      </c>
      <c r="F1073">
        <f t="shared" si="352"/>
        <v>5.4773869346733672E-2</v>
      </c>
      <c r="G1073">
        <f t="shared" si="355"/>
        <v>104.19615634406146</v>
      </c>
      <c r="H1073">
        <f t="shared" si="356"/>
        <v>5.7072266540214578</v>
      </c>
      <c r="I1073" s="3">
        <f t="shared" si="357"/>
        <v>8.8900000000000007E-2</v>
      </c>
      <c r="J1073" s="3">
        <f t="shared" si="358"/>
        <v>0.40640000000000004</v>
      </c>
      <c r="K1073">
        <f t="shared" si="359"/>
        <v>6.7536394461112495E-2</v>
      </c>
      <c r="L1073" s="62">
        <f>PI()/4*('Config sheet'!$N$38^2)*'Stage 2'!K1073*2</f>
        <v>6.1769259113427771E-3</v>
      </c>
      <c r="M1073">
        <f t="shared" si="360"/>
        <v>29.60828889636576</v>
      </c>
      <c r="N1073" s="62">
        <f>'Config sheet'!$N$44</f>
        <v>5.8970333333333338</v>
      </c>
      <c r="O1073">
        <f t="shared" si="349"/>
        <v>-5.9705660831872942</v>
      </c>
      <c r="P1073">
        <f t="shared" si="350"/>
        <v>895.33713154047666</v>
      </c>
      <c r="Q1073">
        <f t="shared" si="361"/>
        <v>180</v>
      </c>
      <c r="R1073">
        <f t="shared" si="362"/>
        <v>161.16068367728582</v>
      </c>
      <c r="S1073">
        <f t="shared" si="363"/>
        <v>161.16068367728579</v>
      </c>
      <c r="T1073">
        <f t="shared" ca="1" si="364"/>
        <v>1.3924272678729401</v>
      </c>
      <c r="U1073">
        <f t="shared" ca="1" si="365"/>
        <v>65.638900000000007</v>
      </c>
      <c r="V1073">
        <f ca="1">(-U1073*'Config sheet'!$N$134+'Config sheet'!$N$135*'Stage 2'!U1438)*10^2</f>
        <v>-156.81178338427739</v>
      </c>
      <c r="W1073">
        <f t="shared" ca="1" si="351"/>
        <v>4.3489002930084268</v>
      </c>
      <c r="X1073" s="62">
        <f>'Config sheet'!$N$150*10^-3</f>
        <v>-333.6</v>
      </c>
      <c r="Y1073" s="62">
        <f>'Config sheet'!$N$149*10^-3</f>
        <v>333.6</v>
      </c>
      <c r="Z1073">
        <f t="shared" si="366"/>
        <v>1.7236774461112492E-2</v>
      </c>
      <c r="AA1073" s="62">
        <f>PI()/4*('Config sheet'!$N$38^2)*'Stage 2'!Z1073*2</f>
        <v>1.5764874575607208E-3</v>
      </c>
      <c r="AB1073">
        <f t="shared" si="367"/>
        <v>9.6944738251476323</v>
      </c>
    </row>
    <row r="1074" spans="3:28" x14ac:dyDescent="0.25">
      <c r="C1074">
        <v>328</v>
      </c>
      <c r="D1074">
        <f t="shared" si="353"/>
        <v>995</v>
      </c>
      <c r="E1074">
        <f t="shared" si="354"/>
        <v>0.17780000000000001</v>
      </c>
      <c r="F1074">
        <f t="shared" si="352"/>
        <v>5.494137353433836E-2</v>
      </c>
      <c r="G1074">
        <f t="shared" si="355"/>
        <v>104.19615634406146</v>
      </c>
      <c r="H1074">
        <f t="shared" si="356"/>
        <v>5.7246799465414009</v>
      </c>
      <c r="I1074" s="3">
        <f t="shared" si="357"/>
        <v>8.8900000000000007E-2</v>
      </c>
      <c r="J1074" s="3">
        <f t="shared" si="358"/>
        <v>0.40640000000000004</v>
      </c>
      <c r="K1074">
        <f t="shared" si="359"/>
        <v>6.6547860578024101E-2</v>
      </c>
      <c r="L1074" s="62">
        <f>PI()/4*('Config sheet'!$N$38^2)*'Stage 2'!K1074*2</f>
        <v>6.0865139104444334E-3</v>
      </c>
      <c r="M1074">
        <f t="shared" si="360"/>
        <v>29.174910759616392</v>
      </c>
      <c r="N1074" s="62">
        <f>'Config sheet'!$N$44</f>
        <v>5.8970333333333338</v>
      </c>
      <c r="O1074">
        <f t="shared" si="349"/>
        <v>-5.8192709667818985</v>
      </c>
      <c r="P1074">
        <f t="shared" si="350"/>
        <v>911.06711154818368</v>
      </c>
      <c r="Q1074">
        <f t="shared" si="361"/>
        <v>180</v>
      </c>
      <c r="R1074">
        <f t="shared" si="362"/>
        <v>163.99208007867307</v>
      </c>
      <c r="S1074">
        <f t="shared" si="363"/>
        <v>163.99208007867307</v>
      </c>
      <c r="T1074">
        <f t="shared" ca="1" si="364"/>
        <v>1.3924272678729401</v>
      </c>
      <c r="U1074">
        <f t="shared" ca="1" si="365"/>
        <v>65.638900000000007</v>
      </c>
      <c r="V1074">
        <f ca="1">(-U1074*'Config sheet'!$N$134+'Config sheet'!$N$135*'Stage 2'!U1439)*10^2</f>
        <v>-156.81178338427739</v>
      </c>
      <c r="W1074">
        <f t="shared" ca="1" si="351"/>
        <v>7.180296694395679</v>
      </c>
      <c r="X1074" s="62">
        <f>'Config sheet'!$N$150*10^-3</f>
        <v>-333.6</v>
      </c>
      <c r="Y1074" s="62">
        <f>'Config sheet'!$N$149*10^-3</f>
        <v>333.6</v>
      </c>
      <c r="Z1074">
        <f t="shared" si="366"/>
        <v>1.6248240578024098E-2</v>
      </c>
      <c r="AA1074" s="62">
        <f>PI()/4*('Config sheet'!$N$38^2)*'Stage 2'!Z1074*2</f>
        <v>1.4860754566623771E-3</v>
      </c>
      <c r="AB1074">
        <f t="shared" si="367"/>
        <v>9.1384930135118658</v>
      </c>
    </row>
    <row r="1075" spans="3:28" x14ac:dyDescent="0.25">
      <c r="C1075">
        <v>329</v>
      </c>
      <c r="D1075">
        <f t="shared" si="353"/>
        <v>995</v>
      </c>
      <c r="E1075">
        <f t="shared" si="354"/>
        <v>0.17780000000000001</v>
      </c>
      <c r="F1075">
        <f t="shared" si="352"/>
        <v>5.5108877721943055E-2</v>
      </c>
      <c r="G1075">
        <f t="shared" si="355"/>
        <v>104.19615634406146</v>
      </c>
      <c r="H1075">
        <f t="shared" si="356"/>
        <v>5.742133239061344</v>
      </c>
      <c r="I1075" s="3">
        <f t="shared" si="357"/>
        <v>8.8900000000000007E-2</v>
      </c>
      <c r="J1075" s="3">
        <f t="shared" si="358"/>
        <v>0.40640000000000004</v>
      </c>
      <c r="K1075">
        <f t="shared" si="359"/>
        <v>6.5584964279314553E-2</v>
      </c>
      <c r="L1075" s="62">
        <f>PI()/4*('Config sheet'!$N$38^2)*'Stage 2'!K1075*2</f>
        <v>5.9984467409591007E-3</v>
      </c>
      <c r="M1075">
        <f t="shared" si="360"/>
        <v>28.752772266483628</v>
      </c>
      <c r="N1075" s="62">
        <f>'Config sheet'!$N$44</f>
        <v>5.8970333333333338</v>
      </c>
      <c r="O1075">
        <f t="shared" ref="O1075:O1106" si="368">I1075*G1075*SIN(H1075)+I1075^2*G1075*SIN(2*H1075)/(2*J1075)</f>
        <v>-5.6653711880245714</v>
      </c>
      <c r="P1075">
        <f t="shared" ref="P1075:P1106" si="369">I1075*G1075^2*COS(H1075)+(I1075^2*G1075^2*COS(2*H1075)/J1075)</f>
        <v>926.43500174303119</v>
      </c>
      <c r="Q1075">
        <f t="shared" si="361"/>
        <v>180</v>
      </c>
      <c r="R1075">
        <f t="shared" si="362"/>
        <v>166.75830031374562</v>
      </c>
      <c r="S1075">
        <f t="shared" si="363"/>
        <v>166.75830031374562</v>
      </c>
      <c r="T1075">
        <f t="shared" ca="1" si="364"/>
        <v>1.3924272678729401</v>
      </c>
      <c r="U1075">
        <f t="shared" ca="1" si="365"/>
        <v>65.638900000000007</v>
      </c>
      <c r="V1075">
        <f ca="1">(-U1075*'Config sheet'!$N$134+'Config sheet'!$N$135*'Stage 2'!U1440)*10^2</f>
        <v>-156.81178338427739</v>
      </c>
      <c r="W1075">
        <f t="shared" ref="W1075:W1106" ca="1" si="370">R1075+V1075</f>
        <v>9.9465169294682312</v>
      </c>
      <c r="X1075" s="62">
        <f>'Config sheet'!$N$150*10^-3</f>
        <v>-333.6</v>
      </c>
      <c r="Y1075" s="62">
        <f>'Config sheet'!$N$149*10^-3</f>
        <v>333.6</v>
      </c>
      <c r="Z1075">
        <f t="shared" si="366"/>
        <v>1.528534427931455E-2</v>
      </c>
      <c r="AA1075" s="62">
        <f>PI()/4*('Config sheet'!$N$38^2)*'Stage 2'!Z1075*2</f>
        <v>1.3980082871770448E-3</v>
      </c>
      <c r="AB1075">
        <f t="shared" si="367"/>
        <v>8.5969315406718518</v>
      </c>
    </row>
    <row r="1076" spans="3:28" x14ac:dyDescent="0.25">
      <c r="C1076">
        <v>330</v>
      </c>
      <c r="D1076">
        <f t="shared" si="353"/>
        <v>995</v>
      </c>
      <c r="E1076">
        <f t="shared" si="354"/>
        <v>0.17780000000000001</v>
      </c>
      <c r="F1076">
        <f t="shared" si="352"/>
        <v>5.5276381909547742E-2</v>
      </c>
      <c r="G1076">
        <f t="shared" si="355"/>
        <v>104.19615634406146</v>
      </c>
      <c r="H1076">
        <f t="shared" si="356"/>
        <v>5.7595865315812871</v>
      </c>
      <c r="I1076" s="3">
        <f t="shared" si="357"/>
        <v>8.8900000000000007E-2</v>
      </c>
      <c r="J1076" s="3">
        <f t="shared" si="358"/>
        <v>0.40640000000000004</v>
      </c>
      <c r="K1076">
        <f t="shared" si="359"/>
        <v>6.4648134817912886E-2</v>
      </c>
      <c r="L1076" s="62">
        <f>PI()/4*('Config sheet'!$N$38^2)*'Stage 2'!K1076*2</f>
        <v>5.9127636626601365E-3</v>
      </c>
      <c r="M1076">
        <f t="shared" si="360"/>
        <v>28.342061603571672</v>
      </c>
      <c r="N1076" s="62">
        <f>'Config sheet'!$N$44</f>
        <v>5.8970333333333338</v>
      </c>
      <c r="O1076">
        <f t="shared" si="368"/>
        <v>-5.5089282960881771</v>
      </c>
      <c r="P1076">
        <f t="shared" si="369"/>
        <v>941.4301210682894</v>
      </c>
      <c r="Q1076">
        <f t="shared" si="361"/>
        <v>180</v>
      </c>
      <c r="R1076">
        <f t="shared" si="362"/>
        <v>169.45742179229211</v>
      </c>
      <c r="S1076">
        <f t="shared" si="363"/>
        <v>169.45742179229211</v>
      </c>
      <c r="T1076">
        <f t="shared" ca="1" si="364"/>
        <v>1.3924272678729401</v>
      </c>
      <c r="U1076">
        <f t="shared" ca="1" si="365"/>
        <v>65.638900000000007</v>
      </c>
      <c r="V1076">
        <f ca="1">(-U1076*'Config sheet'!$N$134+'Config sheet'!$N$135*'Stage 2'!U1441)*10^2</f>
        <v>-156.81178338427739</v>
      </c>
      <c r="W1076">
        <f t="shared" ca="1" si="370"/>
        <v>12.645638408014719</v>
      </c>
      <c r="X1076" s="62">
        <f>'Config sheet'!$N$150*10^-3</f>
        <v>-333.6</v>
      </c>
      <c r="Y1076" s="62">
        <f>'Config sheet'!$N$149*10^-3</f>
        <v>333.6</v>
      </c>
      <c r="Z1076">
        <f t="shared" si="366"/>
        <v>1.4348514817912883E-2</v>
      </c>
      <c r="AA1076" s="62">
        <f>PI()/4*('Config sheet'!$N$38^2)*'Stage 2'!Z1076*2</f>
        <v>1.3123252088780802E-3</v>
      </c>
      <c r="AB1076">
        <f t="shared" si="367"/>
        <v>8.0700308312220947</v>
      </c>
    </row>
    <row r="1077" spans="3:28" x14ac:dyDescent="0.25">
      <c r="C1077">
        <v>331</v>
      </c>
      <c r="D1077">
        <f t="shared" si="353"/>
        <v>995</v>
      </c>
      <c r="E1077">
        <f t="shared" si="354"/>
        <v>0.17780000000000001</v>
      </c>
      <c r="F1077">
        <f t="shared" si="352"/>
        <v>5.544388609715243E-2</v>
      </c>
      <c r="G1077">
        <f t="shared" si="355"/>
        <v>104.19615634406146</v>
      </c>
      <c r="H1077">
        <f t="shared" si="356"/>
        <v>5.7770398241012302</v>
      </c>
      <c r="I1077" s="3">
        <f t="shared" si="357"/>
        <v>8.8900000000000007E-2</v>
      </c>
      <c r="J1077" s="3">
        <f t="shared" si="358"/>
        <v>0.40640000000000004</v>
      </c>
      <c r="K1077">
        <f t="shared" si="359"/>
        <v>6.3737790757499094E-2</v>
      </c>
      <c r="L1077" s="62">
        <f>PI()/4*('Config sheet'!$N$38^2)*'Stage 2'!K1077*2</f>
        <v>5.8295029576746968E-3</v>
      </c>
      <c r="M1077">
        <f t="shared" si="360"/>
        <v>27.942962271265117</v>
      </c>
      <c r="N1077" s="62">
        <f>'Config sheet'!$N$44</f>
        <v>5.8970333333333338</v>
      </c>
      <c r="O1077">
        <f t="shared" si="368"/>
        <v>-5.3500056106617047</v>
      </c>
      <c r="P1077">
        <f t="shared" si="369"/>
        <v>956.04201236218785</v>
      </c>
      <c r="Q1077">
        <f t="shared" si="361"/>
        <v>180</v>
      </c>
      <c r="R1077">
        <f t="shared" si="362"/>
        <v>172.08756222519384</v>
      </c>
      <c r="S1077">
        <f t="shared" si="363"/>
        <v>172.08756222519381</v>
      </c>
      <c r="T1077">
        <f t="shared" ca="1" si="364"/>
        <v>1.3924272678729401</v>
      </c>
      <c r="U1077">
        <f t="shared" ca="1" si="365"/>
        <v>65.638900000000007</v>
      </c>
      <c r="V1077">
        <f ca="1">(-U1077*'Config sheet'!$N$134+'Config sheet'!$N$135*'Stage 2'!U1442)*10^2</f>
        <v>-156.81178338427739</v>
      </c>
      <c r="W1077">
        <f t="shared" ca="1" si="370"/>
        <v>15.275778840916445</v>
      </c>
      <c r="X1077" s="62">
        <f>'Config sheet'!$N$150*10^-3</f>
        <v>-333.6</v>
      </c>
      <c r="Y1077" s="62">
        <f>'Config sheet'!$N$149*10^-3</f>
        <v>333.6</v>
      </c>
      <c r="Z1077">
        <f t="shared" si="366"/>
        <v>1.3438170757499091E-2</v>
      </c>
      <c r="AA1077" s="62">
        <f>PI()/4*('Config sheet'!$N$38^2)*'Stage 2'!Z1077*2</f>
        <v>1.2290645038926409E-3</v>
      </c>
      <c r="AB1077">
        <f t="shared" si="367"/>
        <v>7.5580262978060126</v>
      </c>
    </row>
    <row r="1078" spans="3:28" x14ac:dyDescent="0.25">
      <c r="C1078">
        <v>332</v>
      </c>
      <c r="D1078">
        <f t="shared" si="353"/>
        <v>995</v>
      </c>
      <c r="E1078">
        <f t="shared" si="354"/>
        <v>0.17780000000000001</v>
      </c>
      <c r="F1078">
        <f t="shared" si="352"/>
        <v>5.5611390284757124E-2</v>
      </c>
      <c r="G1078">
        <f t="shared" si="355"/>
        <v>104.19615634406146</v>
      </c>
      <c r="H1078">
        <f t="shared" si="356"/>
        <v>5.7944931166211742</v>
      </c>
      <c r="I1078" s="3">
        <f t="shared" si="357"/>
        <v>8.8900000000000007E-2</v>
      </c>
      <c r="J1078" s="3">
        <f t="shared" si="358"/>
        <v>0.40640000000000004</v>
      </c>
      <c r="K1078">
        <f t="shared" si="359"/>
        <v>6.2854339697644548E-2</v>
      </c>
      <c r="L1078" s="62">
        <f>PI()/4*('Config sheet'!$N$38^2)*'Stage 2'!K1078*2</f>
        <v>5.7487019053448912E-3</v>
      </c>
      <c r="M1078">
        <f t="shared" si="360"/>
        <v>27.555652963229203</v>
      </c>
      <c r="N1078" s="62">
        <f>'Config sheet'!$N$44</f>
        <v>5.8970333333333338</v>
      </c>
      <c r="O1078">
        <f t="shared" si="368"/>
        <v>-5.1886681835762714</v>
      </c>
      <c r="P1078">
        <f t="shared" si="369"/>
        <v>970.26045271872283</v>
      </c>
      <c r="Q1078">
        <f t="shared" si="361"/>
        <v>180</v>
      </c>
      <c r="R1078">
        <f t="shared" si="362"/>
        <v>174.64688148937014</v>
      </c>
      <c r="S1078">
        <f t="shared" si="363"/>
        <v>174.64688148937012</v>
      </c>
      <c r="T1078">
        <f t="shared" ca="1" si="364"/>
        <v>1.3924272678729401</v>
      </c>
      <c r="U1078">
        <f t="shared" ca="1" si="365"/>
        <v>65.638900000000007</v>
      </c>
      <c r="V1078">
        <f ca="1">(-U1078*'Config sheet'!$N$134+'Config sheet'!$N$135*'Stage 2'!U1443)*10^2</f>
        <v>-156.81178338427739</v>
      </c>
      <c r="W1078">
        <f t="shared" ca="1" si="370"/>
        <v>17.835098105092754</v>
      </c>
      <c r="X1078" s="62">
        <f>'Config sheet'!$N$150*10^-3</f>
        <v>-333.6</v>
      </c>
      <c r="Y1078" s="62">
        <f>'Config sheet'!$N$149*10^-3</f>
        <v>333.6</v>
      </c>
      <c r="Z1078">
        <f t="shared" si="366"/>
        <v>1.2554719697644545E-2</v>
      </c>
      <c r="AA1078" s="62">
        <f>PI()/4*('Config sheet'!$N$38^2)*'Stage 2'!Z1078*2</f>
        <v>1.1482634515628347E-3</v>
      </c>
      <c r="AB1078">
        <f t="shared" si="367"/>
        <v>7.0611471865267408</v>
      </c>
    </row>
    <row r="1079" spans="3:28" x14ac:dyDescent="0.25">
      <c r="C1079">
        <v>333</v>
      </c>
      <c r="D1079">
        <f t="shared" si="353"/>
        <v>995</v>
      </c>
      <c r="E1079">
        <f t="shared" si="354"/>
        <v>0.17780000000000001</v>
      </c>
      <c r="F1079">
        <f t="shared" si="352"/>
        <v>5.5778894472361812E-2</v>
      </c>
      <c r="G1079">
        <f t="shared" si="355"/>
        <v>104.19615634406146</v>
      </c>
      <c r="H1079">
        <f t="shared" si="356"/>
        <v>5.8119464091411173</v>
      </c>
      <c r="I1079" s="3">
        <f t="shared" si="357"/>
        <v>8.8900000000000007E-2</v>
      </c>
      <c r="J1079" s="3">
        <f t="shared" si="358"/>
        <v>0.40640000000000004</v>
      </c>
      <c r="K1079">
        <f t="shared" si="359"/>
        <v>6.1998178006331131E-2</v>
      </c>
      <c r="L1079" s="62">
        <f>PI()/4*('Config sheet'!$N$38^2)*'Stage 2'!K1079*2</f>
        <v>5.6703967577637895E-3</v>
      </c>
      <c r="M1079">
        <f t="shared" si="360"/>
        <v>27.180307449144863</v>
      </c>
      <c r="N1079" s="62">
        <f>'Config sheet'!$N$44</f>
        <v>5.8970333333333338</v>
      </c>
      <c r="O1079">
        <f t="shared" si="368"/>
        <v>-5.0249827587134783</v>
      </c>
      <c r="P1079">
        <f t="shared" si="369"/>
        <v>984.07546363392078</v>
      </c>
      <c r="Q1079">
        <f t="shared" si="361"/>
        <v>180</v>
      </c>
      <c r="R1079">
        <f t="shared" si="362"/>
        <v>177.13358345410577</v>
      </c>
      <c r="S1079">
        <f t="shared" si="363"/>
        <v>177.13358345410575</v>
      </c>
      <c r="T1079">
        <f t="shared" ca="1" si="364"/>
        <v>1.3924272678729401</v>
      </c>
      <c r="U1079">
        <f t="shared" ca="1" si="365"/>
        <v>65.638900000000007</v>
      </c>
      <c r="V1079">
        <f ca="1">(-U1079*'Config sheet'!$N$134+'Config sheet'!$N$135*'Stage 2'!U1444)*10^2</f>
        <v>-156.81178338427739</v>
      </c>
      <c r="W1079">
        <f t="shared" ca="1" si="370"/>
        <v>20.321800069828384</v>
      </c>
      <c r="X1079" s="62">
        <f>'Config sheet'!$N$150*10^-3</f>
        <v>-333.6</v>
      </c>
      <c r="Y1079" s="62">
        <f>'Config sheet'!$N$149*10^-3</f>
        <v>333.6</v>
      </c>
      <c r="Z1079">
        <f t="shared" si="366"/>
        <v>1.1698558006331128E-2</v>
      </c>
      <c r="AA1079" s="62">
        <f>PI()/4*('Config sheet'!$N$38^2)*'Stage 2'!Z1079*2</f>
        <v>1.0699583039817332E-3</v>
      </c>
      <c r="AB1079">
        <f t="shared" si="367"/>
        <v>6.579616426507946</v>
      </c>
    </row>
    <row r="1080" spans="3:28" x14ac:dyDescent="0.25">
      <c r="C1080">
        <v>334</v>
      </c>
      <c r="D1080">
        <f t="shared" si="353"/>
        <v>995</v>
      </c>
      <c r="E1080">
        <f t="shared" si="354"/>
        <v>0.17780000000000001</v>
      </c>
      <c r="F1080">
        <f t="shared" si="352"/>
        <v>5.5946398659966499E-2</v>
      </c>
      <c r="G1080">
        <f t="shared" si="355"/>
        <v>104.19615634406146</v>
      </c>
      <c r="H1080">
        <f t="shared" si="356"/>
        <v>5.8293997016610604</v>
      </c>
      <c r="I1080" s="3">
        <f t="shared" si="357"/>
        <v>8.8900000000000007E-2</v>
      </c>
      <c r="J1080" s="3">
        <f t="shared" si="358"/>
        <v>0.40640000000000004</v>
      </c>
      <c r="K1080">
        <f t="shared" si="359"/>
        <v>6.1169690560031423E-2</v>
      </c>
      <c r="L1080" s="62">
        <f>PI()/4*('Config sheet'!$N$38^2)*'Stage 2'!K1080*2</f>
        <v>5.5946227160029796E-3</v>
      </c>
      <c r="M1080">
        <f t="shared" si="360"/>
        <v>26.817094460758607</v>
      </c>
      <c r="N1080" s="62">
        <f>'Config sheet'!$N$44</f>
        <v>5.8970333333333338</v>
      </c>
      <c r="O1080">
        <f t="shared" si="368"/>
        <v>-4.8590177302329378</v>
      </c>
      <c r="P1080">
        <f t="shared" si="369"/>
        <v>997.47732092591536</v>
      </c>
      <c r="Q1080">
        <f t="shared" si="361"/>
        <v>180</v>
      </c>
      <c r="R1080">
        <f t="shared" si="362"/>
        <v>179.54591776666481</v>
      </c>
      <c r="S1080">
        <f t="shared" si="363"/>
        <v>179.54591776666476</v>
      </c>
      <c r="T1080">
        <f t="shared" ca="1" si="364"/>
        <v>1.3924272678729401</v>
      </c>
      <c r="U1080">
        <f t="shared" ca="1" si="365"/>
        <v>65.638900000000007</v>
      </c>
      <c r="V1080">
        <f ca="1">(-U1080*'Config sheet'!$N$134+'Config sheet'!$N$135*'Stage 2'!U1445)*10^2</f>
        <v>-156.81178338427739</v>
      </c>
      <c r="W1080">
        <f t="shared" ca="1" si="370"/>
        <v>22.734134382387424</v>
      </c>
      <c r="X1080" s="62">
        <f>'Config sheet'!$N$150*10^-3</f>
        <v>-333.6</v>
      </c>
      <c r="Y1080" s="62">
        <f>'Config sheet'!$N$149*10^-3</f>
        <v>333.6</v>
      </c>
      <c r="Z1080">
        <f t="shared" si="366"/>
        <v>1.087007056003142E-2</v>
      </c>
      <c r="AA1080" s="62">
        <f>PI()/4*('Config sheet'!$N$38^2)*'Stage 2'!Z1080*2</f>
        <v>9.941842622209231E-4</v>
      </c>
      <c r="AB1080">
        <f t="shared" si="367"/>
        <v>6.1136504837072092</v>
      </c>
    </row>
    <row r="1081" spans="3:28" x14ac:dyDescent="0.25">
      <c r="C1081">
        <v>335</v>
      </c>
      <c r="D1081">
        <f t="shared" si="353"/>
        <v>995</v>
      </c>
      <c r="E1081">
        <f t="shared" si="354"/>
        <v>0.17780000000000001</v>
      </c>
      <c r="F1081">
        <f t="shared" si="352"/>
        <v>5.6113902847571194E-2</v>
      </c>
      <c r="G1081">
        <f t="shared" si="355"/>
        <v>104.19615634406146</v>
      </c>
      <c r="H1081">
        <f t="shared" si="356"/>
        <v>5.8468529941810043</v>
      </c>
      <c r="I1081" s="3">
        <f t="shared" si="357"/>
        <v>8.8900000000000007E-2</v>
      </c>
      <c r="J1081" s="3">
        <f t="shared" si="358"/>
        <v>0.40640000000000004</v>
      </c>
      <c r="K1081">
        <f t="shared" si="359"/>
        <v>6.0369250491522156E-2</v>
      </c>
      <c r="L1081" s="62">
        <f>PI()/4*('Config sheet'!$N$38^2)*'Stage 2'!K1081*2</f>
        <v>5.5214139070474053E-3</v>
      </c>
      <c r="M1081">
        <f t="shared" si="360"/>
        <v>26.466177581322647</v>
      </c>
      <c r="N1081" s="62">
        <f>'Config sheet'!$N$44</f>
        <v>5.8970333333333338</v>
      </c>
      <c r="O1081">
        <f t="shared" si="368"/>
        <v>-4.6908430991579539</v>
      </c>
      <c r="P1081">
        <f t="shared" si="369"/>
        <v>1010.4565644174156</v>
      </c>
      <c r="Q1081">
        <f t="shared" si="361"/>
        <v>180</v>
      </c>
      <c r="R1081">
        <f t="shared" si="362"/>
        <v>181.88218159513485</v>
      </c>
      <c r="S1081">
        <f t="shared" si="363"/>
        <v>181.88218159513482</v>
      </c>
      <c r="T1081">
        <f t="shared" ca="1" si="364"/>
        <v>1.3924272678729401</v>
      </c>
      <c r="U1081">
        <f t="shared" ca="1" si="365"/>
        <v>65.638900000000007</v>
      </c>
      <c r="V1081">
        <f ca="1">(-U1081*'Config sheet'!$N$134+'Config sheet'!$N$135*'Stage 2'!U1446)*10^2</f>
        <v>-156.81178338427739</v>
      </c>
      <c r="W1081">
        <f t="shared" ca="1" si="370"/>
        <v>25.070398210857462</v>
      </c>
      <c r="X1081" s="62">
        <f>'Config sheet'!$N$150*10^-3</f>
        <v>-333.6</v>
      </c>
      <c r="Y1081" s="62">
        <f>'Config sheet'!$N$149*10^-3</f>
        <v>333.6</v>
      </c>
      <c r="Z1081">
        <f t="shared" si="366"/>
        <v>1.0069630491522152E-2</v>
      </c>
      <c r="AA1081" s="62">
        <f>PI()/4*('Config sheet'!$N$38^2)*'Stage 2'!Z1081*2</f>
        <v>9.2097545326534896E-4</v>
      </c>
      <c r="AB1081">
        <f t="shared" si="367"/>
        <v>5.6634592190788249</v>
      </c>
    </row>
    <row r="1082" spans="3:28" x14ac:dyDescent="0.25">
      <c r="C1082">
        <v>336</v>
      </c>
      <c r="D1082">
        <f t="shared" si="353"/>
        <v>995</v>
      </c>
      <c r="E1082">
        <f t="shared" si="354"/>
        <v>0.17780000000000001</v>
      </c>
      <c r="F1082">
        <f t="shared" si="352"/>
        <v>5.6281407035175882E-2</v>
      </c>
      <c r="G1082">
        <f t="shared" si="355"/>
        <v>104.19615634406146</v>
      </c>
      <c r="H1082">
        <f t="shared" si="356"/>
        <v>5.8643062867009466</v>
      </c>
      <c r="I1082" s="3">
        <f t="shared" si="357"/>
        <v>8.8900000000000007E-2</v>
      </c>
      <c r="J1082" s="3">
        <f t="shared" si="358"/>
        <v>0.40640000000000004</v>
      </c>
      <c r="K1082">
        <f t="shared" si="359"/>
        <v>5.9597218945595679E-2</v>
      </c>
      <c r="L1082" s="62">
        <f>PI()/4*('Config sheet'!$N$38^2)*'Stage 2'!K1082*2</f>
        <v>5.4508033614525681E-3</v>
      </c>
      <c r="M1082">
        <f t="shared" si="360"/>
        <v>26.127715138497678</v>
      </c>
      <c r="N1082" s="62">
        <f>'Config sheet'!$N$44</f>
        <v>5.8970333333333338</v>
      </c>
      <c r="O1082">
        <f t="shared" si="368"/>
        <v>-4.5205304283600478</v>
      </c>
      <c r="P1082">
        <f t="shared" si="369"/>
        <v>1023.004007369437</v>
      </c>
      <c r="Q1082">
        <f t="shared" si="361"/>
        <v>180</v>
      </c>
      <c r="R1082">
        <f t="shared" si="362"/>
        <v>184.14072132649866</v>
      </c>
      <c r="S1082">
        <f t="shared" si="363"/>
        <v>184.14072132649866</v>
      </c>
      <c r="T1082">
        <f t="shared" ca="1" si="364"/>
        <v>1.3924272678729401</v>
      </c>
      <c r="U1082">
        <f t="shared" ca="1" si="365"/>
        <v>65.638900000000007</v>
      </c>
      <c r="V1082">
        <f ca="1">(-U1082*'Config sheet'!$N$134+'Config sheet'!$N$135*'Stage 2'!U1447)*10^2</f>
        <v>-156.81178338427739</v>
      </c>
      <c r="W1082">
        <f t="shared" ca="1" si="370"/>
        <v>27.328937942221273</v>
      </c>
      <c r="X1082" s="62">
        <f>'Config sheet'!$N$150*10^-3</f>
        <v>-333.6</v>
      </c>
      <c r="Y1082" s="62">
        <f>'Config sheet'!$N$149*10^-3</f>
        <v>333.6</v>
      </c>
      <c r="Z1082">
        <f t="shared" si="366"/>
        <v>9.2975989455956753E-3</v>
      </c>
      <c r="AA1082" s="62">
        <f>PI()/4*('Config sheet'!$N$38^2)*'Stage 2'!Z1082*2</f>
        <v>8.5036490767051204E-4</v>
      </c>
      <c r="AB1082">
        <f t="shared" si="367"/>
        <v>5.2292457511786701</v>
      </c>
    </row>
    <row r="1083" spans="3:28" x14ac:dyDescent="0.25">
      <c r="C1083">
        <v>337</v>
      </c>
      <c r="D1083">
        <f t="shared" si="353"/>
        <v>995</v>
      </c>
      <c r="E1083">
        <f t="shared" si="354"/>
        <v>0.17780000000000001</v>
      </c>
      <c r="F1083">
        <f t="shared" si="352"/>
        <v>5.6448911222780569E-2</v>
      </c>
      <c r="G1083">
        <f t="shared" si="355"/>
        <v>104.19615634406146</v>
      </c>
      <c r="H1083">
        <f t="shared" si="356"/>
        <v>5.8817595792208897</v>
      </c>
      <c r="I1083" s="3">
        <f t="shared" si="357"/>
        <v>8.8900000000000007E-2</v>
      </c>
      <c r="J1083" s="3">
        <f t="shared" si="358"/>
        <v>0.40640000000000004</v>
      </c>
      <c r="K1083">
        <f t="shared" si="359"/>
        <v>5.8853944842823483E-2</v>
      </c>
      <c r="L1083" s="62">
        <f>PI()/4*('Config sheet'!$N$38^2)*'Stage 2'!K1083*2</f>
        <v>5.3828229917381731E-3</v>
      </c>
      <c r="M1083">
        <f t="shared" si="360"/>
        <v>25.801860100785561</v>
      </c>
      <c r="N1083" s="62">
        <f>'Config sheet'!$N$44</f>
        <v>5.8970333333333338</v>
      </c>
      <c r="O1083">
        <f t="shared" si="368"/>
        <v>-4.3481527959847517</v>
      </c>
      <c r="P1083">
        <f t="shared" si="369"/>
        <v>1035.1107456554475</v>
      </c>
      <c r="Q1083">
        <f t="shared" si="361"/>
        <v>180</v>
      </c>
      <c r="R1083">
        <f t="shared" si="362"/>
        <v>186.3199342179806</v>
      </c>
      <c r="S1083">
        <f t="shared" si="363"/>
        <v>186.31993421798057</v>
      </c>
      <c r="T1083">
        <f t="shared" ca="1" si="364"/>
        <v>1.3924272678729401</v>
      </c>
      <c r="U1083">
        <f t="shared" ca="1" si="365"/>
        <v>65.638900000000007</v>
      </c>
      <c r="V1083">
        <f ca="1">(-U1083*'Config sheet'!$N$134+'Config sheet'!$N$135*'Stage 2'!U1448)*10^2</f>
        <v>-156.81178338427739</v>
      </c>
      <c r="W1083">
        <f t="shared" ca="1" si="370"/>
        <v>29.508150833703212</v>
      </c>
      <c r="X1083" s="62">
        <f>'Config sheet'!$N$150*10^-3</f>
        <v>-333.6</v>
      </c>
      <c r="Y1083" s="62">
        <f>'Config sheet'!$N$149*10^-3</f>
        <v>333.6</v>
      </c>
      <c r="Z1083">
        <f t="shared" si="366"/>
        <v>8.5543248428234797E-3</v>
      </c>
      <c r="AA1083" s="62">
        <f>PI()/4*('Config sheet'!$N$38^2)*'Stage 2'!Z1083*2</f>
        <v>7.8238453795611727E-4</v>
      </c>
      <c r="AB1083">
        <f t="shared" si="367"/>
        <v>4.8112063232977942</v>
      </c>
    </row>
    <row r="1084" spans="3:28" x14ac:dyDescent="0.25">
      <c r="C1084">
        <v>338</v>
      </c>
      <c r="D1084">
        <f t="shared" si="353"/>
        <v>995</v>
      </c>
      <c r="E1084">
        <f t="shared" si="354"/>
        <v>0.17780000000000001</v>
      </c>
      <c r="F1084">
        <f t="shared" si="352"/>
        <v>5.6616415410385264E-2</v>
      </c>
      <c r="G1084">
        <f t="shared" si="355"/>
        <v>104.19615634406146</v>
      </c>
      <c r="H1084">
        <f t="shared" si="356"/>
        <v>5.8992128717408336</v>
      </c>
      <c r="I1084" s="3">
        <f t="shared" si="357"/>
        <v>8.8900000000000007E-2</v>
      </c>
      <c r="J1084" s="3">
        <f t="shared" si="358"/>
        <v>0.40640000000000004</v>
      </c>
      <c r="K1084">
        <f t="shared" si="359"/>
        <v>5.8139764651521167E-2</v>
      </c>
      <c r="L1084" s="62">
        <f>PI()/4*('Config sheet'!$N$38^2)*'Stage 2'!K1084*2</f>
        <v>5.3175035715318855E-3</v>
      </c>
      <c r="M1084">
        <f t="shared" si="360"/>
        <v>25.488759977557685</v>
      </c>
      <c r="N1084" s="62">
        <f>'Config sheet'!$N$44</f>
        <v>5.8970333333333338</v>
      </c>
      <c r="O1084">
        <f t="shared" si="368"/>
        <v>-4.1737847473633511</v>
      </c>
      <c r="P1084">
        <f t="shared" si="369"/>
        <v>1046.7681666653448</v>
      </c>
      <c r="Q1084">
        <f t="shared" si="361"/>
        <v>180</v>
      </c>
      <c r="R1084">
        <f t="shared" si="362"/>
        <v>188.41826999976206</v>
      </c>
      <c r="S1084">
        <f t="shared" si="363"/>
        <v>188.41826999976206</v>
      </c>
      <c r="T1084">
        <f t="shared" ca="1" si="364"/>
        <v>1.3924272678729401</v>
      </c>
      <c r="U1084">
        <f t="shared" ca="1" si="365"/>
        <v>65.638900000000007</v>
      </c>
      <c r="V1084">
        <f ca="1">(-U1084*'Config sheet'!$N$134+'Config sheet'!$N$135*'Stage 2'!U1449)*10^2</f>
        <v>-156.81178338427739</v>
      </c>
      <c r="W1084">
        <f t="shared" ca="1" si="370"/>
        <v>31.60648661548467</v>
      </c>
      <c r="X1084" s="62">
        <f>'Config sheet'!$N$150*10^-3</f>
        <v>-333.6</v>
      </c>
      <c r="Y1084" s="62">
        <f>'Config sheet'!$N$149*10^-3</f>
        <v>333.6</v>
      </c>
      <c r="Z1084">
        <f t="shared" si="366"/>
        <v>7.8401446515211637E-3</v>
      </c>
      <c r="AA1084" s="62">
        <f>PI()/4*('Config sheet'!$N$38^2)*'Stage 2'!Z1084*2</f>
        <v>7.1706511774982944E-4</v>
      </c>
      <c r="AB1084">
        <f t="shared" si="367"/>
        <v>4.4095301752087526</v>
      </c>
    </row>
    <row r="1085" spans="3:28" x14ac:dyDescent="0.25">
      <c r="C1085">
        <v>339</v>
      </c>
      <c r="D1085">
        <f t="shared" si="353"/>
        <v>995</v>
      </c>
      <c r="E1085">
        <f t="shared" si="354"/>
        <v>0.17780000000000001</v>
      </c>
      <c r="F1085">
        <f t="shared" si="352"/>
        <v>5.6783919597989951E-2</v>
      </c>
      <c r="G1085">
        <f t="shared" si="355"/>
        <v>104.19615634406146</v>
      </c>
      <c r="H1085">
        <f t="shared" si="356"/>
        <v>5.9166661642607767</v>
      </c>
      <c r="I1085" s="3">
        <f t="shared" si="357"/>
        <v>8.8900000000000007E-2</v>
      </c>
      <c r="J1085" s="3">
        <f t="shared" si="358"/>
        <v>0.40640000000000004</v>
      </c>
      <c r="K1085">
        <f t="shared" si="359"/>
        <v>5.7455002168052619E-2</v>
      </c>
      <c r="L1085" s="62">
        <f>PI()/4*('Config sheet'!$N$38^2)*'Stage 2'!K1085*2</f>
        <v>5.2548747154757963E-3</v>
      </c>
      <c r="M1085">
        <f t="shared" si="360"/>
        <v>25.188556722739225</v>
      </c>
      <c r="N1085" s="62">
        <f>'Config sheet'!$N$44</f>
        <v>5.8970333333333338</v>
      </c>
      <c r="O1085">
        <f t="shared" si="368"/>
        <v>-3.9975022454564262</v>
      </c>
      <c r="P1085">
        <f t="shared" si="369"/>
        <v>1057.9679579290269</v>
      </c>
      <c r="Q1085">
        <f t="shared" si="361"/>
        <v>180</v>
      </c>
      <c r="R1085">
        <f t="shared" si="362"/>
        <v>190.43423242722483</v>
      </c>
      <c r="S1085">
        <f t="shared" si="363"/>
        <v>190.43423242722483</v>
      </c>
      <c r="T1085">
        <f t="shared" ca="1" si="364"/>
        <v>1.3924272678729401</v>
      </c>
      <c r="U1085">
        <f t="shared" ca="1" si="365"/>
        <v>65.638900000000007</v>
      </c>
      <c r="V1085">
        <f ca="1">(-U1085*'Config sheet'!$N$134+'Config sheet'!$N$135*'Stage 2'!U1450)*10^2</f>
        <v>-156.81178338427739</v>
      </c>
      <c r="W1085">
        <f t="shared" ca="1" si="370"/>
        <v>33.622449042947437</v>
      </c>
      <c r="X1085" s="62">
        <f>'Config sheet'!$N$150*10^-3</f>
        <v>-333.6</v>
      </c>
      <c r="Y1085" s="62">
        <f>'Config sheet'!$N$149*10^-3</f>
        <v>333.6</v>
      </c>
      <c r="Z1085">
        <f t="shared" si="366"/>
        <v>7.1553821680526153E-3</v>
      </c>
      <c r="AA1085" s="62">
        <f>PI()/4*('Config sheet'!$N$38^2)*'Stage 2'!Z1085*2</f>
        <v>6.5443626169373981E-4</v>
      </c>
      <c r="AB1085">
        <f t="shared" si="367"/>
        <v>4.0243994196021458</v>
      </c>
    </row>
    <row r="1086" spans="3:28" x14ac:dyDescent="0.25">
      <c r="C1086">
        <v>340</v>
      </c>
      <c r="D1086">
        <f t="shared" si="353"/>
        <v>995</v>
      </c>
      <c r="E1086">
        <f t="shared" si="354"/>
        <v>0.17780000000000001</v>
      </c>
      <c r="F1086">
        <f t="shared" si="352"/>
        <v>5.6951423785594646E-2</v>
      </c>
      <c r="G1086">
        <f t="shared" si="355"/>
        <v>104.19615634406146</v>
      </c>
      <c r="H1086">
        <f t="shared" si="356"/>
        <v>5.9341194567807207</v>
      </c>
      <c r="I1086" s="3">
        <f t="shared" si="357"/>
        <v>8.8900000000000007E-2</v>
      </c>
      <c r="J1086" s="3">
        <f t="shared" si="358"/>
        <v>0.40640000000000004</v>
      </c>
      <c r="K1086">
        <f t="shared" si="359"/>
        <v>5.6799968305604534E-2</v>
      </c>
      <c r="L1086" s="62">
        <f>PI()/4*('Config sheet'!$N$38^2)*'Stage 2'!K1086*2</f>
        <v>5.194964859907592E-3</v>
      </c>
      <c r="M1086">
        <f t="shared" si="360"/>
        <v>24.90138664220683</v>
      </c>
      <c r="N1086" s="62">
        <f>'Config sheet'!$N$44</f>
        <v>5.8970333333333338</v>
      </c>
      <c r="O1086">
        <f t="shared" si="368"/>
        <v>-3.8193826198770462</v>
      </c>
      <c r="P1086">
        <f t="shared" si="369"/>
        <v>1068.7021154496185</v>
      </c>
      <c r="Q1086">
        <f t="shared" si="361"/>
        <v>180</v>
      </c>
      <c r="R1086">
        <f t="shared" si="362"/>
        <v>192.36638078093134</v>
      </c>
      <c r="S1086">
        <f t="shared" si="363"/>
        <v>192.36638078093134</v>
      </c>
      <c r="T1086">
        <f t="shared" ca="1" si="364"/>
        <v>1.3924272678729401</v>
      </c>
      <c r="U1086">
        <f t="shared" ca="1" si="365"/>
        <v>65.638900000000007</v>
      </c>
      <c r="V1086">
        <f ca="1">(-U1086*'Config sheet'!$N$134+'Config sheet'!$N$135*'Stage 2'!U1451)*10^2</f>
        <v>-156.81178338427739</v>
      </c>
      <c r="W1086">
        <f t="shared" ca="1" si="370"/>
        <v>35.554597396653946</v>
      </c>
      <c r="X1086" s="62">
        <f>'Config sheet'!$N$150*10^-3</f>
        <v>-333.6</v>
      </c>
      <c r="Y1086" s="62">
        <f>'Config sheet'!$N$149*10^-3</f>
        <v>333.6</v>
      </c>
      <c r="Z1086">
        <f t="shared" si="366"/>
        <v>6.5003483056045308E-3</v>
      </c>
      <c r="AA1086" s="62">
        <f>PI()/4*('Config sheet'!$N$38^2)*'Stage 2'!Z1086*2</f>
        <v>5.9452640612553561E-4</v>
      </c>
      <c r="AB1086">
        <f t="shared" si="367"/>
        <v>3.6559889232871372</v>
      </c>
    </row>
    <row r="1087" spans="3:28" x14ac:dyDescent="0.25">
      <c r="C1087">
        <v>341</v>
      </c>
      <c r="D1087">
        <f t="shared" si="353"/>
        <v>995</v>
      </c>
      <c r="E1087">
        <f t="shared" si="354"/>
        <v>0.17780000000000001</v>
      </c>
      <c r="F1087">
        <f t="shared" si="352"/>
        <v>5.7118927973199334E-2</v>
      </c>
      <c r="G1087">
        <f t="shared" si="355"/>
        <v>104.19615634406146</v>
      </c>
      <c r="H1087">
        <f t="shared" si="356"/>
        <v>5.9515727493006638</v>
      </c>
      <c r="I1087" s="3">
        <f t="shared" si="357"/>
        <v>8.8900000000000007E-2</v>
      </c>
      <c r="J1087" s="3">
        <f t="shared" si="358"/>
        <v>0.40640000000000004</v>
      </c>
      <c r="K1087">
        <f t="shared" si="359"/>
        <v>5.6174960891556727E-2</v>
      </c>
      <c r="L1087" s="62">
        <f>PI()/4*('Config sheet'!$N$38^2)*'Stage 2'!K1087*2</f>
        <v>5.1378012443279034E-3</v>
      </c>
      <c r="M1087">
        <f t="shared" si="360"/>
        <v>24.627380304954794</v>
      </c>
      <c r="N1087" s="62">
        <f>'Config sheet'!$N$44</f>
        <v>5.8970333333333338</v>
      </c>
      <c r="O1087">
        <f t="shared" si="368"/>
        <v>-3.6395045145432281</v>
      </c>
      <c r="P1087">
        <f t="shared" si="369"/>
        <v>1078.9629517367316</v>
      </c>
      <c r="Q1087">
        <f t="shared" si="361"/>
        <v>180</v>
      </c>
      <c r="R1087">
        <f t="shared" si="362"/>
        <v>194.2133313126117</v>
      </c>
      <c r="S1087">
        <f t="shared" si="363"/>
        <v>194.2133313126117</v>
      </c>
      <c r="T1087">
        <f t="shared" ca="1" si="364"/>
        <v>1.3924272678729401</v>
      </c>
      <c r="U1087">
        <f t="shared" ca="1" si="365"/>
        <v>65.638900000000007</v>
      </c>
      <c r="V1087">
        <f ca="1">(-U1087*'Config sheet'!$N$134+'Config sheet'!$N$135*'Stage 2'!U1452)*10^2</f>
        <v>-156.81178338427739</v>
      </c>
      <c r="W1087">
        <f t="shared" ca="1" si="370"/>
        <v>37.40154792833431</v>
      </c>
      <c r="X1087" s="62">
        <f>'Config sheet'!$N$150*10^-3</f>
        <v>-333.6</v>
      </c>
      <c r="Y1087" s="62">
        <f>'Config sheet'!$N$149*10^-3</f>
        <v>333.6</v>
      </c>
      <c r="Z1087">
        <f t="shared" si="366"/>
        <v>5.875340891556724E-3</v>
      </c>
      <c r="AA1087" s="62">
        <f>PI()/4*('Config sheet'!$N$38^2)*'Stage 2'!Z1087*2</f>
        <v>5.373627905458471E-4</v>
      </c>
      <c r="AB1087">
        <f t="shared" si="367"/>
        <v>3.3044661932265038</v>
      </c>
    </row>
    <row r="1088" spans="3:28" x14ac:dyDescent="0.25">
      <c r="C1088">
        <v>342</v>
      </c>
      <c r="D1088">
        <f t="shared" si="353"/>
        <v>995</v>
      </c>
      <c r="E1088">
        <f t="shared" si="354"/>
        <v>0.17780000000000001</v>
      </c>
      <c r="F1088">
        <f t="shared" si="352"/>
        <v>5.7286432160804021E-2</v>
      </c>
      <c r="G1088">
        <f t="shared" si="355"/>
        <v>104.19615634406146</v>
      </c>
      <c r="H1088">
        <f t="shared" si="356"/>
        <v>5.9690260418206069</v>
      </c>
      <c r="I1088" s="3">
        <f t="shared" si="357"/>
        <v>8.8900000000000007E-2</v>
      </c>
      <c r="J1088" s="3">
        <f t="shared" si="358"/>
        <v>0.40640000000000004</v>
      </c>
      <c r="K1088">
        <f t="shared" si="359"/>
        <v>5.5580264473562249E-2</v>
      </c>
      <c r="L1088" s="62">
        <f>PI()/4*('Config sheet'!$N$38^2)*'Stage 2'!K1088*2</f>
        <v>5.0834098936642551E-3</v>
      </c>
      <c r="M1088">
        <f t="shared" si="360"/>
        <v>24.366662458079606</v>
      </c>
      <c r="N1088" s="62">
        <f>'Config sheet'!$N$44</f>
        <v>5.8970333333333338</v>
      </c>
      <c r="O1088">
        <f t="shared" si="368"/>
        <v>-3.4579478340104268</v>
      </c>
      <c r="P1088">
        <f t="shared" si="369"/>
        <v>1088.7431035305156</v>
      </c>
      <c r="Q1088">
        <f t="shared" si="361"/>
        <v>180</v>
      </c>
      <c r="R1088">
        <f t="shared" si="362"/>
        <v>195.97375863549283</v>
      </c>
      <c r="S1088">
        <f t="shared" si="363"/>
        <v>195.9737586354928</v>
      </c>
      <c r="T1088">
        <f t="shared" ca="1" si="364"/>
        <v>1.3924272678729401</v>
      </c>
      <c r="U1088">
        <f t="shared" ca="1" si="365"/>
        <v>65.638900000000007</v>
      </c>
      <c r="V1088">
        <f ca="1">(-U1088*'Config sheet'!$N$134+'Config sheet'!$N$135*'Stage 2'!U1453)*10^2</f>
        <v>-156.81178338427739</v>
      </c>
      <c r="W1088">
        <f t="shared" ca="1" si="370"/>
        <v>39.161975251215438</v>
      </c>
      <c r="X1088" s="62">
        <f>'Config sheet'!$N$150*10^-3</f>
        <v>-333.6</v>
      </c>
      <c r="Y1088" s="62">
        <f>'Config sheet'!$N$149*10^-3</f>
        <v>333.6</v>
      </c>
      <c r="Z1088">
        <f t="shared" si="366"/>
        <v>5.280644473562246E-3</v>
      </c>
      <c r="AA1088" s="62">
        <f>PI()/4*('Config sheet'!$N$38^2)*'Stage 2'!Z1088*2</f>
        <v>4.8297143988219903E-4</v>
      </c>
      <c r="AB1088">
        <f t="shared" si="367"/>
        <v>2.9699912674703293</v>
      </c>
    </row>
    <row r="1089" spans="3:28" x14ac:dyDescent="0.25">
      <c r="C1089">
        <v>343</v>
      </c>
      <c r="D1089">
        <f t="shared" si="353"/>
        <v>995</v>
      </c>
      <c r="E1089">
        <f t="shared" si="354"/>
        <v>0.17780000000000001</v>
      </c>
      <c r="F1089">
        <f t="shared" si="352"/>
        <v>5.7453936348408716E-2</v>
      </c>
      <c r="G1089">
        <f t="shared" si="355"/>
        <v>104.19615634406146</v>
      </c>
      <c r="H1089">
        <f t="shared" si="356"/>
        <v>5.98647933434055</v>
      </c>
      <c r="I1089" s="3">
        <f t="shared" si="357"/>
        <v>8.8900000000000007E-2</v>
      </c>
      <c r="J1089" s="3">
        <f t="shared" si="358"/>
        <v>0.40640000000000004</v>
      </c>
      <c r="K1089">
        <f t="shared" si="359"/>
        <v>5.5016150134447731E-2</v>
      </c>
      <c r="L1089" s="62">
        <f>PI()/4*('Config sheet'!$N$38^2)*'Stage 2'!K1089*2</f>
        <v>5.0318156013417232E-3</v>
      </c>
      <c r="M1089">
        <f t="shared" si="360"/>
        <v>24.119351945631358</v>
      </c>
      <c r="N1089" s="62">
        <f>'Config sheet'!$N$44</f>
        <v>5.8970333333333338</v>
      </c>
      <c r="O1089">
        <f t="shared" si="368"/>
        <v>-3.2747936885368385</v>
      </c>
      <c r="P1089">
        <f t="shared" si="369"/>
        <v>1098.0355392075721</v>
      </c>
      <c r="Q1089">
        <f t="shared" si="361"/>
        <v>180</v>
      </c>
      <c r="R1089">
        <f t="shared" si="362"/>
        <v>197.64639705736298</v>
      </c>
      <c r="S1089">
        <f t="shared" si="363"/>
        <v>197.64639705736298</v>
      </c>
      <c r="T1089">
        <f t="shared" ca="1" si="364"/>
        <v>1.3924272678729401</v>
      </c>
      <c r="U1089">
        <f t="shared" ca="1" si="365"/>
        <v>65.638900000000007</v>
      </c>
      <c r="V1089">
        <f ca="1">(-U1089*'Config sheet'!$N$134+'Config sheet'!$N$135*'Stage 2'!U1454)*10^2</f>
        <v>-156.81178338427739</v>
      </c>
      <c r="W1089">
        <f t="shared" ca="1" si="370"/>
        <v>40.834613673085585</v>
      </c>
      <c r="X1089" s="62">
        <f>'Config sheet'!$N$150*10^-3</f>
        <v>-333.6</v>
      </c>
      <c r="Y1089" s="62">
        <f>'Config sheet'!$N$149*10^-3</f>
        <v>333.6</v>
      </c>
      <c r="Z1089">
        <f t="shared" si="366"/>
        <v>4.7165301344477273E-3</v>
      </c>
      <c r="AA1089" s="62">
        <f>PI()/4*('Config sheet'!$N$38^2)*'Stage 2'!Z1089*2</f>
        <v>4.3137714755966695E-4</v>
      </c>
      <c r="AB1089">
        <f t="shared" si="367"/>
        <v>2.6527166110504652</v>
      </c>
    </row>
    <row r="1090" spans="3:28" x14ac:dyDescent="0.25">
      <c r="C1090">
        <v>344</v>
      </c>
      <c r="D1090">
        <f t="shared" si="353"/>
        <v>995</v>
      </c>
      <c r="E1090">
        <f t="shared" si="354"/>
        <v>0.17780000000000001</v>
      </c>
      <c r="F1090">
        <f t="shared" si="352"/>
        <v>5.7621440536013403E-2</v>
      </c>
      <c r="G1090">
        <f t="shared" si="355"/>
        <v>104.19615634406146</v>
      </c>
      <c r="H1090">
        <f t="shared" si="356"/>
        <v>6.0039326268604931</v>
      </c>
      <c r="I1090" s="3">
        <f t="shared" si="357"/>
        <v>8.8900000000000007E-2</v>
      </c>
      <c r="J1090" s="3">
        <f t="shared" si="358"/>
        <v>0.40640000000000004</v>
      </c>
      <c r="K1090">
        <f t="shared" si="359"/>
        <v>5.448287531603653E-2</v>
      </c>
      <c r="L1090" s="62">
        <f>PI()/4*('Config sheet'!$N$38^2)*'Stage 2'!K1090*2</f>
        <v>4.983041913169675E-3</v>
      </c>
      <c r="M1090">
        <f t="shared" si="360"/>
        <v>23.885561631376909</v>
      </c>
      <c r="N1090" s="62">
        <f>'Config sheet'!$N$44</f>
        <v>5.8970333333333338</v>
      </c>
      <c r="O1090">
        <f t="shared" si="368"/>
        <v>-3.0901243379353724</v>
      </c>
      <c r="P1090">
        <f t="shared" si="369"/>
        <v>1106.833565860197</v>
      </c>
      <c r="Q1090">
        <f t="shared" si="361"/>
        <v>180</v>
      </c>
      <c r="R1090">
        <f t="shared" si="362"/>
        <v>199.23004185483549</v>
      </c>
      <c r="S1090">
        <f t="shared" si="363"/>
        <v>199.23004185483546</v>
      </c>
      <c r="T1090">
        <f t="shared" ca="1" si="364"/>
        <v>1.3924272678729401</v>
      </c>
      <c r="U1090">
        <f t="shared" ca="1" si="365"/>
        <v>65.638900000000007</v>
      </c>
      <c r="V1090">
        <f ca="1">(-U1090*'Config sheet'!$N$134+'Config sheet'!$N$135*'Stage 2'!U1455)*10^2</f>
        <v>-156.81178338427739</v>
      </c>
      <c r="W1090">
        <f t="shared" ca="1" si="370"/>
        <v>42.418258470558101</v>
      </c>
      <c r="X1090" s="62">
        <f>'Config sheet'!$N$150*10^-3</f>
        <v>-333.6</v>
      </c>
      <c r="Y1090" s="62">
        <f>'Config sheet'!$N$149*10^-3</f>
        <v>333.6</v>
      </c>
      <c r="Z1090">
        <f t="shared" si="366"/>
        <v>4.1832553160365271E-3</v>
      </c>
      <c r="AA1090" s="62">
        <f>PI()/4*('Config sheet'!$N$38^2)*'Stage 2'!Z1090*2</f>
        <v>3.8260345938761857E-4</v>
      </c>
      <c r="AB1090">
        <f t="shared" si="367"/>
        <v>2.3527870168934348</v>
      </c>
    </row>
    <row r="1091" spans="3:28" x14ac:dyDescent="0.25">
      <c r="C1091">
        <v>345</v>
      </c>
      <c r="D1091">
        <f t="shared" si="353"/>
        <v>995</v>
      </c>
      <c r="E1091">
        <f t="shared" si="354"/>
        <v>0.17780000000000001</v>
      </c>
      <c r="F1091">
        <f t="shared" si="352"/>
        <v>5.7788944723618091E-2</v>
      </c>
      <c r="G1091">
        <f t="shared" si="355"/>
        <v>104.19615634406146</v>
      </c>
      <c r="H1091">
        <f t="shared" si="356"/>
        <v>6.0213859193804362</v>
      </c>
      <c r="I1091" s="3">
        <f t="shared" si="357"/>
        <v>8.8900000000000007E-2</v>
      </c>
      <c r="J1091" s="3">
        <f t="shared" si="358"/>
        <v>0.40640000000000004</v>
      </c>
      <c r="K1091">
        <f t="shared" si="359"/>
        <v>5.3980683651988562E-2</v>
      </c>
      <c r="L1091" s="62">
        <f>PI()/4*('Config sheet'!$N$38^2)*'Stage 2'!K1091*2</f>
        <v>4.9371111120531837E-3</v>
      </c>
      <c r="M1091">
        <f t="shared" si="360"/>
        <v>23.665398325516087</v>
      </c>
      <c r="N1091" s="62">
        <f>'Config sheet'!$N$44</f>
        <v>5.8970333333333338</v>
      </c>
      <c r="O1091">
        <f t="shared" si="368"/>
        <v>-2.9040231342677743</v>
      </c>
      <c r="P1091">
        <f t="shared" si="369"/>
        <v>1115.1308360407729</v>
      </c>
      <c r="Q1091">
        <f t="shared" si="361"/>
        <v>180</v>
      </c>
      <c r="R1091">
        <f t="shared" si="362"/>
        <v>200.72355048733911</v>
      </c>
      <c r="S1091">
        <f t="shared" si="363"/>
        <v>200.72355048733911</v>
      </c>
      <c r="T1091">
        <f t="shared" ca="1" si="364"/>
        <v>1.3924272678729401</v>
      </c>
      <c r="U1091">
        <f t="shared" ca="1" si="365"/>
        <v>65.638900000000007</v>
      </c>
      <c r="V1091">
        <f ca="1">(-U1091*'Config sheet'!$N$134+'Config sheet'!$N$135*'Stage 2'!U1456)*10^2</f>
        <v>-156.81178338427739</v>
      </c>
      <c r="W1091">
        <f t="shared" ca="1" si="370"/>
        <v>43.91176710306172</v>
      </c>
      <c r="X1091" s="62">
        <f>'Config sheet'!$N$150*10^-3</f>
        <v>-333.6</v>
      </c>
      <c r="Y1091" s="62">
        <f>'Config sheet'!$N$149*10^-3</f>
        <v>333.6</v>
      </c>
      <c r="Z1091">
        <f t="shared" si="366"/>
        <v>3.6810636519885587E-3</v>
      </c>
      <c r="AA1091" s="62">
        <f>PI()/4*('Config sheet'!$N$38^2)*'Stage 2'!Z1091*2</f>
        <v>3.3667265827112754E-4</v>
      </c>
      <c r="AB1091">
        <f t="shared" si="367"/>
        <v>2.0703395118045886</v>
      </c>
    </row>
    <row r="1092" spans="3:28" x14ac:dyDescent="0.25">
      <c r="C1092">
        <v>346</v>
      </c>
      <c r="D1092">
        <f t="shared" si="353"/>
        <v>995</v>
      </c>
      <c r="E1092">
        <f t="shared" si="354"/>
        <v>0.17780000000000001</v>
      </c>
      <c r="F1092">
        <f t="shared" si="352"/>
        <v>5.7956448911222785E-2</v>
      </c>
      <c r="G1092">
        <f t="shared" si="355"/>
        <v>104.19615634406146</v>
      </c>
      <c r="H1092">
        <f t="shared" si="356"/>
        <v>6.0388392119003802</v>
      </c>
      <c r="I1092" s="3">
        <f t="shared" si="357"/>
        <v>8.8900000000000007E-2</v>
      </c>
      <c r="J1092" s="3">
        <f t="shared" si="358"/>
        <v>0.40640000000000004</v>
      </c>
      <c r="K1092">
        <f t="shared" si="359"/>
        <v>5.3509804809746445E-2</v>
      </c>
      <c r="L1092" s="62">
        <f>PI()/4*('Config sheet'!$N$38^2)*'Stage 2'!K1092*2</f>
        <v>4.8940442035373139E-3</v>
      </c>
      <c r="M1092">
        <f t="shared" si="360"/>
        <v>23.458962715390076</v>
      </c>
      <c r="N1092" s="62">
        <f>'Config sheet'!$N$44</f>
        <v>5.8970333333333338</v>
      </c>
      <c r="O1092">
        <f t="shared" si="368"/>
        <v>-2.7165744634376039</v>
      </c>
      <c r="P1092">
        <f t="shared" si="369"/>
        <v>1122.9213541635265</v>
      </c>
      <c r="Q1092">
        <f t="shared" si="361"/>
        <v>180</v>
      </c>
      <c r="R1092">
        <f t="shared" si="362"/>
        <v>202.12584374943481</v>
      </c>
      <c r="S1092">
        <f t="shared" si="363"/>
        <v>202.12584374943478</v>
      </c>
      <c r="T1092">
        <f t="shared" ca="1" si="364"/>
        <v>1.3924272678729401</v>
      </c>
      <c r="U1092">
        <f t="shared" ca="1" si="365"/>
        <v>65.638900000000007</v>
      </c>
      <c r="V1092">
        <f ca="1">(-U1092*'Config sheet'!$N$134+'Config sheet'!$N$135*'Stage 2'!U1457)*10^2</f>
        <v>-156.81178338427739</v>
      </c>
      <c r="W1092">
        <f t="shared" ca="1" si="370"/>
        <v>45.314060365157417</v>
      </c>
      <c r="X1092" s="62">
        <f>'Config sheet'!$N$150*10^-3</f>
        <v>-333.6</v>
      </c>
      <c r="Y1092" s="62">
        <f>'Config sheet'!$N$149*10^-3</f>
        <v>333.6</v>
      </c>
      <c r="Z1092">
        <f t="shared" si="366"/>
        <v>3.2101848097464414E-3</v>
      </c>
      <c r="AA1092" s="62">
        <f>PI()/4*('Config sheet'!$N$38^2)*'Stage 2'!Z1092*2</f>
        <v>2.9360574975525783E-4</v>
      </c>
      <c r="AB1092">
        <f t="shared" si="367"/>
        <v>1.8055032675739264</v>
      </c>
    </row>
    <row r="1093" spans="3:28" x14ac:dyDescent="0.25">
      <c r="C1093">
        <v>347</v>
      </c>
      <c r="D1093">
        <f t="shared" si="353"/>
        <v>995</v>
      </c>
      <c r="E1093">
        <f t="shared" si="354"/>
        <v>0.17780000000000001</v>
      </c>
      <c r="F1093">
        <f t="shared" si="352"/>
        <v>5.8123953098827473E-2</v>
      </c>
      <c r="G1093">
        <f t="shared" si="355"/>
        <v>104.19615634406146</v>
      </c>
      <c r="H1093">
        <f t="shared" si="356"/>
        <v>6.0562925044203233</v>
      </c>
      <c r="I1093" s="3">
        <f t="shared" si="357"/>
        <v>8.8900000000000007E-2</v>
      </c>
      <c r="J1093" s="3">
        <f t="shared" si="358"/>
        <v>0.40640000000000004</v>
      </c>
      <c r="K1093">
        <f t="shared" si="359"/>
        <v>5.3070454341670917E-2</v>
      </c>
      <c r="L1093" s="62">
        <f>PI()/4*('Config sheet'!$N$38^2)*'Stage 2'!K1093*2</f>
        <v>4.8538609021918601E-3</v>
      </c>
      <c r="M1093">
        <f t="shared" si="360"/>
        <v>23.266349300218437</v>
      </c>
      <c r="N1093" s="62">
        <f>'Config sheet'!$N$44</f>
        <v>5.8970333333333338</v>
      </c>
      <c r="O1093">
        <f t="shared" si="368"/>
        <v>-2.5278636857401628</v>
      </c>
      <c r="P1093">
        <f t="shared" si="369"/>
        <v>1130.1994825562572</v>
      </c>
      <c r="Q1093">
        <f t="shared" si="361"/>
        <v>180</v>
      </c>
      <c r="R1093">
        <f t="shared" si="362"/>
        <v>203.43590686012632</v>
      </c>
      <c r="S1093">
        <f t="shared" si="363"/>
        <v>203.43590686012629</v>
      </c>
      <c r="T1093">
        <f t="shared" ca="1" si="364"/>
        <v>1.3924272678729401</v>
      </c>
      <c r="U1093">
        <f t="shared" ca="1" si="365"/>
        <v>65.638900000000007</v>
      </c>
      <c r="V1093">
        <f ca="1">(-U1093*'Config sheet'!$N$134+'Config sheet'!$N$135*'Stage 2'!U1458)*10^2</f>
        <v>-156.81178338427739</v>
      </c>
      <c r="W1093">
        <f t="shared" ca="1" si="370"/>
        <v>46.624123475848933</v>
      </c>
      <c r="X1093" s="62">
        <f>'Config sheet'!$N$150*10^-3</f>
        <v>-333.6</v>
      </c>
      <c r="Y1093" s="62">
        <f>'Config sheet'!$N$149*10^-3</f>
        <v>333.6</v>
      </c>
      <c r="Z1093">
        <f t="shared" si="366"/>
        <v>2.7708343416709136E-3</v>
      </c>
      <c r="AA1093" s="62">
        <f>PI()/4*('Config sheet'!$N$38^2)*'Stage 2'!Z1093*2</f>
        <v>2.5342244840980424E-4</v>
      </c>
      <c r="AB1093">
        <f t="shared" si="367"/>
        <v>1.5583995172502325</v>
      </c>
    </row>
    <row r="1094" spans="3:28" x14ac:dyDescent="0.25">
      <c r="C1094">
        <v>348</v>
      </c>
      <c r="D1094">
        <f t="shared" si="353"/>
        <v>995</v>
      </c>
      <c r="E1094">
        <f t="shared" si="354"/>
        <v>0.17780000000000001</v>
      </c>
      <c r="F1094">
        <f t="shared" si="352"/>
        <v>5.8291457286432161E-2</v>
      </c>
      <c r="G1094">
        <f t="shared" si="355"/>
        <v>104.19615634406146</v>
      </c>
      <c r="H1094">
        <f t="shared" si="356"/>
        <v>6.0737457969402664</v>
      </c>
      <c r="I1094" s="3">
        <f t="shared" si="357"/>
        <v>8.8900000000000007E-2</v>
      </c>
      <c r="J1094" s="3">
        <f t="shared" si="358"/>
        <v>0.40640000000000004</v>
      </c>
      <c r="K1094">
        <f t="shared" si="359"/>
        <v>5.2662833545440449E-2</v>
      </c>
      <c r="L1094" s="62">
        <f>PI()/4*('Config sheet'!$N$38^2)*'Stage 2'!K1094*2</f>
        <v>4.8165796188433998E-3</v>
      </c>
      <c r="M1094">
        <f t="shared" si="360"/>
        <v>23.087646329897634</v>
      </c>
      <c r="N1094" s="62">
        <f>'Config sheet'!$N$44</f>
        <v>5.8970333333333338</v>
      </c>
      <c r="O1094">
        <f t="shared" si="368"/>
        <v>-2.3379770754284426</v>
      </c>
      <c r="P1094">
        <f t="shared" si="369"/>
        <v>1136.9599471550457</v>
      </c>
      <c r="Q1094">
        <f t="shared" si="361"/>
        <v>180</v>
      </c>
      <c r="R1094">
        <f t="shared" si="362"/>
        <v>204.65279048790825</v>
      </c>
      <c r="S1094">
        <f t="shared" si="363"/>
        <v>204.65279048790825</v>
      </c>
      <c r="T1094">
        <f t="shared" ca="1" si="364"/>
        <v>1.3924272678729401</v>
      </c>
      <c r="U1094">
        <f t="shared" ca="1" si="365"/>
        <v>65.638900000000007</v>
      </c>
      <c r="V1094">
        <f ca="1">(-U1094*'Config sheet'!$N$134+'Config sheet'!$N$135*'Stage 2'!U1459)*10^2</f>
        <v>-156.81178338427739</v>
      </c>
      <c r="W1094">
        <f t="shared" ca="1" si="370"/>
        <v>47.841007103630858</v>
      </c>
      <c r="X1094" s="62">
        <f>'Config sheet'!$N$150*10^-3</f>
        <v>-333.6</v>
      </c>
      <c r="Y1094" s="62">
        <f>'Config sheet'!$N$149*10^-3</f>
        <v>333.6</v>
      </c>
      <c r="Z1094">
        <f t="shared" si="366"/>
        <v>2.3632135454404457E-3</v>
      </c>
      <c r="AA1094" s="62">
        <f>PI()/4*('Config sheet'!$N$38^2)*'Stage 2'!Z1094*2</f>
        <v>2.1614116506134349E-4</v>
      </c>
      <c r="AB1094">
        <f t="shared" si="367"/>
        <v>1.3291414766256724</v>
      </c>
    </row>
    <row r="1095" spans="3:28" x14ac:dyDescent="0.25">
      <c r="C1095">
        <v>349</v>
      </c>
      <c r="D1095">
        <f t="shared" si="353"/>
        <v>995</v>
      </c>
      <c r="E1095">
        <f t="shared" si="354"/>
        <v>0.17780000000000001</v>
      </c>
      <c r="F1095">
        <f t="shared" si="352"/>
        <v>5.8458961474036855E-2</v>
      </c>
      <c r="G1095">
        <f t="shared" si="355"/>
        <v>104.19615634406146</v>
      </c>
      <c r="H1095">
        <f t="shared" si="356"/>
        <v>6.0911990894602104</v>
      </c>
      <c r="I1095" s="3">
        <f t="shared" si="357"/>
        <v>8.8900000000000007E-2</v>
      </c>
      <c r="J1095" s="3">
        <f t="shared" si="358"/>
        <v>0.40640000000000004</v>
      </c>
      <c r="K1095">
        <f t="shared" si="359"/>
        <v>5.2287129333787777E-2</v>
      </c>
      <c r="L1095" s="62">
        <f>PI()/4*('Config sheet'!$N$38^2)*'Stage 2'!K1095*2</f>
        <v>4.7822174486613026E-3</v>
      </c>
      <c r="M1095">
        <f t="shared" si="360"/>
        <v>22.922935747892865</v>
      </c>
      <c r="N1095" s="62">
        <f>'Config sheet'!$N$44</f>
        <v>5.8970333333333338</v>
      </c>
      <c r="O1095">
        <f t="shared" si="368"/>
        <v>-2.1470017593556268</v>
      </c>
      <c r="P1095">
        <f t="shared" si="369"/>
        <v>1143.19784283536</v>
      </c>
      <c r="Q1095">
        <f t="shared" si="361"/>
        <v>180</v>
      </c>
      <c r="R1095">
        <f t="shared" si="362"/>
        <v>205.77561171036481</v>
      </c>
      <c r="S1095">
        <f t="shared" si="363"/>
        <v>205.77561171036481</v>
      </c>
      <c r="T1095">
        <f t="shared" ca="1" si="364"/>
        <v>1.3924272678729401</v>
      </c>
      <c r="U1095">
        <f t="shared" ca="1" si="365"/>
        <v>65.638900000000007</v>
      </c>
      <c r="V1095">
        <f ca="1">(-U1095*'Config sheet'!$N$134+'Config sheet'!$N$135*'Stage 2'!U1460)*10^2</f>
        <v>-156.81178338427739</v>
      </c>
      <c r="W1095">
        <f t="shared" ca="1" si="370"/>
        <v>48.963828326087423</v>
      </c>
      <c r="X1095" s="62">
        <f>'Config sheet'!$N$150*10^-3</f>
        <v>-333.6</v>
      </c>
      <c r="Y1095" s="62">
        <f>'Config sheet'!$N$149*10^-3</f>
        <v>333.6</v>
      </c>
      <c r="Z1095">
        <f t="shared" si="366"/>
        <v>1.9875093337877736E-3</v>
      </c>
      <c r="AA1095" s="62">
        <f>PI()/4*('Config sheet'!$N$38^2)*'Stage 2'!Z1095*2</f>
        <v>1.8177899487924619E-4</v>
      </c>
      <c r="AB1095">
        <f t="shared" si="367"/>
        <v>1.117834270971751</v>
      </c>
    </row>
    <row r="1096" spans="3:28" x14ac:dyDescent="0.25">
      <c r="C1096">
        <v>350</v>
      </c>
      <c r="D1096">
        <f t="shared" si="353"/>
        <v>995</v>
      </c>
      <c r="E1096">
        <f t="shared" si="354"/>
        <v>0.17780000000000001</v>
      </c>
      <c r="F1096">
        <f t="shared" si="352"/>
        <v>5.8626465661641543E-2</v>
      </c>
      <c r="G1096">
        <f t="shared" si="355"/>
        <v>104.19615634406146</v>
      </c>
      <c r="H1096">
        <f t="shared" si="356"/>
        <v>6.1086523819801526</v>
      </c>
      <c r="I1096" s="3">
        <f t="shared" si="357"/>
        <v>8.8900000000000007E-2</v>
      </c>
      <c r="J1096" s="3">
        <f t="shared" si="358"/>
        <v>0.40640000000000004</v>
      </c>
      <c r="K1096">
        <f t="shared" si="359"/>
        <v>5.1943514113634751E-2</v>
      </c>
      <c r="L1096" s="62">
        <f>PI()/4*('Config sheet'!$N$38^2)*'Stage 2'!K1096*2</f>
        <v>4.7507901601033216E-3</v>
      </c>
      <c r="M1096">
        <f t="shared" si="360"/>
        <v>22.772293138250184</v>
      </c>
      <c r="N1096" s="62">
        <f>'Config sheet'!$N$44</f>
        <v>5.8970333333333338</v>
      </c>
      <c r="O1096">
        <f t="shared" si="368"/>
        <v>-1.9550256547555183</v>
      </c>
      <c r="P1096">
        <f t="shared" si="369"/>
        <v>1148.9086383733977</v>
      </c>
      <c r="Q1096">
        <f t="shared" si="361"/>
        <v>180</v>
      </c>
      <c r="R1096">
        <f t="shared" si="362"/>
        <v>206.80355490721161</v>
      </c>
      <c r="S1096">
        <f t="shared" si="363"/>
        <v>206.80355490721161</v>
      </c>
      <c r="T1096">
        <f t="shared" ca="1" si="364"/>
        <v>1.3924272678729401</v>
      </c>
      <c r="U1096">
        <f t="shared" ca="1" si="365"/>
        <v>65.638900000000007</v>
      </c>
      <c r="V1096">
        <f ca="1">(-U1096*'Config sheet'!$N$134+'Config sheet'!$N$135*'Stage 2'!U1461)*10^2</f>
        <v>-156.81178338427739</v>
      </c>
      <c r="W1096">
        <f t="shared" ca="1" si="370"/>
        <v>49.991771522934215</v>
      </c>
      <c r="X1096" s="62">
        <f>'Config sheet'!$N$150*10^-3</f>
        <v>-333.6</v>
      </c>
      <c r="Y1096" s="62">
        <f>'Config sheet'!$N$149*10^-3</f>
        <v>333.6</v>
      </c>
      <c r="Z1096">
        <f t="shared" si="366"/>
        <v>1.6438941136347474E-3</v>
      </c>
      <c r="AA1096" s="62">
        <f>PI()/4*('Config sheet'!$N$38^2)*'Stage 2'!Z1096*2</f>
        <v>1.5035170632126565E-4</v>
      </c>
      <c r="AB1096">
        <f t="shared" si="367"/>
        <v>0.92457486706116265</v>
      </c>
    </row>
    <row r="1097" spans="3:28" x14ac:dyDescent="0.25">
      <c r="C1097">
        <v>351</v>
      </c>
      <c r="D1097">
        <f t="shared" si="353"/>
        <v>995</v>
      </c>
      <c r="E1097">
        <f t="shared" si="354"/>
        <v>0.17780000000000001</v>
      </c>
      <c r="F1097">
        <f t="shared" si="352"/>
        <v>5.8793969849246237E-2</v>
      </c>
      <c r="G1097">
        <f t="shared" si="355"/>
        <v>104.19615634406146</v>
      </c>
      <c r="H1097">
        <f t="shared" si="356"/>
        <v>6.1261056745000966</v>
      </c>
      <c r="I1097" s="3">
        <f t="shared" si="357"/>
        <v>8.8900000000000007E-2</v>
      </c>
      <c r="J1097" s="3">
        <f t="shared" si="358"/>
        <v>0.40640000000000004</v>
      </c>
      <c r="K1097">
        <f t="shared" si="359"/>
        <v>5.1632145674688448E-2</v>
      </c>
      <c r="L1097" s="62">
        <f>PI()/4*('Config sheet'!$N$38^2)*'Stage 2'!K1097*2</f>
        <v>4.7223121847265164E-3</v>
      </c>
      <c r="M1097">
        <f t="shared" si="360"/>
        <v>22.635787676756518</v>
      </c>
      <c r="N1097" s="62">
        <f>'Config sheet'!$N$44</f>
        <v>5.8970333333333338</v>
      </c>
      <c r="O1097">
        <f t="shared" si="368"/>
        <v>-1.762137406223137</v>
      </c>
      <c r="P1097">
        <f t="shared" si="369"/>
        <v>1154.0881810319349</v>
      </c>
      <c r="Q1097">
        <f t="shared" si="361"/>
        <v>180</v>
      </c>
      <c r="R1097">
        <f t="shared" si="362"/>
        <v>207.7358725857483</v>
      </c>
      <c r="S1097">
        <f t="shared" si="363"/>
        <v>207.7358725857483</v>
      </c>
      <c r="T1097">
        <f t="shared" ca="1" si="364"/>
        <v>1.3924272678729401</v>
      </c>
      <c r="U1097">
        <f t="shared" ca="1" si="365"/>
        <v>65.638900000000007</v>
      </c>
      <c r="V1097">
        <f ca="1">(-U1097*'Config sheet'!$N$134+'Config sheet'!$N$135*'Stage 2'!U1462)*10^2</f>
        <v>-156.81178338427739</v>
      </c>
      <c r="W1097">
        <f t="shared" ca="1" si="370"/>
        <v>50.924089201470906</v>
      </c>
      <c r="X1097" s="62">
        <f>'Config sheet'!$N$150*10^-3</f>
        <v>-333.6</v>
      </c>
      <c r="Y1097" s="62">
        <f>'Config sheet'!$N$149*10^-3</f>
        <v>333.6</v>
      </c>
      <c r="Z1097">
        <f t="shared" si="366"/>
        <v>1.3325256746884451E-3</v>
      </c>
      <c r="AA1097" s="62">
        <f>PI()/4*('Config sheet'!$N$38^2)*'Stage 2'!Z1097*2</f>
        <v>1.2187373094446044E-4</v>
      </c>
      <c r="AB1097">
        <f t="shared" si="367"/>
        <v>0.74945201051093646</v>
      </c>
    </row>
    <row r="1098" spans="3:28" x14ac:dyDescent="0.25">
      <c r="C1098">
        <v>352</v>
      </c>
      <c r="D1098">
        <f t="shared" si="353"/>
        <v>995</v>
      </c>
      <c r="E1098">
        <f t="shared" si="354"/>
        <v>0.17780000000000001</v>
      </c>
      <c r="F1098">
        <f t="shared" si="352"/>
        <v>5.8961474036850925E-2</v>
      </c>
      <c r="G1098">
        <f t="shared" si="355"/>
        <v>104.19615634406146</v>
      </c>
      <c r="H1098">
        <f t="shared" si="356"/>
        <v>6.1435589670200397</v>
      </c>
      <c r="I1098" s="3">
        <f t="shared" si="357"/>
        <v>8.8900000000000007E-2</v>
      </c>
      <c r="J1098" s="3">
        <f t="shared" si="358"/>
        <v>0.40640000000000004</v>
      </c>
      <c r="K1098">
        <f t="shared" si="359"/>
        <v>5.135316708754907E-2</v>
      </c>
      <c r="L1098" s="62">
        <f>PI()/4*('Config sheet'!$N$38^2)*'Stage 2'!K1098*2</f>
        <v>4.696796607868127E-3</v>
      </c>
      <c r="M1098">
        <f t="shared" si="360"/>
        <v>22.513482086269619</v>
      </c>
      <c r="N1098" s="62">
        <f>'Config sheet'!$N$44</f>
        <v>5.8970333333333338</v>
      </c>
      <c r="O1098">
        <f t="shared" si="368"/>
        <v>-1.5684263219592394</v>
      </c>
      <c r="P1098">
        <f t="shared" si="369"/>
        <v>1158.7327007653655</v>
      </c>
      <c r="Q1098">
        <f t="shared" si="361"/>
        <v>180</v>
      </c>
      <c r="R1098">
        <f t="shared" si="362"/>
        <v>208.5718861377658</v>
      </c>
      <c r="S1098">
        <f t="shared" si="363"/>
        <v>208.5718861377658</v>
      </c>
      <c r="T1098">
        <f t="shared" ca="1" si="364"/>
        <v>1.3924272678729401</v>
      </c>
      <c r="U1098">
        <f t="shared" ca="1" si="365"/>
        <v>65.638900000000007</v>
      </c>
      <c r="V1098">
        <f ca="1">(-U1098*'Config sheet'!$N$134+'Config sheet'!$N$135*'Stage 2'!U1463)*10^2</f>
        <v>-156.81178338427739</v>
      </c>
      <c r="W1098">
        <f t="shared" ca="1" si="370"/>
        <v>51.760102753488411</v>
      </c>
      <c r="X1098" s="62">
        <f>'Config sheet'!$N$150*10^-3</f>
        <v>-333.6</v>
      </c>
      <c r="Y1098" s="62">
        <f>'Config sheet'!$N$149*10^-3</f>
        <v>333.6</v>
      </c>
      <c r="Z1098">
        <f t="shared" si="366"/>
        <v>1.0535470875490671E-3</v>
      </c>
      <c r="AA1098" s="62">
        <f>PI()/4*('Config sheet'!$N$38^2)*'Stage 2'!Z1098*2</f>
        <v>9.6358154086070998E-5</v>
      </c>
      <c r="AB1098">
        <f t="shared" si="367"/>
        <v>0.59254616847529085</v>
      </c>
    </row>
    <row r="1099" spans="3:28" x14ac:dyDescent="0.25">
      <c r="C1099">
        <v>353</v>
      </c>
      <c r="D1099">
        <f t="shared" si="353"/>
        <v>995</v>
      </c>
      <c r="E1099">
        <f t="shared" si="354"/>
        <v>0.17780000000000001</v>
      </c>
      <c r="F1099">
        <f t="shared" si="352"/>
        <v>5.9128978224455613E-2</v>
      </c>
      <c r="G1099">
        <f t="shared" si="355"/>
        <v>104.19615634406146</v>
      </c>
      <c r="H1099">
        <f t="shared" si="356"/>
        <v>6.1610122595399828</v>
      </c>
      <c r="I1099" s="3">
        <f t="shared" si="357"/>
        <v>8.8900000000000007E-2</v>
      </c>
      <c r="J1099" s="3">
        <f t="shared" si="358"/>
        <v>0.40640000000000004</v>
      </c>
      <c r="K1099">
        <f t="shared" si="359"/>
        <v>5.1106706611379962E-2</v>
      </c>
      <c r="L1099" s="62">
        <f>PI()/4*('Config sheet'!$N$38^2)*'Stage 2'!K1099*2</f>
        <v>4.6742551602010117E-3</v>
      </c>
      <c r="M1099">
        <f t="shared" si="360"/>
        <v>22.405432596240171</v>
      </c>
      <c r="N1099" s="62">
        <f>'Config sheet'!$N$44</f>
        <v>5.8970333333333338</v>
      </c>
      <c r="O1099">
        <f t="shared" si="368"/>
        <v>-1.3739823093424652</v>
      </c>
      <c r="P1099">
        <f t="shared" si="369"/>
        <v>1162.8388140390857</v>
      </c>
      <c r="Q1099">
        <f t="shared" si="361"/>
        <v>180</v>
      </c>
      <c r="R1099">
        <f t="shared" si="362"/>
        <v>209.31098652703545</v>
      </c>
      <c r="S1099">
        <f t="shared" si="363"/>
        <v>209.31098652703542</v>
      </c>
      <c r="T1099">
        <f t="shared" ca="1" si="364"/>
        <v>1.3924272678729401</v>
      </c>
      <c r="U1099">
        <f t="shared" ca="1" si="365"/>
        <v>65.638900000000007</v>
      </c>
      <c r="V1099">
        <f ca="1">(-U1099*'Config sheet'!$N$134+'Config sheet'!$N$135*'Stage 2'!U1464)*10^2</f>
        <v>-156.81178338427739</v>
      </c>
      <c r="W1099">
        <f t="shared" ca="1" si="370"/>
        <v>52.499203142758063</v>
      </c>
      <c r="X1099" s="62">
        <f>'Config sheet'!$N$150*10^-3</f>
        <v>-333.6</v>
      </c>
      <c r="Y1099" s="62">
        <f>'Config sheet'!$N$149*10^-3</f>
        <v>333.6</v>
      </c>
      <c r="Z1099">
        <f t="shared" si="366"/>
        <v>8.0708661137995907E-4</v>
      </c>
      <c r="AA1099" s="62">
        <f>PI()/4*('Config sheet'!$N$38^2)*'Stage 2'!Z1099*2</f>
        <v>7.3816706418955409E-5</v>
      </c>
      <c r="AB1099">
        <f t="shared" si="367"/>
        <v>0.45392947771651243</v>
      </c>
    </row>
    <row r="1100" spans="3:28" x14ac:dyDescent="0.25">
      <c r="C1100">
        <v>354</v>
      </c>
      <c r="D1100">
        <f t="shared" si="353"/>
        <v>995</v>
      </c>
      <c r="E1100">
        <f t="shared" si="354"/>
        <v>0.17780000000000001</v>
      </c>
      <c r="F1100">
        <f t="shared" si="352"/>
        <v>5.9296482412060307E-2</v>
      </c>
      <c r="G1100">
        <f t="shared" si="355"/>
        <v>104.19615634406146</v>
      </c>
      <c r="H1100">
        <f t="shared" si="356"/>
        <v>6.1784655520599268</v>
      </c>
      <c r="I1100" s="3">
        <f t="shared" si="357"/>
        <v>8.8900000000000007E-2</v>
      </c>
      <c r="J1100" s="3">
        <f t="shared" si="358"/>
        <v>0.40640000000000004</v>
      </c>
      <c r="K1100">
        <f t="shared" si="359"/>
        <v>5.0892877611182344E-2</v>
      </c>
      <c r="L1100" s="62">
        <f>PI()/4*('Config sheet'!$N$38^2)*'Stage 2'!K1100*2</f>
        <v>4.6546982101675341E-3</v>
      </c>
      <c r="M1100">
        <f t="shared" si="360"/>
        <v>22.311688906444623</v>
      </c>
      <c r="N1100" s="62">
        <f>'Config sheet'!$N$44</f>
        <v>5.8970333333333338</v>
      </c>
      <c r="O1100">
        <f t="shared" si="368"/>
        <v>-1.1788958098944802</v>
      </c>
      <c r="P1100">
        <f t="shared" si="369"/>
        <v>1166.403527258791</v>
      </c>
      <c r="Q1100">
        <f t="shared" si="361"/>
        <v>180</v>
      </c>
      <c r="R1100">
        <f t="shared" si="362"/>
        <v>209.9526349065824</v>
      </c>
      <c r="S1100">
        <f t="shared" si="363"/>
        <v>209.9526349065824</v>
      </c>
      <c r="T1100">
        <f t="shared" ca="1" si="364"/>
        <v>1.3924272678729401</v>
      </c>
      <c r="U1100">
        <f t="shared" ca="1" si="365"/>
        <v>65.638900000000007</v>
      </c>
      <c r="V1100">
        <f ca="1">(-U1100*'Config sheet'!$N$134+'Config sheet'!$N$135*'Stage 2'!U1465)*10^2</f>
        <v>-156.81178338427739</v>
      </c>
      <c r="W1100">
        <f t="shared" ca="1" si="370"/>
        <v>53.140851522305013</v>
      </c>
      <c r="X1100" s="62">
        <f>'Config sheet'!$N$150*10^-3</f>
        <v>-333.6</v>
      </c>
      <c r="Y1100" s="62">
        <f>'Config sheet'!$N$149*10^-3</f>
        <v>333.6</v>
      </c>
      <c r="Z1100">
        <f t="shared" si="366"/>
        <v>5.9325761118234066E-4</v>
      </c>
      <c r="AA1100" s="62">
        <f>PI()/4*('Config sheet'!$N$38^2)*'Stage 2'!Z1100*2</f>
        <v>5.4259756385478126E-5</v>
      </c>
      <c r="AB1100">
        <f t="shared" si="367"/>
        <v>0.33366569807780683</v>
      </c>
    </row>
    <row r="1101" spans="3:28" x14ac:dyDescent="0.25">
      <c r="C1101">
        <v>355</v>
      </c>
      <c r="D1101">
        <f t="shared" si="353"/>
        <v>995</v>
      </c>
      <c r="E1101">
        <f t="shared" si="354"/>
        <v>0.17780000000000001</v>
      </c>
      <c r="F1101">
        <f t="shared" si="352"/>
        <v>5.9463986599664995E-2</v>
      </c>
      <c r="G1101">
        <f t="shared" si="355"/>
        <v>104.19615634406146</v>
      </c>
      <c r="H1101">
        <f t="shared" si="356"/>
        <v>6.1959188445798699</v>
      </c>
      <c r="I1101" s="3">
        <f t="shared" si="357"/>
        <v>8.8900000000000007E-2</v>
      </c>
      <c r="J1101" s="3">
        <f t="shared" si="358"/>
        <v>0.40640000000000004</v>
      </c>
      <c r="K1101">
        <f t="shared" si="359"/>
        <v>5.0711778484714379E-2</v>
      </c>
      <c r="L1101" s="62">
        <f>PI()/4*('Config sheet'!$N$38^2)*'Stage 2'!K1101*2</f>
        <v>4.6381347572955331E-3</v>
      </c>
      <c r="M1101">
        <f t="shared" si="360"/>
        <v>22.23229415494615</v>
      </c>
      <c r="N1101" s="62">
        <f>'Config sheet'!$N$44</f>
        <v>5.8970333333333338</v>
      </c>
      <c r="O1101">
        <f t="shared" si="368"/>
        <v>-0.983257733703639</v>
      </c>
      <c r="P1101">
        <f t="shared" si="369"/>
        <v>1169.4242398057272</v>
      </c>
      <c r="Q1101">
        <f t="shared" si="361"/>
        <v>180</v>
      </c>
      <c r="R1101">
        <f t="shared" si="362"/>
        <v>210.49636316503094</v>
      </c>
      <c r="S1101">
        <f t="shared" si="363"/>
        <v>210.49636316503091</v>
      </c>
      <c r="T1101">
        <f t="shared" ca="1" si="364"/>
        <v>1.3924272678729401</v>
      </c>
      <c r="U1101">
        <f t="shared" ca="1" si="365"/>
        <v>65.638900000000007</v>
      </c>
      <c r="V1101">
        <f ca="1">(-U1101*'Config sheet'!$N$134+'Config sheet'!$N$135*'Stage 2'!U1466)*10^2</f>
        <v>-156.81178338427739</v>
      </c>
      <c r="W1101">
        <f t="shared" ca="1" si="370"/>
        <v>53.684579780753552</v>
      </c>
      <c r="X1101" s="62">
        <f>'Config sheet'!$N$150*10^-3</f>
        <v>-333.6</v>
      </c>
      <c r="Y1101" s="62">
        <f>'Config sheet'!$N$149*10^-3</f>
        <v>333.6</v>
      </c>
      <c r="Z1101">
        <f t="shared" si="366"/>
        <v>4.1215848471437555E-4</v>
      </c>
      <c r="AA1101" s="62">
        <f>PI()/4*('Config sheet'!$N$38^2)*'Stage 2'!Z1101*2</f>
        <v>3.7696303513476978E-5</v>
      </c>
      <c r="AB1101">
        <f t="shared" si="367"/>
        <v>0.23181017138041368</v>
      </c>
    </row>
    <row r="1102" spans="3:28" x14ac:dyDescent="0.25">
      <c r="C1102">
        <v>356</v>
      </c>
      <c r="D1102">
        <f t="shared" si="353"/>
        <v>995</v>
      </c>
      <c r="E1102">
        <f t="shared" si="354"/>
        <v>0.17780000000000001</v>
      </c>
      <c r="F1102">
        <f t="shared" si="352"/>
        <v>5.9631490787269682E-2</v>
      </c>
      <c r="G1102">
        <f t="shared" si="355"/>
        <v>104.19615634406146</v>
      </c>
      <c r="H1102">
        <f t="shared" si="356"/>
        <v>6.213372137099813</v>
      </c>
      <c r="I1102" s="3">
        <f t="shared" si="357"/>
        <v>8.8900000000000007E-2</v>
      </c>
      <c r="J1102" s="3">
        <f t="shared" si="358"/>
        <v>0.40640000000000004</v>
      </c>
      <c r="K1102">
        <f t="shared" si="359"/>
        <v>5.056349259908606E-2</v>
      </c>
      <c r="L1102" s="62">
        <f>PI()/4*('Config sheet'!$N$38^2)*'Stage 2'!K1102*2</f>
        <v>4.6245724263992436E-3</v>
      </c>
      <c r="M1102">
        <f t="shared" si="360"/>
        <v>22.167284890297523</v>
      </c>
      <c r="N1102" s="62">
        <f>'Config sheet'!$N$44</f>
        <v>5.8970333333333338</v>
      </c>
      <c r="O1102">
        <f t="shared" si="368"/>
        <v>-0.78715939337339003</v>
      </c>
      <c r="P1102">
        <f t="shared" si="369"/>
        <v>1171.8987466743815</v>
      </c>
      <c r="Q1102">
        <f t="shared" si="361"/>
        <v>180</v>
      </c>
      <c r="R1102">
        <f t="shared" si="362"/>
        <v>210.9417744013887</v>
      </c>
      <c r="S1102">
        <f t="shared" si="363"/>
        <v>210.9417744013887</v>
      </c>
      <c r="T1102">
        <f t="shared" ca="1" si="364"/>
        <v>1.3924272678729401</v>
      </c>
      <c r="U1102">
        <f t="shared" ca="1" si="365"/>
        <v>65.638900000000007</v>
      </c>
      <c r="V1102">
        <f ca="1">(-U1102*'Config sheet'!$N$134+'Config sheet'!$N$135*'Stage 2'!U1467)*10^2</f>
        <v>-156.81178338427739</v>
      </c>
      <c r="W1102">
        <f t="shared" ca="1" si="370"/>
        <v>54.129991017111308</v>
      </c>
      <c r="X1102" s="62">
        <f>'Config sheet'!$N$150*10^-3</f>
        <v>-333.6</v>
      </c>
      <c r="Y1102" s="62">
        <f>'Config sheet'!$N$149*10^-3</f>
        <v>333.6</v>
      </c>
      <c r="Z1102">
        <f t="shared" si="366"/>
        <v>2.6387259908605687E-4</v>
      </c>
      <c r="AA1102" s="62">
        <f>PI()/4*('Config sheet'!$N$38^2)*'Stage 2'!Z1102*2</f>
        <v>2.4133972617187006E-5</v>
      </c>
      <c r="AB1102">
        <f t="shared" si="367"/>
        <v>0.14840978576268665</v>
      </c>
    </row>
    <row r="1103" spans="3:28" x14ac:dyDescent="0.25">
      <c r="C1103">
        <v>357</v>
      </c>
      <c r="D1103">
        <f t="shared" si="353"/>
        <v>995</v>
      </c>
      <c r="E1103">
        <f t="shared" si="354"/>
        <v>0.17780000000000001</v>
      </c>
      <c r="F1103">
        <f t="shared" si="352"/>
        <v>5.9798994974874377E-2</v>
      </c>
      <c r="G1103">
        <f t="shared" si="355"/>
        <v>104.19615634406146</v>
      </c>
      <c r="H1103">
        <f t="shared" si="356"/>
        <v>6.2308254296197561</v>
      </c>
      <c r="I1103" s="3">
        <f t="shared" si="357"/>
        <v>8.8900000000000007E-2</v>
      </c>
      <c r="J1103" s="3">
        <f t="shared" si="358"/>
        <v>0.40640000000000004</v>
      </c>
      <c r="K1103">
        <f t="shared" si="359"/>
        <v>5.0448088237061386E-2</v>
      </c>
      <c r="L1103" s="62">
        <f>PI()/4*('Config sheet'!$N$38^2)*'Stage 2'!K1103*2</f>
        <v>4.6140174626680564E-3</v>
      </c>
      <c r="M1103">
        <f t="shared" si="360"/>
        <v>22.116691047999726</v>
      </c>
      <c r="N1103" s="62">
        <f>'Config sheet'!$N$44</f>
        <v>5.8970333333333338</v>
      </c>
      <c r="O1103">
        <f t="shared" si="368"/>
        <v>-0.59069243756247081</v>
      </c>
      <c r="P1103">
        <f t="shared" si="369"/>
        <v>1173.8252407095617</v>
      </c>
      <c r="Q1103">
        <f t="shared" si="361"/>
        <v>180</v>
      </c>
      <c r="R1103">
        <f t="shared" si="362"/>
        <v>211.28854332772113</v>
      </c>
      <c r="S1103">
        <f t="shared" si="363"/>
        <v>211.28854332772113</v>
      </c>
      <c r="T1103">
        <f t="shared" ca="1" si="364"/>
        <v>1.3924272678729401</v>
      </c>
      <c r="U1103">
        <f t="shared" ca="1" si="365"/>
        <v>65.638900000000007</v>
      </c>
      <c r="V1103">
        <f ca="1">(-U1103*'Config sheet'!$N$134+'Config sheet'!$N$135*'Stage 2'!U1468)*10^2</f>
        <v>-156.81178338427739</v>
      </c>
      <c r="W1103">
        <f t="shared" ca="1" si="370"/>
        <v>54.476759943443739</v>
      </c>
      <c r="X1103" s="62">
        <f>'Config sheet'!$N$150*10^-3</f>
        <v>-333.6</v>
      </c>
      <c r="Y1103" s="62">
        <f>'Config sheet'!$N$149*10^-3</f>
        <v>333.6</v>
      </c>
      <c r="Z1103">
        <f t="shared" si="366"/>
        <v>1.4846823706138323E-4</v>
      </c>
      <c r="AA1103" s="62">
        <f>PI()/4*('Config sheet'!$N$38^2)*'Stage 2'!Z1103*2</f>
        <v>1.3579008885999887E-5</v>
      </c>
      <c r="AB1103">
        <f t="shared" si="367"/>
        <v>8.350294547884321E-2</v>
      </c>
    </row>
    <row r="1104" spans="3:28" x14ac:dyDescent="0.25">
      <c r="C1104">
        <v>358</v>
      </c>
      <c r="D1104">
        <f t="shared" si="353"/>
        <v>995</v>
      </c>
      <c r="E1104">
        <f t="shared" si="354"/>
        <v>0.17780000000000001</v>
      </c>
      <c r="F1104">
        <f t="shared" si="352"/>
        <v>5.9966499162479064E-2</v>
      </c>
      <c r="G1104">
        <f t="shared" si="355"/>
        <v>104.19615634406146</v>
      </c>
      <c r="H1104">
        <f t="shared" si="356"/>
        <v>6.2482787221396991</v>
      </c>
      <c r="I1104" s="3">
        <f t="shared" si="357"/>
        <v>8.8900000000000007E-2</v>
      </c>
      <c r="J1104" s="3">
        <f t="shared" si="358"/>
        <v>0.40640000000000004</v>
      </c>
      <c r="K1104">
        <f t="shared" si="359"/>
        <v>5.0365618553090366E-2</v>
      </c>
      <c r="L1104" s="62">
        <f>PI()/4*('Config sheet'!$N$38^2)*'Stage 2'!K1104*2</f>
        <v>4.606474727645176E-3</v>
      </c>
      <c r="M1104">
        <f t="shared" si="360"/>
        <v>22.080535931226173</v>
      </c>
      <c r="N1104" s="62">
        <f>'Config sheet'!$N$44</f>
        <v>5.8970333333333338</v>
      </c>
      <c r="O1104">
        <f t="shared" si="368"/>
        <v>-0.39394878418406676</v>
      </c>
      <c r="P1104">
        <f t="shared" si="369"/>
        <v>1175.2023144402731</v>
      </c>
      <c r="Q1104">
        <f t="shared" si="361"/>
        <v>180</v>
      </c>
      <c r="R1104">
        <f t="shared" si="362"/>
        <v>211.53641659924918</v>
      </c>
      <c r="S1104">
        <f t="shared" si="363"/>
        <v>211.53641659924915</v>
      </c>
      <c r="T1104">
        <f t="shared" ca="1" si="364"/>
        <v>1.3924272678729401</v>
      </c>
      <c r="U1104">
        <f t="shared" ca="1" si="365"/>
        <v>65.638900000000007</v>
      </c>
      <c r="V1104">
        <f ca="1">(-U1104*'Config sheet'!$N$134+'Config sheet'!$N$135*'Stage 2'!U1469)*10^2</f>
        <v>-156.81178338427739</v>
      </c>
      <c r="W1104">
        <f t="shared" ca="1" si="370"/>
        <v>54.724633214971789</v>
      </c>
      <c r="X1104" s="62">
        <f>'Config sheet'!$N$150*10^-3</f>
        <v>-333.6</v>
      </c>
      <c r="Y1104" s="62">
        <f>'Config sheet'!$N$149*10^-3</f>
        <v>333.6</v>
      </c>
      <c r="Z1104">
        <f t="shared" si="366"/>
        <v>6.5998553090362844E-5</v>
      </c>
      <c r="AA1104" s="62">
        <f>PI()/4*('Config sheet'!$N$38^2)*'Stage 2'!Z1104*2</f>
        <v>6.0362738631202735E-6</v>
      </c>
      <c r="AB1104">
        <f t="shared" si="367"/>
        <v>3.7119546170057846E-2</v>
      </c>
    </row>
    <row r="1105" spans="2:28" x14ac:dyDescent="0.25">
      <c r="C1105">
        <v>359</v>
      </c>
      <c r="D1105">
        <f t="shared" si="353"/>
        <v>995</v>
      </c>
      <c r="E1105">
        <f t="shared" si="354"/>
        <v>0.17780000000000001</v>
      </c>
      <c r="F1105">
        <f t="shared" si="352"/>
        <v>6.0134003350083752E-2</v>
      </c>
      <c r="G1105">
        <f t="shared" si="355"/>
        <v>104.19615634406146</v>
      </c>
      <c r="H1105">
        <f t="shared" si="356"/>
        <v>6.2657320146596422</v>
      </c>
      <c r="I1105" s="3">
        <f t="shared" si="357"/>
        <v>8.8900000000000007E-2</v>
      </c>
      <c r="J1105" s="3">
        <f t="shared" si="358"/>
        <v>0.40640000000000004</v>
      </c>
      <c r="K1105">
        <f t="shared" si="359"/>
        <v>5.0316121539091554E-2</v>
      </c>
      <c r="L1105" s="62">
        <f>PI()/4*('Config sheet'!$N$38^2)*'Stage 2'!K1105*2</f>
        <v>4.6019476960980693E-3</v>
      </c>
      <c r="M1105">
        <f t="shared" si="360"/>
        <v>22.058836195821613</v>
      </c>
      <c r="N1105" s="62">
        <f>'Config sheet'!$N$44</f>
        <v>5.8970333333333338</v>
      </c>
      <c r="O1105">
        <f t="shared" si="368"/>
        <v>-0.19702055333171978</v>
      </c>
      <c r="P1105">
        <f t="shared" si="369"/>
        <v>1176.0289615082752</v>
      </c>
      <c r="Q1105">
        <f t="shared" si="361"/>
        <v>180</v>
      </c>
      <c r="R1105">
        <f t="shared" si="362"/>
        <v>211.68521307148953</v>
      </c>
      <c r="S1105">
        <f t="shared" si="363"/>
        <v>211.68521307148953</v>
      </c>
      <c r="T1105">
        <f t="shared" ca="1" si="364"/>
        <v>1.3924272678729401</v>
      </c>
      <c r="U1105">
        <f t="shared" ca="1" si="365"/>
        <v>65.638900000000007</v>
      </c>
      <c r="V1105">
        <f ca="1">(-U1105*'Config sheet'!$N$134+'Config sheet'!$N$135*'Stage 2'!U1470)*10^2</f>
        <v>-156.81178338427739</v>
      </c>
      <c r="W1105">
        <f t="shared" ca="1" si="370"/>
        <v>54.873429687212138</v>
      </c>
      <c r="X1105" s="62">
        <f>'Config sheet'!$N$150*10^-3</f>
        <v>-333.6</v>
      </c>
      <c r="Y1105" s="62">
        <f>'Config sheet'!$N$149*10^-3</f>
        <v>333.6</v>
      </c>
      <c r="Z1105">
        <f t="shared" si="366"/>
        <v>1.6501539091551276E-5</v>
      </c>
      <c r="AA1105" s="62">
        <f>PI()/4*('Config sheet'!$N$38^2)*'Stage 2'!Z1105*2</f>
        <v>1.5092423160127314E-6</v>
      </c>
      <c r="AB1105">
        <f t="shared" si="367"/>
        <v>9.28095561954515E-3</v>
      </c>
    </row>
    <row r="1106" spans="2:28" x14ac:dyDescent="0.25">
      <c r="C1106">
        <v>360</v>
      </c>
      <c r="D1106">
        <f t="shared" si="353"/>
        <v>995</v>
      </c>
      <c r="E1106">
        <f t="shared" si="354"/>
        <v>0.17780000000000001</v>
      </c>
      <c r="F1106">
        <f t="shared" si="352"/>
        <v>6.0301507537688447E-2</v>
      </c>
      <c r="G1106">
        <f t="shared" si="355"/>
        <v>104.19615634406146</v>
      </c>
      <c r="H1106">
        <f t="shared" si="356"/>
        <v>6.2831853071795862</v>
      </c>
      <c r="I1106" s="3">
        <f t="shared" si="357"/>
        <v>8.8900000000000007E-2</v>
      </c>
      <c r="J1106" s="3">
        <f t="shared" si="358"/>
        <v>0.40640000000000004</v>
      </c>
      <c r="K1106">
        <f t="shared" si="359"/>
        <v>5.0299620000000003E-2</v>
      </c>
      <c r="L1106" s="62">
        <f>PI()/4*('Config sheet'!$N$38^2)*'Stage 2'!K1106*2</f>
        <v>4.6004384537820563E-3</v>
      </c>
      <c r="M1106">
        <f t="shared" si="360"/>
        <v>22.051601839582201</v>
      </c>
      <c r="N1106" s="62">
        <f>'Config sheet'!$N$44</f>
        <v>5.8970333333333338</v>
      </c>
      <c r="O1106">
        <f t="shared" si="368"/>
        <v>-2.7662205333173223E-15</v>
      </c>
      <c r="P1106">
        <f t="shared" si="369"/>
        <v>1176.3045776896602</v>
      </c>
      <c r="Q1106">
        <f t="shared" si="361"/>
        <v>180</v>
      </c>
      <c r="R1106">
        <f t="shared" si="362"/>
        <v>211.73482398413887</v>
      </c>
      <c r="S1106">
        <f t="shared" si="363"/>
        <v>211.73482398413884</v>
      </c>
      <c r="T1106">
        <f t="shared" ca="1" si="364"/>
        <v>1.3924272678729401</v>
      </c>
      <c r="U1106">
        <f t="shared" ca="1" si="365"/>
        <v>65.638900000000007</v>
      </c>
      <c r="V1106">
        <f ca="1">(-U1106*'Config sheet'!$N$134+'Config sheet'!$N$135*'Stage 2'!U1471)*10^2</f>
        <v>-156.81178338427739</v>
      </c>
      <c r="W1106">
        <f t="shared" ca="1" si="370"/>
        <v>54.92304059986148</v>
      </c>
      <c r="X1106" s="62">
        <f>'Config sheet'!$N$150*10^-3</f>
        <v>-333.6</v>
      </c>
      <c r="Y1106" s="62">
        <f>'Config sheet'!$N$149*10^-3</f>
        <v>333.6</v>
      </c>
      <c r="Z1106">
        <f t="shared" si="366"/>
        <v>0</v>
      </c>
      <c r="AA1106" s="62">
        <f>PI()/4*('Config sheet'!$N$38^2)*'Stage 2'!Z1106*2</f>
        <v>0</v>
      </c>
      <c r="AB1106">
        <f t="shared" si="367"/>
        <v>0</v>
      </c>
    </row>
    <row r="1107" spans="2:28" x14ac:dyDescent="0.25">
      <c r="I1107" s="3"/>
      <c r="J1107" s="3"/>
      <c r="L1107" s="62"/>
      <c r="N1107" s="62"/>
    </row>
    <row r="1109" spans="2:28" x14ac:dyDescent="0.25">
      <c r="G1109" t="s">
        <v>280</v>
      </c>
      <c r="I1109" t="s">
        <v>278</v>
      </c>
    </row>
    <row r="1110" spans="2:28" x14ac:dyDescent="0.25">
      <c r="C1110" t="s">
        <v>262</v>
      </c>
      <c r="D1110" t="s">
        <v>66</v>
      </c>
      <c r="E1110" t="s">
        <v>263</v>
      </c>
      <c r="F1110" t="s">
        <v>268</v>
      </c>
      <c r="G1110" t="s">
        <v>269</v>
      </c>
      <c r="H1110" t="s">
        <v>270</v>
      </c>
      <c r="I1110" s="3" t="s">
        <v>273</v>
      </c>
      <c r="J1110" s="3" t="s">
        <v>271</v>
      </c>
      <c r="K1110" t="s">
        <v>272</v>
      </c>
      <c r="L1110" t="s">
        <v>193</v>
      </c>
      <c r="M1110" t="s">
        <v>306</v>
      </c>
      <c r="N1110" t="s">
        <v>274</v>
      </c>
      <c r="O1110" t="s">
        <v>275</v>
      </c>
      <c r="P1110" t="s">
        <v>276</v>
      </c>
      <c r="Q1110" t="s">
        <v>277</v>
      </c>
      <c r="R1110" t="s">
        <v>279</v>
      </c>
      <c r="S1110" t="s">
        <v>281</v>
      </c>
      <c r="T1110" t="s">
        <v>203</v>
      </c>
      <c r="U1110" t="s">
        <v>298</v>
      </c>
      <c r="Z1110" s="19" t="s">
        <v>272</v>
      </c>
      <c r="AA1110" s="69" t="s">
        <v>193</v>
      </c>
      <c r="AB1110" s="69" t="s">
        <v>360</v>
      </c>
    </row>
    <row r="1111" spans="2:28" x14ac:dyDescent="0.25">
      <c r="B1111" s="68">
        <f>'Config sheet'!N51/100*E1111</f>
        <v>4.007612E-2</v>
      </c>
      <c r="C1111">
        <f t="shared" ref="C1111:C1142" si="371">180-C746</f>
        <v>180</v>
      </c>
      <c r="D1111">
        <f>$D$4</f>
        <v>995</v>
      </c>
      <c r="E1111">
        <f>$E$4</f>
        <v>0.17780000000000001</v>
      </c>
      <c r="F1111">
        <f t="shared" ref="F1111:F1174" si="372">C1111*$G$4</f>
        <v>3.0150753768844223E-2</v>
      </c>
      <c r="G1111">
        <f>D1111/60*2*PI()</f>
        <v>104.19615634406146</v>
      </c>
      <c r="H1111">
        <f>G1111*F1111</f>
        <v>3.1415926535897931</v>
      </c>
      <c r="I1111" s="3">
        <f>$I$4</f>
        <v>8.8900000000000007E-2</v>
      </c>
      <c r="J1111" s="3">
        <f>$J$4</f>
        <v>0.40640000000000004</v>
      </c>
      <c r="K1111">
        <f>(J1111+I1111)-(I1111*COS(H1111)+(J1111^2-I1111^2*(SIN(H1111))^2)^0.5)+$B$1111</f>
        <v>0.21787612000000006</v>
      </c>
      <c r="L1111" s="62">
        <f>PI()/4*('Config sheet'!$N$38^2-'Config sheet'!$N$41^2)*'Stage 2'!K1111*2</f>
        <v>1.8102061378291984E-2</v>
      </c>
      <c r="M1111">
        <f>L1111*100/$AG$741</f>
        <v>100.00000000000001</v>
      </c>
      <c r="N1111" s="62">
        <f>'Config sheet'!$N$44</f>
        <v>5.8970333333333338</v>
      </c>
      <c r="O1111">
        <f t="shared" ref="O1111:O1142" si="373">I1111*G1111*SIN(H1111)+I1111^2*G1111*SIN(2*H1111)/(2*J1111)</f>
        <v>8.8660914529401357E-16</v>
      </c>
      <c r="P1111">
        <f t="shared" ref="P1111:P1142" si="374">I1111*G1111^2*COS(H1111)+(I1111^2*G1111^2*COS(2*H1111)/J1111)</f>
        <v>-754.0413959549104</v>
      </c>
      <c r="Q1111">
        <f>$V$4</f>
        <v>180</v>
      </c>
      <c r="R1111">
        <f>Q1111*I1111*G1111^2*(COS(H1111)+(I1111/J1111)*COS(2*H1111))*10^-3</f>
        <v>-135.72745127188389</v>
      </c>
      <c r="S1111">
        <f>Q1111*P1111*10^-3</f>
        <v>-135.72745127188389</v>
      </c>
      <c r="T1111">
        <f ca="1">$V$741</f>
        <v>1.3924272678729401</v>
      </c>
      <c r="U1111">
        <f ca="1">AB741</f>
        <v>34.508899999999997</v>
      </c>
      <c r="Z1111">
        <f>(J1111+I1111)-(I1111*COS(H1111)+(J1111^2-I1111^2*(SIN(H1111))^2)^0.5)</f>
        <v>0.17780000000000007</v>
      </c>
      <c r="AA1111" s="62">
        <f>PI()/4*('Config sheet'!$N$38^2-'Config sheet'!$N$41^2)*'Stage 2'!Z1111*2</f>
        <v>1.4772369331069029E-2</v>
      </c>
      <c r="AB1111">
        <f>AA1111*100/($AG$741-$AG$743)</f>
        <v>100.00000000000003</v>
      </c>
    </row>
    <row r="1112" spans="2:28" x14ac:dyDescent="0.25">
      <c r="C1112">
        <f t="shared" si="371"/>
        <v>179</v>
      </c>
      <c r="D1112">
        <f t="shared" ref="D1112:D1175" si="375">$D$4</f>
        <v>995</v>
      </c>
      <c r="E1112">
        <f t="shared" ref="E1112:E1175" si="376">$E$4</f>
        <v>0.17780000000000001</v>
      </c>
      <c r="F1112">
        <f t="shared" si="372"/>
        <v>2.9983249581239532E-2</v>
      </c>
      <c r="G1112">
        <f t="shared" ref="G1112:G1175" si="377">D1112/60*2*PI()</f>
        <v>104.19615634406146</v>
      </c>
      <c r="H1112">
        <f t="shared" ref="H1112:H1175" si="378">G1112*F1112</f>
        <v>3.1241393610698496</v>
      </c>
      <c r="I1112" s="3">
        <f t="shared" ref="I1112:I1175" si="379">$I$4</f>
        <v>8.8900000000000007E-2</v>
      </c>
      <c r="J1112" s="3">
        <f t="shared" ref="J1112:J1175" si="380">$J$4</f>
        <v>0.40640000000000004</v>
      </c>
      <c r="K1112">
        <f t="shared" ref="K1112:K1175" si="381">(J1112+I1112)-(I1112*COS(H1112)+(J1112^2-I1112^2*(SIN(H1112))^2)^0.5)+$B$1111</f>
        <v>0.21786554173789796</v>
      </c>
      <c r="L1112" s="62">
        <f>PI()/4*('Config sheet'!$N$38^2-'Config sheet'!$N$41^2)*'Stage 2'!K1112*2</f>
        <v>1.8101182491932856E-2</v>
      </c>
      <c r="M1112">
        <f t="shared" ref="M1112:M1175" si="382">L1112*100/$AG$741</f>
        <v>99.995144827206374</v>
      </c>
      <c r="N1112" s="62">
        <f>'Config sheet'!$N$44</f>
        <v>5.8970333333333338</v>
      </c>
      <c r="O1112">
        <f t="shared" si="373"/>
        <v>0.12630406514438458</v>
      </c>
      <c r="P1112">
        <f t="shared" si="374"/>
        <v>-754.02301109466885</v>
      </c>
      <c r="Q1112">
        <f t="shared" ref="Q1112:Q1175" si="383">$V$4</f>
        <v>180</v>
      </c>
      <c r="R1112">
        <f t="shared" ref="R1112:R1175" si="384">Q1112*I1112*G1112^2*(COS(H1112)+(I1112/J1112)*COS(2*H1112))*10^-3</f>
        <v>-135.72414199704039</v>
      </c>
      <c r="S1112">
        <f t="shared" ref="S1112:S1175" si="385">Q1112*P1112*10^-3</f>
        <v>-135.72414199704039</v>
      </c>
      <c r="T1112">
        <f t="shared" ref="T1112:T1175" ca="1" si="386">$V$741</f>
        <v>1.3924272678729401</v>
      </c>
      <c r="U1112">
        <f ca="1">IF(AND(L1112&lt;=$AG$740, U1111*(L1111/L1112)^T1112&lt;$AB$742, U1111*(L1111/L1112)^T1112&gt;$AB$740),U1111*(L1111/L1112)^T1112,IF(C1112&lt;0,$AB$741,IF(L1112&gt;=$AG$742,  U1111*(L1111/L1112)^T1112,$AB$743)))</f>
        <v>34.51123310105514</v>
      </c>
      <c r="Z1112">
        <f t="shared" ref="Z1112:Z1175" si="387">(J1112+I1112)-(I1112*COS(H1112)+(J1112^2-I1112^2*(SIN(H1112))^2)^0.5)</f>
        <v>0.17778942173789797</v>
      </c>
      <c r="AA1112" s="62">
        <f>PI()/4*('Config sheet'!$N$38^2-'Config sheet'!$N$41^2)*'Stage 2'!Z1112*2</f>
        <v>1.4771490444709899E-2</v>
      </c>
      <c r="AB1112">
        <f t="shared" ref="AB1112:AB1175" si="388">AA1112*100/($AG$741-$AG$743)</f>
        <v>99.994050471258689</v>
      </c>
    </row>
    <row r="1113" spans="2:28" x14ac:dyDescent="0.25">
      <c r="C1113">
        <f t="shared" si="371"/>
        <v>178</v>
      </c>
      <c r="D1113">
        <f t="shared" si="375"/>
        <v>995</v>
      </c>
      <c r="E1113">
        <f t="shared" si="376"/>
        <v>0.17780000000000001</v>
      </c>
      <c r="F1113">
        <f t="shared" si="372"/>
        <v>2.9815745393634841E-2</v>
      </c>
      <c r="G1113">
        <f t="shared" si="377"/>
        <v>104.19615634406146</v>
      </c>
      <c r="H1113">
        <f t="shared" si="378"/>
        <v>3.1066860685499065</v>
      </c>
      <c r="I1113" s="3">
        <f t="shared" si="379"/>
        <v>8.8900000000000007E-2</v>
      </c>
      <c r="J1113" s="3">
        <f t="shared" si="380"/>
        <v>0.40640000000000004</v>
      </c>
      <c r="K1113">
        <f t="shared" si="381"/>
        <v>0.21783380759708559</v>
      </c>
      <c r="L1113" s="62">
        <f>PI()/4*('Config sheet'!$N$38^2-'Config sheet'!$N$41^2)*'Stage 2'!K1113*2</f>
        <v>1.8098545886485812E-2</v>
      </c>
      <c r="M1113">
        <f t="shared" si="382"/>
        <v>99.980579605091918</v>
      </c>
      <c r="N1113" s="62">
        <f>'Config sheet'!$N$44</f>
        <v>5.8970333333333338</v>
      </c>
      <c r="O1113">
        <f t="shared" si="373"/>
        <v>0.25260196495722137</v>
      </c>
      <c r="P1113">
        <f t="shared" si="374"/>
        <v>-753.96774459335586</v>
      </c>
      <c r="Q1113">
        <f t="shared" si="383"/>
        <v>180</v>
      </c>
      <c r="R1113">
        <f t="shared" si="384"/>
        <v>-135.71419402680408</v>
      </c>
      <c r="S1113">
        <f t="shared" si="385"/>
        <v>-135.71419402680408</v>
      </c>
      <c r="T1113">
        <f t="shared" ca="1" si="386"/>
        <v>1.3924272678729401</v>
      </c>
      <c r="U1113">
        <f t="shared" ref="U1113:U1176" ca="1" si="389">IF(AND(L1113&lt;=$AG$740, U1112*(L1112/L1113)^T1113&lt;$AB$742, U1112*(L1112/L1113)^T1113&gt;$AB$740),U1112*(L1112/L1113)^T1113,IF(C1113&lt;0,$AB$741,IF(L1113&gt;=$AG$742,  U1112*(L1112/L1113)^T1113,$AB$743)))</f>
        <v>34.518233888175807</v>
      </c>
      <c r="Z1113">
        <f t="shared" si="387"/>
        <v>0.1777576875970856</v>
      </c>
      <c r="AA1113" s="62">
        <f>PI()/4*('Config sheet'!$N$38^2-'Config sheet'!$N$41^2)*'Stage 2'!Z1113*2</f>
        <v>1.4768853839262856E-2</v>
      </c>
      <c r="AB1113">
        <f t="shared" si="388"/>
        <v>99.976202248079645</v>
      </c>
    </row>
    <row r="1114" spans="2:28" x14ac:dyDescent="0.25">
      <c r="C1114">
        <f t="shared" si="371"/>
        <v>177</v>
      </c>
      <c r="D1114">
        <f t="shared" si="375"/>
        <v>995</v>
      </c>
      <c r="E1114">
        <f t="shared" si="376"/>
        <v>0.17780000000000001</v>
      </c>
      <c r="F1114">
        <f t="shared" si="372"/>
        <v>2.9648241206030154E-2</v>
      </c>
      <c r="G1114">
        <f t="shared" si="377"/>
        <v>104.19615634406146</v>
      </c>
      <c r="H1114">
        <f t="shared" si="378"/>
        <v>3.0892327760299634</v>
      </c>
      <c r="I1114" s="3">
        <f t="shared" si="379"/>
        <v>8.8900000000000007E-2</v>
      </c>
      <c r="J1114" s="3">
        <f t="shared" si="380"/>
        <v>0.40640000000000004</v>
      </c>
      <c r="K1114">
        <f t="shared" si="381"/>
        <v>0.21778091951642459</v>
      </c>
      <c r="L1114" s="62">
        <f>PI()/4*('Config sheet'!$N$38^2-'Config sheet'!$N$41^2)*'Stage 2'!K1114*2</f>
        <v>1.8094151723039603E-2</v>
      </c>
      <c r="M1114">
        <f t="shared" si="382"/>
        <v>99.956305223548398</v>
      </c>
      <c r="N1114" s="62">
        <f>'Config sheet'!$N$44</f>
        <v>5.8970333333333338</v>
      </c>
      <c r="O1114">
        <f t="shared" si="373"/>
        <v>0.37888749662253474</v>
      </c>
      <c r="P1114">
        <f t="shared" si="374"/>
        <v>-753.87526086648063</v>
      </c>
      <c r="Q1114">
        <f t="shared" si="383"/>
        <v>180</v>
      </c>
      <c r="R1114">
        <f t="shared" si="384"/>
        <v>-135.69754695596654</v>
      </c>
      <c r="S1114">
        <f t="shared" si="385"/>
        <v>-135.69754695596652</v>
      </c>
      <c r="T1114">
        <f t="shared" ca="1" si="386"/>
        <v>1.3924272678729401</v>
      </c>
      <c r="U1114">
        <f t="shared" ca="1" si="389"/>
        <v>34.529906814885763</v>
      </c>
      <c r="Z1114">
        <f t="shared" si="387"/>
        <v>0.17770479951642459</v>
      </c>
      <c r="AA1114" s="62">
        <f>PI()/4*('Config sheet'!$N$38^2-'Config sheet'!$N$41^2)*'Stage 2'!Z1114*2</f>
        <v>1.4764459675816648E-2</v>
      </c>
      <c r="AB1114">
        <f t="shared" si="388"/>
        <v>99.946456420936215</v>
      </c>
    </row>
    <row r="1115" spans="2:28" x14ac:dyDescent="0.25">
      <c r="C1115">
        <f t="shared" si="371"/>
        <v>176</v>
      </c>
      <c r="D1115">
        <f t="shared" si="375"/>
        <v>995</v>
      </c>
      <c r="E1115">
        <f t="shared" si="376"/>
        <v>0.17780000000000001</v>
      </c>
      <c r="F1115">
        <f t="shared" si="372"/>
        <v>2.9480737018425462E-2</v>
      </c>
      <c r="G1115">
        <f t="shared" si="377"/>
        <v>104.19615634406146</v>
      </c>
      <c r="H1115">
        <f t="shared" si="378"/>
        <v>3.0717794835100198</v>
      </c>
      <c r="I1115" s="3">
        <f t="shared" si="379"/>
        <v>8.8900000000000007E-2</v>
      </c>
      <c r="J1115" s="3">
        <f t="shared" si="380"/>
        <v>0.40640000000000004</v>
      </c>
      <c r="K1115">
        <f t="shared" si="381"/>
        <v>0.21770688073528277</v>
      </c>
      <c r="L1115" s="62">
        <f>PI()/4*('Config sheet'!$N$38^2-'Config sheet'!$N$41^2)*'Stage 2'!K1115*2</f>
        <v>1.808800027073449E-2</v>
      </c>
      <c r="M1115">
        <f t="shared" si="382"/>
        <v>99.92232316936925</v>
      </c>
      <c r="N1115" s="62">
        <f>'Config sheet'!$N$44</f>
        <v>5.8970333333333338</v>
      </c>
      <c r="O1115">
        <f t="shared" si="373"/>
        <v>0.50515438241485178</v>
      </c>
      <c r="P1115">
        <f t="shared" si="374"/>
        <v>-753.74500119724019</v>
      </c>
      <c r="Q1115">
        <f t="shared" si="383"/>
        <v>180</v>
      </c>
      <c r="R1115">
        <f t="shared" si="384"/>
        <v>-135.67410021550324</v>
      </c>
      <c r="S1115">
        <f t="shared" si="385"/>
        <v>-135.67410021550324</v>
      </c>
      <c r="T1115">
        <f t="shared" ca="1" si="386"/>
        <v>1.3924272678729401</v>
      </c>
      <c r="U1115">
        <f t="shared" ca="1" si="389"/>
        <v>34.546259309254026</v>
      </c>
      <c r="Z1115">
        <f t="shared" si="387"/>
        <v>0.17763076073528278</v>
      </c>
      <c r="AA1115" s="62">
        <f>PI()/4*('Config sheet'!$N$38^2-'Config sheet'!$N$41^2)*'Stage 2'!Z1115*2</f>
        <v>1.4758308223511535E-2</v>
      </c>
      <c r="AB1115">
        <f t="shared" si="388"/>
        <v>99.904814811745098</v>
      </c>
    </row>
    <row r="1116" spans="2:28" x14ac:dyDescent="0.25">
      <c r="C1116">
        <f t="shared" si="371"/>
        <v>175</v>
      </c>
      <c r="D1116">
        <f t="shared" si="375"/>
        <v>995</v>
      </c>
      <c r="E1116">
        <f t="shared" si="376"/>
        <v>0.17780000000000001</v>
      </c>
      <c r="F1116">
        <f t="shared" si="372"/>
        <v>2.9313232830820771E-2</v>
      </c>
      <c r="G1116">
        <f t="shared" si="377"/>
        <v>104.19615634406146</v>
      </c>
      <c r="H1116">
        <f t="shared" si="378"/>
        <v>3.0543261909900763</v>
      </c>
      <c r="I1116" s="3">
        <f t="shared" si="379"/>
        <v>8.8900000000000007E-2</v>
      </c>
      <c r="J1116" s="3">
        <f t="shared" si="380"/>
        <v>0.40640000000000004</v>
      </c>
      <c r="K1116">
        <f t="shared" si="381"/>
        <v>0.21761169580542672</v>
      </c>
      <c r="L1116" s="62">
        <f>PI()/4*('Config sheet'!$N$38^2-'Config sheet'!$N$41^2)*'Stage 2'!K1116*2</f>
        <v>1.8080091907750322E-2</v>
      </c>
      <c r="M1116">
        <f t="shared" si="382"/>
        <v>99.878635531707985</v>
      </c>
      <c r="N1116" s="62">
        <f>'Config sheet'!$N$44</f>
        <v>5.8970333333333338</v>
      </c>
      <c r="O1116">
        <f t="shared" si="373"/>
        <v>0.63139623239280951</v>
      </c>
      <c r="P1116">
        <f t="shared" si="374"/>
        <v>-753.57618462174253</v>
      </c>
      <c r="Q1116">
        <f t="shared" si="383"/>
        <v>180</v>
      </c>
      <c r="R1116">
        <f t="shared" si="384"/>
        <v>-135.64371323191367</v>
      </c>
      <c r="S1116">
        <f t="shared" si="385"/>
        <v>-135.64371323191367</v>
      </c>
      <c r="T1116">
        <f t="shared" ca="1" si="386"/>
        <v>1.3924272678729401</v>
      </c>
      <c r="U1116">
        <f t="shared" ca="1" si="389"/>
        <v>34.567301782198385</v>
      </c>
      <c r="Z1116">
        <f t="shared" si="387"/>
        <v>0.17753557580542673</v>
      </c>
      <c r="AA1116" s="62">
        <f>PI()/4*('Config sheet'!$N$38^2-'Config sheet'!$N$41^2)*'Stage 2'!Z1116*2</f>
        <v>1.4750399860527364E-2</v>
      </c>
      <c r="AB1116">
        <f t="shared" si="388"/>
        <v>99.851279980554949</v>
      </c>
    </row>
    <row r="1117" spans="2:28" x14ac:dyDescent="0.25">
      <c r="C1117">
        <f t="shared" si="371"/>
        <v>174</v>
      </c>
      <c r="D1117">
        <f t="shared" si="375"/>
        <v>995</v>
      </c>
      <c r="E1117">
        <f t="shared" si="376"/>
        <v>0.17780000000000001</v>
      </c>
      <c r="F1117">
        <f t="shared" si="372"/>
        <v>2.914572864321608E-2</v>
      </c>
      <c r="G1117">
        <f t="shared" si="377"/>
        <v>104.19615634406146</v>
      </c>
      <c r="H1117">
        <f t="shared" si="378"/>
        <v>3.0368728984701332</v>
      </c>
      <c r="I1117" s="3">
        <f t="shared" si="379"/>
        <v>8.8900000000000007E-2</v>
      </c>
      <c r="J1117" s="3">
        <f t="shared" si="380"/>
        <v>0.40640000000000004</v>
      </c>
      <c r="K1117">
        <f t="shared" si="381"/>
        <v>0.21749537060766139</v>
      </c>
      <c r="L1117" s="62">
        <f>PI()/4*('Config sheet'!$N$38^2-'Config sheet'!$N$41^2)*'Stage 2'!K1117*2</f>
        <v>1.8070427122689022E-2</v>
      </c>
      <c r="M1117">
        <f t="shared" si="382"/>
        <v>99.825245009715331</v>
      </c>
      <c r="N1117" s="62">
        <f>'Config sheet'!$N$44</f>
        <v>5.8970333333333338</v>
      </c>
      <c r="O1117">
        <f t="shared" si="373"/>
        <v>0.75760650727059431</v>
      </c>
      <c r="P1117">
        <f t="shared" si="374"/>
        <v>-753.3678091667224</v>
      </c>
      <c r="Q1117">
        <f t="shared" si="383"/>
        <v>180</v>
      </c>
      <c r="R1117">
        <f t="shared" si="384"/>
        <v>-135.60620565001005</v>
      </c>
      <c r="S1117">
        <f t="shared" si="385"/>
        <v>-135.60620565001003</v>
      </c>
      <c r="T1117">
        <f t="shared" ca="1" si="386"/>
        <v>1.3924272678729401</v>
      </c>
      <c r="U1117">
        <f t="shared" ca="1" si="389"/>
        <v>34.593047639129139</v>
      </c>
      <c r="Z1117">
        <f t="shared" si="387"/>
        <v>0.17741925060766139</v>
      </c>
      <c r="AA1117" s="62">
        <f>PI()/4*('Config sheet'!$N$38^2-'Config sheet'!$N$41^2)*'Stage 2'!Z1117*2</f>
        <v>1.4740735075466064E-2</v>
      </c>
      <c r="AB1117">
        <f t="shared" si="388"/>
        <v>99.785855234905156</v>
      </c>
    </row>
    <row r="1118" spans="2:28" x14ac:dyDescent="0.25">
      <c r="C1118">
        <f t="shared" si="371"/>
        <v>173</v>
      </c>
      <c r="D1118">
        <f t="shared" si="375"/>
        <v>995</v>
      </c>
      <c r="E1118">
        <f t="shared" si="376"/>
        <v>0.17780000000000001</v>
      </c>
      <c r="F1118">
        <f t="shared" si="372"/>
        <v>2.8978224455611393E-2</v>
      </c>
      <c r="G1118">
        <f t="shared" si="377"/>
        <v>104.19615634406146</v>
      </c>
      <c r="H1118">
        <f t="shared" si="378"/>
        <v>3.0194196059501901</v>
      </c>
      <c r="I1118" s="3">
        <f t="shared" si="379"/>
        <v>8.8900000000000007E-2</v>
      </c>
      <c r="J1118" s="3">
        <f t="shared" si="380"/>
        <v>0.40640000000000004</v>
      </c>
      <c r="K1118">
        <f t="shared" si="381"/>
        <v>0.21735791237320695</v>
      </c>
      <c r="L1118" s="62">
        <f>PI()/4*('Config sheet'!$N$38^2-'Config sheet'!$N$41^2)*'Stage 2'!K1118*2</f>
        <v>1.8059006516350676E-2</v>
      </c>
      <c r="M1118">
        <f t="shared" si="382"/>
        <v>99.762154922350803</v>
      </c>
      <c r="N1118" s="62">
        <f>'Config sheet'!$N$44</f>
        <v>5.8970333333333338</v>
      </c>
      <c r="O1118">
        <f t="shared" si="373"/>
        <v>0.88377848152611782</v>
      </c>
      <c r="P1118">
        <f t="shared" si="374"/>
        <v>-753.11865343815361</v>
      </c>
      <c r="Q1118">
        <f t="shared" si="383"/>
        <v>180</v>
      </c>
      <c r="R1118">
        <f t="shared" si="384"/>
        <v>-135.56135761886765</v>
      </c>
      <c r="S1118">
        <f t="shared" si="385"/>
        <v>-135.56135761886765</v>
      </c>
      <c r="T1118">
        <f t="shared" ca="1" si="386"/>
        <v>1.3924272678729401</v>
      </c>
      <c r="U1118">
        <f t="shared" ca="1" si="389"/>
        <v>34.623513294951749</v>
      </c>
      <c r="Z1118">
        <f t="shared" si="387"/>
        <v>0.17728179237320696</v>
      </c>
      <c r="AA1118" s="62">
        <f>PI()/4*('Config sheet'!$N$38^2-'Config sheet'!$N$41^2)*'Stage 2'!Z1118*2</f>
        <v>1.472931446912772E-2</v>
      </c>
      <c r="AB1118">
        <f t="shared" si="388"/>
        <v>99.708544641848675</v>
      </c>
    </row>
    <row r="1119" spans="2:28" x14ac:dyDescent="0.25">
      <c r="C1119">
        <f t="shared" si="371"/>
        <v>172</v>
      </c>
      <c r="D1119">
        <f t="shared" si="375"/>
        <v>995</v>
      </c>
      <c r="E1119">
        <f t="shared" si="376"/>
        <v>0.17780000000000001</v>
      </c>
      <c r="F1119">
        <f t="shared" si="372"/>
        <v>2.8810720268006702E-2</v>
      </c>
      <c r="G1119">
        <f t="shared" si="377"/>
        <v>104.19615634406146</v>
      </c>
      <c r="H1119">
        <f t="shared" si="378"/>
        <v>3.0019663134302466</v>
      </c>
      <c r="I1119" s="3">
        <f t="shared" si="379"/>
        <v>8.8900000000000007E-2</v>
      </c>
      <c r="J1119" s="3">
        <f t="shared" si="380"/>
        <v>0.40640000000000004</v>
      </c>
      <c r="K1119">
        <f t="shared" si="381"/>
        <v>0.21719932970980027</v>
      </c>
      <c r="L1119" s="62">
        <f>PI()/4*('Config sheet'!$N$38^2-'Config sheet'!$N$41^2)*'Stage 2'!K1119*2</f>
        <v>1.8045830803902149E-2</v>
      </c>
      <c r="M1119">
        <f t="shared" si="382"/>
        <v>99.689369220362579</v>
      </c>
      <c r="N1119" s="62">
        <f>'Config sheet'!$N$44</f>
        <v>5.8970333333333338</v>
      </c>
      <c r="O1119">
        <f t="shared" si="373"/>
        <v>1.0099052068045267</v>
      </c>
      <c r="P1119">
        <f t="shared" si="374"/>
        <v>-752.82727855870951</v>
      </c>
      <c r="Q1119">
        <f t="shared" si="383"/>
        <v>180</v>
      </c>
      <c r="R1119">
        <f t="shared" si="384"/>
        <v>-135.50891014056774</v>
      </c>
      <c r="S1119">
        <f t="shared" si="385"/>
        <v>-135.50891014056774</v>
      </c>
      <c r="T1119">
        <f t="shared" ca="1" si="386"/>
        <v>1.3924272678729401</v>
      </c>
      <c r="U1119">
        <f t="shared" ca="1" si="389"/>
        <v>34.65871819245276</v>
      </c>
      <c r="Z1119">
        <f t="shared" si="387"/>
        <v>0.17712320970980028</v>
      </c>
      <c r="AA1119" s="62">
        <f>PI()/4*('Config sheet'!$N$38^2-'Config sheet'!$N$41^2)*'Stage 2'!Z1119*2</f>
        <v>1.4716138756679193E-2</v>
      </c>
      <c r="AB1119">
        <f t="shared" si="388"/>
        <v>99.619353042632326</v>
      </c>
    </row>
    <row r="1120" spans="2:28" x14ac:dyDescent="0.25">
      <c r="C1120">
        <f t="shared" si="371"/>
        <v>171</v>
      </c>
      <c r="D1120">
        <f t="shared" si="375"/>
        <v>995</v>
      </c>
      <c r="E1120">
        <f t="shared" si="376"/>
        <v>0.17780000000000001</v>
      </c>
      <c r="F1120">
        <f t="shared" si="372"/>
        <v>2.8643216080402011E-2</v>
      </c>
      <c r="G1120">
        <f t="shared" si="377"/>
        <v>104.19615634406146</v>
      </c>
      <c r="H1120">
        <f t="shared" si="378"/>
        <v>2.9845130209103035</v>
      </c>
      <c r="I1120" s="3">
        <f t="shared" si="379"/>
        <v>8.8900000000000007E-2</v>
      </c>
      <c r="J1120" s="3">
        <f t="shared" si="380"/>
        <v>0.40640000000000004</v>
      </c>
      <c r="K1120">
        <f t="shared" si="381"/>
        <v>0.21701963263250396</v>
      </c>
      <c r="L1120" s="62">
        <f>PI()/4*('Config sheet'!$N$38^2-'Config sheet'!$N$41^2)*'Stage 2'!K1120*2</f>
        <v>1.8030900817436826E-2</v>
      </c>
      <c r="M1120">
        <f t="shared" si="382"/>
        <v>99.606892500428202</v>
      </c>
      <c r="N1120" s="62">
        <f>'Config sheet'!$N$44</f>
        <v>5.8970333333333338</v>
      </c>
      <c r="O1120">
        <f t="shared" si="373"/>
        <v>1.1359794756752897</v>
      </c>
      <c r="P1120">
        <f t="shared" si="374"/>
        <v>-752.49203045157651</v>
      </c>
      <c r="Q1120">
        <f t="shared" si="383"/>
        <v>180</v>
      </c>
      <c r="R1120">
        <f t="shared" si="384"/>
        <v>-135.44856548128377</v>
      </c>
      <c r="S1120">
        <f t="shared" si="385"/>
        <v>-135.44856548128377</v>
      </c>
      <c r="T1120">
        <f t="shared" ca="1" si="386"/>
        <v>1.3924272678729401</v>
      </c>
      <c r="U1120">
        <f t="shared" ca="1" si="389"/>
        <v>34.69868482409872</v>
      </c>
      <c r="Z1120">
        <f t="shared" si="387"/>
        <v>0.17694351263250396</v>
      </c>
      <c r="AA1120" s="62">
        <f>PI()/4*('Config sheet'!$N$38^2-'Config sheet'!$N$41^2)*'Stage 2'!Z1120*2</f>
        <v>1.4701208770213867E-2</v>
      </c>
      <c r="AB1120">
        <f t="shared" si="388"/>
        <v>99.518286070024715</v>
      </c>
    </row>
    <row r="1121" spans="3:28" x14ac:dyDescent="0.25">
      <c r="C1121">
        <f t="shared" si="371"/>
        <v>170</v>
      </c>
      <c r="D1121">
        <f t="shared" si="375"/>
        <v>995</v>
      </c>
      <c r="E1121">
        <f t="shared" si="376"/>
        <v>0.17780000000000001</v>
      </c>
      <c r="F1121">
        <f t="shared" si="372"/>
        <v>2.8475711892797323E-2</v>
      </c>
      <c r="G1121">
        <f t="shared" si="377"/>
        <v>104.19615634406146</v>
      </c>
      <c r="H1121">
        <f t="shared" si="378"/>
        <v>2.9670597283903604</v>
      </c>
      <c r="I1121" s="3">
        <f t="shared" si="379"/>
        <v>8.8900000000000007E-2</v>
      </c>
      <c r="J1121" s="3">
        <f t="shared" si="380"/>
        <v>0.40640000000000004</v>
      </c>
      <c r="K1121">
        <f t="shared" si="381"/>
        <v>0.21681883259920537</v>
      </c>
      <c r="L1121" s="62">
        <f>PI()/4*('Config sheet'!$N$38^2-'Config sheet'!$N$41^2)*'Stage 2'!K1121*2</f>
        <v>1.8014217508924013E-2</v>
      </c>
      <c r="M1121">
        <f t="shared" si="382"/>
        <v>99.514730021447676</v>
      </c>
      <c r="N1121" s="62">
        <f>'Config sheet'!$N$44</f>
        <v>5.8970333333333338</v>
      </c>
      <c r="O1121">
        <f t="shared" si="373"/>
        <v>1.2619937858006636</v>
      </c>
      <c r="P1121">
        <f t="shared" si="374"/>
        <v>-752.11104246767457</v>
      </c>
      <c r="Q1121">
        <f t="shared" si="383"/>
        <v>180</v>
      </c>
      <c r="R1121">
        <f t="shared" si="384"/>
        <v>-135.37998764418145</v>
      </c>
      <c r="S1121">
        <f t="shared" si="385"/>
        <v>-135.37998764418143</v>
      </c>
      <c r="T1121">
        <f t="shared" ca="1" si="386"/>
        <v>1.3924272678729401</v>
      </c>
      <c r="U1121">
        <f t="shared" ca="1" si="389"/>
        <v>34.743438757283421</v>
      </c>
      <c r="Z1121">
        <f t="shared" si="387"/>
        <v>0.17674271259920538</v>
      </c>
      <c r="AA1121" s="62">
        <f>PI()/4*('Config sheet'!$N$38^2-'Config sheet'!$N$41^2)*'Stage 2'!Z1121*2</f>
        <v>1.4684525461701058E-2</v>
      </c>
      <c r="AB1121">
        <f t="shared" si="388"/>
        <v>99.405350168281998</v>
      </c>
    </row>
    <row r="1122" spans="3:28" x14ac:dyDescent="0.25">
      <c r="C1122">
        <f t="shared" si="371"/>
        <v>169</v>
      </c>
      <c r="D1122">
        <f t="shared" si="375"/>
        <v>995</v>
      </c>
      <c r="E1122">
        <f t="shared" si="376"/>
        <v>0.17780000000000001</v>
      </c>
      <c r="F1122">
        <f t="shared" si="372"/>
        <v>2.8308207705192632E-2</v>
      </c>
      <c r="G1122">
        <f t="shared" si="377"/>
        <v>104.19615634406146</v>
      </c>
      <c r="H1122">
        <f t="shared" si="378"/>
        <v>2.9496064358704168</v>
      </c>
      <c r="I1122" s="3">
        <f t="shared" si="379"/>
        <v>8.8900000000000007E-2</v>
      </c>
      <c r="J1122" s="3">
        <f t="shared" si="380"/>
        <v>0.40640000000000004</v>
      </c>
      <c r="K1122">
        <f t="shared" si="381"/>
        <v>0.21659694255078238</v>
      </c>
      <c r="L1122" s="62">
        <f>PI()/4*('Config sheet'!$N$38^2-'Config sheet'!$N$41^2)*'Stage 2'!K1122*2</f>
        <v>1.7995781953546099E-2</v>
      </c>
      <c r="M1122">
        <f t="shared" si="382"/>
        <v>99.412887722978709</v>
      </c>
      <c r="N1122" s="62">
        <f>'Config sheet'!$N$44</f>
        <v>5.8970333333333338</v>
      </c>
      <c r="O1122">
        <f t="shared" si="373"/>
        <v>1.3879403045727332</v>
      </c>
      <c r="P1122">
        <f t="shared" si="374"/>
        <v>-751.68223835289871</v>
      </c>
      <c r="Q1122">
        <f t="shared" si="383"/>
        <v>180</v>
      </c>
      <c r="R1122">
        <f t="shared" si="384"/>
        <v>-135.30280290352178</v>
      </c>
      <c r="S1122">
        <f t="shared" si="385"/>
        <v>-135.30280290352178</v>
      </c>
      <c r="T1122">
        <f t="shared" ca="1" si="386"/>
        <v>1.3924272678729401</v>
      </c>
      <c r="U1122">
        <f t="shared" ca="1" si="389"/>
        <v>34.793008663064192</v>
      </c>
      <c r="Z1122">
        <f t="shared" si="387"/>
        <v>0.17652082255078239</v>
      </c>
      <c r="AA1122" s="62">
        <f>PI()/4*('Config sheet'!$N$38^2-'Config sheet'!$N$41^2)*'Stage 2'!Z1122*2</f>
        <v>1.4666089906323143E-2</v>
      </c>
      <c r="AB1122">
        <f t="shared" si="388"/>
        <v>99.280552615738117</v>
      </c>
    </row>
    <row r="1123" spans="3:28" x14ac:dyDescent="0.25">
      <c r="C1123">
        <f t="shared" si="371"/>
        <v>168</v>
      </c>
      <c r="D1123">
        <f t="shared" si="375"/>
        <v>995</v>
      </c>
      <c r="E1123">
        <f t="shared" si="376"/>
        <v>0.17780000000000001</v>
      </c>
      <c r="F1123">
        <f t="shared" si="372"/>
        <v>2.8140703517587941E-2</v>
      </c>
      <c r="G1123">
        <f t="shared" si="377"/>
        <v>104.19615634406146</v>
      </c>
      <c r="H1123">
        <f t="shared" si="378"/>
        <v>2.9321531433504733</v>
      </c>
      <c r="I1123" s="3">
        <f t="shared" si="379"/>
        <v>8.8900000000000007E-2</v>
      </c>
      <c r="J1123" s="3">
        <f t="shared" si="380"/>
        <v>0.40640000000000004</v>
      </c>
      <c r="K1123">
        <f t="shared" si="381"/>
        <v>0.21635397695591113</v>
      </c>
      <c r="L1123" s="62">
        <f>PI()/4*('Config sheet'!$N$38^2-'Config sheet'!$N$41^2)*'Stage 2'!K1123*2</f>
        <v>1.7975595353421348E-2</v>
      </c>
      <c r="M1123">
        <f t="shared" si="382"/>
        <v>99.301372245802398</v>
      </c>
      <c r="N1123" s="62">
        <f>'Config sheet'!$N$44</f>
        <v>5.8970333333333338</v>
      </c>
      <c r="O1123">
        <f t="shared" si="373"/>
        <v>1.51381083427569</v>
      </c>
      <c r="P1123">
        <f t="shared" si="374"/>
        <v>-751.20333555155298</v>
      </c>
      <c r="Q1123">
        <f t="shared" si="383"/>
        <v>180</v>
      </c>
      <c r="R1123">
        <f t="shared" si="384"/>
        <v>-135.21660039927957</v>
      </c>
      <c r="S1123">
        <f t="shared" si="385"/>
        <v>-135.21660039927954</v>
      </c>
      <c r="T1123">
        <f t="shared" ca="1" si="386"/>
        <v>1.3924272678729401</v>
      </c>
      <c r="U1123">
        <f t="shared" ca="1" si="389"/>
        <v>34.847426348434041</v>
      </c>
      <c r="Z1123">
        <f t="shared" si="387"/>
        <v>0.17627785695591114</v>
      </c>
      <c r="AA1123" s="62">
        <f>PI()/4*('Config sheet'!$N$38^2-'Config sheet'!$N$41^2)*'Stage 2'!Z1123*2</f>
        <v>1.4645903306198391E-2</v>
      </c>
      <c r="AB1123">
        <f t="shared" si="388"/>
        <v>99.143901550006262</v>
      </c>
    </row>
    <row r="1124" spans="3:28" x14ac:dyDescent="0.25">
      <c r="C1124">
        <f t="shared" si="371"/>
        <v>167</v>
      </c>
      <c r="D1124">
        <f t="shared" si="375"/>
        <v>995</v>
      </c>
      <c r="E1124">
        <f t="shared" si="376"/>
        <v>0.17780000000000001</v>
      </c>
      <c r="F1124">
        <f t="shared" si="372"/>
        <v>2.797319932998325E-2</v>
      </c>
      <c r="G1124">
        <f t="shared" si="377"/>
        <v>104.19615634406146</v>
      </c>
      <c r="H1124">
        <f t="shared" si="378"/>
        <v>2.9146998508305302</v>
      </c>
      <c r="I1124" s="3">
        <f t="shared" si="379"/>
        <v>8.8900000000000007E-2</v>
      </c>
      <c r="J1124" s="3">
        <f t="shared" si="380"/>
        <v>0.40640000000000004</v>
      </c>
      <c r="K1124">
        <f t="shared" si="381"/>
        <v>0.21608995186048569</v>
      </c>
      <c r="L1124" s="62">
        <f>PI()/4*('Config sheet'!$N$38^2-'Config sheet'!$N$41^2)*'Stage 2'!K1124*2</f>
        <v>1.79536590417099E-2</v>
      </c>
      <c r="M1124">
        <f t="shared" si="382"/>
        <v>99.180190954605621</v>
      </c>
      <c r="N1124" s="62">
        <f>'Config sheet'!$N$44</f>
        <v>5.8970333333333338</v>
      </c>
      <c r="O1124">
        <f t="shared" si="373"/>
        <v>1.6395967778293259</v>
      </c>
      <c r="P1124">
        <f t="shared" si="374"/>
        <v>-750.67184884172093</v>
      </c>
      <c r="Q1124">
        <f t="shared" si="383"/>
        <v>180</v>
      </c>
      <c r="R1124">
        <f t="shared" si="384"/>
        <v>-135.12093279150977</v>
      </c>
      <c r="S1124">
        <f t="shared" si="385"/>
        <v>-135.12093279150977</v>
      </c>
      <c r="T1124">
        <f t="shared" ca="1" si="386"/>
        <v>1.3924272678729401</v>
      </c>
      <c r="U1124">
        <f t="shared" ca="1" si="389"/>
        <v>34.906726792182049</v>
      </c>
      <c r="Z1124">
        <f t="shared" si="387"/>
        <v>0.17601383186048569</v>
      </c>
      <c r="AA1124" s="62">
        <f>PI()/4*('Config sheet'!$N$38^2-'Config sheet'!$N$41^2)*'Stage 2'!Z1124*2</f>
        <v>1.4623966994486943E-2</v>
      </c>
      <c r="AB1124">
        <f t="shared" si="388"/>
        <v>98.995405995773723</v>
      </c>
    </row>
    <row r="1125" spans="3:28" x14ac:dyDescent="0.25">
      <c r="C1125">
        <f t="shared" si="371"/>
        <v>166</v>
      </c>
      <c r="D1125">
        <f t="shared" si="375"/>
        <v>995</v>
      </c>
      <c r="E1125">
        <f t="shared" si="376"/>
        <v>0.17780000000000001</v>
      </c>
      <c r="F1125">
        <f t="shared" si="372"/>
        <v>2.7805695142378562E-2</v>
      </c>
      <c r="G1125">
        <f t="shared" si="377"/>
        <v>104.19615634406146</v>
      </c>
      <c r="H1125">
        <f t="shared" si="378"/>
        <v>2.8972465583105871</v>
      </c>
      <c r="I1125" s="3">
        <f t="shared" si="379"/>
        <v>8.8900000000000007E-2</v>
      </c>
      <c r="J1125" s="3">
        <f t="shared" si="380"/>
        <v>0.40640000000000004</v>
      </c>
      <c r="K1125">
        <f t="shared" si="381"/>
        <v>0.21580488494161859</v>
      </c>
      <c r="L1125" s="62">
        <f>PI()/4*('Config sheet'!$N$38^2-'Config sheet'!$N$41^2)*'Stage 2'!K1125*2</f>
        <v>1.7929974487100368E-2</v>
      </c>
      <c r="M1125">
        <f t="shared" si="382"/>
        <v>99.049351962766082</v>
      </c>
      <c r="N1125" s="62">
        <f>'Config sheet'!$N$44</f>
        <v>5.8970333333333338</v>
      </c>
      <c r="O1125">
        <f t="shared" si="373"/>
        <v>1.7652891051689423</v>
      </c>
      <c r="P1125">
        <f t="shared" si="374"/>
        <v>-750.08509429787773</v>
      </c>
      <c r="Q1125">
        <f t="shared" si="383"/>
        <v>180</v>
      </c>
      <c r="R1125">
        <f t="shared" si="384"/>
        <v>-135.01531697361801</v>
      </c>
      <c r="S1125">
        <f t="shared" si="385"/>
        <v>-135.01531697361801</v>
      </c>
      <c r="T1125">
        <f t="shared" ca="1" si="386"/>
        <v>1.3924272678729401</v>
      </c>
      <c r="U1125">
        <f t="shared" ca="1" si="389"/>
        <v>34.970948184400029</v>
      </c>
      <c r="Z1125">
        <f t="shared" si="387"/>
        <v>0.1757287649416186</v>
      </c>
      <c r="AA1125" s="62">
        <f>PI()/4*('Config sheet'!$N$38^2-'Config sheet'!$N$41^2)*'Stage 2'!Z1125*2</f>
        <v>1.4600282439877411E-2</v>
      </c>
      <c r="AB1125">
        <f t="shared" si="388"/>
        <v>98.83507589517356</v>
      </c>
    </row>
    <row r="1126" spans="3:28" x14ac:dyDescent="0.25">
      <c r="C1126">
        <f t="shared" si="371"/>
        <v>165</v>
      </c>
      <c r="D1126">
        <f t="shared" si="375"/>
        <v>995</v>
      </c>
      <c r="E1126">
        <f t="shared" si="376"/>
        <v>0.17780000000000001</v>
      </c>
      <c r="F1126">
        <f t="shared" si="372"/>
        <v>2.7638190954773871E-2</v>
      </c>
      <c r="G1126">
        <f t="shared" si="377"/>
        <v>104.19615634406146</v>
      </c>
      <c r="H1126">
        <f t="shared" si="378"/>
        <v>2.8797932657906435</v>
      </c>
      <c r="I1126" s="3">
        <f t="shared" si="379"/>
        <v>8.8900000000000007E-2</v>
      </c>
      <c r="J1126" s="3">
        <f t="shared" si="380"/>
        <v>0.40640000000000004</v>
      </c>
      <c r="K1126">
        <f t="shared" si="381"/>
        <v>0.2154987955661849</v>
      </c>
      <c r="L1126" s="62">
        <f>PI()/4*('Config sheet'!$N$38^2-'Config sheet'!$N$41^2)*'Stage 2'!K1126*2</f>
        <v>1.7904543298673917E-2</v>
      </c>
      <c r="M1126">
        <f t="shared" si="382"/>
        <v>98.908864159222631</v>
      </c>
      <c r="N1126" s="62">
        <f>'Config sheet'!$N$44</f>
        <v>5.8970333333333338</v>
      </c>
      <c r="O1126">
        <f t="shared" si="373"/>
        <v>1.8908783203160571</v>
      </c>
      <c r="P1126">
        <f t="shared" si="374"/>
        <v>-749.44019357563468</v>
      </c>
      <c r="Q1126">
        <f t="shared" si="383"/>
        <v>180</v>
      </c>
      <c r="R1126">
        <f t="shared" si="384"/>
        <v>-134.89923484361424</v>
      </c>
      <c r="S1126">
        <f t="shared" si="385"/>
        <v>-134.89923484361424</v>
      </c>
      <c r="T1126">
        <f t="shared" ca="1" si="386"/>
        <v>1.3924272678729401</v>
      </c>
      <c r="U1126">
        <f t="shared" ca="1" si="389"/>
        <v>35.04013196970007</v>
      </c>
      <c r="Z1126">
        <f t="shared" si="387"/>
        <v>0.1754226755661849</v>
      </c>
      <c r="AA1126" s="62">
        <f>PI()/4*('Config sheet'!$N$38^2-'Config sheet'!$N$41^2)*'Stage 2'!Z1126*2</f>
        <v>1.4574851251450962E-2</v>
      </c>
      <c r="AB1126">
        <f t="shared" si="388"/>
        <v>98.662922140711416</v>
      </c>
    </row>
    <row r="1127" spans="3:28" x14ac:dyDescent="0.25">
      <c r="C1127">
        <f t="shared" si="371"/>
        <v>164</v>
      </c>
      <c r="D1127">
        <f t="shared" si="375"/>
        <v>995</v>
      </c>
      <c r="E1127">
        <f t="shared" si="376"/>
        <v>0.17780000000000001</v>
      </c>
      <c r="F1127">
        <f t="shared" si="372"/>
        <v>2.747068676716918E-2</v>
      </c>
      <c r="G1127">
        <f t="shared" si="377"/>
        <v>104.19615634406146</v>
      </c>
      <c r="H1127">
        <f t="shared" si="378"/>
        <v>2.8623399732707004</v>
      </c>
      <c r="I1127" s="3">
        <f t="shared" si="379"/>
        <v>8.8900000000000007E-2</v>
      </c>
      <c r="J1127" s="3">
        <f t="shared" si="380"/>
        <v>0.40640000000000004</v>
      </c>
      <c r="K1127">
        <f t="shared" si="381"/>
        <v>0.21517170485386961</v>
      </c>
      <c r="L1127" s="62">
        <f>PI()/4*('Config sheet'!$N$38^2-'Config sheet'!$N$41^2)*'Stage 2'!K1127*2</f>
        <v>1.7877367231142513E-2</v>
      </c>
      <c r="M1127">
        <f t="shared" si="382"/>
        <v>98.758737237412532</v>
      </c>
      <c r="N1127" s="62">
        <f>'Config sheet'!$N$44</f>
        <v>5.8970333333333338</v>
      </c>
      <c r="O1127">
        <f t="shared" si="373"/>
        <v>2.0163544291934112</v>
      </c>
      <c r="P1127">
        <f t="shared" si="374"/>
        <v>-748.73407851308798</v>
      </c>
      <c r="Q1127">
        <f t="shared" si="383"/>
        <v>180</v>
      </c>
      <c r="R1127">
        <f t="shared" si="384"/>
        <v>-134.77213413235586</v>
      </c>
      <c r="S1127">
        <f t="shared" si="385"/>
        <v>-134.77213413235583</v>
      </c>
      <c r="T1127">
        <f t="shared" ca="1" si="386"/>
        <v>1.3924272678729401</v>
      </c>
      <c r="U1127">
        <f t="shared" ca="1" si="389"/>
        <v>35.114322894213238</v>
      </c>
      <c r="Z1127">
        <f t="shared" si="387"/>
        <v>0.17509558485386961</v>
      </c>
      <c r="AA1127" s="62">
        <f>PI()/4*('Config sheet'!$N$38^2-'Config sheet'!$N$41^2)*'Stage 2'!Z1127*2</f>
        <v>1.4547675183919556E-2</v>
      </c>
      <c r="AB1127">
        <f t="shared" si="388"/>
        <v>98.478956610725305</v>
      </c>
    </row>
    <row r="1128" spans="3:28" x14ac:dyDescent="0.25">
      <c r="C1128">
        <f t="shared" si="371"/>
        <v>163</v>
      </c>
      <c r="D1128">
        <f t="shared" si="375"/>
        <v>995</v>
      </c>
      <c r="E1128">
        <f t="shared" si="376"/>
        <v>0.17780000000000001</v>
      </c>
      <c r="F1128">
        <f t="shared" si="372"/>
        <v>2.7303182579564489E-2</v>
      </c>
      <c r="G1128">
        <f t="shared" si="377"/>
        <v>104.19615634406146</v>
      </c>
      <c r="H1128">
        <f t="shared" si="378"/>
        <v>2.8448866807507569</v>
      </c>
      <c r="I1128" s="3">
        <f t="shared" si="379"/>
        <v>8.8900000000000007E-2</v>
      </c>
      <c r="J1128" s="3">
        <f t="shared" si="380"/>
        <v>0.40640000000000004</v>
      </c>
      <c r="K1128">
        <f t="shared" si="381"/>
        <v>0.21482363574467539</v>
      </c>
      <c r="L1128" s="62">
        <f>PI()/4*('Config sheet'!$N$38^2-'Config sheet'!$N$41^2)*'Stage 2'!K1128*2</f>
        <v>1.7848448190457736E-2</v>
      </c>
      <c r="M1128">
        <f t="shared" si="382"/>
        <v>98.5989817262559</v>
      </c>
      <c r="N1128" s="62">
        <f>'Config sheet'!$N$44</f>
        <v>5.8970333333333338</v>
      </c>
      <c r="O1128">
        <f t="shared" si="373"/>
        <v>2.1417069082368636</v>
      </c>
      <c r="P1128">
        <f t="shared" si="374"/>
        <v>-747.96349604282693</v>
      </c>
      <c r="Q1128">
        <f t="shared" si="383"/>
        <v>180</v>
      </c>
      <c r="R1128">
        <f t="shared" si="384"/>
        <v>-134.63342928770885</v>
      </c>
      <c r="S1128">
        <f t="shared" si="385"/>
        <v>-134.63342928770885</v>
      </c>
      <c r="T1128">
        <f t="shared" ca="1" si="386"/>
        <v>1.3924272678729401</v>
      </c>
      <c r="U1128">
        <f t="shared" ca="1" si="389"/>
        <v>35.19356905644603</v>
      </c>
      <c r="Z1128">
        <f t="shared" si="387"/>
        <v>0.1747475157446754</v>
      </c>
      <c r="AA1128" s="62">
        <f>PI()/4*('Config sheet'!$N$38^2-'Config sheet'!$N$41^2)*'Stage 2'!Z1128*2</f>
        <v>1.4518756143234781E-2</v>
      </c>
      <c r="AB1128">
        <f t="shared" si="388"/>
        <v>98.283192207353991</v>
      </c>
    </row>
    <row r="1129" spans="3:28" x14ac:dyDescent="0.25">
      <c r="C1129">
        <f t="shared" si="371"/>
        <v>162</v>
      </c>
      <c r="D1129">
        <f t="shared" si="375"/>
        <v>995</v>
      </c>
      <c r="E1129">
        <f t="shared" si="376"/>
        <v>0.17780000000000001</v>
      </c>
      <c r="F1129">
        <f t="shared" si="372"/>
        <v>2.7135678391959801E-2</v>
      </c>
      <c r="G1129">
        <f t="shared" si="377"/>
        <v>104.19615634406146</v>
      </c>
      <c r="H1129">
        <f t="shared" si="378"/>
        <v>2.8274333882308138</v>
      </c>
      <c r="I1129" s="3">
        <f t="shared" si="379"/>
        <v>8.8900000000000007E-2</v>
      </c>
      <c r="J1129" s="3">
        <f t="shared" si="380"/>
        <v>0.40640000000000004</v>
      </c>
      <c r="K1129">
        <f t="shared" si="381"/>
        <v>0.21445461307084052</v>
      </c>
      <c r="L1129" s="62">
        <f>PI()/4*('Config sheet'!$N$38^2-'Config sheet'!$N$41^2)*'Stage 2'!K1129*2</f>
        <v>1.7817788239786043E-2</v>
      </c>
      <c r="M1129">
        <f t="shared" si="382"/>
        <v>98.429609023164417</v>
      </c>
      <c r="N1129" s="62">
        <f>'Config sheet'!$N$44</f>
        <v>5.8970333333333338</v>
      </c>
      <c r="O1129">
        <f t="shared" si="373"/>
        <v>2.2669246738555922</v>
      </c>
      <c r="P1129">
        <f t="shared" si="374"/>
        <v>-747.12501340826611</v>
      </c>
      <c r="Q1129">
        <f t="shared" si="383"/>
        <v>180</v>
      </c>
      <c r="R1129">
        <f t="shared" si="384"/>
        <v>-134.48250241348791</v>
      </c>
      <c r="S1129">
        <f t="shared" si="385"/>
        <v>-134.48250241348791</v>
      </c>
      <c r="T1129">
        <f t="shared" ca="1" si="386"/>
        <v>1.3924272678729401</v>
      </c>
      <c r="U1129">
        <f t="shared" ca="1" si="389"/>
        <v>35.277921962077883</v>
      </c>
      <c r="Z1129">
        <f t="shared" si="387"/>
        <v>0.17437849307084052</v>
      </c>
      <c r="AA1129" s="62">
        <f>PI()/4*('Config sheet'!$N$38^2-'Config sheet'!$N$41^2)*'Stage 2'!Z1129*2</f>
        <v>1.4488096192563086E-2</v>
      </c>
      <c r="AB1129">
        <f t="shared" si="388"/>
        <v>98.07564289698567</v>
      </c>
    </row>
    <row r="1130" spans="3:28" x14ac:dyDescent="0.25">
      <c r="C1130">
        <f t="shared" si="371"/>
        <v>161</v>
      </c>
      <c r="D1130">
        <f t="shared" si="375"/>
        <v>995</v>
      </c>
      <c r="E1130">
        <f t="shared" si="376"/>
        <v>0.17780000000000001</v>
      </c>
      <c r="F1130">
        <f t="shared" si="372"/>
        <v>2.696817420435511E-2</v>
      </c>
      <c r="G1130">
        <f t="shared" si="377"/>
        <v>104.19615634406146</v>
      </c>
      <c r="H1130">
        <f t="shared" si="378"/>
        <v>2.8099800957108703</v>
      </c>
      <c r="I1130" s="3">
        <f t="shared" si="379"/>
        <v>8.8900000000000007E-2</v>
      </c>
      <c r="J1130" s="3">
        <f t="shared" si="380"/>
        <v>0.40640000000000004</v>
      </c>
      <c r="K1130">
        <f t="shared" si="381"/>
        <v>0.21406466363311527</v>
      </c>
      <c r="L1130" s="62">
        <f>PI()/4*('Config sheet'!$N$38^2-'Config sheet'!$N$41^2)*'Stage 2'!K1130*2</f>
        <v>1.7785389605846108E-2</v>
      </c>
      <c r="M1130">
        <f t="shared" si="382"/>
        <v>98.250631429050244</v>
      </c>
      <c r="N1130" s="62">
        <f>'Config sheet'!$N$44</f>
        <v>5.8970333333333338</v>
      </c>
      <c r="O1130">
        <f t="shared" si="373"/>
        <v>2.3919960527911321</v>
      </c>
      <c r="P1130">
        <f t="shared" si="374"/>
        <v>-746.2150236775592</v>
      </c>
      <c r="Q1130">
        <f t="shared" si="383"/>
        <v>180</v>
      </c>
      <c r="R1130">
        <f t="shared" si="384"/>
        <v>-134.31870426196068</v>
      </c>
      <c r="S1130">
        <f t="shared" si="385"/>
        <v>-134.31870426196068</v>
      </c>
      <c r="T1130">
        <f t="shared" ca="1" si="386"/>
        <v>1.3924272678729401</v>
      </c>
      <c r="U1130">
        <f t="shared" ca="1" si="389"/>
        <v>35.367436582789416</v>
      </c>
      <c r="Z1130">
        <f t="shared" si="387"/>
        <v>0.17398854363311528</v>
      </c>
      <c r="AA1130" s="62">
        <f>PI()/4*('Config sheet'!$N$38^2-'Config sheet'!$N$41^2)*'Stage 2'!Z1130*2</f>
        <v>1.4455697558623153E-2</v>
      </c>
      <c r="AB1130">
        <f t="shared" si="388"/>
        <v>97.856323753158193</v>
      </c>
    </row>
    <row r="1131" spans="3:28" x14ac:dyDescent="0.25">
      <c r="C1131">
        <f t="shared" si="371"/>
        <v>160</v>
      </c>
      <c r="D1131">
        <f t="shared" si="375"/>
        <v>995</v>
      </c>
      <c r="E1131">
        <f t="shared" si="376"/>
        <v>0.17780000000000001</v>
      </c>
      <c r="F1131">
        <f t="shared" si="372"/>
        <v>2.6800670016750419E-2</v>
      </c>
      <c r="G1131">
        <f t="shared" si="377"/>
        <v>104.19615634406146</v>
      </c>
      <c r="H1131">
        <f t="shared" si="378"/>
        <v>2.7925268031909272</v>
      </c>
      <c r="I1131" s="3">
        <f t="shared" si="379"/>
        <v>8.8900000000000007E-2</v>
      </c>
      <c r="J1131" s="3">
        <f t="shared" si="380"/>
        <v>0.40640000000000004</v>
      </c>
      <c r="K1131">
        <f t="shared" si="381"/>
        <v>0.21365381628133906</v>
      </c>
      <c r="L1131" s="62">
        <f>PI()/4*('Config sheet'!$N$38^2-'Config sheet'!$N$41^2)*'Stage 2'!K1131*2</f>
        <v>1.7751254685603533E-2</v>
      </c>
      <c r="M1131">
        <f t="shared" si="382"/>
        <v>98.062062185309259</v>
      </c>
      <c r="N1131" s="62">
        <f>'Config sheet'!$N$44</f>
        <v>5.8970333333333338</v>
      </c>
      <c r="O1131">
        <f t="shared" si="373"/>
        <v>2.5169087534243824</v>
      </c>
      <c r="P1131">
        <f t="shared" si="374"/>
        <v>-745.22975154797427</v>
      </c>
      <c r="Q1131">
        <f t="shared" si="383"/>
        <v>180</v>
      </c>
      <c r="R1131">
        <f t="shared" si="384"/>
        <v>-134.14135527863536</v>
      </c>
      <c r="S1131">
        <f t="shared" si="385"/>
        <v>-134.14135527863536</v>
      </c>
      <c r="T1131">
        <f t="shared" ca="1" si="386"/>
        <v>1.3924272678729401</v>
      </c>
      <c r="U1131">
        <f t="shared" ca="1" si="389"/>
        <v>35.462171419217569</v>
      </c>
      <c r="Z1131">
        <f t="shared" si="387"/>
        <v>0.17357769628133907</v>
      </c>
      <c r="AA1131" s="62">
        <f>PI()/4*('Config sheet'!$N$38^2-'Config sheet'!$N$41^2)*'Stage 2'!Z1131*2</f>
        <v>1.4421562638380578E-2</v>
      </c>
      <c r="AB1131">
        <f t="shared" si="388"/>
        <v>97.625251001877984</v>
      </c>
    </row>
    <row r="1132" spans="3:28" x14ac:dyDescent="0.25">
      <c r="C1132">
        <f t="shared" si="371"/>
        <v>159</v>
      </c>
      <c r="D1132">
        <f t="shared" si="375"/>
        <v>995</v>
      </c>
      <c r="E1132">
        <f t="shared" si="376"/>
        <v>0.17780000000000001</v>
      </c>
      <c r="F1132">
        <f t="shared" si="372"/>
        <v>2.6633165829145732E-2</v>
      </c>
      <c r="G1132">
        <f t="shared" si="377"/>
        <v>104.19615634406146</v>
      </c>
      <c r="H1132">
        <f t="shared" si="378"/>
        <v>2.7750735106709841</v>
      </c>
      <c r="I1132" s="3">
        <f t="shared" si="379"/>
        <v>8.8900000000000007E-2</v>
      </c>
      <c r="J1132" s="3">
        <f t="shared" si="380"/>
        <v>0.40640000000000004</v>
      </c>
      <c r="K1132">
        <f t="shared" si="381"/>
        <v>0.21322210199925501</v>
      </c>
      <c r="L1132" s="62">
        <f>PI()/4*('Config sheet'!$N$38^2-'Config sheet'!$N$41^2)*'Stage 2'!K1132*2</f>
        <v>1.7715386053317579E-2</v>
      </c>
      <c r="M1132">
        <f t="shared" si="382"/>
        <v>97.863915512748719</v>
      </c>
      <c r="N1132" s="62">
        <f>'Config sheet'!$N$44</f>
        <v>5.8970333333333338</v>
      </c>
      <c r="O1132">
        <f t="shared" si="373"/>
        <v>2.6416498380787394</v>
      </c>
      <c r="P1132">
        <f t="shared" si="374"/>
        <v>-744.16525943322733</v>
      </c>
      <c r="Q1132">
        <f t="shared" si="383"/>
        <v>180</v>
      </c>
      <c r="R1132">
        <f t="shared" si="384"/>
        <v>-133.94974669798091</v>
      </c>
      <c r="S1132">
        <f t="shared" si="385"/>
        <v>-133.94974669798091</v>
      </c>
      <c r="T1132">
        <f t="shared" ca="1" si="386"/>
        <v>1.3924272678729401</v>
      </c>
      <c r="U1132">
        <f t="shared" ca="1" si="389"/>
        <v>35.562188568141565</v>
      </c>
      <c r="Z1132">
        <f t="shared" si="387"/>
        <v>0.17314598199925502</v>
      </c>
      <c r="AA1132" s="62">
        <f>PI()/4*('Config sheet'!$N$38^2-'Config sheet'!$N$41^2)*'Stage 2'!Z1132*2</f>
        <v>1.4385694006094622E-2</v>
      </c>
      <c r="AB1132">
        <f t="shared" si="388"/>
        <v>97.382442069322281</v>
      </c>
    </row>
    <row r="1133" spans="3:28" x14ac:dyDescent="0.25">
      <c r="C1133">
        <f t="shared" si="371"/>
        <v>158</v>
      </c>
      <c r="D1133">
        <f t="shared" si="375"/>
        <v>995</v>
      </c>
      <c r="E1133">
        <f t="shared" si="376"/>
        <v>0.17780000000000001</v>
      </c>
      <c r="F1133">
        <f t="shared" si="372"/>
        <v>2.646566164154104E-2</v>
      </c>
      <c r="G1133">
        <f t="shared" si="377"/>
        <v>104.19615634406146</v>
      </c>
      <c r="H1133">
        <f t="shared" si="378"/>
        <v>2.7576202181510405</v>
      </c>
      <c r="I1133" s="3">
        <f t="shared" si="379"/>
        <v>8.8900000000000007E-2</v>
      </c>
      <c r="J1133" s="3">
        <f t="shared" si="380"/>
        <v>0.40640000000000004</v>
      </c>
      <c r="K1133">
        <f t="shared" si="381"/>
        <v>0.2127695539934959</v>
      </c>
      <c r="L1133" s="62">
        <f>PI()/4*('Config sheet'!$N$38^2-'Config sheet'!$N$41^2)*'Stage 2'!K1133*2</f>
        <v>1.7677786467934494E-2</v>
      </c>
      <c r="M1133">
        <f t="shared" si="382"/>
        <v>97.656206652429773</v>
      </c>
      <c r="N1133" s="62">
        <f>'Config sheet'!$N$44</f>
        <v>5.8970333333333338</v>
      </c>
      <c r="O1133">
        <f t="shared" si="373"/>
        <v>2.7662056963659913</v>
      </c>
      <c r="P1133">
        <f t="shared" si="374"/>
        <v>-743.01745382590639</v>
      </c>
      <c r="Q1133">
        <f t="shared" si="383"/>
        <v>180</v>
      </c>
      <c r="R1133">
        <f t="shared" si="384"/>
        <v>-133.74314168866317</v>
      </c>
      <c r="S1133">
        <f t="shared" si="385"/>
        <v>-133.74314168866317</v>
      </c>
      <c r="T1133">
        <f t="shared" ca="1" si="386"/>
        <v>1.3924272678729401</v>
      </c>
      <c r="U1133">
        <f t="shared" ca="1" si="389"/>
        <v>35.667553794009649</v>
      </c>
      <c r="Z1133">
        <f t="shared" si="387"/>
        <v>0.1726934339934959</v>
      </c>
      <c r="AA1133" s="62">
        <f>PI()/4*('Config sheet'!$N$38^2-'Config sheet'!$N$41^2)*'Stage 2'!Z1133*2</f>
        <v>1.4348094420711537E-2</v>
      </c>
      <c r="AB1133">
        <f t="shared" si="388"/>
        <v>97.127915631887447</v>
      </c>
    </row>
    <row r="1134" spans="3:28" x14ac:dyDescent="0.25">
      <c r="C1134">
        <f t="shared" si="371"/>
        <v>157</v>
      </c>
      <c r="D1134">
        <f t="shared" si="375"/>
        <v>995</v>
      </c>
      <c r="E1134">
        <f t="shared" si="376"/>
        <v>0.17780000000000001</v>
      </c>
      <c r="F1134">
        <f t="shared" si="372"/>
        <v>2.6298157453936349E-2</v>
      </c>
      <c r="G1134">
        <f t="shared" si="377"/>
        <v>104.19615634406146</v>
      </c>
      <c r="H1134">
        <f t="shared" si="378"/>
        <v>2.7401669256310974</v>
      </c>
      <c r="I1134" s="3">
        <f t="shared" si="379"/>
        <v>8.8900000000000007E-2</v>
      </c>
      <c r="J1134" s="3">
        <f t="shared" si="380"/>
        <v>0.40640000000000004</v>
      </c>
      <c r="K1134">
        <f t="shared" si="381"/>
        <v>0.21229620778666736</v>
      </c>
      <c r="L1134" s="62">
        <f>PI()/4*('Config sheet'!$N$38^2-'Config sheet'!$N$41^2)*'Stage 2'!K1134*2</f>
        <v>1.7638458880821269E-2</v>
      </c>
      <c r="M1134">
        <f t="shared" si="382"/>
        <v>97.438951908390578</v>
      </c>
      <c r="N1134" s="62">
        <f>'Config sheet'!$N$44</f>
        <v>5.8970333333333338</v>
      </c>
      <c r="O1134">
        <f t="shared" si="373"/>
        <v>2.8905620196204156</v>
      </c>
      <c r="P1134">
        <f t="shared" si="374"/>
        <v>-741.78209192675558</v>
      </c>
      <c r="Q1134">
        <f t="shared" si="383"/>
        <v>180</v>
      </c>
      <c r="R1134">
        <f t="shared" si="384"/>
        <v>-133.52077654681602</v>
      </c>
      <c r="S1134">
        <f t="shared" si="385"/>
        <v>-133.52077654681599</v>
      </c>
      <c r="T1134">
        <f t="shared" ca="1" si="386"/>
        <v>1.3924272678729401</v>
      </c>
      <c r="U1134">
        <f t="shared" ca="1" si="389"/>
        <v>35.778336604924831</v>
      </c>
      <c r="Z1134">
        <f t="shared" si="387"/>
        <v>0.17222008778666736</v>
      </c>
      <c r="AA1134" s="62">
        <f>PI()/4*('Config sheet'!$N$38^2-'Config sheet'!$N$41^2)*'Stage 2'!Z1134*2</f>
        <v>1.4308766833598311E-2</v>
      </c>
      <c r="AB1134">
        <f t="shared" si="388"/>
        <v>96.861691668541809</v>
      </c>
    </row>
    <row r="1135" spans="3:28" x14ac:dyDescent="0.25">
      <c r="C1135">
        <f t="shared" si="371"/>
        <v>156</v>
      </c>
      <c r="D1135">
        <f t="shared" si="375"/>
        <v>995</v>
      </c>
      <c r="E1135">
        <f t="shared" si="376"/>
        <v>0.17780000000000001</v>
      </c>
      <c r="F1135">
        <f t="shared" si="372"/>
        <v>2.6130653266331658E-2</v>
      </c>
      <c r="G1135">
        <f t="shared" si="377"/>
        <v>104.19615634406146</v>
      </c>
      <c r="H1135">
        <f t="shared" si="378"/>
        <v>2.7227136331111539</v>
      </c>
      <c r="I1135" s="3">
        <f t="shared" si="379"/>
        <v>8.8900000000000007E-2</v>
      </c>
      <c r="J1135" s="3">
        <f t="shared" si="380"/>
        <v>0.40640000000000004</v>
      </c>
      <c r="K1135">
        <f t="shared" si="381"/>
        <v>0.21180210131445004</v>
      </c>
      <c r="L1135" s="62">
        <f>PI()/4*('Config sheet'!$N$38^2-'Config sheet'!$N$41^2)*'Stage 2'!K1135*2</f>
        <v>1.7597406443833272E-2</v>
      </c>
      <c r="M1135">
        <f t="shared" si="382"/>
        <v>97.212168692213751</v>
      </c>
      <c r="N1135" s="62">
        <f>'Config sheet'!$N$44</f>
        <v>5.8970333333333338</v>
      </c>
      <c r="O1135">
        <f t="shared" si="373"/>
        <v>3.0147037764651001</v>
      </c>
      <c r="P1135">
        <f t="shared" si="374"/>
        <v>-740.4547885322437</v>
      </c>
      <c r="Q1135">
        <f t="shared" si="383"/>
        <v>180</v>
      </c>
      <c r="R1135">
        <f t="shared" si="384"/>
        <v>-133.28186193580387</v>
      </c>
      <c r="S1135">
        <f t="shared" si="385"/>
        <v>-133.28186193580387</v>
      </c>
      <c r="T1135">
        <f t="shared" ca="1" si="386"/>
        <v>1.3924272678729401</v>
      </c>
      <c r="U1135">
        <f t="shared" ca="1" si="389"/>
        <v>35.89461033321524</v>
      </c>
      <c r="Z1135">
        <f t="shared" si="387"/>
        <v>0.17172598131445005</v>
      </c>
      <c r="AA1135" s="62">
        <f>PI()/4*('Config sheet'!$N$38^2-'Config sheet'!$N$41^2)*'Stage 2'!Z1135*2</f>
        <v>1.4267714396610315E-2</v>
      </c>
      <c r="AB1135">
        <f t="shared" si="388"/>
        <v>96.583791515438733</v>
      </c>
    </row>
    <row r="1136" spans="3:28" x14ac:dyDescent="0.25">
      <c r="C1136">
        <f t="shared" si="371"/>
        <v>155</v>
      </c>
      <c r="D1136">
        <f t="shared" si="375"/>
        <v>995</v>
      </c>
      <c r="E1136">
        <f t="shared" si="376"/>
        <v>0.17780000000000001</v>
      </c>
      <c r="F1136">
        <f t="shared" si="372"/>
        <v>2.5963149078726971E-2</v>
      </c>
      <c r="G1136">
        <f t="shared" si="377"/>
        <v>104.19615634406146</v>
      </c>
      <c r="H1136">
        <f t="shared" si="378"/>
        <v>2.7052603405912108</v>
      </c>
      <c r="I1136" s="3">
        <f t="shared" si="379"/>
        <v>8.8900000000000007E-2</v>
      </c>
      <c r="J1136" s="3">
        <f t="shared" si="380"/>
        <v>0.40640000000000004</v>
      </c>
      <c r="K1136">
        <f t="shared" si="381"/>
        <v>0.21128727502663852</v>
      </c>
      <c r="L1136" s="62">
        <f>PI()/4*('Config sheet'!$N$38^2-'Config sheet'!$N$41^2)*'Stage 2'!K1136*2</f>
        <v>1.7554632517709001E-2</v>
      </c>
      <c r="M1136">
        <f t="shared" si="382"/>
        <v>96.975875569400856</v>
      </c>
      <c r="N1136" s="62">
        <f>'Config sheet'!$N$44</f>
        <v>5.8970333333333338</v>
      </c>
      <c r="O1136">
        <f t="shared" si="373"/>
        <v>3.1386151895529206</v>
      </c>
      <c r="P1136">
        <f t="shared" si="374"/>
        <v>-739.03102317150274</v>
      </c>
      <c r="Q1136">
        <f t="shared" si="383"/>
        <v>180</v>
      </c>
      <c r="R1136">
        <f t="shared" si="384"/>
        <v>-133.0255841708705</v>
      </c>
      <c r="S1136">
        <f t="shared" si="385"/>
        <v>-133.02558417087047</v>
      </c>
      <c r="T1136">
        <f t="shared" ca="1" si="386"/>
        <v>1.3924272678729401</v>
      </c>
      <c r="U1136">
        <f t="shared" ca="1" si="389"/>
        <v>36.016452220721575</v>
      </c>
      <c r="Z1136">
        <f t="shared" si="387"/>
        <v>0.17121115502663853</v>
      </c>
      <c r="AA1136" s="62">
        <f>PI()/4*('Config sheet'!$N$38^2-'Config sheet'!$N$41^2)*'Stage 2'!Z1136*2</f>
        <v>1.4224940470486046E-2</v>
      </c>
      <c r="AB1136">
        <f t="shared" si="388"/>
        <v>96.294237922743832</v>
      </c>
    </row>
    <row r="1137" spans="3:28" x14ac:dyDescent="0.25">
      <c r="C1137">
        <f t="shared" si="371"/>
        <v>154</v>
      </c>
      <c r="D1137">
        <f t="shared" si="375"/>
        <v>995</v>
      </c>
      <c r="E1137">
        <f t="shared" si="376"/>
        <v>0.17780000000000001</v>
      </c>
      <c r="F1137">
        <f t="shared" si="372"/>
        <v>2.579564489112228E-2</v>
      </c>
      <c r="G1137">
        <f t="shared" si="377"/>
        <v>104.19615634406146</v>
      </c>
      <c r="H1137">
        <f t="shared" si="378"/>
        <v>2.6878070480712672</v>
      </c>
      <c r="I1137" s="3">
        <f t="shared" si="379"/>
        <v>8.8900000000000007E-2</v>
      </c>
      <c r="J1137" s="3">
        <f t="shared" si="380"/>
        <v>0.40640000000000004</v>
      </c>
      <c r="K1137">
        <f t="shared" si="381"/>
        <v>0.21075177199202327</v>
      </c>
      <c r="L1137" s="62">
        <f>PI()/4*('Config sheet'!$N$38^2-'Config sheet'!$N$41^2)*'Stage 2'!K1137*2</f>
        <v>1.7510140680784117E-2</v>
      </c>
      <c r="M1137">
        <f t="shared" si="382"/>
        <v>96.73009230751093</v>
      </c>
      <c r="N1137" s="62">
        <f>'Config sheet'!$N$44</f>
        <v>5.8970333333333338</v>
      </c>
      <c r="O1137">
        <f t="shared" si="373"/>
        <v>3.2622797135232773</v>
      </c>
      <c r="P1137">
        <f t="shared" si="374"/>
        <v>-737.50614748339297</v>
      </c>
      <c r="Q1137">
        <f t="shared" si="383"/>
        <v>180</v>
      </c>
      <c r="R1137">
        <f t="shared" si="384"/>
        <v>-132.75110654701075</v>
      </c>
      <c r="S1137">
        <f t="shared" si="385"/>
        <v>-132.75110654701075</v>
      </c>
      <c r="T1137">
        <f t="shared" ca="1" si="386"/>
        <v>1.3924272678729401</v>
      </c>
      <c r="U1137">
        <f t="shared" ca="1" si="389"/>
        <v>36.143943508944133</v>
      </c>
      <c r="Z1137">
        <f t="shared" si="387"/>
        <v>0.17067565199202328</v>
      </c>
      <c r="AA1137" s="62">
        <f>PI()/4*('Config sheet'!$N$38^2-'Config sheet'!$N$41^2)*'Stage 2'!Z1137*2</f>
        <v>1.418044863356116E-2</v>
      </c>
      <c r="AB1137">
        <f t="shared" si="388"/>
        <v>95.993055113623882</v>
      </c>
    </row>
    <row r="1138" spans="3:28" x14ac:dyDescent="0.25">
      <c r="C1138">
        <f t="shared" si="371"/>
        <v>153</v>
      </c>
      <c r="D1138">
        <f t="shared" si="375"/>
        <v>995</v>
      </c>
      <c r="E1138">
        <f t="shared" si="376"/>
        <v>0.17780000000000001</v>
      </c>
      <c r="F1138">
        <f t="shared" si="372"/>
        <v>2.5628140703517589E-2</v>
      </c>
      <c r="G1138">
        <f t="shared" si="377"/>
        <v>104.19615634406146</v>
      </c>
      <c r="H1138">
        <f t="shared" si="378"/>
        <v>2.6703537555513241</v>
      </c>
      <c r="I1138" s="3">
        <f t="shared" si="379"/>
        <v>8.8900000000000007E-2</v>
      </c>
      <c r="J1138" s="3">
        <f t="shared" si="380"/>
        <v>0.40640000000000004</v>
      </c>
      <c r="K1138">
        <f t="shared" si="381"/>
        <v>0.21019563800702296</v>
      </c>
      <c r="L1138" s="62">
        <f>PI()/4*('Config sheet'!$N$38^2-'Config sheet'!$N$41^2)*'Stage 2'!K1138*2</f>
        <v>1.7463934738017054E-2</v>
      </c>
      <c r="M1138">
        <f t="shared" si="382"/>
        <v>96.474839926019882</v>
      </c>
      <c r="N1138" s="62">
        <f>'Config sheet'!$N$44</f>
        <v>5.8970333333333338</v>
      </c>
      <c r="O1138">
        <f t="shared" si="373"/>
        <v>3.3856800142139214</v>
      </c>
      <c r="P1138">
        <f t="shared" si="374"/>
        <v>-735.87539282413854</v>
      </c>
      <c r="Q1138">
        <f t="shared" si="383"/>
        <v>180</v>
      </c>
      <c r="R1138">
        <f t="shared" si="384"/>
        <v>-132.45757070834497</v>
      </c>
      <c r="S1138">
        <f t="shared" si="385"/>
        <v>-132.45757070834492</v>
      </c>
      <c r="T1138">
        <f t="shared" ca="1" si="386"/>
        <v>1.3924272678729401</v>
      </c>
      <c r="U1138">
        <f t="shared" ca="1" si="389"/>
        <v>36.277169534198094</v>
      </c>
      <c r="Z1138">
        <f t="shared" si="387"/>
        <v>0.17011951800702296</v>
      </c>
      <c r="AA1138" s="62">
        <f>PI()/4*('Config sheet'!$N$38^2-'Config sheet'!$N$41^2)*'Stage 2'!Z1138*2</f>
        <v>1.4134242690794096E-2</v>
      </c>
      <c r="AB1138">
        <f t="shared" si="388"/>
        <v>95.680268845344742</v>
      </c>
    </row>
    <row r="1139" spans="3:28" x14ac:dyDescent="0.25">
      <c r="C1139">
        <f t="shared" si="371"/>
        <v>152</v>
      </c>
      <c r="D1139">
        <f t="shared" si="375"/>
        <v>995</v>
      </c>
      <c r="E1139">
        <f t="shared" si="376"/>
        <v>0.17780000000000001</v>
      </c>
      <c r="F1139">
        <f t="shared" si="372"/>
        <v>2.5460636515912898E-2</v>
      </c>
      <c r="G1139">
        <f t="shared" si="377"/>
        <v>104.19615634406146</v>
      </c>
      <c r="H1139">
        <f t="shared" si="378"/>
        <v>2.6529004630313806</v>
      </c>
      <c r="I1139" s="3">
        <f t="shared" si="379"/>
        <v>8.8900000000000007E-2</v>
      </c>
      <c r="J1139" s="3">
        <f t="shared" si="380"/>
        <v>0.40640000000000004</v>
      </c>
      <c r="K1139">
        <f t="shared" si="381"/>
        <v>0.20961892170796176</v>
      </c>
      <c r="L1139" s="62">
        <f>PI()/4*('Config sheet'!$N$38^2-'Config sheet'!$N$41^2)*'Stage 2'!K1139*2</f>
        <v>1.7416018730317506E-2</v>
      </c>
      <c r="M1139">
        <f t="shared" si="382"/>
        <v>96.210140747853302</v>
      </c>
      <c r="N1139" s="62">
        <f>'Config sheet'!$N$44</f>
        <v>5.8970333333333338</v>
      </c>
      <c r="O1139">
        <f t="shared" si="373"/>
        <v>3.5087979491657637</v>
      </c>
      <c r="P1139">
        <f t="shared" si="374"/>
        <v>-734.13387809567246</v>
      </c>
      <c r="Q1139">
        <f t="shared" si="383"/>
        <v>180</v>
      </c>
      <c r="R1139">
        <f t="shared" si="384"/>
        <v>-132.14409805722104</v>
      </c>
      <c r="S1139">
        <f t="shared" si="385"/>
        <v>-132.14409805722104</v>
      </c>
      <c r="T1139">
        <f t="shared" ca="1" si="386"/>
        <v>1.3924272678729401</v>
      </c>
      <c r="U1139">
        <f t="shared" ca="1" si="389"/>
        <v>36.416219827935734</v>
      </c>
      <c r="Z1139">
        <f t="shared" si="387"/>
        <v>0.16954280170796177</v>
      </c>
      <c r="AA1139" s="62">
        <f>PI()/4*('Config sheet'!$N$38^2-'Config sheet'!$N$41^2)*'Stage 2'!Z1139*2</f>
        <v>1.4086326683094551E-2</v>
      </c>
      <c r="AB1139">
        <f t="shared" si="388"/>
        <v>95.355906472419449</v>
      </c>
    </row>
    <row r="1140" spans="3:28" x14ac:dyDescent="0.25">
      <c r="C1140">
        <f t="shared" si="371"/>
        <v>151</v>
      </c>
      <c r="D1140">
        <f t="shared" si="375"/>
        <v>995</v>
      </c>
      <c r="E1140">
        <f t="shared" si="376"/>
        <v>0.17780000000000001</v>
      </c>
      <c r="F1140">
        <f t="shared" si="372"/>
        <v>2.529313232830821E-2</v>
      </c>
      <c r="G1140">
        <f t="shared" si="377"/>
        <v>104.19615634406146</v>
      </c>
      <c r="H1140">
        <f t="shared" si="378"/>
        <v>2.6354471705114375</v>
      </c>
      <c r="I1140" s="3">
        <f t="shared" si="379"/>
        <v>8.8900000000000007E-2</v>
      </c>
      <c r="J1140" s="3">
        <f t="shared" si="380"/>
        <v>0.40640000000000004</v>
      </c>
      <c r="K1140">
        <f t="shared" si="381"/>
        <v>0.20902167468688365</v>
      </c>
      <c r="L1140" s="62">
        <f>PI()/4*('Config sheet'!$N$38^2-'Config sheet'!$N$41^2)*'Stage 2'!K1140*2</f>
        <v>1.7366396944168763E-2</v>
      </c>
      <c r="M1140">
        <f t="shared" si="382"/>
        <v>95.936018452542498</v>
      </c>
      <c r="N1140" s="62">
        <f>'Config sheet'!$N$44</f>
        <v>5.8970333333333338</v>
      </c>
      <c r="O1140">
        <f t="shared" si="373"/>
        <v>3.6316145494566912</v>
      </c>
      <c r="P1140">
        <f t="shared" si="374"/>
        <v>-732.27661778453773</v>
      </c>
      <c r="Q1140">
        <f t="shared" si="383"/>
        <v>180</v>
      </c>
      <c r="R1140">
        <f t="shared" si="384"/>
        <v>-131.80979120121683</v>
      </c>
      <c r="S1140">
        <f t="shared" si="385"/>
        <v>-131.8097912012168</v>
      </c>
      <c r="T1140">
        <f t="shared" ca="1" si="386"/>
        <v>1.3924272678729401</v>
      </c>
      <c r="U1140">
        <f t="shared" ca="1" si="389"/>
        <v>36.561188222402514</v>
      </c>
      <c r="Z1140">
        <f t="shared" si="387"/>
        <v>0.16894555468688366</v>
      </c>
      <c r="AA1140" s="62">
        <f>PI()/4*('Config sheet'!$N$38^2-'Config sheet'!$N$41^2)*'Stage 2'!Z1140*2</f>
        <v>1.4036704896945806E-2</v>
      </c>
      <c r="AB1140">
        <f t="shared" si="388"/>
        <v>95.019997011745573</v>
      </c>
    </row>
    <row r="1141" spans="3:28" x14ac:dyDescent="0.25">
      <c r="C1141">
        <f t="shared" si="371"/>
        <v>150</v>
      </c>
      <c r="D1141">
        <f t="shared" si="375"/>
        <v>995</v>
      </c>
      <c r="E1141">
        <f t="shared" si="376"/>
        <v>0.17780000000000001</v>
      </c>
      <c r="F1141">
        <f t="shared" si="372"/>
        <v>2.5125628140703519E-2</v>
      </c>
      <c r="G1141">
        <f t="shared" si="377"/>
        <v>104.19615634406146</v>
      </c>
      <c r="H1141">
        <f t="shared" si="378"/>
        <v>2.6179938779914944</v>
      </c>
      <c r="I1141" s="3">
        <f t="shared" si="379"/>
        <v>8.8900000000000007E-2</v>
      </c>
      <c r="J1141" s="3">
        <f t="shared" si="380"/>
        <v>0.40640000000000004</v>
      </c>
      <c r="K1141">
        <f t="shared" si="381"/>
        <v>0.20840395161078606</v>
      </c>
      <c r="L1141" s="62">
        <f>PI()/4*('Config sheet'!$N$38^2-'Config sheet'!$N$41^2)*'Stage 2'!K1141*2</f>
        <v>1.7315073921534131E-2</v>
      </c>
      <c r="M1141">
        <f t="shared" si="382"/>
        <v>95.652498130949837</v>
      </c>
      <c r="N1141" s="62">
        <f>'Config sheet'!$N$44</f>
        <v>5.8970333333333338</v>
      </c>
      <c r="O1141">
        <f t="shared" si="373"/>
        <v>3.7541100028988916</v>
      </c>
      <c r="P1141">
        <f t="shared" si="374"/>
        <v>-730.29853020091491</v>
      </c>
      <c r="Q1141">
        <f t="shared" si="383"/>
        <v>180</v>
      </c>
      <c r="R1141">
        <f t="shared" si="384"/>
        <v>-131.45373543616469</v>
      </c>
      <c r="S1141">
        <f t="shared" si="385"/>
        <v>-131.45373543616469</v>
      </c>
      <c r="T1141">
        <f t="shared" ca="1" si="386"/>
        <v>1.3924272678729401</v>
      </c>
      <c r="U1141">
        <f t="shared" ca="1" si="389"/>
        <v>36.712172961803574</v>
      </c>
      <c r="Z1141">
        <f t="shared" si="387"/>
        <v>0.16832783161078607</v>
      </c>
      <c r="AA1141" s="62">
        <f>PI()/4*('Config sheet'!$N$38^2-'Config sheet'!$N$41^2)*'Stage 2'!Z1141*2</f>
        <v>1.3985381874311175E-2</v>
      </c>
      <c r="AB1141">
        <f t="shared" si="388"/>
        <v>94.672571209665961</v>
      </c>
    </row>
    <row r="1142" spans="3:28" x14ac:dyDescent="0.25">
      <c r="C1142">
        <f t="shared" si="371"/>
        <v>149</v>
      </c>
      <c r="D1142">
        <f t="shared" si="375"/>
        <v>995</v>
      </c>
      <c r="E1142">
        <f t="shared" si="376"/>
        <v>0.17780000000000001</v>
      </c>
      <c r="F1142">
        <f t="shared" si="372"/>
        <v>2.4958123953098828E-2</v>
      </c>
      <c r="G1142">
        <f t="shared" si="377"/>
        <v>104.19615634406146</v>
      </c>
      <c r="H1142">
        <f t="shared" si="378"/>
        <v>2.6005405854715509</v>
      </c>
      <c r="I1142" s="3">
        <f t="shared" si="379"/>
        <v>8.8900000000000007E-2</v>
      </c>
      <c r="J1142" s="3">
        <f t="shared" si="380"/>
        <v>0.40640000000000004</v>
      </c>
      <c r="K1142">
        <f t="shared" si="381"/>
        <v>0.20776581034415009</v>
      </c>
      <c r="L1142" s="62">
        <f>PI()/4*('Config sheet'!$N$38^2-'Config sheet'!$N$41^2)*'Stage 2'!K1142*2</f>
        <v>1.7262054470037265E-2</v>
      </c>
      <c r="M1142">
        <f t="shared" si="382"/>
        <v>95.359606341507316</v>
      </c>
      <c r="N1142" s="62">
        <f>'Config sheet'!$N$44</f>
        <v>5.8970333333333338</v>
      </c>
      <c r="O1142">
        <f t="shared" si="373"/>
        <v>3.8762636386322349</v>
      </c>
      <c r="P1142">
        <f t="shared" si="374"/>
        <v>-728.19444590707587</v>
      </c>
      <c r="Q1142">
        <f t="shared" si="383"/>
        <v>180</v>
      </c>
      <c r="R1142">
        <f t="shared" si="384"/>
        <v>-131.07500026327367</v>
      </c>
      <c r="S1142">
        <f t="shared" si="385"/>
        <v>-131.07500026327367</v>
      </c>
      <c r="T1142">
        <f t="shared" ca="1" si="386"/>
        <v>1.3924272678729401</v>
      </c>
      <c r="U1142">
        <f t="shared" ca="1" si="389"/>
        <v>36.869276819166267</v>
      </c>
      <c r="Z1142">
        <f t="shared" si="387"/>
        <v>0.1676896903441501</v>
      </c>
      <c r="AA1142" s="62">
        <f>PI()/4*('Config sheet'!$N$38^2-'Config sheet'!$N$41^2)*'Stage 2'!Z1142*2</f>
        <v>1.3932362422814308E-2</v>
      </c>
      <c r="AB1142">
        <f t="shared" si="388"/>
        <v>94.313661610883059</v>
      </c>
    </row>
    <row r="1143" spans="3:28" x14ac:dyDescent="0.25">
      <c r="C1143">
        <f t="shared" ref="C1143:C1174" si="390">180-C778</f>
        <v>148</v>
      </c>
      <c r="D1143">
        <f t="shared" si="375"/>
        <v>995</v>
      </c>
      <c r="E1143">
        <f t="shared" si="376"/>
        <v>0.17780000000000001</v>
      </c>
      <c r="F1143">
        <f t="shared" si="372"/>
        <v>2.479061976549414E-2</v>
      </c>
      <c r="G1143">
        <f t="shared" si="377"/>
        <v>104.19615634406146</v>
      </c>
      <c r="H1143">
        <f t="shared" si="378"/>
        <v>2.5830872929516078</v>
      </c>
      <c r="I1143" s="3">
        <f t="shared" si="379"/>
        <v>8.8900000000000007E-2</v>
      </c>
      <c r="J1143" s="3">
        <f t="shared" si="380"/>
        <v>0.40640000000000004</v>
      </c>
      <c r="K1143">
        <f t="shared" si="381"/>
        <v>0.20710731207463667</v>
      </c>
      <c r="L1143" s="62">
        <f>PI()/4*('Config sheet'!$N$38^2-'Config sheet'!$N$41^2)*'Stage 2'!K1143*2</f>
        <v>1.7207343673405533E-2</v>
      </c>
      <c r="M1143">
        <f t="shared" si="382"/>
        <v>95.057371167908016</v>
      </c>
      <c r="N1143" s="62">
        <f>'Config sheet'!$N$44</f>
        <v>5.8970333333333338</v>
      </c>
      <c r="O1143">
        <f t="shared" ref="O1143:O1174" si="391">I1143*G1143*SIN(H1143)+I1143^2*G1143*SIN(2*H1143)/(2*J1143)</f>
        <v>3.9980539131445485</v>
      </c>
      <c r="P1143">
        <f t="shared" ref="P1143:P1174" si="392">I1143*G1143^2*COS(H1143)+(I1143^2*G1143^2*COS(2*H1143)/J1143)</f>
        <v>-725.95911632431682</v>
      </c>
      <c r="Q1143">
        <f t="shared" si="383"/>
        <v>180</v>
      </c>
      <c r="R1143">
        <f t="shared" si="384"/>
        <v>-130.67264093837704</v>
      </c>
      <c r="S1143">
        <f t="shared" si="385"/>
        <v>-130.67264093837701</v>
      </c>
      <c r="T1143">
        <f t="shared" ca="1" si="386"/>
        <v>1.3924272678729401</v>
      </c>
      <c r="U1143">
        <f t="shared" ca="1" si="389"/>
        <v>37.032607219094182</v>
      </c>
      <c r="Z1143">
        <f t="shared" si="387"/>
        <v>0.16703119207463668</v>
      </c>
      <c r="AA1143" s="62">
        <f>PI()/4*('Config sheet'!$N$38^2-'Config sheet'!$N$41^2)*'Stage 2'!Z1143*2</f>
        <v>1.3877651626182576E-2</v>
      </c>
      <c r="AB1143">
        <f t="shared" si="388"/>
        <v>93.943302629154488</v>
      </c>
    </row>
    <row r="1144" spans="3:28" x14ac:dyDescent="0.25">
      <c r="C1144">
        <f t="shared" si="390"/>
        <v>147</v>
      </c>
      <c r="D1144">
        <f t="shared" si="375"/>
        <v>995</v>
      </c>
      <c r="E1144">
        <f t="shared" si="376"/>
        <v>0.17780000000000001</v>
      </c>
      <c r="F1144">
        <f t="shared" si="372"/>
        <v>2.4623115577889449E-2</v>
      </c>
      <c r="G1144">
        <f t="shared" si="377"/>
        <v>104.19615634406146</v>
      </c>
      <c r="H1144">
        <f t="shared" si="378"/>
        <v>2.5656340004316642</v>
      </c>
      <c r="I1144" s="3">
        <f t="shared" si="379"/>
        <v>8.8900000000000007E-2</v>
      </c>
      <c r="J1144" s="3">
        <f t="shared" si="380"/>
        <v>0.40640000000000004</v>
      </c>
      <c r="K1144">
        <f t="shared" si="381"/>
        <v>0.20642852144180884</v>
      </c>
      <c r="L1144" s="62">
        <f>PI()/4*('Config sheet'!$N$38^2-'Config sheet'!$N$41^2)*'Stage 2'!K1144*2</f>
        <v>1.7150946902164798E-2</v>
      </c>
      <c r="M1144">
        <f t="shared" si="382"/>
        <v>94.745822278186722</v>
      </c>
      <c r="N1144" s="62">
        <f>'Config sheet'!$N$44</f>
        <v>5.8970333333333338</v>
      </c>
      <c r="O1144">
        <f t="shared" si="391"/>
        <v>4.1194583977478123</v>
      </c>
      <c r="P1144">
        <f t="shared" si="392"/>
        <v>-723.5872225071779</v>
      </c>
      <c r="Q1144">
        <f t="shared" si="383"/>
        <v>180</v>
      </c>
      <c r="R1144">
        <f t="shared" si="384"/>
        <v>-130.24570005129206</v>
      </c>
      <c r="S1144">
        <f t="shared" si="385"/>
        <v>-130.24570005129203</v>
      </c>
      <c r="T1144">
        <f t="shared" ca="1" si="386"/>
        <v>1.3924272678729401</v>
      </c>
      <c r="U1144">
        <f t="shared" ca="1" si="389"/>
        <v>37.202276366618889</v>
      </c>
      <c r="Z1144">
        <f t="shared" si="387"/>
        <v>0.16635240144180885</v>
      </c>
      <c r="AA1144" s="62">
        <f>PI()/4*('Config sheet'!$N$38^2-'Config sheet'!$N$41^2)*'Stage 2'!Z1144*2</f>
        <v>1.3821254854941841E-2</v>
      </c>
      <c r="AB1144">
        <f t="shared" si="388"/>
        <v>93.561530619690004</v>
      </c>
    </row>
    <row r="1145" spans="3:28" x14ac:dyDescent="0.25">
      <c r="C1145">
        <f t="shared" si="390"/>
        <v>146</v>
      </c>
      <c r="D1145">
        <f t="shared" si="375"/>
        <v>995</v>
      </c>
      <c r="E1145">
        <f t="shared" si="376"/>
        <v>0.17780000000000001</v>
      </c>
      <c r="F1145">
        <f t="shared" si="372"/>
        <v>2.4455611390284758E-2</v>
      </c>
      <c r="G1145">
        <f t="shared" si="377"/>
        <v>104.19615634406146</v>
      </c>
      <c r="H1145">
        <f t="shared" si="378"/>
        <v>2.5481807079117211</v>
      </c>
      <c r="I1145" s="3">
        <f t="shared" si="379"/>
        <v>8.8900000000000007E-2</v>
      </c>
      <c r="J1145" s="3">
        <f t="shared" si="380"/>
        <v>0.40640000000000004</v>
      </c>
      <c r="K1145">
        <f t="shared" si="381"/>
        <v>0.20572950666873557</v>
      </c>
      <c r="L1145" s="62">
        <f>PI()/4*('Config sheet'!$N$38^2-'Config sheet'!$N$41^2)*'Stage 2'!K1145*2</f>
        <v>1.7092869824573618E-2</v>
      </c>
      <c r="M1145">
        <f t="shared" si="382"/>
        <v>94.424990985122903</v>
      </c>
      <c r="N1145" s="62">
        <f>'Config sheet'!$N$44</f>
        <v>5.8970333333333338</v>
      </c>
      <c r="O1145">
        <f t="shared" si="391"/>
        <v>4.2404537675372076</v>
      </c>
      <c r="P1145">
        <f t="shared" si="392"/>
        <v>-721.07338407353723</v>
      </c>
      <c r="Q1145">
        <f t="shared" si="383"/>
        <v>180</v>
      </c>
      <c r="R1145">
        <f t="shared" si="384"/>
        <v>-129.79320913323673</v>
      </c>
      <c r="S1145">
        <f t="shared" si="385"/>
        <v>-129.7932091332367</v>
      </c>
      <c r="T1145">
        <f t="shared" ca="1" si="386"/>
        <v>1.3924272678729401</v>
      </c>
      <c r="U1145">
        <f t="shared" ca="1" si="389"/>
        <v>37.378401382365311</v>
      </c>
      <c r="Z1145">
        <f t="shared" si="387"/>
        <v>0.16565338666873558</v>
      </c>
      <c r="AA1145" s="62">
        <f>PI()/4*('Config sheet'!$N$38^2-'Config sheet'!$N$41^2)*'Stage 2'!Z1145*2</f>
        <v>1.3763177777350661E-2</v>
      </c>
      <c r="AB1145">
        <f t="shared" si="388"/>
        <v>93.168383953169609</v>
      </c>
    </row>
    <row r="1146" spans="3:28" x14ac:dyDescent="0.25">
      <c r="C1146">
        <f t="shared" si="390"/>
        <v>145</v>
      </c>
      <c r="D1146">
        <f t="shared" si="375"/>
        <v>995</v>
      </c>
      <c r="E1146">
        <f t="shared" si="376"/>
        <v>0.17780000000000001</v>
      </c>
      <c r="F1146">
        <f t="shared" si="372"/>
        <v>2.4288107202680067E-2</v>
      </c>
      <c r="G1146">
        <f t="shared" si="377"/>
        <v>104.19615634406146</v>
      </c>
      <c r="H1146">
        <f t="shared" si="378"/>
        <v>2.5307274153917776</v>
      </c>
      <c r="I1146" s="3">
        <f t="shared" si="379"/>
        <v>8.8900000000000007E-2</v>
      </c>
      <c r="J1146" s="3">
        <f t="shared" si="380"/>
        <v>0.40640000000000004</v>
      </c>
      <c r="K1146">
        <f t="shared" si="381"/>
        <v>0.20501033969632193</v>
      </c>
      <c r="L1146" s="62">
        <f>PI()/4*('Config sheet'!$N$38^2-'Config sheet'!$N$41^2)*'Stage 2'!K1146*2</f>
        <v>1.703311841778396E-2</v>
      </c>
      <c r="M1146">
        <f t="shared" si="382"/>
        <v>94.09491030789512</v>
      </c>
      <c r="N1146" s="62">
        <f>'Config sheet'!$N$44</f>
        <v>5.8970333333333338</v>
      </c>
      <c r="O1146">
        <f t="shared" si="391"/>
        <v>4.3610157918583248</v>
      </c>
      <c r="P1146">
        <f t="shared" si="392"/>
        <v>-718.41216827895096</v>
      </c>
      <c r="Q1146">
        <f t="shared" si="383"/>
        <v>180</v>
      </c>
      <c r="R1146">
        <f t="shared" si="384"/>
        <v>-129.3141902902112</v>
      </c>
      <c r="S1146">
        <f t="shared" si="385"/>
        <v>-129.31419029021117</v>
      </c>
      <c r="T1146">
        <f t="shared" ca="1" si="386"/>
        <v>1.3924272678729401</v>
      </c>
      <c r="U1146">
        <f t="shared" ca="1" si="389"/>
        <v>37.561104444258014</v>
      </c>
      <c r="Z1146">
        <f t="shared" si="387"/>
        <v>0.16493421969632194</v>
      </c>
      <c r="AA1146" s="62">
        <f>PI()/4*('Config sheet'!$N$38^2-'Config sheet'!$N$41^2)*'Stage 2'!Z1146*2</f>
        <v>1.3703426370561003E-2</v>
      </c>
      <c r="AB1146">
        <f t="shared" si="388"/>
        <v>92.763903091294665</v>
      </c>
    </row>
    <row r="1147" spans="3:28" x14ac:dyDescent="0.25">
      <c r="C1147">
        <f t="shared" si="390"/>
        <v>144</v>
      </c>
      <c r="D1147">
        <f t="shared" si="375"/>
        <v>995</v>
      </c>
      <c r="E1147">
        <f t="shared" si="376"/>
        <v>0.17780000000000001</v>
      </c>
      <c r="F1147">
        <f t="shared" si="372"/>
        <v>2.4120603015075379E-2</v>
      </c>
      <c r="G1147">
        <f t="shared" si="377"/>
        <v>104.19615634406146</v>
      </c>
      <c r="H1147">
        <f t="shared" si="378"/>
        <v>2.5132741228718345</v>
      </c>
      <c r="I1147" s="3">
        <f t="shared" si="379"/>
        <v>8.8900000000000007E-2</v>
      </c>
      <c r="J1147" s="3">
        <f t="shared" si="380"/>
        <v>0.40640000000000004</v>
      </c>
      <c r="K1147">
        <f t="shared" si="381"/>
        <v>0.20427109632020396</v>
      </c>
      <c r="L1147" s="62">
        <f>PI()/4*('Config sheet'!$N$38^2-'Config sheet'!$N$41^2)*'Stage 2'!K1147*2</f>
        <v>1.6971698979215001E-2</v>
      </c>
      <c r="M1147">
        <f t="shared" si="382"/>
        <v>93.755615034912481</v>
      </c>
      <c r="N1147" s="62">
        <f>'Config sheet'!$N$44</f>
        <v>5.8970333333333338</v>
      </c>
      <c r="O1147">
        <f t="shared" si="391"/>
        <v>4.4811193263055387</v>
      </c>
      <c r="P1147">
        <f t="shared" si="392"/>
        <v>-715.59809922341879</v>
      </c>
      <c r="Q1147">
        <f t="shared" si="383"/>
        <v>180</v>
      </c>
      <c r="R1147">
        <f t="shared" si="384"/>
        <v>-128.80765786021539</v>
      </c>
      <c r="S1147">
        <f t="shared" si="385"/>
        <v>-128.80765786021539</v>
      </c>
      <c r="T1147">
        <f t="shared" ca="1" si="386"/>
        <v>1.3924272678729401</v>
      </c>
      <c r="U1147">
        <f t="shared" ca="1" si="389"/>
        <v>37.750512936006906</v>
      </c>
      <c r="Z1147">
        <f t="shared" si="387"/>
        <v>0.16419497632020397</v>
      </c>
      <c r="AA1147" s="62">
        <f>PI()/4*('Config sheet'!$N$38^2-'Config sheet'!$N$41^2)*'Stage 2'!Z1147*2</f>
        <v>1.3642006931992044E-2</v>
      </c>
      <c r="AB1147">
        <f t="shared" si="388"/>
        <v>92.348130663781745</v>
      </c>
    </row>
    <row r="1148" spans="3:28" x14ac:dyDescent="0.25">
      <c r="C1148">
        <f t="shared" si="390"/>
        <v>143</v>
      </c>
      <c r="D1148">
        <f t="shared" si="375"/>
        <v>995</v>
      </c>
      <c r="E1148">
        <f t="shared" si="376"/>
        <v>0.17780000000000001</v>
      </c>
      <c r="F1148">
        <f t="shared" si="372"/>
        <v>2.3953098827470688E-2</v>
      </c>
      <c r="G1148">
        <f t="shared" si="377"/>
        <v>104.19615634406146</v>
      </c>
      <c r="H1148">
        <f t="shared" si="378"/>
        <v>2.495820830351891</v>
      </c>
      <c r="I1148" s="3">
        <f t="shared" si="379"/>
        <v>8.8900000000000007E-2</v>
      </c>
      <c r="J1148" s="3">
        <f t="shared" si="380"/>
        <v>0.40640000000000004</v>
      </c>
      <c r="K1148">
        <f t="shared" si="381"/>
        <v>0.20351185633003777</v>
      </c>
      <c r="L1148" s="62">
        <f>PI()/4*('Config sheet'!$N$38^2-'Config sheet'!$N$41^2)*'Stage 2'!K1148*2</f>
        <v>1.6908618138125844E-2</v>
      </c>
      <c r="M1148">
        <f t="shared" si="382"/>
        <v>93.407141787745147</v>
      </c>
      <c r="N1148" s="62">
        <f>'Config sheet'!$N$44</f>
        <v>5.8970333333333338</v>
      </c>
      <c r="O1148">
        <f t="shared" si="391"/>
        <v>4.6007383062728797</v>
      </c>
      <c r="P1148">
        <f t="shared" si="392"/>
        <v>-712.6256671785651</v>
      </c>
      <c r="Q1148">
        <f t="shared" si="383"/>
        <v>180</v>
      </c>
      <c r="R1148">
        <f t="shared" si="384"/>
        <v>-128.27262009214172</v>
      </c>
      <c r="S1148">
        <f t="shared" si="385"/>
        <v>-128.27262009214172</v>
      </c>
      <c r="T1148">
        <f t="shared" ca="1" si="386"/>
        <v>1.3924272678729401</v>
      </c>
      <c r="U1148">
        <f t="shared" ca="1" si="389"/>
        <v>37.946759602622315</v>
      </c>
      <c r="Z1148">
        <f t="shared" si="387"/>
        <v>0.16343573633003777</v>
      </c>
      <c r="AA1148" s="62">
        <f>PI()/4*('Config sheet'!$N$38^2-'Config sheet'!$N$41^2)*'Stage 2'!Z1148*2</f>
        <v>1.3578926090902886E-2</v>
      </c>
      <c r="AB1148">
        <f t="shared" si="388"/>
        <v>91.921111546702889</v>
      </c>
    </row>
    <row r="1149" spans="3:28" x14ac:dyDescent="0.25">
      <c r="C1149">
        <f t="shared" si="390"/>
        <v>142</v>
      </c>
      <c r="D1149">
        <f t="shared" si="375"/>
        <v>995</v>
      </c>
      <c r="E1149">
        <f t="shared" si="376"/>
        <v>0.17780000000000001</v>
      </c>
      <c r="F1149">
        <f t="shared" si="372"/>
        <v>2.3785594639865997E-2</v>
      </c>
      <c r="G1149">
        <f t="shared" si="377"/>
        <v>104.19615634406146</v>
      </c>
      <c r="H1149">
        <f t="shared" si="378"/>
        <v>2.4783675378319479</v>
      </c>
      <c r="I1149" s="3">
        <f t="shared" si="379"/>
        <v>8.8900000000000007E-2</v>
      </c>
      <c r="J1149" s="3">
        <f t="shared" si="380"/>
        <v>0.40640000000000004</v>
      </c>
      <c r="K1149">
        <f t="shared" si="381"/>
        <v>0.20273270365100438</v>
      </c>
      <c r="L1149" s="62">
        <f>PI()/4*('Config sheet'!$N$38^2-'Config sheet'!$N$41^2)*'Stage 2'!K1149*2</f>
        <v>1.6843882867372338E-2</v>
      </c>
      <c r="M1149">
        <f t="shared" si="382"/>
        <v>93.049529086071644</v>
      </c>
      <c r="N1149" s="62">
        <f>'Config sheet'!$N$44</f>
        <v>5.8970333333333338</v>
      </c>
      <c r="O1149">
        <f t="shared" si="391"/>
        <v>4.7198457420764193</v>
      </c>
      <c r="P1149">
        <f t="shared" si="392"/>
        <v>-709.48933802307101</v>
      </c>
      <c r="Q1149">
        <f t="shared" si="383"/>
        <v>180</v>
      </c>
      <c r="R1149">
        <f t="shared" si="384"/>
        <v>-127.70808084415279</v>
      </c>
      <c r="S1149">
        <f t="shared" si="385"/>
        <v>-127.70808084415278</v>
      </c>
      <c r="T1149">
        <f t="shared" ca="1" si="386"/>
        <v>1.3924272678729401</v>
      </c>
      <c r="U1149">
        <f t="shared" ca="1" si="389"/>
        <v>38.149982713221526</v>
      </c>
      <c r="Z1149">
        <f t="shared" si="387"/>
        <v>0.16265658365100438</v>
      </c>
      <c r="AA1149" s="62">
        <f>PI()/4*('Config sheet'!$N$38^2-'Config sheet'!$N$41^2)*'Stage 2'!Z1149*2</f>
        <v>1.3514190820149381E-2</v>
      </c>
      <c r="AB1149">
        <f t="shared" si="388"/>
        <v>91.482892942072198</v>
      </c>
    </row>
    <row r="1150" spans="3:28" x14ac:dyDescent="0.25">
      <c r="C1150">
        <f t="shared" si="390"/>
        <v>141</v>
      </c>
      <c r="D1150">
        <f t="shared" si="375"/>
        <v>995</v>
      </c>
      <c r="E1150">
        <f t="shared" si="376"/>
        <v>0.17780000000000001</v>
      </c>
      <c r="F1150">
        <f t="shared" si="372"/>
        <v>2.3618090452261306E-2</v>
      </c>
      <c r="G1150">
        <f t="shared" si="377"/>
        <v>104.19615634406146</v>
      </c>
      <c r="H1150">
        <f t="shared" si="378"/>
        <v>2.4609142453120043</v>
      </c>
      <c r="I1150" s="3">
        <f t="shared" si="379"/>
        <v>8.8900000000000007E-2</v>
      </c>
      <c r="J1150" s="3">
        <f t="shared" si="380"/>
        <v>0.40640000000000004</v>
      </c>
      <c r="K1150">
        <f t="shared" si="381"/>
        <v>0.2019337264873427</v>
      </c>
      <c r="L1150" s="62">
        <f>PI()/4*('Config sheet'!$N$38^2-'Config sheet'!$N$41^2)*'Stage 2'!K1150*2</f>
        <v>1.6777500495332404E-2</v>
      </c>
      <c r="M1150">
        <f t="shared" si="382"/>
        <v>92.68281741355716</v>
      </c>
      <c r="N1150" s="62">
        <f>'Config sheet'!$N$44</f>
        <v>5.8970333333333338</v>
      </c>
      <c r="O1150">
        <f t="shared" si="391"/>
        <v>4.8384137156653999</v>
      </c>
      <c r="P1150">
        <f t="shared" si="392"/>
        <v>-706.18356277402188</v>
      </c>
      <c r="Q1150">
        <f t="shared" si="383"/>
        <v>180</v>
      </c>
      <c r="R1150">
        <f t="shared" si="384"/>
        <v>-127.11304129932395</v>
      </c>
      <c r="S1150">
        <f t="shared" si="385"/>
        <v>-127.11304129932395</v>
      </c>
      <c r="T1150">
        <f t="shared" ca="1" si="386"/>
        <v>1.3924272678729401</v>
      </c>
      <c r="U1150">
        <f t="shared" ca="1" si="389"/>
        <v>38.360326231401267</v>
      </c>
      <c r="Z1150">
        <f t="shared" si="387"/>
        <v>0.16185760648734271</v>
      </c>
      <c r="AA1150" s="62">
        <f>PI()/4*('Config sheet'!$N$38^2-'Config sheet'!$N$41^2)*'Stage 2'!Z1150*2</f>
        <v>1.3447808448109447E-2</v>
      </c>
      <c r="AB1150">
        <f t="shared" si="388"/>
        <v>91.033524458572941</v>
      </c>
    </row>
    <row r="1151" spans="3:28" x14ac:dyDescent="0.25">
      <c r="C1151">
        <f t="shared" si="390"/>
        <v>140</v>
      </c>
      <c r="D1151">
        <f t="shared" si="375"/>
        <v>995</v>
      </c>
      <c r="E1151">
        <f t="shared" si="376"/>
        <v>0.17780000000000001</v>
      </c>
      <c r="F1151">
        <f t="shared" si="372"/>
        <v>2.3450586264656618E-2</v>
      </c>
      <c r="G1151">
        <f t="shared" si="377"/>
        <v>104.19615634406146</v>
      </c>
      <c r="H1151">
        <f t="shared" si="378"/>
        <v>2.4434609527920612</v>
      </c>
      <c r="I1151" s="3">
        <f t="shared" si="379"/>
        <v>8.8900000000000007E-2</v>
      </c>
      <c r="J1151" s="3">
        <f t="shared" si="380"/>
        <v>0.40640000000000004</v>
      </c>
      <c r="K1151">
        <f t="shared" si="381"/>
        <v>0.20111501746771576</v>
      </c>
      <c r="L1151" s="62">
        <f>PI()/4*('Config sheet'!$N$38^2-'Config sheet'!$N$41^2)*'Stage 2'!K1151*2</f>
        <v>1.6709478717983662E-2</v>
      </c>
      <c r="M1151">
        <f t="shared" si="382"/>
        <v>92.307049284573154</v>
      </c>
      <c r="N1151" s="62">
        <f>'Config sheet'!$N$44</f>
        <v>5.8970333333333338</v>
      </c>
      <c r="O1151">
        <f t="shared" si="391"/>
        <v>4.9564133789370084</v>
      </c>
      <c r="P1151">
        <f t="shared" si="392"/>
        <v>-702.70278720171871</v>
      </c>
      <c r="Q1151">
        <f t="shared" si="383"/>
        <v>180</v>
      </c>
      <c r="R1151">
        <f t="shared" si="384"/>
        <v>-126.48650169630938</v>
      </c>
      <c r="S1151">
        <f t="shared" si="385"/>
        <v>-126.48650169630938</v>
      </c>
      <c r="T1151">
        <f t="shared" ca="1" si="386"/>
        <v>1.3924272678729401</v>
      </c>
      <c r="U1151">
        <f t="shared" ca="1" si="389"/>
        <v>38.577939993463609</v>
      </c>
      <c r="Z1151">
        <f t="shared" si="387"/>
        <v>0.16103889746771577</v>
      </c>
      <c r="AA1151" s="62">
        <f>PI()/4*('Config sheet'!$N$38^2-'Config sheet'!$N$41^2)*'Stage 2'!Z1151*2</f>
        <v>1.3379786670760705E-2</v>
      </c>
      <c r="AB1151">
        <f t="shared" si="388"/>
        <v>90.573058193315958</v>
      </c>
    </row>
    <row r="1152" spans="3:28" x14ac:dyDescent="0.25">
      <c r="C1152">
        <f t="shared" si="390"/>
        <v>139</v>
      </c>
      <c r="D1152">
        <f t="shared" si="375"/>
        <v>995</v>
      </c>
      <c r="E1152">
        <f t="shared" si="376"/>
        <v>0.17780000000000001</v>
      </c>
      <c r="F1152">
        <f t="shared" si="372"/>
        <v>2.3283082077051927E-2</v>
      </c>
      <c r="G1152">
        <f t="shared" si="377"/>
        <v>104.19615634406146</v>
      </c>
      <c r="H1152">
        <f t="shared" si="378"/>
        <v>2.4260076602721181</v>
      </c>
      <c r="I1152" s="3">
        <f t="shared" si="379"/>
        <v>8.8900000000000007E-2</v>
      </c>
      <c r="J1152" s="3">
        <f t="shared" si="380"/>
        <v>0.40640000000000004</v>
      </c>
      <c r="K1152">
        <f t="shared" si="381"/>
        <v>0.20027667379220554</v>
      </c>
      <c r="L1152" s="62">
        <f>PI()/4*('Config sheet'!$N$38^2-'Config sheet'!$N$41^2)*'Stage 2'!K1152*2</f>
        <v>1.663982561111638E-2</v>
      </c>
      <c r="M1152">
        <f t="shared" si="382"/>
        <v>91.922269311664607</v>
      </c>
      <c r="N1152" s="62">
        <f>'Config sheet'!$N$44</f>
        <v>5.8970333333333338</v>
      </c>
      <c r="O1152">
        <f t="shared" si="391"/>
        <v>5.0738149536678367</v>
      </c>
      <c r="P1152">
        <f t="shared" si="392"/>
        <v>-699.04146151536168</v>
      </c>
      <c r="Q1152">
        <f t="shared" si="383"/>
        <v>180</v>
      </c>
      <c r="R1152">
        <f t="shared" si="384"/>
        <v>-125.82746307276511</v>
      </c>
      <c r="S1152">
        <f t="shared" si="385"/>
        <v>-125.8274630727651</v>
      </c>
      <c r="T1152">
        <f t="shared" ca="1" si="386"/>
        <v>1.3924272678729401</v>
      </c>
      <c r="U1152">
        <f t="shared" ca="1" si="389"/>
        <v>38.802979894795598</v>
      </c>
      <c r="Z1152">
        <f t="shared" si="387"/>
        <v>0.16020055379220555</v>
      </c>
      <c r="AA1152" s="62">
        <f>PI()/4*('Config sheet'!$N$38^2-'Config sheet'!$N$41^2)*'Stage 2'!Z1152*2</f>
        <v>1.3310133563893422E-2</v>
      </c>
      <c r="AB1152">
        <f t="shared" si="388"/>
        <v>90.101548814513805</v>
      </c>
    </row>
    <row r="1153" spans="3:28" x14ac:dyDescent="0.25">
      <c r="C1153">
        <f t="shared" si="390"/>
        <v>138</v>
      </c>
      <c r="D1153">
        <f t="shared" si="375"/>
        <v>995</v>
      </c>
      <c r="E1153">
        <f t="shared" si="376"/>
        <v>0.17780000000000001</v>
      </c>
      <c r="F1153">
        <f t="shared" si="372"/>
        <v>2.3115577889447236E-2</v>
      </c>
      <c r="G1153">
        <f t="shared" si="377"/>
        <v>104.19615634406146</v>
      </c>
      <c r="H1153">
        <f t="shared" si="378"/>
        <v>2.4085543677521746</v>
      </c>
      <c r="I1153" s="3">
        <f t="shared" si="379"/>
        <v>8.8900000000000007E-2</v>
      </c>
      <c r="J1153" s="3">
        <f t="shared" si="380"/>
        <v>0.40640000000000004</v>
      </c>
      <c r="K1153">
        <f t="shared" si="381"/>
        <v>0.19941879738072338</v>
      </c>
      <c r="L1153" s="62">
        <f>PI()/4*('Config sheet'!$N$38^2-'Config sheet'!$N$41^2)*'Stage 2'!K1153*2</f>
        <v>1.6568549642664035E-2</v>
      </c>
      <c r="M1153">
        <f t="shared" si="382"/>
        <v>91.528524273666775</v>
      </c>
      <c r="N1153" s="62">
        <f>'Config sheet'!$N$44</f>
        <v>5.8970333333333338</v>
      </c>
      <c r="O1153">
        <f t="shared" si="391"/>
        <v>5.1905877330727499</v>
      </c>
      <c r="P1153">
        <f t="shared" si="392"/>
        <v>-695.19405010692083</v>
      </c>
      <c r="Q1153">
        <f t="shared" si="383"/>
        <v>180</v>
      </c>
      <c r="R1153">
        <f t="shared" si="384"/>
        <v>-125.13492901924576</v>
      </c>
      <c r="S1153">
        <f t="shared" si="385"/>
        <v>-125.13492901924576</v>
      </c>
      <c r="T1153">
        <f t="shared" ca="1" si="386"/>
        <v>1.3924272678729401</v>
      </c>
      <c r="U1153">
        <f t="shared" ca="1" si="389"/>
        <v>39.035608084717282</v>
      </c>
      <c r="Z1153">
        <f t="shared" si="387"/>
        <v>0.15934267738072339</v>
      </c>
      <c r="AA1153" s="62">
        <f>PI()/4*('Config sheet'!$N$38^2-'Config sheet'!$N$41^2)*'Stage 2'!Z1153*2</f>
        <v>1.3238857595441078E-2</v>
      </c>
      <c r="AB1153">
        <f t="shared" si="388"/>
        <v>89.619053644951279</v>
      </c>
    </row>
    <row r="1154" spans="3:28" x14ac:dyDescent="0.25">
      <c r="C1154">
        <f t="shared" si="390"/>
        <v>137</v>
      </c>
      <c r="D1154">
        <f t="shared" si="375"/>
        <v>995</v>
      </c>
      <c r="E1154">
        <f t="shared" si="376"/>
        <v>0.17780000000000001</v>
      </c>
      <c r="F1154">
        <f t="shared" si="372"/>
        <v>2.2948073701842549E-2</v>
      </c>
      <c r="G1154">
        <f t="shared" si="377"/>
        <v>104.19615634406146</v>
      </c>
      <c r="H1154">
        <f t="shared" si="378"/>
        <v>2.3911010752322315</v>
      </c>
      <c r="I1154" s="3">
        <f t="shared" si="379"/>
        <v>8.8900000000000007E-2</v>
      </c>
      <c r="J1154" s="3">
        <f t="shared" si="380"/>
        <v>0.40640000000000004</v>
      </c>
      <c r="K1154">
        <f t="shared" si="381"/>
        <v>0.19854149502261609</v>
      </c>
      <c r="L1154" s="62">
        <f>PI()/4*('Config sheet'!$N$38^2-'Config sheet'!$N$41^2)*'Stage 2'!K1154*2</f>
        <v>1.649565968513322E-2</v>
      </c>
      <c r="M1154">
        <f t="shared" si="382"/>
        <v>91.125863184371028</v>
      </c>
      <c r="N1154" s="62">
        <f>'Config sheet'!$N$44</f>
        <v>5.8970333333333338</v>
      </c>
      <c r="O1154">
        <f t="shared" si="391"/>
        <v>5.30670008499989</v>
      </c>
      <c r="P1154">
        <f t="shared" si="392"/>
        <v>-691.15504134041373</v>
      </c>
      <c r="Q1154">
        <f t="shared" si="383"/>
        <v>180</v>
      </c>
      <c r="R1154">
        <f t="shared" si="384"/>
        <v>-124.4079074412745</v>
      </c>
      <c r="S1154">
        <f t="shared" si="385"/>
        <v>-124.40790744127447</v>
      </c>
      <c r="T1154">
        <f t="shared" ca="1" si="386"/>
        <v>1.3924272678729401</v>
      </c>
      <c r="U1154">
        <f t="shared" ca="1" si="389"/>
        <v>39.275993170125886</v>
      </c>
      <c r="Z1154">
        <f t="shared" si="387"/>
        <v>0.1584653750226161</v>
      </c>
      <c r="AA1154" s="62">
        <f>PI()/4*('Config sheet'!$N$38^2-'Config sheet'!$N$41^2)*'Stage 2'!Z1154*2</f>
        <v>1.3165967637910265E-2</v>
      </c>
      <c r="AB1154">
        <f t="shared" si="388"/>
        <v>89.125632746128289</v>
      </c>
    </row>
    <row r="1155" spans="3:28" x14ac:dyDescent="0.25">
      <c r="C1155">
        <f t="shared" si="390"/>
        <v>136</v>
      </c>
      <c r="D1155">
        <f t="shared" si="375"/>
        <v>995</v>
      </c>
      <c r="E1155">
        <f t="shared" si="376"/>
        <v>0.17780000000000001</v>
      </c>
      <c r="F1155">
        <f t="shared" si="372"/>
        <v>2.2780569514237858E-2</v>
      </c>
      <c r="G1155">
        <f t="shared" si="377"/>
        <v>104.19615634406146</v>
      </c>
      <c r="H1155">
        <f t="shared" si="378"/>
        <v>2.3736477827122879</v>
      </c>
      <c r="I1155" s="3">
        <f t="shared" si="379"/>
        <v>8.8900000000000007E-2</v>
      </c>
      <c r="J1155" s="3">
        <f t="shared" si="380"/>
        <v>0.40640000000000004</v>
      </c>
      <c r="K1155">
        <f t="shared" si="381"/>
        <v>0.19764487852723606</v>
      </c>
      <c r="L1155" s="62">
        <f>PI()/4*('Config sheet'!$N$38^2-'Config sheet'!$N$41^2)*'Stage 2'!K1155*2</f>
        <v>1.6421165028113634E-2</v>
      </c>
      <c r="M1155">
        <f t="shared" si="382"/>
        <v>90.714337361632857</v>
      </c>
      <c r="N1155" s="62">
        <f>'Config sheet'!$N$44</f>
        <v>5.8970333333333338</v>
      </c>
      <c r="O1155">
        <f t="shared" si="391"/>
        <v>5.4221194567683311</v>
      </c>
      <c r="P1155">
        <f t="shared" si="392"/>
        <v>-686.9189573737325</v>
      </c>
      <c r="Q1155">
        <f t="shared" si="383"/>
        <v>180</v>
      </c>
      <c r="R1155">
        <f t="shared" si="384"/>
        <v>-123.64541232727187</v>
      </c>
      <c r="S1155">
        <f t="shared" si="385"/>
        <v>-123.64541232727184</v>
      </c>
      <c r="T1155">
        <f t="shared" ca="1" si="386"/>
        <v>1.3924272678729401</v>
      </c>
      <c r="U1155">
        <f t="shared" ca="1" si="389"/>
        <v>39.524310428279577</v>
      </c>
      <c r="Z1155">
        <f t="shared" si="387"/>
        <v>0.15756875852723606</v>
      </c>
      <c r="AA1155" s="62">
        <f>PI()/4*('Config sheet'!$N$38^2-'Config sheet'!$N$41^2)*'Stage 2'!Z1155*2</f>
        <v>1.3091472980890678E-2</v>
      </c>
      <c r="AB1155">
        <f t="shared" si="388"/>
        <v>88.62134900294491</v>
      </c>
    </row>
    <row r="1156" spans="3:28" x14ac:dyDescent="0.25">
      <c r="C1156">
        <f t="shared" si="390"/>
        <v>135</v>
      </c>
      <c r="D1156">
        <f t="shared" si="375"/>
        <v>995</v>
      </c>
      <c r="E1156">
        <f t="shared" si="376"/>
        <v>0.17780000000000001</v>
      </c>
      <c r="F1156">
        <f t="shared" si="372"/>
        <v>2.2613065326633167E-2</v>
      </c>
      <c r="G1156">
        <f t="shared" si="377"/>
        <v>104.19615634406146</v>
      </c>
      <c r="H1156">
        <f t="shared" si="378"/>
        <v>2.3561944901923448</v>
      </c>
      <c r="I1156" s="3">
        <f t="shared" si="379"/>
        <v>8.8900000000000007E-2</v>
      </c>
      <c r="J1156" s="3">
        <f t="shared" si="380"/>
        <v>0.40640000000000004</v>
      </c>
      <c r="K1156">
        <f t="shared" si="381"/>
        <v>0.19672906487523828</v>
      </c>
      <c r="L1156" s="62">
        <f>PI()/4*('Config sheet'!$N$38^2-'Config sheet'!$N$41^2)*'Stage 2'!K1156*2</f>
        <v>1.6345075390848469E-2</v>
      </c>
      <c r="M1156">
        <f t="shared" si="382"/>
        <v>90.294000496813638</v>
      </c>
      <c r="N1156" s="62">
        <f>'Config sheet'!$N$44</f>
        <v>5.8970333333333338</v>
      </c>
      <c r="O1156">
        <f t="shared" si="391"/>
        <v>5.5368123816527461</v>
      </c>
      <c r="P1156">
        <f t="shared" si="392"/>
        <v>-682.48036400011222</v>
      </c>
      <c r="Q1156">
        <f t="shared" si="383"/>
        <v>180</v>
      </c>
      <c r="R1156">
        <f t="shared" si="384"/>
        <v>-122.8464655200202</v>
      </c>
      <c r="S1156">
        <f t="shared" si="385"/>
        <v>-122.8464655200202</v>
      </c>
      <c r="T1156">
        <f t="shared" ca="1" si="386"/>
        <v>1.3924272678729401</v>
      </c>
      <c r="U1156">
        <f t="shared" ca="1" si="389"/>
        <v>39.780742029078297</v>
      </c>
      <c r="Z1156">
        <f t="shared" si="387"/>
        <v>0.15665294487523829</v>
      </c>
      <c r="AA1156" s="62">
        <f>PI()/4*('Config sheet'!$N$38^2-'Config sheet'!$N$41^2)*'Stage 2'!Z1156*2</f>
        <v>1.3015383343625514E-2</v>
      </c>
      <c r="AB1156">
        <f t="shared" si="388"/>
        <v>88.106268208795427</v>
      </c>
    </row>
    <row r="1157" spans="3:28" x14ac:dyDescent="0.25">
      <c r="C1157">
        <f t="shared" si="390"/>
        <v>134</v>
      </c>
      <c r="D1157">
        <f t="shared" si="375"/>
        <v>995</v>
      </c>
      <c r="E1157">
        <f t="shared" si="376"/>
        <v>0.17780000000000001</v>
      </c>
      <c r="F1157">
        <f t="shared" si="372"/>
        <v>2.2445561139028476E-2</v>
      </c>
      <c r="G1157">
        <f t="shared" si="377"/>
        <v>104.19615634406146</v>
      </c>
      <c r="H1157">
        <f t="shared" si="378"/>
        <v>2.3387411976724013</v>
      </c>
      <c r="I1157" s="3">
        <f t="shared" si="379"/>
        <v>8.8900000000000007E-2</v>
      </c>
      <c r="J1157" s="3">
        <f t="shared" si="380"/>
        <v>0.40640000000000004</v>
      </c>
      <c r="K1157">
        <f t="shared" si="381"/>
        <v>0.19579417637035718</v>
      </c>
      <c r="L1157" s="62">
        <f>PI()/4*('Config sheet'!$N$38^2-'Config sheet'!$N$41^2)*'Stage 2'!K1157*2</f>
        <v>1.6267400934844675E-2</v>
      </c>
      <c r="M1157">
        <f t="shared" si="382"/>
        <v>89.864908724442671</v>
      </c>
      <c r="N1157" s="62">
        <f>'Config sheet'!$N$44</f>
        <v>5.8970333333333338</v>
      </c>
      <c r="O1157">
        <f t="shared" si="391"/>
        <v>5.6507444870173291</v>
      </c>
      <c r="P1157">
        <f t="shared" si="392"/>
        <v>-677.83388049628161</v>
      </c>
      <c r="Q1157">
        <f t="shared" si="383"/>
        <v>180</v>
      </c>
      <c r="R1157">
        <f t="shared" si="384"/>
        <v>-122.0100984893307</v>
      </c>
      <c r="S1157">
        <f t="shared" si="385"/>
        <v>-122.01009848933069</v>
      </c>
      <c r="T1157">
        <f t="shared" ca="1" si="386"/>
        <v>1.3924272678729401</v>
      </c>
      <c r="U1157">
        <f t="shared" ca="1" si="389"/>
        <v>40.045477267214686</v>
      </c>
      <c r="Z1157">
        <f t="shared" si="387"/>
        <v>0.15571805637035718</v>
      </c>
      <c r="AA1157" s="62">
        <f>PI()/4*('Config sheet'!$N$38^2-'Config sheet'!$N$41^2)*'Stage 2'!Z1157*2</f>
        <v>1.2937708887621718E-2</v>
      </c>
      <c r="AB1157">
        <f t="shared" si="388"/>
        <v>87.580459150932029</v>
      </c>
    </row>
    <row r="1158" spans="3:28" x14ac:dyDescent="0.25">
      <c r="C1158">
        <f t="shared" si="390"/>
        <v>133</v>
      </c>
      <c r="D1158">
        <f t="shared" si="375"/>
        <v>995</v>
      </c>
      <c r="E1158">
        <f t="shared" si="376"/>
        <v>0.17780000000000001</v>
      </c>
      <c r="F1158">
        <f t="shared" si="372"/>
        <v>2.2278056951423788E-2</v>
      </c>
      <c r="G1158">
        <f t="shared" si="377"/>
        <v>104.19615634406146</v>
      </c>
      <c r="H1158">
        <f t="shared" si="378"/>
        <v>2.3212879051524582</v>
      </c>
      <c r="I1158" s="3">
        <f t="shared" si="379"/>
        <v>8.8900000000000007E-2</v>
      </c>
      <c r="J1158" s="3">
        <f t="shared" si="380"/>
        <v>0.40640000000000004</v>
      </c>
      <c r="K1158">
        <f t="shared" si="381"/>
        <v>0.19484034079140838</v>
      </c>
      <c r="L1158" s="62">
        <f>PI()/4*('Config sheet'!$N$38^2-'Config sheet'!$N$41^2)*'Stage 2'!K1158*2</f>
        <v>1.6188152276501899E-2</v>
      </c>
      <c r="M1158">
        <f t="shared" si="382"/>
        <v>89.427120691982381</v>
      </c>
      <c r="N1158" s="62">
        <f>'Config sheet'!$N$44</f>
        <v>5.8970333333333338</v>
      </c>
      <c r="O1158">
        <f t="shared" si="391"/>
        <v>5.76388050409893</v>
      </c>
      <c r="P1158">
        <f t="shared" si="392"/>
        <v>-672.97418946431742</v>
      </c>
      <c r="Q1158">
        <f t="shared" si="383"/>
        <v>180</v>
      </c>
      <c r="R1158">
        <f t="shared" si="384"/>
        <v>-121.13535410357717</v>
      </c>
      <c r="S1158">
        <f t="shared" si="385"/>
        <v>-121.13535410357714</v>
      </c>
      <c r="T1158">
        <f t="shared" ca="1" si="386"/>
        <v>1.3924272678729401</v>
      </c>
      <c r="U1158">
        <f t="shared" ca="1" si="389"/>
        <v>40.318712804584109</v>
      </c>
      <c r="Z1158">
        <f t="shared" si="387"/>
        <v>0.15476422079140839</v>
      </c>
      <c r="AA1158" s="62">
        <f>PI()/4*('Config sheet'!$N$38^2-'Config sheet'!$N$41^2)*'Stage 2'!Z1158*2</f>
        <v>1.2858460229278943E-2</v>
      </c>
      <c r="AB1158">
        <f t="shared" si="388"/>
        <v>87.043993695955223</v>
      </c>
    </row>
    <row r="1159" spans="3:28" x14ac:dyDescent="0.25">
      <c r="C1159">
        <f t="shared" si="390"/>
        <v>132</v>
      </c>
      <c r="D1159">
        <f t="shared" si="375"/>
        <v>995</v>
      </c>
      <c r="E1159">
        <f t="shared" si="376"/>
        <v>0.17780000000000001</v>
      </c>
      <c r="F1159">
        <f t="shared" si="372"/>
        <v>2.2110552763819097E-2</v>
      </c>
      <c r="G1159">
        <f t="shared" si="377"/>
        <v>104.19615634406146</v>
      </c>
      <c r="H1159">
        <f t="shared" si="378"/>
        <v>2.3038346126325151</v>
      </c>
      <c r="I1159" s="3">
        <f t="shared" si="379"/>
        <v>8.8900000000000007E-2</v>
      </c>
      <c r="J1159" s="3">
        <f t="shared" si="380"/>
        <v>0.40640000000000004</v>
      </c>
      <c r="K1159">
        <f t="shared" si="381"/>
        <v>0.19386769154425254</v>
      </c>
      <c r="L1159" s="62">
        <f>PI()/4*('Config sheet'!$N$38^2-'Config sheet'!$N$41^2)*'Stage 2'!K1159*2</f>
        <v>1.6107340499738276E-2</v>
      </c>
      <c r="M1159">
        <f t="shared" si="382"/>
        <v>88.98069762957617</v>
      </c>
      <c r="N1159" s="62">
        <f>'Config sheet'!$N$44</f>
        <v>5.8970333333333338</v>
      </c>
      <c r="O1159">
        <f t="shared" si="391"/>
        <v>5.8761842794373695</v>
      </c>
      <c r="P1159">
        <f t="shared" si="392"/>
        <v>-667.89604665420768</v>
      </c>
      <c r="Q1159">
        <f t="shared" si="383"/>
        <v>180</v>
      </c>
      <c r="R1159">
        <f t="shared" si="384"/>
        <v>-120.22128839775739</v>
      </c>
      <c r="S1159">
        <f t="shared" si="385"/>
        <v>-120.22128839775738</v>
      </c>
      <c r="T1159">
        <f t="shared" ca="1" si="386"/>
        <v>1.3924272678729401</v>
      </c>
      <c r="U1159">
        <f t="shared" ca="1" si="389"/>
        <v>40.600652923358609</v>
      </c>
      <c r="Z1159">
        <f t="shared" si="387"/>
        <v>0.15379157154425255</v>
      </c>
      <c r="AA1159" s="62">
        <f>PI()/4*('Config sheet'!$N$38^2-'Config sheet'!$N$41^2)*'Stage 2'!Z1159*2</f>
        <v>1.2777648452515319E-2</v>
      </c>
      <c r="AB1159">
        <f t="shared" si="388"/>
        <v>86.496946875282646</v>
      </c>
    </row>
    <row r="1160" spans="3:28" x14ac:dyDescent="0.25">
      <c r="C1160">
        <f t="shared" si="390"/>
        <v>131</v>
      </c>
      <c r="D1160">
        <f t="shared" si="375"/>
        <v>995</v>
      </c>
      <c r="E1160">
        <f t="shared" si="376"/>
        <v>0.17780000000000001</v>
      </c>
      <c r="F1160">
        <f t="shared" si="372"/>
        <v>2.1943048576214406E-2</v>
      </c>
      <c r="G1160">
        <f t="shared" si="377"/>
        <v>104.19615634406146</v>
      </c>
      <c r="H1160">
        <f t="shared" si="378"/>
        <v>2.2863813201125716</v>
      </c>
      <c r="I1160" s="3">
        <f t="shared" si="379"/>
        <v>8.8900000000000007E-2</v>
      </c>
      <c r="J1160" s="3">
        <f t="shared" si="380"/>
        <v>0.40640000000000004</v>
      </c>
      <c r="K1160">
        <f t="shared" si="381"/>
        <v>0.19287636781344991</v>
      </c>
      <c r="L1160" s="62">
        <f>PI()/4*('Config sheet'!$N$38^2-'Config sheet'!$N$41^2)*'Stage 2'!K1160*2</f>
        <v>1.6024977168590526E-2</v>
      </c>
      <c r="M1160">
        <f t="shared" si="382"/>
        <v>88.525703419654207</v>
      </c>
      <c r="N1160" s="62">
        <f>'Config sheet'!$N$44</f>
        <v>5.8970333333333338</v>
      </c>
      <c r="O1160">
        <f t="shared" si="391"/>
        <v>5.9876187879484917</v>
      </c>
      <c r="P1160">
        <f t="shared" si="392"/>
        <v>-662.59429075414062</v>
      </c>
      <c r="Q1160">
        <f t="shared" si="383"/>
        <v>180</v>
      </c>
      <c r="R1160">
        <f t="shared" si="384"/>
        <v>-119.26697233574531</v>
      </c>
      <c r="S1160">
        <f t="shared" si="385"/>
        <v>-119.26697233574531</v>
      </c>
      <c r="T1160">
        <f t="shared" ca="1" si="386"/>
        <v>1.3924272678729401</v>
      </c>
      <c r="U1160">
        <f t="shared" ca="1" si="389"/>
        <v>40.891509790146408</v>
      </c>
      <c r="Z1160">
        <f t="shared" si="387"/>
        <v>0.15280024781344992</v>
      </c>
      <c r="AA1160" s="62">
        <f>PI()/4*('Config sheet'!$N$38^2-'Config sheet'!$N$41^2)*'Stage 2'!Z1160*2</f>
        <v>1.2695285121367571E-2</v>
      </c>
      <c r="AB1160">
        <f t="shared" si="388"/>
        <v>85.939396970444278</v>
      </c>
    </row>
    <row r="1161" spans="3:28" x14ac:dyDescent="0.25">
      <c r="C1161">
        <f t="shared" si="390"/>
        <v>130</v>
      </c>
      <c r="D1161">
        <f t="shared" si="375"/>
        <v>995</v>
      </c>
      <c r="E1161">
        <f t="shared" si="376"/>
        <v>0.17780000000000001</v>
      </c>
      <c r="F1161">
        <f t="shared" si="372"/>
        <v>2.1775544388609715E-2</v>
      </c>
      <c r="G1161">
        <f t="shared" si="377"/>
        <v>104.19615634406146</v>
      </c>
      <c r="H1161">
        <f t="shared" si="378"/>
        <v>2.268928027592628</v>
      </c>
      <c r="I1161" s="3">
        <f t="shared" si="379"/>
        <v>8.8900000000000007E-2</v>
      </c>
      <c r="J1161" s="3">
        <f t="shared" si="380"/>
        <v>0.40640000000000004</v>
      </c>
      <c r="K1161">
        <f t="shared" si="381"/>
        <v>0.19186651471332838</v>
      </c>
      <c r="L1161" s="62">
        <f>PI()/4*('Config sheet'!$N$38^2-'Config sheet'!$N$41^2)*'Stage 2'!K1161*2</f>
        <v>1.594107433976533E-2</v>
      </c>
      <c r="M1161">
        <f t="shared" si="382"/>
        <v>88.062204666270176</v>
      </c>
      <c r="N1161" s="62">
        <f>'Config sheet'!$N$44</f>
        <v>5.8970333333333338</v>
      </c>
      <c r="O1161">
        <f t="shared" si="391"/>
        <v>6.0981461476335586</v>
      </c>
      <c r="P1161">
        <f t="shared" si="392"/>
        <v>-657.06385313555393</v>
      </c>
      <c r="Q1161">
        <f t="shared" si="383"/>
        <v>180</v>
      </c>
      <c r="R1161">
        <f t="shared" si="384"/>
        <v>-118.27149356439972</v>
      </c>
      <c r="S1161">
        <f t="shared" si="385"/>
        <v>-118.27149356439971</v>
      </c>
      <c r="T1161">
        <f t="shared" ca="1" si="386"/>
        <v>1.3924272678729401</v>
      </c>
      <c r="U1161">
        <f t="shared" ca="1" si="389"/>
        <v>41.191503731674608</v>
      </c>
      <c r="Z1161">
        <f t="shared" si="387"/>
        <v>0.15179039471332839</v>
      </c>
      <c r="AA1161" s="62">
        <f>PI()/4*('Config sheet'!$N$38^2-'Config sheet'!$N$41^2)*'Stage 2'!Z1161*2</f>
        <v>1.2611382292542373E-2</v>
      </c>
      <c r="AB1161">
        <f t="shared" si="388"/>
        <v>85.371425598047466</v>
      </c>
    </row>
    <row r="1162" spans="3:28" x14ac:dyDescent="0.25">
      <c r="C1162">
        <f t="shared" si="390"/>
        <v>129</v>
      </c>
      <c r="D1162">
        <f t="shared" si="375"/>
        <v>995</v>
      </c>
      <c r="E1162">
        <f t="shared" si="376"/>
        <v>0.17780000000000001</v>
      </c>
      <c r="F1162">
        <f t="shared" si="372"/>
        <v>2.1608040201005027E-2</v>
      </c>
      <c r="G1162">
        <f t="shared" si="377"/>
        <v>104.19615634406146</v>
      </c>
      <c r="H1162">
        <f t="shared" si="378"/>
        <v>2.2514747350726849</v>
      </c>
      <c r="I1162" s="3">
        <f t="shared" si="379"/>
        <v>8.8900000000000007E-2</v>
      </c>
      <c r="J1162" s="3">
        <f t="shared" si="380"/>
        <v>0.40640000000000004</v>
      </c>
      <c r="K1162">
        <f t="shared" si="381"/>
        <v>0.19083828343817738</v>
      </c>
      <c r="L1162" s="62">
        <f>PI()/4*('Config sheet'!$N$38^2-'Config sheet'!$N$41^2)*'Stage 2'!K1162*2</f>
        <v>1.5855644575118049E-2</v>
      </c>
      <c r="M1162">
        <f t="shared" si="382"/>
        <v>87.590270764036646</v>
      </c>
      <c r="N1162" s="62">
        <f>'Config sheet'!$N$44</f>
        <v>5.8970333333333338</v>
      </c>
      <c r="O1162">
        <f t="shared" si="391"/>
        <v>6.2077276359162843</v>
      </c>
      <c r="P1162">
        <f t="shared" si="392"/>
        <v>-651.2997675400195</v>
      </c>
      <c r="Q1162">
        <f t="shared" si="383"/>
        <v>180</v>
      </c>
      <c r="R1162">
        <f t="shared" si="384"/>
        <v>-117.23395815720352</v>
      </c>
      <c r="S1162">
        <f t="shared" si="385"/>
        <v>-117.23395815720352</v>
      </c>
      <c r="T1162">
        <f t="shared" ca="1" si="386"/>
        <v>1.3924272678729401</v>
      </c>
      <c r="U1162">
        <f t="shared" ca="1" si="389"/>
        <v>41.500863522451439</v>
      </c>
      <c r="Z1162">
        <f t="shared" si="387"/>
        <v>0.15076216343817739</v>
      </c>
      <c r="AA1162" s="62">
        <f>PI()/4*('Config sheet'!$N$38^2-'Config sheet'!$N$41^2)*'Stage 2'!Z1162*2</f>
        <v>1.252595252789509E-2</v>
      </c>
      <c r="AB1162">
        <f t="shared" si="388"/>
        <v>84.793117794250492</v>
      </c>
    </row>
    <row r="1163" spans="3:28" x14ac:dyDescent="0.25">
      <c r="C1163">
        <f t="shared" si="390"/>
        <v>128</v>
      </c>
      <c r="D1163">
        <f t="shared" si="375"/>
        <v>995</v>
      </c>
      <c r="E1163">
        <f t="shared" si="376"/>
        <v>0.17780000000000001</v>
      </c>
      <c r="F1163">
        <f t="shared" si="372"/>
        <v>2.1440536013400336E-2</v>
      </c>
      <c r="G1163">
        <f t="shared" si="377"/>
        <v>104.19615634406146</v>
      </c>
      <c r="H1163">
        <f t="shared" si="378"/>
        <v>2.2340214425527418</v>
      </c>
      <c r="I1163" s="3">
        <f t="shared" si="379"/>
        <v>8.8900000000000007E-2</v>
      </c>
      <c r="J1163" s="3">
        <f t="shared" si="380"/>
        <v>0.40640000000000004</v>
      </c>
      <c r="K1163">
        <f t="shared" si="381"/>
        <v>0.18979183141127681</v>
      </c>
      <c r="L1163" s="62">
        <f>PI()/4*('Config sheet'!$N$38^2-'Config sheet'!$N$41^2)*'Stage 2'!K1163*2</f>
        <v>1.5768700954034692E-2</v>
      </c>
      <c r="M1163">
        <f t="shared" si="382"/>
        <v>87.109973966525942</v>
      </c>
      <c r="N1163" s="62">
        <f>'Config sheet'!$N$44</f>
        <v>5.8970333333333338</v>
      </c>
      <c r="O1163">
        <f t="shared" si="391"/>
        <v>6.3163237075966912</v>
      </c>
      <c r="P1163">
        <f t="shared" si="392"/>
        <v>-645.2971796950892</v>
      </c>
      <c r="Q1163">
        <f t="shared" si="383"/>
        <v>180</v>
      </c>
      <c r="R1163">
        <f t="shared" si="384"/>
        <v>-116.15349234511608</v>
      </c>
      <c r="S1163">
        <f t="shared" si="385"/>
        <v>-116.15349234511606</v>
      </c>
      <c r="T1163">
        <f t="shared" ca="1" si="386"/>
        <v>1.3924272678729401</v>
      </c>
      <c r="U1163">
        <f t="shared" ca="1" si="389"/>
        <v>41.819826684879736</v>
      </c>
      <c r="Z1163">
        <f t="shared" si="387"/>
        <v>0.14971571141127682</v>
      </c>
      <c r="AA1163" s="62">
        <f>PI()/4*('Config sheet'!$N$38^2-'Config sheet'!$N$41^2)*'Stage 2'!Z1163*2</f>
        <v>1.2439008906811733E-2</v>
      </c>
      <c r="AB1163">
        <f t="shared" si="388"/>
        <v>84.20456209858088</v>
      </c>
    </row>
    <row r="1164" spans="3:28" x14ac:dyDescent="0.25">
      <c r="C1164">
        <f t="shared" si="390"/>
        <v>127</v>
      </c>
      <c r="D1164">
        <f t="shared" si="375"/>
        <v>995</v>
      </c>
      <c r="E1164">
        <f t="shared" si="376"/>
        <v>0.17780000000000001</v>
      </c>
      <c r="F1164">
        <f t="shared" si="372"/>
        <v>2.1273031825795645E-2</v>
      </c>
      <c r="G1164">
        <f t="shared" si="377"/>
        <v>104.19615634406146</v>
      </c>
      <c r="H1164">
        <f t="shared" si="378"/>
        <v>2.2165681500327983</v>
      </c>
      <c r="I1164" s="3">
        <f t="shared" si="379"/>
        <v>8.8900000000000007E-2</v>
      </c>
      <c r="J1164" s="3">
        <f t="shared" si="380"/>
        <v>0.40640000000000004</v>
      </c>
      <c r="K1164">
        <f t="shared" si="381"/>
        <v>0.1887273224324601</v>
      </c>
      <c r="L1164" s="62">
        <f>PI()/4*('Config sheet'!$N$38^2-'Config sheet'!$N$41^2)*'Stage 2'!K1164*2</f>
        <v>1.5680257085692061E-2</v>
      </c>
      <c r="M1164">
        <f t="shared" si="382"/>
        <v>86.621389453998034</v>
      </c>
      <c r="N1164" s="62">
        <f>'Config sheet'!$N$44</f>
        <v>5.8970333333333338</v>
      </c>
      <c r="O1164">
        <f t="shared" si="391"/>
        <v>6.4238940144088108</v>
      </c>
      <c r="P1164">
        <f t="shared" si="392"/>
        <v>-639.05135684630488</v>
      </c>
      <c r="Q1164">
        <f t="shared" si="383"/>
        <v>180</v>
      </c>
      <c r="R1164">
        <f t="shared" si="384"/>
        <v>-115.0292442323349</v>
      </c>
      <c r="S1164">
        <f t="shared" si="385"/>
        <v>-115.02924423233489</v>
      </c>
      <c r="T1164">
        <f t="shared" ca="1" si="386"/>
        <v>1.3924272678729401</v>
      </c>
      <c r="U1164">
        <f t="shared" ca="1" si="389"/>
        <v>42.148639802312793</v>
      </c>
      <c r="Z1164">
        <f t="shared" si="387"/>
        <v>0.14865120243246011</v>
      </c>
      <c r="AA1164" s="62">
        <f>PI()/4*('Config sheet'!$N$38^2-'Config sheet'!$N$41^2)*'Stage 2'!Z1164*2</f>
        <v>1.2350565038469104E-2</v>
      </c>
      <c r="AB1164">
        <f t="shared" si="388"/>
        <v>83.605850636929191</v>
      </c>
    </row>
    <row r="1165" spans="3:28" x14ac:dyDescent="0.25">
      <c r="C1165">
        <f t="shared" si="390"/>
        <v>126</v>
      </c>
      <c r="D1165">
        <f t="shared" si="375"/>
        <v>995</v>
      </c>
      <c r="E1165">
        <f t="shared" si="376"/>
        <v>0.17780000000000001</v>
      </c>
      <c r="F1165">
        <f t="shared" si="372"/>
        <v>2.1105527638190957E-2</v>
      </c>
      <c r="G1165">
        <f t="shared" si="377"/>
        <v>104.19615634406146</v>
      </c>
      <c r="H1165">
        <f t="shared" si="378"/>
        <v>2.1991148575128552</v>
      </c>
      <c r="I1165" s="3">
        <f t="shared" si="379"/>
        <v>8.8900000000000007E-2</v>
      </c>
      <c r="J1165" s="3">
        <f t="shared" si="380"/>
        <v>0.40640000000000004</v>
      </c>
      <c r="K1165">
        <f t="shared" si="381"/>
        <v>0.18764492682390727</v>
      </c>
      <c r="L1165" s="62">
        <f>PI()/4*('Config sheet'!$N$38^2-'Config sheet'!$N$41^2)*'Stage 2'!K1165*2</f>
        <v>1.5590327121170859E-2</v>
      </c>
      <c r="M1165">
        <f t="shared" si="382"/>
        <v>86.124595400316139</v>
      </c>
      <c r="N1165" s="62">
        <f>'Config sheet'!$N$44</f>
        <v>5.8970333333333338</v>
      </c>
      <c r="O1165">
        <f t="shared" si="391"/>
        <v>6.5303974261671254</v>
      </c>
      <c r="P1165">
        <f t="shared" si="392"/>
        <v>-632.55769719265402</v>
      </c>
      <c r="Q1165">
        <f t="shared" si="383"/>
        <v>180</v>
      </c>
      <c r="R1165">
        <f t="shared" si="384"/>
        <v>-113.86038549467774</v>
      </c>
      <c r="S1165">
        <f t="shared" si="385"/>
        <v>-113.86038549467773</v>
      </c>
      <c r="T1165">
        <f t="shared" ca="1" si="386"/>
        <v>1.3924272678729401</v>
      </c>
      <c r="U1165">
        <f t="shared" ca="1" si="389"/>
        <v>42.487558845560152</v>
      </c>
      <c r="Z1165">
        <f t="shared" si="387"/>
        <v>0.14756880682390727</v>
      </c>
      <c r="AA1165" s="62">
        <f>PI()/4*('Config sheet'!$N$38^2-'Config sheet'!$N$41^2)*'Stage 2'!Z1165*2</f>
        <v>1.2260635073947901E-2</v>
      </c>
      <c r="AB1165">
        <f t="shared" si="388"/>
        <v>82.997079203547386</v>
      </c>
    </row>
    <row r="1166" spans="3:28" x14ac:dyDescent="0.25">
      <c r="C1166">
        <f t="shared" si="390"/>
        <v>125</v>
      </c>
      <c r="D1166">
        <f t="shared" si="375"/>
        <v>995</v>
      </c>
      <c r="E1166">
        <f t="shared" si="376"/>
        <v>0.17780000000000001</v>
      </c>
      <c r="F1166">
        <f t="shared" si="372"/>
        <v>2.0938023450586266E-2</v>
      </c>
      <c r="G1166">
        <f t="shared" si="377"/>
        <v>104.19615634406146</v>
      </c>
      <c r="H1166">
        <f t="shared" si="378"/>
        <v>2.1816615649929121</v>
      </c>
      <c r="I1166" s="3">
        <f t="shared" si="379"/>
        <v>8.8900000000000007E-2</v>
      </c>
      <c r="J1166" s="3">
        <f t="shared" si="380"/>
        <v>0.40640000000000004</v>
      </c>
      <c r="K1166">
        <f t="shared" si="381"/>
        <v>0.18654482157385538</v>
      </c>
      <c r="L1166" s="62">
        <f>PI()/4*('Config sheet'!$N$38^2-'Config sheet'!$N$41^2)*'Stage 2'!K1166*2</f>
        <v>1.5498925765395749E-2</v>
      </c>
      <c r="M1166">
        <f t="shared" si="382"/>
        <v>85.619673038906413</v>
      </c>
      <c r="N1166" s="62">
        <f>'Config sheet'!$N$44</f>
        <v>5.8970333333333338</v>
      </c>
      <c r="O1166">
        <f t="shared" si="391"/>
        <v>6.6357920534845443</v>
      </c>
      <c r="P1166">
        <f t="shared" si="392"/>
        <v>-625.81173921285767</v>
      </c>
      <c r="Q1166">
        <f t="shared" si="383"/>
        <v>180</v>
      </c>
      <c r="R1166">
        <f t="shared" si="384"/>
        <v>-112.6461130583144</v>
      </c>
      <c r="S1166">
        <f t="shared" si="385"/>
        <v>-112.64611305831438</v>
      </c>
      <c r="T1166">
        <f t="shared" ca="1" si="386"/>
        <v>1.3924272678729401</v>
      </c>
      <c r="U1166">
        <f t="shared" ca="1" si="389"/>
        <v>42.836849513369707</v>
      </c>
      <c r="Z1166">
        <f t="shared" si="387"/>
        <v>0.14646870157385539</v>
      </c>
      <c r="AA1166" s="62">
        <f>PI()/4*('Config sheet'!$N$38^2-'Config sheet'!$N$41^2)*'Stage 2'!Z1166*2</f>
        <v>1.2169233718172792E-2</v>
      </c>
      <c r="AB1166">
        <f t="shared" si="388"/>
        <v>82.378347341875909</v>
      </c>
    </row>
    <row r="1167" spans="3:28" x14ac:dyDescent="0.25">
      <c r="C1167">
        <f t="shared" si="390"/>
        <v>124</v>
      </c>
      <c r="D1167">
        <f t="shared" si="375"/>
        <v>995</v>
      </c>
      <c r="E1167">
        <f t="shared" si="376"/>
        <v>0.17780000000000001</v>
      </c>
      <c r="F1167">
        <f t="shared" si="372"/>
        <v>2.0770519262981575E-2</v>
      </c>
      <c r="G1167">
        <f t="shared" si="377"/>
        <v>104.19615634406146</v>
      </c>
      <c r="H1167">
        <f t="shared" si="378"/>
        <v>2.1642082724729685</v>
      </c>
      <c r="I1167" s="3">
        <f t="shared" si="379"/>
        <v>8.8900000000000007E-2</v>
      </c>
      <c r="J1167" s="3">
        <f t="shared" si="380"/>
        <v>0.40640000000000004</v>
      </c>
      <c r="K1167">
        <f t="shared" si="381"/>
        <v>0.18542719047791045</v>
      </c>
      <c r="L1167" s="62">
        <f>PI()/4*('Config sheet'!$N$38^2-'Config sheet'!$N$41^2)*'Stage 2'!K1167*2</f>
        <v>1.5406068288876144E-2</v>
      </c>
      <c r="M1167">
        <f t="shared" si="382"/>
        <v>85.10670672761681</v>
      </c>
      <c r="N1167" s="62">
        <f>'Config sheet'!$N$44</f>
        <v>5.8970333333333338</v>
      </c>
      <c r="O1167">
        <f t="shared" si="391"/>
        <v>6.7400352720425216</v>
      </c>
      <c r="P1167">
        <f t="shared" si="392"/>
        <v>-618.80917086999591</v>
      </c>
      <c r="Q1167">
        <f t="shared" si="383"/>
        <v>180</v>
      </c>
      <c r="R1167">
        <f t="shared" si="384"/>
        <v>-111.38565075659928</v>
      </c>
      <c r="S1167">
        <f t="shared" si="385"/>
        <v>-111.38565075659926</v>
      </c>
      <c r="T1167">
        <f t="shared" ca="1" si="386"/>
        <v>1.3924272678729401</v>
      </c>
      <c r="U1167">
        <f t="shared" ca="1" si="389"/>
        <v>43.196787587429796</v>
      </c>
      <c r="Z1167">
        <f t="shared" si="387"/>
        <v>0.14535107047791046</v>
      </c>
      <c r="AA1167" s="62">
        <f>PI()/4*('Config sheet'!$N$38^2-'Config sheet'!$N$41^2)*'Stage 2'!Z1167*2</f>
        <v>1.2076376241653187E-2</v>
      </c>
      <c r="AB1167">
        <f t="shared" si="388"/>
        <v>81.749758424021621</v>
      </c>
    </row>
    <row r="1168" spans="3:28" x14ac:dyDescent="0.25">
      <c r="C1168">
        <f t="shared" si="390"/>
        <v>123</v>
      </c>
      <c r="D1168">
        <f t="shared" si="375"/>
        <v>995</v>
      </c>
      <c r="E1168">
        <f t="shared" si="376"/>
        <v>0.17780000000000001</v>
      </c>
      <c r="F1168">
        <f t="shared" si="372"/>
        <v>2.0603015075376884E-2</v>
      </c>
      <c r="G1168">
        <f t="shared" si="377"/>
        <v>104.19615634406146</v>
      </c>
      <c r="H1168">
        <f t="shared" si="378"/>
        <v>2.146754979953025</v>
      </c>
      <c r="I1168" s="3">
        <f t="shared" si="379"/>
        <v>8.8900000000000007E-2</v>
      </c>
      <c r="J1168" s="3">
        <f t="shared" si="380"/>
        <v>0.40640000000000004</v>
      </c>
      <c r="K1168">
        <f t="shared" si="381"/>
        <v>0.18429222427764053</v>
      </c>
      <c r="L1168" s="62">
        <f>PI()/4*('Config sheet'!$N$38^2-'Config sheet'!$N$41^2)*'Stage 2'!K1168*2</f>
        <v>1.5311770539221095E-2</v>
      </c>
      <c r="M1168">
        <f t="shared" si="382"/>
        <v>84.585784012327977</v>
      </c>
      <c r="N1168" s="62">
        <f>'Config sheet'!$N$44</f>
        <v>5.8970333333333338</v>
      </c>
      <c r="O1168">
        <f t="shared" si="391"/>
        <v>6.8430837483919555</v>
      </c>
      <c r="P1168">
        <f t="shared" si="392"/>
        <v>-611.54583868211012</v>
      </c>
      <c r="Q1168">
        <f t="shared" si="383"/>
        <v>180</v>
      </c>
      <c r="R1168">
        <f t="shared" si="384"/>
        <v>-110.07825096277983</v>
      </c>
      <c r="S1168">
        <f t="shared" si="385"/>
        <v>-110.07825096277983</v>
      </c>
      <c r="T1168">
        <f t="shared" ca="1" si="386"/>
        <v>1.3924272678729401</v>
      </c>
      <c r="U1168">
        <f t="shared" ca="1" si="389"/>
        <v>43.567659302452711</v>
      </c>
      <c r="Z1168">
        <f t="shared" si="387"/>
        <v>0.14421610427764053</v>
      </c>
      <c r="AA1168" s="62">
        <f>PI()/4*('Config sheet'!$N$38^2-'Config sheet'!$N$41^2)*'Stage 2'!Z1168*2</f>
        <v>1.1982078491998139E-2</v>
      </c>
      <c r="AB1168">
        <f t="shared" si="388"/>
        <v>81.111419728706707</v>
      </c>
    </row>
    <row r="1169" spans="3:28" x14ac:dyDescent="0.25">
      <c r="C1169">
        <f t="shared" si="390"/>
        <v>122</v>
      </c>
      <c r="D1169">
        <f t="shared" si="375"/>
        <v>995</v>
      </c>
      <c r="E1169">
        <f t="shared" si="376"/>
        <v>0.17780000000000001</v>
      </c>
      <c r="F1169">
        <f t="shared" si="372"/>
        <v>2.0435510887772197E-2</v>
      </c>
      <c r="G1169">
        <f t="shared" si="377"/>
        <v>104.19615634406146</v>
      </c>
      <c r="H1169">
        <f t="shared" si="378"/>
        <v>2.1293016874330819</v>
      </c>
      <c r="I1169" s="3">
        <f t="shared" si="379"/>
        <v>8.8900000000000007E-2</v>
      </c>
      <c r="J1169" s="3">
        <f t="shared" si="380"/>
        <v>0.40640000000000004</v>
      </c>
      <c r="K1169">
        <f t="shared" si="381"/>
        <v>0.18314012079612246</v>
      </c>
      <c r="L1169" s="62">
        <f>PI()/4*('Config sheet'!$N$38^2-'Config sheet'!$N$41^2)*'Stage 2'!K1169*2</f>
        <v>1.52160489524011E-2</v>
      </c>
      <c r="M1169">
        <f t="shared" si="382"/>
        <v>84.056995689166143</v>
      </c>
      <c r="N1169" s="62">
        <f>'Config sheet'!$N$44</f>
        <v>5.8970333333333338</v>
      </c>
      <c r="O1169">
        <f t="shared" si="391"/>
        <v>6.9448934672613651</v>
      </c>
      <c r="P1169">
        <f t="shared" si="392"/>
        <v>-604.01775664656361</v>
      </c>
      <c r="Q1169">
        <f t="shared" si="383"/>
        <v>180</v>
      </c>
      <c r="R1169">
        <f t="shared" si="384"/>
        <v>-108.72319619638147</v>
      </c>
      <c r="S1169">
        <f t="shared" si="385"/>
        <v>-108.72319619638145</v>
      </c>
      <c r="T1169">
        <f t="shared" ca="1" si="386"/>
        <v>1.3924272678729401</v>
      </c>
      <c r="U1169">
        <f t="shared" ca="1" si="389"/>
        <v>43.94976173191926</v>
      </c>
      <c r="Z1169">
        <f t="shared" si="387"/>
        <v>0.14306400079612247</v>
      </c>
      <c r="AA1169" s="62">
        <f>PI()/4*('Config sheet'!$N$38^2-'Config sheet'!$N$41^2)*'Stage 2'!Z1169*2</f>
        <v>1.1886356905178143E-2</v>
      </c>
      <c r="AB1169">
        <f t="shared" si="388"/>
        <v>80.463442517504205</v>
      </c>
    </row>
    <row r="1170" spans="3:28" x14ac:dyDescent="0.25">
      <c r="C1170">
        <f t="shared" si="390"/>
        <v>121</v>
      </c>
      <c r="D1170">
        <f t="shared" si="375"/>
        <v>995</v>
      </c>
      <c r="E1170">
        <f t="shared" si="376"/>
        <v>0.17780000000000001</v>
      </c>
      <c r="F1170">
        <f t="shared" si="372"/>
        <v>2.0268006700167505E-2</v>
      </c>
      <c r="G1170">
        <f t="shared" si="377"/>
        <v>104.19615634406146</v>
      </c>
      <c r="H1170">
        <f t="shared" si="378"/>
        <v>2.1118483949131388</v>
      </c>
      <c r="I1170" s="3">
        <f t="shared" si="379"/>
        <v>8.8900000000000007E-2</v>
      </c>
      <c r="J1170" s="3">
        <f t="shared" si="380"/>
        <v>0.40640000000000004</v>
      </c>
      <c r="K1170">
        <f t="shared" si="381"/>
        <v>0.1819710850701155</v>
      </c>
      <c r="L1170" s="62">
        <f>PI()/4*('Config sheet'!$N$38^2-'Config sheet'!$N$41^2)*'Stage 2'!K1170*2</f>
        <v>1.511892056372962E-2</v>
      </c>
      <c r="M1170">
        <f t="shared" si="382"/>
        <v>83.520435865167556</v>
      </c>
      <c r="N1170" s="62">
        <f>'Config sheet'!$N$44</f>
        <v>5.8970333333333338</v>
      </c>
      <c r="O1170">
        <f t="shared" si="391"/>
        <v>7.04541976034686</v>
      </c>
      <c r="P1170">
        <f t="shared" si="392"/>
        <v>-596.22111500611481</v>
      </c>
      <c r="Q1170">
        <f t="shared" si="383"/>
        <v>180</v>
      </c>
      <c r="R1170">
        <f t="shared" si="384"/>
        <v>-107.31980070110068</v>
      </c>
      <c r="S1170">
        <f t="shared" si="385"/>
        <v>-107.31980070110068</v>
      </c>
      <c r="T1170">
        <f t="shared" ca="1" si="386"/>
        <v>1.3924272678729401</v>
      </c>
      <c r="U1170">
        <f t="shared" ca="1" si="389"/>
        <v>44.343403190080679</v>
      </c>
      <c r="Z1170">
        <f t="shared" si="387"/>
        <v>0.14189496507011551</v>
      </c>
      <c r="AA1170" s="62">
        <f>PI()/4*('Config sheet'!$N$38^2-'Config sheet'!$N$41^2)*'Stage 2'!Z1170*2</f>
        <v>1.1789228516506663E-2</v>
      </c>
      <c r="AB1170">
        <f t="shared" si="388"/>
        <v>79.805942109176328</v>
      </c>
    </row>
    <row r="1171" spans="3:28" x14ac:dyDescent="0.25">
      <c r="C1171">
        <f t="shared" si="390"/>
        <v>120</v>
      </c>
      <c r="D1171">
        <f t="shared" si="375"/>
        <v>995</v>
      </c>
      <c r="E1171">
        <f t="shared" si="376"/>
        <v>0.17780000000000001</v>
      </c>
      <c r="F1171">
        <f t="shared" si="372"/>
        <v>2.0100502512562814E-2</v>
      </c>
      <c r="G1171">
        <f t="shared" si="377"/>
        <v>104.19615634406146</v>
      </c>
      <c r="H1171">
        <f t="shared" si="378"/>
        <v>2.0943951023931953</v>
      </c>
      <c r="I1171" s="3">
        <f t="shared" si="379"/>
        <v>8.8900000000000007E-2</v>
      </c>
      <c r="J1171" s="3">
        <f t="shared" si="380"/>
        <v>0.40640000000000004</v>
      </c>
      <c r="K1171">
        <f t="shared" si="381"/>
        <v>0.18078532947852965</v>
      </c>
      <c r="L1171" s="62">
        <f>PI()/4*('Config sheet'!$N$38^2-'Config sheet'!$N$41^2)*'Stage 2'!K1171*2</f>
        <v>1.5020403018536783E-2</v>
      </c>
      <c r="M1171">
        <f t="shared" si="382"/>
        <v>82.976202017242485</v>
      </c>
      <c r="N1171" s="62">
        <f>'Config sheet'!$N$44</f>
        <v>5.8970333333333338</v>
      </c>
      <c r="O1171">
        <f t="shared" si="391"/>
        <v>7.1446173365563537</v>
      </c>
      <c r="P1171">
        <f t="shared" si="392"/>
        <v>-588.15228884482997</v>
      </c>
      <c r="Q1171">
        <f t="shared" si="383"/>
        <v>180</v>
      </c>
      <c r="R1171">
        <f t="shared" si="384"/>
        <v>-105.86741199206941</v>
      </c>
      <c r="S1171">
        <f t="shared" si="385"/>
        <v>-105.86741199206939</v>
      </c>
      <c r="T1171">
        <f t="shared" ca="1" si="386"/>
        <v>1.3924272678729401</v>
      </c>
      <c r="U1171">
        <f t="shared" ca="1" si="389"/>
        <v>44.74890365083089</v>
      </c>
      <c r="Z1171">
        <f t="shared" si="387"/>
        <v>0.14070920947852966</v>
      </c>
      <c r="AA1171" s="62">
        <f>PI()/4*('Config sheet'!$N$38^2-'Config sheet'!$N$41^2)*'Stage 2'!Z1171*2</f>
        <v>1.1690710971313826E-2</v>
      </c>
      <c r="AB1171">
        <f t="shared" si="388"/>
        <v>79.139037951928941</v>
      </c>
    </row>
    <row r="1172" spans="3:28" x14ac:dyDescent="0.25">
      <c r="C1172">
        <f t="shared" si="390"/>
        <v>119</v>
      </c>
      <c r="D1172">
        <f t="shared" si="375"/>
        <v>995</v>
      </c>
      <c r="E1172">
        <f t="shared" si="376"/>
        <v>0.17780000000000001</v>
      </c>
      <c r="F1172">
        <f t="shared" si="372"/>
        <v>1.9932998324958123E-2</v>
      </c>
      <c r="G1172">
        <f t="shared" si="377"/>
        <v>104.19615634406146</v>
      </c>
      <c r="H1172">
        <f t="shared" si="378"/>
        <v>2.0769418098732517</v>
      </c>
      <c r="I1172" s="3">
        <f t="shared" si="379"/>
        <v>8.8900000000000007E-2</v>
      </c>
      <c r="J1172" s="3">
        <f t="shared" si="380"/>
        <v>0.40640000000000004</v>
      </c>
      <c r="K1172">
        <f t="shared" si="381"/>
        <v>0.17958307386685396</v>
      </c>
      <c r="L1172" s="62">
        <f>PI()/4*('Config sheet'!$N$38^2-'Config sheet'!$N$41^2)*'Stage 2'!K1172*2</f>
        <v>1.4920514582507403E-2</v>
      </c>
      <c r="M1172">
        <f t="shared" si="382"/>
        <v>82.424395049284868</v>
      </c>
      <c r="N1172" s="62">
        <f>'Config sheet'!$N$44</f>
        <v>5.8970333333333338</v>
      </c>
      <c r="O1172">
        <f t="shared" si="391"/>
        <v>7.2424403136785713</v>
      </c>
      <c r="P1172">
        <f t="shared" si="392"/>
        <v>-579.80784650216015</v>
      </c>
      <c r="Q1172">
        <f t="shared" si="383"/>
        <v>180</v>
      </c>
      <c r="R1172">
        <f t="shared" si="384"/>
        <v>-104.36541237038885</v>
      </c>
      <c r="S1172">
        <f t="shared" si="385"/>
        <v>-104.36541237038884</v>
      </c>
      <c r="T1172">
        <f t="shared" ca="1" si="386"/>
        <v>1.3924272678729401</v>
      </c>
      <c r="U1172">
        <f t="shared" ca="1" si="389"/>
        <v>45.166595184079206</v>
      </c>
      <c r="Z1172">
        <f t="shared" si="387"/>
        <v>0.13950695386685397</v>
      </c>
      <c r="AA1172" s="62">
        <f>PI()/4*('Config sheet'!$N$38^2-'Config sheet'!$N$41^2)*'Stage 2'!Z1172*2</f>
        <v>1.1590822535284446E-2</v>
      </c>
      <c r="AB1172">
        <f t="shared" si="388"/>
        <v>78.462853693393683</v>
      </c>
    </row>
    <row r="1173" spans="3:28" x14ac:dyDescent="0.25">
      <c r="C1173">
        <f t="shared" si="390"/>
        <v>118</v>
      </c>
      <c r="D1173">
        <f t="shared" si="375"/>
        <v>995</v>
      </c>
      <c r="E1173">
        <f t="shared" si="376"/>
        <v>0.17780000000000001</v>
      </c>
      <c r="F1173">
        <f t="shared" si="372"/>
        <v>1.9765494137353436E-2</v>
      </c>
      <c r="G1173">
        <f t="shared" si="377"/>
        <v>104.19615634406146</v>
      </c>
      <c r="H1173">
        <f t="shared" si="378"/>
        <v>2.0594885173533091</v>
      </c>
      <c r="I1173" s="3">
        <f t="shared" si="379"/>
        <v>8.8900000000000007E-2</v>
      </c>
      <c r="J1173" s="3">
        <f t="shared" si="380"/>
        <v>0.40640000000000004</v>
      </c>
      <c r="K1173">
        <f t="shared" si="381"/>
        <v>0.17836454566721116</v>
      </c>
      <c r="L1173" s="62">
        <f>PI()/4*('Config sheet'!$N$38^2-'Config sheet'!$N$41^2)*'Stage 2'!K1173*2</f>
        <v>1.4819274151655626E-2</v>
      </c>
      <c r="M1173">
        <f t="shared" si="382"/>
        <v>81.865119347274572</v>
      </c>
      <c r="N1173" s="62">
        <f>'Config sheet'!$N$44</f>
        <v>5.8970333333333338</v>
      </c>
      <c r="O1173">
        <f t="shared" si="391"/>
        <v>7.3388422514454215</v>
      </c>
      <c r="P1173">
        <f t="shared" si="392"/>
        <v>-571.18455779370959</v>
      </c>
      <c r="Q1173">
        <f t="shared" si="383"/>
        <v>180</v>
      </c>
      <c r="R1173">
        <f t="shared" si="384"/>
        <v>-102.81322040286773</v>
      </c>
      <c r="S1173">
        <f t="shared" si="385"/>
        <v>-102.81322040286773</v>
      </c>
      <c r="T1173">
        <f t="shared" ca="1" si="386"/>
        <v>1.3924272678729401</v>
      </c>
      <c r="U1173">
        <f t="shared" ca="1" si="389"/>
        <v>45.596822410267571</v>
      </c>
      <c r="Z1173">
        <f t="shared" si="387"/>
        <v>0.13828842566721117</v>
      </c>
      <c r="AA1173" s="62">
        <f>PI()/4*('Config sheet'!$N$38^2-'Config sheet'!$N$41^2)*'Stage 2'!Z1173*2</f>
        <v>1.1489582104432669E-2</v>
      </c>
      <c r="AB1173">
        <f t="shared" si="388"/>
        <v>77.777517248150261</v>
      </c>
    </row>
    <row r="1174" spans="3:28" x14ac:dyDescent="0.25">
      <c r="C1174">
        <f t="shared" si="390"/>
        <v>117</v>
      </c>
      <c r="D1174">
        <f t="shared" si="375"/>
        <v>995</v>
      </c>
      <c r="E1174">
        <f t="shared" si="376"/>
        <v>0.17780000000000001</v>
      </c>
      <c r="F1174">
        <f t="shared" si="372"/>
        <v>1.9597989949748745E-2</v>
      </c>
      <c r="G1174">
        <f t="shared" si="377"/>
        <v>104.19615634406146</v>
      </c>
      <c r="H1174">
        <f t="shared" si="378"/>
        <v>2.0420352248333655</v>
      </c>
      <c r="I1174" s="3">
        <f t="shared" si="379"/>
        <v>8.8900000000000007E-2</v>
      </c>
      <c r="J1174" s="3">
        <f t="shared" si="380"/>
        <v>0.40640000000000004</v>
      </c>
      <c r="K1174">
        <f t="shared" si="381"/>
        <v>0.17712998001370112</v>
      </c>
      <c r="L1174" s="62">
        <f>PI()/4*('Config sheet'!$N$38^2-'Config sheet'!$N$41^2)*'Stage 2'!K1174*2</f>
        <v>1.471670126190814E-2</v>
      </c>
      <c r="M1174">
        <f t="shared" si="382"/>
        <v>81.298482832217275</v>
      </c>
      <c r="N1174" s="62">
        <f>'Config sheet'!$N$44</f>
        <v>5.8970333333333338</v>
      </c>
      <c r="O1174">
        <f t="shared" si="391"/>
        <v>7.433776185954418</v>
      </c>
      <c r="P1174">
        <f t="shared" si="392"/>
        <v>-562.2794020274514</v>
      </c>
      <c r="Q1174">
        <f t="shared" si="383"/>
        <v>180</v>
      </c>
      <c r="R1174">
        <f t="shared" si="384"/>
        <v>-101.21029236494127</v>
      </c>
      <c r="S1174">
        <f t="shared" si="385"/>
        <v>-101.21029236494125</v>
      </c>
      <c r="T1174">
        <f t="shared" ca="1" si="386"/>
        <v>1.3924272678729401</v>
      </c>
      <c r="U1174">
        <f t="shared" ca="1" si="389"/>
        <v>46.039942973692199</v>
      </c>
      <c r="Z1174">
        <f t="shared" si="387"/>
        <v>0.13705386001370112</v>
      </c>
      <c r="AA1174" s="62">
        <f>PI()/4*('Config sheet'!$N$38^2-'Config sheet'!$N$41^2)*'Stage 2'!Z1174*2</f>
        <v>1.1387009214685183E-2</v>
      </c>
      <c r="AB1174">
        <f t="shared" si="388"/>
        <v>77.083160862599044</v>
      </c>
    </row>
    <row r="1175" spans="3:28" x14ac:dyDescent="0.25">
      <c r="C1175">
        <f t="shared" ref="C1175:C1183" si="393">180-C810</f>
        <v>116</v>
      </c>
      <c r="D1175">
        <f t="shared" si="375"/>
        <v>995</v>
      </c>
      <c r="E1175">
        <f t="shared" si="376"/>
        <v>0.17780000000000001</v>
      </c>
      <c r="F1175">
        <f t="shared" ref="F1175:F1238" si="394">C1175*$G$4</f>
        <v>1.9430485762144054E-2</v>
      </c>
      <c r="G1175">
        <f t="shared" si="377"/>
        <v>104.19615634406146</v>
      </c>
      <c r="H1175">
        <f t="shared" si="378"/>
        <v>2.024581932313422</v>
      </c>
      <c r="I1175" s="3">
        <f t="shared" si="379"/>
        <v>8.8900000000000007E-2</v>
      </c>
      <c r="J1175" s="3">
        <f t="shared" si="380"/>
        <v>0.40640000000000004</v>
      </c>
      <c r="K1175">
        <f t="shared" si="381"/>
        <v>0.17587961985269962</v>
      </c>
      <c r="L1175" s="62">
        <f>PI()/4*('Config sheet'!$N$38^2-'Config sheet'!$N$41^2)*'Stage 2'!K1175*2</f>
        <v>1.4612816098268269E-2</v>
      </c>
      <c r="M1175">
        <f t="shared" si="382"/>
        <v>80.72459701076906</v>
      </c>
      <c r="N1175" s="62">
        <f>'Config sheet'!$N$44</f>
        <v>5.8970333333333338</v>
      </c>
      <c r="O1175">
        <f t="shared" ref="O1175:O1183" si="395">I1175*G1175*SIN(H1175)+I1175^2*G1175*SIN(2*H1175)/(2*J1175)</f>
        <v>7.5271946654159088</v>
      </c>
      <c r="P1175">
        <f t="shared" ref="P1175:P1183" si="396">I1175*G1175^2*COS(H1175)+(I1175^2*G1175^2*COS(2*H1175)/J1175)</f>
        <v>-553.0895758043855</v>
      </c>
      <c r="Q1175">
        <f t="shared" si="383"/>
        <v>180</v>
      </c>
      <c r="R1175">
        <f t="shared" si="384"/>
        <v>-99.556123644789395</v>
      </c>
      <c r="S1175">
        <f t="shared" si="385"/>
        <v>-99.556123644789395</v>
      </c>
      <c r="T1175">
        <f t="shared" ca="1" si="386"/>
        <v>1.3924272678729401</v>
      </c>
      <c r="U1175">
        <f t="shared" ca="1" si="389"/>
        <v>46.496328035300515</v>
      </c>
      <c r="Z1175">
        <f t="shared" si="387"/>
        <v>0.13580349985269963</v>
      </c>
      <c r="AA1175" s="62">
        <f>PI()/4*('Config sheet'!$N$38^2-'Config sheet'!$N$41^2)*'Stage 2'!Z1175*2</f>
        <v>1.1283124051045312E-2</v>
      </c>
      <c r="AB1175">
        <f t="shared" si="388"/>
        <v>76.379921176996419</v>
      </c>
    </row>
    <row r="1176" spans="3:28" x14ac:dyDescent="0.25">
      <c r="C1176">
        <f t="shared" si="393"/>
        <v>115</v>
      </c>
      <c r="D1176">
        <f t="shared" ref="D1176:D1239" si="397">$D$4</f>
        <v>995</v>
      </c>
      <c r="E1176">
        <f t="shared" ref="E1176:E1239" si="398">$E$4</f>
        <v>0.17780000000000001</v>
      </c>
      <c r="F1176">
        <f t="shared" si="394"/>
        <v>1.9262981574539366E-2</v>
      </c>
      <c r="G1176">
        <f t="shared" ref="G1176:G1239" si="399">D1176/60*2*PI()</f>
        <v>104.19615634406146</v>
      </c>
      <c r="H1176">
        <f t="shared" ref="H1176:H1239" si="400">G1176*F1176</f>
        <v>2.0071286397934789</v>
      </c>
      <c r="I1176" s="3">
        <f t="shared" ref="I1176:I1239" si="401">$I$4</f>
        <v>8.8900000000000007E-2</v>
      </c>
      <c r="J1176" s="3">
        <f t="shared" ref="J1176:J1239" si="402">$J$4</f>
        <v>0.40640000000000004</v>
      </c>
      <c r="K1176">
        <f t="shared" ref="K1176:K1239" si="403">(J1176+I1176)-(I1176*COS(H1176)+(J1176^2-I1176^2*(SIN(H1176))^2)^0.5)+$B$1111</f>
        <v>0.17461371604777554</v>
      </c>
      <c r="L1176" s="62">
        <f>PI()/4*('Config sheet'!$N$38^2-'Config sheet'!$N$41^2)*'Stage 2'!K1176*2</f>
        <v>1.4507639503532925E-2</v>
      </c>
      <c r="M1176">
        <f t="shared" ref="M1176:M1239" si="404">L1176*100/$AG$741</f>
        <v>80.143577023390876</v>
      </c>
      <c r="N1176" s="62">
        <f>'Config sheet'!$N$44</f>
        <v>5.8970333333333338</v>
      </c>
      <c r="O1176">
        <f t="shared" si="395"/>
        <v>7.6190497871881835</v>
      </c>
      <c r="P1176">
        <f t="shared" si="396"/>
        <v>-543.61250059286954</v>
      </c>
      <c r="Q1176">
        <f t="shared" ref="Q1176:Q1239" si="405">$V$4</f>
        <v>180</v>
      </c>
      <c r="R1176">
        <f t="shared" ref="R1176:R1239" si="406">Q1176*I1176*G1176^2*(COS(H1176)+(I1176/J1176)*COS(2*H1176))*10^-3</f>
        <v>-97.850250106716516</v>
      </c>
      <c r="S1176">
        <f t="shared" ref="S1176:S1239" si="407">Q1176*P1176*10^-3</f>
        <v>-97.850250106716516</v>
      </c>
      <c r="T1176">
        <f t="shared" ref="T1176:T1239" ca="1" si="408">$V$741</f>
        <v>1.3924272678729401</v>
      </c>
      <c r="U1176">
        <f t="shared" ca="1" si="389"/>
        <v>46.966362785648002</v>
      </c>
      <c r="Z1176">
        <f t="shared" ref="Z1176:Z1239" si="409">(J1176+I1176)-(I1176*COS(H1176)+(J1176^2-I1176^2*(SIN(H1176))^2)^0.5)</f>
        <v>0.13453759604777554</v>
      </c>
      <c r="AA1176" s="62">
        <f>PI()/4*('Config sheet'!$N$38^2-'Config sheet'!$N$41^2)*'Stage 2'!Z1176*2</f>
        <v>1.1177947456309968E-2</v>
      </c>
      <c r="AB1176">
        <f t="shared" ref="AB1176:AB1239" si="410">AA1176*100/($AG$741-$AG$743)</f>
        <v>75.667939284463174</v>
      </c>
    </row>
    <row r="1177" spans="3:28" x14ac:dyDescent="0.25">
      <c r="C1177">
        <f t="shared" si="393"/>
        <v>114</v>
      </c>
      <c r="D1177">
        <f t="shared" si="397"/>
        <v>995</v>
      </c>
      <c r="E1177">
        <f t="shared" si="398"/>
        <v>0.17780000000000001</v>
      </c>
      <c r="F1177">
        <f t="shared" si="394"/>
        <v>1.9095477386934675E-2</v>
      </c>
      <c r="G1177">
        <f t="shared" si="399"/>
        <v>104.19615634406146</v>
      </c>
      <c r="H1177">
        <f t="shared" si="400"/>
        <v>1.9896753472735356</v>
      </c>
      <c r="I1177" s="3">
        <f t="shared" si="401"/>
        <v>8.8900000000000007E-2</v>
      </c>
      <c r="J1177" s="3">
        <f t="shared" si="402"/>
        <v>0.40640000000000004</v>
      </c>
      <c r="K1177">
        <f t="shared" si="403"/>
        <v>0.17333252747889566</v>
      </c>
      <c r="L1177" s="62">
        <f>PI()/4*('Config sheet'!$N$38^2-'Config sheet'!$N$41^2)*'Stage 2'!K1177*2</f>
        <v>1.4401192986534965E-2</v>
      </c>
      <c r="M1177">
        <f t="shared" si="404"/>
        <v>79.555541689881224</v>
      </c>
      <c r="N1177" s="62">
        <f>'Config sheet'!$N$44</f>
        <v>5.8970333333333338</v>
      </c>
      <c r="O1177">
        <f t="shared" si="395"/>
        <v>7.7092932360616073</v>
      </c>
      <c r="P1177">
        <f t="shared" si="396"/>
        <v>-533.84583006613673</v>
      </c>
      <c r="Q1177">
        <f t="shared" si="405"/>
        <v>180</v>
      </c>
      <c r="R1177">
        <f t="shared" si="406"/>
        <v>-96.092249411904632</v>
      </c>
      <c r="S1177">
        <f t="shared" si="407"/>
        <v>-96.092249411904618</v>
      </c>
      <c r="T1177">
        <f t="shared" ca="1" si="408"/>
        <v>1.3924272678729401</v>
      </c>
      <c r="U1177">
        <f t="shared" ref="U1177:U1240" ca="1" si="411">IF(AND(L1177&lt;=$AG$740, U1176*(L1176/L1177)^T1177&lt;$AB$742, U1176*(L1176/L1177)^T1177&gt;$AB$740),U1176*(L1176/L1177)^T1177,IF(C1177&lt;0,$AB$741,IF(L1177&gt;=$AG$742,  U1176*(L1176/L1177)^T1177,$AB$743)))</f>
        <v>47.450446978706609</v>
      </c>
      <c r="Z1177">
        <f t="shared" si="409"/>
        <v>0.13325640747889567</v>
      </c>
      <c r="AA1177" s="62">
        <f>PI()/4*('Config sheet'!$N$38^2-'Config sheet'!$N$41^2)*'Stage 2'!Z1177*2</f>
        <v>1.1071500939312008E-2</v>
      </c>
      <c r="AB1177">
        <f t="shared" si="410"/>
        <v>74.947360786780465</v>
      </c>
    </row>
    <row r="1178" spans="3:28" x14ac:dyDescent="0.25">
      <c r="C1178">
        <f t="shared" si="393"/>
        <v>113</v>
      </c>
      <c r="D1178">
        <f t="shared" si="397"/>
        <v>995</v>
      </c>
      <c r="E1178">
        <f t="shared" si="398"/>
        <v>0.17780000000000001</v>
      </c>
      <c r="F1178">
        <f t="shared" si="394"/>
        <v>1.8927973199329984E-2</v>
      </c>
      <c r="G1178">
        <f t="shared" si="399"/>
        <v>104.19615634406146</v>
      </c>
      <c r="H1178">
        <f t="shared" si="400"/>
        <v>1.9722220547535922</v>
      </c>
      <c r="I1178" s="3">
        <f t="shared" si="401"/>
        <v>8.8900000000000007E-2</v>
      </c>
      <c r="J1178" s="3">
        <f t="shared" si="402"/>
        <v>0.40640000000000004</v>
      </c>
      <c r="K1178">
        <f t="shared" si="403"/>
        <v>0.17203632113558542</v>
      </c>
      <c r="L1178" s="62">
        <f>PI()/4*('Config sheet'!$N$38^2-'Config sheet'!$N$41^2)*'Stage 2'!K1178*2</f>
        <v>1.4293498729883372E-2</v>
      </c>
      <c r="M1178">
        <f t="shared" si="404"/>
        <v>78.960613552134774</v>
      </c>
      <c r="N1178" s="62">
        <f>'Config sheet'!$N$44</f>
        <v>5.8970333333333338</v>
      </c>
      <c r="O1178">
        <f t="shared" si="395"/>
        <v>7.7978763237512672</v>
      </c>
      <c r="P1178">
        <f t="shared" si="396"/>
        <v>-523.78745719278072</v>
      </c>
      <c r="Q1178">
        <f t="shared" si="405"/>
        <v>180</v>
      </c>
      <c r="R1178">
        <f t="shared" si="406"/>
        <v>-94.28174229470055</v>
      </c>
      <c r="S1178">
        <f t="shared" si="407"/>
        <v>-94.281742294700521</v>
      </c>
      <c r="T1178">
        <f t="shared" ca="1" si="408"/>
        <v>1.3924272678729401</v>
      </c>
      <c r="U1178">
        <f t="shared" ca="1" si="411"/>
        <v>47.948995487225503</v>
      </c>
      <c r="Z1178">
        <f t="shared" si="409"/>
        <v>0.13196020113558543</v>
      </c>
      <c r="AA1178" s="62">
        <f>PI()/4*('Config sheet'!$N$38^2-'Config sheet'!$N$41^2)*'Stage 2'!Z1178*2</f>
        <v>1.0963806682660416E-2</v>
      </c>
      <c r="AB1178">
        <f t="shared" si="410"/>
        <v>74.218335846785948</v>
      </c>
    </row>
    <row r="1179" spans="3:28" x14ac:dyDescent="0.25">
      <c r="C1179">
        <f t="shared" si="393"/>
        <v>112</v>
      </c>
      <c r="D1179">
        <f t="shared" si="397"/>
        <v>995</v>
      </c>
      <c r="E1179">
        <f t="shared" si="398"/>
        <v>0.17780000000000001</v>
      </c>
      <c r="F1179">
        <f t="shared" si="394"/>
        <v>1.8760469011725293E-2</v>
      </c>
      <c r="G1179">
        <f t="shared" si="399"/>
        <v>104.19615634406146</v>
      </c>
      <c r="H1179">
        <f t="shared" si="400"/>
        <v>1.9547687622336489</v>
      </c>
      <c r="I1179" s="3">
        <f t="shared" si="401"/>
        <v>8.8900000000000007E-2</v>
      </c>
      <c r="J1179" s="3">
        <f t="shared" si="402"/>
        <v>0.40640000000000004</v>
      </c>
      <c r="K1179">
        <f t="shared" si="403"/>
        <v>0.17072537220372092</v>
      </c>
      <c r="L1179" s="62">
        <f>PI()/4*('Config sheet'!$N$38^2-'Config sheet'!$N$41^2)*'Stage 2'!K1179*2</f>
        <v>1.4184579597174301E-2</v>
      </c>
      <c r="M1179">
        <f t="shared" si="404"/>
        <v>78.358918913977774</v>
      </c>
      <c r="N1179" s="62">
        <f>'Config sheet'!$N$44</f>
        <v>5.8970333333333338</v>
      </c>
      <c r="O1179">
        <f t="shared" si="395"/>
        <v>7.8847500295559252</v>
      </c>
      <c r="P1179">
        <f t="shared" si="396"/>
        <v>-513.43552107027642</v>
      </c>
      <c r="Q1179">
        <f t="shared" si="405"/>
        <v>180</v>
      </c>
      <c r="R1179">
        <f t="shared" si="406"/>
        <v>-92.418393792649766</v>
      </c>
      <c r="S1179">
        <f t="shared" si="407"/>
        <v>-92.418393792649766</v>
      </c>
      <c r="T1179">
        <f t="shared" ca="1" si="408"/>
        <v>1.3924272678729401</v>
      </c>
      <c r="U1179">
        <f t="shared" ca="1" si="411"/>
        <v>48.46243888034757</v>
      </c>
      <c r="Z1179">
        <f t="shared" si="409"/>
        <v>0.13064925220372092</v>
      </c>
      <c r="AA1179" s="62">
        <f>PI()/4*('Config sheet'!$N$38^2-'Config sheet'!$N$41^2)*'Stage 2'!Z1179*2</f>
        <v>1.0854887549951344E-2</v>
      </c>
      <c r="AB1179">
        <f t="shared" si="410"/>
        <v>73.481019237188377</v>
      </c>
    </row>
    <row r="1180" spans="3:28" x14ac:dyDescent="0.25">
      <c r="C1180">
        <f t="shared" si="393"/>
        <v>111</v>
      </c>
      <c r="D1180">
        <f t="shared" si="397"/>
        <v>995</v>
      </c>
      <c r="E1180">
        <f t="shared" si="398"/>
        <v>0.17780000000000001</v>
      </c>
      <c r="F1180">
        <f t="shared" si="394"/>
        <v>1.8592964824120605E-2</v>
      </c>
      <c r="G1180">
        <f t="shared" si="399"/>
        <v>104.19615634406146</v>
      </c>
      <c r="H1180">
        <f t="shared" si="400"/>
        <v>1.9373154697137058</v>
      </c>
      <c r="I1180" s="3">
        <f t="shared" si="401"/>
        <v>8.8900000000000007E-2</v>
      </c>
      <c r="J1180" s="3">
        <f t="shared" si="402"/>
        <v>0.40640000000000004</v>
      </c>
      <c r="K1180">
        <f t="shared" si="403"/>
        <v>0.16939996414562908</v>
      </c>
      <c r="L1180" s="62">
        <f>PI()/4*('Config sheet'!$N$38^2-'Config sheet'!$N$41^2)*'Stage 2'!K1180*2</f>
        <v>1.4074459139646136E-2</v>
      </c>
      <c r="M1180">
        <f t="shared" si="404"/>
        <v>77.750587877932233</v>
      </c>
      <c r="N1180" s="62">
        <f>'Config sheet'!$N$44</f>
        <v>5.8970333333333338</v>
      </c>
      <c r="O1180">
        <f t="shared" si="395"/>
        <v>7.9698650421394168</v>
      </c>
      <c r="P1180">
        <f t="shared" si="396"/>
        <v>-502.78841349191543</v>
      </c>
      <c r="Q1180">
        <f t="shared" si="405"/>
        <v>180</v>
      </c>
      <c r="R1180">
        <f t="shared" si="406"/>
        <v>-90.501914428544779</v>
      </c>
      <c r="S1180">
        <f t="shared" si="407"/>
        <v>-90.501914428544779</v>
      </c>
      <c r="T1180">
        <f t="shared" ca="1" si="408"/>
        <v>1.3924272678729401</v>
      </c>
      <c r="U1180">
        <f t="shared" ca="1" si="411"/>
        <v>48.991224024187503</v>
      </c>
      <c r="Z1180">
        <f t="shared" si="409"/>
        <v>0.12932384414562909</v>
      </c>
      <c r="AA1180" s="62">
        <f>PI()/4*('Config sheet'!$N$38^2-'Config sheet'!$N$41^2)*'Stage 2'!Z1180*2</f>
        <v>1.0744767092423179E-2</v>
      </c>
      <c r="AB1180">
        <f t="shared" si="410"/>
        <v>72.735570385618161</v>
      </c>
    </row>
    <row r="1181" spans="3:28" x14ac:dyDescent="0.25">
      <c r="C1181">
        <f t="shared" si="393"/>
        <v>110</v>
      </c>
      <c r="D1181">
        <f t="shared" si="397"/>
        <v>995</v>
      </c>
      <c r="E1181">
        <f t="shared" si="398"/>
        <v>0.17780000000000001</v>
      </c>
      <c r="F1181">
        <f t="shared" si="394"/>
        <v>1.8425460636515914E-2</v>
      </c>
      <c r="G1181">
        <f t="shared" si="399"/>
        <v>104.19615634406146</v>
      </c>
      <c r="H1181">
        <f t="shared" si="400"/>
        <v>1.9198621771937625</v>
      </c>
      <c r="I1181" s="3">
        <f t="shared" si="401"/>
        <v>8.8900000000000007E-2</v>
      </c>
      <c r="J1181" s="3">
        <f t="shared" si="402"/>
        <v>0.40640000000000004</v>
      </c>
      <c r="K1181">
        <f t="shared" si="403"/>
        <v>0.16806038877318019</v>
      </c>
      <c r="L1181" s="62">
        <f>PI()/4*('Config sheet'!$N$38^2-'Config sheet'!$N$41^2)*'Stage 2'!K1181*2</f>
        <v>1.3963161602252326E-2</v>
      </c>
      <c r="M1181">
        <f t="shared" si="404"/>
        <v>77.135754378763565</v>
      </c>
      <c r="N1181" s="62">
        <f>'Config sheet'!$N$44</f>
        <v>5.8970333333333338</v>
      </c>
      <c r="O1181">
        <f t="shared" si="395"/>
        <v>8.0531718023890644</v>
      </c>
      <c r="P1181">
        <f t="shared" si="396"/>
        <v>-491.84478523784389</v>
      </c>
      <c r="Q1181">
        <f t="shared" si="405"/>
        <v>180</v>
      </c>
      <c r="R1181">
        <f t="shared" si="406"/>
        <v>-88.532061342811915</v>
      </c>
      <c r="S1181">
        <f t="shared" si="407"/>
        <v>-88.5320613428119</v>
      </c>
      <c r="T1181">
        <f t="shared" ca="1" si="408"/>
        <v>1.3924272678729401</v>
      </c>
      <c r="U1181">
        <f t="shared" ca="1" si="411"/>
        <v>49.535814706074177</v>
      </c>
      <c r="Z1181">
        <f t="shared" si="409"/>
        <v>0.1279842687731802</v>
      </c>
      <c r="AA1181" s="62">
        <f>PI()/4*('Config sheet'!$N$38^2-'Config sheet'!$N$41^2)*'Stage 2'!Z1181*2</f>
        <v>1.0633469555029369E-2</v>
      </c>
      <c r="AB1181">
        <f t="shared" si="410"/>
        <v>71.982153415736889</v>
      </c>
    </row>
    <row r="1182" spans="3:28" x14ac:dyDescent="0.25">
      <c r="C1182">
        <f t="shared" si="393"/>
        <v>109</v>
      </c>
      <c r="D1182">
        <f t="shared" si="397"/>
        <v>995</v>
      </c>
      <c r="E1182">
        <f t="shared" si="398"/>
        <v>0.17780000000000001</v>
      </c>
      <c r="F1182">
        <f t="shared" si="394"/>
        <v>1.8257956448911223E-2</v>
      </c>
      <c r="G1182">
        <f t="shared" si="399"/>
        <v>104.19615634406146</v>
      </c>
      <c r="H1182">
        <f t="shared" si="400"/>
        <v>1.902408884673819</v>
      </c>
      <c r="I1182" s="3">
        <f t="shared" si="401"/>
        <v>8.8900000000000007E-2</v>
      </c>
      <c r="J1182" s="3">
        <f t="shared" si="402"/>
        <v>0.40640000000000004</v>
      </c>
      <c r="K1182">
        <f t="shared" si="403"/>
        <v>0.16670694631356298</v>
      </c>
      <c r="L1182" s="62">
        <f>PI()/4*('Config sheet'!$N$38^2-'Config sheet'!$N$41^2)*'Stage 2'!K1182*2</f>
        <v>1.3850711929126253E-2</v>
      </c>
      <c r="M1182">
        <f t="shared" si="404"/>
        <v>76.514556213669948</v>
      </c>
      <c r="N1182" s="62">
        <f>'Config sheet'!$N$44</f>
        <v>5.8970333333333338</v>
      </c>
      <c r="O1182">
        <f t="shared" si="395"/>
        <v>8.1346205473041184</v>
      </c>
      <c r="P1182">
        <f t="shared" si="396"/>
        <v>-480.60355208121905</v>
      </c>
      <c r="Q1182">
        <f t="shared" si="405"/>
        <v>180</v>
      </c>
      <c r="R1182">
        <f t="shared" si="406"/>
        <v>-86.508639374619435</v>
      </c>
      <c r="S1182">
        <f t="shared" si="407"/>
        <v>-86.50863937461942</v>
      </c>
      <c r="T1182">
        <f t="shared" ca="1" si="408"/>
        <v>1.3924272678729401</v>
      </c>
      <c r="U1182">
        <f t="shared" ca="1" si="411"/>
        <v>50.096692283152748</v>
      </c>
      <c r="Z1182">
        <f t="shared" si="409"/>
        <v>0.12663082631356298</v>
      </c>
      <c r="AA1182" s="62">
        <f>PI()/4*('Config sheet'!$N$38^2-'Config sheet'!$N$41^2)*'Stage 2'!Z1182*2</f>
        <v>1.0521019881903296E-2</v>
      </c>
      <c r="AB1182">
        <f t="shared" si="410"/>
        <v>71.220937184231161</v>
      </c>
    </row>
    <row r="1183" spans="3:28" x14ac:dyDescent="0.25">
      <c r="C1183">
        <f t="shared" si="393"/>
        <v>108</v>
      </c>
      <c r="D1183">
        <f t="shared" si="397"/>
        <v>995</v>
      </c>
      <c r="E1183">
        <f t="shared" si="398"/>
        <v>0.17780000000000001</v>
      </c>
      <c r="F1183">
        <f t="shared" si="394"/>
        <v>1.8090452261306532E-2</v>
      </c>
      <c r="G1183">
        <f t="shared" si="399"/>
        <v>104.19615634406146</v>
      </c>
      <c r="H1183">
        <f t="shared" si="400"/>
        <v>1.8849555921538756</v>
      </c>
      <c r="I1183" s="3">
        <f t="shared" si="401"/>
        <v>8.8900000000000007E-2</v>
      </c>
      <c r="J1183" s="3">
        <f t="shared" si="402"/>
        <v>0.40640000000000004</v>
      </c>
      <c r="K1183">
        <f t="shared" si="403"/>
        <v>0.1653399454674403</v>
      </c>
      <c r="L1183" s="62">
        <f>PI()/4*('Config sheet'!$N$38^2-'Config sheet'!$N$41^2)*'Stage 2'!K1183*2</f>
        <v>1.3737135768413046E-2</v>
      </c>
      <c r="M1183">
        <f t="shared" si="404"/>
        <v>75.887135068974189</v>
      </c>
      <c r="N1183" s="62">
        <f>'Config sheet'!$N$44</f>
        <v>5.8970333333333338</v>
      </c>
      <c r="O1183">
        <f t="shared" si="395"/>
        <v>8.2141613548658068</v>
      </c>
      <c r="P1183">
        <f t="shared" si="396"/>
        <v>-469.06390050083792</v>
      </c>
      <c r="Q1183">
        <f t="shared" si="405"/>
        <v>180</v>
      </c>
      <c r="R1183">
        <f t="shared" si="406"/>
        <v>-84.431502090150829</v>
      </c>
      <c r="S1183">
        <f t="shared" si="407"/>
        <v>-84.431502090150829</v>
      </c>
      <c r="T1183">
        <f t="shared" ca="1" si="408"/>
        <v>1.3924272678729401</v>
      </c>
      <c r="U1183">
        <f t="shared" ca="1" si="411"/>
        <v>50.674356356030152</v>
      </c>
      <c r="Z1183">
        <f t="shared" si="409"/>
        <v>0.1252638254674403</v>
      </c>
      <c r="AA1183" s="62">
        <f>PI()/4*('Config sheet'!$N$38^2-'Config sheet'!$N$41^2)*'Stage 2'!Z1183*2</f>
        <v>1.0407443721190089E-2</v>
      </c>
      <c r="AB1183">
        <f t="shared" si="410"/>
        <v>70.452095313520971</v>
      </c>
    </row>
    <row r="1184" spans="3:28" x14ac:dyDescent="0.25">
      <c r="C1184">
        <f t="shared" ref="C1184:C1247" si="412">180-C819</f>
        <v>107</v>
      </c>
      <c r="D1184">
        <f t="shared" si="397"/>
        <v>995</v>
      </c>
      <c r="E1184">
        <f t="shared" si="398"/>
        <v>0.17780000000000001</v>
      </c>
      <c r="F1184">
        <f t="shared" si="394"/>
        <v>1.7922948073701844E-2</v>
      </c>
      <c r="G1184">
        <f t="shared" si="399"/>
        <v>104.19615634406146</v>
      </c>
      <c r="H1184">
        <f t="shared" si="400"/>
        <v>1.8675022996339325</v>
      </c>
      <c r="I1184" s="3">
        <f t="shared" si="401"/>
        <v>8.8900000000000007E-2</v>
      </c>
      <c r="J1184" s="3">
        <f t="shared" si="402"/>
        <v>0.40640000000000004</v>
      </c>
      <c r="K1184">
        <f t="shared" si="403"/>
        <v>0.16395970345918948</v>
      </c>
      <c r="L1184" s="62">
        <f>PI()/4*('Config sheet'!$N$38^2-'Config sheet'!$N$41^2)*'Stage 2'!K1184*2</f>
        <v>1.3622459476443768E-2</v>
      </c>
      <c r="M1184">
        <f t="shared" si="404"/>
        <v>75.253636543183106</v>
      </c>
      <c r="N1184" s="62">
        <f>'Config sheet'!$N$44</f>
        <v>5.8970333333333338</v>
      </c>
      <c r="O1184">
        <f t="shared" ref="O1184:O1247" si="413">I1184*G1184*SIN(H1184)+I1184^2*G1184*SIN(2*H1184)/(2*J1184)</f>
        <v>8.2917441898390898</v>
      </c>
      <c r="P1184">
        <f t="shared" ref="P1184:P1247" si="414">I1184*G1184^2*COS(H1184)+(I1184^2*G1184^2*COS(2*H1184)/J1184)</f>
        <v>-457.22529309193976</v>
      </c>
      <c r="Q1184">
        <f t="shared" si="405"/>
        <v>180</v>
      </c>
      <c r="R1184">
        <f t="shared" si="406"/>
        <v>-82.300552756549152</v>
      </c>
      <c r="S1184">
        <f t="shared" si="407"/>
        <v>-82.300552756549152</v>
      </c>
      <c r="T1184">
        <f t="shared" ca="1" si="408"/>
        <v>1.3924272678729401</v>
      </c>
      <c r="U1184">
        <f t="shared" ca="1" si="411"/>
        <v>51.269325468130234</v>
      </c>
      <c r="Z1184">
        <f t="shared" si="409"/>
        <v>0.12388358345918948</v>
      </c>
      <c r="AA1184" s="62">
        <f>PI()/4*('Config sheet'!$N$38^2-'Config sheet'!$N$41^2)*'Stage 2'!Z1184*2</f>
        <v>1.0292767429220811E-2</v>
      </c>
      <c r="AB1184">
        <f t="shared" si="410"/>
        <v>69.675806220016568</v>
      </c>
    </row>
    <row r="1185" spans="3:28" x14ac:dyDescent="0.25">
      <c r="C1185">
        <f t="shared" si="412"/>
        <v>106</v>
      </c>
      <c r="D1185">
        <f t="shared" si="397"/>
        <v>995</v>
      </c>
      <c r="E1185">
        <f t="shared" si="398"/>
        <v>0.17780000000000001</v>
      </c>
      <c r="F1185">
        <f t="shared" si="394"/>
        <v>1.7755443886097153E-2</v>
      </c>
      <c r="G1185">
        <f t="shared" si="399"/>
        <v>104.19615634406146</v>
      </c>
      <c r="H1185">
        <f t="shared" si="400"/>
        <v>1.8500490071139892</v>
      </c>
      <c r="I1185" s="3">
        <f t="shared" si="401"/>
        <v>8.8900000000000007E-2</v>
      </c>
      <c r="J1185" s="3">
        <f t="shared" si="402"/>
        <v>0.40640000000000004</v>
      </c>
      <c r="K1185">
        <f t="shared" si="403"/>
        <v>0.16256654607894527</v>
      </c>
      <c r="L1185" s="62">
        <f>PI()/4*('Config sheet'!$N$38^2-'Config sheet'!$N$41^2)*'Stage 2'!K1185*2</f>
        <v>1.3506710121228517E-2</v>
      </c>
      <c r="M1185">
        <f t="shared" si="404"/>
        <v>74.614210166284067</v>
      </c>
      <c r="N1185" s="62">
        <f>'Config sheet'!$N$44</f>
        <v>5.8970333333333338</v>
      </c>
      <c r="O1185">
        <f t="shared" si="413"/>
        <v>8.3673189504549281</v>
      </c>
      <c r="P1185">
        <f t="shared" si="414"/>
        <v>-445.08747366724475</v>
      </c>
      <c r="Q1185">
        <f t="shared" si="405"/>
        <v>180</v>
      </c>
      <c r="R1185">
        <f t="shared" si="406"/>
        <v>-80.115745260104077</v>
      </c>
      <c r="S1185">
        <f t="shared" si="407"/>
        <v>-80.115745260104063</v>
      </c>
      <c r="T1185">
        <f t="shared" ca="1" si="408"/>
        <v>1.3924272678729401</v>
      </c>
      <c r="U1185">
        <f t="shared" ca="1" si="411"/>
        <v>51.882137831398595</v>
      </c>
      <c r="Z1185">
        <f t="shared" si="409"/>
        <v>0.12249042607894528</v>
      </c>
      <c r="AA1185" s="62">
        <f>PI()/4*('Config sheet'!$N$38^2-'Config sheet'!$N$41^2)*'Stage 2'!Z1185*2</f>
        <v>1.017701807400556E-2</v>
      </c>
      <c r="AB1185">
        <f t="shared" si="410"/>
        <v>68.892253137764499</v>
      </c>
    </row>
    <row r="1186" spans="3:28" x14ac:dyDescent="0.25">
      <c r="C1186">
        <f t="shared" si="412"/>
        <v>105</v>
      </c>
      <c r="D1186">
        <f t="shared" si="397"/>
        <v>995</v>
      </c>
      <c r="E1186">
        <f t="shared" si="398"/>
        <v>0.17780000000000001</v>
      </c>
      <c r="F1186">
        <f t="shared" si="394"/>
        <v>1.7587939698492462E-2</v>
      </c>
      <c r="G1186">
        <f t="shared" si="399"/>
        <v>104.19615634406146</v>
      </c>
      <c r="H1186">
        <f t="shared" si="400"/>
        <v>1.8325957145940459</v>
      </c>
      <c r="I1186" s="3">
        <f t="shared" si="401"/>
        <v>8.8900000000000007E-2</v>
      </c>
      <c r="J1186" s="3">
        <f t="shared" si="402"/>
        <v>0.40640000000000004</v>
      </c>
      <c r="K1186">
        <f t="shared" si="403"/>
        <v>0.16116080771616792</v>
      </c>
      <c r="L1186" s="62">
        <f>PI()/4*('Config sheet'!$N$38^2-'Config sheet'!$N$41^2)*'Stage 2'!K1186*2</f>
        <v>1.3389915485245393E-2</v>
      </c>
      <c r="M1186">
        <f t="shared" si="404"/>
        <v>73.96900941515203</v>
      </c>
      <c r="N1186" s="62">
        <f>'Config sheet'!$N$44</f>
        <v>5.8970333333333338</v>
      </c>
      <c r="O1186">
        <f t="shared" si="413"/>
        <v>8.4408355159205115</v>
      </c>
      <c r="P1186">
        <f t="shared" si="414"/>
        <v>-432.65047204066093</v>
      </c>
      <c r="Q1186">
        <f t="shared" si="405"/>
        <v>180</v>
      </c>
      <c r="R1186">
        <f t="shared" si="406"/>
        <v>-77.877084967318964</v>
      </c>
      <c r="S1186">
        <f t="shared" si="407"/>
        <v>-77.877084967318964</v>
      </c>
      <c r="T1186">
        <f t="shared" ca="1" si="408"/>
        <v>1.3924272678729401</v>
      </c>
      <c r="U1186">
        <f t="shared" ca="1" si="411"/>
        <v>52.513352078966982</v>
      </c>
      <c r="Z1186">
        <f t="shared" si="409"/>
        <v>0.12108468771616793</v>
      </c>
      <c r="AA1186" s="62">
        <f>PI()/4*('Config sheet'!$N$38^2-'Config sheet'!$N$41^2)*'Stage 2'!Z1186*2</f>
        <v>1.0060223438022436E-2</v>
      </c>
      <c r="AB1186">
        <f t="shared" si="410"/>
        <v>68.101624137327292</v>
      </c>
    </row>
    <row r="1187" spans="3:28" x14ac:dyDescent="0.25">
      <c r="C1187">
        <f t="shared" si="412"/>
        <v>104</v>
      </c>
      <c r="D1187">
        <f t="shared" si="397"/>
        <v>995</v>
      </c>
      <c r="E1187">
        <f t="shared" si="398"/>
        <v>0.17780000000000001</v>
      </c>
      <c r="F1187">
        <f t="shared" si="394"/>
        <v>1.7420435510887775E-2</v>
      </c>
      <c r="G1187">
        <f t="shared" si="399"/>
        <v>104.19615634406146</v>
      </c>
      <c r="H1187">
        <f t="shared" si="400"/>
        <v>1.8151424220741028</v>
      </c>
      <c r="I1187" s="3">
        <f t="shared" si="401"/>
        <v>8.8900000000000007E-2</v>
      </c>
      <c r="J1187" s="3">
        <f t="shared" si="402"/>
        <v>0.40640000000000004</v>
      </c>
      <c r="K1187">
        <f t="shared" si="403"/>
        <v>0.15974283138447543</v>
      </c>
      <c r="L1187" s="62">
        <f>PI()/4*('Config sheet'!$N$38^2-'Config sheet'!$N$41^2)*'Stage 2'!K1187*2</f>
        <v>1.3272104067503683E-2</v>
      </c>
      <c r="M1187">
        <f t="shared" si="404"/>
        <v>73.318191724946914</v>
      </c>
      <c r="N1187" s="62">
        <f>'Config sheet'!$N$44</f>
        <v>5.8970333333333338</v>
      </c>
      <c r="O1187">
        <f t="shared" si="413"/>
        <v>8.5122437947036946</v>
      </c>
      <c r="P1187">
        <f t="shared" si="414"/>
        <v>-419.91460848646489</v>
      </c>
      <c r="Q1187">
        <f t="shared" si="405"/>
        <v>180</v>
      </c>
      <c r="R1187">
        <f t="shared" si="406"/>
        <v>-75.584629527563678</v>
      </c>
      <c r="S1187">
        <f t="shared" si="407"/>
        <v>-75.584629527563678</v>
      </c>
      <c r="T1187">
        <f t="shared" ca="1" si="408"/>
        <v>1.3924272678729401</v>
      </c>
      <c r="U1187">
        <f t="shared" ca="1" si="411"/>
        <v>53.163548045343809</v>
      </c>
      <c r="Z1187">
        <f t="shared" si="409"/>
        <v>0.11966671138447543</v>
      </c>
      <c r="AA1187" s="62">
        <f>PI()/4*('Config sheet'!$N$38^2-'Config sheet'!$N$41^2)*'Stage 2'!Z1187*2</f>
        <v>9.9424120202807262E-3</v>
      </c>
      <c r="AB1187">
        <f t="shared" si="410"/>
        <v>67.304112139749961</v>
      </c>
    </row>
    <row r="1188" spans="3:28" x14ac:dyDescent="0.25">
      <c r="C1188">
        <f t="shared" si="412"/>
        <v>103</v>
      </c>
      <c r="D1188">
        <f t="shared" si="397"/>
        <v>995</v>
      </c>
      <c r="E1188">
        <f t="shared" si="398"/>
        <v>0.17780000000000001</v>
      </c>
      <c r="F1188">
        <f t="shared" si="394"/>
        <v>1.7252931323283083E-2</v>
      </c>
      <c r="G1188">
        <f t="shared" si="399"/>
        <v>104.19615634406146</v>
      </c>
      <c r="H1188">
        <f t="shared" si="400"/>
        <v>1.7976891295541595</v>
      </c>
      <c r="I1188" s="3">
        <f t="shared" si="401"/>
        <v>8.8900000000000007E-2</v>
      </c>
      <c r="J1188" s="3">
        <f t="shared" si="402"/>
        <v>0.40640000000000004</v>
      </c>
      <c r="K1188">
        <f t="shared" si="403"/>
        <v>0.15831296873748613</v>
      </c>
      <c r="L1188" s="62">
        <f>PI()/4*('Config sheet'!$N$38^2-'Config sheet'!$N$41^2)*'Stage 2'!K1188*2</f>
        <v>1.3153305084860118E-2</v>
      </c>
      <c r="M1188">
        <f t="shared" si="404"/>
        <v>72.66191849638507</v>
      </c>
      <c r="N1188" s="62">
        <f>'Config sheet'!$N$44</f>
        <v>5.8970333333333338</v>
      </c>
      <c r="O1188">
        <f t="shared" si="413"/>
        <v>8.5814937735367227</v>
      </c>
      <c r="P1188">
        <f t="shared" si="414"/>
        <v>-406.88049786715857</v>
      </c>
      <c r="Q1188">
        <f t="shared" si="405"/>
        <v>180</v>
      </c>
      <c r="R1188">
        <f t="shared" si="406"/>
        <v>-73.238489616088557</v>
      </c>
      <c r="S1188">
        <f t="shared" si="407"/>
        <v>-73.238489616088543</v>
      </c>
      <c r="T1188">
        <f t="shared" ca="1" si="408"/>
        <v>1.3924272678729401</v>
      </c>
      <c r="U1188">
        <f t="shared" ca="1" si="411"/>
        <v>53.833327574648315</v>
      </c>
      <c r="Z1188">
        <f t="shared" si="409"/>
        <v>0.11823684873748613</v>
      </c>
      <c r="AA1188" s="62">
        <f>PI()/4*('Config sheet'!$N$38^2-'Config sheet'!$N$41^2)*'Stage 2'!Z1188*2</f>
        <v>9.8236130376371609E-3</v>
      </c>
      <c r="AB1188">
        <f t="shared" si="410"/>
        <v>66.499914925470264</v>
      </c>
    </row>
    <row r="1189" spans="3:28" x14ac:dyDescent="0.25">
      <c r="C1189">
        <f t="shared" si="412"/>
        <v>102</v>
      </c>
      <c r="D1189">
        <f t="shared" si="397"/>
        <v>995</v>
      </c>
      <c r="E1189">
        <f t="shared" si="398"/>
        <v>0.17780000000000001</v>
      </c>
      <c r="F1189">
        <f t="shared" si="394"/>
        <v>1.7085427135678392E-2</v>
      </c>
      <c r="G1189">
        <f t="shared" si="399"/>
        <v>104.19615634406146</v>
      </c>
      <c r="H1189">
        <f t="shared" si="400"/>
        <v>1.780235837034216</v>
      </c>
      <c r="I1189" s="3">
        <f t="shared" si="401"/>
        <v>8.8900000000000007E-2</v>
      </c>
      <c r="J1189" s="3">
        <f t="shared" si="402"/>
        <v>0.40640000000000004</v>
      </c>
      <c r="K1189">
        <f t="shared" si="403"/>
        <v>0.15687158007543472</v>
      </c>
      <c r="L1189" s="62">
        <f>PI()/4*('Config sheet'!$N$38^2-'Config sheet'!$N$41^2)*'Stage 2'!K1189*2</f>
        <v>1.3033548472568561E-2</v>
      </c>
      <c r="M1189">
        <f t="shared" si="404"/>
        <v>72.000355098775728</v>
      </c>
      <c r="N1189" s="62">
        <f>'Config sheet'!$N$44</f>
        <v>5.8970333333333338</v>
      </c>
      <c r="O1189">
        <f t="shared" si="413"/>
        <v>8.6485355670831758</v>
      </c>
      <c r="P1189">
        <f t="shared" si="414"/>
        <v>-393.5490534235945</v>
      </c>
      <c r="Q1189">
        <f t="shared" si="405"/>
        <v>180</v>
      </c>
      <c r="R1189">
        <f t="shared" si="406"/>
        <v>-70.838829616247025</v>
      </c>
      <c r="S1189">
        <f t="shared" si="407"/>
        <v>-70.838829616247011</v>
      </c>
      <c r="T1189">
        <f t="shared" ca="1" si="408"/>
        <v>1.3924272678729401</v>
      </c>
      <c r="U1189">
        <f t="shared" ca="1" si="411"/>
        <v>54.523315357341538</v>
      </c>
      <c r="Z1189">
        <f t="shared" si="409"/>
        <v>0.11679546007543473</v>
      </c>
      <c r="AA1189" s="62">
        <f>PI()/4*('Config sheet'!$N$38^2-'Config sheet'!$N$41^2)*'Stage 2'!Z1189*2</f>
        <v>9.7038564253456045E-3</v>
      </c>
      <c r="AB1189">
        <f t="shared" si="410"/>
        <v>65.689235138039777</v>
      </c>
    </row>
    <row r="1190" spans="3:28" x14ac:dyDescent="0.25">
      <c r="C1190">
        <f t="shared" si="412"/>
        <v>101</v>
      </c>
      <c r="D1190">
        <f t="shared" si="397"/>
        <v>995</v>
      </c>
      <c r="E1190">
        <f t="shared" si="398"/>
        <v>0.17780000000000001</v>
      </c>
      <c r="F1190">
        <f t="shared" si="394"/>
        <v>1.6917922948073701E-2</v>
      </c>
      <c r="G1190">
        <f t="shared" si="399"/>
        <v>104.19615634406146</v>
      </c>
      <c r="H1190">
        <f t="shared" si="400"/>
        <v>1.7627825445142726</v>
      </c>
      <c r="I1190" s="3">
        <f t="shared" si="401"/>
        <v>8.8900000000000007E-2</v>
      </c>
      <c r="J1190" s="3">
        <f t="shared" si="402"/>
        <v>0.40640000000000004</v>
      </c>
      <c r="K1190">
        <f t="shared" si="403"/>
        <v>0.15541903434233756</v>
      </c>
      <c r="L1190" s="62">
        <f>PI()/4*('Config sheet'!$N$38^2-'Config sheet'!$N$41^2)*'Stage 2'!K1190*2</f>
        <v>1.2912864884044492E-2</v>
      </c>
      <c r="M1190">
        <f t="shared" si="404"/>
        <v>71.333670868720063</v>
      </c>
      <c r="N1190" s="62">
        <f>'Config sheet'!$N$44</f>
        <v>5.8970333333333338</v>
      </c>
      <c r="O1190">
        <f t="shared" si="413"/>
        <v>8.7133194682110648</v>
      </c>
      <c r="P1190">
        <f t="shared" si="414"/>
        <v>-379.92149022136982</v>
      </c>
      <c r="Q1190">
        <f t="shared" si="405"/>
        <v>180</v>
      </c>
      <c r="R1190">
        <f t="shared" si="406"/>
        <v>-68.385868239846559</v>
      </c>
      <c r="S1190">
        <f t="shared" si="407"/>
        <v>-68.385868239846573</v>
      </c>
      <c r="T1190">
        <f t="shared" ca="1" si="408"/>
        <v>1.3924272678729401</v>
      </c>
      <c r="U1190">
        <f t="shared" ca="1" si="411"/>
        <v>55.234159795832447</v>
      </c>
      <c r="Z1190">
        <f t="shared" si="409"/>
        <v>0.11534291434233757</v>
      </c>
      <c r="AA1190" s="62">
        <f>PI()/4*('Config sheet'!$N$38^2-'Config sheet'!$N$41^2)*'Stage 2'!Z1190*2</f>
        <v>9.5831728368215331E-3</v>
      </c>
      <c r="AB1190">
        <f t="shared" si="410"/>
        <v>64.872280282529559</v>
      </c>
    </row>
    <row r="1191" spans="3:28" x14ac:dyDescent="0.25">
      <c r="C1191">
        <f t="shared" si="412"/>
        <v>100</v>
      </c>
      <c r="D1191">
        <f t="shared" si="397"/>
        <v>995</v>
      </c>
      <c r="E1191">
        <f t="shared" si="398"/>
        <v>0.17780000000000001</v>
      </c>
      <c r="F1191">
        <f t="shared" si="394"/>
        <v>1.6750418760469014E-2</v>
      </c>
      <c r="G1191">
        <f t="shared" si="399"/>
        <v>104.19615634406146</v>
      </c>
      <c r="H1191">
        <f t="shared" si="400"/>
        <v>1.7453292519943295</v>
      </c>
      <c r="I1191" s="3">
        <f t="shared" si="401"/>
        <v>8.8900000000000007E-2</v>
      </c>
      <c r="J1191" s="3">
        <f t="shared" si="402"/>
        <v>0.40640000000000004</v>
      </c>
      <c r="K1191">
        <f t="shared" si="403"/>
        <v>0.15395570911349354</v>
      </c>
      <c r="L1191" s="62">
        <f>PI()/4*('Config sheet'!$N$38^2-'Config sheet'!$N$41^2)*'Stage 2'!K1191*2</f>
        <v>1.2791285689826522E-2</v>
      </c>
      <c r="M1191">
        <f t="shared" si="404"/>
        <v>70.66203910437433</v>
      </c>
      <c r="N1191" s="62">
        <f>'Config sheet'!$N$44</f>
        <v>5.8970333333333338</v>
      </c>
      <c r="O1191">
        <f t="shared" si="413"/>
        <v>8.7757959988140541</v>
      </c>
      <c r="P1191">
        <f t="shared" si="414"/>
        <v>-365.99932824789971</v>
      </c>
      <c r="Q1191">
        <f t="shared" si="405"/>
        <v>180</v>
      </c>
      <c r="R1191">
        <f t="shared" si="406"/>
        <v>-65.879879084621948</v>
      </c>
      <c r="S1191">
        <f t="shared" si="407"/>
        <v>-65.879879084621948</v>
      </c>
      <c r="T1191">
        <f t="shared" ca="1" si="408"/>
        <v>1.3924272678729401</v>
      </c>
      <c r="U1191">
        <f t="shared" ca="1" si="411"/>
        <v>55.966533899249136</v>
      </c>
      <c r="Z1191">
        <f t="shared" si="409"/>
        <v>0.11387958911349355</v>
      </c>
      <c r="AA1191" s="62">
        <f>PI()/4*('Config sheet'!$N$38^2-'Config sheet'!$N$41^2)*'Stage 2'!Z1191*2</f>
        <v>9.4615936426035649E-3</v>
      </c>
      <c r="AB1191">
        <f t="shared" si="410"/>
        <v>64.049262718500302</v>
      </c>
    </row>
    <row r="1192" spans="3:28" x14ac:dyDescent="0.25">
      <c r="C1192">
        <f t="shared" si="412"/>
        <v>99</v>
      </c>
      <c r="D1192">
        <f t="shared" si="397"/>
        <v>995</v>
      </c>
      <c r="E1192">
        <f t="shared" si="398"/>
        <v>0.17780000000000001</v>
      </c>
      <c r="F1192">
        <f t="shared" si="394"/>
        <v>1.6582914572864323E-2</v>
      </c>
      <c r="G1192">
        <f t="shared" si="399"/>
        <v>104.19615634406146</v>
      </c>
      <c r="H1192">
        <f t="shared" si="400"/>
        <v>1.7278759594743862</v>
      </c>
      <c r="I1192" s="3">
        <f t="shared" si="401"/>
        <v>8.8900000000000007E-2</v>
      </c>
      <c r="J1192" s="3">
        <f t="shared" si="402"/>
        <v>0.40640000000000004</v>
      </c>
      <c r="K1192">
        <f t="shared" si="403"/>
        <v>0.152481990573131</v>
      </c>
      <c r="L1192" s="62">
        <f>PI()/4*('Config sheet'!$N$38^2-'Config sheet'!$N$41^2)*'Stage 2'!K1192*2</f>
        <v>1.2668842975719213E-2</v>
      </c>
      <c r="M1192">
        <f t="shared" si="404"/>
        <v>69.985637055190352</v>
      </c>
      <c r="N1192" s="62">
        <f>'Config sheet'!$N$44</f>
        <v>5.8970333333333338</v>
      </c>
      <c r="O1192">
        <f t="shared" si="413"/>
        <v>8.8359159611218185</v>
      </c>
      <c r="P1192">
        <f t="shared" si="414"/>
        <v>-351.7843951550052</v>
      </c>
      <c r="Q1192">
        <f t="shared" si="405"/>
        <v>180</v>
      </c>
      <c r="R1192">
        <f t="shared" si="406"/>
        <v>-63.321191127900953</v>
      </c>
      <c r="S1192">
        <f t="shared" si="407"/>
        <v>-63.321191127900939</v>
      </c>
      <c r="T1192">
        <f t="shared" ca="1" si="408"/>
        <v>1.3924272678729401</v>
      </c>
      <c r="U1192">
        <f t="shared" ca="1" si="411"/>
        <v>56.721136207554359</v>
      </c>
      <c r="Z1192">
        <f t="shared" si="409"/>
        <v>0.11240587057313101</v>
      </c>
      <c r="AA1192" s="62">
        <f>PI()/4*('Config sheet'!$N$38^2-'Config sheet'!$N$41^2)*'Stage 2'!Z1192*2</f>
        <v>9.3391509284962565E-3</v>
      </c>
      <c r="AB1192">
        <f t="shared" si="410"/>
        <v>63.220399647430256</v>
      </c>
    </row>
    <row r="1193" spans="3:28" x14ac:dyDescent="0.25">
      <c r="C1193">
        <f t="shared" si="412"/>
        <v>98</v>
      </c>
      <c r="D1193">
        <f t="shared" si="397"/>
        <v>995</v>
      </c>
      <c r="E1193">
        <f t="shared" si="398"/>
        <v>0.17780000000000001</v>
      </c>
      <c r="F1193">
        <f t="shared" si="394"/>
        <v>1.6415410385259632E-2</v>
      </c>
      <c r="G1193">
        <f t="shared" si="399"/>
        <v>104.19615634406146</v>
      </c>
      <c r="H1193">
        <f t="shared" si="400"/>
        <v>1.7104226669544429</v>
      </c>
      <c r="I1193" s="3">
        <f t="shared" si="401"/>
        <v>8.8900000000000007E-2</v>
      </c>
      <c r="J1193" s="3">
        <f t="shared" si="402"/>
        <v>0.40640000000000004</v>
      </c>
      <c r="K1193">
        <f t="shared" si="403"/>
        <v>0.15099827348201739</v>
      </c>
      <c r="L1193" s="62">
        <f>PI()/4*('Config sheet'!$N$38^2-'Config sheet'!$N$41^2)*'Stage 2'!K1193*2</f>
        <v>1.2545569540101949E-2</v>
      </c>
      <c r="M1193">
        <f t="shared" si="404"/>
        <v>69.304645907049093</v>
      </c>
      <c r="N1193" s="62">
        <f>'Config sheet'!$N$44</f>
        <v>5.8970333333333338</v>
      </c>
      <c r="O1193">
        <f t="shared" si="413"/>
        <v>8.8936304894397669</v>
      </c>
      <c r="P1193">
        <f t="shared" si="414"/>
        <v>-337.27882864227388</v>
      </c>
      <c r="Q1193">
        <f t="shared" si="405"/>
        <v>180</v>
      </c>
      <c r="R1193">
        <f t="shared" si="406"/>
        <v>-60.710189155609299</v>
      </c>
      <c r="S1193">
        <f t="shared" si="407"/>
        <v>-60.710189155609299</v>
      </c>
      <c r="T1193">
        <f t="shared" ca="1" si="408"/>
        <v>1.3924272678729401</v>
      </c>
      <c r="U1193">
        <f t="shared" ca="1" si="411"/>
        <v>57.49869174506442</v>
      </c>
      <c r="Z1193">
        <f t="shared" si="409"/>
        <v>0.11092215348201739</v>
      </c>
      <c r="AA1193" s="62">
        <f>PI()/4*('Config sheet'!$N$38^2-'Config sheet'!$N$41^2)*'Stage 2'!Z1193*2</f>
        <v>9.2158774928789919E-3</v>
      </c>
      <c r="AB1193">
        <f t="shared" si="410"/>
        <v>62.385913094497973</v>
      </c>
    </row>
    <row r="1194" spans="3:28" x14ac:dyDescent="0.25">
      <c r="C1194">
        <f t="shared" si="412"/>
        <v>97</v>
      </c>
      <c r="D1194">
        <f t="shared" si="397"/>
        <v>995</v>
      </c>
      <c r="E1194">
        <f t="shared" si="398"/>
        <v>0.17780000000000001</v>
      </c>
      <c r="F1194">
        <f t="shared" si="394"/>
        <v>1.624790619765494E-2</v>
      </c>
      <c r="G1194">
        <f t="shared" si="399"/>
        <v>104.19615634406146</v>
      </c>
      <c r="H1194">
        <f t="shared" si="400"/>
        <v>1.6929693744344994</v>
      </c>
      <c r="I1194" s="3">
        <f t="shared" si="401"/>
        <v>8.8900000000000007E-2</v>
      </c>
      <c r="J1194" s="3">
        <f t="shared" si="402"/>
        <v>0.40640000000000004</v>
      </c>
      <c r="K1194">
        <f t="shared" si="403"/>
        <v>0.14950496113487316</v>
      </c>
      <c r="L1194" s="62">
        <f>PI()/4*('Config sheet'!$N$38^2-'Config sheet'!$N$41^2)*'Stage 2'!K1194*2</f>
        <v>1.24214988903907E-2</v>
      </c>
      <c r="M1194">
        <f t="shared" si="404"/>
        <v>68.619250762714685</v>
      </c>
      <c r="N1194" s="62">
        <f>'Config sheet'!$N$44</f>
        <v>5.8970333333333338</v>
      </c>
      <c r="O1194">
        <f t="shared" si="413"/>
        <v>8.948891102257619</v>
      </c>
      <c r="P1194">
        <f t="shared" si="414"/>
        <v>-322.48507847688279</v>
      </c>
      <c r="Q1194">
        <f t="shared" si="405"/>
        <v>180</v>
      </c>
      <c r="R1194">
        <f t="shared" si="406"/>
        <v>-58.047314125838902</v>
      </c>
      <c r="S1194">
        <f t="shared" si="407"/>
        <v>-58.047314125838902</v>
      </c>
      <c r="T1194">
        <f t="shared" ca="1" si="408"/>
        <v>1.3924272678729401</v>
      </c>
      <c r="U1194">
        <f t="shared" ca="1" si="411"/>
        <v>58.299953003279491</v>
      </c>
      <c r="Z1194">
        <f t="shared" si="409"/>
        <v>0.10942884113487317</v>
      </c>
      <c r="AA1194" s="62">
        <f>PI()/4*('Config sheet'!$N$38^2-'Config sheet'!$N$41^2)*'Stage 2'!Z1194*2</f>
        <v>9.0918068431677431E-3</v>
      </c>
      <c r="AB1194">
        <f t="shared" si="410"/>
        <v>61.546029884630578</v>
      </c>
    </row>
    <row r="1195" spans="3:28" x14ac:dyDescent="0.25">
      <c r="C1195">
        <f t="shared" si="412"/>
        <v>96</v>
      </c>
      <c r="D1195">
        <f t="shared" si="397"/>
        <v>995</v>
      </c>
      <c r="E1195">
        <f t="shared" si="398"/>
        <v>0.17780000000000001</v>
      </c>
      <c r="F1195">
        <f t="shared" si="394"/>
        <v>1.6080402010050253E-2</v>
      </c>
      <c r="G1195">
        <f t="shared" si="399"/>
        <v>104.19615634406146</v>
      </c>
      <c r="H1195">
        <f t="shared" si="400"/>
        <v>1.6755160819145565</v>
      </c>
      <c r="I1195" s="3">
        <f t="shared" si="401"/>
        <v>8.8900000000000007E-2</v>
      </c>
      <c r="J1195" s="3">
        <f t="shared" si="402"/>
        <v>0.40640000000000004</v>
      </c>
      <c r="K1195">
        <f t="shared" si="403"/>
        <v>0.14800246530744343</v>
      </c>
      <c r="L1195" s="62">
        <f>PI()/4*('Config sheet'!$N$38^2-'Config sheet'!$N$41^2)*'Stage 2'!K1195*2</f>
        <v>1.2296665238640519E-2</v>
      </c>
      <c r="M1195">
        <f t="shared" si="404"/>
        <v>67.92964061754148</v>
      </c>
      <c r="N1195" s="62">
        <f>'Config sheet'!$N$44</f>
        <v>5.8970333333333338</v>
      </c>
      <c r="O1195">
        <f t="shared" si="413"/>
        <v>9.0016497546655767</v>
      </c>
      <c r="P1195">
        <f t="shared" si="414"/>
        <v>-307.40590814601899</v>
      </c>
      <c r="Q1195">
        <f t="shared" si="405"/>
        <v>180</v>
      </c>
      <c r="R1195">
        <f t="shared" si="406"/>
        <v>-55.333063466283413</v>
      </c>
      <c r="S1195">
        <f t="shared" si="407"/>
        <v>-55.33306346628342</v>
      </c>
      <c r="T1195">
        <f t="shared" ca="1" si="408"/>
        <v>1.3924272678729401</v>
      </c>
      <c r="U1195">
        <f t="shared" ca="1" si="411"/>
        <v>59.12570095276709</v>
      </c>
      <c r="Z1195">
        <f t="shared" si="409"/>
        <v>0.10792634530744344</v>
      </c>
      <c r="AA1195" s="62">
        <f>PI()/4*('Config sheet'!$N$38^2-'Config sheet'!$N$41^2)*'Stage 2'!Z1195*2</f>
        <v>8.966973191417562E-3</v>
      </c>
      <c r="AB1195">
        <f t="shared" si="410"/>
        <v>60.70098161273534</v>
      </c>
    </row>
    <row r="1196" spans="3:28" x14ac:dyDescent="0.25">
      <c r="C1196">
        <f t="shared" si="412"/>
        <v>95</v>
      </c>
      <c r="D1196">
        <f t="shared" si="397"/>
        <v>995</v>
      </c>
      <c r="E1196">
        <f t="shared" si="398"/>
        <v>0.17780000000000001</v>
      </c>
      <c r="F1196">
        <f t="shared" si="394"/>
        <v>1.5912897822445562E-2</v>
      </c>
      <c r="G1196">
        <f t="shared" si="399"/>
        <v>104.19615634406146</v>
      </c>
      <c r="H1196">
        <f t="shared" si="400"/>
        <v>1.6580627893946129</v>
      </c>
      <c r="I1196" s="3">
        <f t="shared" si="401"/>
        <v>8.8900000000000007E-2</v>
      </c>
      <c r="J1196" s="3">
        <f t="shared" si="402"/>
        <v>0.40640000000000004</v>
      </c>
      <c r="K1196">
        <f t="shared" si="403"/>
        <v>0.14649120619310291</v>
      </c>
      <c r="L1196" s="62">
        <f>PI()/4*('Config sheet'!$N$38^2-'Config sheet'!$N$41^2)*'Stage 2'!K1196*2</f>
        <v>1.2171103496278413E-2</v>
      </c>
      <c r="M1196">
        <f t="shared" si="404"/>
        <v>67.236008330377331</v>
      </c>
      <c r="N1196" s="62">
        <f>'Config sheet'!$N$44</f>
        <v>5.8970333333333338</v>
      </c>
      <c r="O1196">
        <f t="shared" si="413"/>
        <v>9.0518588910162805</v>
      </c>
      <c r="P1196">
        <f t="shared" si="414"/>
        <v>-292.04439613846415</v>
      </c>
      <c r="Q1196">
        <f t="shared" si="405"/>
        <v>180</v>
      </c>
      <c r="R1196">
        <f t="shared" si="406"/>
        <v>-52.567991304923545</v>
      </c>
      <c r="S1196">
        <f t="shared" si="407"/>
        <v>-52.567991304923545</v>
      </c>
      <c r="T1196">
        <f t="shared" ca="1" si="408"/>
        <v>1.3924272678729401</v>
      </c>
      <c r="U1196">
        <f t="shared" ca="1" si="411"/>
        <v>59.976746083641167</v>
      </c>
      <c r="Z1196">
        <f t="shared" si="409"/>
        <v>0.10641508619310291</v>
      </c>
      <c r="AA1196" s="62">
        <f>PI()/4*('Config sheet'!$N$38^2-'Config sheet'!$N$41^2)*'Stage 2'!Z1196*2</f>
        <v>8.8414114490554564E-3</v>
      </c>
      <c r="AB1196">
        <f t="shared" si="410"/>
        <v>59.851004608044384</v>
      </c>
    </row>
    <row r="1197" spans="3:28" x14ac:dyDescent="0.25">
      <c r="C1197">
        <f t="shared" si="412"/>
        <v>94</v>
      </c>
      <c r="D1197">
        <f t="shared" si="397"/>
        <v>995</v>
      </c>
      <c r="E1197">
        <f t="shared" si="398"/>
        <v>0.17780000000000001</v>
      </c>
      <c r="F1197">
        <f t="shared" si="394"/>
        <v>1.5745393634840871E-2</v>
      </c>
      <c r="G1197">
        <f t="shared" si="399"/>
        <v>104.19615634406146</v>
      </c>
      <c r="H1197">
        <f t="shared" si="400"/>
        <v>1.6406094968746696</v>
      </c>
      <c r="I1197" s="3">
        <f t="shared" si="401"/>
        <v>8.8900000000000007E-2</v>
      </c>
      <c r="J1197" s="3">
        <f t="shared" si="402"/>
        <v>0.40640000000000004</v>
      </c>
      <c r="K1197">
        <f t="shared" si="403"/>
        <v>0.14497161232888595</v>
      </c>
      <c r="L1197" s="62">
        <f>PI()/4*('Config sheet'!$N$38^2-'Config sheet'!$N$41^2)*'Stage 2'!K1197*2</f>
        <v>1.2044849267957607E-2</v>
      </c>
      <c r="M1197">
        <f t="shared" si="404"/>
        <v>66.53855058961301</v>
      </c>
      <c r="N1197" s="62">
        <f>'Config sheet'!$N$44</f>
        <v>5.8970333333333338</v>
      </c>
      <c r="O1197">
        <f t="shared" si="413"/>
        <v>9.099471497770141</v>
      </c>
      <c r="P1197">
        <f t="shared" si="414"/>
        <v>-276.40393685237831</v>
      </c>
      <c r="Q1197">
        <f t="shared" si="405"/>
        <v>180</v>
      </c>
      <c r="R1197">
        <f t="shared" si="406"/>
        <v>-49.752708633428099</v>
      </c>
      <c r="S1197">
        <f t="shared" si="407"/>
        <v>-49.752708633428099</v>
      </c>
      <c r="T1197">
        <f t="shared" ca="1" si="408"/>
        <v>1.3924272678729401</v>
      </c>
      <c r="U1197">
        <f t="shared" ca="1" si="411"/>
        <v>60.853929473954665</v>
      </c>
      <c r="Z1197">
        <f t="shared" si="409"/>
        <v>0.10489549232888595</v>
      </c>
      <c r="AA1197" s="62">
        <f>PI()/4*('Config sheet'!$N$38^2-'Config sheet'!$N$41^2)*'Stage 2'!Z1197*2</f>
        <v>8.7151572207346505E-3</v>
      </c>
      <c r="AB1197">
        <f t="shared" si="410"/>
        <v>58.996339892511784</v>
      </c>
    </row>
    <row r="1198" spans="3:28" x14ac:dyDescent="0.25">
      <c r="C1198">
        <f t="shared" si="412"/>
        <v>93</v>
      </c>
      <c r="D1198">
        <f t="shared" si="397"/>
        <v>995</v>
      </c>
      <c r="E1198">
        <f t="shared" si="398"/>
        <v>0.17780000000000001</v>
      </c>
      <c r="F1198">
        <f t="shared" si="394"/>
        <v>1.5577889447236181E-2</v>
      </c>
      <c r="G1198">
        <f t="shared" si="399"/>
        <v>104.19615634406146</v>
      </c>
      <c r="H1198">
        <f t="shared" si="400"/>
        <v>1.6231562043547263</v>
      </c>
      <c r="I1198" s="3">
        <f t="shared" si="401"/>
        <v>8.8900000000000007E-2</v>
      </c>
      <c r="J1198" s="3">
        <f t="shared" si="402"/>
        <v>0.40640000000000004</v>
      </c>
      <c r="K1198">
        <f t="shared" si="403"/>
        <v>0.14344412051085292</v>
      </c>
      <c r="L1198" s="62">
        <f>PI()/4*('Config sheet'!$N$38^2-'Config sheet'!$N$41^2)*'Stage 2'!K1198*2</f>
        <v>1.1917938844525831E-2</v>
      </c>
      <c r="M1198">
        <f t="shared" si="404"/>
        <v>65.837467874337449</v>
      </c>
      <c r="N1198" s="62">
        <f>'Config sheet'!$N$44</f>
        <v>5.8970333333333338</v>
      </c>
      <c r="O1198">
        <f t="shared" si="413"/>
        <v>9.1444411564612871</v>
      </c>
      <c r="P1198">
        <f t="shared" si="414"/>
        <v>-260.48824112674288</v>
      </c>
      <c r="Q1198">
        <f t="shared" si="405"/>
        <v>180</v>
      </c>
      <c r="R1198">
        <f t="shared" si="406"/>
        <v>-46.887883402813721</v>
      </c>
      <c r="S1198">
        <f t="shared" si="407"/>
        <v>-46.887883402813721</v>
      </c>
      <c r="T1198">
        <f t="shared" ca="1" si="408"/>
        <v>1.3924272678729401</v>
      </c>
      <c r="U1198">
        <f t="shared" ca="1" si="411"/>
        <v>61.758123885063185</v>
      </c>
      <c r="Z1198">
        <f t="shared" si="409"/>
        <v>0.10336800051085293</v>
      </c>
      <c r="AA1198" s="62">
        <f>PI()/4*('Config sheet'!$N$38^2-'Config sheet'!$N$41^2)*'Stage 2'!Z1198*2</f>
        <v>8.5882467973028738E-3</v>
      </c>
      <c r="AB1198">
        <f t="shared" si="410"/>
        <v>58.137233133213122</v>
      </c>
    </row>
    <row r="1199" spans="3:28" x14ac:dyDescent="0.25">
      <c r="C1199">
        <f t="shared" si="412"/>
        <v>92</v>
      </c>
      <c r="D1199">
        <f t="shared" si="397"/>
        <v>995</v>
      </c>
      <c r="E1199">
        <f t="shared" si="398"/>
        <v>0.17780000000000001</v>
      </c>
      <c r="F1199">
        <f t="shared" si="394"/>
        <v>1.5410385259631492E-2</v>
      </c>
      <c r="G1199">
        <f t="shared" si="399"/>
        <v>104.19615634406146</v>
      </c>
      <c r="H1199">
        <f t="shared" si="400"/>
        <v>1.6057029118347832</v>
      </c>
      <c r="I1199" s="3">
        <f t="shared" si="401"/>
        <v>8.8900000000000007E-2</v>
      </c>
      <c r="J1199" s="3">
        <f t="shared" si="402"/>
        <v>0.40640000000000004</v>
      </c>
      <c r="K1199">
        <f t="shared" si="403"/>
        <v>0.1419091756987258</v>
      </c>
      <c r="L1199" s="62">
        <f>PI()/4*('Config sheet'!$N$38^2-'Config sheet'!$N$41^2)*'Stage 2'!K1199*2</f>
        <v>1.1790409195102039E-2</v>
      </c>
      <c r="M1199">
        <f t="shared" si="404"/>
        <v>65.132964410567709</v>
      </c>
      <c r="N1199" s="62">
        <f>'Config sheet'!$N$44</f>
        <v>5.8970333333333338</v>
      </c>
      <c r="O1199">
        <f t="shared" si="413"/>
        <v>9.1867220967208212</v>
      </c>
      <c r="P1199">
        <f t="shared" si="414"/>
        <v>-244.30133639440598</v>
      </c>
      <c r="Q1199">
        <f t="shared" si="405"/>
        <v>180</v>
      </c>
      <c r="R1199">
        <f t="shared" si="406"/>
        <v>-43.974240550993073</v>
      </c>
      <c r="S1199">
        <f t="shared" si="407"/>
        <v>-43.974240550993073</v>
      </c>
      <c r="T1199">
        <f t="shared" ca="1" si="408"/>
        <v>1.3924272678729401</v>
      </c>
      <c r="U1199">
        <f t="shared" ca="1" si="411"/>
        <v>62.690234882719743</v>
      </c>
      <c r="Z1199">
        <f t="shared" si="409"/>
        <v>0.10183305569872581</v>
      </c>
      <c r="AA1199" s="62">
        <f>PI()/4*('Config sheet'!$N$38^2-'Config sheet'!$N$41^2)*'Stage 2'!Z1199*2</f>
        <v>8.4607171478790818E-3</v>
      </c>
      <c r="AB1199">
        <f t="shared" si="410"/>
        <v>57.273934588709679</v>
      </c>
    </row>
    <row r="1200" spans="3:28" x14ac:dyDescent="0.25">
      <c r="C1200">
        <f t="shared" si="412"/>
        <v>91</v>
      </c>
      <c r="D1200">
        <f t="shared" si="397"/>
        <v>995</v>
      </c>
      <c r="E1200">
        <f t="shared" si="398"/>
        <v>0.17780000000000001</v>
      </c>
      <c r="F1200">
        <f t="shared" si="394"/>
        <v>1.5242881072026801E-2</v>
      </c>
      <c r="G1200">
        <f t="shared" si="399"/>
        <v>104.19615634406146</v>
      </c>
      <c r="H1200">
        <f t="shared" si="400"/>
        <v>1.5882496193148399</v>
      </c>
      <c r="I1200" s="3">
        <f t="shared" si="401"/>
        <v>8.8900000000000007E-2</v>
      </c>
      <c r="J1200" s="3">
        <f t="shared" si="402"/>
        <v>0.40640000000000004</v>
      </c>
      <c r="K1200">
        <f t="shared" si="403"/>
        <v>0.14036723090974235</v>
      </c>
      <c r="L1200" s="62">
        <f>PI()/4*('Config sheet'!$N$38^2-'Config sheet'!$N$41^2)*'Stage 2'!K1200*2</f>
        <v>1.1662297958257377E-2</v>
      </c>
      <c r="M1200">
        <f t="shared" si="404"/>
        <v>64.425248122530519</v>
      </c>
      <c r="N1200" s="62">
        <f>'Config sheet'!$N$44</f>
        <v>5.8970333333333338</v>
      </c>
      <c r="O1200">
        <f t="shared" si="413"/>
        <v>9.2262692492939316</v>
      </c>
      <c r="P1200">
        <f t="shared" si="414"/>
        <v>-227.84756645511254</v>
      </c>
      <c r="Q1200">
        <f t="shared" si="405"/>
        <v>180</v>
      </c>
      <c r="R1200">
        <f t="shared" si="406"/>
        <v>-41.012561961920262</v>
      </c>
      <c r="S1200">
        <f t="shared" si="407"/>
        <v>-41.012561961920255</v>
      </c>
      <c r="T1200">
        <f t="shared" ca="1" si="408"/>
        <v>1.3924272678729401</v>
      </c>
      <c r="U1200">
        <f t="shared" ca="1" si="411"/>
        <v>63.65120198232335</v>
      </c>
      <c r="Z1200">
        <f t="shared" si="409"/>
        <v>0.10029111090974235</v>
      </c>
      <c r="AA1200" s="62">
        <f>PI()/4*('Config sheet'!$N$38^2-'Config sheet'!$N$41^2)*'Stage 2'!Z1200*2</f>
        <v>8.3326059110344197E-3</v>
      </c>
      <c r="AB1200">
        <f t="shared" si="410"/>
        <v>56.406699049348902</v>
      </c>
    </row>
    <row r="1201" spans="3:28" x14ac:dyDescent="0.25">
      <c r="C1201">
        <f t="shared" si="412"/>
        <v>90</v>
      </c>
      <c r="D1201">
        <f t="shared" si="397"/>
        <v>995</v>
      </c>
      <c r="E1201">
        <f t="shared" si="398"/>
        <v>0.17780000000000001</v>
      </c>
      <c r="F1201">
        <f t="shared" si="394"/>
        <v>1.5075376884422112E-2</v>
      </c>
      <c r="G1201">
        <f t="shared" si="399"/>
        <v>104.19615634406146</v>
      </c>
      <c r="H1201">
        <f t="shared" si="400"/>
        <v>1.5707963267948966</v>
      </c>
      <c r="I1201" s="3">
        <f t="shared" si="401"/>
        <v>8.8900000000000007E-2</v>
      </c>
      <c r="J1201" s="3">
        <f t="shared" si="402"/>
        <v>0.40640000000000004</v>
      </c>
      <c r="K1201">
        <f t="shared" si="403"/>
        <v>0.13881874710170172</v>
      </c>
      <c r="L1201" s="62">
        <f>PI()/4*('Config sheet'!$N$38^2-'Config sheet'!$N$41^2)*'Stage 2'!K1201*2</f>
        <v>1.1533643432298117E-2</v>
      </c>
      <c r="M1201">
        <f t="shared" si="404"/>
        <v>63.714530578983009</v>
      </c>
      <c r="N1201" s="62">
        <f>'Config sheet'!$N$44</f>
        <v>5.8970333333333338</v>
      </c>
      <c r="O1201">
        <f t="shared" si="413"/>
        <v>9.2630382989870643</v>
      </c>
      <c r="P1201">
        <f t="shared" si="414"/>
        <v>-211.13159086737485</v>
      </c>
      <c r="Q1201">
        <f t="shared" si="405"/>
        <v>180</v>
      </c>
      <c r="R1201">
        <f t="shared" si="406"/>
        <v>-38.003686356127481</v>
      </c>
      <c r="S1201">
        <f t="shared" si="407"/>
        <v>-38.003686356127474</v>
      </c>
      <c r="T1201">
        <f t="shared" ca="1" si="408"/>
        <v>1.3924272678729401</v>
      </c>
      <c r="U1201">
        <f t="shared" ca="1" si="411"/>
        <v>64.641999816357711</v>
      </c>
      <c r="Z1201">
        <f t="shared" si="409"/>
        <v>9.874262710170173E-2</v>
      </c>
      <c r="AA1201" s="62">
        <f>PI()/4*('Config sheet'!$N$38^2-'Config sheet'!$N$41^2)*'Stage 2'!Z1201*2</f>
        <v>8.2039513850751603E-3</v>
      </c>
      <c r="AB1201">
        <f t="shared" si="410"/>
        <v>55.535785771485784</v>
      </c>
    </row>
    <row r="1202" spans="3:28" x14ac:dyDescent="0.25">
      <c r="C1202">
        <f t="shared" si="412"/>
        <v>89</v>
      </c>
      <c r="D1202">
        <f t="shared" si="397"/>
        <v>995</v>
      </c>
      <c r="E1202">
        <f t="shared" si="398"/>
        <v>0.17780000000000001</v>
      </c>
      <c r="F1202">
        <f t="shared" si="394"/>
        <v>1.4907872696817421E-2</v>
      </c>
      <c r="G1202">
        <f t="shared" si="399"/>
        <v>104.19615634406146</v>
      </c>
      <c r="H1202">
        <f t="shared" si="400"/>
        <v>1.5533430342749532</v>
      </c>
      <c r="I1202" s="3">
        <f t="shared" si="401"/>
        <v>8.8900000000000007E-2</v>
      </c>
      <c r="J1202" s="3">
        <f t="shared" si="402"/>
        <v>0.40640000000000004</v>
      </c>
      <c r="K1202">
        <f t="shared" si="403"/>
        <v>0.13726419304519333</v>
      </c>
      <c r="L1202" s="62">
        <f>PI()/4*('Config sheet'!$N$38^2-'Config sheet'!$N$41^2)*'Stage 2'!K1202*2</f>
        <v>1.1404484564649897E-2</v>
      </c>
      <c r="M1202">
        <f t="shared" si="404"/>
        <v>63.001026934568749</v>
      </c>
      <c r="N1202" s="62">
        <f>'Config sheet'!$N$44</f>
        <v>5.8970333333333338</v>
      </c>
      <c r="O1202">
        <f t="shared" si="413"/>
        <v>9.2969857374812577</v>
      </c>
      <c r="P1202">
        <f t="shared" si="414"/>
        <v>-194.15838395849369</v>
      </c>
      <c r="Q1202">
        <f t="shared" si="405"/>
        <v>180</v>
      </c>
      <c r="R1202">
        <f t="shared" si="406"/>
        <v>-34.948509112528868</v>
      </c>
      <c r="S1202">
        <f t="shared" si="407"/>
        <v>-34.94850911252886</v>
      </c>
      <c r="T1202">
        <f t="shared" ca="1" si="408"/>
        <v>1.3924272678729401</v>
      </c>
      <c r="U1202">
        <f t="shared" ca="1" si="411"/>
        <v>65.638900000000007</v>
      </c>
      <c r="Z1202">
        <f t="shared" si="409"/>
        <v>9.7188073045193335E-2</v>
      </c>
      <c r="AA1202" s="62">
        <f>PI()/4*('Config sheet'!$N$38^2-'Config sheet'!$N$41^2)*'Stage 2'!Z1202*2</f>
        <v>8.0747925174269406E-3</v>
      </c>
      <c r="AB1202">
        <f t="shared" si="410"/>
        <v>54.66145840562055</v>
      </c>
    </row>
    <row r="1203" spans="3:28" x14ac:dyDescent="0.25">
      <c r="C1203">
        <f t="shared" si="412"/>
        <v>88</v>
      </c>
      <c r="D1203">
        <f t="shared" si="397"/>
        <v>995</v>
      </c>
      <c r="E1203">
        <f t="shared" si="398"/>
        <v>0.17780000000000001</v>
      </c>
      <c r="F1203">
        <f t="shared" si="394"/>
        <v>1.4740368509212731E-2</v>
      </c>
      <c r="G1203">
        <f t="shared" si="399"/>
        <v>104.19615634406146</v>
      </c>
      <c r="H1203">
        <f t="shared" si="400"/>
        <v>1.5358897417550099</v>
      </c>
      <c r="I1203" s="3">
        <f t="shared" si="401"/>
        <v>8.8900000000000007E-2</v>
      </c>
      <c r="J1203" s="3">
        <f t="shared" si="402"/>
        <v>0.40640000000000004</v>
      </c>
      <c r="K1203">
        <f t="shared" si="403"/>
        <v>0.13570404518502116</v>
      </c>
      <c r="L1203" s="62">
        <f>PI()/4*('Config sheet'!$N$38^2-'Config sheet'!$N$41^2)*'Stage 2'!K1203*2</f>
        <v>1.1274860940344271E-2</v>
      </c>
      <c r="M1203">
        <f t="shared" si="404"/>
        <v>62.28495586621478</v>
      </c>
      <c r="N1203" s="62">
        <f>'Config sheet'!$N$44</f>
        <v>5.8970333333333338</v>
      </c>
      <c r="O1203">
        <f t="shared" si="413"/>
        <v>9.3280689159476609</v>
      </c>
      <c r="P1203">
        <f t="shared" si="414"/>
        <v>-176.93323345251116</v>
      </c>
      <c r="Q1203">
        <f t="shared" si="405"/>
        <v>180</v>
      </c>
      <c r="R1203">
        <f t="shared" si="406"/>
        <v>-31.847982021452012</v>
      </c>
      <c r="S1203">
        <f t="shared" si="407"/>
        <v>-31.847982021452008</v>
      </c>
      <c r="T1203">
        <f t="shared" ca="1" si="408"/>
        <v>1.3924272678729401</v>
      </c>
      <c r="U1203">
        <f t="shared" ca="1" si="411"/>
        <v>65.638900000000007</v>
      </c>
      <c r="Z1203">
        <f t="shared" si="409"/>
        <v>9.5627925185021168E-2</v>
      </c>
      <c r="AA1203" s="62">
        <f>PI()/4*('Config sheet'!$N$38^2-'Config sheet'!$N$41^2)*'Stage 2'!Z1203*2</f>
        <v>7.9451688931213137E-3</v>
      </c>
      <c r="AB1203">
        <f t="shared" si="410"/>
        <v>53.783984918459595</v>
      </c>
    </row>
    <row r="1204" spans="3:28" x14ac:dyDescent="0.25">
      <c r="C1204">
        <f t="shared" si="412"/>
        <v>87</v>
      </c>
      <c r="D1204">
        <f t="shared" si="397"/>
        <v>995</v>
      </c>
      <c r="E1204">
        <f t="shared" si="398"/>
        <v>0.17780000000000001</v>
      </c>
      <c r="F1204">
        <f t="shared" si="394"/>
        <v>1.457286432160804E-2</v>
      </c>
      <c r="G1204">
        <f t="shared" si="399"/>
        <v>104.19615634406146</v>
      </c>
      <c r="H1204">
        <f t="shared" si="400"/>
        <v>1.5184364492350666</v>
      </c>
      <c r="I1204" s="3">
        <f t="shared" si="401"/>
        <v>8.8900000000000007E-2</v>
      </c>
      <c r="J1204" s="3">
        <f t="shared" si="402"/>
        <v>0.40640000000000004</v>
      </c>
      <c r="K1204">
        <f t="shared" si="403"/>
        <v>0.1341387874908575</v>
      </c>
      <c r="L1204" s="62">
        <f>PI()/4*('Config sheet'!$N$38^2-'Config sheet'!$N$41^2)*'Stage 2'!K1204*2</f>
        <v>1.1144812769610397E-2</v>
      </c>
      <c r="M1204">
        <f t="shared" si="404"/>
        <v>61.566539504585229</v>
      </c>
      <c r="N1204" s="62">
        <f>'Config sheet'!$N$44</f>
        <v>5.8970333333333338</v>
      </c>
      <c r="O1204">
        <f t="shared" si="413"/>
        <v>9.3562460974012165</v>
      </c>
      <c r="P1204">
        <f t="shared" si="414"/>
        <v>-159.46173871633783</v>
      </c>
      <c r="Q1204">
        <f t="shared" si="405"/>
        <v>180</v>
      </c>
      <c r="R1204">
        <f t="shared" si="406"/>
        <v>-28.703112968940818</v>
      </c>
      <c r="S1204">
        <f t="shared" si="407"/>
        <v>-28.703112968940811</v>
      </c>
      <c r="T1204">
        <f t="shared" ca="1" si="408"/>
        <v>1.3924272678729401</v>
      </c>
      <c r="U1204">
        <f t="shared" ca="1" si="411"/>
        <v>65.638900000000007</v>
      </c>
      <c r="Z1204">
        <f t="shared" si="409"/>
        <v>9.406266749085751E-2</v>
      </c>
      <c r="AA1204" s="62">
        <f>PI()/4*('Config sheet'!$N$38^2-'Config sheet'!$N$41^2)*'Stage 2'!Z1204*2</f>
        <v>7.8151207223874381E-3</v>
      </c>
      <c r="AB1204">
        <f t="shared" si="410"/>
        <v>52.903637508918727</v>
      </c>
    </row>
    <row r="1205" spans="3:28" x14ac:dyDescent="0.25">
      <c r="C1205">
        <f t="shared" si="412"/>
        <v>86</v>
      </c>
      <c r="D1205">
        <f t="shared" si="397"/>
        <v>995</v>
      </c>
      <c r="E1205">
        <f t="shared" si="398"/>
        <v>0.17780000000000001</v>
      </c>
      <c r="F1205">
        <f t="shared" si="394"/>
        <v>1.4405360134003351E-2</v>
      </c>
      <c r="G1205">
        <f t="shared" si="399"/>
        <v>104.19615634406146</v>
      </c>
      <c r="H1205">
        <f t="shared" si="400"/>
        <v>1.5009831567151233</v>
      </c>
      <c r="I1205" s="3">
        <f t="shared" si="401"/>
        <v>8.8900000000000007E-2</v>
      </c>
      <c r="J1205" s="3">
        <f t="shared" si="402"/>
        <v>0.40640000000000004</v>
      </c>
      <c r="K1205">
        <f t="shared" si="403"/>
        <v>0.13256891129718046</v>
      </c>
      <c r="L1205" s="62">
        <f>PI()/4*('Config sheet'!$N$38^2-'Config sheet'!$N$41^2)*'Stage 2'!K1205*2</f>
        <v>1.1014380874576369E-2</v>
      </c>
      <c r="M1205">
        <f t="shared" si="404"/>
        <v>60.846003360616329</v>
      </c>
      <c r="N1205" s="62">
        <f>'Config sheet'!$N$44</f>
        <v>5.8970333333333338</v>
      </c>
      <c r="O1205">
        <f t="shared" si="413"/>
        <v>9.3814765087286762</v>
      </c>
      <c r="P1205">
        <f t="shared" si="414"/>
        <v>-141.74980862476281</v>
      </c>
      <c r="Q1205">
        <f t="shared" si="405"/>
        <v>180</v>
      </c>
      <c r="R1205">
        <f t="shared" si="406"/>
        <v>-25.514965552457308</v>
      </c>
      <c r="S1205">
        <f t="shared" si="407"/>
        <v>-25.514965552457308</v>
      </c>
      <c r="T1205">
        <f t="shared" ca="1" si="408"/>
        <v>1.3924272678729401</v>
      </c>
      <c r="U1205">
        <f t="shared" ca="1" si="411"/>
        <v>65.638900000000007</v>
      </c>
      <c r="Z1205">
        <f t="shared" si="409"/>
        <v>9.2492791297180466E-2</v>
      </c>
      <c r="AA1205" s="62">
        <f>PI()/4*('Config sheet'!$N$38^2-'Config sheet'!$N$41^2)*'Stage 2'!Z1205*2</f>
        <v>7.6846888273534109E-3</v>
      </c>
      <c r="AB1205">
        <f t="shared" si="410"/>
        <v>52.020692518099246</v>
      </c>
    </row>
    <row r="1206" spans="3:28" x14ac:dyDescent="0.25">
      <c r="C1206">
        <f t="shared" si="412"/>
        <v>85</v>
      </c>
      <c r="D1206">
        <f t="shared" si="397"/>
        <v>995</v>
      </c>
      <c r="E1206">
        <f t="shared" si="398"/>
        <v>0.17780000000000001</v>
      </c>
      <c r="F1206">
        <f t="shared" si="394"/>
        <v>1.4237855946398661E-2</v>
      </c>
      <c r="G1206">
        <f t="shared" si="399"/>
        <v>104.19615634406146</v>
      </c>
      <c r="H1206">
        <f t="shared" si="400"/>
        <v>1.4835298641951802</v>
      </c>
      <c r="I1206" s="3">
        <f t="shared" si="401"/>
        <v>8.8900000000000007E-2</v>
      </c>
      <c r="J1206" s="3">
        <f t="shared" si="402"/>
        <v>0.40640000000000004</v>
      </c>
      <c r="K1206">
        <f t="shared" si="403"/>
        <v>0.13099491513256928</v>
      </c>
      <c r="L1206" s="62">
        <f>PI()/4*('Config sheet'!$N$38^2-'Config sheet'!$N$41^2)*'Stage 2'!K1206*2</f>
        <v>1.0883606675086366E-2</v>
      </c>
      <c r="M1206">
        <f t="shared" si="404"/>
        <v>60.123576247167094</v>
      </c>
      <c r="N1206" s="62">
        <f>'Config sheet'!$N$44</f>
        <v>5.8970333333333338</v>
      </c>
      <c r="O1206">
        <f t="shared" si="413"/>
        <v>9.4037203923271111</v>
      </c>
      <c r="P1206">
        <f t="shared" si="414"/>
        <v>-123.80365904552038</v>
      </c>
      <c r="Q1206">
        <f t="shared" si="405"/>
        <v>180</v>
      </c>
      <c r="R1206">
        <f t="shared" si="406"/>
        <v>-22.284658628193668</v>
      </c>
      <c r="S1206">
        <f t="shared" si="407"/>
        <v>-22.284658628193668</v>
      </c>
      <c r="T1206">
        <f t="shared" ca="1" si="408"/>
        <v>1.3924272678729401</v>
      </c>
      <c r="U1206">
        <f t="shared" ca="1" si="411"/>
        <v>65.638900000000007</v>
      </c>
      <c r="Z1206">
        <f t="shared" si="409"/>
        <v>9.0918795132569286E-2</v>
      </c>
      <c r="AA1206" s="62">
        <f>PI()/4*('Config sheet'!$N$38^2-'Config sheet'!$N$41^2)*'Stage 2'!Z1206*2</f>
        <v>7.5539146278634081E-3</v>
      </c>
      <c r="AB1206">
        <f t="shared" si="410"/>
        <v>51.135430333278556</v>
      </c>
    </row>
    <row r="1207" spans="3:28" x14ac:dyDescent="0.25">
      <c r="C1207">
        <f t="shared" si="412"/>
        <v>84</v>
      </c>
      <c r="D1207">
        <f t="shared" si="397"/>
        <v>995</v>
      </c>
      <c r="E1207">
        <f t="shared" si="398"/>
        <v>0.17780000000000001</v>
      </c>
      <c r="F1207">
        <f t="shared" si="394"/>
        <v>1.407035175879397E-2</v>
      </c>
      <c r="G1207">
        <f t="shared" si="399"/>
        <v>104.19615634406146</v>
      </c>
      <c r="H1207">
        <f t="shared" si="400"/>
        <v>1.4660765716752366</v>
      </c>
      <c r="I1207" s="3">
        <f t="shared" si="401"/>
        <v>8.8900000000000007E-2</v>
      </c>
      <c r="J1207" s="3">
        <f t="shared" si="402"/>
        <v>0.40640000000000004</v>
      </c>
      <c r="K1207">
        <f t="shared" si="403"/>
        <v>0.12941730453845463</v>
      </c>
      <c r="L1207" s="62">
        <f>PI()/4*('Config sheet'!$N$38^2-'Config sheet'!$N$41^2)*'Stage 2'!K1207*2</f>
        <v>1.0752532173641659E-2</v>
      </c>
      <c r="M1207">
        <f t="shared" si="404"/>
        <v>59.399490195829912</v>
      </c>
      <c r="N1207" s="62">
        <f>'Config sheet'!$N$44</f>
        <v>5.8970333333333338</v>
      </c>
      <c r="O1207">
        <f t="shared" si="413"/>
        <v>9.4229390572894669</v>
      </c>
      <c r="P1207">
        <f t="shared" si="414"/>
        <v>-105.62980994604939</v>
      </c>
      <c r="Q1207">
        <f t="shared" si="405"/>
        <v>180</v>
      </c>
      <c r="R1207">
        <f t="shared" si="406"/>
        <v>-19.013365790288891</v>
      </c>
      <c r="S1207">
        <f t="shared" si="407"/>
        <v>-19.013365790288891</v>
      </c>
      <c r="T1207">
        <f t="shared" ca="1" si="408"/>
        <v>1.3924272678729401</v>
      </c>
      <c r="U1207">
        <f t="shared" ca="1" si="411"/>
        <v>65.638900000000007</v>
      </c>
      <c r="Z1207">
        <f t="shared" si="409"/>
        <v>8.9341184538454632E-2</v>
      </c>
      <c r="AA1207" s="62">
        <f>PI()/4*('Config sheet'!$N$38^2-'Config sheet'!$N$41^2)*'Stage 2'!Z1207*2</f>
        <v>7.4228401264187019E-3</v>
      </c>
      <c r="AB1207">
        <f t="shared" si="410"/>
        <v>50.24813528596998</v>
      </c>
    </row>
    <row r="1208" spans="3:28" x14ac:dyDescent="0.25">
      <c r="C1208">
        <f t="shared" si="412"/>
        <v>83</v>
      </c>
      <c r="D1208">
        <f t="shared" si="397"/>
        <v>995</v>
      </c>
      <c r="E1208">
        <f t="shared" si="398"/>
        <v>0.17780000000000001</v>
      </c>
      <c r="F1208">
        <f t="shared" si="394"/>
        <v>1.3902847571189281E-2</v>
      </c>
      <c r="G1208">
        <f t="shared" si="399"/>
        <v>104.19615634406146</v>
      </c>
      <c r="H1208">
        <f t="shared" si="400"/>
        <v>1.4486232791552935</v>
      </c>
      <c r="I1208" s="3">
        <f t="shared" si="401"/>
        <v>8.8900000000000007E-2</v>
      </c>
      <c r="J1208" s="3">
        <f t="shared" si="402"/>
        <v>0.40640000000000004</v>
      </c>
      <c r="K1208">
        <f t="shared" si="403"/>
        <v>0.12783659187743796</v>
      </c>
      <c r="L1208" s="62">
        <f>PI()/4*('Config sheet'!$N$38^2-'Config sheet'!$N$41^2)*'Stage 2'!K1208*2</f>
        <v>1.0621199939474982E-2</v>
      </c>
      <c r="M1208">
        <f t="shared" si="404"/>
        <v>58.673980368953671</v>
      </c>
      <c r="N1208" s="62">
        <f>'Config sheet'!$N$44</f>
        <v>5.8970333333333338</v>
      </c>
      <c r="O1208">
        <f t="shared" si="413"/>
        <v>9.4390949300739582</v>
      </c>
      <c r="P1208">
        <f t="shared" si="414"/>
        <v>-87.2350821240491</v>
      </c>
      <c r="Q1208">
        <f t="shared" si="405"/>
        <v>180</v>
      </c>
      <c r="R1208">
        <f t="shared" si="406"/>
        <v>-15.702314782328839</v>
      </c>
      <c r="S1208">
        <f t="shared" si="407"/>
        <v>-15.702314782328839</v>
      </c>
      <c r="T1208">
        <f t="shared" ca="1" si="408"/>
        <v>1.3924272678729401</v>
      </c>
      <c r="U1208">
        <f t="shared" ca="1" si="411"/>
        <v>65.638900000000007</v>
      </c>
      <c r="Z1208">
        <f t="shared" si="409"/>
        <v>8.7760471877437962E-2</v>
      </c>
      <c r="AA1208" s="62">
        <f>PI()/4*('Config sheet'!$N$38^2-'Config sheet'!$N$41^2)*'Stage 2'!Z1208*2</f>
        <v>7.2915078922520249E-3</v>
      </c>
      <c r="AB1208">
        <f t="shared" si="410"/>
        <v>49.359095544115839</v>
      </c>
    </row>
    <row r="1209" spans="3:28" x14ac:dyDescent="0.25">
      <c r="C1209">
        <f t="shared" si="412"/>
        <v>82</v>
      </c>
      <c r="D1209">
        <f t="shared" si="397"/>
        <v>995</v>
      </c>
      <c r="E1209">
        <f t="shared" si="398"/>
        <v>0.17780000000000001</v>
      </c>
      <c r="F1209">
        <f t="shared" si="394"/>
        <v>1.373534338358459E-2</v>
      </c>
      <c r="G1209">
        <f t="shared" si="399"/>
        <v>104.19615634406146</v>
      </c>
      <c r="H1209">
        <f t="shared" si="400"/>
        <v>1.4311699866353502</v>
      </c>
      <c r="I1209" s="3">
        <f t="shared" si="401"/>
        <v>8.8900000000000007E-2</v>
      </c>
      <c r="J1209" s="3">
        <f t="shared" si="402"/>
        <v>0.40640000000000004</v>
      </c>
      <c r="K1209">
        <f t="shared" si="403"/>
        <v>0.12625329613131775</v>
      </c>
      <c r="L1209" s="62">
        <f>PI()/4*('Config sheet'!$N$38^2-'Config sheet'!$N$41^2)*'Stage 2'!K1209*2</f>
        <v>1.0489653091769705E-2</v>
      </c>
      <c r="M1209">
        <f t="shared" si="404"/>
        <v>57.947284966942561</v>
      </c>
      <c r="N1209" s="62">
        <f>'Config sheet'!$N$44</f>
        <v>5.8970333333333338</v>
      </c>
      <c r="O1209">
        <f t="shared" si="413"/>
        <v>9.4521516045944765</v>
      </c>
      <c r="P1209">
        <f t="shared" si="414"/>
        <v>-68.626593564382262</v>
      </c>
      <c r="Q1209">
        <f t="shared" si="405"/>
        <v>180</v>
      </c>
      <c r="R1209">
        <f t="shared" si="406"/>
        <v>-12.352786841588804</v>
      </c>
      <c r="S1209">
        <f t="shared" si="407"/>
        <v>-12.352786841588808</v>
      </c>
      <c r="T1209">
        <f t="shared" ca="1" si="408"/>
        <v>1.3924272678729401</v>
      </c>
      <c r="U1209">
        <f t="shared" ca="1" si="411"/>
        <v>65.638900000000007</v>
      </c>
      <c r="Z1209">
        <f t="shared" si="409"/>
        <v>8.6177176131317756E-2</v>
      </c>
      <c r="AA1209" s="62">
        <f>PI()/4*('Config sheet'!$N$38^2-'Config sheet'!$N$41^2)*'Stage 2'!Z1209*2</f>
        <v>7.1599610445467476E-3</v>
      </c>
      <c r="AB1209">
        <f t="shared" si="410"/>
        <v>48.46860299849142</v>
      </c>
    </row>
    <row r="1210" spans="3:28" x14ac:dyDescent="0.25">
      <c r="C1210">
        <f t="shared" si="412"/>
        <v>81</v>
      </c>
      <c r="D1210">
        <f t="shared" si="397"/>
        <v>995</v>
      </c>
      <c r="E1210">
        <f t="shared" si="398"/>
        <v>0.17780000000000001</v>
      </c>
      <c r="F1210">
        <f t="shared" si="394"/>
        <v>1.3567839195979901E-2</v>
      </c>
      <c r="G1210">
        <f t="shared" si="399"/>
        <v>104.19615634406146</v>
      </c>
      <c r="H1210">
        <f t="shared" si="400"/>
        <v>1.4137166941154069</v>
      </c>
      <c r="I1210" s="3">
        <f t="shared" si="401"/>
        <v>8.8900000000000007E-2</v>
      </c>
      <c r="J1210" s="3">
        <f t="shared" si="402"/>
        <v>0.40640000000000004</v>
      </c>
      <c r="K1210">
        <f t="shared" si="403"/>
        <v>0.12466794268897791</v>
      </c>
      <c r="L1210" s="62">
        <f>PI()/4*('Config sheet'!$N$38^2-'Config sheet'!$N$41^2)*'Stage 2'!K1210*2</f>
        <v>1.0357935282036714E-2</v>
      </c>
      <c r="M1210">
        <f t="shared" si="404"/>
        <v>57.219645130901867</v>
      </c>
      <c r="N1210" s="62">
        <f>'Config sheet'!$N$44</f>
        <v>5.8970333333333338</v>
      </c>
      <c r="O1210">
        <f t="shared" si="413"/>
        <v>9.4620738916696627</v>
      </c>
      <c r="P1210">
        <f t="shared" si="414"/>
        <v>-49.811755425353169</v>
      </c>
      <c r="Q1210">
        <f t="shared" si="405"/>
        <v>180</v>
      </c>
      <c r="R1210">
        <f t="shared" si="406"/>
        <v>-8.9661159765635734</v>
      </c>
      <c r="S1210">
        <f t="shared" si="407"/>
        <v>-8.9661159765635716</v>
      </c>
      <c r="T1210">
        <f t="shared" ca="1" si="408"/>
        <v>1.3924272678729401</v>
      </c>
      <c r="U1210">
        <f t="shared" ca="1" si="411"/>
        <v>65.638900000000007</v>
      </c>
      <c r="Z1210">
        <f t="shared" si="409"/>
        <v>8.4591822688977913E-2</v>
      </c>
      <c r="AA1210" s="62">
        <f>PI()/4*('Config sheet'!$N$38^2-'Config sheet'!$N$41^2)*'Stage 2'!Z1210*2</f>
        <v>7.028243234813757E-3</v>
      </c>
      <c r="AB1210">
        <f t="shared" si="410"/>
        <v>47.576953143407145</v>
      </c>
    </row>
    <row r="1211" spans="3:28" x14ac:dyDescent="0.25">
      <c r="C1211">
        <f t="shared" si="412"/>
        <v>80</v>
      </c>
      <c r="D1211">
        <f t="shared" si="397"/>
        <v>995</v>
      </c>
      <c r="E1211">
        <f t="shared" si="398"/>
        <v>0.17780000000000001</v>
      </c>
      <c r="F1211">
        <f t="shared" si="394"/>
        <v>1.340033500837521E-2</v>
      </c>
      <c r="G1211">
        <f t="shared" si="399"/>
        <v>104.19615634406146</v>
      </c>
      <c r="H1211">
        <f t="shared" si="400"/>
        <v>1.3962634015954636</v>
      </c>
      <c r="I1211" s="3">
        <f t="shared" si="401"/>
        <v>8.8900000000000007E-2</v>
      </c>
      <c r="J1211" s="3">
        <f t="shared" si="402"/>
        <v>0.40640000000000004</v>
      </c>
      <c r="K1211">
        <f t="shared" si="403"/>
        <v>0.12308106312431333</v>
      </c>
      <c r="L1211" s="62">
        <f>PI()/4*('Config sheet'!$N$38^2-'Config sheet'!$N$41^2)*'Stage 2'!K1211*2</f>
        <v>1.0226090675663536E-2</v>
      </c>
      <c r="M1211">
        <f t="shared" si="404"/>
        <v>56.49130484071101</v>
      </c>
      <c r="N1211" s="62">
        <f>'Config sheet'!$N$44</f>
        <v>5.8970333333333338</v>
      </c>
      <c r="O1211">
        <f t="shared" si="413"/>
        <v>9.4688278677688977</v>
      </c>
      <c r="P1211">
        <f t="shared" si="414"/>
        <v>-30.798267657823573</v>
      </c>
      <c r="Q1211">
        <f t="shared" si="405"/>
        <v>180</v>
      </c>
      <c r="R1211">
        <f t="shared" si="406"/>
        <v>-5.5436881784082486</v>
      </c>
      <c r="S1211">
        <f t="shared" si="407"/>
        <v>-5.5436881784082432</v>
      </c>
      <c r="T1211">
        <f t="shared" ca="1" si="408"/>
        <v>1.3924272678729401</v>
      </c>
      <c r="U1211">
        <f t="shared" ca="1" si="411"/>
        <v>65.638900000000007</v>
      </c>
      <c r="Z1211">
        <f t="shared" si="409"/>
        <v>8.3004943124313335E-2</v>
      </c>
      <c r="AA1211" s="62">
        <f>PI()/4*('Config sheet'!$N$38^2-'Config sheet'!$N$41^2)*'Stage 2'!Z1211*2</f>
        <v>6.896398628440578E-3</v>
      </c>
      <c r="AB1211">
        <f t="shared" si="410"/>
        <v>46.684444951807265</v>
      </c>
    </row>
    <row r="1212" spans="3:28" x14ac:dyDescent="0.25">
      <c r="C1212">
        <f t="shared" si="412"/>
        <v>79</v>
      </c>
      <c r="D1212">
        <f t="shared" si="397"/>
        <v>995</v>
      </c>
      <c r="E1212">
        <f t="shared" si="398"/>
        <v>0.17780000000000001</v>
      </c>
      <c r="F1212">
        <f t="shared" si="394"/>
        <v>1.323283082077052E-2</v>
      </c>
      <c r="G1212">
        <f t="shared" si="399"/>
        <v>104.19615634406146</v>
      </c>
      <c r="H1212">
        <f t="shared" si="400"/>
        <v>1.3788101090755203</v>
      </c>
      <c r="I1212" s="3">
        <f t="shared" si="401"/>
        <v>8.8900000000000007E-2</v>
      </c>
      <c r="J1212" s="3">
        <f t="shared" si="402"/>
        <v>0.40640000000000004</v>
      </c>
      <c r="K1212">
        <f t="shared" si="403"/>
        <v>0.12149319496438787</v>
      </c>
      <c r="L1212" s="62">
        <f>PI()/4*('Config sheet'!$N$38^2-'Config sheet'!$N$41^2)*'Stage 2'!K1212*2</f>
        <v>1.0094163932651928E-2</v>
      </c>
      <c r="M1212">
        <f t="shared" si="404"/>
        <v>55.762510808613563</v>
      </c>
      <c r="N1212" s="62">
        <f>'Config sheet'!$N$44</f>
        <v>5.8970333333333338</v>
      </c>
      <c r="O1212">
        <f t="shared" si="413"/>
        <v>9.4723809229939597</v>
      </c>
      <c r="P1212">
        <f t="shared" si="414"/>
        <v>-11.594114261091107</v>
      </c>
      <c r="Q1212">
        <f t="shared" si="405"/>
        <v>180</v>
      </c>
      <c r="R1212">
        <f t="shared" si="406"/>
        <v>-2.0869405669963972</v>
      </c>
      <c r="S1212">
        <f t="shared" si="407"/>
        <v>-2.0869405669963994</v>
      </c>
      <c r="T1212">
        <f t="shared" ca="1" si="408"/>
        <v>1.3924272678729401</v>
      </c>
      <c r="U1212">
        <f t="shared" ca="1" si="411"/>
        <v>65.638900000000007</v>
      </c>
      <c r="Z1212">
        <f t="shared" si="409"/>
        <v>8.1417074964387881E-2</v>
      </c>
      <c r="AA1212" s="62">
        <f>PI()/4*('Config sheet'!$N$38^2-'Config sheet'!$N$41^2)*'Stage 2'!Z1212*2</f>
        <v>6.7644718854289708E-3</v>
      </c>
      <c r="AB1212">
        <f t="shared" si="410"/>
        <v>45.79138074487507</v>
      </c>
    </row>
    <row r="1213" spans="3:28" x14ac:dyDescent="0.25">
      <c r="C1213">
        <f t="shared" si="412"/>
        <v>78</v>
      </c>
      <c r="D1213">
        <f t="shared" si="397"/>
        <v>995</v>
      </c>
      <c r="E1213">
        <f t="shared" si="398"/>
        <v>0.17780000000000001</v>
      </c>
      <c r="F1213">
        <f t="shared" si="394"/>
        <v>1.3065326633165829E-2</v>
      </c>
      <c r="G1213">
        <f t="shared" si="399"/>
        <v>104.19615634406146</v>
      </c>
      <c r="H1213">
        <f t="shared" si="400"/>
        <v>1.3613568165555769</v>
      </c>
      <c r="I1213" s="3">
        <f t="shared" si="401"/>
        <v>8.8900000000000007E-2</v>
      </c>
      <c r="J1213" s="3">
        <f t="shared" si="402"/>
        <v>0.40640000000000004</v>
      </c>
      <c r="K1213">
        <f t="shared" si="403"/>
        <v>0.11990488144803713</v>
      </c>
      <c r="L1213" s="62">
        <f>PI()/4*('Config sheet'!$N$38^2-'Config sheet'!$N$41^2)*'Stage 2'!K1213*2</f>
        <v>9.9622001875615904E-3</v>
      </c>
      <c r="M1213">
        <f t="shared" si="404"/>
        <v>55.033512368421626</v>
      </c>
      <c r="N1213" s="62">
        <f>'Config sheet'!$N$44</f>
        <v>5.8970333333333338</v>
      </c>
      <c r="O1213">
        <f t="shared" si="413"/>
        <v>9.4727018082359233</v>
      </c>
      <c r="P1213">
        <f t="shared" si="414"/>
        <v>7.7924418201020558</v>
      </c>
      <c r="Q1213">
        <f t="shared" si="405"/>
        <v>180</v>
      </c>
      <c r="R1213">
        <f t="shared" si="406"/>
        <v>1.4026395276183654</v>
      </c>
      <c r="S1213">
        <f t="shared" si="407"/>
        <v>1.4026395276183701</v>
      </c>
      <c r="T1213">
        <f t="shared" ca="1" si="408"/>
        <v>1.3924272678729401</v>
      </c>
      <c r="U1213">
        <f t="shared" ca="1" si="411"/>
        <v>65.638900000000007</v>
      </c>
      <c r="Z1213">
        <f t="shared" si="409"/>
        <v>7.9828761448037133E-2</v>
      </c>
      <c r="AA1213" s="62">
        <f>PI()/4*('Config sheet'!$N$38^2-'Config sheet'!$N$41^2)*'Stage 2'!Z1213*2</f>
        <v>6.6325081403386327E-3</v>
      </c>
      <c r="AB1213">
        <f t="shared" si="410"/>
        <v>44.898066056263858</v>
      </c>
    </row>
    <row r="1214" spans="3:28" x14ac:dyDescent="0.25">
      <c r="C1214">
        <f t="shared" si="412"/>
        <v>77</v>
      </c>
      <c r="D1214">
        <f t="shared" si="397"/>
        <v>995</v>
      </c>
      <c r="E1214">
        <f t="shared" si="398"/>
        <v>0.17780000000000001</v>
      </c>
      <c r="F1214">
        <f t="shared" si="394"/>
        <v>1.289782244556114E-2</v>
      </c>
      <c r="G1214">
        <f t="shared" si="399"/>
        <v>104.19615634406146</v>
      </c>
      <c r="H1214">
        <f t="shared" si="400"/>
        <v>1.3439035240356336</v>
      </c>
      <c r="I1214" s="3">
        <f t="shared" si="401"/>
        <v>8.8900000000000007E-2</v>
      </c>
      <c r="J1214" s="3">
        <f t="shared" si="402"/>
        <v>0.40640000000000004</v>
      </c>
      <c r="K1214">
        <f t="shared" si="403"/>
        <v>0.11831667127514689</v>
      </c>
      <c r="L1214" s="62">
        <f>PI()/4*('Config sheet'!$N$38^2-'Config sheet'!$N$41^2)*'Stage 2'!K1214*2</f>
        <v>9.8302450286791628E-3</v>
      </c>
      <c r="M1214">
        <f t="shared" si="404"/>
        <v>54.304561360440466</v>
      </c>
      <c r="N1214" s="62">
        <f>'Config sheet'!$N$44</f>
        <v>5.8970333333333338</v>
      </c>
      <c r="O1214">
        <f t="shared" si="413"/>
        <v>9.4697606814475588</v>
      </c>
      <c r="P1214">
        <f t="shared" si="414"/>
        <v>27.352864152622459</v>
      </c>
      <c r="Q1214">
        <f t="shared" si="405"/>
        <v>180</v>
      </c>
      <c r="R1214">
        <f t="shared" si="406"/>
        <v>4.9235155474720367</v>
      </c>
      <c r="S1214">
        <f t="shared" si="407"/>
        <v>4.923515547472042</v>
      </c>
      <c r="T1214">
        <f t="shared" ca="1" si="408"/>
        <v>1.3924272678729401</v>
      </c>
      <c r="U1214">
        <f t="shared" ca="1" si="411"/>
        <v>65.638900000000007</v>
      </c>
      <c r="Z1214">
        <f t="shared" si="409"/>
        <v>7.8240551275146897E-2</v>
      </c>
      <c r="AA1214" s="62">
        <f>PI()/4*('Config sheet'!$N$38^2-'Config sheet'!$N$41^2)*'Stage 2'!Z1214*2</f>
        <v>6.5005529814562051E-3</v>
      </c>
      <c r="AB1214">
        <f t="shared" si="410"/>
        <v>44.004809491083734</v>
      </c>
    </row>
    <row r="1215" spans="3:28" x14ac:dyDescent="0.25">
      <c r="C1215">
        <f t="shared" si="412"/>
        <v>76</v>
      </c>
      <c r="D1215">
        <f t="shared" si="397"/>
        <v>995</v>
      </c>
      <c r="E1215">
        <f t="shared" si="398"/>
        <v>0.17780000000000001</v>
      </c>
      <c r="F1215">
        <f t="shared" si="394"/>
        <v>1.2730318257956449E-2</v>
      </c>
      <c r="G1215">
        <f t="shared" si="399"/>
        <v>104.19615634406146</v>
      </c>
      <c r="H1215">
        <f t="shared" si="400"/>
        <v>1.3264502315156903</v>
      </c>
      <c r="I1215" s="3">
        <f t="shared" si="401"/>
        <v>8.8900000000000007E-2</v>
      </c>
      <c r="J1215" s="3">
        <f t="shared" si="402"/>
        <v>0.40640000000000004</v>
      </c>
      <c r="K1215">
        <f t="shared" si="403"/>
        <v>0.11672911834685451</v>
      </c>
      <c r="L1215" s="62">
        <f>PI()/4*('Config sheet'!$N$38^2-'Config sheet'!$N$41^2)*'Stage 2'!K1215*2</f>
        <v>9.6983444764330712E-3</v>
      </c>
      <c r="M1215">
        <f t="shared" si="404"/>
        <v>53.575912012227192</v>
      </c>
      <c r="N1215" s="62">
        <f>'Config sheet'!$N$44</f>
        <v>5.8970333333333338</v>
      </c>
      <c r="O1215">
        <f t="shared" si="413"/>
        <v>9.4635291529723542</v>
      </c>
      <c r="P1215">
        <f t="shared" si="414"/>
        <v>47.078348620816115</v>
      </c>
      <c r="Q1215">
        <f t="shared" si="405"/>
        <v>180</v>
      </c>
      <c r="R1215">
        <f t="shared" si="406"/>
        <v>8.4741027517469014</v>
      </c>
      <c r="S1215">
        <f t="shared" si="407"/>
        <v>8.4741027517469014</v>
      </c>
      <c r="T1215">
        <f t="shared" ca="1" si="408"/>
        <v>1.3924272678729401</v>
      </c>
      <c r="U1215">
        <f t="shared" ca="1" si="411"/>
        <v>65.638900000000007</v>
      </c>
      <c r="Z1215">
        <f t="shared" si="409"/>
        <v>7.6652998346854517E-2</v>
      </c>
      <c r="AA1215" s="62">
        <f>PI()/4*('Config sheet'!$N$38^2-'Config sheet'!$N$41^2)*'Stage 2'!Z1215*2</f>
        <v>6.3686524292101135E-3</v>
      </c>
      <c r="AB1215">
        <f t="shared" si="410"/>
        <v>43.11192257978319</v>
      </c>
    </row>
    <row r="1216" spans="3:28" x14ac:dyDescent="0.25">
      <c r="C1216">
        <f t="shared" si="412"/>
        <v>75</v>
      </c>
      <c r="D1216">
        <f t="shared" si="397"/>
        <v>995</v>
      </c>
      <c r="E1216">
        <f t="shared" si="398"/>
        <v>0.17780000000000001</v>
      </c>
      <c r="F1216">
        <f t="shared" si="394"/>
        <v>1.2562814070351759E-2</v>
      </c>
      <c r="G1216">
        <f t="shared" si="399"/>
        <v>104.19615634406146</v>
      </c>
      <c r="H1216">
        <f t="shared" si="400"/>
        <v>1.3089969389957472</v>
      </c>
      <c r="I1216" s="3">
        <f t="shared" si="401"/>
        <v>8.8900000000000007E-2</v>
      </c>
      <c r="J1216" s="3">
        <f t="shared" si="402"/>
        <v>0.40640000000000004</v>
      </c>
      <c r="K1216">
        <f t="shared" si="403"/>
        <v>0.11514278149693974</v>
      </c>
      <c r="L1216" s="62">
        <f>PI()/4*('Config sheet'!$N$38^2-'Config sheet'!$N$41^2)*'Stage 2'!K1216*2</f>
        <v>9.5665449610763467E-3</v>
      </c>
      <c r="M1216">
        <f t="shared" si="404"/>
        <v>52.84782081530539</v>
      </c>
      <c r="N1216" s="62">
        <f>'Config sheet'!$N$44</f>
        <v>5.8970333333333338</v>
      </c>
      <c r="O1216">
        <f t="shared" si="413"/>
        <v>9.4539803298722198</v>
      </c>
      <c r="P1216">
        <f t="shared" si="414"/>
        <v>66.959829575522463</v>
      </c>
      <c r="Q1216">
        <f t="shared" si="405"/>
        <v>180</v>
      </c>
      <c r="R1216">
        <f t="shared" si="406"/>
        <v>12.05276932359404</v>
      </c>
      <c r="S1216">
        <f t="shared" si="407"/>
        <v>12.052769323594042</v>
      </c>
      <c r="T1216">
        <f t="shared" ca="1" si="408"/>
        <v>1.3924272678729401</v>
      </c>
      <c r="U1216">
        <f t="shared" ca="1" si="411"/>
        <v>65.638900000000007</v>
      </c>
      <c r="Z1216">
        <f t="shared" si="409"/>
        <v>7.5066661496939746E-2</v>
      </c>
      <c r="AA1216" s="62">
        <f>PI()/4*('Config sheet'!$N$38^2-'Config sheet'!$N$41^2)*'Stage 2'!Z1216*2</f>
        <v>6.236852913853389E-3</v>
      </c>
      <c r="AB1216">
        <f t="shared" si="410"/>
        <v>42.219719627075222</v>
      </c>
    </row>
    <row r="1217" spans="3:28" x14ac:dyDescent="0.25">
      <c r="C1217">
        <f t="shared" si="412"/>
        <v>74</v>
      </c>
      <c r="D1217">
        <f t="shared" si="397"/>
        <v>995</v>
      </c>
      <c r="E1217">
        <f t="shared" si="398"/>
        <v>0.17780000000000001</v>
      </c>
      <c r="F1217">
        <f t="shared" si="394"/>
        <v>1.239530988274707E-2</v>
      </c>
      <c r="G1217">
        <f t="shared" si="399"/>
        <v>104.19615634406146</v>
      </c>
      <c r="H1217">
        <f t="shared" si="400"/>
        <v>1.2915436464758039</v>
      </c>
      <c r="I1217" s="3">
        <f t="shared" si="401"/>
        <v>8.8900000000000007E-2</v>
      </c>
      <c r="J1217" s="3">
        <f t="shared" si="402"/>
        <v>0.40640000000000004</v>
      </c>
      <c r="K1217">
        <f t="shared" si="403"/>
        <v>0.11355822421468287</v>
      </c>
      <c r="L1217" s="62">
        <f>PI()/4*('Config sheet'!$N$38^2-'Config sheet'!$N$41^2)*'Stage 2'!K1217*2</f>
        <v>9.4348932996605218E-3</v>
      </c>
      <c r="M1217">
        <f t="shared" si="404"/>
        <v>52.120546397963608</v>
      </c>
      <c r="N1217" s="62">
        <f>'Config sheet'!$N$44</f>
        <v>5.8970333333333338</v>
      </c>
      <c r="O1217">
        <f t="shared" si="413"/>
        <v>9.4410888591968831</v>
      </c>
      <c r="P1217">
        <f t="shared" si="414"/>
        <v>86.987986320135349</v>
      </c>
      <c r="Q1217">
        <f t="shared" si="405"/>
        <v>180</v>
      </c>
      <c r="R1217">
        <f t="shared" si="406"/>
        <v>15.657837537624367</v>
      </c>
      <c r="S1217">
        <f t="shared" si="407"/>
        <v>15.657837537624362</v>
      </c>
      <c r="T1217">
        <f t="shared" ca="1" si="408"/>
        <v>1.3924272678729401</v>
      </c>
      <c r="U1217">
        <f t="shared" ca="1" si="411"/>
        <v>65.638900000000007</v>
      </c>
      <c r="Z1217">
        <f t="shared" si="409"/>
        <v>7.3482104214682875E-2</v>
      </c>
      <c r="AA1217" s="62">
        <f>PI()/4*('Config sheet'!$N$38^2-'Config sheet'!$N$41^2)*'Stage 2'!Z1217*2</f>
        <v>6.105201252437565E-3</v>
      </c>
      <c r="AB1217">
        <f t="shared" si="410"/>
        <v>41.328517556064611</v>
      </c>
    </row>
    <row r="1218" spans="3:28" x14ac:dyDescent="0.25">
      <c r="C1218">
        <f t="shared" si="412"/>
        <v>73</v>
      </c>
      <c r="D1218">
        <f t="shared" si="397"/>
        <v>995</v>
      </c>
      <c r="E1218">
        <f t="shared" si="398"/>
        <v>0.17780000000000001</v>
      </c>
      <c r="F1218">
        <f t="shared" si="394"/>
        <v>1.2227805695142379E-2</v>
      </c>
      <c r="G1218">
        <f t="shared" si="399"/>
        <v>104.19615634406146</v>
      </c>
      <c r="H1218">
        <f t="shared" si="400"/>
        <v>1.2740903539558606</v>
      </c>
      <c r="I1218" s="3">
        <f t="shared" si="401"/>
        <v>8.8900000000000007E-2</v>
      </c>
      <c r="J1218" s="3">
        <f t="shared" si="402"/>
        <v>0.40640000000000004</v>
      </c>
      <c r="K1218">
        <f t="shared" si="403"/>
        <v>0.1119760143594869</v>
      </c>
      <c r="L1218" s="62">
        <f>PI()/4*('Config sheet'!$N$38^2-'Config sheet'!$N$41^2)*'Stage 2'!K1218*2</f>
        <v>9.3034366723252458E-3</v>
      </c>
      <c r="M1218">
        <f t="shared" si="404"/>
        <v>51.394349394273632</v>
      </c>
      <c r="N1218" s="62">
        <f>'Config sheet'!$N$44</f>
        <v>5.8970333333333338</v>
      </c>
      <c r="O1218">
        <f t="shared" si="413"/>
        <v>9.4248309701390625</v>
      </c>
      <c r="P1218">
        <f t="shared" si="414"/>
        <v>107.15324992719439</v>
      </c>
      <c r="Q1218">
        <f t="shared" si="405"/>
        <v>180</v>
      </c>
      <c r="R1218">
        <f t="shared" si="406"/>
        <v>19.287584986894995</v>
      </c>
      <c r="S1218">
        <f t="shared" si="407"/>
        <v>19.287584986894991</v>
      </c>
      <c r="T1218">
        <f t="shared" ca="1" si="408"/>
        <v>1.3924272678729401</v>
      </c>
      <c r="U1218">
        <f t="shared" ca="1" si="411"/>
        <v>65.638900000000007</v>
      </c>
      <c r="Z1218">
        <f t="shared" si="409"/>
        <v>7.1899894359486904E-2</v>
      </c>
      <c r="AA1218" s="62">
        <f>PI()/4*('Config sheet'!$N$38^2-'Config sheet'!$N$41^2)*'Stage 2'!Z1218*2</f>
        <v>5.973744625102289E-3</v>
      </c>
      <c r="AB1218">
        <f t="shared" si="410"/>
        <v>40.438635747742914</v>
      </c>
    </row>
    <row r="1219" spans="3:28" x14ac:dyDescent="0.25">
      <c r="C1219">
        <f t="shared" si="412"/>
        <v>72</v>
      </c>
      <c r="D1219">
        <f t="shared" si="397"/>
        <v>995</v>
      </c>
      <c r="E1219">
        <f t="shared" si="398"/>
        <v>0.17780000000000001</v>
      </c>
      <c r="F1219">
        <f t="shared" si="394"/>
        <v>1.206030150753769E-2</v>
      </c>
      <c r="G1219">
        <f t="shared" si="399"/>
        <v>104.19615634406146</v>
      </c>
      <c r="H1219">
        <f t="shared" si="400"/>
        <v>1.2566370614359172</v>
      </c>
      <c r="I1219" s="3">
        <f t="shared" si="401"/>
        <v>8.8900000000000007E-2</v>
      </c>
      <c r="J1219" s="3">
        <f t="shared" si="402"/>
        <v>0.40640000000000004</v>
      </c>
      <c r="K1219">
        <f t="shared" si="403"/>
        <v>0.11039672386757465</v>
      </c>
      <c r="L1219" s="62">
        <f>PI()/4*('Config sheet'!$N$38^2-'Config sheet'!$N$41^2)*'Stage 2'!K1219*2</f>
        <v>9.1722225979294445E-3</v>
      </c>
      <c r="M1219">
        <f t="shared" si="404"/>
        <v>50.669492309471387</v>
      </c>
      <c r="N1219" s="62">
        <f>'Config sheet'!$N$44</f>
        <v>5.8970333333333338</v>
      </c>
      <c r="O1219">
        <f t="shared" si="413"/>
        <v>9.4051845150206397</v>
      </c>
      <c r="P1219">
        <f t="shared" si="414"/>
        <v>127.44581037858865</v>
      </c>
      <c r="Q1219">
        <f t="shared" si="405"/>
        <v>180</v>
      </c>
      <c r="R1219">
        <f t="shared" si="406"/>
        <v>22.940245868145958</v>
      </c>
      <c r="S1219">
        <f t="shared" si="407"/>
        <v>22.940245868145958</v>
      </c>
      <c r="T1219">
        <f t="shared" ca="1" si="408"/>
        <v>1.3924272678729401</v>
      </c>
      <c r="U1219">
        <f t="shared" ca="1" si="411"/>
        <v>65.638900000000007</v>
      </c>
      <c r="Z1219">
        <f t="shared" si="409"/>
        <v>7.032060386757466E-2</v>
      </c>
      <c r="AA1219" s="62">
        <f>PI()/4*('Config sheet'!$N$38^2-'Config sheet'!$N$41^2)*'Stage 2'!Z1219*2</f>
        <v>5.8425305507064885E-3</v>
      </c>
      <c r="AB1219">
        <f t="shared" si="410"/>
        <v>39.550395876026244</v>
      </c>
    </row>
    <row r="1220" spans="3:28" x14ac:dyDescent="0.25">
      <c r="C1220">
        <f t="shared" si="412"/>
        <v>71</v>
      </c>
      <c r="D1220">
        <f t="shared" si="397"/>
        <v>995</v>
      </c>
      <c r="E1220">
        <f t="shared" si="398"/>
        <v>0.17780000000000001</v>
      </c>
      <c r="F1220">
        <f t="shared" si="394"/>
        <v>1.1892797319932999E-2</v>
      </c>
      <c r="G1220">
        <f t="shared" si="399"/>
        <v>104.19615634406146</v>
      </c>
      <c r="H1220">
        <f t="shared" si="400"/>
        <v>1.2391837689159739</v>
      </c>
      <c r="I1220" s="3">
        <f t="shared" si="401"/>
        <v>8.8900000000000007E-2</v>
      </c>
      <c r="J1220" s="3">
        <f t="shared" si="402"/>
        <v>0.40640000000000004</v>
      </c>
      <c r="K1220">
        <f t="shared" si="403"/>
        <v>0.10882092845108055</v>
      </c>
      <c r="L1220" s="62">
        <f>PI()/4*('Config sheet'!$N$38^2-'Config sheet'!$N$41^2)*'Stage 2'!K1220*2</f>
        <v>9.0412989090506105E-3</v>
      </c>
      <c r="M1220">
        <f t="shared" si="404"/>
        <v>49.946239381847143</v>
      </c>
      <c r="N1220" s="62">
        <f>'Config sheet'!$N$44</f>
        <v>5.8970333333333338</v>
      </c>
      <c r="O1220">
        <f t="shared" si="413"/>
        <v>9.3821290090562162</v>
      </c>
      <c r="P1220">
        <f t="shared" si="414"/>
        <v>147.85562402204695</v>
      </c>
      <c r="Q1220">
        <f t="shared" si="405"/>
        <v>180</v>
      </c>
      <c r="R1220">
        <f t="shared" si="406"/>
        <v>26.614012323968449</v>
      </c>
      <c r="S1220">
        <f t="shared" si="407"/>
        <v>26.614012323968453</v>
      </c>
      <c r="T1220">
        <f t="shared" ca="1" si="408"/>
        <v>1.3924272678729401</v>
      </c>
      <c r="U1220">
        <f t="shared" ca="1" si="411"/>
        <v>65.638900000000007</v>
      </c>
      <c r="Z1220">
        <f t="shared" si="409"/>
        <v>6.8744808451080552E-2</v>
      </c>
      <c r="AA1220" s="62">
        <f>PI()/4*('Config sheet'!$N$38^2-'Config sheet'!$N$41^2)*'Stage 2'!Z1220*2</f>
        <v>5.7116068618276537E-3</v>
      </c>
      <c r="AB1220">
        <f t="shared" si="410"/>
        <v>38.66412173851549</v>
      </c>
    </row>
    <row r="1221" spans="3:28" x14ac:dyDescent="0.25">
      <c r="C1221">
        <f t="shared" si="412"/>
        <v>70</v>
      </c>
      <c r="D1221">
        <f t="shared" si="397"/>
        <v>995</v>
      </c>
      <c r="E1221">
        <f t="shared" si="398"/>
        <v>0.17780000000000001</v>
      </c>
      <c r="F1221">
        <f t="shared" si="394"/>
        <v>1.1725293132328309E-2</v>
      </c>
      <c r="G1221">
        <f t="shared" si="399"/>
        <v>104.19615634406146</v>
      </c>
      <c r="H1221">
        <f t="shared" si="400"/>
        <v>1.2217304763960306</v>
      </c>
      <c r="I1221" s="3">
        <f t="shared" si="401"/>
        <v>8.8900000000000007E-2</v>
      </c>
      <c r="J1221" s="3">
        <f t="shared" si="402"/>
        <v>0.40640000000000004</v>
      </c>
      <c r="K1221">
        <f t="shared" si="403"/>
        <v>0.1072492072898763</v>
      </c>
      <c r="L1221" s="62">
        <f>PI()/4*('Config sheet'!$N$38^2-'Config sheet'!$N$41^2)*'Stage 2'!K1221*2</f>
        <v>8.9107137263803871E-3</v>
      </c>
      <c r="M1221">
        <f t="shared" si="404"/>
        <v>49.224856441300815</v>
      </c>
      <c r="N1221" s="62">
        <f>'Config sheet'!$N$44</f>
        <v>5.8970333333333338</v>
      </c>
      <c r="O1221">
        <f t="shared" si="413"/>
        <v>9.3556456688417313</v>
      </c>
      <c r="P1221">
        <f t="shared" si="414"/>
        <v>168.37242133619981</v>
      </c>
      <c r="Q1221">
        <f t="shared" si="405"/>
        <v>180</v>
      </c>
      <c r="R1221">
        <f t="shared" si="406"/>
        <v>30.307035840515969</v>
      </c>
      <c r="S1221">
        <f t="shared" si="407"/>
        <v>30.307035840515965</v>
      </c>
      <c r="T1221">
        <f t="shared" ca="1" si="408"/>
        <v>1.3924272678729401</v>
      </c>
      <c r="U1221">
        <f t="shared" ca="1" si="411"/>
        <v>65.638900000000007</v>
      </c>
      <c r="Z1221">
        <f t="shared" si="409"/>
        <v>6.717308728987631E-2</v>
      </c>
      <c r="AA1221" s="62">
        <f>PI()/4*('Config sheet'!$N$38^2-'Config sheet'!$N$41^2)*'Stage 2'!Z1221*2</f>
        <v>5.5810216791574302E-3</v>
      </c>
      <c r="AB1221">
        <f t="shared" si="410"/>
        <v>37.78013908317002</v>
      </c>
    </row>
    <row r="1222" spans="3:28" x14ac:dyDescent="0.25">
      <c r="C1222">
        <f t="shared" si="412"/>
        <v>69</v>
      </c>
      <c r="D1222">
        <f t="shared" si="397"/>
        <v>995</v>
      </c>
      <c r="E1222">
        <f t="shared" si="398"/>
        <v>0.17780000000000001</v>
      </c>
      <c r="F1222">
        <f t="shared" si="394"/>
        <v>1.1557788944723618E-2</v>
      </c>
      <c r="G1222">
        <f t="shared" si="399"/>
        <v>104.19615634406146</v>
      </c>
      <c r="H1222">
        <f t="shared" si="400"/>
        <v>1.2042771838760873</v>
      </c>
      <c r="I1222" s="3">
        <f t="shared" si="401"/>
        <v>8.8900000000000007E-2</v>
      </c>
      <c r="J1222" s="3">
        <f t="shared" si="402"/>
        <v>0.40640000000000004</v>
      </c>
      <c r="K1222">
        <f t="shared" si="403"/>
        <v>0.10568214271647469</v>
      </c>
      <c r="L1222" s="62">
        <f>PI()/4*('Config sheet'!$N$38^2-'Config sheet'!$N$41^2)*'Stage 2'!K1222*2</f>
        <v>8.780515432545051E-3</v>
      </c>
      <c r="M1222">
        <f t="shared" si="404"/>
        <v>48.505610764720188</v>
      </c>
      <c r="N1222" s="62">
        <f>'Config sheet'!$N$44</f>
        <v>5.8970333333333338</v>
      </c>
      <c r="O1222">
        <f t="shared" si="413"/>
        <v>9.3257174495170982</v>
      </c>
      <c r="P1222">
        <f t="shared" si="414"/>
        <v>188.98571499611572</v>
      </c>
      <c r="Q1222">
        <f t="shared" si="405"/>
        <v>180</v>
      </c>
      <c r="R1222">
        <f t="shared" si="406"/>
        <v>34.017428699300837</v>
      </c>
      <c r="S1222">
        <f t="shared" si="407"/>
        <v>34.017428699300829</v>
      </c>
      <c r="T1222">
        <f t="shared" ca="1" si="408"/>
        <v>1.3924272678729401</v>
      </c>
      <c r="U1222">
        <f t="shared" ca="1" si="411"/>
        <v>65.638900000000007</v>
      </c>
      <c r="Z1222">
        <f t="shared" si="409"/>
        <v>6.5606022716474699E-2</v>
      </c>
      <c r="AA1222" s="62">
        <f>PI()/4*('Config sheet'!$N$38^2-'Config sheet'!$N$41^2)*'Stage 2'!Z1222*2</f>
        <v>5.450823385322095E-3</v>
      </c>
      <c r="AB1222">
        <f t="shared" si="410"/>
        <v>36.898775431088133</v>
      </c>
    </row>
    <row r="1223" spans="3:28" x14ac:dyDescent="0.25">
      <c r="C1223">
        <f t="shared" si="412"/>
        <v>68</v>
      </c>
      <c r="D1223">
        <f t="shared" si="397"/>
        <v>995</v>
      </c>
      <c r="E1223">
        <f t="shared" si="398"/>
        <v>0.17780000000000001</v>
      </c>
      <c r="F1223">
        <f t="shared" si="394"/>
        <v>1.1390284757118929E-2</v>
      </c>
      <c r="G1223">
        <f t="shared" si="399"/>
        <v>104.19615634406146</v>
      </c>
      <c r="H1223">
        <f t="shared" si="400"/>
        <v>1.186823891356144</v>
      </c>
      <c r="I1223" s="3">
        <f t="shared" si="401"/>
        <v>8.8900000000000007E-2</v>
      </c>
      <c r="J1223" s="3">
        <f t="shared" si="402"/>
        <v>0.40640000000000004</v>
      </c>
      <c r="K1223">
        <f t="shared" si="403"/>
        <v>0.10412031989437176</v>
      </c>
      <c r="L1223" s="62">
        <f>PI()/4*('Config sheet'!$N$38^2-'Config sheet'!$N$41^2)*'Stage 2'!K1223*2</f>
        <v>8.6507526453808384E-3</v>
      </c>
      <c r="M1223">
        <f t="shared" si="404"/>
        <v>47.78877092834761</v>
      </c>
      <c r="N1223" s="62">
        <f>'Config sheet'!$N$44</f>
        <v>5.8970333333333338</v>
      </c>
      <c r="O1223">
        <f t="shared" si="413"/>
        <v>9.2923290805532837</v>
      </c>
      <c r="P1223">
        <f t="shared" si="414"/>
        <v>209.68480823083817</v>
      </c>
      <c r="Q1223">
        <f t="shared" si="405"/>
        <v>180</v>
      </c>
      <c r="R1223">
        <f t="shared" si="406"/>
        <v>37.743265481550878</v>
      </c>
      <c r="S1223">
        <f t="shared" si="407"/>
        <v>37.743265481550871</v>
      </c>
      <c r="T1223">
        <f t="shared" ca="1" si="408"/>
        <v>1.3924272678729401</v>
      </c>
      <c r="U1223">
        <f t="shared" ca="1" si="411"/>
        <v>65.638900000000007</v>
      </c>
      <c r="Z1223">
        <f t="shared" si="409"/>
        <v>6.4044199894371767E-2</v>
      </c>
      <c r="AA1223" s="62">
        <f>PI()/4*('Config sheet'!$N$38^2-'Config sheet'!$N$41^2)*'Stage 2'!Z1223*2</f>
        <v>5.3210605981578816E-3</v>
      </c>
      <c r="AB1223">
        <f t="shared" si="410"/>
        <v>36.020359895597167</v>
      </c>
    </row>
    <row r="1224" spans="3:28" x14ac:dyDescent="0.25">
      <c r="C1224">
        <f t="shared" si="412"/>
        <v>67</v>
      </c>
      <c r="D1224">
        <f t="shared" si="397"/>
        <v>995</v>
      </c>
      <c r="E1224">
        <f t="shared" si="398"/>
        <v>0.17780000000000001</v>
      </c>
      <c r="F1224">
        <f t="shared" si="394"/>
        <v>1.1222780569514238E-2</v>
      </c>
      <c r="G1224">
        <f t="shared" si="399"/>
        <v>104.19615634406146</v>
      </c>
      <c r="H1224">
        <f t="shared" si="400"/>
        <v>1.1693705988362006</v>
      </c>
      <c r="I1224" s="3">
        <f t="shared" si="401"/>
        <v>8.8900000000000007E-2</v>
      </c>
      <c r="J1224" s="3">
        <f t="shared" si="402"/>
        <v>0.40640000000000004</v>
      </c>
      <c r="K1224">
        <f t="shared" si="403"/>
        <v>0.10256432649019254</v>
      </c>
      <c r="L1224" s="62">
        <f>PI()/4*('Config sheet'!$N$38^2-'Config sheet'!$N$41^2)*'Stage 2'!K1224*2</f>
        <v>8.5214741906944336E-3</v>
      </c>
      <c r="M1224">
        <f t="shared" si="404"/>
        <v>47.074606657302567</v>
      </c>
      <c r="N1224" s="62">
        <f>'Config sheet'!$N$44</f>
        <v>5.8970333333333338</v>
      </c>
      <c r="O1224">
        <f t="shared" si="413"/>
        <v>9.2554671001155935</v>
      </c>
      <c r="P1224">
        <f t="shared" si="414"/>
        <v>230.45880346408836</v>
      </c>
      <c r="Q1224">
        <f t="shared" si="405"/>
        <v>180</v>
      </c>
      <c r="R1224">
        <f t="shared" si="406"/>
        <v>41.482584623535907</v>
      </c>
      <c r="S1224">
        <f t="shared" si="407"/>
        <v>41.482584623535907</v>
      </c>
      <c r="T1224">
        <f t="shared" ca="1" si="408"/>
        <v>1.3924272678729401</v>
      </c>
      <c r="U1224">
        <f t="shared" ca="1" si="411"/>
        <v>65.638900000000007</v>
      </c>
      <c r="Z1224">
        <f t="shared" si="409"/>
        <v>6.2488206490192544E-2</v>
      </c>
      <c r="AA1224" s="62">
        <f>PI()/4*('Config sheet'!$N$38^2-'Config sheet'!$N$41^2)*'Stage 2'!Z1224*2</f>
        <v>5.1917821434714767E-3</v>
      </c>
      <c r="AB1224">
        <f t="shared" si="410"/>
        <v>35.145222997858575</v>
      </c>
    </row>
    <row r="1225" spans="3:28" x14ac:dyDescent="0.25">
      <c r="C1225">
        <f t="shared" si="412"/>
        <v>66</v>
      </c>
      <c r="D1225">
        <f t="shared" si="397"/>
        <v>995</v>
      </c>
      <c r="E1225">
        <f t="shared" si="398"/>
        <v>0.17780000000000001</v>
      </c>
      <c r="F1225">
        <f t="shared" si="394"/>
        <v>1.1055276381909548E-2</v>
      </c>
      <c r="G1225">
        <f t="shared" si="399"/>
        <v>104.19615634406146</v>
      </c>
      <c r="H1225">
        <f t="shared" si="400"/>
        <v>1.1519173063162575</v>
      </c>
      <c r="I1225" s="3">
        <f t="shared" si="401"/>
        <v>8.8900000000000007E-2</v>
      </c>
      <c r="J1225" s="3">
        <f t="shared" si="402"/>
        <v>0.40640000000000004</v>
      </c>
      <c r="K1225">
        <f t="shared" si="403"/>
        <v>0.10101475234001839</v>
      </c>
      <c r="L1225" s="62">
        <f>PI()/4*('Config sheet'!$N$38^2-'Config sheet'!$N$41^2)*'Stage 2'!K1225*2</f>
        <v>8.3927290745400476E-3</v>
      </c>
      <c r="M1225">
        <f t="shared" si="404"/>
        <v>46.36338867243385</v>
      </c>
      <c r="N1225" s="62">
        <f>'Config sheet'!$N$44</f>
        <v>5.8970333333333338</v>
      </c>
      <c r="O1225">
        <f t="shared" si="413"/>
        <v>9.2151198879565488</v>
      </c>
      <c r="P1225">
        <f t="shared" si="414"/>
        <v>251.29661122894296</v>
      </c>
      <c r="Q1225">
        <f t="shared" si="405"/>
        <v>180</v>
      </c>
      <c r="R1225">
        <f t="shared" si="406"/>
        <v>45.233390021209729</v>
      </c>
      <c r="S1225">
        <f t="shared" si="407"/>
        <v>45.233390021209736</v>
      </c>
      <c r="T1225">
        <f t="shared" ca="1" si="408"/>
        <v>1.3924272678729401</v>
      </c>
      <c r="U1225">
        <f t="shared" ca="1" si="411"/>
        <v>65.638900000000007</v>
      </c>
      <c r="Z1225">
        <f t="shared" si="409"/>
        <v>6.0938632340018395E-2</v>
      </c>
      <c r="AA1225" s="62">
        <f>PI()/4*('Config sheet'!$N$38^2-'Config sheet'!$N$41^2)*'Stage 2'!Z1225*2</f>
        <v>5.0630370273170898E-3</v>
      </c>
      <c r="AB1225">
        <f t="shared" si="410"/>
        <v>34.273696479200446</v>
      </c>
    </row>
    <row r="1226" spans="3:28" x14ac:dyDescent="0.25">
      <c r="C1226">
        <f t="shared" si="412"/>
        <v>65</v>
      </c>
      <c r="D1226">
        <f t="shared" si="397"/>
        <v>995</v>
      </c>
      <c r="E1226">
        <f t="shared" si="398"/>
        <v>0.17780000000000001</v>
      </c>
      <c r="F1226">
        <f t="shared" si="394"/>
        <v>1.0887772194304857E-2</v>
      </c>
      <c r="G1226">
        <f t="shared" si="399"/>
        <v>104.19615634406146</v>
      </c>
      <c r="H1226">
        <f t="shared" si="400"/>
        <v>1.134464013796314</v>
      </c>
      <c r="I1226" s="3">
        <f t="shared" si="401"/>
        <v>8.8900000000000007E-2</v>
      </c>
      <c r="J1226" s="3">
        <f t="shared" si="402"/>
        <v>0.40640000000000004</v>
      </c>
      <c r="K1226">
        <f t="shared" si="403"/>
        <v>9.9472189110279163E-2</v>
      </c>
      <c r="L1226" s="62">
        <f>PI()/4*('Config sheet'!$N$38^2-'Config sheet'!$N$41^2)*'Stage 2'!K1226*2</f>
        <v>8.2645664550449142E-3</v>
      </c>
      <c r="M1226">
        <f t="shared" si="404"/>
        <v>45.655388534677023</v>
      </c>
      <c r="N1226" s="62">
        <f>'Config sheet'!$N$44</f>
        <v>5.8970333333333338</v>
      </c>
      <c r="O1226">
        <f t="shared" si="413"/>
        <v>9.1712776967932186</v>
      </c>
      <c r="P1226">
        <f t="shared" si="414"/>
        <v>272.18695934695711</v>
      </c>
      <c r="Q1226">
        <f t="shared" si="405"/>
        <v>180</v>
      </c>
      <c r="R1226">
        <f t="shared" si="406"/>
        <v>48.993652682452286</v>
      </c>
      <c r="S1226">
        <f t="shared" si="407"/>
        <v>48.993652682452279</v>
      </c>
      <c r="T1226">
        <f t="shared" ca="1" si="408"/>
        <v>1.3924272678729401</v>
      </c>
      <c r="U1226">
        <f t="shared" ca="1" si="411"/>
        <v>65.638900000000007</v>
      </c>
      <c r="Z1226">
        <f t="shared" si="409"/>
        <v>5.939606911027917E-2</v>
      </c>
      <c r="AA1226" s="62">
        <f>PI()/4*('Config sheet'!$N$38^2-'Config sheet'!$N$41^2)*'Stage 2'!Z1226*2</f>
        <v>4.9348744078219582E-3</v>
      </c>
      <c r="AB1226">
        <f t="shared" si="410"/>
        <v>33.406113110393235</v>
      </c>
    </row>
    <row r="1227" spans="3:28" x14ac:dyDescent="0.25">
      <c r="C1227">
        <f t="shared" si="412"/>
        <v>64</v>
      </c>
      <c r="D1227">
        <f t="shared" si="397"/>
        <v>995</v>
      </c>
      <c r="E1227">
        <f t="shared" si="398"/>
        <v>0.17780000000000001</v>
      </c>
      <c r="F1227">
        <f t="shared" si="394"/>
        <v>1.0720268006700168E-2</v>
      </c>
      <c r="G1227">
        <f t="shared" si="399"/>
        <v>104.19615634406146</v>
      </c>
      <c r="H1227">
        <f t="shared" si="400"/>
        <v>1.1170107212763709</v>
      </c>
      <c r="I1227" s="3">
        <f t="shared" si="401"/>
        <v>8.8900000000000007E-2</v>
      </c>
      <c r="J1227" s="3">
        <f t="shared" si="402"/>
        <v>0.40640000000000004</v>
      </c>
      <c r="K1227">
        <f t="shared" si="403"/>
        <v>9.7937229953601657E-2</v>
      </c>
      <c r="L1227" s="62">
        <f>PI()/4*('Config sheet'!$N$38^2-'Config sheet'!$N$41^2)*'Stage 2'!K1227*2</f>
        <v>8.1370356138157456E-3</v>
      </c>
      <c r="M1227">
        <f t="shared" si="404"/>
        <v>44.950878487097</v>
      </c>
      <c r="N1227" s="62">
        <f>'Config sheet'!$N$44</f>
        <v>5.8970333333333338</v>
      </c>
      <c r="O1227">
        <f t="shared" si="413"/>
        <v>9.1239326821255666</v>
      </c>
      <c r="P1227">
        <f t="shared" si="414"/>
        <v>293.11840236186299</v>
      </c>
      <c r="Q1227">
        <f t="shared" si="405"/>
        <v>180</v>
      </c>
      <c r="R1227">
        <f t="shared" si="406"/>
        <v>52.761312425135351</v>
      </c>
      <c r="S1227">
        <f t="shared" si="407"/>
        <v>52.761312425135337</v>
      </c>
      <c r="T1227">
        <f t="shared" ca="1" si="408"/>
        <v>1.3924272678729401</v>
      </c>
      <c r="U1227">
        <f t="shared" ca="1" si="411"/>
        <v>65.638900000000007</v>
      </c>
      <c r="Z1227">
        <f t="shared" si="409"/>
        <v>5.7861109953601664E-2</v>
      </c>
      <c r="AA1227" s="62">
        <f>PI()/4*('Config sheet'!$N$38^2-'Config sheet'!$N$41^2)*'Stage 2'!Z1227*2</f>
        <v>4.8073435665927887E-3</v>
      </c>
      <c r="AB1227">
        <f t="shared" si="410"/>
        <v>32.542806498088673</v>
      </c>
    </row>
    <row r="1228" spans="3:28" x14ac:dyDescent="0.25">
      <c r="C1228">
        <f t="shared" si="412"/>
        <v>63</v>
      </c>
      <c r="D1228">
        <f t="shared" si="397"/>
        <v>995</v>
      </c>
      <c r="E1228">
        <f t="shared" si="398"/>
        <v>0.17780000000000001</v>
      </c>
      <c r="F1228">
        <f t="shared" si="394"/>
        <v>1.0552763819095479E-2</v>
      </c>
      <c r="G1228">
        <f t="shared" si="399"/>
        <v>104.19615634406146</v>
      </c>
      <c r="H1228">
        <f t="shared" si="400"/>
        <v>1.0995574287564276</v>
      </c>
      <c r="I1228" s="3">
        <f t="shared" si="401"/>
        <v>8.8900000000000007E-2</v>
      </c>
      <c r="J1228" s="3">
        <f t="shared" si="402"/>
        <v>0.40640000000000004</v>
      </c>
      <c r="K1228">
        <f t="shared" si="403"/>
        <v>9.6410469160009671E-2</v>
      </c>
      <c r="L1228" s="62">
        <f>PI()/4*('Config sheet'!$N$38^2-'Config sheet'!$N$41^2)*'Stage 2'!K1228*2</f>
        <v>8.010185926958957E-3</v>
      </c>
      <c r="M1228">
        <f t="shared" si="404"/>
        <v>44.250131294797093</v>
      </c>
      <c r="N1228" s="62">
        <f>'Config sheet'!$N$44</f>
        <v>5.8970333333333338</v>
      </c>
      <c r="O1228">
        <f t="shared" si="413"/>
        <v>9.0730789304539723</v>
      </c>
      <c r="P1228">
        <f t="shared" si="414"/>
        <v>314.07933121766916</v>
      </c>
      <c r="Q1228">
        <f t="shared" si="405"/>
        <v>180</v>
      </c>
      <c r="R1228">
        <f t="shared" si="406"/>
        <v>56.534279619180452</v>
      </c>
      <c r="S1228">
        <f t="shared" si="407"/>
        <v>56.534279619180452</v>
      </c>
      <c r="T1228">
        <f t="shared" ca="1" si="408"/>
        <v>1.3924272678729401</v>
      </c>
      <c r="U1228">
        <f t="shared" ca="1" si="411"/>
        <v>65.638900000000007</v>
      </c>
      <c r="Z1228">
        <f t="shared" si="409"/>
        <v>5.6334349160009678E-2</v>
      </c>
      <c r="AA1228" s="62">
        <f>PI()/4*('Config sheet'!$N$38^2-'Config sheet'!$N$41^2)*'Stage 2'!Z1228*2</f>
        <v>4.6804938797360002E-3</v>
      </c>
      <c r="AB1228">
        <f t="shared" si="410"/>
        <v>31.684110888644359</v>
      </c>
    </row>
    <row r="1229" spans="3:28" x14ac:dyDescent="0.25">
      <c r="C1229">
        <f t="shared" si="412"/>
        <v>62</v>
      </c>
      <c r="D1229">
        <f t="shared" si="397"/>
        <v>995</v>
      </c>
      <c r="E1229">
        <f t="shared" si="398"/>
        <v>0.17780000000000001</v>
      </c>
      <c r="F1229">
        <f t="shared" si="394"/>
        <v>1.0385259631490788E-2</v>
      </c>
      <c r="G1229">
        <f t="shared" si="399"/>
        <v>104.19615634406146</v>
      </c>
      <c r="H1229">
        <f t="shared" si="400"/>
        <v>1.0821041362364843</v>
      </c>
      <c r="I1229" s="3">
        <f t="shared" si="401"/>
        <v>8.8900000000000007E-2</v>
      </c>
      <c r="J1229" s="3">
        <f t="shared" si="402"/>
        <v>0.40640000000000004</v>
      </c>
      <c r="K1229">
        <f t="shared" si="403"/>
        <v>9.4892501803879759E-2</v>
      </c>
      <c r="L1229" s="62">
        <f>PI()/4*('Config sheet'!$N$38^2-'Config sheet'!$N$41^2)*'Stage 2'!K1229*2</f>
        <v>7.8840668357482852E-3</v>
      </c>
      <c r="M1229">
        <f t="shared" si="404"/>
        <v>43.55342008288001</v>
      </c>
      <c r="N1229" s="62">
        <f>'Config sheet'!$N$44</f>
        <v>5.8970333333333338</v>
      </c>
      <c r="O1229">
        <f t="shared" si="413"/>
        <v>9.0187124858559322</v>
      </c>
      <c r="P1229">
        <f t="shared" si="414"/>
        <v>335.05798317065921</v>
      </c>
      <c r="Q1229">
        <f t="shared" si="405"/>
        <v>180</v>
      </c>
      <c r="R1229">
        <f t="shared" si="406"/>
        <v>60.310436970718648</v>
      </c>
      <c r="S1229">
        <f t="shared" si="407"/>
        <v>60.310436970718655</v>
      </c>
      <c r="T1229">
        <f t="shared" ca="1" si="408"/>
        <v>1.3924272678729401</v>
      </c>
      <c r="U1229">
        <f t="shared" ca="1" si="411"/>
        <v>65.638900000000007</v>
      </c>
      <c r="Z1229">
        <f t="shared" si="409"/>
        <v>5.4816381803879766E-2</v>
      </c>
      <c r="AA1229" s="62">
        <f>PI()/4*('Config sheet'!$N$38^2-'Config sheet'!$N$41^2)*'Stage 2'!Z1229*2</f>
        <v>4.5543747885253292E-3</v>
      </c>
      <c r="AB1229">
        <f t="shared" si="410"/>
        <v>30.830360969561173</v>
      </c>
    </row>
    <row r="1230" spans="3:28" x14ac:dyDescent="0.25">
      <c r="C1230">
        <f t="shared" si="412"/>
        <v>61</v>
      </c>
      <c r="D1230">
        <f t="shared" si="397"/>
        <v>995</v>
      </c>
      <c r="E1230">
        <f t="shared" si="398"/>
        <v>0.17780000000000001</v>
      </c>
      <c r="F1230">
        <f t="shared" si="394"/>
        <v>1.0217755443886098E-2</v>
      </c>
      <c r="G1230">
        <f t="shared" si="399"/>
        <v>104.19615634406146</v>
      </c>
      <c r="H1230">
        <f t="shared" si="400"/>
        <v>1.064650843716541</v>
      </c>
      <c r="I1230" s="3">
        <f t="shared" si="401"/>
        <v>8.8900000000000007E-2</v>
      </c>
      <c r="J1230" s="3">
        <f t="shared" si="402"/>
        <v>0.40640000000000004</v>
      </c>
      <c r="K1230">
        <f t="shared" si="403"/>
        <v>9.3383923387055257E-2</v>
      </c>
      <c r="L1230" s="62">
        <f>PI()/4*('Config sheet'!$N$38^2-'Config sheet'!$N$41^2)*'Stage 2'!K1230*2</f>
        <v>7.7587278169731965E-3</v>
      </c>
      <c r="M1230">
        <f t="shared" si="404"/>
        <v>42.861018172645657</v>
      </c>
      <c r="N1230" s="62">
        <f>'Config sheet'!$N$44</f>
        <v>5.8970333333333338</v>
      </c>
      <c r="O1230">
        <f t="shared" si="413"/>
        <v>8.9608313748835773</v>
      </c>
      <c r="P1230">
        <f t="shared" si="414"/>
        <v>356.04245192450975</v>
      </c>
      <c r="Q1230">
        <f t="shared" si="405"/>
        <v>180</v>
      </c>
      <c r="R1230">
        <f t="shared" si="406"/>
        <v>64.087641346411758</v>
      </c>
      <c r="S1230">
        <f t="shared" si="407"/>
        <v>64.087641346411758</v>
      </c>
      <c r="T1230">
        <f t="shared" ca="1" si="408"/>
        <v>1.3924272678729401</v>
      </c>
      <c r="U1230">
        <f t="shared" ca="1" si="411"/>
        <v>65.638900000000007</v>
      </c>
      <c r="Z1230">
        <f t="shared" si="409"/>
        <v>5.3307803387055264E-2</v>
      </c>
      <c r="AA1230" s="62">
        <f>PI()/4*('Config sheet'!$N$38^2-'Config sheet'!$N$41^2)*'Stage 2'!Z1230*2</f>
        <v>4.4290357697502388E-3</v>
      </c>
      <c r="AB1230">
        <f t="shared" si="410"/>
        <v>29.981891668759985</v>
      </c>
    </row>
    <row r="1231" spans="3:28" x14ac:dyDescent="0.25">
      <c r="C1231">
        <f t="shared" si="412"/>
        <v>60</v>
      </c>
      <c r="D1231">
        <f t="shared" si="397"/>
        <v>995</v>
      </c>
      <c r="E1231">
        <f t="shared" si="398"/>
        <v>0.17780000000000001</v>
      </c>
      <c r="F1231">
        <f t="shared" si="394"/>
        <v>1.0050251256281407E-2</v>
      </c>
      <c r="G1231">
        <f t="shared" si="399"/>
        <v>104.19615634406146</v>
      </c>
      <c r="H1231">
        <f t="shared" si="400"/>
        <v>1.0471975511965976</v>
      </c>
      <c r="I1231" s="3">
        <f t="shared" si="401"/>
        <v>8.8900000000000007E-2</v>
      </c>
      <c r="J1231" s="3">
        <f t="shared" si="402"/>
        <v>0.40640000000000004</v>
      </c>
      <c r="K1231">
        <f t="shared" si="403"/>
        <v>9.1885329478529676E-2</v>
      </c>
      <c r="L1231" s="62">
        <f>PI()/4*('Config sheet'!$N$38^2-'Config sheet'!$N$41^2)*'Stage 2'!K1231*2</f>
        <v>7.6342183530022732E-3</v>
      </c>
      <c r="M1231">
        <f t="shared" si="404"/>
        <v>42.173198916214261</v>
      </c>
      <c r="N1231" s="62">
        <f>'Config sheet'!$N$44</f>
        <v>5.8970333333333338</v>
      </c>
      <c r="O1231">
        <f t="shared" si="413"/>
        <v>8.8994356297456321</v>
      </c>
      <c r="P1231">
        <f t="shared" si="414"/>
        <v>377.02069797745537</v>
      </c>
      <c r="Q1231">
        <f t="shared" si="405"/>
        <v>180</v>
      </c>
      <c r="R1231">
        <f t="shared" si="406"/>
        <v>67.863725635941975</v>
      </c>
      <c r="S1231">
        <f t="shared" si="407"/>
        <v>67.863725635941975</v>
      </c>
      <c r="T1231">
        <f t="shared" ca="1" si="408"/>
        <v>1.3924272678729401</v>
      </c>
      <c r="U1231">
        <f t="shared" ca="1" si="411"/>
        <v>65.638900000000007</v>
      </c>
      <c r="Z1231">
        <f t="shared" si="409"/>
        <v>5.1809209478529683E-2</v>
      </c>
      <c r="AA1231" s="62">
        <f>PI()/4*('Config sheet'!$N$38^2-'Config sheet'!$N$41^2)*'Stage 2'!Z1231*2</f>
        <v>4.3045263057793163E-3</v>
      </c>
      <c r="AB1231">
        <f t="shared" si="410"/>
        <v>29.139037951928955</v>
      </c>
    </row>
    <row r="1232" spans="3:28" x14ac:dyDescent="0.25">
      <c r="C1232">
        <f t="shared" si="412"/>
        <v>59</v>
      </c>
      <c r="D1232">
        <f t="shared" si="397"/>
        <v>995</v>
      </c>
      <c r="E1232">
        <f t="shared" si="398"/>
        <v>0.17780000000000001</v>
      </c>
      <c r="F1232">
        <f t="shared" si="394"/>
        <v>9.8827470686767178E-3</v>
      </c>
      <c r="G1232">
        <f t="shared" si="399"/>
        <v>104.19615634406146</v>
      </c>
      <c r="H1232">
        <f t="shared" si="400"/>
        <v>1.0297442586766545</v>
      </c>
      <c r="I1232" s="3">
        <f t="shared" si="401"/>
        <v>8.8900000000000007E-2</v>
      </c>
      <c r="J1232" s="3">
        <f t="shared" si="402"/>
        <v>0.40640000000000004</v>
      </c>
      <c r="K1232">
        <f t="shared" si="403"/>
        <v>9.0397315351107843E-2</v>
      </c>
      <c r="L1232" s="62">
        <f>PI()/4*('Config sheet'!$N$38^2-'Config sheet'!$N$41^2)*'Stage 2'!K1232*2</f>
        <v>7.5105879015955031E-3</v>
      </c>
      <c r="M1232">
        <f t="shared" si="404"/>
        <v>41.490235529762437</v>
      </c>
      <c r="N1232" s="62">
        <f>'Config sheet'!$N$44</f>
        <v>5.8970333333333338</v>
      </c>
      <c r="O1232">
        <f t="shared" si="413"/>
        <v>8.8345273097391956</v>
      </c>
      <c r="P1232">
        <f t="shared" si="414"/>
        <v>397.9805591701591</v>
      </c>
      <c r="Q1232">
        <f t="shared" si="405"/>
        <v>180</v>
      </c>
      <c r="R1232">
        <f t="shared" si="406"/>
        <v>71.636500650628648</v>
      </c>
      <c r="S1232">
        <f t="shared" si="407"/>
        <v>71.636500650628648</v>
      </c>
      <c r="T1232">
        <f t="shared" ca="1" si="408"/>
        <v>1.3924272678729401</v>
      </c>
      <c r="U1232">
        <f t="shared" ca="1" si="411"/>
        <v>65.638900000000007</v>
      </c>
      <c r="Z1232">
        <f t="shared" si="409"/>
        <v>5.032119535110785E-2</v>
      </c>
      <c r="AA1232" s="62">
        <f>PI()/4*('Config sheet'!$N$38^2-'Config sheet'!$N$41^2)*'Stage 2'!Z1232*2</f>
        <v>4.1808958543725462E-3</v>
      </c>
      <c r="AB1232">
        <f t="shared" si="410"/>
        <v>28.302134618170893</v>
      </c>
    </row>
    <row r="1233" spans="3:28" x14ac:dyDescent="0.25">
      <c r="C1233">
        <f t="shared" si="412"/>
        <v>58</v>
      </c>
      <c r="D1233">
        <f t="shared" si="397"/>
        <v>995</v>
      </c>
      <c r="E1233">
        <f t="shared" si="398"/>
        <v>0.17780000000000001</v>
      </c>
      <c r="F1233">
        <f t="shared" si="394"/>
        <v>9.7152428810720268E-3</v>
      </c>
      <c r="G1233">
        <f t="shared" si="399"/>
        <v>104.19615634406146</v>
      </c>
      <c r="H1233">
        <f t="shared" si="400"/>
        <v>1.012290966156711</v>
      </c>
      <c r="I1233" s="3">
        <f t="shared" si="401"/>
        <v>8.8900000000000007E-2</v>
      </c>
      <c r="J1233" s="3">
        <f t="shared" si="402"/>
        <v>0.40640000000000004</v>
      </c>
      <c r="K1233">
        <f t="shared" si="403"/>
        <v>8.8920475615458627E-2</v>
      </c>
      <c r="L1233" s="62">
        <f>PI()/4*('Config sheet'!$N$38^2-'Config sheet'!$N$41^2)*'Stage 2'!K1233*2</f>
        <v>7.3878858654998422E-3</v>
      </c>
      <c r="M1233">
        <f t="shared" si="404"/>
        <v>40.812400925562031</v>
      </c>
      <c r="N1233" s="62">
        <f>'Config sheet'!$N$44</f>
        <v>5.8970333333333338</v>
      </c>
      <c r="O1233">
        <f t="shared" si="413"/>
        <v>8.766110520898712</v>
      </c>
      <c r="P1233">
        <f t="shared" si="414"/>
        <v>418.90976142269704</v>
      </c>
      <c r="Q1233">
        <f t="shared" si="405"/>
        <v>180</v>
      </c>
      <c r="R1233">
        <f t="shared" si="406"/>
        <v>75.403757056085468</v>
      </c>
      <c r="S1233">
        <f t="shared" si="407"/>
        <v>75.403757056085468</v>
      </c>
      <c r="T1233">
        <f t="shared" ca="1" si="408"/>
        <v>1.3924272678729401</v>
      </c>
      <c r="U1233">
        <f t="shared" ca="1" si="411"/>
        <v>65.638900000000007</v>
      </c>
      <c r="Z1233">
        <f t="shared" si="409"/>
        <v>4.8844355615458634E-2</v>
      </c>
      <c r="AA1233" s="62">
        <f>PI()/4*('Config sheet'!$N$38^2-'Config sheet'!$N$41^2)*'Stage 2'!Z1233*2</f>
        <v>4.0581938182768845E-3</v>
      </c>
      <c r="AB1233">
        <f t="shared" si="410"/>
        <v>27.471516094183706</v>
      </c>
    </row>
    <row r="1234" spans="3:28" x14ac:dyDescent="0.25">
      <c r="C1234">
        <f t="shared" si="412"/>
        <v>57</v>
      </c>
      <c r="D1234">
        <f t="shared" si="397"/>
        <v>995</v>
      </c>
      <c r="E1234">
        <f t="shared" si="398"/>
        <v>0.17780000000000001</v>
      </c>
      <c r="F1234">
        <f t="shared" si="394"/>
        <v>9.5477386934673374E-3</v>
      </c>
      <c r="G1234">
        <f t="shared" si="399"/>
        <v>104.19615634406146</v>
      </c>
      <c r="H1234">
        <f t="shared" si="400"/>
        <v>0.99483767363676778</v>
      </c>
      <c r="I1234" s="3">
        <f t="shared" si="401"/>
        <v>8.8900000000000007E-2</v>
      </c>
      <c r="J1234" s="3">
        <f t="shared" si="402"/>
        <v>0.40640000000000004</v>
      </c>
      <c r="K1234">
        <f t="shared" si="403"/>
        <v>8.7455403851968705E-2</v>
      </c>
      <c r="L1234" s="62">
        <f>PI()/4*('Config sheet'!$N$38^2-'Config sheet'!$N$41^2)*'Stage 2'!K1234*2</f>
        <v>7.2661615618620822E-3</v>
      </c>
      <c r="M1234">
        <f t="shared" si="404"/>
        <v>40.139967543009625</v>
      </c>
      <c r="N1234" s="62">
        <f>'Config sheet'!$N$44</f>
        <v>5.8970333333333338</v>
      </c>
      <c r="O1234">
        <f t="shared" si="413"/>
        <v>8.6941914338314383</v>
      </c>
      <c r="P1234">
        <f t="shared" si="414"/>
        <v>439.79592964881175</v>
      </c>
      <c r="Q1234">
        <f t="shared" si="405"/>
        <v>180</v>
      </c>
      <c r="R1234">
        <f t="shared" si="406"/>
        <v>79.16326733678612</v>
      </c>
      <c r="S1234">
        <f t="shared" si="407"/>
        <v>79.16326733678612</v>
      </c>
      <c r="T1234">
        <f t="shared" ca="1" si="408"/>
        <v>1.3924272678729401</v>
      </c>
      <c r="U1234">
        <f t="shared" ca="1" si="411"/>
        <v>65.638900000000007</v>
      </c>
      <c r="Z1234">
        <f t="shared" si="409"/>
        <v>4.7379283851968712E-2</v>
      </c>
      <c r="AA1234" s="62">
        <f>PI()/4*('Config sheet'!$N$38^2-'Config sheet'!$N$41^2)*'Stage 2'!Z1234*2</f>
        <v>3.9364695146391245E-3</v>
      </c>
      <c r="AB1234">
        <f t="shared" si="410"/>
        <v>26.647516227203994</v>
      </c>
    </row>
    <row r="1235" spans="3:28" x14ac:dyDescent="0.25">
      <c r="C1235">
        <f t="shared" si="412"/>
        <v>56</v>
      </c>
      <c r="D1235">
        <f t="shared" si="397"/>
        <v>995</v>
      </c>
      <c r="E1235">
        <f t="shared" si="398"/>
        <v>0.17780000000000001</v>
      </c>
      <c r="F1235">
        <f t="shared" si="394"/>
        <v>9.3802345058626464E-3</v>
      </c>
      <c r="G1235">
        <f t="shared" si="399"/>
        <v>104.19615634406146</v>
      </c>
      <c r="H1235">
        <f t="shared" si="400"/>
        <v>0.97738438111682446</v>
      </c>
      <c r="I1235" s="3">
        <f t="shared" si="401"/>
        <v>8.8900000000000007E-2</v>
      </c>
      <c r="J1235" s="3">
        <f t="shared" si="402"/>
        <v>0.40640000000000004</v>
      </c>
      <c r="K1235">
        <f t="shared" si="403"/>
        <v>8.600269224081164E-2</v>
      </c>
      <c r="L1235" s="62">
        <f>PI()/4*('Config sheet'!$N$38^2-'Config sheet'!$N$41^2)*'Stage 2'!K1235*2</f>
        <v>7.1454641914934398E-3</v>
      </c>
      <c r="M1235">
        <f t="shared" si="404"/>
        <v>39.473207178837058</v>
      </c>
      <c r="N1235" s="62">
        <f>'Config sheet'!$N$44</f>
        <v>5.8970333333333338</v>
      </c>
      <c r="O1235">
        <f t="shared" si="413"/>
        <v>8.6187782997107139</v>
      </c>
      <c r="P1235">
        <f t="shared" si="414"/>
        <v>460.62659883537731</v>
      </c>
      <c r="Q1235">
        <f t="shared" si="405"/>
        <v>180</v>
      </c>
      <c r="R1235">
        <f t="shared" si="406"/>
        <v>82.912787790367915</v>
      </c>
      <c r="S1235">
        <f t="shared" si="407"/>
        <v>82.912787790367915</v>
      </c>
      <c r="T1235">
        <f t="shared" ca="1" si="408"/>
        <v>1.3924272678729401</v>
      </c>
      <c r="U1235">
        <f t="shared" ca="1" si="411"/>
        <v>65.638900000000007</v>
      </c>
      <c r="Z1235">
        <f t="shared" si="409"/>
        <v>4.5926572240811647E-2</v>
      </c>
      <c r="AA1235" s="62">
        <f>PI()/4*('Config sheet'!$N$38^2-'Config sheet'!$N$41^2)*'Stage 2'!Z1235*2</f>
        <v>3.815772144270483E-3</v>
      </c>
      <c r="AB1235">
        <f t="shared" si="410"/>
        <v>25.830468076946929</v>
      </c>
    </row>
    <row r="1236" spans="3:28" x14ac:dyDescent="0.25">
      <c r="C1236">
        <f t="shared" si="412"/>
        <v>55</v>
      </c>
      <c r="D1236">
        <f t="shared" si="397"/>
        <v>995</v>
      </c>
      <c r="E1236">
        <f t="shared" si="398"/>
        <v>0.17780000000000001</v>
      </c>
      <c r="F1236">
        <f t="shared" si="394"/>
        <v>9.212730318257957E-3</v>
      </c>
      <c r="G1236">
        <f t="shared" si="399"/>
        <v>104.19615634406146</v>
      </c>
      <c r="H1236">
        <f t="shared" si="400"/>
        <v>0.95993108859688125</v>
      </c>
      <c r="I1236" s="3">
        <f t="shared" si="401"/>
        <v>8.8900000000000007E-2</v>
      </c>
      <c r="J1236" s="3">
        <f t="shared" si="402"/>
        <v>0.40640000000000004</v>
      </c>
      <c r="K1236">
        <f t="shared" si="403"/>
        <v>8.4562931190639345E-2</v>
      </c>
      <c r="L1236" s="62">
        <f>PI()/4*('Config sheet'!$N$38^2-'Config sheet'!$N$41^2)*'Stage 2'!K1236*2</f>
        <v>7.0258428080196894E-3</v>
      </c>
      <c r="M1236">
        <f t="shared" si="404"/>
        <v>38.812390816689472</v>
      </c>
      <c r="N1236" s="62">
        <f>'Config sheet'!$N$44</f>
        <v>5.8970333333333338</v>
      </c>
      <c r="O1236">
        <f t="shared" si="413"/>
        <v>8.5398814644004126</v>
      </c>
      <c r="P1236">
        <f t="shared" si="414"/>
        <v>481.3892252747857</v>
      </c>
      <c r="Q1236">
        <f t="shared" si="405"/>
        <v>180</v>
      </c>
      <c r="R1236">
        <f t="shared" si="406"/>
        <v>86.650060549461415</v>
      </c>
      <c r="S1236">
        <f t="shared" si="407"/>
        <v>86.650060549461429</v>
      </c>
      <c r="T1236">
        <f t="shared" ca="1" si="408"/>
        <v>1.3924272678729401</v>
      </c>
      <c r="U1236">
        <f t="shared" ca="1" si="411"/>
        <v>65.638900000000007</v>
      </c>
      <c r="Z1236">
        <f t="shared" si="409"/>
        <v>4.4486811190639353E-2</v>
      </c>
      <c r="AA1236" s="62">
        <f>PI()/4*('Config sheet'!$N$38^2-'Config sheet'!$N$41^2)*'Stage 2'!Z1236*2</f>
        <v>3.6961507607967321E-3</v>
      </c>
      <c r="AB1236">
        <f t="shared" si="410"/>
        <v>25.020703706771286</v>
      </c>
    </row>
    <row r="1237" spans="3:28" x14ac:dyDescent="0.25">
      <c r="C1237">
        <f t="shared" si="412"/>
        <v>54</v>
      </c>
      <c r="D1237">
        <f t="shared" si="397"/>
        <v>995</v>
      </c>
      <c r="E1237">
        <f t="shared" si="398"/>
        <v>0.17780000000000001</v>
      </c>
      <c r="F1237">
        <f t="shared" si="394"/>
        <v>9.0452261306532659E-3</v>
      </c>
      <c r="G1237">
        <f t="shared" si="399"/>
        <v>104.19615634406146</v>
      </c>
      <c r="H1237">
        <f t="shared" si="400"/>
        <v>0.94247779607693782</v>
      </c>
      <c r="I1237" s="3">
        <f t="shared" si="401"/>
        <v>8.8900000000000007E-2</v>
      </c>
      <c r="J1237" s="3">
        <f t="shared" si="402"/>
        <v>0.40640000000000004</v>
      </c>
      <c r="K1237">
        <f t="shared" si="403"/>
        <v>8.3136708966305539E-2</v>
      </c>
      <c r="L1237" s="62">
        <f>PI()/4*('Config sheet'!$N$38^2-'Config sheet'!$N$41^2)*'Stage 2'!K1237*2</f>
        <v>6.9073462869508606E-3</v>
      </c>
      <c r="M1237">
        <f t="shared" si="404"/>
        <v>38.157788456259247</v>
      </c>
      <c r="N1237" s="62">
        <f>'Config sheet'!$N$44</f>
        <v>5.8970333333333338</v>
      </c>
      <c r="O1237">
        <f t="shared" si="413"/>
        <v>8.4575133806859544</v>
      </c>
      <c r="P1237">
        <f t="shared" si="414"/>
        <v>502.07119793777974</v>
      </c>
      <c r="Q1237">
        <f t="shared" si="405"/>
        <v>180</v>
      </c>
      <c r="R1237">
        <f t="shared" si="406"/>
        <v>90.372815628800353</v>
      </c>
      <c r="S1237">
        <f t="shared" si="407"/>
        <v>90.372815628800353</v>
      </c>
      <c r="T1237">
        <f t="shared" ca="1" si="408"/>
        <v>1.3924272678729401</v>
      </c>
      <c r="U1237">
        <f t="shared" ca="1" si="411"/>
        <v>65.638900000000007</v>
      </c>
      <c r="Z1237">
        <f t="shared" si="409"/>
        <v>4.3060588966305546E-2</v>
      </c>
      <c r="AA1237" s="62">
        <f>PI()/4*('Config sheet'!$N$38^2-'Config sheet'!$N$41^2)*'Stage 2'!Z1237*2</f>
        <v>3.5776542397279033E-3</v>
      </c>
      <c r="AB1237">
        <f t="shared" si="410"/>
        <v>24.218553974300082</v>
      </c>
    </row>
    <row r="1238" spans="3:28" x14ac:dyDescent="0.25">
      <c r="C1238">
        <f t="shared" si="412"/>
        <v>53</v>
      </c>
      <c r="D1238">
        <f t="shared" si="397"/>
        <v>995</v>
      </c>
      <c r="E1238">
        <f t="shared" si="398"/>
        <v>0.17780000000000001</v>
      </c>
      <c r="F1238">
        <f t="shared" si="394"/>
        <v>8.8777219430485766E-3</v>
      </c>
      <c r="G1238">
        <f t="shared" si="399"/>
        <v>104.19615634406146</v>
      </c>
      <c r="H1238">
        <f t="shared" si="400"/>
        <v>0.92502450355699462</v>
      </c>
      <c r="I1238" s="3">
        <f t="shared" si="401"/>
        <v>8.8900000000000007E-2</v>
      </c>
      <c r="J1238" s="3">
        <f t="shared" si="402"/>
        <v>0.40640000000000004</v>
      </c>
      <c r="K1238">
        <f t="shared" si="403"/>
        <v>8.172461131602593E-2</v>
      </c>
      <c r="L1238" s="62">
        <f>PI()/4*('Config sheet'!$N$38^2-'Config sheet'!$N$41^2)*'Stage 2'!K1238*2</f>
        <v>6.79002329470415E-3</v>
      </c>
      <c r="M1238">
        <f t="shared" si="404"/>
        <v>37.509668942161234</v>
      </c>
      <c r="N1238" s="62">
        <f>'Config sheet'!$N$44</f>
        <v>5.8970333333333338</v>
      </c>
      <c r="O1238">
        <f t="shared" si="413"/>
        <v>8.3716886185894754</v>
      </c>
      <c r="P1238">
        <f t="shared" si="414"/>
        <v>522.65984997406565</v>
      </c>
      <c r="Q1238">
        <f t="shared" si="405"/>
        <v>180</v>
      </c>
      <c r="R1238">
        <f t="shared" si="406"/>
        <v>94.078772995331832</v>
      </c>
      <c r="S1238">
        <f t="shared" si="407"/>
        <v>94.078772995331818</v>
      </c>
      <c r="T1238">
        <f t="shared" ca="1" si="408"/>
        <v>1.3924272678729401</v>
      </c>
      <c r="U1238">
        <f t="shared" ca="1" si="411"/>
        <v>65.638900000000007</v>
      </c>
      <c r="Z1238">
        <f t="shared" si="409"/>
        <v>4.1648491316025937E-2</v>
      </c>
      <c r="AA1238" s="62">
        <f>PI()/4*('Config sheet'!$N$38^2-'Config sheet'!$N$41^2)*'Stage 2'!Z1238*2</f>
        <v>3.4603312474811927E-3</v>
      </c>
      <c r="AB1238">
        <f t="shared" si="410"/>
        <v>23.424348321724374</v>
      </c>
    </row>
    <row r="1239" spans="3:28" x14ac:dyDescent="0.25">
      <c r="C1239">
        <f t="shared" si="412"/>
        <v>52</v>
      </c>
      <c r="D1239">
        <f t="shared" si="397"/>
        <v>995</v>
      </c>
      <c r="E1239">
        <f t="shared" si="398"/>
        <v>0.17780000000000001</v>
      </c>
      <c r="F1239">
        <f t="shared" ref="F1239:F1302" si="415">C1239*$G$4</f>
        <v>8.7102177554438873E-3</v>
      </c>
      <c r="G1239">
        <f t="shared" si="399"/>
        <v>104.19615634406146</v>
      </c>
      <c r="H1239">
        <f t="shared" si="400"/>
        <v>0.90757121103705141</v>
      </c>
      <c r="I1239" s="3">
        <f t="shared" si="401"/>
        <v>8.8900000000000007E-2</v>
      </c>
      <c r="J1239" s="3">
        <f t="shared" si="402"/>
        <v>0.40640000000000004</v>
      </c>
      <c r="K1239">
        <f t="shared" si="403"/>
        <v>8.0327221098374813E-2</v>
      </c>
      <c r="L1239" s="62">
        <f>PI()/4*('Config sheet'!$N$38^2-'Config sheet'!$N$41^2)*'Stage 2'!K1239*2</f>
        <v>6.6739222576132316E-3</v>
      </c>
      <c r="M1239">
        <f t="shared" si="404"/>
        <v>36.868299792733048</v>
      </c>
      <c r="N1239" s="62">
        <f>'Config sheet'!$N$44</f>
        <v>5.8970333333333338</v>
      </c>
      <c r="O1239">
        <f t="shared" si="413"/>
        <v>8.2824238737487583</v>
      </c>
      <c r="P1239">
        <f t="shared" si="414"/>
        <v>543.14247032787148</v>
      </c>
      <c r="Q1239">
        <f t="shared" si="405"/>
        <v>180</v>
      </c>
      <c r="R1239">
        <f t="shared" si="406"/>
        <v>97.765644659016885</v>
      </c>
      <c r="S1239">
        <f t="shared" si="407"/>
        <v>97.765644659016871</v>
      </c>
      <c r="T1239">
        <f t="shared" ca="1" si="408"/>
        <v>1.3924272678729401</v>
      </c>
      <c r="U1239">
        <f t="shared" ca="1" si="411"/>
        <v>65.638900000000007</v>
      </c>
      <c r="Z1239">
        <f t="shared" si="409"/>
        <v>4.025110109837482E-2</v>
      </c>
      <c r="AA1239" s="62">
        <f>PI()/4*('Config sheet'!$N$38^2-'Config sheet'!$N$41^2)*'Stage 2'!Z1239*2</f>
        <v>3.3442302103902748E-3</v>
      </c>
      <c r="AB1239">
        <f t="shared" si="410"/>
        <v>22.638414566015086</v>
      </c>
    </row>
    <row r="1240" spans="3:28" x14ac:dyDescent="0.25">
      <c r="C1240">
        <f t="shared" si="412"/>
        <v>51</v>
      </c>
      <c r="D1240">
        <f t="shared" ref="D1240:D1303" si="416">$D$4</f>
        <v>995</v>
      </c>
      <c r="E1240">
        <f t="shared" ref="E1240:E1303" si="417">$E$4</f>
        <v>0.17780000000000001</v>
      </c>
      <c r="F1240">
        <f t="shared" si="415"/>
        <v>8.5427135678391962E-3</v>
      </c>
      <c r="G1240">
        <f t="shared" ref="G1240:G1303" si="418">D1240/60*2*PI()</f>
        <v>104.19615634406146</v>
      </c>
      <c r="H1240">
        <f t="shared" ref="H1240:H1303" si="419">G1240*F1240</f>
        <v>0.89011791851710798</v>
      </c>
      <c r="I1240" s="3">
        <f t="shared" ref="I1240:I1303" si="420">$I$4</f>
        <v>8.8900000000000007E-2</v>
      </c>
      <c r="J1240" s="3">
        <f t="shared" ref="J1240:J1303" si="421">$J$4</f>
        <v>0.40640000000000004</v>
      </c>
      <c r="K1240">
        <f t="shared" ref="K1240:K1303" si="422">(J1240+I1240)-(I1240*COS(H1240)+(J1240^2-I1240^2*(SIN(H1240))^2)^0.5)+$B$1111</f>
        <v>7.8945117909516305E-2</v>
      </c>
      <c r="L1240" s="62">
        <f>PI()/4*('Config sheet'!$N$38^2-'Config sheet'!$N$41^2)*'Stage 2'!K1240*2</f>
        <v>6.5590913309570668E-3</v>
      </c>
      <c r="M1240">
        <f t="shared" ref="M1240:M1303" si="423">L1240*100/$AG$741</f>
        <v>36.233947028943007</v>
      </c>
      <c r="N1240" s="62">
        <f>'Config sheet'!$N$44</f>
        <v>5.8970333333333338</v>
      </c>
      <c r="O1240">
        <f t="shared" si="413"/>
        <v>8.1897379738418081</v>
      </c>
      <c r="P1240">
        <f t="shared" si="414"/>
        <v>563.50631545546094</v>
      </c>
      <c r="Q1240">
        <f t="shared" ref="Q1240:Q1303" si="424">$V$4</f>
        <v>180</v>
      </c>
      <c r="R1240">
        <f t="shared" ref="R1240:R1303" si="425">Q1240*I1240*G1240^2*(COS(H1240)+(I1240/J1240)*COS(2*H1240))*10^-3</f>
        <v>101.43113678198299</v>
      </c>
      <c r="S1240">
        <f t="shared" ref="S1240:S1303" si="426">Q1240*P1240*10^-3</f>
        <v>101.43113678198296</v>
      </c>
      <c r="T1240">
        <f t="shared" ref="T1240:T1303" ca="1" si="427">$V$741</f>
        <v>1.3924272678729401</v>
      </c>
      <c r="U1240">
        <f t="shared" ca="1" si="411"/>
        <v>65.638900000000007</v>
      </c>
      <c r="Z1240">
        <f t="shared" ref="Z1240:Z1303" si="428">(J1240+I1240)-(I1240*COS(H1240)+(J1240^2-I1240^2*(SIN(H1240))^2)^0.5)</f>
        <v>3.8868997909516312E-2</v>
      </c>
      <c r="AA1240" s="62">
        <f>PI()/4*('Config sheet'!$N$38^2-'Config sheet'!$N$41^2)*'Stage 2'!Z1240*2</f>
        <v>3.2293992837341095E-3</v>
      </c>
      <c r="AB1240">
        <f t="shared" ref="AB1240:AB1303" si="429">AA1240*100/($AG$741-$AG$743)</f>
        <v>21.861078689266765</v>
      </c>
    </row>
    <row r="1241" spans="3:28" x14ac:dyDescent="0.25">
      <c r="C1241">
        <f t="shared" si="412"/>
        <v>50</v>
      </c>
      <c r="D1241">
        <f t="shared" si="416"/>
        <v>995</v>
      </c>
      <c r="E1241">
        <f t="shared" si="417"/>
        <v>0.17780000000000001</v>
      </c>
      <c r="F1241">
        <f t="shared" si="415"/>
        <v>8.3752093802345069E-3</v>
      </c>
      <c r="G1241">
        <f t="shared" si="418"/>
        <v>104.19615634406146</v>
      </c>
      <c r="H1241">
        <f t="shared" si="419"/>
        <v>0.87266462599716477</v>
      </c>
      <c r="I1241" s="3">
        <f t="shared" si="420"/>
        <v>8.8900000000000007E-2</v>
      </c>
      <c r="J1241" s="3">
        <f t="shared" si="421"/>
        <v>0.40640000000000004</v>
      </c>
      <c r="K1241">
        <f t="shared" si="422"/>
        <v>7.75788777110617E-2</v>
      </c>
      <c r="L1241" s="62">
        <f>PI()/4*('Config sheet'!$N$38^2-'Config sheet'!$N$41^2)*'Stage 2'!K1241*2</f>
        <v>6.4455783680407311E-3</v>
      </c>
      <c r="M1241">
        <f t="shared" si="423"/>
        <v>35.606875003585387</v>
      </c>
      <c r="N1241" s="62">
        <f>'Config sheet'!$N$44</f>
        <v>5.8970333333333338</v>
      </c>
      <c r="O1241">
        <f t="shared" si="413"/>
        <v>8.0936518830410655</v>
      </c>
      <c r="P1241">
        <f t="shared" si="414"/>
        <v>583.73862113147493</v>
      </c>
      <c r="Q1241">
        <f t="shared" si="424"/>
        <v>180</v>
      </c>
      <c r="R1241">
        <f t="shared" si="425"/>
        <v>105.07295180366552</v>
      </c>
      <c r="S1241">
        <f t="shared" si="426"/>
        <v>105.07295180366549</v>
      </c>
      <c r="T1241">
        <f t="shared" ca="1" si="427"/>
        <v>1.3924272678729401</v>
      </c>
      <c r="U1241">
        <f t="shared" ref="U1241:U1304" ca="1" si="430">IF(AND(L1241&lt;=$AG$740, U1240*(L1240/L1241)^T1241&lt;$AB$742, U1240*(L1240/L1241)^T1241&gt;$AB$740),U1240*(L1240/L1241)^T1241,IF(C1241&lt;0,$AB$741,IF(L1241&gt;=$AG$742,  U1240*(L1240/L1241)^T1241,$AB$743)))</f>
        <v>65.638900000000007</v>
      </c>
      <c r="Z1241">
        <f t="shared" si="428"/>
        <v>3.7502757711061707E-2</v>
      </c>
      <c r="AA1241" s="62">
        <f>PI()/4*('Config sheet'!$N$38^2-'Config sheet'!$N$41^2)*'Stage 2'!Z1241*2</f>
        <v>3.1158863208177743E-3</v>
      </c>
      <c r="AB1241">
        <f t="shared" si="429"/>
        <v>21.092664629393536</v>
      </c>
    </row>
    <row r="1242" spans="3:28" x14ac:dyDescent="0.25">
      <c r="C1242">
        <f t="shared" si="412"/>
        <v>49</v>
      </c>
      <c r="D1242">
        <f t="shared" si="416"/>
        <v>995</v>
      </c>
      <c r="E1242">
        <f t="shared" si="417"/>
        <v>0.17780000000000001</v>
      </c>
      <c r="F1242">
        <f t="shared" si="415"/>
        <v>8.2077051926298158E-3</v>
      </c>
      <c r="G1242">
        <f t="shared" si="418"/>
        <v>104.19615634406146</v>
      </c>
      <c r="H1242">
        <f t="shared" si="419"/>
        <v>0.85521133347722145</v>
      </c>
      <c r="I1242" s="3">
        <f t="shared" si="420"/>
        <v>8.8900000000000007E-2</v>
      </c>
      <c r="J1242" s="3">
        <f t="shared" si="421"/>
        <v>0.40640000000000004</v>
      </c>
      <c r="K1242">
        <f t="shared" si="422"/>
        <v>7.622907245893773E-2</v>
      </c>
      <c r="L1242" s="62">
        <f>PI()/4*('Config sheet'!$N$38^2-'Config sheet'!$N$41^2)*'Stage 2'!K1242*2</f>
        <v>6.3334308893602358E-3</v>
      </c>
      <c r="M1242">
        <f t="shared" si="423"/>
        <v>34.987346230939728</v>
      </c>
      <c r="N1242" s="62">
        <f>'Config sheet'!$N$44</f>
        <v>5.8970333333333338</v>
      </c>
      <c r="O1242">
        <f t="shared" si="413"/>
        <v>7.9941887044834843</v>
      </c>
      <c r="P1242">
        <f t="shared" si="414"/>
        <v>603.82661433085184</v>
      </c>
      <c r="Q1242">
        <f t="shared" si="424"/>
        <v>180</v>
      </c>
      <c r="R1242">
        <f t="shared" si="425"/>
        <v>108.68879057955334</v>
      </c>
      <c r="S1242">
        <f t="shared" si="426"/>
        <v>108.68879057955333</v>
      </c>
      <c r="T1242">
        <f t="shared" ca="1" si="427"/>
        <v>1.3924272678729401</v>
      </c>
      <c r="U1242">
        <f t="shared" ca="1" si="430"/>
        <v>65.638900000000007</v>
      </c>
      <c r="Z1242">
        <f t="shared" si="428"/>
        <v>3.6152952458937737E-2</v>
      </c>
      <c r="AA1242" s="62">
        <f>PI()/4*('Config sheet'!$N$38^2-'Config sheet'!$N$41^2)*'Stage 2'!Z1242*2</f>
        <v>3.0037388421372789E-3</v>
      </c>
      <c r="AB1242">
        <f t="shared" si="429"/>
        <v>20.333494071393552</v>
      </c>
    </row>
    <row r="1243" spans="3:28" x14ac:dyDescent="0.25">
      <c r="C1243">
        <f t="shared" si="412"/>
        <v>48</v>
      </c>
      <c r="D1243">
        <f t="shared" si="416"/>
        <v>995</v>
      </c>
      <c r="E1243">
        <f t="shared" si="417"/>
        <v>0.17780000000000001</v>
      </c>
      <c r="F1243">
        <f t="shared" si="415"/>
        <v>8.0402010050251264E-3</v>
      </c>
      <c r="G1243">
        <f t="shared" si="418"/>
        <v>104.19615634406146</v>
      </c>
      <c r="H1243">
        <f t="shared" si="419"/>
        <v>0.83775804095727824</v>
      </c>
      <c r="I1243" s="3">
        <f t="shared" si="420"/>
        <v>8.8900000000000007E-2</v>
      </c>
      <c r="J1243" s="3">
        <f t="shared" si="421"/>
        <v>0.40640000000000004</v>
      </c>
      <c r="K1243">
        <f t="shared" si="422"/>
        <v>7.4896269733647491E-2</v>
      </c>
      <c r="L1243" s="62">
        <f>PI()/4*('Config sheet'!$N$38^2-'Config sheet'!$N$41^2)*'Stage 2'!K1243*2</f>
        <v>6.2226960518830558E-3</v>
      </c>
      <c r="M1243">
        <f t="shared" si="423"/>
        <v>34.375621217069359</v>
      </c>
      <c r="N1243" s="62">
        <f>'Config sheet'!$N$44</f>
        <v>5.8970333333333338</v>
      </c>
      <c r="O1243">
        <f t="shared" si="413"/>
        <v>7.8913736807449517</v>
      </c>
      <c r="P1243">
        <f t="shared" si="414"/>
        <v>623.75752517296439</v>
      </c>
      <c r="Q1243">
        <f t="shared" si="424"/>
        <v>180</v>
      </c>
      <c r="R1243">
        <f t="shared" si="425"/>
        <v>112.27635453113361</v>
      </c>
      <c r="S1243">
        <f t="shared" si="426"/>
        <v>112.27635453113359</v>
      </c>
      <c r="T1243">
        <f t="shared" ca="1" si="427"/>
        <v>1.3924272678729401</v>
      </c>
      <c r="U1243">
        <f t="shared" ca="1" si="430"/>
        <v>65.638900000000007</v>
      </c>
      <c r="Z1243">
        <f t="shared" si="428"/>
        <v>3.4820149733647499E-2</v>
      </c>
      <c r="AA1243" s="62">
        <f>PI()/4*('Config sheet'!$N$38^2-'Config sheet'!$N$41^2)*'Stage 2'!Z1243*2</f>
        <v>2.8930040046600985E-3</v>
      </c>
      <c r="AB1243">
        <f t="shared" si="429"/>
        <v>19.583886239396794</v>
      </c>
    </row>
    <row r="1244" spans="3:28" x14ac:dyDescent="0.25">
      <c r="C1244">
        <f t="shared" si="412"/>
        <v>47</v>
      </c>
      <c r="D1244">
        <f t="shared" si="416"/>
        <v>995</v>
      </c>
      <c r="E1244">
        <f t="shared" si="417"/>
        <v>0.17780000000000001</v>
      </c>
      <c r="F1244">
        <f t="shared" si="415"/>
        <v>7.8726968174204354E-3</v>
      </c>
      <c r="G1244">
        <f t="shared" si="418"/>
        <v>104.19615634406146</v>
      </c>
      <c r="H1244">
        <f t="shared" si="419"/>
        <v>0.82030474843733481</v>
      </c>
      <c r="I1244" s="3">
        <f t="shared" si="420"/>
        <v>8.8900000000000007E-2</v>
      </c>
      <c r="J1244" s="3">
        <f t="shared" si="421"/>
        <v>0.40640000000000004</v>
      </c>
      <c r="K1244">
        <f t="shared" si="422"/>
        <v>7.3581032372296129E-2</v>
      </c>
      <c r="L1244" s="62">
        <f>PI()/4*('Config sheet'!$N$38^2-'Config sheet'!$N$41^2)*'Stage 2'!K1244*2</f>
        <v>6.1134206184752767E-3</v>
      </c>
      <c r="M1244">
        <f t="shared" si="423"/>
        <v>33.771958290929788</v>
      </c>
      <c r="N1244" s="62">
        <f>'Config sheet'!$N$44</f>
        <v>5.8970333333333338</v>
      </c>
      <c r="O1244">
        <f t="shared" si="413"/>
        <v>7.7852341923097379</v>
      </c>
      <c r="P1244">
        <f t="shared" si="414"/>
        <v>643.51859891452682</v>
      </c>
      <c r="Q1244">
        <f t="shared" si="424"/>
        <v>180</v>
      </c>
      <c r="R1244">
        <f t="shared" si="425"/>
        <v>115.83334780461483</v>
      </c>
      <c r="S1244">
        <f t="shared" si="426"/>
        <v>115.83334780461483</v>
      </c>
      <c r="T1244">
        <f t="shared" ca="1" si="427"/>
        <v>1.3924272678729401</v>
      </c>
      <c r="U1244">
        <f t="shared" ca="1" si="430"/>
        <v>65.638900000000007</v>
      </c>
      <c r="Z1244">
        <f t="shared" si="428"/>
        <v>3.3504912372296136E-2</v>
      </c>
      <c r="AA1244" s="62">
        <f>PI()/4*('Config sheet'!$N$38^2-'Config sheet'!$N$41^2)*'Stage 2'!Z1244*2</f>
        <v>2.7837285712523198E-3</v>
      </c>
      <c r="AB1244">
        <f t="shared" si="429"/>
        <v>18.844157689705359</v>
      </c>
    </row>
    <row r="1245" spans="3:28" x14ac:dyDescent="0.25">
      <c r="C1245">
        <f t="shared" si="412"/>
        <v>46</v>
      </c>
      <c r="D1245">
        <f t="shared" si="416"/>
        <v>995</v>
      </c>
      <c r="E1245">
        <f t="shared" si="417"/>
        <v>0.17780000000000001</v>
      </c>
      <c r="F1245">
        <f t="shared" si="415"/>
        <v>7.705192629815746E-3</v>
      </c>
      <c r="G1245">
        <f t="shared" si="418"/>
        <v>104.19615634406146</v>
      </c>
      <c r="H1245">
        <f t="shared" si="419"/>
        <v>0.8028514559173916</v>
      </c>
      <c r="I1245" s="3">
        <f t="shared" si="420"/>
        <v>8.8900000000000007E-2</v>
      </c>
      <c r="J1245" s="3">
        <f t="shared" si="421"/>
        <v>0.40640000000000004</v>
      </c>
      <c r="K1245">
        <f t="shared" si="422"/>
        <v>7.228391810274748E-2</v>
      </c>
      <c r="L1245" s="62">
        <f>PI()/4*('Config sheet'!$N$38^2-'Config sheet'!$N$41^2)*'Stage 2'!K1245*2</f>
        <v>6.0056509275058035E-3</v>
      </c>
      <c r="M1245">
        <f t="shared" si="423"/>
        <v>33.176613436455305</v>
      </c>
      <c r="N1245" s="62">
        <f>'Config sheet'!$N$44</f>
        <v>5.8970333333333338</v>
      </c>
      <c r="O1245">
        <f t="shared" si="413"/>
        <v>7.6757997540279401</v>
      </c>
      <c r="P1245">
        <f t="shared" si="414"/>
        <v>663.09710797774221</v>
      </c>
      <c r="Q1245">
        <f t="shared" si="424"/>
        <v>180</v>
      </c>
      <c r="R1245">
        <f t="shared" si="425"/>
        <v>119.35747943599361</v>
      </c>
      <c r="S1245">
        <f t="shared" si="426"/>
        <v>119.3574794359936</v>
      </c>
      <c r="T1245">
        <f t="shared" ca="1" si="427"/>
        <v>1.3924272678729401</v>
      </c>
      <c r="U1245">
        <f t="shared" ca="1" si="430"/>
        <v>65.638900000000007</v>
      </c>
      <c r="Z1245">
        <f t="shared" si="428"/>
        <v>3.2207798102747487E-2</v>
      </c>
      <c r="AA1245" s="62">
        <f>PI()/4*('Config sheet'!$N$38^2-'Config sheet'!$N$41^2)*'Stage 2'!Z1245*2</f>
        <v>2.6759588802828462E-3</v>
      </c>
      <c r="AB1245">
        <f t="shared" si="429"/>
        <v>18.114622105032332</v>
      </c>
    </row>
    <row r="1246" spans="3:28" x14ac:dyDescent="0.25">
      <c r="C1246">
        <f t="shared" si="412"/>
        <v>45</v>
      </c>
      <c r="D1246">
        <f t="shared" si="416"/>
        <v>995</v>
      </c>
      <c r="E1246">
        <f t="shared" si="417"/>
        <v>0.17780000000000001</v>
      </c>
      <c r="F1246">
        <f t="shared" si="415"/>
        <v>7.5376884422110558E-3</v>
      </c>
      <c r="G1246">
        <f t="shared" si="418"/>
        <v>104.19615634406146</v>
      </c>
      <c r="H1246">
        <f t="shared" si="419"/>
        <v>0.78539816339744828</v>
      </c>
      <c r="I1246" s="3">
        <f t="shared" si="420"/>
        <v>8.8900000000000007E-2</v>
      </c>
      <c r="J1246" s="3">
        <f t="shared" si="421"/>
        <v>0.40640000000000004</v>
      </c>
      <c r="K1246">
        <f t="shared" si="422"/>
        <v>7.100547918027017E-2</v>
      </c>
      <c r="L1246" s="62">
        <f>PI()/4*('Config sheet'!$N$38^2-'Config sheet'!$N$41^2)*'Stage 2'!K1246*2</f>
        <v>5.8994328626573852E-3</v>
      </c>
      <c r="M1246">
        <f t="shared" si="423"/>
        <v>32.589840125788072</v>
      </c>
      <c r="N1246" s="62">
        <f>'Config sheet'!$N$44</f>
        <v>5.8970333333333338</v>
      </c>
      <c r="O1246">
        <f t="shared" si="413"/>
        <v>7.5631020095561654</v>
      </c>
      <c r="P1246">
        <f t="shared" si="414"/>
        <v>682.48036400011233</v>
      </c>
      <c r="Q1246">
        <f t="shared" si="424"/>
        <v>180</v>
      </c>
      <c r="R1246">
        <f t="shared" si="425"/>
        <v>122.84646552002023</v>
      </c>
      <c r="S1246">
        <f t="shared" si="426"/>
        <v>122.84646552002023</v>
      </c>
      <c r="T1246">
        <f t="shared" ca="1" si="427"/>
        <v>1.3924272678729401</v>
      </c>
      <c r="U1246">
        <f t="shared" ca="1" si="430"/>
        <v>65.638900000000007</v>
      </c>
      <c r="Z1246">
        <f t="shared" si="428"/>
        <v>3.0929359180270177E-2</v>
      </c>
      <c r="AA1246" s="62">
        <f>PI()/4*('Config sheet'!$N$38^2-'Config sheet'!$N$41^2)*'Stage 2'!Z1246*2</f>
        <v>2.5697408154344279E-3</v>
      </c>
      <c r="AB1246">
        <f t="shared" si="429"/>
        <v>17.395590090140708</v>
      </c>
    </row>
    <row r="1247" spans="3:28" x14ac:dyDescent="0.25">
      <c r="C1247">
        <f t="shared" si="412"/>
        <v>44</v>
      </c>
      <c r="D1247">
        <f t="shared" si="416"/>
        <v>995</v>
      </c>
      <c r="E1247">
        <f t="shared" si="417"/>
        <v>0.17780000000000001</v>
      </c>
      <c r="F1247">
        <f t="shared" si="415"/>
        <v>7.3701842546063656E-3</v>
      </c>
      <c r="G1247">
        <f t="shared" si="418"/>
        <v>104.19615634406146</v>
      </c>
      <c r="H1247">
        <f t="shared" si="419"/>
        <v>0.76794487087750496</v>
      </c>
      <c r="I1247" s="3">
        <f t="shared" si="420"/>
        <v>8.8900000000000007E-2</v>
      </c>
      <c r="J1247" s="3">
        <f t="shared" si="421"/>
        <v>0.40640000000000004</v>
      </c>
      <c r="K1247">
        <f t="shared" si="422"/>
        <v>6.9746262027023886E-2</v>
      </c>
      <c r="L1247" s="62">
        <f>PI()/4*('Config sheet'!$N$38^2-'Config sheet'!$N$41^2)*'Stage 2'!K1247*2</f>
        <v>5.7948118229736315E-3</v>
      </c>
      <c r="M1247">
        <f t="shared" si="423"/>
        <v>32.011889153810841</v>
      </c>
      <c r="N1247" s="62">
        <f>'Config sheet'!$N$44</f>
        <v>5.8970333333333338</v>
      </c>
      <c r="O1247">
        <f t="shared" si="413"/>
        <v>7.447174723778943</v>
      </c>
      <c r="P1247">
        <f t="shared" si="414"/>
        <v>701.65572989227212</v>
      </c>
      <c r="Q1247">
        <f t="shared" si="424"/>
        <v>180</v>
      </c>
      <c r="R1247">
        <f t="shared" si="425"/>
        <v>126.298031380609</v>
      </c>
      <c r="S1247">
        <f t="shared" si="426"/>
        <v>126.29803138060899</v>
      </c>
      <c r="T1247">
        <f t="shared" ca="1" si="427"/>
        <v>1.3924272678729401</v>
      </c>
      <c r="U1247">
        <f t="shared" ca="1" si="430"/>
        <v>65.638900000000007</v>
      </c>
      <c r="Z1247">
        <f t="shared" si="428"/>
        <v>2.9670142027023894E-2</v>
      </c>
      <c r="AA1247" s="62">
        <f>PI()/4*('Config sheet'!$N$38^2-'Config sheet'!$N$41^2)*'Stage 2'!Z1247*2</f>
        <v>2.4651197757506742E-3</v>
      </c>
      <c r="AB1247">
        <f t="shared" si="429"/>
        <v>16.687368969079806</v>
      </c>
    </row>
    <row r="1248" spans="3:28" x14ac:dyDescent="0.25">
      <c r="C1248">
        <f t="shared" ref="C1248:C1311" si="431">180-C883</f>
        <v>43</v>
      </c>
      <c r="D1248">
        <f t="shared" si="416"/>
        <v>995</v>
      </c>
      <c r="E1248">
        <f t="shared" si="417"/>
        <v>0.17780000000000001</v>
      </c>
      <c r="F1248">
        <f t="shared" si="415"/>
        <v>7.2026800670016754E-3</v>
      </c>
      <c r="G1248">
        <f t="shared" si="418"/>
        <v>104.19615634406146</v>
      </c>
      <c r="H1248">
        <f t="shared" si="419"/>
        <v>0.75049157835756164</v>
      </c>
      <c r="I1248" s="3">
        <f t="shared" si="420"/>
        <v>8.8900000000000007E-2</v>
      </c>
      <c r="J1248" s="3">
        <f t="shared" si="421"/>
        <v>0.40640000000000004</v>
      </c>
      <c r="K1248">
        <f t="shared" si="422"/>
        <v>6.8506806874727544E-2</v>
      </c>
      <c r="L1248" s="62">
        <f>PI()/4*('Config sheet'!$N$38^2-'Config sheet'!$N$41^2)*'Stage 2'!K1248*2</f>
        <v>5.6918326931703804E-3</v>
      </c>
      <c r="M1248">
        <f t="shared" si="423"/>
        <v>31.443008474140047</v>
      </c>
      <c r="N1248" s="62">
        <f>'Config sheet'!$N$44</f>
        <v>5.8970333333333338</v>
      </c>
      <c r="O1248">
        <f t="shared" ref="O1248:O1311" si="432">I1248*G1248*SIN(H1248)+I1248^2*G1248*SIN(2*H1248)/(2*J1248)</f>
        <v>7.3280537732106978</v>
      </c>
      <c r="P1248">
        <f t="shared" ref="P1248:P1311" si="433">I1248*G1248^2*COS(H1248)+(I1248^2*G1248^2*COS(2*H1248)/J1248)</f>
        <v>720.61063189020479</v>
      </c>
      <c r="Q1248">
        <f t="shared" si="424"/>
        <v>180</v>
      </c>
      <c r="R1248">
        <f t="shared" si="425"/>
        <v>129.70991374023686</v>
      </c>
      <c r="S1248">
        <f t="shared" si="426"/>
        <v>129.70991374023686</v>
      </c>
      <c r="T1248">
        <f t="shared" ca="1" si="427"/>
        <v>1.3924272678729401</v>
      </c>
      <c r="U1248">
        <f t="shared" ca="1" si="430"/>
        <v>65.638900000000007</v>
      </c>
      <c r="Z1248">
        <f t="shared" si="428"/>
        <v>2.8430686874727551E-2</v>
      </c>
      <c r="AA1248" s="62">
        <f>PI()/4*('Config sheet'!$N$38^2-'Config sheet'!$N$41^2)*'Stage 2'!Z1248*2</f>
        <v>2.3621406459474231E-3</v>
      </c>
      <c r="AB1248">
        <f t="shared" si="429"/>
        <v>15.990262584211219</v>
      </c>
    </row>
    <row r="1249" spans="3:28" x14ac:dyDescent="0.25">
      <c r="C1249">
        <f t="shared" si="431"/>
        <v>42</v>
      </c>
      <c r="D1249">
        <f t="shared" si="416"/>
        <v>995</v>
      </c>
      <c r="E1249">
        <f t="shared" si="417"/>
        <v>0.17780000000000001</v>
      </c>
      <c r="F1249">
        <f t="shared" si="415"/>
        <v>7.0351758793969852E-3</v>
      </c>
      <c r="G1249">
        <f t="shared" si="418"/>
        <v>104.19615634406146</v>
      </c>
      <c r="H1249">
        <f t="shared" si="419"/>
        <v>0.73303828583761832</v>
      </c>
      <c r="I1249" s="3">
        <f t="shared" si="420"/>
        <v>8.8900000000000007E-2</v>
      </c>
      <c r="J1249" s="3">
        <f t="shared" si="421"/>
        <v>0.40640000000000004</v>
      </c>
      <c r="K1249">
        <f t="shared" si="422"/>
        <v>6.7287647410842644E-2</v>
      </c>
      <c r="L1249" s="62">
        <f>PI()/4*('Config sheet'!$N$38^2-'Config sheet'!$N$41^2)*'Stage 2'!K1249*2</f>
        <v>5.590539814239133E-3</v>
      </c>
      <c r="M1249">
        <f t="shared" si="423"/>
        <v>30.883443036732363</v>
      </c>
      <c r="N1249" s="62">
        <f>'Config sheet'!$N$44</f>
        <v>5.8970333333333338</v>
      </c>
      <c r="O1249">
        <f t="shared" si="432"/>
        <v>7.2057771343803312</v>
      </c>
      <c r="P1249">
        <f t="shared" si="433"/>
        <v>739.33257158816434</v>
      </c>
      <c r="Q1249">
        <f t="shared" si="424"/>
        <v>180</v>
      </c>
      <c r="R1249">
        <f t="shared" si="425"/>
        <v>133.0798628858696</v>
      </c>
      <c r="S1249">
        <f t="shared" si="426"/>
        <v>133.07986288586957</v>
      </c>
      <c r="T1249">
        <f t="shared" ca="1" si="427"/>
        <v>1.3924272678729401</v>
      </c>
      <c r="U1249">
        <f t="shared" ca="1" si="430"/>
        <v>65.638900000000007</v>
      </c>
      <c r="Z1249">
        <f t="shared" si="428"/>
        <v>2.7211527410842651E-2</v>
      </c>
      <c r="AA1249" s="62">
        <f>PI()/4*('Config sheet'!$N$38^2-'Config sheet'!$N$41^2)*'Stage 2'!Z1249*2</f>
        <v>2.2608477670161757E-3</v>
      </c>
      <c r="AB1249">
        <f t="shared" si="429"/>
        <v>15.304571097211838</v>
      </c>
    </row>
    <row r="1250" spans="3:28" x14ac:dyDescent="0.25">
      <c r="C1250">
        <f t="shared" si="431"/>
        <v>41</v>
      </c>
      <c r="D1250">
        <f t="shared" si="416"/>
        <v>995</v>
      </c>
      <c r="E1250">
        <f t="shared" si="417"/>
        <v>0.17780000000000001</v>
      </c>
      <c r="F1250">
        <f t="shared" si="415"/>
        <v>6.867671691792295E-3</v>
      </c>
      <c r="G1250">
        <f t="shared" si="418"/>
        <v>104.19615634406146</v>
      </c>
      <c r="H1250">
        <f t="shared" si="419"/>
        <v>0.71558499331767511</v>
      </c>
      <c r="I1250" s="3">
        <f t="shared" si="420"/>
        <v>8.8900000000000007E-2</v>
      </c>
      <c r="J1250" s="3">
        <f t="shared" si="421"/>
        <v>0.40640000000000004</v>
      </c>
      <c r="K1250">
        <f t="shared" si="422"/>
        <v>6.6089310428596615E-2</v>
      </c>
      <c r="L1250" s="62">
        <f>PI()/4*('Config sheet'!$N$38^2-'Config sheet'!$N$41^2)*'Stage 2'!K1250*2</f>
        <v>5.4909769543695208E-3</v>
      </c>
      <c r="M1250">
        <f t="shared" si="423"/>
        <v>30.333434627253606</v>
      </c>
      <c r="N1250" s="62">
        <f>'Config sheet'!$N$44</f>
        <v>5.8970333333333338</v>
      </c>
      <c r="O1250">
        <f t="shared" si="432"/>
        <v>7.0803848702028311</v>
      </c>
      <c r="P1250">
        <f t="shared" si="433"/>
        <v>757.80913793865045</v>
      </c>
      <c r="Q1250">
        <f t="shared" si="424"/>
        <v>180</v>
      </c>
      <c r="R1250">
        <f t="shared" si="425"/>
        <v>136.40564482895707</v>
      </c>
      <c r="S1250">
        <f t="shared" si="426"/>
        <v>136.40564482895707</v>
      </c>
      <c r="T1250">
        <f t="shared" ca="1" si="427"/>
        <v>1.3924272678729401</v>
      </c>
      <c r="U1250">
        <f t="shared" ca="1" si="430"/>
        <v>65.638900000000007</v>
      </c>
      <c r="Z1250">
        <f t="shared" si="428"/>
        <v>2.6013190428596622E-2</v>
      </c>
      <c r="AA1250" s="62">
        <f>PI()/4*('Config sheet'!$N$38^2-'Config sheet'!$N$41^2)*'Stage 2'!Z1250*2</f>
        <v>2.1612849071465635E-3</v>
      </c>
      <c r="AB1250">
        <f t="shared" si="429"/>
        <v>14.630590792236569</v>
      </c>
    </row>
    <row r="1251" spans="3:28" x14ac:dyDescent="0.25">
      <c r="C1251">
        <f t="shared" si="431"/>
        <v>40</v>
      </c>
      <c r="D1251">
        <f t="shared" si="416"/>
        <v>995</v>
      </c>
      <c r="E1251">
        <f t="shared" si="417"/>
        <v>0.17780000000000001</v>
      </c>
      <c r="F1251">
        <f t="shared" si="415"/>
        <v>6.7001675041876048E-3</v>
      </c>
      <c r="G1251">
        <f t="shared" si="418"/>
        <v>104.19615634406146</v>
      </c>
      <c r="H1251">
        <f t="shared" si="419"/>
        <v>0.69813170079773179</v>
      </c>
      <c r="I1251" s="3">
        <f t="shared" si="420"/>
        <v>8.8900000000000007E-2</v>
      </c>
      <c r="J1251" s="3">
        <f t="shared" si="421"/>
        <v>0.40640000000000004</v>
      </c>
      <c r="K1251">
        <f t="shared" si="422"/>
        <v>6.4912315481161498E-2</v>
      </c>
      <c r="L1251" s="62">
        <f>PI()/4*('Config sheet'!$N$38^2-'Config sheet'!$N$41^2)*'Stage 2'!K1251*2</f>
        <v>5.3931872802170247E-3</v>
      </c>
      <c r="M1251">
        <f t="shared" si="423"/>
        <v>29.793221708354956</v>
      </c>
      <c r="N1251" s="62">
        <f>'Config sheet'!$N$44</f>
        <v>5.8970333333333338</v>
      </c>
      <c r="O1251">
        <f t="shared" si="432"/>
        <v>6.9519191143445171</v>
      </c>
      <c r="P1251">
        <f t="shared" si="433"/>
        <v>776.02801920579793</v>
      </c>
      <c r="Q1251">
        <f t="shared" si="424"/>
        <v>180</v>
      </c>
      <c r="R1251">
        <f t="shared" si="425"/>
        <v>139.68504345704366</v>
      </c>
      <c r="S1251">
        <f t="shared" si="426"/>
        <v>139.68504345704363</v>
      </c>
      <c r="T1251">
        <f t="shared" ca="1" si="427"/>
        <v>1.3924272678729401</v>
      </c>
      <c r="U1251">
        <f t="shared" ca="1" si="430"/>
        <v>65.638900000000007</v>
      </c>
      <c r="Z1251">
        <f t="shared" si="428"/>
        <v>2.4836195481161505E-2</v>
      </c>
      <c r="AA1251" s="62">
        <f>PI()/4*('Config sheet'!$N$38^2-'Config sheet'!$N$41^2)*'Stage 2'!Z1251*2</f>
        <v>2.0634952329940679E-3</v>
      </c>
      <c r="AB1251">
        <f t="shared" si="429"/>
        <v>13.968613881418168</v>
      </c>
    </row>
    <row r="1252" spans="3:28" x14ac:dyDescent="0.25">
      <c r="C1252">
        <f t="shared" si="431"/>
        <v>39</v>
      </c>
      <c r="D1252">
        <f t="shared" si="416"/>
        <v>995</v>
      </c>
      <c r="E1252">
        <f t="shared" si="417"/>
        <v>0.17780000000000001</v>
      </c>
      <c r="F1252">
        <f t="shared" si="415"/>
        <v>6.5326633165829146E-3</v>
      </c>
      <c r="G1252">
        <f t="shared" si="418"/>
        <v>104.19615634406146</v>
      </c>
      <c r="H1252">
        <f t="shared" si="419"/>
        <v>0.68067840827778847</v>
      </c>
      <c r="I1252" s="3">
        <f t="shared" si="420"/>
        <v>8.8900000000000007E-2</v>
      </c>
      <c r="J1252" s="3">
        <f t="shared" si="421"/>
        <v>0.40640000000000004</v>
      </c>
      <c r="K1252">
        <f t="shared" si="422"/>
        <v>6.3757174540293282E-2</v>
      </c>
      <c r="L1252" s="62">
        <f>PI()/4*('Config sheet'!$N$38^2-'Config sheet'!$N$41^2)*'Stage 2'!K1252*2</f>
        <v>5.2972133285413003E-3</v>
      </c>
      <c r="M1252">
        <f t="shared" si="423"/>
        <v>29.263039262996461</v>
      </c>
      <c r="N1252" s="62">
        <f>'Config sheet'!$N$44</f>
        <v>5.8970333333333338</v>
      </c>
      <c r="O1252">
        <f t="shared" si="432"/>
        <v>6.8204240535909229</v>
      </c>
      <c r="P1252">
        <f t="shared" si="433"/>
        <v>793.97701485858056</v>
      </c>
      <c r="Q1252">
        <f t="shared" si="424"/>
        <v>180</v>
      </c>
      <c r="R1252">
        <f t="shared" si="425"/>
        <v>142.91586267454454</v>
      </c>
      <c r="S1252">
        <f t="shared" si="426"/>
        <v>142.91586267454451</v>
      </c>
      <c r="T1252">
        <f t="shared" ca="1" si="427"/>
        <v>1.3924272678729401</v>
      </c>
      <c r="U1252">
        <f t="shared" ca="1" si="430"/>
        <v>65.638900000000007</v>
      </c>
      <c r="Z1252">
        <f t="shared" si="428"/>
        <v>2.3681054540293289E-2</v>
      </c>
      <c r="AA1252" s="62">
        <f>PI()/4*('Config sheet'!$N$38^2-'Config sheet'!$N$41^2)*'Stage 2'!Z1252*2</f>
        <v>1.967521281318343E-3</v>
      </c>
      <c r="AB1252">
        <f t="shared" si="429"/>
        <v>13.318928312875864</v>
      </c>
    </row>
    <row r="1253" spans="3:28" x14ac:dyDescent="0.25">
      <c r="C1253">
        <f t="shared" si="431"/>
        <v>38</v>
      </c>
      <c r="D1253">
        <f t="shared" si="416"/>
        <v>995</v>
      </c>
      <c r="E1253">
        <f t="shared" si="417"/>
        <v>0.17780000000000001</v>
      </c>
      <c r="F1253">
        <f t="shared" si="415"/>
        <v>6.3651591289782244E-3</v>
      </c>
      <c r="G1253">
        <f t="shared" si="418"/>
        <v>104.19615634406146</v>
      </c>
      <c r="H1253">
        <f t="shared" si="419"/>
        <v>0.66322511575784515</v>
      </c>
      <c r="I1253" s="3">
        <f t="shared" si="420"/>
        <v>8.8900000000000007E-2</v>
      </c>
      <c r="J1253" s="3">
        <f t="shared" si="421"/>
        <v>0.40640000000000004</v>
      </c>
      <c r="K1253">
        <f t="shared" si="422"/>
        <v>6.2624391659729217E-2</v>
      </c>
      <c r="L1253" s="62">
        <f>PI()/4*('Config sheet'!$N$38^2-'Config sheet'!$N$41^2)*'Stage 2'!K1253*2</f>
        <v>5.203096978239812E-3</v>
      </c>
      <c r="M1253">
        <f t="shared" si="423"/>
        <v>28.743118639954307</v>
      </c>
      <c r="N1253" s="62">
        <f>'Config sheet'!$N$44</f>
        <v>5.8970333333333338</v>
      </c>
      <c r="O1253">
        <f t="shared" si="432"/>
        <v>6.6859459082284847</v>
      </c>
      <c r="P1253">
        <f t="shared" si="433"/>
        <v>811.64404739028873</v>
      </c>
      <c r="Q1253">
        <f t="shared" si="424"/>
        <v>180</v>
      </c>
      <c r="R1253">
        <f t="shared" si="425"/>
        <v>146.095928530252</v>
      </c>
      <c r="S1253">
        <f t="shared" si="426"/>
        <v>146.095928530252</v>
      </c>
      <c r="T1253">
        <f t="shared" ca="1" si="427"/>
        <v>1.3924272678729401</v>
      </c>
      <c r="U1253">
        <f t="shared" ca="1" si="430"/>
        <v>65.638900000000007</v>
      </c>
      <c r="Z1253">
        <f t="shared" si="428"/>
        <v>2.2548271659729224E-2</v>
      </c>
      <c r="AA1253" s="62">
        <f>PI()/4*('Config sheet'!$N$38^2-'Config sheet'!$N$41^2)*'Stage 2'!Z1253*2</f>
        <v>1.8734049310168549E-3</v>
      </c>
      <c r="AB1253">
        <f t="shared" si="429"/>
        <v>12.681817581400013</v>
      </c>
    </row>
    <row r="1254" spans="3:28" x14ac:dyDescent="0.25">
      <c r="C1254">
        <f t="shared" si="431"/>
        <v>37</v>
      </c>
      <c r="D1254">
        <f t="shared" si="416"/>
        <v>995</v>
      </c>
      <c r="E1254">
        <f t="shared" si="417"/>
        <v>0.17780000000000001</v>
      </c>
      <c r="F1254">
        <f t="shared" si="415"/>
        <v>6.197654941373535E-3</v>
      </c>
      <c r="G1254">
        <f t="shared" si="418"/>
        <v>104.19615634406146</v>
      </c>
      <c r="H1254">
        <f t="shared" si="419"/>
        <v>0.64577182323790194</v>
      </c>
      <c r="I1254" s="3">
        <f t="shared" si="420"/>
        <v>8.8900000000000007E-2</v>
      </c>
      <c r="J1254" s="3">
        <f t="shared" si="421"/>
        <v>0.40640000000000004</v>
      </c>
      <c r="K1254">
        <f t="shared" si="422"/>
        <v>6.1514462643629093E-2</v>
      </c>
      <c r="L1254" s="62">
        <f>PI()/4*('Config sheet'!$N$38^2-'Config sheet'!$N$41^2)*'Stage 2'!K1254*2</f>
        <v>5.1108794228005485E-3</v>
      </c>
      <c r="M1254">
        <f t="shared" si="423"/>
        <v>28.233687401643234</v>
      </c>
      <c r="N1254" s="62">
        <f>'Config sheet'!$N$44</f>
        <v>5.8970333333333338</v>
      </c>
      <c r="O1254">
        <f t="shared" si="432"/>
        <v>6.5485329104535435</v>
      </c>
      <c r="P1254">
        <f t="shared" si="433"/>
        <v>829.01717405080467</v>
      </c>
      <c r="Q1254">
        <f t="shared" si="424"/>
        <v>180</v>
      </c>
      <c r="R1254">
        <f t="shared" si="425"/>
        <v>149.22309132914484</v>
      </c>
      <c r="S1254">
        <f t="shared" si="426"/>
        <v>149.22309132914484</v>
      </c>
      <c r="T1254">
        <f t="shared" ca="1" si="427"/>
        <v>1.3924272678729401</v>
      </c>
      <c r="U1254">
        <f t="shared" ca="1" si="430"/>
        <v>65.638900000000007</v>
      </c>
      <c r="Z1254">
        <f t="shared" si="428"/>
        <v>2.1438342643629094E-2</v>
      </c>
      <c r="AA1254" s="62">
        <f>PI()/4*('Config sheet'!$N$38^2-'Config sheet'!$N$41^2)*'Stage 2'!Z1254*2</f>
        <v>1.7811873755775906E-3</v>
      </c>
      <c r="AB1254">
        <f t="shared" si="429"/>
        <v>12.057560541973618</v>
      </c>
    </row>
    <row r="1255" spans="3:28" x14ac:dyDescent="0.25">
      <c r="C1255">
        <f t="shared" si="431"/>
        <v>36</v>
      </c>
      <c r="D1255">
        <f t="shared" si="416"/>
        <v>995</v>
      </c>
      <c r="E1255">
        <f t="shared" si="417"/>
        <v>0.17780000000000001</v>
      </c>
      <c r="F1255">
        <f t="shared" si="415"/>
        <v>6.0301507537688448E-3</v>
      </c>
      <c r="G1255">
        <f t="shared" si="418"/>
        <v>104.19615634406146</v>
      </c>
      <c r="H1255">
        <f t="shared" si="419"/>
        <v>0.62831853071795862</v>
      </c>
      <c r="I1255" s="3">
        <f t="shared" si="420"/>
        <v>8.8900000000000007E-2</v>
      </c>
      <c r="J1255" s="3">
        <f t="shared" si="421"/>
        <v>0.40640000000000004</v>
      </c>
      <c r="K1255">
        <f t="shared" si="422"/>
        <v>6.0427874720338344E-2</v>
      </c>
      <c r="L1255" s="62">
        <f>PI()/4*('Config sheet'!$N$38^2-'Config sheet'!$N$41^2)*'Stage 2'!K1255*2</f>
        <v>5.0206011431968914E-3</v>
      </c>
      <c r="M1255">
        <f t="shared" si="423"/>
        <v>27.734969174381455</v>
      </c>
      <c r="N1255" s="62">
        <f>'Config sheet'!$N$44</f>
        <v>5.8970333333333338</v>
      </c>
      <c r="O1255">
        <f t="shared" si="432"/>
        <v>6.4082352808243677</v>
      </c>
      <c r="P1255">
        <f t="shared" si="433"/>
        <v>846.0845984782934</v>
      </c>
      <c r="Q1255">
        <f t="shared" si="424"/>
        <v>180</v>
      </c>
      <c r="R1255">
        <f t="shared" si="425"/>
        <v>152.29522772609283</v>
      </c>
      <c r="S1255">
        <f t="shared" si="426"/>
        <v>152.29522772609283</v>
      </c>
      <c r="T1255">
        <f t="shared" ca="1" si="427"/>
        <v>1.3924272678729401</v>
      </c>
      <c r="U1255">
        <f t="shared" ca="1" si="430"/>
        <v>65.638900000000007</v>
      </c>
      <c r="Z1255">
        <f t="shared" si="428"/>
        <v>2.0351754720338344E-2</v>
      </c>
      <c r="AA1255" s="62">
        <f>PI()/4*('Config sheet'!$N$38^2-'Config sheet'!$N$41^2)*'Stage 2'!Z1255*2</f>
        <v>1.6909090959739334E-3</v>
      </c>
      <c r="AB1255">
        <f t="shared" si="429"/>
        <v>11.446431226287032</v>
      </c>
    </row>
    <row r="1256" spans="3:28" x14ac:dyDescent="0.25">
      <c r="C1256">
        <f t="shared" si="431"/>
        <v>35</v>
      </c>
      <c r="D1256">
        <f t="shared" si="416"/>
        <v>995</v>
      </c>
      <c r="E1256">
        <f t="shared" si="417"/>
        <v>0.17780000000000001</v>
      </c>
      <c r="F1256">
        <f t="shared" si="415"/>
        <v>5.8626465661641546E-3</v>
      </c>
      <c r="G1256">
        <f t="shared" si="418"/>
        <v>104.19615634406146</v>
      </c>
      <c r="H1256">
        <f t="shared" si="419"/>
        <v>0.6108652381980153</v>
      </c>
      <c r="I1256" s="3">
        <f t="shared" si="420"/>
        <v>8.8900000000000007E-2</v>
      </c>
      <c r="J1256" s="3">
        <f t="shared" si="421"/>
        <v>0.40640000000000004</v>
      </c>
      <c r="K1256">
        <f t="shared" si="422"/>
        <v>5.9365106221739246E-2</v>
      </c>
      <c r="L1256" s="62">
        <f>PI()/4*('Config sheet'!$N$38^2-'Config sheet'!$N$41^2)*'Stage 2'!K1256*2</f>
        <v>4.93230188124677E-3</v>
      </c>
      <c r="M1256">
        <f t="shared" si="423"/>
        <v>27.247183501220441</v>
      </c>
      <c r="N1256" s="62">
        <f>'Config sheet'!$N$44</f>
        <v>5.8970333333333338</v>
      </c>
      <c r="O1256">
        <f t="shared" si="432"/>
        <v>6.2651052027741896</v>
      </c>
      <c r="P1256">
        <f t="shared" si="433"/>
        <v>862.83468221702321</v>
      </c>
      <c r="Q1256">
        <f t="shared" si="424"/>
        <v>180</v>
      </c>
      <c r="R1256">
        <f t="shared" si="425"/>
        <v>155.31024279906421</v>
      </c>
      <c r="S1256">
        <f t="shared" si="426"/>
        <v>155.31024279906418</v>
      </c>
      <c r="T1256">
        <f t="shared" ca="1" si="427"/>
        <v>1.3924272678729401</v>
      </c>
      <c r="U1256">
        <f t="shared" ca="1" si="430"/>
        <v>65.638900000000007</v>
      </c>
      <c r="Z1256">
        <f t="shared" si="428"/>
        <v>1.9288986221739246E-2</v>
      </c>
      <c r="AA1256" s="62">
        <f>PI()/4*('Config sheet'!$N$38^2-'Config sheet'!$N$41^2)*'Stage 2'!Z1256*2</f>
        <v>1.6026098340238121E-3</v>
      </c>
      <c r="AB1256">
        <f t="shared" si="429"/>
        <v>10.848698662395526</v>
      </c>
    </row>
    <row r="1257" spans="3:28" x14ac:dyDescent="0.25">
      <c r="C1257">
        <f t="shared" si="431"/>
        <v>34</v>
      </c>
      <c r="D1257">
        <f t="shared" si="416"/>
        <v>995</v>
      </c>
      <c r="E1257">
        <f t="shared" si="417"/>
        <v>0.17780000000000001</v>
      </c>
      <c r="F1257">
        <f t="shared" si="415"/>
        <v>5.6951423785594644E-3</v>
      </c>
      <c r="G1257">
        <f t="shared" si="418"/>
        <v>104.19615634406146</v>
      </c>
      <c r="H1257">
        <f t="shared" si="419"/>
        <v>0.59341194567807198</v>
      </c>
      <c r="I1257" s="3">
        <f t="shared" si="420"/>
        <v>8.8900000000000007E-2</v>
      </c>
      <c r="J1257" s="3">
        <f t="shared" si="421"/>
        <v>0.40640000000000004</v>
      </c>
      <c r="K1257">
        <f t="shared" si="422"/>
        <v>5.8326626268449151E-2</v>
      </c>
      <c r="L1257" s="62">
        <f>PI()/4*('Config sheet'!$N$38^2-'Config sheet'!$N$41^2)*'Stage 2'!K1257*2</f>
        <v>4.8460206134576097E-3</v>
      </c>
      <c r="M1257">
        <f t="shared" si="423"/>
        <v>26.770545697458328</v>
      </c>
      <c r="N1257" s="62">
        <f>'Config sheet'!$N$44</f>
        <v>5.8970333333333338</v>
      </c>
      <c r="O1257">
        <f t="shared" si="432"/>
        <v>6.1191967952054016</v>
      </c>
      <c r="P1257">
        <f t="shared" si="433"/>
        <v>879.25595610815617</v>
      </c>
      <c r="Q1257">
        <f t="shared" si="424"/>
        <v>180</v>
      </c>
      <c r="R1257">
        <f t="shared" si="425"/>
        <v>158.26607209946815</v>
      </c>
      <c r="S1257">
        <f t="shared" si="426"/>
        <v>158.26607209946812</v>
      </c>
      <c r="T1257">
        <f t="shared" ca="1" si="427"/>
        <v>1.3924272678729401</v>
      </c>
      <c r="U1257">
        <f t="shared" ca="1" si="430"/>
        <v>65.638900000000007</v>
      </c>
      <c r="Z1257">
        <f t="shared" si="428"/>
        <v>1.8250506268449151E-2</v>
      </c>
      <c r="AA1257" s="62">
        <f>PI()/4*('Config sheet'!$N$38^2-'Config sheet'!$N$41^2)*'Stage 2'!Z1257*2</f>
        <v>1.5163285662346524E-3</v>
      </c>
      <c r="AB1257">
        <f t="shared" si="429"/>
        <v>10.264626697665438</v>
      </c>
    </row>
    <row r="1258" spans="3:28" x14ac:dyDescent="0.25">
      <c r="C1258">
        <f t="shared" si="431"/>
        <v>33</v>
      </c>
      <c r="D1258">
        <f t="shared" si="416"/>
        <v>995</v>
      </c>
      <c r="E1258">
        <f t="shared" si="417"/>
        <v>0.17780000000000001</v>
      </c>
      <c r="F1258">
        <f t="shared" si="415"/>
        <v>5.5276381909547742E-3</v>
      </c>
      <c r="G1258">
        <f t="shared" si="418"/>
        <v>104.19615634406146</v>
      </c>
      <c r="H1258">
        <f t="shared" si="419"/>
        <v>0.57595865315812877</v>
      </c>
      <c r="I1258" s="3">
        <f t="shared" si="420"/>
        <v>8.8900000000000007E-2</v>
      </c>
      <c r="J1258" s="3">
        <f t="shared" si="421"/>
        <v>0.40640000000000004</v>
      </c>
      <c r="K1258">
        <f t="shared" si="422"/>
        <v>5.7312894461112492E-2</v>
      </c>
      <c r="L1258" s="62">
        <f>PI()/4*('Config sheet'!$N$38^2-'Config sheet'!$N$41^2)*'Stage 2'!K1258*2</f>
        <v>4.7617955253775801E-3</v>
      </c>
      <c r="M1258">
        <f t="shared" si="423"/>
        <v>26.305266708950246</v>
      </c>
      <c r="N1258" s="62">
        <f>'Config sheet'!$N$44</f>
        <v>5.8970333333333338</v>
      </c>
      <c r="O1258">
        <f t="shared" si="432"/>
        <v>5.9705660831872951</v>
      </c>
      <c r="P1258">
        <f t="shared" si="433"/>
        <v>895.33713154047666</v>
      </c>
      <c r="Q1258">
        <f t="shared" si="424"/>
        <v>180</v>
      </c>
      <c r="R1258">
        <f t="shared" si="425"/>
        <v>161.16068367728582</v>
      </c>
      <c r="S1258">
        <f t="shared" si="426"/>
        <v>161.16068367728579</v>
      </c>
      <c r="T1258">
        <f t="shared" ca="1" si="427"/>
        <v>1.3924272678729401</v>
      </c>
      <c r="U1258">
        <f t="shared" ca="1" si="430"/>
        <v>65.638900000000007</v>
      </c>
      <c r="Z1258">
        <f t="shared" si="428"/>
        <v>1.7236774461112492E-2</v>
      </c>
      <c r="AA1258" s="62">
        <f>PI()/4*('Config sheet'!$N$38^2-'Config sheet'!$N$41^2)*'Stage 2'!Z1258*2</f>
        <v>1.4321034781546228E-3</v>
      </c>
      <c r="AB1258">
        <f t="shared" si="429"/>
        <v>9.6944738251476306</v>
      </c>
    </row>
    <row r="1259" spans="3:28" x14ac:dyDescent="0.25">
      <c r="C1259">
        <f t="shared" si="431"/>
        <v>32</v>
      </c>
      <c r="D1259">
        <f t="shared" si="416"/>
        <v>995</v>
      </c>
      <c r="E1259">
        <f t="shared" si="417"/>
        <v>0.17780000000000001</v>
      </c>
      <c r="F1259">
        <f t="shared" si="415"/>
        <v>5.360134003350084E-3</v>
      </c>
      <c r="G1259">
        <f t="shared" si="418"/>
        <v>104.19615634406146</v>
      </c>
      <c r="H1259">
        <f t="shared" si="419"/>
        <v>0.55850536063818546</v>
      </c>
      <c r="I1259" s="3">
        <f t="shared" si="420"/>
        <v>8.8900000000000007E-2</v>
      </c>
      <c r="J1259" s="3">
        <f t="shared" si="421"/>
        <v>0.40640000000000004</v>
      </c>
      <c r="K1259">
        <f t="shared" si="422"/>
        <v>5.6324360578024098E-2</v>
      </c>
      <c r="L1259" s="62">
        <f>PI()/4*('Config sheet'!$N$38^2-'Config sheet'!$N$41^2)*'Stage 2'!K1259*2</f>
        <v>4.6796639864728701E-3</v>
      </c>
      <c r="M1259">
        <f t="shared" si="423"/>
        <v>25.85155297332452</v>
      </c>
      <c r="N1259" s="62">
        <f>'Config sheet'!$N$44</f>
        <v>5.8970333333333338</v>
      </c>
      <c r="O1259">
        <f t="shared" si="432"/>
        <v>5.8192709667818967</v>
      </c>
      <c r="P1259">
        <f t="shared" si="433"/>
        <v>911.06711154818379</v>
      </c>
      <c r="Q1259">
        <f t="shared" si="424"/>
        <v>180</v>
      </c>
      <c r="R1259">
        <f t="shared" si="425"/>
        <v>163.9920800786731</v>
      </c>
      <c r="S1259">
        <f t="shared" si="426"/>
        <v>163.9920800786731</v>
      </c>
      <c r="T1259">
        <f t="shared" ca="1" si="427"/>
        <v>1.3924272678729401</v>
      </c>
      <c r="U1259">
        <f t="shared" ca="1" si="430"/>
        <v>65.638900000000007</v>
      </c>
      <c r="Z1259">
        <f t="shared" si="428"/>
        <v>1.6248240578024098E-2</v>
      </c>
      <c r="AA1259" s="62">
        <f>PI()/4*('Config sheet'!$N$38^2-'Config sheet'!$N$41^2)*'Stage 2'!Z1259*2</f>
        <v>1.3499719392499122E-3</v>
      </c>
      <c r="AB1259">
        <f t="shared" si="429"/>
        <v>9.138493013511864</v>
      </c>
    </row>
    <row r="1260" spans="3:28" x14ac:dyDescent="0.25">
      <c r="C1260">
        <f t="shared" si="431"/>
        <v>31</v>
      </c>
      <c r="D1260">
        <f t="shared" si="416"/>
        <v>995</v>
      </c>
      <c r="E1260">
        <f t="shared" si="417"/>
        <v>0.17780000000000001</v>
      </c>
      <c r="F1260">
        <f t="shared" si="415"/>
        <v>5.1926298157453938E-3</v>
      </c>
      <c r="G1260">
        <f t="shared" si="418"/>
        <v>104.19615634406146</v>
      </c>
      <c r="H1260">
        <f t="shared" si="419"/>
        <v>0.54105206811824214</v>
      </c>
      <c r="I1260" s="3">
        <f t="shared" si="420"/>
        <v>8.8900000000000007E-2</v>
      </c>
      <c r="J1260" s="3">
        <f t="shared" si="421"/>
        <v>0.40640000000000004</v>
      </c>
      <c r="K1260">
        <f t="shared" si="422"/>
        <v>5.536146427931455E-2</v>
      </c>
      <c r="L1260" s="62">
        <f>PI()/4*('Config sheet'!$N$38^2-'Config sheet'!$N$41^2)*'Stage 2'!K1260*2</f>
        <v>4.5996625255501659E-3</v>
      </c>
      <c r="M1260">
        <f t="shared" si="423"/>
        <v>25.409606284210749</v>
      </c>
      <c r="N1260" s="62">
        <f>'Config sheet'!$N$44</f>
        <v>5.8970333333333338</v>
      </c>
      <c r="O1260">
        <f t="shared" si="432"/>
        <v>5.6653711880245679</v>
      </c>
      <c r="P1260">
        <f t="shared" si="433"/>
        <v>926.43500174303153</v>
      </c>
      <c r="Q1260">
        <f t="shared" si="424"/>
        <v>180</v>
      </c>
      <c r="R1260">
        <f t="shared" si="425"/>
        <v>166.75830031374568</v>
      </c>
      <c r="S1260">
        <f t="shared" si="426"/>
        <v>166.75830031374568</v>
      </c>
      <c r="T1260">
        <f t="shared" ca="1" si="427"/>
        <v>1.3924272678729401</v>
      </c>
      <c r="U1260">
        <f t="shared" ca="1" si="430"/>
        <v>65.638900000000007</v>
      </c>
      <c r="Z1260">
        <f t="shared" si="428"/>
        <v>1.528534427931455E-2</v>
      </c>
      <c r="AA1260" s="62">
        <f>PI()/4*('Config sheet'!$N$38^2-'Config sheet'!$N$41^2)*'Stage 2'!Z1260*2</f>
        <v>1.269970478327208E-3</v>
      </c>
      <c r="AB1260">
        <f t="shared" si="429"/>
        <v>8.5969315406718483</v>
      </c>
    </row>
    <row r="1261" spans="3:28" x14ac:dyDescent="0.25">
      <c r="C1261">
        <f t="shared" si="431"/>
        <v>30</v>
      </c>
      <c r="D1261">
        <f t="shared" si="416"/>
        <v>995</v>
      </c>
      <c r="E1261">
        <f t="shared" si="417"/>
        <v>0.17780000000000001</v>
      </c>
      <c r="F1261">
        <f t="shared" si="415"/>
        <v>5.0251256281407036E-3</v>
      </c>
      <c r="G1261">
        <f t="shared" si="418"/>
        <v>104.19615634406146</v>
      </c>
      <c r="H1261">
        <f t="shared" si="419"/>
        <v>0.52359877559829882</v>
      </c>
      <c r="I1261" s="3">
        <f t="shared" si="420"/>
        <v>8.8900000000000007E-2</v>
      </c>
      <c r="J1261" s="3">
        <f t="shared" si="421"/>
        <v>0.40640000000000004</v>
      </c>
      <c r="K1261">
        <f t="shared" si="422"/>
        <v>5.4424634817912827E-2</v>
      </c>
      <c r="L1261" s="62">
        <f>PI()/4*('Config sheet'!$N$38^2-'Config sheet'!$N$41^2)*'Stage 2'!K1261*2</f>
        <v>4.5218268067422204E-3</v>
      </c>
      <c r="M1261">
        <f t="shared" si="423"/>
        <v>24.979623658578475</v>
      </c>
      <c r="N1261" s="62">
        <f>'Config sheet'!$N$44</f>
        <v>5.8970333333333338</v>
      </c>
      <c r="O1261">
        <f t="shared" si="432"/>
        <v>5.5089282960881709</v>
      </c>
      <c r="P1261">
        <f t="shared" si="433"/>
        <v>941.43012106828996</v>
      </c>
      <c r="Q1261">
        <f t="shared" si="424"/>
        <v>180</v>
      </c>
      <c r="R1261">
        <f t="shared" si="425"/>
        <v>169.45742179229219</v>
      </c>
      <c r="S1261">
        <f t="shared" si="426"/>
        <v>169.45742179229219</v>
      </c>
      <c r="T1261">
        <f t="shared" ca="1" si="427"/>
        <v>1.3924272678729401</v>
      </c>
      <c r="U1261">
        <f t="shared" ca="1" si="430"/>
        <v>65.638900000000007</v>
      </c>
      <c r="Z1261">
        <f t="shared" si="428"/>
        <v>1.4348514817912827E-2</v>
      </c>
      <c r="AA1261" s="62">
        <f>PI()/4*('Config sheet'!$N$38^2-'Config sheet'!$N$41^2)*'Stage 2'!Z1261*2</f>
        <v>1.1921347595192624E-3</v>
      </c>
      <c r="AB1261">
        <f t="shared" si="429"/>
        <v>8.0700308312220628</v>
      </c>
    </row>
    <row r="1262" spans="3:28" x14ac:dyDescent="0.25">
      <c r="C1262">
        <f t="shared" si="431"/>
        <v>29</v>
      </c>
      <c r="D1262">
        <f t="shared" si="416"/>
        <v>995</v>
      </c>
      <c r="E1262">
        <f t="shared" si="417"/>
        <v>0.17780000000000001</v>
      </c>
      <c r="F1262">
        <f t="shared" si="415"/>
        <v>4.8576214405360134E-3</v>
      </c>
      <c r="G1262">
        <f t="shared" si="418"/>
        <v>104.19615634406146</v>
      </c>
      <c r="H1262">
        <f t="shared" si="419"/>
        <v>0.5061454830783555</v>
      </c>
      <c r="I1262" s="3">
        <f t="shared" si="420"/>
        <v>8.8900000000000007E-2</v>
      </c>
      <c r="J1262" s="3">
        <f t="shared" si="421"/>
        <v>0.40640000000000004</v>
      </c>
      <c r="K1262">
        <f t="shared" si="422"/>
        <v>5.351429075749909E-2</v>
      </c>
      <c r="L1262" s="62">
        <f>PI()/4*('Config sheet'!$N$38^2-'Config sheet'!$N$41^2)*'Stage 2'!K1262*2</f>
        <v>4.4461916060741843E-3</v>
      </c>
      <c r="M1262">
        <f t="shared" si="423"/>
        <v>24.561797207284158</v>
      </c>
      <c r="N1262" s="62">
        <f>'Config sheet'!$N$44</f>
        <v>5.8970333333333338</v>
      </c>
      <c r="O1262">
        <f t="shared" si="432"/>
        <v>5.3500056106616976</v>
      </c>
      <c r="P1262">
        <f t="shared" si="433"/>
        <v>956.04201236218853</v>
      </c>
      <c r="Q1262">
        <f t="shared" si="424"/>
        <v>180</v>
      </c>
      <c r="R1262">
        <f t="shared" si="425"/>
        <v>172.08756222519398</v>
      </c>
      <c r="S1262">
        <f t="shared" si="426"/>
        <v>172.08756222519395</v>
      </c>
      <c r="T1262">
        <f t="shared" ca="1" si="427"/>
        <v>1.3924272678729401</v>
      </c>
      <c r="U1262">
        <f t="shared" ca="1" si="430"/>
        <v>65.638900000000007</v>
      </c>
      <c r="Z1262">
        <f t="shared" si="428"/>
        <v>1.3438170757499091E-2</v>
      </c>
      <c r="AA1262" s="62">
        <f>PI()/4*('Config sheet'!$N$38^2-'Config sheet'!$N$41^2)*'Stage 2'!Z1262*2</f>
        <v>1.1164995588512268E-3</v>
      </c>
      <c r="AB1262">
        <f t="shared" si="429"/>
        <v>7.5580262978060118</v>
      </c>
    </row>
    <row r="1263" spans="3:28" x14ac:dyDescent="0.25">
      <c r="C1263">
        <f t="shared" si="431"/>
        <v>28</v>
      </c>
      <c r="D1263">
        <f t="shared" si="416"/>
        <v>995</v>
      </c>
      <c r="E1263">
        <f t="shared" si="417"/>
        <v>0.17780000000000001</v>
      </c>
      <c r="F1263">
        <f t="shared" si="415"/>
        <v>4.6901172529313232E-3</v>
      </c>
      <c r="G1263">
        <f t="shared" si="418"/>
        <v>104.19615634406146</v>
      </c>
      <c r="H1263">
        <f t="shared" si="419"/>
        <v>0.48869219055841223</v>
      </c>
      <c r="I1263" s="3">
        <f t="shared" si="420"/>
        <v>8.8900000000000007E-2</v>
      </c>
      <c r="J1263" s="3">
        <f t="shared" si="421"/>
        <v>0.40640000000000004</v>
      </c>
      <c r="K1263">
        <f t="shared" si="422"/>
        <v>5.2630839697644545E-2</v>
      </c>
      <c r="L1263" s="62">
        <f>PI()/4*('Config sheet'!$N$38^2-'Config sheet'!$N$41^2)*'Stage 2'!K1263*2</f>
        <v>4.3727907886270774E-3</v>
      </c>
      <c r="M1263">
        <f t="shared" si="423"/>
        <v>24.156314008916876</v>
      </c>
      <c r="N1263" s="62">
        <f>'Config sheet'!$N$44</f>
        <v>5.8970333333333338</v>
      </c>
      <c r="O1263">
        <f t="shared" si="432"/>
        <v>5.1886681835762714</v>
      </c>
      <c r="P1263">
        <f t="shared" si="433"/>
        <v>970.26045271872283</v>
      </c>
      <c r="Q1263">
        <f t="shared" si="424"/>
        <v>180</v>
      </c>
      <c r="R1263">
        <f t="shared" si="425"/>
        <v>174.64688148937014</v>
      </c>
      <c r="S1263">
        <f t="shared" si="426"/>
        <v>174.64688148937012</v>
      </c>
      <c r="T1263">
        <f t="shared" ca="1" si="427"/>
        <v>1.3924272678729401</v>
      </c>
      <c r="U1263">
        <f t="shared" ca="1" si="430"/>
        <v>65.638900000000007</v>
      </c>
      <c r="Z1263">
        <f t="shared" si="428"/>
        <v>1.2554719697644545E-2</v>
      </c>
      <c r="AA1263" s="62">
        <f>PI()/4*('Config sheet'!$N$38^2-'Config sheet'!$N$41^2)*'Stage 2'!Z1263*2</f>
        <v>1.0430987414041194E-3</v>
      </c>
      <c r="AB1263">
        <f t="shared" si="429"/>
        <v>7.0611471865267408</v>
      </c>
    </row>
    <row r="1264" spans="3:28" x14ac:dyDescent="0.25">
      <c r="C1264">
        <f t="shared" si="431"/>
        <v>27</v>
      </c>
      <c r="D1264">
        <f t="shared" si="416"/>
        <v>995</v>
      </c>
      <c r="E1264">
        <f t="shared" si="417"/>
        <v>0.17780000000000001</v>
      </c>
      <c r="F1264">
        <f t="shared" si="415"/>
        <v>4.522613065326633E-3</v>
      </c>
      <c r="G1264">
        <f t="shared" si="418"/>
        <v>104.19615634406146</v>
      </c>
      <c r="H1264">
        <f t="shared" si="419"/>
        <v>0.47123889803846891</v>
      </c>
      <c r="I1264" s="3">
        <f t="shared" si="420"/>
        <v>8.8900000000000007E-2</v>
      </c>
      <c r="J1264" s="3">
        <f t="shared" si="421"/>
        <v>0.40640000000000004</v>
      </c>
      <c r="K1264">
        <f t="shared" si="422"/>
        <v>5.1774678006331128E-2</v>
      </c>
      <c r="L1264" s="62">
        <f>PI()/4*('Config sheet'!$N$38^2-'Config sheet'!$N$41^2)*'Stage 2'!K1264*2</f>
        <v>4.3016572863143971E-3</v>
      </c>
      <c r="M1264">
        <f t="shared" si="423"/>
        <v>23.76335598703113</v>
      </c>
      <c r="N1264" s="62">
        <f>'Config sheet'!$N$44</f>
        <v>5.8970333333333338</v>
      </c>
      <c r="O1264">
        <f t="shared" si="432"/>
        <v>5.0249827587134765</v>
      </c>
      <c r="P1264">
        <f t="shared" si="433"/>
        <v>984.075463633921</v>
      </c>
      <c r="Q1264">
        <f t="shared" si="424"/>
        <v>180</v>
      </c>
      <c r="R1264">
        <f t="shared" si="425"/>
        <v>177.13358345410583</v>
      </c>
      <c r="S1264">
        <f t="shared" si="426"/>
        <v>177.13358345410577</v>
      </c>
      <c r="T1264">
        <f t="shared" ca="1" si="427"/>
        <v>1.3924272678729401</v>
      </c>
      <c r="U1264">
        <f t="shared" ca="1" si="430"/>
        <v>65.638900000000007</v>
      </c>
      <c r="Z1264">
        <f t="shared" si="428"/>
        <v>1.1698558006331128E-2</v>
      </c>
      <c r="AA1264" s="62">
        <f>PI()/4*('Config sheet'!$N$38^2-'Config sheet'!$N$41^2)*'Stage 2'!Z1264*2</f>
        <v>9.7196523909143934E-4</v>
      </c>
      <c r="AB1264">
        <f t="shared" si="429"/>
        <v>6.5796164265079451</v>
      </c>
    </row>
    <row r="1265" spans="3:28" x14ac:dyDescent="0.25">
      <c r="C1265">
        <f t="shared" si="431"/>
        <v>26</v>
      </c>
      <c r="D1265">
        <f t="shared" si="416"/>
        <v>995</v>
      </c>
      <c r="E1265">
        <f t="shared" si="417"/>
        <v>0.17780000000000001</v>
      </c>
      <c r="F1265">
        <f t="shared" si="415"/>
        <v>4.3551088777219436E-3</v>
      </c>
      <c r="G1265">
        <f t="shared" si="418"/>
        <v>104.19615634406146</v>
      </c>
      <c r="H1265">
        <f t="shared" si="419"/>
        <v>0.4537856055185257</v>
      </c>
      <c r="I1265" s="3">
        <f t="shared" si="420"/>
        <v>8.8900000000000007E-2</v>
      </c>
      <c r="J1265" s="3">
        <f t="shared" si="421"/>
        <v>0.40640000000000004</v>
      </c>
      <c r="K1265">
        <f t="shared" si="422"/>
        <v>5.0946190560031419E-2</v>
      </c>
      <c r="L1265" s="62">
        <f>PI()/4*('Config sheet'!$N$38^2-'Config sheet'!$N$41^2)*'Stage 2'!K1265*2</f>
        <v>4.2328230762868745E-3</v>
      </c>
      <c r="M1265">
        <f t="shared" si="423"/>
        <v>23.383099790849691</v>
      </c>
      <c r="N1265" s="62">
        <f>'Config sheet'!$N$44</f>
        <v>5.8970333333333338</v>
      </c>
      <c r="O1265">
        <f t="shared" si="432"/>
        <v>4.8590177302329334</v>
      </c>
      <c r="P1265">
        <f t="shared" si="433"/>
        <v>997.47732092591582</v>
      </c>
      <c r="Q1265">
        <f t="shared" si="424"/>
        <v>180</v>
      </c>
      <c r="R1265">
        <f t="shared" si="425"/>
        <v>179.54591776666484</v>
      </c>
      <c r="S1265">
        <f t="shared" si="426"/>
        <v>179.54591776666484</v>
      </c>
      <c r="T1265">
        <f t="shared" ca="1" si="427"/>
        <v>1.3924272678729401</v>
      </c>
      <c r="U1265">
        <f t="shared" ca="1" si="430"/>
        <v>65.638900000000007</v>
      </c>
      <c r="Z1265">
        <f t="shared" si="428"/>
        <v>1.087007056003142E-2</v>
      </c>
      <c r="AA1265" s="62">
        <f>PI()/4*('Config sheet'!$N$38^2-'Config sheet'!$N$41^2)*'Stage 2'!Z1265*2</f>
        <v>9.031310290639168E-4</v>
      </c>
      <c r="AB1265">
        <f t="shared" si="429"/>
        <v>6.1136504837072092</v>
      </c>
    </row>
    <row r="1266" spans="3:28" x14ac:dyDescent="0.25">
      <c r="C1266">
        <f t="shared" si="431"/>
        <v>25</v>
      </c>
      <c r="D1266">
        <f t="shared" si="416"/>
        <v>995</v>
      </c>
      <c r="E1266">
        <f t="shared" si="417"/>
        <v>0.17780000000000001</v>
      </c>
      <c r="F1266">
        <f t="shared" si="415"/>
        <v>4.1876046901172534E-3</v>
      </c>
      <c r="G1266">
        <f t="shared" si="418"/>
        <v>104.19615634406146</v>
      </c>
      <c r="H1266">
        <f t="shared" si="419"/>
        <v>0.43633231299858238</v>
      </c>
      <c r="I1266" s="3">
        <f t="shared" si="420"/>
        <v>8.8900000000000007E-2</v>
      </c>
      <c r="J1266" s="3">
        <f t="shared" si="421"/>
        <v>0.40640000000000004</v>
      </c>
      <c r="K1266">
        <f t="shared" si="422"/>
        <v>5.0145750491522208E-2</v>
      </c>
      <c r="L1266" s="62">
        <f>PI()/4*('Config sheet'!$N$38^2-'Config sheet'!$N$41^2)*'Stage 2'!K1266*2</f>
        <v>4.1663191599797637E-3</v>
      </c>
      <c r="M1266">
        <f t="shared" si="423"/>
        <v>23.015716679515961</v>
      </c>
      <c r="N1266" s="62">
        <f>'Config sheet'!$N$44</f>
        <v>5.8970333333333338</v>
      </c>
      <c r="O1266">
        <f t="shared" si="432"/>
        <v>4.6908430991579566</v>
      </c>
      <c r="P1266">
        <f t="shared" si="433"/>
        <v>1010.4565644174154</v>
      </c>
      <c r="Q1266">
        <f t="shared" si="424"/>
        <v>180</v>
      </c>
      <c r="R1266">
        <f t="shared" si="425"/>
        <v>181.88218159513482</v>
      </c>
      <c r="S1266">
        <f t="shared" si="426"/>
        <v>181.8821815951348</v>
      </c>
      <c r="T1266">
        <f t="shared" ca="1" si="427"/>
        <v>1.3924272678729401</v>
      </c>
      <c r="U1266">
        <f t="shared" ca="1" si="430"/>
        <v>65.638900000000007</v>
      </c>
      <c r="Z1266">
        <f t="shared" si="428"/>
        <v>1.0069630491522208E-2</v>
      </c>
      <c r="AA1266" s="62">
        <f>PI()/4*('Config sheet'!$N$38^2-'Config sheet'!$N$41^2)*'Stage 2'!Z1266*2</f>
        <v>8.3662711275680622E-4</v>
      </c>
      <c r="AB1266">
        <f t="shared" si="429"/>
        <v>5.663459219078856</v>
      </c>
    </row>
    <row r="1267" spans="3:28" x14ac:dyDescent="0.25">
      <c r="C1267">
        <f t="shared" si="431"/>
        <v>24</v>
      </c>
      <c r="D1267">
        <f t="shared" si="416"/>
        <v>995</v>
      </c>
      <c r="E1267">
        <f t="shared" si="417"/>
        <v>0.17780000000000001</v>
      </c>
      <c r="F1267">
        <f t="shared" si="415"/>
        <v>4.0201005025125632E-3</v>
      </c>
      <c r="G1267">
        <f t="shared" si="418"/>
        <v>104.19615634406146</v>
      </c>
      <c r="H1267">
        <f t="shared" si="419"/>
        <v>0.41887902047863912</v>
      </c>
      <c r="I1267" s="3">
        <f t="shared" si="420"/>
        <v>8.8900000000000007E-2</v>
      </c>
      <c r="J1267" s="3">
        <f t="shared" si="421"/>
        <v>0.40640000000000004</v>
      </c>
      <c r="K1267">
        <f t="shared" si="422"/>
        <v>4.937371894559562E-2</v>
      </c>
      <c r="L1267" s="62">
        <f>PI()/4*('Config sheet'!$N$38^2-'Config sheet'!$N$41^2)*'Stage 2'!K1267*2</f>
        <v>4.102175542816301E-3</v>
      </c>
      <c r="M1267">
        <f t="shared" si="423"/>
        <v>22.661372409971143</v>
      </c>
      <c r="N1267" s="62">
        <f>'Config sheet'!$N$44</f>
        <v>5.8970333333333338</v>
      </c>
      <c r="O1267">
        <f t="shared" si="432"/>
        <v>4.5205304283600398</v>
      </c>
      <c r="P1267">
        <f t="shared" si="433"/>
        <v>1023.0040073694375</v>
      </c>
      <c r="Q1267">
        <f t="shared" si="424"/>
        <v>180</v>
      </c>
      <c r="R1267">
        <f t="shared" si="425"/>
        <v>184.14072132649878</v>
      </c>
      <c r="S1267">
        <f t="shared" si="426"/>
        <v>184.14072132649875</v>
      </c>
      <c r="T1267">
        <f t="shared" ca="1" si="427"/>
        <v>1.3924272678729401</v>
      </c>
      <c r="U1267">
        <f t="shared" ca="1" si="430"/>
        <v>65.638900000000007</v>
      </c>
      <c r="Z1267">
        <f t="shared" si="428"/>
        <v>9.2975989455956198E-3</v>
      </c>
      <c r="AA1267" s="62">
        <f>PI()/4*('Config sheet'!$N$38^2-'Config sheet'!$N$41^2)*'Stage 2'!Z1267*2</f>
        <v>7.7248349559334319E-4</v>
      </c>
      <c r="AB1267">
        <f t="shared" si="429"/>
        <v>5.229245751178639</v>
      </c>
    </row>
    <row r="1268" spans="3:28" x14ac:dyDescent="0.25">
      <c r="C1268">
        <f t="shared" si="431"/>
        <v>23</v>
      </c>
      <c r="D1268">
        <f t="shared" si="416"/>
        <v>995</v>
      </c>
      <c r="E1268">
        <f t="shared" si="417"/>
        <v>0.17780000000000001</v>
      </c>
      <c r="F1268">
        <f t="shared" si="415"/>
        <v>3.852596314907873E-3</v>
      </c>
      <c r="G1268">
        <f t="shared" si="418"/>
        <v>104.19615634406146</v>
      </c>
      <c r="H1268">
        <f t="shared" si="419"/>
        <v>0.4014257279586958</v>
      </c>
      <c r="I1268" s="3">
        <f t="shared" si="420"/>
        <v>8.8900000000000007E-2</v>
      </c>
      <c r="J1268" s="3">
        <f t="shared" si="421"/>
        <v>0.40640000000000004</v>
      </c>
      <c r="K1268">
        <f t="shared" si="422"/>
        <v>4.8630444842823424E-2</v>
      </c>
      <c r="L1268" s="62">
        <f>PI()/4*('Config sheet'!$N$38^2-'Config sheet'!$N$41^2)*'Stage 2'!K1268*2</f>
        <v>4.04042121458025E-3</v>
      </c>
      <c r="M1268">
        <f t="shared" si="423"/>
        <v>22.320227128527634</v>
      </c>
      <c r="N1268" s="62">
        <f>'Config sheet'!$N$44</f>
        <v>5.8970333333333338</v>
      </c>
      <c r="O1268">
        <f t="shared" si="432"/>
        <v>4.3481527959847419</v>
      </c>
      <c r="P1268">
        <f t="shared" si="433"/>
        <v>1035.1107456554482</v>
      </c>
      <c r="Q1268">
        <f t="shared" si="424"/>
        <v>180</v>
      </c>
      <c r="R1268">
        <f t="shared" si="425"/>
        <v>186.31993421798072</v>
      </c>
      <c r="S1268">
        <f t="shared" si="426"/>
        <v>186.31993421798069</v>
      </c>
      <c r="T1268">
        <f t="shared" ca="1" si="427"/>
        <v>1.3924272678729401</v>
      </c>
      <c r="U1268">
        <f t="shared" ca="1" si="430"/>
        <v>65.638900000000007</v>
      </c>
      <c r="Z1268">
        <f t="shared" si="428"/>
        <v>8.5543248428234242E-3</v>
      </c>
      <c r="AA1268" s="62">
        <f>PI()/4*('Config sheet'!$N$38^2-'Config sheet'!$N$41^2)*'Stage 2'!Z1268*2</f>
        <v>7.1072916735729242E-4</v>
      </c>
      <c r="AB1268">
        <f t="shared" si="429"/>
        <v>4.811206323297764</v>
      </c>
    </row>
    <row r="1269" spans="3:28" x14ac:dyDescent="0.25">
      <c r="C1269">
        <f t="shared" si="431"/>
        <v>22</v>
      </c>
      <c r="D1269">
        <f t="shared" si="416"/>
        <v>995</v>
      </c>
      <c r="E1269">
        <f t="shared" si="417"/>
        <v>0.17780000000000001</v>
      </c>
      <c r="F1269">
        <f t="shared" si="415"/>
        <v>3.6850921273031828E-3</v>
      </c>
      <c r="G1269">
        <f t="shared" si="418"/>
        <v>104.19615634406146</v>
      </c>
      <c r="H1269">
        <f t="shared" si="419"/>
        <v>0.38397243543875248</v>
      </c>
      <c r="I1269" s="3">
        <f t="shared" si="420"/>
        <v>8.8900000000000007E-2</v>
      </c>
      <c r="J1269" s="3">
        <f t="shared" si="421"/>
        <v>0.40640000000000004</v>
      </c>
      <c r="K1269">
        <f t="shared" si="422"/>
        <v>4.7916264651521108E-2</v>
      </c>
      <c r="L1269" s="62">
        <f>PI()/4*('Config sheet'!$N$38^2-'Config sheet'!$N$41^2)*'Stage 2'!K1269*2</f>
        <v>3.9810841304697246E-3</v>
      </c>
      <c r="M1269">
        <f t="shared" si="423"/>
        <v>21.992435266205909</v>
      </c>
      <c r="N1269" s="62">
        <f>'Config sheet'!$N$44</f>
        <v>5.8970333333333338</v>
      </c>
      <c r="O1269">
        <f t="shared" si="432"/>
        <v>4.1737847473633476</v>
      </c>
      <c r="P1269">
        <f t="shared" si="433"/>
        <v>1046.768166665345</v>
      </c>
      <c r="Q1269">
        <f t="shared" si="424"/>
        <v>180</v>
      </c>
      <c r="R1269">
        <f t="shared" si="425"/>
        <v>188.41826999976209</v>
      </c>
      <c r="S1269">
        <f t="shared" si="426"/>
        <v>188.41826999976209</v>
      </c>
      <c r="T1269">
        <f t="shared" ca="1" si="427"/>
        <v>1.3924272678729401</v>
      </c>
      <c r="U1269">
        <f t="shared" ca="1" si="430"/>
        <v>65.638900000000007</v>
      </c>
      <c r="Z1269">
        <f t="shared" si="428"/>
        <v>7.8401446515211082E-3</v>
      </c>
      <c r="AA1269" s="62">
        <f>PI()/4*('Config sheet'!$N$38^2-'Config sheet'!$N$41^2)*'Stage 2'!Z1269*2</f>
        <v>6.5139208324676743E-4</v>
      </c>
      <c r="AB1269">
        <f t="shared" si="429"/>
        <v>4.4095301752087224</v>
      </c>
    </row>
    <row r="1270" spans="3:28" x14ac:dyDescent="0.25">
      <c r="C1270">
        <f t="shared" si="431"/>
        <v>21</v>
      </c>
      <c r="D1270">
        <f t="shared" si="416"/>
        <v>995</v>
      </c>
      <c r="E1270">
        <f t="shared" si="417"/>
        <v>0.17780000000000001</v>
      </c>
      <c r="F1270">
        <f t="shared" si="415"/>
        <v>3.5175879396984926E-3</v>
      </c>
      <c r="G1270">
        <f t="shared" si="418"/>
        <v>104.19615634406146</v>
      </c>
      <c r="H1270">
        <f t="shared" si="419"/>
        <v>0.36651914291880916</v>
      </c>
      <c r="I1270" s="3">
        <f t="shared" si="420"/>
        <v>8.8900000000000007E-2</v>
      </c>
      <c r="J1270" s="3">
        <f t="shared" si="421"/>
        <v>0.40640000000000004</v>
      </c>
      <c r="K1270">
        <f t="shared" si="422"/>
        <v>4.723150216805256E-2</v>
      </c>
      <c r="L1270" s="62">
        <f>PI()/4*('Config sheet'!$N$38^2-'Config sheet'!$N$41^2)*'Stage 2'!K1270*2</f>
        <v>3.92419119284398E-3</v>
      </c>
      <c r="M1270">
        <f t="shared" si="423"/>
        <v>21.678145437899552</v>
      </c>
      <c r="N1270" s="62">
        <f>'Config sheet'!$N$44</f>
        <v>5.8970333333333338</v>
      </c>
      <c r="O1270">
        <f t="shared" si="432"/>
        <v>3.99750224545642</v>
      </c>
      <c r="P1270">
        <f t="shared" si="433"/>
        <v>1057.9679579290273</v>
      </c>
      <c r="Q1270">
        <f t="shared" si="424"/>
        <v>180</v>
      </c>
      <c r="R1270">
        <f t="shared" si="425"/>
        <v>190.43423242722494</v>
      </c>
      <c r="S1270">
        <f t="shared" si="426"/>
        <v>190.43423242722494</v>
      </c>
      <c r="T1270">
        <f t="shared" ca="1" si="427"/>
        <v>1.3924272678729401</v>
      </c>
      <c r="U1270">
        <f t="shared" ca="1" si="430"/>
        <v>65.638900000000007</v>
      </c>
      <c r="Z1270">
        <f t="shared" si="428"/>
        <v>7.1553821680525598E-3</v>
      </c>
      <c r="AA1270" s="62">
        <f>PI()/4*('Config sheet'!$N$38^2-'Config sheet'!$N$41^2)*'Stage 2'!Z1270*2</f>
        <v>5.9449914562102247E-4</v>
      </c>
      <c r="AB1270">
        <f t="shared" si="429"/>
        <v>4.0243994196021138</v>
      </c>
    </row>
    <row r="1271" spans="3:28" x14ac:dyDescent="0.25">
      <c r="C1271">
        <f t="shared" si="431"/>
        <v>20</v>
      </c>
      <c r="D1271">
        <f t="shared" si="416"/>
        <v>995</v>
      </c>
      <c r="E1271">
        <f t="shared" si="417"/>
        <v>0.17780000000000001</v>
      </c>
      <c r="F1271">
        <f t="shared" si="415"/>
        <v>3.3500837520938024E-3</v>
      </c>
      <c r="G1271">
        <f t="shared" si="418"/>
        <v>104.19615634406146</v>
      </c>
      <c r="H1271">
        <f t="shared" si="419"/>
        <v>0.3490658503988659</v>
      </c>
      <c r="I1271" s="3">
        <f t="shared" si="420"/>
        <v>8.8900000000000007E-2</v>
      </c>
      <c r="J1271" s="3">
        <f t="shared" si="421"/>
        <v>0.40640000000000004</v>
      </c>
      <c r="K1271">
        <f t="shared" si="422"/>
        <v>4.6576468305604531E-2</v>
      </c>
      <c r="L1271" s="62">
        <f>PI()/4*('Config sheet'!$N$38^2-'Config sheet'!$N$41^2)*'Stage 2'!K1271*2</f>
        <v>3.8697682336739075E-3</v>
      </c>
      <c r="M1271">
        <f t="shared" si="423"/>
        <v>21.37750034542773</v>
      </c>
      <c r="N1271" s="62">
        <f>'Config sheet'!$N$44</f>
        <v>5.8970333333333338</v>
      </c>
      <c r="O1271">
        <f t="shared" si="432"/>
        <v>3.8193826198770475</v>
      </c>
      <c r="P1271">
        <f t="shared" si="433"/>
        <v>1068.7021154496185</v>
      </c>
      <c r="Q1271">
        <f t="shared" si="424"/>
        <v>180</v>
      </c>
      <c r="R1271">
        <f t="shared" si="425"/>
        <v>192.36638078093134</v>
      </c>
      <c r="S1271">
        <f t="shared" si="426"/>
        <v>192.36638078093134</v>
      </c>
      <c r="T1271">
        <f t="shared" ca="1" si="427"/>
        <v>1.3924272678729401</v>
      </c>
      <c r="U1271">
        <f t="shared" ca="1" si="430"/>
        <v>65.638900000000007</v>
      </c>
      <c r="Z1271">
        <f t="shared" si="428"/>
        <v>6.5003483056045308E-3</v>
      </c>
      <c r="AA1271" s="62">
        <f>PI()/4*('Config sheet'!$N$38^2-'Config sheet'!$N$41^2)*'Stage 2'!Z1271*2</f>
        <v>5.4007618645094974E-4</v>
      </c>
      <c r="AB1271">
        <f t="shared" si="429"/>
        <v>3.6559889232871376</v>
      </c>
    </row>
    <row r="1272" spans="3:28" x14ac:dyDescent="0.25">
      <c r="C1272">
        <f t="shared" si="431"/>
        <v>19</v>
      </c>
      <c r="D1272">
        <f t="shared" si="416"/>
        <v>995</v>
      </c>
      <c r="E1272">
        <f t="shared" si="417"/>
        <v>0.17780000000000001</v>
      </c>
      <c r="F1272">
        <f t="shared" si="415"/>
        <v>3.1825795644891122E-3</v>
      </c>
      <c r="G1272">
        <f t="shared" si="418"/>
        <v>104.19615634406146</v>
      </c>
      <c r="H1272">
        <f t="shared" si="419"/>
        <v>0.33161255787892258</v>
      </c>
      <c r="I1272" s="3">
        <f t="shared" si="420"/>
        <v>8.8900000000000007E-2</v>
      </c>
      <c r="J1272" s="3">
        <f t="shared" si="421"/>
        <v>0.40640000000000004</v>
      </c>
      <c r="K1272">
        <f t="shared" si="422"/>
        <v>4.5951460891556724E-2</v>
      </c>
      <c r="L1272" s="62">
        <f>PI()/4*('Config sheet'!$N$38^2-'Config sheet'!$N$41^2)*'Stage 2'!K1272*2</f>
        <v>3.8178399977066937E-3</v>
      </c>
      <c r="M1272">
        <f t="shared" si="423"/>
        <v>21.090636684532807</v>
      </c>
      <c r="N1272" s="62">
        <f>'Config sheet'!$N$44</f>
        <v>5.8970333333333338</v>
      </c>
      <c r="O1272">
        <f t="shared" si="432"/>
        <v>3.6395045145432272</v>
      </c>
      <c r="P1272">
        <f t="shared" si="433"/>
        <v>1078.9629517367316</v>
      </c>
      <c r="Q1272">
        <f t="shared" si="424"/>
        <v>180</v>
      </c>
      <c r="R1272">
        <f t="shared" si="425"/>
        <v>194.2133313126117</v>
      </c>
      <c r="S1272">
        <f t="shared" si="426"/>
        <v>194.2133313126117</v>
      </c>
      <c r="T1272">
        <f t="shared" ca="1" si="427"/>
        <v>1.3924272678729401</v>
      </c>
      <c r="U1272">
        <f t="shared" ca="1" si="430"/>
        <v>65.638900000000007</v>
      </c>
      <c r="Z1272">
        <f t="shared" si="428"/>
        <v>5.875340891556724E-3</v>
      </c>
      <c r="AA1272" s="62">
        <f>PI()/4*('Config sheet'!$N$38^2-'Config sheet'!$N$41^2)*'Stage 2'!Z1272*2</f>
        <v>4.8814795048373607E-4</v>
      </c>
      <c r="AB1272">
        <f t="shared" si="429"/>
        <v>3.3044661932265034</v>
      </c>
    </row>
    <row r="1273" spans="3:28" x14ac:dyDescent="0.25">
      <c r="C1273">
        <f t="shared" si="431"/>
        <v>18</v>
      </c>
      <c r="D1273">
        <f t="shared" si="416"/>
        <v>995</v>
      </c>
      <c r="E1273">
        <f t="shared" si="417"/>
        <v>0.17780000000000001</v>
      </c>
      <c r="F1273">
        <f t="shared" si="415"/>
        <v>3.0150753768844224E-3</v>
      </c>
      <c r="G1273">
        <f t="shared" si="418"/>
        <v>104.19615634406146</v>
      </c>
      <c r="H1273">
        <f t="shared" si="419"/>
        <v>0.31415926535897931</v>
      </c>
      <c r="I1273" s="3">
        <f t="shared" si="420"/>
        <v>8.8900000000000007E-2</v>
      </c>
      <c r="J1273" s="3">
        <f t="shared" si="421"/>
        <v>0.40640000000000004</v>
      </c>
      <c r="K1273">
        <f t="shared" si="422"/>
        <v>4.5356764473562246E-2</v>
      </c>
      <c r="L1273" s="62">
        <f>PI()/4*('Config sheet'!$N$38^2-'Config sheet'!$N$41^2)*'Stage 2'!K1273*2</f>
        <v>3.7684301263541729E-3</v>
      </c>
      <c r="M1273">
        <f t="shared" si="423"/>
        <v>20.817685055875902</v>
      </c>
      <c r="N1273" s="62">
        <f>'Config sheet'!$N$44</f>
        <v>5.8970333333333338</v>
      </c>
      <c r="O1273">
        <f t="shared" si="432"/>
        <v>3.457947834010425</v>
      </c>
      <c r="P1273">
        <f t="shared" si="433"/>
        <v>1088.7431035305156</v>
      </c>
      <c r="Q1273">
        <f t="shared" si="424"/>
        <v>180</v>
      </c>
      <c r="R1273">
        <f t="shared" si="425"/>
        <v>195.97375863549283</v>
      </c>
      <c r="S1273">
        <f t="shared" si="426"/>
        <v>195.9737586354928</v>
      </c>
      <c r="T1273">
        <f t="shared" ca="1" si="427"/>
        <v>1.3924272678729401</v>
      </c>
      <c r="U1273">
        <f t="shared" ca="1" si="430"/>
        <v>65.638900000000007</v>
      </c>
      <c r="Z1273">
        <f t="shared" si="428"/>
        <v>5.280644473562246E-3</v>
      </c>
      <c r="AA1273" s="62">
        <f>PI()/4*('Config sheet'!$N$38^2-'Config sheet'!$N$41^2)*'Stage 2'!Z1273*2</f>
        <v>4.3873807913121508E-4</v>
      </c>
      <c r="AB1273">
        <f t="shared" si="429"/>
        <v>2.9699912674703293</v>
      </c>
    </row>
    <row r="1274" spans="3:28" x14ac:dyDescent="0.25">
      <c r="C1274">
        <f t="shared" si="431"/>
        <v>17</v>
      </c>
      <c r="D1274">
        <f t="shared" si="416"/>
        <v>995</v>
      </c>
      <c r="E1274">
        <f t="shared" si="417"/>
        <v>0.17780000000000001</v>
      </c>
      <c r="F1274">
        <f t="shared" si="415"/>
        <v>2.8475711892797322E-3</v>
      </c>
      <c r="G1274">
        <f t="shared" si="418"/>
        <v>104.19615634406146</v>
      </c>
      <c r="H1274">
        <f t="shared" si="419"/>
        <v>0.29670597283903599</v>
      </c>
      <c r="I1274" s="3">
        <f t="shared" si="420"/>
        <v>8.8900000000000007E-2</v>
      </c>
      <c r="J1274" s="3">
        <f t="shared" si="421"/>
        <v>0.40640000000000004</v>
      </c>
      <c r="K1274">
        <f t="shared" si="422"/>
        <v>4.4792650134447727E-2</v>
      </c>
      <c r="L1274" s="62">
        <f>PI()/4*('Config sheet'!$N$38^2-'Config sheet'!$N$41^2)*'Stage 2'!K1274*2</f>
        <v>3.7215611423139501E-3</v>
      </c>
      <c r="M1274">
        <f t="shared" si="423"/>
        <v>20.558769880080352</v>
      </c>
      <c r="N1274" s="62">
        <f>'Config sheet'!$N$44</f>
        <v>5.8970333333333338</v>
      </c>
      <c r="O1274">
        <f t="shared" si="432"/>
        <v>3.2747936885368336</v>
      </c>
      <c r="P1274">
        <f t="shared" si="433"/>
        <v>1098.0355392075724</v>
      </c>
      <c r="Q1274">
        <f t="shared" si="424"/>
        <v>180</v>
      </c>
      <c r="R1274">
        <f t="shared" si="425"/>
        <v>197.64639705736306</v>
      </c>
      <c r="S1274">
        <f t="shared" si="426"/>
        <v>197.64639705736303</v>
      </c>
      <c r="T1274">
        <f t="shared" ca="1" si="427"/>
        <v>1.3924272678729401</v>
      </c>
      <c r="U1274">
        <f t="shared" ca="1" si="430"/>
        <v>65.638900000000007</v>
      </c>
      <c r="Z1274">
        <f t="shared" si="428"/>
        <v>4.7165301344477273E-3</v>
      </c>
      <c r="AA1274" s="62">
        <f>PI()/4*('Config sheet'!$N$38^2-'Config sheet'!$N$41^2)*'Stage 2'!Z1274*2</f>
        <v>3.9186909509099247E-4</v>
      </c>
      <c r="AB1274">
        <f t="shared" si="429"/>
        <v>2.6527166110504652</v>
      </c>
    </row>
    <row r="1275" spans="3:28" x14ac:dyDescent="0.25">
      <c r="C1275">
        <f t="shared" si="431"/>
        <v>16</v>
      </c>
      <c r="D1275">
        <f t="shared" si="416"/>
        <v>995</v>
      </c>
      <c r="E1275">
        <f t="shared" si="417"/>
        <v>0.17780000000000001</v>
      </c>
      <c r="F1275">
        <f t="shared" si="415"/>
        <v>2.680067001675042E-3</v>
      </c>
      <c r="G1275">
        <f t="shared" si="418"/>
        <v>104.19615634406146</v>
      </c>
      <c r="H1275">
        <f t="shared" si="419"/>
        <v>0.27925268031909273</v>
      </c>
      <c r="I1275" s="3">
        <f t="shared" si="420"/>
        <v>8.8900000000000007E-2</v>
      </c>
      <c r="J1275" s="3">
        <f t="shared" si="421"/>
        <v>0.40640000000000004</v>
      </c>
      <c r="K1275">
        <f t="shared" si="422"/>
        <v>4.4259375316036527E-2</v>
      </c>
      <c r="L1275" s="62">
        <f>PI()/4*('Config sheet'!$N$38^2-'Config sheet'!$N$41^2)*'Stage 2'!K1275*2</f>
        <v>3.6772544349318969E-3</v>
      </c>
      <c r="M1275">
        <f t="shared" si="423"/>
        <v>20.314009316870763</v>
      </c>
      <c r="N1275" s="62">
        <f>'Config sheet'!$N$44</f>
        <v>5.8970333333333338</v>
      </c>
      <c r="O1275">
        <f t="shared" si="432"/>
        <v>3.0901243379353658</v>
      </c>
      <c r="P1275">
        <f t="shared" si="433"/>
        <v>1106.8335658601975</v>
      </c>
      <c r="Q1275">
        <f t="shared" si="424"/>
        <v>180</v>
      </c>
      <c r="R1275">
        <f t="shared" si="425"/>
        <v>199.23004185483558</v>
      </c>
      <c r="S1275">
        <f t="shared" si="426"/>
        <v>199.23004185483555</v>
      </c>
      <c r="T1275">
        <f t="shared" ca="1" si="427"/>
        <v>1.3924272678729401</v>
      </c>
      <c r="U1275">
        <f t="shared" ca="1" si="430"/>
        <v>65.638900000000007</v>
      </c>
      <c r="Z1275">
        <f t="shared" si="428"/>
        <v>4.1832553160365271E-3</v>
      </c>
      <c r="AA1275" s="62">
        <f>PI()/4*('Config sheet'!$N$38^2-'Config sheet'!$N$41^2)*'Stage 2'!Z1275*2</f>
        <v>3.4756238770893949E-4</v>
      </c>
      <c r="AB1275">
        <f t="shared" si="429"/>
        <v>2.3527870168934344</v>
      </c>
    </row>
    <row r="1276" spans="3:28" x14ac:dyDescent="0.25">
      <c r="C1276">
        <f t="shared" si="431"/>
        <v>15</v>
      </c>
      <c r="D1276">
        <f t="shared" si="416"/>
        <v>995</v>
      </c>
      <c r="E1276">
        <f t="shared" si="417"/>
        <v>0.17780000000000001</v>
      </c>
      <c r="F1276">
        <f t="shared" si="415"/>
        <v>2.5125628140703518E-3</v>
      </c>
      <c r="G1276">
        <f t="shared" si="418"/>
        <v>104.19615634406146</v>
      </c>
      <c r="H1276">
        <f t="shared" si="419"/>
        <v>0.26179938779914941</v>
      </c>
      <c r="I1276" s="3">
        <f t="shared" si="420"/>
        <v>8.8900000000000007E-2</v>
      </c>
      <c r="J1276" s="3">
        <f t="shared" si="421"/>
        <v>0.40640000000000004</v>
      </c>
      <c r="K1276">
        <f t="shared" si="422"/>
        <v>4.3757183651988558E-2</v>
      </c>
      <c r="L1276" s="62">
        <f>PI()/4*('Config sheet'!$N$38^2-'Config sheet'!$N$41^2)*'Stage 2'!K1276*2</f>
        <v>3.6355302463137828E-3</v>
      </c>
      <c r="M1276">
        <f t="shared" si="423"/>
        <v>20.083515188350407</v>
      </c>
      <c r="N1276" s="62">
        <f>'Config sheet'!$N$44</f>
        <v>5.8970333333333338</v>
      </c>
      <c r="O1276">
        <f t="shared" si="432"/>
        <v>2.9040231342677649</v>
      </c>
      <c r="P1276">
        <f t="shared" si="433"/>
        <v>1115.1308360407731</v>
      </c>
      <c r="Q1276">
        <f t="shared" si="424"/>
        <v>180</v>
      </c>
      <c r="R1276">
        <f t="shared" si="425"/>
        <v>200.7235504873392</v>
      </c>
      <c r="S1276">
        <f t="shared" si="426"/>
        <v>200.72355048733917</v>
      </c>
      <c r="T1276">
        <f t="shared" ca="1" si="427"/>
        <v>1.3924272678729401</v>
      </c>
      <c r="U1276">
        <f t="shared" ca="1" si="430"/>
        <v>65.638900000000007</v>
      </c>
      <c r="Z1276">
        <f t="shared" si="428"/>
        <v>3.6810636519885587E-3</v>
      </c>
      <c r="AA1276" s="62">
        <f>PI()/4*('Config sheet'!$N$38^2-'Config sheet'!$N$41^2)*'Stage 2'!Z1276*2</f>
        <v>3.0583819909082516E-4</v>
      </c>
      <c r="AB1276">
        <f t="shared" si="429"/>
        <v>2.0703395118045882</v>
      </c>
    </row>
    <row r="1277" spans="3:28" x14ac:dyDescent="0.25">
      <c r="C1277">
        <f t="shared" si="431"/>
        <v>14</v>
      </c>
      <c r="D1277">
        <f t="shared" si="416"/>
        <v>995</v>
      </c>
      <c r="E1277">
        <f t="shared" si="417"/>
        <v>0.17780000000000001</v>
      </c>
      <c r="F1277">
        <f t="shared" si="415"/>
        <v>2.3450586264656616E-3</v>
      </c>
      <c r="G1277">
        <f t="shared" si="418"/>
        <v>104.19615634406146</v>
      </c>
      <c r="H1277">
        <f t="shared" si="419"/>
        <v>0.24434609527920612</v>
      </c>
      <c r="I1277" s="3">
        <f t="shared" si="420"/>
        <v>8.8900000000000007E-2</v>
      </c>
      <c r="J1277" s="3">
        <f t="shared" si="421"/>
        <v>0.40640000000000004</v>
      </c>
      <c r="K1277">
        <f t="shared" si="422"/>
        <v>4.3286304809746441E-2</v>
      </c>
      <c r="L1277" s="62">
        <f>PI()/4*('Config sheet'!$N$38^2-'Config sheet'!$N$41^2)*'Stage 2'!K1277*2</f>
        <v>3.5964076581934974E-3</v>
      </c>
      <c r="M1277">
        <f t="shared" si="423"/>
        <v>19.867392906458239</v>
      </c>
      <c r="N1277" s="62">
        <f>'Config sheet'!$N$44</f>
        <v>5.8970333333333338</v>
      </c>
      <c r="O1277">
        <f t="shared" si="432"/>
        <v>2.7165744634376017</v>
      </c>
      <c r="P1277">
        <f t="shared" si="433"/>
        <v>1122.9213541635268</v>
      </c>
      <c r="Q1277">
        <f t="shared" si="424"/>
        <v>180</v>
      </c>
      <c r="R1277">
        <f t="shared" si="425"/>
        <v>202.12584374943481</v>
      </c>
      <c r="S1277">
        <f t="shared" si="426"/>
        <v>202.12584374943481</v>
      </c>
      <c r="T1277">
        <f t="shared" ca="1" si="427"/>
        <v>1.3924272678729401</v>
      </c>
      <c r="U1277">
        <f t="shared" ca="1" si="430"/>
        <v>65.638900000000007</v>
      </c>
      <c r="Z1277">
        <f t="shared" si="428"/>
        <v>3.2101848097464414E-3</v>
      </c>
      <c r="AA1277" s="62">
        <f>PI()/4*('Config sheet'!$N$38^2-'Config sheet'!$N$41^2)*'Stage 2'!Z1277*2</f>
        <v>2.6671561097053978E-4</v>
      </c>
      <c r="AB1277">
        <f t="shared" si="429"/>
        <v>1.8055032675739264</v>
      </c>
    </row>
    <row r="1278" spans="3:28" x14ac:dyDescent="0.25">
      <c r="C1278">
        <f t="shared" si="431"/>
        <v>13</v>
      </c>
      <c r="D1278">
        <f t="shared" si="416"/>
        <v>995</v>
      </c>
      <c r="E1278">
        <f t="shared" si="417"/>
        <v>0.17780000000000001</v>
      </c>
      <c r="F1278">
        <f t="shared" si="415"/>
        <v>2.1775544388609718E-3</v>
      </c>
      <c r="G1278">
        <f t="shared" si="418"/>
        <v>104.19615634406146</v>
      </c>
      <c r="H1278">
        <f t="shared" si="419"/>
        <v>0.22689280275926285</v>
      </c>
      <c r="I1278" s="3">
        <f t="shared" si="420"/>
        <v>8.8900000000000007E-2</v>
      </c>
      <c r="J1278" s="3">
        <f t="shared" si="421"/>
        <v>0.40640000000000004</v>
      </c>
      <c r="K1278">
        <f t="shared" si="422"/>
        <v>4.2846954341670913E-2</v>
      </c>
      <c r="L1278" s="62">
        <f>PI()/4*('Config sheet'!$N$38^2-'Config sheet'!$N$41^2)*'Stage 2'!K1278*2</f>
        <v>3.5599045795647586E-3</v>
      </c>
      <c r="M1278">
        <f t="shared" si="423"/>
        <v>19.665741404643573</v>
      </c>
      <c r="N1278" s="62">
        <f>'Config sheet'!$N$44</f>
        <v>5.8970333333333338</v>
      </c>
      <c r="O1278">
        <f t="shared" si="432"/>
        <v>2.5278636857401597</v>
      </c>
      <c r="P1278">
        <f t="shared" si="433"/>
        <v>1130.1994825562574</v>
      </c>
      <c r="Q1278">
        <f t="shared" si="424"/>
        <v>180</v>
      </c>
      <c r="R1278">
        <f t="shared" si="425"/>
        <v>203.43590686012635</v>
      </c>
      <c r="S1278">
        <f t="shared" si="426"/>
        <v>203.43590686012632</v>
      </c>
      <c r="T1278">
        <f t="shared" ca="1" si="427"/>
        <v>1.3924272678729401</v>
      </c>
      <c r="U1278">
        <f t="shared" ca="1" si="430"/>
        <v>65.638900000000007</v>
      </c>
      <c r="Z1278">
        <f t="shared" si="428"/>
        <v>2.7708343416709136E-3</v>
      </c>
      <c r="AA1278" s="62">
        <f>PI()/4*('Config sheet'!$N$38^2-'Config sheet'!$N$41^2)*'Stage 2'!Z1278*2</f>
        <v>2.3021253234180105E-4</v>
      </c>
      <c r="AB1278">
        <f t="shared" si="429"/>
        <v>1.5583995172502323</v>
      </c>
    </row>
    <row r="1279" spans="3:28" x14ac:dyDescent="0.25">
      <c r="C1279">
        <f t="shared" si="431"/>
        <v>12</v>
      </c>
      <c r="D1279">
        <f t="shared" si="416"/>
        <v>995</v>
      </c>
      <c r="E1279">
        <f t="shared" si="417"/>
        <v>0.17780000000000001</v>
      </c>
      <c r="F1279">
        <f t="shared" si="415"/>
        <v>2.0100502512562816E-3</v>
      </c>
      <c r="G1279">
        <f t="shared" si="418"/>
        <v>104.19615634406146</v>
      </c>
      <c r="H1279">
        <f t="shared" si="419"/>
        <v>0.20943951023931956</v>
      </c>
      <c r="I1279" s="3">
        <f t="shared" si="420"/>
        <v>8.8900000000000007E-2</v>
      </c>
      <c r="J1279" s="3">
        <f t="shared" si="421"/>
        <v>0.40640000000000004</v>
      </c>
      <c r="K1279">
        <f t="shared" si="422"/>
        <v>4.2439333545440446E-2</v>
      </c>
      <c r="L1279" s="62">
        <f>PI()/4*('Config sheet'!$N$38^2-'Config sheet'!$N$41^2)*'Stage 2'!K1279*2</f>
        <v>3.5260377350825262E-3</v>
      </c>
      <c r="M1279">
        <f t="shared" si="423"/>
        <v>19.478653073792778</v>
      </c>
      <c r="N1279" s="62">
        <f>'Config sheet'!$N$44</f>
        <v>5.8970333333333338</v>
      </c>
      <c r="O1279">
        <f t="shared" si="432"/>
        <v>2.3379770754284368</v>
      </c>
      <c r="P1279">
        <f t="shared" si="433"/>
        <v>1136.9599471550459</v>
      </c>
      <c r="Q1279">
        <f t="shared" si="424"/>
        <v>180</v>
      </c>
      <c r="R1279">
        <f t="shared" si="425"/>
        <v>204.65279048790828</v>
      </c>
      <c r="S1279">
        <f t="shared" si="426"/>
        <v>204.65279048790828</v>
      </c>
      <c r="T1279">
        <f t="shared" ca="1" si="427"/>
        <v>1.3924272678729401</v>
      </c>
      <c r="U1279">
        <f t="shared" ca="1" si="430"/>
        <v>65.638900000000007</v>
      </c>
      <c r="Z1279">
        <f t="shared" si="428"/>
        <v>2.3632135454404457E-3</v>
      </c>
      <c r="AA1279" s="62">
        <f>PI()/4*('Config sheet'!$N$38^2-'Config sheet'!$N$41^2)*'Stage 2'!Z1279*2</f>
        <v>1.9634568785956879E-4</v>
      </c>
      <c r="AB1279">
        <f t="shared" si="429"/>
        <v>1.3291414766256724</v>
      </c>
    </row>
    <row r="1280" spans="3:28" x14ac:dyDescent="0.25">
      <c r="C1280">
        <f t="shared" si="431"/>
        <v>11</v>
      </c>
      <c r="D1280">
        <f t="shared" si="416"/>
        <v>995</v>
      </c>
      <c r="E1280">
        <f t="shared" si="417"/>
        <v>0.17780000000000001</v>
      </c>
      <c r="F1280">
        <f t="shared" si="415"/>
        <v>1.8425460636515914E-3</v>
      </c>
      <c r="G1280">
        <f t="shared" si="418"/>
        <v>104.19615634406146</v>
      </c>
      <c r="H1280">
        <f t="shared" si="419"/>
        <v>0.19198621771937624</v>
      </c>
      <c r="I1280" s="3">
        <f t="shared" si="420"/>
        <v>8.8900000000000007E-2</v>
      </c>
      <c r="J1280" s="3">
        <f t="shared" si="421"/>
        <v>0.40640000000000004</v>
      </c>
      <c r="K1280">
        <f t="shared" si="422"/>
        <v>4.2063629333787773E-2</v>
      </c>
      <c r="L1280" s="62">
        <f>PI()/4*('Config sheet'!$N$38^2-'Config sheet'!$N$41^2)*'Stage 2'!K1280*2</f>
        <v>3.4948226542401675E-3</v>
      </c>
      <c r="M1280">
        <f t="shared" si="423"/>
        <v>19.30621370244145</v>
      </c>
      <c r="N1280" s="62">
        <f>'Config sheet'!$N$44</f>
        <v>5.8970333333333338</v>
      </c>
      <c r="O1280">
        <f t="shared" si="432"/>
        <v>2.1470017593556285</v>
      </c>
      <c r="P1280">
        <f t="shared" si="433"/>
        <v>1143.19784283536</v>
      </c>
      <c r="Q1280">
        <f t="shared" si="424"/>
        <v>180</v>
      </c>
      <c r="R1280">
        <f t="shared" si="425"/>
        <v>205.77561171036481</v>
      </c>
      <c r="S1280">
        <f t="shared" si="426"/>
        <v>205.77561171036481</v>
      </c>
      <c r="T1280">
        <f t="shared" ca="1" si="427"/>
        <v>1.3924272678729401</v>
      </c>
      <c r="U1280">
        <f t="shared" ca="1" si="430"/>
        <v>65.638900000000007</v>
      </c>
      <c r="Z1280">
        <f t="shared" si="428"/>
        <v>1.9875093337877736E-3</v>
      </c>
      <c r="AA1280" s="62">
        <f>PI()/4*('Config sheet'!$N$38^2-'Config sheet'!$N$41^2)*'Stage 2'!Z1280*2</f>
        <v>1.6513060701720997E-4</v>
      </c>
      <c r="AB1280">
        <f t="shared" si="429"/>
        <v>1.117834270971751</v>
      </c>
    </row>
    <row r="1281" spans="3:28" x14ac:dyDescent="0.25">
      <c r="C1281">
        <f t="shared" si="431"/>
        <v>10</v>
      </c>
      <c r="D1281">
        <f t="shared" si="416"/>
        <v>995</v>
      </c>
      <c r="E1281">
        <f t="shared" si="417"/>
        <v>0.17780000000000001</v>
      </c>
      <c r="F1281">
        <f t="shared" si="415"/>
        <v>1.6750418760469012E-3</v>
      </c>
      <c r="G1281">
        <f t="shared" si="418"/>
        <v>104.19615634406146</v>
      </c>
      <c r="H1281">
        <f t="shared" si="419"/>
        <v>0.17453292519943295</v>
      </c>
      <c r="I1281" s="3">
        <f t="shared" si="420"/>
        <v>8.8900000000000007E-2</v>
      </c>
      <c r="J1281" s="3">
        <f t="shared" si="421"/>
        <v>0.40640000000000004</v>
      </c>
      <c r="K1281">
        <f t="shared" si="422"/>
        <v>4.1720014113634747E-2</v>
      </c>
      <c r="L1281" s="62">
        <f>PI()/4*('Config sheet'!$N$38^2-'Config sheet'!$N$41^2)*'Stage 2'!K1281*2</f>
        <v>3.466273661327473E-3</v>
      </c>
      <c r="M1281">
        <f t="shared" si="423"/>
        <v>19.148502421300115</v>
      </c>
      <c r="N1281" s="62">
        <f>'Config sheet'!$N$44</f>
        <v>5.8970333333333338</v>
      </c>
      <c r="O1281">
        <f t="shared" si="432"/>
        <v>1.9550256547555076</v>
      </c>
      <c r="P1281">
        <f t="shared" si="433"/>
        <v>1148.9086383733979</v>
      </c>
      <c r="Q1281">
        <f t="shared" si="424"/>
        <v>180</v>
      </c>
      <c r="R1281">
        <f t="shared" si="425"/>
        <v>206.80355490721163</v>
      </c>
      <c r="S1281">
        <f t="shared" si="426"/>
        <v>206.80355490721163</v>
      </c>
      <c r="T1281">
        <f t="shared" ca="1" si="427"/>
        <v>1.3924272678729401</v>
      </c>
      <c r="U1281">
        <f t="shared" ca="1" si="430"/>
        <v>65.638900000000007</v>
      </c>
      <c r="Z1281">
        <f t="shared" si="428"/>
        <v>1.6438941136347474E-3</v>
      </c>
      <c r="AA1281" s="62">
        <f>PI()/4*('Config sheet'!$N$38^2-'Config sheet'!$N$41^2)*'Stage 2'!Z1281*2</f>
        <v>1.3658161410451538E-4</v>
      </c>
      <c r="AB1281">
        <f t="shared" si="429"/>
        <v>0.92457486706116254</v>
      </c>
    </row>
    <row r="1282" spans="3:28" x14ac:dyDescent="0.25">
      <c r="C1282">
        <f t="shared" si="431"/>
        <v>9</v>
      </c>
      <c r="D1282">
        <f t="shared" si="416"/>
        <v>995</v>
      </c>
      <c r="E1282">
        <f t="shared" si="417"/>
        <v>0.17780000000000001</v>
      </c>
      <c r="F1282">
        <f t="shared" si="415"/>
        <v>1.5075376884422112E-3</v>
      </c>
      <c r="G1282">
        <f t="shared" si="418"/>
        <v>104.19615634406146</v>
      </c>
      <c r="H1282">
        <f t="shared" si="419"/>
        <v>0.15707963267948966</v>
      </c>
      <c r="I1282" s="3">
        <f t="shared" si="420"/>
        <v>8.8900000000000007E-2</v>
      </c>
      <c r="J1282" s="3">
        <f t="shared" si="421"/>
        <v>0.40640000000000004</v>
      </c>
      <c r="K1282">
        <f t="shared" si="422"/>
        <v>4.1408645674688445E-2</v>
      </c>
      <c r="L1282" s="62">
        <f>PI()/4*('Config sheet'!$N$38^2-'Config sheet'!$N$41^2)*'Stage 2'!K1282*2</f>
        <v>3.4404038661747555E-3</v>
      </c>
      <c r="M1282">
        <f t="shared" si="423"/>
        <v>19.005591652122522</v>
      </c>
      <c r="N1282" s="62">
        <f>'Config sheet'!$N$44</f>
        <v>5.8970333333333338</v>
      </c>
      <c r="O1282">
        <f t="shared" si="432"/>
        <v>1.7621374062231343</v>
      </c>
      <c r="P1282">
        <f t="shared" si="433"/>
        <v>1154.0881810319349</v>
      </c>
      <c r="Q1282">
        <f t="shared" si="424"/>
        <v>180</v>
      </c>
      <c r="R1282">
        <f t="shared" si="425"/>
        <v>207.73587258574833</v>
      </c>
      <c r="S1282">
        <f t="shared" si="426"/>
        <v>207.7358725857483</v>
      </c>
      <c r="T1282">
        <f t="shared" ca="1" si="427"/>
        <v>1.3924272678729401</v>
      </c>
      <c r="U1282">
        <f t="shared" ca="1" si="430"/>
        <v>65.638900000000007</v>
      </c>
      <c r="Z1282">
        <f t="shared" si="428"/>
        <v>1.3325256746884451E-3</v>
      </c>
      <c r="AA1282" s="62">
        <f>PI()/4*('Config sheet'!$N$38^2-'Config sheet'!$N$41^2)*'Stage 2'!Z1282*2</f>
        <v>1.1071181895179777E-4</v>
      </c>
      <c r="AB1282">
        <f t="shared" si="429"/>
        <v>0.74945201051093646</v>
      </c>
    </row>
    <row r="1283" spans="3:28" x14ac:dyDescent="0.25">
      <c r="C1283">
        <f t="shared" si="431"/>
        <v>8</v>
      </c>
      <c r="D1283">
        <f t="shared" si="416"/>
        <v>995</v>
      </c>
      <c r="E1283">
        <f t="shared" si="417"/>
        <v>0.17780000000000001</v>
      </c>
      <c r="F1283">
        <f t="shared" si="415"/>
        <v>1.340033500837521E-3</v>
      </c>
      <c r="G1283">
        <f t="shared" si="418"/>
        <v>104.19615634406146</v>
      </c>
      <c r="H1283">
        <f t="shared" si="419"/>
        <v>0.13962634015954636</v>
      </c>
      <c r="I1283" s="3">
        <f t="shared" si="420"/>
        <v>8.8900000000000007E-2</v>
      </c>
      <c r="J1283" s="3">
        <f t="shared" si="421"/>
        <v>0.40640000000000004</v>
      </c>
      <c r="K1283">
        <f t="shared" si="422"/>
        <v>4.1129667087549067E-2</v>
      </c>
      <c r="L1283" s="62">
        <f>PI()/4*('Config sheet'!$N$38^2-'Config sheet'!$N$41^2)*'Stage 2'!K1283*2</f>
        <v>3.417225155687226E-3</v>
      </c>
      <c r="M1283">
        <f t="shared" si="423"/>
        <v>18.87754706093952</v>
      </c>
      <c r="N1283" s="62">
        <f>'Config sheet'!$N$44</f>
        <v>5.8970333333333338</v>
      </c>
      <c r="O1283">
        <f t="shared" si="432"/>
        <v>1.5684263219592345</v>
      </c>
      <c r="P1283">
        <f t="shared" si="433"/>
        <v>1158.7327007653657</v>
      </c>
      <c r="Q1283">
        <f t="shared" si="424"/>
        <v>180</v>
      </c>
      <c r="R1283">
        <f t="shared" si="425"/>
        <v>208.57188613776586</v>
      </c>
      <c r="S1283">
        <f t="shared" si="426"/>
        <v>208.57188613776583</v>
      </c>
      <c r="T1283">
        <f t="shared" ca="1" si="427"/>
        <v>1.3924272678729401</v>
      </c>
      <c r="U1283">
        <f t="shared" ca="1" si="430"/>
        <v>65.638900000000007</v>
      </c>
      <c r="Z1283">
        <f t="shared" si="428"/>
        <v>1.0535470875490671E-3</v>
      </c>
      <c r="AA1283" s="62">
        <f>PI()/4*('Config sheet'!$N$38^2-'Config sheet'!$N$41^2)*'Stage 2'!Z1283*2</f>
        <v>8.7533108464268441E-5</v>
      </c>
      <c r="AB1283">
        <f t="shared" si="429"/>
        <v>0.59254616847529074</v>
      </c>
    </row>
    <row r="1284" spans="3:28" x14ac:dyDescent="0.25">
      <c r="C1284">
        <f t="shared" si="431"/>
        <v>7</v>
      </c>
      <c r="D1284">
        <f t="shared" si="416"/>
        <v>995</v>
      </c>
      <c r="E1284">
        <f t="shared" si="417"/>
        <v>0.17780000000000001</v>
      </c>
      <c r="F1284">
        <f t="shared" si="415"/>
        <v>1.1725293132328308E-3</v>
      </c>
      <c r="G1284">
        <f t="shared" si="418"/>
        <v>104.19615634406146</v>
      </c>
      <c r="H1284">
        <f t="shared" si="419"/>
        <v>0.12217304763960306</v>
      </c>
      <c r="I1284" s="3">
        <f t="shared" si="420"/>
        <v>8.8900000000000007E-2</v>
      </c>
      <c r="J1284" s="3">
        <f t="shared" si="421"/>
        <v>0.40640000000000004</v>
      </c>
      <c r="K1284">
        <f t="shared" si="422"/>
        <v>4.0883206611379959E-2</v>
      </c>
      <c r="L1284" s="62">
        <f>PI()/4*('Config sheet'!$N$38^2-'Config sheet'!$N$41^2)*'Stage 2'!K1284*2</f>
        <v>3.3967481861738335E-3</v>
      </c>
      <c r="M1284">
        <f t="shared" si="423"/>
        <v>18.764427515681827</v>
      </c>
      <c r="N1284" s="62">
        <f>'Config sheet'!$N$44</f>
        <v>5.8970333333333338</v>
      </c>
      <c r="O1284">
        <f t="shared" si="432"/>
        <v>1.3739823093424579</v>
      </c>
      <c r="P1284">
        <f t="shared" si="433"/>
        <v>1162.8388140390857</v>
      </c>
      <c r="Q1284">
        <f t="shared" si="424"/>
        <v>180</v>
      </c>
      <c r="R1284">
        <f t="shared" si="425"/>
        <v>209.31098652703548</v>
      </c>
      <c r="S1284">
        <f t="shared" si="426"/>
        <v>209.31098652703542</v>
      </c>
      <c r="T1284">
        <f t="shared" ca="1" si="427"/>
        <v>1.3924272678729401</v>
      </c>
      <c r="U1284">
        <f t="shared" ca="1" si="430"/>
        <v>65.638900000000007</v>
      </c>
      <c r="Z1284">
        <f t="shared" si="428"/>
        <v>8.0708661137995907E-4</v>
      </c>
      <c r="AA1284" s="62">
        <f>PI()/4*('Config sheet'!$N$38^2-'Config sheet'!$N$41^2)*'Stage 2'!Z1284*2</f>
        <v>6.7056138950875874E-5</v>
      </c>
      <c r="AB1284">
        <f t="shared" si="429"/>
        <v>0.45392947771651238</v>
      </c>
    </row>
    <row r="1285" spans="3:28" x14ac:dyDescent="0.25">
      <c r="C1285">
        <f t="shared" si="431"/>
        <v>6</v>
      </c>
      <c r="D1285">
        <f t="shared" si="416"/>
        <v>995</v>
      </c>
      <c r="E1285">
        <f t="shared" si="417"/>
        <v>0.17780000000000001</v>
      </c>
      <c r="F1285">
        <f t="shared" si="415"/>
        <v>1.0050251256281408E-3</v>
      </c>
      <c r="G1285">
        <f t="shared" si="418"/>
        <v>104.19615634406146</v>
      </c>
      <c r="H1285">
        <f t="shared" si="419"/>
        <v>0.10471975511965978</v>
      </c>
      <c r="I1285" s="3">
        <f t="shared" si="420"/>
        <v>8.8900000000000007E-2</v>
      </c>
      <c r="J1285" s="3">
        <f t="shared" si="421"/>
        <v>0.40640000000000004</v>
      </c>
      <c r="K1285">
        <f t="shared" si="422"/>
        <v>4.066937761118234E-2</v>
      </c>
      <c r="L1285" s="62">
        <f>PI()/4*('Config sheet'!$N$38^2-'Config sheet'!$N$41^2)*'Stage 2'!K1285*2</f>
        <v>3.378982376474101E-3</v>
      </c>
      <c r="M1285">
        <f t="shared" si="423"/>
        <v>18.666285048211041</v>
      </c>
      <c r="N1285" s="62">
        <f>'Config sheet'!$N$44</f>
        <v>5.8970333333333338</v>
      </c>
      <c r="O1285">
        <f t="shared" si="432"/>
        <v>1.1788958098944808</v>
      </c>
      <c r="P1285">
        <f t="shared" si="433"/>
        <v>1166.403527258791</v>
      </c>
      <c r="Q1285">
        <f t="shared" si="424"/>
        <v>180</v>
      </c>
      <c r="R1285">
        <f t="shared" si="425"/>
        <v>209.9526349065824</v>
      </c>
      <c r="S1285">
        <f t="shared" si="426"/>
        <v>209.9526349065824</v>
      </c>
      <c r="T1285">
        <f t="shared" ca="1" si="427"/>
        <v>1.3924272678729401</v>
      </c>
      <c r="U1285">
        <f t="shared" ca="1" si="430"/>
        <v>65.638900000000007</v>
      </c>
      <c r="Z1285">
        <f t="shared" si="428"/>
        <v>5.9325761118234066E-4</v>
      </c>
      <c r="AA1285" s="62">
        <f>PI()/4*('Config sheet'!$N$38^2-'Config sheet'!$N$41^2)*'Stage 2'!Z1285*2</f>
        <v>4.9290329251143308E-5</v>
      </c>
      <c r="AB1285">
        <f t="shared" si="429"/>
        <v>0.33366569807780688</v>
      </c>
    </row>
    <row r="1286" spans="3:28" x14ac:dyDescent="0.25">
      <c r="C1286">
        <f t="shared" si="431"/>
        <v>5</v>
      </c>
      <c r="D1286">
        <f t="shared" si="416"/>
        <v>995</v>
      </c>
      <c r="E1286">
        <f t="shared" si="417"/>
        <v>0.17780000000000001</v>
      </c>
      <c r="F1286">
        <f t="shared" si="415"/>
        <v>8.375209380234506E-4</v>
      </c>
      <c r="G1286">
        <f t="shared" si="418"/>
        <v>104.19615634406146</v>
      </c>
      <c r="H1286">
        <f t="shared" si="419"/>
        <v>8.7266462599716474E-2</v>
      </c>
      <c r="I1286" s="3">
        <f t="shared" si="420"/>
        <v>8.8900000000000007E-2</v>
      </c>
      <c r="J1286" s="3">
        <f t="shared" si="421"/>
        <v>0.40640000000000004</v>
      </c>
      <c r="K1286">
        <f t="shared" si="422"/>
        <v>4.0488278484714375E-2</v>
      </c>
      <c r="L1286" s="62">
        <f>PI()/4*('Config sheet'!$N$38^2-'Config sheet'!$N$41^2)*'Stage 2'!K1286*2</f>
        <v>3.3639359018862564E-3</v>
      </c>
      <c r="M1286">
        <f t="shared" si="423"/>
        <v>18.583164820777228</v>
      </c>
      <c r="N1286" s="62">
        <f>'Config sheet'!$N$44</f>
        <v>5.8970333333333338</v>
      </c>
      <c r="O1286">
        <f t="shared" si="432"/>
        <v>0.98325773370363734</v>
      </c>
      <c r="P1286">
        <f t="shared" si="433"/>
        <v>1169.4242398057272</v>
      </c>
      <c r="Q1286">
        <f t="shared" si="424"/>
        <v>180</v>
      </c>
      <c r="R1286">
        <f t="shared" si="425"/>
        <v>210.49636316503094</v>
      </c>
      <c r="S1286">
        <f t="shared" si="426"/>
        <v>210.49636316503091</v>
      </c>
      <c r="T1286">
        <f t="shared" ca="1" si="427"/>
        <v>1.3924272678729401</v>
      </c>
      <c r="U1286">
        <f t="shared" ca="1" si="430"/>
        <v>65.638900000000007</v>
      </c>
      <c r="Z1286">
        <f t="shared" si="428"/>
        <v>4.1215848471437555E-4</v>
      </c>
      <c r="AA1286" s="62">
        <f>PI()/4*('Config sheet'!$N$38^2-'Config sheet'!$N$41^2)*'Stage 2'!Z1286*2</f>
        <v>3.4243854663298775E-5</v>
      </c>
      <c r="AB1286">
        <f t="shared" si="429"/>
        <v>0.23181017138041368</v>
      </c>
    </row>
    <row r="1287" spans="3:28" x14ac:dyDescent="0.25">
      <c r="C1287">
        <f t="shared" si="431"/>
        <v>4</v>
      </c>
      <c r="D1287">
        <f t="shared" si="416"/>
        <v>995</v>
      </c>
      <c r="E1287">
        <f t="shared" si="417"/>
        <v>0.17780000000000001</v>
      </c>
      <c r="F1287">
        <f t="shared" si="415"/>
        <v>6.700167504187605E-4</v>
      </c>
      <c r="G1287">
        <f t="shared" si="418"/>
        <v>104.19615634406146</v>
      </c>
      <c r="H1287">
        <f t="shared" si="419"/>
        <v>6.9813170079773182E-2</v>
      </c>
      <c r="I1287" s="3">
        <f t="shared" si="420"/>
        <v>8.8900000000000007E-2</v>
      </c>
      <c r="J1287" s="3">
        <f t="shared" si="421"/>
        <v>0.40640000000000004</v>
      </c>
      <c r="K1287">
        <f t="shared" si="422"/>
        <v>4.0339992599086057E-2</v>
      </c>
      <c r="L1287" s="62">
        <f>PI()/4*('Config sheet'!$N$38^2-'Config sheet'!$N$41^2)*'Stage 2'!K1287*2</f>
        <v>3.3516156888992702E-3</v>
      </c>
      <c r="M1287">
        <f t="shared" si="423"/>
        <v>18.515105096917488</v>
      </c>
      <c r="N1287" s="62">
        <f>'Config sheet'!$N$44</f>
        <v>5.8970333333333338</v>
      </c>
      <c r="O1287">
        <f t="shared" si="432"/>
        <v>0.78715939337338636</v>
      </c>
      <c r="P1287">
        <f t="shared" si="433"/>
        <v>1171.8987466743818</v>
      </c>
      <c r="Q1287">
        <f t="shared" si="424"/>
        <v>180</v>
      </c>
      <c r="R1287">
        <f t="shared" si="425"/>
        <v>210.9417744013887</v>
      </c>
      <c r="S1287">
        <f t="shared" si="426"/>
        <v>210.94177440138873</v>
      </c>
      <c r="T1287">
        <f t="shared" ca="1" si="427"/>
        <v>1.3924272678729401</v>
      </c>
      <c r="U1287">
        <f t="shared" ca="1" si="430"/>
        <v>65.638900000000007</v>
      </c>
      <c r="Z1287">
        <f t="shared" si="428"/>
        <v>2.6387259908605687E-4</v>
      </c>
      <c r="AA1287" s="62">
        <f>PI()/4*('Config sheet'!$N$38^2-'Config sheet'!$N$41^2)*'Stage 2'!Z1287*2</f>
        <v>2.1923641676312362E-5</v>
      </c>
      <c r="AB1287">
        <f t="shared" si="429"/>
        <v>0.14840978576268662</v>
      </c>
    </row>
    <row r="1288" spans="3:28" x14ac:dyDescent="0.25">
      <c r="C1288">
        <f t="shared" si="431"/>
        <v>3</v>
      </c>
      <c r="D1288">
        <f t="shared" si="416"/>
        <v>995</v>
      </c>
      <c r="E1288">
        <f t="shared" si="417"/>
        <v>0.17780000000000001</v>
      </c>
      <c r="F1288">
        <f t="shared" si="415"/>
        <v>5.025125628140704E-4</v>
      </c>
      <c r="G1288">
        <f t="shared" si="418"/>
        <v>104.19615634406146</v>
      </c>
      <c r="H1288">
        <f t="shared" si="419"/>
        <v>5.235987755982989E-2</v>
      </c>
      <c r="I1288" s="3">
        <f t="shared" si="420"/>
        <v>8.8900000000000007E-2</v>
      </c>
      <c r="J1288" s="3">
        <f t="shared" si="421"/>
        <v>0.40640000000000004</v>
      </c>
      <c r="K1288">
        <f t="shared" si="422"/>
        <v>4.0224588237061383E-2</v>
      </c>
      <c r="L1288" s="62">
        <f>PI()/4*('Config sheet'!$N$38^2-'Config sheet'!$N$41^2)*'Stage 2'!K1288*2</f>
        <v>3.3420274107314137E-3</v>
      </c>
      <c r="M1288">
        <f t="shared" si="423"/>
        <v>18.462137216809893</v>
      </c>
      <c r="N1288" s="62">
        <f>'Config sheet'!$N$44</f>
        <v>5.8970333333333338</v>
      </c>
      <c r="O1288">
        <f t="shared" si="432"/>
        <v>0.59069243756246481</v>
      </c>
      <c r="P1288">
        <f t="shared" si="433"/>
        <v>1173.8252407095617</v>
      </c>
      <c r="Q1288">
        <f t="shared" si="424"/>
        <v>180</v>
      </c>
      <c r="R1288">
        <f t="shared" si="425"/>
        <v>211.28854332772113</v>
      </c>
      <c r="S1288">
        <f t="shared" si="426"/>
        <v>211.28854332772113</v>
      </c>
      <c r="T1288">
        <f t="shared" ca="1" si="427"/>
        <v>1.3924272678729401</v>
      </c>
      <c r="U1288">
        <f t="shared" ca="1" si="430"/>
        <v>65.638900000000007</v>
      </c>
      <c r="Z1288">
        <f t="shared" si="428"/>
        <v>1.4846823706138323E-4</v>
      </c>
      <c r="AA1288" s="62">
        <f>PI()/4*('Config sheet'!$N$38^2-'Config sheet'!$N$41^2)*'Stage 2'!Z1288*2</f>
        <v>1.2335363508455922E-5</v>
      </c>
      <c r="AB1288">
        <f t="shared" si="429"/>
        <v>8.350294547884321E-2</v>
      </c>
    </row>
    <row r="1289" spans="3:28" x14ac:dyDescent="0.25">
      <c r="C1289">
        <f t="shared" si="431"/>
        <v>2</v>
      </c>
      <c r="D1289">
        <f t="shared" si="416"/>
        <v>995</v>
      </c>
      <c r="E1289">
        <f t="shared" si="417"/>
        <v>0.17780000000000001</v>
      </c>
      <c r="F1289">
        <f t="shared" si="415"/>
        <v>3.3500837520938025E-4</v>
      </c>
      <c r="G1289">
        <f t="shared" si="418"/>
        <v>104.19615634406146</v>
      </c>
      <c r="H1289">
        <f t="shared" si="419"/>
        <v>3.4906585039886591E-2</v>
      </c>
      <c r="I1289" s="3">
        <f t="shared" si="420"/>
        <v>8.8900000000000007E-2</v>
      </c>
      <c r="J1289" s="3">
        <f t="shared" si="421"/>
        <v>0.40640000000000004</v>
      </c>
      <c r="K1289">
        <f t="shared" si="422"/>
        <v>4.0142118553090363E-2</v>
      </c>
      <c r="L1289" s="62">
        <f>PI()/4*('Config sheet'!$N$38^2-'Config sheet'!$N$41^2)*'Stage 2'!K1289*2</f>
        <v>3.3351754836772152E-3</v>
      </c>
      <c r="M1289">
        <f t="shared" si="423"/>
        <v>18.42428557709324</v>
      </c>
      <c r="N1289" s="62">
        <f>'Config sheet'!$N$44</f>
        <v>5.8970333333333338</v>
      </c>
      <c r="O1289">
        <f t="shared" si="432"/>
        <v>0.39394878418405843</v>
      </c>
      <c r="P1289">
        <f t="shared" si="433"/>
        <v>1175.2023144402731</v>
      </c>
      <c r="Q1289">
        <f t="shared" si="424"/>
        <v>180</v>
      </c>
      <c r="R1289">
        <f t="shared" si="425"/>
        <v>211.53641659924918</v>
      </c>
      <c r="S1289">
        <f t="shared" si="426"/>
        <v>211.53641659924915</v>
      </c>
      <c r="T1289">
        <f t="shared" ca="1" si="427"/>
        <v>1.3924272678729401</v>
      </c>
      <c r="U1289">
        <f t="shared" ca="1" si="430"/>
        <v>65.638900000000007</v>
      </c>
      <c r="Z1289">
        <f t="shared" si="428"/>
        <v>6.5998553090362844E-5</v>
      </c>
      <c r="AA1289" s="62">
        <f>PI()/4*('Config sheet'!$N$38^2-'Config sheet'!$N$41^2)*'Stage 2'!Z1289*2</f>
        <v>5.4834364542576303E-6</v>
      </c>
      <c r="AB1289">
        <f t="shared" si="429"/>
        <v>3.7119546170057839E-2</v>
      </c>
    </row>
    <row r="1290" spans="3:28" x14ac:dyDescent="0.25">
      <c r="C1290">
        <f t="shared" si="431"/>
        <v>1</v>
      </c>
      <c r="D1290">
        <f t="shared" si="416"/>
        <v>995</v>
      </c>
      <c r="E1290">
        <f t="shared" si="417"/>
        <v>0.17780000000000001</v>
      </c>
      <c r="F1290">
        <f t="shared" si="415"/>
        <v>1.6750418760469013E-4</v>
      </c>
      <c r="G1290">
        <f t="shared" si="418"/>
        <v>104.19615634406146</v>
      </c>
      <c r="H1290">
        <f t="shared" si="419"/>
        <v>1.7453292519943295E-2</v>
      </c>
      <c r="I1290" s="3">
        <f t="shared" si="420"/>
        <v>8.8900000000000007E-2</v>
      </c>
      <c r="J1290" s="3">
        <f t="shared" si="421"/>
        <v>0.40640000000000004</v>
      </c>
      <c r="K1290">
        <f t="shared" si="422"/>
        <v>4.0092621539091551E-2</v>
      </c>
      <c r="L1290" s="62">
        <f>PI()/4*('Config sheet'!$N$38^2-'Config sheet'!$N$41^2)*'Stage 2'!K1290*2</f>
        <v>3.3310630642645295E-3</v>
      </c>
      <c r="M1290">
        <f t="shared" si="423"/>
        <v>18.401567615162026</v>
      </c>
      <c r="N1290" s="62">
        <f>'Config sheet'!$N$44</f>
        <v>5.8970333333333338</v>
      </c>
      <c r="O1290">
        <f t="shared" si="432"/>
        <v>0.19702055333170923</v>
      </c>
      <c r="P1290">
        <f t="shared" si="433"/>
        <v>1176.0289615082752</v>
      </c>
      <c r="Q1290">
        <f t="shared" si="424"/>
        <v>180</v>
      </c>
      <c r="R1290">
        <f t="shared" si="425"/>
        <v>211.68521307148953</v>
      </c>
      <c r="S1290">
        <f t="shared" si="426"/>
        <v>211.68521307148953</v>
      </c>
      <c r="T1290">
        <f t="shared" ca="1" si="427"/>
        <v>1.3924272678729401</v>
      </c>
      <c r="U1290">
        <f t="shared" ca="1" si="430"/>
        <v>65.638900000000007</v>
      </c>
      <c r="Z1290">
        <f t="shared" si="428"/>
        <v>1.6501539091551276E-5</v>
      </c>
      <c r="AA1290" s="62">
        <f>PI()/4*('Config sheet'!$N$38^2-'Config sheet'!$N$41^2)*'Stage 2'!Z1290*2</f>
        <v>1.3710170415718148E-6</v>
      </c>
      <c r="AB1290">
        <f t="shared" si="429"/>
        <v>9.28095561954515E-3</v>
      </c>
    </row>
    <row r="1291" spans="3:28" x14ac:dyDescent="0.25">
      <c r="C1291">
        <f t="shared" si="431"/>
        <v>0</v>
      </c>
      <c r="D1291">
        <f t="shared" si="416"/>
        <v>995</v>
      </c>
      <c r="E1291">
        <f t="shared" si="417"/>
        <v>0.17780000000000001</v>
      </c>
      <c r="F1291">
        <f t="shared" si="415"/>
        <v>0</v>
      </c>
      <c r="G1291">
        <f t="shared" si="418"/>
        <v>104.19615634406146</v>
      </c>
      <c r="H1291">
        <f t="shared" si="419"/>
        <v>0</v>
      </c>
      <c r="I1291" s="3">
        <f t="shared" si="420"/>
        <v>8.8900000000000007E-2</v>
      </c>
      <c r="J1291" s="3">
        <f t="shared" si="421"/>
        <v>0.40640000000000004</v>
      </c>
      <c r="K1291">
        <f t="shared" si="422"/>
        <v>4.007612E-2</v>
      </c>
      <c r="L1291" s="62">
        <f>PI()/4*('Config sheet'!$N$38^2-'Config sheet'!$N$41^2)*'Stage 2'!K1291*2</f>
        <v>3.3296920472229577E-3</v>
      </c>
      <c r="M1291">
        <f t="shared" si="423"/>
        <v>18.39399379794353</v>
      </c>
      <c r="N1291" s="62">
        <f>'Config sheet'!$N$44</f>
        <v>5.8970333333333338</v>
      </c>
      <c r="O1291">
        <f t="shared" si="432"/>
        <v>0</v>
      </c>
      <c r="P1291">
        <f t="shared" si="433"/>
        <v>1176.3045776896602</v>
      </c>
      <c r="Q1291">
        <f t="shared" si="424"/>
        <v>180</v>
      </c>
      <c r="R1291">
        <f t="shared" si="425"/>
        <v>211.73482398413887</v>
      </c>
      <c r="S1291">
        <f t="shared" si="426"/>
        <v>211.73482398413884</v>
      </c>
      <c r="T1291">
        <f t="shared" ca="1" si="427"/>
        <v>1.3924272678729401</v>
      </c>
      <c r="U1291">
        <f t="shared" ca="1" si="430"/>
        <v>65.638900000000007</v>
      </c>
      <c r="Z1291">
        <f t="shared" si="428"/>
        <v>0</v>
      </c>
      <c r="AA1291" s="62">
        <f>PI()/4*('Config sheet'!$N$38^2-'Config sheet'!$N$41^2)*'Stage 2'!Z1291*2</f>
        <v>0</v>
      </c>
      <c r="AB1291">
        <f t="shared" si="429"/>
        <v>0</v>
      </c>
    </row>
    <row r="1292" spans="3:28" x14ac:dyDescent="0.25">
      <c r="C1292">
        <f t="shared" si="431"/>
        <v>-1</v>
      </c>
      <c r="D1292">
        <f t="shared" si="416"/>
        <v>995</v>
      </c>
      <c r="E1292">
        <f t="shared" si="417"/>
        <v>0.17780000000000001</v>
      </c>
      <c r="F1292">
        <f t="shared" si="415"/>
        <v>-1.6750418760469013E-4</v>
      </c>
      <c r="G1292">
        <f t="shared" si="418"/>
        <v>104.19615634406146</v>
      </c>
      <c r="H1292">
        <f t="shared" si="419"/>
        <v>-1.7453292519943295E-2</v>
      </c>
      <c r="I1292" s="3">
        <f t="shared" si="420"/>
        <v>8.8900000000000007E-2</v>
      </c>
      <c r="J1292" s="3">
        <f t="shared" si="421"/>
        <v>0.40640000000000004</v>
      </c>
      <c r="K1292">
        <f t="shared" si="422"/>
        <v>4.0092621539091551E-2</v>
      </c>
      <c r="L1292" s="62">
        <f>PI()/4*('Config sheet'!$N$38^2-'Config sheet'!$N$41^2)*'Stage 2'!K1292*2</f>
        <v>3.3310630642645295E-3</v>
      </c>
      <c r="M1292">
        <f t="shared" si="423"/>
        <v>18.401567615162026</v>
      </c>
      <c r="N1292" s="62">
        <f>'Config sheet'!$N$44</f>
        <v>5.8970333333333338</v>
      </c>
      <c r="O1292">
        <f t="shared" si="432"/>
        <v>-0.19702055333170923</v>
      </c>
      <c r="P1292">
        <f t="shared" si="433"/>
        <v>1176.0289615082752</v>
      </c>
      <c r="Q1292">
        <f t="shared" si="424"/>
        <v>180</v>
      </c>
      <c r="R1292">
        <f t="shared" si="425"/>
        <v>211.68521307148953</v>
      </c>
      <c r="S1292">
        <f t="shared" si="426"/>
        <v>211.68521307148953</v>
      </c>
      <c r="T1292">
        <f t="shared" ca="1" si="427"/>
        <v>1.3924272678729401</v>
      </c>
      <c r="U1292">
        <f t="shared" ca="1" si="430"/>
        <v>65.60128520193858</v>
      </c>
      <c r="Z1292">
        <f t="shared" si="428"/>
        <v>1.6501539091551276E-5</v>
      </c>
      <c r="AA1292" s="62">
        <f>PI()/4*('Config sheet'!$N$38^2-'Config sheet'!$N$41^2)*'Stage 2'!Z1292*2</f>
        <v>1.3710170415718148E-6</v>
      </c>
      <c r="AB1292">
        <f t="shared" si="429"/>
        <v>9.28095561954515E-3</v>
      </c>
    </row>
    <row r="1293" spans="3:28" x14ac:dyDescent="0.25">
      <c r="C1293">
        <f t="shared" si="431"/>
        <v>-2</v>
      </c>
      <c r="D1293">
        <f t="shared" si="416"/>
        <v>995</v>
      </c>
      <c r="E1293">
        <f t="shared" si="417"/>
        <v>0.17780000000000001</v>
      </c>
      <c r="F1293">
        <f t="shared" si="415"/>
        <v>-3.3500837520938025E-4</v>
      </c>
      <c r="G1293">
        <f t="shared" si="418"/>
        <v>104.19615634406146</v>
      </c>
      <c r="H1293">
        <f t="shared" si="419"/>
        <v>-3.4906585039886591E-2</v>
      </c>
      <c r="I1293" s="3">
        <f t="shared" si="420"/>
        <v>8.8900000000000007E-2</v>
      </c>
      <c r="J1293" s="3">
        <f t="shared" si="421"/>
        <v>0.40640000000000004</v>
      </c>
      <c r="K1293">
        <f t="shared" si="422"/>
        <v>4.0142118553090363E-2</v>
      </c>
      <c r="L1293" s="62">
        <f>PI()/4*('Config sheet'!$N$38^2-'Config sheet'!$N$41^2)*'Stage 2'!K1293*2</f>
        <v>3.3351754836772152E-3</v>
      </c>
      <c r="M1293">
        <f t="shared" si="423"/>
        <v>18.42428557709324</v>
      </c>
      <c r="N1293" s="62">
        <f>'Config sheet'!$N$44</f>
        <v>5.8970333333333338</v>
      </c>
      <c r="O1293">
        <f t="shared" si="432"/>
        <v>-0.39394878418405843</v>
      </c>
      <c r="P1293">
        <f t="shared" si="433"/>
        <v>1175.2023144402731</v>
      </c>
      <c r="Q1293">
        <f t="shared" si="424"/>
        <v>180</v>
      </c>
      <c r="R1293">
        <f t="shared" si="425"/>
        <v>211.53641659924918</v>
      </c>
      <c r="S1293">
        <f t="shared" si="426"/>
        <v>211.53641659924915</v>
      </c>
      <c r="T1293">
        <f t="shared" ca="1" si="427"/>
        <v>1.3924272678729401</v>
      </c>
      <c r="U1293">
        <f t="shared" ca="1" si="430"/>
        <v>65.488679996856362</v>
      </c>
      <c r="Z1293">
        <f t="shared" si="428"/>
        <v>6.5998553090362844E-5</v>
      </c>
      <c r="AA1293" s="62">
        <f>PI()/4*('Config sheet'!$N$38^2-'Config sheet'!$N$41^2)*'Stage 2'!Z1293*2</f>
        <v>5.4834364542576303E-6</v>
      </c>
      <c r="AB1293">
        <f t="shared" si="429"/>
        <v>3.7119546170057839E-2</v>
      </c>
    </row>
    <row r="1294" spans="3:28" x14ac:dyDescent="0.25">
      <c r="C1294">
        <f t="shared" si="431"/>
        <v>-3</v>
      </c>
      <c r="D1294">
        <f t="shared" si="416"/>
        <v>995</v>
      </c>
      <c r="E1294">
        <f t="shared" si="417"/>
        <v>0.17780000000000001</v>
      </c>
      <c r="F1294">
        <f t="shared" si="415"/>
        <v>-5.025125628140704E-4</v>
      </c>
      <c r="G1294">
        <f t="shared" si="418"/>
        <v>104.19615634406146</v>
      </c>
      <c r="H1294">
        <f t="shared" si="419"/>
        <v>-5.235987755982989E-2</v>
      </c>
      <c r="I1294" s="3">
        <f t="shared" si="420"/>
        <v>8.8900000000000007E-2</v>
      </c>
      <c r="J1294" s="3">
        <f t="shared" si="421"/>
        <v>0.40640000000000004</v>
      </c>
      <c r="K1294">
        <f t="shared" si="422"/>
        <v>4.0224588237061383E-2</v>
      </c>
      <c r="L1294" s="62">
        <f>PI()/4*('Config sheet'!$N$38^2-'Config sheet'!$N$41^2)*'Stage 2'!K1294*2</f>
        <v>3.3420274107314137E-3</v>
      </c>
      <c r="M1294">
        <f t="shared" si="423"/>
        <v>18.462137216809893</v>
      </c>
      <c r="N1294" s="62">
        <f>'Config sheet'!$N$44</f>
        <v>5.8970333333333338</v>
      </c>
      <c r="O1294">
        <f t="shared" si="432"/>
        <v>-0.59069243756246481</v>
      </c>
      <c r="P1294">
        <f t="shared" si="433"/>
        <v>1173.8252407095617</v>
      </c>
      <c r="Q1294">
        <f t="shared" si="424"/>
        <v>180</v>
      </c>
      <c r="R1294">
        <f t="shared" si="425"/>
        <v>211.28854332772113</v>
      </c>
      <c r="S1294">
        <f t="shared" si="426"/>
        <v>211.28854332772113</v>
      </c>
      <c r="T1294">
        <f t="shared" ca="1" si="427"/>
        <v>1.3924272678729401</v>
      </c>
      <c r="U1294">
        <f t="shared" ca="1" si="430"/>
        <v>65.301798345804329</v>
      </c>
      <c r="Z1294">
        <f t="shared" si="428"/>
        <v>1.4846823706138323E-4</v>
      </c>
      <c r="AA1294" s="62">
        <f>PI()/4*('Config sheet'!$N$38^2-'Config sheet'!$N$41^2)*'Stage 2'!Z1294*2</f>
        <v>1.2335363508455922E-5</v>
      </c>
      <c r="AB1294">
        <f t="shared" si="429"/>
        <v>8.350294547884321E-2</v>
      </c>
    </row>
    <row r="1295" spans="3:28" x14ac:dyDescent="0.25">
      <c r="C1295">
        <f t="shared" si="431"/>
        <v>-4</v>
      </c>
      <c r="D1295">
        <f t="shared" si="416"/>
        <v>995</v>
      </c>
      <c r="E1295">
        <f t="shared" si="417"/>
        <v>0.17780000000000001</v>
      </c>
      <c r="F1295">
        <f t="shared" si="415"/>
        <v>-6.700167504187605E-4</v>
      </c>
      <c r="G1295">
        <f t="shared" si="418"/>
        <v>104.19615634406146</v>
      </c>
      <c r="H1295">
        <f t="shared" si="419"/>
        <v>-6.9813170079773182E-2</v>
      </c>
      <c r="I1295" s="3">
        <f t="shared" si="420"/>
        <v>8.8900000000000007E-2</v>
      </c>
      <c r="J1295" s="3">
        <f t="shared" si="421"/>
        <v>0.40640000000000004</v>
      </c>
      <c r="K1295">
        <f t="shared" si="422"/>
        <v>4.0339992599086057E-2</v>
      </c>
      <c r="L1295" s="62">
        <f>PI()/4*('Config sheet'!$N$38^2-'Config sheet'!$N$41^2)*'Stage 2'!K1295*2</f>
        <v>3.3516156888992702E-3</v>
      </c>
      <c r="M1295">
        <f t="shared" si="423"/>
        <v>18.515105096917488</v>
      </c>
      <c r="N1295" s="62">
        <f>'Config sheet'!$N$44</f>
        <v>5.8970333333333338</v>
      </c>
      <c r="O1295">
        <f t="shared" si="432"/>
        <v>-0.78715939337338636</v>
      </c>
      <c r="P1295">
        <f t="shared" si="433"/>
        <v>1171.8987466743818</v>
      </c>
      <c r="Q1295">
        <f t="shared" si="424"/>
        <v>180</v>
      </c>
      <c r="R1295">
        <f t="shared" si="425"/>
        <v>210.9417744013887</v>
      </c>
      <c r="S1295">
        <f t="shared" si="426"/>
        <v>210.94177440138873</v>
      </c>
      <c r="T1295">
        <f t="shared" ca="1" si="427"/>
        <v>1.3924272678729401</v>
      </c>
      <c r="U1295">
        <f t="shared" ca="1" si="430"/>
        <v>65.041818261484821</v>
      </c>
      <c r="Z1295">
        <f t="shared" si="428"/>
        <v>2.6387259908605687E-4</v>
      </c>
      <c r="AA1295" s="62">
        <f>PI()/4*('Config sheet'!$N$38^2-'Config sheet'!$N$41^2)*'Stage 2'!Z1295*2</f>
        <v>2.1923641676312362E-5</v>
      </c>
      <c r="AB1295">
        <f t="shared" si="429"/>
        <v>0.14840978576268662</v>
      </c>
    </row>
    <row r="1296" spans="3:28" x14ac:dyDescent="0.25">
      <c r="C1296">
        <f t="shared" si="431"/>
        <v>-5</v>
      </c>
      <c r="D1296">
        <f t="shared" si="416"/>
        <v>995</v>
      </c>
      <c r="E1296">
        <f t="shared" si="417"/>
        <v>0.17780000000000001</v>
      </c>
      <c r="F1296">
        <f t="shared" si="415"/>
        <v>-8.375209380234506E-4</v>
      </c>
      <c r="G1296">
        <f t="shared" si="418"/>
        <v>104.19615634406146</v>
      </c>
      <c r="H1296">
        <f t="shared" si="419"/>
        <v>-8.7266462599716474E-2</v>
      </c>
      <c r="I1296" s="3">
        <f t="shared" si="420"/>
        <v>8.8900000000000007E-2</v>
      </c>
      <c r="J1296" s="3">
        <f t="shared" si="421"/>
        <v>0.40640000000000004</v>
      </c>
      <c r="K1296">
        <f t="shared" si="422"/>
        <v>4.0488278484714375E-2</v>
      </c>
      <c r="L1296" s="62">
        <f>PI()/4*('Config sheet'!$N$38^2-'Config sheet'!$N$41^2)*'Stage 2'!K1296*2</f>
        <v>3.3639359018862564E-3</v>
      </c>
      <c r="M1296">
        <f t="shared" si="423"/>
        <v>18.583164820777228</v>
      </c>
      <c r="N1296" s="62">
        <f>'Config sheet'!$N$44</f>
        <v>5.8970333333333338</v>
      </c>
      <c r="O1296">
        <f t="shared" si="432"/>
        <v>-0.98325773370363734</v>
      </c>
      <c r="P1296">
        <f t="shared" si="433"/>
        <v>1169.4242398057272</v>
      </c>
      <c r="Q1296">
        <f t="shared" si="424"/>
        <v>180</v>
      </c>
      <c r="R1296">
        <f t="shared" si="425"/>
        <v>210.49636316503094</v>
      </c>
      <c r="S1296">
        <f t="shared" si="426"/>
        <v>210.49636316503091</v>
      </c>
      <c r="T1296">
        <f t="shared" ca="1" si="427"/>
        <v>1.3924272678729401</v>
      </c>
      <c r="U1296">
        <f t="shared" ca="1" si="430"/>
        <v>64.710364265088302</v>
      </c>
      <c r="Z1296">
        <f t="shared" si="428"/>
        <v>4.1215848471437555E-4</v>
      </c>
      <c r="AA1296" s="62">
        <f>PI()/4*('Config sheet'!$N$38^2-'Config sheet'!$N$41^2)*'Stage 2'!Z1296*2</f>
        <v>3.4243854663298775E-5</v>
      </c>
      <c r="AB1296">
        <f t="shared" si="429"/>
        <v>0.23181017138041368</v>
      </c>
    </row>
    <row r="1297" spans="3:28" x14ac:dyDescent="0.25">
      <c r="C1297">
        <f t="shared" si="431"/>
        <v>-6</v>
      </c>
      <c r="D1297">
        <f t="shared" si="416"/>
        <v>995</v>
      </c>
      <c r="E1297">
        <f t="shared" si="417"/>
        <v>0.17780000000000001</v>
      </c>
      <c r="F1297">
        <f t="shared" si="415"/>
        <v>-1.0050251256281408E-3</v>
      </c>
      <c r="G1297">
        <f t="shared" si="418"/>
        <v>104.19615634406146</v>
      </c>
      <c r="H1297">
        <f t="shared" si="419"/>
        <v>-0.10471975511965978</v>
      </c>
      <c r="I1297" s="3">
        <f t="shared" si="420"/>
        <v>8.8900000000000007E-2</v>
      </c>
      <c r="J1297" s="3">
        <f t="shared" si="421"/>
        <v>0.40640000000000004</v>
      </c>
      <c r="K1297">
        <f t="shared" si="422"/>
        <v>4.066937761118234E-2</v>
      </c>
      <c r="L1297" s="62">
        <f>PI()/4*('Config sheet'!$N$38^2-'Config sheet'!$N$41^2)*'Stage 2'!K1297*2</f>
        <v>3.378982376474101E-3</v>
      </c>
      <c r="M1297">
        <f t="shared" si="423"/>
        <v>18.666285048211041</v>
      </c>
      <c r="N1297" s="62">
        <f>'Config sheet'!$N$44</f>
        <v>5.8970333333333338</v>
      </c>
      <c r="O1297">
        <f t="shared" si="432"/>
        <v>-1.1788958098944808</v>
      </c>
      <c r="P1297">
        <f t="shared" si="433"/>
        <v>1166.403527258791</v>
      </c>
      <c r="Q1297">
        <f t="shared" si="424"/>
        <v>180</v>
      </c>
      <c r="R1297">
        <f t="shared" si="425"/>
        <v>209.9526349065824</v>
      </c>
      <c r="S1297">
        <f t="shared" si="426"/>
        <v>209.9526349065824</v>
      </c>
      <c r="T1297">
        <f t="shared" ca="1" si="427"/>
        <v>1.3924272678729401</v>
      </c>
      <c r="U1297">
        <f t="shared" ca="1" si="430"/>
        <v>64.30948349171716</v>
      </c>
      <c r="Z1297">
        <f t="shared" si="428"/>
        <v>5.9325761118234066E-4</v>
      </c>
      <c r="AA1297" s="62">
        <f>PI()/4*('Config sheet'!$N$38^2-'Config sheet'!$N$41^2)*'Stage 2'!Z1297*2</f>
        <v>4.9290329251143308E-5</v>
      </c>
      <c r="AB1297">
        <f t="shared" si="429"/>
        <v>0.33366569807780688</v>
      </c>
    </row>
    <row r="1298" spans="3:28" x14ac:dyDescent="0.25">
      <c r="C1298">
        <f t="shared" si="431"/>
        <v>-7</v>
      </c>
      <c r="D1298">
        <f t="shared" si="416"/>
        <v>995</v>
      </c>
      <c r="E1298">
        <f t="shared" si="417"/>
        <v>0.17780000000000001</v>
      </c>
      <c r="F1298">
        <f t="shared" si="415"/>
        <v>-1.1725293132328308E-3</v>
      </c>
      <c r="G1298">
        <f t="shared" si="418"/>
        <v>104.19615634406146</v>
      </c>
      <c r="H1298">
        <f t="shared" si="419"/>
        <v>-0.12217304763960306</v>
      </c>
      <c r="I1298" s="3">
        <f t="shared" si="420"/>
        <v>8.8900000000000007E-2</v>
      </c>
      <c r="J1298" s="3">
        <f t="shared" si="421"/>
        <v>0.40640000000000004</v>
      </c>
      <c r="K1298">
        <f t="shared" si="422"/>
        <v>4.0883206611379959E-2</v>
      </c>
      <c r="L1298" s="62">
        <f>PI()/4*('Config sheet'!$N$38^2-'Config sheet'!$N$41^2)*'Stage 2'!K1298*2</f>
        <v>3.3967481861738335E-3</v>
      </c>
      <c r="M1298">
        <f t="shared" si="423"/>
        <v>18.764427515681827</v>
      </c>
      <c r="N1298" s="62">
        <f>'Config sheet'!$N$44</f>
        <v>5.8970333333333338</v>
      </c>
      <c r="O1298">
        <f t="shared" si="432"/>
        <v>-1.3739823093424579</v>
      </c>
      <c r="P1298">
        <f t="shared" si="433"/>
        <v>1162.8388140390857</v>
      </c>
      <c r="Q1298">
        <f t="shared" si="424"/>
        <v>180</v>
      </c>
      <c r="R1298">
        <f t="shared" si="425"/>
        <v>209.31098652703548</v>
      </c>
      <c r="S1298">
        <f t="shared" si="426"/>
        <v>209.31098652703542</v>
      </c>
      <c r="T1298">
        <f t="shared" ca="1" si="427"/>
        <v>1.3924272678729401</v>
      </c>
      <c r="U1298">
        <f t="shared" ca="1" si="430"/>
        <v>63.841616076258248</v>
      </c>
      <c r="Z1298">
        <f t="shared" si="428"/>
        <v>8.0708661137995907E-4</v>
      </c>
      <c r="AA1298" s="62">
        <f>PI()/4*('Config sheet'!$N$38^2-'Config sheet'!$N$41^2)*'Stage 2'!Z1298*2</f>
        <v>6.7056138950875874E-5</v>
      </c>
      <c r="AB1298">
        <f t="shared" si="429"/>
        <v>0.45392947771651238</v>
      </c>
    </row>
    <row r="1299" spans="3:28" x14ac:dyDescent="0.25">
      <c r="C1299">
        <f t="shared" si="431"/>
        <v>-8</v>
      </c>
      <c r="D1299">
        <f t="shared" si="416"/>
        <v>995</v>
      </c>
      <c r="E1299">
        <f t="shared" si="417"/>
        <v>0.17780000000000001</v>
      </c>
      <c r="F1299">
        <f t="shared" si="415"/>
        <v>-1.340033500837521E-3</v>
      </c>
      <c r="G1299">
        <f t="shared" si="418"/>
        <v>104.19615634406146</v>
      </c>
      <c r="H1299">
        <f t="shared" si="419"/>
        <v>-0.13962634015954636</v>
      </c>
      <c r="I1299" s="3">
        <f t="shared" si="420"/>
        <v>8.8900000000000007E-2</v>
      </c>
      <c r="J1299" s="3">
        <f t="shared" si="421"/>
        <v>0.40640000000000004</v>
      </c>
      <c r="K1299">
        <f t="shared" si="422"/>
        <v>4.1129667087549067E-2</v>
      </c>
      <c r="L1299" s="62">
        <f>PI()/4*('Config sheet'!$N$38^2-'Config sheet'!$N$41^2)*'Stage 2'!K1299*2</f>
        <v>3.417225155687226E-3</v>
      </c>
      <c r="M1299">
        <f t="shared" si="423"/>
        <v>18.87754706093952</v>
      </c>
      <c r="N1299" s="62">
        <f>'Config sheet'!$N$44</f>
        <v>5.8970333333333338</v>
      </c>
      <c r="O1299">
        <f t="shared" si="432"/>
        <v>-1.5684263219592345</v>
      </c>
      <c r="P1299">
        <f t="shared" si="433"/>
        <v>1158.7327007653657</v>
      </c>
      <c r="Q1299">
        <f t="shared" si="424"/>
        <v>180</v>
      </c>
      <c r="R1299">
        <f t="shared" si="425"/>
        <v>208.57188613776586</v>
      </c>
      <c r="S1299">
        <f t="shared" si="426"/>
        <v>208.57188613776583</v>
      </c>
      <c r="T1299">
        <f t="shared" ca="1" si="427"/>
        <v>1.3924272678729401</v>
      </c>
      <c r="U1299">
        <f t="shared" ca="1" si="430"/>
        <v>63.309560585881663</v>
      </c>
      <c r="Z1299">
        <f t="shared" si="428"/>
        <v>1.0535470875490671E-3</v>
      </c>
      <c r="AA1299" s="62">
        <f>PI()/4*('Config sheet'!$N$38^2-'Config sheet'!$N$41^2)*'Stage 2'!Z1299*2</f>
        <v>8.7533108464268441E-5</v>
      </c>
      <c r="AB1299">
        <f t="shared" si="429"/>
        <v>0.59254616847529074</v>
      </c>
    </row>
    <row r="1300" spans="3:28" x14ac:dyDescent="0.25">
      <c r="C1300">
        <f t="shared" si="431"/>
        <v>-9</v>
      </c>
      <c r="D1300">
        <f t="shared" si="416"/>
        <v>995</v>
      </c>
      <c r="E1300">
        <f t="shared" si="417"/>
        <v>0.17780000000000001</v>
      </c>
      <c r="F1300">
        <f t="shared" si="415"/>
        <v>-1.5075376884422112E-3</v>
      </c>
      <c r="G1300">
        <f t="shared" si="418"/>
        <v>104.19615634406146</v>
      </c>
      <c r="H1300">
        <f t="shared" si="419"/>
        <v>-0.15707963267948966</v>
      </c>
      <c r="I1300" s="3">
        <f t="shared" si="420"/>
        <v>8.8900000000000007E-2</v>
      </c>
      <c r="J1300" s="3">
        <f t="shared" si="421"/>
        <v>0.40640000000000004</v>
      </c>
      <c r="K1300">
        <f t="shared" si="422"/>
        <v>4.1408645674688445E-2</v>
      </c>
      <c r="L1300" s="62">
        <f>PI()/4*('Config sheet'!$N$38^2-'Config sheet'!$N$41^2)*'Stage 2'!K1300*2</f>
        <v>3.4404038661747555E-3</v>
      </c>
      <c r="M1300">
        <f t="shared" si="423"/>
        <v>19.005591652122522</v>
      </c>
      <c r="N1300" s="62">
        <f>'Config sheet'!$N$44</f>
        <v>5.8970333333333338</v>
      </c>
      <c r="O1300">
        <f t="shared" si="432"/>
        <v>-1.7621374062231343</v>
      </c>
      <c r="P1300">
        <f t="shared" si="433"/>
        <v>1154.0881810319349</v>
      </c>
      <c r="Q1300">
        <f t="shared" si="424"/>
        <v>180</v>
      </c>
      <c r="R1300">
        <f t="shared" si="425"/>
        <v>207.73587258574833</v>
      </c>
      <c r="S1300">
        <f t="shared" si="426"/>
        <v>207.7358725857483</v>
      </c>
      <c r="T1300">
        <f t="shared" ca="1" si="427"/>
        <v>1.3924272678729401</v>
      </c>
      <c r="U1300">
        <f t="shared" ca="1" si="430"/>
        <v>62.7164353688636</v>
      </c>
      <c r="Z1300">
        <f t="shared" si="428"/>
        <v>1.3325256746884451E-3</v>
      </c>
      <c r="AA1300" s="62">
        <f>PI()/4*('Config sheet'!$N$38^2-'Config sheet'!$N$41^2)*'Stage 2'!Z1300*2</f>
        <v>1.1071181895179777E-4</v>
      </c>
      <c r="AB1300">
        <f t="shared" si="429"/>
        <v>0.74945201051093646</v>
      </c>
    </row>
    <row r="1301" spans="3:28" x14ac:dyDescent="0.25">
      <c r="C1301">
        <f t="shared" si="431"/>
        <v>-10</v>
      </c>
      <c r="D1301">
        <f t="shared" si="416"/>
        <v>995</v>
      </c>
      <c r="E1301">
        <f t="shared" si="417"/>
        <v>0.17780000000000001</v>
      </c>
      <c r="F1301">
        <f t="shared" si="415"/>
        <v>-1.6750418760469012E-3</v>
      </c>
      <c r="G1301">
        <f t="shared" si="418"/>
        <v>104.19615634406146</v>
      </c>
      <c r="H1301">
        <f t="shared" si="419"/>
        <v>-0.17453292519943295</v>
      </c>
      <c r="I1301" s="3">
        <f t="shared" si="420"/>
        <v>8.8900000000000007E-2</v>
      </c>
      <c r="J1301" s="3">
        <f t="shared" si="421"/>
        <v>0.40640000000000004</v>
      </c>
      <c r="K1301">
        <f t="shared" si="422"/>
        <v>4.1720014113634747E-2</v>
      </c>
      <c r="L1301" s="62">
        <f>PI()/4*('Config sheet'!$N$38^2-'Config sheet'!$N$41^2)*'Stage 2'!K1301*2</f>
        <v>3.466273661327473E-3</v>
      </c>
      <c r="M1301">
        <f t="shared" si="423"/>
        <v>19.148502421300115</v>
      </c>
      <c r="N1301" s="62">
        <f>'Config sheet'!$N$44</f>
        <v>5.8970333333333338</v>
      </c>
      <c r="O1301">
        <f t="shared" si="432"/>
        <v>-1.9550256547555076</v>
      </c>
      <c r="P1301">
        <f t="shared" si="433"/>
        <v>1148.9086383733979</v>
      </c>
      <c r="Q1301">
        <f t="shared" si="424"/>
        <v>180</v>
      </c>
      <c r="R1301">
        <f t="shared" si="425"/>
        <v>206.80355490721163</v>
      </c>
      <c r="S1301">
        <f t="shared" si="426"/>
        <v>206.80355490721163</v>
      </c>
      <c r="T1301">
        <f t="shared" ca="1" si="427"/>
        <v>1.3924272678729401</v>
      </c>
      <c r="U1301">
        <f t="shared" ca="1" si="430"/>
        <v>62.065636759250431</v>
      </c>
      <c r="Z1301">
        <f t="shared" si="428"/>
        <v>1.6438941136347474E-3</v>
      </c>
      <c r="AA1301" s="62">
        <f>PI()/4*('Config sheet'!$N$38^2-'Config sheet'!$N$41^2)*'Stage 2'!Z1301*2</f>
        <v>1.3658161410451538E-4</v>
      </c>
      <c r="AB1301">
        <f t="shared" si="429"/>
        <v>0.92457486706116254</v>
      </c>
    </row>
    <row r="1302" spans="3:28" x14ac:dyDescent="0.25">
      <c r="C1302">
        <f t="shared" si="431"/>
        <v>-11</v>
      </c>
      <c r="D1302">
        <f t="shared" si="416"/>
        <v>995</v>
      </c>
      <c r="E1302">
        <f t="shared" si="417"/>
        <v>0.17780000000000001</v>
      </c>
      <c r="F1302">
        <f t="shared" si="415"/>
        <v>-1.8425460636515914E-3</v>
      </c>
      <c r="G1302">
        <f t="shared" si="418"/>
        <v>104.19615634406146</v>
      </c>
      <c r="H1302">
        <f t="shared" si="419"/>
        <v>-0.19198621771937624</v>
      </c>
      <c r="I1302" s="3">
        <f t="shared" si="420"/>
        <v>8.8900000000000007E-2</v>
      </c>
      <c r="J1302" s="3">
        <f t="shared" si="421"/>
        <v>0.40640000000000004</v>
      </c>
      <c r="K1302">
        <f t="shared" si="422"/>
        <v>4.2063629333787773E-2</v>
      </c>
      <c r="L1302" s="62">
        <f>PI()/4*('Config sheet'!$N$38^2-'Config sheet'!$N$41^2)*'Stage 2'!K1302*2</f>
        <v>3.4948226542401675E-3</v>
      </c>
      <c r="M1302">
        <f t="shared" si="423"/>
        <v>19.30621370244145</v>
      </c>
      <c r="N1302" s="62">
        <f>'Config sheet'!$N$44</f>
        <v>5.8970333333333338</v>
      </c>
      <c r="O1302">
        <f t="shared" si="432"/>
        <v>-2.1470017593556285</v>
      </c>
      <c r="P1302">
        <f t="shared" si="433"/>
        <v>1143.19784283536</v>
      </c>
      <c r="Q1302">
        <f t="shared" si="424"/>
        <v>180</v>
      </c>
      <c r="R1302">
        <f t="shared" si="425"/>
        <v>205.77561171036481</v>
      </c>
      <c r="S1302">
        <f t="shared" si="426"/>
        <v>205.77561171036481</v>
      </c>
      <c r="T1302">
        <f t="shared" ca="1" si="427"/>
        <v>1.3924272678729401</v>
      </c>
      <c r="U1302">
        <f t="shared" ca="1" si="430"/>
        <v>61.360795111878289</v>
      </c>
      <c r="Z1302">
        <f t="shared" si="428"/>
        <v>1.9875093337877736E-3</v>
      </c>
      <c r="AA1302" s="62">
        <f>PI()/4*('Config sheet'!$N$38^2-'Config sheet'!$N$41^2)*'Stage 2'!Z1302*2</f>
        <v>1.6513060701720997E-4</v>
      </c>
      <c r="AB1302">
        <f t="shared" si="429"/>
        <v>1.117834270971751</v>
      </c>
    </row>
    <row r="1303" spans="3:28" x14ac:dyDescent="0.25">
      <c r="C1303">
        <f t="shared" si="431"/>
        <v>-12</v>
      </c>
      <c r="D1303">
        <f t="shared" si="416"/>
        <v>995</v>
      </c>
      <c r="E1303">
        <f t="shared" si="417"/>
        <v>0.17780000000000001</v>
      </c>
      <c r="F1303">
        <f t="shared" ref="F1303:F1366" si="434">C1303*$G$4</f>
        <v>-2.0100502512562816E-3</v>
      </c>
      <c r="G1303">
        <f t="shared" si="418"/>
        <v>104.19615634406146</v>
      </c>
      <c r="H1303">
        <f t="shared" si="419"/>
        <v>-0.20943951023931956</v>
      </c>
      <c r="I1303" s="3">
        <f t="shared" si="420"/>
        <v>8.8900000000000007E-2</v>
      </c>
      <c r="J1303" s="3">
        <f t="shared" si="421"/>
        <v>0.40640000000000004</v>
      </c>
      <c r="K1303">
        <f t="shared" si="422"/>
        <v>4.2439333545440446E-2</v>
      </c>
      <c r="L1303" s="62">
        <f>PI()/4*('Config sheet'!$N$38^2-'Config sheet'!$N$41^2)*'Stage 2'!K1303*2</f>
        <v>3.5260377350825262E-3</v>
      </c>
      <c r="M1303">
        <f t="shared" si="423"/>
        <v>19.478653073792778</v>
      </c>
      <c r="N1303" s="62">
        <f>'Config sheet'!$N$44</f>
        <v>5.8970333333333338</v>
      </c>
      <c r="O1303">
        <f t="shared" si="432"/>
        <v>-2.3379770754284368</v>
      </c>
      <c r="P1303">
        <f t="shared" si="433"/>
        <v>1136.9599471550459</v>
      </c>
      <c r="Q1303">
        <f t="shared" si="424"/>
        <v>180</v>
      </c>
      <c r="R1303">
        <f t="shared" si="425"/>
        <v>204.65279048790828</v>
      </c>
      <c r="S1303">
        <f t="shared" si="426"/>
        <v>204.65279048790828</v>
      </c>
      <c r="T1303">
        <f t="shared" ca="1" si="427"/>
        <v>1.3924272678729401</v>
      </c>
      <c r="U1303">
        <f t="shared" ca="1" si="430"/>
        <v>60.605729643178194</v>
      </c>
      <c r="Z1303">
        <f t="shared" si="428"/>
        <v>2.3632135454404457E-3</v>
      </c>
      <c r="AA1303" s="62">
        <f>PI()/4*('Config sheet'!$N$38^2-'Config sheet'!$N$41^2)*'Stage 2'!Z1303*2</f>
        <v>1.9634568785956879E-4</v>
      </c>
      <c r="AB1303">
        <f t="shared" si="429"/>
        <v>1.3291414766256724</v>
      </c>
    </row>
    <row r="1304" spans="3:28" x14ac:dyDescent="0.25">
      <c r="C1304">
        <f t="shared" si="431"/>
        <v>-13</v>
      </c>
      <c r="D1304">
        <f t="shared" ref="D1304:D1367" si="435">$D$4</f>
        <v>995</v>
      </c>
      <c r="E1304">
        <f t="shared" ref="E1304:E1367" si="436">$E$4</f>
        <v>0.17780000000000001</v>
      </c>
      <c r="F1304">
        <f t="shared" si="434"/>
        <v>-2.1775544388609718E-3</v>
      </c>
      <c r="G1304">
        <f t="shared" ref="G1304:G1367" si="437">D1304/60*2*PI()</f>
        <v>104.19615634406146</v>
      </c>
      <c r="H1304">
        <f t="shared" ref="H1304:H1367" si="438">G1304*F1304</f>
        <v>-0.22689280275926285</v>
      </c>
      <c r="I1304" s="3">
        <f t="shared" ref="I1304:I1367" si="439">$I$4</f>
        <v>8.8900000000000007E-2</v>
      </c>
      <c r="J1304" s="3">
        <f t="shared" ref="J1304:J1367" si="440">$J$4</f>
        <v>0.40640000000000004</v>
      </c>
      <c r="K1304">
        <f t="shared" ref="K1304:K1367" si="441">(J1304+I1304)-(I1304*COS(H1304)+(J1304^2-I1304^2*(SIN(H1304))^2)^0.5)+$B$1111</f>
        <v>4.2846954341670913E-2</v>
      </c>
      <c r="L1304" s="62">
        <f>PI()/4*('Config sheet'!$N$38^2-'Config sheet'!$N$41^2)*'Stage 2'!K1304*2</f>
        <v>3.5599045795647586E-3</v>
      </c>
      <c r="M1304">
        <f t="shared" ref="M1304:M1367" si="442">L1304*100/$AG$741</f>
        <v>19.665741404643573</v>
      </c>
      <c r="N1304" s="62">
        <f>'Config sheet'!$N$44</f>
        <v>5.8970333333333338</v>
      </c>
      <c r="O1304">
        <f t="shared" si="432"/>
        <v>-2.5278636857401597</v>
      </c>
      <c r="P1304">
        <f t="shared" si="433"/>
        <v>1130.1994825562574</v>
      </c>
      <c r="Q1304">
        <f t="shared" ref="Q1304:Q1367" si="443">$V$4</f>
        <v>180</v>
      </c>
      <c r="R1304">
        <f t="shared" ref="R1304:R1367" si="444">Q1304*I1304*G1304^2*(COS(H1304)+(I1304/J1304)*COS(2*H1304))*10^-3</f>
        <v>203.43590686012635</v>
      </c>
      <c r="S1304">
        <f t="shared" ref="S1304:S1367" si="445">Q1304*P1304*10^-3</f>
        <v>203.43590686012632</v>
      </c>
      <c r="T1304">
        <f t="shared" ref="T1304:T1367" ca="1" si="446">$V$741</f>
        <v>1.3924272678729401</v>
      </c>
      <c r="U1304">
        <f t="shared" ca="1" si="430"/>
        <v>59.804403022325772</v>
      </c>
      <c r="Z1304">
        <f t="shared" ref="Z1304:Z1367" si="447">(J1304+I1304)-(I1304*COS(H1304)+(J1304^2-I1304^2*(SIN(H1304))^2)^0.5)</f>
        <v>2.7708343416709136E-3</v>
      </c>
      <c r="AA1304" s="62">
        <f>PI()/4*('Config sheet'!$N$38^2-'Config sheet'!$N$41^2)*'Stage 2'!Z1304*2</f>
        <v>2.3021253234180105E-4</v>
      </c>
      <c r="AB1304">
        <f t="shared" ref="AB1304:AB1367" si="448">AA1304*100/($AG$741-$AG$743)</f>
        <v>1.5583995172502323</v>
      </c>
    </row>
    <row r="1305" spans="3:28" x14ac:dyDescent="0.25">
      <c r="C1305">
        <f t="shared" si="431"/>
        <v>-14</v>
      </c>
      <c r="D1305">
        <f t="shared" si="435"/>
        <v>995</v>
      </c>
      <c r="E1305">
        <f t="shared" si="436"/>
        <v>0.17780000000000001</v>
      </c>
      <c r="F1305">
        <f t="shared" si="434"/>
        <v>-2.3450586264656616E-3</v>
      </c>
      <c r="G1305">
        <f t="shared" si="437"/>
        <v>104.19615634406146</v>
      </c>
      <c r="H1305">
        <f t="shared" si="438"/>
        <v>-0.24434609527920612</v>
      </c>
      <c r="I1305" s="3">
        <f t="shared" si="439"/>
        <v>8.8900000000000007E-2</v>
      </c>
      <c r="J1305" s="3">
        <f t="shared" si="440"/>
        <v>0.40640000000000004</v>
      </c>
      <c r="K1305">
        <f t="shared" si="441"/>
        <v>4.3286304809746441E-2</v>
      </c>
      <c r="L1305" s="62">
        <f>PI()/4*('Config sheet'!$N$38^2-'Config sheet'!$N$41^2)*'Stage 2'!K1305*2</f>
        <v>3.5964076581934974E-3</v>
      </c>
      <c r="M1305">
        <f t="shared" si="442"/>
        <v>19.867392906458239</v>
      </c>
      <c r="N1305" s="62">
        <f>'Config sheet'!$N$44</f>
        <v>5.8970333333333338</v>
      </c>
      <c r="O1305">
        <f t="shared" si="432"/>
        <v>-2.7165744634376017</v>
      </c>
      <c r="P1305">
        <f t="shared" si="433"/>
        <v>1122.9213541635268</v>
      </c>
      <c r="Q1305">
        <f t="shared" si="443"/>
        <v>180</v>
      </c>
      <c r="R1305">
        <f t="shared" si="444"/>
        <v>202.12584374943481</v>
      </c>
      <c r="S1305">
        <f t="shared" si="445"/>
        <v>202.12584374943481</v>
      </c>
      <c r="T1305">
        <f t="shared" ca="1" si="446"/>
        <v>1.3924272678729401</v>
      </c>
      <c r="U1305">
        <f t="shared" ref="U1305:U1368" ca="1" si="449">IF(AND(L1305&lt;=$AG$740, U1304*(L1304/L1305)^T1305&lt;$AB$742, U1304*(L1304/L1305)^T1305&gt;$AB$740),U1304*(L1304/L1305)^T1305,IF(C1305&lt;0,$AB$741,IF(L1305&gt;=$AG$742,  U1304*(L1304/L1305)^T1305,$AB$743)))</f>
        <v>58.96087659833691</v>
      </c>
      <c r="Z1305">
        <f t="shared" si="447"/>
        <v>3.2101848097464414E-3</v>
      </c>
      <c r="AA1305" s="62">
        <f>PI()/4*('Config sheet'!$N$38^2-'Config sheet'!$N$41^2)*'Stage 2'!Z1305*2</f>
        <v>2.6671561097053978E-4</v>
      </c>
      <c r="AB1305">
        <f t="shared" si="448"/>
        <v>1.8055032675739264</v>
      </c>
    </row>
    <row r="1306" spans="3:28" x14ac:dyDescent="0.25">
      <c r="C1306">
        <f t="shared" si="431"/>
        <v>-15</v>
      </c>
      <c r="D1306">
        <f t="shared" si="435"/>
        <v>995</v>
      </c>
      <c r="E1306">
        <f t="shared" si="436"/>
        <v>0.17780000000000001</v>
      </c>
      <c r="F1306">
        <f t="shared" si="434"/>
        <v>-2.5125628140703518E-3</v>
      </c>
      <c r="G1306">
        <f t="shared" si="437"/>
        <v>104.19615634406146</v>
      </c>
      <c r="H1306">
        <f t="shared" si="438"/>
        <v>-0.26179938779914941</v>
      </c>
      <c r="I1306" s="3">
        <f t="shared" si="439"/>
        <v>8.8900000000000007E-2</v>
      </c>
      <c r="J1306" s="3">
        <f t="shared" si="440"/>
        <v>0.40640000000000004</v>
      </c>
      <c r="K1306">
        <f t="shared" si="441"/>
        <v>4.3757183651988558E-2</v>
      </c>
      <c r="L1306" s="62">
        <f>PI()/4*('Config sheet'!$N$38^2-'Config sheet'!$N$41^2)*'Stage 2'!K1306*2</f>
        <v>3.6355302463137828E-3</v>
      </c>
      <c r="M1306">
        <f t="shared" si="442"/>
        <v>20.083515188350407</v>
      </c>
      <c r="N1306" s="62">
        <f>'Config sheet'!$N$44</f>
        <v>5.8970333333333338</v>
      </c>
      <c r="O1306">
        <f t="shared" si="432"/>
        <v>-2.9040231342677649</v>
      </c>
      <c r="P1306">
        <f t="shared" si="433"/>
        <v>1115.1308360407731</v>
      </c>
      <c r="Q1306">
        <f t="shared" si="443"/>
        <v>180</v>
      </c>
      <c r="R1306">
        <f t="shared" si="444"/>
        <v>200.7235504873392</v>
      </c>
      <c r="S1306">
        <f t="shared" si="445"/>
        <v>200.72355048733917</v>
      </c>
      <c r="T1306">
        <f t="shared" ca="1" si="446"/>
        <v>1.3924272678729401</v>
      </c>
      <c r="U1306">
        <f t="shared" ca="1" si="449"/>
        <v>58.079267066339092</v>
      </c>
      <c r="Z1306">
        <f t="shared" si="447"/>
        <v>3.6810636519885587E-3</v>
      </c>
      <c r="AA1306" s="62">
        <f>PI()/4*('Config sheet'!$N$38^2-'Config sheet'!$N$41^2)*'Stage 2'!Z1306*2</f>
        <v>3.0583819909082516E-4</v>
      </c>
      <c r="AB1306">
        <f t="shared" si="448"/>
        <v>2.0703395118045882</v>
      </c>
    </row>
    <row r="1307" spans="3:28" x14ac:dyDescent="0.25">
      <c r="C1307">
        <f t="shared" si="431"/>
        <v>-16</v>
      </c>
      <c r="D1307">
        <f t="shared" si="435"/>
        <v>995</v>
      </c>
      <c r="E1307">
        <f t="shared" si="436"/>
        <v>0.17780000000000001</v>
      </c>
      <c r="F1307">
        <f t="shared" si="434"/>
        <v>-2.680067001675042E-3</v>
      </c>
      <c r="G1307">
        <f t="shared" si="437"/>
        <v>104.19615634406146</v>
      </c>
      <c r="H1307">
        <f t="shared" si="438"/>
        <v>-0.27925268031909273</v>
      </c>
      <c r="I1307" s="3">
        <f t="shared" si="439"/>
        <v>8.8900000000000007E-2</v>
      </c>
      <c r="J1307" s="3">
        <f t="shared" si="440"/>
        <v>0.40640000000000004</v>
      </c>
      <c r="K1307">
        <f t="shared" si="441"/>
        <v>4.4259375316036527E-2</v>
      </c>
      <c r="L1307" s="62">
        <f>PI()/4*('Config sheet'!$N$38^2-'Config sheet'!$N$41^2)*'Stage 2'!K1307*2</f>
        <v>3.6772544349318969E-3</v>
      </c>
      <c r="M1307">
        <f t="shared" si="442"/>
        <v>20.314009316870763</v>
      </c>
      <c r="N1307" s="62">
        <f>'Config sheet'!$N$44</f>
        <v>5.8970333333333338</v>
      </c>
      <c r="O1307">
        <f t="shared" si="432"/>
        <v>-3.0901243379353658</v>
      </c>
      <c r="P1307">
        <f t="shared" si="433"/>
        <v>1106.8335658601975</v>
      </c>
      <c r="Q1307">
        <f t="shared" si="443"/>
        <v>180</v>
      </c>
      <c r="R1307">
        <f t="shared" si="444"/>
        <v>199.23004185483558</v>
      </c>
      <c r="S1307">
        <f t="shared" si="445"/>
        <v>199.23004185483555</v>
      </c>
      <c r="T1307">
        <f t="shared" ca="1" si="446"/>
        <v>1.3924272678729401</v>
      </c>
      <c r="U1307">
        <f t="shared" ca="1" si="449"/>
        <v>57.16370527585584</v>
      </c>
      <c r="Z1307">
        <f t="shared" si="447"/>
        <v>4.1832553160365271E-3</v>
      </c>
      <c r="AA1307" s="62">
        <f>PI()/4*('Config sheet'!$N$38^2-'Config sheet'!$N$41^2)*'Stage 2'!Z1307*2</f>
        <v>3.4756238770893949E-4</v>
      </c>
      <c r="AB1307">
        <f t="shared" si="448"/>
        <v>2.3527870168934344</v>
      </c>
    </row>
    <row r="1308" spans="3:28" x14ac:dyDescent="0.25">
      <c r="C1308">
        <f t="shared" si="431"/>
        <v>-17</v>
      </c>
      <c r="D1308">
        <f t="shared" si="435"/>
        <v>995</v>
      </c>
      <c r="E1308">
        <f t="shared" si="436"/>
        <v>0.17780000000000001</v>
      </c>
      <c r="F1308">
        <f t="shared" si="434"/>
        <v>-2.8475711892797322E-3</v>
      </c>
      <c r="G1308">
        <f t="shared" si="437"/>
        <v>104.19615634406146</v>
      </c>
      <c r="H1308">
        <f t="shared" si="438"/>
        <v>-0.29670597283903599</v>
      </c>
      <c r="I1308" s="3">
        <f t="shared" si="439"/>
        <v>8.8900000000000007E-2</v>
      </c>
      <c r="J1308" s="3">
        <f t="shared" si="440"/>
        <v>0.40640000000000004</v>
      </c>
      <c r="K1308">
        <f t="shared" si="441"/>
        <v>4.4792650134447727E-2</v>
      </c>
      <c r="L1308" s="62">
        <f>PI()/4*('Config sheet'!$N$38^2-'Config sheet'!$N$41^2)*'Stage 2'!K1308*2</f>
        <v>3.7215611423139501E-3</v>
      </c>
      <c r="M1308">
        <f t="shared" si="442"/>
        <v>20.558769880080352</v>
      </c>
      <c r="N1308" s="62">
        <f>'Config sheet'!$N$44</f>
        <v>5.8970333333333338</v>
      </c>
      <c r="O1308">
        <f t="shared" si="432"/>
        <v>-3.2747936885368336</v>
      </c>
      <c r="P1308">
        <f t="shared" si="433"/>
        <v>1098.0355392075724</v>
      </c>
      <c r="Q1308">
        <f t="shared" si="443"/>
        <v>180</v>
      </c>
      <c r="R1308">
        <f t="shared" si="444"/>
        <v>197.64639705736306</v>
      </c>
      <c r="S1308">
        <f t="shared" si="445"/>
        <v>197.64639705736303</v>
      </c>
      <c r="T1308">
        <f t="shared" ca="1" si="446"/>
        <v>1.3924272678729401</v>
      </c>
      <c r="U1308">
        <f t="shared" ca="1" si="449"/>
        <v>56.218297771114273</v>
      </c>
      <c r="Z1308">
        <f t="shared" si="447"/>
        <v>4.7165301344477273E-3</v>
      </c>
      <c r="AA1308" s="62">
        <f>PI()/4*('Config sheet'!$N$38^2-'Config sheet'!$N$41^2)*'Stage 2'!Z1308*2</f>
        <v>3.9186909509099247E-4</v>
      </c>
      <c r="AB1308">
        <f t="shared" si="448"/>
        <v>2.6527166110504652</v>
      </c>
    </row>
    <row r="1309" spans="3:28" x14ac:dyDescent="0.25">
      <c r="C1309">
        <f t="shared" si="431"/>
        <v>-18</v>
      </c>
      <c r="D1309">
        <f t="shared" si="435"/>
        <v>995</v>
      </c>
      <c r="E1309">
        <f t="shared" si="436"/>
        <v>0.17780000000000001</v>
      </c>
      <c r="F1309">
        <f t="shared" si="434"/>
        <v>-3.0150753768844224E-3</v>
      </c>
      <c r="G1309">
        <f t="shared" si="437"/>
        <v>104.19615634406146</v>
      </c>
      <c r="H1309">
        <f t="shared" si="438"/>
        <v>-0.31415926535897931</v>
      </c>
      <c r="I1309" s="3">
        <f t="shared" si="439"/>
        <v>8.8900000000000007E-2</v>
      </c>
      <c r="J1309" s="3">
        <f t="shared" si="440"/>
        <v>0.40640000000000004</v>
      </c>
      <c r="K1309">
        <f t="shared" si="441"/>
        <v>4.5356764473562246E-2</v>
      </c>
      <c r="L1309" s="62">
        <f>PI()/4*('Config sheet'!$N$38^2-'Config sheet'!$N$41^2)*'Stage 2'!K1309*2</f>
        <v>3.7684301263541729E-3</v>
      </c>
      <c r="M1309">
        <f t="shared" si="442"/>
        <v>20.817685055875902</v>
      </c>
      <c r="N1309" s="62">
        <f>'Config sheet'!$N$44</f>
        <v>5.8970333333333338</v>
      </c>
      <c r="O1309">
        <f t="shared" si="432"/>
        <v>-3.457947834010425</v>
      </c>
      <c r="P1309">
        <f t="shared" si="433"/>
        <v>1088.7431035305156</v>
      </c>
      <c r="Q1309">
        <f t="shared" si="443"/>
        <v>180</v>
      </c>
      <c r="R1309">
        <f t="shared" si="444"/>
        <v>195.97375863549283</v>
      </c>
      <c r="S1309">
        <f t="shared" si="445"/>
        <v>195.9737586354928</v>
      </c>
      <c r="T1309">
        <f t="shared" ca="1" si="446"/>
        <v>1.3924272678729401</v>
      </c>
      <c r="U1309">
        <f t="shared" ca="1" si="449"/>
        <v>55.247091533758073</v>
      </c>
      <c r="Z1309">
        <f t="shared" si="447"/>
        <v>5.280644473562246E-3</v>
      </c>
      <c r="AA1309" s="62">
        <f>PI()/4*('Config sheet'!$N$38^2-'Config sheet'!$N$41^2)*'Stage 2'!Z1309*2</f>
        <v>4.3873807913121508E-4</v>
      </c>
      <c r="AB1309">
        <f t="shared" si="448"/>
        <v>2.9699912674703293</v>
      </c>
    </row>
    <row r="1310" spans="3:28" x14ac:dyDescent="0.25">
      <c r="C1310">
        <f t="shared" si="431"/>
        <v>-19</v>
      </c>
      <c r="D1310">
        <f t="shared" si="435"/>
        <v>995</v>
      </c>
      <c r="E1310">
        <f t="shared" si="436"/>
        <v>0.17780000000000001</v>
      </c>
      <c r="F1310">
        <f t="shared" si="434"/>
        <v>-3.1825795644891122E-3</v>
      </c>
      <c r="G1310">
        <f t="shared" si="437"/>
        <v>104.19615634406146</v>
      </c>
      <c r="H1310">
        <f t="shared" si="438"/>
        <v>-0.33161255787892258</v>
      </c>
      <c r="I1310" s="3">
        <f t="shared" si="439"/>
        <v>8.8900000000000007E-2</v>
      </c>
      <c r="J1310" s="3">
        <f t="shared" si="440"/>
        <v>0.40640000000000004</v>
      </c>
      <c r="K1310">
        <f t="shared" si="441"/>
        <v>4.5951460891556724E-2</v>
      </c>
      <c r="L1310" s="62">
        <f>PI()/4*('Config sheet'!$N$38^2-'Config sheet'!$N$41^2)*'Stage 2'!K1310*2</f>
        <v>3.8178399977066937E-3</v>
      </c>
      <c r="M1310">
        <f t="shared" si="442"/>
        <v>21.090636684532807</v>
      </c>
      <c r="N1310" s="62">
        <f>'Config sheet'!$N$44</f>
        <v>5.8970333333333338</v>
      </c>
      <c r="O1310">
        <f t="shared" si="432"/>
        <v>-3.6395045145432272</v>
      </c>
      <c r="P1310">
        <f t="shared" si="433"/>
        <v>1078.9629517367316</v>
      </c>
      <c r="Q1310">
        <f t="shared" si="443"/>
        <v>180</v>
      </c>
      <c r="R1310">
        <f t="shared" si="444"/>
        <v>194.2133313126117</v>
      </c>
      <c r="S1310">
        <f t="shared" si="445"/>
        <v>194.2133313126117</v>
      </c>
      <c r="T1310">
        <f t="shared" ca="1" si="446"/>
        <v>1.3924272678729401</v>
      </c>
      <c r="U1310">
        <f t="shared" ca="1" si="449"/>
        <v>54.254042277105981</v>
      </c>
      <c r="Z1310">
        <f t="shared" si="447"/>
        <v>5.875340891556724E-3</v>
      </c>
      <c r="AA1310" s="62">
        <f>PI()/4*('Config sheet'!$N$38^2-'Config sheet'!$N$41^2)*'Stage 2'!Z1310*2</f>
        <v>4.8814795048373607E-4</v>
      </c>
      <c r="AB1310">
        <f t="shared" si="448"/>
        <v>3.3044661932265034</v>
      </c>
    </row>
    <row r="1311" spans="3:28" x14ac:dyDescent="0.25">
      <c r="C1311">
        <f t="shared" si="431"/>
        <v>-20</v>
      </c>
      <c r="D1311">
        <f t="shared" si="435"/>
        <v>995</v>
      </c>
      <c r="E1311">
        <f t="shared" si="436"/>
        <v>0.17780000000000001</v>
      </c>
      <c r="F1311">
        <f t="shared" si="434"/>
        <v>-3.3500837520938024E-3</v>
      </c>
      <c r="G1311">
        <f t="shared" si="437"/>
        <v>104.19615634406146</v>
      </c>
      <c r="H1311">
        <f t="shared" si="438"/>
        <v>-0.3490658503988659</v>
      </c>
      <c r="I1311" s="3">
        <f t="shared" si="439"/>
        <v>8.8900000000000007E-2</v>
      </c>
      <c r="J1311" s="3">
        <f t="shared" si="440"/>
        <v>0.40640000000000004</v>
      </c>
      <c r="K1311">
        <f t="shared" si="441"/>
        <v>4.6576468305604531E-2</v>
      </c>
      <c r="L1311" s="62">
        <f>PI()/4*('Config sheet'!$N$38^2-'Config sheet'!$N$41^2)*'Stage 2'!K1311*2</f>
        <v>3.8697682336739075E-3</v>
      </c>
      <c r="M1311">
        <f t="shared" si="442"/>
        <v>21.37750034542773</v>
      </c>
      <c r="N1311" s="62">
        <f>'Config sheet'!$N$44</f>
        <v>5.8970333333333338</v>
      </c>
      <c r="O1311">
        <f t="shared" si="432"/>
        <v>-3.8193826198770475</v>
      </c>
      <c r="P1311">
        <f t="shared" si="433"/>
        <v>1068.7021154496185</v>
      </c>
      <c r="Q1311">
        <f t="shared" si="443"/>
        <v>180</v>
      </c>
      <c r="R1311">
        <f t="shared" si="444"/>
        <v>192.36638078093134</v>
      </c>
      <c r="S1311">
        <f t="shared" si="445"/>
        <v>192.36638078093134</v>
      </c>
      <c r="T1311">
        <f t="shared" ca="1" si="446"/>
        <v>1.3924272678729401</v>
      </c>
      <c r="U1311">
        <f t="shared" ca="1" si="449"/>
        <v>53.242986522913327</v>
      </c>
      <c r="Z1311">
        <f t="shared" si="447"/>
        <v>6.5003483056045308E-3</v>
      </c>
      <c r="AA1311" s="62">
        <f>PI()/4*('Config sheet'!$N$38^2-'Config sheet'!$N$41^2)*'Stage 2'!Z1311*2</f>
        <v>5.4007618645094974E-4</v>
      </c>
      <c r="AB1311">
        <f t="shared" si="448"/>
        <v>3.6559889232871376</v>
      </c>
    </row>
    <row r="1312" spans="3:28" x14ac:dyDescent="0.25">
      <c r="C1312">
        <f t="shared" ref="C1312:C1370" si="450">180-C947</f>
        <v>-21</v>
      </c>
      <c r="D1312">
        <f t="shared" si="435"/>
        <v>995</v>
      </c>
      <c r="E1312">
        <f t="shared" si="436"/>
        <v>0.17780000000000001</v>
      </c>
      <c r="F1312">
        <f t="shared" si="434"/>
        <v>-3.5175879396984926E-3</v>
      </c>
      <c r="G1312">
        <f t="shared" si="437"/>
        <v>104.19615634406146</v>
      </c>
      <c r="H1312">
        <f t="shared" si="438"/>
        <v>-0.36651914291880916</v>
      </c>
      <c r="I1312" s="3">
        <f t="shared" si="439"/>
        <v>8.8900000000000007E-2</v>
      </c>
      <c r="J1312" s="3">
        <f t="shared" si="440"/>
        <v>0.40640000000000004</v>
      </c>
      <c r="K1312">
        <f t="shared" si="441"/>
        <v>4.723150216805256E-2</v>
      </c>
      <c r="L1312" s="62">
        <f>PI()/4*('Config sheet'!$N$38^2-'Config sheet'!$N$41^2)*'Stage 2'!K1312*2</f>
        <v>3.92419119284398E-3</v>
      </c>
      <c r="M1312">
        <f t="shared" si="442"/>
        <v>21.678145437899552</v>
      </c>
      <c r="N1312" s="62">
        <f>'Config sheet'!$N$44</f>
        <v>5.8970333333333338</v>
      </c>
      <c r="O1312">
        <f t="shared" ref="O1312:O1370" si="451">I1312*G1312*SIN(H1312)+I1312^2*G1312*SIN(2*H1312)/(2*J1312)</f>
        <v>-3.99750224545642</v>
      </c>
      <c r="P1312">
        <f t="shared" ref="P1312:P1370" si="452">I1312*G1312^2*COS(H1312)+(I1312^2*G1312^2*COS(2*H1312)/J1312)</f>
        <v>1057.9679579290273</v>
      </c>
      <c r="Q1312">
        <f t="shared" si="443"/>
        <v>180</v>
      </c>
      <c r="R1312">
        <f t="shared" si="444"/>
        <v>190.43423242722494</v>
      </c>
      <c r="S1312">
        <f t="shared" si="445"/>
        <v>190.43423242722494</v>
      </c>
      <c r="T1312">
        <f t="shared" ca="1" si="446"/>
        <v>1.3924272678729401</v>
      </c>
      <c r="U1312">
        <f t="shared" ca="1" si="449"/>
        <v>52.217617580355501</v>
      </c>
      <c r="Z1312">
        <f t="shared" si="447"/>
        <v>7.1553821680525598E-3</v>
      </c>
      <c r="AA1312" s="62">
        <f>PI()/4*('Config sheet'!$N$38^2-'Config sheet'!$N$41^2)*'Stage 2'!Z1312*2</f>
        <v>5.9449914562102247E-4</v>
      </c>
      <c r="AB1312">
        <f t="shared" si="448"/>
        <v>4.0243994196021138</v>
      </c>
    </row>
    <row r="1313" spans="3:28" x14ac:dyDescent="0.25">
      <c r="C1313">
        <f t="shared" si="450"/>
        <v>-22</v>
      </c>
      <c r="D1313">
        <f t="shared" si="435"/>
        <v>995</v>
      </c>
      <c r="E1313">
        <f t="shared" si="436"/>
        <v>0.17780000000000001</v>
      </c>
      <c r="F1313">
        <f t="shared" si="434"/>
        <v>-3.6850921273031828E-3</v>
      </c>
      <c r="G1313">
        <f t="shared" si="437"/>
        <v>104.19615634406146</v>
      </c>
      <c r="H1313">
        <f t="shared" si="438"/>
        <v>-0.38397243543875248</v>
      </c>
      <c r="I1313" s="3">
        <f t="shared" si="439"/>
        <v>8.8900000000000007E-2</v>
      </c>
      <c r="J1313" s="3">
        <f t="shared" si="440"/>
        <v>0.40640000000000004</v>
      </c>
      <c r="K1313">
        <f t="shared" si="441"/>
        <v>4.7916264651521108E-2</v>
      </c>
      <c r="L1313" s="62">
        <f>PI()/4*('Config sheet'!$N$38^2-'Config sheet'!$N$41^2)*'Stage 2'!K1313*2</f>
        <v>3.9810841304697246E-3</v>
      </c>
      <c r="M1313">
        <f t="shared" si="442"/>
        <v>21.992435266205909</v>
      </c>
      <c r="N1313" s="62">
        <f>'Config sheet'!$N$44</f>
        <v>5.8970333333333338</v>
      </c>
      <c r="O1313">
        <f t="shared" si="451"/>
        <v>-4.1737847473633476</v>
      </c>
      <c r="P1313">
        <f t="shared" si="452"/>
        <v>1046.768166665345</v>
      </c>
      <c r="Q1313">
        <f t="shared" si="443"/>
        <v>180</v>
      </c>
      <c r="R1313">
        <f t="shared" si="444"/>
        <v>188.41826999976209</v>
      </c>
      <c r="S1313">
        <f t="shared" si="445"/>
        <v>188.41826999976209</v>
      </c>
      <c r="T1313">
        <f t="shared" ca="1" si="446"/>
        <v>1.3924272678729401</v>
      </c>
      <c r="U1313">
        <f t="shared" ca="1" si="449"/>
        <v>51.181465445713663</v>
      </c>
      <c r="Z1313">
        <f t="shared" si="447"/>
        <v>7.8401446515211082E-3</v>
      </c>
      <c r="AA1313" s="62">
        <f>PI()/4*('Config sheet'!$N$38^2-'Config sheet'!$N$41^2)*'Stage 2'!Z1313*2</f>
        <v>6.5139208324676743E-4</v>
      </c>
      <c r="AB1313">
        <f t="shared" si="448"/>
        <v>4.4095301752087224</v>
      </c>
    </row>
    <row r="1314" spans="3:28" x14ac:dyDescent="0.25">
      <c r="C1314">
        <f t="shared" si="450"/>
        <v>-23</v>
      </c>
      <c r="D1314">
        <f t="shared" si="435"/>
        <v>995</v>
      </c>
      <c r="E1314">
        <f t="shared" si="436"/>
        <v>0.17780000000000001</v>
      </c>
      <c r="F1314">
        <f t="shared" si="434"/>
        <v>-3.852596314907873E-3</v>
      </c>
      <c r="G1314">
        <f t="shared" si="437"/>
        <v>104.19615634406146</v>
      </c>
      <c r="H1314">
        <f t="shared" si="438"/>
        <v>-0.4014257279586958</v>
      </c>
      <c r="I1314" s="3">
        <f t="shared" si="439"/>
        <v>8.8900000000000007E-2</v>
      </c>
      <c r="J1314" s="3">
        <f t="shared" si="440"/>
        <v>0.40640000000000004</v>
      </c>
      <c r="K1314">
        <f t="shared" si="441"/>
        <v>4.8630444842823424E-2</v>
      </c>
      <c r="L1314" s="62">
        <f>PI()/4*('Config sheet'!$N$38^2-'Config sheet'!$N$41^2)*'Stage 2'!K1314*2</f>
        <v>4.04042121458025E-3</v>
      </c>
      <c r="M1314">
        <f t="shared" si="442"/>
        <v>22.320227128527634</v>
      </c>
      <c r="N1314" s="62">
        <f>'Config sheet'!$N$44</f>
        <v>5.8970333333333338</v>
      </c>
      <c r="O1314">
        <f t="shared" si="451"/>
        <v>-4.3481527959847419</v>
      </c>
      <c r="P1314">
        <f t="shared" si="452"/>
        <v>1035.1107456554482</v>
      </c>
      <c r="Q1314">
        <f t="shared" si="443"/>
        <v>180</v>
      </c>
      <c r="R1314">
        <f t="shared" si="444"/>
        <v>186.31993421798072</v>
      </c>
      <c r="S1314">
        <f t="shared" si="445"/>
        <v>186.31993421798069</v>
      </c>
      <c r="T1314">
        <f t="shared" ca="1" si="446"/>
        <v>1.3924272678729401</v>
      </c>
      <c r="U1314">
        <f t="shared" ca="1" si="449"/>
        <v>50.137880552213396</v>
      </c>
      <c r="Z1314">
        <f t="shared" si="447"/>
        <v>8.5543248428234242E-3</v>
      </c>
      <c r="AA1314" s="62">
        <f>PI()/4*('Config sheet'!$N$38^2-'Config sheet'!$N$41^2)*'Stage 2'!Z1314*2</f>
        <v>7.1072916735729242E-4</v>
      </c>
      <c r="AB1314">
        <f t="shared" si="448"/>
        <v>4.811206323297764</v>
      </c>
    </row>
    <row r="1315" spans="3:28" x14ac:dyDescent="0.25">
      <c r="C1315">
        <f t="shared" si="450"/>
        <v>-24</v>
      </c>
      <c r="D1315">
        <f t="shared" si="435"/>
        <v>995</v>
      </c>
      <c r="E1315">
        <f t="shared" si="436"/>
        <v>0.17780000000000001</v>
      </c>
      <c r="F1315">
        <f t="shared" si="434"/>
        <v>-4.0201005025125632E-3</v>
      </c>
      <c r="G1315">
        <f t="shared" si="437"/>
        <v>104.19615634406146</v>
      </c>
      <c r="H1315">
        <f t="shared" si="438"/>
        <v>-0.41887902047863912</v>
      </c>
      <c r="I1315" s="3">
        <f t="shared" si="439"/>
        <v>8.8900000000000007E-2</v>
      </c>
      <c r="J1315" s="3">
        <f t="shared" si="440"/>
        <v>0.40640000000000004</v>
      </c>
      <c r="K1315">
        <f t="shared" si="441"/>
        <v>4.937371894559562E-2</v>
      </c>
      <c r="L1315" s="62">
        <f>PI()/4*('Config sheet'!$N$38^2-'Config sheet'!$N$41^2)*'Stage 2'!K1315*2</f>
        <v>4.102175542816301E-3</v>
      </c>
      <c r="M1315">
        <f t="shared" si="442"/>
        <v>22.661372409971143</v>
      </c>
      <c r="N1315" s="62">
        <f>'Config sheet'!$N$44</f>
        <v>5.8970333333333338</v>
      </c>
      <c r="O1315">
        <f t="shared" si="451"/>
        <v>-4.5205304283600398</v>
      </c>
      <c r="P1315">
        <f t="shared" si="452"/>
        <v>1023.0040073694375</v>
      </c>
      <c r="Q1315">
        <f t="shared" si="443"/>
        <v>180</v>
      </c>
      <c r="R1315">
        <f t="shared" si="444"/>
        <v>184.14072132649878</v>
      </c>
      <c r="S1315">
        <f t="shared" si="445"/>
        <v>184.14072132649875</v>
      </c>
      <c r="T1315">
        <f t="shared" ca="1" si="446"/>
        <v>1.3924272678729401</v>
      </c>
      <c r="U1315">
        <f t="shared" ca="1" si="449"/>
        <v>49.090021223980294</v>
      </c>
      <c r="Z1315">
        <f t="shared" si="447"/>
        <v>9.2975989455956198E-3</v>
      </c>
      <c r="AA1315" s="62">
        <f>PI()/4*('Config sheet'!$N$38^2-'Config sheet'!$N$41^2)*'Stage 2'!Z1315*2</f>
        <v>7.7248349559334319E-4</v>
      </c>
      <c r="AB1315">
        <f t="shared" si="448"/>
        <v>5.229245751178639</v>
      </c>
    </row>
    <row r="1316" spans="3:28" x14ac:dyDescent="0.25">
      <c r="C1316">
        <f t="shared" si="450"/>
        <v>-25</v>
      </c>
      <c r="D1316">
        <f t="shared" si="435"/>
        <v>995</v>
      </c>
      <c r="E1316">
        <f t="shared" si="436"/>
        <v>0.17780000000000001</v>
      </c>
      <c r="F1316">
        <f t="shared" si="434"/>
        <v>-4.1876046901172534E-3</v>
      </c>
      <c r="G1316">
        <f t="shared" si="437"/>
        <v>104.19615634406146</v>
      </c>
      <c r="H1316">
        <f t="shared" si="438"/>
        <v>-0.43633231299858238</v>
      </c>
      <c r="I1316" s="3">
        <f t="shared" si="439"/>
        <v>8.8900000000000007E-2</v>
      </c>
      <c r="J1316" s="3">
        <f t="shared" si="440"/>
        <v>0.40640000000000004</v>
      </c>
      <c r="K1316">
        <f t="shared" si="441"/>
        <v>5.0145750491522208E-2</v>
      </c>
      <c r="L1316" s="62">
        <f>PI()/4*('Config sheet'!$N$38^2-'Config sheet'!$N$41^2)*'Stage 2'!K1316*2</f>
        <v>4.1663191599797637E-3</v>
      </c>
      <c r="M1316">
        <f t="shared" si="442"/>
        <v>23.015716679515961</v>
      </c>
      <c r="N1316" s="62">
        <f>'Config sheet'!$N$44</f>
        <v>5.8970333333333338</v>
      </c>
      <c r="O1316">
        <f t="shared" si="451"/>
        <v>-4.6908430991579566</v>
      </c>
      <c r="P1316">
        <f t="shared" si="452"/>
        <v>1010.4565644174154</v>
      </c>
      <c r="Q1316">
        <f t="shared" si="443"/>
        <v>180</v>
      </c>
      <c r="R1316">
        <f t="shared" si="444"/>
        <v>181.88218159513482</v>
      </c>
      <c r="S1316">
        <f t="shared" si="445"/>
        <v>181.8821815951348</v>
      </c>
      <c r="T1316">
        <f t="shared" ca="1" si="446"/>
        <v>1.3924272678729401</v>
      </c>
      <c r="U1316">
        <f t="shared" ca="1" si="449"/>
        <v>48.040844626728401</v>
      </c>
      <c r="Z1316">
        <f t="shared" si="447"/>
        <v>1.0069630491522208E-2</v>
      </c>
      <c r="AA1316" s="62">
        <f>PI()/4*('Config sheet'!$N$38^2-'Config sheet'!$N$41^2)*'Stage 2'!Z1316*2</f>
        <v>8.3662711275680622E-4</v>
      </c>
      <c r="AB1316">
        <f t="shared" si="448"/>
        <v>5.663459219078856</v>
      </c>
    </row>
    <row r="1317" spans="3:28" x14ac:dyDescent="0.25">
      <c r="C1317">
        <f t="shared" si="450"/>
        <v>-26</v>
      </c>
      <c r="D1317">
        <f t="shared" si="435"/>
        <v>995</v>
      </c>
      <c r="E1317">
        <f t="shared" si="436"/>
        <v>0.17780000000000001</v>
      </c>
      <c r="F1317">
        <f t="shared" si="434"/>
        <v>-4.3551088777219436E-3</v>
      </c>
      <c r="G1317">
        <f t="shared" si="437"/>
        <v>104.19615634406146</v>
      </c>
      <c r="H1317">
        <f t="shared" si="438"/>
        <v>-0.4537856055185257</v>
      </c>
      <c r="I1317" s="3">
        <f t="shared" si="439"/>
        <v>8.8900000000000007E-2</v>
      </c>
      <c r="J1317" s="3">
        <f t="shared" si="440"/>
        <v>0.40640000000000004</v>
      </c>
      <c r="K1317">
        <f t="shared" si="441"/>
        <v>5.0946190560031419E-2</v>
      </c>
      <c r="L1317" s="62">
        <f>PI()/4*('Config sheet'!$N$38^2-'Config sheet'!$N$41^2)*'Stage 2'!K1317*2</f>
        <v>4.2328230762868745E-3</v>
      </c>
      <c r="M1317">
        <f t="shared" si="442"/>
        <v>23.383099790849691</v>
      </c>
      <c r="N1317" s="62">
        <f>'Config sheet'!$N$44</f>
        <v>5.8970333333333338</v>
      </c>
      <c r="O1317">
        <f t="shared" si="451"/>
        <v>-4.8590177302329334</v>
      </c>
      <c r="P1317">
        <f t="shared" si="452"/>
        <v>997.47732092591582</v>
      </c>
      <c r="Q1317">
        <f t="shared" si="443"/>
        <v>180</v>
      </c>
      <c r="R1317">
        <f t="shared" si="444"/>
        <v>179.54591776666484</v>
      </c>
      <c r="S1317">
        <f t="shared" si="445"/>
        <v>179.54591776666484</v>
      </c>
      <c r="T1317">
        <f t="shared" ca="1" si="446"/>
        <v>1.3924272678729401</v>
      </c>
      <c r="U1317">
        <f t="shared" ca="1" si="449"/>
        <v>46.993100960516436</v>
      </c>
      <c r="Z1317">
        <f t="shared" si="447"/>
        <v>1.087007056003142E-2</v>
      </c>
      <c r="AA1317" s="62">
        <f>PI()/4*('Config sheet'!$N$38^2-'Config sheet'!$N$41^2)*'Stage 2'!Z1317*2</f>
        <v>9.031310290639168E-4</v>
      </c>
      <c r="AB1317">
        <f t="shared" si="448"/>
        <v>6.1136504837072092</v>
      </c>
    </row>
    <row r="1318" spans="3:28" x14ac:dyDescent="0.25">
      <c r="C1318">
        <f t="shared" si="450"/>
        <v>-27</v>
      </c>
      <c r="D1318">
        <f t="shared" si="435"/>
        <v>995</v>
      </c>
      <c r="E1318">
        <f t="shared" si="436"/>
        <v>0.17780000000000001</v>
      </c>
      <c r="F1318">
        <f t="shared" si="434"/>
        <v>-4.522613065326633E-3</v>
      </c>
      <c r="G1318">
        <f t="shared" si="437"/>
        <v>104.19615634406146</v>
      </c>
      <c r="H1318">
        <f t="shared" si="438"/>
        <v>-0.47123889803846891</v>
      </c>
      <c r="I1318" s="3">
        <f t="shared" si="439"/>
        <v>8.8900000000000007E-2</v>
      </c>
      <c r="J1318" s="3">
        <f t="shared" si="440"/>
        <v>0.40640000000000004</v>
      </c>
      <c r="K1318">
        <f t="shared" si="441"/>
        <v>5.1774678006331128E-2</v>
      </c>
      <c r="L1318" s="62">
        <f>PI()/4*('Config sheet'!$N$38^2-'Config sheet'!$N$41^2)*'Stage 2'!K1318*2</f>
        <v>4.3016572863143971E-3</v>
      </c>
      <c r="M1318">
        <f t="shared" si="442"/>
        <v>23.76335598703113</v>
      </c>
      <c r="N1318" s="62">
        <f>'Config sheet'!$N$44</f>
        <v>5.8970333333333338</v>
      </c>
      <c r="O1318">
        <f t="shared" si="451"/>
        <v>-5.0249827587134765</v>
      </c>
      <c r="P1318">
        <f t="shared" si="452"/>
        <v>984.075463633921</v>
      </c>
      <c r="Q1318">
        <f t="shared" si="443"/>
        <v>180</v>
      </c>
      <c r="R1318">
        <f t="shared" si="444"/>
        <v>177.13358345410583</v>
      </c>
      <c r="S1318">
        <f t="shared" si="445"/>
        <v>177.13358345410577</v>
      </c>
      <c r="T1318">
        <f t="shared" ca="1" si="446"/>
        <v>1.3924272678729401</v>
      </c>
      <c r="U1318">
        <f t="shared" ca="1" si="449"/>
        <v>45.949330606051255</v>
      </c>
      <c r="Z1318">
        <f t="shared" si="447"/>
        <v>1.1698558006331128E-2</v>
      </c>
      <c r="AA1318" s="62">
        <f>PI()/4*('Config sheet'!$N$38^2-'Config sheet'!$N$41^2)*'Stage 2'!Z1318*2</f>
        <v>9.7196523909143934E-4</v>
      </c>
      <c r="AB1318">
        <f t="shared" si="448"/>
        <v>6.5796164265079451</v>
      </c>
    </row>
    <row r="1319" spans="3:28" x14ac:dyDescent="0.25">
      <c r="C1319">
        <f t="shared" si="450"/>
        <v>-28</v>
      </c>
      <c r="D1319">
        <f t="shared" si="435"/>
        <v>995</v>
      </c>
      <c r="E1319">
        <f t="shared" si="436"/>
        <v>0.17780000000000001</v>
      </c>
      <c r="F1319">
        <f t="shared" si="434"/>
        <v>-4.6901172529313232E-3</v>
      </c>
      <c r="G1319">
        <f t="shared" si="437"/>
        <v>104.19615634406146</v>
      </c>
      <c r="H1319">
        <f t="shared" si="438"/>
        <v>-0.48869219055841223</v>
      </c>
      <c r="I1319" s="3">
        <f t="shared" si="439"/>
        <v>8.8900000000000007E-2</v>
      </c>
      <c r="J1319" s="3">
        <f t="shared" si="440"/>
        <v>0.40640000000000004</v>
      </c>
      <c r="K1319">
        <f t="shared" si="441"/>
        <v>5.2630839697644545E-2</v>
      </c>
      <c r="L1319" s="62">
        <f>PI()/4*('Config sheet'!$N$38^2-'Config sheet'!$N$41^2)*'Stage 2'!K1319*2</f>
        <v>4.3727907886270774E-3</v>
      </c>
      <c r="M1319">
        <f t="shared" si="442"/>
        <v>24.156314008916876</v>
      </c>
      <c r="N1319" s="62">
        <f>'Config sheet'!$N$44</f>
        <v>5.8970333333333338</v>
      </c>
      <c r="O1319">
        <f t="shared" si="451"/>
        <v>-5.1886681835762714</v>
      </c>
      <c r="P1319">
        <f t="shared" si="452"/>
        <v>970.26045271872283</v>
      </c>
      <c r="Q1319">
        <f t="shared" si="443"/>
        <v>180</v>
      </c>
      <c r="R1319">
        <f t="shared" si="444"/>
        <v>174.64688148937014</v>
      </c>
      <c r="S1319">
        <f t="shared" si="445"/>
        <v>174.64688148937012</v>
      </c>
      <c r="T1319">
        <f t="shared" ca="1" si="446"/>
        <v>1.3924272678729401</v>
      </c>
      <c r="U1319">
        <f t="shared" ca="1" si="449"/>
        <v>44.911863914569871</v>
      </c>
      <c r="Z1319">
        <f t="shared" si="447"/>
        <v>1.2554719697644545E-2</v>
      </c>
      <c r="AA1319" s="62">
        <f>PI()/4*('Config sheet'!$N$38^2-'Config sheet'!$N$41^2)*'Stage 2'!Z1319*2</f>
        <v>1.0430987414041194E-3</v>
      </c>
      <c r="AB1319">
        <f t="shared" si="448"/>
        <v>7.0611471865267408</v>
      </c>
    </row>
    <row r="1320" spans="3:28" x14ac:dyDescent="0.25">
      <c r="C1320">
        <f t="shared" si="450"/>
        <v>-29</v>
      </c>
      <c r="D1320">
        <f t="shared" si="435"/>
        <v>995</v>
      </c>
      <c r="E1320">
        <f t="shared" si="436"/>
        <v>0.17780000000000001</v>
      </c>
      <c r="F1320">
        <f t="shared" si="434"/>
        <v>-4.8576214405360134E-3</v>
      </c>
      <c r="G1320">
        <f t="shared" si="437"/>
        <v>104.19615634406146</v>
      </c>
      <c r="H1320">
        <f t="shared" si="438"/>
        <v>-0.5061454830783555</v>
      </c>
      <c r="I1320" s="3">
        <f t="shared" si="439"/>
        <v>8.8900000000000007E-2</v>
      </c>
      <c r="J1320" s="3">
        <f t="shared" si="440"/>
        <v>0.40640000000000004</v>
      </c>
      <c r="K1320">
        <f t="shared" si="441"/>
        <v>5.351429075749909E-2</v>
      </c>
      <c r="L1320" s="62">
        <f>PI()/4*('Config sheet'!$N$38^2-'Config sheet'!$N$41^2)*'Stage 2'!K1320*2</f>
        <v>4.4461916060741843E-3</v>
      </c>
      <c r="M1320">
        <f t="shared" si="442"/>
        <v>24.561797207284158</v>
      </c>
      <c r="N1320" s="62">
        <f>'Config sheet'!$N$44</f>
        <v>5.8970333333333338</v>
      </c>
      <c r="O1320">
        <f t="shared" si="451"/>
        <v>-5.3500056106616976</v>
      </c>
      <c r="P1320">
        <f t="shared" si="452"/>
        <v>956.04201236218853</v>
      </c>
      <c r="Q1320">
        <f t="shared" si="443"/>
        <v>180</v>
      </c>
      <c r="R1320">
        <f t="shared" si="444"/>
        <v>172.08756222519398</v>
      </c>
      <c r="S1320">
        <f t="shared" si="445"/>
        <v>172.08756222519395</v>
      </c>
      <c r="T1320">
        <f t="shared" ca="1" si="446"/>
        <v>1.3924272678729401</v>
      </c>
      <c r="U1320">
        <f t="shared" ca="1" si="449"/>
        <v>43.882823320939451</v>
      </c>
      <c r="Z1320">
        <f t="shared" si="447"/>
        <v>1.3438170757499091E-2</v>
      </c>
      <c r="AA1320" s="62">
        <f>PI()/4*('Config sheet'!$N$38^2-'Config sheet'!$N$41^2)*'Stage 2'!Z1320*2</f>
        <v>1.1164995588512268E-3</v>
      </c>
      <c r="AB1320">
        <f t="shared" si="448"/>
        <v>7.5580262978060118</v>
      </c>
    </row>
    <row r="1321" spans="3:28" x14ac:dyDescent="0.25">
      <c r="C1321">
        <f t="shared" si="450"/>
        <v>-30</v>
      </c>
      <c r="D1321">
        <f t="shared" si="435"/>
        <v>995</v>
      </c>
      <c r="E1321">
        <f t="shared" si="436"/>
        <v>0.17780000000000001</v>
      </c>
      <c r="F1321">
        <f t="shared" si="434"/>
        <v>-5.0251256281407036E-3</v>
      </c>
      <c r="G1321">
        <f t="shared" si="437"/>
        <v>104.19615634406146</v>
      </c>
      <c r="H1321">
        <f t="shared" si="438"/>
        <v>-0.52359877559829882</v>
      </c>
      <c r="I1321" s="3">
        <f t="shared" si="439"/>
        <v>8.8900000000000007E-2</v>
      </c>
      <c r="J1321" s="3">
        <f t="shared" si="440"/>
        <v>0.40640000000000004</v>
      </c>
      <c r="K1321">
        <f t="shared" si="441"/>
        <v>5.4424634817912827E-2</v>
      </c>
      <c r="L1321" s="62">
        <f>PI()/4*('Config sheet'!$N$38^2-'Config sheet'!$N$41^2)*'Stage 2'!K1321*2</f>
        <v>4.5218268067422204E-3</v>
      </c>
      <c r="M1321">
        <f t="shared" si="442"/>
        <v>24.979623658578475</v>
      </c>
      <c r="N1321" s="62">
        <f>'Config sheet'!$N$44</f>
        <v>5.8970333333333338</v>
      </c>
      <c r="O1321">
        <f t="shared" si="451"/>
        <v>-5.5089282960881709</v>
      </c>
      <c r="P1321">
        <f t="shared" si="452"/>
        <v>941.43012106828996</v>
      </c>
      <c r="Q1321">
        <f t="shared" si="443"/>
        <v>180</v>
      </c>
      <c r="R1321">
        <f t="shared" si="444"/>
        <v>169.45742179229219</v>
      </c>
      <c r="S1321">
        <f t="shared" si="445"/>
        <v>169.45742179229219</v>
      </c>
      <c r="T1321">
        <f t="shared" ca="1" si="446"/>
        <v>1.3924272678729401</v>
      </c>
      <c r="U1321">
        <f t="shared" ca="1" si="449"/>
        <v>42.864127458778732</v>
      </c>
      <c r="Z1321">
        <f t="shared" si="447"/>
        <v>1.4348514817912827E-2</v>
      </c>
      <c r="AA1321" s="62">
        <f>PI()/4*('Config sheet'!$N$38^2-'Config sheet'!$N$41^2)*'Stage 2'!Z1321*2</f>
        <v>1.1921347595192624E-3</v>
      </c>
      <c r="AB1321">
        <f t="shared" si="448"/>
        <v>8.0700308312220628</v>
      </c>
    </row>
    <row r="1322" spans="3:28" x14ac:dyDescent="0.25">
      <c r="C1322">
        <f t="shared" si="450"/>
        <v>-31</v>
      </c>
      <c r="D1322">
        <f t="shared" si="435"/>
        <v>995</v>
      </c>
      <c r="E1322">
        <f t="shared" si="436"/>
        <v>0.17780000000000001</v>
      </c>
      <c r="F1322">
        <f t="shared" si="434"/>
        <v>-5.1926298157453938E-3</v>
      </c>
      <c r="G1322">
        <f t="shared" si="437"/>
        <v>104.19615634406146</v>
      </c>
      <c r="H1322">
        <f t="shared" si="438"/>
        <v>-0.54105206811824214</v>
      </c>
      <c r="I1322" s="3">
        <f t="shared" si="439"/>
        <v>8.8900000000000007E-2</v>
      </c>
      <c r="J1322" s="3">
        <f t="shared" si="440"/>
        <v>0.40640000000000004</v>
      </c>
      <c r="K1322">
        <f t="shared" si="441"/>
        <v>5.536146427931455E-2</v>
      </c>
      <c r="L1322" s="62">
        <f>PI()/4*('Config sheet'!$N$38^2-'Config sheet'!$N$41^2)*'Stage 2'!K1322*2</f>
        <v>4.5996625255501659E-3</v>
      </c>
      <c r="M1322">
        <f t="shared" si="442"/>
        <v>25.409606284210749</v>
      </c>
      <c r="N1322" s="62">
        <f>'Config sheet'!$N$44</f>
        <v>5.8970333333333338</v>
      </c>
      <c r="O1322">
        <f t="shared" si="451"/>
        <v>-5.6653711880245679</v>
      </c>
      <c r="P1322">
        <f t="shared" si="452"/>
        <v>926.43500174303153</v>
      </c>
      <c r="Q1322">
        <f t="shared" si="443"/>
        <v>180</v>
      </c>
      <c r="R1322">
        <f t="shared" si="444"/>
        <v>166.75830031374568</v>
      </c>
      <c r="S1322">
        <f t="shared" si="445"/>
        <v>166.75830031374568</v>
      </c>
      <c r="T1322">
        <f t="shared" ca="1" si="446"/>
        <v>1.3924272678729401</v>
      </c>
      <c r="U1322">
        <f t="shared" ca="1" si="449"/>
        <v>41.857496963534068</v>
      </c>
      <c r="Z1322">
        <f t="shared" si="447"/>
        <v>1.528534427931455E-2</v>
      </c>
      <c r="AA1322" s="62">
        <f>PI()/4*('Config sheet'!$N$38^2-'Config sheet'!$N$41^2)*'Stage 2'!Z1322*2</f>
        <v>1.269970478327208E-3</v>
      </c>
      <c r="AB1322">
        <f t="shared" si="448"/>
        <v>8.5969315406718483</v>
      </c>
    </row>
    <row r="1323" spans="3:28" x14ac:dyDescent="0.25">
      <c r="C1323">
        <f t="shared" si="450"/>
        <v>-32</v>
      </c>
      <c r="D1323">
        <f t="shared" si="435"/>
        <v>995</v>
      </c>
      <c r="E1323">
        <f t="shared" si="436"/>
        <v>0.17780000000000001</v>
      </c>
      <c r="F1323">
        <f t="shared" si="434"/>
        <v>-5.360134003350084E-3</v>
      </c>
      <c r="G1323">
        <f t="shared" si="437"/>
        <v>104.19615634406146</v>
      </c>
      <c r="H1323">
        <f t="shared" si="438"/>
        <v>-0.55850536063818546</v>
      </c>
      <c r="I1323" s="3">
        <f t="shared" si="439"/>
        <v>8.8900000000000007E-2</v>
      </c>
      <c r="J1323" s="3">
        <f t="shared" si="440"/>
        <v>0.40640000000000004</v>
      </c>
      <c r="K1323">
        <f t="shared" si="441"/>
        <v>5.6324360578024098E-2</v>
      </c>
      <c r="L1323" s="62">
        <f>PI()/4*('Config sheet'!$N$38^2-'Config sheet'!$N$41^2)*'Stage 2'!K1323*2</f>
        <v>4.6796639864728701E-3</v>
      </c>
      <c r="M1323">
        <f t="shared" si="442"/>
        <v>25.85155297332452</v>
      </c>
      <c r="N1323" s="62">
        <f>'Config sheet'!$N$44</f>
        <v>5.8970333333333338</v>
      </c>
      <c r="O1323">
        <f t="shared" si="451"/>
        <v>-5.8192709667818967</v>
      </c>
      <c r="P1323">
        <f t="shared" si="452"/>
        <v>911.06711154818379</v>
      </c>
      <c r="Q1323">
        <f t="shared" si="443"/>
        <v>180</v>
      </c>
      <c r="R1323">
        <f t="shared" si="444"/>
        <v>163.9920800786731</v>
      </c>
      <c r="S1323">
        <f t="shared" si="445"/>
        <v>163.9920800786731</v>
      </c>
      <c r="T1323">
        <f t="shared" ca="1" si="446"/>
        <v>1.3924272678729401</v>
      </c>
      <c r="U1323">
        <f t="shared" ca="1" si="449"/>
        <v>40.864461662957332</v>
      </c>
      <c r="Z1323">
        <f t="shared" si="447"/>
        <v>1.6248240578024098E-2</v>
      </c>
      <c r="AA1323" s="62">
        <f>PI()/4*('Config sheet'!$N$38^2-'Config sheet'!$N$41^2)*'Stage 2'!Z1323*2</f>
        <v>1.3499719392499122E-3</v>
      </c>
      <c r="AB1323">
        <f t="shared" si="448"/>
        <v>9.138493013511864</v>
      </c>
    </row>
    <row r="1324" spans="3:28" x14ac:dyDescent="0.25">
      <c r="C1324">
        <f t="shared" si="450"/>
        <v>-33</v>
      </c>
      <c r="D1324">
        <f t="shared" si="435"/>
        <v>995</v>
      </c>
      <c r="E1324">
        <f t="shared" si="436"/>
        <v>0.17780000000000001</v>
      </c>
      <c r="F1324">
        <f t="shared" si="434"/>
        <v>-5.5276381909547742E-3</v>
      </c>
      <c r="G1324">
        <f t="shared" si="437"/>
        <v>104.19615634406146</v>
      </c>
      <c r="H1324">
        <f t="shared" si="438"/>
        <v>-0.57595865315812877</v>
      </c>
      <c r="I1324" s="3">
        <f t="shared" si="439"/>
        <v>8.8900000000000007E-2</v>
      </c>
      <c r="J1324" s="3">
        <f t="shared" si="440"/>
        <v>0.40640000000000004</v>
      </c>
      <c r="K1324">
        <f t="shared" si="441"/>
        <v>5.7312894461112492E-2</v>
      </c>
      <c r="L1324" s="62">
        <f>PI()/4*('Config sheet'!$N$38^2-'Config sheet'!$N$41^2)*'Stage 2'!K1324*2</f>
        <v>4.7617955253775801E-3</v>
      </c>
      <c r="M1324">
        <f t="shared" si="442"/>
        <v>26.305266708950246</v>
      </c>
      <c r="N1324" s="62">
        <f>'Config sheet'!$N$44</f>
        <v>5.8970333333333338</v>
      </c>
      <c r="O1324">
        <f t="shared" si="451"/>
        <v>-5.9705660831872951</v>
      </c>
      <c r="P1324">
        <f t="shared" si="452"/>
        <v>895.33713154047666</v>
      </c>
      <c r="Q1324">
        <f t="shared" si="443"/>
        <v>180</v>
      </c>
      <c r="R1324">
        <f t="shared" si="444"/>
        <v>161.16068367728582</v>
      </c>
      <c r="S1324">
        <f t="shared" si="445"/>
        <v>161.16068367728579</v>
      </c>
      <c r="T1324">
        <f t="shared" ca="1" si="446"/>
        <v>1.3924272678729401</v>
      </c>
      <c r="U1324">
        <f t="shared" ca="1" si="449"/>
        <v>39.886368872821251</v>
      </c>
      <c r="Z1324">
        <f t="shared" si="447"/>
        <v>1.7236774461112492E-2</v>
      </c>
      <c r="AA1324" s="62">
        <f>PI()/4*('Config sheet'!$N$38^2-'Config sheet'!$N$41^2)*'Stage 2'!Z1324*2</f>
        <v>1.4321034781546228E-3</v>
      </c>
      <c r="AB1324">
        <f t="shared" si="448"/>
        <v>9.6944738251476306</v>
      </c>
    </row>
    <row r="1325" spans="3:28" x14ac:dyDescent="0.25">
      <c r="C1325">
        <f t="shared" si="450"/>
        <v>-34</v>
      </c>
      <c r="D1325">
        <f t="shared" si="435"/>
        <v>995</v>
      </c>
      <c r="E1325">
        <f t="shared" si="436"/>
        <v>0.17780000000000001</v>
      </c>
      <c r="F1325">
        <f t="shared" si="434"/>
        <v>-5.6951423785594644E-3</v>
      </c>
      <c r="G1325">
        <f t="shared" si="437"/>
        <v>104.19615634406146</v>
      </c>
      <c r="H1325">
        <f t="shared" si="438"/>
        <v>-0.59341194567807198</v>
      </c>
      <c r="I1325" s="3">
        <f t="shared" si="439"/>
        <v>8.8900000000000007E-2</v>
      </c>
      <c r="J1325" s="3">
        <f t="shared" si="440"/>
        <v>0.40640000000000004</v>
      </c>
      <c r="K1325">
        <f t="shared" si="441"/>
        <v>5.8326626268449151E-2</v>
      </c>
      <c r="L1325" s="62">
        <f>PI()/4*('Config sheet'!$N$38^2-'Config sheet'!$N$41^2)*'Stage 2'!K1325*2</f>
        <v>4.8460206134576097E-3</v>
      </c>
      <c r="M1325">
        <f t="shared" si="442"/>
        <v>26.770545697458328</v>
      </c>
      <c r="N1325" s="62">
        <f>'Config sheet'!$N$44</f>
        <v>5.8970333333333338</v>
      </c>
      <c r="O1325">
        <f t="shared" si="451"/>
        <v>-6.1191967952054016</v>
      </c>
      <c r="P1325">
        <f t="shared" si="452"/>
        <v>879.25595610815617</v>
      </c>
      <c r="Q1325">
        <f t="shared" si="443"/>
        <v>180</v>
      </c>
      <c r="R1325">
        <f t="shared" si="444"/>
        <v>158.26607209946815</v>
      </c>
      <c r="S1325">
        <f t="shared" si="445"/>
        <v>158.26607209946812</v>
      </c>
      <c r="T1325">
        <f t="shared" ca="1" si="446"/>
        <v>1.3924272678729401</v>
      </c>
      <c r="U1325">
        <f t="shared" ca="1" si="449"/>
        <v>38.924392537586115</v>
      </c>
      <c r="Z1325">
        <f t="shared" si="447"/>
        <v>1.8250506268449151E-2</v>
      </c>
      <c r="AA1325" s="62">
        <f>PI()/4*('Config sheet'!$N$38^2-'Config sheet'!$N$41^2)*'Stage 2'!Z1325*2</f>
        <v>1.5163285662346524E-3</v>
      </c>
      <c r="AB1325">
        <f t="shared" si="448"/>
        <v>10.264626697665438</v>
      </c>
    </row>
    <row r="1326" spans="3:28" x14ac:dyDescent="0.25">
      <c r="C1326">
        <f t="shared" si="450"/>
        <v>-35</v>
      </c>
      <c r="D1326">
        <f t="shared" si="435"/>
        <v>995</v>
      </c>
      <c r="E1326">
        <f t="shared" si="436"/>
        <v>0.17780000000000001</v>
      </c>
      <c r="F1326">
        <f t="shared" si="434"/>
        <v>-5.8626465661641546E-3</v>
      </c>
      <c r="G1326">
        <f t="shared" si="437"/>
        <v>104.19615634406146</v>
      </c>
      <c r="H1326">
        <f t="shared" si="438"/>
        <v>-0.6108652381980153</v>
      </c>
      <c r="I1326" s="3">
        <f t="shared" si="439"/>
        <v>8.8900000000000007E-2</v>
      </c>
      <c r="J1326" s="3">
        <f t="shared" si="440"/>
        <v>0.40640000000000004</v>
      </c>
      <c r="K1326">
        <f t="shared" si="441"/>
        <v>5.9365106221739246E-2</v>
      </c>
      <c r="L1326" s="62">
        <f>PI()/4*('Config sheet'!$N$38^2-'Config sheet'!$N$41^2)*'Stage 2'!K1326*2</f>
        <v>4.93230188124677E-3</v>
      </c>
      <c r="M1326">
        <f t="shared" si="442"/>
        <v>27.247183501220441</v>
      </c>
      <c r="N1326" s="62">
        <f>'Config sheet'!$N$44</f>
        <v>5.8970333333333338</v>
      </c>
      <c r="O1326">
        <f t="shared" si="451"/>
        <v>-6.2651052027741896</v>
      </c>
      <c r="P1326">
        <f t="shared" si="452"/>
        <v>862.83468221702321</v>
      </c>
      <c r="Q1326">
        <f t="shared" si="443"/>
        <v>180</v>
      </c>
      <c r="R1326">
        <f t="shared" si="444"/>
        <v>155.31024279906421</v>
      </c>
      <c r="S1326">
        <f t="shared" si="445"/>
        <v>155.31024279906418</v>
      </c>
      <c r="T1326">
        <f t="shared" ca="1" si="446"/>
        <v>1.3924272678729401</v>
      </c>
      <c r="U1326">
        <f t="shared" ca="1" si="449"/>
        <v>37.979542979850919</v>
      </c>
      <c r="Z1326">
        <f t="shared" si="447"/>
        <v>1.9288986221739246E-2</v>
      </c>
      <c r="AA1326" s="62">
        <f>PI()/4*('Config sheet'!$N$38^2-'Config sheet'!$N$41^2)*'Stage 2'!Z1326*2</f>
        <v>1.6026098340238121E-3</v>
      </c>
      <c r="AB1326">
        <f t="shared" si="448"/>
        <v>10.848698662395526</v>
      </c>
    </row>
    <row r="1327" spans="3:28" x14ac:dyDescent="0.25">
      <c r="C1327">
        <f t="shared" si="450"/>
        <v>-36</v>
      </c>
      <c r="D1327">
        <f t="shared" si="435"/>
        <v>995</v>
      </c>
      <c r="E1327">
        <f t="shared" si="436"/>
        <v>0.17780000000000001</v>
      </c>
      <c r="F1327">
        <f t="shared" si="434"/>
        <v>-6.0301507537688448E-3</v>
      </c>
      <c r="G1327">
        <f t="shared" si="437"/>
        <v>104.19615634406146</v>
      </c>
      <c r="H1327">
        <f t="shared" si="438"/>
        <v>-0.62831853071795862</v>
      </c>
      <c r="I1327" s="3">
        <f t="shared" si="439"/>
        <v>8.8900000000000007E-2</v>
      </c>
      <c r="J1327" s="3">
        <f t="shared" si="440"/>
        <v>0.40640000000000004</v>
      </c>
      <c r="K1327">
        <f t="shared" si="441"/>
        <v>6.0427874720338344E-2</v>
      </c>
      <c r="L1327" s="62">
        <f>PI()/4*('Config sheet'!$N$38^2-'Config sheet'!$N$41^2)*'Stage 2'!K1327*2</f>
        <v>5.0206011431968914E-3</v>
      </c>
      <c r="M1327">
        <f t="shared" si="442"/>
        <v>27.734969174381455</v>
      </c>
      <c r="N1327" s="62">
        <f>'Config sheet'!$N$44</f>
        <v>5.8970333333333338</v>
      </c>
      <c r="O1327">
        <f t="shared" si="451"/>
        <v>-6.4082352808243677</v>
      </c>
      <c r="P1327">
        <f t="shared" si="452"/>
        <v>846.0845984782934</v>
      </c>
      <c r="Q1327">
        <f t="shared" si="443"/>
        <v>180</v>
      </c>
      <c r="R1327">
        <f t="shared" si="444"/>
        <v>152.29522772609283</v>
      </c>
      <c r="S1327">
        <f t="shared" si="445"/>
        <v>152.29522772609283</v>
      </c>
      <c r="T1327">
        <f t="shared" ca="1" si="446"/>
        <v>1.3924272678729401</v>
      </c>
      <c r="U1327">
        <f t="shared" ca="1" si="449"/>
        <v>37.052677047729468</v>
      </c>
      <c r="Z1327">
        <f t="shared" si="447"/>
        <v>2.0351754720338344E-2</v>
      </c>
      <c r="AA1327" s="62">
        <f>PI()/4*('Config sheet'!$N$38^2-'Config sheet'!$N$41^2)*'Stage 2'!Z1327*2</f>
        <v>1.6909090959739334E-3</v>
      </c>
      <c r="AB1327">
        <f t="shared" si="448"/>
        <v>11.446431226287032</v>
      </c>
    </row>
    <row r="1328" spans="3:28" x14ac:dyDescent="0.25">
      <c r="C1328">
        <f t="shared" si="450"/>
        <v>-37</v>
      </c>
      <c r="D1328">
        <f t="shared" si="435"/>
        <v>995</v>
      </c>
      <c r="E1328">
        <f t="shared" si="436"/>
        <v>0.17780000000000001</v>
      </c>
      <c r="F1328">
        <f t="shared" si="434"/>
        <v>-6.197654941373535E-3</v>
      </c>
      <c r="G1328">
        <f t="shared" si="437"/>
        <v>104.19615634406146</v>
      </c>
      <c r="H1328">
        <f t="shared" si="438"/>
        <v>-0.64577182323790194</v>
      </c>
      <c r="I1328" s="3">
        <f t="shared" si="439"/>
        <v>8.8900000000000007E-2</v>
      </c>
      <c r="J1328" s="3">
        <f t="shared" si="440"/>
        <v>0.40640000000000004</v>
      </c>
      <c r="K1328">
        <f t="shared" si="441"/>
        <v>6.1514462643629093E-2</v>
      </c>
      <c r="L1328" s="62">
        <f>PI()/4*('Config sheet'!$N$38^2-'Config sheet'!$N$41^2)*'Stage 2'!K1328*2</f>
        <v>5.1108794228005485E-3</v>
      </c>
      <c r="M1328">
        <f t="shared" si="442"/>
        <v>28.233687401643234</v>
      </c>
      <c r="N1328" s="62">
        <f>'Config sheet'!$N$44</f>
        <v>5.8970333333333338</v>
      </c>
      <c r="O1328">
        <f t="shared" si="451"/>
        <v>-6.5485329104535435</v>
      </c>
      <c r="P1328">
        <f t="shared" si="452"/>
        <v>829.01717405080467</v>
      </c>
      <c r="Q1328">
        <f t="shared" si="443"/>
        <v>180</v>
      </c>
      <c r="R1328">
        <f t="shared" si="444"/>
        <v>149.22309132914484</v>
      </c>
      <c r="S1328">
        <f t="shared" si="445"/>
        <v>149.22309132914484</v>
      </c>
      <c r="T1328">
        <f t="shared" ca="1" si="446"/>
        <v>1.3924272678729401</v>
      </c>
      <c r="U1328">
        <f t="shared" ca="1" si="449"/>
        <v>36.144508474869284</v>
      </c>
      <c r="Z1328">
        <f t="shared" si="447"/>
        <v>2.1438342643629094E-2</v>
      </c>
      <c r="AA1328" s="62">
        <f>PI()/4*('Config sheet'!$N$38^2-'Config sheet'!$N$41^2)*'Stage 2'!Z1328*2</f>
        <v>1.7811873755775906E-3</v>
      </c>
      <c r="AB1328">
        <f t="shared" si="448"/>
        <v>12.057560541973618</v>
      </c>
    </row>
    <row r="1329" spans="3:28" x14ac:dyDescent="0.25">
      <c r="C1329">
        <f t="shared" si="450"/>
        <v>-38</v>
      </c>
      <c r="D1329">
        <f t="shared" si="435"/>
        <v>995</v>
      </c>
      <c r="E1329">
        <f t="shared" si="436"/>
        <v>0.17780000000000001</v>
      </c>
      <c r="F1329">
        <f t="shared" si="434"/>
        <v>-6.3651591289782244E-3</v>
      </c>
      <c r="G1329">
        <f t="shared" si="437"/>
        <v>104.19615634406146</v>
      </c>
      <c r="H1329">
        <f t="shared" si="438"/>
        <v>-0.66322511575784515</v>
      </c>
      <c r="I1329" s="3">
        <f t="shared" si="439"/>
        <v>8.8900000000000007E-2</v>
      </c>
      <c r="J1329" s="3">
        <f t="shared" si="440"/>
        <v>0.40640000000000004</v>
      </c>
      <c r="K1329">
        <f t="shared" si="441"/>
        <v>6.2624391659729217E-2</v>
      </c>
      <c r="L1329" s="62">
        <f>PI()/4*('Config sheet'!$N$38^2-'Config sheet'!$N$41^2)*'Stage 2'!K1329*2</f>
        <v>5.203096978239812E-3</v>
      </c>
      <c r="M1329">
        <f t="shared" si="442"/>
        <v>28.743118639954307</v>
      </c>
      <c r="N1329" s="62">
        <f>'Config sheet'!$N$44</f>
        <v>5.8970333333333338</v>
      </c>
      <c r="O1329">
        <f t="shared" si="451"/>
        <v>-6.6859459082284847</v>
      </c>
      <c r="P1329">
        <f t="shared" si="452"/>
        <v>811.64404739028873</v>
      </c>
      <c r="Q1329">
        <f t="shared" si="443"/>
        <v>180</v>
      </c>
      <c r="R1329">
        <f t="shared" si="444"/>
        <v>146.095928530252</v>
      </c>
      <c r="S1329">
        <f t="shared" si="445"/>
        <v>146.095928530252</v>
      </c>
      <c r="T1329">
        <f t="shared" ca="1" si="446"/>
        <v>1.3924272678729401</v>
      </c>
      <c r="U1329">
        <f t="shared" ca="1" si="449"/>
        <v>35.255618292978298</v>
      </c>
      <c r="Z1329">
        <f t="shared" si="447"/>
        <v>2.2548271659729224E-2</v>
      </c>
      <c r="AA1329" s="62">
        <f>PI()/4*('Config sheet'!$N$38^2-'Config sheet'!$N$41^2)*'Stage 2'!Z1329*2</f>
        <v>1.8734049310168549E-3</v>
      </c>
      <c r="AB1329">
        <f t="shared" si="448"/>
        <v>12.681817581400013</v>
      </c>
    </row>
    <row r="1330" spans="3:28" x14ac:dyDescent="0.25">
      <c r="C1330">
        <f t="shared" si="450"/>
        <v>-39</v>
      </c>
      <c r="D1330">
        <f t="shared" si="435"/>
        <v>995</v>
      </c>
      <c r="E1330">
        <f t="shared" si="436"/>
        <v>0.17780000000000001</v>
      </c>
      <c r="F1330">
        <f t="shared" si="434"/>
        <v>-6.5326633165829146E-3</v>
      </c>
      <c r="G1330">
        <f t="shared" si="437"/>
        <v>104.19615634406146</v>
      </c>
      <c r="H1330">
        <f t="shared" si="438"/>
        <v>-0.68067840827778847</v>
      </c>
      <c r="I1330" s="3">
        <f t="shared" si="439"/>
        <v>8.8900000000000007E-2</v>
      </c>
      <c r="J1330" s="3">
        <f t="shared" si="440"/>
        <v>0.40640000000000004</v>
      </c>
      <c r="K1330">
        <f t="shared" si="441"/>
        <v>6.3757174540293282E-2</v>
      </c>
      <c r="L1330" s="62">
        <f>PI()/4*('Config sheet'!$N$38^2-'Config sheet'!$N$41^2)*'Stage 2'!K1330*2</f>
        <v>5.2972133285413003E-3</v>
      </c>
      <c r="M1330">
        <f t="shared" si="442"/>
        <v>29.263039262996461</v>
      </c>
      <c r="N1330" s="62">
        <f>'Config sheet'!$N$44</f>
        <v>5.8970333333333338</v>
      </c>
      <c r="O1330">
        <f t="shared" si="451"/>
        <v>-6.8204240535909229</v>
      </c>
      <c r="P1330">
        <f t="shared" si="452"/>
        <v>793.97701485858056</v>
      </c>
      <c r="Q1330">
        <f t="shared" si="443"/>
        <v>180</v>
      </c>
      <c r="R1330">
        <f t="shared" si="444"/>
        <v>142.91586267454454</v>
      </c>
      <c r="S1330">
        <f t="shared" si="445"/>
        <v>142.91586267454451</v>
      </c>
      <c r="T1330">
        <f t="shared" ca="1" si="446"/>
        <v>1.3924272678729401</v>
      </c>
      <c r="U1330">
        <f t="shared" ca="1" si="449"/>
        <v>34.508899999999997</v>
      </c>
      <c r="Z1330">
        <f t="shared" si="447"/>
        <v>2.3681054540293289E-2</v>
      </c>
      <c r="AA1330" s="62">
        <f>PI()/4*('Config sheet'!$N$38^2-'Config sheet'!$N$41^2)*'Stage 2'!Z1330*2</f>
        <v>1.967521281318343E-3</v>
      </c>
      <c r="AB1330">
        <f t="shared" si="448"/>
        <v>13.318928312875864</v>
      </c>
    </row>
    <row r="1331" spans="3:28" x14ac:dyDescent="0.25">
      <c r="C1331">
        <f t="shared" si="450"/>
        <v>-40</v>
      </c>
      <c r="D1331">
        <f t="shared" si="435"/>
        <v>995</v>
      </c>
      <c r="E1331">
        <f t="shared" si="436"/>
        <v>0.17780000000000001</v>
      </c>
      <c r="F1331">
        <f t="shared" si="434"/>
        <v>-6.7001675041876048E-3</v>
      </c>
      <c r="G1331">
        <f t="shared" si="437"/>
        <v>104.19615634406146</v>
      </c>
      <c r="H1331">
        <f t="shared" si="438"/>
        <v>-0.69813170079773179</v>
      </c>
      <c r="I1331" s="3">
        <f t="shared" si="439"/>
        <v>8.8900000000000007E-2</v>
      </c>
      <c r="J1331" s="3">
        <f t="shared" si="440"/>
        <v>0.40640000000000004</v>
      </c>
      <c r="K1331">
        <f t="shared" si="441"/>
        <v>6.4912315481161498E-2</v>
      </c>
      <c r="L1331" s="62">
        <f>PI()/4*('Config sheet'!$N$38^2-'Config sheet'!$N$41^2)*'Stage 2'!K1331*2</f>
        <v>5.3931872802170247E-3</v>
      </c>
      <c r="M1331">
        <f t="shared" si="442"/>
        <v>29.793221708354956</v>
      </c>
      <c r="N1331" s="62">
        <f>'Config sheet'!$N$44</f>
        <v>5.8970333333333338</v>
      </c>
      <c r="O1331">
        <f t="shared" si="451"/>
        <v>-6.9519191143445171</v>
      </c>
      <c r="P1331">
        <f t="shared" si="452"/>
        <v>776.02801920579793</v>
      </c>
      <c r="Q1331">
        <f t="shared" si="443"/>
        <v>180</v>
      </c>
      <c r="R1331">
        <f t="shared" si="444"/>
        <v>139.68504345704366</v>
      </c>
      <c r="S1331">
        <f t="shared" si="445"/>
        <v>139.68504345704363</v>
      </c>
      <c r="T1331">
        <f t="shared" ca="1" si="446"/>
        <v>1.3924272678729401</v>
      </c>
      <c r="U1331">
        <f t="shared" ca="1" si="449"/>
        <v>34.508899999999997</v>
      </c>
      <c r="Z1331">
        <f t="shared" si="447"/>
        <v>2.4836195481161505E-2</v>
      </c>
      <c r="AA1331" s="62">
        <f>PI()/4*('Config sheet'!$N$38^2-'Config sheet'!$N$41^2)*'Stage 2'!Z1331*2</f>
        <v>2.0634952329940679E-3</v>
      </c>
      <c r="AB1331">
        <f t="shared" si="448"/>
        <v>13.968613881418168</v>
      </c>
    </row>
    <row r="1332" spans="3:28" x14ac:dyDescent="0.25">
      <c r="C1332">
        <f t="shared" si="450"/>
        <v>-41</v>
      </c>
      <c r="D1332">
        <f t="shared" si="435"/>
        <v>995</v>
      </c>
      <c r="E1332">
        <f t="shared" si="436"/>
        <v>0.17780000000000001</v>
      </c>
      <c r="F1332">
        <f t="shared" si="434"/>
        <v>-6.867671691792295E-3</v>
      </c>
      <c r="G1332">
        <f t="shared" si="437"/>
        <v>104.19615634406146</v>
      </c>
      <c r="H1332">
        <f t="shared" si="438"/>
        <v>-0.71558499331767511</v>
      </c>
      <c r="I1332" s="3">
        <f t="shared" si="439"/>
        <v>8.8900000000000007E-2</v>
      </c>
      <c r="J1332" s="3">
        <f t="shared" si="440"/>
        <v>0.40640000000000004</v>
      </c>
      <c r="K1332">
        <f t="shared" si="441"/>
        <v>6.6089310428596615E-2</v>
      </c>
      <c r="L1332" s="62">
        <f>PI()/4*('Config sheet'!$N$38^2-'Config sheet'!$N$41^2)*'Stage 2'!K1332*2</f>
        <v>5.4909769543695208E-3</v>
      </c>
      <c r="M1332">
        <f t="shared" si="442"/>
        <v>30.333434627253606</v>
      </c>
      <c r="N1332" s="62">
        <f>'Config sheet'!$N$44</f>
        <v>5.8970333333333338</v>
      </c>
      <c r="O1332">
        <f t="shared" si="451"/>
        <v>-7.0803848702028311</v>
      </c>
      <c r="P1332">
        <f t="shared" si="452"/>
        <v>757.80913793865045</v>
      </c>
      <c r="Q1332">
        <f t="shared" si="443"/>
        <v>180</v>
      </c>
      <c r="R1332">
        <f t="shared" si="444"/>
        <v>136.40564482895707</v>
      </c>
      <c r="S1332">
        <f t="shared" si="445"/>
        <v>136.40564482895707</v>
      </c>
      <c r="T1332">
        <f t="shared" ca="1" si="446"/>
        <v>1.3924272678729401</v>
      </c>
      <c r="U1332">
        <f t="shared" ca="1" si="449"/>
        <v>34.508899999999997</v>
      </c>
      <c r="Z1332">
        <f t="shared" si="447"/>
        <v>2.6013190428596622E-2</v>
      </c>
      <c r="AA1332" s="62">
        <f>PI()/4*('Config sheet'!$N$38^2-'Config sheet'!$N$41^2)*'Stage 2'!Z1332*2</f>
        <v>2.1612849071465635E-3</v>
      </c>
      <c r="AB1332">
        <f t="shared" si="448"/>
        <v>14.630590792236569</v>
      </c>
    </row>
    <row r="1333" spans="3:28" x14ac:dyDescent="0.25">
      <c r="C1333">
        <f t="shared" si="450"/>
        <v>-42</v>
      </c>
      <c r="D1333">
        <f t="shared" si="435"/>
        <v>995</v>
      </c>
      <c r="E1333">
        <f t="shared" si="436"/>
        <v>0.17780000000000001</v>
      </c>
      <c r="F1333">
        <f t="shared" si="434"/>
        <v>-7.0351758793969852E-3</v>
      </c>
      <c r="G1333">
        <f t="shared" si="437"/>
        <v>104.19615634406146</v>
      </c>
      <c r="H1333">
        <f t="shared" si="438"/>
        <v>-0.73303828583761832</v>
      </c>
      <c r="I1333" s="3">
        <f t="shared" si="439"/>
        <v>8.8900000000000007E-2</v>
      </c>
      <c r="J1333" s="3">
        <f t="shared" si="440"/>
        <v>0.40640000000000004</v>
      </c>
      <c r="K1333">
        <f t="shared" si="441"/>
        <v>6.7287647410842644E-2</v>
      </c>
      <c r="L1333" s="62">
        <f>PI()/4*('Config sheet'!$N$38^2-'Config sheet'!$N$41^2)*'Stage 2'!K1333*2</f>
        <v>5.590539814239133E-3</v>
      </c>
      <c r="M1333">
        <f t="shared" si="442"/>
        <v>30.883443036732363</v>
      </c>
      <c r="N1333" s="62">
        <f>'Config sheet'!$N$44</f>
        <v>5.8970333333333338</v>
      </c>
      <c r="O1333">
        <f t="shared" si="451"/>
        <v>-7.2057771343803312</v>
      </c>
      <c r="P1333">
        <f t="shared" si="452"/>
        <v>739.33257158816434</v>
      </c>
      <c r="Q1333">
        <f t="shared" si="443"/>
        <v>180</v>
      </c>
      <c r="R1333">
        <f t="shared" si="444"/>
        <v>133.0798628858696</v>
      </c>
      <c r="S1333">
        <f t="shared" si="445"/>
        <v>133.07986288586957</v>
      </c>
      <c r="T1333">
        <f t="shared" ca="1" si="446"/>
        <v>1.3924272678729401</v>
      </c>
      <c r="U1333">
        <f t="shared" ca="1" si="449"/>
        <v>34.508899999999997</v>
      </c>
      <c r="Z1333">
        <f t="shared" si="447"/>
        <v>2.7211527410842651E-2</v>
      </c>
      <c r="AA1333" s="62">
        <f>PI()/4*('Config sheet'!$N$38^2-'Config sheet'!$N$41^2)*'Stage 2'!Z1333*2</f>
        <v>2.2608477670161757E-3</v>
      </c>
      <c r="AB1333">
        <f t="shared" si="448"/>
        <v>15.304571097211838</v>
      </c>
    </row>
    <row r="1334" spans="3:28" x14ac:dyDescent="0.25">
      <c r="C1334">
        <f t="shared" si="450"/>
        <v>-43</v>
      </c>
      <c r="D1334">
        <f t="shared" si="435"/>
        <v>995</v>
      </c>
      <c r="E1334">
        <f t="shared" si="436"/>
        <v>0.17780000000000001</v>
      </c>
      <c r="F1334">
        <f t="shared" si="434"/>
        <v>-7.2026800670016754E-3</v>
      </c>
      <c r="G1334">
        <f t="shared" si="437"/>
        <v>104.19615634406146</v>
      </c>
      <c r="H1334">
        <f t="shared" si="438"/>
        <v>-0.75049157835756164</v>
      </c>
      <c r="I1334" s="3">
        <f t="shared" si="439"/>
        <v>8.8900000000000007E-2</v>
      </c>
      <c r="J1334" s="3">
        <f t="shared" si="440"/>
        <v>0.40640000000000004</v>
      </c>
      <c r="K1334">
        <f t="shared" si="441"/>
        <v>6.8506806874727544E-2</v>
      </c>
      <c r="L1334" s="62">
        <f>PI()/4*('Config sheet'!$N$38^2-'Config sheet'!$N$41^2)*'Stage 2'!K1334*2</f>
        <v>5.6918326931703804E-3</v>
      </c>
      <c r="M1334">
        <f t="shared" si="442"/>
        <v>31.443008474140047</v>
      </c>
      <c r="N1334" s="62">
        <f>'Config sheet'!$N$44</f>
        <v>5.8970333333333338</v>
      </c>
      <c r="O1334">
        <f t="shared" si="451"/>
        <v>-7.3280537732106978</v>
      </c>
      <c r="P1334">
        <f t="shared" si="452"/>
        <v>720.61063189020479</v>
      </c>
      <c r="Q1334">
        <f t="shared" si="443"/>
        <v>180</v>
      </c>
      <c r="R1334">
        <f t="shared" si="444"/>
        <v>129.70991374023686</v>
      </c>
      <c r="S1334">
        <f t="shared" si="445"/>
        <v>129.70991374023686</v>
      </c>
      <c r="T1334">
        <f t="shared" ca="1" si="446"/>
        <v>1.3924272678729401</v>
      </c>
      <c r="U1334">
        <f t="shared" ca="1" si="449"/>
        <v>34.508899999999997</v>
      </c>
      <c r="Z1334">
        <f t="shared" si="447"/>
        <v>2.8430686874727551E-2</v>
      </c>
      <c r="AA1334" s="62">
        <f>PI()/4*('Config sheet'!$N$38^2-'Config sheet'!$N$41^2)*'Stage 2'!Z1334*2</f>
        <v>2.3621406459474231E-3</v>
      </c>
      <c r="AB1334">
        <f t="shared" si="448"/>
        <v>15.990262584211219</v>
      </c>
    </row>
    <row r="1335" spans="3:28" x14ac:dyDescent="0.25">
      <c r="C1335">
        <f t="shared" si="450"/>
        <v>-44</v>
      </c>
      <c r="D1335">
        <f t="shared" si="435"/>
        <v>995</v>
      </c>
      <c r="E1335">
        <f t="shared" si="436"/>
        <v>0.17780000000000001</v>
      </c>
      <c r="F1335">
        <f t="shared" si="434"/>
        <v>-7.3701842546063656E-3</v>
      </c>
      <c r="G1335">
        <f t="shared" si="437"/>
        <v>104.19615634406146</v>
      </c>
      <c r="H1335">
        <f t="shared" si="438"/>
        <v>-0.76794487087750496</v>
      </c>
      <c r="I1335" s="3">
        <f t="shared" si="439"/>
        <v>8.8900000000000007E-2</v>
      </c>
      <c r="J1335" s="3">
        <f t="shared" si="440"/>
        <v>0.40640000000000004</v>
      </c>
      <c r="K1335">
        <f t="shared" si="441"/>
        <v>6.9746262027023886E-2</v>
      </c>
      <c r="L1335" s="62">
        <f>PI()/4*('Config sheet'!$N$38^2-'Config sheet'!$N$41^2)*'Stage 2'!K1335*2</f>
        <v>5.7948118229736315E-3</v>
      </c>
      <c r="M1335">
        <f t="shared" si="442"/>
        <v>32.011889153810841</v>
      </c>
      <c r="N1335" s="62">
        <f>'Config sheet'!$N$44</f>
        <v>5.8970333333333338</v>
      </c>
      <c r="O1335">
        <f t="shared" si="451"/>
        <v>-7.447174723778943</v>
      </c>
      <c r="P1335">
        <f t="shared" si="452"/>
        <v>701.65572989227212</v>
      </c>
      <c r="Q1335">
        <f t="shared" si="443"/>
        <v>180</v>
      </c>
      <c r="R1335">
        <f t="shared" si="444"/>
        <v>126.298031380609</v>
      </c>
      <c r="S1335">
        <f t="shared" si="445"/>
        <v>126.29803138060899</v>
      </c>
      <c r="T1335">
        <f t="shared" ca="1" si="446"/>
        <v>1.3924272678729401</v>
      </c>
      <c r="U1335">
        <f t="shared" ca="1" si="449"/>
        <v>34.508899999999997</v>
      </c>
      <c r="Z1335">
        <f t="shared" si="447"/>
        <v>2.9670142027023894E-2</v>
      </c>
      <c r="AA1335" s="62">
        <f>PI()/4*('Config sheet'!$N$38^2-'Config sheet'!$N$41^2)*'Stage 2'!Z1335*2</f>
        <v>2.4651197757506742E-3</v>
      </c>
      <c r="AB1335">
        <f t="shared" si="448"/>
        <v>16.687368969079806</v>
      </c>
    </row>
    <row r="1336" spans="3:28" x14ac:dyDescent="0.25">
      <c r="C1336">
        <f t="shared" si="450"/>
        <v>-45</v>
      </c>
      <c r="D1336">
        <f t="shared" si="435"/>
        <v>995</v>
      </c>
      <c r="E1336">
        <f t="shared" si="436"/>
        <v>0.17780000000000001</v>
      </c>
      <c r="F1336">
        <f t="shared" si="434"/>
        <v>-7.5376884422110558E-3</v>
      </c>
      <c r="G1336">
        <f t="shared" si="437"/>
        <v>104.19615634406146</v>
      </c>
      <c r="H1336">
        <f t="shared" si="438"/>
        <v>-0.78539816339744828</v>
      </c>
      <c r="I1336" s="3">
        <f t="shared" si="439"/>
        <v>8.8900000000000007E-2</v>
      </c>
      <c r="J1336" s="3">
        <f t="shared" si="440"/>
        <v>0.40640000000000004</v>
      </c>
      <c r="K1336">
        <f t="shared" si="441"/>
        <v>7.100547918027017E-2</v>
      </c>
      <c r="L1336" s="62">
        <f>PI()/4*('Config sheet'!$N$38^2-'Config sheet'!$N$41^2)*'Stage 2'!K1336*2</f>
        <v>5.8994328626573852E-3</v>
      </c>
      <c r="M1336">
        <f t="shared" si="442"/>
        <v>32.589840125788072</v>
      </c>
      <c r="N1336" s="62">
        <f>'Config sheet'!$N$44</f>
        <v>5.8970333333333338</v>
      </c>
      <c r="O1336">
        <f t="shared" si="451"/>
        <v>-7.5631020095561654</v>
      </c>
      <c r="P1336">
        <f t="shared" si="452"/>
        <v>682.48036400011233</v>
      </c>
      <c r="Q1336">
        <f t="shared" si="443"/>
        <v>180</v>
      </c>
      <c r="R1336">
        <f t="shared" si="444"/>
        <v>122.84646552002023</v>
      </c>
      <c r="S1336">
        <f t="shared" si="445"/>
        <v>122.84646552002023</v>
      </c>
      <c r="T1336">
        <f t="shared" ca="1" si="446"/>
        <v>1.3924272678729401</v>
      </c>
      <c r="U1336">
        <f t="shared" ca="1" si="449"/>
        <v>34.508899999999997</v>
      </c>
      <c r="Z1336">
        <f t="shared" si="447"/>
        <v>3.0929359180270177E-2</v>
      </c>
      <c r="AA1336" s="62">
        <f>PI()/4*('Config sheet'!$N$38^2-'Config sheet'!$N$41^2)*'Stage 2'!Z1336*2</f>
        <v>2.5697408154344279E-3</v>
      </c>
      <c r="AB1336">
        <f t="shared" si="448"/>
        <v>17.395590090140708</v>
      </c>
    </row>
    <row r="1337" spans="3:28" x14ac:dyDescent="0.25">
      <c r="C1337">
        <f t="shared" si="450"/>
        <v>-46</v>
      </c>
      <c r="D1337">
        <f t="shared" si="435"/>
        <v>995</v>
      </c>
      <c r="E1337">
        <f t="shared" si="436"/>
        <v>0.17780000000000001</v>
      </c>
      <c r="F1337">
        <f t="shared" si="434"/>
        <v>-7.705192629815746E-3</v>
      </c>
      <c r="G1337">
        <f t="shared" si="437"/>
        <v>104.19615634406146</v>
      </c>
      <c r="H1337">
        <f t="shared" si="438"/>
        <v>-0.8028514559173916</v>
      </c>
      <c r="I1337" s="3">
        <f t="shared" si="439"/>
        <v>8.8900000000000007E-2</v>
      </c>
      <c r="J1337" s="3">
        <f t="shared" si="440"/>
        <v>0.40640000000000004</v>
      </c>
      <c r="K1337">
        <f t="shared" si="441"/>
        <v>7.228391810274748E-2</v>
      </c>
      <c r="L1337" s="62">
        <f>PI()/4*('Config sheet'!$N$38^2-'Config sheet'!$N$41^2)*'Stage 2'!K1337*2</f>
        <v>6.0056509275058035E-3</v>
      </c>
      <c r="M1337">
        <f t="shared" si="442"/>
        <v>33.176613436455305</v>
      </c>
      <c r="N1337" s="62">
        <f>'Config sheet'!$N$44</f>
        <v>5.8970333333333338</v>
      </c>
      <c r="O1337">
        <f t="shared" si="451"/>
        <v>-7.6757997540279401</v>
      </c>
      <c r="P1337">
        <f t="shared" si="452"/>
        <v>663.09710797774221</v>
      </c>
      <c r="Q1337">
        <f t="shared" si="443"/>
        <v>180</v>
      </c>
      <c r="R1337">
        <f t="shared" si="444"/>
        <v>119.35747943599361</v>
      </c>
      <c r="S1337">
        <f t="shared" si="445"/>
        <v>119.3574794359936</v>
      </c>
      <c r="T1337">
        <f t="shared" ca="1" si="446"/>
        <v>1.3924272678729401</v>
      </c>
      <c r="U1337">
        <f t="shared" ca="1" si="449"/>
        <v>34.508899999999997</v>
      </c>
      <c r="Z1337">
        <f t="shared" si="447"/>
        <v>3.2207798102747487E-2</v>
      </c>
      <c r="AA1337" s="62">
        <f>PI()/4*('Config sheet'!$N$38^2-'Config sheet'!$N$41^2)*'Stage 2'!Z1337*2</f>
        <v>2.6759588802828462E-3</v>
      </c>
      <c r="AB1337">
        <f t="shared" si="448"/>
        <v>18.114622105032332</v>
      </c>
    </row>
    <row r="1338" spans="3:28" x14ac:dyDescent="0.25">
      <c r="C1338">
        <f t="shared" si="450"/>
        <v>-47</v>
      </c>
      <c r="D1338">
        <f t="shared" si="435"/>
        <v>995</v>
      </c>
      <c r="E1338">
        <f t="shared" si="436"/>
        <v>0.17780000000000001</v>
      </c>
      <c r="F1338">
        <f t="shared" si="434"/>
        <v>-7.8726968174204354E-3</v>
      </c>
      <c r="G1338">
        <f t="shared" si="437"/>
        <v>104.19615634406146</v>
      </c>
      <c r="H1338">
        <f t="shared" si="438"/>
        <v>-0.82030474843733481</v>
      </c>
      <c r="I1338" s="3">
        <f t="shared" si="439"/>
        <v>8.8900000000000007E-2</v>
      </c>
      <c r="J1338" s="3">
        <f t="shared" si="440"/>
        <v>0.40640000000000004</v>
      </c>
      <c r="K1338">
        <f t="shared" si="441"/>
        <v>7.3581032372296129E-2</v>
      </c>
      <c r="L1338" s="62">
        <f>PI()/4*('Config sheet'!$N$38^2-'Config sheet'!$N$41^2)*'Stage 2'!K1338*2</f>
        <v>6.1134206184752767E-3</v>
      </c>
      <c r="M1338">
        <f t="shared" si="442"/>
        <v>33.771958290929788</v>
      </c>
      <c r="N1338" s="62">
        <f>'Config sheet'!$N$44</f>
        <v>5.8970333333333338</v>
      </c>
      <c r="O1338">
        <f t="shared" si="451"/>
        <v>-7.7852341923097379</v>
      </c>
      <c r="P1338">
        <f t="shared" si="452"/>
        <v>643.51859891452682</v>
      </c>
      <c r="Q1338">
        <f t="shared" si="443"/>
        <v>180</v>
      </c>
      <c r="R1338">
        <f t="shared" si="444"/>
        <v>115.83334780461483</v>
      </c>
      <c r="S1338">
        <f t="shared" si="445"/>
        <v>115.83334780461483</v>
      </c>
      <c r="T1338">
        <f t="shared" ca="1" si="446"/>
        <v>1.3924272678729401</v>
      </c>
      <c r="U1338">
        <f t="shared" ca="1" si="449"/>
        <v>34.508899999999997</v>
      </c>
      <c r="Z1338">
        <f t="shared" si="447"/>
        <v>3.3504912372296136E-2</v>
      </c>
      <c r="AA1338" s="62">
        <f>PI()/4*('Config sheet'!$N$38^2-'Config sheet'!$N$41^2)*'Stage 2'!Z1338*2</f>
        <v>2.7837285712523198E-3</v>
      </c>
      <c r="AB1338">
        <f t="shared" si="448"/>
        <v>18.844157689705359</v>
      </c>
    </row>
    <row r="1339" spans="3:28" x14ac:dyDescent="0.25">
      <c r="C1339">
        <f t="shared" si="450"/>
        <v>-48</v>
      </c>
      <c r="D1339">
        <f t="shared" si="435"/>
        <v>995</v>
      </c>
      <c r="E1339">
        <f t="shared" si="436"/>
        <v>0.17780000000000001</v>
      </c>
      <c r="F1339">
        <f t="shared" si="434"/>
        <v>-8.0402010050251264E-3</v>
      </c>
      <c r="G1339">
        <f t="shared" si="437"/>
        <v>104.19615634406146</v>
      </c>
      <c r="H1339">
        <f t="shared" si="438"/>
        <v>-0.83775804095727824</v>
      </c>
      <c r="I1339" s="3">
        <f t="shared" si="439"/>
        <v>8.8900000000000007E-2</v>
      </c>
      <c r="J1339" s="3">
        <f t="shared" si="440"/>
        <v>0.40640000000000004</v>
      </c>
      <c r="K1339">
        <f t="shared" si="441"/>
        <v>7.4896269733647491E-2</v>
      </c>
      <c r="L1339" s="62">
        <f>PI()/4*('Config sheet'!$N$38^2-'Config sheet'!$N$41^2)*'Stage 2'!K1339*2</f>
        <v>6.2226960518830558E-3</v>
      </c>
      <c r="M1339">
        <f t="shared" si="442"/>
        <v>34.375621217069359</v>
      </c>
      <c r="N1339" s="62">
        <f>'Config sheet'!$N$44</f>
        <v>5.8970333333333338</v>
      </c>
      <c r="O1339">
        <f t="shared" si="451"/>
        <v>-7.8913736807449517</v>
      </c>
      <c r="P1339">
        <f t="shared" si="452"/>
        <v>623.75752517296439</v>
      </c>
      <c r="Q1339">
        <f t="shared" si="443"/>
        <v>180</v>
      </c>
      <c r="R1339">
        <f t="shared" si="444"/>
        <v>112.27635453113361</v>
      </c>
      <c r="S1339">
        <f t="shared" si="445"/>
        <v>112.27635453113359</v>
      </c>
      <c r="T1339">
        <f t="shared" ca="1" si="446"/>
        <v>1.3924272678729401</v>
      </c>
      <c r="U1339">
        <f t="shared" ca="1" si="449"/>
        <v>34.508899999999997</v>
      </c>
      <c r="Z1339">
        <f t="shared" si="447"/>
        <v>3.4820149733647499E-2</v>
      </c>
      <c r="AA1339" s="62">
        <f>PI()/4*('Config sheet'!$N$38^2-'Config sheet'!$N$41^2)*'Stage 2'!Z1339*2</f>
        <v>2.8930040046600985E-3</v>
      </c>
      <c r="AB1339">
        <f t="shared" si="448"/>
        <v>19.583886239396794</v>
      </c>
    </row>
    <row r="1340" spans="3:28" x14ac:dyDescent="0.25">
      <c r="C1340">
        <f t="shared" si="450"/>
        <v>-49</v>
      </c>
      <c r="D1340">
        <f t="shared" si="435"/>
        <v>995</v>
      </c>
      <c r="E1340">
        <f t="shared" si="436"/>
        <v>0.17780000000000001</v>
      </c>
      <c r="F1340">
        <f t="shared" si="434"/>
        <v>-8.2077051926298158E-3</v>
      </c>
      <c r="G1340">
        <f t="shared" si="437"/>
        <v>104.19615634406146</v>
      </c>
      <c r="H1340">
        <f t="shared" si="438"/>
        <v>-0.85521133347722145</v>
      </c>
      <c r="I1340" s="3">
        <f t="shared" si="439"/>
        <v>8.8900000000000007E-2</v>
      </c>
      <c r="J1340" s="3">
        <f t="shared" si="440"/>
        <v>0.40640000000000004</v>
      </c>
      <c r="K1340">
        <f t="shared" si="441"/>
        <v>7.622907245893773E-2</v>
      </c>
      <c r="L1340" s="62">
        <f>PI()/4*('Config sheet'!$N$38^2-'Config sheet'!$N$41^2)*'Stage 2'!K1340*2</f>
        <v>6.3334308893602358E-3</v>
      </c>
      <c r="M1340">
        <f t="shared" si="442"/>
        <v>34.987346230939728</v>
      </c>
      <c r="N1340" s="62">
        <f>'Config sheet'!$N$44</f>
        <v>5.8970333333333338</v>
      </c>
      <c r="O1340">
        <f t="shared" si="451"/>
        <v>-7.9941887044834843</v>
      </c>
      <c r="P1340">
        <f t="shared" si="452"/>
        <v>603.82661433085184</v>
      </c>
      <c r="Q1340">
        <f t="shared" si="443"/>
        <v>180</v>
      </c>
      <c r="R1340">
        <f t="shared" si="444"/>
        <v>108.68879057955334</v>
      </c>
      <c r="S1340">
        <f t="shared" si="445"/>
        <v>108.68879057955333</v>
      </c>
      <c r="T1340">
        <f t="shared" ca="1" si="446"/>
        <v>1.3924272678729401</v>
      </c>
      <c r="U1340">
        <f t="shared" ca="1" si="449"/>
        <v>34.508899999999997</v>
      </c>
      <c r="Z1340">
        <f t="shared" si="447"/>
        <v>3.6152952458937737E-2</v>
      </c>
      <c r="AA1340" s="62">
        <f>PI()/4*('Config sheet'!$N$38^2-'Config sheet'!$N$41^2)*'Stage 2'!Z1340*2</f>
        <v>3.0037388421372789E-3</v>
      </c>
      <c r="AB1340">
        <f t="shared" si="448"/>
        <v>20.333494071393552</v>
      </c>
    </row>
    <row r="1341" spans="3:28" x14ac:dyDescent="0.25">
      <c r="C1341">
        <f t="shared" si="450"/>
        <v>-50</v>
      </c>
      <c r="D1341">
        <f t="shared" si="435"/>
        <v>995</v>
      </c>
      <c r="E1341">
        <f t="shared" si="436"/>
        <v>0.17780000000000001</v>
      </c>
      <c r="F1341">
        <f t="shared" si="434"/>
        <v>-8.3752093802345069E-3</v>
      </c>
      <c r="G1341">
        <f t="shared" si="437"/>
        <v>104.19615634406146</v>
      </c>
      <c r="H1341">
        <f t="shared" si="438"/>
        <v>-0.87266462599716477</v>
      </c>
      <c r="I1341" s="3">
        <f t="shared" si="439"/>
        <v>8.8900000000000007E-2</v>
      </c>
      <c r="J1341" s="3">
        <f t="shared" si="440"/>
        <v>0.40640000000000004</v>
      </c>
      <c r="K1341">
        <f t="shared" si="441"/>
        <v>7.75788777110617E-2</v>
      </c>
      <c r="L1341" s="62">
        <f>PI()/4*('Config sheet'!$N$38^2-'Config sheet'!$N$41^2)*'Stage 2'!K1341*2</f>
        <v>6.4455783680407311E-3</v>
      </c>
      <c r="M1341">
        <f t="shared" si="442"/>
        <v>35.606875003585387</v>
      </c>
      <c r="N1341" s="62">
        <f>'Config sheet'!$N$44</f>
        <v>5.8970333333333338</v>
      </c>
      <c r="O1341">
        <f t="shared" si="451"/>
        <v>-8.0936518830410655</v>
      </c>
      <c r="P1341">
        <f t="shared" si="452"/>
        <v>583.73862113147493</v>
      </c>
      <c r="Q1341">
        <f t="shared" si="443"/>
        <v>180</v>
      </c>
      <c r="R1341">
        <f t="shared" si="444"/>
        <v>105.07295180366552</v>
      </c>
      <c r="S1341">
        <f t="shared" si="445"/>
        <v>105.07295180366549</v>
      </c>
      <c r="T1341">
        <f t="shared" ca="1" si="446"/>
        <v>1.3924272678729401</v>
      </c>
      <c r="U1341">
        <f t="shared" ca="1" si="449"/>
        <v>34.508899999999997</v>
      </c>
      <c r="Z1341">
        <f t="shared" si="447"/>
        <v>3.7502757711061707E-2</v>
      </c>
      <c r="AA1341" s="62">
        <f>PI()/4*('Config sheet'!$N$38^2-'Config sheet'!$N$41^2)*'Stage 2'!Z1341*2</f>
        <v>3.1158863208177743E-3</v>
      </c>
      <c r="AB1341">
        <f t="shared" si="448"/>
        <v>21.092664629393536</v>
      </c>
    </row>
    <row r="1342" spans="3:28" x14ac:dyDescent="0.25">
      <c r="C1342">
        <f t="shared" si="450"/>
        <v>-51</v>
      </c>
      <c r="D1342">
        <f t="shared" si="435"/>
        <v>995</v>
      </c>
      <c r="E1342">
        <f t="shared" si="436"/>
        <v>0.17780000000000001</v>
      </c>
      <c r="F1342">
        <f t="shared" si="434"/>
        <v>-8.5427135678391962E-3</v>
      </c>
      <c r="G1342">
        <f t="shared" si="437"/>
        <v>104.19615634406146</v>
      </c>
      <c r="H1342">
        <f t="shared" si="438"/>
        <v>-0.89011791851710798</v>
      </c>
      <c r="I1342" s="3">
        <f t="shared" si="439"/>
        <v>8.8900000000000007E-2</v>
      </c>
      <c r="J1342" s="3">
        <f t="shared" si="440"/>
        <v>0.40640000000000004</v>
      </c>
      <c r="K1342">
        <f t="shared" si="441"/>
        <v>7.8945117909516305E-2</v>
      </c>
      <c r="L1342" s="62">
        <f>PI()/4*('Config sheet'!$N$38^2-'Config sheet'!$N$41^2)*'Stage 2'!K1342*2</f>
        <v>6.5590913309570668E-3</v>
      </c>
      <c r="M1342">
        <f t="shared" si="442"/>
        <v>36.233947028943007</v>
      </c>
      <c r="N1342" s="62">
        <f>'Config sheet'!$N$44</f>
        <v>5.8970333333333338</v>
      </c>
      <c r="O1342">
        <f t="shared" si="451"/>
        <v>-8.1897379738418081</v>
      </c>
      <c r="P1342">
        <f t="shared" si="452"/>
        <v>563.50631545546094</v>
      </c>
      <c r="Q1342">
        <f t="shared" si="443"/>
        <v>180</v>
      </c>
      <c r="R1342">
        <f t="shared" si="444"/>
        <v>101.43113678198299</v>
      </c>
      <c r="S1342">
        <f t="shared" si="445"/>
        <v>101.43113678198296</v>
      </c>
      <c r="T1342">
        <f t="shared" ca="1" si="446"/>
        <v>1.3924272678729401</v>
      </c>
      <c r="U1342">
        <f t="shared" ca="1" si="449"/>
        <v>34.508899999999997</v>
      </c>
      <c r="Z1342">
        <f t="shared" si="447"/>
        <v>3.8868997909516312E-2</v>
      </c>
      <c r="AA1342" s="62">
        <f>PI()/4*('Config sheet'!$N$38^2-'Config sheet'!$N$41^2)*'Stage 2'!Z1342*2</f>
        <v>3.2293992837341095E-3</v>
      </c>
      <c r="AB1342">
        <f t="shared" si="448"/>
        <v>21.861078689266765</v>
      </c>
    </row>
    <row r="1343" spans="3:28" x14ac:dyDescent="0.25">
      <c r="C1343">
        <f t="shared" si="450"/>
        <v>-52</v>
      </c>
      <c r="D1343">
        <f t="shared" si="435"/>
        <v>995</v>
      </c>
      <c r="E1343">
        <f t="shared" si="436"/>
        <v>0.17780000000000001</v>
      </c>
      <c r="F1343">
        <f t="shared" si="434"/>
        <v>-8.7102177554438873E-3</v>
      </c>
      <c r="G1343">
        <f t="shared" si="437"/>
        <v>104.19615634406146</v>
      </c>
      <c r="H1343">
        <f t="shared" si="438"/>
        <v>-0.90757121103705141</v>
      </c>
      <c r="I1343" s="3">
        <f t="shared" si="439"/>
        <v>8.8900000000000007E-2</v>
      </c>
      <c r="J1343" s="3">
        <f t="shared" si="440"/>
        <v>0.40640000000000004</v>
      </c>
      <c r="K1343">
        <f t="shared" si="441"/>
        <v>8.0327221098374813E-2</v>
      </c>
      <c r="L1343" s="62">
        <f>PI()/4*('Config sheet'!$N$38^2-'Config sheet'!$N$41^2)*'Stage 2'!K1343*2</f>
        <v>6.6739222576132316E-3</v>
      </c>
      <c r="M1343">
        <f t="shared" si="442"/>
        <v>36.868299792733048</v>
      </c>
      <c r="N1343" s="62">
        <f>'Config sheet'!$N$44</f>
        <v>5.8970333333333338</v>
      </c>
      <c r="O1343">
        <f t="shared" si="451"/>
        <v>-8.2824238737487583</v>
      </c>
      <c r="P1343">
        <f t="shared" si="452"/>
        <v>543.14247032787148</v>
      </c>
      <c r="Q1343">
        <f t="shared" si="443"/>
        <v>180</v>
      </c>
      <c r="R1343">
        <f t="shared" si="444"/>
        <v>97.765644659016885</v>
      </c>
      <c r="S1343">
        <f t="shared" si="445"/>
        <v>97.765644659016871</v>
      </c>
      <c r="T1343">
        <f t="shared" ca="1" si="446"/>
        <v>1.3924272678729401</v>
      </c>
      <c r="U1343">
        <f t="shared" ca="1" si="449"/>
        <v>34.508899999999997</v>
      </c>
      <c r="Z1343">
        <f t="shared" si="447"/>
        <v>4.025110109837482E-2</v>
      </c>
      <c r="AA1343" s="62">
        <f>PI()/4*('Config sheet'!$N$38^2-'Config sheet'!$N$41^2)*'Stage 2'!Z1343*2</f>
        <v>3.3442302103902748E-3</v>
      </c>
      <c r="AB1343">
        <f t="shared" si="448"/>
        <v>22.638414566015086</v>
      </c>
    </row>
    <row r="1344" spans="3:28" x14ac:dyDescent="0.25">
      <c r="C1344">
        <f t="shared" si="450"/>
        <v>-53</v>
      </c>
      <c r="D1344">
        <f t="shared" si="435"/>
        <v>995</v>
      </c>
      <c r="E1344">
        <f t="shared" si="436"/>
        <v>0.17780000000000001</v>
      </c>
      <c r="F1344">
        <f t="shared" si="434"/>
        <v>-8.8777219430485766E-3</v>
      </c>
      <c r="G1344">
        <f t="shared" si="437"/>
        <v>104.19615634406146</v>
      </c>
      <c r="H1344">
        <f t="shared" si="438"/>
        <v>-0.92502450355699462</v>
      </c>
      <c r="I1344" s="3">
        <f t="shared" si="439"/>
        <v>8.8900000000000007E-2</v>
      </c>
      <c r="J1344" s="3">
        <f t="shared" si="440"/>
        <v>0.40640000000000004</v>
      </c>
      <c r="K1344">
        <f t="shared" si="441"/>
        <v>8.172461131602593E-2</v>
      </c>
      <c r="L1344" s="62">
        <f>PI()/4*('Config sheet'!$N$38^2-'Config sheet'!$N$41^2)*'Stage 2'!K1344*2</f>
        <v>6.79002329470415E-3</v>
      </c>
      <c r="M1344">
        <f t="shared" si="442"/>
        <v>37.509668942161234</v>
      </c>
      <c r="N1344" s="62">
        <f>'Config sheet'!$N$44</f>
        <v>5.8970333333333338</v>
      </c>
      <c r="O1344">
        <f t="shared" si="451"/>
        <v>-8.3716886185894754</v>
      </c>
      <c r="P1344">
        <f t="shared" si="452"/>
        <v>522.65984997406565</v>
      </c>
      <c r="Q1344">
        <f t="shared" si="443"/>
        <v>180</v>
      </c>
      <c r="R1344">
        <f t="shared" si="444"/>
        <v>94.078772995331832</v>
      </c>
      <c r="S1344">
        <f t="shared" si="445"/>
        <v>94.078772995331818</v>
      </c>
      <c r="T1344">
        <f t="shared" ca="1" si="446"/>
        <v>1.3924272678729401</v>
      </c>
      <c r="U1344">
        <f t="shared" ca="1" si="449"/>
        <v>34.508899999999997</v>
      </c>
      <c r="Z1344">
        <f t="shared" si="447"/>
        <v>4.1648491316025937E-2</v>
      </c>
      <c r="AA1344" s="62">
        <f>PI()/4*('Config sheet'!$N$38^2-'Config sheet'!$N$41^2)*'Stage 2'!Z1344*2</f>
        <v>3.4603312474811927E-3</v>
      </c>
      <c r="AB1344">
        <f t="shared" si="448"/>
        <v>23.424348321724374</v>
      </c>
    </row>
    <row r="1345" spans="3:28" x14ac:dyDescent="0.25">
      <c r="C1345">
        <f t="shared" si="450"/>
        <v>-54</v>
      </c>
      <c r="D1345">
        <f t="shared" si="435"/>
        <v>995</v>
      </c>
      <c r="E1345">
        <f t="shared" si="436"/>
        <v>0.17780000000000001</v>
      </c>
      <c r="F1345">
        <f t="shared" si="434"/>
        <v>-9.0452261306532659E-3</v>
      </c>
      <c r="G1345">
        <f t="shared" si="437"/>
        <v>104.19615634406146</v>
      </c>
      <c r="H1345">
        <f t="shared" si="438"/>
        <v>-0.94247779607693782</v>
      </c>
      <c r="I1345" s="3">
        <f t="shared" si="439"/>
        <v>8.8900000000000007E-2</v>
      </c>
      <c r="J1345" s="3">
        <f t="shared" si="440"/>
        <v>0.40640000000000004</v>
      </c>
      <c r="K1345">
        <f t="shared" si="441"/>
        <v>8.3136708966305539E-2</v>
      </c>
      <c r="L1345" s="62">
        <f>PI()/4*('Config sheet'!$N$38^2-'Config sheet'!$N$41^2)*'Stage 2'!K1345*2</f>
        <v>6.9073462869508606E-3</v>
      </c>
      <c r="M1345">
        <f t="shared" si="442"/>
        <v>38.157788456259247</v>
      </c>
      <c r="N1345" s="62">
        <f>'Config sheet'!$N$44</f>
        <v>5.8970333333333338</v>
      </c>
      <c r="O1345">
        <f t="shared" si="451"/>
        <v>-8.4575133806859544</v>
      </c>
      <c r="P1345">
        <f t="shared" si="452"/>
        <v>502.07119793777974</v>
      </c>
      <c r="Q1345">
        <f t="shared" si="443"/>
        <v>180</v>
      </c>
      <c r="R1345">
        <f t="shared" si="444"/>
        <v>90.372815628800353</v>
      </c>
      <c r="S1345">
        <f t="shared" si="445"/>
        <v>90.372815628800353</v>
      </c>
      <c r="T1345">
        <f t="shared" ca="1" si="446"/>
        <v>1.3924272678729401</v>
      </c>
      <c r="U1345">
        <f t="shared" ca="1" si="449"/>
        <v>34.508899999999997</v>
      </c>
      <c r="Z1345">
        <f t="shared" si="447"/>
        <v>4.3060588966305546E-2</v>
      </c>
      <c r="AA1345" s="62">
        <f>PI()/4*('Config sheet'!$N$38^2-'Config sheet'!$N$41^2)*'Stage 2'!Z1345*2</f>
        <v>3.5776542397279033E-3</v>
      </c>
      <c r="AB1345">
        <f t="shared" si="448"/>
        <v>24.218553974300082</v>
      </c>
    </row>
    <row r="1346" spans="3:28" x14ac:dyDescent="0.25">
      <c r="C1346">
        <f t="shared" si="450"/>
        <v>-55</v>
      </c>
      <c r="D1346">
        <f t="shared" si="435"/>
        <v>995</v>
      </c>
      <c r="E1346">
        <f t="shared" si="436"/>
        <v>0.17780000000000001</v>
      </c>
      <c r="F1346">
        <f t="shared" si="434"/>
        <v>-9.212730318257957E-3</v>
      </c>
      <c r="G1346">
        <f t="shared" si="437"/>
        <v>104.19615634406146</v>
      </c>
      <c r="H1346">
        <f t="shared" si="438"/>
        <v>-0.95993108859688125</v>
      </c>
      <c r="I1346" s="3">
        <f t="shared" si="439"/>
        <v>8.8900000000000007E-2</v>
      </c>
      <c r="J1346" s="3">
        <f t="shared" si="440"/>
        <v>0.40640000000000004</v>
      </c>
      <c r="K1346">
        <f t="shared" si="441"/>
        <v>8.4562931190639345E-2</v>
      </c>
      <c r="L1346" s="62">
        <f>PI()/4*('Config sheet'!$N$38^2-'Config sheet'!$N$41^2)*'Stage 2'!K1346*2</f>
        <v>7.0258428080196894E-3</v>
      </c>
      <c r="M1346">
        <f t="shared" si="442"/>
        <v>38.812390816689472</v>
      </c>
      <c r="N1346" s="62">
        <f>'Config sheet'!$N$44</f>
        <v>5.8970333333333338</v>
      </c>
      <c r="O1346">
        <f t="shared" si="451"/>
        <v>-8.5398814644004126</v>
      </c>
      <c r="P1346">
        <f t="shared" si="452"/>
        <v>481.3892252747857</v>
      </c>
      <c r="Q1346">
        <f t="shared" si="443"/>
        <v>180</v>
      </c>
      <c r="R1346">
        <f t="shared" si="444"/>
        <v>86.650060549461415</v>
      </c>
      <c r="S1346">
        <f t="shared" si="445"/>
        <v>86.650060549461429</v>
      </c>
      <c r="T1346">
        <f t="shared" ca="1" si="446"/>
        <v>1.3924272678729401</v>
      </c>
      <c r="U1346">
        <f t="shared" ca="1" si="449"/>
        <v>34.508899999999997</v>
      </c>
      <c r="Z1346">
        <f t="shared" si="447"/>
        <v>4.4486811190639353E-2</v>
      </c>
      <c r="AA1346" s="62">
        <f>PI()/4*('Config sheet'!$N$38^2-'Config sheet'!$N$41^2)*'Stage 2'!Z1346*2</f>
        <v>3.6961507607967321E-3</v>
      </c>
      <c r="AB1346">
        <f t="shared" si="448"/>
        <v>25.020703706771286</v>
      </c>
    </row>
    <row r="1347" spans="3:28" x14ac:dyDescent="0.25">
      <c r="C1347">
        <f t="shared" si="450"/>
        <v>-56</v>
      </c>
      <c r="D1347">
        <f t="shared" si="435"/>
        <v>995</v>
      </c>
      <c r="E1347">
        <f t="shared" si="436"/>
        <v>0.17780000000000001</v>
      </c>
      <c r="F1347">
        <f t="shared" si="434"/>
        <v>-9.3802345058626464E-3</v>
      </c>
      <c r="G1347">
        <f t="shared" si="437"/>
        <v>104.19615634406146</v>
      </c>
      <c r="H1347">
        <f t="shared" si="438"/>
        <v>-0.97738438111682446</v>
      </c>
      <c r="I1347" s="3">
        <f t="shared" si="439"/>
        <v>8.8900000000000007E-2</v>
      </c>
      <c r="J1347" s="3">
        <f t="shared" si="440"/>
        <v>0.40640000000000004</v>
      </c>
      <c r="K1347">
        <f t="shared" si="441"/>
        <v>8.600269224081164E-2</v>
      </c>
      <c r="L1347" s="62">
        <f>PI()/4*('Config sheet'!$N$38^2-'Config sheet'!$N$41^2)*'Stage 2'!K1347*2</f>
        <v>7.1454641914934398E-3</v>
      </c>
      <c r="M1347">
        <f t="shared" si="442"/>
        <v>39.473207178837058</v>
      </c>
      <c r="N1347" s="62">
        <f>'Config sheet'!$N$44</f>
        <v>5.8970333333333338</v>
      </c>
      <c r="O1347">
        <f t="shared" si="451"/>
        <v>-8.6187782997107139</v>
      </c>
      <c r="P1347">
        <f t="shared" si="452"/>
        <v>460.62659883537731</v>
      </c>
      <c r="Q1347">
        <f t="shared" si="443"/>
        <v>180</v>
      </c>
      <c r="R1347">
        <f t="shared" si="444"/>
        <v>82.912787790367915</v>
      </c>
      <c r="S1347">
        <f t="shared" si="445"/>
        <v>82.912787790367915</v>
      </c>
      <c r="T1347">
        <f t="shared" ca="1" si="446"/>
        <v>1.3924272678729401</v>
      </c>
      <c r="U1347">
        <f t="shared" ca="1" si="449"/>
        <v>34.508899999999997</v>
      </c>
      <c r="Z1347">
        <f t="shared" si="447"/>
        <v>4.5926572240811647E-2</v>
      </c>
      <c r="AA1347" s="62">
        <f>PI()/4*('Config sheet'!$N$38^2-'Config sheet'!$N$41^2)*'Stage 2'!Z1347*2</f>
        <v>3.815772144270483E-3</v>
      </c>
      <c r="AB1347">
        <f t="shared" si="448"/>
        <v>25.830468076946929</v>
      </c>
    </row>
    <row r="1348" spans="3:28" x14ac:dyDescent="0.25">
      <c r="C1348">
        <f t="shared" si="450"/>
        <v>-57</v>
      </c>
      <c r="D1348">
        <f t="shared" si="435"/>
        <v>995</v>
      </c>
      <c r="E1348">
        <f t="shared" si="436"/>
        <v>0.17780000000000001</v>
      </c>
      <c r="F1348">
        <f t="shared" si="434"/>
        <v>-9.5477386934673374E-3</v>
      </c>
      <c r="G1348">
        <f t="shared" si="437"/>
        <v>104.19615634406146</v>
      </c>
      <c r="H1348">
        <f t="shared" si="438"/>
        <v>-0.99483767363676778</v>
      </c>
      <c r="I1348" s="3">
        <f t="shared" si="439"/>
        <v>8.8900000000000007E-2</v>
      </c>
      <c r="J1348" s="3">
        <f t="shared" si="440"/>
        <v>0.40640000000000004</v>
      </c>
      <c r="K1348">
        <f t="shared" si="441"/>
        <v>8.7455403851968705E-2</v>
      </c>
      <c r="L1348" s="62">
        <f>PI()/4*('Config sheet'!$N$38^2-'Config sheet'!$N$41^2)*'Stage 2'!K1348*2</f>
        <v>7.2661615618620822E-3</v>
      </c>
      <c r="M1348">
        <f t="shared" si="442"/>
        <v>40.139967543009625</v>
      </c>
      <c r="N1348" s="62">
        <f>'Config sheet'!$N$44</f>
        <v>5.8970333333333338</v>
      </c>
      <c r="O1348">
        <f t="shared" si="451"/>
        <v>-8.6941914338314383</v>
      </c>
      <c r="P1348">
        <f t="shared" si="452"/>
        <v>439.79592964881175</v>
      </c>
      <c r="Q1348">
        <f t="shared" si="443"/>
        <v>180</v>
      </c>
      <c r="R1348">
        <f t="shared" si="444"/>
        <v>79.16326733678612</v>
      </c>
      <c r="S1348">
        <f t="shared" si="445"/>
        <v>79.16326733678612</v>
      </c>
      <c r="T1348">
        <f t="shared" ca="1" si="446"/>
        <v>1.3924272678729401</v>
      </c>
      <c r="U1348">
        <f t="shared" ca="1" si="449"/>
        <v>34.508899999999997</v>
      </c>
      <c r="Z1348">
        <f t="shared" si="447"/>
        <v>4.7379283851968712E-2</v>
      </c>
      <c r="AA1348" s="62">
        <f>PI()/4*('Config sheet'!$N$38^2-'Config sheet'!$N$41^2)*'Stage 2'!Z1348*2</f>
        <v>3.9364695146391245E-3</v>
      </c>
      <c r="AB1348">
        <f t="shared" si="448"/>
        <v>26.647516227203994</v>
      </c>
    </row>
    <row r="1349" spans="3:28" x14ac:dyDescent="0.25">
      <c r="C1349">
        <f t="shared" si="450"/>
        <v>-58</v>
      </c>
      <c r="D1349">
        <f t="shared" si="435"/>
        <v>995</v>
      </c>
      <c r="E1349">
        <f t="shared" si="436"/>
        <v>0.17780000000000001</v>
      </c>
      <c r="F1349">
        <f t="shared" si="434"/>
        <v>-9.7152428810720268E-3</v>
      </c>
      <c r="G1349">
        <f t="shared" si="437"/>
        <v>104.19615634406146</v>
      </c>
      <c r="H1349">
        <f t="shared" si="438"/>
        <v>-1.012290966156711</v>
      </c>
      <c r="I1349" s="3">
        <f t="shared" si="439"/>
        <v>8.8900000000000007E-2</v>
      </c>
      <c r="J1349" s="3">
        <f t="shared" si="440"/>
        <v>0.40640000000000004</v>
      </c>
      <c r="K1349">
        <f t="shared" si="441"/>
        <v>8.8920475615458627E-2</v>
      </c>
      <c r="L1349" s="62">
        <f>PI()/4*('Config sheet'!$N$38^2-'Config sheet'!$N$41^2)*'Stage 2'!K1349*2</f>
        <v>7.3878858654998422E-3</v>
      </c>
      <c r="M1349">
        <f t="shared" si="442"/>
        <v>40.812400925562031</v>
      </c>
      <c r="N1349" s="62">
        <f>'Config sheet'!$N$44</f>
        <v>5.8970333333333338</v>
      </c>
      <c r="O1349">
        <f t="shared" si="451"/>
        <v>-8.766110520898712</v>
      </c>
      <c r="P1349">
        <f t="shared" si="452"/>
        <v>418.90976142269704</v>
      </c>
      <c r="Q1349">
        <f t="shared" si="443"/>
        <v>180</v>
      </c>
      <c r="R1349">
        <f t="shared" si="444"/>
        <v>75.403757056085468</v>
      </c>
      <c r="S1349">
        <f t="shared" si="445"/>
        <v>75.403757056085468</v>
      </c>
      <c r="T1349">
        <f t="shared" ca="1" si="446"/>
        <v>1.3924272678729401</v>
      </c>
      <c r="U1349">
        <f t="shared" ca="1" si="449"/>
        <v>34.508899999999997</v>
      </c>
      <c r="Z1349">
        <f t="shared" si="447"/>
        <v>4.8844355615458634E-2</v>
      </c>
      <c r="AA1349" s="62">
        <f>PI()/4*('Config sheet'!$N$38^2-'Config sheet'!$N$41^2)*'Stage 2'!Z1349*2</f>
        <v>4.0581938182768845E-3</v>
      </c>
      <c r="AB1349">
        <f t="shared" si="448"/>
        <v>27.471516094183706</v>
      </c>
    </row>
    <row r="1350" spans="3:28" x14ac:dyDescent="0.25">
      <c r="C1350">
        <f t="shared" si="450"/>
        <v>-59</v>
      </c>
      <c r="D1350">
        <f t="shared" si="435"/>
        <v>995</v>
      </c>
      <c r="E1350">
        <f t="shared" si="436"/>
        <v>0.17780000000000001</v>
      </c>
      <c r="F1350">
        <f t="shared" si="434"/>
        <v>-9.8827470686767178E-3</v>
      </c>
      <c r="G1350">
        <f t="shared" si="437"/>
        <v>104.19615634406146</v>
      </c>
      <c r="H1350">
        <f t="shared" si="438"/>
        <v>-1.0297442586766545</v>
      </c>
      <c r="I1350" s="3">
        <f t="shared" si="439"/>
        <v>8.8900000000000007E-2</v>
      </c>
      <c r="J1350" s="3">
        <f t="shared" si="440"/>
        <v>0.40640000000000004</v>
      </c>
      <c r="K1350">
        <f t="shared" si="441"/>
        <v>9.0397315351107843E-2</v>
      </c>
      <c r="L1350" s="62">
        <f>PI()/4*('Config sheet'!$N$38^2-'Config sheet'!$N$41^2)*'Stage 2'!K1350*2</f>
        <v>7.5105879015955031E-3</v>
      </c>
      <c r="M1350">
        <f t="shared" si="442"/>
        <v>41.490235529762437</v>
      </c>
      <c r="N1350" s="62">
        <f>'Config sheet'!$N$44</f>
        <v>5.8970333333333338</v>
      </c>
      <c r="O1350">
        <f t="shared" si="451"/>
        <v>-8.8345273097391956</v>
      </c>
      <c r="P1350">
        <f t="shared" si="452"/>
        <v>397.9805591701591</v>
      </c>
      <c r="Q1350">
        <f t="shared" si="443"/>
        <v>180</v>
      </c>
      <c r="R1350">
        <f t="shared" si="444"/>
        <v>71.636500650628648</v>
      </c>
      <c r="S1350">
        <f t="shared" si="445"/>
        <v>71.636500650628648</v>
      </c>
      <c r="T1350">
        <f t="shared" ca="1" si="446"/>
        <v>1.3924272678729401</v>
      </c>
      <c r="U1350">
        <f t="shared" ca="1" si="449"/>
        <v>34.508899999999997</v>
      </c>
      <c r="Z1350">
        <f t="shared" si="447"/>
        <v>5.032119535110785E-2</v>
      </c>
      <c r="AA1350" s="62">
        <f>PI()/4*('Config sheet'!$N$38^2-'Config sheet'!$N$41^2)*'Stage 2'!Z1350*2</f>
        <v>4.1808958543725462E-3</v>
      </c>
      <c r="AB1350">
        <f t="shared" si="448"/>
        <v>28.302134618170893</v>
      </c>
    </row>
    <row r="1351" spans="3:28" x14ac:dyDescent="0.25">
      <c r="C1351">
        <f t="shared" si="450"/>
        <v>-60</v>
      </c>
      <c r="D1351">
        <f t="shared" si="435"/>
        <v>995</v>
      </c>
      <c r="E1351">
        <f t="shared" si="436"/>
        <v>0.17780000000000001</v>
      </c>
      <c r="F1351">
        <f t="shared" si="434"/>
        <v>-1.0050251256281407E-2</v>
      </c>
      <c r="G1351">
        <f t="shared" si="437"/>
        <v>104.19615634406146</v>
      </c>
      <c r="H1351">
        <f t="shared" si="438"/>
        <v>-1.0471975511965976</v>
      </c>
      <c r="I1351" s="3">
        <f t="shared" si="439"/>
        <v>8.8900000000000007E-2</v>
      </c>
      <c r="J1351" s="3">
        <f t="shared" si="440"/>
        <v>0.40640000000000004</v>
      </c>
      <c r="K1351">
        <f t="shared" si="441"/>
        <v>9.1885329478529676E-2</v>
      </c>
      <c r="L1351" s="62">
        <f>PI()/4*('Config sheet'!$N$38^2-'Config sheet'!$N$41^2)*'Stage 2'!K1351*2</f>
        <v>7.6342183530022732E-3</v>
      </c>
      <c r="M1351">
        <f t="shared" si="442"/>
        <v>42.173198916214261</v>
      </c>
      <c r="N1351" s="62">
        <f>'Config sheet'!$N$44</f>
        <v>5.8970333333333338</v>
      </c>
      <c r="O1351">
        <f t="shared" si="451"/>
        <v>-8.8994356297456321</v>
      </c>
      <c r="P1351">
        <f t="shared" si="452"/>
        <v>377.02069797745537</v>
      </c>
      <c r="Q1351">
        <f t="shared" si="443"/>
        <v>180</v>
      </c>
      <c r="R1351">
        <f t="shared" si="444"/>
        <v>67.863725635941975</v>
      </c>
      <c r="S1351">
        <f t="shared" si="445"/>
        <v>67.863725635941975</v>
      </c>
      <c r="T1351">
        <f t="shared" ca="1" si="446"/>
        <v>1.3924272678729401</v>
      </c>
      <c r="U1351">
        <f t="shared" ca="1" si="449"/>
        <v>34.508899999999997</v>
      </c>
      <c r="Z1351">
        <f t="shared" si="447"/>
        <v>5.1809209478529683E-2</v>
      </c>
      <c r="AA1351" s="62">
        <f>PI()/4*('Config sheet'!$N$38^2-'Config sheet'!$N$41^2)*'Stage 2'!Z1351*2</f>
        <v>4.3045263057793163E-3</v>
      </c>
      <c r="AB1351">
        <f t="shared" si="448"/>
        <v>29.139037951928955</v>
      </c>
    </row>
    <row r="1352" spans="3:28" x14ac:dyDescent="0.25">
      <c r="C1352">
        <f t="shared" si="450"/>
        <v>-61</v>
      </c>
      <c r="D1352">
        <f t="shared" si="435"/>
        <v>995</v>
      </c>
      <c r="E1352">
        <f t="shared" si="436"/>
        <v>0.17780000000000001</v>
      </c>
      <c r="F1352">
        <f t="shared" si="434"/>
        <v>-1.0217755443886098E-2</v>
      </c>
      <c r="G1352">
        <f t="shared" si="437"/>
        <v>104.19615634406146</v>
      </c>
      <c r="H1352">
        <f t="shared" si="438"/>
        <v>-1.064650843716541</v>
      </c>
      <c r="I1352" s="3">
        <f t="shared" si="439"/>
        <v>8.8900000000000007E-2</v>
      </c>
      <c r="J1352" s="3">
        <f t="shared" si="440"/>
        <v>0.40640000000000004</v>
      </c>
      <c r="K1352">
        <f t="shared" si="441"/>
        <v>9.3383923387055257E-2</v>
      </c>
      <c r="L1352" s="62">
        <f>PI()/4*('Config sheet'!$N$38^2-'Config sheet'!$N$41^2)*'Stage 2'!K1352*2</f>
        <v>7.7587278169731965E-3</v>
      </c>
      <c r="M1352">
        <f t="shared" si="442"/>
        <v>42.861018172645657</v>
      </c>
      <c r="N1352" s="62">
        <f>'Config sheet'!$N$44</f>
        <v>5.8970333333333338</v>
      </c>
      <c r="O1352">
        <f t="shared" si="451"/>
        <v>-8.9608313748835773</v>
      </c>
      <c r="P1352">
        <f t="shared" si="452"/>
        <v>356.04245192450975</v>
      </c>
      <c r="Q1352">
        <f t="shared" si="443"/>
        <v>180</v>
      </c>
      <c r="R1352">
        <f t="shared" si="444"/>
        <v>64.087641346411758</v>
      </c>
      <c r="S1352">
        <f t="shared" si="445"/>
        <v>64.087641346411758</v>
      </c>
      <c r="T1352">
        <f t="shared" ca="1" si="446"/>
        <v>1.3924272678729401</v>
      </c>
      <c r="U1352">
        <f t="shared" ca="1" si="449"/>
        <v>34.508899999999997</v>
      </c>
      <c r="Z1352">
        <f t="shared" si="447"/>
        <v>5.3307803387055264E-2</v>
      </c>
      <c r="AA1352" s="62">
        <f>PI()/4*('Config sheet'!$N$38^2-'Config sheet'!$N$41^2)*'Stage 2'!Z1352*2</f>
        <v>4.4290357697502388E-3</v>
      </c>
      <c r="AB1352">
        <f t="shared" si="448"/>
        <v>29.981891668759985</v>
      </c>
    </row>
    <row r="1353" spans="3:28" x14ac:dyDescent="0.25">
      <c r="C1353">
        <f t="shared" si="450"/>
        <v>-62</v>
      </c>
      <c r="D1353">
        <f t="shared" si="435"/>
        <v>995</v>
      </c>
      <c r="E1353">
        <f t="shared" si="436"/>
        <v>0.17780000000000001</v>
      </c>
      <c r="F1353">
        <f t="shared" si="434"/>
        <v>-1.0385259631490788E-2</v>
      </c>
      <c r="G1353">
        <f t="shared" si="437"/>
        <v>104.19615634406146</v>
      </c>
      <c r="H1353">
        <f t="shared" si="438"/>
        <v>-1.0821041362364843</v>
      </c>
      <c r="I1353" s="3">
        <f t="shared" si="439"/>
        <v>8.8900000000000007E-2</v>
      </c>
      <c r="J1353" s="3">
        <f t="shared" si="440"/>
        <v>0.40640000000000004</v>
      </c>
      <c r="K1353">
        <f t="shared" si="441"/>
        <v>9.4892501803879759E-2</v>
      </c>
      <c r="L1353" s="62">
        <f>PI()/4*('Config sheet'!$N$38^2-'Config sheet'!$N$41^2)*'Stage 2'!K1353*2</f>
        <v>7.8840668357482852E-3</v>
      </c>
      <c r="M1353">
        <f t="shared" si="442"/>
        <v>43.55342008288001</v>
      </c>
      <c r="N1353" s="62">
        <f>'Config sheet'!$N$44</f>
        <v>5.8970333333333338</v>
      </c>
      <c r="O1353">
        <f t="shared" si="451"/>
        <v>-9.0187124858559322</v>
      </c>
      <c r="P1353">
        <f t="shared" si="452"/>
        <v>335.05798317065921</v>
      </c>
      <c r="Q1353">
        <f t="shared" si="443"/>
        <v>180</v>
      </c>
      <c r="R1353">
        <f t="shared" si="444"/>
        <v>60.310436970718648</v>
      </c>
      <c r="S1353">
        <f t="shared" si="445"/>
        <v>60.310436970718655</v>
      </c>
      <c r="T1353">
        <f t="shared" ca="1" si="446"/>
        <v>1.3924272678729401</v>
      </c>
      <c r="U1353">
        <f t="shared" ca="1" si="449"/>
        <v>34.508899999999997</v>
      </c>
      <c r="Z1353">
        <f t="shared" si="447"/>
        <v>5.4816381803879766E-2</v>
      </c>
      <c r="AA1353" s="62">
        <f>PI()/4*('Config sheet'!$N$38^2-'Config sheet'!$N$41^2)*'Stage 2'!Z1353*2</f>
        <v>4.5543747885253292E-3</v>
      </c>
      <c r="AB1353">
        <f t="shared" si="448"/>
        <v>30.830360969561173</v>
      </c>
    </row>
    <row r="1354" spans="3:28" x14ac:dyDescent="0.25">
      <c r="C1354">
        <f t="shared" si="450"/>
        <v>-63</v>
      </c>
      <c r="D1354">
        <f t="shared" si="435"/>
        <v>995</v>
      </c>
      <c r="E1354">
        <f t="shared" si="436"/>
        <v>0.17780000000000001</v>
      </c>
      <c r="F1354">
        <f t="shared" si="434"/>
        <v>-1.0552763819095479E-2</v>
      </c>
      <c r="G1354">
        <f t="shared" si="437"/>
        <v>104.19615634406146</v>
      </c>
      <c r="H1354">
        <f t="shared" si="438"/>
        <v>-1.0995574287564276</v>
      </c>
      <c r="I1354" s="3">
        <f t="shared" si="439"/>
        <v>8.8900000000000007E-2</v>
      </c>
      <c r="J1354" s="3">
        <f t="shared" si="440"/>
        <v>0.40640000000000004</v>
      </c>
      <c r="K1354">
        <f t="shared" si="441"/>
        <v>9.6410469160009671E-2</v>
      </c>
      <c r="L1354" s="62">
        <f>PI()/4*('Config sheet'!$N$38^2-'Config sheet'!$N$41^2)*'Stage 2'!K1354*2</f>
        <v>8.010185926958957E-3</v>
      </c>
      <c r="M1354">
        <f t="shared" si="442"/>
        <v>44.250131294797093</v>
      </c>
      <c r="N1354" s="62">
        <f>'Config sheet'!$N$44</f>
        <v>5.8970333333333338</v>
      </c>
      <c r="O1354">
        <f t="shared" si="451"/>
        <v>-9.0730789304539723</v>
      </c>
      <c r="P1354">
        <f t="shared" si="452"/>
        <v>314.07933121766916</v>
      </c>
      <c r="Q1354">
        <f t="shared" si="443"/>
        <v>180</v>
      </c>
      <c r="R1354">
        <f t="shared" si="444"/>
        <v>56.534279619180452</v>
      </c>
      <c r="S1354">
        <f t="shared" si="445"/>
        <v>56.534279619180452</v>
      </c>
      <c r="T1354">
        <f t="shared" ca="1" si="446"/>
        <v>1.3924272678729401</v>
      </c>
      <c r="U1354">
        <f t="shared" ca="1" si="449"/>
        <v>34.508899999999997</v>
      </c>
      <c r="Z1354">
        <f t="shared" si="447"/>
        <v>5.6334349160009678E-2</v>
      </c>
      <c r="AA1354" s="62">
        <f>PI()/4*('Config sheet'!$N$38^2-'Config sheet'!$N$41^2)*'Stage 2'!Z1354*2</f>
        <v>4.6804938797360002E-3</v>
      </c>
      <c r="AB1354">
        <f t="shared" si="448"/>
        <v>31.684110888644359</v>
      </c>
    </row>
    <row r="1355" spans="3:28" x14ac:dyDescent="0.25">
      <c r="C1355">
        <f t="shared" si="450"/>
        <v>-64</v>
      </c>
      <c r="D1355">
        <f t="shared" si="435"/>
        <v>995</v>
      </c>
      <c r="E1355">
        <f t="shared" si="436"/>
        <v>0.17780000000000001</v>
      </c>
      <c r="F1355">
        <f t="shared" si="434"/>
        <v>-1.0720268006700168E-2</v>
      </c>
      <c r="G1355">
        <f t="shared" si="437"/>
        <v>104.19615634406146</v>
      </c>
      <c r="H1355">
        <f t="shared" si="438"/>
        <v>-1.1170107212763709</v>
      </c>
      <c r="I1355" s="3">
        <f t="shared" si="439"/>
        <v>8.8900000000000007E-2</v>
      </c>
      <c r="J1355" s="3">
        <f t="shared" si="440"/>
        <v>0.40640000000000004</v>
      </c>
      <c r="K1355">
        <f t="shared" si="441"/>
        <v>9.7937229953601657E-2</v>
      </c>
      <c r="L1355" s="62">
        <f>PI()/4*('Config sheet'!$N$38^2-'Config sheet'!$N$41^2)*'Stage 2'!K1355*2</f>
        <v>8.1370356138157456E-3</v>
      </c>
      <c r="M1355">
        <f t="shared" si="442"/>
        <v>44.950878487097</v>
      </c>
      <c r="N1355" s="62">
        <f>'Config sheet'!$N$44</f>
        <v>5.8970333333333338</v>
      </c>
      <c r="O1355">
        <f t="shared" si="451"/>
        <v>-9.1239326821255666</v>
      </c>
      <c r="P1355">
        <f t="shared" si="452"/>
        <v>293.11840236186299</v>
      </c>
      <c r="Q1355">
        <f t="shared" si="443"/>
        <v>180</v>
      </c>
      <c r="R1355">
        <f t="shared" si="444"/>
        <v>52.761312425135351</v>
      </c>
      <c r="S1355">
        <f t="shared" si="445"/>
        <v>52.761312425135337</v>
      </c>
      <c r="T1355">
        <f t="shared" ca="1" si="446"/>
        <v>1.3924272678729401</v>
      </c>
      <c r="U1355">
        <f t="shared" ca="1" si="449"/>
        <v>34.508899999999997</v>
      </c>
      <c r="Z1355">
        <f t="shared" si="447"/>
        <v>5.7861109953601664E-2</v>
      </c>
      <c r="AA1355" s="62">
        <f>PI()/4*('Config sheet'!$N$38^2-'Config sheet'!$N$41^2)*'Stage 2'!Z1355*2</f>
        <v>4.8073435665927887E-3</v>
      </c>
      <c r="AB1355">
        <f t="shared" si="448"/>
        <v>32.542806498088673</v>
      </c>
    </row>
    <row r="1356" spans="3:28" x14ac:dyDescent="0.25">
      <c r="C1356">
        <f t="shared" si="450"/>
        <v>-65</v>
      </c>
      <c r="D1356">
        <f t="shared" si="435"/>
        <v>995</v>
      </c>
      <c r="E1356">
        <f t="shared" si="436"/>
        <v>0.17780000000000001</v>
      </c>
      <c r="F1356">
        <f t="shared" si="434"/>
        <v>-1.0887772194304857E-2</v>
      </c>
      <c r="G1356">
        <f t="shared" si="437"/>
        <v>104.19615634406146</v>
      </c>
      <c r="H1356">
        <f t="shared" si="438"/>
        <v>-1.134464013796314</v>
      </c>
      <c r="I1356" s="3">
        <f t="shared" si="439"/>
        <v>8.8900000000000007E-2</v>
      </c>
      <c r="J1356" s="3">
        <f t="shared" si="440"/>
        <v>0.40640000000000004</v>
      </c>
      <c r="K1356">
        <f t="shared" si="441"/>
        <v>9.9472189110279163E-2</v>
      </c>
      <c r="L1356" s="62">
        <f>PI()/4*('Config sheet'!$N$38^2-'Config sheet'!$N$41^2)*'Stage 2'!K1356*2</f>
        <v>8.2645664550449142E-3</v>
      </c>
      <c r="M1356">
        <f t="shared" si="442"/>
        <v>45.655388534677023</v>
      </c>
      <c r="N1356" s="62">
        <f>'Config sheet'!$N$44</f>
        <v>5.8970333333333338</v>
      </c>
      <c r="O1356">
        <f t="shared" si="451"/>
        <v>-9.1712776967932186</v>
      </c>
      <c r="P1356">
        <f t="shared" si="452"/>
        <v>272.18695934695711</v>
      </c>
      <c r="Q1356">
        <f t="shared" si="443"/>
        <v>180</v>
      </c>
      <c r="R1356">
        <f t="shared" si="444"/>
        <v>48.993652682452286</v>
      </c>
      <c r="S1356">
        <f t="shared" si="445"/>
        <v>48.993652682452279</v>
      </c>
      <c r="T1356">
        <f t="shared" ca="1" si="446"/>
        <v>1.3924272678729401</v>
      </c>
      <c r="U1356">
        <f t="shared" ca="1" si="449"/>
        <v>34.508899999999997</v>
      </c>
      <c r="Z1356">
        <f t="shared" si="447"/>
        <v>5.939606911027917E-2</v>
      </c>
      <c r="AA1356" s="62">
        <f>PI()/4*('Config sheet'!$N$38^2-'Config sheet'!$N$41^2)*'Stage 2'!Z1356*2</f>
        <v>4.9348744078219582E-3</v>
      </c>
      <c r="AB1356">
        <f t="shared" si="448"/>
        <v>33.406113110393235</v>
      </c>
    </row>
    <row r="1357" spans="3:28" x14ac:dyDescent="0.25">
      <c r="C1357">
        <f t="shared" si="450"/>
        <v>-66</v>
      </c>
      <c r="D1357">
        <f t="shared" si="435"/>
        <v>995</v>
      </c>
      <c r="E1357">
        <f t="shared" si="436"/>
        <v>0.17780000000000001</v>
      </c>
      <c r="F1357">
        <f t="shared" si="434"/>
        <v>-1.1055276381909548E-2</v>
      </c>
      <c r="G1357">
        <f t="shared" si="437"/>
        <v>104.19615634406146</v>
      </c>
      <c r="H1357">
        <f t="shared" si="438"/>
        <v>-1.1519173063162575</v>
      </c>
      <c r="I1357" s="3">
        <f t="shared" si="439"/>
        <v>8.8900000000000007E-2</v>
      </c>
      <c r="J1357" s="3">
        <f t="shared" si="440"/>
        <v>0.40640000000000004</v>
      </c>
      <c r="K1357">
        <f t="shared" si="441"/>
        <v>0.10101475234001839</v>
      </c>
      <c r="L1357" s="62">
        <f>PI()/4*('Config sheet'!$N$38^2-'Config sheet'!$N$41^2)*'Stage 2'!K1357*2</f>
        <v>8.3927290745400476E-3</v>
      </c>
      <c r="M1357">
        <f t="shared" si="442"/>
        <v>46.36338867243385</v>
      </c>
      <c r="N1357" s="62">
        <f>'Config sheet'!$N$44</f>
        <v>5.8970333333333338</v>
      </c>
      <c r="O1357">
        <f t="shared" si="451"/>
        <v>-9.2151198879565488</v>
      </c>
      <c r="P1357">
        <f t="shared" si="452"/>
        <v>251.29661122894296</v>
      </c>
      <c r="Q1357">
        <f t="shared" si="443"/>
        <v>180</v>
      </c>
      <c r="R1357">
        <f t="shared" si="444"/>
        <v>45.233390021209729</v>
      </c>
      <c r="S1357">
        <f t="shared" si="445"/>
        <v>45.233390021209736</v>
      </c>
      <c r="T1357">
        <f t="shared" ca="1" si="446"/>
        <v>1.3924272678729401</v>
      </c>
      <c r="U1357">
        <f t="shared" ca="1" si="449"/>
        <v>34.508899999999997</v>
      </c>
      <c r="Z1357">
        <f t="shared" si="447"/>
        <v>6.0938632340018395E-2</v>
      </c>
      <c r="AA1357" s="62">
        <f>PI()/4*('Config sheet'!$N$38^2-'Config sheet'!$N$41^2)*'Stage 2'!Z1357*2</f>
        <v>5.0630370273170898E-3</v>
      </c>
      <c r="AB1357">
        <f t="shared" si="448"/>
        <v>34.273696479200446</v>
      </c>
    </row>
    <row r="1358" spans="3:28" x14ac:dyDescent="0.25">
      <c r="C1358">
        <f t="shared" si="450"/>
        <v>-67</v>
      </c>
      <c r="D1358">
        <f t="shared" si="435"/>
        <v>995</v>
      </c>
      <c r="E1358">
        <f t="shared" si="436"/>
        <v>0.17780000000000001</v>
      </c>
      <c r="F1358">
        <f t="shared" si="434"/>
        <v>-1.1222780569514238E-2</v>
      </c>
      <c r="G1358">
        <f t="shared" si="437"/>
        <v>104.19615634406146</v>
      </c>
      <c r="H1358">
        <f t="shared" si="438"/>
        <v>-1.1693705988362006</v>
      </c>
      <c r="I1358" s="3">
        <f t="shared" si="439"/>
        <v>8.8900000000000007E-2</v>
      </c>
      <c r="J1358" s="3">
        <f t="shared" si="440"/>
        <v>0.40640000000000004</v>
      </c>
      <c r="K1358">
        <f t="shared" si="441"/>
        <v>0.10256432649019254</v>
      </c>
      <c r="L1358" s="62">
        <f>PI()/4*('Config sheet'!$N$38^2-'Config sheet'!$N$41^2)*'Stage 2'!K1358*2</f>
        <v>8.5214741906944336E-3</v>
      </c>
      <c r="M1358">
        <f t="shared" si="442"/>
        <v>47.074606657302567</v>
      </c>
      <c r="N1358" s="62">
        <f>'Config sheet'!$N$44</f>
        <v>5.8970333333333338</v>
      </c>
      <c r="O1358">
        <f t="shared" si="451"/>
        <v>-9.2554671001155935</v>
      </c>
      <c r="P1358">
        <f t="shared" si="452"/>
        <v>230.45880346408836</v>
      </c>
      <c r="Q1358">
        <f t="shared" si="443"/>
        <v>180</v>
      </c>
      <c r="R1358">
        <f t="shared" si="444"/>
        <v>41.482584623535907</v>
      </c>
      <c r="S1358">
        <f t="shared" si="445"/>
        <v>41.482584623535907</v>
      </c>
      <c r="T1358">
        <f t="shared" ca="1" si="446"/>
        <v>1.3924272678729401</v>
      </c>
      <c r="U1358">
        <f t="shared" ca="1" si="449"/>
        <v>34.508899999999997</v>
      </c>
      <c r="Z1358">
        <f t="shared" si="447"/>
        <v>6.2488206490192544E-2</v>
      </c>
      <c r="AA1358" s="62">
        <f>PI()/4*('Config sheet'!$N$38^2-'Config sheet'!$N$41^2)*'Stage 2'!Z1358*2</f>
        <v>5.1917821434714767E-3</v>
      </c>
      <c r="AB1358">
        <f t="shared" si="448"/>
        <v>35.145222997858575</v>
      </c>
    </row>
    <row r="1359" spans="3:28" x14ac:dyDescent="0.25">
      <c r="C1359">
        <f t="shared" si="450"/>
        <v>-68</v>
      </c>
      <c r="D1359">
        <f t="shared" si="435"/>
        <v>995</v>
      </c>
      <c r="E1359">
        <f t="shared" si="436"/>
        <v>0.17780000000000001</v>
      </c>
      <c r="F1359">
        <f t="shared" si="434"/>
        <v>-1.1390284757118929E-2</v>
      </c>
      <c r="G1359">
        <f t="shared" si="437"/>
        <v>104.19615634406146</v>
      </c>
      <c r="H1359">
        <f t="shared" si="438"/>
        <v>-1.186823891356144</v>
      </c>
      <c r="I1359" s="3">
        <f t="shared" si="439"/>
        <v>8.8900000000000007E-2</v>
      </c>
      <c r="J1359" s="3">
        <f t="shared" si="440"/>
        <v>0.40640000000000004</v>
      </c>
      <c r="K1359">
        <f t="shared" si="441"/>
        <v>0.10412031989437176</v>
      </c>
      <c r="L1359" s="62">
        <f>PI()/4*('Config sheet'!$N$38^2-'Config sheet'!$N$41^2)*'Stage 2'!K1359*2</f>
        <v>8.6507526453808384E-3</v>
      </c>
      <c r="M1359">
        <f t="shared" si="442"/>
        <v>47.78877092834761</v>
      </c>
      <c r="N1359" s="62">
        <f>'Config sheet'!$N$44</f>
        <v>5.8970333333333338</v>
      </c>
      <c r="O1359">
        <f t="shared" si="451"/>
        <v>-9.2923290805532837</v>
      </c>
      <c r="P1359">
        <f t="shared" si="452"/>
        <v>209.68480823083817</v>
      </c>
      <c r="Q1359">
        <f t="shared" si="443"/>
        <v>180</v>
      </c>
      <c r="R1359">
        <f t="shared" si="444"/>
        <v>37.743265481550878</v>
      </c>
      <c r="S1359">
        <f t="shared" si="445"/>
        <v>37.743265481550871</v>
      </c>
      <c r="T1359">
        <f t="shared" ca="1" si="446"/>
        <v>1.3924272678729401</v>
      </c>
      <c r="U1359">
        <f t="shared" ca="1" si="449"/>
        <v>34.508899999999997</v>
      </c>
      <c r="Z1359">
        <f t="shared" si="447"/>
        <v>6.4044199894371767E-2</v>
      </c>
      <c r="AA1359" s="62">
        <f>PI()/4*('Config sheet'!$N$38^2-'Config sheet'!$N$41^2)*'Stage 2'!Z1359*2</f>
        <v>5.3210605981578816E-3</v>
      </c>
      <c r="AB1359">
        <f t="shared" si="448"/>
        <v>36.020359895597167</v>
      </c>
    </row>
    <row r="1360" spans="3:28" x14ac:dyDescent="0.25">
      <c r="C1360">
        <f t="shared" si="450"/>
        <v>-69</v>
      </c>
      <c r="D1360">
        <f t="shared" si="435"/>
        <v>995</v>
      </c>
      <c r="E1360">
        <f t="shared" si="436"/>
        <v>0.17780000000000001</v>
      </c>
      <c r="F1360">
        <f t="shared" si="434"/>
        <v>-1.1557788944723618E-2</v>
      </c>
      <c r="G1360">
        <f t="shared" si="437"/>
        <v>104.19615634406146</v>
      </c>
      <c r="H1360">
        <f t="shared" si="438"/>
        <v>-1.2042771838760873</v>
      </c>
      <c r="I1360" s="3">
        <f t="shared" si="439"/>
        <v>8.8900000000000007E-2</v>
      </c>
      <c r="J1360" s="3">
        <f t="shared" si="440"/>
        <v>0.40640000000000004</v>
      </c>
      <c r="K1360">
        <f t="shared" si="441"/>
        <v>0.10568214271647469</v>
      </c>
      <c r="L1360" s="62">
        <f>PI()/4*('Config sheet'!$N$38^2-'Config sheet'!$N$41^2)*'Stage 2'!K1360*2</f>
        <v>8.780515432545051E-3</v>
      </c>
      <c r="M1360">
        <f t="shared" si="442"/>
        <v>48.505610764720188</v>
      </c>
      <c r="N1360" s="62">
        <f>'Config sheet'!$N$44</f>
        <v>5.8970333333333338</v>
      </c>
      <c r="O1360">
        <f t="shared" si="451"/>
        <v>-9.3257174495170982</v>
      </c>
      <c r="P1360">
        <f t="shared" si="452"/>
        <v>188.98571499611572</v>
      </c>
      <c r="Q1360">
        <f t="shared" si="443"/>
        <v>180</v>
      </c>
      <c r="R1360">
        <f t="shared" si="444"/>
        <v>34.017428699300837</v>
      </c>
      <c r="S1360">
        <f t="shared" si="445"/>
        <v>34.017428699300829</v>
      </c>
      <c r="T1360">
        <f t="shared" ca="1" si="446"/>
        <v>1.3924272678729401</v>
      </c>
      <c r="U1360">
        <f t="shared" ca="1" si="449"/>
        <v>34.508899999999997</v>
      </c>
      <c r="Z1360">
        <f t="shared" si="447"/>
        <v>6.5606022716474699E-2</v>
      </c>
      <c r="AA1360" s="62">
        <f>PI()/4*('Config sheet'!$N$38^2-'Config sheet'!$N$41^2)*'Stage 2'!Z1360*2</f>
        <v>5.450823385322095E-3</v>
      </c>
      <c r="AB1360">
        <f t="shared" si="448"/>
        <v>36.898775431088133</v>
      </c>
    </row>
    <row r="1361" spans="3:28" x14ac:dyDescent="0.25">
      <c r="C1361">
        <f t="shared" si="450"/>
        <v>-70</v>
      </c>
      <c r="D1361">
        <f t="shared" si="435"/>
        <v>995</v>
      </c>
      <c r="E1361">
        <f t="shared" si="436"/>
        <v>0.17780000000000001</v>
      </c>
      <c r="F1361">
        <f t="shared" si="434"/>
        <v>-1.1725293132328309E-2</v>
      </c>
      <c r="G1361">
        <f t="shared" si="437"/>
        <v>104.19615634406146</v>
      </c>
      <c r="H1361">
        <f t="shared" si="438"/>
        <v>-1.2217304763960306</v>
      </c>
      <c r="I1361" s="3">
        <f t="shared" si="439"/>
        <v>8.8900000000000007E-2</v>
      </c>
      <c r="J1361" s="3">
        <f t="shared" si="440"/>
        <v>0.40640000000000004</v>
      </c>
      <c r="K1361">
        <f t="shared" si="441"/>
        <v>0.1072492072898763</v>
      </c>
      <c r="L1361" s="62">
        <f>PI()/4*('Config sheet'!$N$38^2-'Config sheet'!$N$41^2)*'Stage 2'!K1361*2</f>
        <v>8.9107137263803871E-3</v>
      </c>
      <c r="M1361">
        <f t="shared" si="442"/>
        <v>49.224856441300815</v>
      </c>
      <c r="N1361" s="62">
        <f>'Config sheet'!$N$44</f>
        <v>5.8970333333333338</v>
      </c>
      <c r="O1361">
        <f t="shared" si="451"/>
        <v>-9.3556456688417313</v>
      </c>
      <c r="P1361">
        <f t="shared" si="452"/>
        <v>168.37242133619981</v>
      </c>
      <c r="Q1361">
        <f t="shared" si="443"/>
        <v>180</v>
      </c>
      <c r="R1361">
        <f t="shared" si="444"/>
        <v>30.307035840515969</v>
      </c>
      <c r="S1361">
        <f t="shared" si="445"/>
        <v>30.307035840515965</v>
      </c>
      <c r="T1361">
        <f t="shared" ca="1" si="446"/>
        <v>1.3924272678729401</v>
      </c>
      <c r="U1361">
        <f t="shared" ca="1" si="449"/>
        <v>34.508899999999997</v>
      </c>
      <c r="Z1361">
        <f t="shared" si="447"/>
        <v>6.717308728987631E-2</v>
      </c>
      <c r="AA1361" s="62">
        <f>PI()/4*('Config sheet'!$N$38^2-'Config sheet'!$N$41^2)*'Stage 2'!Z1361*2</f>
        <v>5.5810216791574302E-3</v>
      </c>
      <c r="AB1361">
        <f t="shared" si="448"/>
        <v>37.78013908317002</v>
      </c>
    </row>
    <row r="1362" spans="3:28" x14ac:dyDescent="0.25">
      <c r="C1362">
        <f t="shared" si="450"/>
        <v>-71</v>
      </c>
      <c r="D1362">
        <f t="shared" si="435"/>
        <v>995</v>
      </c>
      <c r="E1362">
        <f t="shared" si="436"/>
        <v>0.17780000000000001</v>
      </c>
      <c r="F1362">
        <f t="shared" si="434"/>
        <v>-1.1892797319932999E-2</v>
      </c>
      <c r="G1362">
        <f t="shared" si="437"/>
        <v>104.19615634406146</v>
      </c>
      <c r="H1362">
        <f t="shared" si="438"/>
        <v>-1.2391837689159739</v>
      </c>
      <c r="I1362" s="3">
        <f t="shared" si="439"/>
        <v>8.8900000000000007E-2</v>
      </c>
      <c r="J1362" s="3">
        <f t="shared" si="440"/>
        <v>0.40640000000000004</v>
      </c>
      <c r="K1362">
        <f t="shared" si="441"/>
        <v>0.10882092845108055</v>
      </c>
      <c r="L1362" s="62">
        <f>PI()/4*('Config sheet'!$N$38^2-'Config sheet'!$N$41^2)*'Stage 2'!K1362*2</f>
        <v>9.0412989090506105E-3</v>
      </c>
      <c r="M1362">
        <f t="shared" si="442"/>
        <v>49.946239381847143</v>
      </c>
      <c r="N1362" s="62">
        <f>'Config sheet'!$N$44</f>
        <v>5.8970333333333338</v>
      </c>
      <c r="O1362">
        <f t="shared" si="451"/>
        <v>-9.3821290090562162</v>
      </c>
      <c r="P1362">
        <f t="shared" si="452"/>
        <v>147.85562402204695</v>
      </c>
      <c r="Q1362">
        <f t="shared" si="443"/>
        <v>180</v>
      </c>
      <c r="R1362">
        <f t="shared" si="444"/>
        <v>26.614012323968449</v>
      </c>
      <c r="S1362">
        <f t="shared" si="445"/>
        <v>26.614012323968453</v>
      </c>
      <c r="T1362">
        <f t="shared" ca="1" si="446"/>
        <v>1.3924272678729401</v>
      </c>
      <c r="U1362">
        <f t="shared" ca="1" si="449"/>
        <v>34.508899999999997</v>
      </c>
      <c r="Z1362">
        <f t="shared" si="447"/>
        <v>6.8744808451080552E-2</v>
      </c>
      <c r="AA1362" s="62">
        <f>PI()/4*('Config sheet'!$N$38^2-'Config sheet'!$N$41^2)*'Stage 2'!Z1362*2</f>
        <v>5.7116068618276537E-3</v>
      </c>
      <c r="AB1362">
        <f t="shared" si="448"/>
        <v>38.66412173851549</v>
      </c>
    </row>
    <row r="1363" spans="3:28" x14ac:dyDescent="0.25">
      <c r="C1363">
        <f t="shared" si="450"/>
        <v>-72</v>
      </c>
      <c r="D1363">
        <f t="shared" si="435"/>
        <v>995</v>
      </c>
      <c r="E1363">
        <f t="shared" si="436"/>
        <v>0.17780000000000001</v>
      </c>
      <c r="F1363">
        <f t="shared" si="434"/>
        <v>-1.206030150753769E-2</v>
      </c>
      <c r="G1363">
        <f t="shared" si="437"/>
        <v>104.19615634406146</v>
      </c>
      <c r="H1363">
        <f t="shared" si="438"/>
        <v>-1.2566370614359172</v>
      </c>
      <c r="I1363" s="3">
        <f t="shared" si="439"/>
        <v>8.8900000000000007E-2</v>
      </c>
      <c r="J1363" s="3">
        <f t="shared" si="440"/>
        <v>0.40640000000000004</v>
      </c>
      <c r="K1363">
        <f t="shared" si="441"/>
        <v>0.11039672386757465</v>
      </c>
      <c r="L1363" s="62">
        <f>PI()/4*('Config sheet'!$N$38^2-'Config sheet'!$N$41^2)*'Stage 2'!K1363*2</f>
        <v>9.1722225979294445E-3</v>
      </c>
      <c r="M1363">
        <f t="shared" si="442"/>
        <v>50.669492309471387</v>
      </c>
      <c r="N1363" s="62">
        <f>'Config sheet'!$N$44</f>
        <v>5.8970333333333338</v>
      </c>
      <c r="O1363">
        <f t="shared" si="451"/>
        <v>-9.4051845150206397</v>
      </c>
      <c r="P1363">
        <f t="shared" si="452"/>
        <v>127.44581037858865</v>
      </c>
      <c r="Q1363">
        <f t="shared" si="443"/>
        <v>180</v>
      </c>
      <c r="R1363">
        <f t="shared" si="444"/>
        <v>22.940245868145958</v>
      </c>
      <c r="S1363">
        <f t="shared" si="445"/>
        <v>22.940245868145958</v>
      </c>
      <c r="T1363">
        <f t="shared" ca="1" si="446"/>
        <v>1.3924272678729401</v>
      </c>
      <c r="U1363">
        <f t="shared" ca="1" si="449"/>
        <v>34.508899999999997</v>
      </c>
      <c r="Z1363">
        <f t="shared" si="447"/>
        <v>7.032060386757466E-2</v>
      </c>
      <c r="AA1363" s="62">
        <f>PI()/4*('Config sheet'!$N$38^2-'Config sheet'!$N$41^2)*'Stage 2'!Z1363*2</f>
        <v>5.8425305507064885E-3</v>
      </c>
      <c r="AB1363">
        <f t="shared" si="448"/>
        <v>39.550395876026244</v>
      </c>
    </row>
    <row r="1364" spans="3:28" x14ac:dyDescent="0.25">
      <c r="C1364">
        <f t="shared" si="450"/>
        <v>-73</v>
      </c>
      <c r="D1364">
        <f t="shared" si="435"/>
        <v>995</v>
      </c>
      <c r="E1364">
        <f t="shared" si="436"/>
        <v>0.17780000000000001</v>
      </c>
      <c r="F1364">
        <f t="shared" si="434"/>
        <v>-1.2227805695142379E-2</v>
      </c>
      <c r="G1364">
        <f t="shared" si="437"/>
        <v>104.19615634406146</v>
      </c>
      <c r="H1364">
        <f t="shared" si="438"/>
        <v>-1.2740903539558606</v>
      </c>
      <c r="I1364" s="3">
        <f t="shared" si="439"/>
        <v>8.8900000000000007E-2</v>
      </c>
      <c r="J1364" s="3">
        <f t="shared" si="440"/>
        <v>0.40640000000000004</v>
      </c>
      <c r="K1364">
        <f t="shared" si="441"/>
        <v>0.1119760143594869</v>
      </c>
      <c r="L1364" s="62">
        <f>PI()/4*('Config sheet'!$N$38^2-'Config sheet'!$N$41^2)*'Stage 2'!K1364*2</f>
        <v>9.3034366723252458E-3</v>
      </c>
      <c r="M1364">
        <f t="shared" si="442"/>
        <v>51.394349394273632</v>
      </c>
      <c r="N1364" s="62">
        <f>'Config sheet'!$N$44</f>
        <v>5.8970333333333338</v>
      </c>
      <c r="O1364">
        <f t="shared" si="451"/>
        <v>-9.4248309701390625</v>
      </c>
      <c r="P1364">
        <f t="shared" si="452"/>
        <v>107.15324992719439</v>
      </c>
      <c r="Q1364">
        <f t="shared" si="443"/>
        <v>180</v>
      </c>
      <c r="R1364">
        <f t="shared" si="444"/>
        <v>19.287584986894995</v>
      </c>
      <c r="S1364">
        <f t="shared" si="445"/>
        <v>19.287584986894991</v>
      </c>
      <c r="T1364">
        <f t="shared" ca="1" si="446"/>
        <v>1.3924272678729401</v>
      </c>
      <c r="U1364">
        <f t="shared" ca="1" si="449"/>
        <v>34.508899999999997</v>
      </c>
      <c r="Z1364">
        <f t="shared" si="447"/>
        <v>7.1899894359486904E-2</v>
      </c>
      <c r="AA1364" s="62">
        <f>PI()/4*('Config sheet'!$N$38^2-'Config sheet'!$N$41^2)*'Stage 2'!Z1364*2</f>
        <v>5.973744625102289E-3</v>
      </c>
      <c r="AB1364">
        <f t="shared" si="448"/>
        <v>40.438635747742914</v>
      </c>
    </row>
    <row r="1365" spans="3:28" x14ac:dyDescent="0.25">
      <c r="C1365">
        <f t="shared" si="450"/>
        <v>-74</v>
      </c>
      <c r="D1365">
        <f t="shared" si="435"/>
        <v>995</v>
      </c>
      <c r="E1365">
        <f t="shared" si="436"/>
        <v>0.17780000000000001</v>
      </c>
      <c r="F1365">
        <f t="shared" si="434"/>
        <v>-1.239530988274707E-2</v>
      </c>
      <c r="G1365">
        <f t="shared" si="437"/>
        <v>104.19615634406146</v>
      </c>
      <c r="H1365">
        <f t="shared" si="438"/>
        <v>-1.2915436464758039</v>
      </c>
      <c r="I1365" s="3">
        <f t="shared" si="439"/>
        <v>8.8900000000000007E-2</v>
      </c>
      <c r="J1365" s="3">
        <f t="shared" si="440"/>
        <v>0.40640000000000004</v>
      </c>
      <c r="K1365">
        <f t="shared" si="441"/>
        <v>0.11355822421468287</v>
      </c>
      <c r="L1365" s="62">
        <f>PI()/4*('Config sheet'!$N$38^2-'Config sheet'!$N$41^2)*'Stage 2'!K1365*2</f>
        <v>9.4348932996605218E-3</v>
      </c>
      <c r="M1365">
        <f t="shared" si="442"/>
        <v>52.120546397963608</v>
      </c>
      <c r="N1365" s="62">
        <f>'Config sheet'!$N$44</f>
        <v>5.8970333333333338</v>
      </c>
      <c r="O1365">
        <f t="shared" si="451"/>
        <v>-9.4410888591968831</v>
      </c>
      <c r="P1365">
        <f t="shared" si="452"/>
        <v>86.987986320135349</v>
      </c>
      <c r="Q1365">
        <f t="shared" si="443"/>
        <v>180</v>
      </c>
      <c r="R1365">
        <f t="shared" si="444"/>
        <v>15.657837537624367</v>
      </c>
      <c r="S1365">
        <f t="shared" si="445"/>
        <v>15.657837537624362</v>
      </c>
      <c r="T1365">
        <f t="shared" ca="1" si="446"/>
        <v>1.3924272678729401</v>
      </c>
      <c r="U1365">
        <f t="shared" ca="1" si="449"/>
        <v>34.508899999999997</v>
      </c>
      <c r="Z1365">
        <f t="shared" si="447"/>
        <v>7.3482104214682875E-2</v>
      </c>
      <c r="AA1365" s="62">
        <f>PI()/4*('Config sheet'!$N$38^2-'Config sheet'!$N$41^2)*'Stage 2'!Z1365*2</f>
        <v>6.105201252437565E-3</v>
      </c>
      <c r="AB1365">
        <f t="shared" si="448"/>
        <v>41.328517556064611</v>
      </c>
    </row>
    <row r="1366" spans="3:28" x14ac:dyDescent="0.25">
      <c r="C1366">
        <f t="shared" si="450"/>
        <v>-75</v>
      </c>
      <c r="D1366">
        <f t="shared" si="435"/>
        <v>995</v>
      </c>
      <c r="E1366">
        <f t="shared" si="436"/>
        <v>0.17780000000000001</v>
      </c>
      <c r="F1366">
        <f t="shared" si="434"/>
        <v>-1.2562814070351759E-2</v>
      </c>
      <c r="G1366">
        <f t="shared" si="437"/>
        <v>104.19615634406146</v>
      </c>
      <c r="H1366">
        <f t="shared" si="438"/>
        <v>-1.3089969389957472</v>
      </c>
      <c r="I1366" s="3">
        <f t="shared" si="439"/>
        <v>8.8900000000000007E-2</v>
      </c>
      <c r="J1366" s="3">
        <f t="shared" si="440"/>
        <v>0.40640000000000004</v>
      </c>
      <c r="K1366">
        <f t="shared" si="441"/>
        <v>0.11514278149693974</v>
      </c>
      <c r="L1366" s="62">
        <f>PI()/4*('Config sheet'!$N$38^2-'Config sheet'!$N$41^2)*'Stage 2'!K1366*2</f>
        <v>9.5665449610763467E-3</v>
      </c>
      <c r="M1366">
        <f t="shared" si="442"/>
        <v>52.84782081530539</v>
      </c>
      <c r="N1366" s="62">
        <f>'Config sheet'!$N$44</f>
        <v>5.8970333333333338</v>
      </c>
      <c r="O1366">
        <f t="shared" si="451"/>
        <v>-9.4539803298722198</v>
      </c>
      <c r="P1366">
        <f t="shared" si="452"/>
        <v>66.959829575522463</v>
      </c>
      <c r="Q1366">
        <f t="shared" si="443"/>
        <v>180</v>
      </c>
      <c r="R1366">
        <f t="shared" si="444"/>
        <v>12.05276932359404</v>
      </c>
      <c r="S1366">
        <f t="shared" si="445"/>
        <v>12.052769323594042</v>
      </c>
      <c r="T1366">
        <f t="shared" ca="1" si="446"/>
        <v>1.3924272678729401</v>
      </c>
      <c r="U1366">
        <f t="shared" ca="1" si="449"/>
        <v>34.508899999999997</v>
      </c>
      <c r="Z1366">
        <f t="shared" si="447"/>
        <v>7.5066661496939746E-2</v>
      </c>
      <c r="AA1366" s="62">
        <f>PI()/4*('Config sheet'!$N$38^2-'Config sheet'!$N$41^2)*'Stage 2'!Z1366*2</f>
        <v>6.236852913853389E-3</v>
      </c>
      <c r="AB1366">
        <f t="shared" si="448"/>
        <v>42.219719627075222</v>
      </c>
    </row>
    <row r="1367" spans="3:28" x14ac:dyDescent="0.25">
      <c r="C1367">
        <f t="shared" si="450"/>
        <v>-76</v>
      </c>
      <c r="D1367">
        <f t="shared" si="435"/>
        <v>995</v>
      </c>
      <c r="E1367">
        <f t="shared" si="436"/>
        <v>0.17780000000000001</v>
      </c>
      <c r="F1367">
        <f t="shared" ref="F1367:F1430" si="453">C1367*$G$4</f>
        <v>-1.2730318257956449E-2</v>
      </c>
      <c r="G1367">
        <f t="shared" si="437"/>
        <v>104.19615634406146</v>
      </c>
      <c r="H1367">
        <f t="shared" si="438"/>
        <v>-1.3264502315156903</v>
      </c>
      <c r="I1367" s="3">
        <f t="shared" si="439"/>
        <v>8.8900000000000007E-2</v>
      </c>
      <c r="J1367" s="3">
        <f t="shared" si="440"/>
        <v>0.40640000000000004</v>
      </c>
      <c r="K1367">
        <f t="shared" si="441"/>
        <v>0.11672911834685451</v>
      </c>
      <c r="L1367" s="62">
        <f>PI()/4*('Config sheet'!$N$38^2-'Config sheet'!$N$41^2)*'Stage 2'!K1367*2</f>
        <v>9.6983444764330712E-3</v>
      </c>
      <c r="M1367">
        <f t="shared" si="442"/>
        <v>53.575912012227192</v>
      </c>
      <c r="N1367" s="62">
        <f>'Config sheet'!$N$44</f>
        <v>5.8970333333333338</v>
      </c>
      <c r="O1367">
        <f t="shared" si="451"/>
        <v>-9.4635291529723542</v>
      </c>
      <c r="P1367">
        <f t="shared" si="452"/>
        <v>47.078348620816115</v>
      </c>
      <c r="Q1367">
        <f t="shared" si="443"/>
        <v>180</v>
      </c>
      <c r="R1367">
        <f t="shared" si="444"/>
        <v>8.4741027517469014</v>
      </c>
      <c r="S1367">
        <f t="shared" si="445"/>
        <v>8.4741027517469014</v>
      </c>
      <c r="T1367">
        <f t="shared" ca="1" si="446"/>
        <v>1.3924272678729401</v>
      </c>
      <c r="U1367">
        <f t="shared" ca="1" si="449"/>
        <v>34.508899999999997</v>
      </c>
      <c r="Z1367">
        <f t="shared" si="447"/>
        <v>7.6652998346854517E-2</v>
      </c>
      <c r="AA1367" s="62">
        <f>PI()/4*('Config sheet'!$N$38^2-'Config sheet'!$N$41^2)*'Stage 2'!Z1367*2</f>
        <v>6.3686524292101135E-3</v>
      </c>
      <c r="AB1367">
        <f t="shared" si="448"/>
        <v>43.11192257978319</v>
      </c>
    </row>
    <row r="1368" spans="3:28" x14ac:dyDescent="0.25">
      <c r="C1368">
        <f t="shared" si="450"/>
        <v>-77</v>
      </c>
      <c r="D1368">
        <f t="shared" ref="D1368:D1431" si="454">$D$4</f>
        <v>995</v>
      </c>
      <c r="E1368">
        <f t="shared" ref="E1368:E1431" si="455">$E$4</f>
        <v>0.17780000000000001</v>
      </c>
      <c r="F1368">
        <f t="shared" si="453"/>
        <v>-1.289782244556114E-2</v>
      </c>
      <c r="G1368">
        <f t="shared" ref="G1368:G1431" si="456">D1368/60*2*PI()</f>
        <v>104.19615634406146</v>
      </c>
      <c r="H1368">
        <f t="shared" ref="H1368:H1431" si="457">G1368*F1368</f>
        <v>-1.3439035240356336</v>
      </c>
      <c r="I1368" s="3">
        <f t="shared" ref="I1368:I1431" si="458">$I$4</f>
        <v>8.8900000000000007E-2</v>
      </c>
      <c r="J1368" s="3">
        <f t="shared" ref="J1368:J1431" si="459">$J$4</f>
        <v>0.40640000000000004</v>
      </c>
      <c r="K1368">
        <f t="shared" ref="K1368:K1431" si="460">(J1368+I1368)-(I1368*COS(H1368)+(J1368^2-I1368^2*(SIN(H1368))^2)^0.5)+$B$1111</f>
        <v>0.11831667127514689</v>
      </c>
      <c r="L1368" s="62">
        <f>PI()/4*('Config sheet'!$N$38^2-'Config sheet'!$N$41^2)*'Stage 2'!K1368*2</f>
        <v>9.8302450286791628E-3</v>
      </c>
      <c r="M1368">
        <f t="shared" ref="M1368:M1431" si="461">L1368*100/$AG$741</f>
        <v>54.304561360440466</v>
      </c>
      <c r="N1368" s="62">
        <f>'Config sheet'!$N$44</f>
        <v>5.8970333333333338</v>
      </c>
      <c r="O1368">
        <f t="shared" si="451"/>
        <v>-9.4697606814475588</v>
      </c>
      <c r="P1368">
        <f t="shared" si="452"/>
        <v>27.352864152622459</v>
      </c>
      <c r="Q1368">
        <f t="shared" ref="Q1368:Q1431" si="462">$V$4</f>
        <v>180</v>
      </c>
      <c r="R1368">
        <f t="shared" ref="R1368:R1431" si="463">Q1368*I1368*G1368^2*(COS(H1368)+(I1368/J1368)*COS(2*H1368))*10^-3</f>
        <v>4.9235155474720367</v>
      </c>
      <c r="S1368">
        <f t="shared" ref="S1368:S1431" si="464">Q1368*P1368*10^-3</f>
        <v>4.923515547472042</v>
      </c>
      <c r="T1368">
        <f t="shared" ref="T1368:T1431" ca="1" si="465">$V$741</f>
        <v>1.3924272678729401</v>
      </c>
      <c r="U1368">
        <f t="shared" ca="1" si="449"/>
        <v>34.508899999999997</v>
      </c>
      <c r="Z1368">
        <f t="shared" ref="Z1368:Z1431" si="466">(J1368+I1368)-(I1368*COS(H1368)+(J1368^2-I1368^2*(SIN(H1368))^2)^0.5)</f>
        <v>7.8240551275146897E-2</v>
      </c>
      <c r="AA1368" s="62">
        <f>PI()/4*('Config sheet'!$N$38^2-'Config sheet'!$N$41^2)*'Stage 2'!Z1368*2</f>
        <v>6.5005529814562051E-3</v>
      </c>
      <c r="AB1368">
        <f t="shared" ref="AB1368:AB1431" si="467">AA1368*100/($AG$741-$AG$743)</f>
        <v>44.004809491083734</v>
      </c>
    </row>
    <row r="1369" spans="3:28" x14ac:dyDescent="0.25">
      <c r="C1369">
        <f t="shared" si="450"/>
        <v>-78</v>
      </c>
      <c r="D1369">
        <f t="shared" si="454"/>
        <v>995</v>
      </c>
      <c r="E1369">
        <f t="shared" si="455"/>
        <v>0.17780000000000001</v>
      </c>
      <c r="F1369">
        <f t="shared" si="453"/>
        <v>-1.3065326633165829E-2</v>
      </c>
      <c r="G1369">
        <f t="shared" si="456"/>
        <v>104.19615634406146</v>
      </c>
      <c r="H1369">
        <f t="shared" si="457"/>
        <v>-1.3613568165555769</v>
      </c>
      <c r="I1369" s="3">
        <f t="shared" si="458"/>
        <v>8.8900000000000007E-2</v>
      </c>
      <c r="J1369" s="3">
        <f t="shared" si="459"/>
        <v>0.40640000000000004</v>
      </c>
      <c r="K1369">
        <f t="shared" si="460"/>
        <v>0.11990488144803713</v>
      </c>
      <c r="L1369" s="62">
        <f>PI()/4*('Config sheet'!$N$38^2-'Config sheet'!$N$41^2)*'Stage 2'!K1369*2</f>
        <v>9.9622001875615904E-3</v>
      </c>
      <c r="M1369">
        <f t="shared" si="461"/>
        <v>55.033512368421626</v>
      </c>
      <c r="N1369" s="62">
        <f>'Config sheet'!$N$44</f>
        <v>5.8970333333333338</v>
      </c>
      <c r="O1369">
        <f t="shared" si="451"/>
        <v>-9.4727018082359233</v>
      </c>
      <c r="P1369">
        <f t="shared" si="452"/>
        <v>7.7924418201020558</v>
      </c>
      <c r="Q1369">
        <f t="shared" si="462"/>
        <v>180</v>
      </c>
      <c r="R1369">
        <f t="shared" si="463"/>
        <v>1.4026395276183654</v>
      </c>
      <c r="S1369">
        <f t="shared" si="464"/>
        <v>1.4026395276183701</v>
      </c>
      <c r="T1369">
        <f t="shared" ca="1" si="465"/>
        <v>1.3924272678729401</v>
      </c>
      <c r="U1369">
        <f t="shared" ref="U1369:U1432" ca="1" si="468">IF(AND(L1369&lt;=$AG$740, U1368*(L1368/L1369)^T1369&lt;$AB$742, U1368*(L1368/L1369)^T1369&gt;$AB$740),U1368*(L1368/L1369)^T1369,IF(C1369&lt;0,$AB$741,IF(L1369&gt;=$AG$742,  U1368*(L1368/L1369)^T1369,$AB$743)))</f>
        <v>34.508899999999997</v>
      </c>
      <c r="Z1369">
        <f t="shared" si="466"/>
        <v>7.9828761448037133E-2</v>
      </c>
      <c r="AA1369" s="62">
        <f>PI()/4*('Config sheet'!$N$38^2-'Config sheet'!$N$41^2)*'Stage 2'!Z1369*2</f>
        <v>6.6325081403386327E-3</v>
      </c>
      <c r="AB1369">
        <f t="shared" si="467"/>
        <v>44.898066056263858</v>
      </c>
    </row>
    <row r="1370" spans="3:28" x14ac:dyDescent="0.25">
      <c r="C1370">
        <f t="shared" si="450"/>
        <v>-79</v>
      </c>
      <c r="D1370">
        <f t="shared" si="454"/>
        <v>995</v>
      </c>
      <c r="E1370">
        <f t="shared" si="455"/>
        <v>0.17780000000000001</v>
      </c>
      <c r="F1370">
        <f t="shared" si="453"/>
        <v>-1.323283082077052E-2</v>
      </c>
      <c r="G1370">
        <f t="shared" si="456"/>
        <v>104.19615634406146</v>
      </c>
      <c r="H1370">
        <f t="shared" si="457"/>
        <v>-1.3788101090755203</v>
      </c>
      <c r="I1370" s="3">
        <f t="shared" si="458"/>
        <v>8.8900000000000007E-2</v>
      </c>
      <c r="J1370" s="3">
        <f t="shared" si="459"/>
        <v>0.40640000000000004</v>
      </c>
      <c r="K1370">
        <f t="shared" si="460"/>
        <v>0.12149319496438787</v>
      </c>
      <c r="L1370" s="62">
        <f>PI()/4*('Config sheet'!$N$38^2-'Config sheet'!$N$41^2)*'Stage 2'!K1370*2</f>
        <v>1.0094163932651928E-2</v>
      </c>
      <c r="M1370">
        <f t="shared" si="461"/>
        <v>55.762510808613563</v>
      </c>
      <c r="N1370" s="62">
        <f>'Config sheet'!$N$44</f>
        <v>5.8970333333333338</v>
      </c>
      <c r="O1370">
        <f t="shared" si="451"/>
        <v>-9.4723809229939597</v>
      </c>
      <c r="P1370">
        <f t="shared" si="452"/>
        <v>-11.594114261091107</v>
      </c>
      <c r="Q1370">
        <f t="shared" si="462"/>
        <v>180</v>
      </c>
      <c r="R1370">
        <f t="shared" si="463"/>
        <v>-2.0869405669963972</v>
      </c>
      <c r="S1370">
        <f t="shared" si="464"/>
        <v>-2.0869405669963994</v>
      </c>
      <c r="T1370">
        <f t="shared" ca="1" si="465"/>
        <v>1.3924272678729401</v>
      </c>
      <c r="U1370">
        <f t="shared" ca="1" si="468"/>
        <v>34.508899999999997</v>
      </c>
      <c r="Z1370">
        <f t="shared" si="466"/>
        <v>8.1417074964387881E-2</v>
      </c>
      <c r="AA1370" s="62">
        <f>PI()/4*('Config sheet'!$N$38^2-'Config sheet'!$N$41^2)*'Stage 2'!Z1370*2</f>
        <v>6.7644718854289708E-3</v>
      </c>
      <c r="AB1370">
        <f t="shared" si="467"/>
        <v>45.79138074487507</v>
      </c>
    </row>
    <row r="1371" spans="3:28" x14ac:dyDescent="0.25">
      <c r="C1371">
        <f t="shared" ref="C1371:C1402" si="469">180-C1006</f>
        <v>-80</v>
      </c>
      <c r="D1371">
        <f t="shared" si="454"/>
        <v>995</v>
      </c>
      <c r="E1371">
        <f t="shared" si="455"/>
        <v>0.17780000000000001</v>
      </c>
      <c r="F1371">
        <f t="shared" si="453"/>
        <v>-1.340033500837521E-2</v>
      </c>
      <c r="G1371">
        <f t="shared" si="456"/>
        <v>104.19615634406146</v>
      </c>
      <c r="H1371">
        <f t="shared" si="457"/>
        <v>-1.3962634015954636</v>
      </c>
      <c r="I1371" s="3">
        <f t="shared" si="458"/>
        <v>8.8900000000000007E-2</v>
      </c>
      <c r="J1371" s="3">
        <f t="shared" si="459"/>
        <v>0.40640000000000004</v>
      </c>
      <c r="K1371">
        <f t="shared" si="460"/>
        <v>0.12308106312431333</v>
      </c>
      <c r="L1371" s="62">
        <f>PI()/4*('Config sheet'!$N$38^2-'Config sheet'!$N$41^2)*'Stage 2'!K1371*2</f>
        <v>1.0226090675663536E-2</v>
      </c>
      <c r="M1371">
        <f t="shared" si="461"/>
        <v>56.49130484071101</v>
      </c>
      <c r="N1371" s="62">
        <f>'Config sheet'!$N$44</f>
        <v>5.8970333333333338</v>
      </c>
      <c r="O1371">
        <f>I1371*G1371*SIN(H1371)+I1371^2*G1371*SIN(2*H1371)/(2*J1371)</f>
        <v>-9.4688278677688977</v>
      </c>
      <c r="P1371">
        <f>I1371*G1371^2*COS(H1371)+(I1371^2*G1371^2*COS(2*H1371)/J1371)</f>
        <v>-30.798267657823573</v>
      </c>
      <c r="Q1371">
        <f t="shared" si="462"/>
        <v>180</v>
      </c>
      <c r="R1371">
        <f t="shared" si="463"/>
        <v>-5.5436881784082486</v>
      </c>
      <c r="S1371">
        <f t="shared" si="464"/>
        <v>-5.5436881784082432</v>
      </c>
      <c r="T1371">
        <f t="shared" ca="1" si="465"/>
        <v>1.3924272678729401</v>
      </c>
      <c r="U1371">
        <f t="shared" ca="1" si="468"/>
        <v>34.508899999999997</v>
      </c>
      <c r="Z1371">
        <f t="shared" si="466"/>
        <v>8.3004943124313335E-2</v>
      </c>
      <c r="AA1371" s="62">
        <f>PI()/4*('Config sheet'!$N$38^2-'Config sheet'!$N$41^2)*'Stage 2'!Z1371*2</f>
        <v>6.896398628440578E-3</v>
      </c>
      <c r="AB1371">
        <f t="shared" si="467"/>
        <v>46.684444951807265</v>
      </c>
    </row>
    <row r="1372" spans="3:28" x14ac:dyDescent="0.25">
      <c r="C1372">
        <f t="shared" si="469"/>
        <v>-81</v>
      </c>
      <c r="D1372">
        <f t="shared" si="454"/>
        <v>995</v>
      </c>
      <c r="E1372">
        <f t="shared" si="455"/>
        <v>0.17780000000000001</v>
      </c>
      <c r="F1372">
        <f t="shared" si="453"/>
        <v>-1.3567839195979901E-2</v>
      </c>
      <c r="G1372">
        <f t="shared" si="456"/>
        <v>104.19615634406146</v>
      </c>
      <c r="H1372">
        <f t="shared" si="457"/>
        <v>-1.4137166941154069</v>
      </c>
      <c r="I1372" s="3">
        <f t="shared" si="458"/>
        <v>8.8900000000000007E-2</v>
      </c>
      <c r="J1372" s="3">
        <f t="shared" si="459"/>
        <v>0.40640000000000004</v>
      </c>
      <c r="K1372">
        <f t="shared" si="460"/>
        <v>0.12466794268897791</v>
      </c>
      <c r="L1372" s="62">
        <f>PI()/4*('Config sheet'!$N$38^2-'Config sheet'!$N$41^2)*'Stage 2'!K1372*2</f>
        <v>1.0357935282036714E-2</v>
      </c>
      <c r="M1372">
        <f t="shared" si="461"/>
        <v>57.219645130901867</v>
      </c>
      <c r="N1372" s="62">
        <f>'Config sheet'!$N$44</f>
        <v>5.8970333333333338</v>
      </c>
      <c r="O1372">
        <f t="shared" ref="O1372:O1431" si="470">I1372*G1372*SIN(H1372)+I1372^2*G1372*SIN(2*H1372)/(2*J1372)</f>
        <v>-9.4620738916696627</v>
      </c>
      <c r="P1372">
        <f t="shared" ref="P1372:P1431" si="471">I1372*G1372^2*COS(H1372)+(I1372^2*G1372^2*COS(2*H1372)/J1372)</f>
        <v>-49.811755425353169</v>
      </c>
      <c r="Q1372">
        <f t="shared" si="462"/>
        <v>180</v>
      </c>
      <c r="R1372">
        <f t="shared" si="463"/>
        <v>-8.9661159765635734</v>
      </c>
      <c r="S1372">
        <f t="shared" si="464"/>
        <v>-8.9661159765635716</v>
      </c>
      <c r="T1372">
        <f t="shared" ca="1" si="465"/>
        <v>1.3924272678729401</v>
      </c>
      <c r="U1372">
        <f t="shared" ca="1" si="468"/>
        <v>34.508899999999997</v>
      </c>
      <c r="Z1372">
        <f t="shared" si="466"/>
        <v>8.4591822688977913E-2</v>
      </c>
      <c r="AA1372" s="62">
        <f>PI()/4*('Config sheet'!$N$38^2-'Config sheet'!$N$41^2)*'Stage 2'!Z1372*2</f>
        <v>7.028243234813757E-3</v>
      </c>
      <c r="AB1372">
        <f t="shared" si="467"/>
        <v>47.576953143407145</v>
      </c>
    </row>
    <row r="1373" spans="3:28" x14ac:dyDescent="0.25">
      <c r="C1373">
        <f t="shared" si="469"/>
        <v>-82</v>
      </c>
      <c r="D1373">
        <f t="shared" si="454"/>
        <v>995</v>
      </c>
      <c r="E1373">
        <f t="shared" si="455"/>
        <v>0.17780000000000001</v>
      </c>
      <c r="F1373">
        <f t="shared" si="453"/>
        <v>-1.373534338358459E-2</v>
      </c>
      <c r="G1373">
        <f t="shared" si="456"/>
        <v>104.19615634406146</v>
      </c>
      <c r="H1373">
        <f t="shared" si="457"/>
        <v>-1.4311699866353502</v>
      </c>
      <c r="I1373" s="3">
        <f t="shared" si="458"/>
        <v>8.8900000000000007E-2</v>
      </c>
      <c r="J1373" s="3">
        <f t="shared" si="459"/>
        <v>0.40640000000000004</v>
      </c>
      <c r="K1373">
        <f t="shared" si="460"/>
        <v>0.12625329613131775</v>
      </c>
      <c r="L1373" s="62">
        <f>PI()/4*('Config sheet'!$N$38^2-'Config sheet'!$N$41^2)*'Stage 2'!K1373*2</f>
        <v>1.0489653091769705E-2</v>
      </c>
      <c r="M1373">
        <f t="shared" si="461"/>
        <v>57.947284966942561</v>
      </c>
      <c r="N1373" s="62">
        <f>'Config sheet'!$N$44</f>
        <v>5.8970333333333338</v>
      </c>
      <c r="O1373">
        <f t="shared" si="470"/>
        <v>-9.4521516045944765</v>
      </c>
      <c r="P1373">
        <f t="shared" si="471"/>
        <v>-68.626593564382262</v>
      </c>
      <c r="Q1373">
        <f t="shared" si="462"/>
        <v>180</v>
      </c>
      <c r="R1373">
        <f t="shared" si="463"/>
        <v>-12.352786841588804</v>
      </c>
      <c r="S1373">
        <f t="shared" si="464"/>
        <v>-12.352786841588808</v>
      </c>
      <c r="T1373">
        <f t="shared" ca="1" si="465"/>
        <v>1.3924272678729401</v>
      </c>
      <c r="U1373">
        <f t="shared" ca="1" si="468"/>
        <v>34.508899999999997</v>
      </c>
      <c r="Z1373">
        <f t="shared" si="466"/>
        <v>8.6177176131317756E-2</v>
      </c>
      <c r="AA1373" s="62">
        <f>PI()/4*('Config sheet'!$N$38^2-'Config sheet'!$N$41^2)*'Stage 2'!Z1373*2</f>
        <v>7.1599610445467476E-3</v>
      </c>
      <c r="AB1373">
        <f t="shared" si="467"/>
        <v>48.46860299849142</v>
      </c>
    </row>
    <row r="1374" spans="3:28" x14ac:dyDescent="0.25">
      <c r="C1374">
        <f t="shared" si="469"/>
        <v>-83</v>
      </c>
      <c r="D1374">
        <f t="shared" si="454"/>
        <v>995</v>
      </c>
      <c r="E1374">
        <f t="shared" si="455"/>
        <v>0.17780000000000001</v>
      </c>
      <c r="F1374">
        <f t="shared" si="453"/>
        <v>-1.3902847571189281E-2</v>
      </c>
      <c r="G1374">
        <f t="shared" si="456"/>
        <v>104.19615634406146</v>
      </c>
      <c r="H1374">
        <f t="shared" si="457"/>
        <v>-1.4486232791552935</v>
      </c>
      <c r="I1374" s="3">
        <f t="shared" si="458"/>
        <v>8.8900000000000007E-2</v>
      </c>
      <c r="J1374" s="3">
        <f t="shared" si="459"/>
        <v>0.40640000000000004</v>
      </c>
      <c r="K1374">
        <f t="shared" si="460"/>
        <v>0.12783659187743796</v>
      </c>
      <c r="L1374" s="62">
        <f>PI()/4*('Config sheet'!$N$38^2-'Config sheet'!$N$41^2)*'Stage 2'!K1374*2</f>
        <v>1.0621199939474982E-2</v>
      </c>
      <c r="M1374">
        <f t="shared" si="461"/>
        <v>58.673980368953671</v>
      </c>
      <c r="N1374" s="62">
        <f>'Config sheet'!$N$44</f>
        <v>5.8970333333333338</v>
      </c>
      <c r="O1374">
        <f t="shared" si="470"/>
        <v>-9.4390949300739582</v>
      </c>
      <c r="P1374">
        <f t="shared" si="471"/>
        <v>-87.2350821240491</v>
      </c>
      <c r="Q1374">
        <f t="shared" si="462"/>
        <v>180</v>
      </c>
      <c r="R1374">
        <f t="shared" si="463"/>
        <v>-15.702314782328839</v>
      </c>
      <c r="S1374">
        <f t="shared" si="464"/>
        <v>-15.702314782328839</v>
      </c>
      <c r="T1374">
        <f t="shared" ca="1" si="465"/>
        <v>1.3924272678729401</v>
      </c>
      <c r="U1374">
        <f t="shared" ca="1" si="468"/>
        <v>34.508899999999997</v>
      </c>
      <c r="Z1374">
        <f t="shared" si="466"/>
        <v>8.7760471877437962E-2</v>
      </c>
      <c r="AA1374" s="62">
        <f>PI()/4*('Config sheet'!$N$38^2-'Config sheet'!$N$41^2)*'Stage 2'!Z1374*2</f>
        <v>7.2915078922520249E-3</v>
      </c>
      <c r="AB1374">
        <f t="shared" si="467"/>
        <v>49.359095544115839</v>
      </c>
    </row>
    <row r="1375" spans="3:28" x14ac:dyDescent="0.25">
      <c r="C1375">
        <f t="shared" si="469"/>
        <v>-84</v>
      </c>
      <c r="D1375">
        <f t="shared" si="454"/>
        <v>995</v>
      </c>
      <c r="E1375">
        <f t="shared" si="455"/>
        <v>0.17780000000000001</v>
      </c>
      <c r="F1375">
        <f t="shared" si="453"/>
        <v>-1.407035175879397E-2</v>
      </c>
      <c r="G1375">
        <f t="shared" si="456"/>
        <v>104.19615634406146</v>
      </c>
      <c r="H1375">
        <f t="shared" si="457"/>
        <v>-1.4660765716752366</v>
      </c>
      <c r="I1375" s="3">
        <f t="shared" si="458"/>
        <v>8.8900000000000007E-2</v>
      </c>
      <c r="J1375" s="3">
        <f t="shared" si="459"/>
        <v>0.40640000000000004</v>
      </c>
      <c r="K1375">
        <f t="shared" si="460"/>
        <v>0.12941730453845463</v>
      </c>
      <c r="L1375" s="62">
        <f>PI()/4*('Config sheet'!$N$38^2-'Config sheet'!$N$41^2)*'Stage 2'!K1375*2</f>
        <v>1.0752532173641659E-2</v>
      </c>
      <c r="M1375">
        <f t="shared" si="461"/>
        <v>59.399490195829912</v>
      </c>
      <c r="N1375" s="62">
        <f>'Config sheet'!$N$44</f>
        <v>5.8970333333333338</v>
      </c>
      <c r="O1375">
        <f t="shared" si="470"/>
        <v>-9.4229390572894669</v>
      </c>
      <c r="P1375">
        <f t="shared" si="471"/>
        <v>-105.62980994604939</v>
      </c>
      <c r="Q1375">
        <f t="shared" si="462"/>
        <v>180</v>
      </c>
      <c r="R1375">
        <f t="shared" si="463"/>
        <v>-19.013365790288891</v>
      </c>
      <c r="S1375">
        <f t="shared" si="464"/>
        <v>-19.013365790288891</v>
      </c>
      <c r="T1375">
        <f t="shared" ca="1" si="465"/>
        <v>1.3924272678729401</v>
      </c>
      <c r="U1375">
        <f t="shared" ca="1" si="468"/>
        <v>34.508899999999997</v>
      </c>
      <c r="Z1375">
        <f t="shared" si="466"/>
        <v>8.9341184538454632E-2</v>
      </c>
      <c r="AA1375" s="62">
        <f>PI()/4*('Config sheet'!$N$38^2-'Config sheet'!$N$41^2)*'Stage 2'!Z1375*2</f>
        <v>7.4228401264187019E-3</v>
      </c>
      <c r="AB1375">
        <f t="shared" si="467"/>
        <v>50.24813528596998</v>
      </c>
    </row>
    <row r="1376" spans="3:28" x14ac:dyDescent="0.25">
      <c r="C1376">
        <f t="shared" si="469"/>
        <v>-85</v>
      </c>
      <c r="D1376">
        <f t="shared" si="454"/>
        <v>995</v>
      </c>
      <c r="E1376">
        <f t="shared" si="455"/>
        <v>0.17780000000000001</v>
      </c>
      <c r="F1376">
        <f t="shared" si="453"/>
        <v>-1.4237855946398661E-2</v>
      </c>
      <c r="G1376">
        <f t="shared" si="456"/>
        <v>104.19615634406146</v>
      </c>
      <c r="H1376">
        <f t="shared" si="457"/>
        <v>-1.4835298641951802</v>
      </c>
      <c r="I1376" s="3">
        <f t="shared" si="458"/>
        <v>8.8900000000000007E-2</v>
      </c>
      <c r="J1376" s="3">
        <f t="shared" si="459"/>
        <v>0.40640000000000004</v>
      </c>
      <c r="K1376">
        <f t="shared" si="460"/>
        <v>0.13099491513256928</v>
      </c>
      <c r="L1376" s="62">
        <f>PI()/4*('Config sheet'!$N$38^2-'Config sheet'!$N$41^2)*'Stage 2'!K1376*2</f>
        <v>1.0883606675086366E-2</v>
      </c>
      <c r="M1376">
        <f t="shared" si="461"/>
        <v>60.123576247167094</v>
      </c>
      <c r="N1376" s="62">
        <f>'Config sheet'!$N$44</f>
        <v>5.8970333333333338</v>
      </c>
      <c r="O1376">
        <f t="shared" si="470"/>
        <v>-9.4037203923271111</v>
      </c>
      <c r="P1376">
        <f t="shared" si="471"/>
        <v>-123.80365904552038</v>
      </c>
      <c r="Q1376">
        <f t="shared" si="462"/>
        <v>180</v>
      </c>
      <c r="R1376">
        <f t="shared" si="463"/>
        <v>-22.284658628193668</v>
      </c>
      <c r="S1376">
        <f t="shared" si="464"/>
        <v>-22.284658628193668</v>
      </c>
      <c r="T1376">
        <f t="shared" ca="1" si="465"/>
        <v>1.3924272678729401</v>
      </c>
      <c r="U1376">
        <f t="shared" ca="1" si="468"/>
        <v>34.508899999999997</v>
      </c>
      <c r="Z1376">
        <f t="shared" si="466"/>
        <v>9.0918795132569286E-2</v>
      </c>
      <c r="AA1376" s="62">
        <f>PI()/4*('Config sheet'!$N$38^2-'Config sheet'!$N$41^2)*'Stage 2'!Z1376*2</f>
        <v>7.5539146278634081E-3</v>
      </c>
      <c r="AB1376">
        <f t="shared" si="467"/>
        <v>51.135430333278556</v>
      </c>
    </row>
    <row r="1377" spans="3:28" x14ac:dyDescent="0.25">
      <c r="C1377">
        <f t="shared" si="469"/>
        <v>-86</v>
      </c>
      <c r="D1377">
        <f t="shared" si="454"/>
        <v>995</v>
      </c>
      <c r="E1377">
        <f t="shared" si="455"/>
        <v>0.17780000000000001</v>
      </c>
      <c r="F1377">
        <f t="shared" si="453"/>
        <v>-1.4405360134003351E-2</v>
      </c>
      <c r="G1377">
        <f t="shared" si="456"/>
        <v>104.19615634406146</v>
      </c>
      <c r="H1377">
        <f t="shared" si="457"/>
        <v>-1.5009831567151233</v>
      </c>
      <c r="I1377" s="3">
        <f t="shared" si="458"/>
        <v>8.8900000000000007E-2</v>
      </c>
      <c r="J1377" s="3">
        <f t="shared" si="459"/>
        <v>0.40640000000000004</v>
      </c>
      <c r="K1377">
        <f t="shared" si="460"/>
        <v>0.13256891129718046</v>
      </c>
      <c r="L1377" s="62">
        <f>PI()/4*('Config sheet'!$N$38^2-'Config sheet'!$N$41^2)*'Stage 2'!K1377*2</f>
        <v>1.1014380874576369E-2</v>
      </c>
      <c r="M1377">
        <f t="shared" si="461"/>
        <v>60.846003360616329</v>
      </c>
      <c r="N1377" s="62">
        <f>'Config sheet'!$N$44</f>
        <v>5.8970333333333338</v>
      </c>
      <c r="O1377">
        <f t="shared" si="470"/>
        <v>-9.3814765087286762</v>
      </c>
      <c r="P1377">
        <f t="shared" si="471"/>
        <v>-141.74980862476281</v>
      </c>
      <c r="Q1377">
        <f t="shared" si="462"/>
        <v>180</v>
      </c>
      <c r="R1377">
        <f t="shared" si="463"/>
        <v>-25.514965552457308</v>
      </c>
      <c r="S1377">
        <f t="shared" si="464"/>
        <v>-25.514965552457308</v>
      </c>
      <c r="T1377">
        <f t="shared" ca="1" si="465"/>
        <v>1.3924272678729401</v>
      </c>
      <c r="U1377">
        <f t="shared" ca="1" si="468"/>
        <v>34.508899999999997</v>
      </c>
      <c r="Z1377">
        <f t="shared" si="466"/>
        <v>9.2492791297180466E-2</v>
      </c>
      <c r="AA1377" s="62">
        <f>PI()/4*('Config sheet'!$N$38^2-'Config sheet'!$N$41^2)*'Stage 2'!Z1377*2</f>
        <v>7.6846888273534109E-3</v>
      </c>
      <c r="AB1377">
        <f t="shared" si="467"/>
        <v>52.020692518099246</v>
      </c>
    </row>
    <row r="1378" spans="3:28" x14ac:dyDescent="0.25">
      <c r="C1378">
        <f t="shared" si="469"/>
        <v>-87</v>
      </c>
      <c r="D1378">
        <f t="shared" si="454"/>
        <v>995</v>
      </c>
      <c r="E1378">
        <f t="shared" si="455"/>
        <v>0.17780000000000001</v>
      </c>
      <c r="F1378">
        <f t="shared" si="453"/>
        <v>-1.457286432160804E-2</v>
      </c>
      <c r="G1378">
        <f t="shared" si="456"/>
        <v>104.19615634406146</v>
      </c>
      <c r="H1378">
        <f t="shared" si="457"/>
        <v>-1.5184364492350666</v>
      </c>
      <c r="I1378" s="3">
        <f t="shared" si="458"/>
        <v>8.8900000000000007E-2</v>
      </c>
      <c r="J1378" s="3">
        <f t="shared" si="459"/>
        <v>0.40640000000000004</v>
      </c>
      <c r="K1378">
        <f t="shared" si="460"/>
        <v>0.1341387874908575</v>
      </c>
      <c r="L1378" s="62">
        <f>PI()/4*('Config sheet'!$N$38^2-'Config sheet'!$N$41^2)*'Stage 2'!K1378*2</f>
        <v>1.1144812769610397E-2</v>
      </c>
      <c r="M1378">
        <f t="shared" si="461"/>
        <v>61.566539504585229</v>
      </c>
      <c r="N1378" s="62">
        <f>'Config sheet'!$N$44</f>
        <v>5.8970333333333338</v>
      </c>
      <c r="O1378">
        <f t="shared" si="470"/>
        <v>-9.3562460974012165</v>
      </c>
      <c r="P1378">
        <f t="shared" si="471"/>
        <v>-159.46173871633783</v>
      </c>
      <c r="Q1378">
        <f t="shared" si="462"/>
        <v>180</v>
      </c>
      <c r="R1378">
        <f t="shared" si="463"/>
        <v>-28.703112968940818</v>
      </c>
      <c r="S1378">
        <f t="shared" si="464"/>
        <v>-28.703112968940811</v>
      </c>
      <c r="T1378">
        <f t="shared" ca="1" si="465"/>
        <v>1.3924272678729401</v>
      </c>
      <c r="U1378">
        <f t="shared" ca="1" si="468"/>
        <v>34.508899999999997</v>
      </c>
      <c r="Z1378">
        <f t="shared" si="466"/>
        <v>9.406266749085751E-2</v>
      </c>
      <c r="AA1378" s="62">
        <f>PI()/4*('Config sheet'!$N$38^2-'Config sheet'!$N$41^2)*'Stage 2'!Z1378*2</f>
        <v>7.8151207223874381E-3</v>
      </c>
      <c r="AB1378">
        <f t="shared" si="467"/>
        <v>52.903637508918727</v>
      </c>
    </row>
    <row r="1379" spans="3:28" x14ac:dyDescent="0.25">
      <c r="C1379">
        <f t="shared" si="469"/>
        <v>-88</v>
      </c>
      <c r="D1379">
        <f t="shared" si="454"/>
        <v>995</v>
      </c>
      <c r="E1379">
        <f t="shared" si="455"/>
        <v>0.17780000000000001</v>
      </c>
      <c r="F1379">
        <f t="shared" si="453"/>
        <v>-1.4740368509212731E-2</v>
      </c>
      <c r="G1379">
        <f t="shared" si="456"/>
        <v>104.19615634406146</v>
      </c>
      <c r="H1379">
        <f t="shared" si="457"/>
        <v>-1.5358897417550099</v>
      </c>
      <c r="I1379" s="3">
        <f t="shared" si="458"/>
        <v>8.8900000000000007E-2</v>
      </c>
      <c r="J1379" s="3">
        <f t="shared" si="459"/>
        <v>0.40640000000000004</v>
      </c>
      <c r="K1379">
        <f t="shared" si="460"/>
        <v>0.13570404518502116</v>
      </c>
      <c r="L1379" s="62">
        <f>PI()/4*('Config sheet'!$N$38^2-'Config sheet'!$N$41^2)*'Stage 2'!K1379*2</f>
        <v>1.1274860940344271E-2</v>
      </c>
      <c r="M1379">
        <f t="shared" si="461"/>
        <v>62.28495586621478</v>
      </c>
      <c r="N1379" s="62">
        <f>'Config sheet'!$N$44</f>
        <v>5.8970333333333338</v>
      </c>
      <c r="O1379">
        <f t="shared" si="470"/>
        <v>-9.3280689159476609</v>
      </c>
      <c r="P1379">
        <f t="shared" si="471"/>
        <v>-176.93323345251116</v>
      </c>
      <c r="Q1379">
        <f t="shared" si="462"/>
        <v>180</v>
      </c>
      <c r="R1379">
        <f t="shared" si="463"/>
        <v>-31.847982021452012</v>
      </c>
      <c r="S1379">
        <f t="shared" si="464"/>
        <v>-31.847982021452008</v>
      </c>
      <c r="T1379">
        <f t="shared" ca="1" si="465"/>
        <v>1.3924272678729401</v>
      </c>
      <c r="U1379">
        <f t="shared" ca="1" si="468"/>
        <v>34.508899999999997</v>
      </c>
      <c r="Z1379">
        <f t="shared" si="466"/>
        <v>9.5627925185021168E-2</v>
      </c>
      <c r="AA1379" s="62">
        <f>PI()/4*('Config sheet'!$N$38^2-'Config sheet'!$N$41^2)*'Stage 2'!Z1379*2</f>
        <v>7.9451688931213137E-3</v>
      </c>
      <c r="AB1379">
        <f t="shared" si="467"/>
        <v>53.783984918459595</v>
      </c>
    </row>
    <row r="1380" spans="3:28" x14ac:dyDescent="0.25">
      <c r="C1380">
        <f t="shared" si="469"/>
        <v>-89</v>
      </c>
      <c r="D1380">
        <f t="shared" si="454"/>
        <v>995</v>
      </c>
      <c r="E1380">
        <f t="shared" si="455"/>
        <v>0.17780000000000001</v>
      </c>
      <c r="F1380">
        <f t="shared" si="453"/>
        <v>-1.4907872696817421E-2</v>
      </c>
      <c r="G1380">
        <f t="shared" si="456"/>
        <v>104.19615634406146</v>
      </c>
      <c r="H1380">
        <f t="shared" si="457"/>
        <v>-1.5533430342749532</v>
      </c>
      <c r="I1380" s="3">
        <f t="shared" si="458"/>
        <v>8.8900000000000007E-2</v>
      </c>
      <c r="J1380" s="3">
        <f t="shared" si="459"/>
        <v>0.40640000000000004</v>
      </c>
      <c r="K1380">
        <f t="shared" si="460"/>
        <v>0.13726419304519333</v>
      </c>
      <c r="L1380" s="62">
        <f>PI()/4*('Config sheet'!$N$38^2-'Config sheet'!$N$41^2)*'Stage 2'!K1380*2</f>
        <v>1.1404484564649897E-2</v>
      </c>
      <c r="M1380">
        <f t="shared" si="461"/>
        <v>63.001026934568749</v>
      </c>
      <c r="N1380" s="62">
        <f>'Config sheet'!$N$44</f>
        <v>5.8970333333333338</v>
      </c>
      <c r="O1380">
        <f t="shared" si="470"/>
        <v>-9.2969857374812577</v>
      </c>
      <c r="P1380">
        <f t="shared" si="471"/>
        <v>-194.15838395849369</v>
      </c>
      <c r="Q1380">
        <f t="shared" si="462"/>
        <v>180</v>
      </c>
      <c r="R1380">
        <f t="shared" si="463"/>
        <v>-34.948509112528868</v>
      </c>
      <c r="S1380">
        <f t="shared" si="464"/>
        <v>-34.94850911252886</v>
      </c>
      <c r="T1380">
        <f t="shared" ca="1" si="465"/>
        <v>1.3924272678729401</v>
      </c>
      <c r="U1380">
        <f t="shared" ca="1" si="468"/>
        <v>34.508899999999997</v>
      </c>
      <c r="Z1380">
        <f t="shared" si="466"/>
        <v>9.7188073045193335E-2</v>
      </c>
      <c r="AA1380" s="62">
        <f>PI()/4*('Config sheet'!$N$38^2-'Config sheet'!$N$41^2)*'Stage 2'!Z1380*2</f>
        <v>8.0747925174269406E-3</v>
      </c>
      <c r="AB1380">
        <f t="shared" si="467"/>
        <v>54.66145840562055</v>
      </c>
    </row>
    <row r="1381" spans="3:28" x14ac:dyDescent="0.25">
      <c r="C1381">
        <f t="shared" si="469"/>
        <v>-90</v>
      </c>
      <c r="D1381">
        <f t="shared" si="454"/>
        <v>995</v>
      </c>
      <c r="E1381">
        <f t="shared" si="455"/>
        <v>0.17780000000000001</v>
      </c>
      <c r="F1381">
        <f t="shared" si="453"/>
        <v>-1.5075376884422112E-2</v>
      </c>
      <c r="G1381">
        <f t="shared" si="456"/>
        <v>104.19615634406146</v>
      </c>
      <c r="H1381">
        <f t="shared" si="457"/>
        <v>-1.5707963267948966</v>
      </c>
      <c r="I1381" s="3">
        <f t="shared" si="458"/>
        <v>8.8900000000000007E-2</v>
      </c>
      <c r="J1381" s="3">
        <f t="shared" si="459"/>
        <v>0.40640000000000004</v>
      </c>
      <c r="K1381">
        <f t="shared" si="460"/>
        <v>0.13881874710170172</v>
      </c>
      <c r="L1381" s="62">
        <f>PI()/4*('Config sheet'!$N$38^2-'Config sheet'!$N$41^2)*'Stage 2'!K1381*2</f>
        <v>1.1533643432298117E-2</v>
      </c>
      <c r="M1381">
        <f t="shared" si="461"/>
        <v>63.714530578983009</v>
      </c>
      <c r="N1381" s="62">
        <f>'Config sheet'!$N$44</f>
        <v>5.8970333333333338</v>
      </c>
      <c r="O1381">
        <f t="shared" si="470"/>
        <v>-9.2630382989870643</v>
      </c>
      <c r="P1381">
        <f t="shared" si="471"/>
        <v>-211.13159086737485</v>
      </c>
      <c r="Q1381">
        <f t="shared" si="462"/>
        <v>180</v>
      </c>
      <c r="R1381">
        <f t="shared" si="463"/>
        <v>-38.003686356127481</v>
      </c>
      <c r="S1381">
        <f t="shared" si="464"/>
        <v>-38.003686356127474</v>
      </c>
      <c r="T1381">
        <f t="shared" ca="1" si="465"/>
        <v>1.3924272678729401</v>
      </c>
      <c r="U1381">
        <f t="shared" ca="1" si="468"/>
        <v>34.508899999999997</v>
      </c>
      <c r="Z1381">
        <f t="shared" si="466"/>
        <v>9.874262710170173E-2</v>
      </c>
      <c r="AA1381" s="62">
        <f>PI()/4*('Config sheet'!$N$38^2-'Config sheet'!$N$41^2)*'Stage 2'!Z1381*2</f>
        <v>8.2039513850751603E-3</v>
      </c>
      <c r="AB1381">
        <f t="shared" si="467"/>
        <v>55.535785771485784</v>
      </c>
    </row>
    <row r="1382" spans="3:28" x14ac:dyDescent="0.25">
      <c r="C1382">
        <f t="shared" si="469"/>
        <v>-91</v>
      </c>
      <c r="D1382">
        <f t="shared" si="454"/>
        <v>995</v>
      </c>
      <c r="E1382">
        <f t="shared" si="455"/>
        <v>0.17780000000000001</v>
      </c>
      <c r="F1382">
        <f t="shared" si="453"/>
        <v>-1.5242881072026801E-2</v>
      </c>
      <c r="G1382">
        <f t="shared" si="456"/>
        <v>104.19615634406146</v>
      </c>
      <c r="H1382">
        <f t="shared" si="457"/>
        <v>-1.5882496193148399</v>
      </c>
      <c r="I1382" s="3">
        <f t="shared" si="458"/>
        <v>8.8900000000000007E-2</v>
      </c>
      <c r="J1382" s="3">
        <f t="shared" si="459"/>
        <v>0.40640000000000004</v>
      </c>
      <c r="K1382">
        <f t="shared" si="460"/>
        <v>0.14036723090974235</v>
      </c>
      <c r="L1382" s="62">
        <f>PI()/4*('Config sheet'!$N$38^2-'Config sheet'!$N$41^2)*'Stage 2'!K1382*2</f>
        <v>1.1662297958257377E-2</v>
      </c>
      <c r="M1382">
        <f t="shared" si="461"/>
        <v>64.425248122530519</v>
      </c>
      <c r="N1382" s="62">
        <f>'Config sheet'!$N$44</f>
        <v>5.8970333333333338</v>
      </c>
      <c r="O1382">
        <f t="shared" si="470"/>
        <v>-9.2262692492939316</v>
      </c>
      <c r="P1382">
        <f t="shared" si="471"/>
        <v>-227.84756645511254</v>
      </c>
      <c r="Q1382">
        <f t="shared" si="462"/>
        <v>180</v>
      </c>
      <c r="R1382">
        <f t="shared" si="463"/>
        <v>-41.012561961920262</v>
      </c>
      <c r="S1382">
        <f t="shared" si="464"/>
        <v>-41.012561961920255</v>
      </c>
      <c r="T1382">
        <f t="shared" ca="1" si="465"/>
        <v>1.3924272678729401</v>
      </c>
      <c r="U1382">
        <f t="shared" ca="1" si="468"/>
        <v>34.508899999999997</v>
      </c>
      <c r="Z1382">
        <f t="shared" si="466"/>
        <v>0.10029111090974235</v>
      </c>
      <c r="AA1382" s="62">
        <f>PI()/4*('Config sheet'!$N$38^2-'Config sheet'!$N$41^2)*'Stage 2'!Z1382*2</f>
        <v>8.3326059110344197E-3</v>
      </c>
      <c r="AB1382">
        <f t="shared" si="467"/>
        <v>56.406699049348902</v>
      </c>
    </row>
    <row r="1383" spans="3:28" x14ac:dyDescent="0.25">
      <c r="C1383">
        <f t="shared" si="469"/>
        <v>-92</v>
      </c>
      <c r="D1383">
        <f t="shared" si="454"/>
        <v>995</v>
      </c>
      <c r="E1383">
        <f t="shared" si="455"/>
        <v>0.17780000000000001</v>
      </c>
      <c r="F1383">
        <f t="shared" si="453"/>
        <v>-1.5410385259631492E-2</v>
      </c>
      <c r="G1383">
        <f t="shared" si="456"/>
        <v>104.19615634406146</v>
      </c>
      <c r="H1383">
        <f t="shared" si="457"/>
        <v>-1.6057029118347832</v>
      </c>
      <c r="I1383" s="3">
        <f t="shared" si="458"/>
        <v>8.8900000000000007E-2</v>
      </c>
      <c r="J1383" s="3">
        <f t="shared" si="459"/>
        <v>0.40640000000000004</v>
      </c>
      <c r="K1383">
        <f t="shared" si="460"/>
        <v>0.1419091756987258</v>
      </c>
      <c r="L1383" s="62">
        <f>PI()/4*('Config sheet'!$N$38^2-'Config sheet'!$N$41^2)*'Stage 2'!K1383*2</f>
        <v>1.1790409195102039E-2</v>
      </c>
      <c r="M1383">
        <f t="shared" si="461"/>
        <v>65.132964410567709</v>
      </c>
      <c r="N1383" s="62">
        <f>'Config sheet'!$N$44</f>
        <v>5.8970333333333338</v>
      </c>
      <c r="O1383">
        <f t="shared" si="470"/>
        <v>-9.1867220967208212</v>
      </c>
      <c r="P1383">
        <f t="shared" si="471"/>
        <v>-244.30133639440598</v>
      </c>
      <c r="Q1383">
        <f t="shared" si="462"/>
        <v>180</v>
      </c>
      <c r="R1383">
        <f t="shared" si="463"/>
        <v>-43.974240550993073</v>
      </c>
      <c r="S1383">
        <f t="shared" si="464"/>
        <v>-43.974240550993073</v>
      </c>
      <c r="T1383">
        <f t="shared" ca="1" si="465"/>
        <v>1.3924272678729401</v>
      </c>
      <c r="U1383">
        <f t="shared" ca="1" si="468"/>
        <v>34.508899999999997</v>
      </c>
      <c r="Z1383">
        <f t="shared" si="466"/>
        <v>0.10183305569872581</v>
      </c>
      <c r="AA1383" s="62">
        <f>PI()/4*('Config sheet'!$N$38^2-'Config sheet'!$N$41^2)*'Stage 2'!Z1383*2</f>
        <v>8.4607171478790818E-3</v>
      </c>
      <c r="AB1383">
        <f t="shared" si="467"/>
        <v>57.273934588709679</v>
      </c>
    </row>
    <row r="1384" spans="3:28" x14ac:dyDescent="0.25">
      <c r="C1384">
        <f t="shared" si="469"/>
        <v>-93</v>
      </c>
      <c r="D1384">
        <f t="shared" si="454"/>
        <v>995</v>
      </c>
      <c r="E1384">
        <f t="shared" si="455"/>
        <v>0.17780000000000001</v>
      </c>
      <c r="F1384">
        <f t="shared" si="453"/>
        <v>-1.5577889447236181E-2</v>
      </c>
      <c r="G1384">
        <f t="shared" si="456"/>
        <v>104.19615634406146</v>
      </c>
      <c r="H1384">
        <f t="shared" si="457"/>
        <v>-1.6231562043547263</v>
      </c>
      <c r="I1384" s="3">
        <f t="shared" si="458"/>
        <v>8.8900000000000007E-2</v>
      </c>
      <c r="J1384" s="3">
        <f t="shared" si="459"/>
        <v>0.40640000000000004</v>
      </c>
      <c r="K1384">
        <f t="shared" si="460"/>
        <v>0.14344412051085292</v>
      </c>
      <c r="L1384" s="62">
        <f>PI()/4*('Config sheet'!$N$38^2-'Config sheet'!$N$41^2)*'Stage 2'!K1384*2</f>
        <v>1.1917938844525831E-2</v>
      </c>
      <c r="M1384">
        <f t="shared" si="461"/>
        <v>65.837467874337449</v>
      </c>
      <c r="N1384" s="62">
        <f>'Config sheet'!$N$44</f>
        <v>5.8970333333333338</v>
      </c>
      <c r="O1384">
        <f t="shared" si="470"/>
        <v>-9.1444411564612871</v>
      </c>
      <c r="P1384">
        <f t="shared" si="471"/>
        <v>-260.48824112674288</v>
      </c>
      <c r="Q1384">
        <f t="shared" si="462"/>
        <v>180</v>
      </c>
      <c r="R1384">
        <f t="shared" si="463"/>
        <v>-46.887883402813721</v>
      </c>
      <c r="S1384">
        <f t="shared" si="464"/>
        <v>-46.887883402813721</v>
      </c>
      <c r="T1384">
        <f t="shared" ca="1" si="465"/>
        <v>1.3924272678729401</v>
      </c>
      <c r="U1384">
        <f t="shared" ca="1" si="468"/>
        <v>34.508899999999997</v>
      </c>
      <c r="Z1384">
        <f t="shared" si="466"/>
        <v>0.10336800051085293</v>
      </c>
      <c r="AA1384" s="62">
        <f>PI()/4*('Config sheet'!$N$38^2-'Config sheet'!$N$41^2)*'Stage 2'!Z1384*2</f>
        <v>8.5882467973028738E-3</v>
      </c>
      <c r="AB1384">
        <f t="shared" si="467"/>
        <v>58.137233133213122</v>
      </c>
    </row>
    <row r="1385" spans="3:28" x14ac:dyDescent="0.25">
      <c r="C1385">
        <f t="shared" si="469"/>
        <v>-94</v>
      </c>
      <c r="D1385">
        <f t="shared" si="454"/>
        <v>995</v>
      </c>
      <c r="E1385">
        <f t="shared" si="455"/>
        <v>0.17780000000000001</v>
      </c>
      <c r="F1385">
        <f t="shared" si="453"/>
        <v>-1.5745393634840871E-2</v>
      </c>
      <c r="G1385">
        <f t="shared" si="456"/>
        <v>104.19615634406146</v>
      </c>
      <c r="H1385">
        <f t="shared" si="457"/>
        <v>-1.6406094968746696</v>
      </c>
      <c r="I1385" s="3">
        <f t="shared" si="458"/>
        <v>8.8900000000000007E-2</v>
      </c>
      <c r="J1385" s="3">
        <f t="shared" si="459"/>
        <v>0.40640000000000004</v>
      </c>
      <c r="K1385">
        <f t="shared" si="460"/>
        <v>0.14497161232888595</v>
      </c>
      <c r="L1385" s="62">
        <f>PI()/4*('Config sheet'!$N$38^2-'Config sheet'!$N$41^2)*'Stage 2'!K1385*2</f>
        <v>1.2044849267957607E-2</v>
      </c>
      <c r="M1385">
        <f t="shared" si="461"/>
        <v>66.53855058961301</v>
      </c>
      <c r="N1385" s="62">
        <f>'Config sheet'!$N$44</f>
        <v>5.8970333333333338</v>
      </c>
      <c r="O1385">
        <f t="shared" si="470"/>
        <v>-9.099471497770141</v>
      </c>
      <c r="P1385">
        <f t="shared" si="471"/>
        <v>-276.40393685237831</v>
      </c>
      <c r="Q1385">
        <f t="shared" si="462"/>
        <v>180</v>
      </c>
      <c r="R1385">
        <f t="shared" si="463"/>
        <v>-49.752708633428099</v>
      </c>
      <c r="S1385">
        <f t="shared" si="464"/>
        <v>-49.752708633428099</v>
      </c>
      <c r="T1385">
        <f t="shared" ca="1" si="465"/>
        <v>1.3924272678729401</v>
      </c>
      <c r="U1385">
        <f t="shared" ca="1" si="468"/>
        <v>34.508899999999997</v>
      </c>
      <c r="Z1385">
        <f t="shared" si="466"/>
        <v>0.10489549232888595</v>
      </c>
      <c r="AA1385" s="62">
        <f>PI()/4*('Config sheet'!$N$38^2-'Config sheet'!$N$41^2)*'Stage 2'!Z1385*2</f>
        <v>8.7151572207346505E-3</v>
      </c>
      <c r="AB1385">
        <f t="shared" si="467"/>
        <v>58.996339892511784</v>
      </c>
    </row>
    <row r="1386" spans="3:28" x14ac:dyDescent="0.25">
      <c r="C1386">
        <f t="shared" si="469"/>
        <v>-95</v>
      </c>
      <c r="D1386">
        <f t="shared" si="454"/>
        <v>995</v>
      </c>
      <c r="E1386">
        <f t="shared" si="455"/>
        <v>0.17780000000000001</v>
      </c>
      <c r="F1386">
        <f t="shared" si="453"/>
        <v>-1.5912897822445562E-2</v>
      </c>
      <c r="G1386">
        <f t="shared" si="456"/>
        <v>104.19615634406146</v>
      </c>
      <c r="H1386">
        <f t="shared" si="457"/>
        <v>-1.6580627893946129</v>
      </c>
      <c r="I1386" s="3">
        <f t="shared" si="458"/>
        <v>8.8900000000000007E-2</v>
      </c>
      <c r="J1386" s="3">
        <f t="shared" si="459"/>
        <v>0.40640000000000004</v>
      </c>
      <c r="K1386">
        <f t="shared" si="460"/>
        <v>0.14649120619310291</v>
      </c>
      <c r="L1386" s="62">
        <f>PI()/4*('Config sheet'!$N$38^2-'Config sheet'!$N$41^2)*'Stage 2'!K1386*2</f>
        <v>1.2171103496278413E-2</v>
      </c>
      <c r="M1386">
        <f t="shared" si="461"/>
        <v>67.236008330377331</v>
      </c>
      <c r="N1386" s="62">
        <f>'Config sheet'!$N$44</f>
        <v>5.8970333333333338</v>
      </c>
      <c r="O1386">
        <f t="shared" si="470"/>
        <v>-9.0518588910162805</v>
      </c>
      <c r="P1386">
        <f t="shared" si="471"/>
        <v>-292.04439613846415</v>
      </c>
      <c r="Q1386">
        <f t="shared" si="462"/>
        <v>180</v>
      </c>
      <c r="R1386">
        <f t="shared" si="463"/>
        <v>-52.567991304923545</v>
      </c>
      <c r="S1386">
        <f t="shared" si="464"/>
        <v>-52.567991304923545</v>
      </c>
      <c r="T1386">
        <f t="shared" ca="1" si="465"/>
        <v>1.3924272678729401</v>
      </c>
      <c r="U1386">
        <f t="shared" ca="1" si="468"/>
        <v>34.508899999999997</v>
      </c>
      <c r="Z1386">
        <f t="shared" si="466"/>
        <v>0.10641508619310291</v>
      </c>
      <c r="AA1386" s="62">
        <f>PI()/4*('Config sheet'!$N$38^2-'Config sheet'!$N$41^2)*'Stage 2'!Z1386*2</f>
        <v>8.8414114490554564E-3</v>
      </c>
      <c r="AB1386">
        <f t="shared" si="467"/>
        <v>59.851004608044384</v>
      </c>
    </row>
    <row r="1387" spans="3:28" x14ac:dyDescent="0.25">
      <c r="C1387">
        <f t="shared" si="469"/>
        <v>-96</v>
      </c>
      <c r="D1387">
        <f t="shared" si="454"/>
        <v>995</v>
      </c>
      <c r="E1387">
        <f t="shared" si="455"/>
        <v>0.17780000000000001</v>
      </c>
      <c r="F1387">
        <f t="shared" si="453"/>
        <v>-1.6080402010050253E-2</v>
      </c>
      <c r="G1387">
        <f t="shared" si="456"/>
        <v>104.19615634406146</v>
      </c>
      <c r="H1387">
        <f t="shared" si="457"/>
        <v>-1.6755160819145565</v>
      </c>
      <c r="I1387" s="3">
        <f t="shared" si="458"/>
        <v>8.8900000000000007E-2</v>
      </c>
      <c r="J1387" s="3">
        <f t="shared" si="459"/>
        <v>0.40640000000000004</v>
      </c>
      <c r="K1387">
        <f t="shared" si="460"/>
        <v>0.14800246530744343</v>
      </c>
      <c r="L1387" s="62">
        <f>PI()/4*('Config sheet'!$N$38^2-'Config sheet'!$N$41^2)*'Stage 2'!K1387*2</f>
        <v>1.2296665238640519E-2</v>
      </c>
      <c r="M1387">
        <f t="shared" si="461"/>
        <v>67.92964061754148</v>
      </c>
      <c r="N1387" s="62">
        <f>'Config sheet'!$N$44</f>
        <v>5.8970333333333338</v>
      </c>
      <c r="O1387">
        <f t="shared" si="470"/>
        <v>-9.0016497546655767</v>
      </c>
      <c r="P1387">
        <f t="shared" si="471"/>
        <v>-307.40590814601899</v>
      </c>
      <c r="Q1387">
        <f t="shared" si="462"/>
        <v>180</v>
      </c>
      <c r="R1387">
        <f t="shared" si="463"/>
        <v>-55.333063466283413</v>
      </c>
      <c r="S1387">
        <f t="shared" si="464"/>
        <v>-55.33306346628342</v>
      </c>
      <c r="T1387">
        <f t="shared" ca="1" si="465"/>
        <v>1.3924272678729401</v>
      </c>
      <c r="U1387">
        <f t="shared" ca="1" si="468"/>
        <v>34.508899999999997</v>
      </c>
      <c r="Z1387">
        <f t="shared" si="466"/>
        <v>0.10792634530744344</v>
      </c>
      <c r="AA1387" s="62">
        <f>PI()/4*('Config sheet'!$N$38^2-'Config sheet'!$N$41^2)*'Stage 2'!Z1387*2</f>
        <v>8.966973191417562E-3</v>
      </c>
      <c r="AB1387">
        <f t="shared" si="467"/>
        <v>60.70098161273534</v>
      </c>
    </row>
    <row r="1388" spans="3:28" x14ac:dyDescent="0.25">
      <c r="C1388">
        <f t="shared" si="469"/>
        <v>-97</v>
      </c>
      <c r="D1388">
        <f t="shared" si="454"/>
        <v>995</v>
      </c>
      <c r="E1388">
        <f t="shared" si="455"/>
        <v>0.17780000000000001</v>
      </c>
      <c r="F1388">
        <f t="shared" si="453"/>
        <v>-1.624790619765494E-2</v>
      </c>
      <c r="G1388">
        <f t="shared" si="456"/>
        <v>104.19615634406146</v>
      </c>
      <c r="H1388">
        <f t="shared" si="457"/>
        <v>-1.6929693744344994</v>
      </c>
      <c r="I1388" s="3">
        <f t="shared" si="458"/>
        <v>8.8900000000000007E-2</v>
      </c>
      <c r="J1388" s="3">
        <f t="shared" si="459"/>
        <v>0.40640000000000004</v>
      </c>
      <c r="K1388">
        <f t="shared" si="460"/>
        <v>0.14950496113487316</v>
      </c>
      <c r="L1388" s="62">
        <f>PI()/4*('Config sheet'!$N$38^2-'Config sheet'!$N$41^2)*'Stage 2'!K1388*2</f>
        <v>1.24214988903907E-2</v>
      </c>
      <c r="M1388">
        <f t="shared" si="461"/>
        <v>68.619250762714685</v>
      </c>
      <c r="N1388" s="62">
        <f>'Config sheet'!$N$44</f>
        <v>5.8970333333333338</v>
      </c>
      <c r="O1388">
        <f t="shared" si="470"/>
        <v>-8.948891102257619</v>
      </c>
      <c r="P1388">
        <f t="shared" si="471"/>
        <v>-322.48507847688279</v>
      </c>
      <c r="Q1388">
        <f t="shared" si="462"/>
        <v>180</v>
      </c>
      <c r="R1388">
        <f t="shared" si="463"/>
        <v>-58.047314125838902</v>
      </c>
      <c r="S1388">
        <f t="shared" si="464"/>
        <v>-58.047314125838902</v>
      </c>
      <c r="T1388">
        <f t="shared" ca="1" si="465"/>
        <v>1.3924272678729401</v>
      </c>
      <c r="U1388">
        <f t="shared" ca="1" si="468"/>
        <v>34.508899999999997</v>
      </c>
      <c r="Z1388">
        <f t="shared" si="466"/>
        <v>0.10942884113487317</v>
      </c>
      <c r="AA1388" s="62">
        <f>PI()/4*('Config sheet'!$N$38^2-'Config sheet'!$N$41^2)*'Stage 2'!Z1388*2</f>
        <v>9.0918068431677431E-3</v>
      </c>
      <c r="AB1388">
        <f t="shared" si="467"/>
        <v>61.546029884630578</v>
      </c>
    </row>
    <row r="1389" spans="3:28" x14ac:dyDescent="0.25">
      <c r="C1389">
        <f t="shared" si="469"/>
        <v>-98</v>
      </c>
      <c r="D1389">
        <f t="shared" si="454"/>
        <v>995</v>
      </c>
      <c r="E1389">
        <f t="shared" si="455"/>
        <v>0.17780000000000001</v>
      </c>
      <c r="F1389">
        <f t="shared" si="453"/>
        <v>-1.6415410385259632E-2</v>
      </c>
      <c r="G1389">
        <f t="shared" si="456"/>
        <v>104.19615634406146</v>
      </c>
      <c r="H1389">
        <f t="shared" si="457"/>
        <v>-1.7104226669544429</v>
      </c>
      <c r="I1389" s="3">
        <f t="shared" si="458"/>
        <v>8.8900000000000007E-2</v>
      </c>
      <c r="J1389" s="3">
        <f t="shared" si="459"/>
        <v>0.40640000000000004</v>
      </c>
      <c r="K1389">
        <f t="shared" si="460"/>
        <v>0.15099827348201739</v>
      </c>
      <c r="L1389" s="62">
        <f>PI()/4*('Config sheet'!$N$38^2-'Config sheet'!$N$41^2)*'Stage 2'!K1389*2</f>
        <v>1.2545569540101949E-2</v>
      </c>
      <c r="M1389">
        <f t="shared" si="461"/>
        <v>69.304645907049093</v>
      </c>
      <c r="N1389" s="62">
        <f>'Config sheet'!$N$44</f>
        <v>5.8970333333333338</v>
      </c>
      <c r="O1389">
        <f t="shared" si="470"/>
        <v>-8.8936304894397669</v>
      </c>
      <c r="P1389">
        <f t="shared" si="471"/>
        <v>-337.27882864227388</v>
      </c>
      <c r="Q1389">
        <f t="shared" si="462"/>
        <v>180</v>
      </c>
      <c r="R1389">
        <f t="shared" si="463"/>
        <v>-60.710189155609299</v>
      </c>
      <c r="S1389">
        <f t="shared" si="464"/>
        <v>-60.710189155609299</v>
      </c>
      <c r="T1389">
        <f t="shared" ca="1" si="465"/>
        <v>1.3924272678729401</v>
      </c>
      <c r="U1389">
        <f t="shared" ca="1" si="468"/>
        <v>34.508899999999997</v>
      </c>
      <c r="Z1389">
        <f t="shared" si="466"/>
        <v>0.11092215348201739</v>
      </c>
      <c r="AA1389" s="62">
        <f>PI()/4*('Config sheet'!$N$38^2-'Config sheet'!$N$41^2)*'Stage 2'!Z1389*2</f>
        <v>9.2158774928789919E-3</v>
      </c>
      <c r="AB1389">
        <f t="shared" si="467"/>
        <v>62.385913094497973</v>
      </c>
    </row>
    <row r="1390" spans="3:28" x14ac:dyDescent="0.25">
      <c r="C1390">
        <f t="shared" si="469"/>
        <v>-99</v>
      </c>
      <c r="D1390">
        <f t="shared" si="454"/>
        <v>995</v>
      </c>
      <c r="E1390">
        <f t="shared" si="455"/>
        <v>0.17780000000000001</v>
      </c>
      <c r="F1390">
        <f t="shared" si="453"/>
        <v>-1.6582914572864323E-2</v>
      </c>
      <c r="G1390">
        <f t="shared" si="456"/>
        <v>104.19615634406146</v>
      </c>
      <c r="H1390">
        <f t="shared" si="457"/>
        <v>-1.7278759594743862</v>
      </c>
      <c r="I1390" s="3">
        <f t="shared" si="458"/>
        <v>8.8900000000000007E-2</v>
      </c>
      <c r="J1390" s="3">
        <f t="shared" si="459"/>
        <v>0.40640000000000004</v>
      </c>
      <c r="K1390">
        <f t="shared" si="460"/>
        <v>0.152481990573131</v>
      </c>
      <c r="L1390" s="62">
        <f>PI()/4*('Config sheet'!$N$38^2-'Config sheet'!$N$41^2)*'Stage 2'!K1390*2</f>
        <v>1.2668842975719213E-2</v>
      </c>
      <c r="M1390">
        <f t="shared" si="461"/>
        <v>69.985637055190352</v>
      </c>
      <c r="N1390" s="62">
        <f>'Config sheet'!$N$44</f>
        <v>5.8970333333333338</v>
      </c>
      <c r="O1390">
        <f t="shared" si="470"/>
        <v>-8.8359159611218185</v>
      </c>
      <c r="P1390">
        <f t="shared" si="471"/>
        <v>-351.7843951550052</v>
      </c>
      <c r="Q1390">
        <f t="shared" si="462"/>
        <v>180</v>
      </c>
      <c r="R1390">
        <f t="shared" si="463"/>
        <v>-63.321191127900953</v>
      </c>
      <c r="S1390">
        <f t="shared" si="464"/>
        <v>-63.321191127900939</v>
      </c>
      <c r="T1390">
        <f t="shared" ca="1" si="465"/>
        <v>1.3924272678729401</v>
      </c>
      <c r="U1390">
        <f t="shared" ca="1" si="468"/>
        <v>34.508899999999997</v>
      </c>
      <c r="Z1390">
        <f t="shared" si="466"/>
        <v>0.11240587057313101</v>
      </c>
      <c r="AA1390" s="62">
        <f>PI()/4*('Config sheet'!$N$38^2-'Config sheet'!$N$41^2)*'Stage 2'!Z1390*2</f>
        <v>9.3391509284962565E-3</v>
      </c>
      <c r="AB1390">
        <f t="shared" si="467"/>
        <v>63.220399647430256</v>
      </c>
    </row>
    <row r="1391" spans="3:28" x14ac:dyDescent="0.25">
      <c r="C1391">
        <f t="shared" si="469"/>
        <v>-100</v>
      </c>
      <c r="D1391">
        <f t="shared" si="454"/>
        <v>995</v>
      </c>
      <c r="E1391">
        <f t="shared" si="455"/>
        <v>0.17780000000000001</v>
      </c>
      <c r="F1391">
        <f t="shared" si="453"/>
        <v>-1.6750418760469014E-2</v>
      </c>
      <c r="G1391">
        <f t="shared" si="456"/>
        <v>104.19615634406146</v>
      </c>
      <c r="H1391">
        <f t="shared" si="457"/>
        <v>-1.7453292519943295</v>
      </c>
      <c r="I1391" s="3">
        <f t="shared" si="458"/>
        <v>8.8900000000000007E-2</v>
      </c>
      <c r="J1391" s="3">
        <f t="shared" si="459"/>
        <v>0.40640000000000004</v>
      </c>
      <c r="K1391">
        <f t="shared" si="460"/>
        <v>0.15395570911349354</v>
      </c>
      <c r="L1391" s="62">
        <f>PI()/4*('Config sheet'!$N$38^2-'Config sheet'!$N$41^2)*'Stage 2'!K1391*2</f>
        <v>1.2791285689826522E-2</v>
      </c>
      <c r="M1391">
        <f t="shared" si="461"/>
        <v>70.66203910437433</v>
      </c>
      <c r="N1391" s="62">
        <f>'Config sheet'!$N$44</f>
        <v>5.8970333333333338</v>
      </c>
      <c r="O1391">
        <f t="shared" si="470"/>
        <v>-8.7757959988140541</v>
      </c>
      <c r="P1391">
        <f t="shared" si="471"/>
        <v>-365.99932824789971</v>
      </c>
      <c r="Q1391">
        <f t="shared" si="462"/>
        <v>180</v>
      </c>
      <c r="R1391">
        <f t="shared" si="463"/>
        <v>-65.879879084621948</v>
      </c>
      <c r="S1391">
        <f t="shared" si="464"/>
        <v>-65.879879084621948</v>
      </c>
      <c r="T1391">
        <f t="shared" ca="1" si="465"/>
        <v>1.3924272678729401</v>
      </c>
      <c r="U1391">
        <f t="shared" ca="1" si="468"/>
        <v>34.508899999999997</v>
      </c>
      <c r="Z1391">
        <f t="shared" si="466"/>
        <v>0.11387958911349355</v>
      </c>
      <c r="AA1391" s="62">
        <f>PI()/4*('Config sheet'!$N$38^2-'Config sheet'!$N$41^2)*'Stage 2'!Z1391*2</f>
        <v>9.4615936426035649E-3</v>
      </c>
      <c r="AB1391">
        <f t="shared" si="467"/>
        <v>64.049262718500302</v>
      </c>
    </row>
    <row r="1392" spans="3:28" x14ac:dyDescent="0.25">
      <c r="C1392">
        <f t="shared" si="469"/>
        <v>-101</v>
      </c>
      <c r="D1392">
        <f t="shared" si="454"/>
        <v>995</v>
      </c>
      <c r="E1392">
        <f t="shared" si="455"/>
        <v>0.17780000000000001</v>
      </c>
      <c r="F1392">
        <f t="shared" si="453"/>
        <v>-1.6917922948073701E-2</v>
      </c>
      <c r="G1392">
        <f t="shared" si="456"/>
        <v>104.19615634406146</v>
      </c>
      <c r="H1392">
        <f t="shared" si="457"/>
        <v>-1.7627825445142726</v>
      </c>
      <c r="I1392" s="3">
        <f t="shared" si="458"/>
        <v>8.8900000000000007E-2</v>
      </c>
      <c r="J1392" s="3">
        <f t="shared" si="459"/>
        <v>0.40640000000000004</v>
      </c>
      <c r="K1392">
        <f t="shared" si="460"/>
        <v>0.15541903434233756</v>
      </c>
      <c r="L1392" s="62">
        <f>PI()/4*('Config sheet'!$N$38^2-'Config sheet'!$N$41^2)*'Stage 2'!K1392*2</f>
        <v>1.2912864884044492E-2</v>
      </c>
      <c r="M1392">
        <f t="shared" si="461"/>
        <v>71.333670868720063</v>
      </c>
      <c r="N1392" s="62">
        <f>'Config sheet'!$N$44</f>
        <v>5.8970333333333338</v>
      </c>
      <c r="O1392">
        <f t="shared" si="470"/>
        <v>-8.7133194682110648</v>
      </c>
      <c r="P1392">
        <f t="shared" si="471"/>
        <v>-379.92149022136982</v>
      </c>
      <c r="Q1392">
        <f t="shared" si="462"/>
        <v>180</v>
      </c>
      <c r="R1392">
        <f t="shared" si="463"/>
        <v>-68.385868239846559</v>
      </c>
      <c r="S1392">
        <f t="shared" si="464"/>
        <v>-68.385868239846573</v>
      </c>
      <c r="T1392">
        <f t="shared" ca="1" si="465"/>
        <v>1.3924272678729401</v>
      </c>
      <c r="U1392">
        <f t="shared" ca="1" si="468"/>
        <v>34.508899999999997</v>
      </c>
      <c r="Z1392">
        <f t="shared" si="466"/>
        <v>0.11534291434233757</v>
      </c>
      <c r="AA1392" s="62">
        <f>PI()/4*('Config sheet'!$N$38^2-'Config sheet'!$N$41^2)*'Stage 2'!Z1392*2</f>
        <v>9.5831728368215331E-3</v>
      </c>
      <c r="AB1392">
        <f t="shared" si="467"/>
        <v>64.872280282529559</v>
      </c>
    </row>
    <row r="1393" spans="3:28" x14ac:dyDescent="0.25">
      <c r="C1393">
        <f t="shared" si="469"/>
        <v>-102</v>
      </c>
      <c r="D1393">
        <f t="shared" si="454"/>
        <v>995</v>
      </c>
      <c r="E1393">
        <f t="shared" si="455"/>
        <v>0.17780000000000001</v>
      </c>
      <c r="F1393">
        <f t="shared" si="453"/>
        <v>-1.7085427135678392E-2</v>
      </c>
      <c r="G1393">
        <f t="shared" si="456"/>
        <v>104.19615634406146</v>
      </c>
      <c r="H1393">
        <f t="shared" si="457"/>
        <v>-1.780235837034216</v>
      </c>
      <c r="I1393" s="3">
        <f t="shared" si="458"/>
        <v>8.8900000000000007E-2</v>
      </c>
      <c r="J1393" s="3">
        <f t="shared" si="459"/>
        <v>0.40640000000000004</v>
      </c>
      <c r="K1393">
        <f t="shared" si="460"/>
        <v>0.15687158007543472</v>
      </c>
      <c r="L1393" s="62">
        <f>PI()/4*('Config sheet'!$N$38^2-'Config sheet'!$N$41^2)*'Stage 2'!K1393*2</f>
        <v>1.3033548472568561E-2</v>
      </c>
      <c r="M1393">
        <f t="shared" si="461"/>
        <v>72.000355098775728</v>
      </c>
      <c r="N1393" s="62">
        <f>'Config sheet'!$N$44</f>
        <v>5.8970333333333338</v>
      </c>
      <c r="O1393">
        <f t="shared" si="470"/>
        <v>-8.6485355670831758</v>
      </c>
      <c r="P1393">
        <f t="shared" si="471"/>
        <v>-393.5490534235945</v>
      </c>
      <c r="Q1393">
        <f t="shared" si="462"/>
        <v>180</v>
      </c>
      <c r="R1393">
        <f t="shared" si="463"/>
        <v>-70.838829616247025</v>
      </c>
      <c r="S1393">
        <f t="shared" si="464"/>
        <v>-70.838829616247011</v>
      </c>
      <c r="T1393">
        <f t="shared" ca="1" si="465"/>
        <v>1.3924272678729401</v>
      </c>
      <c r="U1393">
        <f t="shared" ca="1" si="468"/>
        <v>34.508899999999997</v>
      </c>
      <c r="Z1393">
        <f t="shared" si="466"/>
        <v>0.11679546007543473</v>
      </c>
      <c r="AA1393" s="62">
        <f>PI()/4*('Config sheet'!$N$38^2-'Config sheet'!$N$41^2)*'Stage 2'!Z1393*2</f>
        <v>9.7038564253456045E-3</v>
      </c>
      <c r="AB1393">
        <f t="shared" si="467"/>
        <v>65.689235138039777</v>
      </c>
    </row>
    <row r="1394" spans="3:28" x14ac:dyDescent="0.25">
      <c r="C1394">
        <f t="shared" si="469"/>
        <v>-103</v>
      </c>
      <c r="D1394">
        <f t="shared" si="454"/>
        <v>995</v>
      </c>
      <c r="E1394">
        <f t="shared" si="455"/>
        <v>0.17780000000000001</v>
      </c>
      <c r="F1394">
        <f t="shared" si="453"/>
        <v>-1.7252931323283083E-2</v>
      </c>
      <c r="G1394">
        <f t="shared" si="456"/>
        <v>104.19615634406146</v>
      </c>
      <c r="H1394">
        <f t="shared" si="457"/>
        <v>-1.7976891295541595</v>
      </c>
      <c r="I1394" s="3">
        <f t="shared" si="458"/>
        <v>8.8900000000000007E-2</v>
      </c>
      <c r="J1394" s="3">
        <f t="shared" si="459"/>
        <v>0.40640000000000004</v>
      </c>
      <c r="K1394">
        <f t="shared" si="460"/>
        <v>0.15831296873748613</v>
      </c>
      <c r="L1394" s="62">
        <f>PI()/4*('Config sheet'!$N$38^2-'Config sheet'!$N$41^2)*'Stage 2'!K1394*2</f>
        <v>1.3153305084860118E-2</v>
      </c>
      <c r="M1394">
        <f t="shared" si="461"/>
        <v>72.66191849638507</v>
      </c>
      <c r="N1394" s="62">
        <f>'Config sheet'!$N$44</f>
        <v>5.8970333333333338</v>
      </c>
      <c r="O1394">
        <f t="shared" si="470"/>
        <v>-8.5814937735367227</v>
      </c>
      <c r="P1394">
        <f t="shared" si="471"/>
        <v>-406.88049786715857</v>
      </c>
      <c r="Q1394">
        <f t="shared" si="462"/>
        <v>180</v>
      </c>
      <c r="R1394">
        <f t="shared" si="463"/>
        <v>-73.238489616088557</v>
      </c>
      <c r="S1394">
        <f t="shared" si="464"/>
        <v>-73.238489616088543</v>
      </c>
      <c r="T1394">
        <f t="shared" ca="1" si="465"/>
        <v>1.3924272678729401</v>
      </c>
      <c r="U1394">
        <f t="shared" ca="1" si="468"/>
        <v>34.508899999999997</v>
      </c>
      <c r="Z1394">
        <f t="shared" si="466"/>
        <v>0.11823684873748613</v>
      </c>
      <c r="AA1394" s="62">
        <f>PI()/4*('Config sheet'!$N$38^2-'Config sheet'!$N$41^2)*'Stage 2'!Z1394*2</f>
        <v>9.8236130376371609E-3</v>
      </c>
      <c r="AB1394">
        <f t="shared" si="467"/>
        <v>66.499914925470264</v>
      </c>
    </row>
    <row r="1395" spans="3:28" x14ac:dyDescent="0.25">
      <c r="C1395">
        <f t="shared" si="469"/>
        <v>-104</v>
      </c>
      <c r="D1395">
        <f t="shared" si="454"/>
        <v>995</v>
      </c>
      <c r="E1395">
        <f t="shared" si="455"/>
        <v>0.17780000000000001</v>
      </c>
      <c r="F1395">
        <f t="shared" si="453"/>
        <v>-1.7420435510887775E-2</v>
      </c>
      <c r="G1395">
        <f t="shared" si="456"/>
        <v>104.19615634406146</v>
      </c>
      <c r="H1395">
        <f t="shared" si="457"/>
        <v>-1.8151424220741028</v>
      </c>
      <c r="I1395" s="3">
        <f t="shared" si="458"/>
        <v>8.8900000000000007E-2</v>
      </c>
      <c r="J1395" s="3">
        <f t="shared" si="459"/>
        <v>0.40640000000000004</v>
      </c>
      <c r="K1395">
        <f t="shared" si="460"/>
        <v>0.15974283138447543</v>
      </c>
      <c r="L1395" s="62">
        <f>PI()/4*('Config sheet'!$N$38^2-'Config sheet'!$N$41^2)*'Stage 2'!K1395*2</f>
        <v>1.3272104067503683E-2</v>
      </c>
      <c r="M1395">
        <f t="shared" si="461"/>
        <v>73.318191724946914</v>
      </c>
      <c r="N1395" s="62">
        <f>'Config sheet'!$N$44</f>
        <v>5.8970333333333338</v>
      </c>
      <c r="O1395">
        <f t="shared" si="470"/>
        <v>-8.5122437947036946</v>
      </c>
      <c r="P1395">
        <f t="shared" si="471"/>
        <v>-419.91460848646489</v>
      </c>
      <c r="Q1395">
        <f t="shared" si="462"/>
        <v>180</v>
      </c>
      <c r="R1395">
        <f t="shared" si="463"/>
        <v>-75.584629527563678</v>
      </c>
      <c r="S1395">
        <f t="shared" si="464"/>
        <v>-75.584629527563678</v>
      </c>
      <c r="T1395">
        <f t="shared" ca="1" si="465"/>
        <v>1.3924272678729401</v>
      </c>
      <c r="U1395">
        <f t="shared" ca="1" si="468"/>
        <v>34.508899999999997</v>
      </c>
      <c r="Z1395">
        <f t="shared" si="466"/>
        <v>0.11966671138447543</v>
      </c>
      <c r="AA1395" s="62">
        <f>PI()/4*('Config sheet'!$N$38^2-'Config sheet'!$N$41^2)*'Stage 2'!Z1395*2</f>
        <v>9.9424120202807262E-3</v>
      </c>
      <c r="AB1395">
        <f t="shared" si="467"/>
        <v>67.304112139749961</v>
      </c>
    </row>
    <row r="1396" spans="3:28" x14ac:dyDescent="0.25">
      <c r="C1396">
        <f t="shared" si="469"/>
        <v>-105</v>
      </c>
      <c r="D1396">
        <f t="shared" si="454"/>
        <v>995</v>
      </c>
      <c r="E1396">
        <f t="shared" si="455"/>
        <v>0.17780000000000001</v>
      </c>
      <c r="F1396">
        <f t="shared" si="453"/>
        <v>-1.7587939698492462E-2</v>
      </c>
      <c r="G1396">
        <f t="shared" si="456"/>
        <v>104.19615634406146</v>
      </c>
      <c r="H1396">
        <f t="shared" si="457"/>
        <v>-1.8325957145940459</v>
      </c>
      <c r="I1396" s="3">
        <f t="shared" si="458"/>
        <v>8.8900000000000007E-2</v>
      </c>
      <c r="J1396" s="3">
        <f t="shared" si="459"/>
        <v>0.40640000000000004</v>
      </c>
      <c r="K1396">
        <f t="shared" si="460"/>
        <v>0.16116080771616792</v>
      </c>
      <c r="L1396" s="62">
        <f>PI()/4*('Config sheet'!$N$38^2-'Config sheet'!$N$41^2)*'Stage 2'!K1396*2</f>
        <v>1.3389915485245393E-2</v>
      </c>
      <c r="M1396">
        <f t="shared" si="461"/>
        <v>73.96900941515203</v>
      </c>
      <c r="N1396" s="62">
        <f>'Config sheet'!$N$44</f>
        <v>5.8970333333333338</v>
      </c>
      <c r="O1396">
        <f t="shared" si="470"/>
        <v>-8.4408355159205115</v>
      </c>
      <c r="P1396">
        <f t="shared" si="471"/>
        <v>-432.65047204066093</v>
      </c>
      <c r="Q1396">
        <f t="shared" si="462"/>
        <v>180</v>
      </c>
      <c r="R1396">
        <f t="shared" si="463"/>
        <v>-77.877084967318964</v>
      </c>
      <c r="S1396">
        <f t="shared" si="464"/>
        <v>-77.877084967318964</v>
      </c>
      <c r="T1396">
        <f t="shared" ca="1" si="465"/>
        <v>1.3924272678729401</v>
      </c>
      <c r="U1396">
        <f t="shared" ca="1" si="468"/>
        <v>34.508899999999997</v>
      </c>
      <c r="Z1396">
        <f t="shared" si="466"/>
        <v>0.12108468771616793</v>
      </c>
      <c r="AA1396" s="62">
        <f>PI()/4*('Config sheet'!$N$38^2-'Config sheet'!$N$41^2)*'Stage 2'!Z1396*2</f>
        <v>1.0060223438022436E-2</v>
      </c>
      <c r="AB1396">
        <f t="shared" si="467"/>
        <v>68.101624137327292</v>
      </c>
    </row>
    <row r="1397" spans="3:28" x14ac:dyDescent="0.25">
      <c r="C1397">
        <f t="shared" si="469"/>
        <v>-106</v>
      </c>
      <c r="D1397">
        <f t="shared" si="454"/>
        <v>995</v>
      </c>
      <c r="E1397">
        <f t="shared" si="455"/>
        <v>0.17780000000000001</v>
      </c>
      <c r="F1397">
        <f t="shared" si="453"/>
        <v>-1.7755443886097153E-2</v>
      </c>
      <c r="G1397">
        <f t="shared" si="456"/>
        <v>104.19615634406146</v>
      </c>
      <c r="H1397">
        <f t="shared" si="457"/>
        <v>-1.8500490071139892</v>
      </c>
      <c r="I1397" s="3">
        <f t="shared" si="458"/>
        <v>8.8900000000000007E-2</v>
      </c>
      <c r="J1397" s="3">
        <f t="shared" si="459"/>
        <v>0.40640000000000004</v>
      </c>
      <c r="K1397">
        <f t="shared" si="460"/>
        <v>0.16256654607894527</v>
      </c>
      <c r="L1397" s="62">
        <f>PI()/4*('Config sheet'!$N$38^2-'Config sheet'!$N$41^2)*'Stage 2'!K1397*2</f>
        <v>1.3506710121228517E-2</v>
      </c>
      <c r="M1397">
        <f t="shared" si="461"/>
        <v>74.614210166284067</v>
      </c>
      <c r="N1397" s="62">
        <f>'Config sheet'!$N$44</f>
        <v>5.8970333333333338</v>
      </c>
      <c r="O1397">
        <f t="shared" si="470"/>
        <v>-8.3673189504549281</v>
      </c>
      <c r="P1397">
        <f t="shared" si="471"/>
        <v>-445.08747366724475</v>
      </c>
      <c r="Q1397">
        <f t="shared" si="462"/>
        <v>180</v>
      </c>
      <c r="R1397">
        <f t="shared" si="463"/>
        <v>-80.115745260104077</v>
      </c>
      <c r="S1397">
        <f t="shared" si="464"/>
        <v>-80.115745260104063</v>
      </c>
      <c r="T1397">
        <f t="shared" ca="1" si="465"/>
        <v>1.3924272678729401</v>
      </c>
      <c r="U1397">
        <f t="shared" ca="1" si="468"/>
        <v>34.508899999999997</v>
      </c>
      <c r="Z1397">
        <f t="shared" si="466"/>
        <v>0.12249042607894528</v>
      </c>
      <c r="AA1397" s="62">
        <f>PI()/4*('Config sheet'!$N$38^2-'Config sheet'!$N$41^2)*'Stage 2'!Z1397*2</f>
        <v>1.017701807400556E-2</v>
      </c>
      <c r="AB1397">
        <f t="shared" si="467"/>
        <v>68.892253137764499</v>
      </c>
    </row>
    <row r="1398" spans="3:28" x14ac:dyDescent="0.25">
      <c r="C1398">
        <f t="shared" si="469"/>
        <v>-107</v>
      </c>
      <c r="D1398">
        <f t="shared" si="454"/>
        <v>995</v>
      </c>
      <c r="E1398">
        <f t="shared" si="455"/>
        <v>0.17780000000000001</v>
      </c>
      <c r="F1398">
        <f t="shared" si="453"/>
        <v>-1.7922948073701844E-2</v>
      </c>
      <c r="G1398">
        <f t="shared" si="456"/>
        <v>104.19615634406146</v>
      </c>
      <c r="H1398">
        <f t="shared" si="457"/>
        <v>-1.8675022996339325</v>
      </c>
      <c r="I1398" s="3">
        <f t="shared" si="458"/>
        <v>8.8900000000000007E-2</v>
      </c>
      <c r="J1398" s="3">
        <f t="shared" si="459"/>
        <v>0.40640000000000004</v>
      </c>
      <c r="K1398">
        <f t="shared" si="460"/>
        <v>0.16395970345918948</v>
      </c>
      <c r="L1398" s="62">
        <f>PI()/4*('Config sheet'!$N$38^2-'Config sheet'!$N$41^2)*'Stage 2'!K1398*2</f>
        <v>1.3622459476443768E-2</v>
      </c>
      <c r="M1398">
        <f t="shared" si="461"/>
        <v>75.253636543183106</v>
      </c>
      <c r="N1398" s="62">
        <f>'Config sheet'!$N$44</f>
        <v>5.8970333333333338</v>
      </c>
      <c r="O1398">
        <f t="shared" si="470"/>
        <v>-8.2917441898390898</v>
      </c>
      <c r="P1398">
        <f t="shared" si="471"/>
        <v>-457.22529309193976</v>
      </c>
      <c r="Q1398">
        <f t="shared" si="462"/>
        <v>180</v>
      </c>
      <c r="R1398">
        <f t="shared" si="463"/>
        <v>-82.300552756549152</v>
      </c>
      <c r="S1398">
        <f t="shared" si="464"/>
        <v>-82.300552756549152</v>
      </c>
      <c r="T1398">
        <f t="shared" ca="1" si="465"/>
        <v>1.3924272678729401</v>
      </c>
      <c r="U1398">
        <f t="shared" ca="1" si="468"/>
        <v>34.508899999999997</v>
      </c>
      <c r="Z1398">
        <f t="shared" si="466"/>
        <v>0.12388358345918948</v>
      </c>
      <c r="AA1398" s="62">
        <f>PI()/4*('Config sheet'!$N$38^2-'Config sheet'!$N$41^2)*'Stage 2'!Z1398*2</f>
        <v>1.0292767429220811E-2</v>
      </c>
      <c r="AB1398">
        <f t="shared" si="467"/>
        <v>69.675806220016568</v>
      </c>
    </row>
    <row r="1399" spans="3:28" x14ac:dyDescent="0.25">
      <c r="C1399">
        <f t="shared" si="469"/>
        <v>-108</v>
      </c>
      <c r="D1399">
        <f t="shared" si="454"/>
        <v>995</v>
      </c>
      <c r="E1399">
        <f t="shared" si="455"/>
        <v>0.17780000000000001</v>
      </c>
      <c r="F1399">
        <f t="shared" si="453"/>
        <v>-1.8090452261306532E-2</v>
      </c>
      <c r="G1399">
        <f t="shared" si="456"/>
        <v>104.19615634406146</v>
      </c>
      <c r="H1399">
        <f t="shared" si="457"/>
        <v>-1.8849555921538756</v>
      </c>
      <c r="I1399" s="3">
        <f t="shared" si="458"/>
        <v>8.8900000000000007E-2</v>
      </c>
      <c r="J1399" s="3">
        <f t="shared" si="459"/>
        <v>0.40640000000000004</v>
      </c>
      <c r="K1399">
        <f t="shared" si="460"/>
        <v>0.1653399454674403</v>
      </c>
      <c r="L1399" s="62">
        <f>PI()/4*('Config sheet'!$N$38^2-'Config sheet'!$N$41^2)*'Stage 2'!K1399*2</f>
        <v>1.3737135768413046E-2</v>
      </c>
      <c r="M1399">
        <f t="shared" si="461"/>
        <v>75.887135068974189</v>
      </c>
      <c r="N1399" s="62">
        <f>'Config sheet'!$N$44</f>
        <v>5.8970333333333338</v>
      </c>
      <c r="O1399">
        <f t="shared" si="470"/>
        <v>-8.2141613548658068</v>
      </c>
      <c r="P1399">
        <f t="shared" si="471"/>
        <v>-469.06390050083792</v>
      </c>
      <c r="Q1399">
        <f t="shared" si="462"/>
        <v>180</v>
      </c>
      <c r="R1399">
        <f t="shared" si="463"/>
        <v>-84.431502090150829</v>
      </c>
      <c r="S1399">
        <f t="shared" si="464"/>
        <v>-84.431502090150829</v>
      </c>
      <c r="T1399">
        <f t="shared" ca="1" si="465"/>
        <v>1.3924272678729401</v>
      </c>
      <c r="U1399">
        <f t="shared" ca="1" si="468"/>
        <v>34.508899999999997</v>
      </c>
      <c r="Z1399">
        <f t="shared" si="466"/>
        <v>0.1252638254674403</v>
      </c>
      <c r="AA1399" s="62">
        <f>PI()/4*('Config sheet'!$N$38^2-'Config sheet'!$N$41^2)*'Stage 2'!Z1399*2</f>
        <v>1.0407443721190089E-2</v>
      </c>
      <c r="AB1399">
        <f t="shared" si="467"/>
        <v>70.452095313520971</v>
      </c>
    </row>
    <row r="1400" spans="3:28" x14ac:dyDescent="0.25">
      <c r="C1400">
        <f t="shared" si="469"/>
        <v>-109</v>
      </c>
      <c r="D1400">
        <f t="shared" si="454"/>
        <v>995</v>
      </c>
      <c r="E1400">
        <f t="shared" si="455"/>
        <v>0.17780000000000001</v>
      </c>
      <c r="F1400">
        <f t="shared" si="453"/>
        <v>-1.8257956448911223E-2</v>
      </c>
      <c r="G1400">
        <f t="shared" si="456"/>
        <v>104.19615634406146</v>
      </c>
      <c r="H1400">
        <f t="shared" si="457"/>
        <v>-1.902408884673819</v>
      </c>
      <c r="I1400" s="3">
        <f t="shared" si="458"/>
        <v>8.8900000000000007E-2</v>
      </c>
      <c r="J1400" s="3">
        <f t="shared" si="459"/>
        <v>0.40640000000000004</v>
      </c>
      <c r="K1400">
        <f t="shared" si="460"/>
        <v>0.16670694631356298</v>
      </c>
      <c r="L1400" s="62">
        <f>PI()/4*('Config sheet'!$N$38^2-'Config sheet'!$N$41^2)*'Stage 2'!K1400*2</f>
        <v>1.3850711929126253E-2</v>
      </c>
      <c r="M1400">
        <f t="shared" si="461"/>
        <v>76.514556213669948</v>
      </c>
      <c r="N1400" s="62">
        <f>'Config sheet'!$N$44</f>
        <v>5.8970333333333338</v>
      </c>
      <c r="O1400">
        <f t="shared" si="470"/>
        <v>-8.1346205473041184</v>
      </c>
      <c r="P1400">
        <f t="shared" si="471"/>
        <v>-480.60355208121905</v>
      </c>
      <c r="Q1400">
        <f t="shared" si="462"/>
        <v>180</v>
      </c>
      <c r="R1400">
        <f t="shared" si="463"/>
        <v>-86.508639374619435</v>
      </c>
      <c r="S1400">
        <f t="shared" si="464"/>
        <v>-86.50863937461942</v>
      </c>
      <c r="T1400">
        <f t="shared" ca="1" si="465"/>
        <v>1.3924272678729401</v>
      </c>
      <c r="U1400">
        <f t="shared" ca="1" si="468"/>
        <v>34.508899999999997</v>
      </c>
      <c r="Z1400">
        <f t="shared" si="466"/>
        <v>0.12663082631356298</v>
      </c>
      <c r="AA1400" s="62">
        <f>PI()/4*('Config sheet'!$N$38^2-'Config sheet'!$N$41^2)*'Stage 2'!Z1400*2</f>
        <v>1.0521019881903296E-2</v>
      </c>
      <c r="AB1400">
        <f t="shared" si="467"/>
        <v>71.220937184231161</v>
      </c>
    </row>
    <row r="1401" spans="3:28" x14ac:dyDescent="0.25">
      <c r="C1401">
        <f t="shared" si="469"/>
        <v>-110</v>
      </c>
      <c r="D1401">
        <f t="shared" si="454"/>
        <v>995</v>
      </c>
      <c r="E1401">
        <f t="shared" si="455"/>
        <v>0.17780000000000001</v>
      </c>
      <c r="F1401">
        <f t="shared" si="453"/>
        <v>-1.8425460636515914E-2</v>
      </c>
      <c r="G1401">
        <f t="shared" si="456"/>
        <v>104.19615634406146</v>
      </c>
      <c r="H1401">
        <f t="shared" si="457"/>
        <v>-1.9198621771937625</v>
      </c>
      <c r="I1401" s="3">
        <f t="shared" si="458"/>
        <v>8.8900000000000007E-2</v>
      </c>
      <c r="J1401" s="3">
        <f t="shared" si="459"/>
        <v>0.40640000000000004</v>
      </c>
      <c r="K1401">
        <f t="shared" si="460"/>
        <v>0.16806038877318019</v>
      </c>
      <c r="L1401" s="62">
        <f>PI()/4*('Config sheet'!$N$38^2-'Config sheet'!$N$41^2)*'Stage 2'!K1401*2</f>
        <v>1.3963161602252326E-2</v>
      </c>
      <c r="M1401">
        <f t="shared" si="461"/>
        <v>77.135754378763565</v>
      </c>
      <c r="N1401" s="62">
        <f>'Config sheet'!$N$44</f>
        <v>5.8970333333333338</v>
      </c>
      <c r="O1401">
        <f t="shared" si="470"/>
        <v>-8.0531718023890644</v>
      </c>
      <c r="P1401">
        <f t="shared" si="471"/>
        <v>-491.84478523784389</v>
      </c>
      <c r="Q1401">
        <f t="shared" si="462"/>
        <v>180</v>
      </c>
      <c r="R1401">
        <f t="shared" si="463"/>
        <v>-88.532061342811915</v>
      </c>
      <c r="S1401">
        <f t="shared" si="464"/>
        <v>-88.5320613428119</v>
      </c>
      <c r="T1401">
        <f t="shared" ca="1" si="465"/>
        <v>1.3924272678729401</v>
      </c>
      <c r="U1401">
        <f t="shared" ca="1" si="468"/>
        <v>34.508899999999997</v>
      </c>
      <c r="Z1401">
        <f t="shared" si="466"/>
        <v>0.1279842687731802</v>
      </c>
      <c r="AA1401" s="62">
        <f>PI()/4*('Config sheet'!$N$38^2-'Config sheet'!$N$41^2)*'Stage 2'!Z1401*2</f>
        <v>1.0633469555029369E-2</v>
      </c>
      <c r="AB1401">
        <f t="shared" si="467"/>
        <v>71.982153415736889</v>
      </c>
    </row>
    <row r="1402" spans="3:28" x14ac:dyDescent="0.25">
      <c r="C1402">
        <f t="shared" si="469"/>
        <v>-111</v>
      </c>
      <c r="D1402">
        <f t="shared" si="454"/>
        <v>995</v>
      </c>
      <c r="E1402">
        <f t="shared" si="455"/>
        <v>0.17780000000000001</v>
      </c>
      <c r="F1402">
        <f t="shared" si="453"/>
        <v>-1.8592964824120605E-2</v>
      </c>
      <c r="G1402">
        <f t="shared" si="456"/>
        <v>104.19615634406146</v>
      </c>
      <c r="H1402">
        <f t="shared" si="457"/>
        <v>-1.9373154697137058</v>
      </c>
      <c r="I1402" s="3">
        <f t="shared" si="458"/>
        <v>8.8900000000000007E-2</v>
      </c>
      <c r="J1402" s="3">
        <f t="shared" si="459"/>
        <v>0.40640000000000004</v>
      </c>
      <c r="K1402">
        <f t="shared" si="460"/>
        <v>0.16939996414562908</v>
      </c>
      <c r="L1402" s="62">
        <f>PI()/4*('Config sheet'!$N$38^2-'Config sheet'!$N$41^2)*'Stage 2'!K1402*2</f>
        <v>1.4074459139646136E-2</v>
      </c>
      <c r="M1402">
        <f t="shared" si="461"/>
        <v>77.750587877932233</v>
      </c>
      <c r="N1402" s="62">
        <f>'Config sheet'!$N$44</f>
        <v>5.8970333333333338</v>
      </c>
      <c r="O1402">
        <f t="shared" si="470"/>
        <v>-7.9698650421394168</v>
      </c>
      <c r="P1402">
        <f t="shared" si="471"/>
        <v>-502.78841349191543</v>
      </c>
      <c r="Q1402">
        <f t="shared" si="462"/>
        <v>180</v>
      </c>
      <c r="R1402">
        <f t="shared" si="463"/>
        <v>-90.501914428544779</v>
      </c>
      <c r="S1402">
        <f t="shared" si="464"/>
        <v>-90.501914428544779</v>
      </c>
      <c r="T1402">
        <f t="shared" ca="1" si="465"/>
        <v>1.3924272678729401</v>
      </c>
      <c r="U1402">
        <f t="shared" ca="1" si="468"/>
        <v>34.508899999999997</v>
      </c>
      <c r="Z1402">
        <f t="shared" si="466"/>
        <v>0.12932384414562909</v>
      </c>
      <c r="AA1402" s="62">
        <f>PI()/4*('Config sheet'!$N$38^2-'Config sheet'!$N$41^2)*'Stage 2'!Z1402*2</f>
        <v>1.0744767092423179E-2</v>
      </c>
      <c r="AB1402">
        <f t="shared" si="467"/>
        <v>72.735570385618161</v>
      </c>
    </row>
    <row r="1403" spans="3:28" x14ac:dyDescent="0.25">
      <c r="C1403">
        <f t="shared" ref="C1403:C1434" si="472">180-C1038</f>
        <v>-112</v>
      </c>
      <c r="D1403">
        <f t="shared" si="454"/>
        <v>995</v>
      </c>
      <c r="E1403">
        <f t="shared" si="455"/>
        <v>0.17780000000000001</v>
      </c>
      <c r="F1403">
        <f t="shared" si="453"/>
        <v>-1.8760469011725293E-2</v>
      </c>
      <c r="G1403">
        <f t="shared" si="456"/>
        <v>104.19615634406146</v>
      </c>
      <c r="H1403">
        <f t="shared" si="457"/>
        <v>-1.9547687622336489</v>
      </c>
      <c r="I1403" s="3">
        <f t="shared" si="458"/>
        <v>8.8900000000000007E-2</v>
      </c>
      <c r="J1403" s="3">
        <f t="shared" si="459"/>
        <v>0.40640000000000004</v>
      </c>
      <c r="K1403">
        <f t="shared" si="460"/>
        <v>0.17072537220372092</v>
      </c>
      <c r="L1403" s="62">
        <f>PI()/4*('Config sheet'!$N$38^2-'Config sheet'!$N$41^2)*'Stage 2'!K1403*2</f>
        <v>1.4184579597174301E-2</v>
      </c>
      <c r="M1403">
        <f t="shared" si="461"/>
        <v>78.358918913977774</v>
      </c>
      <c r="N1403" s="62">
        <f>'Config sheet'!$N$44</f>
        <v>5.8970333333333338</v>
      </c>
      <c r="O1403">
        <f t="shared" si="470"/>
        <v>-7.8847500295559252</v>
      </c>
      <c r="P1403">
        <f t="shared" si="471"/>
        <v>-513.43552107027642</v>
      </c>
      <c r="Q1403">
        <f t="shared" si="462"/>
        <v>180</v>
      </c>
      <c r="R1403">
        <f t="shared" si="463"/>
        <v>-92.418393792649766</v>
      </c>
      <c r="S1403">
        <f t="shared" si="464"/>
        <v>-92.418393792649766</v>
      </c>
      <c r="T1403">
        <f t="shared" ca="1" si="465"/>
        <v>1.3924272678729401</v>
      </c>
      <c r="U1403">
        <f t="shared" ca="1" si="468"/>
        <v>34.508899999999997</v>
      </c>
      <c r="Z1403">
        <f t="shared" si="466"/>
        <v>0.13064925220372092</v>
      </c>
      <c r="AA1403" s="62">
        <f>PI()/4*('Config sheet'!$N$38^2-'Config sheet'!$N$41^2)*'Stage 2'!Z1403*2</f>
        <v>1.0854887549951344E-2</v>
      </c>
      <c r="AB1403">
        <f t="shared" si="467"/>
        <v>73.481019237188377</v>
      </c>
    </row>
    <row r="1404" spans="3:28" x14ac:dyDescent="0.25">
      <c r="C1404">
        <f t="shared" si="472"/>
        <v>-113</v>
      </c>
      <c r="D1404">
        <f t="shared" si="454"/>
        <v>995</v>
      </c>
      <c r="E1404">
        <f t="shared" si="455"/>
        <v>0.17780000000000001</v>
      </c>
      <c r="F1404">
        <f t="shared" si="453"/>
        <v>-1.8927973199329984E-2</v>
      </c>
      <c r="G1404">
        <f t="shared" si="456"/>
        <v>104.19615634406146</v>
      </c>
      <c r="H1404">
        <f t="shared" si="457"/>
        <v>-1.9722220547535922</v>
      </c>
      <c r="I1404" s="3">
        <f t="shared" si="458"/>
        <v>8.8900000000000007E-2</v>
      </c>
      <c r="J1404" s="3">
        <f t="shared" si="459"/>
        <v>0.40640000000000004</v>
      </c>
      <c r="K1404">
        <f t="shared" si="460"/>
        <v>0.17203632113558542</v>
      </c>
      <c r="L1404" s="62">
        <f>PI()/4*('Config sheet'!$N$38^2-'Config sheet'!$N$41^2)*'Stage 2'!K1404*2</f>
        <v>1.4293498729883372E-2</v>
      </c>
      <c r="M1404">
        <f t="shared" si="461"/>
        <v>78.960613552134774</v>
      </c>
      <c r="N1404" s="62">
        <f>'Config sheet'!$N$44</f>
        <v>5.8970333333333338</v>
      </c>
      <c r="O1404">
        <f t="shared" si="470"/>
        <v>-7.7978763237512672</v>
      </c>
      <c r="P1404">
        <f t="shared" si="471"/>
        <v>-523.78745719278072</v>
      </c>
      <c r="Q1404">
        <f t="shared" si="462"/>
        <v>180</v>
      </c>
      <c r="R1404">
        <f t="shared" si="463"/>
        <v>-94.28174229470055</v>
      </c>
      <c r="S1404">
        <f t="shared" si="464"/>
        <v>-94.281742294700521</v>
      </c>
      <c r="T1404">
        <f t="shared" ca="1" si="465"/>
        <v>1.3924272678729401</v>
      </c>
      <c r="U1404">
        <f t="shared" ca="1" si="468"/>
        <v>34.508899999999997</v>
      </c>
      <c r="Z1404">
        <f t="shared" si="466"/>
        <v>0.13196020113558543</v>
      </c>
      <c r="AA1404" s="62">
        <f>PI()/4*('Config sheet'!$N$38^2-'Config sheet'!$N$41^2)*'Stage 2'!Z1404*2</f>
        <v>1.0963806682660416E-2</v>
      </c>
      <c r="AB1404">
        <f t="shared" si="467"/>
        <v>74.218335846785948</v>
      </c>
    </row>
    <row r="1405" spans="3:28" x14ac:dyDescent="0.25">
      <c r="C1405">
        <f t="shared" si="472"/>
        <v>-114</v>
      </c>
      <c r="D1405">
        <f t="shared" si="454"/>
        <v>995</v>
      </c>
      <c r="E1405">
        <f t="shared" si="455"/>
        <v>0.17780000000000001</v>
      </c>
      <c r="F1405">
        <f t="shared" si="453"/>
        <v>-1.9095477386934675E-2</v>
      </c>
      <c r="G1405">
        <f t="shared" si="456"/>
        <v>104.19615634406146</v>
      </c>
      <c r="H1405">
        <f t="shared" si="457"/>
        <v>-1.9896753472735356</v>
      </c>
      <c r="I1405" s="3">
        <f t="shared" si="458"/>
        <v>8.8900000000000007E-2</v>
      </c>
      <c r="J1405" s="3">
        <f t="shared" si="459"/>
        <v>0.40640000000000004</v>
      </c>
      <c r="K1405">
        <f t="shared" si="460"/>
        <v>0.17333252747889566</v>
      </c>
      <c r="L1405" s="62">
        <f>PI()/4*('Config sheet'!$N$38^2-'Config sheet'!$N$41^2)*'Stage 2'!K1405*2</f>
        <v>1.4401192986534965E-2</v>
      </c>
      <c r="M1405">
        <f t="shared" si="461"/>
        <v>79.555541689881224</v>
      </c>
      <c r="N1405" s="62">
        <f>'Config sheet'!$N$44</f>
        <v>5.8970333333333338</v>
      </c>
      <c r="O1405">
        <f t="shared" si="470"/>
        <v>-7.7092932360616073</v>
      </c>
      <c r="P1405">
        <f t="shared" si="471"/>
        <v>-533.84583006613673</v>
      </c>
      <c r="Q1405">
        <f t="shared" si="462"/>
        <v>180</v>
      </c>
      <c r="R1405">
        <f t="shared" si="463"/>
        <v>-96.092249411904632</v>
      </c>
      <c r="S1405">
        <f t="shared" si="464"/>
        <v>-96.092249411904618</v>
      </c>
      <c r="T1405">
        <f t="shared" ca="1" si="465"/>
        <v>1.3924272678729401</v>
      </c>
      <c r="U1405">
        <f t="shared" ca="1" si="468"/>
        <v>34.508899999999997</v>
      </c>
      <c r="Z1405">
        <f t="shared" si="466"/>
        <v>0.13325640747889567</v>
      </c>
      <c r="AA1405" s="62">
        <f>PI()/4*('Config sheet'!$N$38^2-'Config sheet'!$N$41^2)*'Stage 2'!Z1405*2</f>
        <v>1.1071500939312008E-2</v>
      </c>
      <c r="AB1405">
        <f t="shared" si="467"/>
        <v>74.947360786780465</v>
      </c>
    </row>
    <row r="1406" spans="3:28" x14ac:dyDescent="0.25">
      <c r="C1406">
        <f t="shared" si="472"/>
        <v>-115</v>
      </c>
      <c r="D1406">
        <f t="shared" si="454"/>
        <v>995</v>
      </c>
      <c r="E1406">
        <f t="shared" si="455"/>
        <v>0.17780000000000001</v>
      </c>
      <c r="F1406">
        <f t="shared" si="453"/>
        <v>-1.9262981574539366E-2</v>
      </c>
      <c r="G1406">
        <f t="shared" si="456"/>
        <v>104.19615634406146</v>
      </c>
      <c r="H1406">
        <f t="shared" si="457"/>
        <v>-2.0071286397934789</v>
      </c>
      <c r="I1406" s="3">
        <f t="shared" si="458"/>
        <v>8.8900000000000007E-2</v>
      </c>
      <c r="J1406" s="3">
        <f t="shared" si="459"/>
        <v>0.40640000000000004</v>
      </c>
      <c r="K1406">
        <f t="shared" si="460"/>
        <v>0.17461371604777554</v>
      </c>
      <c r="L1406" s="62">
        <f>PI()/4*('Config sheet'!$N$38^2-'Config sheet'!$N$41^2)*'Stage 2'!K1406*2</f>
        <v>1.4507639503532925E-2</v>
      </c>
      <c r="M1406">
        <f t="shared" si="461"/>
        <v>80.143577023390876</v>
      </c>
      <c r="N1406" s="62">
        <f>'Config sheet'!$N$44</f>
        <v>5.8970333333333338</v>
      </c>
      <c r="O1406">
        <f t="shared" si="470"/>
        <v>-7.6190497871881835</v>
      </c>
      <c r="P1406">
        <f t="shared" si="471"/>
        <v>-543.61250059286954</v>
      </c>
      <c r="Q1406">
        <f t="shared" si="462"/>
        <v>180</v>
      </c>
      <c r="R1406">
        <f t="shared" si="463"/>
        <v>-97.850250106716516</v>
      </c>
      <c r="S1406">
        <f t="shared" si="464"/>
        <v>-97.850250106716516</v>
      </c>
      <c r="T1406">
        <f t="shared" ca="1" si="465"/>
        <v>1.3924272678729401</v>
      </c>
      <c r="U1406">
        <f t="shared" ca="1" si="468"/>
        <v>34.508899999999997</v>
      </c>
      <c r="Z1406">
        <f t="shared" si="466"/>
        <v>0.13453759604777554</v>
      </c>
      <c r="AA1406" s="62">
        <f>PI()/4*('Config sheet'!$N$38^2-'Config sheet'!$N$41^2)*'Stage 2'!Z1406*2</f>
        <v>1.1177947456309968E-2</v>
      </c>
      <c r="AB1406">
        <f t="shared" si="467"/>
        <v>75.667939284463174</v>
      </c>
    </row>
    <row r="1407" spans="3:28" x14ac:dyDescent="0.25">
      <c r="C1407">
        <f t="shared" si="472"/>
        <v>-116</v>
      </c>
      <c r="D1407">
        <f t="shared" si="454"/>
        <v>995</v>
      </c>
      <c r="E1407">
        <f t="shared" si="455"/>
        <v>0.17780000000000001</v>
      </c>
      <c r="F1407">
        <f t="shared" si="453"/>
        <v>-1.9430485762144054E-2</v>
      </c>
      <c r="G1407">
        <f t="shared" si="456"/>
        <v>104.19615634406146</v>
      </c>
      <c r="H1407">
        <f t="shared" si="457"/>
        <v>-2.024581932313422</v>
      </c>
      <c r="I1407" s="3">
        <f t="shared" si="458"/>
        <v>8.8900000000000007E-2</v>
      </c>
      <c r="J1407" s="3">
        <f t="shared" si="459"/>
        <v>0.40640000000000004</v>
      </c>
      <c r="K1407">
        <f t="shared" si="460"/>
        <v>0.17587961985269962</v>
      </c>
      <c r="L1407" s="62">
        <f>PI()/4*('Config sheet'!$N$38^2-'Config sheet'!$N$41^2)*'Stage 2'!K1407*2</f>
        <v>1.4612816098268269E-2</v>
      </c>
      <c r="M1407">
        <f t="shared" si="461"/>
        <v>80.72459701076906</v>
      </c>
      <c r="N1407" s="62">
        <f>'Config sheet'!$N$44</f>
        <v>5.8970333333333338</v>
      </c>
      <c r="O1407">
        <f t="shared" si="470"/>
        <v>-7.5271946654159088</v>
      </c>
      <c r="P1407">
        <f t="shared" si="471"/>
        <v>-553.0895758043855</v>
      </c>
      <c r="Q1407">
        <f t="shared" si="462"/>
        <v>180</v>
      </c>
      <c r="R1407">
        <f t="shared" si="463"/>
        <v>-99.556123644789395</v>
      </c>
      <c r="S1407">
        <f t="shared" si="464"/>
        <v>-99.556123644789395</v>
      </c>
      <c r="T1407">
        <f t="shared" ca="1" si="465"/>
        <v>1.3924272678729401</v>
      </c>
      <c r="U1407">
        <f t="shared" ca="1" si="468"/>
        <v>34.508899999999997</v>
      </c>
      <c r="Z1407">
        <f t="shared" si="466"/>
        <v>0.13580349985269963</v>
      </c>
      <c r="AA1407" s="62">
        <f>PI()/4*('Config sheet'!$N$38^2-'Config sheet'!$N$41^2)*'Stage 2'!Z1407*2</f>
        <v>1.1283124051045312E-2</v>
      </c>
      <c r="AB1407">
        <f t="shared" si="467"/>
        <v>76.379921176996419</v>
      </c>
    </row>
    <row r="1408" spans="3:28" x14ac:dyDescent="0.25">
      <c r="C1408">
        <f t="shared" si="472"/>
        <v>-117</v>
      </c>
      <c r="D1408">
        <f t="shared" si="454"/>
        <v>995</v>
      </c>
      <c r="E1408">
        <f t="shared" si="455"/>
        <v>0.17780000000000001</v>
      </c>
      <c r="F1408">
        <f t="shared" si="453"/>
        <v>-1.9597989949748745E-2</v>
      </c>
      <c r="G1408">
        <f t="shared" si="456"/>
        <v>104.19615634406146</v>
      </c>
      <c r="H1408">
        <f t="shared" si="457"/>
        <v>-2.0420352248333655</v>
      </c>
      <c r="I1408" s="3">
        <f t="shared" si="458"/>
        <v>8.8900000000000007E-2</v>
      </c>
      <c r="J1408" s="3">
        <f t="shared" si="459"/>
        <v>0.40640000000000004</v>
      </c>
      <c r="K1408">
        <f t="shared" si="460"/>
        <v>0.17712998001370112</v>
      </c>
      <c r="L1408" s="62">
        <f>PI()/4*('Config sheet'!$N$38^2-'Config sheet'!$N$41^2)*'Stage 2'!K1408*2</f>
        <v>1.471670126190814E-2</v>
      </c>
      <c r="M1408">
        <f t="shared" si="461"/>
        <v>81.298482832217275</v>
      </c>
      <c r="N1408" s="62">
        <f>'Config sheet'!$N$44</f>
        <v>5.8970333333333338</v>
      </c>
      <c r="O1408">
        <f t="shared" si="470"/>
        <v>-7.433776185954418</v>
      </c>
      <c r="P1408">
        <f t="shared" si="471"/>
        <v>-562.2794020274514</v>
      </c>
      <c r="Q1408">
        <f t="shared" si="462"/>
        <v>180</v>
      </c>
      <c r="R1408">
        <f t="shared" si="463"/>
        <v>-101.21029236494127</v>
      </c>
      <c r="S1408">
        <f t="shared" si="464"/>
        <v>-101.21029236494125</v>
      </c>
      <c r="T1408">
        <f t="shared" ca="1" si="465"/>
        <v>1.3924272678729401</v>
      </c>
      <c r="U1408">
        <f t="shared" ca="1" si="468"/>
        <v>34.508899999999997</v>
      </c>
      <c r="Z1408">
        <f t="shared" si="466"/>
        <v>0.13705386001370112</v>
      </c>
      <c r="AA1408" s="62">
        <f>PI()/4*('Config sheet'!$N$38^2-'Config sheet'!$N$41^2)*'Stage 2'!Z1408*2</f>
        <v>1.1387009214685183E-2</v>
      </c>
      <c r="AB1408">
        <f t="shared" si="467"/>
        <v>77.083160862599044</v>
      </c>
    </row>
    <row r="1409" spans="3:28" x14ac:dyDescent="0.25">
      <c r="C1409">
        <f t="shared" si="472"/>
        <v>-118</v>
      </c>
      <c r="D1409">
        <f t="shared" si="454"/>
        <v>995</v>
      </c>
      <c r="E1409">
        <f t="shared" si="455"/>
        <v>0.17780000000000001</v>
      </c>
      <c r="F1409">
        <f t="shared" si="453"/>
        <v>-1.9765494137353436E-2</v>
      </c>
      <c r="G1409">
        <f t="shared" si="456"/>
        <v>104.19615634406146</v>
      </c>
      <c r="H1409">
        <f t="shared" si="457"/>
        <v>-2.0594885173533091</v>
      </c>
      <c r="I1409" s="3">
        <f t="shared" si="458"/>
        <v>8.8900000000000007E-2</v>
      </c>
      <c r="J1409" s="3">
        <f t="shared" si="459"/>
        <v>0.40640000000000004</v>
      </c>
      <c r="K1409">
        <f t="shared" si="460"/>
        <v>0.17836454566721116</v>
      </c>
      <c r="L1409" s="62">
        <f>PI()/4*('Config sheet'!$N$38^2-'Config sheet'!$N$41^2)*'Stage 2'!K1409*2</f>
        <v>1.4819274151655626E-2</v>
      </c>
      <c r="M1409">
        <f t="shared" si="461"/>
        <v>81.865119347274572</v>
      </c>
      <c r="N1409" s="62">
        <f>'Config sheet'!$N$44</f>
        <v>5.8970333333333338</v>
      </c>
      <c r="O1409">
        <f t="shared" si="470"/>
        <v>-7.3388422514454215</v>
      </c>
      <c r="P1409">
        <f t="shared" si="471"/>
        <v>-571.18455779370959</v>
      </c>
      <c r="Q1409">
        <f t="shared" si="462"/>
        <v>180</v>
      </c>
      <c r="R1409">
        <f t="shared" si="463"/>
        <v>-102.81322040286773</v>
      </c>
      <c r="S1409">
        <f t="shared" si="464"/>
        <v>-102.81322040286773</v>
      </c>
      <c r="T1409">
        <f t="shared" ca="1" si="465"/>
        <v>1.3924272678729401</v>
      </c>
      <c r="U1409">
        <f t="shared" ca="1" si="468"/>
        <v>34.508899999999997</v>
      </c>
      <c r="Z1409">
        <f t="shared" si="466"/>
        <v>0.13828842566721117</v>
      </c>
      <c r="AA1409" s="62">
        <f>PI()/4*('Config sheet'!$N$38^2-'Config sheet'!$N$41^2)*'Stage 2'!Z1409*2</f>
        <v>1.1489582104432669E-2</v>
      </c>
      <c r="AB1409">
        <f t="shared" si="467"/>
        <v>77.777517248150261</v>
      </c>
    </row>
    <row r="1410" spans="3:28" x14ac:dyDescent="0.25">
      <c r="C1410">
        <f t="shared" si="472"/>
        <v>-119</v>
      </c>
      <c r="D1410">
        <f t="shared" si="454"/>
        <v>995</v>
      </c>
      <c r="E1410">
        <f t="shared" si="455"/>
        <v>0.17780000000000001</v>
      </c>
      <c r="F1410">
        <f t="shared" si="453"/>
        <v>-1.9932998324958123E-2</v>
      </c>
      <c r="G1410">
        <f t="shared" si="456"/>
        <v>104.19615634406146</v>
      </c>
      <c r="H1410">
        <f t="shared" si="457"/>
        <v>-2.0769418098732517</v>
      </c>
      <c r="I1410" s="3">
        <f t="shared" si="458"/>
        <v>8.8900000000000007E-2</v>
      </c>
      <c r="J1410" s="3">
        <f t="shared" si="459"/>
        <v>0.40640000000000004</v>
      </c>
      <c r="K1410">
        <f t="shared" si="460"/>
        <v>0.17958307386685396</v>
      </c>
      <c r="L1410" s="62">
        <f>PI()/4*('Config sheet'!$N$38^2-'Config sheet'!$N$41^2)*'Stage 2'!K1410*2</f>
        <v>1.4920514582507403E-2</v>
      </c>
      <c r="M1410">
        <f t="shared" si="461"/>
        <v>82.424395049284868</v>
      </c>
      <c r="N1410" s="62">
        <f>'Config sheet'!$N$44</f>
        <v>5.8970333333333338</v>
      </c>
      <c r="O1410">
        <f t="shared" si="470"/>
        <v>-7.2424403136785713</v>
      </c>
      <c r="P1410">
        <f t="shared" si="471"/>
        <v>-579.80784650216015</v>
      </c>
      <c r="Q1410">
        <f t="shared" si="462"/>
        <v>180</v>
      </c>
      <c r="R1410">
        <f t="shared" si="463"/>
        <v>-104.36541237038885</v>
      </c>
      <c r="S1410">
        <f t="shared" si="464"/>
        <v>-104.36541237038884</v>
      </c>
      <c r="T1410">
        <f t="shared" ca="1" si="465"/>
        <v>1.3924272678729401</v>
      </c>
      <c r="U1410">
        <f t="shared" ca="1" si="468"/>
        <v>34.508899999999997</v>
      </c>
      <c r="Z1410">
        <f t="shared" si="466"/>
        <v>0.13950695386685397</v>
      </c>
      <c r="AA1410" s="62">
        <f>PI()/4*('Config sheet'!$N$38^2-'Config sheet'!$N$41^2)*'Stage 2'!Z1410*2</f>
        <v>1.1590822535284446E-2</v>
      </c>
      <c r="AB1410">
        <f t="shared" si="467"/>
        <v>78.462853693393683</v>
      </c>
    </row>
    <row r="1411" spans="3:28" x14ac:dyDescent="0.25">
      <c r="C1411">
        <f t="shared" si="472"/>
        <v>-120</v>
      </c>
      <c r="D1411">
        <f t="shared" si="454"/>
        <v>995</v>
      </c>
      <c r="E1411">
        <f t="shared" si="455"/>
        <v>0.17780000000000001</v>
      </c>
      <c r="F1411">
        <f t="shared" si="453"/>
        <v>-2.0100502512562814E-2</v>
      </c>
      <c r="G1411">
        <f t="shared" si="456"/>
        <v>104.19615634406146</v>
      </c>
      <c r="H1411">
        <f t="shared" si="457"/>
        <v>-2.0943951023931953</v>
      </c>
      <c r="I1411" s="3">
        <f t="shared" si="458"/>
        <v>8.8900000000000007E-2</v>
      </c>
      <c r="J1411" s="3">
        <f t="shared" si="459"/>
        <v>0.40640000000000004</v>
      </c>
      <c r="K1411">
        <f t="shared" si="460"/>
        <v>0.18078532947852965</v>
      </c>
      <c r="L1411" s="62">
        <f>PI()/4*('Config sheet'!$N$38^2-'Config sheet'!$N$41^2)*'Stage 2'!K1411*2</f>
        <v>1.5020403018536783E-2</v>
      </c>
      <c r="M1411">
        <f t="shared" si="461"/>
        <v>82.976202017242485</v>
      </c>
      <c r="N1411" s="62">
        <f>'Config sheet'!$N$44</f>
        <v>5.8970333333333338</v>
      </c>
      <c r="O1411">
        <f t="shared" si="470"/>
        <v>-7.1446173365563537</v>
      </c>
      <c r="P1411">
        <f t="shared" si="471"/>
        <v>-588.15228884482997</v>
      </c>
      <c r="Q1411">
        <f t="shared" si="462"/>
        <v>180</v>
      </c>
      <c r="R1411">
        <f t="shared" si="463"/>
        <v>-105.86741199206941</v>
      </c>
      <c r="S1411">
        <f t="shared" si="464"/>
        <v>-105.86741199206939</v>
      </c>
      <c r="T1411">
        <f t="shared" ca="1" si="465"/>
        <v>1.3924272678729401</v>
      </c>
      <c r="U1411">
        <f t="shared" ca="1" si="468"/>
        <v>34.508899999999997</v>
      </c>
      <c r="Z1411">
        <f t="shared" si="466"/>
        <v>0.14070920947852966</v>
      </c>
      <c r="AA1411" s="62">
        <f>PI()/4*('Config sheet'!$N$38^2-'Config sheet'!$N$41^2)*'Stage 2'!Z1411*2</f>
        <v>1.1690710971313826E-2</v>
      </c>
      <c r="AB1411">
        <f t="shared" si="467"/>
        <v>79.139037951928941</v>
      </c>
    </row>
    <row r="1412" spans="3:28" x14ac:dyDescent="0.25">
      <c r="C1412">
        <f t="shared" si="472"/>
        <v>-121</v>
      </c>
      <c r="D1412">
        <f t="shared" si="454"/>
        <v>995</v>
      </c>
      <c r="E1412">
        <f t="shared" si="455"/>
        <v>0.17780000000000001</v>
      </c>
      <c r="F1412">
        <f t="shared" si="453"/>
        <v>-2.0268006700167505E-2</v>
      </c>
      <c r="G1412">
        <f t="shared" si="456"/>
        <v>104.19615634406146</v>
      </c>
      <c r="H1412">
        <f t="shared" si="457"/>
        <v>-2.1118483949131388</v>
      </c>
      <c r="I1412" s="3">
        <f t="shared" si="458"/>
        <v>8.8900000000000007E-2</v>
      </c>
      <c r="J1412" s="3">
        <f t="shared" si="459"/>
        <v>0.40640000000000004</v>
      </c>
      <c r="K1412">
        <f t="shared" si="460"/>
        <v>0.1819710850701155</v>
      </c>
      <c r="L1412" s="62">
        <f>PI()/4*('Config sheet'!$N$38^2-'Config sheet'!$N$41^2)*'Stage 2'!K1412*2</f>
        <v>1.511892056372962E-2</v>
      </c>
      <c r="M1412">
        <f t="shared" si="461"/>
        <v>83.520435865167556</v>
      </c>
      <c r="N1412" s="62">
        <f>'Config sheet'!$N$44</f>
        <v>5.8970333333333338</v>
      </c>
      <c r="O1412">
        <f t="shared" si="470"/>
        <v>-7.04541976034686</v>
      </c>
      <c r="P1412">
        <f t="shared" si="471"/>
        <v>-596.22111500611481</v>
      </c>
      <c r="Q1412">
        <f t="shared" si="462"/>
        <v>180</v>
      </c>
      <c r="R1412">
        <f t="shared" si="463"/>
        <v>-107.31980070110068</v>
      </c>
      <c r="S1412">
        <f t="shared" si="464"/>
        <v>-107.31980070110068</v>
      </c>
      <c r="T1412">
        <f t="shared" ca="1" si="465"/>
        <v>1.3924272678729401</v>
      </c>
      <c r="U1412">
        <f t="shared" ca="1" si="468"/>
        <v>34.508899999999997</v>
      </c>
      <c r="Z1412">
        <f t="shared" si="466"/>
        <v>0.14189496507011551</v>
      </c>
      <c r="AA1412" s="62">
        <f>PI()/4*('Config sheet'!$N$38^2-'Config sheet'!$N$41^2)*'Stage 2'!Z1412*2</f>
        <v>1.1789228516506663E-2</v>
      </c>
      <c r="AB1412">
        <f t="shared" si="467"/>
        <v>79.805942109176328</v>
      </c>
    </row>
    <row r="1413" spans="3:28" x14ac:dyDescent="0.25">
      <c r="C1413">
        <f t="shared" si="472"/>
        <v>-122</v>
      </c>
      <c r="D1413">
        <f t="shared" si="454"/>
        <v>995</v>
      </c>
      <c r="E1413">
        <f t="shared" si="455"/>
        <v>0.17780000000000001</v>
      </c>
      <c r="F1413">
        <f t="shared" si="453"/>
        <v>-2.0435510887772197E-2</v>
      </c>
      <c r="G1413">
        <f t="shared" si="456"/>
        <v>104.19615634406146</v>
      </c>
      <c r="H1413">
        <f t="shared" si="457"/>
        <v>-2.1293016874330819</v>
      </c>
      <c r="I1413" s="3">
        <f t="shared" si="458"/>
        <v>8.8900000000000007E-2</v>
      </c>
      <c r="J1413" s="3">
        <f t="shared" si="459"/>
        <v>0.40640000000000004</v>
      </c>
      <c r="K1413">
        <f t="shared" si="460"/>
        <v>0.18314012079612246</v>
      </c>
      <c r="L1413" s="62">
        <f>PI()/4*('Config sheet'!$N$38^2-'Config sheet'!$N$41^2)*'Stage 2'!K1413*2</f>
        <v>1.52160489524011E-2</v>
      </c>
      <c r="M1413">
        <f t="shared" si="461"/>
        <v>84.056995689166143</v>
      </c>
      <c r="N1413" s="62">
        <f>'Config sheet'!$N$44</f>
        <v>5.8970333333333338</v>
      </c>
      <c r="O1413">
        <f t="shared" si="470"/>
        <v>-6.9448934672613651</v>
      </c>
      <c r="P1413">
        <f t="shared" si="471"/>
        <v>-604.01775664656361</v>
      </c>
      <c r="Q1413">
        <f t="shared" si="462"/>
        <v>180</v>
      </c>
      <c r="R1413">
        <f t="shared" si="463"/>
        <v>-108.72319619638147</v>
      </c>
      <c r="S1413">
        <f t="shared" si="464"/>
        <v>-108.72319619638145</v>
      </c>
      <c r="T1413">
        <f t="shared" ca="1" si="465"/>
        <v>1.3924272678729401</v>
      </c>
      <c r="U1413">
        <f t="shared" ca="1" si="468"/>
        <v>34.508899999999997</v>
      </c>
      <c r="Z1413">
        <f t="shared" si="466"/>
        <v>0.14306400079612247</v>
      </c>
      <c r="AA1413" s="62">
        <f>PI()/4*('Config sheet'!$N$38^2-'Config sheet'!$N$41^2)*'Stage 2'!Z1413*2</f>
        <v>1.1886356905178143E-2</v>
      </c>
      <c r="AB1413">
        <f t="shared" si="467"/>
        <v>80.463442517504205</v>
      </c>
    </row>
    <row r="1414" spans="3:28" x14ac:dyDescent="0.25">
      <c r="C1414">
        <f t="shared" si="472"/>
        <v>-123</v>
      </c>
      <c r="D1414">
        <f t="shared" si="454"/>
        <v>995</v>
      </c>
      <c r="E1414">
        <f t="shared" si="455"/>
        <v>0.17780000000000001</v>
      </c>
      <c r="F1414">
        <f t="shared" si="453"/>
        <v>-2.0603015075376884E-2</v>
      </c>
      <c r="G1414">
        <f t="shared" si="456"/>
        <v>104.19615634406146</v>
      </c>
      <c r="H1414">
        <f t="shared" si="457"/>
        <v>-2.146754979953025</v>
      </c>
      <c r="I1414" s="3">
        <f t="shared" si="458"/>
        <v>8.8900000000000007E-2</v>
      </c>
      <c r="J1414" s="3">
        <f t="shared" si="459"/>
        <v>0.40640000000000004</v>
      </c>
      <c r="K1414">
        <f t="shared" si="460"/>
        <v>0.18429222427764053</v>
      </c>
      <c r="L1414" s="62">
        <f>PI()/4*('Config sheet'!$N$38^2-'Config sheet'!$N$41^2)*'Stage 2'!K1414*2</f>
        <v>1.5311770539221095E-2</v>
      </c>
      <c r="M1414">
        <f t="shared" si="461"/>
        <v>84.585784012327977</v>
      </c>
      <c r="N1414" s="62">
        <f>'Config sheet'!$N$44</f>
        <v>5.8970333333333338</v>
      </c>
      <c r="O1414">
        <f t="shared" si="470"/>
        <v>-6.8430837483919555</v>
      </c>
      <c r="P1414">
        <f t="shared" si="471"/>
        <v>-611.54583868211012</v>
      </c>
      <c r="Q1414">
        <f t="shared" si="462"/>
        <v>180</v>
      </c>
      <c r="R1414">
        <f t="shared" si="463"/>
        <v>-110.07825096277983</v>
      </c>
      <c r="S1414">
        <f t="shared" si="464"/>
        <v>-110.07825096277983</v>
      </c>
      <c r="T1414">
        <f t="shared" ca="1" si="465"/>
        <v>1.3924272678729401</v>
      </c>
      <c r="U1414">
        <f t="shared" ca="1" si="468"/>
        <v>34.508899999999997</v>
      </c>
      <c r="Z1414">
        <f t="shared" si="466"/>
        <v>0.14421610427764053</v>
      </c>
      <c r="AA1414" s="62">
        <f>PI()/4*('Config sheet'!$N$38^2-'Config sheet'!$N$41^2)*'Stage 2'!Z1414*2</f>
        <v>1.1982078491998139E-2</v>
      </c>
      <c r="AB1414">
        <f t="shared" si="467"/>
        <v>81.111419728706707</v>
      </c>
    </row>
    <row r="1415" spans="3:28" x14ac:dyDescent="0.25">
      <c r="C1415">
        <f t="shared" si="472"/>
        <v>-124</v>
      </c>
      <c r="D1415">
        <f t="shared" si="454"/>
        <v>995</v>
      </c>
      <c r="E1415">
        <f t="shared" si="455"/>
        <v>0.17780000000000001</v>
      </c>
      <c r="F1415">
        <f t="shared" si="453"/>
        <v>-2.0770519262981575E-2</v>
      </c>
      <c r="G1415">
        <f t="shared" si="456"/>
        <v>104.19615634406146</v>
      </c>
      <c r="H1415">
        <f t="shared" si="457"/>
        <v>-2.1642082724729685</v>
      </c>
      <c r="I1415" s="3">
        <f t="shared" si="458"/>
        <v>8.8900000000000007E-2</v>
      </c>
      <c r="J1415" s="3">
        <f t="shared" si="459"/>
        <v>0.40640000000000004</v>
      </c>
      <c r="K1415">
        <f t="shared" si="460"/>
        <v>0.18542719047791045</v>
      </c>
      <c r="L1415" s="62">
        <f>PI()/4*('Config sheet'!$N$38^2-'Config sheet'!$N$41^2)*'Stage 2'!K1415*2</f>
        <v>1.5406068288876144E-2</v>
      </c>
      <c r="M1415">
        <f t="shared" si="461"/>
        <v>85.10670672761681</v>
      </c>
      <c r="N1415" s="62">
        <f>'Config sheet'!$N$44</f>
        <v>5.8970333333333338</v>
      </c>
      <c r="O1415">
        <f t="shared" si="470"/>
        <v>-6.7400352720425216</v>
      </c>
      <c r="P1415">
        <f t="shared" si="471"/>
        <v>-618.80917086999591</v>
      </c>
      <c r="Q1415">
        <f t="shared" si="462"/>
        <v>180</v>
      </c>
      <c r="R1415">
        <f t="shared" si="463"/>
        <v>-111.38565075659928</v>
      </c>
      <c r="S1415">
        <f t="shared" si="464"/>
        <v>-111.38565075659926</v>
      </c>
      <c r="T1415">
        <f t="shared" ca="1" si="465"/>
        <v>1.3924272678729401</v>
      </c>
      <c r="U1415">
        <f t="shared" ca="1" si="468"/>
        <v>34.508899999999997</v>
      </c>
      <c r="Z1415">
        <f t="shared" si="466"/>
        <v>0.14535107047791046</v>
      </c>
      <c r="AA1415" s="62">
        <f>PI()/4*('Config sheet'!$N$38^2-'Config sheet'!$N$41^2)*'Stage 2'!Z1415*2</f>
        <v>1.2076376241653187E-2</v>
      </c>
      <c r="AB1415">
        <f t="shared" si="467"/>
        <v>81.749758424021621</v>
      </c>
    </row>
    <row r="1416" spans="3:28" x14ac:dyDescent="0.25">
      <c r="C1416">
        <f t="shared" si="472"/>
        <v>-125</v>
      </c>
      <c r="D1416">
        <f t="shared" si="454"/>
        <v>995</v>
      </c>
      <c r="E1416">
        <f t="shared" si="455"/>
        <v>0.17780000000000001</v>
      </c>
      <c r="F1416">
        <f t="shared" si="453"/>
        <v>-2.0938023450586266E-2</v>
      </c>
      <c r="G1416">
        <f t="shared" si="456"/>
        <v>104.19615634406146</v>
      </c>
      <c r="H1416">
        <f t="shared" si="457"/>
        <v>-2.1816615649929121</v>
      </c>
      <c r="I1416" s="3">
        <f t="shared" si="458"/>
        <v>8.8900000000000007E-2</v>
      </c>
      <c r="J1416" s="3">
        <f t="shared" si="459"/>
        <v>0.40640000000000004</v>
      </c>
      <c r="K1416">
        <f t="shared" si="460"/>
        <v>0.18654482157385538</v>
      </c>
      <c r="L1416" s="62">
        <f>PI()/4*('Config sheet'!$N$38^2-'Config sheet'!$N$41^2)*'Stage 2'!K1416*2</f>
        <v>1.5498925765395749E-2</v>
      </c>
      <c r="M1416">
        <f t="shared" si="461"/>
        <v>85.619673038906413</v>
      </c>
      <c r="N1416" s="62">
        <f>'Config sheet'!$N$44</f>
        <v>5.8970333333333338</v>
      </c>
      <c r="O1416">
        <f t="shared" si="470"/>
        <v>-6.6357920534845443</v>
      </c>
      <c r="P1416">
        <f t="shared" si="471"/>
        <v>-625.81173921285767</v>
      </c>
      <c r="Q1416">
        <f t="shared" si="462"/>
        <v>180</v>
      </c>
      <c r="R1416">
        <f t="shared" si="463"/>
        <v>-112.6461130583144</v>
      </c>
      <c r="S1416">
        <f t="shared" si="464"/>
        <v>-112.64611305831438</v>
      </c>
      <c r="T1416">
        <f t="shared" ca="1" si="465"/>
        <v>1.3924272678729401</v>
      </c>
      <c r="U1416">
        <f t="shared" ca="1" si="468"/>
        <v>34.508899999999997</v>
      </c>
      <c r="Z1416">
        <f t="shared" si="466"/>
        <v>0.14646870157385539</v>
      </c>
      <c r="AA1416" s="62">
        <f>PI()/4*('Config sheet'!$N$38^2-'Config sheet'!$N$41^2)*'Stage 2'!Z1416*2</f>
        <v>1.2169233718172792E-2</v>
      </c>
      <c r="AB1416">
        <f t="shared" si="467"/>
        <v>82.378347341875909</v>
      </c>
    </row>
    <row r="1417" spans="3:28" x14ac:dyDescent="0.25">
      <c r="C1417">
        <f t="shared" si="472"/>
        <v>-126</v>
      </c>
      <c r="D1417">
        <f t="shared" si="454"/>
        <v>995</v>
      </c>
      <c r="E1417">
        <f t="shared" si="455"/>
        <v>0.17780000000000001</v>
      </c>
      <c r="F1417">
        <f t="shared" si="453"/>
        <v>-2.1105527638190957E-2</v>
      </c>
      <c r="G1417">
        <f t="shared" si="456"/>
        <v>104.19615634406146</v>
      </c>
      <c r="H1417">
        <f t="shared" si="457"/>
        <v>-2.1991148575128552</v>
      </c>
      <c r="I1417" s="3">
        <f t="shared" si="458"/>
        <v>8.8900000000000007E-2</v>
      </c>
      <c r="J1417" s="3">
        <f t="shared" si="459"/>
        <v>0.40640000000000004</v>
      </c>
      <c r="K1417">
        <f t="shared" si="460"/>
        <v>0.18764492682390727</v>
      </c>
      <c r="L1417" s="62">
        <f>PI()/4*('Config sheet'!$N$38^2-'Config sheet'!$N$41^2)*'Stage 2'!K1417*2</f>
        <v>1.5590327121170859E-2</v>
      </c>
      <c r="M1417">
        <f t="shared" si="461"/>
        <v>86.124595400316139</v>
      </c>
      <c r="N1417" s="62">
        <f>'Config sheet'!$N$44</f>
        <v>5.8970333333333338</v>
      </c>
      <c r="O1417">
        <f t="shared" si="470"/>
        <v>-6.5303974261671254</v>
      </c>
      <c r="P1417">
        <f t="shared" si="471"/>
        <v>-632.55769719265402</v>
      </c>
      <c r="Q1417">
        <f t="shared" si="462"/>
        <v>180</v>
      </c>
      <c r="R1417">
        <f t="shared" si="463"/>
        <v>-113.86038549467774</v>
      </c>
      <c r="S1417">
        <f t="shared" si="464"/>
        <v>-113.86038549467773</v>
      </c>
      <c r="T1417">
        <f t="shared" ca="1" si="465"/>
        <v>1.3924272678729401</v>
      </c>
      <c r="U1417">
        <f t="shared" ca="1" si="468"/>
        <v>34.508899999999997</v>
      </c>
      <c r="Z1417">
        <f t="shared" si="466"/>
        <v>0.14756880682390727</v>
      </c>
      <c r="AA1417" s="62">
        <f>PI()/4*('Config sheet'!$N$38^2-'Config sheet'!$N$41^2)*'Stage 2'!Z1417*2</f>
        <v>1.2260635073947901E-2</v>
      </c>
      <c r="AB1417">
        <f t="shared" si="467"/>
        <v>82.997079203547386</v>
      </c>
    </row>
    <row r="1418" spans="3:28" x14ac:dyDescent="0.25">
      <c r="C1418">
        <f t="shared" si="472"/>
        <v>-127</v>
      </c>
      <c r="D1418">
        <f t="shared" si="454"/>
        <v>995</v>
      </c>
      <c r="E1418">
        <f t="shared" si="455"/>
        <v>0.17780000000000001</v>
      </c>
      <c r="F1418">
        <f t="shared" si="453"/>
        <v>-2.1273031825795645E-2</v>
      </c>
      <c r="G1418">
        <f t="shared" si="456"/>
        <v>104.19615634406146</v>
      </c>
      <c r="H1418">
        <f t="shared" si="457"/>
        <v>-2.2165681500327983</v>
      </c>
      <c r="I1418" s="3">
        <f t="shared" si="458"/>
        <v>8.8900000000000007E-2</v>
      </c>
      <c r="J1418" s="3">
        <f t="shared" si="459"/>
        <v>0.40640000000000004</v>
      </c>
      <c r="K1418">
        <f t="shared" si="460"/>
        <v>0.1887273224324601</v>
      </c>
      <c r="L1418" s="62">
        <f>PI()/4*('Config sheet'!$N$38^2-'Config sheet'!$N$41^2)*'Stage 2'!K1418*2</f>
        <v>1.5680257085692061E-2</v>
      </c>
      <c r="M1418">
        <f t="shared" si="461"/>
        <v>86.621389453998034</v>
      </c>
      <c r="N1418" s="62">
        <f>'Config sheet'!$N$44</f>
        <v>5.8970333333333338</v>
      </c>
      <c r="O1418">
        <f t="shared" si="470"/>
        <v>-6.4238940144088108</v>
      </c>
      <c r="P1418">
        <f t="shared" si="471"/>
        <v>-639.05135684630488</v>
      </c>
      <c r="Q1418">
        <f t="shared" si="462"/>
        <v>180</v>
      </c>
      <c r="R1418">
        <f t="shared" si="463"/>
        <v>-115.0292442323349</v>
      </c>
      <c r="S1418">
        <f t="shared" si="464"/>
        <v>-115.02924423233489</v>
      </c>
      <c r="T1418">
        <f t="shared" ca="1" si="465"/>
        <v>1.3924272678729401</v>
      </c>
      <c r="U1418">
        <f t="shared" ca="1" si="468"/>
        <v>34.508899999999997</v>
      </c>
      <c r="Z1418">
        <f t="shared" si="466"/>
        <v>0.14865120243246011</v>
      </c>
      <c r="AA1418" s="62">
        <f>PI()/4*('Config sheet'!$N$38^2-'Config sheet'!$N$41^2)*'Stage 2'!Z1418*2</f>
        <v>1.2350565038469104E-2</v>
      </c>
      <c r="AB1418">
        <f t="shared" si="467"/>
        <v>83.605850636929191</v>
      </c>
    </row>
    <row r="1419" spans="3:28" x14ac:dyDescent="0.25">
      <c r="C1419">
        <f t="shared" si="472"/>
        <v>-128</v>
      </c>
      <c r="D1419">
        <f t="shared" si="454"/>
        <v>995</v>
      </c>
      <c r="E1419">
        <f t="shared" si="455"/>
        <v>0.17780000000000001</v>
      </c>
      <c r="F1419">
        <f t="shared" si="453"/>
        <v>-2.1440536013400336E-2</v>
      </c>
      <c r="G1419">
        <f t="shared" si="456"/>
        <v>104.19615634406146</v>
      </c>
      <c r="H1419">
        <f t="shared" si="457"/>
        <v>-2.2340214425527418</v>
      </c>
      <c r="I1419" s="3">
        <f t="shared" si="458"/>
        <v>8.8900000000000007E-2</v>
      </c>
      <c r="J1419" s="3">
        <f t="shared" si="459"/>
        <v>0.40640000000000004</v>
      </c>
      <c r="K1419">
        <f t="shared" si="460"/>
        <v>0.18979183141127681</v>
      </c>
      <c r="L1419" s="62">
        <f>PI()/4*('Config sheet'!$N$38^2-'Config sheet'!$N$41^2)*'Stage 2'!K1419*2</f>
        <v>1.5768700954034692E-2</v>
      </c>
      <c r="M1419">
        <f t="shared" si="461"/>
        <v>87.109973966525942</v>
      </c>
      <c r="N1419" s="62">
        <f>'Config sheet'!$N$44</f>
        <v>5.8970333333333338</v>
      </c>
      <c r="O1419">
        <f t="shared" si="470"/>
        <v>-6.3163237075966912</v>
      </c>
      <c r="P1419">
        <f t="shared" si="471"/>
        <v>-645.2971796950892</v>
      </c>
      <c r="Q1419">
        <f t="shared" si="462"/>
        <v>180</v>
      </c>
      <c r="R1419">
        <f t="shared" si="463"/>
        <v>-116.15349234511608</v>
      </c>
      <c r="S1419">
        <f t="shared" si="464"/>
        <v>-116.15349234511606</v>
      </c>
      <c r="T1419">
        <f t="shared" ca="1" si="465"/>
        <v>1.3924272678729401</v>
      </c>
      <c r="U1419">
        <f t="shared" ca="1" si="468"/>
        <v>34.508899999999997</v>
      </c>
      <c r="Z1419">
        <f t="shared" si="466"/>
        <v>0.14971571141127682</v>
      </c>
      <c r="AA1419" s="62">
        <f>PI()/4*('Config sheet'!$N$38^2-'Config sheet'!$N$41^2)*'Stage 2'!Z1419*2</f>
        <v>1.2439008906811733E-2</v>
      </c>
      <c r="AB1419">
        <f t="shared" si="467"/>
        <v>84.20456209858088</v>
      </c>
    </row>
    <row r="1420" spans="3:28" x14ac:dyDescent="0.25">
      <c r="C1420">
        <f t="shared" si="472"/>
        <v>-129</v>
      </c>
      <c r="D1420">
        <f t="shared" si="454"/>
        <v>995</v>
      </c>
      <c r="E1420">
        <f t="shared" si="455"/>
        <v>0.17780000000000001</v>
      </c>
      <c r="F1420">
        <f t="shared" si="453"/>
        <v>-2.1608040201005027E-2</v>
      </c>
      <c r="G1420">
        <f t="shared" si="456"/>
        <v>104.19615634406146</v>
      </c>
      <c r="H1420">
        <f t="shared" si="457"/>
        <v>-2.2514747350726849</v>
      </c>
      <c r="I1420" s="3">
        <f t="shared" si="458"/>
        <v>8.8900000000000007E-2</v>
      </c>
      <c r="J1420" s="3">
        <f t="shared" si="459"/>
        <v>0.40640000000000004</v>
      </c>
      <c r="K1420">
        <f t="shared" si="460"/>
        <v>0.19083828343817738</v>
      </c>
      <c r="L1420" s="62">
        <f>PI()/4*('Config sheet'!$N$38^2-'Config sheet'!$N$41^2)*'Stage 2'!K1420*2</f>
        <v>1.5855644575118049E-2</v>
      </c>
      <c r="M1420">
        <f t="shared" si="461"/>
        <v>87.590270764036646</v>
      </c>
      <c r="N1420" s="62">
        <f>'Config sheet'!$N$44</f>
        <v>5.8970333333333338</v>
      </c>
      <c r="O1420">
        <f t="shared" si="470"/>
        <v>-6.2077276359162843</v>
      </c>
      <c r="P1420">
        <f t="shared" si="471"/>
        <v>-651.2997675400195</v>
      </c>
      <c r="Q1420">
        <f t="shared" si="462"/>
        <v>180</v>
      </c>
      <c r="R1420">
        <f t="shared" si="463"/>
        <v>-117.23395815720352</v>
      </c>
      <c r="S1420">
        <f t="shared" si="464"/>
        <v>-117.23395815720352</v>
      </c>
      <c r="T1420">
        <f t="shared" ca="1" si="465"/>
        <v>1.3924272678729401</v>
      </c>
      <c r="U1420">
        <f t="shared" ca="1" si="468"/>
        <v>34.508899999999997</v>
      </c>
      <c r="Z1420">
        <f t="shared" si="466"/>
        <v>0.15076216343817739</v>
      </c>
      <c r="AA1420" s="62">
        <f>PI()/4*('Config sheet'!$N$38^2-'Config sheet'!$N$41^2)*'Stage 2'!Z1420*2</f>
        <v>1.252595252789509E-2</v>
      </c>
      <c r="AB1420">
        <f t="shared" si="467"/>
        <v>84.793117794250492</v>
      </c>
    </row>
    <row r="1421" spans="3:28" x14ac:dyDescent="0.25">
      <c r="C1421">
        <f t="shared" si="472"/>
        <v>-130</v>
      </c>
      <c r="D1421">
        <f t="shared" si="454"/>
        <v>995</v>
      </c>
      <c r="E1421">
        <f t="shared" si="455"/>
        <v>0.17780000000000001</v>
      </c>
      <c r="F1421">
        <f t="shared" si="453"/>
        <v>-2.1775544388609715E-2</v>
      </c>
      <c r="G1421">
        <f t="shared" si="456"/>
        <v>104.19615634406146</v>
      </c>
      <c r="H1421">
        <f t="shared" si="457"/>
        <v>-2.268928027592628</v>
      </c>
      <c r="I1421" s="3">
        <f t="shared" si="458"/>
        <v>8.8900000000000007E-2</v>
      </c>
      <c r="J1421" s="3">
        <f t="shared" si="459"/>
        <v>0.40640000000000004</v>
      </c>
      <c r="K1421">
        <f t="shared" si="460"/>
        <v>0.19186651471332838</v>
      </c>
      <c r="L1421" s="62">
        <f>PI()/4*('Config sheet'!$N$38^2-'Config sheet'!$N$41^2)*'Stage 2'!K1421*2</f>
        <v>1.594107433976533E-2</v>
      </c>
      <c r="M1421">
        <f t="shared" si="461"/>
        <v>88.062204666270176</v>
      </c>
      <c r="N1421" s="62">
        <f>'Config sheet'!$N$44</f>
        <v>5.8970333333333338</v>
      </c>
      <c r="O1421">
        <f t="shared" si="470"/>
        <v>-6.0981461476335586</v>
      </c>
      <c r="P1421">
        <f t="shared" si="471"/>
        <v>-657.06385313555393</v>
      </c>
      <c r="Q1421">
        <f t="shared" si="462"/>
        <v>180</v>
      </c>
      <c r="R1421">
        <f t="shared" si="463"/>
        <v>-118.27149356439972</v>
      </c>
      <c r="S1421">
        <f t="shared" si="464"/>
        <v>-118.27149356439971</v>
      </c>
      <c r="T1421">
        <f t="shared" ca="1" si="465"/>
        <v>1.3924272678729401</v>
      </c>
      <c r="U1421">
        <f t="shared" ca="1" si="468"/>
        <v>34.508899999999997</v>
      </c>
      <c r="Z1421">
        <f t="shared" si="466"/>
        <v>0.15179039471332839</v>
      </c>
      <c r="AA1421" s="62">
        <f>PI()/4*('Config sheet'!$N$38^2-'Config sheet'!$N$41^2)*'Stage 2'!Z1421*2</f>
        <v>1.2611382292542373E-2</v>
      </c>
      <c r="AB1421">
        <f t="shared" si="467"/>
        <v>85.371425598047466</v>
      </c>
    </row>
    <row r="1422" spans="3:28" x14ac:dyDescent="0.25">
      <c r="C1422">
        <f t="shared" si="472"/>
        <v>-131</v>
      </c>
      <c r="D1422">
        <f t="shared" si="454"/>
        <v>995</v>
      </c>
      <c r="E1422">
        <f t="shared" si="455"/>
        <v>0.17780000000000001</v>
      </c>
      <c r="F1422">
        <f t="shared" si="453"/>
        <v>-2.1943048576214406E-2</v>
      </c>
      <c r="G1422">
        <f t="shared" si="456"/>
        <v>104.19615634406146</v>
      </c>
      <c r="H1422">
        <f t="shared" si="457"/>
        <v>-2.2863813201125716</v>
      </c>
      <c r="I1422" s="3">
        <f t="shared" si="458"/>
        <v>8.8900000000000007E-2</v>
      </c>
      <c r="J1422" s="3">
        <f t="shared" si="459"/>
        <v>0.40640000000000004</v>
      </c>
      <c r="K1422">
        <f t="shared" si="460"/>
        <v>0.19287636781344991</v>
      </c>
      <c r="L1422" s="62">
        <f>PI()/4*('Config sheet'!$N$38^2-'Config sheet'!$N$41^2)*'Stage 2'!K1422*2</f>
        <v>1.6024977168590526E-2</v>
      </c>
      <c r="M1422">
        <f t="shared" si="461"/>
        <v>88.525703419654207</v>
      </c>
      <c r="N1422" s="62">
        <f>'Config sheet'!$N$44</f>
        <v>5.8970333333333338</v>
      </c>
      <c r="O1422">
        <f t="shared" si="470"/>
        <v>-5.9876187879484917</v>
      </c>
      <c r="P1422">
        <f t="shared" si="471"/>
        <v>-662.59429075414062</v>
      </c>
      <c r="Q1422">
        <f t="shared" si="462"/>
        <v>180</v>
      </c>
      <c r="R1422">
        <f t="shared" si="463"/>
        <v>-119.26697233574531</v>
      </c>
      <c r="S1422">
        <f t="shared" si="464"/>
        <v>-119.26697233574531</v>
      </c>
      <c r="T1422">
        <f t="shared" ca="1" si="465"/>
        <v>1.3924272678729401</v>
      </c>
      <c r="U1422">
        <f t="shared" ca="1" si="468"/>
        <v>34.508899999999997</v>
      </c>
      <c r="Z1422">
        <f t="shared" si="466"/>
        <v>0.15280024781344992</v>
      </c>
      <c r="AA1422" s="62">
        <f>PI()/4*('Config sheet'!$N$38^2-'Config sheet'!$N$41^2)*'Stage 2'!Z1422*2</f>
        <v>1.2695285121367571E-2</v>
      </c>
      <c r="AB1422">
        <f t="shared" si="467"/>
        <v>85.939396970444278</v>
      </c>
    </row>
    <row r="1423" spans="3:28" x14ac:dyDescent="0.25">
      <c r="C1423">
        <f t="shared" si="472"/>
        <v>-132</v>
      </c>
      <c r="D1423">
        <f t="shared" si="454"/>
        <v>995</v>
      </c>
      <c r="E1423">
        <f t="shared" si="455"/>
        <v>0.17780000000000001</v>
      </c>
      <c r="F1423">
        <f t="shared" si="453"/>
        <v>-2.2110552763819097E-2</v>
      </c>
      <c r="G1423">
        <f t="shared" si="456"/>
        <v>104.19615634406146</v>
      </c>
      <c r="H1423">
        <f t="shared" si="457"/>
        <v>-2.3038346126325151</v>
      </c>
      <c r="I1423" s="3">
        <f t="shared" si="458"/>
        <v>8.8900000000000007E-2</v>
      </c>
      <c r="J1423" s="3">
        <f t="shared" si="459"/>
        <v>0.40640000000000004</v>
      </c>
      <c r="K1423">
        <f t="shared" si="460"/>
        <v>0.19386769154425254</v>
      </c>
      <c r="L1423" s="62">
        <f>PI()/4*('Config sheet'!$N$38^2-'Config sheet'!$N$41^2)*'Stage 2'!K1423*2</f>
        <v>1.6107340499738276E-2</v>
      </c>
      <c r="M1423">
        <f t="shared" si="461"/>
        <v>88.98069762957617</v>
      </c>
      <c r="N1423" s="62">
        <f>'Config sheet'!$N$44</f>
        <v>5.8970333333333338</v>
      </c>
      <c r="O1423">
        <f t="shared" si="470"/>
        <v>-5.8761842794373695</v>
      </c>
      <c r="P1423">
        <f t="shared" si="471"/>
        <v>-667.89604665420768</v>
      </c>
      <c r="Q1423">
        <f t="shared" si="462"/>
        <v>180</v>
      </c>
      <c r="R1423">
        <f t="shared" si="463"/>
        <v>-120.22128839775739</v>
      </c>
      <c r="S1423">
        <f t="shared" si="464"/>
        <v>-120.22128839775738</v>
      </c>
      <c r="T1423">
        <f t="shared" ca="1" si="465"/>
        <v>1.3924272678729401</v>
      </c>
      <c r="U1423">
        <f t="shared" ca="1" si="468"/>
        <v>34.508899999999997</v>
      </c>
      <c r="Z1423">
        <f t="shared" si="466"/>
        <v>0.15379157154425255</v>
      </c>
      <c r="AA1423" s="62">
        <f>PI()/4*('Config sheet'!$N$38^2-'Config sheet'!$N$41^2)*'Stage 2'!Z1423*2</f>
        <v>1.2777648452515319E-2</v>
      </c>
      <c r="AB1423">
        <f t="shared" si="467"/>
        <v>86.496946875282646</v>
      </c>
    </row>
    <row r="1424" spans="3:28" x14ac:dyDescent="0.25">
      <c r="C1424">
        <f t="shared" si="472"/>
        <v>-133</v>
      </c>
      <c r="D1424">
        <f t="shared" si="454"/>
        <v>995</v>
      </c>
      <c r="E1424">
        <f t="shared" si="455"/>
        <v>0.17780000000000001</v>
      </c>
      <c r="F1424">
        <f t="shared" si="453"/>
        <v>-2.2278056951423788E-2</v>
      </c>
      <c r="G1424">
        <f t="shared" si="456"/>
        <v>104.19615634406146</v>
      </c>
      <c r="H1424">
        <f t="shared" si="457"/>
        <v>-2.3212879051524582</v>
      </c>
      <c r="I1424" s="3">
        <f t="shared" si="458"/>
        <v>8.8900000000000007E-2</v>
      </c>
      <c r="J1424" s="3">
        <f t="shared" si="459"/>
        <v>0.40640000000000004</v>
      </c>
      <c r="K1424">
        <f t="shared" si="460"/>
        <v>0.19484034079140838</v>
      </c>
      <c r="L1424" s="62">
        <f>PI()/4*('Config sheet'!$N$38^2-'Config sheet'!$N$41^2)*'Stage 2'!K1424*2</f>
        <v>1.6188152276501899E-2</v>
      </c>
      <c r="M1424">
        <f t="shared" si="461"/>
        <v>89.427120691982381</v>
      </c>
      <c r="N1424" s="62">
        <f>'Config sheet'!$N$44</f>
        <v>5.8970333333333338</v>
      </c>
      <c r="O1424">
        <f t="shared" si="470"/>
        <v>-5.76388050409893</v>
      </c>
      <c r="P1424">
        <f t="shared" si="471"/>
        <v>-672.97418946431742</v>
      </c>
      <c r="Q1424">
        <f t="shared" si="462"/>
        <v>180</v>
      </c>
      <c r="R1424">
        <f t="shared" si="463"/>
        <v>-121.13535410357717</v>
      </c>
      <c r="S1424">
        <f t="shared" si="464"/>
        <v>-121.13535410357714</v>
      </c>
      <c r="T1424">
        <f t="shared" ca="1" si="465"/>
        <v>1.3924272678729401</v>
      </c>
      <c r="U1424">
        <f t="shared" ca="1" si="468"/>
        <v>34.508899999999997</v>
      </c>
      <c r="Z1424">
        <f t="shared" si="466"/>
        <v>0.15476422079140839</v>
      </c>
      <c r="AA1424" s="62">
        <f>PI()/4*('Config sheet'!$N$38^2-'Config sheet'!$N$41^2)*'Stage 2'!Z1424*2</f>
        <v>1.2858460229278943E-2</v>
      </c>
      <c r="AB1424">
        <f t="shared" si="467"/>
        <v>87.043993695955223</v>
      </c>
    </row>
    <row r="1425" spans="3:28" x14ac:dyDescent="0.25">
      <c r="C1425">
        <f t="shared" si="472"/>
        <v>-134</v>
      </c>
      <c r="D1425">
        <f t="shared" si="454"/>
        <v>995</v>
      </c>
      <c r="E1425">
        <f t="shared" si="455"/>
        <v>0.17780000000000001</v>
      </c>
      <c r="F1425">
        <f t="shared" si="453"/>
        <v>-2.2445561139028476E-2</v>
      </c>
      <c r="G1425">
        <f t="shared" si="456"/>
        <v>104.19615634406146</v>
      </c>
      <c r="H1425">
        <f t="shared" si="457"/>
        <v>-2.3387411976724013</v>
      </c>
      <c r="I1425" s="3">
        <f t="shared" si="458"/>
        <v>8.8900000000000007E-2</v>
      </c>
      <c r="J1425" s="3">
        <f t="shared" si="459"/>
        <v>0.40640000000000004</v>
      </c>
      <c r="K1425">
        <f t="shared" si="460"/>
        <v>0.19579417637035718</v>
      </c>
      <c r="L1425" s="62">
        <f>PI()/4*('Config sheet'!$N$38^2-'Config sheet'!$N$41^2)*'Stage 2'!K1425*2</f>
        <v>1.6267400934844675E-2</v>
      </c>
      <c r="M1425">
        <f t="shared" si="461"/>
        <v>89.864908724442671</v>
      </c>
      <c r="N1425" s="62">
        <f>'Config sheet'!$N$44</f>
        <v>5.8970333333333338</v>
      </c>
      <c r="O1425">
        <f t="shared" si="470"/>
        <v>-5.6507444870173291</v>
      </c>
      <c r="P1425">
        <f t="shared" si="471"/>
        <v>-677.83388049628161</v>
      </c>
      <c r="Q1425">
        <f t="shared" si="462"/>
        <v>180</v>
      </c>
      <c r="R1425">
        <f t="shared" si="463"/>
        <v>-122.0100984893307</v>
      </c>
      <c r="S1425">
        <f t="shared" si="464"/>
        <v>-122.01009848933069</v>
      </c>
      <c r="T1425">
        <f t="shared" ca="1" si="465"/>
        <v>1.3924272678729401</v>
      </c>
      <c r="U1425">
        <f t="shared" ca="1" si="468"/>
        <v>34.508899999999997</v>
      </c>
      <c r="Z1425">
        <f t="shared" si="466"/>
        <v>0.15571805637035718</v>
      </c>
      <c r="AA1425" s="62">
        <f>PI()/4*('Config sheet'!$N$38^2-'Config sheet'!$N$41^2)*'Stage 2'!Z1425*2</f>
        <v>1.2937708887621718E-2</v>
      </c>
      <c r="AB1425">
        <f t="shared" si="467"/>
        <v>87.580459150932029</v>
      </c>
    </row>
    <row r="1426" spans="3:28" x14ac:dyDescent="0.25">
      <c r="C1426">
        <f t="shared" si="472"/>
        <v>-135</v>
      </c>
      <c r="D1426">
        <f t="shared" si="454"/>
        <v>995</v>
      </c>
      <c r="E1426">
        <f t="shared" si="455"/>
        <v>0.17780000000000001</v>
      </c>
      <c r="F1426">
        <f t="shared" si="453"/>
        <v>-2.2613065326633167E-2</v>
      </c>
      <c r="G1426">
        <f t="shared" si="456"/>
        <v>104.19615634406146</v>
      </c>
      <c r="H1426">
        <f t="shared" si="457"/>
        <v>-2.3561944901923448</v>
      </c>
      <c r="I1426" s="3">
        <f t="shared" si="458"/>
        <v>8.8900000000000007E-2</v>
      </c>
      <c r="J1426" s="3">
        <f t="shared" si="459"/>
        <v>0.40640000000000004</v>
      </c>
      <c r="K1426">
        <f t="shared" si="460"/>
        <v>0.19672906487523828</v>
      </c>
      <c r="L1426" s="62">
        <f>PI()/4*('Config sheet'!$N$38^2-'Config sheet'!$N$41^2)*'Stage 2'!K1426*2</f>
        <v>1.6345075390848469E-2</v>
      </c>
      <c r="M1426">
        <f t="shared" si="461"/>
        <v>90.294000496813638</v>
      </c>
      <c r="N1426" s="62">
        <f>'Config sheet'!$N$44</f>
        <v>5.8970333333333338</v>
      </c>
      <c r="O1426">
        <f t="shared" si="470"/>
        <v>-5.5368123816527461</v>
      </c>
      <c r="P1426">
        <f t="shared" si="471"/>
        <v>-682.48036400011222</v>
      </c>
      <c r="Q1426">
        <f t="shared" si="462"/>
        <v>180</v>
      </c>
      <c r="R1426">
        <f t="shared" si="463"/>
        <v>-122.8464655200202</v>
      </c>
      <c r="S1426">
        <f t="shared" si="464"/>
        <v>-122.8464655200202</v>
      </c>
      <c r="T1426">
        <f t="shared" ca="1" si="465"/>
        <v>1.3924272678729401</v>
      </c>
      <c r="U1426">
        <f t="shared" ca="1" si="468"/>
        <v>34.508899999999997</v>
      </c>
      <c r="Z1426">
        <f t="shared" si="466"/>
        <v>0.15665294487523829</v>
      </c>
      <c r="AA1426" s="62">
        <f>PI()/4*('Config sheet'!$N$38^2-'Config sheet'!$N$41^2)*'Stage 2'!Z1426*2</f>
        <v>1.3015383343625514E-2</v>
      </c>
      <c r="AB1426">
        <f t="shared" si="467"/>
        <v>88.106268208795427</v>
      </c>
    </row>
    <row r="1427" spans="3:28" x14ac:dyDescent="0.25">
      <c r="C1427">
        <f t="shared" si="472"/>
        <v>-136</v>
      </c>
      <c r="D1427">
        <f t="shared" si="454"/>
        <v>995</v>
      </c>
      <c r="E1427">
        <f t="shared" si="455"/>
        <v>0.17780000000000001</v>
      </c>
      <c r="F1427">
        <f t="shared" si="453"/>
        <v>-2.2780569514237858E-2</v>
      </c>
      <c r="G1427">
        <f t="shared" si="456"/>
        <v>104.19615634406146</v>
      </c>
      <c r="H1427">
        <f t="shared" si="457"/>
        <v>-2.3736477827122879</v>
      </c>
      <c r="I1427" s="3">
        <f t="shared" si="458"/>
        <v>8.8900000000000007E-2</v>
      </c>
      <c r="J1427" s="3">
        <f t="shared" si="459"/>
        <v>0.40640000000000004</v>
      </c>
      <c r="K1427">
        <f t="shared" si="460"/>
        <v>0.19764487852723606</v>
      </c>
      <c r="L1427" s="62">
        <f>PI()/4*('Config sheet'!$N$38^2-'Config sheet'!$N$41^2)*'Stage 2'!K1427*2</f>
        <v>1.6421165028113634E-2</v>
      </c>
      <c r="M1427">
        <f t="shared" si="461"/>
        <v>90.714337361632857</v>
      </c>
      <c r="N1427" s="62">
        <f>'Config sheet'!$N$44</f>
        <v>5.8970333333333338</v>
      </c>
      <c r="O1427">
        <f t="shared" si="470"/>
        <v>-5.4221194567683311</v>
      </c>
      <c r="P1427">
        <f t="shared" si="471"/>
        <v>-686.9189573737325</v>
      </c>
      <c r="Q1427">
        <f t="shared" si="462"/>
        <v>180</v>
      </c>
      <c r="R1427">
        <f t="shared" si="463"/>
        <v>-123.64541232727187</v>
      </c>
      <c r="S1427">
        <f t="shared" si="464"/>
        <v>-123.64541232727184</v>
      </c>
      <c r="T1427">
        <f t="shared" ca="1" si="465"/>
        <v>1.3924272678729401</v>
      </c>
      <c r="U1427">
        <f t="shared" ca="1" si="468"/>
        <v>34.508899999999997</v>
      </c>
      <c r="Z1427">
        <f t="shared" si="466"/>
        <v>0.15756875852723606</v>
      </c>
      <c r="AA1427" s="62">
        <f>PI()/4*('Config sheet'!$N$38^2-'Config sheet'!$N$41^2)*'Stage 2'!Z1427*2</f>
        <v>1.3091472980890678E-2</v>
      </c>
      <c r="AB1427">
        <f t="shared" si="467"/>
        <v>88.62134900294491</v>
      </c>
    </row>
    <row r="1428" spans="3:28" x14ac:dyDescent="0.25">
      <c r="C1428">
        <f t="shared" si="472"/>
        <v>-137</v>
      </c>
      <c r="D1428">
        <f t="shared" si="454"/>
        <v>995</v>
      </c>
      <c r="E1428">
        <f t="shared" si="455"/>
        <v>0.17780000000000001</v>
      </c>
      <c r="F1428">
        <f t="shared" si="453"/>
        <v>-2.2948073701842549E-2</v>
      </c>
      <c r="G1428">
        <f t="shared" si="456"/>
        <v>104.19615634406146</v>
      </c>
      <c r="H1428">
        <f t="shared" si="457"/>
        <v>-2.3911010752322315</v>
      </c>
      <c r="I1428" s="3">
        <f t="shared" si="458"/>
        <v>8.8900000000000007E-2</v>
      </c>
      <c r="J1428" s="3">
        <f t="shared" si="459"/>
        <v>0.40640000000000004</v>
      </c>
      <c r="K1428">
        <f t="shared" si="460"/>
        <v>0.19854149502261609</v>
      </c>
      <c r="L1428" s="62">
        <f>PI()/4*('Config sheet'!$N$38^2-'Config sheet'!$N$41^2)*'Stage 2'!K1428*2</f>
        <v>1.649565968513322E-2</v>
      </c>
      <c r="M1428">
        <f t="shared" si="461"/>
        <v>91.125863184371028</v>
      </c>
      <c r="N1428" s="62">
        <f>'Config sheet'!$N$44</f>
        <v>5.8970333333333338</v>
      </c>
      <c r="O1428">
        <f t="shared" si="470"/>
        <v>-5.30670008499989</v>
      </c>
      <c r="P1428">
        <f t="shared" si="471"/>
        <v>-691.15504134041373</v>
      </c>
      <c r="Q1428">
        <f t="shared" si="462"/>
        <v>180</v>
      </c>
      <c r="R1428">
        <f t="shared" si="463"/>
        <v>-124.4079074412745</v>
      </c>
      <c r="S1428">
        <f t="shared" si="464"/>
        <v>-124.40790744127447</v>
      </c>
      <c r="T1428">
        <f t="shared" ca="1" si="465"/>
        <v>1.3924272678729401</v>
      </c>
      <c r="U1428">
        <f t="shared" ca="1" si="468"/>
        <v>34.508899999999997</v>
      </c>
      <c r="Z1428">
        <f t="shared" si="466"/>
        <v>0.1584653750226161</v>
      </c>
      <c r="AA1428" s="62">
        <f>PI()/4*('Config sheet'!$N$38^2-'Config sheet'!$N$41^2)*'Stage 2'!Z1428*2</f>
        <v>1.3165967637910265E-2</v>
      </c>
      <c r="AB1428">
        <f t="shared" si="467"/>
        <v>89.125632746128289</v>
      </c>
    </row>
    <row r="1429" spans="3:28" x14ac:dyDescent="0.25">
      <c r="C1429">
        <f t="shared" si="472"/>
        <v>-138</v>
      </c>
      <c r="D1429">
        <f t="shared" si="454"/>
        <v>995</v>
      </c>
      <c r="E1429">
        <f t="shared" si="455"/>
        <v>0.17780000000000001</v>
      </c>
      <c r="F1429">
        <f t="shared" si="453"/>
        <v>-2.3115577889447236E-2</v>
      </c>
      <c r="G1429">
        <f t="shared" si="456"/>
        <v>104.19615634406146</v>
      </c>
      <c r="H1429">
        <f t="shared" si="457"/>
        <v>-2.4085543677521746</v>
      </c>
      <c r="I1429" s="3">
        <f t="shared" si="458"/>
        <v>8.8900000000000007E-2</v>
      </c>
      <c r="J1429" s="3">
        <f t="shared" si="459"/>
        <v>0.40640000000000004</v>
      </c>
      <c r="K1429">
        <f t="shared" si="460"/>
        <v>0.19941879738072338</v>
      </c>
      <c r="L1429" s="62">
        <f>PI()/4*('Config sheet'!$N$38^2-'Config sheet'!$N$41^2)*'Stage 2'!K1429*2</f>
        <v>1.6568549642664035E-2</v>
      </c>
      <c r="M1429">
        <f t="shared" si="461"/>
        <v>91.528524273666775</v>
      </c>
      <c r="N1429" s="62">
        <f>'Config sheet'!$N$44</f>
        <v>5.8970333333333338</v>
      </c>
      <c r="O1429">
        <f t="shared" si="470"/>
        <v>-5.1905877330727499</v>
      </c>
      <c r="P1429">
        <f t="shared" si="471"/>
        <v>-695.19405010692083</v>
      </c>
      <c r="Q1429">
        <f t="shared" si="462"/>
        <v>180</v>
      </c>
      <c r="R1429">
        <f t="shared" si="463"/>
        <v>-125.13492901924576</v>
      </c>
      <c r="S1429">
        <f t="shared" si="464"/>
        <v>-125.13492901924576</v>
      </c>
      <c r="T1429">
        <f t="shared" ca="1" si="465"/>
        <v>1.3924272678729401</v>
      </c>
      <c r="U1429">
        <f t="shared" ca="1" si="468"/>
        <v>34.508899999999997</v>
      </c>
      <c r="Z1429">
        <f t="shared" si="466"/>
        <v>0.15934267738072339</v>
      </c>
      <c r="AA1429" s="62">
        <f>PI()/4*('Config sheet'!$N$38^2-'Config sheet'!$N$41^2)*'Stage 2'!Z1429*2</f>
        <v>1.3238857595441078E-2</v>
      </c>
      <c r="AB1429">
        <f t="shared" si="467"/>
        <v>89.619053644951279</v>
      </c>
    </row>
    <row r="1430" spans="3:28" x14ac:dyDescent="0.25">
      <c r="C1430">
        <f t="shared" si="472"/>
        <v>-139</v>
      </c>
      <c r="D1430">
        <f t="shared" si="454"/>
        <v>995</v>
      </c>
      <c r="E1430">
        <f t="shared" si="455"/>
        <v>0.17780000000000001</v>
      </c>
      <c r="F1430">
        <f t="shared" si="453"/>
        <v>-2.3283082077051927E-2</v>
      </c>
      <c r="G1430">
        <f t="shared" si="456"/>
        <v>104.19615634406146</v>
      </c>
      <c r="H1430">
        <f t="shared" si="457"/>
        <v>-2.4260076602721181</v>
      </c>
      <c r="I1430" s="3">
        <f t="shared" si="458"/>
        <v>8.8900000000000007E-2</v>
      </c>
      <c r="J1430" s="3">
        <f t="shared" si="459"/>
        <v>0.40640000000000004</v>
      </c>
      <c r="K1430">
        <f t="shared" si="460"/>
        <v>0.20027667379220554</v>
      </c>
      <c r="L1430" s="62">
        <f>PI()/4*('Config sheet'!$N$38^2-'Config sheet'!$N$41^2)*'Stage 2'!K1430*2</f>
        <v>1.663982561111638E-2</v>
      </c>
      <c r="M1430">
        <f t="shared" si="461"/>
        <v>91.922269311664607</v>
      </c>
      <c r="N1430" s="62">
        <f>'Config sheet'!$N$44</f>
        <v>5.8970333333333338</v>
      </c>
      <c r="O1430">
        <f t="shared" si="470"/>
        <v>-5.0738149536678367</v>
      </c>
      <c r="P1430">
        <f t="shared" si="471"/>
        <v>-699.04146151536168</v>
      </c>
      <c r="Q1430">
        <f t="shared" si="462"/>
        <v>180</v>
      </c>
      <c r="R1430">
        <f t="shared" si="463"/>
        <v>-125.82746307276511</v>
      </c>
      <c r="S1430">
        <f t="shared" si="464"/>
        <v>-125.8274630727651</v>
      </c>
      <c r="T1430">
        <f t="shared" ca="1" si="465"/>
        <v>1.3924272678729401</v>
      </c>
      <c r="U1430">
        <f t="shared" ca="1" si="468"/>
        <v>34.508899999999997</v>
      </c>
      <c r="Z1430">
        <f t="shared" si="466"/>
        <v>0.16020055379220555</v>
      </c>
      <c r="AA1430" s="62">
        <f>PI()/4*('Config sheet'!$N$38^2-'Config sheet'!$N$41^2)*'Stage 2'!Z1430*2</f>
        <v>1.3310133563893422E-2</v>
      </c>
      <c r="AB1430">
        <f t="shared" si="467"/>
        <v>90.101548814513805</v>
      </c>
    </row>
    <row r="1431" spans="3:28" x14ac:dyDescent="0.25">
      <c r="C1431">
        <f t="shared" si="472"/>
        <v>-140</v>
      </c>
      <c r="D1431">
        <f t="shared" si="454"/>
        <v>995</v>
      </c>
      <c r="E1431">
        <f t="shared" si="455"/>
        <v>0.17780000000000001</v>
      </c>
      <c r="F1431">
        <f t="shared" ref="F1431:F1471" si="473">C1431*$G$4</f>
        <v>-2.3450586264656618E-2</v>
      </c>
      <c r="G1431">
        <f t="shared" si="456"/>
        <v>104.19615634406146</v>
      </c>
      <c r="H1431">
        <f t="shared" si="457"/>
        <v>-2.4434609527920612</v>
      </c>
      <c r="I1431" s="3">
        <f t="shared" si="458"/>
        <v>8.8900000000000007E-2</v>
      </c>
      <c r="J1431" s="3">
        <f t="shared" si="459"/>
        <v>0.40640000000000004</v>
      </c>
      <c r="K1431">
        <f t="shared" si="460"/>
        <v>0.20111501746771576</v>
      </c>
      <c r="L1431" s="62">
        <f>PI()/4*('Config sheet'!$N$38^2-'Config sheet'!$N$41^2)*'Stage 2'!K1431*2</f>
        <v>1.6709478717983662E-2</v>
      </c>
      <c r="M1431">
        <f t="shared" si="461"/>
        <v>92.307049284573154</v>
      </c>
      <c r="N1431" s="62">
        <f>'Config sheet'!$N$44</f>
        <v>5.8970333333333338</v>
      </c>
      <c r="O1431">
        <f t="shared" si="470"/>
        <v>-4.9564133789370084</v>
      </c>
      <c r="P1431">
        <f t="shared" si="471"/>
        <v>-702.70278720171871</v>
      </c>
      <c r="Q1431">
        <f t="shared" si="462"/>
        <v>180</v>
      </c>
      <c r="R1431">
        <f t="shared" si="463"/>
        <v>-126.48650169630938</v>
      </c>
      <c r="S1431">
        <f t="shared" si="464"/>
        <v>-126.48650169630938</v>
      </c>
      <c r="T1431">
        <f t="shared" ca="1" si="465"/>
        <v>1.3924272678729401</v>
      </c>
      <c r="U1431">
        <f t="shared" ca="1" si="468"/>
        <v>34.508899999999997</v>
      </c>
      <c r="Z1431">
        <f t="shared" si="466"/>
        <v>0.16103889746771577</v>
      </c>
      <c r="AA1431" s="62">
        <f>PI()/4*('Config sheet'!$N$38^2-'Config sheet'!$N$41^2)*'Stage 2'!Z1431*2</f>
        <v>1.3379786670760705E-2</v>
      </c>
      <c r="AB1431">
        <f t="shared" si="467"/>
        <v>90.573058193315958</v>
      </c>
    </row>
    <row r="1432" spans="3:28" x14ac:dyDescent="0.25">
      <c r="C1432">
        <f t="shared" si="472"/>
        <v>-141</v>
      </c>
      <c r="D1432">
        <f t="shared" ref="D1432:D1471" si="474">$D$4</f>
        <v>995</v>
      </c>
      <c r="E1432">
        <f t="shared" ref="E1432:E1471" si="475">$E$4</f>
        <v>0.17780000000000001</v>
      </c>
      <c r="F1432">
        <f t="shared" si="473"/>
        <v>-2.3618090452261306E-2</v>
      </c>
      <c r="G1432">
        <f t="shared" ref="G1432:G1471" si="476">D1432/60*2*PI()</f>
        <v>104.19615634406146</v>
      </c>
      <c r="H1432">
        <f t="shared" ref="H1432:H1471" si="477">G1432*F1432</f>
        <v>-2.4609142453120043</v>
      </c>
      <c r="I1432" s="3">
        <f t="shared" ref="I1432:I1471" si="478">$I$4</f>
        <v>8.8900000000000007E-2</v>
      </c>
      <c r="J1432" s="3">
        <f t="shared" ref="J1432:J1471" si="479">$J$4</f>
        <v>0.40640000000000004</v>
      </c>
      <c r="K1432">
        <f t="shared" ref="K1432:K1471" si="480">(J1432+I1432)-(I1432*COS(H1432)+(J1432^2-I1432^2*(SIN(H1432))^2)^0.5)+$B$1111</f>
        <v>0.2019337264873427</v>
      </c>
      <c r="L1432" s="62">
        <f>PI()/4*('Config sheet'!$N$38^2-'Config sheet'!$N$41^2)*'Stage 2'!K1432*2</f>
        <v>1.6777500495332404E-2</v>
      </c>
      <c r="M1432">
        <f t="shared" ref="M1432:M1471" si="481">L1432*100/$AG$741</f>
        <v>92.68281741355716</v>
      </c>
      <c r="N1432" s="62">
        <f>'Config sheet'!$N$44</f>
        <v>5.8970333333333338</v>
      </c>
      <c r="O1432">
        <f>I1432*G1432*SIN(H1432)+I1432^2*G1432*SIN(2*H1432)/(2*J1432)</f>
        <v>-4.8384137156653999</v>
      </c>
      <c r="P1432">
        <f>I1432*G1432^2*COS(H1432)+(I1432^2*G1432^2*COS(2*H1432)/J1432)</f>
        <v>-706.18356277402188</v>
      </c>
      <c r="Q1432">
        <f t="shared" ref="Q1432:Q1471" si="482">$V$4</f>
        <v>180</v>
      </c>
      <c r="R1432">
        <f t="shared" ref="R1432:R1471" si="483">Q1432*I1432*G1432^2*(COS(H1432)+(I1432/J1432)*COS(2*H1432))*10^-3</f>
        <v>-127.11304129932395</v>
      </c>
      <c r="S1432">
        <f t="shared" ref="S1432:S1471" si="484">Q1432*P1432*10^-3</f>
        <v>-127.11304129932395</v>
      </c>
      <c r="T1432">
        <f t="shared" ref="T1432:T1471" ca="1" si="485">$V$741</f>
        <v>1.3924272678729401</v>
      </c>
      <c r="U1432">
        <f t="shared" ca="1" si="468"/>
        <v>34.508899999999997</v>
      </c>
      <c r="Z1432">
        <f t="shared" ref="Z1432:Z1471" si="486">(J1432+I1432)-(I1432*COS(H1432)+(J1432^2-I1432^2*(SIN(H1432))^2)^0.5)</f>
        <v>0.16185760648734271</v>
      </c>
      <c r="AA1432" s="62">
        <f>PI()/4*('Config sheet'!$N$38^2-'Config sheet'!$N$41^2)*'Stage 2'!Z1432*2</f>
        <v>1.3447808448109447E-2</v>
      </c>
      <c r="AB1432">
        <f t="shared" ref="AB1432:AB1471" si="487">AA1432*100/($AG$741-$AG$743)</f>
        <v>91.033524458572941</v>
      </c>
    </row>
    <row r="1433" spans="3:28" x14ac:dyDescent="0.25">
      <c r="C1433">
        <f t="shared" si="472"/>
        <v>-142</v>
      </c>
      <c r="D1433">
        <f t="shared" si="474"/>
        <v>995</v>
      </c>
      <c r="E1433">
        <f t="shared" si="475"/>
        <v>0.17780000000000001</v>
      </c>
      <c r="F1433">
        <f t="shared" si="473"/>
        <v>-2.3785594639865997E-2</v>
      </c>
      <c r="G1433">
        <f t="shared" si="476"/>
        <v>104.19615634406146</v>
      </c>
      <c r="H1433">
        <f t="shared" si="477"/>
        <v>-2.4783675378319479</v>
      </c>
      <c r="I1433" s="3">
        <f t="shared" si="478"/>
        <v>8.8900000000000007E-2</v>
      </c>
      <c r="J1433" s="3">
        <f t="shared" si="479"/>
        <v>0.40640000000000004</v>
      </c>
      <c r="K1433">
        <f t="shared" si="480"/>
        <v>0.20273270365100438</v>
      </c>
      <c r="L1433" s="62">
        <f>PI()/4*('Config sheet'!$N$38^2-'Config sheet'!$N$41^2)*'Stage 2'!K1433*2</f>
        <v>1.6843882867372338E-2</v>
      </c>
      <c r="M1433">
        <f t="shared" si="481"/>
        <v>93.049529086071644</v>
      </c>
      <c r="N1433" s="62">
        <f>'Config sheet'!$N$44</f>
        <v>5.8970333333333338</v>
      </c>
      <c r="O1433">
        <f t="shared" ref="O1433:O1457" si="488">I1433*G1433*SIN(H1433)+I1433^2*G1433*SIN(2*H1433)/(2*J1433)</f>
        <v>-4.7198457420764193</v>
      </c>
      <c r="P1433">
        <f t="shared" ref="P1433:P1457" si="489">I1433*G1433^2*COS(H1433)+(I1433^2*G1433^2*COS(2*H1433)/J1433)</f>
        <v>-709.48933802307101</v>
      </c>
      <c r="Q1433">
        <f t="shared" si="482"/>
        <v>180</v>
      </c>
      <c r="R1433">
        <f t="shared" si="483"/>
        <v>-127.70808084415279</v>
      </c>
      <c r="S1433">
        <f t="shared" si="484"/>
        <v>-127.70808084415278</v>
      </c>
      <c r="T1433">
        <f t="shared" ca="1" si="485"/>
        <v>1.3924272678729401</v>
      </c>
      <c r="U1433">
        <f t="shared" ref="U1433:U1471" ca="1" si="490">IF(AND(L1433&lt;=$AG$740, U1432*(L1432/L1433)^T1433&lt;$AB$742, U1432*(L1432/L1433)^T1433&gt;$AB$740),U1432*(L1432/L1433)^T1433,IF(C1433&lt;0,$AB$741,IF(L1433&gt;=$AG$742,  U1432*(L1432/L1433)^T1433,$AB$743)))</f>
        <v>34.508899999999997</v>
      </c>
      <c r="Z1433">
        <f t="shared" si="486"/>
        <v>0.16265658365100438</v>
      </c>
      <c r="AA1433" s="62">
        <f>PI()/4*('Config sheet'!$N$38^2-'Config sheet'!$N$41^2)*'Stage 2'!Z1433*2</f>
        <v>1.3514190820149381E-2</v>
      </c>
      <c r="AB1433">
        <f t="shared" si="487"/>
        <v>91.482892942072198</v>
      </c>
    </row>
    <row r="1434" spans="3:28" x14ac:dyDescent="0.25">
      <c r="C1434">
        <f t="shared" si="472"/>
        <v>-143</v>
      </c>
      <c r="D1434">
        <f t="shared" si="474"/>
        <v>995</v>
      </c>
      <c r="E1434">
        <f t="shared" si="475"/>
        <v>0.17780000000000001</v>
      </c>
      <c r="F1434">
        <f t="shared" si="473"/>
        <v>-2.3953098827470688E-2</v>
      </c>
      <c r="G1434">
        <f t="shared" si="476"/>
        <v>104.19615634406146</v>
      </c>
      <c r="H1434">
        <f t="shared" si="477"/>
        <v>-2.495820830351891</v>
      </c>
      <c r="I1434" s="3">
        <f t="shared" si="478"/>
        <v>8.8900000000000007E-2</v>
      </c>
      <c r="J1434" s="3">
        <f t="shared" si="479"/>
        <v>0.40640000000000004</v>
      </c>
      <c r="K1434">
        <f t="shared" si="480"/>
        <v>0.20351185633003777</v>
      </c>
      <c r="L1434" s="62">
        <f>PI()/4*('Config sheet'!$N$38^2-'Config sheet'!$N$41^2)*'Stage 2'!K1434*2</f>
        <v>1.6908618138125844E-2</v>
      </c>
      <c r="M1434">
        <f t="shared" si="481"/>
        <v>93.407141787745147</v>
      </c>
      <c r="N1434" s="62">
        <f>'Config sheet'!$N$44</f>
        <v>5.8970333333333338</v>
      </c>
      <c r="O1434">
        <f t="shared" si="488"/>
        <v>-4.6007383062728797</v>
      </c>
      <c r="P1434">
        <f t="shared" si="489"/>
        <v>-712.6256671785651</v>
      </c>
      <c r="Q1434">
        <f t="shared" si="482"/>
        <v>180</v>
      </c>
      <c r="R1434">
        <f t="shared" si="483"/>
        <v>-128.27262009214172</v>
      </c>
      <c r="S1434">
        <f t="shared" si="484"/>
        <v>-128.27262009214172</v>
      </c>
      <c r="T1434">
        <f t="shared" ca="1" si="485"/>
        <v>1.3924272678729401</v>
      </c>
      <c r="U1434">
        <f t="shared" ca="1" si="490"/>
        <v>34.508899999999997</v>
      </c>
      <c r="Z1434">
        <f t="shared" si="486"/>
        <v>0.16343573633003777</v>
      </c>
      <c r="AA1434" s="62">
        <f>PI()/4*('Config sheet'!$N$38^2-'Config sheet'!$N$41^2)*'Stage 2'!Z1434*2</f>
        <v>1.3578926090902886E-2</v>
      </c>
      <c r="AB1434">
        <f t="shared" si="487"/>
        <v>91.921111546702889</v>
      </c>
    </row>
    <row r="1435" spans="3:28" x14ac:dyDescent="0.25">
      <c r="C1435">
        <f t="shared" ref="C1435:C1466" si="491">180-C1070</f>
        <v>-144</v>
      </c>
      <c r="D1435">
        <f t="shared" si="474"/>
        <v>995</v>
      </c>
      <c r="E1435">
        <f t="shared" si="475"/>
        <v>0.17780000000000001</v>
      </c>
      <c r="F1435">
        <f t="shared" si="473"/>
        <v>-2.4120603015075379E-2</v>
      </c>
      <c r="G1435">
        <f t="shared" si="476"/>
        <v>104.19615634406146</v>
      </c>
      <c r="H1435">
        <f t="shared" si="477"/>
        <v>-2.5132741228718345</v>
      </c>
      <c r="I1435" s="3">
        <f t="shared" si="478"/>
        <v>8.8900000000000007E-2</v>
      </c>
      <c r="J1435" s="3">
        <f t="shared" si="479"/>
        <v>0.40640000000000004</v>
      </c>
      <c r="K1435">
        <f t="shared" si="480"/>
        <v>0.20427109632020396</v>
      </c>
      <c r="L1435" s="62">
        <f>PI()/4*('Config sheet'!$N$38^2-'Config sheet'!$N$41^2)*'Stage 2'!K1435*2</f>
        <v>1.6971698979215001E-2</v>
      </c>
      <c r="M1435">
        <f t="shared" si="481"/>
        <v>93.755615034912481</v>
      </c>
      <c r="N1435" s="62">
        <f>'Config sheet'!$N$44</f>
        <v>5.8970333333333338</v>
      </c>
      <c r="O1435">
        <f t="shared" si="488"/>
        <v>-4.4811193263055387</v>
      </c>
      <c r="P1435">
        <f t="shared" si="489"/>
        <v>-715.59809922341879</v>
      </c>
      <c r="Q1435">
        <f t="shared" si="482"/>
        <v>180</v>
      </c>
      <c r="R1435">
        <f t="shared" si="483"/>
        <v>-128.80765786021539</v>
      </c>
      <c r="S1435">
        <f t="shared" si="484"/>
        <v>-128.80765786021539</v>
      </c>
      <c r="T1435">
        <f t="shared" ca="1" si="485"/>
        <v>1.3924272678729401</v>
      </c>
      <c r="U1435">
        <f t="shared" ca="1" si="490"/>
        <v>34.508899999999997</v>
      </c>
      <c r="Z1435">
        <f t="shared" si="486"/>
        <v>0.16419497632020397</v>
      </c>
      <c r="AA1435" s="62">
        <f>PI()/4*('Config sheet'!$N$38^2-'Config sheet'!$N$41^2)*'Stage 2'!Z1435*2</f>
        <v>1.3642006931992044E-2</v>
      </c>
      <c r="AB1435">
        <f t="shared" si="487"/>
        <v>92.348130663781745</v>
      </c>
    </row>
    <row r="1436" spans="3:28" x14ac:dyDescent="0.25">
      <c r="C1436">
        <f t="shared" si="491"/>
        <v>-145</v>
      </c>
      <c r="D1436">
        <f t="shared" si="474"/>
        <v>995</v>
      </c>
      <c r="E1436">
        <f t="shared" si="475"/>
        <v>0.17780000000000001</v>
      </c>
      <c r="F1436">
        <f t="shared" si="473"/>
        <v>-2.4288107202680067E-2</v>
      </c>
      <c r="G1436">
        <f t="shared" si="476"/>
        <v>104.19615634406146</v>
      </c>
      <c r="H1436">
        <f t="shared" si="477"/>
        <v>-2.5307274153917776</v>
      </c>
      <c r="I1436" s="3">
        <f t="shared" si="478"/>
        <v>8.8900000000000007E-2</v>
      </c>
      <c r="J1436" s="3">
        <f t="shared" si="479"/>
        <v>0.40640000000000004</v>
      </c>
      <c r="K1436">
        <f t="shared" si="480"/>
        <v>0.20501033969632193</v>
      </c>
      <c r="L1436" s="62">
        <f>PI()/4*('Config sheet'!$N$38^2-'Config sheet'!$N$41^2)*'Stage 2'!K1436*2</f>
        <v>1.703311841778396E-2</v>
      </c>
      <c r="M1436">
        <f t="shared" si="481"/>
        <v>94.09491030789512</v>
      </c>
      <c r="N1436" s="62">
        <f>'Config sheet'!$N$44</f>
        <v>5.8970333333333338</v>
      </c>
      <c r="O1436">
        <f t="shared" si="488"/>
        <v>-4.3610157918583248</v>
      </c>
      <c r="P1436">
        <f t="shared" si="489"/>
        <v>-718.41216827895096</v>
      </c>
      <c r="Q1436">
        <f t="shared" si="482"/>
        <v>180</v>
      </c>
      <c r="R1436">
        <f t="shared" si="483"/>
        <v>-129.3141902902112</v>
      </c>
      <c r="S1436">
        <f t="shared" si="484"/>
        <v>-129.31419029021117</v>
      </c>
      <c r="T1436">
        <f t="shared" ca="1" si="485"/>
        <v>1.3924272678729401</v>
      </c>
      <c r="U1436">
        <f t="shared" ca="1" si="490"/>
        <v>34.508899999999997</v>
      </c>
      <c r="Z1436">
        <f t="shared" si="486"/>
        <v>0.16493421969632194</v>
      </c>
      <c r="AA1436" s="62">
        <f>PI()/4*('Config sheet'!$N$38^2-'Config sheet'!$N$41^2)*'Stage 2'!Z1436*2</f>
        <v>1.3703426370561003E-2</v>
      </c>
      <c r="AB1436">
        <f t="shared" si="487"/>
        <v>92.763903091294665</v>
      </c>
    </row>
    <row r="1437" spans="3:28" x14ac:dyDescent="0.25">
      <c r="C1437">
        <f t="shared" si="491"/>
        <v>-146</v>
      </c>
      <c r="D1437">
        <f t="shared" si="474"/>
        <v>995</v>
      </c>
      <c r="E1437">
        <f t="shared" si="475"/>
        <v>0.17780000000000001</v>
      </c>
      <c r="F1437">
        <f t="shared" si="473"/>
        <v>-2.4455611390284758E-2</v>
      </c>
      <c r="G1437">
        <f t="shared" si="476"/>
        <v>104.19615634406146</v>
      </c>
      <c r="H1437">
        <f t="shared" si="477"/>
        <v>-2.5481807079117211</v>
      </c>
      <c r="I1437" s="3">
        <f t="shared" si="478"/>
        <v>8.8900000000000007E-2</v>
      </c>
      <c r="J1437" s="3">
        <f t="shared" si="479"/>
        <v>0.40640000000000004</v>
      </c>
      <c r="K1437">
        <f t="shared" si="480"/>
        <v>0.20572950666873557</v>
      </c>
      <c r="L1437" s="62">
        <f>PI()/4*('Config sheet'!$N$38^2-'Config sheet'!$N$41^2)*'Stage 2'!K1437*2</f>
        <v>1.7092869824573618E-2</v>
      </c>
      <c r="M1437">
        <f t="shared" si="481"/>
        <v>94.424990985122903</v>
      </c>
      <c r="N1437" s="62">
        <f>'Config sheet'!$N$44</f>
        <v>5.8970333333333338</v>
      </c>
      <c r="O1437">
        <f t="shared" si="488"/>
        <v>-4.2404537675372076</v>
      </c>
      <c r="P1437">
        <f t="shared" si="489"/>
        <v>-721.07338407353723</v>
      </c>
      <c r="Q1437">
        <f t="shared" si="482"/>
        <v>180</v>
      </c>
      <c r="R1437">
        <f t="shared" si="483"/>
        <v>-129.79320913323673</v>
      </c>
      <c r="S1437">
        <f t="shared" si="484"/>
        <v>-129.7932091332367</v>
      </c>
      <c r="T1437">
        <f t="shared" ca="1" si="485"/>
        <v>1.3924272678729401</v>
      </c>
      <c r="U1437">
        <f t="shared" ca="1" si="490"/>
        <v>34.508899999999997</v>
      </c>
      <c r="Z1437">
        <f t="shared" si="486"/>
        <v>0.16565338666873558</v>
      </c>
      <c r="AA1437" s="62">
        <f>PI()/4*('Config sheet'!$N$38^2-'Config sheet'!$N$41^2)*'Stage 2'!Z1437*2</f>
        <v>1.3763177777350661E-2</v>
      </c>
      <c r="AB1437">
        <f t="shared" si="487"/>
        <v>93.168383953169609</v>
      </c>
    </row>
    <row r="1438" spans="3:28" x14ac:dyDescent="0.25">
      <c r="C1438">
        <f t="shared" si="491"/>
        <v>-147</v>
      </c>
      <c r="D1438">
        <f t="shared" si="474"/>
        <v>995</v>
      </c>
      <c r="E1438">
        <f t="shared" si="475"/>
        <v>0.17780000000000001</v>
      </c>
      <c r="F1438">
        <f t="shared" si="473"/>
        <v>-2.4623115577889449E-2</v>
      </c>
      <c r="G1438">
        <f t="shared" si="476"/>
        <v>104.19615634406146</v>
      </c>
      <c r="H1438">
        <f t="shared" si="477"/>
        <v>-2.5656340004316642</v>
      </c>
      <c r="I1438" s="3">
        <f t="shared" si="478"/>
        <v>8.8900000000000007E-2</v>
      </c>
      <c r="J1438" s="3">
        <f t="shared" si="479"/>
        <v>0.40640000000000004</v>
      </c>
      <c r="K1438">
        <f t="shared" si="480"/>
        <v>0.20642852144180884</v>
      </c>
      <c r="L1438" s="62">
        <f>PI()/4*('Config sheet'!$N$38^2-'Config sheet'!$N$41^2)*'Stage 2'!K1438*2</f>
        <v>1.7150946902164798E-2</v>
      </c>
      <c r="M1438">
        <f t="shared" si="481"/>
        <v>94.745822278186722</v>
      </c>
      <c r="N1438" s="62">
        <f>'Config sheet'!$N$44</f>
        <v>5.8970333333333338</v>
      </c>
      <c r="O1438">
        <f t="shared" si="488"/>
        <v>-4.1194583977478123</v>
      </c>
      <c r="P1438">
        <f t="shared" si="489"/>
        <v>-723.5872225071779</v>
      </c>
      <c r="Q1438">
        <f t="shared" si="482"/>
        <v>180</v>
      </c>
      <c r="R1438">
        <f t="shared" si="483"/>
        <v>-130.24570005129206</v>
      </c>
      <c r="S1438">
        <f t="shared" si="484"/>
        <v>-130.24570005129203</v>
      </c>
      <c r="T1438">
        <f t="shared" ca="1" si="485"/>
        <v>1.3924272678729401</v>
      </c>
      <c r="U1438">
        <f t="shared" ca="1" si="490"/>
        <v>34.508899999999997</v>
      </c>
      <c r="Z1438">
        <f t="shared" si="486"/>
        <v>0.16635240144180885</v>
      </c>
      <c r="AA1438" s="62">
        <f>PI()/4*('Config sheet'!$N$38^2-'Config sheet'!$N$41^2)*'Stage 2'!Z1438*2</f>
        <v>1.3821254854941841E-2</v>
      </c>
      <c r="AB1438">
        <f t="shared" si="487"/>
        <v>93.561530619690004</v>
      </c>
    </row>
    <row r="1439" spans="3:28" x14ac:dyDescent="0.25">
      <c r="C1439">
        <f t="shared" si="491"/>
        <v>-148</v>
      </c>
      <c r="D1439">
        <f t="shared" si="474"/>
        <v>995</v>
      </c>
      <c r="E1439">
        <f t="shared" si="475"/>
        <v>0.17780000000000001</v>
      </c>
      <c r="F1439">
        <f t="shared" si="473"/>
        <v>-2.479061976549414E-2</v>
      </c>
      <c r="G1439">
        <f t="shared" si="476"/>
        <v>104.19615634406146</v>
      </c>
      <c r="H1439">
        <f t="shared" si="477"/>
        <v>-2.5830872929516078</v>
      </c>
      <c r="I1439" s="3">
        <f t="shared" si="478"/>
        <v>8.8900000000000007E-2</v>
      </c>
      <c r="J1439" s="3">
        <f t="shared" si="479"/>
        <v>0.40640000000000004</v>
      </c>
      <c r="K1439">
        <f t="shared" si="480"/>
        <v>0.20710731207463667</v>
      </c>
      <c r="L1439" s="62">
        <f>PI()/4*('Config sheet'!$N$38^2-'Config sheet'!$N$41^2)*'Stage 2'!K1439*2</f>
        <v>1.7207343673405533E-2</v>
      </c>
      <c r="M1439">
        <f t="shared" si="481"/>
        <v>95.057371167908016</v>
      </c>
      <c r="N1439" s="62">
        <f>'Config sheet'!$N$44</f>
        <v>5.8970333333333338</v>
      </c>
      <c r="O1439">
        <f t="shared" si="488"/>
        <v>-3.9980539131445485</v>
      </c>
      <c r="P1439">
        <f t="shared" si="489"/>
        <v>-725.95911632431682</v>
      </c>
      <c r="Q1439">
        <f t="shared" si="482"/>
        <v>180</v>
      </c>
      <c r="R1439">
        <f t="shared" si="483"/>
        <v>-130.67264093837704</v>
      </c>
      <c r="S1439">
        <f t="shared" si="484"/>
        <v>-130.67264093837701</v>
      </c>
      <c r="T1439">
        <f t="shared" ca="1" si="485"/>
        <v>1.3924272678729401</v>
      </c>
      <c r="U1439">
        <f t="shared" ca="1" si="490"/>
        <v>34.508899999999997</v>
      </c>
      <c r="Z1439">
        <f t="shared" si="486"/>
        <v>0.16703119207463668</v>
      </c>
      <c r="AA1439" s="62">
        <f>PI()/4*('Config sheet'!$N$38^2-'Config sheet'!$N$41^2)*'Stage 2'!Z1439*2</f>
        <v>1.3877651626182576E-2</v>
      </c>
      <c r="AB1439">
        <f t="shared" si="487"/>
        <v>93.943302629154488</v>
      </c>
    </row>
    <row r="1440" spans="3:28" x14ac:dyDescent="0.25">
      <c r="C1440">
        <f t="shared" si="491"/>
        <v>-149</v>
      </c>
      <c r="D1440">
        <f t="shared" si="474"/>
        <v>995</v>
      </c>
      <c r="E1440">
        <f t="shared" si="475"/>
        <v>0.17780000000000001</v>
      </c>
      <c r="F1440">
        <f t="shared" si="473"/>
        <v>-2.4958123953098828E-2</v>
      </c>
      <c r="G1440">
        <f t="shared" si="476"/>
        <v>104.19615634406146</v>
      </c>
      <c r="H1440">
        <f t="shared" si="477"/>
        <v>-2.6005405854715509</v>
      </c>
      <c r="I1440" s="3">
        <f t="shared" si="478"/>
        <v>8.8900000000000007E-2</v>
      </c>
      <c r="J1440" s="3">
        <f t="shared" si="479"/>
        <v>0.40640000000000004</v>
      </c>
      <c r="K1440">
        <f t="shared" si="480"/>
        <v>0.20776581034415009</v>
      </c>
      <c r="L1440" s="62">
        <f>PI()/4*('Config sheet'!$N$38^2-'Config sheet'!$N$41^2)*'Stage 2'!K1440*2</f>
        <v>1.7262054470037265E-2</v>
      </c>
      <c r="M1440">
        <f t="shared" si="481"/>
        <v>95.359606341507316</v>
      </c>
      <c r="N1440" s="62">
        <f>'Config sheet'!$N$44</f>
        <v>5.8970333333333338</v>
      </c>
      <c r="O1440">
        <f t="shared" si="488"/>
        <v>-3.8762636386322349</v>
      </c>
      <c r="P1440">
        <f t="shared" si="489"/>
        <v>-728.19444590707587</v>
      </c>
      <c r="Q1440">
        <f t="shared" si="482"/>
        <v>180</v>
      </c>
      <c r="R1440">
        <f t="shared" si="483"/>
        <v>-131.07500026327367</v>
      </c>
      <c r="S1440">
        <f t="shared" si="484"/>
        <v>-131.07500026327367</v>
      </c>
      <c r="T1440">
        <f t="shared" ca="1" si="485"/>
        <v>1.3924272678729401</v>
      </c>
      <c r="U1440">
        <f t="shared" ca="1" si="490"/>
        <v>34.508899999999997</v>
      </c>
      <c r="Z1440">
        <f t="shared" si="486"/>
        <v>0.1676896903441501</v>
      </c>
      <c r="AA1440" s="62">
        <f>PI()/4*('Config sheet'!$N$38^2-'Config sheet'!$N$41^2)*'Stage 2'!Z1440*2</f>
        <v>1.3932362422814308E-2</v>
      </c>
      <c r="AB1440">
        <f t="shared" si="487"/>
        <v>94.313661610883059</v>
      </c>
    </row>
    <row r="1441" spans="3:28" x14ac:dyDescent="0.25">
      <c r="C1441">
        <f t="shared" si="491"/>
        <v>-150</v>
      </c>
      <c r="D1441">
        <f t="shared" si="474"/>
        <v>995</v>
      </c>
      <c r="E1441">
        <f t="shared" si="475"/>
        <v>0.17780000000000001</v>
      </c>
      <c r="F1441">
        <f t="shared" si="473"/>
        <v>-2.5125628140703519E-2</v>
      </c>
      <c r="G1441">
        <f t="shared" si="476"/>
        <v>104.19615634406146</v>
      </c>
      <c r="H1441">
        <f t="shared" si="477"/>
        <v>-2.6179938779914944</v>
      </c>
      <c r="I1441" s="3">
        <f t="shared" si="478"/>
        <v>8.8900000000000007E-2</v>
      </c>
      <c r="J1441" s="3">
        <f t="shared" si="479"/>
        <v>0.40640000000000004</v>
      </c>
      <c r="K1441">
        <f t="shared" si="480"/>
        <v>0.20840395161078606</v>
      </c>
      <c r="L1441" s="62">
        <f>PI()/4*('Config sheet'!$N$38^2-'Config sheet'!$N$41^2)*'Stage 2'!K1441*2</f>
        <v>1.7315073921534131E-2</v>
      </c>
      <c r="M1441">
        <f t="shared" si="481"/>
        <v>95.652498130949837</v>
      </c>
      <c r="N1441" s="62">
        <f>'Config sheet'!$N$44</f>
        <v>5.8970333333333338</v>
      </c>
      <c r="O1441">
        <f t="shared" si="488"/>
        <v>-3.7541100028988916</v>
      </c>
      <c r="P1441">
        <f t="shared" si="489"/>
        <v>-730.29853020091491</v>
      </c>
      <c r="Q1441">
        <f t="shared" si="482"/>
        <v>180</v>
      </c>
      <c r="R1441">
        <f t="shared" si="483"/>
        <v>-131.45373543616469</v>
      </c>
      <c r="S1441">
        <f t="shared" si="484"/>
        <v>-131.45373543616469</v>
      </c>
      <c r="T1441">
        <f t="shared" ca="1" si="485"/>
        <v>1.3924272678729401</v>
      </c>
      <c r="U1441">
        <f t="shared" ca="1" si="490"/>
        <v>34.508899999999997</v>
      </c>
      <c r="Z1441">
        <f t="shared" si="486"/>
        <v>0.16832783161078607</v>
      </c>
      <c r="AA1441" s="62">
        <f>PI()/4*('Config sheet'!$N$38^2-'Config sheet'!$N$41^2)*'Stage 2'!Z1441*2</f>
        <v>1.3985381874311175E-2</v>
      </c>
      <c r="AB1441">
        <f t="shared" si="487"/>
        <v>94.672571209665961</v>
      </c>
    </row>
    <row r="1442" spans="3:28" x14ac:dyDescent="0.25">
      <c r="C1442">
        <f t="shared" si="491"/>
        <v>-151</v>
      </c>
      <c r="D1442">
        <f t="shared" si="474"/>
        <v>995</v>
      </c>
      <c r="E1442">
        <f t="shared" si="475"/>
        <v>0.17780000000000001</v>
      </c>
      <c r="F1442">
        <f t="shared" si="473"/>
        <v>-2.529313232830821E-2</v>
      </c>
      <c r="G1442">
        <f t="shared" si="476"/>
        <v>104.19615634406146</v>
      </c>
      <c r="H1442">
        <f t="shared" si="477"/>
        <v>-2.6354471705114375</v>
      </c>
      <c r="I1442" s="3">
        <f t="shared" si="478"/>
        <v>8.8900000000000007E-2</v>
      </c>
      <c r="J1442" s="3">
        <f t="shared" si="479"/>
        <v>0.40640000000000004</v>
      </c>
      <c r="K1442">
        <f t="shared" si="480"/>
        <v>0.20902167468688365</v>
      </c>
      <c r="L1442" s="62">
        <f>PI()/4*('Config sheet'!$N$38^2-'Config sheet'!$N$41^2)*'Stage 2'!K1442*2</f>
        <v>1.7366396944168763E-2</v>
      </c>
      <c r="M1442">
        <f t="shared" si="481"/>
        <v>95.936018452542498</v>
      </c>
      <c r="N1442" s="62">
        <f>'Config sheet'!$N$44</f>
        <v>5.8970333333333338</v>
      </c>
      <c r="O1442">
        <f t="shared" si="488"/>
        <v>-3.6316145494566912</v>
      </c>
      <c r="P1442">
        <f t="shared" si="489"/>
        <v>-732.27661778453773</v>
      </c>
      <c r="Q1442">
        <f t="shared" si="482"/>
        <v>180</v>
      </c>
      <c r="R1442">
        <f t="shared" si="483"/>
        <v>-131.80979120121683</v>
      </c>
      <c r="S1442">
        <f t="shared" si="484"/>
        <v>-131.8097912012168</v>
      </c>
      <c r="T1442">
        <f t="shared" ca="1" si="485"/>
        <v>1.3924272678729401</v>
      </c>
      <c r="U1442">
        <f t="shared" ca="1" si="490"/>
        <v>34.508899999999997</v>
      </c>
      <c r="Z1442">
        <f t="shared" si="486"/>
        <v>0.16894555468688366</v>
      </c>
      <c r="AA1442" s="62">
        <f>PI()/4*('Config sheet'!$N$38^2-'Config sheet'!$N$41^2)*'Stage 2'!Z1442*2</f>
        <v>1.4036704896945806E-2</v>
      </c>
      <c r="AB1442">
        <f t="shared" si="487"/>
        <v>95.019997011745573</v>
      </c>
    </row>
    <row r="1443" spans="3:28" x14ac:dyDescent="0.25">
      <c r="C1443">
        <f t="shared" si="491"/>
        <v>-152</v>
      </c>
      <c r="D1443">
        <f t="shared" si="474"/>
        <v>995</v>
      </c>
      <c r="E1443">
        <f t="shared" si="475"/>
        <v>0.17780000000000001</v>
      </c>
      <c r="F1443">
        <f t="shared" si="473"/>
        <v>-2.5460636515912898E-2</v>
      </c>
      <c r="G1443">
        <f t="shared" si="476"/>
        <v>104.19615634406146</v>
      </c>
      <c r="H1443">
        <f t="shared" si="477"/>
        <v>-2.6529004630313806</v>
      </c>
      <c r="I1443" s="3">
        <f t="shared" si="478"/>
        <v>8.8900000000000007E-2</v>
      </c>
      <c r="J1443" s="3">
        <f t="shared" si="479"/>
        <v>0.40640000000000004</v>
      </c>
      <c r="K1443">
        <f t="shared" si="480"/>
        <v>0.20961892170796176</v>
      </c>
      <c r="L1443" s="62">
        <f>PI()/4*('Config sheet'!$N$38^2-'Config sheet'!$N$41^2)*'Stage 2'!K1443*2</f>
        <v>1.7416018730317506E-2</v>
      </c>
      <c r="M1443">
        <f t="shared" si="481"/>
        <v>96.210140747853302</v>
      </c>
      <c r="N1443" s="62">
        <f>'Config sheet'!$N$44</f>
        <v>5.8970333333333338</v>
      </c>
      <c r="O1443">
        <f t="shared" si="488"/>
        <v>-3.5087979491657637</v>
      </c>
      <c r="P1443">
        <f t="shared" si="489"/>
        <v>-734.13387809567246</v>
      </c>
      <c r="Q1443">
        <f t="shared" si="482"/>
        <v>180</v>
      </c>
      <c r="R1443">
        <f t="shared" si="483"/>
        <v>-132.14409805722104</v>
      </c>
      <c r="S1443">
        <f t="shared" si="484"/>
        <v>-132.14409805722104</v>
      </c>
      <c r="T1443">
        <f t="shared" ca="1" si="485"/>
        <v>1.3924272678729401</v>
      </c>
      <c r="U1443">
        <f t="shared" ca="1" si="490"/>
        <v>34.508899999999997</v>
      </c>
      <c r="Z1443">
        <f t="shared" si="486"/>
        <v>0.16954280170796177</v>
      </c>
      <c r="AA1443" s="62">
        <f>PI()/4*('Config sheet'!$N$38^2-'Config sheet'!$N$41^2)*'Stage 2'!Z1443*2</f>
        <v>1.4086326683094551E-2</v>
      </c>
      <c r="AB1443">
        <f t="shared" si="487"/>
        <v>95.355906472419449</v>
      </c>
    </row>
    <row r="1444" spans="3:28" x14ac:dyDescent="0.25">
      <c r="C1444">
        <f t="shared" si="491"/>
        <v>-153</v>
      </c>
      <c r="D1444">
        <f t="shared" si="474"/>
        <v>995</v>
      </c>
      <c r="E1444">
        <f t="shared" si="475"/>
        <v>0.17780000000000001</v>
      </c>
      <c r="F1444">
        <f t="shared" si="473"/>
        <v>-2.5628140703517589E-2</v>
      </c>
      <c r="G1444">
        <f t="shared" si="476"/>
        <v>104.19615634406146</v>
      </c>
      <c r="H1444">
        <f t="shared" si="477"/>
        <v>-2.6703537555513241</v>
      </c>
      <c r="I1444" s="3">
        <f t="shared" si="478"/>
        <v>8.8900000000000007E-2</v>
      </c>
      <c r="J1444" s="3">
        <f t="shared" si="479"/>
        <v>0.40640000000000004</v>
      </c>
      <c r="K1444">
        <f t="shared" si="480"/>
        <v>0.21019563800702296</v>
      </c>
      <c r="L1444" s="62">
        <f>PI()/4*('Config sheet'!$N$38^2-'Config sheet'!$N$41^2)*'Stage 2'!K1444*2</f>
        <v>1.7463934738017054E-2</v>
      </c>
      <c r="M1444">
        <f t="shared" si="481"/>
        <v>96.474839926019882</v>
      </c>
      <c r="N1444" s="62">
        <f>'Config sheet'!$N$44</f>
        <v>5.8970333333333338</v>
      </c>
      <c r="O1444">
        <f t="shared" si="488"/>
        <v>-3.3856800142139214</v>
      </c>
      <c r="P1444">
        <f t="shared" si="489"/>
        <v>-735.87539282413854</v>
      </c>
      <c r="Q1444">
        <f t="shared" si="482"/>
        <v>180</v>
      </c>
      <c r="R1444">
        <f t="shared" si="483"/>
        <v>-132.45757070834497</v>
      </c>
      <c r="S1444">
        <f t="shared" si="484"/>
        <v>-132.45757070834492</v>
      </c>
      <c r="T1444">
        <f t="shared" ca="1" si="485"/>
        <v>1.3924272678729401</v>
      </c>
      <c r="U1444">
        <f t="shared" ca="1" si="490"/>
        <v>34.508899999999997</v>
      </c>
      <c r="Z1444">
        <f t="shared" si="486"/>
        <v>0.17011951800702296</v>
      </c>
      <c r="AA1444" s="62">
        <f>PI()/4*('Config sheet'!$N$38^2-'Config sheet'!$N$41^2)*'Stage 2'!Z1444*2</f>
        <v>1.4134242690794096E-2</v>
      </c>
      <c r="AB1444">
        <f t="shared" si="487"/>
        <v>95.680268845344742</v>
      </c>
    </row>
    <row r="1445" spans="3:28" x14ac:dyDescent="0.25">
      <c r="C1445">
        <f t="shared" si="491"/>
        <v>-154</v>
      </c>
      <c r="D1445">
        <f t="shared" si="474"/>
        <v>995</v>
      </c>
      <c r="E1445">
        <f t="shared" si="475"/>
        <v>0.17780000000000001</v>
      </c>
      <c r="F1445">
        <f t="shared" si="473"/>
        <v>-2.579564489112228E-2</v>
      </c>
      <c r="G1445">
        <f t="shared" si="476"/>
        <v>104.19615634406146</v>
      </c>
      <c r="H1445">
        <f t="shared" si="477"/>
        <v>-2.6878070480712672</v>
      </c>
      <c r="I1445" s="3">
        <f t="shared" si="478"/>
        <v>8.8900000000000007E-2</v>
      </c>
      <c r="J1445" s="3">
        <f t="shared" si="479"/>
        <v>0.40640000000000004</v>
      </c>
      <c r="K1445">
        <f t="shared" si="480"/>
        <v>0.21075177199202327</v>
      </c>
      <c r="L1445" s="62">
        <f>PI()/4*('Config sheet'!$N$38^2-'Config sheet'!$N$41^2)*'Stage 2'!K1445*2</f>
        <v>1.7510140680784117E-2</v>
      </c>
      <c r="M1445">
        <f t="shared" si="481"/>
        <v>96.73009230751093</v>
      </c>
      <c r="N1445" s="62">
        <f>'Config sheet'!$N$44</f>
        <v>5.8970333333333338</v>
      </c>
      <c r="O1445">
        <f t="shared" si="488"/>
        <v>-3.2622797135232773</v>
      </c>
      <c r="P1445">
        <f t="shared" si="489"/>
        <v>-737.50614748339297</v>
      </c>
      <c r="Q1445">
        <f t="shared" si="482"/>
        <v>180</v>
      </c>
      <c r="R1445">
        <f t="shared" si="483"/>
        <v>-132.75110654701075</v>
      </c>
      <c r="S1445">
        <f t="shared" si="484"/>
        <v>-132.75110654701075</v>
      </c>
      <c r="T1445">
        <f t="shared" ca="1" si="485"/>
        <v>1.3924272678729401</v>
      </c>
      <c r="U1445">
        <f t="shared" ca="1" si="490"/>
        <v>34.508899999999997</v>
      </c>
      <c r="Z1445">
        <f t="shared" si="486"/>
        <v>0.17067565199202328</v>
      </c>
      <c r="AA1445" s="62">
        <f>PI()/4*('Config sheet'!$N$38^2-'Config sheet'!$N$41^2)*'Stage 2'!Z1445*2</f>
        <v>1.418044863356116E-2</v>
      </c>
      <c r="AB1445">
        <f t="shared" si="487"/>
        <v>95.993055113623882</v>
      </c>
    </row>
    <row r="1446" spans="3:28" x14ac:dyDescent="0.25">
      <c r="C1446">
        <f t="shared" si="491"/>
        <v>-155</v>
      </c>
      <c r="D1446">
        <f t="shared" si="474"/>
        <v>995</v>
      </c>
      <c r="E1446">
        <f t="shared" si="475"/>
        <v>0.17780000000000001</v>
      </c>
      <c r="F1446">
        <f t="shared" si="473"/>
        <v>-2.5963149078726971E-2</v>
      </c>
      <c r="G1446">
        <f t="shared" si="476"/>
        <v>104.19615634406146</v>
      </c>
      <c r="H1446">
        <f t="shared" si="477"/>
        <v>-2.7052603405912108</v>
      </c>
      <c r="I1446" s="3">
        <f t="shared" si="478"/>
        <v>8.8900000000000007E-2</v>
      </c>
      <c r="J1446" s="3">
        <f t="shared" si="479"/>
        <v>0.40640000000000004</v>
      </c>
      <c r="K1446">
        <f t="shared" si="480"/>
        <v>0.21128727502663852</v>
      </c>
      <c r="L1446" s="62">
        <f>PI()/4*('Config sheet'!$N$38^2-'Config sheet'!$N$41^2)*'Stage 2'!K1446*2</f>
        <v>1.7554632517709001E-2</v>
      </c>
      <c r="M1446">
        <f t="shared" si="481"/>
        <v>96.975875569400856</v>
      </c>
      <c r="N1446" s="62">
        <f>'Config sheet'!$N$44</f>
        <v>5.8970333333333338</v>
      </c>
      <c r="O1446">
        <f t="shared" si="488"/>
        <v>-3.1386151895529206</v>
      </c>
      <c r="P1446">
        <f t="shared" si="489"/>
        <v>-739.03102317150274</v>
      </c>
      <c r="Q1446">
        <f t="shared" si="482"/>
        <v>180</v>
      </c>
      <c r="R1446">
        <f t="shared" si="483"/>
        <v>-133.0255841708705</v>
      </c>
      <c r="S1446">
        <f t="shared" si="484"/>
        <v>-133.02558417087047</v>
      </c>
      <c r="T1446">
        <f t="shared" ca="1" si="485"/>
        <v>1.3924272678729401</v>
      </c>
      <c r="U1446">
        <f t="shared" ca="1" si="490"/>
        <v>34.508899999999997</v>
      </c>
      <c r="Z1446">
        <f t="shared" si="486"/>
        <v>0.17121115502663853</v>
      </c>
      <c r="AA1446" s="62">
        <f>PI()/4*('Config sheet'!$N$38^2-'Config sheet'!$N$41^2)*'Stage 2'!Z1446*2</f>
        <v>1.4224940470486046E-2</v>
      </c>
      <c r="AB1446">
        <f t="shared" si="487"/>
        <v>96.294237922743832</v>
      </c>
    </row>
    <row r="1447" spans="3:28" x14ac:dyDescent="0.25">
      <c r="C1447">
        <f t="shared" si="491"/>
        <v>-156</v>
      </c>
      <c r="D1447">
        <f t="shared" si="474"/>
        <v>995</v>
      </c>
      <c r="E1447">
        <f t="shared" si="475"/>
        <v>0.17780000000000001</v>
      </c>
      <c r="F1447">
        <f t="shared" si="473"/>
        <v>-2.6130653266331658E-2</v>
      </c>
      <c r="G1447">
        <f t="shared" si="476"/>
        <v>104.19615634406146</v>
      </c>
      <c r="H1447">
        <f t="shared" si="477"/>
        <v>-2.7227136331111539</v>
      </c>
      <c r="I1447" s="3">
        <f t="shared" si="478"/>
        <v>8.8900000000000007E-2</v>
      </c>
      <c r="J1447" s="3">
        <f t="shared" si="479"/>
        <v>0.40640000000000004</v>
      </c>
      <c r="K1447">
        <f t="shared" si="480"/>
        <v>0.21180210131445004</v>
      </c>
      <c r="L1447" s="62">
        <f>PI()/4*('Config sheet'!$N$38^2-'Config sheet'!$N$41^2)*'Stage 2'!K1447*2</f>
        <v>1.7597406443833272E-2</v>
      </c>
      <c r="M1447">
        <f t="shared" si="481"/>
        <v>97.212168692213751</v>
      </c>
      <c r="N1447" s="62">
        <f>'Config sheet'!$N$44</f>
        <v>5.8970333333333338</v>
      </c>
      <c r="O1447">
        <f t="shared" si="488"/>
        <v>-3.0147037764651001</v>
      </c>
      <c r="P1447">
        <f t="shared" si="489"/>
        <v>-740.4547885322437</v>
      </c>
      <c r="Q1447">
        <f t="shared" si="482"/>
        <v>180</v>
      </c>
      <c r="R1447">
        <f t="shared" si="483"/>
        <v>-133.28186193580387</v>
      </c>
      <c r="S1447">
        <f t="shared" si="484"/>
        <v>-133.28186193580387</v>
      </c>
      <c r="T1447">
        <f t="shared" ca="1" si="485"/>
        <v>1.3924272678729401</v>
      </c>
      <c r="U1447">
        <f t="shared" ca="1" si="490"/>
        <v>34.508899999999997</v>
      </c>
      <c r="Z1447">
        <f t="shared" si="486"/>
        <v>0.17172598131445005</v>
      </c>
      <c r="AA1447" s="62">
        <f>PI()/4*('Config sheet'!$N$38^2-'Config sheet'!$N$41^2)*'Stage 2'!Z1447*2</f>
        <v>1.4267714396610315E-2</v>
      </c>
      <c r="AB1447">
        <f t="shared" si="487"/>
        <v>96.583791515438733</v>
      </c>
    </row>
    <row r="1448" spans="3:28" x14ac:dyDescent="0.25">
      <c r="C1448">
        <f t="shared" si="491"/>
        <v>-157</v>
      </c>
      <c r="D1448">
        <f t="shared" si="474"/>
        <v>995</v>
      </c>
      <c r="E1448">
        <f t="shared" si="475"/>
        <v>0.17780000000000001</v>
      </c>
      <c r="F1448">
        <f t="shared" si="473"/>
        <v>-2.6298157453936349E-2</v>
      </c>
      <c r="G1448">
        <f t="shared" si="476"/>
        <v>104.19615634406146</v>
      </c>
      <c r="H1448">
        <f t="shared" si="477"/>
        <v>-2.7401669256310974</v>
      </c>
      <c r="I1448" s="3">
        <f t="shared" si="478"/>
        <v>8.8900000000000007E-2</v>
      </c>
      <c r="J1448" s="3">
        <f t="shared" si="479"/>
        <v>0.40640000000000004</v>
      </c>
      <c r="K1448">
        <f t="shared" si="480"/>
        <v>0.21229620778666736</v>
      </c>
      <c r="L1448" s="62">
        <f>PI()/4*('Config sheet'!$N$38^2-'Config sheet'!$N$41^2)*'Stage 2'!K1448*2</f>
        <v>1.7638458880821269E-2</v>
      </c>
      <c r="M1448">
        <f t="shared" si="481"/>
        <v>97.438951908390578</v>
      </c>
      <c r="N1448" s="62">
        <f>'Config sheet'!$N$44</f>
        <v>5.8970333333333338</v>
      </c>
      <c r="O1448">
        <f t="shared" si="488"/>
        <v>-2.8905620196204156</v>
      </c>
      <c r="P1448">
        <f t="shared" si="489"/>
        <v>-741.78209192675558</v>
      </c>
      <c r="Q1448">
        <f t="shared" si="482"/>
        <v>180</v>
      </c>
      <c r="R1448">
        <f t="shared" si="483"/>
        <v>-133.52077654681602</v>
      </c>
      <c r="S1448">
        <f t="shared" si="484"/>
        <v>-133.52077654681599</v>
      </c>
      <c r="T1448">
        <f t="shared" ca="1" si="485"/>
        <v>1.3924272678729401</v>
      </c>
      <c r="U1448">
        <f t="shared" ca="1" si="490"/>
        <v>34.508899999999997</v>
      </c>
      <c r="Z1448">
        <f t="shared" si="486"/>
        <v>0.17222008778666736</v>
      </c>
      <c r="AA1448" s="62">
        <f>PI()/4*('Config sheet'!$N$38^2-'Config sheet'!$N$41^2)*'Stage 2'!Z1448*2</f>
        <v>1.4308766833598311E-2</v>
      </c>
      <c r="AB1448">
        <f t="shared" si="487"/>
        <v>96.861691668541809</v>
      </c>
    </row>
    <row r="1449" spans="3:28" x14ac:dyDescent="0.25">
      <c r="C1449">
        <f t="shared" si="491"/>
        <v>-158</v>
      </c>
      <c r="D1449">
        <f t="shared" si="474"/>
        <v>995</v>
      </c>
      <c r="E1449">
        <f t="shared" si="475"/>
        <v>0.17780000000000001</v>
      </c>
      <c r="F1449">
        <f t="shared" si="473"/>
        <v>-2.646566164154104E-2</v>
      </c>
      <c r="G1449">
        <f t="shared" si="476"/>
        <v>104.19615634406146</v>
      </c>
      <c r="H1449">
        <f t="shared" si="477"/>
        <v>-2.7576202181510405</v>
      </c>
      <c r="I1449" s="3">
        <f t="shared" si="478"/>
        <v>8.8900000000000007E-2</v>
      </c>
      <c r="J1449" s="3">
        <f t="shared" si="479"/>
        <v>0.40640000000000004</v>
      </c>
      <c r="K1449">
        <f t="shared" si="480"/>
        <v>0.2127695539934959</v>
      </c>
      <c r="L1449" s="62">
        <f>PI()/4*('Config sheet'!$N$38^2-'Config sheet'!$N$41^2)*'Stage 2'!K1449*2</f>
        <v>1.7677786467934494E-2</v>
      </c>
      <c r="M1449">
        <f t="shared" si="481"/>
        <v>97.656206652429773</v>
      </c>
      <c r="N1449" s="62">
        <f>'Config sheet'!$N$44</f>
        <v>5.8970333333333338</v>
      </c>
      <c r="O1449">
        <f t="shared" si="488"/>
        <v>-2.7662056963659913</v>
      </c>
      <c r="P1449">
        <f t="shared" si="489"/>
        <v>-743.01745382590639</v>
      </c>
      <c r="Q1449">
        <f t="shared" si="482"/>
        <v>180</v>
      </c>
      <c r="R1449">
        <f t="shared" si="483"/>
        <v>-133.74314168866317</v>
      </c>
      <c r="S1449">
        <f t="shared" si="484"/>
        <v>-133.74314168866317</v>
      </c>
      <c r="T1449">
        <f t="shared" ca="1" si="485"/>
        <v>1.3924272678729401</v>
      </c>
      <c r="U1449">
        <f t="shared" ca="1" si="490"/>
        <v>34.508899999999997</v>
      </c>
      <c r="Z1449">
        <f t="shared" si="486"/>
        <v>0.1726934339934959</v>
      </c>
      <c r="AA1449" s="62">
        <f>PI()/4*('Config sheet'!$N$38^2-'Config sheet'!$N$41^2)*'Stage 2'!Z1449*2</f>
        <v>1.4348094420711537E-2</v>
      </c>
      <c r="AB1449">
        <f t="shared" si="487"/>
        <v>97.127915631887447</v>
      </c>
    </row>
    <row r="1450" spans="3:28" x14ac:dyDescent="0.25">
      <c r="C1450">
        <f t="shared" si="491"/>
        <v>-159</v>
      </c>
      <c r="D1450">
        <f t="shared" si="474"/>
        <v>995</v>
      </c>
      <c r="E1450">
        <f t="shared" si="475"/>
        <v>0.17780000000000001</v>
      </c>
      <c r="F1450">
        <f t="shared" si="473"/>
        <v>-2.6633165829145732E-2</v>
      </c>
      <c r="G1450">
        <f t="shared" si="476"/>
        <v>104.19615634406146</v>
      </c>
      <c r="H1450">
        <f t="shared" si="477"/>
        <v>-2.7750735106709841</v>
      </c>
      <c r="I1450" s="3">
        <f t="shared" si="478"/>
        <v>8.8900000000000007E-2</v>
      </c>
      <c r="J1450" s="3">
        <f t="shared" si="479"/>
        <v>0.40640000000000004</v>
      </c>
      <c r="K1450">
        <f t="shared" si="480"/>
        <v>0.21322210199925501</v>
      </c>
      <c r="L1450" s="62">
        <f>PI()/4*('Config sheet'!$N$38^2-'Config sheet'!$N$41^2)*'Stage 2'!K1450*2</f>
        <v>1.7715386053317579E-2</v>
      </c>
      <c r="M1450">
        <f t="shared" si="481"/>
        <v>97.863915512748719</v>
      </c>
      <c r="N1450" s="62">
        <f>'Config sheet'!$N$44</f>
        <v>5.8970333333333338</v>
      </c>
      <c r="O1450">
        <f t="shared" si="488"/>
        <v>-2.6416498380787394</v>
      </c>
      <c r="P1450">
        <f t="shared" si="489"/>
        <v>-744.16525943322733</v>
      </c>
      <c r="Q1450">
        <f t="shared" si="482"/>
        <v>180</v>
      </c>
      <c r="R1450">
        <f t="shared" si="483"/>
        <v>-133.94974669798091</v>
      </c>
      <c r="S1450">
        <f t="shared" si="484"/>
        <v>-133.94974669798091</v>
      </c>
      <c r="T1450">
        <f t="shared" ca="1" si="485"/>
        <v>1.3924272678729401</v>
      </c>
      <c r="U1450">
        <f t="shared" ca="1" si="490"/>
        <v>34.508899999999997</v>
      </c>
      <c r="Z1450">
        <f t="shared" si="486"/>
        <v>0.17314598199925502</v>
      </c>
      <c r="AA1450" s="62">
        <f>PI()/4*('Config sheet'!$N$38^2-'Config sheet'!$N$41^2)*'Stage 2'!Z1450*2</f>
        <v>1.4385694006094622E-2</v>
      </c>
      <c r="AB1450">
        <f t="shared" si="487"/>
        <v>97.382442069322281</v>
      </c>
    </row>
    <row r="1451" spans="3:28" x14ac:dyDescent="0.25">
      <c r="C1451">
        <f t="shared" si="491"/>
        <v>-160</v>
      </c>
      <c r="D1451">
        <f t="shared" si="474"/>
        <v>995</v>
      </c>
      <c r="E1451">
        <f t="shared" si="475"/>
        <v>0.17780000000000001</v>
      </c>
      <c r="F1451">
        <f t="shared" si="473"/>
        <v>-2.6800670016750419E-2</v>
      </c>
      <c r="G1451">
        <f t="shared" si="476"/>
        <v>104.19615634406146</v>
      </c>
      <c r="H1451">
        <f t="shared" si="477"/>
        <v>-2.7925268031909272</v>
      </c>
      <c r="I1451" s="3">
        <f t="shared" si="478"/>
        <v>8.8900000000000007E-2</v>
      </c>
      <c r="J1451" s="3">
        <f t="shared" si="479"/>
        <v>0.40640000000000004</v>
      </c>
      <c r="K1451">
        <f t="shared" si="480"/>
        <v>0.21365381628133906</v>
      </c>
      <c r="L1451" s="62">
        <f>PI()/4*('Config sheet'!$N$38^2-'Config sheet'!$N$41^2)*'Stage 2'!K1451*2</f>
        <v>1.7751254685603533E-2</v>
      </c>
      <c r="M1451">
        <f t="shared" si="481"/>
        <v>98.062062185309259</v>
      </c>
      <c r="N1451" s="62">
        <f>'Config sheet'!$N$44</f>
        <v>5.8970333333333338</v>
      </c>
      <c r="O1451">
        <f t="shared" si="488"/>
        <v>-2.5169087534243824</v>
      </c>
      <c r="P1451">
        <f t="shared" si="489"/>
        <v>-745.22975154797427</v>
      </c>
      <c r="Q1451">
        <f t="shared" si="482"/>
        <v>180</v>
      </c>
      <c r="R1451">
        <f t="shared" si="483"/>
        <v>-134.14135527863536</v>
      </c>
      <c r="S1451">
        <f t="shared" si="484"/>
        <v>-134.14135527863536</v>
      </c>
      <c r="T1451">
        <f t="shared" ca="1" si="485"/>
        <v>1.3924272678729401</v>
      </c>
      <c r="U1451">
        <f t="shared" ca="1" si="490"/>
        <v>34.508899999999997</v>
      </c>
      <c r="Z1451">
        <f t="shared" si="486"/>
        <v>0.17357769628133907</v>
      </c>
      <c r="AA1451" s="62">
        <f>PI()/4*('Config sheet'!$N$38^2-'Config sheet'!$N$41^2)*'Stage 2'!Z1451*2</f>
        <v>1.4421562638380578E-2</v>
      </c>
      <c r="AB1451">
        <f t="shared" si="487"/>
        <v>97.625251001877984</v>
      </c>
    </row>
    <row r="1452" spans="3:28" x14ac:dyDescent="0.25">
      <c r="C1452">
        <f t="shared" si="491"/>
        <v>-161</v>
      </c>
      <c r="D1452">
        <f t="shared" si="474"/>
        <v>995</v>
      </c>
      <c r="E1452">
        <f t="shared" si="475"/>
        <v>0.17780000000000001</v>
      </c>
      <c r="F1452">
        <f t="shared" si="473"/>
        <v>-2.696817420435511E-2</v>
      </c>
      <c r="G1452">
        <f t="shared" si="476"/>
        <v>104.19615634406146</v>
      </c>
      <c r="H1452">
        <f t="shared" si="477"/>
        <v>-2.8099800957108703</v>
      </c>
      <c r="I1452" s="3">
        <f t="shared" si="478"/>
        <v>8.8900000000000007E-2</v>
      </c>
      <c r="J1452" s="3">
        <f t="shared" si="479"/>
        <v>0.40640000000000004</v>
      </c>
      <c r="K1452">
        <f t="shared" si="480"/>
        <v>0.21406466363311527</v>
      </c>
      <c r="L1452" s="62">
        <f>PI()/4*('Config sheet'!$N$38^2-'Config sheet'!$N$41^2)*'Stage 2'!K1452*2</f>
        <v>1.7785389605846108E-2</v>
      </c>
      <c r="M1452">
        <f t="shared" si="481"/>
        <v>98.250631429050244</v>
      </c>
      <c r="N1452" s="62">
        <f>'Config sheet'!$N$44</f>
        <v>5.8970333333333338</v>
      </c>
      <c r="O1452">
        <f t="shared" si="488"/>
        <v>-2.3919960527911321</v>
      </c>
      <c r="P1452">
        <f t="shared" si="489"/>
        <v>-746.2150236775592</v>
      </c>
      <c r="Q1452">
        <f t="shared" si="482"/>
        <v>180</v>
      </c>
      <c r="R1452">
        <f t="shared" si="483"/>
        <v>-134.31870426196068</v>
      </c>
      <c r="S1452">
        <f t="shared" si="484"/>
        <v>-134.31870426196068</v>
      </c>
      <c r="T1452">
        <f t="shared" ca="1" si="485"/>
        <v>1.3924272678729401</v>
      </c>
      <c r="U1452">
        <f t="shared" ca="1" si="490"/>
        <v>34.508899999999997</v>
      </c>
      <c r="Z1452">
        <f t="shared" si="486"/>
        <v>0.17398854363311528</v>
      </c>
      <c r="AA1452" s="62">
        <f>PI()/4*('Config sheet'!$N$38^2-'Config sheet'!$N$41^2)*'Stage 2'!Z1452*2</f>
        <v>1.4455697558623153E-2</v>
      </c>
      <c r="AB1452">
        <f t="shared" si="487"/>
        <v>97.856323753158193</v>
      </c>
    </row>
    <row r="1453" spans="3:28" x14ac:dyDescent="0.25">
      <c r="C1453">
        <f t="shared" si="491"/>
        <v>-162</v>
      </c>
      <c r="D1453">
        <f t="shared" si="474"/>
        <v>995</v>
      </c>
      <c r="E1453">
        <f t="shared" si="475"/>
        <v>0.17780000000000001</v>
      </c>
      <c r="F1453">
        <f t="shared" si="473"/>
        <v>-2.7135678391959801E-2</v>
      </c>
      <c r="G1453">
        <f t="shared" si="476"/>
        <v>104.19615634406146</v>
      </c>
      <c r="H1453">
        <f t="shared" si="477"/>
        <v>-2.8274333882308138</v>
      </c>
      <c r="I1453" s="3">
        <f t="shared" si="478"/>
        <v>8.8900000000000007E-2</v>
      </c>
      <c r="J1453" s="3">
        <f t="shared" si="479"/>
        <v>0.40640000000000004</v>
      </c>
      <c r="K1453">
        <f t="shared" si="480"/>
        <v>0.21445461307084052</v>
      </c>
      <c r="L1453" s="62">
        <f>PI()/4*('Config sheet'!$N$38^2-'Config sheet'!$N$41^2)*'Stage 2'!K1453*2</f>
        <v>1.7817788239786043E-2</v>
      </c>
      <c r="M1453">
        <f t="shared" si="481"/>
        <v>98.429609023164417</v>
      </c>
      <c r="N1453" s="62">
        <f>'Config sheet'!$N$44</f>
        <v>5.8970333333333338</v>
      </c>
      <c r="O1453">
        <f t="shared" si="488"/>
        <v>-2.2669246738555922</v>
      </c>
      <c r="P1453">
        <f t="shared" si="489"/>
        <v>-747.12501340826611</v>
      </c>
      <c r="Q1453">
        <f t="shared" si="482"/>
        <v>180</v>
      </c>
      <c r="R1453">
        <f t="shared" si="483"/>
        <v>-134.48250241348791</v>
      </c>
      <c r="S1453">
        <f t="shared" si="484"/>
        <v>-134.48250241348791</v>
      </c>
      <c r="T1453">
        <f t="shared" ca="1" si="485"/>
        <v>1.3924272678729401</v>
      </c>
      <c r="U1453">
        <f t="shared" ca="1" si="490"/>
        <v>34.508899999999997</v>
      </c>
      <c r="Z1453">
        <f t="shared" si="486"/>
        <v>0.17437849307084052</v>
      </c>
      <c r="AA1453" s="62">
        <f>PI()/4*('Config sheet'!$N$38^2-'Config sheet'!$N$41^2)*'Stage 2'!Z1453*2</f>
        <v>1.4488096192563086E-2</v>
      </c>
      <c r="AB1453">
        <f t="shared" si="487"/>
        <v>98.07564289698567</v>
      </c>
    </row>
    <row r="1454" spans="3:28" x14ac:dyDescent="0.25">
      <c r="C1454">
        <f t="shared" si="491"/>
        <v>-163</v>
      </c>
      <c r="D1454">
        <f t="shared" si="474"/>
        <v>995</v>
      </c>
      <c r="E1454">
        <f t="shared" si="475"/>
        <v>0.17780000000000001</v>
      </c>
      <c r="F1454">
        <f t="shared" si="473"/>
        <v>-2.7303182579564489E-2</v>
      </c>
      <c r="G1454">
        <f t="shared" si="476"/>
        <v>104.19615634406146</v>
      </c>
      <c r="H1454">
        <f t="shared" si="477"/>
        <v>-2.8448866807507569</v>
      </c>
      <c r="I1454" s="3">
        <f t="shared" si="478"/>
        <v>8.8900000000000007E-2</v>
      </c>
      <c r="J1454" s="3">
        <f t="shared" si="479"/>
        <v>0.40640000000000004</v>
      </c>
      <c r="K1454">
        <f t="shared" si="480"/>
        <v>0.21482363574467539</v>
      </c>
      <c r="L1454" s="62">
        <f>PI()/4*('Config sheet'!$N$38^2-'Config sheet'!$N$41^2)*'Stage 2'!K1454*2</f>
        <v>1.7848448190457736E-2</v>
      </c>
      <c r="M1454">
        <f t="shared" si="481"/>
        <v>98.5989817262559</v>
      </c>
      <c r="N1454" s="62">
        <f>'Config sheet'!$N$44</f>
        <v>5.8970333333333338</v>
      </c>
      <c r="O1454">
        <f t="shared" si="488"/>
        <v>-2.1417069082368636</v>
      </c>
      <c r="P1454">
        <f t="shared" si="489"/>
        <v>-747.96349604282693</v>
      </c>
      <c r="Q1454">
        <f t="shared" si="482"/>
        <v>180</v>
      </c>
      <c r="R1454">
        <f t="shared" si="483"/>
        <v>-134.63342928770885</v>
      </c>
      <c r="S1454">
        <f t="shared" si="484"/>
        <v>-134.63342928770885</v>
      </c>
      <c r="T1454">
        <f t="shared" ca="1" si="485"/>
        <v>1.3924272678729401</v>
      </c>
      <c r="U1454">
        <f t="shared" ca="1" si="490"/>
        <v>34.508899999999997</v>
      </c>
      <c r="Z1454">
        <f t="shared" si="486"/>
        <v>0.1747475157446754</v>
      </c>
      <c r="AA1454" s="62">
        <f>PI()/4*('Config sheet'!$N$38^2-'Config sheet'!$N$41^2)*'Stage 2'!Z1454*2</f>
        <v>1.4518756143234781E-2</v>
      </c>
      <c r="AB1454">
        <f t="shared" si="487"/>
        <v>98.283192207353991</v>
      </c>
    </row>
    <row r="1455" spans="3:28" x14ac:dyDescent="0.25">
      <c r="C1455">
        <f t="shared" si="491"/>
        <v>-164</v>
      </c>
      <c r="D1455">
        <f t="shared" si="474"/>
        <v>995</v>
      </c>
      <c r="E1455">
        <f t="shared" si="475"/>
        <v>0.17780000000000001</v>
      </c>
      <c r="F1455">
        <f t="shared" si="473"/>
        <v>-2.747068676716918E-2</v>
      </c>
      <c r="G1455">
        <f t="shared" si="476"/>
        <v>104.19615634406146</v>
      </c>
      <c r="H1455">
        <f t="shared" si="477"/>
        <v>-2.8623399732707004</v>
      </c>
      <c r="I1455" s="3">
        <f t="shared" si="478"/>
        <v>8.8900000000000007E-2</v>
      </c>
      <c r="J1455" s="3">
        <f t="shared" si="479"/>
        <v>0.40640000000000004</v>
      </c>
      <c r="K1455">
        <f t="shared" si="480"/>
        <v>0.21517170485386961</v>
      </c>
      <c r="L1455" s="62">
        <f>PI()/4*('Config sheet'!$N$38^2-'Config sheet'!$N$41^2)*'Stage 2'!K1455*2</f>
        <v>1.7877367231142513E-2</v>
      </c>
      <c r="M1455">
        <f t="shared" si="481"/>
        <v>98.758737237412532</v>
      </c>
      <c r="N1455" s="62">
        <f>'Config sheet'!$N$44</f>
        <v>5.8970333333333338</v>
      </c>
      <c r="O1455">
        <f t="shared" si="488"/>
        <v>-2.0163544291934112</v>
      </c>
      <c r="P1455">
        <f t="shared" si="489"/>
        <v>-748.73407851308798</v>
      </c>
      <c r="Q1455">
        <f t="shared" si="482"/>
        <v>180</v>
      </c>
      <c r="R1455">
        <f t="shared" si="483"/>
        <v>-134.77213413235586</v>
      </c>
      <c r="S1455">
        <f t="shared" si="484"/>
        <v>-134.77213413235583</v>
      </c>
      <c r="T1455">
        <f t="shared" ca="1" si="485"/>
        <v>1.3924272678729401</v>
      </c>
      <c r="U1455">
        <f t="shared" ca="1" si="490"/>
        <v>34.508899999999997</v>
      </c>
      <c r="Z1455">
        <f t="shared" si="486"/>
        <v>0.17509558485386961</v>
      </c>
      <c r="AA1455" s="62">
        <f>PI()/4*('Config sheet'!$N$38^2-'Config sheet'!$N$41^2)*'Stage 2'!Z1455*2</f>
        <v>1.4547675183919556E-2</v>
      </c>
      <c r="AB1455">
        <f t="shared" si="487"/>
        <v>98.478956610725305</v>
      </c>
    </row>
    <row r="1456" spans="3:28" x14ac:dyDescent="0.25">
      <c r="C1456">
        <f t="shared" si="491"/>
        <v>-165</v>
      </c>
      <c r="D1456">
        <f t="shared" si="474"/>
        <v>995</v>
      </c>
      <c r="E1456">
        <f t="shared" si="475"/>
        <v>0.17780000000000001</v>
      </c>
      <c r="F1456">
        <f t="shared" si="473"/>
        <v>-2.7638190954773871E-2</v>
      </c>
      <c r="G1456">
        <f t="shared" si="476"/>
        <v>104.19615634406146</v>
      </c>
      <c r="H1456">
        <f t="shared" si="477"/>
        <v>-2.8797932657906435</v>
      </c>
      <c r="I1456" s="3">
        <f t="shared" si="478"/>
        <v>8.8900000000000007E-2</v>
      </c>
      <c r="J1456" s="3">
        <f t="shared" si="479"/>
        <v>0.40640000000000004</v>
      </c>
      <c r="K1456">
        <f t="shared" si="480"/>
        <v>0.2154987955661849</v>
      </c>
      <c r="L1456" s="62">
        <f>PI()/4*('Config sheet'!$N$38^2-'Config sheet'!$N$41^2)*'Stage 2'!K1456*2</f>
        <v>1.7904543298673917E-2</v>
      </c>
      <c r="M1456">
        <f t="shared" si="481"/>
        <v>98.908864159222631</v>
      </c>
      <c r="N1456" s="62">
        <f>'Config sheet'!$N$44</f>
        <v>5.8970333333333338</v>
      </c>
      <c r="O1456">
        <f t="shared" si="488"/>
        <v>-1.8908783203160571</v>
      </c>
      <c r="P1456">
        <f t="shared" si="489"/>
        <v>-749.44019357563468</v>
      </c>
      <c r="Q1456">
        <f t="shared" si="482"/>
        <v>180</v>
      </c>
      <c r="R1456">
        <f t="shared" si="483"/>
        <v>-134.89923484361424</v>
      </c>
      <c r="S1456">
        <f t="shared" si="484"/>
        <v>-134.89923484361424</v>
      </c>
      <c r="T1456">
        <f t="shared" ca="1" si="485"/>
        <v>1.3924272678729401</v>
      </c>
      <c r="U1456">
        <f t="shared" ca="1" si="490"/>
        <v>34.508899999999997</v>
      </c>
      <c r="Z1456">
        <f t="shared" si="486"/>
        <v>0.1754226755661849</v>
      </c>
      <c r="AA1456" s="62">
        <f>PI()/4*('Config sheet'!$N$38^2-'Config sheet'!$N$41^2)*'Stage 2'!Z1456*2</f>
        <v>1.4574851251450962E-2</v>
      </c>
      <c r="AB1456">
        <f t="shared" si="487"/>
        <v>98.662922140711416</v>
      </c>
    </row>
    <row r="1457" spans="3:28" x14ac:dyDescent="0.25">
      <c r="C1457">
        <f t="shared" si="491"/>
        <v>-166</v>
      </c>
      <c r="D1457">
        <f t="shared" si="474"/>
        <v>995</v>
      </c>
      <c r="E1457">
        <f t="shared" si="475"/>
        <v>0.17780000000000001</v>
      </c>
      <c r="F1457">
        <f t="shared" si="473"/>
        <v>-2.7805695142378562E-2</v>
      </c>
      <c r="G1457">
        <f t="shared" si="476"/>
        <v>104.19615634406146</v>
      </c>
      <c r="H1457">
        <f t="shared" si="477"/>
        <v>-2.8972465583105871</v>
      </c>
      <c r="I1457" s="3">
        <f t="shared" si="478"/>
        <v>8.8900000000000007E-2</v>
      </c>
      <c r="J1457" s="3">
        <f t="shared" si="479"/>
        <v>0.40640000000000004</v>
      </c>
      <c r="K1457">
        <f t="shared" si="480"/>
        <v>0.21580488494161859</v>
      </c>
      <c r="L1457" s="62">
        <f>PI()/4*('Config sheet'!$N$38^2-'Config sheet'!$N$41^2)*'Stage 2'!K1457*2</f>
        <v>1.7929974487100368E-2</v>
      </c>
      <c r="M1457">
        <f t="shared" si="481"/>
        <v>99.049351962766082</v>
      </c>
      <c r="N1457" s="62">
        <f>'Config sheet'!$N$44</f>
        <v>5.8970333333333338</v>
      </c>
      <c r="O1457">
        <f t="shared" si="488"/>
        <v>-1.7652891051689423</v>
      </c>
      <c r="P1457">
        <f t="shared" si="489"/>
        <v>-750.08509429787773</v>
      </c>
      <c r="Q1457">
        <f t="shared" si="482"/>
        <v>180</v>
      </c>
      <c r="R1457">
        <f t="shared" si="483"/>
        <v>-135.01531697361801</v>
      </c>
      <c r="S1457">
        <f t="shared" si="484"/>
        <v>-135.01531697361801</v>
      </c>
      <c r="T1457">
        <f t="shared" ca="1" si="485"/>
        <v>1.3924272678729401</v>
      </c>
      <c r="U1457">
        <f t="shared" ca="1" si="490"/>
        <v>34.508899999999997</v>
      </c>
      <c r="Z1457">
        <f t="shared" si="486"/>
        <v>0.1757287649416186</v>
      </c>
      <c r="AA1457" s="62">
        <f>PI()/4*('Config sheet'!$N$38^2-'Config sheet'!$N$41^2)*'Stage 2'!Z1457*2</f>
        <v>1.4600282439877411E-2</v>
      </c>
      <c r="AB1457">
        <f t="shared" si="487"/>
        <v>98.83507589517356</v>
      </c>
    </row>
    <row r="1458" spans="3:28" x14ac:dyDescent="0.25">
      <c r="C1458">
        <f t="shared" si="491"/>
        <v>-167</v>
      </c>
      <c r="D1458">
        <f t="shared" si="474"/>
        <v>995</v>
      </c>
      <c r="E1458">
        <f t="shared" si="475"/>
        <v>0.17780000000000001</v>
      </c>
      <c r="F1458">
        <f t="shared" si="473"/>
        <v>-2.797319932998325E-2</v>
      </c>
      <c r="G1458">
        <f t="shared" si="476"/>
        <v>104.19615634406146</v>
      </c>
      <c r="H1458">
        <f t="shared" si="477"/>
        <v>-2.9146998508305302</v>
      </c>
      <c r="I1458" s="3">
        <f t="shared" si="478"/>
        <v>8.8900000000000007E-2</v>
      </c>
      <c r="J1458" s="3">
        <f t="shared" si="479"/>
        <v>0.40640000000000004</v>
      </c>
      <c r="K1458">
        <f t="shared" si="480"/>
        <v>0.21608995186048569</v>
      </c>
      <c r="L1458" s="62">
        <f>PI()/4*('Config sheet'!$N$38^2-'Config sheet'!$N$41^2)*'Stage 2'!K1458*2</f>
        <v>1.79536590417099E-2</v>
      </c>
      <c r="M1458">
        <f t="shared" si="481"/>
        <v>99.180190954605621</v>
      </c>
      <c r="N1458" s="62">
        <f>'Config sheet'!$N$44</f>
        <v>5.8970333333333338</v>
      </c>
      <c r="O1458">
        <f>I1458*G1458*SIN(H1458)+I1458^2*G1458*SIN(2*H1458)/(2*J1458)</f>
        <v>-1.6395967778293259</v>
      </c>
      <c r="P1458">
        <f>I1458*G1458^2*COS(H1458)+(I1458^2*G1458^2*COS(2*H1458)/J1458)</f>
        <v>-750.67184884172093</v>
      </c>
      <c r="Q1458">
        <f t="shared" si="482"/>
        <v>180</v>
      </c>
      <c r="R1458">
        <f t="shared" si="483"/>
        <v>-135.12093279150977</v>
      </c>
      <c r="S1458">
        <f t="shared" si="484"/>
        <v>-135.12093279150977</v>
      </c>
      <c r="T1458">
        <f t="shared" ca="1" si="485"/>
        <v>1.3924272678729401</v>
      </c>
      <c r="U1458">
        <f t="shared" ca="1" si="490"/>
        <v>34.508899999999997</v>
      </c>
      <c r="Z1458">
        <f t="shared" si="486"/>
        <v>0.17601383186048569</v>
      </c>
      <c r="AA1458" s="62">
        <f>PI()/4*('Config sheet'!$N$38^2-'Config sheet'!$N$41^2)*'Stage 2'!Z1458*2</f>
        <v>1.4623966994486943E-2</v>
      </c>
      <c r="AB1458">
        <f t="shared" si="487"/>
        <v>98.995405995773723</v>
      </c>
    </row>
    <row r="1459" spans="3:28" x14ac:dyDescent="0.25">
      <c r="C1459">
        <f t="shared" si="491"/>
        <v>-168</v>
      </c>
      <c r="D1459">
        <f t="shared" si="474"/>
        <v>995</v>
      </c>
      <c r="E1459">
        <f t="shared" si="475"/>
        <v>0.17780000000000001</v>
      </c>
      <c r="F1459">
        <f t="shared" si="473"/>
        <v>-2.8140703517587941E-2</v>
      </c>
      <c r="G1459">
        <f t="shared" si="476"/>
        <v>104.19615634406146</v>
      </c>
      <c r="H1459">
        <f t="shared" si="477"/>
        <v>-2.9321531433504733</v>
      </c>
      <c r="I1459" s="3">
        <f t="shared" si="478"/>
        <v>8.8900000000000007E-2</v>
      </c>
      <c r="J1459" s="3">
        <f t="shared" si="479"/>
        <v>0.40640000000000004</v>
      </c>
      <c r="K1459">
        <f t="shared" si="480"/>
        <v>0.21635397695591113</v>
      </c>
      <c r="L1459" s="62">
        <f>PI()/4*('Config sheet'!$N$38^2-'Config sheet'!$N$41^2)*'Stage 2'!K1459*2</f>
        <v>1.7975595353421348E-2</v>
      </c>
      <c r="M1459">
        <f t="shared" si="481"/>
        <v>99.301372245802398</v>
      </c>
      <c r="N1459" s="62">
        <f>'Config sheet'!$N$44</f>
        <v>5.8970333333333338</v>
      </c>
      <c r="O1459">
        <f t="shared" ref="O1459:O1471" si="492">I1459*G1459*SIN(H1459)+I1459^2*G1459*SIN(2*H1459)/(2*J1459)</f>
        <v>-1.51381083427569</v>
      </c>
      <c r="P1459">
        <f t="shared" ref="P1459:P1471" si="493">I1459*G1459^2*COS(H1459)+(I1459^2*G1459^2*COS(2*H1459)/J1459)</f>
        <v>-751.20333555155298</v>
      </c>
      <c r="Q1459">
        <f t="shared" si="482"/>
        <v>180</v>
      </c>
      <c r="R1459">
        <f t="shared" si="483"/>
        <v>-135.21660039927957</v>
      </c>
      <c r="S1459">
        <f t="shared" si="484"/>
        <v>-135.21660039927954</v>
      </c>
      <c r="T1459">
        <f t="shared" ca="1" si="485"/>
        <v>1.3924272678729401</v>
      </c>
      <c r="U1459">
        <f t="shared" ca="1" si="490"/>
        <v>34.508899999999997</v>
      </c>
      <c r="Z1459">
        <f t="shared" si="486"/>
        <v>0.17627785695591114</v>
      </c>
      <c r="AA1459" s="62">
        <f>PI()/4*('Config sheet'!$N$38^2-'Config sheet'!$N$41^2)*'Stage 2'!Z1459*2</f>
        <v>1.4645903306198391E-2</v>
      </c>
      <c r="AB1459">
        <f t="shared" si="487"/>
        <v>99.143901550006262</v>
      </c>
    </row>
    <row r="1460" spans="3:28" x14ac:dyDescent="0.25">
      <c r="C1460">
        <f t="shared" si="491"/>
        <v>-169</v>
      </c>
      <c r="D1460">
        <f t="shared" si="474"/>
        <v>995</v>
      </c>
      <c r="E1460">
        <f t="shared" si="475"/>
        <v>0.17780000000000001</v>
      </c>
      <c r="F1460">
        <f t="shared" si="473"/>
        <v>-2.8308207705192632E-2</v>
      </c>
      <c r="G1460">
        <f t="shared" si="476"/>
        <v>104.19615634406146</v>
      </c>
      <c r="H1460">
        <f t="shared" si="477"/>
        <v>-2.9496064358704168</v>
      </c>
      <c r="I1460" s="3">
        <f t="shared" si="478"/>
        <v>8.8900000000000007E-2</v>
      </c>
      <c r="J1460" s="3">
        <f t="shared" si="479"/>
        <v>0.40640000000000004</v>
      </c>
      <c r="K1460">
        <f t="shared" si="480"/>
        <v>0.21659694255078238</v>
      </c>
      <c r="L1460" s="62">
        <f>PI()/4*('Config sheet'!$N$38^2-'Config sheet'!$N$41^2)*'Stage 2'!K1460*2</f>
        <v>1.7995781953546099E-2</v>
      </c>
      <c r="M1460">
        <f t="shared" si="481"/>
        <v>99.412887722978709</v>
      </c>
      <c r="N1460" s="62">
        <f>'Config sheet'!$N$44</f>
        <v>5.8970333333333338</v>
      </c>
      <c r="O1460">
        <f t="shared" si="492"/>
        <v>-1.3879403045727332</v>
      </c>
      <c r="P1460">
        <f t="shared" si="493"/>
        <v>-751.68223835289871</v>
      </c>
      <c r="Q1460">
        <f t="shared" si="482"/>
        <v>180</v>
      </c>
      <c r="R1460">
        <f t="shared" si="483"/>
        <v>-135.30280290352178</v>
      </c>
      <c r="S1460">
        <f t="shared" si="484"/>
        <v>-135.30280290352178</v>
      </c>
      <c r="T1460">
        <f t="shared" ca="1" si="485"/>
        <v>1.3924272678729401</v>
      </c>
      <c r="U1460">
        <f t="shared" ca="1" si="490"/>
        <v>34.508899999999997</v>
      </c>
      <c r="Z1460">
        <f t="shared" si="486"/>
        <v>0.17652082255078239</v>
      </c>
      <c r="AA1460" s="62">
        <f>PI()/4*('Config sheet'!$N$38^2-'Config sheet'!$N$41^2)*'Stage 2'!Z1460*2</f>
        <v>1.4666089906323143E-2</v>
      </c>
      <c r="AB1460">
        <f t="shared" si="487"/>
        <v>99.280552615738117</v>
      </c>
    </row>
    <row r="1461" spans="3:28" x14ac:dyDescent="0.25">
      <c r="C1461">
        <f t="shared" si="491"/>
        <v>-170</v>
      </c>
      <c r="D1461">
        <f t="shared" si="474"/>
        <v>995</v>
      </c>
      <c r="E1461">
        <f t="shared" si="475"/>
        <v>0.17780000000000001</v>
      </c>
      <c r="F1461">
        <f t="shared" si="473"/>
        <v>-2.8475711892797323E-2</v>
      </c>
      <c r="G1461">
        <f t="shared" si="476"/>
        <v>104.19615634406146</v>
      </c>
      <c r="H1461">
        <f t="shared" si="477"/>
        <v>-2.9670597283903604</v>
      </c>
      <c r="I1461" s="3">
        <f t="shared" si="478"/>
        <v>8.8900000000000007E-2</v>
      </c>
      <c r="J1461" s="3">
        <f t="shared" si="479"/>
        <v>0.40640000000000004</v>
      </c>
      <c r="K1461">
        <f t="shared" si="480"/>
        <v>0.21681883259920537</v>
      </c>
      <c r="L1461" s="62">
        <f>PI()/4*('Config sheet'!$N$38^2-'Config sheet'!$N$41^2)*'Stage 2'!K1461*2</f>
        <v>1.8014217508924013E-2</v>
      </c>
      <c r="M1461">
        <f t="shared" si="481"/>
        <v>99.514730021447676</v>
      </c>
      <c r="N1461" s="62">
        <f>'Config sheet'!$N$44</f>
        <v>5.8970333333333338</v>
      </c>
      <c r="O1461">
        <f t="shared" si="492"/>
        <v>-1.2619937858006636</v>
      </c>
      <c r="P1461">
        <f t="shared" si="493"/>
        <v>-752.11104246767457</v>
      </c>
      <c r="Q1461">
        <f t="shared" si="482"/>
        <v>180</v>
      </c>
      <c r="R1461">
        <f t="shared" si="483"/>
        <v>-135.37998764418145</v>
      </c>
      <c r="S1461">
        <f t="shared" si="484"/>
        <v>-135.37998764418143</v>
      </c>
      <c r="T1461">
        <f t="shared" ca="1" si="485"/>
        <v>1.3924272678729401</v>
      </c>
      <c r="U1461">
        <f t="shared" ca="1" si="490"/>
        <v>34.508899999999997</v>
      </c>
      <c r="Z1461">
        <f t="shared" si="486"/>
        <v>0.17674271259920538</v>
      </c>
      <c r="AA1461" s="62">
        <f>PI()/4*('Config sheet'!$N$38^2-'Config sheet'!$N$41^2)*'Stage 2'!Z1461*2</f>
        <v>1.4684525461701058E-2</v>
      </c>
      <c r="AB1461">
        <f t="shared" si="487"/>
        <v>99.405350168281998</v>
      </c>
    </row>
    <row r="1462" spans="3:28" x14ac:dyDescent="0.25">
      <c r="C1462">
        <f t="shared" si="491"/>
        <v>-171</v>
      </c>
      <c r="D1462">
        <f t="shared" si="474"/>
        <v>995</v>
      </c>
      <c r="E1462">
        <f t="shared" si="475"/>
        <v>0.17780000000000001</v>
      </c>
      <c r="F1462">
        <f t="shared" si="473"/>
        <v>-2.8643216080402011E-2</v>
      </c>
      <c r="G1462">
        <f t="shared" si="476"/>
        <v>104.19615634406146</v>
      </c>
      <c r="H1462">
        <f t="shared" si="477"/>
        <v>-2.9845130209103035</v>
      </c>
      <c r="I1462" s="3">
        <f t="shared" si="478"/>
        <v>8.8900000000000007E-2</v>
      </c>
      <c r="J1462" s="3">
        <f t="shared" si="479"/>
        <v>0.40640000000000004</v>
      </c>
      <c r="K1462">
        <f t="shared" si="480"/>
        <v>0.21701963263250396</v>
      </c>
      <c r="L1462" s="62">
        <f>PI()/4*('Config sheet'!$N$38^2-'Config sheet'!$N$41^2)*'Stage 2'!K1462*2</f>
        <v>1.8030900817436826E-2</v>
      </c>
      <c r="M1462">
        <f t="shared" si="481"/>
        <v>99.606892500428202</v>
      </c>
      <c r="N1462" s="62">
        <f>'Config sheet'!$N$44</f>
        <v>5.8970333333333338</v>
      </c>
      <c r="O1462">
        <f t="shared" si="492"/>
        <v>-1.1359794756752897</v>
      </c>
      <c r="P1462">
        <f t="shared" si="493"/>
        <v>-752.49203045157651</v>
      </c>
      <c r="Q1462">
        <f t="shared" si="482"/>
        <v>180</v>
      </c>
      <c r="R1462">
        <f t="shared" si="483"/>
        <v>-135.44856548128377</v>
      </c>
      <c r="S1462">
        <f t="shared" si="484"/>
        <v>-135.44856548128377</v>
      </c>
      <c r="T1462">
        <f t="shared" ca="1" si="485"/>
        <v>1.3924272678729401</v>
      </c>
      <c r="U1462">
        <f t="shared" ca="1" si="490"/>
        <v>34.508899999999997</v>
      </c>
      <c r="Z1462">
        <f t="shared" si="486"/>
        <v>0.17694351263250396</v>
      </c>
      <c r="AA1462" s="62">
        <f>PI()/4*('Config sheet'!$N$38^2-'Config sheet'!$N$41^2)*'Stage 2'!Z1462*2</f>
        <v>1.4701208770213867E-2</v>
      </c>
      <c r="AB1462">
        <f t="shared" si="487"/>
        <v>99.518286070024715</v>
      </c>
    </row>
    <row r="1463" spans="3:28" x14ac:dyDescent="0.25">
      <c r="C1463">
        <f t="shared" si="491"/>
        <v>-172</v>
      </c>
      <c r="D1463">
        <f t="shared" si="474"/>
        <v>995</v>
      </c>
      <c r="E1463">
        <f t="shared" si="475"/>
        <v>0.17780000000000001</v>
      </c>
      <c r="F1463">
        <f t="shared" si="473"/>
        <v>-2.8810720268006702E-2</v>
      </c>
      <c r="G1463">
        <f t="shared" si="476"/>
        <v>104.19615634406146</v>
      </c>
      <c r="H1463">
        <f t="shared" si="477"/>
        <v>-3.0019663134302466</v>
      </c>
      <c r="I1463" s="3">
        <f t="shared" si="478"/>
        <v>8.8900000000000007E-2</v>
      </c>
      <c r="J1463" s="3">
        <f t="shared" si="479"/>
        <v>0.40640000000000004</v>
      </c>
      <c r="K1463">
        <f t="shared" si="480"/>
        <v>0.21719932970980027</v>
      </c>
      <c r="L1463" s="62">
        <f>PI()/4*('Config sheet'!$N$38^2-'Config sheet'!$N$41^2)*'Stage 2'!K1463*2</f>
        <v>1.8045830803902149E-2</v>
      </c>
      <c r="M1463">
        <f t="shared" si="481"/>
        <v>99.689369220362579</v>
      </c>
      <c r="N1463" s="62">
        <f>'Config sheet'!$N$44</f>
        <v>5.8970333333333338</v>
      </c>
      <c r="O1463">
        <f t="shared" si="492"/>
        <v>-1.0099052068045267</v>
      </c>
      <c r="P1463">
        <f t="shared" si="493"/>
        <v>-752.82727855870951</v>
      </c>
      <c r="Q1463">
        <f t="shared" si="482"/>
        <v>180</v>
      </c>
      <c r="R1463">
        <f t="shared" si="483"/>
        <v>-135.50891014056774</v>
      </c>
      <c r="S1463">
        <f t="shared" si="484"/>
        <v>-135.50891014056774</v>
      </c>
      <c r="T1463">
        <f t="shared" ca="1" si="485"/>
        <v>1.3924272678729401</v>
      </c>
      <c r="U1463">
        <f t="shared" ca="1" si="490"/>
        <v>34.508899999999997</v>
      </c>
      <c r="Z1463">
        <f t="shared" si="486"/>
        <v>0.17712320970980028</v>
      </c>
      <c r="AA1463" s="62">
        <f>PI()/4*('Config sheet'!$N$38^2-'Config sheet'!$N$41^2)*'Stage 2'!Z1463*2</f>
        <v>1.4716138756679193E-2</v>
      </c>
      <c r="AB1463">
        <f t="shared" si="487"/>
        <v>99.619353042632326</v>
      </c>
    </row>
    <row r="1464" spans="3:28" x14ac:dyDescent="0.25">
      <c r="C1464">
        <f t="shared" si="491"/>
        <v>-173</v>
      </c>
      <c r="D1464">
        <f t="shared" si="474"/>
        <v>995</v>
      </c>
      <c r="E1464">
        <f t="shared" si="475"/>
        <v>0.17780000000000001</v>
      </c>
      <c r="F1464">
        <f t="shared" si="473"/>
        <v>-2.8978224455611393E-2</v>
      </c>
      <c r="G1464">
        <f t="shared" si="476"/>
        <v>104.19615634406146</v>
      </c>
      <c r="H1464">
        <f t="shared" si="477"/>
        <v>-3.0194196059501901</v>
      </c>
      <c r="I1464" s="3">
        <f t="shared" si="478"/>
        <v>8.8900000000000007E-2</v>
      </c>
      <c r="J1464" s="3">
        <f t="shared" si="479"/>
        <v>0.40640000000000004</v>
      </c>
      <c r="K1464">
        <f t="shared" si="480"/>
        <v>0.21735791237320695</v>
      </c>
      <c r="L1464" s="62">
        <f>PI()/4*('Config sheet'!$N$38^2-'Config sheet'!$N$41^2)*'Stage 2'!K1464*2</f>
        <v>1.8059006516350676E-2</v>
      </c>
      <c r="M1464">
        <f t="shared" si="481"/>
        <v>99.762154922350803</v>
      </c>
      <c r="N1464" s="62">
        <f>'Config sheet'!$N$44</f>
        <v>5.8970333333333338</v>
      </c>
      <c r="O1464">
        <f t="shared" si="492"/>
        <v>-0.88377848152611782</v>
      </c>
      <c r="P1464">
        <f t="shared" si="493"/>
        <v>-753.11865343815361</v>
      </c>
      <c r="Q1464">
        <f t="shared" si="482"/>
        <v>180</v>
      </c>
      <c r="R1464">
        <f t="shared" si="483"/>
        <v>-135.56135761886765</v>
      </c>
      <c r="S1464">
        <f t="shared" si="484"/>
        <v>-135.56135761886765</v>
      </c>
      <c r="T1464">
        <f t="shared" ca="1" si="485"/>
        <v>1.3924272678729401</v>
      </c>
      <c r="U1464">
        <f t="shared" ca="1" si="490"/>
        <v>34.508899999999997</v>
      </c>
      <c r="Z1464">
        <f t="shared" si="486"/>
        <v>0.17728179237320696</v>
      </c>
      <c r="AA1464" s="62">
        <f>PI()/4*('Config sheet'!$N$38^2-'Config sheet'!$N$41^2)*'Stage 2'!Z1464*2</f>
        <v>1.472931446912772E-2</v>
      </c>
      <c r="AB1464">
        <f t="shared" si="487"/>
        <v>99.708544641848675</v>
      </c>
    </row>
    <row r="1465" spans="3:28" x14ac:dyDescent="0.25">
      <c r="C1465">
        <f t="shared" si="491"/>
        <v>-174</v>
      </c>
      <c r="D1465">
        <f t="shared" si="474"/>
        <v>995</v>
      </c>
      <c r="E1465">
        <f t="shared" si="475"/>
        <v>0.17780000000000001</v>
      </c>
      <c r="F1465">
        <f t="shared" si="473"/>
        <v>-2.914572864321608E-2</v>
      </c>
      <c r="G1465">
        <f t="shared" si="476"/>
        <v>104.19615634406146</v>
      </c>
      <c r="H1465">
        <f t="shared" si="477"/>
        <v>-3.0368728984701332</v>
      </c>
      <c r="I1465" s="3">
        <f t="shared" si="478"/>
        <v>8.8900000000000007E-2</v>
      </c>
      <c r="J1465" s="3">
        <f t="shared" si="479"/>
        <v>0.40640000000000004</v>
      </c>
      <c r="K1465">
        <f t="shared" si="480"/>
        <v>0.21749537060766139</v>
      </c>
      <c r="L1465" s="62">
        <f>PI()/4*('Config sheet'!$N$38^2-'Config sheet'!$N$41^2)*'Stage 2'!K1465*2</f>
        <v>1.8070427122689022E-2</v>
      </c>
      <c r="M1465">
        <f t="shared" si="481"/>
        <v>99.825245009715331</v>
      </c>
      <c r="N1465" s="62">
        <f>'Config sheet'!$N$44</f>
        <v>5.8970333333333338</v>
      </c>
      <c r="O1465">
        <f t="shared" si="492"/>
        <v>-0.75760650727059431</v>
      </c>
      <c r="P1465">
        <f t="shared" si="493"/>
        <v>-753.3678091667224</v>
      </c>
      <c r="Q1465">
        <f t="shared" si="482"/>
        <v>180</v>
      </c>
      <c r="R1465">
        <f t="shared" si="483"/>
        <v>-135.60620565001005</v>
      </c>
      <c r="S1465">
        <f t="shared" si="484"/>
        <v>-135.60620565001003</v>
      </c>
      <c r="T1465">
        <f t="shared" ca="1" si="485"/>
        <v>1.3924272678729401</v>
      </c>
      <c r="U1465">
        <f t="shared" ca="1" si="490"/>
        <v>34.508899999999997</v>
      </c>
      <c r="Z1465">
        <f t="shared" si="486"/>
        <v>0.17741925060766139</v>
      </c>
      <c r="AA1465" s="62">
        <f>PI()/4*('Config sheet'!$N$38^2-'Config sheet'!$N$41^2)*'Stage 2'!Z1465*2</f>
        <v>1.4740735075466064E-2</v>
      </c>
      <c r="AB1465">
        <f t="shared" si="487"/>
        <v>99.785855234905156</v>
      </c>
    </row>
    <row r="1466" spans="3:28" x14ac:dyDescent="0.25">
      <c r="C1466">
        <f t="shared" si="491"/>
        <v>-175</v>
      </c>
      <c r="D1466">
        <f t="shared" si="474"/>
        <v>995</v>
      </c>
      <c r="E1466">
        <f t="shared" si="475"/>
        <v>0.17780000000000001</v>
      </c>
      <c r="F1466">
        <f t="shared" si="473"/>
        <v>-2.9313232830820771E-2</v>
      </c>
      <c r="G1466">
        <f t="shared" si="476"/>
        <v>104.19615634406146</v>
      </c>
      <c r="H1466">
        <f t="shared" si="477"/>
        <v>-3.0543261909900763</v>
      </c>
      <c r="I1466" s="3">
        <f t="shared" si="478"/>
        <v>8.8900000000000007E-2</v>
      </c>
      <c r="J1466" s="3">
        <f t="shared" si="479"/>
        <v>0.40640000000000004</v>
      </c>
      <c r="K1466">
        <f t="shared" si="480"/>
        <v>0.21761169580542672</v>
      </c>
      <c r="L1466" s="62">
        <f>PI()/4*('Config sheet'!$N$38^2-'Config sheet'!$N$41^2)*'Stage 2'!K1466*2</f>
        <v>1.8080091907750322E-2</v>
      </c>
      <c r="M1466">
        <f t="shared" si="481"/>
        <v>99.878635531707985</v>
      </c>
      <c r="N1466" s="62">
        <f>'Config sheet'!$N$44</f>
        <v>5.8970333333333338</v>
      </c>
      <c r="O1466">
        <f t="shared" si="492"/>
        <v>-0.63139623239280951</v>
      </c>
      <c r="P1466">
        <f t="shared" si="493"/>
        <v>-753.57618462174253</v>
      </c>
      <c r="Q1466">
        <f t="shared" si="482"/>
        <v>180</v>
      </c>
      <c r="R1466">
        <f t="shared" si="483"/>
        <v>-135.64371323191367</v>
      </c>
      <c r="S1466">
        <f t="shared" si="484"/>
        <v>-135.64371323191367</v>
      </c>
      <c r="T1466">
        <f t="shared" ca="1" si="485"/>
        <v>1.3924272678729401</v>
      </c>
      <c r="U1466">
        <f t="shared" ca="1" si="490"/>
        <v>34.508899999999997</v>
      </c>
      <c r="Z1466">
        <f t="shared" si="486"/>
        <v>0.17753557580542673</v>
      </c>
      <c r="AA1466" s="62">
        <f>PI()/4*('Config sheet'!$N$38^2-'Config sheet'!$N$41^2)*'Stage 2'!Z1466*2</f>
        <v>1.4750399860527364E-2</v>
      </c>
      <c r="AB1466">
        <f t="shared" si="487"/>
        <v>99.851279980554949</v>
      </c>
    </row>
    <row r="1467" spans="3:28" x14ac:dyDescent="0.25">
      <c r="C1467">
        <f>180-C1102</f>
        <v>-176</v>
      </c>
      <c r="D1467">
        <f t="shared" si="474"/>
        <v>995</v>
      </c>
      <c r="E1467">
        <f t="shared" si="475"/>
        <v>0.17780000000000001</v>
      </c>
      <c r="F1467">
        <f t="shared" si="473"/>
        <v>-2.9480737018425462E-2</v>
      </c>
      <c r="G1467">
        <f t="shared" si="476"/>
        <v>104.19615634406146</v>
      </c>
      <c r="H1467">
        <f t="shared" si="477"/>
        <v>-3.0717794835100198</v>
      </c>
      <c r="I1467" s="3">
        <f t="shared" si="478"/>
        <v>8.8900000000000007E-2</v>
      </c>
      <c r="J1467" s="3">
        <f t="shared" si="479"/>
        <v>0.40640000000000004</v>
      </c>
      <c r="K1467">
        <f t="shared" si="480"/>
        <v>0.21770688073528277</v>
      </c>
      <c r="L1467" s="62">
        <f>PI()/4*('Config sheet'!$N$38^2-'Config sheet'!$N$41^2)*'Stage 2'!K1467*2</f>
        <v>1.808800027073449E-2</v>
      </c>
      <c r="M1467">
        <f t="shared" si="481"/>
        <v>99.92232316936925</v>
      </c>
      <c r="N1467" s="62">
        <f>'Config sheet'!$N$44</f>
        <v>5.8970333333333338</v>
      </c>
      <c r="O1467">
        <f t="shared" si="492"/>
        <v>-0.50515438241485178</v>
      </c>
      <c r="P1467">
        <f t="shared" si="493"/>
        <v>-753.74500119724019</v>
      </c>
      <c r="Q1467">
        <f t="shared" si="482"/>
        <v>180</v>
      </c>
      <c r="R1467">
        <f t="shared" si="483"/>
        <v>-135.67410021550324</v>
      </c>
      <c r="S1467">
        <f t="shared" si="484"/>
        <v>-135.67410021550324</v>
      </c>
      <c r="T1467">
        <f t="shared" ca="1" si="485"/>
        <v>1.3924272678729401</v>
      </c>
      <c r="U1467">
        <f t="shared" ca="1" si="490"/>
        <v>34.508899999999997</v>
      </c>
      <c r="Z1467">
        <f t="shared" si="486"/>
        <v>0.17763076073528278</v>
      </c>
      <c r="AA1467" s="62">
        <f>PI()/4*('Config sheet'!$N$38^2-'Config sheet'!$N$41^2)*'Stage 2'!Z1467*2</f>
        <v>1.4758308223511535E-2</v>
      </c>
      <c r="AB1467">
        <f t="shared" si="487"/>
        <v>99.904814811745098</v>
      </c>
    </row>
    <row r="1468" spans="3:28" x14ac:dyDescent="0.25">
      <c r="C1468">
        <f>180-C1103</f>
        <v>-177</v>
      </c>
      <c r="D1468">
        <f t="shared" si="474"/>
        <v>995</v>
      </c>
      <c r="E1468">
        <f t="shared" si="475"/>
        <v>0.17780000000000001</v>
      </c>
      <c r="F1468">
        <f t="shared" si="473"/>
        <v>-2.9648241206030154E-2</v>
      </c>
      <c r="G1468">
        <f t="shared" si="476"/>
        <v>104.19615634406146</v>
      </c>
      <c r="H1468">
        <f t="shared" si="477"/>
        <v>-3.0892327760299634</v>
      </c>
      <c r="I1468" s="3">
        <f t="shared" si="478"/>
        <v>8.8900000000000007E-2</v>
      </c>
      <c r="J1468" s="3">
        <f t="shared" si="479"/>
        <v>0.40640000000000004</v>
      </c>
      <c r="K1468">
        <f t="shared" si="480"/>
        <v>0.21778091951642459</v>
      </c>
      <c r="L1468" s="62">
        <f>PI()/4*('Config sheet'!$N$38^2-'Config sheet'!$N$41^2)*'Stage 2'!K1468*2</f>
        <v>1.8094151723039603E-2</v>
      </c>
      <c r="M1468">
        <f t="shared" si="481"/>
        <v>99.956305223548398</v>
      </c>
      <c r="N1468" s="62">
        <f>'Config sheet'!$N$44</f>
        <v>5.8970333333333338</v>
      </c>
      <c r="O1468">
        <f t="shared" si="492"/>
        <v>-0.37888749662253474</v>
      </c>
      <c r="P1468">
        <f t="shared" si="493"/>
        <v>-753.87526086648063</v>
      </c>
      <c r="Q1468">
        <f t="shared" si="482"/>
        <v>180</v>
      </c>
      <c r="R1468">
        <f t="shared" si="483"/>
        <v>-135.69754695596654</v>
      </c>
      <c r="S1468">
        <f t="shared" si="484"/>
        <v>-135.69754695596652</v>
      </c>
      <c r="T1468">
        <f t="shared" ca="1" si="485"/>
        <v>1.3924272678729401</v>
      </c>
      <c r="U1468">
        <f t="shared" ca="1" si="490"/>
        <v>34.508899999999997</v>
      </c>
      <c r="Z1468">
        <f t="shared" si="486"/>
        <v>0.17770479951642459</v>
      </c>
      <c r="AA1468" s="62">
        <f>PI()/4*('Config sheet'!$N$38^2-'Config sheet'!$N$41^2)*'Stage 2'!Z1468*2</f>
        <v>1.4764459675816648E-2</v>
      </c>
      <c r="AB1468">
        <f t="shared" si="487"/>
        <v>99.946456420936215</v>
      </c>
    </row>
    <row r="1469" spans="3:28" x14ac:dyDescent="0.25">
      <c r="C1469">
        <f>180-C1104</f>
        <v>-178</v>
      </c>
      <c r="D1469">
        <f t="shared" si="474"/>
        <v>995</v>
      </c>
      <c r="E1469">
        <f t="shared" si="475"/>
        <v>0.17780000000000001</v>
      </c>
      <c r="F1469">
        <f t="shared" si="473"/>
        <v>-2.9815745393634841E-2</v>
      </c>
      <c r="G1469">
        <f t="shared" si="476"/>
        <v>104.19615634406146</v>
      </c>
      <c r="H1469">
        <f t="shared" si="477"/>
        <v>-3.1066860685499065</v>
      </c>
      <c r="I1469" s="3">
        <f t="shared" si="478"/>
        <v>8.8900000000000007E-2</v>
      </c>
      <c r="J1469" s="3">
        <f t="shared" si="479"/>
        <v>0.40640000000000004</v>
      </c>
      <c r="K1469">
        <f t="shared" si="480"/>
        <v>0.21783380759708559</v>
      </c>
      <c r="L1469" s="62">
        <f>PI()/4*('Config sheet'!$N$38^2-'Config sheet'!$N$41^2)*'Stage 2'!K1469*2</f>
        <v>1.8098545886485812E-2</v>
      </c>
      <c r="M1469">
        <f t="shared" si="481"/>
        <v>99.980579605091918</v>
      </c>
      <c r="N1469" s="62">
        <f>'Config sheet'!$N$44</f>
        <v>5.8970333333333338</v>
      </c>
      <c r="O1469">
        <f t="shared" si="492"/>
        <v>-0.25260196495722137</v>
      </c>
      <c r="P1469">
        <f t="shared" si="493"/>
        <v>-753.96774459335586</v>
      </c>
      <c r="Q1469">
        <f t="shared" si="482"/>
        <v>180</v>
      </c>
      <c r="R1469">
        <f t="shared" si="483"/>
        <v>-135.71419402680408</v>
      </c>
      <c r="S1469">
        <f t="shared" si="484"/>
        <v>-135.71419402680408</v>
      </c>
      <c r="T1469">
        <f t="shared" ca="1" si="485"/>
        <v>1.3924272678729401</v>
      </c>
      <c r="U1469">
        <f t="shared" ca="1" si="490"/>
        <v>34.508899999999997</v>
      </c>
      <c r="Z1469">
        <f t="shared" si="486"/>
        <v>0.1777576875970856</v>
      </c>
      <c r="AA1469" s="62">
        <f>PI()/4*('Config sheet'!$N$38^2-'Config sheet'!$N$41^2)*'Stage 2'!Z1469*2</f>
        <v>1.4768853839262856E-2</v>
      </c>
      <c r="AB1469">
        <f t="shared" si="487"/>
        <v>99.976202248079645</v>
      </c>
    </row>
    <row r="1470" spans="3:28" x14ac:dyDescent="0.25">
      <c r="C1470">
        <f>180-C1105</f>
        <v>-179</v>
      </c>
      <c r="D1470">
        <f t="shared" si="474"/>
        <v>995</v>
      </c>
      <c r="E1470">
        <f t="shared" si="475"/>
        <v>0.17780000000000001</v>
      </c>
      <c r="F1470">
        <f t="shared" si="473"/>
        <v>-2.9983249581239532E-2</v>
      </c>
      <c r="G1470">
        <f t="shared" si="476"/>
        <v>104.19615634406146</v>
      </c>
      <c r="H1470">
        <f t="shared" si="477"/>
        <v>-3.1241393610698496</v>
      </c>
      <c r="I1470" s="3">
        <f t="shared" si="478"/>
        <v>8.8900000000000007E-2</v>
      </c>
      <c r="J1470" s="3">
        <f t="shared" si="479"/>
        <v>0.40640000000000004</v>
      </c>
      <c r="K1470">
        <f t="shared" si="480"/>
        <v>0.21786554173789796</v>
      </c>
      <c r="L1470" s="62">
        <f>PI()/4*('Config sheet'!$N$38^2-'Config sheet'!$N$41^2)*'Stage 2'!K1470*2</f>
        <v>1.8101182491932856E-2</v>
      </c>
      <c r="M1470">
        <f t="shared" si="481"/>
        <v>99.995144827206374</v>
      </c>
      <c r="N1470" s="62">
        <f>'Config sheet'!$N$44</f>
        <v>5.8970333333333338</v>
      </c>
      <c r="O1470">
        <f t="shared" si="492"/>
        <v>-0.12630406514438458</v>
      </c>
      <c r="P1470">
        <f t="shared" si="493"/>
        <v>-754.02301109466885</v>
      </c>
      <c r="Q1470">
        <f t="shared" si="482"/>
        <v>180</v>
      </c>
      <c r="R1470">
        <f t="shared" si="483"/>
        <v>-135.72414199704039</v>
      </c>
      <c r="S1470">
        <f t="shared" si="484"/>
        <v>-135.72414199704039</v>
      </c>
      <c r="T1470">
        <f t="shared" ca="1" si="485"/>
        <v>1.3924272678729401</v>
      </c>
      <c r="U1470">
        <f t="shared" ca="1" si="490"/>
        <v>34.508899999999997</v>
      </c>
      <c r="Z1470">
        <f t="shared" si="486"/>
        <v>0.17778942173789797</v>
      </c>
      <c r="AA1470" s="62">
        <f>PI()/4*('Config sheet'!$N$38^2-'Config sheet'!$N$41^2)*'Stage 2'!Z1470*2</f>
        <v>1.4771490444709899E-2</v>
      </c>
      <c r="AB1470">
        <f t="shared" si="487"/>
        <v>99.994050471258689</v>
      </c>
    </row>
    <row r="1471" spans="3:28" x14ac:dyDescent="0.25">
      <c r="C1471">
        <f>180-C1106</f>
        <v>-180</v>
      </c>
      <c r="D1471">
        <f t="shared" si="474"/>
        <v>995</v>
      </c>
      <c r="E1471">
        <f t="shared" si="475"/>
        <v>0.17780000000000001</v>
      </c>
      <c r="F1471">
        <f t="shared" si="473"/>
        <v>-3.0150753768844223E-2</v>
      </c>
      <c r="G1471">
        <f t="shared" si="476"/>
        <v>104.19615634406146</v>
      </c>
      <c r="H1471">
        <f t="shared" si="477"/>
        <v>-3.1415926535897931</v>
      </c>
      <c r="I1471" s="3">
        <f t="shared" si="478"/>
        <v>8.8900000000000007E-2</v>
      </c>
      <c r="J1471" s="3">
        <f t="shared" si="479"/>
        <v>0.40640000000000004</v>
      </c>
      <c r="K1471">
        <f t="shared" si="480"/>
        <v>0.21787612000000006</v>
      </c>
      <c r="L1471" s="62">
        <f>PI()/4*('Config sheet'!$N$38^2-'Config sheet'!$N$41^2)*'Stage 2'!K1471*2</f>
        <v>1.8102061378291984E-2</v>
      </c>
      <c r="M1471">
        <f t="shared" si="481"/>
        <v>100.00000000000001</v>
      </c>
      <c r="N1471" s="62">
        <f>'Config sheet'!$N$44</f>
        <v>5.8970333333333338</v>
      </c>
      <c r="O1471">
        <f t="shared" si="492"/>
        <v>-8.8660914529401357E-16</v>
      </c>
      <c r="P1471">
        <f t="shared" si="493"/>
        <v>-754.0413959549104</v>
      </c>
      <c r="Q1471">
        <f t="shared" si="482"/>
        <v>180</v>
      </c>
      <c r="R1471">
        <f t="shared" si="483"/>
        <v>-135.72745127188389</v>
      </c>
      <c r="S1471">
        <f t="shared" si="484"/>
        <v>-135.72745127188389</v>
      </c>
      <c r="T1471">
        <f t="shared" ca="1" si="485"/>
        <v>1.3924272678729401</v>
      </c>
      <c r="U1471">
        <f t="shared" ca="1" si="490"/>
        <v>34.508899999999997</v>
      </c>
      <c r="Z1471">
        <f t="shared" si="486"/>
        <v>0.17780000000000007</v>
      </c>
      <c r="AA1471" s="62">
        <f>PI()/4*('Config sheet'!$N$38^2-'Config sheet'!$N$41^2)*'Stage 2'!Z1471*2</f>
        <v>1.4772369331069029E-2</v>
      </c>
      <c r="AB1471">
        <f t="shared" si="487"/>
        <v>100.00000000000003</v>
      </c>
    </row>
  </sheetData>
  <mergeCells count="2">
    <mergeCell ref="Y1:AB1"/>
    <mergeCell ref="Y739:AB739"/>
  </mergeCell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3" shapeId="12289" r:id="rId3">
          <objectPr defaultSize="0" autoPict="0" r:id="rId4">
            <anchor moveWithCells="1" sizeWithCells="1">
              <from>
                <xdr:col>11</xdr:col>
                <xdr:colOff>152400</xdr:colOff>
                <xdr:row>3</xdr:row>
                <xdr:rowOff>0</xdr:rowOff>
              </from>
              <to>
                <xdr:col>20</xdr:col>
                <xdr:colOff>85725</xdr:colOff>
                <xdr:row>5</xdr:row>
                <xdr:rowOff>123825</xdr:rowOff>
              </to>
            </anchor>
          </objectPr>
        </oleObject>
      </mc:Choice>
      <mc:Fallback>
        <oleObject progId="Equation.3" shapeId="12289" r:id="rId3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topLeftCell="L1" zoomScale="90" zoomScaleNormal="90" workbookViewId="0">
      <selection activeCell="F61" sqref="F6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M14" sqref="M14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R15:U378"/>
  <sheetViews>
    <sheetView tabSelected="1" topLeftCell="A10" zoomScale="90" zoomScaleNormal="90" workbookViewId="0">
      <selection activeCell="R11" sqref="R11"/>
    </sheetView>
  </sheetViews>
  <sheetFormatPr defaultRowHeight="15" x14ac:dyDescent="0.25"/>
  <sheetData>
    <row r="15" spans="18:21" x14ac:dyDescent="0.25">
      <c r="R15" t="s">
        <v>765</v>
      </c>
      <c r="S15">
        <v>26</v>
      </c>
      <c r="T15" t="s">
        <v>766</v>
      </c>
      <c r="U15">
        <v>371</v>
      </c>
    </row>
    <row r="16" spans="18:21" x14ac:dyDescent="0.25">
      <c r="R16" t="s">
        <v>358</v>
      </c>
      <c r="S16" t="s">
        <v>763</v>
      </c>
      <c r="T16" t="s">
        <v>358</v>
      </c>
      <c r="U16" t="s">
        <v>763</v>
      </c>
    </row>
    <row r="17" spans="18:21" x14ac:dyDescent="0.25">
      <c r="R17" t="s">
        <v>764</v>
      </c>
      <c r="S17" t="s">
        <v>762</v>
      </c>
      <c r="T17" t="s">
        <v>764</v>
      </c>
      <c r="U17" t="s">
        <v>762</v>
      </c>
    </row>
    <row r="18" spans="18:21" x14ac:dyDescent="0.25">
      <c r="R18">
        <v>0</v>
      </c>
      <c r="S18">
        <v>36.048899999999996</v>
      </c>
      <c r="T18">
        <v>0</v>
      </c>
      <c r="U18">
        <v>36.048899999999996</v>
      </c>
    </row>
    <row r="19" spans="18:21" x14ac:dyDescent="0.25">
      <c r="R19">
        <v>9.2809556195451483E-3</v>
      </c>
      <c r="S19">
        <v>36.023491291415169</v>
      </c>
      <c r="T19">
        <v>9.2809556195451483E-3</v>
      </c>
      <c r="U19">
        <v>36.021361837250339</v>
      </c>
    </row>
    <row r="20" spans="18:21" x14ac:dyDescent="0.25">
      <c r="R20">
        <v>3.7119546170057839E-2</v>
      </c>
      <c r="S20">
        <v>35.94745707103769</v>
      </c>
      <c r="T20">
        <v>3.7119546170057839E-2</v>
      </c>
      <c r="U20">
        <v>35.938965069385063</v>
      </c>
    </row>
    <row r="21" spans="18:21" x14ac:dyDescent="0.25">
      <c r="R21">
        <v>8.350294547884321E-2</v>
      </c>
      <c r="S21">
        <v>35.821369649573413</v>
      </c>
      <c r="T21">
        <v>8.350294547884321E-2</v>
      </c>
      <c r="U21">
        <v>35.802358863040261</v>
      </c>
    </row>
    <row r="22" spans="18:21" x14ac:dyDescent="0.25">
      <c r="R22">
        <v>0.14840978576268665</v>
      </c>
      <c r="S22">
        <v>35.64617163561762</v>
      </c>
      <c r="T22">
        <v>0.14840978576268665</v>
      </c>
      <c r="U22">
        <v>35.612611978605528</v>
      </c>
    </row>
    <row r="23" spans="18:21" x14ac:dyDescent="0.25">
      <c r="R23">
        <v>0.23181017138041368</v>
      </c>
      <c r="S23">
        <v>35.423159447258442</v>
      </c>
      <c r="T23">
        <v>0.23181017138041368</v>
      </c>
      <c r="U23">
        <v>35.371193446174594</v>
      </c>
    </row>
    <row r="24" spans="18:21" x14ac:dyDescent="0.25">
      <c r="R24">
        <v>0.33366569807780683</v>
      </c>
      <c r="S24">
        <v>35.153960960035228</v>
      </c>
      <c r="T24">
        <v>0.33366569807780683</v>
      </c>
      <c r="U24">
        <v>35.079946392132285</v>
      </c>
    </row>
    <row r="25" spans="18:21" x14ac:dyDescent="0.25">
      <c r="R25">
        <v>0.45392947771651243</v>
      </c>
      <c r="S25">
        <v>34.84050797948008</v>
      </c>
      <c r="T25">
        <v>0.45392947771651243</v>
      </c>
      <c r="U25">
        <v>34.741055843189187</v>
      </c>
    </row>
    <row r="26" spans="18:21" x14ac:dyDescent="0.25">
      <c r="R26">
        <v>0.59254616847529074</v>
      </c>
      <c r="S26">
        <v>34.485004364458078</v>
      </c>
      <c r="T26">
        <v>0.59254616847529074</v>
      </c>
      <c r="U26">
        <v>34.357011498902324</v>
      </c>
    </row>
    <row r="27" spans="18:21" x14ac:dyDescent="0.25">
      <c r="R27">
        <v>0.74945201051093646</v>
      </c>
      <c r="S27">
        <v>34.089890727221572</v>
      </c>
      <c r="T27">
        <v>0.74945201051093646</v>
      </c>
      <c r="U27">
        <v>33.930566581070998</v>
      </c>
    </row>
    <row r="28" spans="18:21" x14ac:dyDescent="0.25">
      <c r="R28">
        <v>0.92457486706116265</v>
      </c>
      <c r="S28">
        <v>33.657806694683806</v>
      </c>
      <c r="T28">
        <v>0.92457486706116265</v>
      </c>
      <c r="U28">
        <v>33.464693935546919</v>
      </c>
    </row>
    <row r="29" spans="18:21" x14ac:dyDescent="0.25">
      <c r="R29">
        <v>1.117834270971751</v>
      </c>
      <c r="S29">
        <v>33.191551732587598</v>
      </c>
      <c r="T29">
        <v>1.117834270971751</v>
      </c>
      <c r="U29">
        <v>32.962540578747408</v>
      </c>
    </row>
    <row r="30" spans="18:21" x14ac:dyDescent="0.25">
      <c r="R30">
        <v>1.3291414766256724</v>
      </c>
      <c r="S30">
        <v>32.694045512123594</v>
      </c>
      <c r="T30">
        <v>1.3291414766256724</v>
      </c>
      <c r="U30">
        <v>32.427381850314418</v>
      </c>
    </row>
    <row r="31" spans="18:21" x14ac:dyDescent="0.25">
      <c r="R31">
        <v>1.5583995172502325</v>
      </c>
      <c r="S31">
        <v>32.168288741273635</v>
      </c>
      <c r="T31">
        <v>1.5583995172502325</v>
      </c>
      <c r="U31">
        <v>31.862576260191513</v>
      </c>
    </row>
    <row r="32" spans="18:21" x14ac:dyDescent="0.25">
      <c r="R32">
        <v>1.8055032675739264</v>
      </c>
      <c r="S32">
        <v>31.617325296467087</v>
      </c>
      <c r="T32">
        <v>1.8055032675739264</v>
      </c>
      <c r="U32">
        <v>31.271522010121277</v>
      </c>
    </row>
    <row r="33" spans="18:21" x14ac:dyDescent="0.25">
      <c r="R33">
        <v>2.0703395118045886</v>
      </c>
      <c r="S33">
        <v>31.044206380801221</v>
      </c>
      <c r="T33">
        <v>2.0703395118045886</v>
      </c>
      <c r="U33">
        <v>30.657616034626269</v>
      </c>
    </row>
    <row r="34" spans="18:21" x14ac:dyDescent="0.25">
      <c r="R34">
        <v>2.3527870168934344</v>
      </c>
      <c r="S34">
        <v>30.451957310379168</v>
      </c>
      <c r="T34">
        <v>2.3527870168934344</v>
      </c>
      <c r="U34">
        <v>30.024216253941535</v>
      </c>
    </row>
    <row r="35" spans="18:21" x14ac:dyDescent="0.25">
      <c r="R35">
        <v>2.6527166110504647</v>
      </c>
      <c r="S35">
        <v>29.843547397450582</v>
      </c>
      <c r="T35">
        <v>2.6527166110504647</v>
      </c>
      <c r="U35">
        <v>29.374607569954165</v>
      </c>
    </row>
    <row r="36" spans="18:21" x14ac:dyDescent="0.25">
      <c r="R36">
        <v>2.9699912674703293</v>
      </c>
      <c r="S36">
        <v>29.221863264774822</v>
      </c>
      <c r="T36">
        <v>2.9699912674703293</v>
      </c>
      <c r="U36">
        <v>28.711971974224788</v>
      </c>
    </row>
    <row r="37" spans="18:21" x14ac:dyDescent="0.25">
      <c r="R37">
        <v>3.3044661932265038</v>
      </c>
      <c r="S37">
        <v>28.58968579584214</v>
      </c>
      <c r="T37">
        <v>3.3044661932265038</v>
      </c>
      <c r="U37">
        <v>28.039362981716017</v>
      </c>
    </row>
    <row r="38" spans="18:21" x14ac:dyDescent="0.25">
      <c r="R38">
        <v>3.6559889232871372</v>
      </c>
      <c r="S38">
        <v>27.949670805143334</v>
      </c>
      <c r="T38">
        <v>3.6559889232871372</v>
      </c>
      <c r="U38">
        <v>27.359684460720846</v>
      </c>
    </row>
    <row r="39" spans="18:21" x14ac:dyDescent="0.25">
      <c r="R39">
        <v>4.0243994196021138</v>
      </c>
      <c r="S39">
        <v>27.304333405214518</v>
      </c>
      <c r="T39">
        <v>4.0243994196021138</v>
      </c>
      <c r="U39">
        <v>26.675673802932359</v>
      </c>
    </row>
    <row r="40" spans="18:21" x14ac:dyDescent="0.25">
      <c r="R40">
        <v>4.4095301752087224</v>
      </c>
      <c r="S40">
        <v>26.656035955144954</v>
      </c>
      <c r="T40">
        <v>4.4095301752087224</v>
      </c>
      <c r="U40">
        <v>25.989889270393629</v>
      </c>
    </row>
    <row r="41" spans="18:21" x14ac:dyDescent="0.25">
      <c r="R41">
        <v>4.8112063232977631</v>
      </c>
      <c r="S41">
        <v>26.006979399936164</v>
      </c>
      <c r="T41">
        <v>4.8112063232977631</v>
      </c>
      <c r="U41">
        <v>25.304701269589508</v>
      </c>
    </row>
    <row r="42" spans="18:21" x14ac:dyDescent="0.25">
      <c r="R42">
        <v>5.2292457511786381</v>
      </c>
      <c r="S42">
        <v>25.35919775182273</v>
      </c>
      <c r="T42">
        <v>5.2292457511786381</v>
      </c>
      <c r="U42">
        <v>24.622287237314026</v>
      </c>
    </row>
    <row r="43" spans="18:21" x14ac:dyDescent="0.25">
      <c r="R43">
        <v>5.663459219078856</v>
      </c>
      <c r="S43">
        <v>24.714555422867797</v>
      </c>
      <c r="T43">
        <v>5.663459219078856</v>
      </c>
      <c r="U43">
        <v>23.944629777300175</v>
      </c>
    </row>
    <row r="44" spans="18:21" x14ac:dyDescent="0.25">
      <c r="R44">
        <v>6.1136504837072092</v>
      </c>
      <c r="S44">
        <v>24.0747470916357</v>
      </c>
      <c r="T44">
        <v>6.1136504837072092</v>
      </c>
      <c r="U44">
        <v>23.273517659297276</v>
      </c>
    </row>
    <row r="45" spans="18:21" x14ac:dyDescent="0.25">
      <c r="R45">
        <v>6.579616426507946</v>
      </c>
      <c r="S45">
        <v>23.441299773851828</v>
      </c>
      <c r="T45">
        <v>6.579616426507946</v>
      </c>
      <c r="U45">
        <v>22.8489</v>
      </c>
    </row>
    <row r="46" spans="18:21" x14ac:dyDescent="0.25">
      <c r="R46">
        <v>7.061147186526739</v>
      </c>
      <c r="S46">
        <v>22.8489</v>
      </c>
      <c r="T46">
        <v>7.061147186526739</v>
      </c>
      <c r="U46">
        <v>22.8489</v>
      </c>
    </row>
    <row r="47" spans="18:21" x14ac:dyDescent="0.25">
      <c r="R47">
        <v>7.5580262978060126</v>
      </c>
      <c r="S47">
        <v>22.8489</v>
      </c>
      <c r="T47">
        <v>7.5580262978060126</v>
      </c>
      <c r="U47">
        <v>22.8489</v>
      </c>
    </row>
    <row r="48" spans="18:21" x14ac:dyDescent="0.25">
      <c r="R48">
        <v>8.0700308312220628</v>
      </c>
      <c r="S48">
        <v>22.8489</v>
      </c>
      <c r="T48">
        <v>8.0700308312220628</v>
      </c>
      <c r="U48">
        <v>22.8489</v>
      </c>
    </row>
    <row r="49" spans="18:21" x14ac:dyDescent="0.25">
      <c r="R49">
        <v>8.5969315406718501</v>
      </c>
      <c r="S49">
        <v>22.8489</v>
      </c>
      <c r="T49">
        <v>8.5969315406718501</v>
      </c>
      <c r="U49">
        <v>22.8489</v>
      </c>
    </row>
    <row r="50" spans="18:21" x14ac:dyDescent="0.25">
      <c r="R50">
        <v>9.1384930135118658</v>
      </c>
      <c r="S50">
        <v>22.8489</v>
      </c>
      <c r="T50">
        <v>9.1384930135118658</v>
      </c>
      <c r="U50">
        <v>22.8489</v>
      </c>
    </row>
    <row r="51" spans="18:21" x14ac:dyDescent="0.25">
      <c r="R51">
        <v>9.6944738251476323</v>
      </c>
      <c r="S51">
        <v>22.8489</v>
      </c>
      <c r="T51">
        <v>9.6944738251476323</v>
      </c>
      <c r="U51">
        <v>22.8489</v>
      </c>
    </row>
    <row r="52" spans="18:21" x14ac:dyDescent="0.25">
      <c r="R52">
        <v>10.26462669766544</v>
      </c>
      <c r="S52">
        <v>22.8489</v>
      </c>
      <c r="T52">
        <v>10.26462669766544</v>
      </c>
      <c r="U52">
        <v>22.8489</v>
      </c>
    </row>
    <row r="53" spans="18:21" x14ac:dyDescent="0.25">
      <c r="R53">
        <v>10.848698662395526</v>
      </c>
      <c r="S53">
        <v>22.8489</v>
      </c>
      <c r="T53">
        <v>10.848698662395526</v>
      </c>
      <c r="U53">
        <v>22.8489</v>
      </c>
    </row>
    <row r="54" spans="18:21" x14ac:dyDescent="0.25">
      <c r="R54">
        <v>11.446431226287032</v>
      </c>
      <c r="S54">
        <v>22.8489</v>
      </c>
      <c r="T54">
        <v>11.446431226287032</v>
      </c>
      <c r="U54">
        <v>22.8489</v>
      </c>
    </row>
    <row r="55" spans="18:21" x14ac:dyDescent="0.25">
      <c r="R55">
        <v>12.057560541973618</v>
      </c>
      <c r="S55">
        <v>22.8489</v>
      </c>
      <c r="T55">
        <v>12.057560541973618</v>
      </c>
      <c r="U55">
        <v>22.8489</v>
      </c>
    </row>
    <row r="56" spans="18:21" x14ac:dyDescent="0.25">
      <c r="R56">
        <v>12.681817581400011</v>
      </c>
      <c r="S56">
        <v>22.8489</v>
      </c>
      <c r="T56">
        <v>12.681817581400011</v>
      </c>
      <c r="U56">
        <v>22.8489</v>
      </c>
    </row>
    <row r="57" spans="18:21" x14ac:dyDescent="0.25">
      <c r="R57">
        <v>13.318928312875864</v>
      </c>
      <c r="S57">
        <v>22.8489</v>
      </c>
      <c r="T57">
        <v>13.318928312875864</v>
      </c>
      <c r="U57">
        <v>22.8489</v>
      </c>
    </row>
    <row r="58" spans="18:21" x14ac:dyDescent="0.25">
      <c r="R58">
        <v>13.968613881418165</v>
      </c>
      <c r="S58">
        <v>22.8489</v>
      </c>
      <c r="T58">
        <v>13.968613881418165</v>
      </c>
      <c r="U58">
        <v>22.8489</v>
      </c>
    </row>
    <row r="59" spans="18:21" x14ac:dyDescent="0.25">
      <c r="R59">
        <v>14.630590792236568</v>
      </c>
      <c r="S59">
        <v>22.8489</v>
      </c>
      <c r="T59">
        <v>14.630590792236568</v>
      </c>
      <c r="U59">
        <v>22.8489</v>
      </c>
    </row>
    <row r="60" spans="18:21" x14ac:dyDescent="0.25">
      <c r="R60">
        <v>15.304571097211838</v>
      </c>
      <c r="S60">
        <v>22.8489</v>
      </c>
      <c r="T60">
        <v>15.304571097211838</v>
      </c>
      <c r="U60">
        <v>22.8489</v>
      </c>
    </row>
    <row r="61" spans="18:21" x14ac:dyDescent="0.25">
      <c r="R61">
        <v>15.990262584211218</v>
      </c>
      <c r="S61">
        <v>22.8489</v>
      </c>
      <c r="T61">
        <v>15.990262584211218</v>
      </c>
      <c r="U61">
        <v>22.8489</v>
      </c>
    </row>
    <row r="62" spans="18:21" x14ac:dyDescent="0.25">
      <c r="R62">
        <v>16.687368969079806</v>
      </c>
      <c r="S62">
        <v>22.8489</v>
      </c>
      <c r="T62">
        <v>16.687368969079806</v>
      </c>
      <c r="U62">
        <v>22.8489</v>
      </c>
    </row>
    <row r="63" spans="18:21" x14ac:dyDescent="0.25">
      <c r="R63">
        <v>17.395590090140704</v>
      </c>
      <c r="S63">
        <v>22.8489</v>
      </c>
      <c r="T63">
        <v>17.395590090140704</v>
      </c>
      <c r="U63">
        <v>22.8489</v>
      </c>
    </row>
    <row r="64" spans="18:21" x14ac:dyDescent="0.25">
      <c r="R64">
        <v>18.114622105032332</v>
      </c>
      <c r="S64">
        <v>22.8489</v>
      </c>
      <c r="T64">
        <v>18.114622105032332</v>
      </c>
      <c r="U64">
        <v>22.8489</v>
      </c>
    </row>
    <row r="65" spans="18:21" x14ac:dyDescent="0.25">
      <c r="R65">
        <v>18.844157689705362</v>
      </c>
      <c r="S65">
        <v>22.8489</v>
      </c>
      <c r="T65">
        <v>18.844157689705362</v>
      </c>
      <c r="U65">
        <v>22.8489</v>
      </c>
    </row>
    <row r="66" spans="18:21" x14ac:dyDescent="0.25">
      <c r="R66">
        <v>19.58388623939679</v>
      </c>
      <c r="S66">
        <v>22.8489</v>
      </c>
      <c r="T66">
        <v>19.58388623939679</v>
      </c>
      <c r="U66">
        <v>22.8489</v>
      </c>
    </row>
    <row r="67" spans="18:21" x14ac:dyDescent="0.25">
      <c r="R67">
        <v>20.333494071393552</v>
      </c>
      <c r="S67">
        <v>22.8489</v>
      </c>
      <c r="T67">
        <v>20.333494071393552</v>
      </c>
      <c r="U67">
        <v>22.8489</v>
      </c>
    </row>
    <row r="68" spans="18:21" x14ac:dyDescent="0.25">
      <c r="R68">
        <v>21.092664629393536</v>
      </c>
      <c r="S68">
        <v>22.8489</v>
      </c>
      <c r="T68">
        <v>21.092664629393536</v>
      </c>
      <c r="U68">
        <v>22.8489</v>
      </c>
    </row>
    <row r="69" spans="18:21" x14ac:dyDescent="0.25">
      <c r="R69">
        <v>21.861078689266762</v>
      </c>
      <c r="S69">
        <v>22.8489</v>
      </c>
      <c r="T69">
        <v>21.861078689266762</v>
      </c>
      <c r="U69">
        <v>22.8489</v>
      </c>
    </row>
    <row r="70" spans="18:21" x14ac:dyDescent="0.25">
      <c r="R70">
        <v>22.638414566015079</v>
      </c>
      <c r="S70">
        <v>22.8489</v>
      </c>
      <c r="T70">
        <v>22.638414566015079</v>
      </c>
      <c r="U70">
        <v>22.8489</v>
      </c>
    </row>
    <row r="71" spans="18:21" x14ac:dyDescent="0.25">
      <c r="R71">
        <v>23.424348321724374</v>
      </c>
      <c r="S71">
        <v>22.8489</v>
      </c>
      <c r="T71">
        <v>23.424348321724374</v>
      </c>
      <c r="U71">
        <v>22.8489</v>
      </c>
    </row>
    <row r="72" spans="18:21" x14ac:dyDescent="0.25">
      <c r="R72">
        <v>24.218553974300079</v>
      </c>
      <c r="S72">
        <v>22.8489</v>
      </c>
      <c r="T72">
        <v>24.218553974300079</v>
      </c>
      <c r="U72">
        <v>22.8489</v>
      </c>
    </row>
    <row r="73" spans="18:21" x14ac:dyDescent="0.25">
      <c r="R73">
        <v>25.020703706771286</v>
      </c>
      <c r="S73">
        <v>22.8489</v>
      </c>
      <c r="T73">
        <v>25.020703706771286</v>
      </c>
      <c r="U73">
        <v>22.8489</v>
      </c>
    </row>
    <row r="74" spans="18:21" x14ac:dyDescent="0.25">
      <c r="R74">
        <v>25.830468076946929</v>
      </c>
      <c r="S74">
        <v>22.8489</v>
      </c>
      <c r="T74">
        <v>25.830468076946929</v>
      </c>
      <c r="U74">
        <v>22.8489</v>
      </c>
    </row>
    <row r="75" spans="18:21" x14ac:dyDescent="0.25">
      <c r="R75">
        <v>26.647516227203997</v>
      </c>
      <c r="S75">
        <v>22.8489</v>
      </c>
      <c r="T75">
        <v>26.647516227203997</v>
      </c>
      <c r="U75">
        <v>22.8489</v>
      </c>
    </row>
    <row r="76" spans="18:21" x14ac:dyDescent="0.25">
      <c r="R76">
        <v>27.471516094183702</v>
      </c>
      <c r="S76">
        <v>22.8489</v>
      </c>
      <c r="T76">
        <v>27.471516094183702</v>
      </c>
      <c r="U76">
        <v>22.8489</v>
      </c>
    </row>
    <row r="77" spans="18:21" x14ac:dyDescent="0.25">
      <c r="R77">
        <v>28.302134618170893</v>
      </c>
      <c r="S77">
        <v>22.8489</v>
      </c>
      <c r="T77">
        <v>28.302134618170893</v>
      </c>
      <c r="U77">
        <v>22.8489</v>
      </c>
    </row>
    <row r="78" spans="18:21" x14ac:dyDescent="0.25">
      <c r="R78">
        <v>29.139037951928952</v>
      </c>
      <c r="S78">
        <v>22.8489</v>
      </c>
      <c r="T78">
        <v>29.139037951928952</v>
      </c>
      <c r="U78">
        <v>22.8489</v>
      </c>
    </row>
    <row r="79" spans="18:21" x14ac:dyDescent="0.25">
      <c r="R79">
        <v>29.981891668759992</v>
      </c>
      <c r="S79">
        <v>22.8489</v>
      </c>
      <c r="T79">
        <v>29.981891668759992</v>
      </c>
      <c r="U79">
        <v>22.8489</v>
      </c>
    </row>
    <row r="80" spans="18:21" x14ac:dyDescent="0.25">
      <c r="R80">
        <v>30.83036096956117</v>
      </c>
      <c r="S80">
        <v>22.8489</v>
      </c>
      <c r="T80">
        <v>30.83036096956117</v>
      </c>
      <c r="U80">
        <v>22.8489</v>
      </c>
    </row>
    <row r="81" spans="18:21" x14ac:dyDescent="0.25">
      <c r="R81">
        <v>31.684110888644362</v>
      </c>
      <c r="S81">
        <v>22.8489</v>
      </c>
      <c r="T81">
        <v>31.684110888644362</v>
      </c>
      <c r="U81">
        <v>22.8489</v>
      </c>
    </row>
    <row r="82" spans="18:21" x14ac:dyDescent="0.25">
      <c r="R82">
        <v>32.542806498088673</v>
      </c>
      <c r="S82">
        <v>22.8489</v>
      </c>
      <c r="T82">
        <v>32.542806498088673</v>
      </c>
      <c r="U82">
        <v>22.8489</v>
      </c>
    </row>
    <row r="83" spans="18:21" x14ac:dyDescent="0.25">
      <c r="R83">
        <v>33.406113110393235</v>
      </c>
      <c r="S83">
        <v>22.8489</v>
      </c>
      <c r="T83">
        <v>33.406113110393235</v>
      </c>
      <c r="U83">
        <v>22.8489</v>
      </c>
    </row>
    <row r="84" spans="18:21" x14ac:dyDescent="0.25">
      <c r="R84">
        <v>34.273696479200446</v>
      </c>
      <c r="S84">
        <v>22.8489</v>
      </c>
      <c r="T84">
        <v>34.273696479200446</v>
      </c>
      <c r="U84">
        <v>22.8489</v>
      </c>
    </row>
    <row r="85" spans="18:21" x14ac:dyDescent="0.25">
      <c r="R85">
        <v>35.145222997858575</v>
      </c>
      <c r="S85">
        <v>22.8489</v>
      </c>
      <c r="T85">
        <v>35.145222997858575</v>
      </c>
      <c r="U85">
        <v>22.8489</v>
      </c>
    </row>
    <row r="86" spans="18:21" x14ac:dyDescent="0.25">
      <c r="R86">
        <v>36.020359895597167</v>
      </c>
      <c r="S86">
        <v>22.8489</v>
      </c>
      <c r="T86">
        <v>36.020359895597167</v>
      </c>
      <c r="U86">
        <v>22.8489</v>
      </c>
    </row>
    <row r="87" spans="18:21" x14ac:dyDescent="0.25">
      <c r="R87">
        <v>36.898775431088133</v>
      </c>
      <c r="S87">
        <v>22.8489</v>
      </c>
      <c r="T87">
        <v>36.898775431088133</v>
      </c>
      <c r="U87">
        <v>22.8489</v>
      </c>
    </row>
    <row r="88" spans="18:21" x14ac:dyDescent="0.25">
      <c r="R88">
        <v>37.78013908317002</v>
      </c>
      <c r="S88">
        <v>22.8489</v>
      </c>
      <c r="T88">
        <v>37.78013908317002</v>
      </c>
      <c r="U88">
        <v>22.8489</v>
      </c>
    </row>
    <row r="89" spans="18:21" x14ac:dyDescent="0.25">
      <c r="R89">
        <v>38.664121738515497</v>
      </c>
      <c r="S89">
        <v>22.8489</v>
      </c>
      <c r="T89">
        <v>38.664121738515497</v>
      </c>
      <c r="U89">
        <v>22.8489</v>
      </c>
    </row>
    <row r="90" spans="18:21" x14ac:dyDescent="0.25">
      <c r="R90">
        <v>39.550395876026236</v>
      </c>
      <c r="S90">
        <v>22.8489</v>
      </c>
      <c r="T90">
        <v>39.550395876026236</v>
      </c>
      <c r="U90">
        <v>22.8489</v>
      </c>
    </row>
    <row r="91" spans="18:21" x14ac:dyDescent="0.25">
      <c r="R91">
        <v>40.438635747742914</v>
      </c>
      <c r="S91">
        <v>22.8489</v>
      </c>
      <c r="T91">
        <v>40.438635747742914</v>
      </c>
      <c r="U91">
        <v>22.8489</v>
      </c>
    </row>
    <row r="92" spans="18:21" x14ac:dyDescent="0.25">
      <c r="R92">
        <v>41.328517556064604</v>
      </c>
      <c r="S92">
        <v>22.8489</v>
      </c>
      <c r="T92">
        <v>41.328517556064604</v>
      </c>
      <c r="U92">
        <v>22.8489</v>
      </c>
    </row>
    <row r="93" spans="18:21" x14ac:dyDescent="0.25">
      <c r="R93">
        <v>42.219719627075214</v>
      </c>
      <c r="S93">
        <v>22.8489</v>
      </c>
      <c r="T93">
        <v>42.219719627075214</v>
      </c>
      <c r="U93">
        <v>22.8489</v>
      </c>
    </row>
    <row r="94" spans="18:21" x14ac:dyDescent="0.25">
      <c r="R94">
        <v>43.111922579783183</v>
      </c>
      <c r="S94">
        <v>22.8489</v>
      </c>
      <c r="T94">
        <v>43.111922579783183</v>
      </c>
      <c r="U94">
        <v>22.8489</v>
      </c>
    </row>
    <row r="95" spans="18:21" x14ac:dyDescent="0.25">
      <c r="R95">
        <v>44.004809491083741</v>
      </c>
      <c r="S95">
        <v>22.8489</v>
      </c>
      <c r="T95">
        <v>44.004809491083741</v>
      </c>
      <c r="U95">
        <v>22.8489</v>
      </c>
    </row>
    <row r="96" spans="18:21" x14ac:dyDescent="0.25">
      <c r="R96">
        <v>44.89806605626385</v>
      </c>
      <c r="S96">
        <v>22.8489</v>
      </c>
      <c r="T96">
        <v>44.89806605626385</v>
      </c>
      <c r="U96">
        <v>22.8489</v>
      </c>
    </row>
    <row r="97" spans="18:21" x14ac:dyDescent="0.25">
      <c r="R97">
        <v>45.791380744875063</v>
      </c>
      <c r="S97">
        <v>22.8489</v>
      </c>
      <c r="T97">
        <v>45.791380744875063</v>
      </c>
      <c r="U97">
        <v>22.8489</v>
      </c>
    </row>
    <row r="98" spans="18:21" x14ac:dyDescent="0.25">
      <c r="R98">
        <v>46.684444951807272</v>
      </c>
      <c r="S98">
        <v>22.8489</v>
      </c>
      <c r="T98">
        <v>46.684444951807272</v>
      </c>
      <c r="U98">
        <v>22.8489</v>
      </c>
    </row>
    <row r="99" spans="18:21" x14ac:dyDescent="0.25">
      <c r="R99">
        <v>47.576953143407145</v>
      </c>
      <c r="S99">
        <v>22.8489</v>
      </c>
      <c r="T99">
        <v>47.576953143407145</v>
      </c>
      <c r="U99">
        <v>22.8489</v>
      </c>
    </row>
    <row r="100" spans="18:21" x14ac:dyDescent="0.25">
      <c r="R100">
        <v>48.46860299849142</v>
      </c>
      <c r="S100">
        <v>22.8489</v>
      </c>
      <c r="T100">
        <v>48.46860299849142</v>
      </c>
      <c r="U100">
        <v>22.8489</v>
      </c>
    </row>
    <row r="101" spans="18:21" x14ac:dyDescent="0.25">
      <c r="R101">
        <v>49.359095544115831</v>
      </c>
      <c r="S101">
        <v>22.8489</v>
      </c>
      <c r="T101">
        <v>49.359095544115831</v>
      </c>
      <c r="U101">
        <v>22.8489</v>
      </c>
    </row>
    <row r="102" spans="18:21" x14ac:dyDescent="0.25">
      <c r="R102">
        <v>50.248135285969973</v>
      </c>
      <c r="S102">
        <v>22.8489</v>
      </c>
      <c r="T102">
        <v>50.248135285969973</v>
      </c>
      <c r="U102">
        <v>22.8489</v>
      </c>
    </row>
    <row r="103" spans="18:21" x14ac:dyDescent="0.25">
      <c r="R103">
        <v>51.135430333278563</v>
      </c>
      <c r="S103">
        <v>22.8489</v>
      </c>
      <c r="T103">
        <v>51.135430333278563</v>
      </c>
      <c r="U103">
        <v>22.8489</v>
      </c>
    </row>
    <row r="104" spans="18:21" x14ac:dyDescent="0.25">
      <c r="R104">
        <v>52.020692518099246</v>
      </c>
      <c r="S104">
        <v>22.8489</v>
      </c>
      <c r="T104">
        <v>52.020692518099246</v>
      </c>
      <c r="U104">
        <v>22.8489</v>
      </c>
    </row>
    <row r="105" spans="18:21" x14ac:dyDescent="0.25">
      <c r="R105">
        <v>52.903637508918735</v>
      </c>
      <c r="S105">
        <v>22.8489</v>
      </c>
      <c r="T105">
        <v>52.903637508918735</v>
      </c>
      <c r="U105">
        <v>22.8489</v>
      </c>
    </row>
    <row r="106" spans="18:21" x14ac:dyDescent="0.25">
      <c r="R106">
        <v>53.783984918459595</v>
      </c>
      <c r="S106">
        <v>22.8489</v>
      </c>
      <c r="T106">
        <v>53.783984918459595</v>
      </c>
      <c r="U106">
        <v>22.8489</v>
      </c>
    </row>
    <row r="107" spans="18:21" x14ac:dyDescent="0.25">
      <c r="R107">
        <v>54.661458405620543</v>
      </c>
      <c r="S107">
        <v>22.8489</v>
      </c>
      <c r="T107">
        <v>54.661458405620543</v>
      </c>
      <c r="U107">
        <v>22.8489</v>
      </c>
    </row>
    <row r="108" spans="18:21" x14ac:dyDescent="0.25">
      <c r="R108">
        <v>55.535785771485777</v>
      </c>
      <c r="S108">
        <v>22.8489</v>
      </c>
      <c r="T108">
        <v>55.535785771485777</v>
      </c>
      <c r="U108">
        <v>22.8489</v>
      </c>
    </row>
    <row r="109" spans="18:21" x14ac:dyDescent="0.25">
      <c r="R109">
        <v>56.406699049348909</v>
      </c>
      <c r="S109">
        <v>22.8489</v>
      </c>
      <c r="T109">
        <v>56.406699049348909</v>
      </c>
      <c r="U109">
        <v>22.8489</v>
      </c>
    </row>
    <row r="110" spans="18:21" x14ac:dyDescent="0.25">
      <c r="R110">
        <v>57.273934588709665</v>
      </c>
      <c r="S110">
        <v>22.8489</v>
      </c>
      <c r="T110">
        <v>57.273934588709665</v>
      </c>
      <c r="U110">
        <v>22.8489</v>
      </c>
    </row>
    <row r="111" spans="18:21" x14ac:dyDescent="0.25">
      <c r="R111">
        <v>58.137233133213115</v>
      </c>
      <c r="S111">
        <v>22.8489</v>
      </c>
      <c r="T111">
        <v>58.137233133213115</v>
      </c>
      <c r="U111">
        <v>22.8489</v>
      </c>
    </row>
    <row r="112" spans="18:21" x14ac:dyDescent="0.25">
      <c r="R112">
        <v>58.996339892511784</v>
      </c>
      <c r="S112">
        <v>22.8489</v>
      </c>
      <c r="T112">
        <v>58.996339892511784</v>
      </c>
      <c r="U112">
        <v>22.8489</v>
      </c>
    </row>
    <row r="113" spans="18:21" x14ac:dyDescent="0.25">
      <c r="R113">
        <v>59.851004608044377</v>
      </c>
      <c r="S113">
        <v>22.8489</v>
      </c>
      <c r="T113">
        <v>59.851004608044377</v>
      </c>
      <c r="U113">
        <v>22.8489</v>
      </c>
    </row>
    <row r="114" spans="18:21" x14ac:dyDescent="0.25">
      <c r="R114">
        <v>60.70098161273534</v>
      </c>
      <c r="S114">
        <v>22.8489</v>
      </c>
      <c r="T114">
        <v>60.70098161273534</v>
      </c>
      <c r="U114">
        <v>22.8489</v>
      </c>
    </row>
    <row r="115" spans="18:21" x14ac:dyDescent="0.25">
      <c r="R115">
        <v>61.54602988463057</v>
      </c>
      <c r="S115">
        <v>22.8489</v>
      </c>
      <c r="T115">
        <v>61.54602988463057</v>
      </c>
      <c r="U115">
        <v>22.8489</v>
      </c>
    </row>
    <row r="116" spans="18:21" x14ac:dyDescent="0.25">
      <c r="R116">
        <v>62.385913094497965</v>
      </c>
      <c r="S116">
        <v>22.8489</v>
      </c>
      <c r="T116">
        <v>62.385913094497965</v>
      </c>
      <c r="U116">
        <v>22.8489</v>
      </c>
    </row>
    <row r="117" spans="18:21" x14ac:dyDescent="0.25">
      <c r="R117">
        <v>63.220399647430256</v>
      </c>
      <c r="S117">
        <v>22.8489</v>
      </c>
      <c r="T117">
        <v>63.220399647430256</v>
      </c>
      <c r="U117">
        <v>22.8489</v>
      </c>
    </row>
    <row r="118" spans="18:21" x14ac:dyDescent="0.25">
      <c r="R118">
        <v>64.049262718500302</v>
      </c>
      <c r="S118">
        <v>22.8489</v>
      </c>
      <c r="T118">
        <v>64.049262718500302</v>
      </c>
      <c r="U118">
        <v>22.8489</v>
      </c>
    </row>
    <row r="119" spans="18:21" x14ac:dyDescent="0.25">
      <c r="R119">
        <v>64.872280282529545</v>
      </c>
      <c r="S119">
        <v>22.8489</v>
      </c>
      <c r="T119">
        <v>64.872280282529545</v>
      </c>
      <c r="U119">
        <v>22.8489</v>
      </c>
    </row>
    <row r="120" spans="18:21" x14ac:dyDescent="0.25">
      <c r="R120">
        <v>65.689235138039777</v>
      </c>
      <c r="S120">
        <v>22.8489</v>
      </c>
      <c r="T120">
        <v>65.689235138039777</v>
      </c>
      <c r="U120">
        <v>22.8489</v>
      </c>
    </row>
    <row r="121" spans="18:21" x14ac:dyDescent="0.25">
      <c r="R121">
        <v>66.499914925470264</v>
      </c>
      <c r="S121">
        <v>22.8489</v>
      </c>
      <c r="T121">
        <v>66.499914925470264</v>
      </c>
      <c r="U121">
        <v>22.8489</v>
      </c>
    </row>
    <row r="122" spans="18:21" x14ac:dyDescent="0.25">
      <c r="R122">
        <v>67.304112139749947</v>
      </c>
      <c r="S122">
        <v>22.8489</v>
      </c>
      <c r="T122">
        <v>67.304112139749947</v>
      </c>
      <c r="U122">
        <v>22.8489</v>
      </c>
    </row>
    <row r="123" spans="18:21" x14ac:dyDescent="0.25">
      <c r="R123">
        <v>68.101624137327292</v>
      </c>
      <c r="S123">
        <v>22.8489</v>
      </c>
      <c r="T123">
        <v>68.101624137327292</v>
      </c>
      <c r="U123">
        <v>22.8489</v>
      </c>
    </row>
    <row r="124" spans="18:21" x14ac:dyDescent="0.25">
      <c r="R124">
        <v>68.892253137764499</v>
      </c>
      <c r="S124">
        <v>22.8489</v>
      </c>
      <c r="T124">
        <v>68.892253137764499</v>
      </c>
      <c r="U124">
        <v>22.8489</v>
      </c>
    </row>
    <row r="125" spans="18:21" x14ac:dyDescent="0.25">
      <c r="R125">
        <v>69.675806220016582</v>
      </c>
      <c r="S125">
        <v>22.8489</v>
      </c>
      <c r="T125">
        <v>69.675806220016582</v>
      </c>
      <c r="U125">
        <v>22.8489</v>
      </c>
    </row>
    <row r="126" spans="18:21" x14ac:dyDescent="0.25">
      <c r="R126">
        <v>70.452095313520985</v>
      </c>
      <c r="S126">
        <v>22.8489</v>
      </c>
      <c r="T126">
        <v>70.452095313520985</v>
      </c>
      <c r="U126">
        <v>22.8489</v>
      </c>
    </row>
    <row r="127" spans="18:21" x14ac:dyDescent="0.25">
      <c r="R127">
        <v>71.220937184231147</v>
      </c>
      <c r="S127">
        <v>22.8489</v>
      </c>
      <c r="T127">
        <v>71.220937184231147</v>
      </c>
      <c r="U127">
        <v>22.8489</v>
      </c>
    </row>
    <row r="128" spans="18:21" x14ac:dyDescent="0.25">
      <c r="R128">
        <v>71.982153415736889</v>
      </c>
      <c r="S128">
        <v>22.8489</v>
      </c>
      <c r="T128">
        <v>71.982153415736889</v>
      </c>
      <c r="U128">
        <v>22.8489</v>
      </c>
    </row>
    <row r="129" spans="18:21" x14ac:dyDescent="0.25">
      <c r="R129">
        <v>72.735570385618161</v>
      </c>
      <c r="S129">
        <v>22.8489</v>
      </c>
      <c r="T129">
        <v>72.735570385618161</v>
      </c>
      <c r="U129">
        <v>22.8489</v>
      </c>
    </row>
    <row r="130" spans="18:21" x14ac:dyDescent="0.25">
      <c r="R130">
        <v>73.481019237188363</v>
      </c>
      <c r="S130">
        <v>22.8489</v>
      </c>
      <c r="T130">
        <v>73.481019237188363</v>
      </c>
      <c r="U130">
        <v>22.8489</v>
      </c>
    </row>
    <row r="131" spans="18:21" x14ac:dyDescent="0.25">
      <c r="R131">
        <v>74.218335846785948</v>
      </c>
      <c r="S131">
        <v>22.8489</v>
      </c>
      <c r="T131">
        <v>74.218335846785948</v>
      </c>
      <c r="U131">
        <v>22.8489</v>
      </c>
    </row>
    <row r="132" spans="18:21" x14ac:dyDescent="0.25">
      <c r="R132">
        <v>74.947360786780465</v>
      </c>
      <c r="S132">
        <v>22.8489</v>
      </c>
      <c r="T132">
        <v>74.947360786780465</v>
      </c>
      <c r="U132">
        <v>22.8489</v>
      </c>
    </row>
    <row r="133" spans="18:21" x14ac:dyDescent="0.25">
      <c r="R133">
        <v>75.667939284463174</v>
      </c>
      <c r="S133">
        <v>22.8489</v>
      </c>
      <c r="T133">
        <v>75.667939284463174</v>
      </c>
      <c r="U133">
        <v>22.8489</v>
      </c>
    </row>
    <row r="134" spans="18:21" x14ac:dyDescent="0.25">
      <c r="R134">
        <v>76.379921176996405</v>
      </c>
      <c r="S134">
        <v>22.8489</v>
      </c>
      <c r="T134">
        <v>76.379921176996405</v>
      </c>
      <c r="U134">
        <v>22.8489</v>
      </c>
    </row>
    <row r="135" spans="18:21" x14ac:dyDescent="0.25">
      <c r="R135">
        <v>77.083160862599044</v>
      </c>
      <c r="S135">
        <v>22.8489</v>
      </c>
      <c r="T135">
        <v>77.083160862599044</v>
      </c>
      <c r="U135">
        <v>22.8489</v>
      </c>
    </row>
    <row r="136" spans="18:21" x14ac:dyDescent="0.25">
      <c r="R136">
        <v>77.777517248150261</v>
      </c>
      <c r="S136">
        <v>22.8489</v>
      </c>
      <c r="T136">
        <v>77.777517248150261</v>
      </c>
      <c r="U136">
        <v>22.8489</v>
      </c>
    </row>
    <row r="137" spans="18:21" x14ac:dyDescent="0.25">
      <c r="R137">
        <v>78.462853693393669</v>
      </c>
      <c r="S137">
        <v>22.8489</v>
      </c>
      <c r="T137">
        <v>78.462853693393669</v>
      </c>
      <c r="U137">
        <v>22.8489</v>
      </c>
    </row>
    <row r="138" spans="18:21" x14ac:dyDescent="0.25">
      <c r="R138">
        <v>79.139037951928941</v>
      </c>
      <c r="S138">
        <v>22.8489</v>
      </c>
      <c r="T138">
        <v>79.139037951928941</v>
      </c>
      <c r="U138">
        <v>22.8489</v>
      </c>
    </row>
    <row r="139" spans="18:21" x14ac:dyDescent="0.25">
      <c r="R139">
        <v>79.805942109176314</v>
      </c>
      <c r="S139">
        <v>22.8489</v>
      </c>
      <c r="T139">
        <v>79.805942109176314</v>
      </c>
      <c r="U139">
        <v>22.8489</v>
      </c>
    </row>
    <row r="140" spans="18:21" x14ac:dyDescent="0.25">
      <c r="R140">
        <v>80.463442517504191</v>
      </c>
      <c r="S140">
        <v>22.8489</v>
      </c>
      <c r="T140">
        <v>80.463442517504191</v>
      </c>
      <c r="U140">
        <v>22.8489</v>
      </c>
    </row>
    <row r="141" spans="18:21" x14ac:dyDescent="0.25">
      <c r="R141">
        <v>81.111419728706707</v>
      </c>
      <c r="S141">
        <v>22.8489</v>
      </c>
      <c r="T141">
        <v>81.111419728706707</v>
      </c>
      <c r="U141">
        <v>22.8489</v>
      </c>
    </row>
    <row r="142" spans="18:21" x14ac:dyDescent="0.25">
      <c r="R142">
        <v>81.749758424021607</v>
      </c>
      <c r="S142">
        <v>22.8489</v>
      </c>
      <c r="T142">
        <v>81.749758424021607</v>
      </c>
      <c r="U142">
        <v>22.8489</v>
      </c>
    </row>
    <row r="143" spans="18:21" x14ac:dyDescent="0.25">
      <c r="R143">
        <v>82.378347341875909</v>
      </c>
      <c r="S143">
        <v>22.8489</v>
      </c>
      <c r="T143">
        <v>82.378347341875909</v>
      </c>
      <c r="U143">
        <v>22.8489</v>
      </c>
    </row>
    <row r="144" spans="18:21" x14ac:dyDescent="0.25">
      <c r="R144">
        <v>82.997079203547386</v>
      </c>
      <c r="S144">
        <v>22.8489</v>
      </c>
      <c r="T144">
        <v>82.997079203547386</v>
      </c>
      <c r="U144">
        <v>22.8489</v>
      </c>
    </row>
    <row r="145" spans="18:21" x14ac:dyDescent="0.25">
      <c r="R145">
        <v>83.605850636929176</v>
      </c>
      <c r="S145">
        <v>22.8489</v>
      </c>
      <c r="T145">
        <v>83.605850636929176</v>
      </c>
      <c r="U145">
        <v>22.8489</v>
      </c>
    </row>
    <row r="146" spans="18:21" x14ac:dyDescent="0.25">
      <c r="R146">
        <v>84.20456209858088</v>
      </c>
      <c r="S146">
        <v>22.8489</v>
      </c>
      <c r="T146">
        <v>84.20456209858088</v>
      </c>
      <c r="U146">
        <v>22.8489</v>
      </c>
    </row>
    <row r="147" spans="18:21" x14ac:dyDescent="0.25">
      <c r="R147">
        <v>84.793117794250492</v>
      </c>
      <c r="S147">
        <v>22.8489</v>
      </c>
      <c r="T147">
        <v>84.793117794250492</v>
      </c>
      <c r="U147">
        <v>22.8489</v>
      </c>
    </row>
    <row r="148" spans="18:21" x14ac:dyDescent="0.25">
      <c r="R148">
        <v>85.371425598047452</v>
      </c>
      <c r="S148">
        <v>22.8489</v>
      </c>
      <c r="T148">
        <v>85.371425598047452</v>
      </c>
      <c r="U148">
        <v>22.8489</v>
      </c>
    </row>
    <row r="149" spans="18:21" x14ac:dyDescent="0.25">
      <c r="R149">
        <v>85.939396970444264</v>
      </c>
      <c r="S149">
        <v>22.8489</v>
      </c>
      <c r="T149">
        <v>85.939396970444264</v>
      </c>
      <c r="U149">
        <v>22.8489</v>
      </c>
    </row>
    <row r="150" spans="18:21" x14ac:dyDescent="0.25">
      <c r="R150">
        <v>86.496946875282646</v>
      </c>
      <c r="S150">
        <v>22.8489</v>
      </c>
      <c r="T150">
        <v>86.496946875282646</v>
      </c>
      <c r="U150">
        <v>22.8489</v>
      </c>
    </row>
    <row r="151" spans="18:21" x14ac:dyDescent="0.25">
      <c r="R151">
        <v>87.043993695955223</v>
      </c>
      <c r="S151">
        <v>22.8489</v>
      </c>
      <c r="T151">
        <v>87.043993695955223</v>
      </c>
      <c r="U151">
        <v>22.8489</v>
      </c>
    </row>
    <row r="152" spans="18:21" x14ac:dyDescent="0.25">
      <c r="R152">
        <v>87.580459150932043</v>
      </c>
      <c r="S152">
        <v>22.8489</v>
      </c>
      <c r="T152">
        <v>87.580459150932043</v>
      </c>
      <c r="U152">
        <v>22.8489</v>
      </c>
    </row>
    <row r="153" spans="18:21" x14ac:dyDescent="0.25">
      <c r="R153">
        <v>88.106268208795441</v>
      </c>
      <c r="S153">
        <v>22.8489</v>
      </c>
      <c r="T153">
        <v>88.106268208795441</v>
      </c>
      <c r="U153">
        <v>22.8489</v>
      </c>
    </row>
    <row r="154" spans="18:21" x14ac:dyDescent="0.25">
      <c r="R154">
        <v>88.62134900294491</v>
      </c>
      <c r="S154">
        <v>22.8489</v>
      </c>
      <c r="T154">
        <v>88.62134900294491</v>
      </c>
      <c r="U154">
        <v>22.8489</v>
      </c>
    </row>
    <row r="155" spans="18:21" x14ac:dyDescent="0.25">
      <c r="R155">
        <v>89.125632746128275</v>
      </c>
      <c r="S155">
        <v>22.8489</v>
      </c>
      <c r="T155">
        <v>89.125632746128275</v>
      </c>
      <c r="U155">
        <v>22.8489</v>
      </c>
    </row>
    <row r="156" spans="18:21" x14ac:dyDescent="0.25">
      <c r="R156">
        <v>89.619053644951279</v>
      </c>
      <c r="S156">
        <v>22.8489</v>
      </c>
      <c r="T156">
        <v>89.619053644951279</v>
      </c>
      <c r="U156">
        <v>22.8489</v>
      </c>
    </row>
    <row r="157" spans="18:21" x14ac:dyDescent="0.25">
      <c r="R157">
        <v>90.101548814513791</v>
      </c>
      <c r="S157">
        <v>22.8489</v>
      </c>
      <c r="T157">
        <v>90.101548814513791</v>
      </c>
      <c r="U157">
        <v>22.8489</v>
      </c>
    </row>
    <row r="158" spans="18:21" x14ac:dyDescent="0.25">
      <c r="R158">
        <v>90.573058193315944</v>
      </c>
      <c r="S158">
        <v>22.8489</v>
      </c>
      <c r="T158">
        <v>90.573058193315944</v>
      </c>
      <c r="U158">
        <v>22.8489</v>
      </c>
    </row>
    <row r="159" spans="18:21" x14ac:dyDescent="0.25">
      <c r="R159">
        <v>91.033524458572941</v>
      </c>
      <c r="S159">
        <v>22.8489</v>
      </c>
      <c r="T159">
        <v>91.033524458572941</v>
      </c>
      <c r="U159">
        <v>22.8489</v>
      </c>
    </row>
    <row r="160" spans="18:21" x14ac:dyDescent="0.25">
      <c r="R160">
        <v>91.482892942072198</v>
      </c>
      <c r="S160">
        <v>22.8489</v>
      </c>
      <c r="T160">
        <v>91.482892942072198</v>
      </c>
      <c r="U160">
        <v>22.8489</v>
      </c>
    </row>
    <row r="161" spans="18:21" x14ac:dyDescent="0.25">
      <c r="R161">
        <v>91.921111546702903</v>
      </c>
      <c r="S161">
        <v>22.8489</v>
      </c>
      <c r="T161">
        <v>91.921111546702903</v>
      </c>
      <c r="U161">
        <v>22.8489</v>
      </c>
    </row>
    <row r="162" spans="18:21" x14ac:dyDescent="0.25">
      <c r="R162">
        <v>92.348130663781745</v>
      </c>
      <c r="S162">
        <v>22.8489</v>
      </c>
      <c r="T162">
        <v>92.348130663781745</v>
      </c>
      <c r="U162">
        <v>22.8489</v>
      </c>
    </row>
    <row r="163" spans="18:21" x14ac:dyDescent="0.25">
      <c r="R163">
        <v>92.763903091294679</v>
      </c>
      <c r="S163">
        <v>22.8489</v>
      </c>
      <c r="T163">
        <v>92.763903091294679</v>
      </c>
      <c r="U163">
        <v>22.8489</v>
      </c>
    </row>
    <row r="164" spans="18:21" x14ac:dyDescent="0.25">
      <c r="R164">
        <v>93.168383953169609</v>
      </c>
      <c r="S164">
        <v>22.8489</v>
      </c>
      <c r="T164">
        <v>93.168383953169609</v>
      </c>
      <c r="U164">
        <v>22.8489</v>
      </c>
    </row>
    <row r="165" spans="18:21" x14ac:dyDescent="0.25">
      <c r="R165">
        <v>93.561530619690018</v>
      </c>
      <c r="S165">
        <v>22.8489</v>
      </c>
      <c r="T165">
        <v>93.561530619690018</v>
      </c>
      <c r="U165">
        <v>22.8489</v>
      </c>
    </row>
    <row r="166" spans="18:21" x14ac:dyDescent="0.25">
      <c r="R166">
        <v>93.943302629154488</v>
      </c>
      <c r="S166">
        <v>22.8489</v>
      </c>
      <c r="T166">
        <v>93.943302629154488</v>
      </c>
      <c r="U166">
        <v>22.8489</v>
      </c>
    </row>
    <row r="167" spans="18:21" x14ac:dyDescent="0.25">
      <c r="R167">
        <v>94.313661610883074</v>
      </c>
      <c r="S167">
        <v>22.8489</v>
      </c>
      <c r="T167">
        <v>94.313661610883074</v>
      </c>
      <c r="U167">
        <v>22.8489</v>
      </c>
    </row>
    <row r="168" spans="18:21" x14ac:dyDescent="0.25">
      <c r="R168">
        <v>94.672571209665961</v>
      </c>
      <c r="S168">
        <v>22.8489</v>
      </c>
      <c r="T168">
        <v>94.672571209665961</v>
      </c>
      <c r="U168">
        <v>22.8489</v>
      </c>
    </row>
    <row r="169" spans="18:21" x14ac:dyDescent="0.25">
      <c r="R169">
        <v>95.019997011745588</v>
      </c>
      <c r="S169">
        <v>22.8489</v>
      </c>
      <c r="T169">
        <v>95.019997011745588</v>
      </c>
      <c r="U169">
        <v>22.8489</v>
      </c>
    </row>
    <row r="170" spans="18:21" x14ac:dyDescent="0.25">
      <c r="R170">
        <v>95.355906472419434</v>
      </c>
      <c r="S170">
        <v>22.8489</v>
      </c>
      <c r="T170">
        <v>95.355906472419434</v>
      </c>
      <c r="U170">
        <v>22.8489</v>
      </c>
    </row>
    <row r="171" spans="18:21" x14ac:dyDescent="0.25">
      <c r="R171">
        <v>95.680268845344742</v>
      </c>
      <c r="S171">
        <v>22.8489</v>
      </c>
      <c r="T171">
        <v>95.680268845344742</v>
      </c>
      <c r="U171">
        <v>22.8489</v>
      </c>
    </row>
    <row r="172" spans="18:21" x14ac:dyDescent="0.25">
      <c r="R172">
        <v>95.993055113623896</v>
      </c>
      <c r="S172">
        <v>22.8489</v>
      </c>
      <c r="T172">
        <v>95.993055113623896</v>
      </c>
      <c r="U172">
        <v>22.8489</v>
      </c>
    </row>
    <row r="173" spans="18:21" x14ac:dyDescent="0.25">
      <c r="R173">
        <v>96.294237922743818</v>
      </c>
      <c r="S173">
        <v>22.8489</v>
      </c>
      <c r="T173">
        <v>96.294237922743818</v>
      </c>
      <c r="U173">
        <v>22.8489</v>
      </c>
    </row>
    <row r="174" spans="18:21" x14ac:dyDescent="0.25">
      <c r="R174">
        <v>96.583791515438705</v>
      </c>
      <c r="S174">
        <v>22.8489</v>
      </c>
      <c r="T174">
        <v>96.583791515438705</v>
      </c>
      <c r="U174">
        <v>22.8489</v>
      </c>
    </row>
    <row r="175" spans="18:21" x14ac:dyDescent="0.25">
      <c r="R175">
        <v>96.861691668541809</v>
      </c>
      <c r="S175">
        <v>22.8489</v>
      </c>
      <c r="T175">
        <v>96.861691668541809</v>
      </c>
      <c r="U175">
        <v>22.8489</v>
      </c>
    </row>
    <row r="176" spans="18:21" x14ac:dyDescent="0.25">
      <c r="R176">
        <v>97.127915631887447</v>
      </c>
      <c r="S176">
        <v>22.8489</v>
      </c>
      <c r="T176">
        <v>97.127915631887447</v>
      </c>
      <c r="U176">
        <v>22.8489</v>
      </c>
    </row>
    <row r="177" spans="18:21" x14ac:dyDescent="0.25">
      <c r="R177">
        <v>97.382442069322266</v>
      </c>
      <c r="S177">
        <v>22.8489</v>
      </c>
      <c r="T177">
        <v>97.382442069322266</v>
      </c>
      <c r="U177">
        <v>22.8489</v>
      </c>
    </row>
    <row r="178" spans="18:21" x14ac:dyDescent="0.25">
      <c r="R178">
        <v>97.625251001877984</v>
      </c>
      <c r="S178">
        <v>22.8489</v>
      </c>
      <c r="T178">
        <v>97.625251001877984</v>
      </c>
      <c r="U178">
        <v>22.8489</v>
      </c>
    </row>
    <row r="179" spans="18:21" x14ac:dyDescent="0.25">
      <c r="R179">
        <v>97.856323753158193</v>
      </c>
      <c r="S179">
        <v>22.8489</v>
      </c>
      <c r="T179">
        <v>97.856323753158193</v>
      </c>
      <c r="U179">
        <v>22.8489</v>
      </c>
    </row>
    <row r="180" spans="18:21" x14ac:dyDescent="0.25">
      <c r="R180">
        <v>98.075642896985656</v>
      </c>
      <c r="S180">
        <v>22.8489</v>
      </c>
      <c r="T180">
        <v>98.075642896985656</v>
      </c>
      <c r="U180">
        <v>22.8489</v>
      </c>
    </row>
    <row r="181" spans="18:21" x14ac:dyDescent="0.25">
      <c r="R181">
        <v>98.283192207353977</v>
      </c>
      <c r="S181">
        <v>22.8489</v>
      </c>
      <c r="T181">
        <v>98.283192207353977</v>
      </c>
      <c r="U181">
        <v>22.8489</v>
      </c>
    </row>
    <row r="182" spans="18:21" x14ac:dyDescent="0.25">
      <c r="R182">
        <v>98.478956610725305</v>
      </c>
      <c r="S182">
        <v>22.8489</v>
      </c>
      <c r="T182">
        <v>98.478956610725305</v>
      </c>
      <c r="U182">
        <v>22.8489</v>
      </c>
    </row>
    <row r="183" spans="18:21" x14ac:dyDescent="0.25">
      <c r="R183">
        <v>98.662922140711402</v>
      </c>
      <c r="S183">
        <v>22.8489</v>
      </c>
      <c r="T183">
        <v>98.662922140711402</v>
      </c>
      <c r="U183">
        <v>22.8489</v>
      </c>
    </row>
    <row r="184" spans="18:21" x14ac:dyDescent="0.25">
      <c r="R184">
        <v>98.835075895173546</v>
      </c>
      <c r="S184">
        <v>22.8489</v>
      </c>
      <c r="T184">
        <v>98.835075895173546</v>
      </c>
      <c r="U184">
        <v>22.8489</v>
      </c>
    </row>
    <row r="185" spans="18:21" x14ac:dyDescent="0.25">
      <c r="R185">
        <v>98.995405995773723</v>
      </c>
      <c r="S185">
        <v>22.8489</v>
      </c>
      <c r="T185">
        <v>98.995405995773723</v>
      </c>
      <c r="U185">
        <v>22.8489</v>
      </c>
    </row>
    <row r="186" spans="18:21" x14ac:dyDescent="0.25">
      <c r="R186">
        <v>99.143901550006248</v>
      </c>
      <c r="S186">
        <v>22.8489</v>
      </c>
      <c r="T186">
        <v>99.143901550006248</v>
      </c>
      <c r="U186">
        <v>22.8489</v>
      </c>
    </row>
    <row r="187" spans="18:21" x14ac:dyDescent="0.25">
      <c r="R187">
        <v>99.280552615738117</v>
      </c>
      <c r="S187">
        <v>22.8489</v>
      </c>
      <c r="T187">
        <v>99.280552615738117</v>
      </c>
      <c r="U187">
        <v>22.8489</v>
      </c>
    </row>
    <row r="188" spans="18:21" x14ac:dyDescent="0.25">
      <c r="R188">
        <v>99.405350168281984</v>
      </c>
      <c r="S188">
        <v>22.8489</v>
      </c>
      <c r="T188">
        <v>99.405350168281984</v>
      </c>
      <c r="U188">
        <v>22.8489</v>
      </c>
    </row>
    <row r="189" spans="18:21" x14ac:dyDescent="0.25">
      <c r="R189">
        <v>99.518286070024715</v>
      </c>
      <c r="S189">
        <v>22.8489</v>
      </c>
      <c r="T189">
        <v>99.518286070024715</v>
      </c>
      <c r="U189">
        <v>22.8489</v>
      </c>
    </row>
    <row r="190" spans="18:21" x14ac:dyDescent="0.25">
      <c r="R190">
        <v>99.619353042632326</v>
      </c>
      <c r="S190">
        <v>22.8489</v>
      </c>
      <c r="T190">
        <v>99.619353042632326</v>
      </c>
      <c r="U190">
        <v>22.8489</v>
      </c>
    </row>
    <row r="191" spans="18:21" x14ac:dyDescent="0.25">
      <c r="R191">
        <v>99.708544641848675</v>
      </c>
      <c r="S191">
        <v>22.8489</v>
      </c>
      <c r="T191">
        <v>99.708544641848675</v>
      </c>
      <c r="U191">
        <v>22.8489</v>
      </c>
    </row>
    <row r="192" spans="18:21" x14ac:dyDescent="0.25">
      <c r="R192">
        <v>99.785855234905156</v>
      </c>
      <c r="S192">
        <v>22.8489</v>
      </c>
      <c r="T192">
        <v>99.785855234905156</v>
      </c>
      <c r="U192">
        <v>22.8489</v>
      </c>
    </row>
    <row r="193" spans="18:21" x14ac:dyDescent="0.25">
      <c r="R193">
        <v>99.851279980554949</v>
      </c>
      <c r="S193">
        <v>22.8489</v>
      </c>
      <c r="T193">
        <v>99.851279980554949</v>
      </c>
      <c r="U193">
        <v>22.8489</v>
      </c>
    </row>
    <row r="194" spans="18:21" x14ac:dyDescent="0.25">
      <c r="R194">
        <v>99.904814811745098</v>
      </c>
      <c r="S194">
        <v>22.8489</v>
      </c>
      <c r="T194">
        <v>99.904814811745098</v>
      </c>
      <c r="U194">
        <v>22.8489</v>
      </c>
    </row>
    <row r="195" spans="18:21" x14ac:dyDescent="0.25">
      <c r="R195">
        <v>99.946456420936201</v>
      </c>
      <c r="S195">
        <v>22.8489</v>
      </c>
      <c r="T195">
        <v>99.946456420936201</v>
      </c>
      <c r="U195">
        <v>22.8489</v>
      </c>
    </row>
    <row r="196" spans="18:21" x14ac:dyDescent="0.25">
      <c r="R196">
        <v>99.97620224807963</v>
      </c>
      <c r="S196">
        <v>22.8489</v>
      </c>
      <c r="T196">
        <v>99.97620224807963</v>
      </c>
      <c r="U196">
        <v>22.8489</v>
      </c>
    </row>
    <row r="197" spans="18:21" x14ac:dyDescent="0.25">
      <c r="R197">
        <v>99.994050471258689</v>
      </c>
      <c r="S197">
        <v>22.8489</v>
      </c>
      <c r="T197">
        <v>99.994050471258689</v>
      </c>
      <c r="U197">
        <v>22.8489</v>
      </c>
    </row>
    <row r="198" spans="18:21" x14ac:dyDescent="0.25">
      <c r="R198">
        <v>100.00000000000004</v>
      </c>
      <c r="S198">
        <v>22.8489</v>
      </c>
      <c r="T198">
        <v>100.00000000000004</v>
      </c>
      <c r="U198">
        <v>22.8489</v>
      </c>
    </row>
    <row r="199" spans="18:21" x14ac:dyDescent="0.25">
      <c r="R199">
        <v>99.994050471258689</v>
      </c>
      <c r="S199">
        <v>22.850574897602481</v>
      </c>
      <c r="T199">
        <v>99.994050471258689</v>
      </c>
      <c r="U199">
        <v>22.850715326721122</v>
      </c>
    </row>
    <row r="200" spans="18:21" x14ac:dyDescent="0.25">
      <c r="R200">
        <v>99.97620224807963</v>
      </c>
      <c r="S200">
        <v>22.855600726005861</v>
      </c>
      <c r="T200">
        <v>99.97620224807963</v>
      </c>
      <c r="U200">
        <v>22.85616260465067</v>
      </c>
    </row>
    <row r="201" spans="18:21" x14ac:dyDescent="0.25">
      <c r="R201">
        <v>99.946456420936201</v>
      </c>
      <c r="S201">
        <v>22.863980893385282</v>
      </c>
      <c r="T201">
        <v>99.946456420936201</v>
      </c>
      <c r="U201">
        <v>22.86524572877283</v>
      </c>
    </row>
    <row r="202" spans="18:21" x14ac:dyDescent="0.25">
      <c r="R202">
        <v>99.904814811745098</v>
      </c>
      <c r="S202">
        <v>22.875721084659478</v>
      </c>
      <c r="T202">
        <v>99.904814811745098</v>
      </c>
      <c r="U202">
        <v>22.877971196350092</v>
      </c>
    </row>
    <row r="203" spans="18:21" x14ac:dyDescent="0.25">
      <c r="R203">
        <v>99.851279980554949</v>
      </c>
      <c r="S203">
        <v>22.890829268439951</v>
      </c>
      <c r="T203">
        <v>99.851279980554949</v>
      </c>
      <c r="U203">
        <v>22.894348115367947</v>
      </c>
    </row>
    <row r="204" spans="18:21" x14ac:dyDescent="0.25">
      <c r="R204">
        <v>99.785855234905156</v>
      </c>
      <c r="S204">
        <v>22.909315706777559</v>
      </c>
      <c r="T204">
        <v>99.785855234905156</v>
      </c>
      <c r="U204">
        <v>22.914388216380615</v>
      </c>
    </row>
    <row r="205" spans="18:21" x14ac:dyDescent="0.25">
      <c r="R205">
        <v>99.708544641848704</v>
      </c>
      <c r="S205">
        <v>22.931192967724261</v>
      </c>
      <c r="T205">
        <v>99.708544641848704</v>
      </c>
      <c r="U205">
        <v>22.938105867780649</v>
      </c>
    </row>
    <row r="206" spans="18:21" x14ac:dyDescent="0.25">
      <c r="R206">
        <v>99.619353042632326</v>
      </c>
      <c r="S206">
        <v>22.956475940733089</v>
      </c>
      <c r="T206">
        <v>99.619353042632326</v>
      </c>
      <c r="U206">
        <v>22.965518094522402</v>
      </c>
    </row>
    <row r="207" spans="18:21" x14ac:dyDescent="0.25">
      <c r="R207">
        <v>99.518286070024715</v>
      </c>
      <c r="S207">
        <v>22.985181854924399</v>
      </c>
      <c r="T207">
        <v>99.518286070024715</v>
      </c>
      <c r="U207">
        <v>22.996644600335795</v>
      </c>
    </row>
    <row r="208" spans="18:21" x14ac:dyDescent="0.25">
      <c r="R208">
        <v>99.405350168281984</v>
      </c>
      <c r="S208">
        <v>23.017330300252038</v>
      </c>
      <c r="T208">
        <v>99.405350168281984</v>
      </c>
      <c r="U208">
        <v>23.031507793473978</v>
      </c>
    </row>
    <row r="209" spans="18:21" x14ac:dyDescent="0.25">
      <c r="R209">
        <v>99.280552615738145</v>
      </c>
      <c r="S209">
        <v>23.052943251607996</v>
      </c>
      <c r="T209">
        <v>99.280552615738145</v>
      </c>
      <c r="U209">
        <v>23.070132816045053</v>
      </c>
    </row>
    <row r="210" spans="18:21" x14ac:dyDescent="0.25">
      <c r="R210">
        <v>99.143901550006248</v>
      </c>
      <c r="S210">
        <v>23.092045095910049</v>
      </c>
      <c r="T210">
        <v>99.143901550006248</v>
      </c>
      <c r="U210">
        <v>23.112547576985641</v>
      </c>
    </row>
    <row r="211" spans="18:21" x14ac:dyDescent="0.25">
      <c r="R211">
        <v>98.995405995773751</v>
      </c>
      <c r="S211">
        <v>23.134662662222052</v>
      </c>
      <c r="T211">
        <v>98.995405995773751</v>
      </c>
      <c r="U211">
        <v>23.158782788740851</v>
      </c>
    </row>
    <row r="212" spans="18:21" x14ac:dyDescent="0.25">
      <c r="R212">
        <v>98.835075895173546</v>
      </c>
      <c r="S212">
        <v>23.180825254962588</v>
      </c>
      <c r="T212">
        <v>98.835075895173546</v>
      </c>
      <c r="U212">
        <v>23.208872007723162</v>
      </c>
    </row>
    <row r="213" spans="18:21" x14ac:dyDescent="0.25">
      <c r="R213">
        <v>98.662922140711402</v>
      </c>
      <c r="S213">
        <v>23.230564690263002</v>
      </c>
      <c r="T213">
        <v>98.662922140711402</v>
      </c>
      <c r="U213">
        <v>23.262851678629602</v>
      </c>
    </row>
    <row r="214" spans="18:21" x14ac:dyDescent="0.25">
      <c r="R214">
        <v>98.478956610725305</v>
      </c>
      <c r="S214">
        <v>23.283915335542549</v>
      </c>
      <c r="T214">
        <v>98.478956610725305</v>
      </c>
      <c r="U214">
        <v>23.320761182705471</v>
      </c>
    </row>
    <row r="215" spans="18:21" x14ac:dyDescent="0.25">
      <c r="R215">
        <v>98.283192207353977</v>
      </c>
      <c r="S215">
        <v>23.340914152373553</v>
      </c>
      <c r="T215">
        <v>98.283192207353977</v>
      </c>
      <c r="U215">
        <v>23.382642890049656</v>
      </c>
    </row>
    <row r="216" spans="18:21" x14ac:dyDescent="0.25">
      <c r="R216">
        <v>98.075642896985656</v>
      </c>
      <c r="S216">
        <v>23.401600742716795</v>
      </c>
      <c r="T216">
        <v>98.075642896985656</v>
      </c>
      <c r="U216">
        <v>23.448542216066119</v>
      </c>
    </row>
    <row r="217" spans="18:21" x14ac:dyDescent="0.25">
      <c r="R217">
        <v>97.856323753158208</v>
      </c>
      <c r="S217">
        <v>23.466017398612969</v>
      </c>
      <c r="T217">
        <v>97.856323753158208</v>
      </c>
      <c r="U217">
        <v>23.518507682173741</v>
      </c>
    </row>
    <row r="218" spans="18:21" x14ac:dyDescent="0.25">
      <c r="R218">
        <v>97.625251001878027</v>
      </c>
      <c r="S218">
        <v>23.534209155423301</v>
      </c>
      <c r="T218">
        <v>97.625251001878027</v>
      </c>
      <c r="U218">
        <v>23.592590980896119</v>
      </c>
    </row>
    <row r="219" spans="18:21" x14ac:dyDescent="0.25">
      <c r="R219">
        <v>97.382442069322266</v>
      </c>
      <c r="S219">
        <v>23.606223848719111</v>
      </c>
      <c r="T219">
        <v>97.382442069322266</v>
      </c>
      <c r="U219">
        <v>23.670847045461887</v>
      </c>
    </row>
    <row r="220" spans="18:21" x14ac:dyDescent="0.25">
      <c r="R220">
        <v>97.12791563188749</v>
      </c>
      <c r="S220">
        <v>23.682112174927255</v>
      </c>
      <c r="T220">
        <v>97.12791563188749</v>
      </c>
      <c r="U220">
        <v>23.753334124055606</v>
      </c>
    </row>
    <row r="221" spans="18:21" x14ac:dyDescent="0.25">
      <c r="R221">
        <v>96.861691668541809</v>
      </c>
      <c r="S221">
        <v>23.761927755846017</v>
      </c>
      <c r="T221">
        <v>96.861691668541809</v>
      </c>
      <c r="U221">
        <v>23.840113858869408</v>
      </c>
    </row>
    <row r="222" spans="18:21" x14ac:dyDescent="0.25">
      <c r="R222">
        <v>96.583791515438747</v>
      </c>
      <c r="S222">
        <v>23.845727207153342</v>
      </c>
      <c r="T222">
        <v>96.583791515438747</v>
      </c>
      <c r="U222">
        <v>23.931251370115433</v>
      </c>
    </row>
    <row r="223" spans="18:21" x14ac:dyDescent="0.25">
      <c r="R223">
        <v>96.294237922743847</v>
      </c>
      <c r="S223">
        <v>23.933570211037615</v>
      </c>
      <c r="T223">
        <v>96.294237922743847</v>
      </c>
      <c r="U223">
        <v>24.026815345170096</v>
      </c>
    </row>
    <row r="224" spans="18:21" x14ac:dyDescent="0.25">
      <c r="R224">
        <v>95.993055113623896</v>
      </c>
      <c r="S224">
        <v>24.025519593089442</v>
      </c>
      <c r="T224">
        <v>95.993055113623896</v>
      </c>
      <c r="U224">
        <v>24.126878133032449</v>
      </c>
    </row>
    <row r="225" spans="18:21" x14ac:dyDescent="0.25">
      <c r="R225">
        <v>95.680268845344742</v>
      </c>
      <c r="S225">
        <v>24.121641403601171</v>
      </c>
      <c r="T225">
        <v>95.680268845344742</v>
      </c>
      <c r="U225">
        <v>24.231515844289916</v>
      </c>
    </row>
    <row r="226" spans="18:21" x14ac:dyDescent="0.25">
      <c r="R226">
        <v>95.355906472419434</v>
      </c>
      <c r="S226">
        <v>24.222005003430588</v>
      </c>
      <c r="T226">
        <v>95.355906472419434</v>
      </c>
      <c r="U226">
        <v>24.340808456797784</v>
      </c>
    </row>
    <row r="227" spans="18:21" x14ac:dyDescent="0.25">
      <c r="R227">
        <v>95.019997011745588</v>
      </c>
      <c r="S227">
        <v>24.326683154593628</v>
      </c>
      <c r="T227">
        <v>95.019997011745588</v>
      </c>
      <c r="U227">
        <v>24.454839927290291</v>
      </c>
    </row>
    <row r="228" spans="18:21" x14ac:dyDescent="0.25">
      <c r="R228">
        <v>94.672571209665918</v>
      </c>
      <c r="S228">
        <v>24.43575211576157</v>
      </c>
      <c r="T228">
        <v>94.672571209665918</v>
      </c>
      <c r="U228">
        <v>24.573698309155489</v>
      </c>
    </row>
    <row r="229" spans="18:21" x14ac:dyDescent="0.25">
      <c r="R229">
        <v>94.313661610883074</v>
      </c>
      <c r="S229">
        <v>24.549291742847785</v>
      </c>
      <c r="T229">
        <v>94.313661610883074</v>
      </c>
      <c r="U229">
        <v>24.69747587661908</v>
      </c>
    </row>
    <row r="230" spans="18:21" x14ac:dyDescent="0.25">
      <c r="R230">
        <v>93.943302629154488</v>
      </c>
      <c r="S230">
        <v>24.667385594879921</v>
      </c>
      <c r="T230">
        <v>93.943302629154488</v>
      </c>
      <c r="U230">
        <v>24.82626925559731</v>
      </c>
    </row>
    <row r="231" spans="18:21" x14ac:dyDescent="0.25">
      <c r="R231">
        <v>93.561530619690046</v>
      </c>
      <c r="S231">
        <v>24.790121045364359</v>
      </c>
      <c r="T231">
        <v>93.561530619690046</v>
      </c>
      <c r="U231">
        <v>24.960179561493913</v>
      </c>
    </row>
    <row r="232" spans="18:21" x14ac:dyDescent="0.25">
      <c r="R232">
        <v>93.168383953169638</v>
      </c>
      <c r="S232">
        <v>24.917589399361582</v>
      </c>
      <c r="T232">
        <v>93.168383953169638</v>
      </c>
      <c r="U232">
        <v>25.09931254423223</v>
      </c>
    </row>
    <row r="233" spans="18:21" x14ac:dyDescent="0.25">
      <c r="R233">
        <v>92.763903091294694</v>
      </c>
      <c r="S233">
        <v>25.049886016502651</v>
      </c>
      <c r="T233">
        <v>92.763903091294694</v>
      </c>
      <c r="U233">
        <v>25.243778740829754</v>
      </c>
    </row>
    <row r="234" spans="18:21" x14ac:dyDescent="0.25">
      <c r="R234">
        <v>92.348130663781774</v>
      </c>
      <c r="S234">
        <v>25.18711044019026</v>
      </c>
      <c r="T234">
        <v>92.348130663781774</v>
      </c>
      <c r="U234">
        <v>25.393693635840378</v>
      </c>
    </row>
    <row r="235" spans="18:21" x14ac:dyDescent="0.25">
      <c r="R235">
        <v>91.921111546702932</v>
      </c>
      <c r="S235">
        <v>25.329366533240261</v>
      </c>
      <c r="T235">
        <v>91.921111546702932</v>
      </c>
      <c r="U235">
        <v>25.549177830007224</v>
      </c>
    </row>
    <row r="236" spans="18:21" x14ac:dyDescent="0.25">
      <c r="R236">
        <v>91.482892942072226</v>
      </c>
      <c r="S236">
        <v>25.476762620233938</v>
      </c>
      <c r="T236">
        <v>91.482892942072226</v>
      </c>
      <c r="U236">
        <v>25.710357217488529</v>
      </c>
    </row>
    <row r="237" spans="18:21" x14ac:dyDescent="0.25">
      <c r="R237">
        <v>91.033524458572941</v>
      </c>
      <c r="S237">
        <v>25.629411636865274</v>
      </c>
      <c r="T237">
        <v>91.033524458572941</v>
      </c>
      <c r="U237">
        <v>25.877363172038887</v>
      </c>
    </row>
    <row r="238" spans="18:21" x14ac:dyDescent="0.25">
      <c r="R238">
        <v>90.573058193315944</v>
      </c>
      <c r="S238">
        <v>25.787431286582535</v>
      </c>
      <c r="T238">
        <v>90.573058193315944</v>
      </c>
      <c r="U238">
        <v>26.050332742549081</v>
      </c>
    </row>
    <row r="239" spans="18:21" x14ac:dyDescent="0.25">
      <c r="R239">
        <v>90.101548814513791</v>
      </c>
      <c r="S239">
        <v>25.95094420483942</v>
      </c>
      <c r="T239">
        <v>90.101548814513791</v>
      </c>
      <c r="U239">
        <v>26.229408858370146</v>
      </c>
    </row>
    <row r="240" spans="18:21" x14ac:dyDescent="0.25">
      <c r="R240">
        <v>89.619053644951279</v>
      </c>
      <c r="S240">
        <v>26.120078131287116</v>
      </c>
      <c r="T240">
        <v>89.619053644951279</v>
      </c>
      <c r="U240">
        <v>26.414740544869986</v>
      </c>
    </row>
    <row r="241" spans="18:21" x14ac:dyDescent="0.25">
      <c r="R241">
        <v>89.125632746128275</v>
      </c>
      <c r="S241">
        <v>26.294966090255674</v>
      </c>
      <c r="T241">
        <v>89.125632746128275</v>
      </c>
      <c r="U241">
        <v>26.606483149695286</v>
      </c>
    </row>
    <row r="242" spans="18:21" x14ac:dyDescent="0.25">
      <c r="R242">
        <v>88.62134900294491</v>
      </c>
      <c r="S242">
        <v>26.475746579891474</v>
      </c>
      <c r="T242">
        <v>88.62134900294491</v>
      </c>
      <c r="U242">
        <v>26.804798580237033</v>
      </c>
    </row>
    <row r="243" spans="18:21" x14ac:dyDescent="0.25">
      <c r="R243">
        <v>88.106268208795456</v>
      </c>
      <c r="S243">
        <v>26.66256377033568</v>
      </c>
      <c r="T243">
        <v>88.106268208795456</v>
      </c>
      <c r="U243">
        <v>27.009855552824426</v>
      </c>
    </row>
    <row r="244" spans="18:21" x14ac:dyDescent="0.25">
      <c r="R244">
        <v>87.580459150932072</v>
      </c>
      <c r="S244">
        <v>26.85556771134835</v>
      </c>
      <c r="T244">
        <v>87.580459150932072</v>
      </c>
      <c r="U244">
        <v>27.221829854199939</v>
      </c>
    </row>
    <row r="245" spans="18:21" x14ac:dyDescent="0.25">
      <c r="R245">
        <v>87.043993695955223</v>
      </c>
      <c r="S245">
        <v>27.054914549803023</v>
      </c>
      <c r="T245">
        <v>87.043993695955223</v>
      </c>
      <c r="U245">
        <v>27.440904615857409</v>
      </c>
    </row>
    <row r="246" spans="18:21" x14ac:dyDescent="0.25">
      <c r="R246">
        <v>86.496946875282646</v>
      </c>
      <c r="S246">
        <v>27.26076675749816</v>
      </c>
      <c r="T246">
        <v>86.496946875282646</v>
      </c>
      <c r="U246">
        <v>27.667270601856234</v>
      </c>
    </row>
    <row r="247" spans="18:21" x14ac:dyDescent="0.25">
      <c r="R247">
        <v>85.939396970444264</v>
      </c>
      <c r="S247">
        <v>27.47329336975351</v>
      </c>
      <c r="T247">
        <v>85.939396970444264</v>
      </c>
      <c r="U247">
        <v>27.901126510756217</v>
      </c>
    </row>
    <row r="248" spans="18:21" x14ac:dyDescent="0.25">
      <c r="R248">
        <v>85.37142559804748</v>
      </c>
      <c r="S248">
        <v>27.692670235282485</v>
      </c>
      <c r="T248">
        <v>85.37142559804748</v>
      </c>
      <c r="U248">
        <v>28.142679292351513</v>
      </c>
    </row>
    <row r="249" spans="18:21" x14ac:dyDescent="0.25">
      <c r="R249">
        <v>84.79311779425052</v>
      </c>
      <c r="S249">
        <v>27.919080277856246</v>
      </c>
      <c r="T249">
        <v>84.79311779425052</v>
      </c>
      <c r="U249">
        <v>28.39214447991764</v>
      </c>
    </row>
    <row r="250" spans="18:21" x14ac:dyDescent="0.25">
      <c r="R250">
        <v>84.20456209858088</v>
      </c>
      <c r="S250">
        <v>28.152713770299016</v>
      </c>
      <c r="T250">
        <v>84.20456209858088</v>
      </c>
      <c r="U250">
        <v>28.649746538721566</v>
      </c>
    </row>
    <row r="251" spans="18:21" x14ac:dyDescent="0.25">
      <c r="R251">
        <v>83.605850636929219</v>
      </c>
      <c r="S251">
        <v>28.393768621381202</v>
      </c>
      <c r="T251">
        <v>83.605850636929219</v>
      </c>
      <c r="U251">
        <v>28.915719231584252</v>
      </c>
    </row>
    <row r="252" spans="18:21" x14ac:dyDescent="0.25">
      <c r="R252">
        <v>82.997079203547415</v>
      </c>
      <c r="S252">
        <v>28.642450676202913</v>
      </c>
      <c r="T252">
        <v>82.997079203547415</v>
      </c>
      <c r="U252">
        <v>29.190306002324391</v>
      </c>
    </row>
    <row r="253" spans="18:21" x14ac:dyDescent="0.25">
      <c r="R253">
        <v>82.378347341875909</v>
      </c>
      <c r="S253">
        <v>28.898974030688731</v>
      </c>
      <c r="T253">
        <v>82.378347341875909</v>
      </c>
      <c r="U253">
        <v>29.473760377954505</v>
      </c>
    </row>
    <row r="254" spans="18:21" x14ac:dyDescent="0.25">
      <c r="R254">
        <v>81.749758424021607</v>
      </c>
      <c r="S254">
        <v>29.163561360843531</v>
      </c>
      <c r="T254">
        <v>81.749758424021607</v>
      </c>
      <c r="U254">
        <v>29.766346390544157</v>
      </c>
    </row>
    <row r="255" spans="18:21" x14ac:dyDescent="0.25">
      <c r="R255">
        <v>81.111419728706764</v>
      </c>
      <c r="S255">
        <v>29.436444267448586</v>
      </c>
      <c r="T255">
        <v>81.111419728706764</v>
      </c>
      <c r="U255">
        <v>30.068339019710333</v>
      </c>
    </row>
    <row r="256" spans="18:21" x14ac:dyDescent="0.25">
      <c r="R256">
        <v>80.463442517504248</v>
      </c>
      <c r="S256">
        <v>29.717863636908799</v>
      </c>
      <c r="T256">
        <v>80.463442517504248</v>
      </c>
      <c r="U256">
        <v>30.380024656743124</v>
      </c>
    </row>
    <row r="257" spans="18:21" x14ac:dyDescent="0.25">
      <c r="R257">
        <v>79.805942109176314</v>
      </c>
      <c r="S257">
        <v>30.008070018992534</v>
      </c>
      <c r="T257">
        <v>79.805942109176314</v>
      </c>
      <c r="U257">
        <v>30.701701591422836</v>
      </c>
    </row>
    <row r="258" spans="18:21" x14ac:dyDescent="0.25">
      <c r="R258">
        <v>79.139037951928955</v>
      </c>
      <c r="S258">
        <v>30.307324022239236</v>
      </c>
      <c r="T258">
        <v>79.139037951928955</v>
      </c>
      <c r="U258">
        <v>31.033680522636999</v>
      </c>
    </row>
    <row r="259" spans="18:21" x14ac:dyDescent="0.25">
      <c r="R259">
        <v>78.462853693393669</v>
      </c>
      <c r="S259">
        <v>30.615896727843481</v>
      </c>
      <c r="T259">
        <v>78.462853693393669</v>
      </c>
      <c r="U259">
        <v>31.376285093958529</v>
      </c>
    </row>
    <row r="260" spans="18:21" x14ac:dyDescent="0.25">
      <c r="R260">
        <v>77.777517248150261</v>
      </c>
      <c r="S260">
        <v>30.934070122857186</v>
      </c>
      <c r="T260">
        <v>77.777517248150261</v>
      </c>
      <c r="U260">
        <v>31.729852455399609</v>
      </c>
    </row>
    <row r="261" spans="18:21" x14ac:dyDescent="0.25">
      <c r="R261">
        <v>77.083160862599044</v>
      </c>
      <c r="S261">
        <v>31.26213755358885</v>
      </c>
      <c r="T261">
        <v>77.083160862599044</v>
      </c>
      <c r="U261">
        <v>32.094733852614958</v>
      </c>
    </row>
    <row r="262" spans="18:21" x14ac:dyDescent="0.25">
      <c r="R262">
        <v>76.379921176996447</v>
      </c>
      <c r="S262">
        <v>31.600404200112056</v>
      </c>
      <c r="T262">
        <v>76.379921176996447</v>
      </c>
      <c r="U262">
        <v>32.471295244883649</v>
      </c>
    </row>
    <row r="263" spans="18:21" x14ac:dyDescent="0.25">
      <c r="R263">
        <v>75.667939284463202</v>
      </c>
      <c r="S263">
        <v>31.949187572833676</v>
      </c>
      <c r="T263">
        <v>75.667939284463202</v>
      </c>
      <c r="U263">
        <v>32.85991795326089</v>
      </c>
    </row>
    <row r="264" spans="18:21" x14ac:dyDescent="0.25">
      <c r="R264">
        <v>74.947360786780479</v>
      </c>
      <c r="S264">
        <v>32.308818032106878</v>
      </c>
      <c r="T264">
        <v>74.947360786780479</v>
      </c>
      <c r="U264">
        <v>33.260999340350686</v>
      </c>
    </row>
    <row r="265" spans="18:21" x14ac:dyDescent="0.25">
      <c r="R265">
        <v>74.218335846785948</v>
      </c>
      <c r="S265">
        <v>32.679639331912121</v>
      </c>
      <c r="T265">
        <v>74.218335846785948</v>
      </c>
      <c r="U265">
        <v>33.674953523214413</v>
      </c>
    </row>
    <row r="266" spans="18:21" x14ac:dyDescent="0.25">
      <c r="R266">
        <v>73.481019237188391</v>
      </c>
      <c r="S266">
        <v>33.062009188664341</v>
      </c>
      <c r="T266">
        <v>73.481019237188391</v>
      </c>
      <c r="U266">
        <v>34.10221212099264</v>
      </c>
    </row>
    <row r="267" spans="18:21" x14ac:dyDescent="0.25">
      <c r="R267">
        <v>72.735570385618175</v>
      </c>
      <c r="S267">
        <v>33.456299876242156</v>
      </c>
      <c r="T267">
        <v>72.735570385618175</v>
      </c>
      <c r="U267">
        <v>34.543225038883868</v>
      </c>
    </row>
    <row r="268" spans="18:21" x14ac:dyDescent="0.25">
      <c r="R268">
        <v>71.982153415736889</v>
      </c>
      <c r="S268">
        <v>33.862898848368864</v>
      </c>
      <c r="T268">
        <v>71.982153415736889</v>
      </c>
      <c r="U268">
        <v>34.99846129018713</v>
      </c>
    </row>
    <row r="269" spans="18:21" x14ac:dyDescent="0.25">
      <c r="R269">
        <v>71.220937184231204</v>
      </c>
      <c r="S269">
        <v>34.282209389510612</v>
      </c>
      <c r="T269">
        <v>71.220937184231204</v>
      </c>
      <c r="U269">
        <v>35.468409858182362</v>
      </c>
    </row>
    <row r="270" spans="18:21" x14ac:dyDescent="0.25">
      <c r="R270">
        <v>70.452095313520985</v>
      </c>
      <c r="S270">
        <v>34.714651295489432</v>
      </c>
      <c r="T270">
        <v>70.452095313520985</v>
      </c>
      <c r="U270">
        <v>35.953580599686553</v>
      </c>
    </row>
    <row r="271" spans="18:21" x14ac:dyDescent="0.25">
      <c r="R271">
        <v>69.675806220016597</v>
      </c>
      <c r="S271">
        <v>35.160661585039691</v>
      </c>
      <c r="T271">
        <v>69.675806220016597</v>
      </c>
      <c r="U271">
        <v>36.048899999999996</v>
      </c>
    </row>
    <row r="272" spans="18:21" x14ac:dyDescent="0.25">
      <c r="R272">
        <v>68.892253137764499</v>
      </c>
      <c r="S272">
        <v>35.620695243565663</v>
      </c>
      <c r="T272">
        <v>68.892253137764499</v>
      </c>
      <c r="U272">
        <v>36.048899999999996</v>
      </c>
    </row>
    <row r="273" spans="18:21" x14ac:dyDescent="0.25">
      <c r="R273">
        <v>68.101624137327292</v>
      </c>
      <c r="S273">
        <v>36.048899999999996</v>
      </c>
      <c r="T273">
        <v>68.101624137327292</v>
      </c>
      <c r="U273">
        <v>36.048899999999996</v>
      </c>
    </row>
    <row r="274" spans="18:21" x14ac:dyDescent="0.25">
      <c r="R274">
        <v>67.304112139749947</v>
      </c>
      <c r="S274">
        <v>36.048899999999996</v>
      </c>
      <c r="T274">
        <v>67.304112139749947</v>
      </c>
      <c r="U274">
        <v>36.048899999999996</v>
      </c>
    </row>
    <row r="275" spans="18:21" x14ac:dyDescent="0.25">
      <c r="R275">
        <v>66.499914925470264</v>
      </c>
      <c r="S275">
        <v>36.048899999999996</v>
      </c>
      <c r="T275">
        <v>66.499914925470264</v>
      </c>
      <c r="U275">
        <v>36.048899999999996</v>
      </c>
    </row>
    <row r="276" spans="18:21" x14ac:dyDescent="0.25">
      <c r="R276">
        <v>65.689235138039805</v>
      </c>
      <c r="S276">
        <v>36.048899999999996</v>
      </c>
      <c r="T276">
        <v>65.689235138039805</v>
      </c>
      <c r="U276">
        <v>36.048899999999996</v>
      </c>
    </row>
    <row r="277" spans="18:21" x14ac:dyDescent="0.25">
      <c r="R277">
        <v>64.872280282529545</v>
      </c>
      <c r="S277">
        <v>36.048899999999996</v>
      </c>
      <c r="T277">
        <v>64.872280282529545</v>
      </c>
      <c r="U277">
        <v>36.048899999999996</v>
      </c>
    </row>
    <row r="278" spans="18:21" x14ac:dyDescent="0.25">
      <c r="R278">
        <v>64.04926271850033</v>
      </c>
      <c r="S278">
        <v>36.048899999999996</v>
      </c>
      <c r="T278">
        <v>64.04926271850033</v>
      </c>
      <c r="U278">
        <v>36.048899999999996</v>
      </c>
    </row>
    <row r="279" spans="18:21" x14ac:dyDescent="0.25">
      <c r="R279">
        <v>63.220399647430256</v>
      </c>
      <c r="S279">
        <v>36.048899999999996</v>
      </c>
      <c r="T279">
        <v>63.220399647430256</v>
      </c>
      <c r="U279">
        <v>36.048899999999996</v>
      </c>
    </row>
    <row r="280" spans="18:21" x14ac:dyDescent="0.25">
      <c r="R280">
        <v>62.385913094497994</v>
      </c>
      <c r="S280">
        <v>36.048899999999996</v>
      </c>
      <c r="T280">
        <v>62.385913094497994</v>
      </c>
      <c r="U280">
        <v>36.048899999999996</v>
      </c>
    </row>
    <row r="281" spans="18:21" x14ac:dyDescent="0.25">
      <c r="R281">
        <v>61.54602988463057</v>
      </c>
      <c r="S281">
        <v>36.048899999999996</v>
      </c>
      <c r="T281">
        <v>61.54602988463057</v>
      </c>
      <c r="U281">
        <v>36.048899999999996</v>
      </c>
    </row>
    <row r="282" spans="18:21" x14ac:dyDescent="0.25">
      <c r="R282">
        <v>60.70098161273534</v>
      </c>
      <c r="S282">
        <v>36.048899999999996</v>
      </c>
      <c r="T282">
        <v>60.70098161273534</v>
      </c>
      <c r="U282">
        <v>36.048899999999996</v>
      </c>
    </row>
    <row r="283" spans="18:21" x14ac:dyDescent="0.25">
      <c r="R283">
        <v>59.851004608044377</v>
      </c>
      <c r="S283">
        <v>36.048899999999996</v>
      </c>
      <c r="T283">
        <v>59.851004608044377</v>
      </c>
      <c r="U283">
        <v>36.048899999999996</v>
      </c>
    </row>
    <row r="284" spans="18:21" x14ac:dyDescent="0.25">
      <c r="R284">
        <v>58.996339892511784</v>
      </c>
      <c r="S284">
        <v>36.048899999999996</v>
      </c>
      <c r="T284">
        <v>58.996339892511784</v>
      </c>
      <c r="U284">
        <v>36.048899999999996</v>
      </c>
    </row>
    <row r="285" spans="18:21" x14ac:dyDescent="0.25">
      <c r="R285">
        <v>58.137233133213151</v>
      </c>
      <c r="S285">
        <v>36.048899999999996</v>
      </c>
      <c r="T285">
        <v>58.137233133213151</v>
      </c>
      <c r="U285">
        <v>36.048899999999996</v>
      </c>
    </row>
    <row r="286" spans="18:21" x14ac:dyDescent="0.25">
      <c r="R286">
        <v>57.273934588709693</v>
      </c>
      <c r="S286">
        <v>36.048899999999996</v>
      </c>
      <c r="T286">
        <v>57.273934588709693</v>
      </c>
      <c r="U286">
        <v>36.048899999999996</v>
      </c>
    </row>
    <row r="287" spans="18:21" x14ac:dyDescent="0.25">
      <c r="R287">
        <v>56.406699049348909</v>
      </c>
      <c r="S287">
        <v>36.048899999999996</v>
      </c>
      <c r="T287">
        <v>56.406699049348909</v>
      </c>
      <c r="U287">
        <v>36.048899999999996</v>
      </c>
    </row>
    <row r="288" spans="18:21" x14ac:dyDescent="0.25">
      <c r="R288">
        <v>55.535785771485777</v>
      </c>
      <c r="S288">
        <v>36.048899999999996</v>
      </c>
      <c r="T288">
        <v>55.535785771485777</v>
      </c>
      <c r="U288">
        <v>36.048899999999996</v>
      </c>
    </row>
    <row r="289" spans="18:21" x14ac:dyDescent="0.25">
      <c r="R289">
        <v>54.661458405620579</v>
      </c>
      <c r="S289">
        <v>36.048899999999996</v>
      </c>
      <c r="T289">
        <v>54.661458405620579</v>
      </c>
      <c r="U289">
        <v>36.048899999999996</v>
      </c>
    </row>
    <row r="290" spans="18:21" x14ac:dyDescent="0.25">
      <c r="R290">
        <v>53.783984918459623</v>
      </c>
      <c r="S290">
        <v>36.048899999999996</v>
      </c>
      <c r="T290">
        <v>53.783984918459623</v>
      </c>
      <c r="U290">
        <v>36.048899999999996</v>
      </c>
    </row>
    <row r="291" spans="18:21" x14ac:dyDescent="0.25">
      <c r="R291">
        <v>52.903637508918791</v>
      </c>
      <c r="S291">
        <v>36.048899999999996</v>
      </c>
      <c r="T291">
        <v>52.903637508918791</v>
      </c>
      <c r="U291">
        <v>36.048899999999996</v>
      </c>
    </row>
    <row r="292" spans="18:21" x14ac:dyDescent="0.25">
      <c r="R292">
        <v>52.020692518099246</v>
      </c>
      <c r="S292">
        <v>36.048899999999996</v>
      </c>
      <c r="T292">
        <v>52.020692518099246</v>
      </c>
      <c r="U292">
        <v>36.048899999999996</v>
      </c>
    </row>
    <row r="293" spans="18:21" x14ac:dyDescent="0.25">
      <c r="R293">
        <v>51.135430333278563</v>
      </c>
      <c r="S293">
        <v>36.048899999999996</v>
      </c>
      <c r="T293">
        <v>51.135430333278563</v>
      </c>
      <c r="U293">
        <v>36.048899999999996</v>
      </c>
    </row>
    <row r="294" spans="18:21" x14ac:dyDescent="0.25">
      <c r="R294">
        <v>50.248135285970008</v>
      </c>
      <c r="S294">
        <v>36.048899999999996</v>
      </c>
      <c r="T294">
        <v>50.248135285970008</v>
      </c>
      <c r="U294">
        <v>36.048899999999996</v>
      </c>
    </row>
    <row r="295" spans="18:21" x14ac:dyDescent="0.25">
      <c r="R295">
        <v>49.359095544115831</v>
      </c>
      <c r="S295">
        <v>36.048899999999996</v>
      </c>
      <c r="T295">
        <v>49.359095544115831</v>
      </c>
      <c r="U295">
        <v>36.048899999999996</v>
      </c>
    </row>
    <row r="296" spans="18:21" x14ac:dyDescent="0.25">
      <c r="R296">
        <v>48.46860299849142</v>
      </c>
      <c r="S296">
        <v>36.048899999999996</v>
      </c>
      <c r="T296">
        <v>48.46860299849142</v>
      </c>
      <c r="U296">
        <v>36.048899999999996</v>
      </c>
    </row>
    <row r="297" spans="18:21" x14ac:dyDescent="0.25">
      <c r="R297">
        <v>47.576953143407174</v>
      </c>
      <c r="S297">
        <v>36.048899999999996</v>
      </c>
      <c r="T297">
        <v>47.576953143407174</v>
      </c>
      <c r="U297">
        <v>36.048899999999996</v>
      </c>
    </row>
    <row r="298" spans="18:21" x14ac:dyDescent="0.25">
      <c r="R298">
        <v>46.684444951807293</v>
      </c>
      <c r="S298">
        <v>36.048899999999996</v>
      </c>
      <c r="T298">
        <v>46.684444951807293</v>
      </c>
      <c r="U298">
        <v>36.048899999999996</v>
      </c>
    </row>
    <row r="299" spans="18:21" x14ac:dyDescent="0.25">
      <c r="R299">
        <v>45.791380744875106</v>
      </c>
      <c r="S299">
        <v>36.048899999999996</v>
      </c>
      <c r="T299">
        <v>45.791380744875106</v>
      </c>
      <c r="U299">
        <v>36.048899999999996</v>
      </c>
    </row>
    <row r="300" spans="18:21" x14ac:dyDescent="0.25">
      <c r="R300">
        <v>44.898066056263914</v>
      </c>
      <c r="S300">
        <v>36.048899999999996</v>
      </c>
      <c r="T300">
        <v>44.898066056263914</v>
      </c>
      <c r="U300">
        <v>36.048899999999996</v>
      </c>
    </row>
    <row r="301" spans="18:21" x14ac:dyDescent="0.25">
      <c r="R301">
        <v>44.004809491083741</v>
      </c>
      <c r="S301">
        <v>36.048899999999996</v>
      </c>
      <c r="T301">
        <v>44.004809491083741</v>
      </c>
      <c r="U301">
        <v>36.048899999999996</v>
      </c>
    </row>
    <row r="302" spans="18:21" x14ac:dyDescent="0.25">
      <c r="R302">
        <v>43.111922579783183</v>
      </c>
      <c r="S302">
        <v>36.048899999999996</v>
      </c>
      <c r="T302">
        <v>43.111922579783183</v>
      </c>
      <c r="U302">
        <v>36.048899999999996</v>
      </c>
    </row>
    <row r="303" spans="18:21" x14ac:dyDescent="0.25">
      <c r="R303">
        <v>42.219719627075214</v>
      </c>
      <c r="S303">
        <v>36.048899999999996</v>
      </c>
      <c r="T303">
        <v>42.219719627075214</v>
      </c>
      <c r="U303">
        <v>36.048899999999996</v>
      </c>
    </row>
    <row r="304" spans="18:21" x14ac:dyDescent="0.25">
      <c r="R304">
        <v>41.328517556064632</v>
      </c>
      <c r="S304">
        <v>36.048899999999996</v>
      </c>
      <c r="T304">
        <v>41.328517556064632</v>
      </c>
      <c r="U304">
        <v>36.048899999999996</v>
      </c>
    </row>
    <row r="305" spans="18:21" x14ac:dyDescent="0.25">
      <c r="R305">
        <v>40.438635747742971</v>
      </c>
      <c r="S305">
        <v>36.048899999999996</v>
      </c>
      <c r="T305">
        <v>40.438635747742971</v>
      </c>
      <c r="U305">
        <v>36.048899999999996</v>
      </c>
    </row>
    <row r="306" spans="18:21" x14ac:dyDescent="0.25">
      <c r="R306">
        <v>39.550395876026236</v>
      </c>
      <c r="S306">
        <v>36.048899999999996</v>
      </c>
      <c r="T306">
        <v>39.550395876026236</v>
      </c>
      <c r="U306">
        <v>36.048899999999996</v>
      </c>
    </row>
    <row r="307" spans="18:21" x14ac:dyDescent="0.25">
      <c r="R307">
        <v>38.664121738515519</v>
      </c>
      <c r="S307">
        <v>36.048899999999996</v>
      </c>
      <c r="T307">
        <v>38.664121738515519</v>
      </c>
      <c r="U307">
        <v>36.048899999999996</v>
      </c>
    </row>
    <row r="308" spans="18:21" x14ac:dyDescent="0.25">
      <c r="R308">
        <v>37.780139083170056</v>
      </c>
      <c r="S308">
        <v>36.048899999999996</v>
      </c>
      <c r="T308">
        <v>37.780139083170056</v>
      </c>
      <c r="U308">
        <v>36.048899999999996</v>
      </c>
    </row>
    <row r="309" spans="18:21" x14ac:dyDescent="0.25">
      <c r="R309">
        <v>36.898775431088133</v>
      </c>
      <c r="S309">
        <v>36.048899999999996</v>
      </c>
      <c r="T309">
        <v>36.898775431088133</v>
      </c>
      <c r="U309">
        <v>36.048899999999996</v>
      </c>
    </row>
    <row r="310" spans="18:21" x14ac:dyDescent="0.25">
      <c r="R310">
        <v>36.020359895597196</v>
      </c>
      <c r="S310">
        <v>36.048899999999996</v>
      </c>
      <c r="T310">
        <v>36.020359895597196</v>
      </c>
      <c r="U310">
        <v>36.048899999999996</v>
      </c>
    </row>
    <row r="311" spans="18:21" x14ac:dyDescent="0.25">
      <c r="R311">
        <v>35.145222997858603</v>
      </c>
      <c r="S311">
        <v>36.048899999999996</v>
      </c>
      <c r="T311">
        <v>35.145222997858603</v>
      </c>
      <c r="U311">
        <v>36.048899999999996</v>
      </c>
    </row>
    <row r="312" spans="18:21" x14ac:dyDescent="0.25">
      <c r="R312">
        <v>34.273696479200474</v>
      </c>
      <c r="S312">
        <v>36.048899999999996</v>
      </c>
      <c r="T312">
        <v>34.273696479200474</v>
      </c>
      <c r="U312">
        <v>36.048899999999996</v>
      </c>
    </row>
    <row r="313" spans="18:21" x14ac:dyDescent="0.25">
      <c r="R313">
        <v>33.406113110393292</v>
      </c>
      <c r="S313">
        <v>36.048899999999996</v>
      </c>
      <c r="T313">
        <v>33.406113110393292</v>
      </c>
      <c r="U313">
        <v>36.048899999999996</v>
      </c>
    </row>
    <row r="314" spans="18:21" x14ac:dyDescent="0.25">
      <c r="R314">
        <v>32.542806498088673</v>
      </c>
      <c r="S314">
        <v>36.048899999999996</v>
      </c>
      <c r="T314">
        <v>32.542806498088673</v>
      </c>
      <c r="U314">
        <v>36.048899999999996</v>
      </c>
    </row>
    <row r="315" spans="18:21" x14ac:dyDescent="0.25">
      <c r="R315">
        <v>31.684110888644362</v>
      </c>
      <c r="S315">
        <v>36.048899999999996</v>
      </c>
      <c r="T315">
        <v>31.684110888644362</v>
      </c>
      <c r="U315">
        <v>36.048899999999996</v>
      </c>
    </row>
    <row r="316" spans="18:21" x14ac:dyDescent="0.25">
      <c r="R316">
        <v>30.830360969561198</v>
      </c>
      <c r="S316">
        <v>36.048899999999996</v>
      </c>
      <c r="T316">
        <v>30.830360969561198</v>
      </c>
      <c r="U316">
        <v>36.048899999999996</v>
      </c>
    </row>
    <row r="317" spans="18:21" x14ac:dyDescent="0.25">
      <c r="R317">
        <v>29.981891668759992</v>
      </c>
      <c r="S317">
        <v>36.048899999999996</v>
      </c>
      <c r="T317">
        <v>29.981891668759992</v>
      </c>
      <c r="U317">
        <v>36.048899999999996</v>
      </c>
    </row>
    <row r="318" spans="18:21" x14ac:dyDescent="0.25">
      <c r="R318">
        <v>29.139037951928952</v>
      </c>
      <c r="S318">
        <v>36.048899999999996</v>
      </c>
      <c r="T318">
        <v>29.139037951928952</v>
      </c>
      <c r="U318">
        <v>36.048899999999996</v>
      </c>
    </row>
    <row r="319" spans="18:21" x14ac:dyDescent="0.25">
      <c r="R319">
        <v>28.302134618170982</v>
      </c>
      <c r="S319">
        <v>36.048899999999996</v>
      </c>
      <c r="T319">
        <v>28.302134618170982</v>
      </c>
      <c r="U319">
        <v>36.048899999999996</v>
      </c>
    </row>
    <row r="320" spans="18:21" x14ac:dyDescent="0.25">
      <c r="R320">
        <v>27.471516094183702</v>
      </c>
      <c r="S320">
        <v>36.048899999999996</v>
      </c>
      <c r="T320">
        <v>27.471516094183702</v>
      </c>
      <c r="U320">
        <v>36.048899999999996</v>
      </c>
    </row>
    <row r="321" spans="18:21" x14ac:dyDescent="0.25">
      <c r="R321">
        <v>26.647516227204026</v>
      </c>
      <c r="S321">
        <v>36.048899999999996</v>
      </c>
      <c r="T321">
        <v>26.647516227204026</v>
      </c>
      <c r="U321">
        <v>36.048899999999996</v>
      </c>
    </row>
    <row r="322" spans="18:21" x14ac:dyDescent="0.25">
      <c r="R322">
        <v>25.830468076946993</v>
      </c>
      <c r="S322">
        <v>36.048899999999996</v>
      </c>
      <c r="T322">
        <v>25.830468076946993</v>
      </c>
      <c r="U322">
        <v>36.048899999999996</v>
      </c>
    </row>
    <row r="323" spans="18:21" x14ac:dyDescent="0.25">
      <c r="R323">
        <v>25.020703706771286</v>
      </c>
      <c r="S323">
        <v>36.048899999999996</v>
      </c>
      <c r="T323">
        <v>25.020703706771286</v>
      </c>
      <c r="U323">
        <v>36.048899999999996</v>
      </c>
    </row>
    <row r="324" spans="18:21" x14ac:dyDescent="0.25">
      <c r="R324">
        <v>24.218553974300111</v>
      </c>
      <c r="S324">
        <v>36.048899999999996</v>
      </c>
      <c r="T324">
        <v>24.218553974300111</v>
      </c>
      <c r="U324">
        <v>36.048899999999996</v>
      </c>
    </row>
    <row r="325" spans="18:21" x14ac:dyDescent="0.25">
      <c r="R325">
        <v>23.424348321724402</v>
      </c>
      <c r="S325">
        <v>36.048899999999996</v>
      </c>
      <c r="T325">
        <v>23.424348321724402</v>
      </c>
      <c r="U325">
        <v>36.048899999999996</v>
      </c>
    </row>
    <row r="326" spans="18:21" x14ac:dyDescent="0.25">
      <c r="R326">
        <v>22.638414566015079</v>
      </c>
      <c r="S326">
        <v>36.048899999999996</v>
      </c>
      <c r="T326">
        <v>22.638414566015079</v>
      </c>
      <c r="U326">
        <v>36.048899999999996</v>
      </c>
    </row>
    <row r="327" spans="18:21" x14ac:dyDescent="0.25">
      <c r="R327">
        <v>21.861078689266797</v>
      </c>
      <c r="S327">
        <v>36.048899999999996</v>
      </c>
      <c r="T327">
        <v>21.861078689266797</v>
      </c>
      <c r="U327">
        <v>36.048899999999996</v>
      </c>
    </row>
    <row r="328" spans="18:21" x14ac:dyDescent="0.25">
      <c r="R328">
        <v>21.092664629393536</v>
      </c>
      <c r="S328">
        <v>36.048899999999996</v>
      </c>
      <c r="T328">
        <v>21.092664629393536</v>
      </c>
      <c r="U328">
        <v>36.048899999999996</v>
      </c>
    </row>
    <row r="329" spans="18:21" x14ac:dyDescent="0.25">
      <c r="R329">
        <v>20.333494071393581</v>
      </c>
      <c r="S329">
        <v>36.048899999999996</v>
      </c>
      <c r="T329">
        <v>20.333494071393581</v>
      </c>
      <c r="U329">
        <v>36.048899999999996</v>
      </c>
    </row>
    <row r="330" spans="18:21" x14ac:dyDescent="0.25">
      <c r="R330">
        <v>19.583886239396826</v>
      </c>
      <c r="S330">
        <v>36.048899999999996</v>
      </c>
      <c r="T330">
        <v>19.583886239396826</v>
      </c>
      <c r="U330">
        <v>36.048899999999996</v>
      </c>
    </row>
    <row r="331" spans="18:21" x14ac:dyDescent="0.25">
      <c r="R331">
        <v>18.844157689705362</v>
      </c>
      <c r="S331">
        <v>36.048899999999996</v>
      </c>
      <c r="T331">
        <v>18.844157689705362</v>
      </c>
      <c r="U331">
        <v>36.048899999999996</v>
      </c>
    </row>
    <row r="332" spans="18:21" x14ac:dyDescent="0.25">
      <c r="R332">
        <v>18.114622105032332</v>
      </c>
      <c r="S332">
        <v>36.048899999999996</v>
      </c>
      <c r="T332">
        <v>18.114622105032332</v>
      </c>
      <c r="U332">
        <v>36.048899999999996</v>
      </c>
    </row>
    <row r="333" spans="18:21" x14ac:dyDescent="0.25">
      <c r="R333">
        <v>17.395590090140736</v>
      </c>
      <c r="S333">
        <v>36.048899999999996</v>
      </c>
      <c r="T333">
        <v>17.395590090140736</v>
      </c>
      <c r="U333">
        <v>36.048899999999996</v>
      </c>
    </row>
    <row r="334" spans="18:21" x14ac:dyDescent="0.25">
      <c r="R334">
        <v>16.687368969079806</v>
      </c>
      <c r="S334">
        <v>36.048899999999996</v>
      </c>
      <c r="T334">
        <v>16.687368969079806</v>
      </c>
      <c r="U334">
        <v>36.048899999999996</v>
      </c>
    </row>
    <row r="335" spans="18:21" x14ac:dyDescent="0.25">
      <c r="R335">
        <v>15.990262584211251</v>
      </c>
      <c r="S335">
        <v>36.048899999999996</v>
      </c>
      <c r="T335">
        <v>15.990262584211251</v>
      </c>
      <c r="U335">
        <v>36.048899999999996</v>
      </c>
    </row>
    <row r="336" spans="18:21" x14ac:dyDescent="0.25">
      <c r="R336">
        <v>15.304571097211838</v>
      </c>
      <c r="S336">
        <v>36.048899999999996</v>
      </c>
      <c r="T336">
        <v>15.304571097211838</v>
      </c>
      <c r="U336">
        <v>36.048899999999996</v>
      </c>
    </row>
    <row r="337" spans="18:21" x14ac:dyDescent="0.25">
      <c r="R337">
        <v>14.6305907922366</v>
      </c>
      <c r="S337">
        <v>36.048899999999996</v>
      </c>
      <c r="T337">
        <v>14.6305907922366</v>
      </c>
      <c r="U337">
        <v>36.048899999999996</v>
      </c>
    </row>
    <row r="338" spans="18:21" x14ac:dyDescent="0.25">
      <c r="R338">
        <v>13.968613881418198</v>
      </c>
      <c r="S338">
        <v>36.048899999999996</v>
      </c>
      <c r="T338">
        <v>13.968613881418198</v>
      </c>
      <c r="U338">
        <v>36.048899999999996</v>
      </c>
    </row>
    <row r="339" spans="18:21" x14ac:dyDescent="0.25">
      <c r="R339">
        <v>13.318928312875897</v>
      </c>
      <c r="S339">
        <v>36.048899999999996</v>
      </c>
      <c r="T339">
        <v>13.318928312875897</v>
      </c>
      <c r="U339">
        <v>36.048899999999996</v>
      </c>
    </row>
    <row r="340" spans="18:21" x14ac:dyDescent="0.25">
      <c r="R340">
        <v>12.681817581400043</v>
      </c>
      <c r="S340">
        <v>36.048899999999996</v>
      </c>
      <c r="T340">
        <v>12.681817581400043</v>
      </c>
      <c r="U340">
        <v>36.048899999999996</v>
      </c>
    </row>
    <row r="341" spans="18:21" x14ac:dyDescent="0.25">
      <c r="R341">
        <v>12.057560541973679</v>
      </c>
      <c r="S341">
        <v>36.048899999999996</v>
      </c>
      <c r="T341">
        <v>12.057560541973679</v>
      </c>
      <c r="U341">
        <v>36.048899999999996</v>
      </c>
    </row>
    <row r="342" spans="18:21" x14ac:dyDescent="0.25">
      <c r="R342">
        <v>11.446431226287032</v>
      </c>
      <c r="S342">
        <v>36.048899999999996</v>
      </c>
      <c r="T342">
        <v>11.446431226287032</v>
      </c>
      <c r="U342">
        <v>36.048899999999996</v>
      </c>
    </row>
    <row r="343" spans="18:21" x14ac:dyDescent="0.25">
      <c r="R343">
        <v>10.848698662395526</v>
      </c>
      <c r="S343">
        <v>36.048899999999996</v>
      </c>
      <c r="T343">
        <v>10.848698662395526</v>
      </c>
      <c r="U343">
        <v>36.048899999999996</v>
      </c>
    </row>
    <row r="344" spans="18:21" x14ac:dyDescent="0.25">
      <c r="R344">
        <v>10.264626697665468</v>
      </c>
      <c r="S344">
        <v>36.048899999999996</v>
      </c>
      <c r="T344">
        <v>10.264626697665468</v>
      </c>
      <c r="U344">
        <v>36.048899999999996</v>
      </c>
    </row>
    <row r="345" spans="18:21" x14ac:dyDescent="0.25">
      <c r="R345">
        <v>9.6944738251476323</v>
      </c>
      <c r="S345">
        <v>36.048899999999996</v>
      </c>
      <c r="T345">
        <v>9.6944738251476323</v>
      </c>
      <c r="U345">
        <v>36.048899999999996</v>
      </c>
    </row>
    <row r="346" spans="18:21" x14ac:dyDescent="0.25">
      <c r="R346">
        <v>9.1384930135118658</v>
      </c>
      <c r="S346">
        <v>36.048899999999996</v>
      </c>
      <c r="T346">
        <v>9.1384930135118658</v>
      </c>
      <c r="U346">
        <v>36.048899999999996</v>
      </c>
    </row>
    <row r="347" spans="18:21" x14ac:dyDescent="0.25">
      <c r="R347">
        <v>8.5969315406718501</v>
      </c>
      <c r="S347">
        <v>36.048899999999996</v>
      </c>
      <c r="T347">
        <v>8.5969315406718501</v>
      </c>
      <c r="U347">
        <v>36.048899999999996</v>
      </c>
    </row>
    <row r="348" spans="18:21" x14ac:dyDescent="0.25">
      <c r="R348">
        <v>8.0700308312220947</v>
      </c>
      <c r="S348">
        <v>36.048899999999996</v>
      </c>
      <c r="T348">
        <v>8.0700308312220947</v>
      </c>
      <c r="U348">
        <v>36.048899999999996</v>
      </c>
    </row>
    <row r="349" spans="18:21" x14ac:dyDescent="0.25">
      <c r="R349">
        <v>7.5580262978060126</v>
      </c>
      <c r="S349">
        <v>36.048899999999996</v>
      </c>
      <c r="T349">
        <v>7.5580262978060126</v>
      </c>
      <c r="U349">
        <v>36.048899999999996</v>
      </c>
    </row>
    <row r="350" spans="18:21" x14ac:dyDescent="0.25">
      <c r="R350">
        <v>7.061147186526739</v>
      </c>
      <c r="S350">
        <v>36.048899999999996</v>
      </c>
      <c r="T350">
        <v>7.061147186526739</v>
      </c>
      <c r="U350">
        <v>36.048899999999996</v>
      </c>
    </row>
    <row r="351" spans="18:21" x14ac:dyDescent="0.25">
      <c r="R351">
        <v>6.579616426507946</v>
      </c>
      <c r="S351">
        <v>36.048899999999996</v>
      </c>
      <c r="T351">
        <v>6.579616426507946</v>
      </c>
      <c r="U351">
        <v>36.048899999999996</v>
      </c>
    </row>
    <row r="352" spans="18:21" x14ac:dyDescent="0.25">
      <c r="R352">
        <v>6.1136504837072092</v>
      </c>
      <c r="S352">
        <v>36.048899999999996</v>
      </c>
      <c r="T352">
        <v>6.1136504837072092</v>
      </c>
      <c r="U352">
        <v>36.048899999999996</v>
      </c>
    </row>
    <row r="353" spans="18:21" x14ac:dyDescent="0.25">
      <c r="R353">
        <v>5.6634592190788249</v>
      </c>
      <c r="S353">
        <v>36.048899999999996</v>
      </c>
      <c r="T353">
        <v>5.6634592190788249</v>
      </c>
      <c r="U353">
        <v>36.048899999999996</v>
      </c>
    </row>
    <row r="354" spans="18:21" x14ac:dyDescent="0.25">
      <c r="R354">
        <v>5.2292457511786692</v>
      </c>
      <c r="S354">
        <v>36.048899999999996</v>
      </c>
      <c r="T354">
        <v>5.2292457511786692</v>
      </c>
      <c r="U354">
        <v>36.048899999999996</v>
      </c>
    </row>
    <row r="355" spans="18:21" x14ac:dyDescent="0.25">
      <c r="R355">
        <v>4.8112063232977942</v>
      </c>
      <c r="S355">
        <v>36.048899999999996</v>
      </c>
      <c r="T355">
        <v>4.8112063232977942</v>
      </c>
      <c r="U355">
        <v>36.048899999999996</v>
      </c>
    </row>
    <row r="356" spans="18:21" x14ac:dyDescent="0.25">
      <c r="R356">
        <v>4.4095301752087526</v>
      </c>
      <c r="S356">
        <v>36.048899999999996</v>
      </c>
      <c r="T356">
        <v>4.4095301752087526</v>
      </c>
      <c r="U356">
        <v>36.048899999999996</v>
      </c>
    </row>
    <row r="357" spans="18:21" x14ac:dyDescent="0.25">
      <c r="R357">
        <v>4.0243994196021458</v>
      </c>
      <c r="S357">
        <v>36.048899999999996</v>
      </c>
      <c r="T357">
        <v>4.0243994196021458</v>
      </c>
      <c r="U357">
        <v>36.048899999999996</v>
      </c>
    </row>
    <row r="358" spans="18:21" x14ac:dyDescent="0.25">
      <c r="R358">
        <v>3.6559889232871372</v>
      </c>
      <c r="S358">
        <v>36.048899999999996</v>
      </c>
      <c r="T358">
        <v>3.6559889232871372</v>
      </c>
      <c r="U358">
        <v>36.048899999999996</v>
      </c>
    </row>
    <row r="359" spans="18:21" x14ac:dyDescent="0.25">
      <c r="R359">
        <v>3.3044661932265038</v>
      </c>
      <c r="S359">
        <v>36.048899999999996</v>
      </c>
      <c r="T359">
        <v>3.3044661932265038</v>
      </c>
      <c r="U359">
        <v>36.048899999999996</v>
      </c>
    </row>
    <row r="360" spans="18:21" x14ac:dyDescent="0.25">
      <c r="R360">
        <v>2.9699912674703293</v>
      </c>
      <c r="S360">
        <v>36.048899999999996</v>
      </c>
      <c r="T360">
        <v>2.9699912674703293</v>
      </c>
      <c r="U360">
        <v>36.048899999999996</v>
      </c>
    </row>
    <row r="361" spans="18:21" x14ac:dyDescent="0.25">
      <c r="R361">
        <v>2.6527166110504647</v>
      </c>
      <c r="S361">
        <v>36.048899999999996</v>
      </c>
      <c r="T361">
        <v>2.6527166110504647</v>
      </c>
      <c r="U361">
        <v>36.048899999999996</v>
      </c>
    </row>
    <row r="362" spans="18:21" x14ac:dyDescent="0.25">
      <c r="R362">
        <v>2.3527870168934344</v>
      </c>
      <c r="S362">
        <v>36.048899999999996</v>
      </c>
      <c r="T362">
        <v>2.3527870168934344</v>
      </c>
      <c r="U362">
        <v>36.048899999999996</v>
      </c>
    </row>
    <row r="363" spans="18:21" x14ac:dyDescent="0.25">
      <c r="R363">
        <v>2.0703395118045886</v>
      </c>
      <c r="S363">
        <v>36.048899999999996</v>
      </c>
      <c r="T363">
        <v>2.0703395118045886</v>
      </c>
      <c r="U363">
        <v>36.048899999999996</v>
      </c>
    </row>
    <row r="364" spans="18:21" x14ac:dyDescent="0.25">
      <c r="R364">
        <v>1.8055032675739264</v>
      </c>
      <c r="S364">
        <v>36.048899999999996</v>
      </c>
      <c r="T364">
        <v>1.8055032675739264</v>
      </c>
      <c r="U364">
        <v>36.048899999999996</v>
      </c>
    </row>
    <row r="365" spans="18:21" x14ac:dyDescent="0.25">
      <c r="R365">
        <v>1.5583995172502325</v>
      </c>
      <c r="S365">
        <v>36.048899999999996</v>
      </c>
      <c r="T365">
        <v>1.5583995172502325</v>
      </c>
      <c r="U365">
        <v>36.048899999999996</v>
      </c>
    </row>
    <row r="366" spans="18:21" x14ac:dyDescent="0.25">
      <c r="R366">
        <v>1.3291414766256724</v>
      </c>
      <c r="S366">
        <v>36.048899999999996</v>
      </c>
      <c r="T366">
        <v>1.3291414766256724</v>
      </c>
      <c r="U366">
        <v>36.048899999999996</v>
      </c>
    </row>
    <row r="367" spans="18:21" x14ac:dyDescent="0.25">
      <c r="R367">
        <v>1.117834270971751</v>
      </c>
      <c r="S367">
        <v>36.048899999999996</v>
      </c>
      <c r="T367">
        <v>1.117834270971751</v>
      </c>
      <c r="U367">
        <v>36.048899999999996</v>
      </c>
    </row>
    <row r="368" spans="18:21" x14ac:dyDescent="0.25">
      <c r="R368">
        <v>0.92457486706116265</v>
      </c>
      <c r="S368">
        <v>36.048899999999996</v>
      </c>
      <c r="T368">
        <v>0.92457486706116265</v>
      </c>
      <c r="U368">
        <v>36.048899999999996</v>
      </c>
    </row>
    <row r="369" spans="18:21" x14ac:dyDescent="0.25">
      <c r="R369">
        <v>0.74945201051093646</v>
      </c>
      <c r="S369">
        <v>36.048899999999996</v>
      </c>
      <c r="T369">
        <v>0.74945201051093646</v>
      </c>
      <c r="U369">
        <v>36.048899999999996</v>
      </c>
    </row>
    <row r="370" spans="18:21" x14ac:dyDescent="0.25">
      <c r="R370">
        <v>0.59254616847529074</v>
      </c>
      <c r="S370">
        <v>36.048899999999996</v>
      </c>
      <c r="T370">
        <v>0.59254616847529074</v>
      </c>
      <c r="U370">
        <v>36.048899999999996</v>
      </c>
    </row>
    <row r="371" spans="18:21" x14ac:dyDescent="0.25">
      <c r="R371">
        <v>0.45392947771651243</v>
      </c>
      <c r="S371">
        <v>36.048899999999996</v>
      </c>
      <c r="T371">
        <v>0.45392947771651243</v>
      </c>
      <c r="U371">
        <v>36.048899999999996</v>
      </c>
    </row>
    <row r="372" spans="18:21" x14ac:dyDescent="0.25">
      <c r="R372">
        <v>0.33366569807780683</v>
      </c>
      <c r="S372">
        <v>36.048899999999996</v>
      </c>
      <c r="T372">
        <v>0.33366569807780683</v>
      </c>
      <c r="U372">
        <v>36.048899999999996</v>
      </c>
    </row>
    <row r="373" spans="18:21" x14ac:dyDescent="0.25">
      <c r="R373">
        <v>0.23181017138041368</v>
      </c>
      <c r="S373">
        <v>36.048899999999996</v>
      </c>
      <c r="T373">
        <v>0.23181017138041368</v>
      </c>
      <c r="U373">
        <v>36.048899999999996</v>
      </c>
    </row>
    <row r="374" spans="18:21" x14ac:dyDescent="0.25">
      <c r="R374">
        <v>0.14840978576268665</v>
      </c>
      <c r="S374">
        <v>36.048899999999996</v>
      </c>
      <c r="T374">
        <v>0.14840978576268665</v>
      </c>
      <c r="U374">
        <v>36.048899999999996</v>
      </c>
    </row>
    <row r="375" spans="18:21" x14ac:dyDescent="0.25">
      <c r="R375">
        <v>8.350294547884321E-2</v>
      </c>
      <c r="S375">
        <v>36.048899999999996</v>
      </c>
      <c r="T375">
        <v>8.350294547884321E-2</v>
      </c>
      <c r="U375">
        <v>36.048899999999996</v>
      </c>
    </row>
    <row r="376" spans="18:21" x14ac:dyDescent="0.25">
      <c r="R376">
        <v>3.7119546170057839E-2</v>
      </c>
      <c r="S376">
        <v>36.048899999999996</v>
      </c>
      <c r="T376">
        <v>3.7119546170057839E-2</v>
      </c>
      <c r="U376">
        <v>36.048899999999996</v>
      </c>
    </row>
    <row r="377" spans="18:21" x14ac:dyDescent="0.25">
      <c r="R377">
        <v>9.2809556195451483E-3</v>
      </c>
      <c r="S377">
        <v>36.048899999999996</v>
      </c>
      <c r="T377">
        <v>9.2809556195451483E-3</v>
      </c>
      <c r="U377">
        <v>36.048899999999996</v>
      </c>
    </row>
    <row r="378" spans="18:21" x14ac:dyDescent="0.25">
      <c r="R378">
        <v>0</v>
      </c>
      <c r="S378">
        <v>36.048899999999996</v>
      </c>
      <c r="T378">
        <v>0</v>
      </c>
      <c r="U378">
        <v>36.048899999999996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GetChartIndexes">
                <anchor moveWithCells="1">
                  <from>
                    <xdr:col>16</xdr:col>
                    <xdr:colOff>342900</xdr:colOff>
                    <xdr:row>23</xdr:row>
                    <xdr:rowOff>28575</xdr:rowOff>
                  </from>
                  <to>
                    <xdr:col>18</xdr:col>
                    <xdr:colOff>476250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topLeftCell="A42" workbookViewId="0">
      <selection activeCell="C61" sqref="C61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Config sheet</vt:lpstr>
      <vt:lpstr>Coeff_Summary</vt:lpstr>
      <vt:lpstr>GERC_A_PARA</vt:lpstr>
      <vt:lpstr>Table</vt:lpstr>
      <vt:lpstr>cur_data</vt:lpstr>
      <vt:lpstr>database</vt:lpstr>
      <vt:lpstr>Stage 1</vt:lpstr>
      <vt:lpstr>Stage 2</vt:lpstr>
      <vt:lpstr>Final plots</vt:lpstr>
      <vt:lpstr>Sheet1</vt:lpstr>
      <vt:lpstr>Plots</vt:lpstr>
      <vt:lpstr>Design plots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atiwari</dc:creator>
  <cp:lastModifiedBy>atiwari</cp:lastModifiedBy>
  <dcterms:created xsi:type="dcterms:W3CDTF">2019-04-19T06:05:35Z</dcterms:created>
  <dcterms:modified xsi:type="dcterms:W3CDTF">2019-06-06T07:51:51Z</dcterms:modified>
</cp:coreProperties>
</file>